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/>
  <bookViews>
    <workbookView xWindow="105" yWindow="75" windowWidth="18720" windowHeight="8265" tabRatio="916"/>
  </bookViews>
  <sheets>
    <sheet name="Sprievodny list " sheetId="21" r:id="rId1"/>
    <sheet name="A1 Parametre" sheetId="1" r:id="rId2"/>
    <sheet name="A2 Intenzita dopravy" sheetId="2" r:id="rId3"/>
    <sheet name="UHP_CITLIVOST_PREDPOKLADOV" sheetId="23" r:id="rId4"/>
    <sheet name="A2.1 Intenzita dopravy" sheetId="18" r:id="rId5"/>
    <sheet name="01 Investicne naklady" sheetId="3" r:id="rId6"/>
    <sheet name="02 Zostatkova hodnota" sheetId="6" r:id="rId7"/>
    <sheet name="03 Prevadz.vydavky infr." sheetId="4" r:id="rId8"/>
    <sheet name="04 Prijmy" sheetId="5" r:id="rId9"/>
    <sheet name="05 Financovanie" sheetId="7" r:id="rId10"/>
    <sheet name="06 Financna analyza" sheetId="8" r:id="rId11"/>
    <sheet name="07 Uspora casu" sheetId="9" r:id="rId12"/>
    <sheet name="07.1 Uspora casu - vypocet" sheetId="11" r:id="rId13"/>
    <sheet name="08 Prev. naklady vozidiel" sheetId="13" r:id="rId14"/>
    <sheet name="08.1 Spotreba pohon.hmot" sheetId="12" r:id="rId15"/>
    <sheet name="08.2 Ost. prev. naklady voz." sheetId="17" r:id="rId16"/>
    <sheet name="09 Nehodovost" sheetId="14" r:id="rId17"/>
    <sheet name="09.1 Nehodovost - vypocet" sheetId="15" r:id="rId18"/>
    <sheet name="10 Externality ostat." sheetId="20" r:id="rId19"/>
    <sheet name="11 Ekonomicka analyza" sheetId="16" r:id="rId20"/>
  </sheets>
  <definedNames>
    <definedName name="_xlnm._FilterDatabase" localSheetId="4" hidden="1">'A2.1 Intenzita dopravy'!$B$68:$L$136</definedName>
    <definedName name="_xlnm.Print_Area" localSheetId="5">'01 Investicne naklady'!$B$1:$AH$57</definedName>
    <definedName name="_xlnm.Print_Area" localSheetId="9">'05 Financovanie'!$B$1:$AH$25</definedName>
    <definedName name="_xlnm.Print_Area" localSheetId="10">'06 Financna analyza'!$B$1:$AH$36</definedName>
    <definedName name="_xlnm.Print_Area" localSheetId="11">'07 Uspora casu'!$B$1:$AI$49</definedName>
    <definedName name="_xlnm.Print_Area" localSheetId="19">'11 Ekonomicka analyza'!$B$1:$AH$30</definedName>
    <definedName name="_xlnm.Print_Area" localSheetId="0">'Sprievodny list '!$B$1:$C$32</definedName>
  </definedNames>
  <calcPr calcId="152511" refMode="R1C1"/>
</workbook>
</file>

<file path=xl/calcChain.xml><?xml version="1.0" encoding="utf-8"?>
<calcChain xmlns="http://schemas.openxmlformats.org/spreadsheetml/2006/main">
  <c r="AJ20" i="14" l="1"/>
  <c r="AK20" i="14" s="1"/>
  <c r="AL20" i="14" s="1"/>
  <c r="AM20" i="14" s="1"/>
  <c r="AN20" i="14" s="1"/>
  <c r="AO20" i="14" s="1"/>
  <c r="AP20" i="14" s="1"/>
  <c r="AQ20" i="14" s="1"/>
  <c r="AR20" i="14" s="1"/>
  <c r="AS20" i="14" s="1"/>
  <c r="AT20" i="14" s="1"/>
  <c r="AU20" i="14" s="1"/>
  <c r="AV20" i="14" s="1"/>
  <c r="AW20" i="14" s="1"/>
  <c r="AX20" i="14" s="1"/>
  <c r="AY20" i="14" s="1"/>
  <c r="AZ20" i="14" s="1"/>
  <c r="BA20" i="14" s="1"/>
  <c r="BB20" i="14" s="1"/>
  <c r="BC20" i="14" s="1"/>
  <c r="BD20" i="14" s="1"/>
  <c r="BE20" i="14" s="1"/>
  <c r="BF20" i="14" s="1"/>
  <c r="BG20" i="14" s="1"/>
  <c r="BH20" i="14" s="1"/>
  <c r="BI20" i="14" s="1"/>
  <c r="BJ20" i="14" s="1"/>
  <c r="BK20" i="14" s="1"/>
  <c r="BL20" i="14" s="1"/>
  <c r="BM20" i="14" s="1"/>
  <c r="AJ19" i="14"/>
  <c r="AK19" i="14" s="1"/>
  <c r="AL19" i="14" s="1"/>
  <c r="AM19" i="14" s="1"/>
  <c r="AN19" i="14" s="1"/>
  <c r="AO19" i="14" s="1"/>
  <c r="AP19" i="14" s="1"/>
  <c r="AQ19" i="14" s="1"/>
  <c r="AR19" i="14" s="1"/>
  <c r="AS19" i="14" s="1"/>
  <c r="AT19" i="14" s="1"/>
  <c r="AU19" i="14" s="1"/>
  <c r="AV19" i="14" s="1"/>
  <c r="AW19" i="14" s="1"/>
  <c r="AX19" i="14" s="1"/>
  <c r="AY19" i="14" s="1"/>
  <c r="AZ19" i="14" s="1"/>
  <c r="BA19" i="14" s="1"/>
  <c r="BB19" i="14" s="1"/>
  <c r="BC19" i="14" s="1"/>
  <c r="BD19" i="14" s="1"/>
  <c r="BE19" i="14" s="1"/>
  <c r="BF19" i="14" s="1"/>
  <c r="BG19" i="14" s="1"/>
  <c r="BH19" i="14" s="1"/>
  <c r="BI19" i="14" s="1"/>
  <c r="BJ19" i="14" s="1"/>
  <c r="BK19" i="14" s="1"/>
  <c r="BL19" i="14" s="1"/>
  <c r="BM19" i="14" s="1"/>
  <c r="AI19" i="14"/>
  <c r="AA68" i="2"/>
  <c r="AB68" i="2" s="1"/>
  <c r="AC68" i="2" s="1"/>
  <c r="AD68" i="2" s="1"/>
  <c r="AE68" i="2" s="1"/>
  <c r="AF68" i="2" s="1"/>
  <c r="AG68" i="2" s="1"/>
  <c r="AH68" i="2" s="1"/>
  <c r="AI68" i="2" s="1"/>
  <c r="AA67" i="2"/>
  <c r="AB67" i="2" s="1"/>
  <c r="AC67" i="2" s="1"/>
  <c r="AD67" i="2" s="1"/>
  <c r="AE67" i="2" s="1"/>
  <c r="AF67" i="2" s="1"/>
  <c r="AG67" i="2" s="1"/>
  <c r="AH67" i="2" s="1"/>
  <c r="AI67" i="2" s="1"/>
  <c r="AA66" i="2"/>
  <c r="AB66" i="2" s="1"/>
  <c r="AC66" i="2" s="1"/>
  <c r="AD66" i="2" s="1"/>
  <c r="AE66" i="2" s="1"/>
  <c r="AF66" i="2" s="1"/>
  <c r="AG66" i="2" s="1"/>
  <c r="AH66" i="2" s="1"/>
  <c r="AI66" i="2" s="1"/>
  <c r="AB65" i="2"/>
  <c r="AC65" i="2" s="1"/>
  <c r="AD65" i="2" s="1"/>
  <c r="AE65" i="2" s="1"/>
  <c r="AF65" i="2" s="1"/>
  <c r="AG65" i="2" s="1"/>
  <c r="AH65" i="2" s="1"/>
  <c r="AI65" i="2" s="1"/>
  <c r="AA65" i="2"/>
  <c r="AA64" i="2"/>
  <c r="AB64" i="2" s="1"/>
  <c r="AC64" i="2" s="1"/>
  <c r="AD64" i="2" s="1"/>
  <c r="AE64" i="2" s="1"/>
  <c r="AF64" i="2" s="1"/>
  <c r="AG64" i="2" s="1"/>
  <c r="AH64" i="2" s="1"/>
  <c r="AI64" i="2" s="1"/>
  <c r="AB63" i="2"/>
  <c r="AC63" i="2" s="1"/>
  <c r="AD63" i="2" s="1"/>
  <c r="AE63" i="2" s="1"/>
  <c r="AF63" i="2" s="1"/>
  <c r="AG63" i="2" s="1"/>
  <c r="AH63" i="2" s="1"/>
  <c r="AI63" i="2" s="1"/>
  <c r="AA63" i="2"/>
  <c r="AA40" i="2"/>
  <c r="AB40" i="2" s="1"/>
  <c r="AC40" i="2" s="1"/>
  <c r="AD40" i="2" s="1"/>
  <c r="AE40" i="2" s="1"/>
  <c r="AF40" i="2" s="1"/>
  <c r="AG40" i="2" s="1"/>
  <c r="AH40" i="2" s="1"/>
  <c r="AI40" i="2" s="1"/>
  <c r="AB39" i="2"/>
  <c r="AC39" i="2" s="1"/>
  <c r="AD39" i="2" s="1"/>
  <c r="AE39" i="2" s="1"/>
  <c r="AF39" i="2" s="1"/>
  <c r="AG39" i="2" s="1"/>
  <c r="AH39" i="2" s="1"/>
  <c r="AI39" i="2" s="1"/>
  <c r="AA39" i="2"/>
  <c r="AA38" i="2"/>
  <c r="AB38" i="2" s="1"/>
  <c r="AC38" i="2" s="1"/>
  <c r="AD38" i="2" s="1"/>
  <c r="AE38" i="2" s="1"/>
  <c r="AF38" i="2" s="1"/>
  <c r="AG38" i="2" s="1"/>
  <c r="AH38" i="2" s="1"/>
  <c r="AI38" i="2" s="1"/>
  <c r="AB37" i="2"/>
  <c r="AC37" i="2" s="1"/>
  <c r="AD37" i="2" s="1"/>
  <c r="AE37" i="2" s="1"/>
  <c r="AF37" i="2" s="1"/>
  <c r="AG37" i="2" s="1"/>
  <c r="AH37" i="2" s="1"/>
  <c r="AI37" i="2" s="1"/>
  <c r="AA37" i="2"/>
  <c r="AA36" i="2"/>
  <c r="AB36" i="2" s="1"/>
  <c r="AC36" i="2" s="1"/>
  <c r="AD36" i="2" s="1"/>
  <c r="AE36" i="2" s="1"/>
  <c r="AF36" i="2" s="1"/>
  <c r="AG36" i="2" s="1"/>
  <c r="AH36" i="2" s="1"/>
  <c r="AI36" i="2" s="1"/>
  <c r="AB35" i="2"/>
  <c r="AC35" i="2" s="1"/>
  <c r="AD35" i="2" s="1"/>
  <c r="AE35" i="2" s="1"/>
  <c r="AF35" i="2" s="1"/>
  <c r="AG35" i="2" s="1"/>
  <c r="AH35" i="2" s="1"/>
  <c r="AI35" i="2" s="1"/>
  <c r="AA35" i="2"/>
  <c r="Q68" i="2"/>
  <c r="R68" i="2" s="1"/>
  <c r="S68" i="2" s="1"/>
  <c r="T68" i="2" s="1"/>
  <c r="U68" i="2" s="1"/>
  <c r="V68" i="2" s="1"/>
  <c r="W68" i="2" s="1"/>
  <c r="X68" i="2" s="1"/>
  <c r="Y68" i="2" s="1"/>
  <c r="R67" i="2"/>
  <c r="S67" i="2" s="1"/>
  <c r="T67" i="2" s="1"/>
  <c r="U67" i="2" s="1"/>
  <c r="V67" i="2" s="1"/>
  <c r="W67" i="2" s="1"/>
  <c r="X67" i="2" s="1"/>
  <c r="Y67" i="2" s="1"/>
  <c r="Q67" i="2"/>
  <c r="Q66" i="2"/>
  <c r="R66" i="2" s="1"/>
  <c r="S66" i="2" s="1"/>
  <c r="T66" i="2" s="1"/>
  <c r="U66" i="2" s="1"/>
  <c r="V66" i="2" s="1"/>
  <c r="W66" i="2" s="1"/>
  <c r="X66" i="2" s="1"/>
  <c r="Y66" i="2" s="1"/>
  <c r="R65" i="2"/>
  <c r="S65" i="2" s="1"/>
  <c r="T65" i="2" s="1"/>
  <c r="U65" i="2" s="1"/>
  <c r="V65" i="2" s="1"/>
  <c r="W65" i="2" s="1"/>
  <c r="X65" i="2" s="1"/>
  <c r="Y65" i="2" s="1"/>
  <c r="Q65" i="2"/>
  <c r="Q64" i="2"/>
  <c r="R64" i="2" s="1"/>
  <c r="S64" i="2" s="1"/>
  <c r="T64" i="2" s="1"/>
  <c r="U64" i="2" s="1"/>
  <c r="V64" i="2" s="1"/>
  <c r="W64" i="2" s="1"/>
  <c r="X64" i="2" s="1"/>
  <c r="Y64" i="2" s="1"/>
  <c r="R63" i="2"/>
  <c r="S63" i="2" s="1"/>
  <c r="T63" i="2" s="1"/>
  <c r="U63" i="2" s="1"/>
  <c r="V63" i="2" s="1"/>
  <c r="W63" i="2" s="1"/>
  <c r="X63" i="2" s="1"/>
  <c r="Y63" i="2" s="1"/>
  <c r="Q63" i="2"/>
  <c r="R40" i="2"/>
  <c r="S40" i="2" s="1"/>
  <c r="T40" i="2" s="1"/>
  <c r="U40" i="2" s="1"/>
  <c r="V40" i="2" s="1"/>
  <c r="W40" i="2" s="1"/>
  <c r="X40" i="2" s="1"/>
  <c r="Y40" i="2" s="1"/>
  <c r="Q40" i="2"/>
  <c r="S39" i="2"/>
  <c r="T39" i="2" s="1"/>
  <c r="U39" i="2" s="1"/>
  <c r="V39" i="2" s="1"/>
  <c r="W39" i="2" s="1"/>
  <c r="X39" i="2" s="1"/>
  <c r="Y39" i="2" s="1"/>
  <c r="R39" i="2"/>
  <c r="Q39" i="2"/>
  <c r="Q38" i="2"/>
  <c r="R38" i="2" s="1"/>
  <c r="S38" i="2" s="1"/>
  <c r="T38" i="2" s="1"/>
  <c r="U38" i="2" s="1"/>
  <c r="V38" i="2" s="1"/>
  <c r="W38" i="2" s="1"/>
  <c r="X38" i="2" s="1"/>
  <c r="Y38" i="2" s="1"/>
  <c r="Q37" i="2"/>
  <c r="R37" i="2" s="1"/>
  <c r="S37" i="2" s="1"/>
  <c r="T37" i="2" s="1"/>
  <c r="U37" i="2" s="1"/>
  <c r="V37" i="2" s="1"/>
  <c r="W37" i="2" s="1"/>
  <c r="X37" i="2" s="1"/>
  <c r="Y37" i="2" s="1"/>
  <c r="R36" i="2"/>
  <c r="S36" i="2" s="1"/>
  <c r="T36" i="2" s="1"/>
  <c r="U36" i="2" s="1"/>
  <c r="V36" i="2" s="1"/>
  <c r="W36" i="2" s="1"/>
  <c r="X36" i="2" s="1"/>
  <c r="Y36" i="2" s="1"/>
  <c r="Q36" i="2"/>
  <c r="S35" i="2"/>
  <c r="T35" i="2" s="1"/>
  <c r="U35" i="2" s="1"/>
  <c r="V35" i="2" s="1"/>
  <c r="W35" i="2" s="1"/>
  <c r="X35" i="2" s="1"/>
  <c r="Y35" i="2" s="1"/>
  <c r="R35" i="2"/>
  <c r="Q35" i="2"/>
  <c r="J68" i="2"/>
  <c r="K68" i="2" s="1"/>
  <c r="L68" i="2" s="1"/>
  <c r="M68" i="2" s="1"/>
  <c r="N68" i="2" s="1"/>
  <c r="O68" i="2" s="1"/>
  <c r="J67" i="2"/>
  <c r="K67" i="2" s="1"/>
  <c r="L67" i="2" s="1"/>
  <c r="M67" i="2" s="1"/>
  <c r="N67" i="2" s="1"/>
  <c r="O67" i="2" s="1"/>
  <c r="J66" i="2"/>
  <c r="K66" i="2" s="1"/>
  <c r="L66" i="2" s="1"/>
  <c r="M66" i="2" s="1"/>
  <c r="N66" i="2" s="1"/>
  <c r="O66" i="2" s="1"/>
  <c r="J65" i="2"/>
  <c r="K65" i="2" s="1"/>
  <c r="L65" i="2" s="1"/>
  <c r="M65" i="2" s="1"/>
  <c r="N65" i="2" s="1"/>
  <c r="O65" i="2" s="1"/>
  <c r="J64" i="2"/>
  <c r="K64" i="2" s="1"/>
  <c r="L64" i="2" s="1"/>
  <c r="M64" i="2" s="1"/>
  <c r="N64" i="2" s="1"/>
  <c r="O64" i="2" s="1"/>
  <c r="J63" i="2"/>
  <c r="K63" i="2" s="1"/>
  <c r="L63" i="2" s="1"/>
  <c r="M63" i="2" s="1"/>
  <c r="N63" i="2" s="1"/>
  <c r="O63" i="2" s="1"/>
  <c r="J40" i="2"/>
  <c r="K40" i="2" s="1"/>
  <c r="L40" i="2" s="1"/>
  <c r="M40" i="2" s="1"/>
  <c r="N40" i="2" s="1"/>
  <c r="O40" i="2" s="1"/>
  <c r="L39" i="2"/>
  <c r="M39" i="2" s="1"/>
  <c r="N39" i="2" s="1"/>
  <c r="O39" i="2" s="1"/>
  <c r="K39" i="2"/>
  <c r="J38" i="2"/>
  <c r="K38" i="2" s="1"/>
  <c r="L38" i="2" s="1"/>
  <c r="M38" i="2" s="1"/>
  <c r="N38" i="2" s="1"/>
  <c r="O38" i="2" s="1"/>
  <c r="K37" i="2"/>
  <c r="L37" i="2" s="1"/>
  <c r="M37" i="2" s="1"/>
  <c r="N37" i="2" s="1"/>
  <c r="O37" i="2" s="1"/>
  <c r="J37" i="2"/>
  <c r="J36" i="2"/>
  <c r="K36" i="2" s="1"/>
  <c r="L36" i="2" s="1"/>
  <c r="M36" i="2" s="1"/>
  <c r="N36" i="2" s="1"/>
  <c r="O36" i="2" s="1"/>
  <c r="K35" i="2"/>
  <c r="L35" i="2" s="1"/>
  <c r="M35" i="2" s="1"/>
  <c r="N35" i="2" s="1"/>
  <c r="O35" i="2" s="1"/>
  <c r="J35" i="2"/>
  <c r="J39" i="2"/>
  <c r="I86" i="2"/>
  <c r="I75" i="2"/>
  <c r="P86" i="2"/>
  <c r="Z86" i="2"/>
  <c r="AJ86" i="2"/>
  <c r="AJ64" i="2"/>
  <c r="AJ65" i="2"/>
  <c r="AJ66" i="2"/>
  <c r="AJ67" i="2"/>
  <c r="AJ68" i="2"/>
  <c r="AJ69" i="2"/>
  <c r="AJ70" i="2"/>
  <c r="AJ71" i="2"/>
  <c r="AJ72" i="2"/>
  <c r="AJ63" i="2"/>
  <c r="P64" i="2"/>
  <c r="P65" i="2"/>
  <c r="P66" i="2"/>
  <c r="P67" i="2"/>
  <c r="P68" i="2"/>
  <c r="P69" i="2"/>
  <c r="P70" i="2"/>
  <c r="P71" i="2"/>
  <c r="P72" i="2"/>
  <c r="P63" i="2"/>
  <c r="Z64" i="2"/>
  <c r="Z65" i="2"/>
  <c r="Z66" i="2"/>
  <c r="Z67" i="2"/>
  <c r="Z68" i="2"/>
  <c r="Z69" i="2"/>
  <c r="Z70" i="2"/>
  <c r="Z71" i="2"/>
  <c r="Z72" i="2"/>
  <c r="Z63" i="2"/>
  <c r="I64" i="2"/>
  <c r="I65" i="2"/>
  <c r="I66" i="2"/>
  <c r="I67" i="2"/>
  <c r="I68" i="2"/>
  <c r="I69" i="2"/>
  <c r="I70" i="2"/>
  <c r="I71" i="2"/>
  <c r="I72" i="2"/>
  <c r="I63" i="2"/>
  <c r="AJ44" i="2"/>
  <c r="AJ43" i="2"/>
  <c r="AJ42" i="2"/>
  <c r="AJ41" i="2"/>
  <c r="AJ40" i="2"/>
  <c r="AJ39" i="2"/>
  <c r="AJ38" i="2"/>
  <c r="AJ37" i="2"/>
  <c r="AJ36" i="2"/>
  <c r="AJ35" i="2"/>
  <c r="AJ34" i="2"/>
  <c r="AJ33" i="2"/>
  <c r="Z44" i="2"/>
  <c r="Z43" i="2"/>
  <c r="Z42" i="2"/>
  <c r="Z41" i="2"/>
  <c r="Z40" i="2"/>
  <c r="Z39" i="2"/>
  <c r="Z38" i="2"/>
  <c r="Z37" i="2"/>
  <c r="Z36" i="2"/>
  <c r="Z35" i="2"/>
  <c r="Z34" i="2"/>
  <c r="Z33" i="2"/>
  <c r="P44" i="2"/>
  <c r="P43" i="2"/>
  <c r="P42" i="2"/>
  <c r="P41" i="2"/>
  <c r="P40" i="2"/>
  <c r="P39" i="2"/>
  <c r="P38" i="2"/>
  <c r="P37" i="2"/>
  <c r="P36" i="2"/>
  <c r="P35" i="2"/>
  <c r="P33" i="2"/>
  <c r="I36" i="2"/>
  <c r="I37" i="2"/>
  <c r="I38" i="2"/>
  <c r="I39" i="2"/>
  <c r="I40" i="2"/>
  <c r="I41" i="2"/>
  <c r="I42" i="2"/>
  <c r="I43" i="2"/>
  <c r="I44" i="2"/>
  <c r="I35" i="2"/>
  <c r="AJ58" i="2"/>
  <c r="AJ61" i="2"/>
  <c r="AJ62" i="2"/>
  <c r="AJ47" i="2"/>
  <c r="Z58" i="2"/>
  <c r="P58" i="2"/>
  <c r="D25" i="4" l="1"/>
  <c r="F68" i="1"/>
  <c r="G68" i="1"/>
  <c r="G67" i="1"/>
  <c r="G66" i="1"/>
  <c r="G65" i="1"/>
  <c r="G64" i="1"/>
  <c r="C24" i="3"/>
  <c r="V33" i="4"/>
  <c r="D24" i="4"/>
  <c r="AD24" i="4"/>
  <c r="AC24" i="4"/>
  <c r="AE33" i="4"/>
  <c r="S33" i="4"/>
  <c r="P33" i="4"/>
  <c r="AG24" i="4"/>
  <c r="M33" i="4"/>
  <c r="J24" i="4"/>
  <c r="K33" i="4"/>
  <c r="K24" i="4"/>
  <c r="V24" i="4"/>
  <c r="AA24" i="4"/>
  <c r="W33" i="4"/>
  <c r="F24" i="4"/>
  <c r="Y24" i="4"/>
  <c r="N24" i="4"/>
  <c r="X33" i="4"/>
  <c r="AD33" i="4"/>
  <c r="O24" i="4"/>
  <c r="E33" i="4"/>
  <c r="G33" i="4"/>
  <c r="AA33" i="4"/>
  <c r="R33" i="4"/>
  <c r="AB33" i="4"/>
  <c r="I24" i="4"/>
  <c r="AG33" i="4"/>
  <c r="Q24" i="4"/>
  <c r="T24" i="4"/>
  <c r="F33" i="4"/>
  <c r="AE24" i="4"/>
  <c r="U33" i="4"/>
  <c r="AB24" i="4"/>
  <c r="O33" i="4"/>
  <c r="R24" i="4"/>
  <c r="L33" i="4"/>
  <c r="AH24" i="4"/>
  <c r="Z24" i="4"/>
  <c r="U24" i="4"/>
  <c r="H33" i="4"/>
  <c r="T33" i="4"/>
  <c r="N33" i="4"/>
  <c r="Q33" i="4"/>
  <c r="AF24" i="4"/>
  <c r="J33" i="4"/>
  <c r="I33" i="4"/>
  <c r="S24" i="4"/>
  <c r="X24" i="4"/>
  <c r="AC33" i="4"/>
  <c r="P24" i="4"/>
  <c r="Y33" i="4"/>
  <c r="G24" i="4"/>
  <c r="AF33" i="4"/>
  <c r="W24" i="4"/>
  <c r="M24" i="4"/>
  <c r="H24" i="4"/>
  <c r="E24" i="4"/>
  <c r="L24" i="4"/>
  <c r="AH33" i="4"/>
  <c r="D33" i="4"/>
  <c r="Z33" i="4"/>
  <c r="G70" i="1" l="1"/>
  <c r="G63" i="1"/>
  <c r="G62" i="1"/>
  <c r="F71" i="1"/>
  <c r="F72" i="1" s="1"/>
  <c r="G71" i="1" l="1"/>
  <c r="G72" i="1" s="1"/>
  <c r="AK29" i="2" l="1"/>
  <c r="AJ29" i="2"/>
  <c r="AI29" i="2"/>
  <c r="AH29" i="2"/>
  <c r="AF29" i="2"/>
  <c r="AE29" i="2"/>
  <c r="AD29" i="2"/>
  <c r="AC29" i="2"/>
  <c r="AA29" i="2"/>
  <c r="Z29" i="2"/>
  <c r="Y29" i="2"/>
  <c r="X29" i="2"/>
  <c r="O28" i="9"/>
  <c r="N28" i="9"/>
  <c r="M28" i="9"/>
  <c r="L28" i="9"/>
  <c r="O27" i="9"/>
  <c r="N27" i="9"/>
  <c r="M27" i="9"/>
  <c r="L27" i="9"/>
  <c r="H27" i="9"/>
  <c r="I27" i="9"/>
  <c r="J27" i="9"/>
  <c r="H28" i="9"/>
  <c r="I28" i="9"/>
  <c r="J28" i="9"/>
  <c r="G28" i="9"/>
  <c r="G27" i="9"/>
  <c r="F26" i="9"/>
  <c r="F22" i="9"/>
  <c r="F23" i="9"/>
  <c r="F24" i="9"/>
  <c r="F25" i="9"/>
  <c r="F21" i="9"/>
  <c r="Q25" i="2"/>
  <c r="P25" i="2"/>
  <c r="O25" i="2"/>
  <c r="N25" i="2"/>
  <c r="M25" i="2"/>
  <c r="K25" i="9" s="1"/>
  <c r="Q24" i="2"/>
  <c r="P24" i="2"/>
  <c r="O24" i="2"/>
  <c r="N24" i="2"/>
  <c r="M24" i="2"/>
  <c r="K24" i="9" s="1"/>
  <c r="Q23" i="2"/>
  <c r="P23" i="2"/>
  <c r="O23" i="2"/>
  <c r="N23" i="2"/>
  <c r="M23" i="2"/>
  <c r="K23" i="9" s="1"/>
  <c r="Q22" i="2"/>
  <c r="P22" i="2"/>
  <c r="O22" i="2"/>
  <c r="N22" i="2"/>
  <c r="M22" i="2"/>
  <c r="K22" i="9" s="1"/>
  <c r="Q21" i="2"/>
  <c r="P21" i="2"/>
  <c r="O21" i="2"/>
  <c r="N21" i="2"/>
  <c r="M21" i="2"/>
  <c r="K21" i="9" s="1"/>
  <c r="L25" i="2"/>
  <c r="K25" i="2"/>
  <c r="J25" i="2"/>
  <c r="I25" i="2"/>
  <c r="L24" i="2"/>
  <c r="K24" i="2"/>
  <c r="J24" i="2"/>
  <c r="I24" i="2"/>
  <c r="L23" i="2"/>
  <c r="K23" i="2"/>
  <c r="J23" i="2"/>
  <c r="I23" i="2"/>
  <c r="L22" i="2"/>
  <c r="K22" i="2"/>
  <c r="J22" i="2"/>
  <c r="I22" i="2"/>
  <c r="L21" i="2"/>
  <c r="K21" i="2"/>
  <c r="J21" i="2"/>
  <c r="I21" i="2"/>
  <c r="I49" i="2" s="1"/>
  <c r="B7" i="23"/>
  <c r="Q26" i="2" s="1"/>
  <c r="B6" i="23"/>
  <c r="I26" i="2" s="1"/>
  <c r="Q28" i="2"/>
  <c r="P28" i="2"/>
  <c r="O28" i="2"/>
  <c r="N28" i="2"/>
  <c r="Q27" i="2"/>
  <c r="AJ83" i="2" s="1"/>
  <c r="P27" i="2"/>
  <c r="Z83" i="2" s="1"/>
  <c r="O27" i="2"/>
  <c r="P83" i="2" s="1"/>
  <c r="N27" i="2"/>
  <c r="I83" i="2" s="1"/>
  <c r="L28" i="2"/>
  <c r="K28" i="2"/>
  <c r="J28" i="2"/>
  <c r="I28" i="2"/>
  <c r="L27" i="2"/>
  <c r="AJ55" i="2" s="1"/>
  <c r="K27" i="2"/>
  <c r="Z55" i="2" s="1"/>
  <c r="J27" i="2"/>
  <c r="P55" i="2" s="1"/>
  <c r="I27" i="2"/>
  <c r="I55" i="2" s="1"/>
  <c r="AA83" i="2" l="1"/>
  <c r="AB83" i="2" s="1"/>
  <c r="AC83" i="2" s="1"/>
  <c r="AD83" i="2" s="1"/>
  <c r="AE83" i="2" s="1"/>
  <c r="AF83" i="2" s="1"/>
  <c r="AG83" i="2" s="1"/>
  <c r="AH83" i="2" s="1"/>
  <c r="AI83" i="2" s="1"/>
  <c r="AA55" i="2"/>
  <c r="AB55" i="2" s="1"/>
  <c r="AC55" i="2" s="1"/>
  <c r="AD55" i="2" s="1"/>
  <c r="AE55" i="2" s="1"/>
  <c r="AF55" i="2" s="1"/>
  <c r="AG55" i="2" s="1"/>
  <c r="AH55" i="2" s="1"/>
  <c r="AI55" i="2" s="1"/>
  <c r="Q83" i="2"/>
  <c r="R83" i="2" s="1"/>
  <c r="S83" i="2" s="1"/>
  <c r="T83" i="2" s="1"/>
  <c r="U83" i="2" s="1"/>
  <c r="V83" i="2" s="1"/>
  <c r="W83" i="2" s="1"/>
  <c r="X83" i="2" s="1"/>
  <c r="Y83" i="2" s="1"/>
  <c r="Q55" i="2"/>
  <c r="R55" i="2" s="1"/>
  <c r="S55" i="2" s="1"/>
  <c r="T55" i="2" s="1"/>
  <c r="U55" i="2" s="1"/>
  <c r="V55" i="2" s="1"/>
  <c r="W55" i="2" s="1"/>
  <c r="X55" i="2" s="1"/>
  <c r="Y55" i="2" s="1"/>
  <c r="J83" i="2"/>
  <c r="K83" i="2" s="1"/>
  <c r="L83" i="2" s="1"/>
  <c r="M83" i="2" s="1"/>
  <c r="N83" i="2" s="1"/>
  <c r="O83" i="2" s="1"/>
  <c r="J55" i="2"/>
  <c r="K55" i="2" s="1"/>
  <c r="L55" i="2" s="1"/>
  <c r="M55" i="2" s="1"/>
  <c r="N55" i="2" s="1"/>
  <c r="O55" i="2" s="1"/>
  <c r="N29" i="2"/>
  <c r="I85" i="2" s="1"/>
  <c r="I84" i="2"/>
  <c r="L24" i="9"/>
  <c r="I80" i="2"/>
  <c r="L21" i="9"/>
  <c r="I77" i="2"/>
  <c r="L25" i="9"/>
  <c r="I81" i="2"/>
  <c r="L22" i="9"/>
  <c r="I78" i="2"/>
  <c r="L23" i="9"/>
  <c r="I79" i="2"/>
  <c r="M23" i="9"/>
  <c r="P79" i="2"/>
  <c r="M21" i="9"/>
  <c r="P77" i="2"/>
  <c r="M25" i="9"/>
  <c r="P81" i="2"/>
  <c r="O29" i="2"/>
  <c r="P85" i="2" s="1"/>
  <c r="P84" i="2"/>
  <c r="M24" i="9"/>
  <c r="P80" i="2"/>
  <c r="M22" i="9"/>
  <c r="P78" i="2"/>
  <c r="N22" i="9"/>
  <c r="Z78" i="2"/>
  <c r="N23" i="9"/>
  <c r="Z79" i="2"/>
  <c r="P29" i="2"/>
  <c r="Z85" i="2" s="1"/>
  <c r="Z84" i="2"/>
  <c r="N24" i="9"/>
  <c r="Z80" i="2"/>
  <c r="N21" i="9"/>
  <c r="Z77" i="2"/>
  <c r="N25" i="9"/>
  <c r="Z81" i="2"/>
  <c r="O22" i="9"/>
  <c r="AJ78" i="2"/>
  <c r="O21" i="9"/>
  <c r="AJ77" i="2"/>
  <c r="O25" i="9"/>
  <c r="AJ81" i="2"/>
  <c r="O23" i="9"/>
  <c r="AJ79" i="2"/>
  <c r="Q29" i="2"/>
  <c r="AJ85" i="2" s="1"/>
  <c r="AJ84" i="2"/>
  <c r="O26" i="9"/>
  <c r="AJ82" i="2"/>
  <c r="O24" i="9"/>
  <c r="AJ80" i="2"/>
  <c r="L29" i="2"/>
  <c r="AJ56" i="2"/>
  <c r="J22" i="9"/>
  <c r="AJ50" i="2"/>
  <c r="J23" i="9"/>
  <c r="AJ51" i="2"/>
  <c r="J24" i="9"/>
  <c r="AJ52" i="2"/>
  <c r="J25" i="9"/>
  <c r="AJ53" i="2"/>
  <c r="J21" i="9"/>
  <c r="AJ49" i="2"/>
  <c r="K29" i="2"/>
  <c r="Z57" i="2" s="1"/>
  <c r="Z56" i="2"/>
  <c r="I22" i="9"/>
  <c r="Z50" i="2"/>
  <c r="I24" i="9"/>
  <c r="Z52" i="2"/>
  <c r="I25" i="9"/>
  <c r="Z53" i="2"/>
  <c r="I23" i="9"/>
  <c r="Z51" i="2"/>
  <c r="I21" i="9"/>
  <c r="Z49" i="2"/>
  <c r="J29" i="2"/>
  <c r="P56" i="2"/>
  <c r="H22" i="9"/>
  <c r="P50" i="2"/>
  <c r="H24" i="9"/>
  <c r="P52" i="2"/>
  <c r="H25" i="9"/>
  <c r="P53" i="2"/>
  <c r="H23" i="9"/>
  <c r="P51" i="2"/>
  <c r="H21" i="9"/>
  <c r="P49" i="2"/>
  <c r="G25" i="9"/>
  <c r="I53" i="2"/>
  <c r="I29" i="2"/>
  <c r="I57" i="2" s="1"/>
  <c r="I56" i="2"/>
  <c r="G22" i="9"/>
  <c r="I50" i="2"/>
  <c r="G23" i="9"/>
  <c r="I51" i="2"/>
  <c r="G24" i="9"/>
  <c r="I52" i="2"/>
  <c r="G26" i="9"/>
  <c r="I54" i="2"/>
  <c r="G21" i="9"/>
  <c r="N26" i="2"/>
  <c r="O26" i="2"/>
  <c r="J26" i="2"/>
  <c r="K26" i="2"/>
  <c r="L26" i="2"/>
  <c r="P26" i="2"/>
  <c r="M26" i="2"/>
  <c r="K26" i="9" s="1"/>
  <c r="P57" i="2" l="1"/>
  <c r="Q57" i="2" s="1"/>
  <c r="R57" i="2" s="1"/>
  <c r="S57" i="2" s="1"/>
  <c r="T57" i="2" s="1"/>
  <c r="U57" i="2" s="1"/>
  <c r="V57" i="2" s="1"/>
  <c r="W57" i="2" s="1"/>
  <c r="X57" i="2" s="1"/>
  <c r="Y57" i="2" s="1"/>
  <c r="T29" i="2"/>
  <c r="AA80" i="2"/>
  <c r="AB80" i="2" s="1"/>
  <c r="AC80" i="2" s="1"/>
  <c r="AD80" i="2" s="1"/>
  <c r="AE80" i="2" s="1"/>
  <c r="AF80" i="2" s="1"/>
  <c r="AG80" i="2" s="1"/>
  <c r="AH80" i="2" s="1"/>
  <c r="AI80" i="2" s="1"/>
  <c r="AA84" i="2"/>
  <c r="AB84" i="2" s="1"/>
  <c r="AC84" i="2" s="1"/>
  <c r="AD84" i="2" s="1"/>
  <c r="AE84" i="2" s="1"/>
  <c r="AF84" i="2" s="1"/>
  <c r="AG84" i="2" s="1"/>
  <c r="AH84" i="2" s="1"/>
  <c r="AI84" i="2" s="1"/>
  <c r="AA81" i="2"/>
  <c r="AB81" i="2" s="1"/>
  <c r="AC81" i="2" s="1"/>
  <c r="AD81" i="2" s="1"/>
  <c r="AE81" i="2" s="1"/>
  <c r="AF81" i="2" s="1"/>
  <c r="AG81" i="2" s="1"/>
  <c r="AH81" i="2" s="1"/>
  <c r="AI81" i="2" s="1"/>
  <c r="AA78" i="2"/>
  <c r="AB78" i="2" s="1"/>
  <c r="AC78" i="2" s="1"/>
  <c r="AD78" i="2" s="1"/>
  <c r="AE78" i="2" s="1"/>
  <c r="AF78" i="2" s="1"/>
  <c r="AG78" i="2" s="1"/>
  <c r="AH78" i="2" s="1"/>
  <c r="AI78" i="2" s="1"/>
  <c r="AA85" i="2"/>
  <c r="AB85" i="2" s="1"/>
  <c r="AC85" i="2" s="1"/>
  <c r="AD85" i="2" s="1"/>
  <c r="AE85" i="2" s="1"/>
  <c r="AF85" i="2" s="1"/>
  <c r="AG85" i="2" s="1"/>
  <c r="AH85" i="2" s="1"/>
  <c r="AI85" i="2" s="1"/>
  <c r="AA79" i="2"/>
  <c r="AB79" i="2" s="1"/>
  <c r="AC79" i="2" s="1"/>
  <c r="AD79" i="2" s="1"/>
  <c r="AE79" i="2" s="1"/>
  <c r="AF79" i="2" s="1"/>
  <c r="AG79" i="2" s="1"/>
  <c r="AH79" i="2" s="1"/>
  <c r="AI79" i="2" s="1"/>
  <c r="AA77" i="2"/>
  <c r="AB77" i="2" s="1"/>
  <c r="AC77" i="2" s="1"/>
  <c r="AD77" i="2" s="1"/>
  <c r="AE77" i="2" s="1"/>
  <c r="AF77" i="2" s="1"/>
  <c r="AG77" i="2" s="1"/>
  <c r="AH77" i="2" s="1"/>
  <c r="AI77" i="2" s="1"/>
  <c r="AA49" i="2"/>
  <c r="AB49" i="2" s="1"/>
  <c r="AC49" i="2" s="1"/>
  <c r="AD49" i="2" s="1"/>
  <c r="AE49" i="2" s="1"/>
  <c r="AF49" i="2" s="1"/>
  <c r="AG49" i="2" s="1"/>
  <c r="AH49" i="2" s="1"/>
  <c r="AI49" i="2" s="1"/>
  <c r="AA52" i="2"/>
  <c r="AB52" i="2" s="1"/>
  <c r="AC52" i="2" s="1"/>
  <c r="AD52" i="2" s="1"/>
  <c r="AE52" i="2" s="1"/>
  <c r="AF52" i="2" s="1"/>
  <c r="AG52" i="2" s="1"/>
  <c r="AH52" i="2" s="1"/>
  <c r="AI52" i="2" s="1"/>
  <c r="AA50" i="2"/>
  <c r="AB50" i="2" s="1"/>
  <c r="AC50" i="2" s="1"/>
  <c r="AD50" i="2" s="1"/>
  <c r="AE50" i="2" s="1"/>
  <c r="AF50" i="2" s="1"/>
  <c r="AG50" i="2" s="1"/>
  <c r="AH50" i="2" s="1"/>
  <c r="AI50" i="2" s="1"/>
  <c r="AA53" i="2"/>
  <c r="AB53" i="2" s="1"/>
  <c r="AC53" i="2" s="1"/>
  <c r="AD53" i="2" s="1"/>
  <c r="AE53" i="2" s="1"/>
  <c r="AF53" i="2" s="1"/>
  <c r="AG53" i="2" s="1"/>
  <c r="AH53" i="2" s="1"/>
  <c r="AI53" i="2" s="1"/>
  <c r="AA51" i="2"/>
  <c r="AB51" i="2" s="1"/>
  <c r="AC51" i="2" s="1"/>
  <c r="AD51" i="2" s="1"/>
  <c r="AE51" i="2" s="1"/>
  <c r="AF51" i="2" s="1"/>
  <c r="AG51" i="2" s="1"/>
  <c r="AH51" i="2" s="1"/>
  <c r="AI51" i="2" s="1"/>
  <c r="AA56" i="2"/>
  <c r="AB56" i="2" s="1"/>
  <c r="AC56" i="2" s="1"/>
  <c r="AD56" i="2" s="1"/>
  <c r="AE56" i="2" s="1"/>
  <c r="AF56" i="2" s="1"/>
  <c r="AG56" i="2" s="1"/>
  <c r="AH56" i="2" s="1"/>
  <c r="AI56" i="2" s="1"/>
  <c r="Q77" i="2"/>
  <c r="R77" i="2" s="1"/>
  <c r="S77" i="2" s="1"/>
  <c r="T77" i="2" s="1"/>
  <c r="U77" i="2" s="1"/>
  <c r="V77" i="2" s="1"/>
  <c r="W77" i="2" s="1"/>
  <c r="X77" i="2" s="1"/>
  <c r="Y77" i="2" s="1"/>
  <c r="Q84" i="2"/>
  <c r="R84" i="2" s="1"/>
  <c r="S84" i="2" s="1"/>
  <c r="T84" i="2" s="1"/>
  <c r="U84" i="2" s="1"/>
  <c r="V84" i="2" s="1"/>
  <c r="W84" i="2" s="1"/>
  <c r="X84" i="2" s="1"/>
  <c r="Y84" i="2" s="1"/>
  <c r="Q78" i="2"/>
  <c r="R78" i="2" s="1"/>
  <c r="S78" i="2" s="1"/>
  <c r="T78" i="2" s="1"/>
  <c r="U78" i="2" s="1"/>
  <c r="V78" i="2" s="1"/>
  <c r="W78" i="2" s="1"/>
  <c r="X78" i="2" s="1"/>
  <c r="Y78" i="2" s="1"/>
  <c r="Q81" i="2"/>
  <c r="R81" i="2" s="1"/>
  <c r="S81" i="2" s="1"/>
  <c r="T81" i="2" s="1"/>
  <c r="U81" i="2" s="1"/>
  <c r="V81" i="2" s="1"/>
  <c r="W81" i="2" s="1"/>
  <c r="X81" i="2" s="1"/>
  <c r="Y81" i="2" s="1"/>
  <c r="Q80" i="2"/>
  <c r="R80" i="2" s="1"/>
  <c r="S80" i="2" s="1"/>
  <c r="T80" i="2" s="1"/>
  <c r="U80" i="2" s="1"/>
  <c r="V80" i="2" s="1"/>
  <c r="W80" i="2" s="1"/>
  <c r="X80" i="2" s="1"/>
  <c r="Y80" i="2" s="1"/>
  <c r="Q79" i="2"/>
  <c r="R79" i="2" s="1"/>
  <c r="S79" i="2" s="1"/>
  <c r="T79" i="2" s="1"/>
  <c r="U79" i="2" s="1"/>
  <c r="V79" i="2" s="1"/>
  <c r="W79" i="2" s="1"/>
  <c r="X79" i="2" s="1"/>
  <c r="Y79" i="2" s="1"/>
  <c r="Q85" i="2"/>
  <c r="R85" i="2" s="1"/>
  <c r="S85" i="2" s="1"/>
  <c r="T85" i="2" s="1"/>
  <c r="U85" i="2" s="1"/>
  <c r="V85" i="2" s="1"/>
  <c r="W85" i="2" s="1"/>
  <c r="X85" i="2" s="1"/>
  <c r="Y85" i="2" s="1"/>
  <c r="Q51" i="2"/>
  <c r="R51" i="2" s="1"/>
  <c r="S51" i="2" s="1"/>
  <c r="T51" i="2" s="1"/>
  <c r="U51" i="2" s="1"/>
  <c r="V51" i="2" s="1"/>
  <c r="W51" i="2" s="1"/>
  <c r="X51" i="2" s="1"/>
  <c r="Y51" i="2" s="1"/>
  <c r="Q56" i="2"/>
  <c r="R56" i="2" s="1"/>
  <c r="S56" i="2" s="1"/>
  <c r="T56" i="2" s="1"/>
  <c r="U56" i="2" s="1"/>
  <c r="V56" i="2" s="1"/>
  <c r="W56" i="2" s="1"/>
  <c r="X56" i="2" s="1"/>
  <c r="Y56" i="2" s="1"/>
  <c r="Q52" i="2"/>
  <c r="R52" i="2" s="1"/>
  <c r="S52" i="2" s="1"/>
  <c r="T52" i="2" s="1"/>
  <c r="U52" i="2" s="1"/>
  <c r="V52" i="2" s="1"/>
  <c r="W52" i="2" s="1"/>
  <c r="X52" i="2" s="1"/>
  <c r="Y52" i="2" s="1"/>
  <c r="Q49" i="2"/>
  <c r="R49" i="2" s="1"/>
  <c r="S49" i="2" s="1"/>
  <c r="T49" i="2" s="1"/>
  <c r="U49" i="2" s="1"/>
  <c r="V49" i="2" s="1"/>
  <c r="W49" i="2" s="1"/>
  <c r="X49" i="2" s="1"/>
  <c r="Y49" i="2" s="1"/>
  <c r="Q53" i="2"/>
  <c r="R53" i="2" s="1"/>
  <c r="S53" i="2" s="1"/>
  <c r="T53" i="2" s="1"/>
  <c r="U53" i="2" s="1"/>
  <c r="V53" i="2" s="1"/>
  <c r="W53" i="2" s="1"/>
  <c r="X53" i="2" s="1"/>
  <c r="Y53" i="2" s="1"/>
  <c r="Q50" i="2"/>
  <c r="R50" i="2" s="1"/>
  <c r="S50" i="2" s="1"/>
  <c r="T50" i="2" s="1"/>
  <c r="U50" i="2" s="1"/>
  <c r="V50" i="2" s="1"/>
  <c r="W50" i="2" s="1"/>
  <c r="X50" i="2" s="1"/>
  <c r="Y50" i="2" s="1"/>
  <c r="J85" i="2"/>
  <c r="K85" i="2" s="1"/>
  <c r="L85" i="2" s="1"/>
  <c r="M85" i="2" s="1"/>
  <c r="N85" i="2" s="1"/>
  <c r="O85" i="2" s="1"/>
  <c r="J78" i="2"/>
  <c r="K78" i="2" s="1"/>
  <c r="L78" i="2" s="1"/>
  <c r="M78" i="2" s="1"/>
  <c r="N78" i="2" s="1"/>
  <c r="O78" i="2" s="1"/>
  <c r="J84" i="2"/>
  <c r="K84" i="2" s="1"/>
  <c r="L84" i="2" s="1"/>
  <c r="M84" i="2" s="1"/>
  <c r="N84" i="2" s="1"/>
  <c r="O84" i="2" s="1"/>
  <c r="J77" i="2"/>
  <c r="K77" i="2" s="1"/>
  <c r="L77" i="2" s="1"/>
  <c r="M77" i="2" s="1"/>
  <c r="N77" i="2" s="1"/>
  <c r="O77" i="2" s="1"/>
  <c r="J80" i="2"/>
  <c r="K80" i="2" s="1"/>
  <c r="L80" i="2" s="1"/>
  <c r="M80" i="2" s="1"/>
  <c r="N80" i="2" s="1"/>
  <c r="O80" i="2" s="1"/>
  <c r="J81" i="2"/>
  <c r="K81" i="2" s="1"/>
  <c r="L81" i="2" s="1"/>
  <c r="M81" i="2" s="1"/>
  <c r="N81" i="2" s="1"/>
  <c r="O81" i="2" s="1"/>
  <c r="J79" i="2"/>
  <c r="K79" i="2" s="1"/>
  <c r="L79" i="2" s="1"/>
  <c r="M79" i="2" s="1"/>
  <c r="N79" i="2" s="1"/>
  <c r="O79" i="2" s="1"/>
  <c r="J56" i="2"/>
  <c r="K56" i="2" s="1"/>
  <c r="L56" i="2" s="1"/>
  <c r="M56" i="2" s="1"/>
  <c r="N56" i="2" s="1"/>
  <c r="O56" i="2" s="1"/>
  <c r="J51" i="2"/>
  <c r="K51" i="2" s="1"/>
  <c r="L51" i="2" s="1"/>
  <c r="M51" i="2" s="1"/>
  <c r="N51" i="2" s="1"/>
  <c r="O51" i="2" s="1"/>
  <c r="J52" i="2"/>
  <c r="K52" i="2" s="1"/>
  <c r="L52" i="2" s="1"/>
  <c r="M52" i="2" s="1"/>
  <c r="N52" i="2" s="1"/>
  <c r="O52" i="2" s="1"/>
  <c r="J49" i="2"/>
  <c r="K49" i="2" s="1"/>
  <c r="L49" i="2" s="1"/>
  <c r="M49" i="2" s="1"/>
  <c r="N49" i="2" s="1"/>
  <c r="O49" i="2" s="1"/>
  <c r="J53" i="2"/>
  <c r="K53" i="2" s="1"/>
  <c r="L53" i="2" s="1"/>
  <c r="M53" i="2" s="1"/>
  <c r="N53" i="2" s="1"/>
  <c r="O53" i="2" s="1"/>
  <c r="J50" i="2"/>
  <c r="K50" i="2" s="1"/>
  <c r="L50" i="2" s="1"/>
  <c r="M50" i="2" s="1"/>
  <c r="N50" i="2" s="1"/>
  <c r="O50" i="2" s="1"/>
  <c r="L26" i="9"/>
  <c r="I82" i="2"/>
  <c r="M26" i="9"/>
  <c r="P82" i="2"/>
  <c r="N26" i="9"/>
  <c r="Z82" i="2"/>
  <c r="J26" i="9"/>
  <c r="AJ54" i="2"/>
  <c r="J29" i="9"/>
  <c r="O29" i="9" s="1"/>
  <c r="AJ57" i="2"/>
  <c r="H29" i="9"/>
  <c r="M29" i="9" s="1"/>
  <c r="I26" i="9"/>
  <c r="Z54" i="2"/>
  <c r="I29" i="9"/>
  <c r="N29" i="9" s="1"/>
  <c r="H26" i="9"/>
  <c r="P54" i="2"/>
  <c r="G29" i="9"/>
  <c r="L29" i="9" s="1"/>
  <c r="B19" i="9"/>
  <c r="B5" i="9"/>
  <c r="E17" i="2"/>
  <c r="C11" i="20"/>
  <c r="C10" i="20"/>
  <c r="C5" i="20"/>
  <c r="C4" i="20"/>
  <c r="AH12" i="20"/>
  <c r="AH14" i="20" s="1"/>
  <c r="AH6" i="20"/>
  <c r="C15" i="14"/>
  <c r="C16" i="14"/>
  <c r="C17" i="14"/>
  <c r="C14" i="14"/>
  <c r="C21" i="14"/>
  <c r="AH28" i="14"/>
  <c r="AH29" i="14"/>
  <c r="AH30" i="14"/>
  <c r="AH31" i="14"/>
  <c r="C10" i="3"/>
  <c r="C9" i="3"/>
  <c r="C8" i="3"/>
  <c r="D6" i="3"/>
  <c r="J57" i="2" l="1"/>
  <c r="K57" i="2" s="1"/>
  <c r="L57" i="2" s="1"/>
  <c r="M57" i="2" s="1"/>
  <c r="N57" i="2" s="1"/>
  <c r="O57" i="2" s="1"/>
  <c r="AA82" i="2"/>
  <c r="AB82" i="2" s="1"/>
  <c r="AC82" i="2" s="1"/>
  <c r="AD82" i="2" s="1"/>
  <c r="AE82" i="2" s="1"/>
  <c r="AF82" i="2" s="1"/>
  <c r="AG82" i="2" s="1"/>
  <c r="AH82" i="2" s="1"/>
  <c r="AI82" i="2" s="1"/>
  <c r="AA54" i="2"/>
  <c r="AB54" i="2" s="1"/>
  <c r="AC54" i="2" s="1"/>
  <c r="AD54" i="2" s="1"/>
  <c r="AE54" i="2" s="1"/>
  <c r="AF54" i="2" s="1"/>
  <c r="AG54" i="2" s="1"/>
  <c r="AH54" i="2" s="1"/>
  <c r="AI54" i="2" s="1"/>
  <c r="AA57" i="2"/>
  <c r="AB57" i="2" s="1"/>
  <c r="AC57" i="2" s="1"/>
  <c r="AD57" i="2" s="1"/>
  <c r="AE57" i="2" s="1"/>
  <c r="AF57" i="2" s="1"/>
  <c r="AG57" i="2" s="1"/>
  <c r="AH57" i="2" s="1"/>
  <c r="AI57" i="2" s="1"/>
  <c r="Q82" i="2"/>
  <c r="R82" i="2" s="1"/>
  <c r="S82" i="2" s="1"/>
  <c r="T82" i="2" s="1"/>
  <c r="U82" i="2" s="1"/>
  <c r="V82" i="2" s="1"/>
  <c r="W82" i="2" s="1"/>
  <c r="X82" i="2" s="1"/>
  <c r="Y82" i="2" s="1"/>
  <c r="Q54" i="2"/>
  <c r="R54" i="2" s="1"/>
  <c r="S54" i="2" s="1"/>
  <c r="T54" i="2" s="1"/>
  <c r="U54" i="2" s="1"/>
  <c r="V54" i="2" s="1"/>
  <c r="W54" i="2" s="1"/>
  <c r="X54" i="2" s="1"/>
  <c r="Y54" i="2" s="1"/>
  <c r="J82" i="2"/>
  <c r="K82" i="2" s="1"/>
  <c r="L82" i="2" s="1"/>
  <c r="M82" i="2" s="1"/>
  <c r="N82" i="2" s="1"/>
  <c r="O82" i="2" s="1"/>
  <c r="J54" i="2"/>
  <c r="K54" i="2" s="1"/>
  <c r="L54" i="2" s="1"/>
  <c r="M54" i="2" s="1"/>
  <c r="N54" i="2" s="1"/>
  <c r="O54" i="2" s="1"/>
  <c r="AH29" i="8"/>
  <c r="AH6" i="8"/>
  <c r="AH18" i="8" s="1"/>
  <c r="AH16" i="5"/>
  <c r="AH17" i="5" s="1"/>
  <c r="AH11" i="5"/>
  <c r="AH5" i="5"/>
  <c r="AH10" i="16"/>
  <c r="AJ38" i="3"/>
  <c r="AJ39" i="3"/>
  <c r="AJ54" i="3"/>
  <c r="AJ55" i="3"/>
  <c r="AJ12" i="3"/>
  <c r="AJ26" i="3" s="1"/>
  <c r="AJ28" i="3" s="1"/>
  <c r="AJ30" i="3" s="1"/>
  <c r="AJ33" i="3" s="1"/>
  <c r="F39" i="3" l="1"/>
  <c r="D39" i="3"/>
  <c r="D38" i="3"/>
  <c r="F38" i="3"/>
  <c r="D12" i="3"/>
  <c r="S29" i="2"/>
  <c r="V29" i="2"/>
  <c r="U29" i="2"/>
  <c r="V28" i="2" l="1"/>
  <c r="U28" i="2"/>
  <c r="T28" i="2"/>
  <c r="V27" i="2"/>
  <c r="U27" i="2"/>
  <c r="T27" i="2"/>
  <c r="S28" i="2"/>
  <c r="S27" i="2"/>
  <c r="F27" i="2"/>
  <c r="F28" i="2"/>
  <c r="F29" i="2"/>
  <c r="AH24" i="14" l="1"/>
  <c r="AD24" i="14"/>
  <c r="Z24" i="14"/>
  <c r="V24" i="14"/>
  <c r="R24" i="14"/>
  <c r="N24" i="14"/>
  <c r="J24" i="14"/>
  <c r="AG23" i="14"/>
  <c r="AC23" i="14"/>
  <c r="Y23" i="14"/>
  <c r="U23" i="14"/>
  <c r="Q23" i="14"/>
  <c r="M23" i="14"/>
  <c r="I23" i="14"/>
  <c r="AF22" i="14"/>
  <c r="AB22" i="14"/>
  <c r="X22" i="14"/>
  <c r="T22" i="14"/>
  <c r="P22" i="14"/>
  <c r="L22" i="14"/>
  <c r="H22" i="14"/>
  <c r="AG24" i="14"/>
  <c r="AC24" i="14"/>
  <c r="Y24" i="14"/>
  <c r="U24" i="14"/>
  <c r="Q24" i="14"/>
  <c r="M24" i="14"/>
  <c r="I24" i="14"/>
  <c r="AF23" i="14"/>
  <c r="AB23" i="14"/>
  <c r="X23" i="14"/>
  <c r="T23" i="14"/>
  <c r="P23" i="14"/>
  <c r="L23" i="14"/>
  <c r="H23" i="14"/>
  <c r="AE22" i="14"/>
  <c r="AA22" i="14"/>
  <c r="W22" i="14"/>
  <c r="S22" i="14"/>
  <c r="O22" i="14"/>
  <c r="K22" i="14"/>
  <c r="AF24" i="14"/>
  <c r="AB24" i="14"/>
  <c r="X24" i="14"/>
  <c r="T24" i="14"/>
  <c r="P24" i="14"/>
  <c r="L24" i="14"/>
  <c r="H24" i="14"/>
  <c r="AE23" i="14"/>
  <c r="AA23" i="14"/>
  <c r="W23" i="14"/>
  <c r="S23" i="14"/>
  <c r="O23" i="14"/>
  <c r="K23" i="14"/>
  <c r="AH22" i="14"/>
  <c r="AD22" i="14"/>
  <c r="Z22" i="14"/>
  <c r="V22" i="14"/>
  <c r="R22" i="14"/>
  <c r="N22" i="14"/>
  <c r="J22" i="14"/>
  <c r="AE24" i="14"/>
  <c r="AA24" i="14"/>
  <c r="W24" i="14"/>
  <c r="S24" i="14"/>
  <c r="O24" i="14"/>
  <c r="K24" i="14"/>
  <c r="AH23" i="14"/>
  <c r="AD23" i="14"/>
  <c r="Z23" i="14"/>
  <c r="V23" i="14"/>
  <c r="R23" i="14"/>
  <c r="N23" i="14"/>
  <c r="J23" i="14"/>
  <c r="AG22" i="14"/>
  <c r="AC22" i="14"/>
  <c r="Y22" i="14"/>
  <c r="U22" i="14"/>
  <c r="Q22" i="14"/>
  <c r="M22" i="14"/>
  <c r="I22" i="14"/>
  <c r="C71" i="1"/>
  <c r="AH25" i="4"/>
  <c r="AH27" i="4"/>
  <c r="AH34" i="4"/>
  <c r="AH43" i="4" s="1"/>
  <c r="AH36" i="4"/>
  <c r="AH45" i="4" s="1"/>
  <c r="AP15" i="1"/>
  <c r="AQ15" i="1"/>
  <c r="AR15" i="1"/>
  <c r="AS15" i="1"/>
  <c r="AP16" i="1"/>
  <c r="AQ16" i="1"/>
  <c r="AR16" i="1"/>
  <c r="AS16" i="1"/>
  <c r="V26" i="2"/>
  <c r="U26" i="2"/>
  <c r="T26" i="2"/>
  <c r="S26" i="2"/>
  <c r="R26" i="2"/>
  <c r="V25" i="2"/>
  <c r="U25" i="2"/>
  <c r="T25" i="2"/>
  <c r="S25" i="2"/>
  <c r="R25" i="2"/>
  <c r="V24" i="2"/>
  <c r="U24" i="2"/>
  <c r="T24" i="2"/>
  <c r="S24" i="2"/>
  <c r="R24" i="2"/>
  <c r="V23" i="2"/>
  <c r="U23" i="2"/>
  <c r="T23" i="2"/>
  <c r="S23" i="2"/>
  <c r="R23" i="2"/>
  <c r="V22" i="2"/>
  <c r="U22" i="2"/>
  <c r="T22" i="2"/>
  <c r="S22" i="2"/>
  <c r="R22" i="2"/>
  <c r="V21" i="2"/>
  <c r="U21" i="2"/>
  <c r="T21" i="2"/>
  <c r="S21" i="2"/>
  <c r="R21" i="2"/>
  <c r="V12" i="2"/>
  <c r="U12" i="2"/>
  <c r="T12" i="2"/>
  <c r="S12" i="2"/>
  <c r="R12" i="2"/>
  <c r="V11" i="2"/>
  <c r="U11" i="2"/>
  <c r="T11" i="2"/>
  <c r="S11" i="2"/>
  <c r="R11" i="2"/>
  <c r="V10" i="2"/>
  <c r="U10" i="2"/>
  <c r="T10" i="2"/>
  <c r="S10" i="2"/>
  <c r="R10" i="2"/>
  <c r="V9" i="2"/>
  <c r="U9" i="2"/>
  <c r="T9" i="2"/>
  <c r="S9" i="2"/>
  <c r="R9" i="2"/>
  <c r="V8" i="2"/>
  <c r="U8" i="2"/>
  <c r="T8" i="2"/>
  <c r="S8" i="2"/>
  <c r="R8" i="2"/>
  <c r="V7" i="2"/>
  <c r="U7" i="2"/>
  <c r="T7" i="2"/>
  <c r="S7" i="2"/>
  <c r="R7" i="2"/>
  <c r="C10" i="1"/>
  <c r="C13" i="13"/>
  <c r="C24" i="14" l="1"/>
  <c r="C23" i="14"/>
  <c r="C22" i="14"/>
  <c r="G24" i="2"/>
  <c r="F24" i="2"/>
  <c r="E22" i="9" l="1"/>
  <c r="E23" i="9"/>
  <c r="E24" i="9"/>
  <c r="E25" i="9"/>
  <c r="E26" i="9"/>
  <c r="E27" i="9"/>
  <c r="E28" i="9"/>
  <c r="E8" i="9"/>
  <c r="E9" i="9"/>
  <c r="E10" i="9"/>
  <c r="E11" i="9"/>
  <c r="E12" i="9"/>
  <c r="E13" i="9"/>
  <c r="E14" i="9"/>
  <c r="E15" i="9"/>
  <c r="E16" i="9"/>
  <c r="G12" i="3"/>
  <c r="H12" i="3"/>
  <c r="D22" i="2"/>
  <c r="E15" i="12"/>
  <c r="E14" i="12"/>
  <c r="E13" i="12"/>
  <c r="E12" i="12"/>
  <c r="E11" i="12"/>
  <c r="E10" i="12"/>
  <c r="E9" i="12"/>
  <c r="E8" i="12"/>
  <c r="E7" i="12"/>
  <c r="E29" i="12"/>
  <c r="E28" i="12"/>
  <c r="E27" i="12"/>
  <c r="E26" i="12"/>
  <c r="E25" i="12"/>
  <c r="E46" i="12"/>
  <c r="E22" i="12"/>
  <c r="E21" i="9"/>
  <c r="E7" i="9"/>
  <c r="E58" i="12" l="1"/>
  <c r="E43" i="12"/>
  <c r="E57" i="12"/>
  <c r="E61" i="12"/>
  <c r="E42" i="12"/>
  <c r="E78" i="12"/>
  <c r="E110" i="12" s="1"/>
  <c r="E142" i="12" s="1"/>
  <c r="E174" i="12" s="1"/>
  <c r="E41" i="12"/>
  <c r="E60" i="12"/>
  <c r="E45" i="12"/>
  <c r="E54" i="12"/>
  <c r="E59" i="12"/>
  <c r="E40" i="12"/>
  <c r="E44" i="12"/>
  <c r="E39" i="12"/>
  <c r="E47" i="12"/>
  <c r="AA14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C12" i="20" s="1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K14" i="20" s="1"/>
  <c r="J6" i="20"/>
  <c r="I6" i="20"/>
  <c r="H6" i="20"/>
  <c r="G6" i="20"/>
  <c r="F6" i="20"/>
  <c r="E6" i="20"/>
  <c r="D6" i="20"/>
  <c r="C6" i="20" l="1"/>
  <c r="G14" i="20"/>
  <c r="O14" i="20"/>
  <c r="S14" i="20"/>
  <c r="W14" i="20"/>
  <c r="AE14" i="20"/>
  <c r="E79" i="12"/>
  <c r="E111" i="12" s="1"/>
  <c r="E143" i="12" s="1"/>
  <c r="E175" i="12" s="1"/>
  <c r="E91" i="12"/>
  <c r="E123" i="12" s="1"/>
  <c r="E155" i="12" s="1"/>
  <c r="E187" i="12" s="1"/>
  <c r="E71" i="12"/>
  <c r="E103" i="12" s="1"/>
  <c r="E135" i="12" s="1"/>
  <c r="E167" i="12" s="1"/>
  <c r="E72" i="12"/>
  <c r="E104" i="12" s="1"/>
  <c r="E136" i="12" s="1"/>
  <c r="E168" i="12" s="1"/>
  <c r="E86" i="12"/>
  <c r="E118" i="12" s="1"/>
  <c r="E150" i="12" s="1"/>
  <c r="E182" i="12" s="1"/>
  <c r="E92" i="12"/>
  <c r="E124" i="12" s="1"/>
  <c r="E156" i="12" s="1"/>
  <c r="E188" i="12" s="1"/>
  <c r="E74" i="12"/>
  <c r="E106" i="12" s="1"/>
  <c r="E138" i="12" s="1"/>
  <c r="E170" i="12" s="1"/>
  <c r="E89" i="12"/>
  <c r="E121" i="12" s="1"/>
  <c r="E153" i="12" s="1"/>
  <c r="E185" i="12" s="1"/>
  <c r="E90" i="12"/>
  <c r="E122" i="12" s="1"/>
  <c r="E154" i="12" s="1"/>
  <c r="E186" i="12" s="1"/>
  <c r="E77" i="12"/>
  <c r="E109" i="12" s="1"/>
  <c r="E141" i="12" s="1"/>
  <c r="E173" i="12" s="1"/>
  <c r="E73" i="12"/>
  <c r="E105" i="12" s="1"/>
  <c r="E137" i="12" s="1"/>
  <c r="E169" i="12" s="1"/>
  <c r="E76" i="12"/>
  <c r="E108" i="12" s="1"/>
  <c r="E140" i="12" s="1"/>
  <c r="E172" i="12" s="1"/>
  <c r="E93" i="12"/>
  <c r="E125" i="12" s="1"/>
  <c r="E157" i="12" s="1"/>
  <c r="E189" i="12" s="1"/>
  <c r="E75" i="12"/>
  <c r="E107" i="12" s="1"/>
  <c r="E139" i="12" s="1"/>
  <c r="E171" i="12" s="1"/>
  <c r="F14" i="20"/>
  <c r="N14" i="20"/>
  <c r="V14" i="20"/>
  <c r="AD14" i="20"/>
  <c r="J14" i="20"/>
  <c r="R14" i="20"/>
  <c r="Z14" i="20"/>
  <c r="D14" i="20"/>
  <c r="H14" i="20"/>
  <c r="L14" i="20"/>
  <c r="P14" i="20"/>
  <c r="T14" i="20"/>
  <c r="X14" i="20"/>
  <c r="AB14" i="20"/>
  <c r="AF14" i="20"/>
  <c r="E14" i="20"/>
  <c r="I14" i="20"/>
  <c r="M14" i="20"/>
  <c r="Q14" i="20"/>
  <c r="U14" i="20"/>
  <c r="Y14" i="20"/>
  <c r="AC14" i="20"/>
  <c r="AG14" i="20"/>
  <c r="E29" i="17"/>
  <c r="E61" i="17" s="1"/>
  <c r="E28" i="17"/>
  <c r="E60" i="17" s="1"/>
  <c r="E27" i="17"/>
  <c r="E59" i="17" s="1"/>
  <c r="E26" i="17"/>
  <c r="E58" i="17" s="1"/>
  <c r="E25" i="17"/>
  <c r="E57" i="17" s="1"/>
  <c r="D23" i="17"/>
  <c r="D55" i="17" s="1"/>
  <c r="E22" i="17"/>
  <c r="E54" i="17" s="1"/>
  <c r="C14" i="20" l="1"/>
  <c r="C16" i="7"/>
  <c r="E20" i="14" l="1"/>
  <c r="F20" i="14" s="1"/>
  <c r="G20" i="14" s="1"/>
  <c r="H20" i="14" s="1"/>
  <c r="I20" i="14" s="1"/>
  <c r="J20" i="14" s="1"/>
  <c r="K20" i="14" s="1"/>
  <c r="L20" i="14" s="1"/>
  <c r="M20" i="14" s="1"/>
  <c r="N20" i="14" s="1"/>
  <c r="O20" i="14" s="1"/>
  <c r="P20" i="14" s="1"/>
  <c r="Q20" i="14" s="1"/>
  <c r="R20" i="14" s="1"/>
  <c r="S20" i="14" s="1"/>
  <c r="T20" i="14" s="1"/>
  <c r="U20" i="14" s="1"/>
  <c r="V20" i="14" s="1"/>
  <c r="W20" i="14" s="1"/>
  <c r="X20" i="14" s="1"/>
  <c r="Y20" i="14" s="1"/>
  <c r="Z20" i="14" s="1"/>
  <c r="AA20" i="14" s="1"/>
  <c r="AB20" i="14" s="1"/>
  <c r="AC20" i="14" s="1"/>
  <c r="AD20" i="14" s="1"/>
  <c r="AE20" i="14" s="1"/>
  <c r="AF20" i="14" s="1"/>
  <c r="AG20" i="14" s="1"/>
  <c r="AH20" i="14" s="1"/>
  <c r="D19" i="14"/>
  <c r="E19" i="14" s="1"/>
  <c r="F19" i="14" s="1"/>
  <c r="G19" i="14" s="1"/>
  <c r="H19" i="14" s="1"/>
  <c r="I19" i="14" s="1"/>
  <c r="J19" i="14" s="1"/>
  <c r="K19" i="14" s="1"/>
  <c r="L19" i="14" s="1"/>
  <c r="M19" i="14" s="1"/>
  <c r="N19" i="14" s="1"/>
  <c r="O19" i="14" s="1"/>
  <c r="P19" i="14" s="1"/>
  <c r="Q19" i="14" s="1"/>
  <c r="R19" i="14" s="1"/>
  <c r="S19" i="14" s="1"/>
  <c r="T19" i="14" s="1"/>
  <c r="U19" i="14" s="1"/>
  <c r="V19" i="14" s="1"/>
  <c r="W19" i="14" s="1"/>
  <c r="X19" i="14" s="1"/>
  <c r="Y19" i="14" s="1"/>
  <c r="Z19" i="14" s="1"/>
  <c r="AA19" i="14" s="1"/>
  <c r="AB19" i="14" s="1"/>
  <c r="AC19" i="14" s="1"/>
  <c r="AD19" i="14" s="1"/>
  <c r="AE19" i="14" s="1"/>
  <c r="AF19" i="14" s="1"/>
  <c r="AG19" i="14" s="1"/>
  <c r="AH19" i="14" s="1"/>
  <c r="E13" i="14"/>
  <c r="F13" i="14" s="1"/>
  <c r="G13" i="14" s="1"/>
  <c r="H13" i="14" s="1"/>
  <c r="I13" i="14" s="1"/>
  <c r="J13" i="14" s="1"/>
  <c r="K13" i="14" s="1"/>
  <c r="L13" i="14" s="1"/>
  <c r="M13" i="14" s="1"/>
  <c r="N13" i="14" s="1"/>
  <c r="O13" i="14" s="1"/>
  <c r="P13" i="14" s="1"/>
  <c r="Q13" i="14" s="1"/>
  <c r="R13" i="14" s="1"/>
  <c r="S13" i="14" s="1"/>
  <c r="T13" i="14" s="1"/>
  <c r="U13" i="14" s="1"/>
  <c r="V13" i="14" s="1"/>
  <c r="W13" i="14" s="1"/>
  <c r="X13" i="14" s="1"/>
  <c r="Y13" i="14" s="1"/>
  <c r="Z13" i="14" s="1"/>
  <c r="AA13" i="14" s="1"/>
  <c r="AB13" i="14" s="1"/>
  <c r="AC13" i="14" s="1"/>
  <c r="AD13" i="14" s="1"/>
  <c r="AE13" i="14" s="1"/>
  <c r="AF13" i="14" s="1"/>
  <c r="AG13" i="14" s="1"/>
  <c r="AH13" i="14" s="1"/>
  <c r="D12" i="14"/>
  <c r="E12" i="14" s="1"/>
  <c r="F12" i="14" s="1"/>
  <c r="G12" i="14" s="1"/>
  <c r="H12" i="14" s="1"/>
  <c r="I12" i="14" s="1"/>
  <c r="J12" i="14" s="1"/>
  <c r="K12" i="14" s="1"/>
  <c r="L12" i="14" s="1"/>
  <c r="M12" i="14" s="1"/>
  <c r="N12" i="14" s="1"/>
  <c r="O12" i="14" s="1"/>
  <c r="P12" i="14" s="1"/>
  <c r="Q12" i="14" s="1"/>
  <c r="R12" i="14" s="1"/>
  <c r="S12" i="14" s="1"/>
  <c r="T12" i="14" s="1"/>
  <c r="U12" i="14" s="1"/>
  <c r="V12" i="14" s="1"/>
  <c r="W12" i="14" s="1"/>
  <c r="X12" i="14" s="1"/>
  <c r="Y12" i="14" s="1"/>
  <c r="Z12" i="14" s="1"/>
  <c r="AA12" i="14" s="1"/>
  <c r="AB12" i="14" s="1"/>
  <c r="AC12" i="14" s="1"/>
  <c r="AD12" i="14" s="1"/>
  <c r="AE12" i="14" s="1"/>
  <c r="AF12" i="14" s="1"/>
  <c r="AG12" i="14" s="1"/>
  <c r="AH12" i="14" s="1"/>
  <c r="E45" i="11" l="1"/>
  <c r="E44" i="11"/>
  <c r="E43" i="11"/>
  <c r="E42" i="11"/>
  <c r="E41" i="11"/>
  <c r="E13" i="11"/>
  <c r="E12" i="11"/>
  <c r="E11" i="11"/>
  <c r="E10" i="11"/>
  <c r="E9" i="11"/>
  <c r="E61" i="11"/>
  <c r="E60" i="11"/>
  <c r="E59" i="11"/>
  <c r="E26" i="11"/>
  <c r="E57" i="11"/>
  <c r="E47" i="11"/>
  <c r="C17" i="3"/>
  <c r="E15" i="11" l="1"/>
  <c r="E46" i="11"/>
  <c r="E14" i="11"/>
  <c r="E28" i="11"/>
  <c r="E58" i="11"/>
  <c r="E25" i="11"/>
  <c r="E27" i="11"/>
  <c r="E29" i="11"/>
  <c r="F3" i="15"/>
  <c r="H3" i="15"/>
  <c r="G3" i="15"/>
  <c r="E19" i="15" l="1"/>
  <c r="F19" i="15" s="1"/>
  <c r="G19" i="15" s="1"/>
  <c r="E3" i="15"/>
  <c r="D3" i="15"/>
  <c r="E112" i="1"/>
  <c r="E35" i="15" l="1"/>
  <c r="F35" i="15" s="1"/>
  <c r="G35" i="15" s="1"/>
  <c r="E51" i="15"/>
  <c r="E67" i="15" s="1"/>
  <c r="F82" i="15" s="1"/>
  <c r="H19" i="15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F67" i="15" l="1"/>
  <c r="G67" i="15" s="1"/>
  <c r="F51" i="15"/>
  <c r="G51" i="15" s="1"/>
  <c r="H51" i="15" s="1"/>
  <c r="H35" i="15"/>
  <c r="I19" i="15"/>
  <c r="B72" i="1"/>
  <c r="G122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I35" i="15" l="1"/>
  <c r="J19" i="15"/>
  <c r="I51" i="15"/>
  <c r="H67" i="15"/>
  <c r="AP88" i="1"/>
  <c r="AQ88" i="1" s="1"/>
  <c r="AR88" i="1" s="1"/>
  <c r="AS88" i="1" s="1"/>
  <c r="AT88" i="1" s="1"/>
  <c r="AU88" i="1" s="1"/>
  <c r="AV88" i="1" s="1"/>
  <c r="AW88" i="1" s="1"/>
  <c r="AX88" i="1" s="1"/>
  <c r="AY88" i="1" s="1"/>
  <c r="AZ88" i="1" s="1"/>
  <c r="BA88" i="1" s="1"/>
  <c r="BB88" i="1" s="1"/>
  <c r="I67" i="15" l="1"/>
  <c r="K19" i="15"/>
  <c r="J51" i="15"/>
  <c r="J35" i="15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K51" i="15" l="1"/>
  <c r="L19" i="15"/>
  <c r="K35" i="15"/>
  <c r="J67" i="15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C10" i="16" s="1"/>
  <c r="E9" i="20"/>
  <c r="F9" i="20" s="1"/>
  <c r="G9" i="20" s="1"/>
  <c r="H9" i="20" s="1"/>
  <c r="I9" i="20" s="1"/>
  <c r="J9" i="20" s="1"/>
  <c r="K9" i="20" s="1"/>
  <c r="L9" i="20" s="1"/>
  <c r="M9" i="20" s="1"/>
  <c r="N9" i="20" s="1"/>
  <c r="O9" i="20" s="1"/>
  <c r="P9" i="20" s="1"/>
  <c r="Q9" i="20" s="1"/>
  <c r="R9" i="20" s="1"/>
  <c r="S9" i="20" s="1"/>
  <c r="T9" i="20" s="1"/>
  <c r="U9" i="20" s="1"/>
  <c r="V9" i="20" s="1"/>
  <c r="W9" i="20" s="1"/>
  <c r="X9" i="20" s="1"/>
  <c r="Y9" i="20" s="1"/>
  <c r="Z9" i="20" s="1"/>
  <c r="AA9" i="20" s="1"/>
  <c r="AB9" i="20" s="1"/>
  <c r="AC9" i="20" s="1"/>
  <c r="AD9" i="20" s="1"/>
  <c r="AE9" i="20" s="1"/>
  <c r="AF9" i="20" s="1"/>
  <c r="AG9" i="20" s="1"/>
  <c r="AH9" i="20" s="1"/>
  <c r="D8" i="20"/>
  <c r="E8" i="20" s="1"/>
  <c r="F8" i="20" s="1"/>
  <c r="G8" i="20" s="1"/>
  <c r="H8" i="20" s="1"/>
  <c r="I8" i="20" s="1"/>
  <c r="J8" i="20" s="1"/>
  <c r="K8" i="20" s="1"/>
  <c r="L8" i="20" s="1"/>
  <c r="M8" i="20" s="1"/>
  <c r="N8" i="20" s="1"/>
  <c r="O8" i="20" s="1"/>
  <c r="P8" i="20" s="1"/>
  <c r="Q8" i="20" s="1"/>
  <c r="R8" i="20" s="1"/>
  <c r="S8" i="20" s="1"/>
  <c r="T8" i="20" s="1"/>
  <c r="U8" i="20" s="1"/>
  <c r="V8" i="20" s="1"/>
  <c r="W8" i="20" s="1"/>
  <c r="X8" i="20" s="1"/>
  <c r="Y8" i="20" s="1"/>
  <c r="Z8" i="20" s="1"/>
  <c r="AA8" i="20" s="1"/>
  <c r="AB8" i="20" s="1"/>
  <c r="AC8" i="20" s="1"/>
  <c r="AD8" i="20" s="1"/>
  <c r="AE8" i="20" s="1"/>
  <c r="AF8" i="20" s="1"/>
  <c r="AG8" i="20" s="1"/>
  <c r="AH8" i="20" s="1"/>
  <c r="E3" i="20"/>
  <c r="F3" i="20" s="1"/>
  <c r="G3" i="20" s="1"/>
  <c r="H3" i="20" s="1"/>
  <c r="I3" i="20" s="1"/>
  <c r="J3" i="20" s="1"/>
  <c r="K3" i="20" s="1"/>
  <c r="L3" i="20" s="1"/>
  <c r="M3" i="20" s="1"/>
  <c r="N3" i="20" s="1"/>
  <c r="O3" i="20" s="1"/>
  <c r="P3" i="20" s="1"/>
  <c r="Q3" i="20" s="1"/>
  <c r="R3" i="20" s="1"/>
  <c r="S3" i="20" s="1"/>
  <c r="T3" i="20" s="1"/>
  <c r="U3" i="20" s="1"/>
  <c r="V3" i="20" s="1"/>
  <c r="W3" i="20" s="1"/>
  <c r="X3" i="20" s="1"/>
  <c r="Y3" i="20" s="1"/>
  <c r="Z3" i="20" s="1"/>
  <c r="AA3" i="20" s="1"/>
  <c r="AB3" i="20" s="1"/>
  <c r="AC3" i="20" s="1"/>
  <c r="AD3" i="20" s="1"/>
  <c r="AE3" i="20" s="1"/>
  <c r="AF3" i="20" s="1"/>
  <c r="AG3" i="20" s="1"/>
  <c r="AH3" i="20" s="1"/>
  <c r="D2" i="20"/>
  <c r="E2" i="20" s="1"/>
  <c r="F2" i="20" s="1"/>
  <c r="G2" i="20" s="1"/>
  <c r="H2" i="20" s="1"/>
  <c r="I2" i="20" s="1"/>
  <c r="J2" i="20" s="1"/>
  <c r="K2" i="20" s="1"/>
  <c r="L2" i="20" s="1"/>
  <c r="M2" i="20" s="1"/>
  <c r="N2" i="20" s="1"/>
  <c r="O2" i="20" s="1"/>
  <c r="P2" i="20" s="1"/>
  <c r="Q2" i="20" s="1"/>
  <c r="R2" i="20" s="1"/>
  <c r="S2" i="20" s="1"/>
  <c r="T2" i="20" s="1"/>
  <c r="U2" i="20" s="1"/>
  <c r="V2" i="20" s="1"/>
  <c r="W2" i="20" s="1"/>
  <c r="X2" i="20" s="1"/>
  <c r="Y2" i="20" s="1"/>
  <c r="Z2" i="20" s="1"/>
  <c r="AA2" i="20" s="1"/>
  <c r="AB2" i="20" s="1"/>
  <c r="AC2" i="20" s="1"/>
  <c r="AD2" i="20" s="1"/>
  <c r="AE2" i="20" s="1"/>
  <c r="AF2" i="20" s="1"/>
  <c r="AG2" i="20" s="1"/>
  <c r="AH2" i="20" s="1"/>
  <c r="K67" i="15" l="1"/>
  <c r="M19" i="15"/>
  <c r="L35" i="15"/>
  <c r="L51" i="15"/>
  <c r="F122" i="1"/>
  <c r="E122" i="1" s="1"/>
  <c r="D122" i="1" s="1"/>
  <c r="M35" i="15" l="1"/>
  <c r="N19" i="15"/>
  <c r="L67" i="15"/>
  <c r="M51" i="15"/>
  <c r="D107" i="1"/>
  <c r="C109" i="1"/>
  <c r="H122" i="1"/>
  <c r="I122" i="1" s="1"/>
  <c r="J122" i="1" s="1"/>
  <c r="K122" i="1" s="1"/>
  <c r="L122" i="1" s="1"/>
  <c r="M122" i="1" s="1"/>
  <c r="N122" i="1" s="1"/>
  <c r="O122" i="1" s="1"/>
  <c r="P122" i="1" s="1"/>
  <c r="Q122" i="1" s="1"/>
  <c r="R122" i="1" s="1"/>
  <c r="S122" i="1" s="1"/>
  <c r="T122" i="1" s="1"/>
  <c r="U122" i="1" s="1"/>
  <c r="V122" i="1" s="1"/>
  <c r="W122" i="1" s="1"/>
  <c r="X122" i="1" s="1"/>
  <c r="Y122" i="1" s="1"/>
  <c r="Z122" i="1" s="1"/>
  <c r="AA122" i="1" s="1"/>
  <c r="AB122" i="1" s="1"/>
  <c r="AC122" i="1" s="1"/>
  <c r="AD122" i="1" s="1"/>
  <c r="AE122" i="1" s="1"/>
  <c r="AF122" i="1" s="1"/>
  <c r="AG122" i="1" s="1"/>
  <c r="AH122" i="1" s="1"/>
  <c r="AI122" i="1" s="1"/>
  <c r="AJ122" i="1" s="1"/>
  <c r="AK122" i="1" s="1"/>
  <c r="AL122" i="1" s="1"/>
  <c r="AM122" i="1" s="1"/>
  <c r="AN122" i="1" s="1"/>
  <c r="AO122" i="1" s="1"/>
  <c r="AP122" i="1" s="1"/>
  <c r="AQ122" i="1" s="1"/>
  <c r="AR122" i="1" s="1"/>
  <c r="AS122" i="1" s="1"/>
  <c r="AT122" i="1" s="1"/>
  <c r="AU122" i="1" s="1"/>
  <c r="AV122" i="1" s="1"/>
  <c r="AW122" i="1" s="1"/>
  <c r="AX122" i="1" s="1"/>
  <c r="AY122" i="1" s="1"/>
  <c r="AZ122" i="1" s="1"/>
  <c r="BA122" i="1" s="1"/>
  <c r="BB122" i="1" s="1"/>
  <c r="I90" i="1"/>
  <c r="I89" i="1"/>
  <c r="E49" i="14"/>
  <c r="F49" i="14" s="1"/>
  <c r="G49" i="14" s="1"/>
  <c r="H49" i="14" s="1"/>
  <c r="I49" i="14" s="1"/>
  <c r="J49" i="14" s="1"/>
  <c r="K49" i="14" s="1"/>
  <c r="L49" i="14" s="1"/>
  <c r="M49" i="14" s="1"/>
  <c r="N49" i="14" s="1"/>
  <c r="O49" i="14" s="1"/>
  <c r="P49" i="14" s="1"/>
  <c r="Q49" i="14" s="1"/>
  <c r="R49" i="14" s="1"/>
  <c r="S49" i="14" s="1"/>
  <c r="T49" i="14" s="1"/>
  <c r="U49" i="14" s="1"/>
  <c r="V49" i="14" s="1"/>
  <c r="W49" i="14" s="1"/>
  <c r="X49" i="14" s="1"/>
  <c r="Y49" i="14" s="1"/>
  <c r="Z49" i="14" s="1"/>
  <c r="AA49" i="14" s="1"/>
  <c r="AB49" i="14" s="1"/>
  <c r="AC49" i="14" s="1"/>
  <c r="AD49" i="14" s="1"/>
  <c r="AE49" i="14" s="1"/>
  <c r="AF49" i="14" s="1"/>
  <c r="AG49" i="14" s="1"/>
  <c r="AH49" i="14" s="1"/>
  <c r="D48" i="14"/>
  <c r="E48" i="14" s="1"/>
  <c r="F48" i="14" s="1"/>
  <c r="G48" i="14" s="1"/>
  <c r="H48" i="14" s="1"/>
  <c r="I48" i="14" s="1"/>
  <c r="J48" i="14" s="1"/>
  <c r="K48" i="14" s="1"/>
  <c r="L48" i="14" s="1"/>
  <c r="M48" i="14" s="1"/>
  <c r="N48" i="14" s="1"/>
  <c r="O48" i="14" s="1"/>
  <c r="P48" i="14" s="1"/>
  <c r="Q48" i="14" s="1"/>
  <c r="R48" i="14" s="1"/>
  <c r="S48" i="14" s="1"/>
  <c r="T48" i="14" s="1"/>
  <c r="U48" i="14" s="1"/>
  <c r="V48" i="14" s="1"/>
  <c r="W48" i="14" s="1"/>
  <c r="X48" i="14" s="1"/>
  <c r="Y48" i="14" s="1"/>
  <c r="Z48" i="14" s="1"/>
  <c r="AA48" i="14" s="1"/>
  <c r="AB48" i="14" s="1"/>
  <c r="AC48" i="14" s="1"/>
  <c r="AD48" i="14" s="1"/>
  <c r="AE48" i="14" s="1"/>
  <c r="AF48" i="14" s="1"/>
  <c r="AG48" i="14" s="1"/>
  <c r="AH48" i="14" s="1"/>
  <c r="E41" i="14"/>
  <c r="F41" i="14" s="1"/>
  <c r="G41" i="14" s="1"/>
  <c r="H41" i="14" s="1"/>
  <c r="I41" i="14" s="1"/>
  <c r="J41" i="14" s="1"/>
  <c r="K41" i="14" s="1"/>
  <c r="L41" i="14" s="1"/>
  <c r="M41" i="14" s="1"/>
  <c r="N41" i="14" s="1"/>
  <c r="O41" i="14" s="1"/>
  <c r="P41" i="14" s="1"/>
  <c r="Q41" i="14" s="1"/>
  <c r="R41" i="14" s="1"/>
  <c r="S41" i="14" s="1"/>
  <c r="T41" i="14" s="1"/>
  <c r="U41" i="14" s="1"/>
  <c r="V41" i="14" s="1"/>
  <c r="W41" i="14" s="1"/>
  <c r="X41" i="14" s="1"/>
  <c r="Y41" i="14" s="1"/>
  <c r="Z41" i="14" s="1"/>
  <c r="AA41" i="14" s="1"/>
  <c r="AB41" i="14" s="1"/>
  <c r="AC41" i="14" s="1"/>
  <c r="AD41" i="14" s="1"/>
  <c r="AE41" i="14" s="1"/>
  <c r="AF41" i="14" s="1"/>
  <c r="AG41" i="14" s="1"/>
  <c r="AH41" i="14" s="1"/>
  <c r="D40" i="14"/>
  <c r="E40" i="14" s="1"/>
  <c r="F40" i="14" s="1"/>
  <c r="G40" i="14" s="1"/>
  <c r="H40" i="14" s="1"/>
  <c r="I40" i="14" s="1"/>
  <c r="J40" i="14" s="1"/>
  <c r="K40" i="14" s="1"/>
  <c r="L40" i="14" s="1"/>
  <c r="M40" i="14" s="1"/>
  <c r="N40" i="14" s="1"/>
  <c r="O40" i="14" s="1"/>
  <c r="P40" i="14" s="1"/>
  <c r="Q40" i="14" s="1"/>
  <c r="R40" i="14" s="1"/>
  <c r="S40" i="14" s="1"/>
  <c r="T40" i="14" s="1"/>
  <c r="U40" i="14" s="1"/>
  <c r="V40" i="14" s="1"/>
  <c r="W40" i="14" s="1"/>
  <c r="X40" i="14" s="1"/>
  <c r="Y40" i="14" s="1"/>
  <c r="Z40" i="14" s="1"/>
  <c r="AA40" i="14" s="1"/>
  <c r="AB40" i="14" s="1"/>
  <c r="AC40" i="14" s="1"/>
  <c r="AD40" i="14" s="1"/>
  <c r="AE40" i="14" s="1"/>
  <c r="AF40" i="14" s="1"/>
  <c r="AG40" i="14" s="1"/>
  <c r="AH40" i="14" s="1"/>
  <c r="D11" i="15"/>
  <c r="E11" i="15" s="1"/>
  <c r="F11" i="15" s="1"/>
  <c r="G11" i="15" s="1"/>
  <c r="H11" i="15" s="1"/>
  <c r="I11" i="15" s="1"/>
  <c r="E93" i="15"/>
  <c r="D93" i="15"/>
  <c r="C93" i="15"/>
  <c r="E92" i="15"/>
  <c r="D92" i="15"/>
  <c r="C92" i="15"/>
  <c r="E91" i="15"/>
  <c r="D91" i="15"/>
  <c r="C91" i="15"/>
  <c r="E90" i="15"/>
  <c r="D90" i="15"/>
  <c r="C90" i="15"/>
  <c r="E89" i="15"/>
  <c r="D89" i="15"/>
  <c r="C89" i="15"/>
  <c r="E88" i="15"/>
  <c r="D88" i="15"/>
  <c r="C88" i="15"/>
  <c r="E87" i="15"/>
  <c r="D87" i="15"/>
  <c r="C87" i="15"/>
  <c r="E86" i="15"/>
  <c r="D86" i="15"/>
  <c r="C86" i="15"/>
  <c r="E85" i="15"/>
  <c r="D85" i="15"/>
  <c r="C85" i="15"/>
  <c r="E84" i="15"/>
  <c r="D84" i="15"/>
  <c r="J11" i="15" l="1"/>
  <c r="K11" i="15" s="1"/>
  <c r="L11" i="15" s="1"/>
  <c r="M11" i="15" s="1"/>
  <c r="N11" i="15" s="1"/>
  <c r="O11" i="15" s="1"/>
  <c r="P11" i="15" s="1"/>
  <c r="Q11" i="15" s="1"/>
  <c r="R11" i="15" s="1"/>
  <c r="S11" i="15" s="1"/>
  <c r="T11" i="15" s="1"/>
  <c r="U11" i="15" s="1"/>
  <c r="V11" i="15" s="1"/>
  <c r="W11" i="15" s="1"/>
  <c r="X11" i="15" s="1"/>
  <c r="Y11" i="15" s="1"/>
  <c r="Z11" i="15" s="1"/>
  <c r="AA11" i="15" s="1"/>
  <c r="AB11" i="15" s="1"/>
  <c r="AC11" i="15" s="1"/>
  <c r="AD11" i="15" s="1"/>
  <c r="AE11" i="15" s="1"/>
  <c r="AF11" i="15" s="1"/>
  <c r="AG11" i="15" s="1"/>
  <c r="AH11" i="15" s="1"/>
  <c r="AI11" i="15" s="1"/>
  <c r="AJ11" i="15" s="1"/>
  <c r="AK11" i="15" s="1"/>
  <c r="AL11" i="15" s="1"/>
  <c r="AM11" i="15" s="1"/>
  <c r="AN11" i="15" s="1"/>
  <c r="AO11" i="15" s="1"/>
  <c r="AP11" i="15" s="1"/>
  <c r="AQ11" i="15" s="1"/>
  <c r="AR11" i="15" s="1"/>
  <c r="AS11" i="15" s="1"/>
  <c r="AT11" i="15" s="1"/>
  <c r="AU11" i="15" s="1"/>
  <c r="AV11" i="15" s="1"/>
  <c r="AW11" i="15" s="1"/>
  <c r="AX11" i="15" s="1"/>
  <c r="AY11" i="15" s="1"/>
  <c r="AZ11" i="15" s="1"/>
  <c r="BA11" i="15" s="1"/>
  <c r="N51" i="15"/>
  <c r="N35" i="15"/>
  <c r="M67" i="15"/>
  <c r="O19" i="15"/>
  <c r="J90" i="1"/>
  <c r="K90" i="1" s="1"/>
  <c r="L90" i="1" s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X90" i="1" s="1"/>
  <c r="Y90" i="1" s="1"/>
  <c r="Z90" i="1" s="1"/>
  <c r="AA90" i="1" s="1"/>
  <c r="AB90" i="1" s="1"/>
  <c r="AC90" i="1" s="1"/>
  <c r="AD90" i="1" s="1"/>
  <c r="AE90" i="1" s="1"/>
  <c r="AF90" i="1" s="1"/>
  <c r="AG90" i="1" s="1"/>
  <c r="AH90" i="1" s="1"/>
  <c r="AI90" i="1" s="1"/>
  <c r="AJ90" i="1" s="1"/>
  <c r="AK90" i="1" s="1"/>
  <c r="AL90" i="1" s="1"/>
  <c r="AM90" i="1" s="1"/>
  <c r="AN90" i="1" s="1"/>
  <c r="AO90" i="1" s="1"/>
  <c r="AP90" i="1" s="1"/>
  <c r="AQ90" i="1" s="1"/>
  <c r="AR90" i="1" s="1"/>
  <c r="AS90" i="1" s="1"/>
  <c r="AT90" i="1" s="1"/>
  <c r="AU90" i="1" s="1"/>
  <c r="AV90" i="1" s="1"/>
  <c r="AW90" i="1" s="1"/>
  <c r="AX90" i="1" s="1"/>
  <c r="AY90" i="1" s="1"/>
  <c r="AZ90" i="1" s="1"/>
  <c r="BA90" i="1" s="1"/>
  <c r="BB90" i="1" s="1"/>
  <c r="H90" i="1"/>
  <c r="G90" i="1" s="1"/>
  <c r="F90" i="1" s="1"/>
  <c r="E90" i="1" s="1"/>
  <c r="D90" i="1" s="1"/>
  <c r="C90" i="1" s="1"/>
  <c r="N67" i="15" l="1"/>
  <c r="O35" i="15"/>
  <c r="O51" i="15"/>
  <c r="P19" i="15"/>
  <c r="O67" i="15" l="1"/>
  <c r="Q19" i="15"/>
  <c r="P51" i="15"/>
  <c r="P35" i="15"/>
  <c r="R19" i="15" l="1"/>
  <c r="Q35" i="15"/>
  <c r="Q51" i="15"/>
  <c r="P67" i="15"/>
  <c r="R51" i="15" l="1"/>
  <c r="S19" i="15"/>
  <c r="Q67" i="15"/>
  <c r="R35" i="15"/>
  <c r="R67" i="15" l="1"/>
  <c r="S35" i="15"/>
  <c r="T19" i="15"/>
  <c r="S51" i="15"/>
  <c r="U19" i="15" l="1"/>
  <c r="S67" i="15"/>
  <c r="T51" i="15"/>
  <c r="T35" i="15"/>
  <c r="U35" i="15" l="1"/>
  <c r="T67" i="15"/>
  <c r="U51" i="15"/>
  <c r="V19" i="15"/>
  <c r="V51" i="15" l="1"/>
  <c r="V35" i="15"/>
  <c r="W19" i="15"/>
  <c r="U67" i="15"/>
  <c r="W51" i="15" l="1"/>
  <c r="X19" i="15"/>
  <c r="V67" i="15"/>
  <c r="W35" i="15"/>
  <c r="W67" i="15" l="1"/>
  <c r="X51" i="15"/>
  <c r="X35" i="15"/>
  <c r="Y19" i="15"/>
  <c r="X67" i="15" l="1"/>
  <c r="Y35" i="15"/>
  <c r="Z19" i="15"/>
  <c r="Y51" i="15"/>
  <c r="AA19" i="15" l="1"/>
  <c r="Y67" i="15"/>
  <c r="Z51" i="15"/>
  <c r="Z35" i="15"/>
  <c r="E5" i="18"/>
  <c r="C84" i="15"/>
  <c r="F76" i="2"/>
  <c r="G76" i="2" s="1"/>
  <c r="H76" i="2" s="1"/>
  <c r="E75" i="2"/>
  <c r="F62" i="2"/>
  <c r="G62" i="2" s="1"/>
  <c r="H62" i="2" s="1"/>
  <c r="I62" i="2" s="1"/>
  <c r="J62" i="2" s="1"/>
  <c r="K62" i="2" s="1"/>
  <c r="L62" i="2" s="1"/>
  <c r="M62" i="2" s="1"/>
  <c r="N62" i="2" s="1"/>
  <c r="O62" i="2" s="1"/>
  <c r="P62" i="2" s="1"/>
  <c r="Q62" i="2" s="1"/>
  <c r="R62" i="2" s="1"/>
  <c r="S62" i="2" s="1"/>
  <c r="T62" i="2" s="1"/>
  <c r="U62" i="2" s="1"/>
  <c r="V62" i="2" s="1"/>
  <c r="W62" i="2" s="1"/>
  <c r="X62" i="2" s="1"/>
  <c r="Y62" i="2" s="1"/>
  <c r="Z62" i="2" s="1"/>
  <c r="AA62" i="2" s="1"/>
  <c r="AB62" i="2" s="1"/>
  <c r="AC62" i="2" s="1"/>
  <c r="AD62" i="2" s="1"/>
  <c r="AE62" i="2" s="1"/>
  <c r="AF62" i="2" s="1"/>
  <c r="AG62" i="2" s="1"/>
  <c r="AH62" i="2" s="1"/>
  <c r="AI62" i="2" s="1"/>
  <c r="E61" i="2"/>
  <c r="F48" i="2"/>
  <c r="G48" i="2" s="1"/>
  <c r="H48" i="2" s="1"/>
  <c r="I48" i="2" s="1"/>
  <c r="J48" i="2" s="1"/>
  <c r="K48" i="2" s="1"/>
  <c r="L48" i="2" s="1"/>
  <c r="M48" i="2" s="1"/>
  <c r="N48" i="2" s="1"/>
  <c r="O48" i="2" s="1"/>
  <c r="P48" i="2" s="1"/>
  <c r="Q48" i="2" s="1"/>
  <c r="R48" i="2" s="1"/>
  <c r="S48" i="2" s="1"/>
  <c r="T48" i="2" s="1"/>
  <c r="U48" i="2" s="1"/>
  <c r="V48" i="2" s="1"/>
  <c r="W48" i="2" s="1"/>
  <c r="X48" i="2" s="1"/>
  <c r="Y48" i="2" s="1"/>
  <c r="Z48" i="2" s="1"/>
  <c r="AA48" i="2" s="1"/>
  <c r="AB48" i="2" s="1"/>
  <c r="AC48" i="2" s="1"/>
  <c r="AD48" i="2" s="1"/>
  <c r="AE48" i="2" s="1"/>
  <c r="AF48" i="2" s="1"/>
  <c r="AG48" i="2" s="1"/>
  <c r="AH48" i="2" s="1"/>
  <c r="AI48" i="2" s="1"/>
  <c r="AJ48" i="2" s="1"/>
  <c r="E47" i="2"/>
  <c r="F34" i="2"/>
  <c r="G34" i="2" s="1"/>
  <c r="H34" i="2" s="1"/>
  <c r="I34" i="2" s="1"/>
  <c r="J34" i="2" s="1"/>
  <c r="K34" i="2" s="1"/>
  <c r="L34" i="2" s="1"/>
  <c r="M34" i="2" s="1"/>
  <c r="N34" i="2" s="1"/>
  <c r="O34" i="2" s="1"/>
  <c r="E33" i="2"/>
  <c r="F97" i="15" s="1"/>
  <c r="G97" i="15" s="1"/>
  <c r="H97" i="15" s="1"/>
  <c r="I97" i="15" s="1"/>
  <c r="J97" i="15" s="1"/>
  <c r="K97" i="15" s="1"/>
  <c r="L97" i="15" s="1"/>
  <c r="M97" i="15" s="1"/>
  <c r="N97" i="15" s="1"/>
  <c r="O97" i="15" s="1"/>
  <c r="P97" i="15" s="1"/>
  <c r="Q97" i="15" s="1"/>
  <c r="R97" i="15" s="1"/>
  <c r="S97" i="15" s="1"/>
  <c r="T97" i="15" s="1"/>
  <c r="U97" i="15" s="1"/>
  <c r="V97" i="15" s="1"/>
  <c r="W97" i="15" s="1"/>
  <c r="X97" i="15" s="1"/>
  <c r="Y97" i="15" s="1"/>
  <c r="Z97" i="15" s="1"/>
  <c r="AA97" i="15" s="1"/>
  <c r="AB97" i="15" s="1"/>
  <c r="AC97" i="15" s="1"/>
  <c r="AD97" i="15" s="1"/>
  <c r="AE97" i="15" s="1"/>
  <c r="AF97" i="15" s="1"/>
  <c r="AG97" i="15" s="1"/>
  <c r="AH97" i="15" s="1"/>
  <c r="AI97" i="15" s="1"/>
  <c r="AJ97" i="15" s="1"/>
  <c r="AK97" i="15" s="1"/>
  <c r="AL97" i="15" s="1"/>
  <c r="AM97" i="15" s="1"/>
  <c r="AN97" i="15" s="1"/>
  <c r="AO97" i="15" s="1"/>
  <c r="AP97" i="15" s="1"/>
  <c r="AQ97" i="15" s="1"/>
  <c r="AR97" i="15" s="1"/>
  <c r="AS97" i="15" s="1"/>
  <c r="AT97" i="15" s="1"/>
  <c r="AU97" i="15" s="1"/>
  <c r="AV97" i="15" s="1"/>
  <c r="AW97" i="15" s="1"/>
  <c r="AX97" i="15" s="1"/>
  <c r="AY97" i="15" s="1"/>
  <c r="AZ97" i="15" s="1"/>
  <c r="BA97" i="15" s="1"/>
  <c r="BB97" i="15" s="1"/>
  <c r="BC97" i="15" s="1"/>
  <c r="D44" i="2"/>
  <c r="D72" i="2" s="1"/>
  <c r="C44" i="2"/>
  <c r="C72" i="2" s="1"/>
  <c r="D43" i="2"/>
  <c r="D71" i="2" s="1"/>
  <c r="C43" i="2"/>
  <c r="C71" i="2" s="1"/>
  <c r="D42" i="2"/>
  <c r="D70" i="2" s="1"/>
  <c r="C42" i="2"/>
  <c r="C70" i="2" s="1"/>
  <c r="D41" i="2"/>
  <c r="D69" i="2" s="1"/>
  <c r="C41" i="2"/>
  <c r="C69" i="2" s="1"/>
  <c r="D40" i="2"/>
  <c r="D68" i="2" s="1"/>
  <c r="C40" i="2"/>
  <c r="C68" i="2" s="1"/>
  <c r="D39" i="2"/>
  <c r="D67" i="2" s="1"/>
  <c r="C39" i="2"/>
  <c r="C67" i="2" s="1"/>
  <c r="D38" i="2"/>
  <c r="D66" i="2" s="1"/>
  <c r="C38" i="2"/>
  <c r="C66" i="2" s="1"/>
  <c r="D37" i="2"/>
  <c r="D65" i="2" s="1"/>
  <c r="C37" i="2"/>
  <c r="C65" i="2" s="1"/>
  <c r="D36" i="2"/>
  <c r="D64" i="2" s="1"/>
  <c r="C36" i="2"/>
  <c r="C64" i="2" s="1"/>
  <c r="D35" i="2"/>
  <c r="D63" i="2" s="1"/>
  <c r="C35" i="2"/>
  <c r="C63" i="2" s="1"/>
  <c r="E136" i="18"/>
  <c r="E135" i="18"/>
  <c r="E134" i="18"/>
  <c r="E133" i="18"/>
  <c r="E132" i="18"/>
  <c r="E131" i="18"/>
  <c r="E130" i="18"/>
  <c r="E129" i="18"/>
  <c r="E128" i="18"/>
  <c r="E127" i="18"/>
  <c r="E126" i="18"/>
  <c r="E125" i="18"/>
  <c r="E124" i="18"/>
  <c r="E123" i="18"/>
  <c r="E122" i="18"/>
  <c r="E121" i="18"/>
  <c r="E120" i="18"/>
  <c r="E119" i="18"/>
  <c r="E118" i="18"/>
  <c r="E117" i="18"/>
  <c r="E116" i="18"/>
  <c r="E115" i="18"/>
  <c r="E114" i="18"/>
  <c r="E113" i="18"/>
  <c r="E112" i="18"/>
  <c r="E111" i="18"/>
  <c r="E110" i="18"/>
  <c r="E109" i="18"/>
  <c r="E108" i="18"/>
  <c r="E107" i="18"/>
  <c r="E106" i="18"/>
  <c r="E105" i="18"/>
  <c r="E104" i="18"/>
  <c r="E103" i="18"/>
  <c r="E102" i="18"/>
  <c r="E101" i="18"/>
  <c r="E100" i="18"/>
  <c r="E99" i="18"/>
  <c r="E98" i="18"/>
  <c r="E97" i="18"/>
  <c r="E96" i="18"/>
  <c r="E95" i="18"/>
  <c r="E94" i="18"/>
  <c r="E93" i="18"/>
  <c r="E92" i="18"/>
  <c r="E91" i="18"/>
  <c r="E90" i="18"/>
  <c r="E89" i="18"/>
  <c r="E88" i="18"/>
  <c r="E87" i="18"/>
  <c r="E86" i="18"/>
  <c r="E85" i="18"/>
  <c r="E84" i="18"/>
  <c r="E83" i="18"/>
  <c r="E82" i="18"/>
  <c r="E81" i="18"/>
  <c r="E80" i="18"/>
  <c r="E79" i="18"/>
  <c r="E78" i="18"/>
  <c r="E77" i="18"/>
  <c r="E76" i="18"/>
  <c r="E75" i="18"/>
  <c r="E74" i="18"/>
  <c r="E73" i="18"/>
  <c r="E72" i="18"/>
  <c r="E71" i="18"/>
  <c r="E70" i="18"/>
  <c r="E69" i="18"/>
  <c r="B204" i="18"/>
  <c r="C204" i="18"/>
  <c r="D204" i="18"/>
  <c r="E204" i="18"/>
  <c r="F204" i="18"/>
  <c r="G204" i="18"/>
  <c r="H204" i="18"/>
  <c r="G30" i="2"/>
  <c r="G29" i="2"/>
  <c r="G28" i="2"/>
  <c r="G27" i="2"/>
  <c r="G26" i="2"/>
  <c r="G25" i="2"/>
  <c r="G23" i="2"/>
  <c r="G22" i="2"/>
  <c r="G21" i="2"/>
  <c r="F30" i="2"/>
  <c r="F26" i="2"/>
  <c r="F25" i="2"/>
  <c r="F23" i="2"/>
  <c r="F22" i="2"/>
  <c r="F21" i="2"/>
  <c r="D16" i="18"/>
  <c r="D32" i="18" s="1"/>
  <c r="D48" i="18" s="1"/>
  <c r="D64" i="18" s="1"/>
  <c r="C16" i="18"/>
  <c r="C32" i="18" s="1"/>
  <c r="C48" i="18" s="1"/>
  <c r="C64" i="18" s="1"/>
  <c r="D15" i="18"/>
  <c r="D31" i="18" s="1"/>
  <c r="D47" i="18" s="1"/>
  <c r="D63" i="18" s="1"/>
  <c r="C15" i="18"/>
  <c r="C31" i="18" s="1"/>
  <c r="C47" i="18" s="1"/>
  <c r="C63" i="18" s="1"/>
  <c r="D14" i="18"/>
  <c r="D30" i="18" s="1"/>
  <c r="D46" i="18" s="1"/>
  <c r="D62" i="18" s="1"/>
  <c r="C14" i="18"/>
  <c r="C30" i="18" s="1"/>
  <c r="C46" i="18" s="1"/>
  <c r="C62" i="18" s="1"/>
  <c r="D13" i="18"/>
  <c r="D29" i="18" s="1"/>
  <c r="D45" i="18" s="1"/>
  <c r="D61" i="18" s="1"/>
  <c r="C13" i="18"/>
  <c r="C29" i="18" s="1"/>
  <c r="C45" i="18" s="1"/>
  <c r="C61" i="18" s="1"/>
  <c r="D12" i="18"/>
  <c r="D28" i="18" s="1"/>
  <c r="D44" i="18" s="1"/>
  <c r="D60" i="18" s="1"/>
  <c r="C12" i="18"/>
  <c r="C28" i="18" s="1"/>
  <c r="C44" i="18" s="1"/>
  <c r="C60" i="18" s="1"/>
  <c r="D11" i="18"/>
  <c r="D27" i="18" s="1"/>
  <c r="D43" i="18" s="1"/>
  <c r="D59" i="18" s="1"/>
  <c r="C11" i="18"/>
  <c r="C27" i="18" s="1"/>
  <c r="C43" i="18" s="1"/>
  <c r="C59" i="18" s="1"/>
  <c r="D10" i="18"/>
  <c r="D26" i="18" s="1"/>
  <c r="D42" i="18" s="1"/>
  <c r="D58" i="18" s="1"/>
  <c r="C10" i="18"/>
  <c r="C26" i="18" s="1"/>
  <c r="C42" i="18" s="1"/>
  <c r="C58" i="18" s="1"/>
  <c r="D9" i="18"/>
  <c r="D25" i="18" s="1"/>
  <c r="D41" i="18" s="1"/>
  <c r="D57" i="18" s="1"/>
  <c r="C9" i="18"/>
  <c r="C25" i="18" s="1"/>
  <c r="C41" i="18" s="1"/>
  <c r="C57" i="18" s="1"/>
  <c r="D8" i="18"/>
  <c r="D24" i="18" s="1"/>
  <c r="D40" i="18" s="1"/>
  <c r="D56" i="18" s="1"/>
  <c r="C8" i="18"/>
  <c r="C24" i="18" s="1"/>
  <c r="C40" i="18" s="1"/>
  <c r="C56" i="18" s="1"/>
  <c r="D7" i="18"/>
  <c r="D23" i="18" s="1"/>
  <c r="D39" i="18" s="1"/>
  <c r="D55" i="18" s="1"/>
  <c r="C7" i="18"/>
  <c r="C23" i="18" s="1"/>
  <c r="C39" i="18" s="1"/>
  <c r="C55" i="18" s="1"/>
  <c r="E141" i="18"/>
  <c r="E142" i="18" s="1"/>
  <c r="C143" i="18"/>
  <c r="D143" i="18"/>
  <c r="C144" i="18"/>
  <c r="D144" i="18"/>
  <c r="C145" i="18"/>
  <c r="D145" i="18"/>
  <c r="C146" i="18"/>
  <c r="D146" i="18"/>
  <c r="C147" i="18"/>
  <c r="D147" i="18"/>
  <c r="C148" i="18"/>
  <c r="D148" i="18"/>
  <c r="C149" i="18"/>
  <c r="D149" i="18"/>
  <c r="C150" i="18"/>
  <c r="D150" i="18"/>
  <c r="C151" i="18"/>
  <c r="D151" i="18"/>
  <c r="C152" i="18"/>
  <c r="D152" i="18"/>
  <c r="C159" i="18"/>
  <c r="D159" i="18"/>
  <c r="C160" i="18"/>
  <c r="D160" i="18"/>
  <c r="C161" i="18"/>
  <c r="D161" i="18"/>
  <c r="C162" i="18"/>
  <c r="D162" i="18"/>
  <c r="C163" i="18"/>
  <c r="D163" i="18"/>
  <c r="C164" i="18"/>
  <c r="D164" i="18"/>
  <c r="C165" i="18"/>
  <c r="D165" i="18"/>
  <c r="C166" i="18"/>
  <c r="D166" i="18"/>
  <c r="C167" i="18"/>
  <c r="D167" i="18"/>
  <c r="C168" i="18"/>
  <c r="D168" i="18"/>
  <c r="I76" i="2" l="1"/>
  <c r="J76" i="2" s="1"/>
  <c r="K76" i="2" s="1"/>
  <c r="L76" i="2" s="1"/>
  <c r="M76" i="2" s="1"/>
  <c r="N76" i="2" s="1"/>
  <c r="O76" i="2" s="1"/>
  <c r="P76" i="2" s="1"/>
  <c r="Q76" i="2" s="1"/>
  <c r="R76" i="2" s="1"/>
  <c r="S76" i="2" s="1"/>
  <c r="T76" i="2" s="1"/>
  <c r="U76" i="2" s="1"/>
  <c r="V76" i="2" s="1"/>
  <c r="W76" i="2" s="1"/>
  <c r="X76" i="2" s="1"/>
  <c r="Y76" i="2" s="1"/>
  <c r="P34" i="2"/>
  <c r="Q34" i="2" s="1"/>
  <c r="R34" i="2" s="1"/>
  <c r="S34" i="2" s="1"/>
  <c r="T34" i="2" s="1"/>
  <c r="U34" i="2" s="1"/>
  <c r="V34" i="2" s="1"/>
  <c r="W34" i="2" s="1"/>
  <c r="X34" i="2" s="1"/>
  <c r="Y34" i="2" s="1"/>
  <c r="AA34" i="2" s="1"/>
  <c r="AB34" i="2" s="1"/>
  <c r="AC34" i="2" s="1"/>
  <c r="AD34" i="2" s="1"/>
  <c r="AE34" i="2" s="1"/>
  <c r="AF34" i="2" s="1"/>
  <c r="AG34" i="2" s="1"/>
  <c r="AH34" i="2" s="1"/>
  <c r="AI34" i="2" s="1"/>
  <c r="AA35" i="15"/>
  <c r="Z67" i="15"/>
  <c r="AA51" i="15"/>
  <c r="AB19" i="15"/>
  <c r="F47" i="2"/>
  <c r="F61" i="2"/>
  <c r="F75" i="2"/>
  <c r="F33" i="2"/>
  <c r="E157" i="18"/>
  <c r="F141" i="18"/>
  <c r="G141" i="18" s="1"/>
  <c r="E173" i="18"/>
  <c r="E21" i="18"/>
  <c r="E6" i="18"/>
  <c r="F5" i="18"/>
  <c r="E37" i="18"/>
  <c r="Z76" i="2" l="1"/>
  <c r="AA76" i="2" s="1"/>
  <c r="AB76" i="2" s="1"/>
  <c r="AC76" i="2" s="1"/>
  <c r="AD76" i="2" s="1"/>
  <c r="AE76" i="2" s="1"/>
  <c r="AF76" i="2" s="1"/>
  <c r="AG76" i="2" s="1"/>
  <c r="AH76" i="2" s="1"/>
  <c r="AI76" i="2" s="1"/>
  <c r="AJ76" i="2" s="1"/>
  <c r="AC19" i="15"/>
  <c r="AA67" i="15"/>
  <c r="AB51" i="15"/>
  <c r="AB35" i="15"/>
  <c r="G61" i="2"/>
  <c r="E158" i="18"/>
  <c r="G75" i="2"/>
  <c r="G47" i="2"/>
  <c r="G33" i="2"/>
  <c r="F157" i="18"/>
  <c r="F158" i="18" s="1"/>
  <c r="F142" i="18"/>
  <c r="E189" i="18"/>
  <c r="F173" i="18"/>
  <c r="E174" i="18"/>
  <c r="G142" i="18"/>
  <c r="H141" i="18"/>
  <c r="E22" i="18"/>
  <c r="F21" i="18"/>
  <c r="F6" i="18"/>
  <c r="G5" i="18"/>
  <c r="E53" i="18"/>
  <c r="F37" i="18"/>
  <c r="E38" i="18"/>
  <c r="AC35" i="15" l="1"/>
  <c r="AB67" i="15"/>
  <c r="AD19" i="15"/>
  <c r="AC51" i="15"/>
  <c r="H47" i="2"/>
  <c r="H75" i="2"/>
  <c r="H61" i="2"/>
  <c r="H33" i="2"/>
  <c r="G157" i="18"/>
  <c r="G173" i="18"/>
  <c r="F174" i="18"/>
  <c r="E190" i="18"/>
  <c r="F189" i="18"/>
  <c r="I141" i="18"/>
  <c r="H142" i="18"/>
  <c r="G21" i="18"/>
  <c r="F22" i="18"/>
  <c r="G6" i="18"/>
  <c r="H5" i="18"/>
  <c r="F38" i="18"/>
  <c r="G37" i="18"/>
  <c r="F53" i="18"/>
  <c r="E54" i="18"/>
  <c r="AD51" i="15" l="1"/>
  <c r="AC67" i="15"/>
  <c r="AE19" i="15"/>
  <c r="AD35" i="15"/>
  <c r="I61" i="2"/>
  <c r="G158" i="18"/>
  <c r="I47" i="2"/>
  <c r="H157" i="18"/>
  <c r="I157" i="18" s="1"/>
  <c r="I33" i="2"/>
  <c r="F190" i="18"/>
  <c r="G189" i="18"/>
  <c r="H173" i="18"/>
  <c r="G174" i="18"/>
  <c r="I142" i="18"/>
  <c r="J141" i="18"/>
  <c r="H21" i="18"/>
  <c r="G22" i="18"/>
  <c r="H6" i="18"/>
  <c r="I5" i="18"/>
  <c r="G53" i="18"/>
  <c r="F54" i="18"/>
  <c r="H37" i="18"/>
  <c r="G38" i="18"/>
  <c r="AE35" i="15" l="1"/>
  <c r="AD67" i="15"/>
  <c r="AE51" i="15"/>
  <c r="AF19" i="15"/>
  <c r="H158" i="18"/>
  <c r="J75" i="2"/>
  <c r="J47" i="2"/>
  <c r="J61" i="2"/>
  <c r="J33" i="2"/>
  <c r="H22" i="18"/>
  <c r="G190" i="18"/>
  <c r="H189" i="18"/>
  <c r="H174" i="18"/>
  <c r="I173" i="18"/>
  <c r="I158" i="18"/>
  <c r="J157" i="18"/>
  <c r="K141" i="18"/>
  <c r="J142" i="18"/>
  <c r="I21" i="18"/>
  <c r="J5" i="18"/>
  <c r="I6" i="18"/>
  <c r="G54" i="18"/>
  <c r="H53" i="18"/>
  <c r="H38" i="18"/>
  <c r="I37" i="18"/>
  <c r="AE67" i="15" l="1"/>
  <c r="AG19" i="15"/>
  <c r="AF51" i="15"/>
  <c r="AF35" i="15"/>
  <c r="K47" i="2"/>
  <c r="K61" i="2"/>
  <c r="K75" i="2"/>
  <c r="K33" i="2"/>
  <c r="J21" i="18"/>
  <c r="H190" i="18"/>
  <c r="I189" i="18"/>
  <c r="I174" i="18"/>
  <c r="J173" i="18"/>
  <c r="J158" i="18"/>
  <c r="K157" i="18"/>
  <c r="I22" i="18"/>
  <c r="K142" i="18"/>
  <c r="L141" i="18"/>
  <c r="K5" i="18"/>
  <c r="J6" i="18"/>
  <c r="J37" i="18"/>
  <c r="I38" i="18"/>
  <c r="I53" i="18"/>
  <c r="H54" i="18"/>
  <c r="AH19" i="15" l="1"/>
  <c r="AG35" i="15"/>
  <c r="AG51" i="15"/>
  <c r="AF67" i="15"/>
  <c r="K21" i="18"/>
  <c r="K22" i="18" s="1"/>
  <c r="L75" i="2"/>
  <c r="L61" i="2"/>
  <c r="L47" i="2"/>
  <c r="L33" i="2"/>
  <c r="J22" i="18"/>
  <c r="J174" i="18"/>
  <c r="K173" i="18"/>
  <c r="J189" i="18"/>
  <c r="I190" i="18"/>
  <c r="L157" i="18"/>
  <c r="K158" i="18"/>
  <c r="M141" i="18"/>
  <c r="L142" i="18"/>
  <c r="K6" i="18"/>
  <c r="L5" i="18"/>
  <c r="L21" i="18"/>
  <c r="J53" i="18"/>
  <c r="I54" i="18"/>
  <c r="J38" i="18"/>
  <c r="K37" i="18"/>
  <c r="AG67" i="15" l="1"/>
  <c r="AH35" i="15"/>
  <c r="AH51" i="15"/>
  <c r="AI19" i="15"/>
  <c r="M61" i="2"/>
  <c r="M47" i="2"/>
  <c r="M75" i="2"/>
  <c r="M33" i="2"/>
  <c r="K174" i="18"/>
  <c r="L173" i="18"/>
  <c r="J190" i="18"/>
  <c r="K189" i="18"/>
  <c r="M142" i="18"/>
  <c r="N141" i="18"/>
  <c r="L158" i="18"/>
  <c r="M157" i="18"/>
  <c r="L6" i="18"/>
  <c r="M5" i="18"/>
  <c r="L37" i="18"/>
  <c r="K38" i="18"/>
  <c r="J54" i="18"/>
  <c r="K53" i="18"/>
  <c r="L22" i="18"/>
  <c r="M21" i="18"/>
  <c r="AI35" i="15" l="1"/>
  <c r="AJ19" i="15"/>
  <c r="AI51" i="15"/>
  <c r="AH67" i="15"/>
  <c r="N75" i="2"/>
  <c r="N47" i="2"/>
  <c r="N61" i="2"/>
  <c r="N33" i="2"/>
  <c r="M173" i="18"/>
  <c r="L174" i="18"/>
  <c r="L189" i="18"/>
  <c r="K190" i="18"/>
  <c r="N157" i="18"/>
  <c r="M158" i="18"/>
  <c r="O141" i="18"/>
  <c r="N142" i="18"/>
  <c r="M6" i="18"/>
  <c r="N5" i="18"/>
  <c r="N21" i="18"/>
  <c r="M22" i="18"/>
  <c r="K54" i="18"/>
  <c r="L53" i="18"/>
  <c r="L38" i="18"/>
  <c r="M37" i="18"/>
  <c r="AI67" i="15" l="1"/>
  <c r="AK19" i="15"/>
  <c r="AJ51" i="15"/>
  <c r="AJ35" i="15"/>
  <c r="O47" i="2"/>
  <c r="O75" i="2"/>
  <c r="P75" i="2" s="1"/>
  <c r="O61" i="2"/>
  <c r="O33" i="2"/>
  <c r="N173" i="18"/>
  <c r="M174" i="18"/>
  <c r="M189" i="18"/>
  <c r="L190" i="18"/>
  <c r="N158" i="18"/>
  <c r="O157" i="18"/>
  <c r="O142" i="18"/>
  <c r="P141" i="18"/>
  <c r="N6" i="18"/>
  <c r="O5" i="18"/>
  <c r="M53" i="18"/>
  <c r="L54" i="18"/>
  <c r="N22" i="18"/>
  <c r="O21" i="18"/>
  <c r="N37" i="18"/>
  <c r="M38" i="18"/>
  <c r="AK35" i="15" l="1"/>
  <c r="AL19" i="15"/>
  <c r="AK51" i="15"/>
  <c r="AJ67" i="15"/>
  <c r="P47" i="2"/>
  <c r="P61" i="2"/>
  <c r="N189" i="18"/>
  <c r="M190" i="18"/>
  <c r="O173" i="18"/>
  <c r="N174" i="18"/>
  <c r="P157" i="18"/>
  <c r="O158" i="18"/>
  <c r="Q141" i="18"/>
  <c r="P142" i="18"/>
  <c r="P5" i="18"/>
  <c r="O6" i="18"/>
  <c r="P21" i="18"/>
  <c r="O22" i="18"/>
  <c r="M54" i="18"/>
  <c r="N53" i="18"/>
  <c r="N38" i="18"/>
  <c r="O37" i="18"/>
  <c r="AK67" i="15" l="1"/>
  <c r="AM19" i="15"/>
  <c r="AL51" i="15"/>
  <c r="AL35" i="15"/>
  <c r="Q47" i="2"/>
  <c r="Q61" i="2"/>
  <c r="Q75" i="2"/>
  <c r="Q33" i="2"/>
  <c r="P173" i="18"/>
  <c r="O174" i="18"/>
  <c r="O189" i="18"/>
  <c r="N190" i="18"/>
  <c r="Q142" i="18"/>
  <c r="R141" i="18"/>
  <c r="Q157" i="18"/>
  <c r="P158" i="18"/>
  <c r="P6" i="18"/>
  <c r="Q5" i="18"/>
  <c r="P22" i="18"/>
  <c r="Q21" i="18"/>
  <c r="P37" i="18"/>
  <c r="O38" i="18"/>
  <c r="O53" i="18"/>
  <c r="N54" i="18"/>
  <c r="AM35" i="15" l="1"/>
  <c r="AN19" i="15"/>
  <c r="AM51" i="15"/>
  <c r="AL67" i="15"/>
  <c r="R75" i="2"/>
  <c r="R47" i="2"/>
  <c r="R61" i="2"/>
  <c r="R33" i="2"/>
  <c r="Q173" i="18"/>
  <c r="P174" i="18"/>
  <c r="P189" i="18"/>
  <c r="O190" i="18"/>
  <c r="S141" i="18"/>
  <c r="R142" i="18"/>
  <c r="Q158" i="18"/>
  <c r="R157" i="18"/>
  <c r="R5" i="18"/>
  <c r="Q6" i="18"/>
  <c r="R21" i="18"/>
  <c r="Q22" i="18"/>
  <c r="O54" i="18"/>
  <c r="P53" i="18"/>
  <c r="P38" i="18"/>
  <c r="Q37" i="18"/>
  <c r="AM67" i="15" l="1"/>
  <c r="AO19" i="15"/>
  <c r="AN51" i="15"/>
  <c r="AN35" i="15"/>
  <c r="S61" i="2"/>
  <c r="S47" i="2"/>
  <c r="S75" i="2"/>
  <c r="S33" i="2"/>
  <c r="Q189" i="18"/>
  <c r="P190" i="18"/>
  <c r="Q174" i="18"/>
  <c r="R173" i="18"/>
  <c r="R158" i="18"/>
  <c r="S157" i="18"/>
  <c r="S142" i="18"/>
  <c r="T141" i="18"/>
  <c r="R6" i="18"/>
  <c r="S5" i="18"/>
  <c r="R37" i="18"/>
  <c r="Q38" i="18"/>
  <c r="Q53" i="18"/>
  <c r="P54" i="18"/>
  <c r="R22" i="18"/>
  <c r="S21" i="18"/>
  <c r="AP19" i="15" l="1"/>
  <c r="AO35" i="15"/>
  <c r="AO51" i="15"/>
  <c r="AN67" i="15"/>
  <c r="T47" i="2"/>
  <c r="T75" i="2"/>
  <c r="T61" i="2"/>
  <c r="T33" i="2"/>
  <c r="S173" i="18"/>
  <c r="R174" i="18"/>
  <c r="Q190" i="18"/>
  <c r="R189" i="18"/>
  <c r="T157" i="18"/>
  <c r="S158" i="18"/>
  <c r="U141" i="18"/>
  <c r="T142" i="18"/>
  <c r="T5" i="18"/>
  <c r="S6" i="18"/>
  <c r="T21" i="18"/>
  <c r="S22" i="18"/>
  <c r="R38" i="18"/>
  <c r="S37" i="18"/>
  <c r="Q54" i="18"/>
  <c r="R53" i="18"/>
  <c r="AO67" i="15" l="1"/>
  <c r="AP35" i="15"/>
  <c r="AP51" i="15"/>
  <c r="AQ19" i="15"/>
  <c r="U61" i="2"/>
  <c r="U75" i="2"/>
  <c r="U47" i="2"/>
  <c r="U33" i="2"/>
  <c r="T173" i="18"/>
  <c r="S174" i="18"/>
  <c r="R190" i="18"/>
  <c r="S189" i="18"/>
  <c r="U142" i="18"/>
  <c r="V141" i="18"/>
  <c r="T158" i="18"/>
  <c r="U157" i="18"/>
  <c r="T6" i="18"/>
  <c r="U5" i="18"/>
  <c r="T37" i="18"/>
  <c r="S38" i="18"/>
  <c r="R54" i="18"/>
  <c r="S53" i="18"/>
  <c r="T22" i="18"/>
  <c r="U21" i="18"/>
  <c r="AQ35" i="15" l="1"/>
  <c r="AR19" i="15"/>
  <c r="AQ51" i="15"/>
  <c r="AP67" i="15"/>
  <c r="V61" i="2"/>
  <c r="V75" i="2"/>
  <c r="V47" i="2"/>
  <c r="V33" i="2"/>
  <c r="T189" i="18"/>
  <c r="S190" i="18"/>
  <c r="T174" i="18"/>
  <c r="U173" i="18"/>
  <c r="W141" i="18"/>
  <c r="V142" i="18"/>
  <c r="V157" i="18"/>
  <c r="U158" i="18"/>
  <c r="U6" i="18"/>
  <c r="V5" i="18"/>
  <c r="V21" i="18"/>
  <c r="U22" i="18"/>
  <c r="S54" i="18"/>
  <c r="T53" i="18"/>
  <c r="T38" i="18"/>
  <c r="U37" i="18"/>
  <c r="AQ67" i="15" l="1"/>
  <c r="AS19" i="15"/>
  <c r="AR35" i="15"/>
  <c r="AR51" i="15"/>
  <c r="W61" i="2"/>
  <c r="W75" i="2"/>
  <c r="W47" i="2"/>
  <c r="W33" i="2"/>
  <c r="V173" i="18"/>
  <c r="U174" i="18"/>
  <c r="T190" i="18"/>
  <c r="U189" i="18"/>
  <c r="V158" i="18"/>
  <c r="W157" i="18"/>
  <c r="W142" i="18"/>
  <c r="X141" i="18"/>
  <c r="V6" i="18"/>
  <c r="W5" i="18"/>
  <c r="U53" i="18"/>
  <c r="T54" i="18"/>
  <c r="V22" i="18"/>
  <c r="W21" i="18"/>
  <c r="V37" i="18"/>
  <c r="U38" i="18"/>
  <c r="AT19" i="15" l="1"/>
  <c r="AS51" i="15"/>
  <c r="AS35" i="15"/>
  <c r="AR67" i="15"/>
  <c r="X47" i="2"/>
  <c r="X61" i="2"/>
  <c r="X75" i="2"/>
  <c r="X33" i="2"/>
  <c r="W173" i="18"/>
  <c r="V174" i="18"/>
  <c r="V189" i="18"/>
  <c r="U190" i="18"/>
  <c r="X157" i="18"/>
  <c r="W158" i="18"/>
  <c r="Y141" i="18"/>
  <c r="X142" i="18"/>
  <c r="X5" i="18"/>
  <c r="W6" i="18"/>
  <c r="V38" i="18"/>
  <c r="W37" i="18"/>
  <c r="X21" i="18"/>
  <c r="W22" i="18"/>
  <c r="V53" i="18"/>
  <c r="U54" i="18"/>
  <c r="AS67" i="15" l="1"/>
  <c r="AT51" i="15"/>
  <c r="AT35" i="15"/>
  <c r="AU19" i="15"/>
  <c r="Y61" i="2"/>
  <c r="Y47" i="2"/>
  <c r="Y75" i="2"/>
  <c r="Z75" i="2" s="1"/>
  <c r="Y33" i="2"/>
  <c r="X173" i="18"/>
  <c r="W174" i="18"/>
  <c r="V190" i="18"/>
  <c r="W189" i="18"/>
  <c r="Y142" i="18"/>
  <c r="Z141" i="18"/>
  <c r="Y157" i="18"/>
  <c r="X158" i="18"/>
  <c r="X6" i="18"/>
  <c r="Y5" i="18"/>
  <c r="V54" i="18"/>
  <c r="W53" i="18"/>
  <c r="X22" i="18"/>
  <c r="Y21" i="18"/>
  <c r="X37" i="18"/>
  <c r="W38" i="18"/>
  <c r="AU51" i="15" l="1"/>
  <c r="AV19" i="15"/>
  <c r="AU35" i="15"/>
  <c r="AT67" i="15"/>
  <c r="Z47" i="2"/>
  <c r="Z61" i="2"/>
  <c r="X189" i="18"/>
  <c r="W190" i="18"/>
  <c r="X174" i="18"/>
  <c r="Y173" i="18"/>
  <c r="AA141" i="18"/>
  <c r="Z142" i="18"/>
  <c r="Y158" i="18"/>
  <c r="Z157" i="18"/>
  <c r="Z5" i="18"/>
  <c r="Y6" i="18"/>
  <c r="Z21" i="18"/>
  <c r="Y22" i="18"/>
  <c r="X38" i="18"/>
  <c r="Y37" i="18"/>
  <c r="W54" i="18"/>
  <c r="X53" i="18"/>
  <c r="AU67" i="15" l="1"/>
  <c r="AW19" i="15"/>
  <c r="AV35" i="15"/>
  <c r="AV51" i="15"/>
  <c r="AA61" i="2"/>
  <c r="AA47" i="2"/>
  <c r="AA75" i="2"/>
  <c r="AA33" i="2"/>
  <c r="Y174" i="18"/>
  <c r="Z173" i="18"/>
  <c r="Y189" i="18"/>
  <c r="X190" i="18"/>
  <c r="Z158" i="18"/>
  <c r="AA157" i="18"/>
  <c r="AA142" i="18"/>
  <c r="AB141" i="18"/>
  <c r="Z6" i="18"/>
  <c r="AA5" i="18"/>
  <c r="Y53" i="18"/>
  <c r="X54" i="18"/>
  <c r="Z37" i="18"/>
  <c r="Y38" i="18"/>
  <c r="Z22" i="18"/>
  <c r="AA21" i="18"/>
  <c r="AW51" i="15" l="1"/>
  <c r="AX19" i="15"/>
  <c r="AW35" i="15"/>
  <c r="AV67" i="15"/>
  <c r="AB61" i="2"/>
  <c r="AB75" i="2"/>
  <c r="AB47" i="2"/>
  <c r="AB33" i="2"/>
  <c r="AA173" i="18"/>
  <c r="Z174" i="18"/>
  <c r="Z189" i="18"/>
  <c r="Y190" i="18"/>
  <c r="AB157" i="18"/>
  <c r="AA158" i="18"/>
  <c r="AC141" i="18"/>
  <c r="AB142" i="18"/>
  <c r="AA6" i="18"/>
  <c r="AB5" i="18"/>
  <c r="AB21" i="18"/>
  <c r="AA22" i="18"/>
  <c r="Z53" i="18"/>
  <c r="Y54" i="18"/>
  <c r="Z38" i="18"/>
  <c r="AA37" i="18"/>
  <c r="AW67" i="15" l="1"/>
  <c r="AY19" i="15"/>
  <c r="AX35" i="15"/>
  <c r="AX51" i="15"/>
  <c r="AC75" i="2"/>
  <c r="AC47" i="2"/>
  <c r="AC61" i="2"/>
  <c r="AC33" i="2"/>
  <c r="Z190" i="18"/>
  <c r="AA189" i="18"/>
  <c r="AA174" i="18"/>
  <c r="AB173" i="18"/>
  <c r="AC142" i="18"/>
  <c r="AD141" i="18"/>
  <c r="AB158" i="18"/>
  <c r="AC157" i="18"/>
  <c r="AB6" i="18"/>
  <c r="AC5" i="18"/>
  <c r="Z54" i="18"/>
  <c r="AA53" i="18"/>
  <c r="AB37" i="18"/>
  <c r="AA38" i="18"/>
  <c r="AB22" i="18"/>
  <c r="AC21" i="18"/>
  <c r="AY51" i="15" l="1"/>
  <c r="AZ19" i="15"/>
  <c r="AY35" i="15"/>
  <c r="AX67" i="15"/>
  <c r="AD75" i="2"/>
  <c r="AD61" i="2"/>
  <c r="AD47" i="2"/>
  <c r="AD33" i="2"/>
  <c r="AB189" i="18"/>
  <c r="AA190" i="18"/>
  <c r="AC173" i="18"/>
  <c r="AB174" i="18"/>
  <c r="AD157" i="18"/>
  <c r="AC158" i="18"/>
  <c r="AE141" i="18"/>
  <c r="AD142" i="18"/>
  <c r="AC6" i="18"/>
  <c r="AD5" i="18"/>
  <c r="AD21" i="18"/>
  <c r="AC22" i="18"/>
  <c r="AB38" i="18"/>
  <c r="AC37" i="18"/>
  <c r="AA54" i="18"/>
  <c r="AB53" i="18"/>
  <c r="AY67" i="15" l="1"/>
  <c r="BA19" i="15"/>
  <c r="AZ51" i="15"/>
  <c r="AZ35" i="15"/>
  <c r="AE61" i="2"/>
  <c r="AE75" i="2"/>
  <c r="AE47" i="2"/>
  <c r="AE33" i="2"/>
  <c r="AC174" i="18"/>
  <c r="AD173" i="18"/>
  <c r="AC189" i="18"/>
  <c r="AB190" i="18"/>
  <c r="AD158" i="18"/>
  <c r="AE157" i="18"/>
  <c r="AE142" i="18"/>
  <c r="AF141" i="18"/>
  <c r="AD6" i="18"/>
  <c r="AE5" i="18"/>
  <c r="AC53" i="18"/>
  <c r="AB54" i="18"/>
  <c r="AD37" i="18"/>
  <c r="AC38" i="18"/>
  <c r="AD22" i="18"/>
  <c r="AE21" i="18"/>
  <c r="BA35" i="15" l="1"/>
  <c r="BB19" i="15"/>
  <c r="BA51" i="15"/>
  <c r="AZ67" i="15"/>
  <c r="AF47" i="2"/>
  <c r="AF75" i="2"/>
  <c r="AF61" i="2"/>
  <c r="AF33" i="2"/>
  <c r="AD189" i="18"/>
  <c r="AC190" i="18"/>
  <c r="AE173" i="18"/>
  <c r="AD174" i="18"/>
  <c r="AG141" i="18"/>
  <c r="AF142" i="18"/>
  <c r="AF157" i="18"/>
  <c r="AE158" i="18"/>
  <c r="AF5" i="18"/>
  <c r="AE6" i="18"/>
  <c r="AF21" i="18"/>
  <c r="AE22" i="18"/>
  <c r="AC54" i="18"/>
  <c r="AD53" i="18"/>
  <c r="AD38" i="18"/>
  <c r="AE37" i="18"/>
  <c r="BB35" i="15" l="1"/>
  <c r="BB51" i="15"/>
  <c r="BA67" i="15"/>
  <c r="AG61" i="2"/>
  <c r="AG47" i="2"/>
  <c r="AG75" i="2"/>
  <c r="AG33" i="2"/>
  <c r="AF173" i="18"/>
  <c r="AE174" i="18"/>
  <c r="AD190" i="18"/>
  <c r="AE189" i="18"/>
  <c r="AG157" i="18"/>
  <c r="AF158" i="18"/>
  <c r="AG142" i="18"/>
  <c r="AH141" i="18"/>
  <c r="AF6" i="18"/>
  <c r="AG5" i="18"/>
  <c r="AF37" i="18"/>
  <c r="AE38" i="18"/>
  <c r="AF22" i="18"/>
  <c r="AG21" i="18"/>
  <c r="AE53" i="18"/>
  <c r="AD54" i="18"/>
  <c r="BB67" i="15" l="1"/>
  <c r="AH75" i="2"/>
  <c r="AI75" i="2" s="1"/>
  <c r="AJ75" i="2" s="1"/>
  <c r="AH47" i="2"/>
  <c r="AI47" i="2" s="1"/>
  <c r="AH61" i="2"/>
  <c r="AI61" i="2" s="1"/>
  <c r="AH33" i="2"/>
  <c r="AI33" i="2" s="1"/>
  <c r="AF189" i="18"/>
  <c r="AE190" i="18"/>
  <c r="AF174" i="18"/>
  <c r="AG173" i="18"/>
  <c r="AI141" i="18"/>
  <c r="AH142" i="18"/>
  <c r="AG158" i="18"/>
  <c r="AH157" i="18"/>
  <c r="AH5" i="18"/>
  <c r="AG6" i="18"/>
  <c r="AH21" i="18"/>
  <c r="AG22" i="18"/>
  <c r="AE54" i="18"/>
  <c r="AF53" i="18"/>
  <c r="AF38" i="18"/>
  <c r="AG37" i="18"/>
  <c r="AG174" i="18" l="1"/>
  <c r="AH173" i="18"/>
  <c r="AG189" i="18"/>
  <c r="AF190" i="18"/>
  <c r="AH158" i="18"/>
  <c r="AI157" i="18"/>
  <c r="AI142" i="18"/>
  <c r="AJ141" i="18"/>
  <c r="AI5" i="18"/>
  <c r="AH6" i="18"/>
  <c r="AH37" i="18"/>
  <c r="AG38" i="18"/>
  <c r="AH22" i="18"/>
  <c r="AI21" i="18"/>
  <c r="AG53" i="18"/>
  <c r="AF54" i="18"/>
  <c r="AH174" i="18" l="1"/>
  <c r="AI173" i="18"/>
  <c r="AH189" i="18"/>
  <c r="AG190" i="18"/>
  <c r="AJ157" i="18"/>
  <c r="AI158" i="18"/>
  <c r="AK141" i="18"/>
  <c r="AJ142" i="18"/>
  <c r="AJ5" i="18"/>
  <c r="AI6" i="18"/>
  <c r="AJ21" i="18"/>
  <c r="AI22" i="18"/>
  <c r="AH38" i="18"/>
  <c r="AI37" i="18"/>
  <c r="AH53" i="18"/>
  <c r="AG54" i="18"/>
  <c r="AJ173" i="18" l="1"/>
  <c r="AI174" i="18"/>
  <c r="AH190" i="18"/>
  <c r="AI189" i="18"/>
  <c r="AK142" i="18"/>
  <c r="AL141" i="18"/>
  <c r="AJ158" i="18"/>
  <c r="AK157" i="18"/>
  <c r="AJ6" i="18"/>
  <c r="AK5" i="18"/>
  <c r="AJ37" i="18"/>
  <c r="AI38" i="18"/>
  <c r="AH54" i="18"/>
  <c r="AI53" i="18"/>
  <c r="AJ22" i="18"/>
  <c r="AK21" i="18"/>
  <c r="AJ189" i="18" l="1"/>
  <c r="AI190" i="18"/>
  <c r="AJ174" i="18"/>
  <c r="AK173" i="18"/>
  <c r="AM141" i="18"/>
  <c r="AL142" i="18"/>
  <c r="AL157" i="18"/>
  <c r="AK158" i="18"/>
  <c r="AL5" i="18"/>
  <c r="AK6" i="18"/>
  <c r="AL21" i="18"/>
  <c r="AK22" i="18"/>
  <c r="AI54" i="18"/>
  <c r="AJ53" i="18"/>
  <c r="AJ38" i="18"/>
  <c r="AK37" i="18"/>
  <c r="AL173" i="18" l="1"/>
  <c r="AK174" i="18"/>
  <c r="AJ190" i="18"/>
  <c r="AK189" i="18"/>
  <c r="AL158" i="18"/>
  <c r="AM157" i="18"/>
  <c r="AM142" i="18"/>
  <c r="AN141" i="18"/>
  <c r="AL6" i="18"/>
  <c r="AM5" i="18"/>
  <c r="AL37" i="18"/>
  <c r="AK38" i="18"/>
  <c r="AL22" i="18"/>
  <c r="AM21" i="18"/>
  <c r="AK53" i="18"/>
  <c r="AJ54" i="18"/>
  <c r="AL189" i="18" l="1"/>
  <c r="AK190" i="18"/>
  <c r="AM173" i="18"/>
  <c r="AL174" i="18"/>
  <c r="AN157" i="18"/>
  <c r="AM158" i="18"/>
  <c r="AO141" i="18"/>
  <c r="AN142" i="18"/>
  <c r="AM6" i="18"/>
  <c r="AN5" i="18"/>
  <c r="AK54" i="18"/>
  <c r="AL53" i="18"/>
  <c r="AN21" i="18"/>
  <c r="AM22" i="18"/>
  <c r="AL38" i="18"/>
  <c r="AM37" i="18"/>
  <c r="AN173" i="18" l="1"/>
  <c r="AM174" i="18"/>
  <c r="AL190" i="18"/>
  <c r="AM189" i="18"/>
  <c r="AO142" i="18"/>
  <c r="AP141" i="18"/>
  <c r="AO157" i="18"/>
  <c r="AN158" i="18"/>
  <c r="AN6" i="18"/>
  <c r="AO5" i="18"/>
  <c r="AN22" i="18"/>
  <c r="AO21" i="18"/>
  <c r="AL54" i="18"/>
  <c r="AM53" i="18"/>
  <c r="AN37" i="18"/>
  <c r="AM38" i="18"/>
  <c r="AN189" i="18" l="1"/>
  <c r="AM190" i="18"/>
  <c r="AN174" i="18"/>
  <c r="AO173" i="18"/>
  <c r="AQ141" i="18"/>
  <c r="AP142" i="18"/>
  <c r="AO158" i="18"/>
  <c r="AP157" i="18"/>
  <c r="AP5" i="18"/>
  <c r="AO6" i="18"/>
  <c r="AM54" i="18"/>
  <c r="AN53" i="18"/>
  <c r="AN38" i="18"/>
  <c r="AO37" i="18"/>
  <c r="AP21" i="18"/>
  <c r="AO22" i="18"/>
  <c r="AO174" i="18" l="1"/>
  <c r="AP173" i="18"/>
  <c r="AO189" i="18"/>
  <c r="AN190" i="18"/>
  <c r="AP158" i="18"/>
  <c r="AQ157" i="18"/>
  <c r="AQ142" i="18"/>
  <c r="AR141" i="18"/>
  <c r="AQ5" i="18"/>
  <c r="AP6" i="18"/>
  <c r="AP22" i="18"/>
  <c r="AQ21" i="18"/>
  <c r="AP37" i="18"/>
  <c r="AO38" i="18"/>
  <c r="AO53" i="18"/>
  <c r="AN54" i="18"/>
  <c r="AQ173" i="18" l="1"/>
  <c r="AP174" i="18"/>
  <c r="AP189" i="18"/>
  <c r="AO190" i="18"/>
  <c r="AR157" i="18"/>
  <c r="AQ158" i="18"/>
  <c r="AS141" i="18"/>
  <c r="AR142" i="18"/>
  <c r="AQ6" i="18"/>
  <c r="AR5" i="18"/>
  <c r="AP38" i="18"/>
  <c r="AQ37" i="18"/>
  <c r="AP53" i="18"/>
  <c r="AO54" i="18"/>
  <c r="AR21" i="18"/>
  <c r="AQ22" i="18"/>
  <c r="AP190" i="18" l="1"/>
  <c r="AQ189" i="18"/>
  <c r="AQ174" i="18"/>
  <c r="AR173" i="18"/>
  <c r="AS142" i="18"/>
  <c r="AT141" i="18"/>
  <c r="AR158" i="18"/>
  <c r="AS157" i="18"/>
  <c r="AR6" i="18"/>
  <c r="AS5" i="18"/>
  <c r="AP54" i="18"/>
  <c r="AQ53" i="18"/>
  <c r="AR37" i="18"/>
  <c r="AQ38" i="18"/>
  <c r="AR22" i="18"/>
  <c r="AS21" i="18"/>
  <c r="AR189" i="18" l="1"/>
  <c r="AQ190" i="18"/>
  <c r="AS173" i="18"/>
  <c r="AR174" i="18"/>
  <c r="AT157" i="18"/>
  <c r="AS158" i="18"/>
  <c r="AU141" i="18"/>
  <c r="AT142" i="18"/>
  <c r="AT5" i="18"/>
  <c r="AS6" i="18"/>
  <c r="AT21" i="18"/>
  <c r="AS22" i="18"/>
  <c r="AQ54" i="18"/>
  <c r="AR53" i="18"/>
  <c r="AR38" i="18"/>
  <c r="AS37" i="18"/>
  <c r="AT173" i="18" l="1"/>
  <c r="AS174" i="18"/>
  <c r="AS189" i="18"/>
  <c r="AR190" i="18"/>
  <c r="AT158" i="18"/>
  <c r="AU157" i="18"/>
  <c r="AU142" i="18"/>
  <c r="AV141" i="18"/>
  <c r="AT6" i="18"/>
  <c r="AU5" i="18"/>
  <c r="AT37" i="18"/>
  <c r="AS38" i="18"/>
  <c r="AS53" i="18"/>
  <c r="AR54" i="18"/>
  <c r="AT22" i="18"/>
  <c r="AU21" i="18"/>
  <c r="AT189" i="18" l="1"/>
  <c r="AS190" i="18"/>
  <c r="AU173" i="18"/>
  <c r="AT174" i="18"/>
  <c r="AV157" i="18"/>
  <c r="AU158" i="18"/>
  <c r="AW141" i="18"/>
  <c r="AV142" i="18"/>
  <c r="AV5" i="18"/>
  <c r="AU6" i="18"/>
  <c r="AS54" i="18"/>
  <c r="AT53" i="18"/>
  <c r="AV21" i="18"/>
  <c r="AU22" i="18"/>
  <c r="AT38" i="18"/>
  <c r="AU37" i="18"/>
  <c r="AV173" i="18" l="1"/>
  <c r="AU174" i="18"/>
  <c r="AT190" i="18"/>
  <c r="AU189" i="18"/>
  <c r="AW142" i="18"/>
  <c r="AX141" i="18"/>
  <c r="AW157" i="18"/>
  <c r="AV158" i="18"/>
  <c r="AV6" i="18"/>
  <c r="AW5" i="18"/>
  <c r="AV37" i="18"/>
  <c r="AU38" i="18"/>
  <c r="AV22" i="18"/>
  <c r="AW21" i="18"/>
  <c r="AU53" i="18"/>
  <c r="AT54" i="18"/>
  <c r="AV189" i="18" l="1"/>
  <c r="AU190" i="18"/>
  <c r="AV174" i="18"/>
  <c r="AW173" i="18"/>
  <c r="AY141" i="18"/>
  <c r="AX142" i="18"/>
  <c r="AW158" i="18"/>
  <c r="AX157" i="18"/>
  <c r="AX5" i="18"/>
  <c r="AW6" i="18"/>
  <c r="AX21" i="18"/>
  <c r="AW22" i="18"/>
  <c r="AU54" i="18"/>
  <c r="AV53" i="18"/>
  <c r="AV38" i="18"/>
  <c r="AW37" i="18"/>
  <c r="AW174" i="18" l="1"/>
  <c r="AX173" i="18"/>
  <c r="AW189" i="18"/>
  <c r="AV190" i="18"/>
  <c r="AX158" i="18"/>
  <c r="AY157" i="18"/>
  <c r="AY142" i="18"/>
  <c r="AZ141" i="18"/>
  <c r="AX6" i="18"/>
  <c r="AY5" i="18"/>
  <c r="AX37" i="18"/>
  <c r="AW38" i="18"/>
  <c r="AW53" i="18"/>
  <c r="AV54" i="18"/>
  <c r="AX22" i="18"/>
  <c r="AY21" i="18"/>
  <c r="AX189" i="18" l="1"/>
  <c r="AW190" i="18"/>
  <c r="AY173" i="18"/>
  <c r="AX174" i="18"/>
  <c r="AZ157" i="18"/>
  <c r="AY158" i="18"/>
  <c r="BA141" i="18"/>
  <c r="AZ142" i="18"/>
  <c r="AY6" i="18"/>
  <c r="AZ5" i="18"/>
  <c r="AZ21" i="18"/>
  <c r="AY22" i="18"/>
  <c r="AX53" i="18"/>
  <c r="AW54" i="18"/>
  <c r="AX38" i="18"/>
  <c r="AY37" i="18"/>
  <c r="AY174" i="18" l="1"/>
  <c r="AZ173" i="18"/>
  <c r="AX190" i="18"/>
  <c r="AY189" i="18"/>
  <c r="BA142" i="18"/>
  <c r="BB141" i="18"/>
  <c r="AZ158" i="18"/>
  <c r="BA157" i="18"/>
  <c r="BA5" i="18"/>
  <c r="AZ6" i="18"/>
  <c r="AZ37" i="18"/>
  <c r="AY38" i="18"/>
  <c r="AZ22" i="18"/>
  <c r="BA21" i="18"/>
  <c r="AX54" i="18"/>
  <c r="AY53" i="18"/>
  <c r="AZ189" i="18" l="1"/>
  <c r="AY190" i="18"/>
  <c r="AZ174" i="18"/>
  <c r="BA173" i="18"/>
  <c r="BB157" i="18"/>
  <c r="BA158" i="18"/>
  <c r="BB142" i="18"/>
  <c r="BB5" i="18"/>
  <c r="BA6" i="18"/>
  <c r="BB21" i="18"/>
  <c r="BA22" i="18"/>
  <c r="AZ38" i="18"/>
  <c r="BA37" i="18"/>
  <c r="AY54" i="18"/>
  <c r="AZ53" i="18"/>
  <c r="BB173" i="18" l="1"/>
  <c r="BA174" i="18"/>
  <c r="BA189" i="18"/>
  <c r="AZ190" i="18"/>
  <c r="BB158" i="18"/>
  <c r="BB6" i="18"/>
  <c r="BA53" i="18"/>
  <c r="AZ54" i="18"/>
  <c r="BB37" i="18"/>
  <c r="BA38" i="18"/>
  <c r="BB22" i="18"/>
  <c r="BB189" i="18" l="1"/>
  <c r="BA190" i="18"/>
  <c r="BB174" i="18"/>
  <c r="BA54" i="18"/>
  <c r="BB53" i="18"/>
  <c r="BB38" i="18"/>
  <c r="BB190" i="18" l="1"/>
  <c r="BB54" i="18"/>
  <c r="G82" i="15" l="1"/>
  <c r="H82" i="15" l="1"/>
  <c r="F68" i="17"/>
  <c r="D23" i="13"/>
  <c r="F75" i="17" s="1"/>
  <c r="E23" i="13"/>
  <c r="F23" i="13"/>
  <c r="G23" i="13"/>
  <c r="H23" i="13"/>
  <c r="I82" i="15" l="1"/>
  <c r="J82" i="15" l="1"/>
  <c r="H8" i="13"/>
  <c r="G8" i="13"/>
  <c r="F8" i="13"/>
  <c r="E8" i="13"/>
  <c r="D8" i="13"/>
  <c r="E196" i="12"/>
  <c r="G101" i="12"/>
  <c r="H101" i="12" s="1"/>
  <c r="I101" i="12" s="1"/>
  <c r="J101" i="12" s="1"/>
  <c r="K101" i="12" s="1"/>
  <c r="L101" i="12" s="1"/>
  <c r="M101" i="12" s="1"/>
  <c r="N101" i="12" s="1"/>
  <c r="O101" i="12" s="1"/>
  <c r="P101" i="12" s="1"/>
  <c r="Q101" i="12" s="1"/>
  <c r="R101" i="12" s="1"/>
  <c r="S101" i="12" s="1"/>
  <c r="T101" i="12" s="1"/>
  <c r="U101" i="12" s="1"/>
  <c r="V101" i="12" s="1"/>
  <c r="W101" i="12" s="1"/>
  <c r="X101" i="12" s="1"/>
  <c r="Y101" i="12" s="1"/>
  <c r="Z101" i="12" s="1"/>
  <c r="AA101" i="12" s="1"/>
  <c r="AB101" i="12" s="1"/>
  <c r="AC101" i="12" s="1"/>
  <c r="AD101" i="12" s="1"/>
  <c r="AE101" i="12" s="1"/>
  <c r="AF101" i="12" s="1"/>
  <c r="AG101" i="12" s="1"/>
  <c r="AH101" i="12" s="1"/>
  <c r="AI101" i="12" s="1"/>
  <c r="AJ101" i="12" s="1"/>
  <c r="G85" i="12"/>
  <c r="H85" i="12" s="1"/>
  <c r="I85" i="12" s="1"/>
  <c r="J85" i="12" s="1"/>
  <c r="K85" i="12" s="1"/>
  <c r="L85" i="12" s="1"/>
  <c r="M85" i="12" s="1"/>
  <c r="N85" i="12" s="1"/>
  <c r="O85" i="12" s="1"/>
  <c r="P85" i="12" s="1"/>
  <c r="Q85" i="12" s="1"/>
  <c r="R85" i="12" s="1"/>
  <c r="S85" i="12" s="1"/>
  <c r="T85" i="12" s="1"/>
  <c r="U85" i="12" s="1"/>
  <c r="V85" i="12" s="1"/>
  <c r="W85" i="12" s="1"/>
  <c r="X85" i="12" s="1"/>
  <c r="Y85" i="12" s="1"/>
  <c r="Z85" i="12" s="1"/>
  <c r="AA85" i="12" s="1"/>
  <c r="AB85" i="12" s="1"/>
  <c r="AC85" i="12" s="1"/>
  <c r="AD85" i="12" s="1"/>
  <c r="AE85" i="12" s="1"/>
  <c r="AF85" i="12" s="1"/>
  <c r="AG85" i="12" s="1"/>
  <c r="AH85" i="12" s="1"/>
  <c r="AI85" i="12" s="1"/>
  <c r="AJ85" i="12" s="1"/>
  <c r="G69" i="12"/>
  <c r="H69" i="12" s="1"/>
  <c r="I69" i="12" s="1"/>
  <c r="J69" i="12" s="1"/>
  <c r="K69" i="12" s="1"/>
  <c r="L69" i="12" s="1"/>
  <c r="M69" i="12" s="1"/>
  <c r="N69" i="12" s="1"/>
  <c r="O69" i="12" s="1"/>
  <c r="P69" i="12" s="1"/>
  <c r="Q69" i="12" s="1"/>
  <c r="R69" i="12" s="1"/>
  <c r="S69" i="12" s="1"/>
  <c r="T69" i="12" s="1"/>
  <c r="U69" i="12" s="1"/>
  <c r="V69" i="12" s="1"/>
  <c r="W69" i="12" s="1"/>
  <c r="X69" i="12" s="1"/>
  <c r="Y69" i="12" s="1"/>
  <c r="Z69" i="12" s="1"/>
  <c r="AA69" i="12" s="1"/>
  <c r="AB69" i="12" s="1"/>
  <c r="AC69" i="12" s="1"/>
  <c r="AD69" i="12" s="1"/>
  <c r="AE69" i="12" s="1"/>
  <c r="AF69" i="12" s="1"/>
  <c r="AG69" i="12" s="1"/>
  <c r="AH69" i="12" s="1"/>
  <c r="AI69" i="12" s="1"/>
  <c r="AJ69" i="12" s="1"/>
  <c r="G5" i="12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AG5" i="12" s="1"/>
  <c r="AH5" i="12" s="1"/>
  <c r="AI5" i="12" s="1"/>
  <c r="AJ5" i="12" s="1"/>
  <c r="F4" i="11"/>
  <c r="J19" i="9"/>
  <c r="I19" i="9"/>
  <c r="H19" i="9"/>
  <c r="G19" i="9"/>
  <c r="F19" i="9"/>
  <c r="O5" i="9"/>
  <c r="O19" i="9" s="1"/>
  <c r="N5" i="9"/>
  <c r="N19" i="9" s="1"/>
  <c r="M5" i="9"/>
  <c r="M19" i="9" s="1"/>
  <c r="L5" i="9"/>
  <c r="L19" i="9" s="1"/>
  <c r="K5" i="9"/>
  <c r="K19" i="9" s="1"/>
  <c r="E203" i="12" l="1"/>
  <c r="K82" i="15"/>
  <c r="C77" i="1"/>
  <c r="L82" i="15" l="1"/>
  <c r="G75" i="17"/>
  <c r="G53" i="17"/>
  <c r="H53" i="17" s="1"/>
  <c r="I53" i="17" s="1"/>
  <c r="J53" i="17" s="1"/>
  <c r="K53" i="17" s="1"/>
  <c r="L53" i="17" s="1"/>
  <c r="M53" i="17" s="1"/>
  <c r="N53" i="17" s="1"/>
  <c r="O53" i="17" s="1"/>
  <c r="P53" i="17" s="1"/>
  <c r="Q53" i="17" s="1"/>
  <c r="R53" i="17" s="1"/>
  <c r="S53" i="17" s="1"/>
  <c r="T53" i="17" s="1"/>
  <c r="U53" i="17" s="1"/>
  <c r="V53" i="17" s="1"/>
  <c r="W53" i="17" s="1"/>
  <c r="X53" i="17" s="1"/>
  <c r="Y53" i="17" s="1"/>
  <c r="Z53" i="17" s="1"/>
  <c r="AA53" i="17" s="1"/>
  <c r="AB53" i="17" s="1"/>
  <c r="AC53" i="17" s="1"/>
  <c r="AD53" i="17" s="1"/>
  <c r="AE53" i="17" s="1"/>
  <c r="AF53" i="17" s="1"/>
  <c r="AG53" i="17" s="1"/>
  <c r="AH53" i="17" s="1"/>
  <c r="AI53" i="17" s="1"/>
  <c r="AJ53" i="17" s="1"/>
  <c r="F52" i="17"/>
  <c r="G52" i="17" s="1"/>
  <c r="H52" i="17" s="1"/>
  <c r="I52" i="17" s="1"/>
  <c r="J52" i="17" s="1"/>
  <c r="K52" i="17" s="1"/>
  <c r="L52" i="17" s="1"/>
  <c r="M52" i="17" s="1"/>
  <c r="N52" i="17" s="1"/>
  <c r="O52" i="17" s="1"/>
  <c r="P52" i="17" s="1"/>
  <c r="Q52" i="17" s="1"/>
  <c r="R52" i="17" s="1"/>
  <c r="G37" i="17"/>
  <c r="H37" i="17" s="1"/>
  <c r="I37" i="17" s="1"/>
  <c r="J37" i="17" s="1"/>
  <c r="K37" i="17" s="1"/>
  <c r="L37" i="17" s="1"/>
  <c r="M37" i="17" s="1"/>
  <c r="N37" i="17" s="1"/>
  <c r="O37" i="17" s="1"/>
  <c r="P37" i="17" s="1"/>
  <c r="Q37" i="17" s="1"/>
  <c r="R37" i="17" s="1"/>
  <c r="S37" i="17" s="1"/>
  <c r="T37" i="17" s="1"/>
  <c r="U37" i="17" s="1"/>
  <c r="V37" i="17" s="1"/>
  <c r="W37" i="17" s="1"/>
  <c r="X37" i="17" s="1"/>
  <c r="Y37" i="17" s="1"/>
  <c r="Z37" i="17" s="1"/>
  <c r="AA37" i="17" s="1"/>
  <c r="AB37" i="17" s="1"/>
  <c r="AC37" i="17" s="1"/>
  <c r="AD37" i="17" s="1"/>
  <c r="AE37" i="17" s="1"/>
  <c r="AF37" i="17" s="1"/>
  <c r="AG37" i="17" s="1"/>
  <c r="AH37" i="17" s="1"/>
  <c r="AI37" i="17" s="1"/>
  <c r="AJ37" i="17" s="1"/>
  <c r="F36" i="17"/>
  <c r="G36" i="17" s="1"/>
  <c r="H36" i="17" s="1"/>
  <c r="G21" i="17"/>
  <c r="H21" i="17" s="1"/>
  <c r="I21" i="17" s="1"/>
  <c r="J21" i="17" s="1"/>
  <c r="K21" i="17" s="1"/>
  <c r="L21" i="17" s="1"/>
  <c r="M21" i="17" s="1"/>
  <c r="N21" i="17" s="1"/>
  <c r="O21" i="17" s="1"/>
  <c r="P21" i="17" s="1"/>
  <c r="Q21" i="17" s="1"/>
  <c r="R21" i="17" s="1"/>
  <c r="S21" i="17" s="1"/>
  <c r="T21" i="17" s="1"/>
  <c r="U21" i="17" s="1"/>
  <c r="V21" i="17" s="1"/>
  <c r="W21" i="17" s="1"/>
  <c r="X21" i="17" s="1"/>
  <c r="Y21" i="17" s="1"/>
  <c r="Z21" i="17" s="1"/>
  <c r="AA21" i="17" s="1"/>
  <c r="AB21" i="17" s="1"/>
  <c r="AC21" i="17" s="1"/>
  <c r="AD21" i="17" s="1"/>
  <c r="AE21" i="17" s="1"/>
  <c r="AF21" i="17" s="1"/>
  <c r="AG21" i="17" s="1"/>
  <c r="AH21" i="17" s="1"/>
  <c r="AI21" i="17" s="1"/>
  <c r="AJ21" i="17" s="1"/>
  <c r="F20" i="17"/>
  <c r="E15" i="17"/>
  <c r="E47" i="17" s="1"/>
  <c r="D15" i="17"/>
  <c r="D47" i="17" s="1"/>
  <c r="C15" i="17"/>
  <c r="C47" i="17" s="1"/>
  <c r="E14" i="17"/>
  <c r="E46" i="17" s="1"/>
  <c r="D14" i="17"/>
  <c r="D46" i="17" s="1"/>
  <c r="C14" i="17"/>
  <c r="C46" i="17" s="1"/>
  <c r="E13" i="17"/>
  <c r="E45" i="17" s="1"/>
  <c r="D13" i="17"/>
  <c r="D45" i="17" s="1"/>
  <c r="C13" i="17"/>
  <c r="C45" i="17" s="1"/>
  <c r="E12" i="17"/>
  <c r="E44" i="17" s="1"/>
  <c r="D12" i="17"/>
  <c r="D44" i="17" s="1"/>
  <c r="C12" i="17"/>
  <c r="C44" i="17" s="1"/>
  <c r="E11" i="17"/>
  <c r="E43" i="17" s="1"/>
  <c r="D11" i="17"/>
  <c r="D43" i="17" s="1"/>
  <c r="C11" i="17"/>
  <c r="C43" i="17" s="1"/>
  <c r="E10" i="17"/>
  <c r="E42" i="17" s="1"/>
  <c r="D10" i="17"/>
  <c r="D42" i="17" s="1"/>
  <c r="C10" i="17"/>
  <c r="C42" i="17" s="1"/>
  <c r="E9" i="17"/>
  <c r="E41" i="17" s="1"/>
  <c r="D9" i="17"/>
  <c r="D41" i="17" s="1"/>
  <c r="C9" i="17"/>
  <c r="C41" i="17" s="1"/>
  <c r="E8" i="17"/>
  <c r="E40" i="17" s="1"/>
  <c r="D8" i="17"/>
  <c r="D40" i="17" s="1"/>
  <c r="C8" i="17"/>
  <c r="C40" i="17" s="1"/>
  <c r="E7" i="17"/>
  <c r="E39" i="17" s="1"/>
  <c r="D7" i="17"/>
  <c r="D39" i="17" s="1"/>
  <c r="C7" i="17"/>
  <c r="C39" i="17" s="1"/>
  <c r="E6" i="17"/>
  <c r="E38" i="17" s="1"/>
  <c r="D6" i="17"/>
  <c r="D38" i="17" s="1"/>
  <c r="C6" i="17"/>
  <c r="C38" i="17" s="1"/>
  <c r="F4" i="17"/>
  <c r="E46" i="13"/>
  <c r="F46" i="13" s="1"/>
  <c r="G46" i="13" s="1"/>
  <c r="H46" i="13" s="1"/>
  <c r="I46" i="13" s="1"/>
  <c r="J46" i="13" s="1"/>
  <c r="K46" i="13" s="1"/>
  <c r="L46" i="13" s="1"/>
  <c r="M46" i="13" s="1"/>
  <c r="N46" i="13" s="1"/>
  <c r="O46" i="13" s="1"/>
  <c r="P46" i="13" s="1"/>
  <c r="Q46" i="13" s="1"/>
  <c r="R46" i="13" s="1"/>
  <c r="S46" i="13" s="1"/>
  <c r="T46" i="13" s="1"/>
  <c r="U46" i="13" s="1"/>
  <c r="V46" i="13" s="1"/>
  <c r="W46" i="13" s="1"/>
  <c r="X46" i="13" s="1"/>
  <c r="Y46" i="13" s="1"/>
  <c r="Z46" i="13" s="1"/>
  <c r="AA46" i="13" s="1"/>
  <c r="AB46" i="13" s="1"/>
  <c r="AC46" i="13" s="1"/>
  <c r="AD46" i="13" s="1"/>
  <c r="AE46" i="13" s="1"/>
  <c r="AF46" i="13" s="1"/>
  <c r="AG46" i="13" s="1"/>
  <c r="AH46" i="13" s="1"/>
  <c r="D45" i="13"/>
  <c r="E45" i="13" s="1"/>
  <c r="F45" i="13" s="1"/>
  <c r="G45" i="13" s="1"/>
  <c r="H45" i="13" s="1"/>
  <c r="I45" i="13" s="1"/>
  <c r="J45" i="13" s="1"/>
  <c r="K45" i="13" s="1"/>
  <c r="L45" i="13" s="1"/>
  <c r="M45" i="13" s="1"/>
  <c r="N45" i="13" s="1"/>
  <c r="O45" i="13" s="1"/>
  <c r="P45" i="13" s="1"/>
  <c r="Q45" i="13" s="1"/>
  <c r="R45" i="13" s="1"/>
  <c r="S45" i="13" s="1"/>
  <c r="T45" i="13" s="1"/>
  <c r="U45" i="13" s="1"/>
  <c r="V45" i="13" s="1"/>
  <c r="W45" i="13" s="1"/>
  <c r="X45" i="13" s="1"/>
  <c r="Y45" i="13" s="1"/>
  <c r="Z45" i="13" s="1"/>
  <c r="AA45" i="13" s="1"/>
  <c r="AB45" i="13" s="1"/>
  <c r="AC45" i="13" s="1"/>
  <c r="AD45" i="13" s="1"/>
  <c r="AE45" i="13" s="1"/>
  <c r="AF45" i="13" s="1"/>
  <c r="AG45" i="13" s="1"/>
  <c r="AH45" i="13" s="1"/>
  <c r="F203" i="12"/>
  <c r="G149" i="12"/>
  <c r="H149" i="12" s="1"/>
  <c r="I149" i="12" s="1"/>
  <c r="J149" i="12" s="1"/>
  <c r="K149" i="12" s="1"/>
  <c r="L149" i="12" s="1"/>
  <c r="M149" i="12" s="1"/>
  <c r="N149" i="12" s="1"/>
  <c r="O149" i="12" s="1"/>
  <c r="P149" i="12" s="1"/>
  <c r="Q149" i="12" s="1"/>
  <c r="R149" i="12" s="1"/>
  <c r="S149" i="12" s="1"/>
  <c r="T149" i="12" s="1"/>
  <c r="U149" i="12" s="1"/>
  <c r="V149" i="12" s="1"/>
  <c r="W149" i="12" s="1"/>
  <c r="X149" i="12" s="1"/>
  <c r="Y149" i="12" s="1"/>
  <c r="Z149" i="12" s="1"/>
  <c r="AA149" i="12" s="1"/>
  <c r="AB149" i="12" s="1"/>
  <c r="AC149" i="12" s="1"/>
  <c r="AD149" i="12" s="1"/>
  <c r="AE149" i="12" s="1"/>
  <c r="AF149" i="12" s="1"/>
  <c r="AG149" i="12" s="1"/>
  <c r="AH149" i="12" s="1"/>
  <c r="AI149" i="12" s="1"/>
  <c r="AJ149" i="12" s="1"/>
  <c r="F132" i="12"/>
  <c r="G132" i="12" s="1"/>
  <c r="H132" i="12" s="1"/>
  <c r="I132" i="12" s="1"/>
  <c r="J132" i="12" s="1"/>
  <c r="K132" i="12" s="1"/>
  <c r="L132" i="12" s="1"/>
  <c r="M132" i="12" s="1"/>
  <c r="N132" i="12" s="1"/>
  <c r="O132" i="12" s="1"/>
  <c r="P132" i="12" s="1"/>
  <c r="Q132" i="12" s="1"/>
  <c r="R132" i="12" s="1"/>
  <c r="S132" i="12" s="1"/>
  <c r="T132" i="12" s="1"/>
  <c r="U132" i="12" s="1"/>
  <c r="V132" i="12" s="1"/>
  <c r="W132" i="12" s="1"/>
  <c r="X132" i="12" s="1"/>
  <c r="Y132" i="12" s="1"/>
  <c r="Z132" i="12" s="1"/>
  <c r="AA132" i="12" s="1"/>
  <c r="AB132" i="12" s="1"/>
  <c r="AC132" i="12" s="1"/>
  <c r="AD132" i="12" s="1"/>
  <c r="AE132" i="12" s="1"/>
  <c r="AF132" i="12" s="1"/>
  <c r="AG132" i="12" s="1"/>
  <c r="AH132" i="12" s="1"/>
  <c r="AI132" i="12" s="1"/>
  <c r="AJ132" i="12" s="1"/>
  <c r="G133" i="12"/>
  <c r="H133" i="12" s="1"/>
  <c r="I133" i="12" s="1"/>
  <c r="J133" i="12" s="1"/>
  <c r="K133" i="12" s="1"/>
  <c r="L133" i="12" s="1"/>
  <c r="M133" i="12" s="1"/>
  <c r="N133" i="12" s="1"/>
  <c r="O133" i="12" s="1"/>
  <c r="P133" i="12" s="1"/>
  <c r="Q133" i="12" s="1"/>
  <c r="R133" i="12" s="1"/>
  <c r="S133" i="12" s="1"/>
  <c r="T133" i="12" s="1"/>
  <c r="U133" i="12" s="1"/>
  <c r="V133" i="12" s="1"/>
  <c r="W133" i="12" s="1"/>
  <c r="X133" i="12" s="1"/>
  <c r="Y133" i="12" s="1"/>
  <c r="Z133" i="12" s="1"/>
  <c r="AA133" i="12" s="1"/>
  <c r="AB133" i="12" s="1"/>
  <c r="AC133" i="12" s="1"/>
  <c r="AD133" i="12" s="1"/>
  <c r="AE133" i="12" s="1"/>
  <c r="AF133" i="12" s="1"/>
  <c r="AG133" i="12" s="1"/>
  <c r="AH133" i="12" s="1"/>
  <c r="AI133" i="12" s="1"/>
  <c r="AJ133" i="12" s="1"/>
  <c r="G181" i="12"/>
  <c r="H181" i="12" s="1"/>
  <c r="I181" i="12" s="1"/>
  <c r="J181" i="12" s="1"/>
  <c r="K181" i="12" s="1"/>
  <c r="L181" i="12" s="1"/>
  <c r="M181" i="12" s="1"/>
  <c r="N181" i="12" s="1"/>
  <c r="O181" i="12" s="1"/>
  <c r="P181" i="12" s="1"/>
  <c r="Q181" i="12" s="1"/>
  <c r="R181" i="12" s="1"/>
  <c r="S181" i="12" s="1"/>
  <c r="T181" i="12" s="1"/>
  <c r="U181" i="12" s="1"/>
  <c r="V181" i="12" s="1"/>
  <c r="W181" i="12" s="1"/>
  <c r="X181" i="12" s="1"/>
  <c r="Y181" i="12" s="1"/>
  <c r="Z181" i="12" s="1"/>
  <c r="AA181" i="12" s="1"/>
  <c r="AB181" i="12" s="1"/>
  <c r="AC181" i="12" s="1"/>
  <c r="AD181" i="12" s="1"/>
  <c r="AE181" i="12" s="1"/>
  <c r="AF181" i="12" s="1"/>
  <c r="AG181" i="12" s="1"/>
  <c r="AH181" i="12" s="1"/>
  <c r="AI181" i="12" s="1"/>
  <c r="AJ181" i="12" s="1"/>
  <c r="F180" i="12"/>
  <c r="G180" i="12" s="1"/>
  <c r="H180" i="12" s="1"/>
  <c r="I180" i="12" s="1"/>
  <c r="J180" i="12" s="1"/>
  <c r="K180" i="12" s="1"/>
  <c r="L180" i="12" s="1"/>
  <c r="M180" i="12" s="1"/>
  <c r="N180" i="12" s="1"/>
  <c r="O180" i="12" s="1"/>
  <c r="P180" i="12" s="1"/>
  <c r="Q180" i="12" s="1"/>
  <c r="R180" i="12" s="1"/>
  <c r="S180" i="12" s="1"/>
  <c r="T180" i="12" s="1"/>
  <c r="U180" i="12" s="1"/>
  <c r="V180" i="12" s="1"/>
  <c r="W180" i="12" s="1"/>
  <c r="X180" i="12" s="1"/>
  <c r="Y180" i="12" s="1"/>
  <c r="Z180" i="12" s="1"/>
  <c r="AA180" i="12" s="1"/>
  <c r="AB180" i="12" s="1"/>
  <c r="AC180" i="12" s="1"/>
  <c r="AD180" i="12" s="1"/>
  <c r="AE180" i="12" s="1"/>
  <c r="AF180" i="12" s="1"/>
  <c r="AG180" i="12" s="1"/>
  <c r="AH180" i="12" s="1"/>
  <c r="AI180" i="12" s="1"/>
  <c r="AJ180" i="12" s="1"/>
  <c r="G165" i="12"/>
  <c r="H165" i="12" s="1"/>
  <c r="I165" i="12" s="1"/>
  <c r="J165" i="12" s="1"/>
  <c r="K165" i="12" s="1"/>
  <c r="L165" i="12" s="1"/>
  <c r="M165" i="12" s="1"/>
  <c r="N165" i="12" s="1"/>
  <c r="O165" i="12" s="1"/>
  <c r="P165" i="12" s="1"/>
  <c r="Q165" i="12" s="1"/>
  <c r="R165" i="12" s="1"/>
  <c r="S165" i="12" s="1"/>
  <c r="T165" i="12" s="1"/>
  <c r="U165" i="12" s="1"/>
  <c r="V165" i="12" s="1"/>
  <c r="W165" i="12" s="1"/>
  <c r="X165" i="12" s="1"/>
  <c r="Y165" i="12" s="1"/>
  <c r="Z165" i="12" s="1"/>
  <c r="AA165" i="12" s="1"/>
  <c r="AB165" i="12" s="1"/>
  <c r="AC165" i="12" s="1"/>
  <c r="AD165" i="12" s="1"/>
  <c r="AE165" i="12" s="1"/>
  <c r="AF165" i="12" s="1"/>
  <c r="AG165" i="12" s="1"/>
  <c r="AH165" i="12" s="1"/>
  <c r="AI165" i="12" s="1"/>
  <c r="AJ165" i="12" s="1"/>
  <c r="F164" i="12"/>
  <c r="G164" i="12" s="1"/>
  <c r="H164" i="12" s="1"/>
  <c r="I164" i="12" s="1"/>
  <c r="J164" i="12" s="1"/>
  <c r="K164" i="12" s="1"/>
  <c r="L164" i="12" s="1"/>
  <c r="M164" i="12" s="1"/>
  <c r="N164" i="12" s="1"/>
  <c r="O164" i="12" s="1"/>
  <c r="P164" i="12" s="1"/>
  <c r="Q164" i="12" s="1"/>
  <c r="R164" i="12" s="1"/>
  <c r="S164" i="12" s="1"/>
  <c r="T164" i="12" s="1"/>
  <c r="U164" i="12" s="1"/>
  <c r="V164" i="12" s="1"/>
  <c r="W164" i="12" s="1"/>
  <c r="X164" i="12" s="1"/>
  <c r="Y164" i="12" s="1"/>
  <c r="Z164" i="12" s="1"/>
  <c r="AA164" i="12" s="1"/>
  <c r="AB164" i="12" s="1"/>
  <c r="AC164" i="12" s="1"/>
  <c r="AD164" i="12" s="1"/>
  <c r="AE164" i="12" s="1"/>
  <c r="AF164" i="12" s="1"/>
  <c r="AG164" i="12" s="1"/>
  <c r="AH164" i="12" s="1"/>
  <c r="AI164" i="12" s="1"/>
  <c r="AJ164" i="12" s="1"/>
  <c r="F148" i="12"/>
  <c r="G148" i="12" s="1"/>
  <c r="H148" i="12" s="1"/>
  <c r="I148" i="12" s="1"/>
  <c r="J148" i="12" s="1"/>
  <c r="K148" i="12" s="1"/>
  <c r="L148" i="12" s="1"/>
  <c r="M148" i="12" s="1"/>
  <c r="N148" i="12" s="1"/>
  <c r="O148" i="12" s="1"/>
  <c r="P148" i="12" s="1"/>
  <c r="Q148" i="12" s="1"/>
  <c r="R148" i="12" s="1"/>
  <c r="S148" i="12" s="1"/>
  <c r="T148" i="12" s="1"/>
  <c r="U148" i="12" s="1"/>
  <c r="V148" i="12" s="1"/>
  <c r="W148" i="12" s="1"/>
  <c r="X148" i="12" s="1"/>
  <c r="Y148" i="12" s="1"/>
  <c r="Z148" i="12" s="1"/>
  <c r="AA148" i="12" s="1"/>
  <c r="AB148" i="12" s="1"/>
  <c r="AC148" i="12" s="1"/>
  <c r="AD148" i="12" s="1"/>
  <c r="AE148" i="12" s="1"/>
  <c r="AF148" i="12" s="1"/>
  <c r="AG148" i="12" s="1"/>
  <c r="AH148" i="12" s="1"/>
  <c r="AI148" i="12" s="1"/>
  <c r="AJ148" i="12" s="1"/>
  <c r="F68" i="12"/>
  <c r="G68" i="12" s="1"/>
  <c r="H68" i="12" s="1"/>
  <c r="I68" i="12" s="1"/>
  <c r="J68" i="12" s="1"/>
  <c r="K68" i="12" s="1"/>
  <c r="L68" i="12" s="1"/>
  <c r="M68" i="12" s="1"/>
  <c r="N68" i="12" s="1"/>
  <c r="O68" i="12" s="1"/>
  <c r="P68" i="12" s="1"/>
  <c r="Q68" i="12" s="1"/>
  <c r="R68" i="12" s="1"/>
  <c r="S68" i="12" s="1"/>
  <c r="T68" i="12" s="1"/>
  <c r="U68" i="12" s="1"/>
  <c r="V68" i="12" s="1"/>
  <c r="W68" i="12" s="1"/>
  <c r="X68" i="12" s="1"/>
  <c r="Y68" i="12" s="1"/>
  <c r="Z68" i="12" s="1"/>
  <c r="AA68" i="12" s="1"/>
  <c r="AB68" i="12" s="1"/>
  <c r="AC68" i="12" s="1"/>
  <c r="AD68" i="12" s="1"/>
  <c r="AE68" i="12" s="1"/>
  <c r="AF68" i="12" s="1"/>
  <c r="AG68" i="12" s="1"/>
  <c r="AH68" i="12" s="1"/>
  <c r="AI68" i="12" s="1"/>
  <c r="AJ68" i="12" s="1"/>
  <c r="G53" i="12"/>
  <c r="H53" i="12" s="1"/>
  <c r="I53" i="12" s="1"/>
  <c r="J53" i="12" s="1"/>
  <c r="K53" i="12" s="1"/>
  <c r="L53" i="12" s="1"/>
  <c r="M53" i="12" s="1"/>
  <c r="N53" i="12" s="1"/>
  <c r="O53" i="12" s="1"/>
  <c r="P53" i="12" s="1"/>
  <c r="Q53" i="12" s="1"/>
  <c r="R53" i="12" s="1"/>
  <c r="S53" i="12" s="1"/>
  <c r="T53" i="12" s="1"/>
  <c r="U53" i="12" s="1"/>
  <c r="V53" i="12" s="1"/>
  <c r="W53" i="12" s="1"/>
  <c r="X53" i="12" s="1"/>
  <c r="Y53" i="12" s="1"/>
  <c r="Z53" i="12" s="1"/>
  <c r="AA53" i="12" s="1"/>
  <c r="AB53" i="12" s="1"/>
  <c r="AC53" i="12" s="1"/>
  <c r="AD53" i="12" s="1"/>
  <c r="AE53" i="12" s="1"/>
  <c r="AF53" i="12" s="1"/>
  <c r="AG53" i="12" s="1"/>
  <c r="AH53" i="12" s="1"/>
  <c r="AI53" i="12" s="1"/>
  <c r="AJ53" i="12" s="1"/>
  <c r="F52" i="12"/>
  <c r="G37" i="12"/>
  <c r="H37" i="12" s="1"/>
  <c r="I37" i="12" s="1"/>
  <c r="J37" i="12" s="1"/>
  <c r="K37" i="12" s="1"/>
  <c r="L37" i="12" s="1"/>
  <c r="M37" i="12" s="1"/>
  <c r="N37" i="12" s="1"/>
  <c r="O37" i="12" s="1"/>
  <c r="P37" i="12" s="1"/>
  <c r="Q37" i="12" s="1"/>
  <c r="R37" i="12" s="1"/>
  <c r="S37" i="12" s="1"/>
  <c r="T37" i="12" s="1"/>
  <c r="U37" i="12" s="1"/>
  <c r="V37" i="12" s="1"/>
  <c r="W37" i="12" s="1"/>
  <c r="X37" i="12" s="1"/>
  <c r="Y37" i="12" s="1"/>
  <c r="Z37" i="12" s="1"/>
  <c r="AA37" i="12" s="1"/>
  <c r="AB37" i="12" s="1"/>
  <c r="AC37" i="12" s="1"/>
  <c r="AD37" i="12" s="1"/>
  <c r="AE37" i="12" s="1"/>
  <c r="AF37" i="12" s="1"/>
  <c r="AG37" i="12" s="1"/>
  <c r="AH37" i="12" s="1"/>
  <c r="AI37" i="12" s="1"/>
  <c r="AJ37" i="12" s="1"/>
  <c r="F36" i="12"/>
  <c r="D31" i="12"/>
  <c r="D47" i="12" s="1"/>
  <c r="D63" i="12" s="1"/>
  <c r="D79" i="12" s="1"/>
  <c r="D159" i="12" s="1"/>
  <c r="D175" i="12" s="1"/>
  <c r="D191" i="12" s="1"/>
  <c r="C31" i="12"/>
  <c r="C47" i="12" s="1"/>
  <c r="C63" i="12" s="1"/>
  <c r="C79" i="12" s="1"/>
  <c r="C159" i="12" s="1"/>
  <c r="C175" i="12" s="1"/>
  <c r="C191" i="12" s="1"/>
  <c r="G21" i="12"/>
  <c r="H21" i="12" s="1"/>
  <c r="I21" i="12" s="1"/>
  <c r="J21" i="12" s="1"/>
  <c r="K21" i="12" s="1"/>
  <c r="L21" i="12" s="1"/>
  <c r="M21" i="12" s="1"/>
  <c r="N21" i="12" s="1"/>
  <c r="O21" i="12" s="1"/>
  <c r="P21" i="12" s="1"/>
  <c r="Q21" i="12" s="1"/>
  <c r="R21" i="12" s="1"/>
  <c r="S21" i="12" s="1"/>
  <c r="T21" i="12" s="1"/>
  <c r="U21" i="12" s="1"/>
  <c r="V21" i="12" s="1"/>
  <c r="W21" i="12" s="1"/>
  <c r="X21" i="12" s="1"/>
  <c r="Y21" i="12" s="1"/>
  <c r="Z21" i="12" s="1"/>
  <c r="AA21" i="12" s="1"/>
  <c r="AB21" i="12" s="1"/>
  <c r="AC21" i="12" s="1"/>
  <c r="AD21" i="12" s="1"/>
  <c r="AE21" i="12" s="1"/>
  <c r="AF21" i="12" s="1"/>
  <c r="AG21" i="12" s="1"/>
  <c r="AH21" i="12" s="1"/>
  <c r="AI21" i="12" s="1"/>
  <c r="AJ21" i="12" s="1"/>
  <c r="F20" i="12"/>
  <c r="M82" i="15" l="1"/>
  <c r="G203" i="12"/>
  <c r="H75" i="17"/>
  <c r="I75" i="17" s="1"/>
  <c r="J75" i="17" s="1"/>
  <c r="K75" i="17" s="1"/>
  <c r="L75" i="17" s="1"/>
  <c r="M75" i="17" s="1"/>
  <c r="N75" i="17" s="1"/>
  <c r="G68" i="17"/>
  <c r="G20" i="12"/>
  <c r="G52" i="12"/>
  <c r="G36" i="12"/>
  <c r="F196" i="12"/>
  <c r="G20" i="17"/>
  <c r="G4" i="17"/>
  <c r="I36" i="17"/>
  <c r="S52" i="17"/>
  <c r="H68" i="17" l="1"/>
  <c r="I68" i="17" s="1"/>
  <c r="H203" i="12"/>
  <c r="N82" i="15"/>
  <c r="O75" i="17"/>
  <c r="G196" i="12"/>
  <c r="H196" i="12" s="1"/>
  <c r="I196" i="12" s="1"/>
  <c r="H52" i="12"/>
  <c r="H36" i="12"/>
  <c r="H20" i="12"/>
  <c r="H20" i="17"/>
  <c r="I20" i="17" s="1"/>
  <c r="H4" i="17"/>
  <c r="J36" i="17"/>
  <c r="T52" i="17"/>
  <c r="I203" i="12" l="1"/>
  <c r="O82" i="15"/>
  <c r="P75" i="17"/>
  <c r="I36" i="12"/>
  <c r="J196" i="12"/>
  <c r="I52" i="12"/>
  <c r="I20" i="12"/>
  <c r="J68" i="17"/>
  <c r="I4" i="17"/>
  <c r="K36" i="17"/>
  <c r="U52" i="17"/>
  <c r="J20" i="17"/>
  <c r="BC15" i="11"/>
  <c r="BC14" i="11"/>
  <c r="J203" i="12" l="1"/>
  <c r="E39" i="11"/>
  <c r="E23" i="12"/>
  <c r="E23" i="17"/>
  <c r="E55" i="17" s="1"/>
  <c r="E7" i="11"/>
  <c r="E38" i="11"/>
  <c r="E6" i="11"/>
  <c r="E100" i="15"/>
  <c r="E99" i="15"/>
  <c r="AY47" i="11"/>
  <c r="AW46" i="11"/>
  <c r="P82" i="15"/>
  <c r="Q75" i="17"/>
  <c r="AZ15" i="11"/>
  <c r="AV15" i="11"/>
  <c r="AR15" i="11"/>
  <c r="AN15" i="11"/>
  <c r="AJ15" i="11"/>
  <c r="AF15" i="11"/>
  <c r="AB15" i="11"/>
  <c r="X15" i="11"/>
  <c r="T15" i="11"/>
  <c r="P15" i="11"/>
  <c r="L15" i="11"/>
  <c r="H15" i="11"/>
  <c r="BB15" i="11"/>
  <c r="AW15" i="11"/>
  <c r="AQ15" i="11"/>
  <c r="AL15" i="11"/>
  <c r="AG15" i="11"/>
  <c r="AA15" i="11"/>
  <c r="V15" i="11"/>
  <c r="Q15" i="11"/>
  <c r="K15" i="11"/>
  <c r="F15" i="11"/>
  <c r="AX15" i="11"/>
  <c r="AP15" i="11"/>
  <c r="AI15" i="11"/>
  <c r="AC15" i="11"/>
  <c r="U15" i="11"/>
  <c r="N15" i="11"/>
  <c r="G15" i="11"/>
  <c r="AU15" i="11"/>
  <c r="AO15" i="11"/>
  <c r="AH15" i="11"/>
  <c r="Z15" i="11"/>
  <c r="S15" i="11"/>
  <c r="M15" i="11"/>
  <c r="BA15" i="11"/>
  <c r="AT15" i="11"/>
  <c r="AM15" i="11"/>
  <c r="AE15" i="11"/>
  <c r="Y15" i="11"/>
  <c r="R15" i="11"/>
  <c r="J15" i="11"/>
  <c r="AY15" i="11"/>
  <c r="AS15" i="11"/>
  <c r="AK15" i="11"/>
  <c r="AD15" i="11"/>
  <c r="W15" i="11"/>
  <c r="O15" i="11"/>
  <c r="I15" i="11"/>
  <c r="BB14" i="11"/>
  <c r="AX14" i="11"/>
  <c r="AT14" i="11"/>
  <c r="AP14" i="11"/>
  <c r="AY14" i="11"/>
  <c r="AS14" i="11"/>
  <c r="AN14" i="11"/>
  <c r="AJ14" i="11"/>
  <c r="AF14" i="11"/>
  <c r="AB14" i="11"/>
  <c r="X14" i="11"/>
  <c r="T14" i="11"/>
  <c r="P14" i="11"/>
  <c r="L14" i="11"/>
  <c r="H14" i="11"/>
  <c r="AW14" i="11"/>
  <c r="AQ14" i="11"/>
  <c r="AK14" i="11"/>
  <c r="AE14" i="11"/>
  <c r="Z14" i="11"/>
  <c r="U14" i="11"/>
  <c r="O14" i="11"/>
  <c r="J14" i="11"/>
  <c r="AV14" i="11"/>
  <c r="AO14" i="11"/>
  <c r="AI14" i="11"/>
  <c r="AD14" i="11"/>
  <c r="Y14" i="11"/>
  <c r="S14" i="11"/>
  <c r="N14" i="11"/>
  <c r="I14" i="11"/>
  <c r="BA14" i="11"/>
  <c r="AU14" i="11"/>
  <c r="AM14" i="11"/>
  <c r="AH14" i="11"/>
  <c r="AC14" i="11"/>
  <c r="W14" i="11"/>
  <c r="R14" i="11"/>
  <c r="M14" i="11"/>
  <c r="G14" i="11"/>
  <c r="AR14" i="11"/>
  <c r="V14" i="11"/>
  <c r="AL14" i="11"/>
  <c r="Q14" i="11"/>
  <c r="AG14" i="11"/>
  <c r="K14" i="11"/>
  <c r="AZ14" i="11"/>
  <c r="AA14" i="11"/>
  <c r="F14" i="11"/>
  <c r="J52" i="12"/>
  <c r="J36" i="12"/>
  <c r="J20" i="12"/>
  <c r="K196" i="12"/>
  <c r="K68" i="17"/>
  <c r="J4" i="17"/>
  <c r="V52" i="17"/>
  <c r="K20" i="17"/>
  <c r="L36" i="17"/>
  <c r="E6" i="12"/>
  <c r="E38" i="12" l="1"/>
  <c r="K203" i="12"/>
  <c r="E55" i="12"/>
  <c r="E23" i="11"/>
  <c r="E55" i="11"/>
  <c r="E54" i="11"/>
  <c r="E22" i="11"/>
  <c r="R46" i="11"/>
  <c r="AG46" i="11"/>
  <c r="AV46" i="11"/>
  <c r="AX46" i="11"/>
  <c r="AC46" i="11"/>
  <c r="BB46" i="11"/>
  <c r="Z46" i="11"/>
  <c r="AB47" i="11"/>
  <c r="AO46" i="11"/>
  <c r="AR46" i="11"/>
  <c r="AE46" i="11"/>
  <c r="AI46" i="11"/>
  <c r="AD47" i="11"/>
  <c r="L47" i="11"/>
  <c r="AX47" i="11"/>
  <c r="AI47" i="11"/>
  <c r="AN47" i="11"/>
  <c r="W47" i="11"/>
  <c r="X47" i="11"/>
  <c r="I47" i="11"/>
  <c r="AU47" i="11"/>
  <c r="AK46" i="11"/>
  <c r="AZ46" i="11"/>
  <c r="BA46" i="11"/>
  <c r="AP46" i="11"/>
  <c r="M46" i="11"/>
  <c r="L46" i="11"/>
  <c r="P46" i="11"/>
  <c r="AM46" i="11"/>
  <c r="X46" i="11"/>
  <c r="G46" i="11"/>
  <c r="AA46" i="11"/>
  <c r="V46" i="11"/>
  <c r="AQ46" i="11"/>
  <c r="AU46" i="11"/>
  <c r="Y46" i="11"/>
  <c r="S47" i="11"/>
  <c r="AV47" i="11"/>
  <c r="P47" i="11"/>
  <c r="AE47" i="11"/>
  <c r="AQ47" i="11"/>
  <c r="AH47" i="11"/>
  <c r="AM47" i="11"/>
  <c r="Y47" i="11"/>
  <c r="H47" i="11"/>
  <c r="G47" i="11"/>
  <c r="Q46" i="11"/>
  <c r="AF46" i="11"/>
  <c r="W46" i="11"/>
  <c r="BB47" i="11"/>
  <c r="T47" i="11"/>
  <c r="AF47" i="11"/>
  <c r="AR47" i="11"/>
  <c r="AN46" i="11"/>
  <c r="F46" i="11"/>
  <c r="J46" i="11"/>
  <c r="O47" i="11"/>
  <c r="AJ47" i="11"/>
  <c r="AK47" i="11"/>
  <c r="K47" i="11"/>
  <c r="M47" i="11"/>
  <c r="I46" i="11"/>
  <c r="BC46" i="11"/>
  <c r="BC47" i="11"/>
  <c r="O46" i="11"/>
  <c r="AY46" i="11"/>
  <c r="AH46" i="11"/>
  <c r="AD46" i="11"/>
  <c r="AT47" i="11"/>
  <c r="AC47" i="11"/>
  <c r="Q47" i="11"/>
  <c r="AO47" i="11"/>
  <c r="AA47" i="11"/>
  <c r="F47" i="11"/>
  <c r="R47" i="11"/>
  <c r="AP47" i="11"/>
  <c r="AT46" i="11"/>
  <c r="K46" i="11"/>
  <c r="T46" i="11"/>
  <c r="AG47" i="11"/>
  <c r="AS47" i="11"/>
  <c r="U47" i="11"/>
  <c r="AZ47" i="11"/>
  <c r="AS46" i="11"/>
  <c r="S46" i="11"/>
  <c r="AJ46" i="11"/>
  <c r="AW47" i="11"/>
  <c r="N47" i="11"/>
  <c r="J47" i="11"/>
  <c r="V47" i="11"/>
  <c r="Z47" i="11"/>
  <c r="N46" i="11"/>
  <c r="AL47" i="11"/>
  <c r="AB46" i="11"/>
  <c r="U46" i="11"/>
  <c r="H46" i="11"/>
  <c r="AL46" i="11"/>
  <c r="BA47" i="11"/>
  <c r="Q82" i="15"/>
  <c r="R75" i="17"/>
  <c r="K36" i="12"/>
  <c r="K20" i="12"/>
  <c r="L196" i="12"/>
  <c r="K52" i="12"/>
  <c r="L68" i="17"/>
  <c r="K4" i="17"/>
  <c r="M36" i="17"/>
  <c r="W52" i="17"/>
  <c r="L20" i="17"/>
  <c r="D15" i="12"/>
  <c r="D95" i="12" s="1"/>
  <c r="D111" i="12" s="1"/>
  <c r="D127" i="12" s="1"/>
  <c r="D143" i="12" s="1"/>
  <c r="C15" i="12"/>
  <c r="C95" i="12" s="1"/>
  <c r="C111" i="12" s="1"/>
  <c r="C127" i="12" s="1"/>
  <c r="C143" i="12" s="1"/>
  <c r="D14" i="12"/>
  <c r="D94" i="12" s="1"/>
  <c r="D110" i="12" s="1"/>
  <c r="D126" i="12" s="1"/>
  <c r="D142" i="12" s="1"/>
  <c r="C14" i="12"/>
  <c r="C94" i="12" s="1"/>
  <c r="C110" i="12" s="1"/>
  <c r="C126" i="12" s="1"/>
  <c r="C142" i="12" s="1"/>
  <c r="D13" i="12"/>
  <c r="D93" i="12" s="1"/>
  <c r="D109" i="12" s="1"/>
  <c r="D125" i="12" s="1"/>
  <c r="D141" i="12" s="1"/>
  <c r="C13" i="12"/>
  <c r="C93" i="12" s="1"/>
  <c r="C109" i="12" s="1"/>
  <c r="C125" i="12" s="1"/>
  <c r="C141" i="12" s="1"/>
  <c r="D12" i="12"/>
  <c r="D92" i="12" s="1"/>
  <c r="D108" i="12" s="1"/>
  <c r="D124" i="12" s="1"/>
  <c r="D140" i="12" s="1"/>
  <c r="C12" i="12"/>
  <c r="C92" i="12" s="1"/>
  <c r="C108" i="12" s="1"/>
  <c r="C124" i="12" s="1"/>
  <c r="C140" i="12" s="1"/>
  <c r="D11" i="12"/>
  <c r="D91" i="12" s="1"/>
  <c r="D107" i="12" s="1"/>
  <c r="D123" i="12" s="1"/>
  <c r="D139" i="12" s="1"/>
  <c r="C11" i="12"/>
  <c r="C91" i="12" s="1"/>
  <c r="C107" i="12" s="1"/>
  <c r="C123" i="12" s="1"/>
  <c r="C139" i="12" s="1"/>
  <c r="D10" i="12"/>
  <c r="D90" i="12" s="1"/>
  <c r="D106" i="12" s="1"/>
  <c r="D122" i="12" s="1"/>
  <c r="D138" i="12" s="1"/>
  <c r="C10" i="12"/>
  <c r="C90" i="12" s="1"/>
  <c r="C106" i="12" s="1"/>
  <c r="C122" i="12" s="1"/>
  <c r="C138" i="12" s="1"/>
  <c r="D9" i="12"/>
  <c r="D89" i="12" s="1"/>
  <c r="D105" i="12" s="1"/>
  <c r="D121" i="12" s="1"/>
  <c r="D137" i="12" s="1"/>
  <c r="C9" i="12"/>
  <c r="C89" i="12" s="1"/>
  <c r="C105" i="12" s="1"/>
  <c r="C121" i="12" s="1"/>
  <c r="C137" i="12" s="1"/>
  <c r="D8" i="12"/>
  <c r="D88" i="12" s="1"/>
  <c r="D104" i="12" s="1"/>
  <c r="D120" i="12" s="1"/>
  <c r="D136" i="12" s="1"/>
  <c r="C8" i="12"/>
  <c r="C88" i="12" s="1"/>
  <c r="C104" i="12" s="1"/>
  <c r="C120" i="12" s="1"/>
  <c r="C136" i="12" s="1"/>
  <c r="D7" i="12"/>
  <c r="D87" i="12" s="1"/>
  <c r="D103" i="12" s="1"/>
  <c r="D119" i="12" s="1"/>
  <c r="D135" i="12" s="1"/>
  <c r="C7" i="12"/>
  <c r="C87" i="12" s="1"/>
  <c r="C103" i="12" s="1"/>
  <c r="C119" i="12" s="1"/>
  <c r="C135" i="12" s="1"/>
  <c r="D6" i="12"/>
  <c r="D86" i="12" s="1"/>
  <c r="D102" i="12" s="1"/>
  <c r="D118" i="12" s="1"/>
  <c r="D134" i="12" s="1"/>
  <c r="C6" i="12"/>
  <c r="C86" i="12" s="1"/>
  <c r="C102" i="12" s="1"/>
  <c r="C118" i="12" s="1"/>
  <c r="C134" i="12" s="1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AG36" i="4"/>
  <c r="AF36" i="4"/>
  <c r="AE36" i="4"/>
  <c r="AD36" i="4"/>
  <c r="AD45" i="4" s="1"/>
  <c r="AC36" i="4"/>
  <c r="AB36" i="4"/>
  <c r="AA36" i="4"/>
  <c r="Z36" i="4"/>
  <c r="Z45" i="4" s="1"/>
  <c r="Y36" i="4"/>
  <c r="X36" i="4"/>
  <c r="W36" i="4"/>
  <c r="V36" i="4"/>
  <c r="V45" i="4" s="1"/>
  <c r="U36" i="4"/>
  <c r="T36" i="4"/>
  <c r="S36" i="4"/>
  <c r="R36" i="4"/>
  <c r="R45" i="4" s="1"/>
  <c r="Q36" i="4"/>
  <c r="P36" i="4"/>
  <c r="O36" i="4"/>
  <c r="N36" i="4"/>
  <c r="N45" i="4" s="1"/>
  <c r="M36" i="4"/>
  <c r="L36" i="4"/>
  <c r="K36" i="4"/>
  <c r="K45" i="4" s="1"/>
  <c r="J36" i="4"/>
  <c r="J45" i="4" s="1"/>
  <c r="I36" i="4"/>
  <c r="H36" i="4"/>
  <c r="G36" i="4"/>
  <c r="G45" i="4" s="1"/>
  <c r="F36" i="4"/>
  <c r="F45" i="4" s="1"/>
  <c r="E36" i="4"/>
  <c r="D36" i="4"/>
  <c r="D27" i="4"/>
  <c r="C20" i="4"/>
  <c r="C14" i="4"/>
  <c r="C19" i="4"/>
  <c r="C18" i="4"/>
  <c r="D16" i="4"/>
  <c r="E16" i="4" s="1"/>
  <c r="F16" i="4" s="1"/>
  <c r="G16" i="4" s="1"/>
  <c r="H16" i="4" s="1"/>
  <c r="I16" i="4" s="1"/>
  <c r="J16" i="4" s="1"/>
  <c r="K16" i="4" s="1"/>
  <c r="L16" i="4" s="1"/>
  <c r="M16" i="4" s="1"/>
  <c r="N16" i="4" s="1"/>
  <c r="O16" i="4" s="1"/>
  <c r="P16" i="4" s="1"/>
  <c r="Q16" i="4" s="1"/>
  <c r="R16" i="4" s="1"/>
  <c r="S16" i="4" s="1"/>
  <c r="T16" i="4" s="1"/>
  <c r="U16" i="4" s="1"/>
  <c r="V16" i="4" s="1"/>
  <c r="W16" i="4" s="1"/>
  <c r="X16" i="4" s="1"/>
  <c r="Y16" i="4" s="1"/>
  <c r="Z16" i="4" s="1"/>
  <c r="AA16" i="4" s="1"/>
  <c r="AB16" i="4" s="1"/>
  <c r="AC16" i="4" s="1"/>
  <c r="AD16" i="4" s="1"/>
  <c r="AE16" i="4" s="1"/>
  <c r="AF16" i="4" s="1"/>
  <c r="AG16" i="4" s="1"/>
  <c r="AH16" i="4" s="1"/>
  <c r="C13" i="4"/>
  <c r="C12" i="4"/>
  <c r="D10" i="4"/>
  <c r="E10" i="4" s="1"/>
  <c r="F10" i="4" s="1"/>
  <c r="G10" i="4" s="1"/>
  <c r="H10" i="4" s="1"/>
  <c r="I10" i="4" s="1"/>
  <c r="J10" i="4" s="1"/>
  <c r="K10" i="4" s="1"/>
  <c r="L10" i="4" s="1"/>
  <c r="M10" i="4" s="1"/>
  <c r="N10" i="4" s="1"/>
  <c r="O10" i="4" s="1"/>
  <c r="P10" i="4" s="1"/>
  <c r="Q10" i="4" s="1"/>
  <c r="R10" i="4" s="1"/>
  <c r="S10" i="4" s="1"/>
  <c r="T10" i="4" s="1"/>
  <c r="U10" i="4" s="1"/>
  <c r="V10" i="4" s="1"/>
  <c r="W10" i="4" s="1"/>
  <c r="X10" i="4" s="1"/>
  <c r="Y10" i="4" s="1"/>
  <c r="Z10" i="4" s="1"/>
  <c r="AA10" i="4" s="1"/>
  <c r="AB10" i="4" s="1"/>
  <c r="AC10" i="4" s="1"/>
  <c r="AD10" i="4" s="1"/>
  <c r="AE10" i="4" s="1"/>
  <c r="AF10" i="4" s="1"/>
  <c r="AG10" i="4" s="1"/>
  <c r="AH10" i="4" s="1"/>
  <c r="G117" i="12"/>
  <c r="H117" i="12" s="1"/>
  <c r="I117" i="12" s="1"/>
  <c r="J117" i="12" s="1"/>
  <c r="K117" i="12" s="1"/>
  <c r="L117" i="12" s="1"/>
  <c r="M117" i="12" s="1"/>
  <c r="N117" i="12" s="1"/>
  <c r="O117" i="12" s="1"/>
  <c r="P117" i="12" s="1"/>
  <c r="Q117" i="12" s="1"/>
  <c r="R117" i="12" s="1"/>
  <c r="S117" i="12" s="1"/>
  <c r="T117" i="12" s="1"/>
  <c r="U117" i="12" s="1"/>
  <c r="V117" i="12" s="1"/>
  <c r="W117" i="12" s="1"/>
  <c r="X117" i="12" s="1"/>
  <c r="Y117" i="12" s="1"/>
  <c r="Z117" i="12" s="1"/>
  <c r="AA117" i="12" s="1"/>
  <c r="AB117" i="12" s="1"/>
  <c r="AC117" i="12" s="1"/>
  <c r="AD117" i="12" s="1"/>
  <c r="AE117" i="12" s="1"/>
  <c r="AF117" i="12" s="1"/>
  <c r="AG117" i="12" s="1"/>
  <c r="AH117" i="12" s="1"/>
  <c r="AI117" i="12" s="1"/>
  <c r="AJ117" i="12" s="1"/>
  <c r="F116" i="12"/>
  <c r="F100" i="12"/>
  <c r="G100" i="12" s="1"/>
  <c r="H100" i="12" s="1"/>
  <c r="I100" i="12" s="1"/>
  <c r="J100" i="12" s="1"/>
  <c r="K100" i="12" s="1"/>
  <c r="L100" i="12" s="1"/>
  <c r="M100" i="12" s="1"/>
  <c r="N100" i="12" s="1"/>
  <c r="O100" i="12" s="1"/>
  <c r="P100" i="12" s="1"/>
  <c r="Q100" i="12" s="1"/>
  <c r="R100" i="12" s="1"/>
  <c r="S100" i="12" s="1"/>
  <c r="T100" i="12" s="1"/>
  <c r="U100" i="12" s="1"/>
  <c r="V100" i="12" s="1"/>
  <c r="W100" i="12" s="1"/>
  <c r="X100" i="12" s="1"/>
  <c r="Y100" i="12" s="1"/>
  <c r="Z100" i="12" s="1"/>
  <c r="AA100" i="12" s="1"/>
  <c r="AB100" i="12" s="1"/>
  <c r="AC100" i="12" s="1"/>
  <c r="AD100" i="12" s="1"/>
  <c r="AE100" i="12" s="1"/>
  <c r="AF100" i="12" s="1"/>
  <c r="AG100" i="12" s="1"/>
  <c r="AH100" i="12" s="1"/>
  <c r="AI100" i="12" s="1"/>
  <c r="AJ100" i="12" s="1"/>
  <c r="F84" i="12"/>
  <c r="G84" i="12" s="1"/>
  <c r="H84" i="12" s="1"/>
  <c r="I84" i="12" s="1"/>
  <c r="J84" i="12" s="1"/>
  <c r="K84" i="12" s="1"/>
  <c r="L84" i="12" s="1"/>
  <c r="M84" i="12" s="1"/>
  <c r="N84" i="12" s="1"/>
  <c r="O84" i="12" s="1"/>
  <c r="P84" i="12" s="1"/>
  <c r="Q84" i="12" s="1"/>
  <c r="R84" i="12" s="1"/>
  <c r="S84" i="12" s="1"/>
  <c r="T84" i="12" s="1"/>
  <c r="U84" i="12" s="1"/>
  <c r="V84" i="12" s="1"/>
  <c r="W84" i="12" s="1"/>
  <c r="X84" i="12" s="1"/>
  <c r="Y84" i="12" s="1"/>
  <c r="Z84" i="12" s="1"/>
  <c r="AA84" i="12" s="1"/>
  <c r="AB84" i="12" s="1"/>
  <c r="AC84" i="12" s="1"/>
  <c r="AD84" i="12" s="1"/>
  <c r="AE84" i="12" s="1"/>
  <c r="AF84" i="12" s="1"/>
  <c r="AG84" i="12" s="1"/>
  <c r="AH84" i="12" s="1"/>
  <c r="AI84" i="12" s="1"/>
  <c r="AJ84" i="12" s="1"/>
  <c r="F4" i="12"/>
  <c r="O45" i="4" l="1"/>
  <c r="S45" i="4"/>
  <c r="W45" i="4"/>
  <c r="AA45" i="4"/>
  <c r="AE45" i="4"/>
  <c r="E70" i="12"/>
  <c r="E102" i="12" s="1"/>
  <c r="E134" i="12" s="1"/>
  <c r="E166" i="12" s="1"/>
  <c r="E45" i="4"/>
  <c r="I45" i="4"/>
  <c r="M45" i="4"/>
  <c r="Q45" i="4"/>
  <c r="U45" i="4"/>
  <c r="Y45" i="4"/>
  <c r="AC45" i="4"/>
  <c r="AG45" i="4"/>
  <c r="D45" i="4"/>
  <c r="H45" i="4"/>
  <c r="L45" i="4"/>
  <c r="P45" i="4"/>
  <c r="T45" i="4"/>
  <c r="X45" i="4"/>
  <c r="AB45" i="4"/>
  <c r="AF45" i="4"/>
  <c r="M196" i="12"/>
  <c r="N196" i="12" s="1"/>
  <c r="O196" i="12" s="1"/>
  <c r="L203" i="12"/>
  <c r="E87" i="12"/>
  <c r="E119" i="12" s="1"/>
  <c r="E151" i="12" s="1"/>
  <c r="E183" i="12" s="1"/>
  <c r="R82" i="15"/>
  <c r="S75" i="17"/>
  <c r="L20" i="12"/>
  <c r="L36" i="12"/>
  <c r="L52" i="12"/>
  <c r="M68" i="17"/>
  <c r="L4" i="17"/>
  <c r="X52" i="17"/>
  <c r="M20" i="17"/>
  <c r="N36" i="17"/>
  <c r="G116" i="12"/>
  <c r="M203" i="12" l="1"/>
  <c r="N203" i="12" s="1"/>
  <c r="O203" i="12" s="1"/>
  <c r="P203" i="12" s="1"/>
  <c r="Q203" i="12" s="1"/>
  <c r="R203" i="12" s="1"/>
  <c r="S203" i="12" s="1"/>
  <c r="T203" i="12" s="1"/>
  <c r="U203" i="12" s="1"/>
  <c r="V203" i="12" s="1"/>
  <c r="W203" i="12" s="1"/>
  <c r="X203" i="12" s="1"/>
  <c r="Y203" i="12" s="1"/>
  <c r="Z203" i="12" s="1"/>
  <c r="AA203" i="12" s="1"/>
  <c r="AB203" i="12" s="1"/>
  <c r="AC203" i="12" s="1"/>
  <c r="AD203" i="12" s="1"/>
  <c r="AE203" i="12" s="1"/>
  <c r="AF203" i="12" s="1"/>
  <c r="AG203" i="12" s="1"/>
  <c r="AH203" i="12" s="1"/>
  <c r="AI203" i="12" s="1"/>
  <c r="AJ203" i="12" s="1"/>
  <c r="AK203" i="12" s="1"/>
  <c r="AL203" i="12" s="1"/>
  <c r="AM203" i="12" s="1"/>
  <c r="AN203" i="12" s="1"/>
  <c r="AO203" i="12" s="1"/>
  <c r="AP203" i="12" s="1"/>
  <c r="AQ203" i="12" s="1"/>
  <c r="AR203" i="12" s="1"/>
  <c r="AS203" i="12" s="1"/>
  <c r="S82" i="15"/>
  <c r="T75" i="17"/>
  <c r="M52" i="12"/>
  <c r="M20" i="12"/>
  <c r="P196" i="12"/>
  <c r="M36" i="12"/>
  <c r="N68" i="17"/>
  <c r="M4" i="17"/>
  <c r="N20" i="17"/>
  <c r="Y52" i="17"/>
  <c r="O36" i="17"/>
  <c r="H116" i="12"/>
  <c r="T82" i="15" l="1"/>
  <c r="U75" i="17"/>
  <c r="N20" i="12"/>
  <c r="Q196" i="12"/>
  <c r="N36" i="12"/>
  <c r="N52" i="12"/>
  <c r="O68" i="17"/>
  <c r="N4" i="17"/>
  <c r="P36" i="17"/>
  <c r="Z52" i="17"/>
  <c r="O20" i="17"/>
  <c r="I116" i="12"/>
  <c r="U82" i="15" l="1"/>
  <c r="V75" i="17"/>
  <c r="O20" i="12"/>
  <c r="R196" i="12"/>
  <c r="S196" i="12" s="1"/>
  <c r="O36" i="12"/>
  <c r="O52" i="12"/>
  <c r="P68" i="17"/>
  <c r="O4" i="17"/>
  <c r="Q36" i="17"/>
  <c r="AA52" i="17"/>
  <c r="P20" i="17"/>
  <c r="J116" i="12"/>
  <c r="D49" i="4"/>
  <c r="E49" i="4" s="1"/>
  <c r="F49" i="4" s="1"/>
  <c r="G49" i="4" s="1"/>
  <c r="H49" i="4" s="1"/>
  <c r="I49" i="4" s="1"/>
  <c r="J49" i="4" s="1"/>
  <c r="K49" i="4" s="1"/>
  <c r="L49" i="4" s="1"/>
  <c r="M49" i="4" s="1"/>
  <c r="N49" i="4" s="1"/>
  <c r="O49" i="4" s="1"/>
  <c r="P49" i="4" s="1"/>
  <c r="Q49" i="4" s="1"/>
  <c r="R49" i="4" s="1"/>
  <c r="S49" i="4" s="1"/>
  <c r="T49" i="4" s="1"/>
  <c r="U49" i="4" s="1"/>
  <c r="V49" i="4" s="1"/>
  <c r="W49" i="4" s="1"/>
  <c r="X49" i="4" s="1"/>
  <c r="Y49" i="4" s="1"/>
  <c r="Z49" i="4" s="1"/>
  <c r="AA49" i="4" s="1"/>
  <c r="AB49" i="4" s="1"/>
  <c r="AC49" i="4" s="1"/>
  <c r="AD49" i="4" s="1"/>
  <c r="AE49" i="4" s="1"/>
  <c r="AF49" i="4" s="1"/>
  <c r="AG49" i="4" s="1"/>
  <c r="AH49" i="4" s="1"/>
  <c r="D40" i="4"/>
  <c r="E40" i="4" s="1"/>
  <c r="F40" i="4" s="1"/>
  <c r="G40" i="4" s="1"/>
  <c r="H40" i="4" s="1"/>
  <c r="I40" i="4" s="1"/>
  <c r="J40" i="4" s="1"/>
  <c r="K40" i="4" s="1"/>
  <c r="L40" i="4" s="1"/>
  <c r="M40" i="4" s="1"/>
  <c r="N40" i="4" s="1"/>
  <c r="O40" i="4" s="1"/>
  <c r="P40" i="4" s="1"/>
  <c r="Q40" i="4" s="1"/>
  <c r="R40" i="4" s="1"/>
  <c r="S40" i="4" s="1"/>
  <c r="T40" i="4" s="1"/>
  <c r="U40" i="4" s="1"/>
  <c r="V40" i="4" s="1"/>
  <c r="W40" i="4" s="1"/>
  <c r="X40" i="4" s="1"/>
  <c r="Y40" i="4" s="1"/>
  <c r="Z40" i="4" s="1"/>
  <c r="AA40" i="4" s="1"/>
  <c r="AB40" i="4" s="1"/>
  <c r="AC40" i="4" s="1"/>
  <c r="AD40" i="4" s="1"/>
  <c r="AE40" i="4" s="1"/>
  <c r="AF40" i="4" s="1"/>
  <c r="AG40" i="4" s="1"/>
  <c r="AH40" i="4" s="1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E39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E38" i="3"/>
  <c r="D55" i="3"/>
  <c r="D54" i="3"/>
  <c r="E17" i="6"/>
  <c r="D16" i="6"/>
  <c r="D15" i="6"/>
  <c r="E15" i="6" s="1"/>
  <c r="F15" i="6" s="1"/>
  <c r="D14" i="6"/>
  <c r="D13" i="6"/>
  <c r="D12" i="6"/>
  <c r="D11" i="6"/>
  <c r="D10" i="6"/>
  <c r="D9" i="6"/>
  <c r="V82" i="15" l="1"/>
  <c r="W75" i="17"/>
  <c r="C54" i="3"/>
  <c r="P52" i="12"/>
  <c r="T196" i="12"/>
  <c r="P36" i="12"/>
  <c r="P20" i="12"/>
  <c r="Q68" i="17"/>
  <c r="P4" i="17"/>
  <c r="Q20" i="17"/>
  <c r="AB52" i="17"/>
  <c r="R36" i="17"/>
  <c r="K116" i="12"/>
  <c r="C43" i="4"/>
  <c r="C45" i="4"/>
  <c r="C55" i="3"/>
  <c r="C39" i="3"/>
  <c r="C38" i="3"/>
  <c r="W82" i="15" l="1"/>
  <c r="X75" i="17"/>
  <c r="Q20" i="12"/>
  <c r="U196" i="12"/>
  <c r="Q36" i="12"/>
  <c r="Q52" i="12"/>
  <c r="R68" i="17"/>
  <c r="Q4" i="17"/>
  <c r="AC52" i="17"/>
  <c r="S36" i="17"/>
  <c r="R20" i="17"/>
  <c r="L116" i="12"/>
  <c r="X82" i="15" l="1"/>
  <c r="Y75" i="17"/>
  <c r="R36" i="12"/>
  <c r="R20" i="12"/>
  <c r="R52" i="12"/>
  <c r="V196" i="12"/>
  <c r="W196" i="12" s="1"/>
  <c r="X196" i="12" s="1"/>
  <c r="Y196" i="12" s="1"/>
  <c r="Z196" i="12" s="1"/>
  <c r="AA196" i="12" s="1"/>
  <c r="AB196" i="12" s="1"/>
  <c r="AC196" i="12" s="1"/>
  <c r="AD196" i="12" s="1"/>
  <c r="S68" i="17"/>
  <c r="R4" i="17"/>
  <c r="S20" i="17"/>
  <c r="AD52" i="17"/>
  <c r="T36" i="17"/>
  <c r="M116" i="12"/>
  <c r="E3" i="16"/>
  <c r="F3" i="16" s="1"/>
  <c r="G3" i="16" s="1"/>
  <c r="H3" i="16" s="1"/>
  <c r="I3" i="16" s="1"/>
  <c r="J3" i="16" s="1"/>
  <c r="K3" i="16" s="1"/>
  <c r="L3" i="16" s="1"/>
  <c r="M3" i="16" s="1"/>
  <c r="N3" i="16" s="1"/>
  <c r="O3" i="16" s="1"/>
  <c r="P3" i="16" s="1"/>
  <c r="Q3" i="16" s="1"/>
  <c r="R3" i="16" s="1"/>
  <c r="S3" i="16" s="1"/>
  <c r="T3" i="16" s="1"/>
  <c r="U3" i="16" s="1"/>
  <c r="V3" i="16" s="1"/>
  <c r="W3" i="16" s="1"/>
  <c r="X3" i="16" s="1"/>
  <c r="Y3" i="16" s="1"/>
  <c r="Z3" i="16" s="1"/>
  <c r="AA3" i="16" s="1"/>
  <c r="AB3" i="16" s="1"/>
  <c r="AC3" i="16" s="1"/>
  <c r="AD3" i="16" s="1"/>
  <c r="AE3" i="16" s="1"/>
  <c r="AF3" i="16" s="1"/>
  <c r="AG3" i="16" s="1"/>
  <c r="AH3" i="16" s="1"/>
  <c r="D2" i="16"/>
  <c r="E34" i="14"/>
  <c r="F34" i="14" s="1"/>
  <c r="D33" i="14"/>
  <c r="E27" i="14"/>
  <c r="F27" i="14" s="1"/>
  <c r="G27" i="14" s="1"/>
  <c r="H27" i="14" s="1"/>
  <c r="I27" i="14" s="1"/>
  <c r="J27" i="14" s="1"/>
  <c r="K27" i="14" s="1"/>
  <c r="L27" i="14" s="1"/>
  <c r="M27" i="14" s="1"/>
  <c r="N27" i="14" s="1"/>
  <c r="O27" i="14" s="1"/>
  <c r="P27" i="14" s="1"/>
  <c r="Q27" i="14" s="1"/>
  <c r="R27" i="14" s="1"/>
  <c r="S27" i="14" s="1"/>
  <c r="T27" i="14" s="1"/>
  <c r="U27" i="14" s="1"/>
  <c r="V27" i="14" s="1"/>
  <c r="W27" i="14" s="1"/>
  <c r="X27" i="14" s="1"/>
  <c r="Y27" i="14" s="1"/>
  <c r="Z27" i="14" s="1"/>
  <c r="AA27" i="14" s="1"/>
  <c r="AB27" i="14" s="1"/>
  <c r="AC27" i="14" s="1"/>
  <c r="AD27" i="14" s="1"/>
  <c r="AE27" i="14" s="1"/>
  <c r="AF27" i="14" s="1"/>
  <c r="AG27" i="14" s="1"/>
  <c r="AH27" i="14" s="1"/>
  <c r="D26" i="14"/>
  <c r="E2" i="16" l="1"/>
  <c r="F2" i="16" s="1"/>
  <c r="G2" i="16" s="1"/>
  <c r="H2" i="16" s="1"/>
  <c r="I2" i="16" s="1"/>
  <c r="J2" i="16" s="1"/>
  <c r="K2" i="16" s="1"/>
  <c r="L2" i="16" s="1"/>
  <c r="M2" i="16" s="1"/>
  <c r="N2" i="16" s="1"/>
  <c r="O2" i="16" s="1"/>
  <c r="P2" i="16" s="1"/>
  <c r="Q2" i="16" s="1"/>
  <c r="R2" i="16" s="1"/>
  <c r="S2" i="16" s="1"/>
  <c r="T2" i="16" s="1"/>
  <c r="U2" i="16" s="1"/>
  <c r="V2" i="16" s="1"/>
  <c r="W2" i="16" s="1"/>
  <c r="X2" i="16" s="1"/>
  <c r="Y2" i="16" s="1"/>
  <c r="Z2" i="16" s="1"/>
  <c r="AA2" i="16" s="1"/>
  <c r="AB2" i="16" s="1"/>
  <c r="AC2" i="16" s="1"/>
  <c r="AD2" i="16" s="1"/>
  <c r="AE2" i="16" s="1"/>
  <c r="AF2" i="16" s="1"/>
  <c r="AG2" i="16" s="1"/>
  <c r="AH2" i="16" s="1"/>
  <c r="E33" i="14"/>
  <c r="E26" i="14"/>
  <c r="Y82" i="15"/>
  <c r="Z75" i="17"/>
  <c r="AE196" i="12"/>
  <c r="S52" i="12"/>
  <c r="S36" i="12"/>
  <c r="S20" i="12"/>
  <c r="T68" i="17"/>
  <c r="S4" i="17"/>
  <c r="U36" i="17"/>
  <c r="T20" i="17"/>
  <c r="AE52" i="17"/>
  <c r="N116" i="12"/>
  <c r="G34" i="14"/>
  <c r="F33" i="14" l="1"/>
  <c r="F26" i="14"/>
  <c r="Z82" i="15"/>
  <c r="AA75" i="17"/>
  <c r="AF196" i="12"/>
  <c r="AG196" i="12" s="1"/>
  <c r="AH196" i="12" s="1"/>
  <c r="AI196" i="12" s="1"/>
  <c r="AJ196" i="12" s="1"/>
  <c r="AK196" i="12" s="1"/>
  <c r="AL196" i="12" s="1"/>
  <c r="AM196" i="12" s="1"/>
  <c r="AN196" i="12" s="1"/>
  <c r="AO196" i="12" s="1"/>
  <c r="AP196" i="12" s="1"/>
  <c r="AQ196" i="12" s="1"/>
  <c r="AR196" i="12" s="1"/>
  <c r="AS196" i="12" s="1"/>
  <c r="T36" i="12"/>
  <c r="T52" i="12"/>
  <c r="T20" i="12"/>
  <c r="U68" i="17"/>
  <c r="T4" i="17"/>
  <c r="V36" i="17"/>
  <c r="AF52" i="17"/>
  <c r="U20" i="17"/>
  <c r="O116" i="12"/>
  <c r="H34" i="14"/>
  <c r="G33" i="14" l="1"/>
  <c r="G26" i="14"/>
  <c r="AA82" i="15"/>
  <c r="AB75" i="17"/>
  <c r="U20" i="12"/>
  <c r="U52" i="12"/>
  <c r="U36" i="12"/>
  <c r="V68" i="17"/>
  <c r="U4" i="17"/>
  <c r="V20" i="17"/>
  <c r="AG52" i="17"/>
  <c r="W36" i="17"/>
  <c r="P116" i="12"/>
  <c r="I34" i="14"/>
  <c r="AK15" i="1"/>
  <c r="AL15" i="1"/>
  <c r="AM15" i="1"/>
  <c r="AN15" i="1"/>
  <c r="AO15" i="1"/>
  <c r="E37" i="13"/>
  <c r="F37" i="13" s="1"/>
  <c r="G37" i="13" s="1"/>
  <c r="H37" i="13" s="1"/>
  <c r="I37" i="13" s="1"/>
  <c r="J37" i="13" s="1"/>
  <c r="K37" i="13" s="1"/>
  <c r="L37" i="13" s="1"/>
  <c r="M37" i="13" s="1"/>
  <c r="N37" i="13" s="1"/>
  <c r="O37" i="13" s="1"/>
  <c r="P37" i="13" s="1"/>
  <c r="Q37" i="13" s="1"/>
  <c r="R37" i="13" s="1"/>
  <c r="S37" i="13" s="1"/>
  <c r="T37" i="13" s="1"/>
  <c r="U37" i="13" s="1"/>
  <c r="V37" i="13" s="1"/>
  <c r="W37" i="13" s="1"/>
  <c r="X37" i="13" s="1"/>
  <c r="Y37" i="13" s="1"/>
  <c r="Z37" i="13" s="1"/>
  <c r="AA37" i="13" s="1"/>
  <c r="AB37" i="13" s="1"/>
  <c r="AC37" i="13" s="1"/>
  <c r="AD37" i="13" s="1"/>
  <c r="AE37" i="13" s="1"/>
  <c r="AF37" i="13" s="1"/>
  <c r="AG37" i="13" s="1"/>
  <c r="AH37" i="13" s="1"/>
  <c r="D36" i="13"/>
  <c r="E36" i="13" s="1"/>
  <c r="F36" i="13" s="1"/>
  <c r="G36" i="13" s="1"/>
  <c r="E28" i="13"/>
  <c r="F28" i="13" s="1"/>
  <c r="D27" i="13"/>
  <c r="G4" i="12"/>
  <c r="E30" i="2"/>
  <c r="E31" i="2" s="1"/>
  <c r="F33" i="9"/>
  <c r="E41" i="9"/>
  <c r="F41" i="9" s="1"/>
  <c r="G41" i="9" s="1"/>
  <c r="H41" i="9" s="1"/>
  <c r="I41" i="9" s="1"/>
  <c r="J41" i="9" s="1"/>
  <c r="K41" i="9" s="1"/>
  <c r="L41" i="9" s="1"/>
  <c r="M41" i="9" s="1"/>
  <c r="N41" i="9" s="1"/>
  <c r="O41" i="9" s="1"/>
  <c r="P41" i="9" s="1"/>
  <c r="Q41" i="9" s="1"/>
  <c r="R41" i="9" s="1"/>
  <c r="S41" i="9" s="1"/>
  <c r="T41" i="9" s="1"/>
  <c r="U41" i="9" s="1"/>
  <c r="V41" i="9" s="1"/>
  <c r="W41" i="9" s="1"/>
  <c r="X41" i="9" s="1"/>
  <c r="Y41" i="9" s="1"/>
  <c r="Z41" i="9" s="1"/>
  <c r="AA41" i="9" s="1"/>
  <c r="AB41" i="9" s="1"/>
  <c r="AC41" i="9" s="1"/>
  <c r="AD41" i="9" s="1"/>
  <c r="AE41" i="9" s="1"/>
  <c r="AF41" i="9" s="1"/>
  <c r="AG41" i="9" s="1"/>
  <c r="AH41" i="9" s="1"/>
  <c r="AI41" i="9" s="1"/>
  <c r="E32" i="9"/>
  <c r="E42" i="9"/>
  <c r="K19" i="2"/>
  <c r="E31" i="12" l="1"/>
  <c r="E30" i="9"/>
  <c r="E31" i="17"/>
  <c r="E63" i="17" s="1"/>
  <c r="E29" i="9"/>
  <c r="E30" i="12"/>
  <c r="E30" i="17"/>
  <c r="E62" i="17" s="1"/>
  <c r="E24" i="12"/>
  <c r="E24" i="17"/>
  <c r="E56" i="17" s="1"/>
  <c r="F32" i="9"/>
  <c r="E40" i="11"/>
  <c r="E8" i="11"/>
  <c r="E108" i="15"/>
  <c r="E101" i="15"/>
  <c r="E105" i="15"/>
  <c r="E102" i="15"/>
  <c r="E106" i="15"/>
  <c r="E103" i="15"/>
  <c r="E107" i="15"/>
  <c r="E104" i="15"/>
  <c r="H33" i="14"/>
  <c r="H26" i="14"/>
  <c r="H36" i="13"/>
  <c r="AB82" i="15"/>
  <c r="AC75" i="17"/>
  <c r="E27" i="13"/>
  <c r="V36" i="12"/>
  <c r="V52" i="12"/>
  <c r="F20" i="11"/>
  <c r="V20" i="12"/>
  <c r="W68" i="17"/>
  <c r="V4" i="17"/>
  <c r="AH52" i="17"/>
  <c r="X36" i="17"/>
  <c r="W20" i="17"/>
  <c r="Q116" i="12"/>
  <c r="J34" i="14"/>
  <c r="G28" i="13"/>
  <c r="H4" i="12"/>
  <c r="F42" i="9"/>
  <c r="G33" i="9"/>
  <c r="G4" i="11"/>
  <c r="F36" i="11"/>
  <c r="F5" i="11"/>
  <c r="I19" i="2"/>
  <c r="J19" i="2"/>
  <c r="H19" i="2"/>
  <c r="N5" i="2"/>
  <c r="S5" i="2" s="1"/>
  <c r="O5" i="2"/>
  <c r="T5" i="2" s="1"/>
  <c r="P5" i="2"/>
  <c r="U5" i="2" s="1"/>
  <c r="Q5" i="2"/>
  <c r="V5" i="2" s="1"/>
  <c r="E62" i="12" l="1"/>
  <c r="E63" i="12"/>
  <c r="E31" i="11"/>
  <c r="F31" i="11" s="1"/>
  <c r="E63" i="11"/>
  <c r="F63" i="11" s="1"/>
  <c r="E62" i="11"/>
  <c r="E30" i="11"/>
  <c r="G31" i="11"/>
  <c r="E56" i="12"/>
  <c r="G32" i="9"/>
  <c r="E56" i="11"/>
  <c r="E24" i="11"/>
  <c r="I33" i="14"/>
  <c r="I26" i="14"/>
  <c r="I36" i="13"/>
  <c r="AC82" i="15"/>
  <c r="AD75" i="17"/>
  <c r="F27" i="13"/>
  <c r="G20" i="11"/>
  <c r="H20" i="11" s="1"/>
  <c r="F21" i="11"/>
  <c r="W20" i="12"/>
  <c r="W52" i="12"/>
  <c r="W36" i="12"/>
  <c r="X68" i="17"/>
  <c r="W4" i="17"/>
  <c r="AI52" i="17"/>
  <c r="AJ52" i="17" s="1"/>
  <c r="X20" i="17"/>
  <c r="Y36" i="17"/>
  <c r="R116" i="12"/>
  <c r="K34" i="14"/>
  <c r="H28" i="13"/>
  <c r="I4" i="12"/>
  <c r="G42" i="9"/>
  <c r="H33" i="9"/>
  <c r="G5" i="11"/>
  <c r="H4" i="11"/>
  <c r="F52" i="11"/>
  <c r="F37" i="11"/>
  <c r="G36" i="11"/>
  <c r="L19" i="2"/>
  <c r="E95" i="12" l="1"/>
  <c r="E127" i="12" s="1"/>
  <c r="E159" i="12" s="1"/>
  <c r="E191" i="12" s="1"/>
  <c r="E94" i="12"/>
  <c r="E126" i="12" s="1"/>
  <c r="E158" i="12" s="1"/>
  <c r="E190" i="12" s="1"/>
  <c r="F62" i="11"/>
  <c r="F30" i="11"/>
  <c r="G30" i="11" s="1"/>
  <c r="H30" i="11" s="1"/>
  <c r="I30" i="11" s="1"/>
  <c r="G63" i="11"/>
  <c r="H31" i="11"/>
  <c r="E88" i="12"/>
  <c r="E120" i="12" s="1"/>
  <c r="E152" i="12" s="1"/>
  <c r="E184" i="12" s="1"/>
  <c r="H32" i="9"/>
  <c r="J33" i="14"/>
  <c r="J26" i="14"/>
  <c r="J36" i="13"/>
  <c r="G21" i="11"/>
  <c r="AD82" i="15"/>
  <c r="AE75" i="17"/>
  <c r="G27" i="13"/>
  <c r="I4" i="11"/>
  <c r="X36" i="12"/>
  <c r="X20" i="12"/>
  <c r="X52" i="12"/>
  <c r="Y68" i="17"/>
  <c r="X4" i="17"/>
  <c r="Z36" i="17"/>
  <c r="Y20" i="17"/>
  <c r="S116" i="12"/>
  <c r="L34" i="14"/>
  <c r="H42" i="9"/>
  <c r="I42" i="9" s="1"/>
  <c r="I28" i="13"/>
  <c r="J4" i="12"/>
  <c r="I33" i="9"/>
  <c r="H5" i="11"/>
  <c r="H21" i="11"/>
  <c r="I20" i="11"/>
  <c r="F53" i="11"/>
  <c r="G52" i="11"/>
  <c r="G37" i="11"/>
  <c r="H36" i="11"/>
  <c r="D30" i="2"/>
  <c r="C30" i="2"/>
  <c r="C29" i="2"/>
  <c r="C28" i="2"/>
  <c r="C27" i="2"/>
  <c r="D26" i="2"/>
  <c r="C26" i="2"/>
  <c r="D25" i="2"/>
  <c r="C25" i="2"/>
  <c r="D24" i="2"/>
  <c r="C24" i="2"/>
  <c r="D23" i="2"/>
  <c r="C23" i="2"/>
  <c r="C9" i="9" s="1"/>
  <c r="C23" i="9" s="1"/>
  <c r="D22" i="15"/>
  <c r="D38" i="15" s="1"/>
  <c r="D54" i="15" s="1"/>
  <c r="D70" i="15" s="1"/>
  <c r="C22" i="2"/>
  <c r="C8" i="9" s="1"/>
  <c r="C22" i="9" s="1"/>
  <c r="D21" i="2"/>
  <c r="C21" i="2"/>
  <c r="C7" i="9" s="1"/>
  <c r="G62" i="11" l="1"/>
  <c r="C25" i="15"/>
  <c r="C41" i="15" s="1"/>
  <c r="C57" i="15" s="1"/>
  <c r="C73" i="15" s="1"/>
  <c r="C11" i="9"/>
  <c r="C25" i="9" s="1"/>
  <c r="C26" i="17"/>
  <c r="C58" i="17" s="1"/>
  <c r="C13" i="9"/>
  <c r="C27" i="9" s="1"/>
  <c r="C28" i="17"/>
  <c r="C60" i="17" s="1"/>
  <c r="C27" i="15"/>
  <c r="C43" i="15" s="1"/>
  <c r="C59" i="15" s="1"/>
  <c r="C75" i="15" s="1"/>
  <c r="C24" i="15"/>
  <c r="C40" i="15" s="1"/>
  <c r="C56" i="15" s="1"/>
  <c r="C72" i="15" s="1"/>
  <c r="C10" i="9"/>
  <c r="C24" i="9" s="1"/>
  <c r="C25" i="17"/>
  <c r="C57" i="17" s="1"/>
  <c r="C26" i="15"/>
  <c r="C42" i="15" s="1"/>
  <c r="C58" i="15" s="1"/>
  <c r="C74" i="15" s="1"/>
  <c r="C12" i="9"/>
  <c r="C26" i="9" s="1"/>
  <c r="C27" i="17"/>
  <c r="C59" i="17" s="1"/>
  <c r="C29" i="17"/>
  <c r="C61" i="17" s="1"/>
  <c r="C28" i="15"/>
  <c r="C44" i="15" s="1"/>
  <c r="C60" i="15" s="1"/>
  <c r="C76" i="15" s="1"/>
  <c r="C16" i="9"/>
  <c r="C30" i="9" s="1"/>
  <c r="C31" i="17"/>
  <c r="C63" i="17" s="1"/>
  <c r="C30" i="15"/>
  <c r="C46" i="15" s="1"/>
  <c r="C62" i="15" s="1"/>
  <c r="C78" i="15" s="1"/>
  <c r="D31" i="17"/>
  <c r="D63" i="17" s="1"/>
  <c r="D30" i="15"/>
  <c r="D46" i="15" s="1"/>
  <c r="D62" i="15" s="1"/>
  <c r="D78" i="15" s="1"/>
  <c r="C15" i="9"/>
  <c r="C29" i="9" s="1"/>
  <c r="C30" i="17"/>
  <c r="C62" i="17" s="1"/>
  <c r="C29" i="15"/>
  <c r="C45" i="15" s="1"/>
  <c r="C61" i="15" s="1"/>
  <c r="C77" i="15" s="1"/>
  <c r="C21" i="15"/>
  <c r="C37" i="15" s="1"/>
  <c r="C53" i="15" s="1"/>
  <c r="C69" i="15" s="1"/>
  <c r="C22" i="17"/>
  <c r="C54" i="17" s="1"/>
  <c r="C23" i="15"/>
  <c r="C39" i="15" s="1"/>
  <c r="C55" i="15" s="1"/>
  <c r="C71" i="15" s="1"/>
  <c r="C24" i="17"/>
  <c r="C56" i="17" s="1"/>
  <c r="D21" i="15"/>
  <c r="D37" i="15" s="1"/>
  <c r="D53" i="15" s="1"/>
  <c r="D69" i="15" s="1"/>
  <c r="D22" i="17"/>
  <c r="D54" i="17" s="1"/>
  <c r="C22" i="15"/>
  <c r="C38" i="15" s="1"/>
  <c r="C54" i="15" s="1"/>
  <c r="C70" i="15" s="1"/>
  <c r="C23" i="17"/>
  <c r="C55" i="17" s="1"/>
  <c r="D30" i="17"/>
  <c r="D62" i="17" s="1"/>
  <c r="D29" i="15"/>
  <c r="D45" i="15" s="1"/>
  <c r="D61" i="15" s="1"/>
  <c r="D77" i="15" s="1"/>
  <c r="I31" i="11"/>
  <c r="H63" i="11"/>
  <c r="D24" i="15"/>
  <c r="D40" i="15" s="1"/>
  <c r="D56" i="15" s="1"/>
  <c r="D72" i="15" s="1"/>
  <c r="D25" i="17"/>
  <c r="D57" i="17" s="1"/>
  <c r="D28" i="15"/>
  <c r="D44" i="15" s="1"/>
  <c r="D60" i="15" s="1"/>
  <c r="D76" i="15" s="1"/>
  <c r="D29" i="17"/>
  <c r="D61" i="17" s="1"/>
  <c r="D23" i="15"/>
  <c r="D39" i="15" s="1"/>
  <c r="D55" i="15" s="1"/>
  <c r="D71" i="15" s="1"/>
  <c r="D24" i="17"/>
  <c r="D56" i="17" s="1"/>
  <c r="D25" i="15"/>
  <c r="D41" i="15" s="1"/>
  <c r="D57" i="15" s="1"/>
  <c r="D73" i="15" s="1"/>
  <c r="D26" i="17"/>
  <c r="D58" i="17" s="1"/>
  <c r="D27" i="15"/>
  <c r="D43" i="15" s="1"/>
  <c r="D59" i="15" s="1"/>
  <c r="D75" i="15" s="1"/>
  <c r="D28" i="17"/>
  <c r="D60" i="17" s="1"/>
  <c r="D26" i="15"/>
  <c r="D42" i="15" s="1"/>
  <c r="D58" i="15" s="1"/>
  <c r="D74" i="15" s="1"/>
  <c r="D27" i="17"/>
  <c r="D59" i="17" s="1"/>
  <c r="I32" i="9"/>
  <c r="C52" i="2"/>
  <c r="C80" i="2" s="1"/>
  <c r="C102" i="15"/>
  <c r="C54" i="2"/>
  <c r="C82" i="2" s="1"/>
  <c r="C104" i="15"/>
  <c r="C56" i="2"/>
  <c r="C84" i="2" s="1"/>
  <c r="C106" i="15"/>
  <c r="C58" i="2"/>
  <c r="C86" i="2" s="1"/>
  <c r="C108" i="15"/>
  <c r="D52" i="2"/>
  <c r="D80" i="2" s="1"/>
  <c r="D102" i="15"/>
  <c r="D54" i="2"/>
  <c r="D82" i="2" s="1"/>
  <c r="D104" i="15"/>
  <c r="D56" i="2"/>
  <c r="D84" i="2" s="1"/>
  <c r="D106" i="15"/>
  <c r="D58" i="2"/>
  <c r="D86" i="2" s="1"/>
  <c r="D108" i="15"/>
  <c r="C53" i="2"/>
  <c r="C81" i="2" s="1"/>
  <c r="C103" i="15"/>
  <c r="C55" i="2"/>
  <c r="C83" i="2" s="1"/>
  <c r="C105" i="15"/>
  <c r="C57" i="2"/>
  <c r="C85" i="2" s="1"/>
  <c r="C107" i="15"/>
  <c r="D53" i="2"/>
  <c r="D81" i="2" s="1"/>
  <c r="D103" i="15"/>
  <c r="D55" i="2"/>
  <c r="D83" i="2" s="1"/>
  <c r="D105" i="15"/>
  <c r="D57" i="2"/>
  <c r="D85" i="2" s="1"/>
  <c r="D107" i="15"/>
  <c r="D51" i="2"/>
  <c r="D79" i="2" s="1"/>
  <c r="D101" i="15"/>
  <c r="D50" i="2"/>
  <c r="D78" i="2" s="1"/>
  <c r="D100" i="15"/>
  <c r="D49" i="2"/>
  <c r="D77" i="2" s="1"/>
  <c r="D99" i="15"/>
  <c r="C51" i="2"/>
  <c r="C79" i="2" s="1"/>
  <c r="C101" i="15"/>
  <c r="C50" i="2"/>
  <c r="C78" i="2" s="1"/>
  <c r="C100" i="15"/>
  <c r="C49" i="2"/>
  <c r="C77" i="2" s="1"/>
  <c r="C99" i="15"/>
  <c r="K33" i="14"/>
  <c r="K26" i="14"/>
  <c r="K36" i="13"/>
  <c r="D176" i="18"/>
  <c r="D192" i="18"/>
  <c r="D194" i="18"/>
  <c r="D178" i="18"/>
  <c r="D180" i="18"/>
  <c r="D196" i="18"/>
  <c r="D198" i="18"/>
  <c r="D182" i="18"/>
  <c r="D184" i="18"/>
  <c r="D200" i="18"/>
  <c r="D177" i="18"/>
  <c r="D193" i="18"/>
  <c r="C175" i="18"/>
  <c r="C191" i="18"/>
  <c r="C177" i="18"/>
  <c r="C193" i="18"/>
  <c r="C179" i="18"/>
  <c r="C195" i="18"/>
  <c r="C181" i="18"/>
  <c r="C197" i="18"/>
  <c r="C183" i="18"/>
  <c r="C199" i="18"/>
  <c r="D175" i="18"/>
  <c r="D191" i="18"/>
  <c r="D179" i="18"/>
  <c r="D195" i="18"/>
  <c r="D181" i="18"/>
  <c r="D197" i="18"/>
  <c r="D183" i="18"/>
  <c r="D199" i="18"/>
  <c r="C176" i="18"/>
  <c r="C192" i="18"/>
  <c r="C178" i="18"/>
  <c r="C194" i="18"/>
  <c r="C180" i="18"/>
  <c r="C196" i="18"/>
  <c r="C182" i="18"/>
  <c r="C198" i="18"/>
  <c r="C184" i="18"/>
  <c r="C200" i="18"/>
  <c r="D9" i="9"/>
  <c r="D13" i="9"/>
  <c r="C14" i="9"/>
  <c r="C28" i="9" s="1"/>
  <c r="D8" i="9"/>
  <c r="D14" i="9"/>
  <c r="D7" i="9"/>
  <c r="D11" i="9"/>
  <c r="D15" i="9"/>
  <c r="D10" i="9"/>
  <c r="D12" i="9"/>
  <c r="D16" i="9"/>
  <c r="C38" i="11"/>
  <c r="AE82" i="15"/>
  <c r="AF75" i="17"/>
  <c r="H27" i="13"/>
  <c r="J4" i="11"/>
  <c r="Y20" i="12"/>
  <c r="Y36" i="12"/>
  <c r="I5" i="11"/>
  <c r="Y52" i="12"/>
  <c r="Z68" i="17"/>
  <c r="Y4" i="17"/>
  <c r="AA36" i="17"/>
  <c r="Z20" i="17"/>
  <c r="T116" i="12"/>
  <c r="M34" i="14"/>
  <c r="J28" i="13"/>
  <c r="K4" i="12"/>
  <c r="J33" i="9"/>
  <c r="J42" i="9"/>
  <c r="I36" i="11"/>
  <c r="H37" i="11"/>
  <c r="G53" i="11"/>
  <c r="H52" i="11"/>
  <c r="J20" i="11"/>
  <c r="J30" i="11" s="1"/>
  <c r="I21" i="11"/>
  <c r="H62" i="11" l="1"/>
  <c r="K4" i="11"/>
  <c r="I63" i="11"/>
  <c r="J31" i="11"/>
  <c r="J32" i="9"/>
  <c r="C11" i="11"/>
  <c r="C43" i="11"/>
  <c r="C10" i="11"/>
  <c r="C42" i="11"/>
  <c r="C15" i="11"/>
  <c r="C47" i="11"/>
  <c r="C13" i="11"/>
  <c r="C45" i="11"/>
  <c r="C14" i="11"/>
  <c r="C46" i="11"/>
  <c r="C12" i="11"/>
  <c r="C44" i="11"/>
  <c r="D15" i="11"/>
  <c r="D47" i="11"/>
  <c r="D46" i="11"/>
  <c r="D14" i="11"/>
  <c r="C9" i="11"/>
  <c r="C41" i="11"/>
  <c r="D45" i="11"/>
  <c r="D13" i="11"/>
  <c r="D43" i="11"/>
  <c r="D11" i="11"/>
  <c r="D42" i="11"/>
  <c r="D10" i="11"/>
  <c r="D44" i="11"/>
  <c r="D12" i="11"/>
  <c r="D9" i="11"/>
  <c r="D41" i="11"/>
  <c r="D8" i="11"/>
  <c r="D40" i="11"/>
  <c r="D39" i="11"/>
  <c r="D7" i="11"/>
  <c r="D6" i="11"/>
  <c r="D38" i="11"/>
  <c r="C40" i="11"/>
  <c r="C8" i="11"/>
  <c r="C39" i="11"/>
  <c r="C7" i="11"/>
  <c r="D26" i="9"/>
  <c r="D27" i="9"/>
  <c r="C21" i="9"/>
  <c r="C6" i="11"/>
  <c r="D28" i="9"/>
  <c r="D30" i="9"/>
  <c r="D29" i="9"/>
  <c r="D22" i="9"/>
  <c r="D23" i="9"/>
  <c r="D25" i="9"/>
  <c r="D24" i="9"/>
  <c r="D21" i="9"/>
  <c r="L33" i="14"/>
  <c r="L26" i="14"/>
  <c r="L36" i="13"/>
  <c r="D23" i="12"/>
  <c r="D39" i="12" s="1"/>
  <c r="D55" i="12" s="1"/>
  <c r="D71" i="12" s="1"/>
  <c r="D151" i="12" s="1"/>
  <c r="D167" i="12" s="1"/>
  <c r="D183" i="12" s="1"/>
  <c r="D30" i="12"/>
  <c r="D46" i="12" s="1"/>
  <c r="D62" i="12" s="1"/>
  <c r="D78" i="12" s="1"/>
  <c r="D158" i="12" s="1"/>
  <c r="D174" i="12" s="1"/>
  <c r="D190" i="12" s="1"/>
  <c r="C28" i="12"/>
  <c r="C44" i="12" s="1"/>
  <c r="C60" i="12" s="1"/>
  <c r="C76" i="12" s="1"/>
  <c r="C156" i="12" s="1"/>
  <c r="C172" i="12" s="1"/>
  <c r="C188" i="12" s="1"/>
  <c r="D27" i="12"/>
  <c r="D43" i="12" s="1"/>
  <c r="D59" i="12" s="1"/>
  <c r="D75" i="12" s="1"/>
  <c r="D155" i="12" s="1"/>
  <c r="D171" i="12" s="1"/>
  <c r="D187" i="12" s="1"/>
  <c r="D29" i="12"/>
  <c r="D45" i="12" s="1"/>
  <c r="D61" i="12" s="1"/>
  <c r="D77" i="12" s="1"/>
  <c r="D157" i="12" s="1"/>
  <c r="D173" i="12" s="1"/>
  <c r="D189" i="12" s="1"/>
  <c r="D25" i="12"/>
  <c r="D41" i="12" s="1"/>
  <c r="D57" i="12" s="1"/>
  <c r="D73" i="12" s="1"/>
  <c r="D153" i="12" s="1"/>
  <c r="D169" i="12" s="1"/>
  <c r="D185" i="12" s="1"/>
  <c r="C27" i="12"/>
  <c r="C43" i="12" s="1"/>
  <c r="C59" i="12" s="1"/>
  <c r="C75" i="12" s="1"/>
  <c r="C155" i="12" s="1"/>
  <c r="C171" i="12" s="1"/>
  <c r="C187" i="12" s="1"/>
  <c r="D26" i="12"/>
  <c r="D42" i="12" s="1"/>
  <c r="D58" i="12" s="1"/>
  <c r="D74" i="12" s="1"/>
  <c r="D154" i="12" s="1"/>
  <c r="D170" i="12" s="1"/>
  <c r="D186" i="12" s="1"/>
  <c r="D22" i="12"/>
  <c r="D38" i="12" s="1"/>
  <c r="D54" i="12" s="1"/>
  <c r="D70" i="12" s="1"/>
  <c r="D150" i="12" s="1"/>
  <c r="D166" i="12" s="1"/>
  <c r="D182" i="12" s="1"/>
  <c r="C24" i="12"/>
  <c r="C40" i="12" s="1"/>
  <c r="C56" i="12" s="1"/>
  <c r="C72" i="12" s="1"/>
  <c r="C152" i="12" s="1"/>
  <c r="C168" i="12" s="1"/>
  <c r="C184" i="12" s="1"/>
  <c r="C25" i="12"/>
  <c r="C41" i="12" s="1"/>
  <c r="C57" i="12" s="1"/>
  <c r="C73" i="12" s="1"/>
  <c r="C153" i="12" s="1"/>
  <c r="C169" i="12" s="1"/>
  <c r="C185" i="12" s="1"/>
  <c r="C29" i="12"/>
  <c r="C45" i="12" s="1"/>
  <c r="C61" i="12" s="1"/>
  <c r="C77" i="12" s="1"/>
  <c r="C157" i="12" s="1"/>
  <c r="C173" i="12" s="1"/>
  <c r="C189" i="12" s="1"/>
  <c r="C23" i="12"/>
  <c r="C39" i="12" s="1"/>
  <c r="C55" i="12" s="1"/>
  <c r="C71" i="12" s="1"/>
  <c r="C151" i="12" s="1"/>
  <c r="C167" i="12" s="1"/>
  <c r="C183" i="12" s="1"/>
  <c r="D28" i="12"/>
  <c r="D44" i="12" s="1"/>
  <c r="D60" i="12" s="1"/>
  <c r="D76" i="12" s="1"/>
  <c r="D156" i="12" s="1"/>
  <c r="D172" i="12" s="1"/>
  <c r="D188" i="12" s="1"/>
  <c r="D24" i="12"/>
  <c r="D40" i="12" s="1"/>
  <c r="D56" i="12" s="1"/>
  <c r="D72" i="12" s="1"/>
  <c r="D152" i="12" s="1"/>
  <c r="D168" i="12" s="1"/>
  <c r="D184" i="12" s="1"/>
  <c r="C30" i="12"/>
  <c r="C46" i="12" s="1"/>
  <c r="C62" i="12" s="1"/>
  <c r="C78" i="12" s="1"/>
  <c r="C158" i="12" s="1"/>
  <c r="C174" i="12" s="1"/>
  <c r="C190" i="12" s="1"/>
  <c r="C26" i="12"/>
  <c r="C42" i="12" s="1"/>
  <c r="C58" i="12" s="1"/>
  <c r="C74" i="12" s="1"/>
  <c r="C154" i="12" s="1"/>
  <c r="C170" i="12" s="1"/>
  <c r="C186" i="12" s="1"/>
  <c r="C22" i="12"/>
  <c r="C38" i="12" s="1"/>
  <c r="C54" i="12" s="1"/>
  <c r="C70" i="12" s="1"/>
  <c r="C150" i="12" s="1"/>
  <c r="C166" i="12" s="1"/>
  <c r="C182" i="12" s="1"/>
  <c r="AF82" i="15"/>
  <c r="AG75" i="17"/>
  <c r="I27" i="13"/>
  <c r="J5" i="11"/>
  <c r="Z20" i="12"/>
  <c r="Z52" i="12"/>
  <c r="Z36" i="12"/>
  <c r="AA68" i="17"/>
  <c r="Z4" i="17"/>
  <c r="AB36" i="17"/>
  <c r="AA20" i="17"/>
  <c r="U116" i="12"/>
  <c r="N34" i="14"/>
  <c r="K28" i="13"/>
  <c r="L4" i="12"/>
  <c r="K42" i="9"/>
  <c r="K33" i="9"/>
  <c r="J21" i="11"/>
  <c r="K20" i="11"/>
  <c r="K30" i="11" s="1"/>
  <c r="H53" i="11"/>
  <c r="I52" i="11"/>
  <c r="I37" i="11"/>
  <c r="J36" i="11"/>
  <c r="AI12" i="3"/>
  <c r="AI26" i="3" s="1"/>
  <c r="AH12" i="3"/>
  <c r="AH26" i="3" s="1"/>
  <c r="I62" i="11" l="1"/>
  <c r="L4" i="11"/>
  <c r="K5" i="11"/>
  <c r="K31" i="11"/>
  <c r="J63" i="11"/>
  <c r="K32" i="9"/>
  <c r="C31" i="11"/>
  <c r="C63" i="11"/>
  <c r="D31" i="11"/>
  <c r="D63" i="11"/>
  <c r="C25" i="11"/>
  <c r="C57" i="11"/>
  <c r="C60" i="11"/>
  <c r="C28" i="11"/>
  <c r="C29" i="11"/>
  <c r="C61" i="11"/>
  <c r="C27" i="11"/>
  <c r="C59" i="11"/>
  <c r="C30" i="11"/>
  <c r="C62" i="11"/>
  <c r="C26" i="11"/>
  <c r="C58" i="11"/>
  <c r="D30" i="11"/>
  <c r="D62" i="11"/>
  <c r="D61" i="11"/>
  <c r="D29" i="11"/>
  <c r="D59" i="11"/>
  <c r="D27" i="11"/>
  <c r="D58" i="11"/>
  <c r="D26" i="11"/>
  <c r="D28" i="11"/>
  <c r="D60" i="11"/>
  <c r="D57" i="11"/>
  <c r="D25" i="11"/>
  <c r="D24" i="11"/>
  <c r="D56" i="11"/>
  <c r="D55" i="11"/>
  <c r="D23" i="11"/>
  <c r="D22" i="11"/>
  <c r="D54" i="11"/>
  <c r="C56" i="11"/>
  <c r="C24" i="11"/>
  <c r="C23" i="11"/>
  <c r="C55" i="11"/>
  <c r="C22" i="11"/>
  <c r="C54" i="11"/>
  <c r="M33" i="14"/>
  <c r="M26" i="14"/>
  <c r="M36" i="13"/>
  <c r="AG82" i="15"/>
  <c r="AH75" i="17"/>
  <c r="J27" i="13"/>
  <c r="AA52" i="12"/>
  <c r="AA36" i="12"/>
  <c r="AA20" i="12"/>
  <c r="AB68" i="17"/>
  <c r="AA4" i="17"/>
  <c r="AB20" i="17"/>
  <c r="AC36" i="17"/>
  <c r="V116" i="12"/>
  <c r="AI28" i="3"/>
  <c r="AI30" i="3" s="1"/>
  <c r="AH28" i="3"/>
  <c r="AH30" i="3" s="1"/>
  <c r="O34" i="14"/>
  <c r="L28" i="13"/>
  <c r="M4" i="12"/>
  <c r="L33" i="9"/>
  <c r="L42" i="9"/>
  <c r="K21" i="11"/>
  <c r="L20" i="11"/>
  <c r="L30" i="11" s="1"/>
  <c r="J37" i="11"/>
  <c r="K36" i="11"/>
  <c r="I53" i="11"/>
  <c r="J52" i="11"/>
  <c r="J62" i="11" s="1"/>
  <c r="D2" i="8"/>
  <c r="E2" i="8" s="1"/>
  <c r="F2" i="8" s="1"/>
  <c r="D14" i="8"/>
  <c r="E14" i="8" s="1"/>
  <c r="F14" i="8" s="1"/>
  <c r="G14" i="8" s="1"/>
  <c r="H14" i="8" s="1"/>
  <c r="I14" i="8" s="1"/>
  <c r="J14" i="8" s="1"/>
  <c r="K14" i="8" s="1"/>
  <c r="L14" i="8" s="1"/>
  <c r="M14" i="8" s="1"/>
  <c r="N14" i="8" s="1"/>
  <c r="O14" i="8" s="1"/>
  <c r="P14" i="8" s="1"/>
  <c r="Q14" i="8" s="1"/>
  <c r="R14" i="8" s="1"/>
  <c r="S14" i="8" s="1"/>
  <c r="T14" i="8" s="1"/>
  <c r="U14" i="8" s="1"/>
  <c r="V14" i="8" s="1"/>
  <c r="W14" i="8" s="1"/>
  <c r="X14" i="8" s="1"/>
  <c r="Y14" i="8" s="1"/>
  <c r="Z14" i="8" s="1"/>
  <c r="AA14" i="8" s="1"/>
  <c r="AB14" i="8" s="1"/>
  <c r="AC14" i="8" s="1"/>
  <c r="AD14" i="8" s="1"/>
  <c r="AE14" i="8" s="1"/>
  <c r="AF14" i="8" s="1"/>
  <c r="AG14" i="8" s="1"/>
  <c r="AH14" i="8" s="1"/>
  <c r="D26" i="8"/>
  <c r="D2" i="5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AG2" i="5" s="1"/>
  <c r="AH2" i="5" s="1"/>
  <c r="D8" i="5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AG8" i="5" s="1"/>
  <c r="AH8" i="5" s="1"/>
  <c r="D14" i="5"/>
  <c r="E14" i="5" s="1"/>
  <c r="F14" i="5" s="1"/>
  <c r="G14" i="5" s="1"/>
  <c r="H14" i="5" s="1"/>
  <c r="I14" i="5" s="1"/>
  <c r="J14" i="5" s="1"/>
  <c r="K14" i="5" s="1"/>
  <c r="L14" i="5" s="1"/>
  <c r="M14" i="5" s="1"/>
  <c r="N14" i="5" s="1"/>
  <c r="O14" i="5" s="1"/>
  <c r="P14" i="5" s="1"/>
  <c r="Q14" i="5" s="1"/>
  <c r="R14" i="5" s="1"/>
  <c r="S14" i="5" s="1"/>
  <c r="T14" i="5" s="1"/>
  <c r="U14" i="5" s="1"/>
  <c r="V14" i="5" s="1"/>
  <c r="W14" i="5" s="1"/>
  <c r="X14" i="5" s="1"/>
  <c r="Y14" i="5" s="1"/>
  <c r="Z14" i="5" s="1"/>
  <c r="AA14" i="5" s="1"/>
  <c r="AB14" i="5" s="1"/>
  <c r="AC14" i="5" s="1"/>
  <c r="AD14" i="5" s="1"/>
  <c r="AE14" i="5" s="1"/>
  <c r="AF14" i="5" s="1"/>
  <c r="AG14" i="5" s="1"/>
  <c r="AH14" i="5" s="1"/>
  <c r="D19" i="7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L11" i="5"/>
  <c r="T11" i="5"/>
  <c r="AB11" i="5"/>
  <c r="AF11" i="5"/>
  <c r="AG16" i="5"/>
  <c r="AG6" i="8" s="1"/>
  <c r="AF16" i="5"/>
  <c r="AF6" i="8" s="1"/>
  <c r="AF18" i="8" s="1"/>
  <c r="AE16" i="5"/>
  <c r="AE6" i="8" s="1"/>
  <c r="AD16" i="5"/>
  <c r="AC16" i="5"/>
  <c r="AB16" i="5"/>
  <c r="AB6" i="8" s="1"/>
  <c r="AB18" i="8" s="1"/>
  <c r="AA16" i="5"/>
  <c r="AA6" i="8" s="1"/>
  <c r="Z16" i="5"/>
  <c r="Y16" i="5"/>
  <c r="Y6" i="8" s="1"/>
  <c r="X16" i="5"/>
  <c r="X6" i="8" s="1"/>
  <c r="X18" i="8" s="1"/>
  <c r="W16" i="5"/>
  <c r="W6" i="8" s="1"/>
  <c r="V16" i="5"/>
  <c r="U16" i="5"/>
  <c r="T16" i="5"/>
  <c r="T6" i="8" s="1"/>
  <c r="T18" i="8" s="1"/>
  <c r="S16" i="5"/>
  <c r="R16" i="5"/>
  <c r="Q16" i="5"/>
  <c r="Q6" i="8" s="1"/>
  <c r="P16" i="5"/>
  <c r="P6" i="8" s="1"/>
  <c r="P18" i="8" s="1"/>
  <c r="O16" i="5"/>
  <c r="O6" i="8" s="1"/>
  <c r="N16" i="5"/>
  <c r="M16" i="5"/>
  <c r="L16" i="5"/>
  <c r="L6" i="8" s="1"/>
  <c r="L18" i="8" s="1"/>
  <c r="K16" i="5"/>
  <c r="K6" i="8" s="1"/>
  <c r="J16" i="5"/>
  <c r="I16" i="5"/>
  <c r="I6" i="8" s="1"/>
  <c r="H16" i="5"/>
  <c r="H6" i="8" s="1"/>
  <c r="H18" i="8" s="1"/>
  <c r="G16" i="5"/>
  <c r="G6" i="8" s="1"/>
  <c r="F16" i="5"/>
  <c r="E16" i="5"/>
  <c r="E6" i="8" s="1"/>
  <c r="D16" i="5"/>
  <c r="D6" i="8" s="1"/>
  <c r="D18" i="8" s="1"/>
  <c r="C10" i="5"/>
  <c r="X11" i="5"/>
  <c r="P11" i="5"/>
  <c r="H11" i="5"/>
  <c r="D11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4" i="5"/>
  <c r="E13" i="6"/>
  <c r="F13" i="6" s="1"/>
  <c r="E14" i="6"/>
  <c r="F14" i="6" s="1"/>
  <c r="E16" i="6"/>
  <c r="F16" i="6" s="1"/>
  <c r="E10" i="6"/>
  <c r="F10" i="6" s="1"/>
  <c r="E9" i="6"/>
  <c r="F9" i="6" s="1"/>
  <c r="E12" i="6"/>
  <c r="F12" i="6" s="1"/>
  <c r="E11" i="6"/>
  <c r="F11" i="6" s="1"/>
  <c r="D31" i="4"/>
  <c r="D22" i="4"/>
  <c r="E22" i="4" s="1"/>
  <c r="F22" i="4" s="1"/>
  <c r="G22" i="4" s="1"/>
  <c r="H22" i="4" s="1"/>
  <c r="I22" i="4" s="1"/>
  <c r="J22" i="4" s="1"/>
  <c r="K22" i="4" s="1"/>
  <c r="L22" i="4" s="1"/>
  <c r="M22" i="4" s="1"/>
  <c r="N22" i="4" s="1"/>
  <c r="O22" i="4" s="1"/>
  <c r="P22" i="4" s="1"/>
  <c r="Q22" i="4" s="1"/>
  <c r="R22" i="4" s="1"/>
  <c r="S22" i="4" s="1"/>
  <c r="T22" i="4" s="1"/>
  <c r="U22" i="4" s="1"/>
  <c r="V22" i="4" s="1"/>
  <c r="W22" i="4" s="1"/>
  <c r="X22" i="4" s="1"/>
  <c r="Y22" i="4" s="1"/>
  <c r="Z22" i="4" s="1"/>
  <c r="AA22" i="4" s="1"/>
  <c r="AB22" i="4" s="1"/>
  <c r="AC22" i="4" s="1"/>
  <c r="AD22" i="4" s="1"/>
  <c r="AE22" i="4" s="1"/>
  <c r="AF22" i="4" s="1"/>
  <c r="AG22" i="4" s="1"/>
  <c r="AH22" i="4" s="1"/>
  <c r="C36" i="4"/>
  <c r="C34" i="4"/>
  <c r="C27" i="4"/>
  <c r="C25" i="4"/>
  <c r="AG12" i="3"/>
  <c r="AG26" i="3" s="1"/>
  <c r="AF12" i="3"/>
  <c r="AF26" i="3" s="1"/>
  <c r="AE12" i="3"/>
  <c r="AE26" i="3" s="1"/>
  <c r="AD12" i="3"/>
  <c r="AD26" i="3" s="1"/>
  <c r="AC12" i="3"/>
  <c r="AC26" i="3" s="1"/>
  <c r="AB12" i="3"/>
  <c r="AB26" i="3" s="1"/>
  <c r="AA12" i="3"/>
  <c r="AA26" i="3" s="1"/>
  <c r="Z12" i="3"/>
  <c r="Z26" i="3" s="1"/>
  <c r="Y12" i="3"/>
  <c r="Y26" i="3" s="1"/>
  <c r="X12" i="3"/>
  <c r="X26" i="3" s="1"/>
  <c r="W12" i="3"/>
  <c r="W26" i="3" s="1"/>
  <c r="V12" i="3"/>
  <c r="V26" i="3" s="1"/>
  <c r="U12" i="3"/>
  <c r="U26" i="3" s="1"/>
  <c r="T12" i="3"/>
  <c r="T26" i="3" s="1"/>
  <c r="S12" i="3"/>
  <c r="S26" i="3" s="1"/>
  <c r="R12" i="3"/>
  <c r="R26" i="3" s="1"/>
  <c r="Q12" i="3"/>
  <c r="Q26" i="3" s="1"/>
  <c r="P12" i="3"/>
  <c r="P26" i="3" s="1"/>
  <c r="O12" i="3"/>
  <c r="O26" i="3" s="1"/>
  <c r="N12" i="3"/>
  <c r="N26" i="3" s="1"/>
  <c r="M12" i="3"/>
  <c r="M26" i="3" s="1"/>
  <c r="L12" i="3"/>
  <c r="L26" i="3" s="1"/>
  <c r="K12" i="3"/>
  <c r="K26" i="3" s="1"/>
  <c r="J12" i="3"/>
  <c r="J26" i="3" s="1"/>
  <c r="I12" i="3"/>
  <c r="I26" i="3" s="1"/>
  <c r="F12" i="3"/>
  <c r="F26" i="3" s="1"/>
  <c r="E12" i="3"/>
  <c r="E26" i="3" s="1"/>
  <c r="D26" i="3"/>
  <c r="C25" i="3"/>
  <c r="C23" i="3"/>
  <c r="C22" i="3"/>
  <c r="C21" i="3"/>
  <c r="G17" i="6" s="1"/>
  <c r="C16" i="3"/>
  <c r="C20" i="3"/>
  <c r="C13" i="3"/>
  <c r="C19" i="3"/>
  <c r="G15" i="6" s="1"/>
  <c r="C18" i="3"/>
  <c r="C15" i="3"/>
  <c r="G11" i="6" s="1"/>
  <c r="C14" i="3"/>
  <c r="C11" i="3"/>
  <c r="G8" i="6"/>
  <c r="N19" i="2"/>
  <c r="S19" i="2" s="1"/>
  <c r="O19" i="2"/>
  <c r="T19" i="2" s="1"/>
  <c r="P19" i="2"/>
  <c r="U19" i="2" s="1"/>
  <c r="Q19" i="2"/>
  <c r="V19" i="2" s="1"/>
  <c r="M5" i="2"/>
  <c r="R5" i="2" s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D81" i="1"/>
  <c r="D80" i="1"/>
  <c r="H58" i="1"/>
  <c r="H56" i="1"/>
  <c r="AH52" i="4" s="1"/>
  <c r="H55" i="1"/>
  <c r="H54" i="1"/>
  <c r="H53" i="1"/>
  <c r="H52" i="1"/>
  <c r="H51" i="1"/>
  <c r="H49" i="1"/>
  <c r="AH54" i="4" s="1"/>
  <c r="H48" i="1"/>
  <c r="H47" i="1"/>
  <c r="H46" i="1"/>
  <c r="H45" i="1"/>
  <c r="H43" i="1"/>
  <c r="H42" i="1"/>
  <c r="H41" i="1"/>
  <c r="H40" i="1"/>
  <c r="H39" i="1"/>
  <c r="H38" i="1"/>
  <c r="H37" i="1"/>
  <c r="H36" i="1"/>
  <c r="H33" i="1"/>
  <c r="H32" i="1"/>
  <c r="AJ48" i="3" s="1"/>
  <c r="H31" i="1"/>
  <c r="AJ47" i="3" s="1"/>
  <c r="H28" i="1"/>
  <c r="H30" i="1"/>
  <c r="AJ46" i="3" s="1"/>
  <c r="H29" i="1"/>
  <c r="AJ45" i="3" s="1"/>
  <c r="H27" i="1"/>
  <c r="E40" i="3" l="1"/>
  <c r="AJ41" i="3"/>
  <c r="AJ50" i="3"/>
  <c r="AJ40" i="3"/>
  <c r="AJ49" i="3"/>
  <c r="AJ53" i="3"/>
  <c r="AJ51" i="3"/>
  <c r="AJ52" i="3"/>
  <c r="AJ44" i="3"/>
  <c r="AJ43" i="3"/>
  <c r="AJ42" i="3" s="1"/>
  <c r="AJ56" i="3" s="1"/>
  <c r="H11" i="6"/>
  <c r="H17" i="6"/>
  <c r="H15" i="6"/>
  <c r="H8" i="6"/>
  <c r="M4" i="11"/>
  <c r="L5" i="11"/>
  <c r="K63" i="11"/>
  <c r="L31" i="11"/>
  <c r="L32" i="9"/>
  <c r="G26" i="3"/>
  <c r="D5" i="7" s="1"/>
  <c r="H26" i="3"/>
  <c r="G2" i="8"/>
  <c r="D36" i="3"/>
  <c r="E31" i="4"/>
  <c r="H89" i="1"/>
  <c r="G89" i="1" s="1"/>
  <c r="F89" i="1" s="1"/>
  <c r="E89" i="1" s="1"/>
  <c r="D89" i="1" s="1"/>
  <c r="C89" i="1" s="1"/>
  <c r="N33" i="14"/>
  <c r="J89" i="1"/>
  <c r="K89" i="1" s="1"/>
  <c r="L89" i="1" s="1"/>
  <c r="M89" i="1" s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X89" i="1" s="1"/>
  <c r="Y89" i="1" s="1"/>
  <c r="Z89" i="1" s="1"/>
  <c r="AA89" i="1" s="1"/>
  <c r="AB89" i="1" s="1"/>
  <c r="AC89" i="1" s="1"/>
  <c r="AD89" i="1" s="1"/>
  <c r="AE89" i="1" s="1"/>
  <c r="AF89" i="1" s="1"/>
  <c r="AG89" i="1" s="1"/>
  <c r="AH89" i="1" s="1"/>
  <c r="AI89" i="1" s="1"/>
  <c r="AJ89" i="1" s="1"/>
  <c r="AK89" i="1" s="1"/>
  <c r="AL89" i="1" s="1"/>
  <c r="AM89" i="1" s="1"/>
  <c r="AN89" i="1" s="1"/>
  <c r="AO89" i="1" s="1"/>
  <c r="AP89" i="1" s="1"/>
  <c r="AQ89" i="1" s="1"/>
  <c r="AR89" i="1" s="1"/>
  <c r="AS89" i="1" s="1"/>
  <c r="AT89" i="1" s="1"/>
  <c r="AU89" i="1" s="1"/>
  <c r="AV89" i="1" s="1"/>
  <c r="AW89" i="1" s="1"/>
  <c r="AX89" i="1" s="1"/>
  <c r="AY89" i="1" s="1"/>
  <c r="AZ89" i="1" s="1"/>
  <c r="BA89" i="1" s="1"/>
  <c r="BB89" i="1" s="1"/>
  <c r="N26" i="14"/>
  <c r="N36" i="13"/>
  <c r="AH82" i="15"/>
  <c r="AI75" i="17"/>
  <c r="K27" i="13"/>
  <c r="AF47" i="3"/>
  <c r="AB47" i="3"/>
  <c r="X47" i="3"/>
  <c r="T47" i="3"/>
  <c r="P47" i="3"/>
  <c r="L47" i="3"/>
  <c r="H47" i="3"/>
  <c r="AH47" i="3"/>
  <c r="AC47" i="3"/>
  <c r="W47" i="3"/>
  <c r="R47" i="3"/>
  <c r="M47" i="3"/>
  <c r="G47" i="3"/>
  <c r="AG47" i="3"/>
  <c r="AA47" i="3"/>
  <c r="V47" i="3"/>
  <c r="Q47" i="3"/>
  <c r="K47" i="3"/>
  <c r="F47" i="3"/>
  <c r="AE47" i="3"/>
  <c r="U47" i="3"/>
  <c r="J47" i="3"/>
  <c r="AI47" i="3"/>
  <c r="N47" i="3"/>
  <c r="AD47" i="3"/>
  <c r="S47" i="3"/>
  <c r="I47" i="3"/>
  <c r="Z47" i="3"/>
  <c r="O47" i="3"/>
  <c r="E47" i="3"/>
  <c r="Y47" i="3"/>
  <c r="D47" i="3"/>
  <c r="AI46" i="3"/>
  <c r="AE46" i="3"/>
  <c r="AA46" i="3"/>
  <c r="W46" i="3"/>
  <c r="S46" i="3"/>
  <c r="O46" i="3"/>
  <c r="K46" i="3"/>
  <c r="G46" i="3"/>
  <c r="AG46" i="3"/>
  <c r="AB46" i="3"/>
  <c r="V46" i="3"/>
  <c r="Q46" i="3"/>
  <c r="L46" i="3"/>
  <c r="F46" i="3"/>
  <c r="AF46" i="3"/>
  <c r="Z46" i="3"/>
  <c r="U46" i="3"/>
  <c r="P46" i="3"/>
  <c r="J46" i="3"/>
  <c r="E46" i="3"/>
  <c r="AD46" i="3"/>
  <c r="T46" i="3"/>
  <c r="I46" i="3"/>
  <c r="D46" i="3"/>
  <c r="M46" i="3"/>
  <c r="AC46" i="3"/>
  <c r="R46" i="3"/>
  <c r="H46" i="3"/>
  <c r="Y46" i="3"/>
  <c r="N46" i="3"/>
  <c r="AH46" i="3"/>
  <c r="X46" i="3"/>
  <c r="AH53" i="3"/>
  <c r="AD53" i="3"/>
  <c r="Z53" i="3"/>
  <c r="V53" i="3"/>
  <c r="R53" i="3"/>
  <c r="N53" i="3"/>
  <c r="J53" i="3"/>
  <c r="F53" i="3"/>
  <c r="AG52" i="3"/>
  <c r="AC52" i="3"/>
  <c r="Y52" i="3"/>
  <c r="U52" i="3"/>
  <c r="Q52" i="3"/>
  <c r="M52" i="3"/>
  <c r="I52" i="3"/>
  <c r="E52" i="3"/>
  <c r="AF51" i="3"/>
  <c r="AB51" i="3"/>
  <c r="X51" i="3"/>
  <c r="T51" i="3"/>
  <c r="P51" i="3"/>
  <c r="L51" i="3"/>
  <c r="H51" i="3"/>
  <c r="AI50" i="3"/>
  <c r="AE50" i="3"/>
  <c r="AA50" i="3"/>
  <c r="W50" i="3"/>
  <c r="S50" i="3"/>
  <c r="O50" i="3"/>
  <c r="K50" i="3"/>
  <c r="G50" i="3"/>
  <c r="AH49" i="3"/>
  <c r="AD49" i="3"/>
  <c r="Z49" i="3"/>
  <c r="V49" i="3"/>
  <c r="R49" i="3"/>
  <c r="N49" i="3"/>
  <c r="J49" i="3"/>
  <c r="F49" i="3"/>
  <c r="AI53" i="3"/>
  <c r="AC53" i="3"/>
  <c r="X53" i="3"/>
  <c r="S53" i="3"/>
  <c r="M53" i="3"/>
  <c r="H53" i="3"/>
  <c r="AH52" i="3"/>
  <c r="AB52" i="3"/>
  <c r="W52" i="3"/>
  <c r="R52" i="3"/>
  <c r="L52" i="3"/>
  <c r="G52" i="3"/>
  <c r="AG51" i="3"/>
  <c r="AA51" i="3"/>
  <c r="V51" i="3"/>
  <c r="Q51" i="3"/>
  <c r="K51" i="3"/>
  <c r="F51" i="3"/>
  <c r="AF50" i="3"/>
  <c r="Z50" i="3"/>
  <c r="U50" i="3"/>
  <c r="P50" i="3"/>
  <c r="J50" i="3"/>
  <c r="E50" i="3"/>
  <c r="AE49" i="3"/>
  <c r="Y49" i="3"/>
  <c r="T49" i="3"/>
  <c r="O49" i="3"/>
  <c r="I49" i="3"/>
  <c r="AG41" i="3"/>
  <c r="AC41" i="3"/>
  <c r="Y41" i="3"/>
  <c r="U41" i="3"/>
  <c r="AG53" i="3"/>
  <c r="AB53" i="3"/>
  <c r="W53" i="3"/>
  <c r="Q53" i="3"/>
  <c r="L53" i="3"/>
  <c r="G53" i="3"/>
  <c r="AF52" i="3"/>
  <c r="AA52" i="3"/>
  <c r="V52" i="3"/>
  <c r="P52" i="3"/>
  <c r="K52" i="3"/>
  <c r="F52" i="3"/>
  <c r="AE51" i="3"/>
  <c r="Z51" i="3"/>
  <c r="U51" i="3"/>
  <c r="O51" i="3"/>
  <c r="J51" i="3"/>
  <c r="E51" i="3"/>
  <c r="AD50" i="3"/>
  <c r="Y50" i="3"/>
  <c r="T50" i="3"/>
  <c r="N50" i="3"/>
  <c r="I50" i="3"/>
  <c r="AI49" i="3"/>
  <c r="AC49" i="3"/>
  <c r="X49" i="3"/>
  <c r="S49" i="3"/>
  <c r="M49" i="3"/>
  <c r="H49" i="3"/>
  <c r="AF41" i="3"/>
  <c r="AB41" i="3"/>
  <c r="X41" i="3"/>
  <c r="T41" i="3"/>
  <c r="P41" i="3"/>
  <c r="L41" i="3"/>
  <c r="H41" i="3"/>
  <c r="AI40" i="3"/>
  <c r="AE40" i="3"/>
  <c r="AA40" i="3"/>
  <c r="W40" i="3"/>
  <c r="S40" i="3"/>
  <c r="O40" i="3"/>
  <c r="K40" i="3"/>
  <c r="G40" i="3"/>
  <c r="D52" i="3"/>
  <c r="AA53" i="3"/>
  <c r="P53" i="3"/>
  <c r="E53" i="3"/>
  <c r="Z52" i="3"/>
  <c r="O52" i="3"/>
  <c r="AI51" i="3"/>
  <c r="Y51" i="3"/>
  <c r="N51" i="3"/>
  <c r="AH50" i="3"/>
  <c r="X50" i="3"/>
  <c r="M50" i="3"/>
  <c r="AG49" i="3"/>
  <c r="W49" i="3"/>
  <c r="L49" i="3"/>
  <c r="AI41" i="3"/>
  <c r="AA41" i="3"/>
  <c r="S41" i="3"/>
  <c r="N41" i="3"/>
  <c r="I41" i="3"/>
  <c r="AH40" i="3"/>
  <c r="AC40" i="3"/>
  <c r="X40" i="3"/>
  <c r="R40" i="3"/>
  <c r="M40" i="3"/>
  <c r="H40" i="3"/>
  <c r="D51" i="3"/>
  <c r="AE53" i="3"/>
  <c r="AD52" i="3"/>
  <c r="AC51" i="3"/>
  <c r="G51" i="3"/>
  <c r="Q50" i="3"/>
  <c r="AA49" i="3"/>
  <c r="V41" i="3"/>
  <c r="J41" i="3"/>
  <c r="Y40" i="3"/>
  <c r="N40" i="3"/>
  <c r="Y53" i="3"/>
  <c r="O53" i="3"/>
  <c r="AI52" i="3"/>
  <c r="X52" i="3"/>
  <c r="N52" i="3"/>
  <c r="AH51" i="3"/>
  <c r="W51" i="3"/>
  <c r="M51" i="3"/>
  <c r="AG50" i="3"/>
  <c r="V50" i="3"/>
  <c r="L50" i="3"/>
  <c r="AF49" i="3"/>
  <c r="U49" i="3"/>
  <c r="K49" i="3"/>
  <c r="AH41" i="3"/>
  <c r="Z41" i="3"/>
  <c r="R41" i="3"/>
  <c r="M41" i="3"/>
  <c r="G41" i="3"/>
  <c r="AG40" i="3"/>
  <c r="AB40" i="3"/>
  <c r="V40" i="3"/>
  <c r="Q40" i="3"/>
  <c r="L40" i="3"/>
  <c r="F40" i="3"/>
  <c r="D50" i="3"/>
  <c r="AF53" i="3"/>
  <c r="U53" i="3"/>
  <c r="K53" i="3"/>
  <c r="AE52" i="3"/>
  <c r="T52" i="3"/>
  <c r="J52" i="3"/>
  <c r="AD51" i="3"/>
  <c r="S51" i="3"/>
  <c r="I51" i="3"/>
  <c r="AC50" i="3"/>
  <c r="R50" i="3"/>
  <c r="H50" i="3"/>
  <c r="AB49" i="3"/>
  <c r="Q49" i="3"/>
  <c r="G49" i="3"/>
  <c r="AE41" i="3"/>
  <c r="W41" i="3"/>
  <c r="Q41" i="3"/>
  <c r="K41" i="3"/>
  <c r="F41" i="3"/>
  <c r="AF40" i="3"/>
  <c r="Z40" i="3"/>
  <c r="U40" i="3"/>
  <c r="P40" i="3"/>
  <c r="J40" i="3"/>
  <c r="D49" i="3"/>
  <c r="T53" i="3"/>
  <c r="I53" i="3"/>
  <c r="S52" i="3"/>
  <c r="H52" i="3"/>
  <c r="R51" i="3"/>
  <c r="AB50" i="3"/>
  <c r="F50" i="3"/>
  <c r="P49" i="3"/>
  <c r="E49" i="3"/>
  <c r="AD41" i="3"/>
  <c r="O41" i="3"/>
  <c r="E41" i="3"/>
  <c r="AD40" i="3"/>
  <c r="T40" i="3"/>
  <c r="I40" i="3"/>
  <c r="D53" i="3"/>
  <c r="AH45" i="3"/>
  <c r="AF45" i="3"/>
  <c r="AB45" i="3"/>
  <c r="X45" i="3"/>
  <c r="T45" i="3"/>
  <c r="P45" i="3"/>
  <c r="L45" i="3"/>
  <c r="H45" i="3"/>
  <c r="AE45" i="3"/>
  <c r="AA45" i="3"/>
  <c r="W45" i="3"/>
  <c r="S45" i="3"/>
  <c r="O45" i="3"/>
  <c r="K45" i="3"/>
  <c r="G45" i="3"/>
  <c r="AD45" i="3"/>
  <c r="V45" i="3"/>
  <c r="N45" i="3"/>
  <c r="F45" i="3"/>
  <c r="Y45" i="3"/>
  <c r="I45" i="3"/>
  <c r="AC45" i="3"/>
  <c r="U45" i="3"/>
  <c r="M45" i="3"/>
  <c r="E45" i="3"/>
  <c r="D45" i="3"/>
  <c r="AI45" i="3"/>
  <c r="Z45" i="3"/>
  <c r="R45" i="3"/>
  <c r="J45" i="3"/>
  <c r="AG45" i="3"/>
  <c r="Q45" i="3"/>
  <c r="AG48" i="3"/>
  <c r="AC48" i="3"/>
  <c r="Y48" i="3"/>
  <c r="U48" i="3"/>
  <c r="Q48" i="3"/>
  <c r="M48" i="3"/>
  <c r="I48" i="3"/>
  <c r="E48" i="3"/>
  <c r="AI48" i="3"/>
  <c r="AD48" i="3"/>
  <c r="X48" i="3"/>
  <c r="S48" i="3"/>
  <c r="N48" i="3"/>
  <c r="H48" i="3"/>
  <c r="AH48" i="3"/>
  <c r="AB48" i="3"/>
  <c r="W48" i="3"/>
  <c r="R48" i="3"/>
  <c r="L48" i="3"/>
  <c r="G48" i="3"/>
  <c r="D48" i="3"/>
  <c r="AF48" i="3"/>
  <c r="V48" i="3"/>
  <c r="K48" i="3"/>
  <c r="Z48" i="3"/>
  <c r="AE48" i="3"/>
  <c r="T48" i="3"/>
  <c r="J48" i="3"/>
  <c r="AA48" i="3"/>
  <c r="P48" i="3"/>
  <c r="F48" i="3"/>
  <c r="O48" i="3"/>
  <c r="AG52" i="4"/>
  <c r="AC52" i="4"/>
  <c r="Y52" i="4"/>
  <c r="U52" i="4"/>
  <c r="Q52" i="4"/>
  <c r="M52" i="4"/>
  <c r="I52" i="4"/>
  <c r="E52" i="4"/>
  <c r="AF52" i="4"/>
  <c r="AB52" i="4"/>
  <c r="X52" i="4"/>
  <c r="T52" i="4"/>
  <c r="P52" i="4"/>
  <c r="L52" i="4"/>
  <c r="H52" i="4"/>
  <c r="D52" i="4"/>
  <c r="AA52" i="4"/>
  <c r="S52" i="4"/>
  <c r="K52" i="4"/>
  <c r="Z52" i="4"/>
  <c r="R52" i="4"/>
  <c r="J52" i="4"/>
  <c r="W52" i="4"/>
  <c r="G52" i="4"/>
  <c r="AD52" i="4"/>
  <c r="V52" i="4"/>
  <c r="F52" i="4"/>
  <c r="AE52" i="4"/>
  <c r="O52" i="4"/>
  <c r="N52" i="4"/>
  <c r="AI44" i="3"/>
  <c r="AE44" i="3"/>
  <c r="AA44" i="3"/>
  <c r="W44" i="3"/>
  <c r="S44" i="3"/>
  <c r="O44" i="3"/>
  <c r="K44" i="3"/>
  <c r="G44" i="3"/>
  <c r="AH43" i="3"/>
  <c r="AD43" i="3"/>
  <c r="Z43" i="3"/>
  <c r="V43" i="3"/>
  <c r="R43" i="3"/>
  <c r="N43" i="3"/>
  <c r="J43" i="3"/>
  <c r="F43" i="3"/>
  <c r="AH44" i="3"/>
  <c r="AD44" i="3"/>
  <c r="Z44" i="3"/>
  <c r="V44" i="3"/>
  <c r="R44" i="3"/>
  <c r="N44" i="3"/>
  <c r="J44" i="3"/>
  <c r="F44" i="3"/>
  <c r="AG43" i="3"/>
  <c r="AC43" i="3"/>
  <c r="Y43" i="3"/>
  <c r="U43" i="3"/>
  <c r="Q43" i="3"/>
  <c r="M43" i="3"/>
  <c r="I43" i="3"/>
  <c r="E43" i="3"/>
  <c r="D44" i="3"/>
  <c r="AC44" i="3"/>
  <c r="U44" i="3"/>
  <c r="M44" i="3"/>
  <c r="E44" i="3"/>
  <c r="AB43" i="3"/>
  <c r="T43" i="3"/>
  <c r="L43" i="3"/>
  <c r="D43" i="3"/>
  <c r="X44" i="3"/>
  <c r="H44" i="3"/>
  <c r="W43" i="3"/>
  <c r="G43" i="3"/>
  <c r="AB44" i="3"/>
  <c r="T44" i="3"/>
  <c r="L44" i="3"/>
  <c r="AI43" i="3"/>
  <c r="AA43" i="3"/>
  <c r="S43" i="3"/>
  <c r="K43" i="3"/>
  <c r="AG44" i="3"/>
  <c r="Y44" i="3"/>
  <c r="Q44" i="3"/>
  <c r="I44" i="3"/>
  <c r="AF43" i="3"/>
  <c r="X43" i="3"/>
  <c r="P43" i="3"/>
  <c r="H43" i="3"/>
  <c r="AF44" i="3"/>
  <c r="P44" i="3"/>
  <c r="AE43" i="3"/>
  <c r="O43" i="3"/>
  <c r="AE54" i="4"/>
  <c r="AA54" i="4"/>
  <c r="W54" i="4"/>
  <c r="S54" i="4"/>
  <c r="O54" i="4"/>
  <c r="K54" i="4"/>
  <c r="G54" i="4"/>
  <c r="AD54" i="4"/>
  <c r="Z54" i="4"/>
  <c r="V54" i="4"/>
  <c r="R54" i="4"/>
  <c r="N54" i="4"/>
  <c r="J54" i="4"/>
  <c r="F54" i="4"/>
  <c r="AC54" i="4"/>
  <c r="U54" i="4"/>
  <c r="M54" i="4"/>
  <c r="E54" i="4"/>
  <c r="AB54" i="4"/>
  <c r="T54" i="4"/>
  <c r="L54" i="4"/>
  <c r="D54" i="4"/>
  <c r="Y54" i="4"/>
  <c r="I54" i="4"/>
  <c r="AF54" i="4"/>
  <c r="X54" i="4"/>
  <c r="H54" i="4"/>
  <c r="AG54" i="4"/>
  <c r="Q54" i="4"/>
  <c r="P54" i="4"/>
  <c r="AB20" i="12"/>
  <c r="AB36" i="12"/>
  <c r="AB52" i="12"/>
  <c r="AC68" i="17"/>
  <c r="AB4" i="17"/>
  <c r="AD36" i="17"/>
  <c r="AC20" i="17"/>
  <c r="W116" i="12"/>
  <c r="AC17" i="5"/>
  <c r="AC29" i="8" s="1"/>
  <c r="AC6" i="8"/>
  <c r="AC18" i="8" s="1"/>
  <c r="J17" i="5"/>
  <c r="J29" i="8" s="1"/>
  <c r="J6" i="8"/>
  <c r="J18" i="8" s="1"/>
  <c r="R17" i="5"/>
  <c r="R29" i="8" s="1"/>
  <c r="R6" i="8"/>
  <c r="R18" i="8" s="1"/>
  <c r="S17" i="5"/>
  <c r="S29" i="8" s="1"/>
  <c r="S6" i="8"/>
  <c r="S18" i="8" s="1"/>
  <c r="M17" i="5"/>
  <c r="M29" i="8" s="1"/>
  <c r="M6" i="8"/>
  <c r="M18" i="8" s="1"/>
  <c r="U17" i="5"/>
  <c r="U29" i="8" s="1"/>
  <c r="U6" i="8"/>
  <c r="U18" i="8" s="1"/>
  <c r="F17" i="5"/>
  <c r="F29" i="8" s="1"/>
  <c r="F6" i="8"/>
  <c r="F18" i="8" s="1"/>
  <c r="N17" i="5"/>
  <c r="N29" i="8" s="1"/>
  <c r="N6" i="8"/>
  <c r="N18" i="8" s="1"/>
  <c r="V17" i="5"/>
  <c r="V29" i="8" s="1"/>
  <c r="V6" i="8"/>
  <c r="V18" i="8" s="1"/>
  <c r="Z17" i="5"/>
  <c r="Z29" i="8" s="1"/>
  <c r="Z6" i="8"/>
  <c r="Z18" i="8" s="1"/>
  <c r="E26" i="8"/>
  <c r="G9" i="6"/>
  <c r="H9" i="6" s="1"/>
  <c r="G13" i="6"/>
  <c r="H13" i="6" s="1"/>
  <c r="G10" i="6"/>
  <c r="H10" i="6" s="1"/>
  <c r="G16" i="6"/>
  <c r="H16" i="6" s="1"/>
  <c r="G12" i="6"/>
  <c r="H12" i="6" s="1"/>
  <c r="G14" i="6"/>
  <c r="H14" i="6" s="1"/>
  <c r="D41" i="3"/>
  <c r="D40" i="3"/>
  <c r="P28" i="3"/>
  <c r="P30" i="3" s="1"/>
  <c r="AF28" i="3"/>
  <c r="AF30" i="3" s="1"/>
  <c r="F28" i="3"/>
  <c r="J28" i="3"/>
  <c r="J30" i="3" s="1"/>
  <c r="N28" i="3"/>
  <c r="N30" i="3" s="1"/>
  <c r="R28" i="3"/>
  <c r="R30" i="3" s="1"/>
  <c r="V28" i="3"/>
  <c r="V30" i="3" s="1"/>
  <c r="Z28" i="3"/>
  <c r="Z30" i="3" s="1"/>
  <c r="AD28" i="3"/>
  <c r="AD30" i="3" s="1"/>
  <c r="X28" i="3"/>
  <c r="X30" i="3" s="1"/>
  <c r="E28" i="3"/>
  <c r="M28" i="3"/>
  <c r="M30" i="3" s="1"/>
  <c r="U28" i="3"/>
  <c r="U30" i="3" s="1"/>
  <c r="AC28" i="3"/>
  <c r="AC30" i="3" s="1"/>
  <c r="L28" i="3"/>
  <c r="L30" i="3" s="1"/>
  <c r="T28" i="3"/>
  <c r="T30" i="3" s="1"/>
  <c r="K28" i="3"/>
  <c r="K30" i="3" s="1"/>
  <c r="O28" i="3"/>
  <c r="O30" i="3" s="1"/>
  <c r="S28" i="3"/>
  <c r="S30" i="3" s="1"/>
  <c r="W28" i="3"/>
  <c r="W30" i="3" s="1"/>
  <c r="AA28" i="3"/>
  <c r="AA30" i="3" s="1"/>
  <c r="AE28" i="3"/>
  <c r="AE30" i="3" s="1"/>
  <c r="Q28" i="3"/>
  <c r="Q30" i="3" s="1"/>
  <c r="Y28" i="3"/>
  <c r="Y30" i="3" s="1"/>
  <c r="AG28" i="3"/>
  <c r="AG30" i="3" s="1"/>
  <c r="AB28" i="3"/>
  <c r="AB30" i="3" s="1"/>
  <c r="AH33" i="3"/>
  <c r="D28" i="3"/>
  <c r="AI33" i="3"/>
  <c r="P34" i="14"/>
  <c r="M28" i="13"/>
  <c r="N4" i="12"/>
  <c r="M42" i="9"/>
  <c r="M33" i="9"/>
  <c r="M20" i="11"/>
  <c r="M30" i="11" s="1"/>
  <c r="L21" i="11"/>
  <c r="L36" i="11"/>
  <c r="K37" i="11"/>
  <c r="K52" i="11"/>
  <c r="K62" i="11" s="1"/>
  <c r="J53" i="11"/>
  <c r="M19" i="2"/>
  <c r="R19" i="2" s="1"/>
  <c r="E19" i="7"/>
  <c r="F19" i="7" s="1"/>
  <c r="AD17" i="5"/>
  <c r="AD29" i="8" s="1"/>
  <c r="AD6" i="8"/>
  <c r="E6" i="3"/>
  <c r="I28" i="3"/>
  <c r="I30" i="3" s="1"/>
  <c r="I33" i="3" s="1"/>
  <c r="E18" i="8"/>
  <c r="I18" i="8"/>
  <c r="Q18" i="8"/>
  <c r="Y18" i="8"/>
  <c r="AG18" i="8"/>
  <c r="G18" i="8"/>
  <c r="K18" i="8"/>
  <c r="O18" i="8"/>
  <c r="W18" i="8"/>
  <c r="AA18" i="8"/>
  <c r="AE18" i="8"/>
  <c r="K17" i="5"/>
  <c r="K29" i="8" s="1"/>
  <c r="AA17" i="5"/>
  <c r="AA29" i="8" s="1"/>
  <c r="G17" i="5"/>
  <c r="G29" i="8" s="1"/>
  <c r="Q17" i="5"/>
  <c r="Q29" i="8" s="1"/>
  <c r="W17" i="5"/>
  <c r="W29" i="8" s="1"/>
  <c r="AG17" i="5"/>
  <c r="AG29" i="8" s="1"/>
  <c r="I17" i="5"/>
  <c r="I29" i="8" s="1"/>
  <c r="O17" i="5"/>
  <c r="O29" i="8" s="1"/>
  <c r="Y17" i="5"/>
  <c r="Y29" i="8" s="1"/>
  <c r="AE17" i="5"/>
  <c r="AE29" i="8" s="1"/>
  <c r="C5" i="5"/>
  <c r="C16" i="5"/>
  <c r="E11" i="5"/>
  <c r="I11" i="5"/>
  <c r="M11" i="5"/>
  <c r="Q11" i="5"/>
  <c r="U11" i="5"/>
  <c r="Y11" i="5"/>
  <c r="AC11" i="5"/>
  <c r="AG11" i="5"/>
  <c r="H17" i="5"/>
  <c r="H29" i="8" s="1"/>
  <c r="L17" i="5"/>
  <c r="L29" i="8" s="1"/>
  <c r="P17" i="5"/>
  <c r="P29" i="8" s="1"/>
  <c r="T17" i="5"/>
  <c r="T29" i="8" s="1"/>
  <c r="X17" i="5"/>
  <c r="X29" i="8" s="1"/>
  <c r="AB17" i="5"/>
  <c r="AB29" i="8" s="1"/>
  <c r="AF17" i="5"/>
  <c r="AF29" i="8" s="1"/>
  <c r="F11" i="5"/>
  <c r="J11" i="5"/>
  <c r="N11" i="5"/>
  <c r="R11" i="5"/>
  <c r="V11" i="5"/>
  <c r="Z11" i="5"/>
  <c r="AD11" i="5"/>
  <c r="E17" i="5"/>
  <c r="E29" i="8" s="1"/>
  <c r="G11" i="5"/>
  <c r="K11" i="5"/>
  <c r="O11" i="5"/>
  <c r="S11" i="5"/>
  <c r="W11" i="5"/>
  <c r="AA11" i="5"/>
  <c r="AE11" i="5"/>
  <c r="C12" i="3"/>
  <c r="C26" i="3" l="1"/>
  <c r="C5" i="7" s="1"/>
  <c r="E36" i="3"/>
  <c r="F36" i="3" s="1"/>
  <c r="G36" i="3" s="1"/>
  <c r="H36" i="3" s="1"/>
  <c r="I36" i="3" s="1"/>
  <c r="J36" i="3" s="1"/>
  <c r="K36" i="3" s="1"/>
  <c r="L36" i="3" s="1"/>
  <c r="M36" i="3" s="1"/>
  <c r="N36" i="3" s="1"/>
  <c r="O36" i="3" s="1"/>
  <c r="P36" i="3" s="1"/>
  <c r="Q36" i="3" s="1"/>
  <c r="R36" i="3" s="1"/>
  <c r="S36" i="3" s="1"/>
  <c r="T36" i="3" s="1"/>
  <c r="U36" i="3" s="1"/>
  <c r="V36" i="3" s="1"/>
  <c r="W36" i="3" s="1"/>
  <c r="X36" i="3" s="1"/>
  <c r="Y36" i="3" s="1"/>
  <c r="Z36" i="3" s="1"/>
  <c r="AA36" i="3" s="1"/>
  <c r="AB36" i="3" s="1"/>
  <c r="AC36" i="3" s="1"/>
  <c r="AD36" i="3" s="1"/>
  <c r="AE36" i="3" s="1"/>
  <c r="AF36" i="3" s="1"/>
  <c r="AG36" i="3" s="1"/>
  <c r="AH36" i="3" s="1"/>
  <c r="AI36" i="3" s="1"/>
  <c r="AJ36" i="3" s="1"/>
  <c r="N4" i="11"/>
  <c r="M5" i="11"/>
  <c r="M31" i="11"/>
  <c r="L63" i="11"/>
  <c r="H18" i="6"/>
  <c r="AH12" i="16" s="1"/>
  <c r="C12" i="16" s="1"/>
  <c r="H28" i="3"/>
  <c r="M32" i="9"/>
  <c r="F30" i="3"/>
  <c r="F33" i="3" s="1"/>
  <c r="D30" i="3"/>
  <c r="D33" i="3" s="1"/>
  <c r="E30" i="3"/>
  <c r="E33" i="3" s="1"/>
  <c r="C27" i="3"/>
  <c r="G28" i="3"/>
  <c r="H2" i="8"/>
  <c r="F6" i="3"/>
  <c r="F31" i="4"/>
  <c r="G31" i="4" s="1"/>
  <c r="H31" i="4" s="1"/>
  <c r="I31" i="4" s="1"/>
  <c r="J31" i="4" s="1"/>
  <c r="K31" i="4" s="1"/>
  <c r="L31" i="4" s="1"/>
  <c r="M31" i="4" s="1"/>
  <c r="N31" i="4" s="1"/>
  <c r="O31" i="4" s="1"/>
  <c r="P31" i="4" s="1"/>
  <c r="Q31" i="4" s="1"/>
  <c r="R31" i="4" s="1"/>
  <c r="S31" i="4" s="1"/>
  <c r="T31" i="4" s="1"/>
  <c r="U31" i="4" s="1"/>
  <c r="V31" i="4" s="1"/>
  <c r="W31" i="4" s="1"/>
  <c r="X31" i="4" s="1"/>
  <c r="Y31" i="4" s="1"/>
  <c r="Z31" i="4" s="1"/>
  <c r="AA31" i="4" s="1"/>
  <c r="AB31" i="4" s="1"/>
  <c r="AC31" i="4" s="1"/>
  <c r="AD31" i="4" s="1"/>
  <c r="AE31" i="4" s="1"/>
  <c r="AF31" i="4" s="1"/>
  <c r="AG31" i="4" s="1"/>
  <c r="AH31" i="4" s="1"/>
  <c r="O42" i="3"/>
  <c r="H42" i="3"/>
  <c r="H56" i="3" s="1"/>
  <c r="K42" i="3"/>
  <c r="K56" i="3" s="1"/>
  <c r="W42" i="3"/>
  <c r="W56" i="3" s="1"/>
  <c r="E42" i="3"/>
  <c r="E56" i="3" s="1"/>
  <c r="U42" i="3"/>
  <c r="U56" i="3" s="1"/>
  <c r="C47" i="3"/>
  <c r="X42" i="3"/>
  <c r="X56" i="3" s="1"/>
  <c r="O33" i="14"/>
  <c r="O26" i="14"/>
  <c r="O36" i="13"/>
  <c r="AI82" i="15"/>
  <c r="AJ75" i="17"/>
  <c r="L27" i="13"/>
  <c r="L42" i="3"/>
  <c r="L56" i="3" s="1"/>
  <c r="F42" i="3"/>
  <c r="F56" i="3" s="1"/>
  <c r="V42" i="3"/>
  <c r="V56" i="3" s="1"/>
  <c r="C45" i="3"/>
  <c r="C46" i="3"/>
  <c r="AE42" i="3"/>
  <c r="AE56" i="3" s="1"/>
  <c r="P42" i="3"/>
  <c r="P56" i="3" s="1"/>
  <c r="T42" i="3"/>
  <c r="T56" i="3" s="1"/>
  <c r="I42" i="3"/>
  <c r="I56" i="3" s="1"/>
  <c r="Y42" i="3"/>
  <c r="Y56" i="3" s="1"/>
  <c r="J42" i="3"/>
  <c r="J56" i="3" s="1"/>
  <c r="Z42" i="3"/>
  <c r="Z56" i="3" s="1"/>
  <c r="C48" i="3"/>
  <c r="C50" i="3"/>
  <c r="O56" i="3"/>
  <c r="C51" i="3"/>
  <c r="C54" i="4"/>
  <c r="AA42" i="3"/>
  <c r="AA56" i="3" s="1"/>
  <c r="AB42" i="3"/>
  <c r="AB56" i="3" s="1"/>
  <c r="M42" i="3"/>
  <c r="M56" i="3" s="1"/>
  <c r="AC42" i="3"/>
  <c r="AC56" i="3" s="1"/>
  <c r="N42" i="3"/>
  <c r="N56" i="3" s="1"/>
  <c r="AD42" i="3"/>
  <c r="AD56" i="3" s="1"/>
  <c r="C52" i="4"/>
  <c r="S42" i="3"/>
  <c r="S56" i="3" s="1"/>
  <c r="C53" i="3"/>
  <c r="C49" i="3"/>
  <c r="C41" i="3"/>
  <c r="AF42" i="3"/>
  <c r="AF56" i="3" s="1"/>
  <c r="G42" i="3"/>
  <c r="G56" i="3" s="1"/>
  <c r="C43" i="3"/>
  <c r="D42" i="3"/>
  <c r="C44" i="3"/>
  <c r="Q42" i="3"/>
  <c r="Q56" i="3" s="1"/>
  <c r="AG42" i="3"/>
  <c r="AG56" i="3" s="1"/>
  <c r="R42" i="3"/>
  <c r="R56" i="3" s="1"/>
  <c r="AH42" i="3"/>
  <c r="AH56" i="3" s="1"/>
  <c r="AI42" i="3"/>
  <c r="AI56" i="3" s="1"/>
  <c r="C52" i="3"/>
  <c r="AC52" i="12"/>
  <c r="AC20" i="12"/>
  <c r="AC36" i="12"/>
  <c r="AD68" i="17"/>
  <c r="AC4" i="17"/>
  <c r="AD20" i="17"/>
  <c r="AE36" i="17"/>
  <c r="X116" i="12"/>
  <c r="C6" i="8"/>
  <c r="F26" i="8"/>
  <c r="G18" i="6"/>
  <c r="AH7" i="8" s="1"/>
  <c r="C40" i="3"/>
  <c r="AB33" i="3"/>
  <c r="Y33" i="3"/>
  <c r="AE33" i="3"/>
  <c r="W33" i="3"/>
  <c r="O33" i="3"/>
  <c r="T33" i="3"/>
  <c r="AC33" i="3"/>
  <c r="M33" i="3"/>
  <c r="X33" i="3"/>
  <c r="Z33" i="3"/>
  <c r="R33" i="3"/>
  <c r="J33" i="3"/>
  <c r="AF33" i="3"/>
  <c r="AG33" i="3"/>
  <c r="Q33" i="3"/>
  <c r="AA33" i="3"/>
  <c r="S33" i="3"/>
  <c r="K33" i="3"/>
  <c r="L33" i="3"/>
  <c r="U33" i="3"/>
  <c r="AD33" i="3"/>
  <c r="V33" i="3"/>
  <c r="N33" i="3"/>
  <c r="P33" i="3"/>
  <c r="Q34" i="14"/>
  <c r="N28" i="13"/>
  <c r="O4" i="12"/>
  <c r="N33" i="9"/>
  <c r="N42" i="9"/>
  <c r="M21" i="11"/>
  <c r="N20" i="11"/>
  <c r="N30" i="11" s="1"/>
  <c r="L37" i="11"/>
  <c r="M36" i="11"/>
  <c r="K53" i="11"/>
  <c r="L52" i="11"/>
  <c r="L62" i="11" s="1"/>
  <c r="G19" i="7"/>
  <c r="D7" i="7"/>
  <c r="C22" i="6" s="1"/>
  <c r="AD18" i="8"/>
  <c r="C18" i="8" s="1"/>
  <c r="C11" i="5"/>
  <c r="D17" i="5"/>
  <c r="AH19" i="8" l="1"/>
  <c r="D6" i="7"/>
  <c r="AH4" i="16"/>
  <c r="AG4" i="16"/>
  <c r="AF4" i="16"/>
  <c r="AE4" i="16"/>
  <c r="N5" i="11"/>
  <c r="O4" i="11"/>
  <c r="M63" i="11"/>
  <c r="N31" i="11"/>
  <c r="N32" i="9"/>
  <c r="C32" i="3"/>
  <c r="C14" i="7" s="1"/>
  <c r="C28" i="3"/>
  <c r="G30" i="3"/>
  <c r="G33" i="3" s="1"/>
  <c r="I2" i="8"/>
  <c r="C29" i="3"/>
  <c r="H30" i="3"/>
  <c r="H33" i="3" s="1"/>
  <c r="G6" i="3"/>
  <c r="O4" i="16"/>
  <c r="J4" i="16"/>
  <c r="Q4" i="16"/>
  <c r="E4" i="16"/>
  <c r="AA4" i="16"/>
  <c r="K4" i="16"/>
  <c r="V4" i="16"/>
  <c r="AB4" i="16"/>
  <c r="U4" i="16"/>
  <c r="T4" i="16"/>
  <c r="P4" i="16"/>
  <c r="I4" i="16"/>
  <c r="N4" i="16"/>
  <c r="Y4" i="16"/>
  <c r="W4" i="16"/>
  <c r="R4" i="16"/>
  <c r="AC4" i="16"/>
  <c r="X4" i="16"/>
  <c r="L4" i="16"/>
  <c r="G4" i="16"/>
  <c r="M4" i="16"/>
  <c r="S4" i="16"/>
  <c r="Z4" i="16"/>
  <c r="AD4" i="16"/>
  <c r="H4" i="16"/>
  <c r="P33" i="14"/>
  <c r="P26" i="14"/>
  <c r="P36" i="13"/>
  <c r="AJ82" i="15"/>
  <c r="AK75" i="17"/>
  <c r="M27" i="13"/>
  <c r="C42" i="3"/>
  <c r="D56" i="3"/>
  <c r="D4" i="16" s="1"/>
  <c r="AD36" i="12"/>
  <c r="AD52" i="12"/>
  <c r="AD20" i="12"/>
  <c r="AE68" i="17"/>
  <c r="AD4" i="17"/>
  <c r="AF36" i="17"/>
  <c r="AE20" i="17"/>
  <c r="Y116" i="12"/>
  <c r="C17" i="5"/>
  <c r="D29" i="8"/>
  <c r="C29" i="8" s="1"/>
  <c r="C6" i="7"/>
  <c r="G26" i="8"/>
  <c r="R34" i="14"/>
  <c r="O28" i="13"/>
  <c r="P4" i="12"/>
  <c r="O42" i="9"/>
  <c r="O33" i="9"/>
  <c r="O20" i="11"/>
  <c r="O30" i="11" s="1"/>
  <c r="N21" i="11"/>
  <c r="M52" i="11"/>
  <c r="M62" i="11" s="1"/>
  <c r="L53" i="11"/>
  <c r="N36" i="11"/>
  <c r="M37" i="11"/>
  <c r="H19" i="7"/>
  <c r="F4" i="16" l="1"/>
  <c r="P4" i="11"/>
  <c r="O5" i="11"/>
  <c r="O31" i="11"/>
  <c r="N63" i="11"/>
  <c r="C33" i="3"/>
  <c r="O32" i="9"/>
  <c r="J2" i="8"/>
  <c r="C30" i="3"/>
  <c r="C24" i="7" s="1"/>
  <c r="H6" i="3"/>
  <c r="Q33" i="14"/>
  <c r="Q26" i="14"/>
  <c r="Q36" i="13"/>
  <c r="AK82" i="15"/>
  <c r="AL75" i="17"/>
  <c r="N27" i="13"/>
  <c r="C56" i="3"/>
  <c r="AE20" i="12"/>
  <c r="AE52" i="12"/>
  <c r="AE36" i="12"/>
  <c r="AF68" i="17"/>
  <c r="AE4" i="17"/>
  <c r="AF20" i="17"/>
  <c r="AG36" i="17"/>
  <c r="Z116" i="12"/>
  <c r="H26" i="8"/>
  <c r="S34" i="14"/>
  <c r="P28" i="13"/>
  <c r="Q4" i="12"/>
  <c r="P33" i="9"/>
  <c r="P42" i="9"/>
  <c r="N37" i="11"/>
  <c r="O36" i="11"/>
  <c r="P5" i="11"/>
  <c r="O21" i="11"/>
  <c r="P20" i="11"/>
  <c r="P30" i="11" s="1"/>
  <c r="M53" i="11"/>
  <c r="N52" i="11"/>
  <c r="N62" i="11" s="1"/>
  <c r="I19" i="7"/>
  <c r="C4" i="16" l="1"/>
  <c r="C21" i="16" s="1"/>
  <c r="Q4" i="11"/>
  <c r="R4" i="11" s="1"/>
  <c r="O63" i="11"/>
  <c r="P31" i="11"/>
  <c r="P32" i="9"/>
  <c r="K2" i="8"/>
  <c r="I6" i="3"/>
  <c r="R33" i="14"/>
  <c r="R26" i="14"/>
  <c r="R36" i="13"/>
  <c r="AL82" i="15"/>
  <c r="AM75" i="17"/>
  <c r="O27" i="13"/>
  <c r="AF36" i="12"/>
  <c r="AF52" i="12"/>
  <c r="AF20" i="12"/>
  <c r="AG68" i="17"/>
  <c r="AF4" i="17"/>
  <c r="AH36" i="17"/>
  <c r="AG20" i="17"/>
  <c r="AA116" i="12"/>
  <c r="I26" i="8"/>
  <c r="T34" i="14"/>
  <c r="Q28" i="13"/>
  <c r="R4" i="12"/>
  <c r="Q42" i="9"/>
  <c r="Q33" i="9"/>
  <c r="P21" i="11"/>
  <c r="Q20" i="11"/>
  <c r="Q30" i="11" s="1"/>
  <c r="Q5" i="11"/>
  <c r="O37" i="11"/>
  <c r="P36" i="11"/>
  <c r="N53" i="11"/>
  <c r="O52" i="11"/>
  <c r="O62" i="11" s="1"/>
  <c r="J19" i="7"/>
  <c r="Q31" i="11" l="1"/>
  <c r="P63" i="11"/>
  <c r="Q32" i="9"/>
  <c r="L2" i="8"/>
  <c r="J6" i="3"/>
  <c r="S33" i="14"/>
  <c r="S26" i="14"/>
  <c r="S36" i="13"/>
  <c r="AM82" i="15"/>
  <c r="AN75" i="17"/>
  <c r="P27" i="13"/>
  <c r="AG20" i="12"/>
  <c r="AG52" i="12"/>
  <c r="AG36" i="12"/>
  <c r="AH68" i="17"/>
  <c r="AG4" i="17"/>
  <c r="AH20" i="17"/>
  <c r="AI36" i="17"/>
  <c r="AJ36" i="17" s="1"/>
  <c r="AB116" i="12"/>
  <c r="J26" i="8"/>
  <c r="U34" i="14"/>
  <c r="R28" i="13"/>
  <c r="S4" i="12"/>
  <c r="R33" i="9"/>
  <c r="R42" i="9"/>
  <c r="O53" i="11"/>
  <c r="P52" i="11"/>
  <c r="P62" i="11" s="1"/>
  <c r="S4" i="11"/>
  <c r="R5" i="11"/>
  <c r="R20" i="11"/>
  <c r="R30" i="11" s="1"/>
  <c r="Q21" i="11"/>
  <c r="P37" i="11"/>
  <c r="Q36" i="11"/>
  <c r="K19" i="7"/>
  <c r="Q63" i="11" l="1"/>
  <c r="R31" i="11"/>
  <c r="R32" i="9"/>
  <c r="M2" i="8"/>
  <c r="K6" i="3"/>
  <c r="T33" i="14"/>
  <c r="T26" i="14"/>
  <c r="T36" i="13"/>
  <c r="AN82" i="15"/>
  <c r="AO75" i="17"/>
  <c r="Q27" i="13"/>
  <c r="AH52" i="12"/>
  <c r="AH36" i="12"/>
  <c r="AH20" i="12"/>
  <c r="AI68" i="17"/>
  <c r="AJ68" i="17" s="1"/>
  <c r="AH4" i="17"/>
  <c r="AI20" i="17"/>
  <c r="AJ20" i="17" s="1"/>
  <c r="AC116" i="12"/>
  <c r="K26" i="8"/>
  <c r="V34" i="14"/>
  <c r="S28" i="13"/>
  <c r="T4" i="12"/>
  <c r="S42" i="9"/>
  <c r="S33" i="9"/>
  <c r="R21" i="11"/>
  <c r="S20" i="11"/>
  <c r="S30" i="11" s="1"/>
  <c r="T4" i="11"/>
  <c r="S5" i="11"/>
  <c r="Q52" i="11"/>
  <c r="Q62" i="11" s="1"/>
  <c r="P53" i="11"/>
  <c r="Q37" i="11"/>
  <c r="R36" i="11"/>
  <c r="L19" i="7"/>
  <c r="S31" i="11" l="1"/>
  <c r="R63" i="11"/>
  <c r="S32" i="9"/>
  <c r="N2" i="8"/>
  <c r="L6" i="3"/>
  <c r="U33" i="14"/>
  <c r="U26" i="14"/>
  <c r="U36" i="13"/>
  <c r="AO82" i="15"/>
  <c r="AP75" i="17"/>
  <c r="AQ75" i="17" s="1"/>
  <c r="AR75" i="17" s="1"/>
  <c r="AS75" i="17" s="1"/>
  <c r="AT75" i="17" s="1"/>
  <c r="AU75" i="17" s="1"/>
  <c r="AV75" i="17" s="1"/>
  <c r="AW75" i="17" s="1"/>
  <c r="AX75" i="17" s="1"/>
  <c r="AK68" i="17"/>
  <c r="AL68" i="17" s="1"/>
  <c r="AM68" i="17" s="1"/>
  <c r="AN68" i="17" s="1"/>
  <c r="AO68" i="17" s="1"/>
  <c r="AP68" i="17" s="1"/>
  <c r="AQ68" i="17" s="1"/>
  <c r="AR68" i="17" s="1"/>
  <c r="AS68" i="17" s="1"/>
  <c r="AT68" i="17" s="1"/>
  <c r="AU68" i="17" s="1"/>
  <c r="AV68" i="17" s="1"/>
  <c r="AW68" i="17" s="1"/>
  <c r="AX68" i="17" s="1"/>
  <c r="R27" i="13"/>
  <c r="AI36" i="12"/>
  <c r="AJ36" i="12" s="1"/>
  <c r="AI20" i="12"/>
  <c r="AJ20" i="12" s="1"/>
  <c r="AI52" i="12"/>
  <c r="AJ52" i="12" s="1"/>
  <c r="AI4" i="17"/>
  <c r="AJ4" i="17" s="1"/>
  <c r="AD116" i="12"/>
  <c r="L26" i="8"/>
  <c r="W34" i="14"/>
  <c r="T28" i="13"/>
  <c r="U4" i="12"/>
  <c r="T33" i="9"/>
  <c r="T42" i="9"/>
  <c r="T5" i="11"/>
  <c r="U4" i="11"/>
  <c r="S21" i="11"/>
  <c r="T20" i="11"/>
  <c r="T30" i="11" s="1"/>
  <c r="R37" i="11"/>
  <c r="S36" i="11"/>
  <c r="Q53" i="11"/>
  <c r="R52" i="11"/>
  <c r="R62" i="11" s="1"/>
  <c r="M19" i="7"/>
  <c r="S63" i="11" l="1"/>
  <c r="T31" i="11"/>
  <c r="T32" i="9"/>
  <c r="O2" i="8"/>
  <c r="M6" i="3"/>
  <c r="V33" i="14"/>
  <c r="V26" i="14"/>
  <c r="V36" i="13"/>
  <c r="AP82" i="15"/>
  <c r="S27" i="13"/>
  <c r="AE116" i="12"/>
  <c r="M26" i="8"/>
  <c r="X34" i="14"/>
  <c r="U28" i="13"/>
  <c r="V4" i="12"/>
  <c r="U42" i="9"/>
  <c r="U33" i="9"/>
  <c r="T36" i="11"/>
  <c r="S37" i="11"/>
  <c r="U20" i="11"/>
  <c r="U30" i="11" s="1"/>
  <c r="T21" i="11"/>
  <c r="S52" i="11"/>
  <c r="R53" i="11"/>
  <c r="V4" i="11"/>
  <c r="U5" i="11"/>
  <c r="N19" i="7"/>
  <c r="S62" i="11" l="1"/>
  <c r="U31" i="11"/>
  <c r="T63" i="11"/>
  <c r="U32" i="9"/>
  <c r="P2" i="8"/>
  <c r="N6" i="3"/>
  <c r="W33" i="14"/>
  <c r="W26" i="14"/>
  <c r="W36" i="13"/>
  <c r="AQ82" i="15"/>
  <c r="T27" i="13"/>
  <c r="AF116" i="12"/>
  <c r="N26" i="8"/>
  <c r="Y34" i="14"/>
  <c r="V28" i="13"/>
  <c r="W4" i="12"/>
  <c r="V33" i="9"/>
  <c r="V42" i="9"/>
  <c r="V5" i="11"/>
  <c r="W4" i="11"/>
  <c r="T37" i="11"/>
  <c r="U36" i="11"/>
  <c r="U21" i="11"/>
  <c r="V20" i="11"/>
  <c r="S53" i="11"/>
  <c r="T52" i="11"/>
  <c r="O19" i="7"/>
  <c r="T62" i="11" l="1"/>
  <c r="V30" i="11"/>
  <c r="U63" i="11"/>
  <c r="V31" i="11"/>
  <c r="V32" i="9"/>
  <c r="Q2" i="8"/>
  <c r="O6" i="3"/>
  <c r="X33" i="14"/>
  <c r="X26" i="14"/>
  <c r="X36" i="13"/>
  <c r="AR82" i="15"/>
  <c r="U27" i="13"/>
  <c r="AG116" i="12"/>
  <c r="O26" i="8"/>
  <c r="Z34" i="14"/>
  <c r="W28" i="13"/>
  <c r="X4" i="12"/>
  <c r="W42" i="9"/>
  <c r="W33" i="9"/>
  <c r="X4" i="11"/>
  <c r="W5" i="11"/>
  <c r="T53" i="11"/>
  <c r="U52" i="11"/>
  <c r="W20" i="11"/>
  <c r="V21" i="11"/>
  <c r="U37" i="11"/>
  <c r="V36" i="11"/>
  <c r="P19" i="7"/>
  <c r="W30" i="11" l="1"/>
  <c r="U62" i="11"/>
  <c r="W31" i="11"/>
  <c r="V63" i="11"/>
  <c r="W32" i="9"/>
  <c r="R2" i="8"/>
  <c r="P6" i="3"/>
  <c r="Y33" i="14"/>
  <c r="Y26" i="14"/>
  <c r="Y36" i="13"/>
  <c r="AS82" i="15"/>
  <c r="V27" i="13"/>
  <c r="AH116" i="12"/>
  <c r="P26" i="8"/>
  <c r="AA34" i="14"/>
  <c r="X28" i="13"/>
  <c r="Y4" i="12"/>
  <c r="X33" i="9"/>
  <c r="X42" i="9"/>
  <c r="V37" i="11"/>
  <c r="W36" i="11"/>
  <c r="W21" i="11"/>
  <c r="X20" i="11"/>
  <c r="U53" i="11"/>
  <c r="V52" i="11"/>
  <c r="X5" i="11"/>
  <c r="Y4" i="11"/>
  <c r="Q19" i="7"/>
  <c r="X30" i="11" l="1"/>
  <c r="V62" i="11"/>
  <c r="W62" i="11" s="1"/>
  <c r="W63" i="11"/>
  <c r="X31" i="11"/>
  <c r="X32" i="9"/>
  <c r="S2" i="8"/>
  <c r="Q6" i="3"/>
  <c r="Z33" i="14"/>
  <c r="Z26" i="14"/>
  <c r="Z36" i="13"/>
  <c r="AT82" i="15"/>
  <c r="W27" i="13"/>
  <c r="AI116" i="12"/>
  <c r="AJ116" i="12" s="1"/>
  <c r="Q26" i="8"/>
  <c r="AB34" i="14"/>
  <c r="Y28" i="13"/>
  <c r="Z4" i="12"/>
  <c r="Y42" i="9"/>
  <c r="Y33" i="9"/>
  <c r="Z4" i="11"/>
  <c r="Y5" i="11"/>
  <c r="X21" i="11"/>
  <c r="Y20" i="11"/>
  <c r="W37" i="11"/>
  <c r="X36" i="11"/>
  <c r="V53" i="11"/>
  <c r="W52" i="11"/>
  <c r="R19" i="7"/>
  <c r="Y30" i="11" l="1"/>
  <c r="Y31" i="11"/>
  <c r="X63" i="11"/>
  <c r="Y32" i="9"/>
  <c r="T2" i="8"/>
  <c r="R6" i="3"/>
  <c r="AA33" i="14"/>
  <c r="AA26" i="14"/>
  <c r="AA36" i="13"/>
  <c r="AU82" i="15"/>
  <c r="X27" i="13"/>
  <c r="R26" i="8"/>
  <c r="AC34" i="14"/>
  <c r="Z28" i="13"/>
  <c r="AA4" i="12"/>
  <c r="Z33" i="9"/>
  <c r="Z42" i="9"/>
  <c r="Z20" i="11"/>
  <c r="Y21" i="11"/>
  <c r="W53" i="11"/>
  <c r="X52" i="11"/>
  <c r="X62" i="11" s="1"/>
  <c r="Y36" i="11"/>
  <c r="X37" i="11"/>
  <c r="AA4" i="11"/>
  <c r="Z5" i="11"/>
  <c r="S19" i="7"/>
  <c r="Z30" i="11" l="1"/>
  <c r="Y63" i="11"/>
  <c r="Z31" i="11"/>
  <c r="Z32" i="9"/>
  <c r="U2" i="8"/>
  <c r="S6" i="3"/>
  <c r="AB33" i="14"/>
  <c r="AB26" i="14"/>
  <c r="AB36" i="13"/>
  <c r="AV82" i="15"/>
  <c r="Y27" i="13"/>
  <c r="S26" i="8"/>
  <c r="AD34" i="14"/>
  <c r="AA28" i="13"/>
  <c r="AB4" i="12"/>
  <c r="AA42" i="9"/>
  <c r="AA33" i="9"/>
  <c r="AA5" i="11"/>
  <c r="AB4" i="11"/>
  <c r="Z21" i="11"/>
  <c r="AA20" i="11"/>
  <c r="AA30" i="11" s="1"/>
  <c r="Y37" i="11"/>
  <c r="Z36" i="11"/>
  <c r="X53" i="11"/>
  <c r="Y52" i="11"/>
  <c r="Y62" i="11" s="1"/>
  <c r="T19" i="7"/>
  <c r="AA31" i="11" l="1"/>
  <c r="Z63" i="11"/>
  <c r="AA32" i="9"/>
  <c r="V2" i="8"/>
  <c r="T6" i="3"/>
  <c r="AC33" i="14"/>
  <c r="AC26" i="14"/>
  <c r="AC36" i="13"/>
  <c r="AW82" i="15"/>
  <c r="Z27" i="13"/>
  <c r="T26" i="8"/>
  <c r="AE34" i="14"/>
  <c r="AB28" i="13"/>
  <c r="AC4" i="12"/>
  <c r="AB33" i="9"/>
  <c r="AB42" i="9"/>
  <c r="Y53" i="11"/>
  <c r="Z52" i="11"/>
  <c r="Z62" i="11" s="1"/>
  <c r="Z37" i="11"/>
  <c r="AA36" i="11"/>
  <c r="AB5" i="11"/>
  <c r="AC4" i="11"/>
  <c r="AA21" i="11"/>
  <c r="AB20" i="11"/>
  <c r="AB30" i="11" s="1"/>
  <c r="U19" i="7"/>
  <c r="AA63" i="11" l="1"/>
  <c r="AB31" i="11"/>
  <c r="AB32" i="9"/>
  <c r="W2" i="8"/>
  <c r="U6" i="3"/>
  <c r="AD33" i="14"/>
  <c r="AD26" i="14"/>
  <c r="AD36" i="13"/>
  <c r="AX82" i="15"/>
  <c r="AA27" i="13"/>
  <c r="U26" i="8"/>
  <c r="AF34" i="14"/>
  <c r="AC28" i="13"/>
  <c r="AD4" i="12"/>
  <c r="AC42" i="9"/>
  <c r="AC33" i="9"/>
  <c r="AD4" i="11"/>
  <c r="AC5" i="11"/>
  <c r="AC20" i="11"/>
  <c r="AC30" i="11" s="1"/>
  <c r="AB21" i="11"/>
  <c r="AA37" i="11"/>
  <c r="AB36" i="11"/>
  <c r="AA52" i="11"/>
  <c r="AA62" i="11" s="1"/>
  <c r="Z53" i="11"/>
  <c r="V19" i="7"/>
  <c r="AC31" i="11" l="1"/>
  <c r="AB63" i="11"/>
  <c r="AC32" i="9"/>
  <c r="X2" i="8"/>
  <c r="V6" i="3"/>
  <c r="AE33" i="14"/>
  <c r="AE26" i="14"/>
  <c r="AE36" i="13"/>
  <c r="AY82" i="15"/>
  <c r="AB27" i="13"/>
  <c r="V26" i="8"/>
  <c r="AG34" i="14"/>
  <c r="AH34" i="14" s="1"/>
  <c r="AD28" i="13"/>
  <c r="AE4" i="12"/>
  <c r="AD33" i="9"/>
  <c r="AD42" i="9"/>
  <c r="AC21" i="11"/>
  <c r="AD20" i="11"/>
  <c r="AD30" i="11" s="1"/>
  <c r="AA53" i="11"/>
  <c r="AB52" i="11"/>
  <c r="AB62" i="11" s="1"/>
  <c r="AB37" i="11"/>
  <c r="AC36" i="11"/>
  <c r="AE4" i="11"/>
  <c r="AD5" i="11"/>
  <c r="W19" i="7"/>
  <c r="AC63" i="11" l="1"/>
  <c r="AD31" i="11"/>
  <c r="AD32" i="9"/>
  <c r="Y2" i="8"/>
  <c r="W6" i="3"/>
  <c r="AF33" i="14"/>
  <c r="AF26" i="14"/>
  <c r="AF36" i="13"/>
  <c r="AZ82" i="15"/>
  <c r="AC27" i="13"/>
  <c r="W26" i="8"/>
  <c r="AE28" i="13"/>
  <c r="AF4" i="12"/>
  <c r="AE33" i="9"/>
  <c r="AE42" i="9"/>
  <c r="AE20" i="11"/>
  <c r="AE30" i="11" s="1"/>
  <c r="AD21" i="11"/>
  <c r="AF4" i="11"/>
  <c r="AE5" i="11"/>
  <c r="AC52" i="11"/>
  <c r="AC62" i="11" s="1"/>
  <c r="AB53" i="11"/>
  <c r="AD36" i="11"/>
  <c r="AC37" i="11"/>
  <c r="X19" i="7"/>
  <c r="AE31" i="11" l="1"/>
  <c r="AD63" i="11"/>
  <c r="AE32" i="9"/>
  <c r="Z2" i="8"/>
  <c r="X6" i="3"/>
  <c r="AG33" i="14"/>
  <c r="AH33" i="14" s="1"/>
  <c r="AG26" i="14"/>
  <c r="AH26" i="14" s="1"/>
  <c r="AG36" i="13"/>
  <c r="AH36" i="13" s="1"/>
  <c r="BA82" i="15"/>
  <c r="AD27" i="13"/>
  <c r="X26" i="8"/>
  <c r="AF28" i="13"/>
  <c r="AG4" i="12"/>
  <c r="AF42" i="9"/>
  <c r="AF33" i="9"/>
  <c r="AC53" i="11"/>
  <c r="AD52" i="11"/>
  <c r="AD62" i="11" s="1"/>
  <c r="AE21" i="11"/>
  <c r="AF20" i="11"/>
  <c r="AF30" i="11" s="1"/>
  <c r="AD37" i="11"/>
  <c r="AE36" i="11"/>
  <c r="AF5" i="11"/>
  <c r="AG4" i="11"/>
  <c r="Y19" i="7"/>
  <c r="AH37" i="14" l="1"/>
  <c r="AH44" i="14" s="1"/>
  <c r="AH38" i="14"/>
  <c r="AH45" i="14" s="1"/>
  <c r="AH53" i="14" s="1"/>
  <c r="AH35" i="14"/>
  <c r="AH42" i="14" s="1"/>
  <c r="AH36" i="14"/>
  <c r="AH43" i="14" s="1"/>
  <c r="AE63" i="11"/>
  <c r="AF31" i="11"/>
  <c r="AF32" i="9"/>
  <c r="AA2" i="8"/>
  <c r="Y6" i="3"/>
  <c r="BB82" i="15"/>
  <c r="AE27" i="13"/>
  <c r="Y26" i="8"/>
  <c r="AG28" i="13"/>
  <c r="AH28" i="13" s="1"/>
  <c r="AH4" i="12"/>
  <c r="AG33" i="9"/>
  <c r="AG42" i="9"/>
  <c r="AG5" i="11"/>
  <c r="AH4" i="11"/>
  <c r="AE37" i="11"/>
  <c r="AF36" i="11"/>
  <c r="AF21" i="11"/>
  <c r="AG20" i="11"/>
  <c r="AG30" i="11" s="1"/>
  <c r="AD53" i="11"/>
  <c r="AE52" i="11"/>
  <c r="AE62" i="11" s="1"/>
  <c r="Z19" i="7"/>
  <c r="AG31" i="11" l="1"/>
  <c r="AF63" i="11"/>
  <c r="AG32" i="9"/>
  <c r="AB2" i="8"/>
  <c r="Z6" i="3"/>
  <c r="BC82" i="15"/>
  <c r="AF27" i="13"/>
  <c r="Z26" i="8"/>
  <c r="AI4" i="12"/>
  <c r="AJ4" i="12" s="1"/>
  <c r="AH42" i="9"/>
  <c r="AI42" i="9" s="1"/>
  <c r="AH33" i="9"/>
  <c r="AI33" i="9" s="1"/>
  <c r="AF37" i="11"/>
  <c r="AG36" i="11"/>
  <c r="AI4" i="11"/>
  <c r="AH5" i="11"/>
  <c r="AE53" i="11"/>
  <c r="AF52" i="11"/>
  <c r="AF62" i="11" s="1"/>
  <c r="AH20" i="11"/>
  <c r="AH30" i="11" s="1"/>
  <c r="AG21" i="11"/>
  <c r="AA19" i="7"/>
  <c r="AG63" i="11" l="1"/>
  <c r="AH31" i="11"/>
  <c r="AH32" i="9"/>
  <c r="AI32" i="9" s="1"/>
  <c r="AC2" i="8"/>
  <c r="AA6" i="3"/>
  <c r="AG27" i="13"/>
  <c r="AH27" i="13" s="1"/>
  <c r="AA26" i="8"/>
  <c r="AG37" i="11"/>
  <c r="AH36" i="11"/>
  <c r="AG52" i="11"/>
  <c r="AG62" i="11" s="1"/>
  <c r="AF53" i="11"/>
  <c r="AH21" i="11"/>
  <c r="AI20" i="11"/>
  <c r="AI30" i="11" s="1"/>
  <c r="AJ4" i="11"/>
  <c r="AI5" i="11"/>
  <c r="AB19" i="7"/>
  <c r="AJ15" i="12" l="1"/>
  <c r="AJ79" i="12" s="1"/>
  <c r="AJ14" i="12"/>
  <c r="AJ78" i="12" s="1"/>
  <c r="AI31" i="11"/>
  <c r="AH63" i="11"/>
  <c r="AD2" i="8"/>
  <c r="AB6" i="3"/>
  <c r="AB26" i="8"/>
  <c r="AI21" i="11"/>
  <c r="AJ20" i="11"/>
  <c r="AG53" i="11"/>
  <c r="AH52" i="11"/>
  <c r="AH62" i="11" s="1"/>
  <c r="AH37" i="11"/>
  <c r="AI36" i="11"/>
  <c r="AJ5" i="11"/>
  <c r="AK4" i="11"/>
  <c r="AC19" i="7"/>
  <c r="AJ30" i="11" l="1"/>
  <c r="AI63" i="11"/>
  <c r="AJ31" i="11"/>
  <c r="AK31" i="11" s="1"/>
  <c r="AL31" i="11" s="1"/>
  <c r="AM31" i="11" s="1"/>
  <c r="AN31" i="11" s="1"/>
  <c r="AO31" i="11" s="1"/>
  <c r="AP31" i="11" s="1"/>
  <c r="AQ31" i="11" s="1"/>
  <c r="AR31" i="11" s="1"/>
  <c r="AS31" i="11" s="1"/>
  <c r="AT31" i="11" s="1"/>
  <c r="AU31" i="11" s="1"/>
  <c r="AV31" i="11" s="1"/>
  <c r="AW31" i="11" s="1"/>
  <c r="AX31" i="11" s="1"/>
  <c r="AY31" i="11" s="1"/>
  <c r="AZ31" i="11" s="1"/>
  <c r="BA31" i="11" s="1"/>
  <c r="BB31" i="11" s="1"/>
  <c r="BC31" i="11" s="1"/>
  <c r="AE2" i="8"/>
  <c r="AC6" i="3"/>
  <c r="AC26" i="8"/>
  <c r="AL4" i="11"/>
  <c r="AK5" i="11"/>
  <c r="AJ36" i="11"/>
  <c r="AI37" i="11"/>
  <c r="AK20" i="11"/>
  <c r="AJ21" i="11"/>
  <c r="AI52" i="11"/>
  <c r="AI62" i="11" s="1"/>
  <c r="AH53" i="11"/>
  <c r="AD19" i="7"/>
  <c r="AK30" i="11" l="1"/>
  <c r="AJ63" i="11"/>
  <c r="AK63" i="11" s="1"/>
  <c r="AL63" i="11" s="1"/>
  <c r="AM63" i="11" s="1"/>
  <c r="AN63" i="11" s="1"/>
  <c r="AO63" i="11" s="1"/>
  <c r="AP63" i="11" s="1"/>
  <c r="AQ63" i="11" s="1"/>
  <c r="AR63" i="11" s="1"/>
  <c r="AS63" i="11" s="1"/>
  <c r="AT63" i="11" s="1"/>
  <c r="AU63" i="11" s="1"/>
  <c r="AV63" i="11" s="1"/>
  <c r="AW63" i="11" s="1"/>
  <c r="AX63" i="11" s="1"/>
  <c r="AY63" i="11" s="1"/>
  <c r="AZ63" i="11" s="1"/>
  <c r="BA63" i="11" s="1"/>
  <c r="BB63" i="11" s="1"/>
  <c r="BC63" i="11" s="1"/>
  <c r="AF2" i="8"/>
  <c r="AD6" i="3"/>
  <c r="AD26" i="8"/>
  <c r="AL5" i="11"/>
  <c r="AM4" i="11"/>
  <c r="AJ37" i="11"/>
  <c r="AK36" i="11"/>
  <c r="AK21" i="11"/>
  <c r="AL20" i="11"/>
  <c r="AI53" i="11"/>
  <c r="AJ52" i="11"/>
  <c r="AJ62" i="11" s="1"/>
  <c r="AE19" i="7"/>
  <c r="AL30" i="11" l="1"/>
  <c r="AG2" i="8"/>
  <c r="AH2" i="8" s="1"/>
  <c r="AE6" i="3"/>
  <c r="AE26" i="8"/>
  <c r="AK52" i="11"/>
  <c r="AK62" i="11" s="1"/>
  <c r="AJ53" i="11"/>
  <c r="AN4" i="11"/>
  <c r="AM5" i="11"/>
  <c r="AM20" i="11"/>
  <c r="AL21" i="11"/>
  <c r="AL36" i="11"/>
  <c r="AK37" i="11"/>
  <c r="AF19" i="7"/>
  <c r="AM30" i="11" l="1"/>
  <c r="AF6" i="3"/>
  <c r="AF26" i="8"/>
  <c r="AM21" i="11"/>
  <c r="AN20" i="11"/>
  <c r="AL37" i="11"/>
  <c r="AM36" i="11"/>
  <c r="AN5" i="11"/>
  <c r="AO4" i="11"/>
  <c r="AK53" i="11"/>
  <c r="AL52" i="11"/>
  <c r="AL62" i="11" s="1"/>
  <c r="AG19" i="7"/>
  <c r="AH19" i="7" s="1"/>
  <c r="AN30" i="11" l="1"/>
  <c r="AM62" i="11"/>
  <c r="AG6" i="3"/>
  <c r="AG26" i="8"/>
  <c r="AH26" i="8" s="1"/>
  <c r="AP4" i="11"/>
  <c r="AQ4" i="11" s="1"/>
  <c r="AO5" i="11"/>
  <c r="AN36" i="11"/>
  <c r="AM37" i="11"/>
  <c r="AN21" i="11"/>
  <c r="AO20" i="11"/>
  <c r="AL53" i="11"/>
  <c r="AM52" i="11"/>
  <c r="AO30" i="11" l="1"/>
  <c r="AH24" i="7"/>
  <c r="AH28" i="8" s="1"/>
  <c r="AH30" i="8" s="1"/>
  <c r="AH4" i="8"/>
  <c r="AH31" i="8"/>
  <c r="Z31" i="8"/>
  <c r="I24" i="7"/>
  <c r="G24" i="7"/>
  <c r="E31" i="8"/>
  <c r="L24" i="7"/>
  <c r="L28" i="8" s="1"/>
  <c r="L30" i="8" s="1"/>
  <c r="P31" i="8"/>
  <c r="H24" i="7"/>
  <c r="M31" i="8"/>
  <c r="P24" i="7"/>
  <c r="P28" i="8" s="1"/>
  <c r="P30" i="8" s="1"/>
  <c r="K31" i="8"/>
  <c r="N24" i="7"/>
  <c r="N28" i="8" s="1"/>
  <c r="N30" i="8" s="1"/>
  <c r="I31" i="8"/>
  <c r="F24" i="7"/>
  <c r="F28" i="8" s="1"/>
  <c r="F30" i="8" s="1"/>
  <c r="G31" i="8"/>
  <c r="O31" i="8"/>
  <c r="O24" i="7"/>
  <c r="O28" i="8" s="1"/>
  <c r="O30" i="8" s="1"/>
  <c r="J24" i="7"/>
  <c r="J28" i="8" s="1"/>
  <c r="J30" i="8" s="1"/>
  <c r="E24" i="7"/>
  <c r="E28" i="8" s="1"/>
  <c r="E30" i="8" s="1"/>
  <c r="M24" i="7"/>
  <c r="M28" i="8" s="1"/>
  <c r="M30" i="8" s="1"/>
  <c r="J31" i="8"/>
  <c r="L31" i="8"/>
  <c r="N31" i="8"/>
  <c r="K24" i="7"/>
  <c r="K28" i="8" s="1"/>
  <c r="K30" i="8" s="1"/>
  <c r="H31" i="8"/>
  <c r="F31" i="8"/>
  <c r="X31" i="8"/>
  <c r="R24" i="7"/>
  <c r="R28" i="8" s="1"/>
  <c r="R30" i="8" s="1"/>
  <c r="Q24" i="7"/>
  <c r="Q28" i="8" s="1"/>
  <c r="Q30" i="8" s="1"/>
  <c r="T24" i="7"/>
  <c r="T28" i="8" s="1"/>
  <c r="T30" i="8" s="1"/>
  <c r="X24" i="7"/>
  <c r="X28" i="8" s="1"/>
  <c r="X30" i="8" s="1"/>
  <c r="S31" i="8"/>
  <c r="R31" i="8"/>
  <c r="W31" i="8"/>
  <c r="U24" i="7"/>
  <c r="U28" i="8" s="1"/>
  <c r="U30" i="8" s="1"/>
  <c r="T31" i="8"/>
  <c r="U31" i="8"/>
  <c r="W24" i="7"/>
  <c r="W28" i="8" s="1"/>
  <c r="W30" i="8" s="1"/>
  <c r="Q31" i="8"/>
  <c r="S24" i="7"/>
  <c r="S28" i="8" s="1"/>
  <c r="S30" i="8" s="1"/>
  <c r="V31" i="8"/>
  <c r="V24" i="7"/>
  <c r="V28" i="8" s="1"/>
  <c r="V30" i="8" s="1"/>
  <c r="AF4" i="8"/>
  <c r="Z24" i="7"/>
  <c r="Z28" i="8" s="1"/>
  <c r="Z30" i="8" s="1"/>
  <c r="F4" i="8"/>
  <c r="E4" i="8"/>
  <c r="D4" i="8"/>
  <c r="G4" i="8"/>
  <c r="H4" i="8"/>
  <c r="I4" i="8"/>
  <c r="L4" i="8"/>
  <c r="J4" i="8"/>
  <c r="K4" i="8"/>
  <c r="M4" i="8"/>
  <c r="N4" i="8"/>
  <c r="O4" i="8"/>
  <c r="P4" i="8"/>
  <c r="Q4" i="8"/>
  <c r="S4" i="8"/>
  <c r="V4" i="8"/>
  <c r="R4" i="8"/>
  <c r="U4" i="8"/>
  <c r="T4" i="8"/>
  <c r="X4" i="8"/>
  <c r="W4" i="8"/>
  <c r="Y4" i="8"/>
  <c r="Z4" i="8"/>
  <c r="AB4" i="8"/>
  <c r="AA4" i="8"/>
  <c r="AC4" i="8"/>
  <c r="AE4" i="8"/>
  <c r="Y31" i="8"/>
  <c r="AG4" i="8"/>
  <c r="Y24" i="7"/>
  <c r="Y28" i="8" s="1"/>
  <c r="Y30" i="8" s="1"/>
  <c r="AA24" i="7"/>
  <c r="AA28" i="8" s="1"/>
  <c r="AA30" i="8" s="1"/>
  <c r="AA31" i="8"/>
  <c r="AD4" i="8"/>
  <c r="D31" i="8"/>
  <c r="AB31" i="8"/>
  <c r="AC31" i="8"/>
  <c r="AB24" i="7"/>
  <c r="AB28" i="8" s="1"/>
  <c r="AB30" i="8" s="1"/>
  <c r="AF31" i="8"/>
  <c r="AD31" i="8"/>
  <c r="AG31" i="8"/>
  <c r="AH6" i="3"/>
  <c r="AD24" i="7"/>
  <c r="AD28" i="8" s="1"/>
  <c r="AD30" i="8" s="1"/>
  <c r="AE24" i="7"/>
  <c r="AE28" i="8" s="1"/>
  <c r="AE30" i="8" s="1"/>
  <c r="AC24" i="7"/>
  <c r="AF24" i="7"/>
  <c r="AF28" i="8" s="1"/>
  <c r="AF30" i="8" s="1"/>
  <c r="AE31" i="8"/>
  <c r="AG24" i="7"/>
  <c r="AG28" i="8" s="1"/>
  <c r="AG30" i="8" s="1"/>
  <c r="AR4" i="11"/>
  <c r="AQ5" i="11"/>
  <c r="AP5" i="11"/>
  <c r="AM53" i="11"/>
  <c r="AN52" i="11"/>
  <c r="AN62" i="11" s="1"/>
  <c r="AP20" i="11"/>
  <c r="AO21" i="11"/>
  <c r="AO36" i="11"/>
  <c r="AN37" i="11"/>
  <c r="AP30" i="11" l="1"/>
  <c r="H28" i="8"/>
  <c r="H30" i="8" s="1"/>
  <c r="I28" i="8"/>
  <c r="I30" i="8" s="1"/>
  <c r="G28" i="8"/>
  <c r="G30" i="8" s="1"/>
  <c r="AI6" i="3"/>
  <c r="AJ6" i="3" s="1"/>
  <c r="C31" i="8"/>
  <c r="C4" i="8"/>
  <c r="AC28" i="8"/>
  <c r="AC30" i="8" s="1"/>
  <c r="D24" i="7"/>
  <c r="D28" i="8" s="1"/>
  <c r="AR5" i="11"/>
  <c r="AS4" i="11"/>
  <c r="AQ20" i="11"/>
  <c r="AP21" i="11"/>
  <c r="AN53" i="11"/>
  <c r="AO52" i="11"/>
  <c r="AO62" i="11" s="1"/>
  <c r="AO37" i="11"/>
  <c r="AP36" i="11"/>
  <c r="AQ36" i="11" s="1"/>
  <c r="AQ30" i="11" l="1"/>
  <c r="D30" i="8"/>
  <c r="C30" i="8" s="1"/>
  <c r="C28" i="8"/>
  <c r="AR20" i="11"/>
  <c r="AQ21" i="11"/>
  <c r="AT4" i="11"/>
  <c r="AS5" i="11"/>
  <c r="AR36" i="11"/>
  <c r="AQ37" i="11"/>
  <c r="AO53" i="11"/>
  <c r="AP52" i="11"/>
  <c r="AP62" i="11" s="1"/>
  <c r="AP37" i="11"/>
  <c r="AR30" i="11" l="1"/>
  <c r="AS36" i="11"/>
  <c r="AR37" i="11"/>
  <c r="AQ52" i="11"/>
  <c r="AQ62" i="11" s="1"/>
  <c r="AT5" i="11"/>
  <c r="AU4" i="11"/>
  <c r="AR21" i="11"/>
  <c r="AS20" i="11"/>
  <c r="AP53" i="11"/>
  <c r="AS30" i="11" l="1"/>
  <c r="AT20" i="11"/>
  <c r="AS21" i="11"/>
  <c r="AS37" i="11"/>
  <c r="AT36" i="11"/>
  <c r="AU5" i="11"/>
  <c r="AV4" i="11"/>
  <c r="AQ53" i="11"/>
  <c r="AR52" i="11"/>
  <c r="AR62" i="11" s="1"/>
  <c r="AT30" i="11" l="1"/>
  <c r="AR53" i="11"/>
  <c r="AS52" i="11"/>
  <c r="AS62" i="11" s="1"/>
  <c r="AV5" i="11"/>
  <c r="AW4" i="11"/>
  <c r="AT37" i="11"/>
  <c r="AU36" i="11"/>
  <c r="AT21" i="11"/>
  <c r="AU20" i="11"/>
  <c r="AU30" i="11" l="1"/>
  <c r="AW5" i="11"/>
  <c r="AX4" i="11"/>
  <c r="AV20" i="11"/>
  <c r="AU21" i="11"/>
  <c r="AV36" i="11"/>
  <c r="AU37" i="11"/>
  <c r="AT52" i="11"/>
  <c r="AT62" i="11" s="1"/>
  <c r="AS53" i="11"/>
  <c r="AV30" i="11" l="1"/>
  <c r="AT53" i="11"/>
  <c r="AU52" i="11"/>
  <c r="AU62" i="11" s="1"/>
  <c r="AW36" i="11"/>
  <c r="AV37" i="11"/>
  <c r="AY4" i="11"/>
  <c r="AX5" i="11"/>
  <c r="AV21" i="11"/>
  <c r="AW20" i="11"/>
  <c r="AW30" i="11" l="1"/>
  <c r="AW21" i="11"/>
  <c r="AX20" i="11"/>
  <c r="AY5" i="11"/>
  <c r="AZ4" i="11"/>
  <c r="AX36" i="11"/>
  <c r="AW37" i="11"/>
  <c r="AU53" i="11"/>
  <c r="AV52" i="11"/>
  <c r="AV62" i="11" s="1"/>
  <c r="AX30" i="11" l="1"/>
  <c r="AV53" i="11"/>
  <c r="AW52" i="11"/>
  <c r="AW62" i="11" s="1"/>
  <c r="AY36" i="11"/>
  <c r="AX37" i="11"/>
  <c r="BA4" i="11"/>
  <c r="AZ5" i="11"/>
  <c r="AY20" i="11"/>
  <c r="AX21" i="11"/>
  <c r="AY30" i="11" l="1"/>
  <c r="BA5" i="11"/>
  <c r="BB4" i="11"/>
  <c r="BC4" i="11" s="1"/>
  <c r="AX52" i="11"/>
  <c r="AX62" i="11" s="1"/>
  <c r="AW53" i="11"/>
  <c r="AY21" i="11"/>
  <c r="AZ20" i="11"/>
  <c r="AZ36" i="11"/>
  <c r="AY37" i="11"/>
  <c r="AZ30" i="11" l="1"/>
  <c r="F15" i="12"/>
  <c r="I14" i="12"/>
  <c r="I15" i="12"/>
  <c r="K15" i="12"/>
  <c r="N15" i="12"/>
  <c r="O15" i="12"/>
  <c r="P15" i="12"/>
  <c r="R15" i="12"/>
  <c r="V15" i="12"/>
  <c r="W14" i="12"/>
  <c r="AA14" i="12"/>
  <c r="AA15" i="12"/>
  <c r="Z14" i="12"/>
  <c r="AD14" i="12"/>
  <c r="AC15" i="12"/>
  <c r="AB14" i="12"/>
  <c r="AC14" i="12"/>
  <c r="AB15" i="12"/>
  <c r="AD15" i="12"/>
  <c r="AH15" i="12"/>
  <c r="AI15" i="12"/>
  <c r="AG14" i="12"/>
  <c r="AH14" i="12"/>
  <c r="G15" i="12"/>
  <c r="F14" i="12"/>
  <c r="G14" i="12"/>
  <c r="H15" i="12"/>
  <c r="J14" i="12"/>
  <c r="H14" i="12"/>
  <c r="J15" i="12"/>
  <c r="K14" i="12"/>
  <c r="M15" i="12"/>
  <c r="L14" i="12"/>
  <c r="L15" i="12"/>
  <c r="M14" i="12"/>
  <c r="N14" i="12"/>
  <c r="O14" i="12"/>
  <c r="P14" i="12"/>
  <c r="Q14" i="12"/>
  <c r="Q15" i="12"/>
  <c r="R14" i="12"/>
  <c r="S14" i="12"/>
  <c r="S15" i="12"/>
  <c r="T14" i="12"/>
  <c r="U15" i="12"/>
  <c r="T15" i="12"/>
  <c r="U14" i="12"/>
  <c r="V14" i="12"/>
  <c r="W15" i="12"/>
  <c r="X14" i="12"/>
  <c r="Y14" i="12"/>
  <c r="Y15" i="12"/>
  <c r="X15" i="12"/>
  <c r="Z15" i="12"/>
  <c r="AE15" i="12"/>
  <c r="AF15" i="12"/>
  <c r="AE14" i="12"/>
  <c r="AF14" i="12"/>
  <c r="AG15" i="12"/>
  <c r="AI14" i="12"/>
  <c r="BC5" i="11"/>
  <c r="BA36" i="11"/>
  <c r="AZ37" i="11"/>
  <c r="BB5" i="11"/>
  <c r="AZ21" i="11"/>
  <c r="BA20" i="11"/>
  <c r="AX53" i="11"/>
  <c r="AY52" i="11"/>
  <c r="AY62" i="11" s="1"/>
  <c r="BA30" i="11" l="1"/>
  <c r="BB20" i="11"/>
  <c r="BA21" i="11"/>
  <c r="AY53" i="11"/>
  <c r="AZ52" i="11"/>
  <c r="AZ62" i="11" s="1"/>
  <c r="BA37" i="11"/>
  <c r="BB36" i="11"/>
  <c r="BB30" i="11" l="1"/>
  <c r="BA52" i="11"/>
  <c r="BA62" i="11" s="1"/>
  <c r="AZ53" i="11"/>
  <c r="BC36" i="11"/>
  <c r="BB37" i="11"/>
  <c r="BB21" i="11"/>
  <c r="BC20" i="11"/>
  <c r="AJ31" i="12" l="1"/>
  <c r="AJ95" i="12" s="1"/>
  <c r="AJ30" i="12"/>
  <c r="AJ94" i="12" s="1"/>
  <c r="AJ47" i="12"/>
  <c r="AJ111" i="12" s="1"/>
  <c r="AJ46" i="12"/>
  <c r="AJ110" i="12" s="1"/>
  <c r="BC30" i="11"/>
  <c r="F47" i="12"/>
  <c r="F46" i="12"/>
  <c r="G46" i="12"/>
  <c r="G47" i="12"/>
  <c r="F30" i="12"/>
  <c r="G31" i="12"/>
  <c r="F31" i="12"/>
  <c r="G30" i="12"/>
  <c r="I31" i="12"/>
  <c r="J31" i="12"/>
  <c r="H30" i="12"/>
  <c r="H31" i="12"/>
  <c r="N31" i="12"/>
  <c r="M31" i="12"/>
  <c r="K31" i="12"/>
  <c r="L31" i="12"/>
  <c r="O31" i="12"/>
  <c r="P31" i="12"/>
  <c r="Q31" i="12"/>
  <c r="R31" i="12"/>
  <c r="U31" i="12"/>
  <c r="S31" i="12"/>
  <c r="T31" i="12"/>
  <c r="V31" i="12"/>
  <c r="X31" i="12"/>
  <c r="W31" i="12"/>
  <c r="Z31" i="12"/>
  <c r="AA31" i="12"/>
  <c r="Y31" i="12"/>
  <c r="AD31" i="12"/>
  <c r="AC31" i="12"/>
  <c r="AB31" i="12"/>
  <c r="AE31" i="12"/>
  <c r="AG31" i="12"/>
  <c r="AF31" i="12"/>
  <c r="AI31" i="12"/>
  <c r="AH31" i="12"/>
  <c r="U47" i="12"/>
  <c r="L47" i="12"/>
  <c r="Q47" i="12"/>
  <c r="S46" i="12"/>
  <c r="J46" i="12"/>
  <c r="N46" i="12"/>
  <c r="P46" i="12"/>
  <c r="R47" i="12"/>
  <c r="M47" i="12"/>
  <c r="T46" i="12"/>
  <c r="R46" i="12"/>
  <c r="T47" i="12"/>
  <c r="P47" i="12"/>
  <c r="O46" i="12"/>
  <c r="O47" i="12"/>
  <c r="S47" i="12"/>
  <c r="L46" i="12"/>
  <c r="Q46" i="12"/>
  <c r="U46" i="12"/>
  <c r="N47" i="12"/>
  <c r="M46" i="12"/>
  <c r="W47" i="12"/>
  <c r="V46" i="12"/>
  <c r="K46" i="12"/>
  <c r="I46" i="12"/>
  <c r="X46" i="12"/>
  <c r="K47" i="12"/>
  <c r="V47" i="12"/>
  <c r="W46" i="12"/>
  <c r="H47" i="12"/>
  <c r="J47" i="12"/>
  <c r="H46" i="12"/>
  <c r="I47" i="12"/>
  <c r="X47" i="12"/>
  <c r="Y46" i="12"/>
  <c r="Z47" i="12"/>
  <c r="Z46" i="12"/>
  <c r="Y47" i="12"/>
  <c r="AA47" i="12"/>
  <c r="AC47" i="12"/>
  <c r="AA46" i="12"/>
  <c r="AB46" i="12"/>
  <c r="AB47" i="12"/>
  <c r="AD47" i="12"/>
  <c r="AC46" i="12"/>
  <c r="AD46" i="12"/>
  <c r="AE46" i="12"/>
  <c r="AE47" i="12"/>
  <c r="AG46" i="12"/>
  <c r="AG47" i="12"/>
  <c r="AF47" i="12"/>
  <c r="AF46" i="12"/>
  <c r="AH47" i="12"/>
  <c r="AH46" i="12"/>
  <c r="AI47" i="12"/>
  <c r="AI46" i="12"/>
  <c r="X30" i="12"/>
  <c r="Q30" i="12"/>
  <c r="T30" i="12"/>
  <c r="S30" i="12"/>
  <c r="R30" i="12"/>
  <c r="Y30" i="12"/>
  <c r="O30" i="12"/>
  <c r="I30" i="12"/>
  <c r="M30" i="12"/>
  <c r="J30" i="12"/>
  <c r="L30" i="12"/>
  <c r="P30" i="12"/>
  <c r="K30" i="12"/>
  <c r="V30" i="12"/>
  <c r="N30" i="12"/>
  <c r="Z30" i="12"/>
  <c r="U30" i="12"/>
  <c r="W30" i="12"/>
  <c r="AA30" i="12"/>
  <c r="AB30" i="12"/>
  <c r="AC30" i="12"/>
  <c r="AD30" i="12"/>
  <c r="AF30" i="12"/>
  <c r="AE30" i="12"/>
  <c r="AG30" i="12"/>
  <c r="AH30" i="12"/>
  <c r="AI30" i="12"/>
  <c r="BC21" i="11"/>
  <c r="BC37" i="11"/>
  <c r="BA53" i="11"/>
  <c r="BB52" i="11"/>
  <c r="BB62" i="11" s="1"/>
  <c r="BB53" i="11" l="1"/>
  <c r="BC52" i="11"/>
  <c r="BC62" i="11" s="1"/>
  <c r="AJ62" i="12" l="1"/>
  <c r="AJ126" i="12" s="1"/>
  <c r="AJ63" i="12"/>
  <c r="AJ127" i="12" s="1"/>
  <c r="F63" i="12"/>
  <c r="G63" i="12"/>
  <c r="G62" i="12"/>
  <c r="H63" i="12"/>
  <c r="J63" i="12"/>
  <c r="I63" i="12"/>
  <c r="M63" i="12"/>
  <c r="K63" i="12"/>
  <c r="L63" i="12"/>
  <c r="N63" i="12"/>
  <c r="Q63" i="12"/>
  <c r="O63" i="12"/>
  <c r="P63" i="12"/>
  <c r="R63" i="12"/>
  <c r="T63" i="12"/>
  <c r="S63" i="12"/>
  <c r="U63" i="12"/>
  <c r="V63" i="12"/>
  <c r="X63" i="12"/>
  <c r="W63" i="12"/>
  <c r="Z63" i="12"/>
  <c r="AA63" i="12"/>
  <c r="AC63" i="12"/>
  <c r="AB63" i="12"/>
  <c r="AD63" i="12"/>
  <c r="Y63" i="12"/>
  <c r="AE63" i="12"/>
  <c r="AF63" i="12"/>
  <c r="AG63" i="12"/>
  <c r="AH63" i="12"/>
  <c r="AI63" i="12"/>
  <c r="X62" i="12"/>
  <c r="T62" i="12"/>
  <c r="N62" i="12"/>
  <c r="M62" i="12"/>
  <c r="V62" i="12"/>
  <c r="F62" i="12"/>
  <c r="Q62" i="12"/>
  <c r="S62" i="12"/>
  <c r="U62" i="12"/>
  <c r="P62" i="12"/>
  <c r="Y62" i="12"/>
  <c r="L62" i="12"/>
  <c r="O62" i="12"/>
  <c r="W62" i="12"/>
  <c r="H62" i="12"/>
  <c r="K62" i="12"/>
  <c r="J62" i="12"/>
  <c r="Z62" i="12"/>
  <c r="R62" i="12"/>
  <c r="I62" i="12"/>
  <c r="AB62" i="12"/>
  <c r="AA62" i="12"/>
  <c r="AC62" i="12"/>
  <c r="AE62" i="12"/>
  <c r="AD62" i="12"/>
  <c r="AF62" i="12"/>
  <c r="AG62" i="12"/>
  <c r="AH62" i="12"/>
  <c r="AI62" i="12"/>
  <c r="BC53" i="11"/>
  <c r="F178" i="18" l="1"/>
  <c r="G178" i="18" l="1"/>
  <c r="H178" i="18" s="1"/>
  <c r="I178" i="18"/>
  <c r="J178" i="18" s="1"/>
  <c r="K178" i="18" s="1"/>
  <c r="L178" i="18" s="1"/>
  <c r="M178" i="18" s="1"/>
  <c r="N178" i="18" s="1"/>
  <c r="F194" i="18"/>
  <c r="E178" i="18" l="1"/>
  <c r="E194" i="18" s="1"/>
  <c r="G194" i="18"/>
  <c r="H194" i="18" s="1"/>
  <c r="I194" i="18" s="1"/>
  <c r="J194" i="18" s="1"/>
  <c r="K194" i="18" s="1"/>
  <c r="L194" i="18" s="1"/>
  <c r="M194" i="18" s="1"/>
  <c r="O178" i="18"/>
  <c r="P178" i="18" l="1"/>
  <c r="N194" i="18"/>
  <c r="O194" i="18" l="1"/>
  <c r="Q178" i="18"/>
  <c r="R178" i="18" l="1"/>
  <c r="P194" i="18"/>
  <c r="Q194" i="18" l="1"/>
  <c r="S178" i="18"/>
  <c r="AE79" i="12"/>
  <c r="AE126" i="12"/>
  <c r="AE94" i="12"/>
  <c r="AE110" i="12"/>
  <c r="AE95" i="12"/>
  <c r="AE111" i="12"/>
  <c r="AE78" i="12"/>
  <c r="AE127" i="12"/>
  <c r="T178" i="18" l="1"/>
  <c r="R194" i="18"/>
  <c r="AF95" i="12"/>
  <c r="AF110" i="12"/>
  <c r="AF127" i="12"/>
  <c r="AF111" i="12"/>
  <c r="AF79" i="12"/>
  <c r="AF94" i="12"/>
  <c r="AF126" i="12"/>
  <c r="AF78" i="12"/>
  <c r="S194" i="18" l="1"/>
  <c r="U178" i="18"/>
  <c r="P181" i="18"/>
  <c r="AG79" i="12"/>
  <c r="AG126" i="12"/>
  <c r="AG95" i="12"/>
  <c r="AG110" i="12"/>
  <c r="AG94" i="12"/>
  <c r="AG111" i="12"/>
  <c r="AG127" i="12"/>
  <c r="AG78" i="12"/>
  <c r="I177" i="18" l="1"/>
  <c r="J177" i="18" s="1"/>
  <c r="K177" i="18" s="1"/>
  <c r="L177" i="18" s="1"/>
  <c r="M177" i="18" s="1"/>
  <c r="N177" i="18" s="1"/>
  <c r="V178" i="18"/>
  <c r="T194" i="18"/>
  <c r="I183" i="18"/>
  <c r="J183" i="18" s="1"/>
  <c r="K183" i="18" s="1"/>
  <c r="L183" i="18" s="1"/>
  <c r="M183" i="18" s="1"/>
  <c r="N183" i="18" s="1"/>
  <c r="O183" i="18" s="1"/>
  <c r="P183" i="18" s="1"/>
  <c r="Q181" i="18"/>
  <c r="AH110" i="12"/>
  <c r="AH95" i="12"/>
  <c r="AH94" i="12"/>
  <c r="AH126" i="12"/>
  <c r="AH78" i="12"/>
  <c r="AH79" i="12"/>
  <c r="AH111" i="12"/>
  <c r="AH127" i="12"/>
  <c r="O177" i="18" l="1"/>
  <c r="P177" i="18" s="1"/>
  <c r="Q177" i="18" s="1"/>
  <c r="R177" i="18" s="1"/>
  <c r="W178" i="18"/>
  <c r="U194" i="18"/>
  <c r="Q183" i="18"/>
  <c r="R181" i="18"/>
  <c r="AI126" i="12"/>
  <c r="AI110" i="12"/>
  <c r="AI78" i="12"/>
  <c r="AI95" i="12"/>
  <c r="AI79" i="12"/>
  <c r="AI127" i="12"/>
  <c r="AI111" i="12"/>
  <c r="AI94" i="12"/>
  <c r="V194" i="18" l="1"/>
  <c r="X178" i="18"/>
  <c r="R183" i="18"/>
  <c r="S181" i="18"/>
  <c r="S177" i="18"/>
  <c r="W194" i="18" l="1"/>
  <c r="Y178" i="18"/>
  <c r="S183" i="18"/>
  <c r="T177" i="18"/>
  <c r="T181" i="18"/>
  <c r="Z178" i="18" l="1"/>
  <c r="X194" i="18"/>
  <c r="U177" i="18"/>
  <c r="T183" i="18"/>
  <c r="U181" i="18"/>
  <c r="AA178" i="18" l="1"/>
  <c r="Y194" i="18"/>
  <c r="U183" i="18"/>
  <c r="V177" i="18"/>
  <c r="V181" i="18"/>
  <c r="AB178" i="18" l="1"/>
  <c r="Z194" i="18"/>
  <c r="V183" i="18"/>
  <c r="W181" i="18"/>
  <c r="W177" i="18"/>
  <c r="AC178" i="18" l="1"/>
  <c r="AD178" i="18" s="1"/>
  <c r="AE178" i="18" s="1"/>
  <c r="AF178" i="18" s="1"/>
  <c r="AG178" i="18" s="1"/>
  <c r="AH178" i="18" s="1"/>
  <c r="AA194" i="18"/>
  <c r="X181" i="18"/>
  <c r="X177" i="18"/>
  <c r="W183" i="18"/>
  <c r="AB194" i="18" l="1"/>
  <c r="AI178" i="18"/>
  <c r="X183" i="18"/>
  <c r="Y177" i="18"/>
  <c r="Y181" i="18"/>
  <c r="AC194" i="18" l="1"/>
  <c r="AD194" i="18" s="1"/>
  <c r="AE194" i="18" s="1"/>
  <c r="AF194" i="18" s="1"/>
  <c r="AG194" i="18" s="1"/>
  <c r="AH194" i="18" s="1"/>
  <c r="AI194" i="18" s="1"/>
  <c r="AJ178" i="18"/>
  <c r="Z177" i="18"/>
  <c r="Z181" i="18"/>
  <c r="Y183" i="18"/>
  <c r="AJ194" i="18" l="1"/>
  <c r="AK178" i="18"/>
  <c r="Z197" i="18"/>
  <c r="Z183" i="18"/>
  <c r="AA181" i="18"/>
  <c r="AA177" i="18"/>
  <c r="Z193" i="18"/>
  <c r="AL178" i="18" l="1"/>
  <c r="AK194" i="18"/>
  <c r="Z199" i="18"/>
  <c r="AB177" i="18"/>
  <c r="AA183" i="18"/>
  <c r="AA193" i="18"/>
  <c r="AB181" i="18"/>
  <c r="AA197" i="18"/>
  <c r="AL194" i="18" l="1"/>
  <c r="AM178" i="18"/>
  <c r="AC181" i="18"/>
  <c r="AB193" i="18"/>
  <c r="AB183" i="18"/>
  <c r="AA199" i="18"/>
  <c r="AB197" i="18"/>
  <c r="AC177" i="18"/>
  <c r="AN178" i="18" l="1"/>
  <c r="AM194" i="18"/>
  <c r="AC197" i="18"/>
  <c r="AC183" i="18"/>
  <c r="AC193" i="18"/>
  <c r="AD177" i="18"/>
  <c r="AB199" i="18"/>
  <c r="AD181" i="18"/>
  <c r="AN194" i="18" l="1"/>
  <c r="AO178" i="18"/>
  <c r="AE181" i="18"/>
  <c r="AD197" i="18"/>
  <c r="AC199" i="18"/>
  <c r="AD193" i="18"/>
  <c r="AD183" i="18"/>
  <c r="AE177" i="18"/>
  <c r="AP178" i="18" l="1"/>
  <c r="AO194" i="18"/>
  <c r="AF177" i="18"/>
  <c r="AE183" i="18"/>
  <c r="AE193" i="18"/>
  <c r="AE197" i="18"/>
  <c r="AF181" i="18"/>
  <c r="AD199" i="18"/>
  <c r="AP194" i="18" l="1"/>
  <c r="AQ178" i="18"/>
  <c r="AG181" i="18"/>
  <c r="AG177" i="18"/>
  <c r="AF183" i="18"/>
  <c r="AF193" i="18"/>
  <c r="AE199" i="18"/>
  <c r="AF197" i="18"/>
  <c r="AR178" i="18" l="1"/>
  <c r="AQ194" i="18"/>
  <c r="AF199" i="18"/>
  <c r="AG183" i="18"/>
  <c r="AH177" i="18"/>
  <c r="AG197" i="18"/>
  <c r="AG193" i="18"/>
  <c r="AH181" i="18"/>
  <c r="AS178" i="18" l="1"/>
  <c r="AR194" i="18"/>
  <c r="AI177" i="18"/>
  <c r="AI181" i="18"/>
  <c r="AI69" i="2" s="1"/>
  <c r="AH183" i="18"/>
  <c r="AH197" i="18"/>
  <c r="AH193" i="18"/>
  <c r="AG199" i="18"/>
  <c r="AT178" i="18" l="1"/>
  <c r="AS194" i="18"/>
  <c r="AI183" i="18"/>
  <c r="AI71" i="2" s="1"/>
  <c r="AI193" i="18"/>
  <c r="AI197" i="18"/>
  <c r="AJ181" i="18"/>
  <c r="AJ177" i="18"/>
  <c r="AH199" i="18"/>
  <c r="AT194" i="18" l="1"/>
  <c r="AU178" i="18"/>
  <c r="AI199" i="18"/>
  <c r="AJ193" i="18"/>
  <c r="AJ183" i="18"/>
  <c r="AK181" i="18"/>
  <c r="AJ197" i="18"/>
  <c r="AK177" i="18"/>
  <c r="AU194" i="18" l="1"/>
  <c r="AV178" i="18"/>
  <c r="AJ199" i="18"/>
  <c r="AL177" i="18"/>
  <c r="AK197" i="18"/>
  <c r="AK193" i="18"/>
  <c r="AL181" i="18"/>
  <c r="AK183" i="18"/>
  <c r="AW178" i="18" l="1"/>
  <c r="AV194" i="18"/>
  <c r="AL183" i="18"/>
  <c r="AM177" i="18"/>
  <c r="AL193" i="18"/>
  <c r="AM181" i="18"/>
  <c r="AL197" i="18"/>
  <c r="AK199" i="18"/>
  <c r="AW194" i="18" l="1"/>
  <c r="AX178" i="18"/>
  <c r="AM183" i="18"/>
  <c r="AL199" i="18"/>
  <c r="AM197" i="18"/>
  <c r="AM193" i="18"/>
  <c r="AN177" i="18"/>
  <c r="AN181" i="18"/>
  <c r="AO177" i="18" l="1"/>
  <c r="AY178" i="18"/>
  <c r="AO181" i="18"/>
  <c r="AX194" i="18"/>
  <c r="AN193" i="18"/>
  <c r="AN197" i="18"/>
  <c r="AM199" i="18"/>
  <c r="AN183" i="18"/>
  <c r="AZ178" i="18" l="1"/>
  <c r="AO183" i="18"/>
  <c r="AP177" i="18"/>
  <c r="AO193" i="18"/>
  <c r="AY194" i="18"/>
  <c r="AO197" i="18"/>
  <c r="AP181" i="18"/>
  <c r="AN199" i="18"/>
  <c r="BA178" i="18" l="1"/>
  <c r="BB178" i="18" s="1"/>
  <c r="AZ194" i="18"/>
  <c r="AO199" i="18"/>
  <c r="AP183" i="18"/>
  <c r="AQ177" i="18"/>
  <c r="AP193" i="18"/>
  <c r="AQ181" i="18"/>
  <c r="AP197" i="18"/>
  <c r="BA194" i="18" l="1"/>
  <c r="BB194" i="18" s="1"/>
  <c r="AP199" i="18"/>
  <c r="AQ183" i="18"/>
  <c r="AR177" i="18"/>
  <c r="AQ193" i="18"/>
  <c r="AQ197" i="18"/>
  <c r="AR181" i="18"/>
  <c r="AQ199" i="18" l="1"/>
  <c r="AR183" i="18"/>
  <c r="AS177" i="18"/>
  <c r="AR193" i="18"/>
  <c r="AS181" i="18"/>
  <c r="AR197" i="18"/>
  <c r="AR199" i="18" l="1"/>
  <c r="AS183" i="18"/>
  <c r="AT177" i="18"/>
  <c r="AS193" i="18"/>
  <c r="AS197" i="18"/>
  <c r="AT181" i="18"/>
  <c r="AT183" i="18" l="1"/>
  <c r="AS199" i="18"/>
  <c r="AU177" i="18"/>
  <c r="AT193" i="18"/>
  <c r="AU181" i="18"/>
  <c r="AT197" i="18"/>
  <c r="AT199" i="18" l="1"/>
  <c r="AU183" i="18"/>
  <c r="AV177" i="18"/>
  <c r="AU193" i="18"/>
  <c r="AU197" i="18"/>
  <c r="AV181" i="18"/>
  <c r="AV183" i="18" l="1"/>
  <c r="AU199" i="18"/>
  <c r="AW177" i="18"/>
  <c r="AV193" i="18"/>
  <c r="AV197" i="18"/>
  <c r="AW181" i="18"/>
  <c r="AV199" i="18" l="1"/>
  <c r="AW183" i="18"/>
  <c r="AX177" i="18"/>
  <c r="AW193" i="18"/>
  <c r="AX181" i="18"/>
  <c r="AW197" i="18"/>
  <c r="AX183" i="18" l="1"/>
  <c r="AW199" i="18"/>
  <c r="AY177" i="18"/>
  <c r="AX193" i="18"/>
  <c r="AX197" i="18"/>
  <c r="AY181" i="18"/>
  <c r="AZ177" i="18" l="1"/>
  <c r="AZ181" i="18"/>
  <c r="AX199" i="18"/>
  <c r="AY183" i="18"/>
  <c r="AY193" i="18"/>
  <c r="AY197" i="18"/>
  <c r="AZ197" i="18" l="1"/>
  <c r="BA177" i="18"/>
  <c r="BB177" i="18" s="1"/>
  <c r="AZ183" i="18"/>
  <c r="AZ193" i="18"/>
  <c r="BA181" i="18"/>
  <c r="BB181" i="18" s="1"/>
  <c r="AY199" i="18"/>
  <c r="BA193" i="18" l="1"/>
  <c r="BB193" i="18" s="1"/>
  <c r="AZ199" i="18"/>
  <c r="BA183" i="18"/>
  <c r="BB183" i="18" s="1"/>
  <c r="BA197" i="18"/>
  <c r="BB197" i="18" s="1"/>
  <c r="BA199" i="18" l="1"/>
  <c r="BB199" i="18" s="1"/>
  <c r="F110" i="12" l="1"/>
  <c r="L126" i="12"/>
  <c r="L127" i="12"/>
  <c r="L111" i="12"/>
  <c r="F79" i="12"/>
  <c r="F78" i="12"/>
  <c r="F127" i="12"/>
  <c r="F111" i="12"/>
  <c r="F126" i="12"/>
  <c r="K78" i="12"/>
  <c r="K126" i="12"/>
  <c r="K111" i="12"/>
  <c r="K79" i="12"/>
  <c r="K110" i="12"/>
  <c r="K127" i="12"/>
  <c r="K94" i="12"/>
  <c r="K95" i="12"/>
  <c r="G110" i="12" l="1"/>
  <c r="G127" i="12"/>
  <c r="L79" i="12"/>
  <c r="L78" i="12"/>
  <c r="G126" i="12"/>
  <c r="G79" i="12"/>
  <c r="F95" i="12"/>
  <c r="L95" i="12"/>
  <c r="L94" i="12"/>
  <c r="L110" i="12"/>
  <c r="G95" i="12"/>
  <c r="G111" i="12"/>
  <c r="F94" i="12"/>
  <c r="G94" i="12"/>
  <c r="G78" i="12"/>
  <c r="H127" i="12"/>
  <c r="M127" i="12" l="1"/>
  <c r="H110" i="12"/>
  <c r="M95" i="12"/>
  <c r="M126" i="12"/>
  <c r="H79" i="12"/>
  <c r="H78" i="12"/>
  <c r="H111" i="12"/>
  <c r="M78" i="12"/>
  <c r="M111" i="12"/>
  <c r="M110" i="12"/>
  <c r="H94" i="12"/>
  <c r="H95" i="12"/>
  <c r="H126" i="12"/>
  <c r="M94" i="12"/>
  <c r="M79" i="12"/>
  <c r="I127" i="12"/>
  <c r="I110" i="12"/>
  <c r="I126" i="12"/>
  <c r="I95" i="12"/>
  <c r="I79" i="12"/>
  <c r="I94" i="12"/>
  <c r="N94" i="12" l="1"/>
  <c r="N95" i="12"/>
  <c r="N127" i="12"/>
  <c r="N79" i="12"/>
  <c r="N78" i="12"/>
  <c r="I78" i="12"/>
  <c r="I111" i="12"/>
  <c r="N110" i="12"/>
  <c r="N111" i="12"/>
  <c r="N126" i="12"/>
  <c r="O94" i="12"/>
  <c r="O127" i="12"/>
  <c r="O126" i="12"/>
  <c r="O78" i="12"/>
  <c r="O111" i="12"/>
  <c r="J111" i="12"/>
  <c r="J127" i="12"/>
  <c r="J110" i="12"/>
  <c r="J126" i="12"/>
  <c r="J95" i="12"/>
  <c r="J78" i="12"/>
  <c r="J79" i="12"/>
  <c r="J94" i="12"/>
  <c r="O95" i="12" l="1"/>
  <c r="O110" i="12"/>
  <c r="O79" i="12"/>
  <c r="P127" i="12"/>
  <c r="P78" i="12"/>
  <c r="P95" i="12"/>
  <c r="P79" i="12"/>
  <c r="P111" i="12"/>
  <c r="P110" i="12"/>
  <c r="P94" i="12"/>
  <c r="P126" i="12" l="1"/>
  <c r="Q111" i="12"/>
  <c r="Q126" i="12"/>
  <c r="Q78" i="12"/>
  <c r="Q127" i="12"/>
  <c r="Q110" i="12"/>
  <c r="Q94" i="12"/>
  <c r="Q79" i="12"/>
  <c r="Q95" i="12"/>
  <c r="R95" i="12" l="1"/>
  <c r="R111" i="12" l="1"/>
  <c r="R126" i="12"/>
  <c r="R94" i="12"/>
  <c r="R127" i="12"/>
  <c r="R110" i="12"/>
  <c r="R78" i="12"/>
  <c r="R79" i="12"/>
  <c r="S126" i="12"/>
  <c r="S94" i="12"/>
  <c r="S78" i="12"/>
  <c r="S79" i="12"/>
  <c r="S111" i="12"/>
  <c r="S95" i="12"/>
  <c r="S110" i="12"/>
  <c r="S127" i="12"/>
  <c r="T78" i="12" l="1"/>
  <c r="T126" i="12"/>
  <c r="T94" i="12"/>
  <c r="T111" i="12"/>
  <c r="T127" i="12"/>
  <c r="T95" i="12"/>
  <c r="T79" i="12"/>
  <c r="T110" i="12"/>
  <c r="U79" i="12"/>
  <c r="U94" i="12"/>
  <c r="U95" i="12"/>
  <c r="U127" i="12"/>
  <c r="U110" i="12"/>
  <c r="U111" i="12"/>
  <c r="U126" i="12"/>
  <c r="U78" i="12" l="1"/>
  <c r="V126" i="12" l="1"/>
  <c r="V127" i="12"/>
  <c r="V79" i="12"/>
  <c r="V110" i="12"/>
  <c r="V95" i="12"/>
  <c r="V94" i="12"/>
  <c r="V78" i="12"/>
  <c r="V111" i="12"/>
  <c r="W126" i="12"/>
  <c r="W95" i="12"/>
  <c r="W94" i="12"/>
  <c r="W79" i="12"/>
  <c r="W127" i="12"/>
  <c r="W111" i="12"/>
  <c r="W110" i="12"/>
  <c r="W78" i="12"/>
  <c r="X126" i="12" l="1"/>
  <c r="X110" i="12"/>
  <c r="X94" i="12"/>
  <c r="X111" i="12"/>
  <c r="X78" i="12"/>
  <c r="X79" i="12"/>
  <c r="X95" i="12" l="1"/>
  <c r="X127" i="12"/>
  <c r="Y79" i="12"/>
  <c r="Y94" i="12"/>
  <c r="Y95" i="12"/>
  <c r="Y111" i="12"/>
  <c r="Y126" i="12"/>
  <c r="Y110" i="12"/>
  <c r="Y127" i="12" l="1"/>
  <c r="Y78" i="12"/>
  <c r="Z126" i="12"/>
  <c r="Z127" i="12"/>
  <c r="Z110" i="12"/>
  <c r="Z111" i="12"/>
  <c r="Z94" i="12"/>
  <c r="Z95" i="12"/>
  <c r="Z79" i="12"/>
  <c r="Z78" i="12" l="1"/>
  <c r="AA111" i="12"/>
  <c r="AA94" i="12"/>
  <c r="AA110" i="12"/>
  <c r="AA126" i="12"/>
  <c r="AA79" i="12"/>
  <c r="AA95" i="12"/>
  <c r="AA127" i="12"/>
  <c r="AA78" i="12"/>
  <c r="AB79" i="12" l="1"/>
  <c r="AB95" i="12"/>
  <c r="AB111" i="12"/>
  <c r="AB94" i="12"/>
  <c r="AB126" i="12"/>
  <c r="AB78" i="12"/>
  <c r="AB110" i="12" l="1"/>
  <c r="AB127" i="12"/>
  <c r="AC95" i="12"/>
  <c r="AC110" i="12"/>
  <c r="AC126" i="12"/>
  <c r="AC127" i="12"/>
  <c r="AC78" i="12"/>
  <c r="AC94" i="12"/>
  <c r="AC111" i="12"/>
  <c r="AC79" i="12"/>
  <c r="AD127" i="12" l="1"/>
  <c r="AD94" i="12"/>
  <c r="AD79" i="12"/>
  <c r="AD78" i="12"/>
  <c r="AD95" i="12"/>
  <c r="AD126" i="12"/>
  <c r="AD110" i="12"/>
  <c r="AD111" i="12"/>
  <c r="AG19" i="8" l="1"/>
  <c r="C7" i="8"/>
  <c r="C19" i="8" l="1"/>
  <c r="F26" i="11" l="1"/>
  <c r="G26" i="11" s="1"/>
  <c r="F28" i="11"/>
  <c r="F57" i="11"/>
  <c r="G57" i="11" s="1"/>
  <c r="F77" i="17"/>
  <c r="G77" i="17" s="1"/>
  <c r="H77" i="17" l="1"/>
  <c r="G28" i="11"/>
  <c r="H28" i="11" s="1"/>
  <c r="I28" i="11" s="1"/>
  <c r="H57" i="11"/>
  <c r="H26" i="11"/>
  <c r="F27" i="11"/>
  <c r="F24" i="11"/>
  <c r="F58" i="11"/>
  <c r="F59" i="11"/>
  <c r="F13" i="11"/>
  <c r="F61" i="11"/>
  <c r="F12" i="11"/>
  <c r="I77" i="17" l="1"/>
  <c r="G61" i="11"/>
  <c r="J28" i="11"/>
  <c r="G12" i="11"/>
  <c r="G13" i="11"/>
  <c r="G59" i="11"/>
  <c r="I57" i="11"/>
  <c r="I26" i="11"/>
  <c r="F45" i="11"/>
  <c r="F23" i="11"/>
  <c r="J77" i="17" l="1"/>
  <c r="K28" i="11"/>
  <c r="F28" i="12" s="1"/>
  <c r="F92" i="12" s="1"/>
  <c r="H59" i="11"/>
  <c r="H12" i="11"/>
  <c r="H61" i="11"/>
  <c r="G45" i="11"/>
  <c r="J57" i="11"/>
  <c r="G23" i="11"/>
  <c r="J26" i="11"/>
  <c r="H13" i="11"/>
  <c r="K77" i="17" l="1"/>
  <c r="K57" i="11"/>
  <c r="L28" i="11"/>
  <c r="G28" i="12" s="1"/>
  <c r="G92" i="12" s="1"/>
  <c r="K26" i="11"/>
  <c r="F26" i="12" s="1"/>
  <c r="F90" i="12" s="1"/>
  <c r="I61" i="11"/>
  <c r="I12" i="11"/>
  <c r="I13" i="11"/>
  <c r="H23" i="11"/>
  <c r="H45" i="11"/>
  <c r="I59" i="11"/>
  <c r="F57" i="12" l="1"/>
  <c r="F121" i="12" s="1"/>
  <c r="L77" i="17"/>
  <c r="L26" i="11"/>
  <c r="G26" i="12" s="1"/>
  <c r="G90" i="12" s="1"/>
  <c r="L57" i="11"/>
  <c r="M28" i="11"/>
  <c r="J59" i="11"/>
  <c r="I23" i="11"/>
  <c r="J13" i="11"/>
  <c r="J12" i="11"/>
  <c r="P143" i="18"/>
  <c r="J61" i="11"/>
  <c r="I45" i="11"/>
  <c r="I159" i="18"/>
  <c r="J159" i="18" s="1"/>
  <c r="K159" i="18" s="1"/>
  <c r="L159" i="18" s="1"/>
  <c r="M159" i="18" s="1"/>
  <c r="N159" i="18" s="1"/>
  <c r="O159" i="18" s="1"/>
  <c r="P159" i="18" s="1"/>
  <c r="Q159" i="18" s="1"/>
  <c r="R159" i="18" s="1"/>
  <c r="S159" i="18" s="1"/>
  <c r="T159" i="18" s="1"/>
  <c r="U159" i="18" s="1"/>
  <c r="V159" i="18" s="1"/>
  <c r="W159" i="18" s="1"/>
  <c r="X159" i="18" s="1"/>
  <c r="Y159" i="18" s="1"/>
  <c r="Z159" i="18" s="1"/>
  <c r="AA159" i="18" s="1"/>
  <c r="AB159" i="18" s="1"/>
  <c r="AC159" i="18" s="1"/>
  <c r="AD159" i="18" s="1"/>
  <c r="AE159" i="18" s="1"/>
  <c r="AF159" i="18" s="1"/>
  <c r="AG159" i="18" s="1"/>
  <c r="AH159" i="18" s="1"/>
  <c r="AI159" i="18" s="1"/>
  <c r="AJ159" i="18" l="1"/>
  <c r="H28" i="12"/>
  <c r="H92" i="12" s="1"/>
  <c r="G57" i="12"/>
  <c r="G121" i="12" s="1"/>
  <c r="M77" i="17"/>
  <c r="K13" i="11"/>
  <c r="K12" i="11"/>
  <c r="F12" i="12" s="1"/>
  <c r="F76" i="12" s="1"/>
  <c r="N28" i="11"/>
  <c r="I28" i="12" s="1"/>
  <c r="I92" i="12" s="1"/>
  <c r="M26" i="11"/>
  <c r="K59" i="11"/>
  <c r="F59" i="12" s="1"/>
  <c r="F123" i="12" s="1"/>
  <c r="M57" i="11"/>
  <c r="H57" i="12" s="1"/>
  <c r="H121" i="12" s="1"/>
  <c r="K61" i="11"/>
  <c r="F61" i="12" s="1"/>
  <c r="F125" i="12" s="1"/>
  <c r="Q143" i="18"/>
  <c r="J45" i="11"/>
  <c r="J23" i="11"/>
  <c r="AK159" i="18" l="1"/>
  <c r="AL159" i="18" s="1"/>
  <c r="AM159" i="18" s="1"/>
  <c r="AN159" i="18" s="1"/>
  <c r="AO159" i="18" s="1"/>
  <c r="AP159" i="18" s="1"/>
  <c r="AQ159" i="18" s="1"/>
  <c r="AR159" i="18" s="1"/>
  <c r="AS159" i="18" s="1"/>
  <c r="AT159" i="18" s="1"/>
  <c r="AU159" i="18" s="1"/>
  <c r="AV159" i="18" s="1"/>
  <c r="AW159" i="18" s="1"/>
  <c r="AX159" i="18" s="1"/>
  <c r="AY159" i="18" s="1"/>
  <c r="AZ159" i="18" s="1"/>
  <c r="BA159" i="18" s="1"/>
  <c r="BB159" i="18" s="1"/>
  <c r="H26" i="12"/>
  <c r="H90" i="12" s="1"/>
  <c r="F13" i="12"/>
  <c r="F77" i="12" s="1"/>
  <c r="N77" i="17"/>
  <c r="K45" i="11"/>
  <c r="L59" i="11"/>
  <c r="G59" i="12" s="1"/>
  <c r="G123" i="12" s="1"/>
  <c r="N26" i="11"/>
  <c r="O28" i="11"/>
  <c r="J28" i="12" s="1"/>
  <c r="J92" i="12" s="1"/>
  <c r="N57" i="11"/>
  <c r="I57" i="12" s="1"/>
  <c r="I121" i="12" s="1"/>
  <c r="L12" i="11"/>
  <c r="L13" i="11"/>
  <c r="G13" i="12" s="1"/>
  <c r="G77" i="12" s="1"/>
  <c r="K23" i="11"/>
  <c r="L61" i="11"/>
  <c r="G61" i="12" s="1"/>
  <c r="G125" i="12" s="1"/>
  <c r="R143" i="18"/>
  <c r="G12" i="12" l="1"/>
  <c r="G76" i="12" s="1"/>
  <c r="I26" i="12"/>
  <c r="I90" i="12" s="1"/>
  <c r="F45" i="12"/>
  <c r="F109" i="12" s="1"/>
  <c r="F23" i="12"/>
  <c r="F87" i="12" s="1"/>
  <c r="O77" i="17"/>
  <c r="M12" i="11"/>
  <c r="P28" i="11"/>
  <c r="K28" i="12" s="1"/>
  <c r="K92" i="12" s="1"/>
  <c r="L23" i="11"/>
  <c r="M13" i="11"/>
  <c r="H13" i="12" s="1"/>
  <c r="H77" i="12" s="1"/>
  <c r="O26" i="11"/>
  <c r="M59" i="11"/>
  <c r="L45" i="11"/>
  <c r="O57" i="11"/>
  <c r="S143" i="18"/>
  <c r="M61" i="11"/>
  <c r="J57" i="12" l="1"/>
  <c r="J121" i="12" s="1"/>
  <c r="H59" i="12"/>
  <c r="H123" i="12" s="1"/>
  <c r="G23" i="12"/>
  <c r="G87" i="12" s="1"/>
  <c r="H12" i="12"/>
  <c r="H76" i="12" s="1"/>
  <c r="H61" i="12"/>
  <c r="H125" i="12" s="1"/>
  <c r="G45" i="12"/>
  <c r="G109" i="12" s="1"/>
  <c r="J26" i="12"/>
  <c r="J90" i="12" s="1"/>
  <c r="P57" i="11"/>
  <c r="P77" i="17"/>
  <c r="P26" i="11"/>
  <c r="K26" i="12" s="1"/>
  <c r="K90" i="12" s="1"/>
  <c r="M23" i="11"/>
  <c r="Q28" i="11"/>
  <c r="L28" i="12" s="1"/>
  <c r="L92" i="12" s="1"/>
  <c r="N13" i="11"/>
  <c r="N59" i="11"/>
  <c r="I59" i="12" s="1"/>
  <c r="I123" i="12" s="1"/>
  <c r="Q57" i="11"/>
  <c r="L57" i="12" s="1"/>
  <c r="L121" i="12" s="1"/>
  <c r="M45" i="11"/>
  <c r="H45" i="12" s="1"/>
  <c r="H109" i="12" s="1"/>
  <c r="N12" i="11"/>
  <c r="I12" i="12" s="1"/>
  <c r="I76" i="12" s="1"/>
  <c r="T143" i="18"/>
  <c r="N61" i="11"/>
  <c r="I61" i="12" s="1"/>
  <c r="I125" i="12" s="1"/>
  <c r="I13" i="12" l="1"/>
  <c r="I77" i="12" s="1"/>
  <c r="H23" i="12"/>
  <c r="H87" i="12" s="1"/>
  <c r="K57" i="12"/>
  <c r="K121" i="12" s="1"/>
  <c r="O13" i="11"/>
  <c r="Q77" i="17"/>
  <c r="O59" i="11"/>
  <c r="J59" i="12" s="1"/>
  <c r="J123" i="12" s="1"/>
  <c r="P13" i="11"/>
  <c r="K13" i="12" s="1"/>
  <c r="K77" i="12" s="1"/>
  <c r="R28" i="11"/>
  <c r="M28" i="12" s="1"/>
  <c r="M92" i="12" s="1"/>
  <c r="O12" i="11"/>
  <c r="J12" i="12" s="1"/>
  <c r="J76" i="12" s="1"/>
  <c r="Q26" i="11"/>
  <c r="L26" i="12" s="1"/>
  <c r="L90" i="12" s="1"/>
  <c r="N23" i="11"/>
  <c r="N45" i="11"/>
  <c r="I45" i="12" s="1"/>
  <c r="I109" i="12" s="1"/>
  <c r="R57" i="11"/>
  <c r="M57" i="12" s="1"/>
  <c r="M121" i="12" s="1"/>
  <c r="O61" i="11"/>
  <c r="J61" i="12" s="1"/>
  <c r="J125" i="12" s="1"/>
  <c r="U143" i="18"/>
  <c r="I23" i="12" l="1"/>
  <c r="I87" i="12" s="1"/>
  <c r="J13" i="12"/>
  <c r="J77" i="12" s="1"/>
  <c r="R77" i="17"/>
  <c r="P12" i="11"/>
  <c r="K12" i="12" s="1"/>
  <c r="K76" i="12" s="1"/>
  <c r="O23" i="11"/>
  <c r="J23" i="12" s="1"/>
  <c r="J87" i="12" s="1"/>
  <c r="P59" i="11"/>
  <c r="K59" i="12" s="1"/>
  <c r="K123" i="12" s="1"/>
  <c r="R26" i="11"/>
  <c r="S28" i="11"/>
  <c r="N28" i="12" s="1"/>
  <c r="N92" i="12" s="1"/>
  <c r="S57" i="11"/>
  <c r="N57" i="12" s="1"/>
  <c r="N121" i="12" s="1"/>
  <c r="O45" i="11"/>
  <c r="Q13" i="11"/>
  <c r="L13" i="12" s="1"/>
  <c r="L77" i="12" s="1"/>
  <c r="V143" i="18"/>
  <c r="P61" i="11"/>
  <c r="K61" i="12" s="1"/>
  <c r="K125" i="12" s="1"/>
  <c r="M26" i="12" l="1"/>
  <c r="M90" i="12" s="1"/>
  <c r="J45" i="12"/>
  <c r="J109" i="12" s="1"/>
  <c r="S77" i="17"/>
  <c r="P23" i="11"/>
  <c r="K23" i="12" s="1"/>
  <c r="K87" i="12" s="1"/>
  <c r="T28" i="11"/>
  <c r="O28" i="12" s="1"/>
  <c r="O92" i="12" s="1"/>
  <c r="S26" i="11"/>
  <c r="N26" i="12" s="1"/>
  <c r="N90" i="12" s="1"/>
  <c r="P45" i="11"/>
  <c r="Q59" i="11"/>
  <c r="T57" i="11"/>
  <c r="O57" i="12" s="1"/>
  <c r="O121" i="12" s="1"/>
  <c r="R13" i="11"/>
  <c r="M13" i="12" s="1"/>
  <c r="M77" i="12" s="1"/>
  <c r="Q12" i="11"/>
  <c r="L12" i="12" s="1"/>
  <c r="L76" i="12" s="1"/>
  <c r="W143" i="18"/>
  <c r="Q61" i="11"/>
  <c r="L61" i="12" l="1"/>
  <c r="L125" i="12" s="1"/>
  <c r="L59" i="12"/>
  <c r="L123" i="12" s="1"/>
  <c r="K45" i="12"/>
  <c r="K109" i="12" s="1"/>
  <c r="T77" i="17"/>
  <c r="U57" i="11"/>
  <c r="R12" i="11"/>
  <c r="R59" i="11"/>
  <c r="M59" i="12" s="1"/>
  <c r="M123" i="12" s="1"/>
  <c r="T26" i="11"/>
  <c r="Q23" i="11"/>
  <c r="S13" i="11"/>
  <c r="Q45" i="11"/>
  <c r="U28" i="11"/>
  <c r="P28" i="12" s="1"/>
  <c r="P92" i="12" s="1"/>
  <c r="R61" i="11"/>
  <c r="X143" i="18"/>
  <c r="L45" i="12" l="1"/>
  <c r="L109" i="12" s="1"/>
  <c r="L23" i="12"/>
  <c r="L87" i="12" s="1"/>
  <c r="M12" i="12"/>
  <c r="M76" i="12" s="1"/>
  <c r="O26" i="12"/>
  <c r="O90" i="12" s="1"/>
  <c r="M61" i="12"/>
  <c r="M125" i="12" s="1"/>
  <c r="N13" i="12"/>
  <c r="N77" i="12" s="1"/>
  <c r="P57" i="12"/>
  <c r="P121" i="12" s="1"/>
  <c r="U26" i="11"/>
  <c r="P26" i="12" s="1"/>
  <c r="P90" i="12" s="1"/>
  <c r="U77" i="17"/>
  <c r="V28" i="11"/>
  <c r="R23" i="11"/>
  <c r="S12" i="11"/>
  <c r="N12" i="12" s="1"/>
  <c r="N76" i="12" s="1"/>
  <c r="S59" i="11"/>
  <c r="N59" i="12" s="1"/>
  <c r="N123" i="12" s="1"/>
  <c r="V57" i="11"/>
  <c r="R45" i="11"/>
  <c r="M45" i="12" s="1"/>
  <c r="M109" i="12" s="1"/>
  <c r="T13" i="11"/>
  <c r="Y143" i="18"/>
  <c r="S61" i="11"/>
  <c r="V26" i="11" l="1"/>
  <c r="Q26" i="12" s="1"/>
  <c r="Q90" i="12" s="1"/>
  <c r="N61" i="12"/>
  <c r="N125" i="12" s="1"/>
  <c r="M23" i="12"/>
  <c r="M87" i="12" s="1"/>
  <c r="O13" i="12"/>
  <c r="O77" i="12" s="1"/>
  <c r="Q57" i="12"/>
  <c r="Q121" i="12" s="1"/>
  <c r="Q28" i="12"/>
  <c r="Q92" i="12" s="1"/>
  <c r="U13" i="11"/>
  <c r="W57" i="11"/>
  <c r="X57" i="11" s="1"/>
  <c r="S57" i="12" s="1"/>
  <c r="S121" i="12" s="1"/>
  <c r="V77" i="17"/>
  <c r="T12" i="11"/>
  <c r="T59" i="11"/>
  <c r="O59" i="12" s="1"/>
  <c r="O123" i="12" s="1"/>
  <c r="S45" i="11"/>
  <c r="V13" i="11"/>
  <c r="Q13" i="12" s="1"/>
  <c r="Q77" i="12" s="1"/>
  <c r="S23" i="11"/>
  <c r="W28" i="11"/>
  <c r="R28" i="12" s="1"/>
  <c r="R92" i="12" s="1"/>
  <c r="Z143" i="18"/>
  <c r="T61" i="11"/>
  <c r="O61" i="12" s="1"/>
  <c r="O125" i="12" s="1"/>
  <c r="W26" i="11" l="1"/>
  <c r="R26" i="12" s="1"/>
  <c r="R90" i="12" s="1"/>
  <c r="N23" i="12"/>
  <c r="N87" i="12" s="1"/>
  <c r="N45" i="12"/>
  <c r="N109" i="12" s="1"/>
  <c r="O12" i="12"/>
  <c r="O76" i="12" s="1"/>
  <c r="R57" i="12"/>
  <c r="R121" i="12" s="1"/>
  <c r="P13" i="12"/>
  <c r="P77" i="12" s="1"/>
  <c r="W77" i="17"/>
  <c r="X28" i="11"/>
  <c r="Y57" i="11"/>
  <c r="T57" i="12" s="1"/>
  <c r="T121" i="12" s="1"/>
  <c r="U12" i="11"/>
  <c r="T23" i="11"/>
  <c r="W13" i="11"/>
  <c r="R13" i="12" s="1"/>
  <c r="R77" i="12" s="1"/>
  <c r="T45" i="11"/>
  <c r="O45" i="12" s="1"/>
  <c r="O109" i="12" s="1"/>
  <c r="U59" i="11"/>
  <c r="AA143" i="18"/>
  <c r="U61" i="11"/>
  <c r="X26" i="11" l="1"/>
  <c r="Y26" i="11" s="1"/>
  <c r="T26" i="12" s="1"/>
  <c r="T90" i="12" s="1"/>
  <c r="P61" i="12"/>
  <c r="P125" i="12" s="1"/>
  <c r="O23" i="12"/>
  <c r="O87" i="12" s="1"/>
  <c r="S28" i="12"/>
  <c r="S92" i="12" s="1"/>
  <c r="P59" i="12"/>
  <c r="P123" i="12" s="1"/>
  <c r="P12" i="12"/>
  <c r="P76" i="12" s="1"/>
  <c r="S26" i="12"/>
  <c r="S90" i="12" s="1"/>
  <c r="V59" i="11"/>
  <c r="Q59" i="12" s="1"/>
  <c r="Q123" i="12" s="1"/>
  <c r="X77" i="17"/>
  <c r="U45" i="11"/>
  <c r="P45" i="12" s="1"/>
  <c r="P109" i="12" s="1"/>
  <c r="U23" i="11"/>
  <c r="P23" i="12" s="1"/>
  <c r="P87" i="12" s="1"/>
  <c r="Z57" i="11"/>
  <c r="Y28" i="11"/>
  <c r="T28" i="12" s="1"/>
  <c r="T92" i="12" s="1"/>
  <c r="X13" i="11"/>
  <c r="V12" i="11"/>
  <c r="V61" i="11"/>
  <c r="AB143" i="18"/>
  <c r="W59" i="11" l="1"/>
  <c r="X59" i="11" s="1"/>
  <c r="S59" i="12" s="1"/>
  <c r="S123" i="12" s="1"/>
  <c r="S13" i="12"/>
  <c r="S77" i="12" s="1"/>
  <c r="Q61" i="12"/>
  <c r="Q125" i="12" s="1"/>
  <c r="Q12" i="12"/>
  <c r="Q76" i="12" s="1"/>
  <c r="U57" i="12"/>
  <c r="U121" i="12" s="1"/>
  <c r="R59" i="12"/>
  <c r="R123" i="12" s="1"/>
  <c r="Y77" i="17"/>
  <c r="W12" i="11"/>
  <c r="R12" i="12" s="1"/>
  <c r="R76" i="12" s="1"/>
  <c r="AA57" i="11"/>
  <c r="V45" i="11"/>
  <c r="Y13" i="11"/>
  <c r="T13" i="12" s="1"/>
  <c r="T77" i="12" s="1"/>
  <c r="Z26" i="11"/>
  <c r="U26" i="12" s="1"/>
  <c r="U90" i="12" s="1"/>
  <c r="Z28" i="11"/>
  <c r="V23" i="11"/>
  <c r="AC143" i="18"/>
  <c r="AD143" i="18" s="1"/>
  <c r="AE143" i="18" s="1"/>
  <c r="AF143" i="18" s="1"/>
  <c r="AG143" i="18" s="1"/>
  <c r="AH143" i="18" s="1"/>
  <c r="AI143" i="18" s="1"/>
  <c r="W61" i="11"/>
  <c r="Y59" i="11" l="1"/>
  <c r="Z59" i="11" s="1"/>
  <c r="U59" i="12" s="1"/>
  <c r="U123" i="12" s="1"/>
  <c r="AJ143" i="18"/>
  <c r="AK143" i="18" s="1"/>
  <c r="AL143" i="18" s="1"/>
  <c r="AM143" i="18" s="1"/>
  <c r="AN143" i="18" s="1"/>
  <c r="AO143" i="18" s="1"/>
  <c r="AP143" i="18" s="1"/>
  <c r="AQ143" i="18" s="1"/>
  <c r="AR143" i="18" s="1"/>
  <c r="AS143" i="18" s="1"/>
  <c r="AT143" i="18" s="1"/>
  <c r="AU143" i="18" s="1"/>
  <c r="AV143" i="18" s="1"/>
  <c r="AW143" i="18" s="1"/>
  <c r="AX143" i="18" s="1"/>
  <c r="AY143" i="18" s="1"/>
  <c r="AZ143" i="18" s="1"/>
  <c r="BA143" i="18" s="1"/>
  <c r="BB143" i="18" s="1"/>
  <c r="V57" i="12"/>
  <c r="V121" i="12" s="1"/>
  <c r="T59" i="12"/>
  <c r="T123" i="12" s="1"/>
  <c r="R61" i="12"/>
  <c r="R125" i="12" s="1"/>
  <c r="Q23" i="12"/>
  <c r="Q87" i="12" s="1"/>
  <c r="Q45" i="12"/>
  <c r="Q109" i="12" s="1"/>
  <c r="U28" i="12"/>
  <c r="U92" i="12" s="1"/>
  <c r="X61" i="11"/>
  <c r="Y61" i="11" s="1"/>
  <c r="T61" i="12" s="1"/>
  <c r="T125" i="12" s="1"/>
  <c r="Z77" i="17"/>
  <c r="Z13" i="11"/>
  <c r="U13" i="12" s="1"/>
  <c r="U77" i="12" s="1"/>
  <c r="X12" i="11"/>
  <c r="S12" i="12" s="1"/>
  <c r="S76" i="12" s="1"/>
  <c r="W23" i="11"/>
  <c r="AA39" i="11"/>
  <c r="AA26" i="11"/>
  <c r="AB57" i="11"/>
  <c r="W57" i="12" s="1"/>
  <c r="W121" i="12" s="1"/>
  <c r="W45" i="11"/>
  <c r="AA28" i="11"/>
  <c r="R45" i="12" l="1"/>
  <c r="R109" i="12" s="1"/>
  <c r="S61" i="12"/>
  <c r="S125" i="12" s="1"/>
  <c r="R23" i="12"/>
  <c r="R87" i="12" s="1"/>
  <c r="V28" i="12"/>
  <c r="V92" i="12" s="1"/>
  <c r="V26" i="12"/>
  <c r="V90" i="12" s="1"/>
  <c r="X45" i="11"/>
  <c r="AA77" i="17"/>
  <c r="Y45" i="11"/>
  <c r="T45" i="12" s="1"/>
  <c r="T109" i="12" s="1"/>
  <c r="X23" i="11"/>
  <c r="S23" i="12" s="1"/>
  <c r="S87" i="12" s="1"/>
  <c r="AA59" i="11"/>
  <c r="AB28" i="11"/>
  <c r="W28" i="12" s="1"/>
  <c r="W92" i="12" s="1"/>
  <c r="AB26" i="11"/>
  <c r="W26" i="12" s="1"/>
  <c r="W90" i="12" s="1"/>
  <c r="AC57" i="11"/>
  <c r="AB39" i="11"/>
  <c r="Y12" i="11"/>
  <c r="AA13" i="11"/>
  <c r="V13" i="12" s="1"/>
  <c r="V77" i="12" s="1"/>
  <c r="Z61" i="11"/>
  <c r="U61" i="12" s="1"/>
  <c r="U125" i="12" s="1"/>
  <c r="S45" i="12" l="1"/>
  <c r="S109" i="12" s="1"/>
  <c r="T12" i="12"/>
  <c r="T76" i="12" s="1"/>
  <c r="X57" i="12"/>
  <c r="X121" i="12" s="1"/>
  <c r="V59" i="12"/>
  <c r="V123" i="12" s="1"/>
  <c r="AB77" i="17"/>
  <c r="AA43" i="11"/>
  <c r="AC28" i="11"/>
  <c r="Y23" i="11"/>
  <c r="T23" i="12" s="1"/>
  <c r="T87" i="12" s="1"/>
  <c r="Z12" i="11"/>
  <c r="U12" i="12" s="1"/>
  <c r="U76" i="12" s="1"/>
  <c r="AC26" i="11"/>
  <c r="Z45" i="11"/>
  <c r="U45" i="12" s="1"/>
  <c r="U109" i="12" s="1"/>
  <c r="AB13" i="11"/>
  <c r="W13" i="12" s="1"/>
  <c r="W77" i="12" s="1"/>
  <c r="AC39" i="11"/>
  <c r="AD57" i="11"/>
  <c r="AB59" i="11"/>
  <c r="AA61" i="11"/>
  <c r="V61" i="12" s="1"/>
  <c r="V125" i="12" s="1"/>
  <c r="Y57" i="12" l="1"/>
  <c r="Y121" i="12" s="1"/>
  <c r="W59" i="12"/>
  <c r="W123" i="12" s="1"/>
  <c r="X26" i="12"/>
  <c r="X90" i="12" s="1"/>
  <c r="X28" i="12"/>
  <c r="X92" i="12" s="1"/>
  <c r="AC77" i="17"/>
  <c r="AD28" i="11"/>
  <c r="AB43" i="11"/>
  <c r="AC59" i="11"/>
  <c r="X59" i="12" s="1"/>
  <c r="X123" i="12" s="1"/>
  <c r="AA9" i="11"/>
  <c r="AD39" i="11"/>
  <c r="AA45" i="11"/>
  <c r="Z23" i="11"/>
  <c r="U23" i="12" s="1"/>
  <c r="U87" i="12" s="1"/>
  <c r="AE57" i="11"/>
  <c r="AC13" i="11"/>
  <c r="AD26" i="11"/>
  <c r="Y26" i="12" s="1"/>
  <c r="Y90" i="12" s="1"/>
  <c r="AA12" i="11"/>
  <c r="V12" i="12" s="1"/>
  <c r="V76" i="12" s="1"/>
  <c r="AB61" i="11"/>
  <c r="Z57" i="12" l="1"/>
  <c r="Z121" i="12" s="1"/>
  <c r="Y28" i="12"/>
  <c r="Y92" i="12" s="1"/>
  <c r="X13" i="12"/>
  <c r="X77" i="12" s="1"/>
  <c r="V45" i="12"/>
  <c r="V109" i="12" s="1"/>
  <c r="AF57" i="11"/>
  <c r="AG57" i="11" s="1"/>
  <c r="AB57" i="12" s="1"/>
  <c r="AB121" i="12" s="1"/>
  <c r="AD77" i="17"/>
  <c r="AB12" i="11"/>
  <c r="AA23" i="11"/>
  <c r="AE28" i="11"/>
  <c r="Z28" i="12" s="1"/>
  <c r="Z92" i="12" s="1"/>
  <c r="AA7" i="11"/>
  <c r="AD13" i="11"/>
  <c r="AE39" i="11"/>
  <c r="AD59" i="11"/>
  <c r="Y59" i="12" s="1"/>
  <c r="Y123" i="12" s="1"/>
  <c r="AE26" i="11"/>
  <c r="AA10" i="11"/>
  <c r="AB9" i="11"/>
  <c r="AA41" i="11"/>
  <c r="AB45" i="11"/>
  <c r="AC43" i="11"/>
  <c r="W61" i="12"/>
  <c r="W125" i="12" s="1"/>
  <c r="AC61" i="11"/>
  <c r="X61" i="12" l="1"/>
  <c r="X125" i="12" s="1"/>
  <c r="Y13" i="12"/>
  <c r="Y77" i="12" s="1"/>
  <c r="W12" i="12"/>
  <c r="W76" i="12" s="1"/>
  <c r="W45" i="12"/>
  <c r="W109" i="12" s="1"/>
  <c r="V23" i="12"/>
  <c r="V87" i="12" s="1"/>
  <c r="AA57" i="12"/>
  <c r="AA121" i="12" s="1"/>
  <c r="Z26" i="12"/>
  <c r="Z90" i="12" s="1"/>
  <c r="AF26" i="11"/>
  <c r="AE77" i="17"/>
  <c r="AF39" i="11"/>
  <c r="AA39" i="12" s="1"/>
  <c r="AA103" i="12" s="1"/>
  <c r="AE13" i="11"/>
  <c r="AD43" i="11"/>
  <c r="AB41" i="11"/>
  <c r="AH57" i="11"/>
  <c r="AC57" i="12" s="1"/>
  <c r="AC121" i="12" s="1"/>
  <c r="AB23" i="11"/>
  <c r="AB7" i="11"/>
  <c r="AF28" i="11"/>
  <c r="AA28" i="12" s="1"/>
  <c r="AA92" i="12" s="1"/>
  <c r="AC45" i="11"/>
  <c r="X45" i="12" s="1"/>
  <c r="X109" i="12" s="1"/>
  <c r="AC9" i="11"/>
  <c r="AB10" i="11"/>
  <c r="AE59" i="11"/>
  <c r="AC12" i="11"/>
  <c r="AD61" i="11"/>
  <c r="Y61" i="12" s="1"/>
  <c r="Y125" i="12" s="1"/>
  <c r="W23" i="12" l="1"/>
  <c r="W87" i="12" s="1"/>
  <c r="Z13" i="12"/>
  <c r="Z77" i="12" s="1"/>
  <c r="Z59" i="12"/>
  <c r="Z123" i="12" s="1"/>
  <c r="AC26" i="12"/>
  <c r="AC90" i="12" s="1"/>
  <c r="AA26" i="12"/>
  <c r="AA90" i="12" s="1"/>
  <c r="X12" i="12"/>
  <c r="X76" i="12" s="1"/>
  <c r="AF13" i="11"/>
  <c r="AG26" i="11"/>
  <c r="AH26" i="11" s="1"/>
  <c r="AI26" i="11" s="1"/>
  <c r="AF59" i="11"/>
  <c r="AG59" i="11" s="1"/>
  <c r="AH59" i="11" s="1"/>
  <c r="AI59" i="11" s="1"/>
  <c r="AF77" i="17"/>
  <c r="AC10" i="11"/>
  <c r="AE43" i="11"/>
  <c r="AK13" i="11"/>
  <c r="AD12" i="11"/>
  <c r="Y12" i="12" s="1"/>
  <c r="Y76" i="12" s="1"/>
  <c r="AG28" i="11"/>
  <c r="AI57" i="11"/>
  <c r="AD57" i="12" s="1"/>
  <c r="AD121" i="12" s="1"/>
  <c r="AD45" i="11"/>
  <c r="Y45" i="12" s="1"/>
  <c r="Y109" i="12" s="1"/>
  <c r="AC23" i="11"/>
  <c r="AC41" i="11"/>
  <c r="AG39" i="11"/>
  <c r="AB39" i="12" s="1"/>
  <c r="AB103" i="12" s="1"/>
  <c r="AE61" i="11"/>
  <c r="AD9" i="11"/>
  <c r="AC7" i="11"/>
  <c r="Z61" i="12" l="1"/>
  <c r="Z125" i="12" s="1"/>
  <c r="AB28" i="12"/>
  <c r="AB92" i="12" s="1"/>
  <c r="AC59" i="12"/>
  <c r="AC123" i="12" s="1"/>
  <c r="AA59" i="12"/>
  <c r="AA123" i="12" s="1"/>
  <c r="AB59" i="12"/>
  <c r="AB123" i="12" s="1"/>
  <c r="X23" i="12"/>
  <c r="X87" i="12" s="1"/>
  <c r="AA13" i="12"/>
  <c r="AA77" i="12" s="1"/>
  <c r="AD26" i="12"/>
  <c r="AD90" i="12" s="1"/>
  <c r="AB26" i="12"/>
  <c r="AB90" i="12" s="1"/>
  <c r="AD59" i="12"/>
  <c r="AD123" i="12" s="1"/>
  <c r="AG13" i="11"/>
  <c r="AJ26" i="11"/>
  <c r="AJ26" i="12" s="1"/>
  <c r="AJ90" i="12" s="1"/>
  <c r="AF61" i="11"/>
  <c r="AG61" i="11" s="1"/>
  <c r="AH61" i="11" s="1"/>
  <c r="AI61" i="11" s="1"/>
  <c r="AG77" i="17"/>
  <c r="AD7" i="11"/>
  <c r="AJ59" i="11"/>
  <c r="AJ59" i="12" s="1"/>
  <c r="AJ123" i="12" s="1"/>
  <c r="AJ57" i="11"/>
  <c r="AJ57" i="12" s="1"/>
  <c r="AJ121" i="12" s="1"/>
  <c r="AE9" i="11"/>
  <c r="AF43" i="11"/>
  <c r="AL13" i="11"/>
  <c r="AD23" i="11"/>
  <c r="AH39" i="11"/>
  <c r="AC39" i="12" s="1"/>
  <c r="AC103" i="12" s="1"/>
  <c r="AD41" i="11"/>
  <c r="AE45" i="11"/>
  <c r="AE26" i="12"/>
  <c r="AE90" i="12" s="1"/>
  <c r="AH28" i="11"/>
  <c r="AC28" i="12" s="1"/>
  <c r="AC92" i="12" s="1"/>
  <c r="AE12" i="11"/>
  <c r="AD10" i="11"/>
  <c r="AK26" i="11" l="1"/>
  <c r="AL26" i="11" s="1"/>
  <c r="AM26" i="11" s="1"/>
  <c r="AN26" i="11" s="1"/>
  <c r="AA43" i="12"/>
  <c r="AA107" i="12" s="1"/>
  <c r="AC61" i="12"/>
  <c r="AC125" i="12" s="1"/>
  <c r="AA61" i="12"/>
  <c r="AA125" i="12" s="1"/>
  <c r="AB61" i="12"/>
  <c r="AB125" i="12" s="1"/>
  <c r="AB13" i="12"/>
  <c r="AB77" i="12" s="1"/>
  <c r="Z12" i="12"/>
  <c r="Z76" i="12" s="1"/>
  <c r="Z45" i="12"/>
  <c r="Z109" i="12" s="1"/>
  <c r="Y23" i="12"/>
  <c r="Y87" i="12" s="1"/>
  <c r="AD61" i="12"/>
  <c r="AD125" i="12" s="1"/>
  <c r="AF9" i="11"/>
  <c r="AH13" i="11"/>
  <c r="AH77" i="17"/>
  <c r="AF12" i="11"/>
  <c r="AE41" i="11"/>
  <c r="AG43" i="11"/>
  <c r="AF45" i="11"/>
  <c r="AA45" i="12" s="1"/>
  <c r="AA109" i="12" s="1"/>
  <c r="AE23" i="11"/>
  <c r="AE7" i="11"/>
  <c r="AF26" i="12"/>
  <c r="AF90" i="12" s="1"/>
  <c r="AM13" i="11"/>
  <c r="AE57" i="12"/>
  <c r="AE121" i="12" s="1"/>
  <c r="AK57" i="11"/>
  <c r="AE10" i="11"/>
  <c r="AI28" i="11"/>
  <c r="AI39" i="11"/>
  <c r="AJ61" i="11"/>
  <c r="AJ61" i="12" s="1"/>
  <c r="AJ125" i="12" s="1"/>
  <c r="AE59" i="12"/>
  <c r="AE123" i="12" s="1"/>
  <c r="AK59" i="11"/>
  <c r="AF59" i="12" s="1"/>
  <c r="AF123" i="12" s="1"/>
  <c r="AC13" i="12" l="1"/>
  <c r="AC77" i="12" s="1"/>
  <c r="AH26" i="12"/>
  <c r="AH90" i="12" s="1"/>
  <c r="AF57" i="12"/>
  <c r="AF121" i="12" s="1"/>
  <c r="Z23" i="12"/>
  <c r="Z87" i="12" s="1"/>
  <c r="AA12" i="12"/>
  <c r="AA76" i="12" s="1"/>
  <c r="AG26" i="12"/>
  <c r="AG90" i="12" s="1"/>
  <c r="AD39" i="12"/>
  <c r="AD103" i="12" s="1"/>
  <c r="AD28" i="12"/>
  <c r="AD92" i="12" s="1"/>
  <c r="AB43" i="12"/>
  <c r="AB107" i="12" s="1"/>
  <c r="AA9" i="12"/>
  <c r="AA73" i="12" s="1"/>
  <c r="AL57" i="11"/>
  <c r="AG9" i="11"/>
  <c r="AJ28" i="11"/>
  <c r="AJ28" i="12" s="1"/>
  <c r="AJ92" i="12" s="1"/>
  <c r="AL59" i="11"/>
  <c r="AM59" i="11" s="1"/>
  <c r="AF10" i="11"/>
  <c r="AI13" i="11"/>
  <c r="AG12" i="11"/>
  <c r="AI77" i="17"/>
  <c r="AN13" i="11"/>
  <c r="AF7" i="11"/>
  <c r="AA7" i="12" s="1"/>
  <c r="AA71" i="12" s="1"/>
  <c r="AF41" i="11"/>
  <c r="AA41" i="12" s="1"/>
  <c r="AA105" i="12" s="1"/>
  <c r="AE61" i="12"/>
  <c r="AE125" i="12" s="1"/>
  <c r="AK61" i="11"/>
  <c r="AF61" i="12" s="1"/>
  <c r="AF125" i="12" s="1"/>
  <c r="AG45" i="11"/>
  <c r="AH43" i="11"/>
  <c r="AC43" i="12" s="1"/>
  <c r="AC107" i="12" s="1"/>
  <c r="AG59" i="12"/>
  <c r="AG123" i="12" s="1"/>
  <c r="AI26" i="12"/>
  <c r="AI90" i="12" s="1"/>
  <c r="AO26" i="11"/>
  <c r="AP26" i="11" s="1"/>
  <c r="AQ26" i="11" s="1"/>
  <c r="AR26" i="11" s="1"/>
  <c r="AS26" i="11" s="1"/>
  <c r="AT26" i="11" s="1"/>
  <c r="AU26" i="11" s="1"/>
  <c r="AV26" i="11" s="1"/>
  <c r="AW26" i="11" s="1"/>
  <c r="AX26" i="11" s="1"/>
  <c r="AY26" i="11" s="1"/>
  <c r="AZ26" i="11" s="1"/>
  <c r="BA26" i="11" s="1"/>
  <c r="BB26" i="11" s="1"/>
  <c r="BC26" i="11" s="1"/>
  <c r="AF23" i="11"/>
  <c r="AA23" i="12" s="1"/>
  <c r="AA87" i="12" s="1"/>
  <c r="AJ39" i="11"/>
  <c r="AJ39" i="12" s="1"/>
  <c r="AJ103" i="12" s="1"/>
  <c r="AI12" i="11"/>
  <c r="AJ12" i="11" s="1"/>
  <c r="AK12" i="11" l="1"/>
  <c r="AJ12" i="12"/>
  <c r="AJ76" i="12" s="1"/>
  <c r="AD12" i="12"/>
  <c r="AD76" i="12" s="1"/>
  <c r="AB12" i="12"/>
  <c r="AB76" i="12" s="1"/>
  <c r="AE28" i="12"/>
  <c r="AE92" i="12" s="1"/>
  <c r="AM57" i="11"/>
  <c r="AG57" i="12"/>
  <c r="AG121" i="12" s="1"/>
  <c r="AC10" i="12"/>
  <c r="AC74" i="12" s="1"/>
  <c r="AA10" i="12"/>
  <c r="AA74" i="12" s="1"/>
  <c r="AE39" i="12"/>
  <c r="AE103" i="12" s="1"/>
  <c r="AB45" i="12"/>
  <c r="AB109" i="12" s="1"/>
  <c r="AF13" i="12"/>
  <c r="AF77" i="12" s="1"/>
  <c r="AD13" i="12"/>
  <c r="AD77" i="12" s="1"/>
  <c r="AH9" i="11"/>
  <c r="AB9" i="12"/>
  <c r="AB73" i="12" s="1"/>
  <c r="AK39" i="11"/>
  <c r="AL61" i="11"/>
  <c r="AM61" i="11" s="1"/>
  <c r="AH12" i="11"/>
  <c r="AG10" i="11"/>
  <c r="AH10" i="11" s="1"/>
  <c r="AI10" i="11" s="1"/>
  <c r="AJ10" i="11" s="1"/>
  <c r="AJ10" i="12" s="1"/>
  <c r="AJ74" i="12" s="1"/>
  <c r="AK28" i="11"/>
  <c r="AJ13" i="11"/>
  <c r="AJ13" i="12" s="1"/>
  <c r="AJ77" i="12" s="1"/>
  <c r="AJ77" i="17"/>
  <c r="AK77" i="17" s="1"/>
  <c r="AL77" i="17" s="1"/>
  <c r="AM77" i="17" s="1"/>
  <c r="AN77" i="17" s="1"/>
  <c r="AO77" i="17" s="1"/>
  <c r="AP77" i="17" s="1"/>
  <c r="AQ77" i="17" s="1"/>
  <c r="AR77" i="17" s="1"/>
  <c r="AS77" i="17" s="1"/>
  <c r="AT77" i="17" s="1"/>
  <c r="AU77" i="17" s="1"/>
  <c r="AV77" i="17" s="1"/>
  <c r="AW77" i="17" s="1"/>
  <c r="AX77" i="17" s="1"/>
  <c r="AG23" i="11"/>
  <c r="AI13" i="12"/>
  <c r="AI77" i="12" s="1"/>
  <c r="AO13" i="11"/>
  <c r="AP13" i="11" s="1"/>
  <c r="AQ13" i="11" s="1"/>
  <c r="AR13" i="11" s="1"/>
  <c r="AS13" i="11" s="1"/>
  <c r="AT13" i="11" s="1"/>
  <c r="AU13" i="11" s="1"/>
  <c r="AV13" i="11" s="1"/>
  <c r="AW13" i="11" s="1"/>
  <c r="AX13" i="11" s="1"/>
  <c r="AY13" i="11" s="1"/>
  <c r="AZ13" i="11" s="1"/>
  <c r="BA13" i="11" s="1"/>
  <c r="BB13" i="11" s="1"/>
  <c r="BC13" i="11" s="1"/>
  <c r="AG61" i="12"/>
  <c r="AG125" i="12" s="1"/>
  <c r="AL12" i="11"/>
  <c r="AI43" i="11"/>
  <c r="AD43" i="12" s="1"/>
  <c r="AD107" i="12" s="1"/>
  <c r="AG7" i="11"/>
  <c r="AB7" i="12" s="1"/>
  <c r="AB71" i="12" s="1"/>
  <c r="AH59" i="12"/>
  <c r="AH123" i="12" s="1"/>
  <c r="AN59" i="11"/>
  <c r="AO59" i="11" s="1"/>
  <c r="AP59" i="11" s="1"/>
  <c r="AQ59" i="11" s="1"/>
  <c r="AR59" i="11" s="1"/>
  <c r="AS59" i="11" s="1"/>
  <c r="AT59" i="11" s="1"/>
  <c r="AU59" i="11" s="1"/>
  <c r="AV59" i="11" s="1"/>
  <c r="AW59" i="11" s="1"/>
  <c r="AX59" i="11" s="1"/>
  <c r="AY59" i="11" s="1"/>
  <c r="AZ59" i="11" s="1"/>
  <c r="BA59" i="11" s="1"/>
  <c r="BB59" i="11" s="1"/>
  <c r="BC59" i="11" s="1"/>
  <c r="AH45" i="11"/>
  <c r="AG41" i="11"/>
  <c r="AB41" i="12" s="1"/>
  <c r="AB105" i="12" s="1"/>
  <c r="F167" i="18" l="1"/>
  <c r="F196" i="18"/>
  <c r="F191" i="18"/>
  <c r="F164" i="18"/>
  <c r="F161" i="18"/>
  <c r="AC9" i="12"/>
  <c r="AC73" i="12" s="1"/>
  <c r="AI9" i="11"/>
  <c r="AF12" i="12"/>
  <c r="AF76" i="12" s="1"/>
  <c r="AC12" i="12"/>
  <c r="AC76" i="12" s="1"/>
  <c r="AD10" i="12"/>
  <c r="AD74" i="12" s="1"/>
  <c r="AB10" i="12"/>
  <c r="AB74" i="12" s="1"/>
  <c r="AN57" i="11"/>
  <c r="AH57" i="12"/>
  <c r="AH121" i="12" s="1"/>
  <c r="AB23" i="12"/>
  <c r="AB87" i="12" s="1"/>
  <c r="AF28" i="12"/>
  <c r="AF92" i="12" s="1"/>
  <c r="AF39" i="12"/>
  <c r="AF103" i="12" s="1"/>
  <c r="AC45" i="12"/>
  <c r="AC109" i="12" s="1"/>
  <c r="AH13" i="12"/>
  <c r="AH77" i="12" s="1"/>
  <c r="AE13" i="12"/>
  <c r="AE77" i="12" s="1"/>
  <c r="AI59" i="12"/>
  <c r="AI123" i="12" s="1"/>
  <c r="AE12" i="12"/>
  <c r="AE76" i="12" s="1"/>
  <c r="AG13" i="12"/>
  <c r="AG77" i="12" s="1"/>
  <c r="AL28" i="11"/>
  <c r="AL39" i="11"/>
  <c r="AH61" i="12"/>
  <c r="AH125" i="12" s="1"/>
  <c r="AN61" i="11"/>
  <c r="AO61" i="11" s="1"/>
  <c r="AP61" i="11" s="1"/>
  <c r="AQ61" i="11" s="1"/>
  <c r="AR61" i="11" s="1"/>
  <c r="AS61" i="11" s="1"/>
  <c r="AT61" i="11" s="1"/>
  <c r="AU61" i="11" s="1"/>
  <c r="AV61" i="11" s="1"/>
  <c r="AW61" i="11" s="1"/>
  <c r="AX61" i="11" s="1"/>
  <c r="AY61" i="11" s="1"/>
  <c r="AZ61" i="11" s="1"/>
  <c r="BA61" i="11" s="1"/>
  <c r="BB61" i="11" s="1"/>
  <c r="BC61" i="11" s="1"/>
  <c r="AH23" i="11"/>
  <c r="AH41" i="11"/>
  <c r="AC41" i="12" s="1"/>
  <c r="AC105" i="12" s="1"/>
  <c r="AE10" i="12"/>
  <c r="AE74" i="12" s="1"/>
  <c r="AK10" i="11"/>
  <c r="AG12" i="12"/>
  <c r="AG76" i="12" s="1"/>
  <c r="AM12" i="11"/>
  <c r="AI45" i="11"/>
  <c r="AH7" i="11"/>
  <c r="AJ43" i="11"/>
  <c r="AJ43" i="12" s="1"/>
  <c r="AJ107" i="12" s="1"/>
  <c r="F29" i="18"/>
  <c r="E29" i="18" s="1"/>
  <c r="F162" i="18"/>
  <c r="F25" i="18"/>
  <c r="E25" i="18" s="1"/>
  <c r="F168" i="18"/>
  <c r="F58" i="2" s="1"/>
  <c r="G159" i="12" s="1"/>
  <c r="I148" i="18"/>
  <c r="J148" i="18" s="1"/>
  <c r="K148" i="18" s="1"/>
  <c r="L148" i="18" s="1"/>
  <c r="M148" i="18" s="1"/>
  <c r="N148" i="18" s="1"/>
  <c r="O148" i="18" s="1"/>
  <c r="P148" i="18" s="1"/>
  <c r="Q148" i="18" s="1"/>
  <c r="R148" i="18" s="1"/>
  <c r="S148" i="18" s="1"/>
  <c r="T148" i="18" s="1"/>
  <c r="U148" i="18" s="1"/>
  <c r="V148" i="18" s="1"/>
  <c r="W148" i="18" s="1"/>
  <c r="X148" i="18" s="1"/>
  <c r="Y148" i="18" s="1"/>
  <c r="Z148" i="18" s="1"/>
  <c r="AA148" i="18" s="1"/>
  <c r="AB148" i="18" s="1"/>
  <c r="AC148" i="18" s="1"/>
  <c r="AD148" i="18" s="1"/>
  <c r="AE148" i="18" s="1"/>
  <c r="AF148" i="18" s="1"/>
  <c r="AG148" i="18" s="1"/>
  <c r="AH148" i="18" s="1"/>
  <c r="AI148" i="18" s="1"/>
  <c r="F8" i="18"/>
  <c r="E8" i="18" s="1"/>
  <c r="F163" i="18"/>
  <c r="I165" i="18"/>
  <c r="AJ148" i="18" l="1"/>
  <c r="AK148" i="18" s="1"/>
  <c r="AL148" i="18" s="1"/>
  <c r="AM148" i="18" s="1"/>
  <c r="AN148" i="18" s="1"/>
  <c r="AO148" i="18" s="1"/>
  <c r="AP148" i="18" s="1"/>
  <c r="AQ148" i="18" s="1"/>
  <c r="AR148" i="18" s="1"/>
  <c r="AS148" i="18" s="1"/>
  <c r="AT148" i="18" s="1"/>
  <c r="AU148" i="18" s="1"/>
  <c r="AV148" i="18" s="1"/>
  <c r="AW148" i="18" s="1"/>
  <c r="AX148" i="18" s="1"/>
  <c r="AY148" i="18" s="1"/>
  <c r="AZ148" i="18" s="1"/>
  <c r="BA148" i="18" s="1"/>
  <c r="BB148" i="18" s="1"/>
  <c r="I164" i="18"/>
  <c r="J164" i="18" s="1"/>
  <c r="K164" i="18" s="1"/>
  <c r="L164" i="18" s="1"/>
  <c r="M164" i="18" s="1"/>
  <c r="N164" i="18" s="1"/>
  <c r="O164" i="18" s="1"/>
  <c r="P164" i="18" s="1"/>
  <c r="Q164" i="18" s="1"/>
  <c r="R164" i="18" s="1"/>
  <c r="S164" i="18" s="1"/>
  <c r="T164" i="18" s="1"/>
  <c r="U164" i="18" s="1"/>
  <c r="V164" i="18" s="1"/>
  <c r="W164" i="18" s="1"/>
  <c r="X164" i="18" s="1"/>
  <c r="Y164" i="18" s="1"/>
  <c r="Z164" i="18" s="1"/>
  <c r="AA164" i="18" s="1"/>
  <c r="AB164" i="18" s="1"/>
  <c r="AC164" i="18" s="1"/>
  <c r="AD164" i="18" s="1"/>
  <c r="AE164" i="18" s="1"/>
  <c r="AF164" i="18" s="1"/>
  <c r="AG164" i="18" s="1"/>
  <c r="AH164" i="18" s="1"/>
  <c r="AI164" i="18" s="1"/>
  <c r="AJ9" i="11"/>
  <c r="AJ9" i="12" s="1"/>
  <c r="AJ73" i="12" s="1"/>
  <c r="AD9" i="12"/>
  <c r="AD73" i="12" s="1"/>
  <c r="AD45" i="12"/>
  <c r="AD109" i="12" s="1"/>
  <c r="AC7" i="12"/>
  <c r="AC71" i="12" s="1"/>
  <c r="AO57" i="11"/>
  <c r="AP57" i="11" s="1"/>
  <c r="AQ57" i="11" s="1"/>
  <c r="AR57" i="11" s="1"/>
  <c r="AS57" i="11" s="1"/>
  <c r="AT57" i="11" s="1"/>
  <c r="AU57" i="11" s="1"/>
  <c r="AV57" i="11" s="1"/>
  <c r="AW57" i="11" s="1"/>
  <c r="AX57" i="11" s="1"/>
  <c r="AY57" i="11" s="1"/>
  <c r="AZ57" i="11" s="1"/>
  <c r="BA57" i="11" s="1"/>
  <c r="BB57" i="11" s="1"/>
  <c r="BC57" i="11" s="1"/>
  <c r="AI57" i="12"/>
  <c r="AI121" i="12" s="1"/>
  <c r="AE43" i="12"/>
  <c r="AE107" i="12" s="1"/>
  <c r="AC23" i="12"/>
  <c r="AC87" i="12" s="1"/>
  <c r="AM28" i="11"/>
  <c r="AG28" i="12"/>
  <c r="AG92" i="12" s="1"/>
  <c r="AI61" i="12"/>
  <c r="AI125" i="12" s="1"/>
  <c r="AN12" i="11"/>
  <c r="AH12" i="12"/>
  <c r="AH76" i="12" s="1"/>
  <c r="AM39" i="11"/>
  <c r="AG39" i="12"/>
  <c r="AG103" i="12" s="1"/>
  <c r="AK43" i="11"/>
  <c r="AJ45" i="11"/>
  <c r="AJ45" i="12" s="1"/>
  <c r="AJ109" i="12" s="1"/>
  <c r="F52" i="2"/>
  <c r="AF10" i="12"/>
  <c r="AF74" i="12" s="1"/>
  <c r="AL10" i="11"/>
  <c r="AI23" i="11"/>
  <c r="AD23" i="12" s="1"/>
  <c r="AD87" i="12" s="1"/>
  <c r="AI7" i="11"/>
  <c r="AI12" i="12"/>
  <c r="AI76" i="12" s="1"/>
  <c r="AO12" i="11"/>
  <c r="AP12" i="11" s="1"/>
  <c r="AQ12" i="11" s="1"/>
  <c r="AR12" i="11" s="1"/>
  <c r="AS12" i="11" s="1"/>
  <c r="AT12" i="11" s="1"/>
  <c r="AU12" i="11" s="1"/>
  <c r="AV12" i="11" s="1"/>
  <c r="AW12" i="11" s="1"/>
  <c r="AX12" i="11" s="1"/>
  <c r="AY12" i="11" s="1"/>
  <c r="AZ12" i="11" s="1"/>
  <c r="BA12" i="11" s="1"/>
  <c r="BB12" i="11" s="1"/>
  <c r="BC12" i="11" s="1"/>
  <c r="AI41" i="11"/>
  <c r="AO45" i="11"/>
  <c r="AP45" i="11" s="1"/>
  <c r="AQ45" i="11" s="1"/>
  <c r="AR45" i="11" s="1"/>
  <c r="AS45" i="11" s="1"/>
  <c r="AT45" i="11" s="1"/>
  <c r="AU45" i="11" s="1"/>
  <c r="AV45" i="11" s="1"/>
  <c r="AW45" i="11" s="1"/>
  <c r="AX45" i="11" s="1"/>
  <c r="AY45" i="11" s="1"/>
  <c r="AZ45" i="11" s="1"/>
  <c r="BA45" i="11" s="1"/>
  <c r="BB45" i="11" s="1"/>
  <c r="BC45" i="11" s="1"/>
  <c r="G29" i="18"/>
  <c r="I146" i="18"/>
  <c r="J146" i="18" s="1"/>
  <c r="K146" i="18" s="1"/>
  <c r="L146" i="18" s="1"/>
  <c r="G25" i="18"/>
  <c r="I161" i="18"/>
  <c r="J161" i="18" s="1"/>
  <c r="G8" i="18"/>
  <c r="J165" i="18"/>
  <c r="AJ164" i="18" l="1"/>
  <c r="AE9" i="12"/>
  <c r="AE73" i="12" s="1"/>
  <c r="AK9" i="11"/>
  <c r="AD41" i="12"/>
  <c r="AD105" i="12" s="1"/>
  <c r="AF43" i="12"/>
  <c r="AF107" i="12" s="1"/>
  <c r="AN28" i="11"/>
  <c r="AH28" i="12"/>
  <c r="AH92" i="12" s="1"/>
  <c r="AD7" i="12"/>
  <c r="AD71" i="12" s="1"/>
  <c r="AM10" i="11"/>
  <c r="AN10" i="11" s="1"/>
  <c r="AO10" i="11" s="1"/>
  <c r="AP10" i="11" s="1"/>
  <c r="AQ10" i="11" s="1"/>
  <c r="AR10" i="11" s="1"/>
  <c r="AS10" i="11" s="1"/>
  <c r="AT10" i="11" s="1"/>
  <c r="AU10" i="11" s="1"/>
  <c r="AV10" i="11" s="1"/>
  <c r="AW10" i="11" s="1"/>
  <c r="AX10" i="11" s="1"/>
  <c r="AY10" i="11" s="1"/>
  <c r="AZ10" i="11" s="1"/>
  <c r="BA10" i="11" s="1"/>
  <c r="BB10" i="11" s="1"/>
  <c r="BC10" i="11" s="1"/>
  <c r="AG10" i="12"/>
  <c r="AG74" i="12" s="1"/>
  <c r="AE45" i="12"/>
  <c r="AE109" i="12" s="1"/>
  <c r="AN39" i="11"/>
  <c r="AH39" i="12"/>
  <c r="AH103" i="12" s="1"/>
  <c r="AJ41" i="11"/>
  <c r="AJ41" i="12" s="1"/>
  <c r="AJ105" i="12" s="1"/>
  <c r="AK45" i="11"/>
  <c r="AF45" i="12" s="1"/>
  <c r="AF109" i="12" s="1"/>
  <c r="AL43" i="11"/>
  <c r="I180" i="18"/>
  <c r="I196" i="18" s="1"/>
  <c r="AJ7" i="11"/>
  <c r="AJ7" i="12" s="1"/>
  <c r="AJ71" i="12" s="1"/>
  <c r="AH10" i="12"/>
  <c r="AH74" i="12" s="1"/>
  <c r="AJ23" i="11"/>
  <c r="AJ23" i="12" s="1"/>
  <c r="AJ87" i="12" s="1"/>
  <c r="H29" i="18"/>
  <c r="H25" i="18"/>
  <c r="F150" i="18"/>
  <c r="M146" i="18"/>
  <c r="H8" i="18"/>
  <c r="K161" i="18"/>
  <c r="L161" i="18" s="1"/>
  <c r="M161" i="18" s="1"/>
  <c r="N161" i="18" s="1"/>
  <c r="O161" i="18" s="1"/>
  <c r="P161" i="18" s="1"/>
  <c r="Q161" i="18" s="1"/>
  <c r="R161" i="18" s="1"/>
  <c r="S161" i="18" s="1"/>
  <c r="T161" i="18" s="1"/>
  <c r="U161" i="18" s="1"/>
  <c r="V161" i="18" s="1"/>
  <c r="W161" i="18" s="1"/>
  <c r="X161" i="18" s="1"/>
  <c r="Y161" i="18" s="1"/>
  <c r="Z161" i="18" s="1"/>
  <c r="AA161" i="18" s="1"/>
  <c r="AB161" i="18" s="1"/>
  <c r="AC161" i="18" s="1"/>
  <c r="AD161" i="18" s="1"/>
  <c r="AE161" i="18" s="1"/>
  <c r="AF161" i="18" s="1"/>
  <c r="AG161" i="18" s="1"/>
  <c r="AH161" i="18" s="1"/>
  <c r="AI161" i="18" s="1"/>
  <c r="K165" i="18"/>
  <c r="AK164" i="18" l="1"/>
  <c r="AL164" i="18" s="1"/>
  <c r="AM164" i="18" s="1"/>
  <c r="AN164" i="18" s="1"/>
  <c r="AO164" i="18" s="1"/>
  <c r="AP164" i="18" s="1"/>
  <c r="AQ164" i="18" s="1"/>
  <c r="AR164" i="18" s="1"/>
  <c r="AS164" i="18" s="1"/>
  <c r="AT164" i="18" s="1"/>
  <c r="AU164" i="18" s="1"/>
  <c r="AV164" i="18" s="1"/>
  <c r="AW164" i="18" s="1"/>
  <c r="AX164" i="18" s="1"/>
  <c r="AY164" i="18" s="1"/>
  <c r="AZ164" i="18" s="1"/>
  <c r="BA164" i="18" s="1"/>
  <c r="BB164" i="18" s="1"/>
  <c r="AJ161" i="18"/>
  <c r="AI28" i="12"/>
  <c r="AI92" i="12" s="1"/>
  <c r="AO28" i="11"/>
  <c r="AP28" i="11" s="1"/>
  <c r="AQ28" i="11" s="1"/>
  <c r="AR28" i="11" s="1"/>
  <c r="AS28" i="11" s="1"/>
  <c r="AT28" i="11" s="1"/>
  <c r="AU28" i="11" s="1"/>
  <c r="AV28" i="11" s="1"/>
  <c r="AW28" i="11" s="1"/>
  <c r="AX28" i="11" s="1"/>
  <c r="AY28" i="11" s="1"/>
  <c r="AZ28" i="11" s="1"/>
  <c r="BA28" i="11" s="1"/>
  <c r="BB28" i="11" s="1"/>
  <c r="BC28" i="11" s="1"/>
  <c r="G150" i="18"/>
  <c r="H150" i="18" s="1"/>
  <c r="I150" i="18" s="1"/>
  <c r="J150" i="18" s="1"/>
  <c r="K150" i="18" s="1"/>
  <c r="L150" i="18" s="1"/>
  <c r="M150" i="18" s="1"/>
  <c r="N150" i="18" s="1"/>
  <c r="O150" i="18" s="1"/>
  <c r="P150" i="18" s="1"/>
  <c r="Q150" i="18" s="1"/>
  <c r="R150" i="18" s="1"/>
  <c r="S150" i="18" s="1"/>
  <c r="T150" i="18" s="1"/>
  <c r="U150" i="18" s="1"/>
  <c r="V150" i="18" s="1"/>
  <c r="W150" i="18" s="1"/>
  <c r="X150" i="18" s="1"/>
  <c r="Y150" i="18" s="1"/>
  <c r="Z150" i="18" s="1"/>
  <c r="AA150" i="18" s="1"/>
  <c r="AB150" i="18" s="1"/>
  <c r="AC150" i="18" s="1"/>
  <c r="AD150" i="18" s="1"/>
  <c r="AE150" i="18" s="1"/>
  <c r="AF150" i="18" s="1"/>
  <c r="AG150" i="18" s="1"/>
  <c r="AH150" i="18" s="1"/>
  <c r="AI150" i="18" s="1"/>
  <c r="AL9" i="11"/>
  <c r="AF9" i="12"/>
  <c r="AF73" i="12" s="1"/>
  <c r="AE41" i="12"/>
  <c r="AE105" i="12" s="1"/>
  <c r="AO39" i="11"/>
  <c r="AP39" i="11" s="1"/>
  <c r="AQ39" i="11" s="1"/>
  <c r="AR39" i="11" s="1"/>
  <c r="AS39" i="11" s="1"/>
  <c r="AT39" i="11" s="1"/>
  <c r="AU39" i="11" s="1"/>
  <c r="AV39" i="11" s="1"/>
  <c r="AW39" i="11" s="1"/>
  <c r="AX39" i="11" s="1"/>
  <c r="AY39" i="11" s="1"/>
  <c r="AZ39" i="11" s="1"/>
  <c r="BA39" i="11" s="1"/>
  <c r="BB39" i="11" s="1"/>
  <c r="BC39" i="11" s="1"/>
  <c r="AI39" i="12"/>
  <c r="AI103" i="12" s="1"/>
  <c r="AE23" i="12"/>
  <c r="AE87" i="12" s="1"/>
  <c r="AE7" i="12"/>
  <c r="AE71" i="12" s="1"/>
  <c r="AI10" i="12"/>
  <c r="AI74" i="12" s="1"/>
  <c r="AM43" i="11"/>
  <c r="AG43" i="12"/>
  <c r="AG107" i="12" s="1"/>
  <c r="AK23" i="11"/>
  <c r="AF23" i="12" s="1"/>
  <c r="AF87" i="12" s="1"/>
  <c r="AK7" i="11"/>
  <c r="AL45" i="11"/>
  <c r="AK41" i="11"/>
  <c r="L165" i="18"/>
  <c r="J180" i="18"/>
  <c r="J196" i="18" s="1"/>
  <c r="I168" i="18"/>
  <c r="I162" i="18"/>
  <c r="I29" i="18"/>
  <c r="I25" i="18"/>
  <c r="P152" i="18"/>
  <c r="I8" i="18"/>
  <c r="N146" i="18"/>
  <c r="G166" i="18"/>
  <c r="H166" i="18" s="1"/>
  <c r="I166" i="18" s="1"/>
  <c r="J166" i="18" s="1"/>
  <c r="K166" i="18" s="1"/>
  <c r="L166" i="18" s="1"/>
  <c r="M166" i="18" s="1"/>
  <c r="N166" i="18" s="1"/>
  <c r="O166" i="18" s="1"/>
  <c r="P166" i="18" s="1"/>
  <c r="Q166" i="18" s="1"/>
  <c r="R166" i="18" s="1"/>
  <c r="S166" i="18" s="1"/>
  <c r="T166" i="18" s="1"/>
  <c r="U166" i="18" s="1"/>
  <c r="V166" i="18" s="1"/>
  <c r="W166" i="18" s="1"/>
  <c r="X166" i="18" s="1"/>
  <c r="Y166" i="18" s="1"/>
  <c r="Z166" i="18" s="1"/>
  <c r="AA166" i="18" s="1"/>
  <c r="AB166" i="18" s="1"/>
  <c r="AC166" i="18" s="1"/>
  <c r="AD166" i="18" s="1"/>
  <c r="AE166" i="18" s="1"/>
  <c r="AF166" i="18" s="1"/>
  <c r="AG166" i="18" s="1"/>
  <c r="AH166" i="18" s="1"/>
  <c r="AI166" i="18" s="1"/>
  <c r="AK161" i="18" l="1"/>
  <c r="AL161" i="18" s="1"/>
  <c r="AM161" i="18" s="1"/>
  <c r="AN161" i="18" s="1"/>
  <c r="AO161" i="18" s="1"/>
  <c r="AP161" i="18" s="1"/>
  <c r="AQ161" i="18" s="1"/>
  <c r="AR161" i="18" s="1"/>
  <c r="AS161" i="18" s="1"/>
  <c r="AT161" i="18" s="1"/>
  <c r="AU161" i="18" s="1"/>
  <c r="AV161" i="18" s="1"/>
  <c r="AW161" i="18" s="1"/>
  <c r="AX161" i="18" s="1"/>
  <c r="AY161" i="18" s="1"/>
  <c r="AZ161" i="18" s="1"/>
  <c r="BA161" i="18" s="1"/>
  <c r="BB161" i="18" s="1"/>
  <c r="AJ166" i="18"/>
  <c r="AJ150" i="18"/>
  <c r="AK150" i="18" s="1"/>
  <c r="AL150" i="18" s="1"/>
  <c r="AM150" i="18" s="1"/>
  <c r="AN150" i="18" s="1"/>
  <c r="AO150" i="18" s="1"/>
  <c r="AP150" i="18" s="1"/>
  <c r="AQ150" i="18" s="1"/>
  <c r="AR150" i="18" s="1"/>
  <c r="AS150" i="18" s="1"/>
  <c r="AT150" i="18" s="1"/>
  <c r="AU150" i="18" s="1"/>
  <c r="AV150" i="18" s="1"/>
  <c r="AW150" i="18" s="1"/>
  <c r="AX150" i="18" s="1"/>
  <c r="AY150" i="18" s="1"/>
  <c r="AZ150" i="18" s="1"/>
  <c r="BA150" i="18" s="1"/>
  <c r="BB150" i="18" s="1"/>
  <c r="AI42" i="2"/>
  <c r="AJ141" i="12" s="1"/>
  <c r="E150" i="18"/>
  <c r="E166" i="18" s="1"/>
  <c r="F166" i="18" s="1"/>
  <c r="AG9" i="12"/>
  <c r="AG73" i="12" s="1"/>
  <c r="AM9" i="11"/>
  <c r="AF7" i="12"/>
  <c r="AF71" i="12" s="1"/>
  <c r="AM45" i="11"/>
  <c r="AG45" i="12"/>
  <c r="AG109" i="12" s="1"/>
  <c r="AN43" i="11"/>
  <c r="AH43" i="12"/>
  <c r="AH107" i="12" s="1"/>
  <c r="AF41" i="12"/>
  <c r="AF105" i="12" s="1"/>
  <c r="AL41" i="11"/>
  <c r="AL7" i="11"/>
  <c r="AL23" i="11"/>
  <c r="M165" i="18"/>
  <c r="K180" i="18"/>
  <c r="K196" i="18" s="1"/>
  <c r="I58" i="2"/>
  <c r="J168" i="18"/>
  <c r="J162" i="18"/>
  <c r="J29" i="18"/>
  <c r="O146" i="18"/>
  <c r="Q152" i="18"/>
  <c r="J8" i="18"/>
  <c r="J25" i="18"/>
  <c r="AK166" i="18" l="1"/>
  <c r="AL166" i="18" s="1"/>
  <c r="AM166" i="18" s="1"/>
  <c r="AN166" i="18" s="1"/>
  <c r="AO166" i="18" s="1"/>
  <c r="AP166" i="18" s="1"/>
  <c r="AQ166" i="18" s="1"/>
  <c r="AR166" i="18" s="1"/>
  <c r="AS166" i="18" s="1"/>
  <c r="AT166" i="18" s="1"/>
  <c r="AU166" i="18" s="1"/>
  <c r="AV166" i="18" s="1"/>
  <c r="AW166" i="18" s="1"/>
  <c r="AX166" i="18" s="1"/>
  <c r="AY166" i="18" s="1"/>
  <c r="AZ166" i="18" s="1"/>
  <c r="BA166" i="18" s="1"/>
  <c r="BB166" i="18" s="1"/>
  <c r="AN9" i="11"/>
  <c r="AH9" i="12"/>
  <c r="AH73" i="12" s="1"/>
  <c r="AM23" i="11"/>
  <c r="AG23" i="12"/>
  <c r="AG87" i="12" s="1"/>
  <c r="AO43" i="11"/>
  <c r="AP43" i="11" s="1"/>
  <c r="AQ43" i="11" s="1"/>
  <c r="AR43" i="11" s="1"/>
  <c r="AS43" i="11" s="1"/>
  <c r="AT43" i="11" s="1"/>
  <c r="AU43" i="11" s="1"/>
  <c r="AV43" i="11" s="1"/>
  <c r="AW43" i="11" s="1"/>
  <c r="AX43" i="11" s="1"/>
  <c r="AY43" i="11" s="1"/>
  <c r="AZ43" i="11" s="1"/>
  <c r="BA43" i="11" s="1"/>
  <c r="BB43" i="11" s="1"/>
  <c r="BC43" i="11" s="1"/>
  <c r="AI43" i="12"/>
  <c r="AI107" i="12" s="1"/>
  <c r="AM41" i="11"/>
  <c r="AG41" i="12"/>
  <c r="AG105" i="12" s="1"/>
  <c r="AN45" i="11"/>
  <c r="AI45" i="12" s="1"/>
  <c r="AI109" i="12" s="1"/>
  <c r="AH45" i="12"/>
  <c r="AH109" i="12" s="1"/>
  <c r="AM7" i="11"/>
  <c r="AG7" i="12"/>
  <c r="AG71" i="12" s="1"/>
  <c r="J58" i="2"/>
  <c r="N165" i="18"/>
  <c r="O165" i="18" s="1"/>
  <c r="P165" i="18" s="1"/>
  <c r="Q165" i="18" s="1"/>
  <c r="R165" i="18" s="1"/>
  <c r="S165" i="18" s="1"/>
  <c r="T165" i="18" s="1"/>
  <c r="U165" i="18" s="1"/>
  <c r="V165" i="18" s="1"/>
  <c r="W165" i="18" s="1"/>
  <c r="X165" i="18" s="1"/>
  <c r="Y165" i="18" s="1"/>
  <c r="Z165" i="18" s="1"/>
  <c r="AA165" i="18" s="1"/>
  <c r="AB165" i="18" s="1"/>
  <c r="AC165" i="18" s="1"/>
  <c r="AD165" i="18" s="1"/>
  <c r="AE165" i="18" s="1"/>
  <c r="AF165" i="18" s="1"/>
  <c r="AG165" i="18" s="1"/>
  <c r="AH165" i="18" s="1"/>
  <c r="AI165" i="18" s="1"/>
  <c r="J159" i="12"/>
  <c r="L180" i="18"/>
  <c r="L196" i="18" s="1"/>
  <c r="K168" i="18"/>
  <c r="K162" i="18"/>
  <c r="K29" i="18"/>
  <c r="R152" i="18"/>
  <c r="K8" i="18"/>
  <c r="K25" i="18"/>
  <c r="P146" i="18"/>
  <c r="AJ165" i="18" l="1"/>
  <c r="AJ156" i="12"/>
  <c r="AO9" i="11"/>
  <c r="AP9" i="11" s="1"/>
  <c r="AQ9" i="11" s="1"/>
  <c r="AR9" i="11" s="1"/>
  <c r="AS9" i="11" s="1"/>
  <c r="AT9" i="11" s="1"/>
  <c r="AU9" i="11" s="1"/>
  <c r="AV9" i="11" s="1"/>
  <c r="AW9" i="11" s="1"/>
  <c r="AX9" i="11" s="1"/>
  <c r="AY9" i="11" s="1"/>
  <c r="AZ9" i="11" s="1"/>
  <c r="BA9" i="11" s="1"/>
  <c r="BB9" i="11" s="1"/>
  <c r="BC9" i="11" s="1"/>
  <c r="AI9" i="12"/>
  <c r="AI73" i="12" s="1"/>
  <c r="AN7" i="11"/>
  <c r="AH7" i="12"/>
  <c r="AH71" i="12" s="1"/>
  <c r="AN41" i="11"/>
  <c r="AH41" i="12"/>
  <c r="AH105" i="12" s="1"/>
  <c r="F51" i="2"/>
  <c r="AN23" i="11"/>
  <c r="AH23" i="12"/>
  <c r="AH87" i="12" s="1"/>
  <c r="K58" i="2"/>
  <c r="M180" i="18"/>
  <c r="M196" i="18" s="1"/>
  <c r="N196" i="18" s="1"/>
  <c r="O196" i="18" s="1"/>
  <c r="P196" i="18" s="1"/>
  <c r="Q196" i="18" s="1"/>
  <c r="R196" i="18" s="1"/>
  <c r="S196" i="18" s="1"/>
  <c r="T196" i="18" s="1"/>
  <c r="U196" i="18" s="1"/>
  <c r="V196" i="18" s="1"/>
  <c r="W196" i="18" s="1"/>
  <c r="X196" i="18" s="1"/>
  <c r="Y196" i="18" s="1"/>
  <c r="Z196" i="18" s="1"/>
  <c r="AA196" i="18" s="1"/>
  <c r="AB196" i="18" s="1"/>
  <c r="AC196" i="18" s="1"/>
  <c r="AD196" i="18" s="1"/>
  <c r="AE196" i="18" s="1"/>
  <c r="AF196" i="18" s="1"/>
  <c r="AG196" i="18" s="1"/>
  <c r="AH196" i="18" s="1"/>
  <c r="AI196" i="18" s="1"/>
  <c r="P200" i="18"/>
  <c r="K159" i="12"/>
  <c r="L168" i="18"/>
  <c r="L162" i="18"/>
  <c r="L29" i="18"/>
  <c r="L25" i="18"/>
  <c r="Q146" i="18"/>
  <c r="S152" i="18"/>
  <c r="L8" i="18"/>
  <c r="AK165" i="18" l="1"/>
  <c r="AL165" i="18" s="1"/>
  <c r="AM165" i="18" s="1"/>
  <c r="AN165" i="18" s="1"/>
  <c r="AO165" i="18" s="1"/>
  <c r="AP165" i="18" s="1"/>
  <c r="AQ165" i="18" s="1"/>
  <c r="AR165" i="18" s="1"/>
  <c r="AS165" i="18" s="1"/>
  <c r="AT165" i="18" s="1"/>
  <c r="AU165" i="18" s="1"/>
  <c r="AV165" i="18" s="1"/>
  <c r="AW165" i="18" s="1"/>
  <c r="AX165" i="18" s="1"/>
  <c r="AY165" i="18" s="1"/>
  <c r="AZ165" i="18" s="1"/>
  <c r="BA165" i="18" s="1"/>
  <c r="BB165" i="18" s="1"/>
  <c r="AJ196" i="18"/>
  <c r="AK196" i="18" s="1"/>
  <c r="AL196" i="18" s="1"/>
  <c r="AM196" i="18" s="1"/>
  <c r="AN196" i="18" s="1"/>
  <c r="AO196" i="18" s="1"/>
  <c r="AP196" i="18" s="1"/>
  <c r="AQ196" i="18" s="1"/>
  <c r="AR196" i="18" s="1"/>
  <c r="AS196" i="18" s="1"/>
  <c r="AT196" i="18" s="1"/>
  <c r="AU196" i="18" s="1"/>
  <c r="AV196" i="18" s="1"/>
  <c r="AW196" i="18" s="1"/>
  <c r="AX196" i="18" s="1"/>
  <c r="AY196" i="18" s="1"/>
  <c r="AZ196" i="18" s="1"/>
  <c r="BA196" i="18" s="1"/>
  <c r="BB196" i="18" s="1"/>
  <c r="AI41" i="12"/>
  <c r="AI105" i="12" s="1"/>
  <c r="AO41" i="11"/>
  <c r="AP41" i="11" s="1"/>
  <c r="AQ41" i="11" s="1"/>
  <c r="AR41" i="11" s="1"/>
  <c r="AS41" i="11" s="1"/>
  <c r="AT41" i="11" s="1"/>
  <c r="AU41" i="11" s="1"/>
  <c r="AV41" i="11" s="1"/>
  <c r="AW41" i="11" s="1"/>
  <c r="AX41" i="11" s="1"/>
  <c r="AY41" i="11" s="1"/>
  <c r="AZ41" i="11" s="1"/>
  <c r="BA41" i="11" s="1"/>
  <c r="BB41" i="11" s="1"/>
  <c r="BC41" i="11" s="1"/>
  <c r="AO7" i="11"/>
  <c r="AP7" i="11" s="1"/>
  <c r="AQ7" i="11" s="1"/>
  <c r="AR7" i="11" s="1"/>
  <c r="AS7" i="11" s="1"/>
  <c r="AT7" i="11" s="1"/>
  <c r="AU7" i="11" s="1"/>
  <c r="AV7" i="11" s="1"/>
  <c r="AW7" i="11" s="1"/>
  <c r="AX7" i="11" s="1"/>
  <c r="AY7" i="11" s="1"/>
  <c r="AZ7" i="11" s="1"/>
  <c r="BA7" i="11" s="1"/>
  <c r="BB7" i="11" s="1"/>
  <c r="BC7" i="11" s="1"/>
  <c r="AI7" i="12"/>
  <c r="AI71" i="12" s="1"/>
  <c r="AO23" i="11"/>
  <c r="AP23" i="11" s="1"/>
  <c r="AQ23" i="11" s="1"/>
  <c r="AR23" i="11" s="1"/>
  <c r="AS23" i="11" s="1"/>
  <c r="AT23" i="11" s="1"/>
  <c r="AU23" i="11" s="1"/>
  <c r="AV23" i="11" s="1"/>
  <c r="AW23" i="11" s="1"/>
  <c r="AX23" i="11" s="1"/>
  <c r="AY23" i="11" s="1"/>
  <c r="AZ23" i="11" s="1"/>
  <c r="BA23" i="11" s="1"/>
  <c r="BB23" i="11" s="1"/>
  <c r="BC23" i="11" s="1"/>
  <c r="AI23" i="12"/>
  <c r="AI87" i="12" s="1"/>
  <c r="N180" i="18"/>
  <c r="L159" i="12"/>
  <c r="L58" i="2"/>
  <c r="Q200" i="18"/>
  <c r="M168" i="18"/>
  <c r="M162" i="18"/>
  <c r="M29" i="18"/>
  <c r="T152" i="18"/>
  <c r="R146" i="18"/>
  <c r="M25" i="18"/>
  <c r="M8" i="18"/>
  <c r="M58" i="2" l="1"/>
  <c r="M159" i="12"/>
  <c r="R200" i="18"/>
  <c r="O180" i="18"/>
  <c r="N168" i="18"/>
  <c r="N162" i="18"/>
  <c r="N29" i="18"/>
  <c r="J156" i="12" s="1"/>
  <c r="N8" i="18"/>
  <c r="U152" i="18"/>
  <c r="S146" i="18"/>
  <c r="N25" i="18"/>
  <c r="P180" i="18" l="1"/>
  <c r="S200" i="18"/>
  <c r="N58" i="2"/>
  <c r="N159" i="12"/>
  <c r="O168" i="18"/>
  <c r="O162" i="18"/>
  <c r="O29" i="18"/>
  <c r="K156" i="12" s="1"/>
  <c r="O25" i="18"/>
  <c r="T146" i="18"/>
  <c r="V152" i="18"/>
  <c r="O8" i="18"/>
  <c r="O58" i="2" l="1"/>
  <c r="T200" i="18"/>
  <c r="Q180" i="18"/>
  <c r="O159" i="12"/>
  <c r="P168" i="18"/>
  <c r="P162" i="18"/>
  <c r="P29" i="18"/>
  <c r="L156" i="12" s="1"/>
  <c r="P25" i="18"/>
  <c r="P8" i="18"/>
  <c r="U146" i="18"/>
  <c r="W152" i="18"/>
  <c r="R180" i="18" l="1"/>
  <c r="U200" i="18"/>
  <c r="P159" i="12"/>
  <c r="Q168" i="18"/>
  <c r="Q162" i="18"/>
  <c r="Q29" i="18"/>
  <c r="M156" i="12" s="1"/>
  <c r="V146" i="18"/>
  <c r="X152" i="18"/>
  <c r="Q25" i="18"/>
  <c r="Q8" i="18"/>
  <c r="S180" i="18" l="1"/>
  <c r="Q159" i="12"/>
  <c r="Q58" i="2"/>
  <c r="V200" i="18"/>
  <c r="R168" i="18"/>
  <c r="R162" i="18"/>
  <c r="R29" i="18"/>
  <c r="R8" i="18"/>
  <c r="W146" i="18"/>
  <c r="R25" i="18"/>
  <c r="Y152" i="18"/>
  <c r="N156" i="12" l="1"/>
  <c r="W200" i="18"/>
  <c r="R58" i="2"/>
  <c r="R159" i="12"/>
  <c r="T180" i="18"/>
  <c r="S168" i="18"/>
  <c r="S162" i="18"/>
  <c r="S29" i="18"/>
  <c r="S8" i="18"/>
  <c r="X146" i="18"/>
  <c r="Z152" i="18"/>
  <c r="S25" i="18"/>
  <c r="O156" i="12" l="1"/>
  <c r="S159" i="12"/>
  <c r="S58" i="2"/>
  <c r="U180" i="18"/>
  <c r="X200" i="18"/>
  <c r="T168" i="18"/>
  <c r="T162" i="18"/>
  <c r="T29" i="18"/>
  <c r="T25" i="18"/>
  <c r="T8" i="18"/>
  <c r="AA152" i="18"/>
  <c r="Y146" i="18"/>
  <c r="P156" i="12" l="1"/>
  <c r="T58" i="2"/>
  <c r="T159" i="12"/>
  <c r="Y200" i="18"/>
  <c r="V180" i="18"/>
  <c r="U168" i="18"/>
  <c r="U162" i="18"/>
  <c r="U29" i="18"/>
  <c r="U25" i="18"/>
  <c r="U8" i="18"/>
  <c r="Z146" i="18"/>
  <c r="AB152" i="18"/>
  <c r="Q156" i="12" l="1"/>
  <c r="U58" i="2"/>
  <c r="W180" i="18"/>
  <c r="Z200" i="18"/>
  <c r="U159" i="12"/>
  <c r="V168" i="18"/>
  <c r="V162" i="18"/>
  <c r="V29" i="18"/>
  <c r="R156" i="12" s="1"/>
  <c r="V25" i="18"/>
  <c r="AA146" i="18"/>
  <c r="AC152" i="18"/>
  <c r="AD152" i="18" s="1"/>
  <c r="AE152" i="18" s="1"/>
  <c r="AF152" i="18" s="1"/>
  <c r="AG152" i="18" s="1"/>
  <c r="AH152" i="18" s="1"/>
  <c r="AI152" i="18" s="1"/>
  <c r="V8" i="18"/>
  <c r="AJ152" i="18" l="1"/>
  <c r="AK152" i="18" s="1"/>
  <c r="AL152" i="18" s="1"/>
  <c r="AM152" i="18" s="1"/>
  <c r="AN152" i="18" s="1"/>
  <c r="AO152" i="18" s="1"/>
  <c r="AP152" i="18" s="1"/>
  <c r="AQ152" i="18" s="1"/>
  <c r="AR152" i="18" s="1"/>
  <c r="AS152" i="18" s="1"/>
  <c r="AT152" i="18" s="1"/>
  <c r="AU152" i="18" s="1"/>
  <c r="AV152" i="18" s="1"/>
  <c r="AW152" i="18" s="1"/>
  <c r="AX152" i="18" s="1"/>
  <c r="AY152" i="18" s="1"/>
  <c r="AZ152" i="18" s="1"/>
  <c r="BA152" i="18" s="1"/>
  <c r="BB152" i="18" s="1"/>
  <c r="AI44" i="2"/>
  <c r="AJ143" i="12" s="1"/>
  <c r="V58" i="2"/>
  <c r="X180" i="18"/>
  <c r="V159" i="12"/>
  <c r="AA200" i="18"/>
  <c r="W168" i="18"/>
  <c r="W162" i="18"/>
  <c r="W29" i="18"/>
  <c r="S156" i="12" s="1"/>
  <c r="W8" i="18"/>
  <c r="W25" i="18"/>
  <c r="AB146" i="18"/>
  <c r="AB200" i="18" l="1"/>
  <c r="W58" i="2"/>
  <c r="Y180" i="18"/>
  <c r="W159" i="12"/>
  <c r="X168" i="18"/>
  <c r="X162" i="18"/>
  <c r="X29" i="18"/>
  <c r="T156" i="12" s="1"/>
  <c r="AC146" i="18"/>
  <c r="AD146" i="18" s="1"/>
  <c r="AE146" i="18" s="1"/>
  <c r="AF146" i="18" s="1"/>
  <c r="AG146" i="18" s="1"/>
  <c r="AH146" i="18" s="1"/>
  <c r="AI146" i="18" s="1"/>
  <c r="X8" i="18"/>
  <c r="X25" i="18"/>
  <c r="AJ146" i="18" l="1"/>
  <c r="AK146" i="18" s="1"/>
  <c r="AL146" i="18" s="1"/>
  <c r="AM146" i="18" s="1"/>
  <c r="AN146" i="18" s="1"/>
  <c r="AO146" i="18" s="1"/>
  <c r="AP146" i="18" s="1"/>
  <c r="AQ146" i="18" s="1"/>
  <c r="AR146" i="18" s="1"/>
  <c r="AS146" i="18" s="1"/>
  <c r="AT146" i="18" s="1"/>
  <c r="AU146" i="18" s="1"/>
  <c r="AV146" i="18" s="1"/>
  <c r="AW146" i="18" s="1"/>
  <c r="AX146" i="18" s="1"/>
  <c r="AY146" i="18" s="1"/>
  <c r="AZ146" i="18" s="1"/>
  <c r="BA146" i="18" s="1"/>
  <c r="BB146" i="18" s="1"/>
  <c r="Z180" i="18"/>
  <c r="X159" i="12"/>
  <c r="X58" i="2"/>
  <c r="AC200" i="18"/>
  <c r="Y168" i="18"/>
  <c r="Y162" i="18"/>
  <c r="Y29" i="18"/>
  <c r="U156" i="12" s="1"/>
  <c r="Y25" i="18"/>
  <c r="Y8" i="18"/>
  <c r="AJ137" i="12" l="1"/>
  <c r="AJ169" i="12"/>
  <c r="AD200" i="18"/>
  <c r="Y58" i="2"/>
  <c r="AA180" i="18"/>
  <c r="Y159" i="12"/>
  <c r="Z168" i="18"/>
  <c r="Z162" i="18"/>
  <c r="Z29" i="18"/>
  <c r="V156" i="12" s="1"/>
  <c r="Z8" i="18"/>
  <c r="Z25" i="18"/>
  <c r="AB180" i="18" l="1"/>
  <c r="Z159" i="12"/>
  <c r="AE200" i="18"/>
  <c r="AA168" i="18"/>
  <c r="AA162" i="18"/>
  <c r="AA29" i="18"/>
  <c r="W156" i="12" s="1"/>
  <c r="AA8" i="18"/>
  <c r="AA25" i="18"/>
  <c r="AF200" i="18" l="1"/>
  <c r="AA58" i="2"/>
  <c r="AA159" i="12"/>
  <c r="AC180" i="18"/>
  <c r="AB168" i="18"/>
  <c r="AB162" i="18"/>
  <c r="AB29" i="18"/>
  <c r="AB8" i="18"/>
  <c r="AB25" i="18"/>
  <c r="X156" i="12" l="1"/>
  <c r="AB58" i="2"/>
  <c r="AB159" i="12"/>
  <c r="AD180" i="18"/>
  <c r="AG200" i="18"/>
  <c r="AC168" i="18"/>
  <c r="AC162" i="18"/>
  <c r="AC29" i="18"/>
  <c r="AC8" i="18"/>
  <c r="AC25" i="18"/>
  <c r="Y156" i="12" l="1"/>
  <c r="AH200" i="18"/>
  <c r="AD168" i="18"/>
  <c r="AC58" i="2"/>
  <c r="AD162" i="18"/>
  <c r="AE180" i="18"/>
  <c r="AC159" i="12"/>
  <c r="AD29" i="18"/>
  <c r="AD25" i="18"/>
  <c r="AD8" i="18"/>
  <c r="Z156" i="12" l="1"/>
  <c r="AE168" i="18"/>
  <c r="AD58" i="2"/>
  <c r="AE162" i="18"/>
  <c r="AF180" i="18"/>
  <c r="AD159" i="12"/>
  <c r="AI200" i="18"/>
  <c r="AI86" i="2" s="1"/>
  <c r="AE29" i="18"/>
  <c r="AE25" i="18"/>
  <c r="AE8" i="18"/>
  <c r="AA156" i="12" l="1"/>
  <c r="AG180" i="18"/>
  <c r="AE159" i="12"/>
  <c r="AJ200" i="18"/>
  <c r="AF162" i="18"/>
  <c r="AF168" i="18"/>
  <c r="AE58" i="2"/>
  <c r="AF29" i="18"/>
  <c r="AB156" i="12" s="1"/>
  <c r="AF8" i="18"/>
  <c r="AF25" i="18"/>
  <c r="AK200" i="18" l="1"/>
  <c r="AG168" i="18"/>
  <c r="AF58" i="2"/>
  <c r="AG162" i="18"/>
  <c r="AF159" i="12"/>
  <c r="AH180" i="18"/>
  <c r="AG29" i="18"/>
  <c r="AC156" i="12" s="1"/>
  <c r="AG25" i="18"/>
  <c r="AG8" i="18"/>
  <c r="AI180" i="18" l="1"/>
  <c r="AH168" i="18"/>
  <c r="AG58" i="2"/>
  <c r="AH162" i="18"/>
  <c r="AG159" i="12"/>
  <c r="AL200" i="18"/>
  <c r="AH29" i="18"/>
  <c r="AH25" i="18"/>
  <c r="AH8" i="18"/>
  <c r="AD156" i="12" l="1"/>
  <c r="AI168" i="18"/>
  <c r="AI58" i="2" s="1"/>
  <c r="AH58" i="2"/>
  <c r="AI162" i="18"/>
  <c r="AM200" i="18"/>
  <c r="AH159" i="12"/>
  <c r="AJ180" i="18"/>
  <c r="AI29" i="18"/>
  <c r="AI25" i="18"/>
  <c r="AI8" i="18"/>
  <c r="AJ159" i="12" l="1"/>
  <c r="AJ191" i="12"/>
  <c r="AE156" i="12"/>
  <c r="AK180" i="18"/>
  <c r="AN200" i="18"/>
  <c r="AI159" i="12"/>
  <c r="AJ162" i="18"/>
  <c r="AJ168" i="18"/>
  <c r="AJ29" i="18"/>
  <c r="AF156" i="12" s="1"/>
  <c r="AJ8" i="18"/>
  <c r="AJ25" i="18"/>
  <c r="AK162" i="18" l="1"/>
  <c r="AK168" i="18"/>
  <c r="AO200" i="18"/>
  <c r="AL180" i="18"/>
  <c r="AK29" i="18"/>
  <c r="AK25" i="18"/>
  <c r="AK8" i="18"/>
  <c r="AG156" i="12" l="1"/>
  <c r="AP200" i="18"/>
  <c r="AM180" i="18"/>
  <c r="AL168" i="18"/>
  <c r="AL162" i="18"/>
  <c r="AL29" i="18"/>
  <c r="AH156" i="12" s="1"/>
  <c r="AL25" i="18"/>
  <c r="AL8" i="18"/>
  <c r="AN180" i="18" l="1"/>
  <c r="AM168" i="18"/>
  <c r="AQ200" i="18"/>
  <c r="AM162" i="18"/>
  <c r="AM29" i="18"/>
  <c r="AI156" i="12" s="1"/>
  <c r="AM25" i="18"/>
  <c r="AM8" i="18"/>
  <c r="AN162" i="18" l="1"/>
  <c r="AN168" i="18"/>
  <c r="AR200" i="18"/>
  <c r="AO180" i="18"/>
  <c r="AN29" i="18"/>
  <c r="AN8" i="18"/>
  <c r="AN25" i="18"/>
  <c r="AS200" i="18" l="1"/>
  <c r="AP180" i="18"/>
  <c r="AO168" i="18"/>
  <c r="AO162" i="18"/>
  <c r="AO29" i="18"/>
  <c r="AO25" i="18"/>
  <c r="AO8" i="18"/>
  <c r="AQ180" i="18" l="1"/>
  <c r="AP168" i="18"/>
  <c r="AP162" i="18"/>
  <c r="AT200" i="18"/>
  <c r="AP29" i="18"/>
  <c r="AP8" i="18"/>
  <c r="AP25" i="18"/>
  <c r="AU200" i="18" l="1"/>
  <c r="AQ168" i="18"/>
  <c r="AQ162" i="18"/>
  <c r="AR180" i="18"/>
  <c r="AQ29" i="18"/>
  <c r="AQ25" i="18"/>
  <c r="AQ8" i="18"/>
  <c r="AR168" i="18" l="1"/>
  <c r="AS180" i="18"/>
  <c r="AR162" i="18"/>
  <c r="AV200" i="18"/>
  <c r="AR29" i="18"/>
  <c r="AR8" i="18"/>
  <c r="AR25" i="18"/>
  <c r="AW200" i="18" l="1"/>
  <c r="AT180" i="18"/>
  <c r="AS162" i="18"/>
  <c r="AS168" i="18"/>
  <c r="AS29" i="18"/>
  <c r="AS25" i="18"/>
  <c r="AS8" i="18"/>
  <c r="AU180" i="18" l="1"/>
  <c r="AT168" i="18"/>
  <c r="AT162" i="18"/>
  <c r="AX200" i="18"/>
  <c r="AT29" i="18"/>
  <c r="AT8" i="18"/>
  <c r="AT25" i="18"/>
  <c r="AY200" i="18" l="1"/>
  <c r="AU168" i="18"/>
  <c r="AU162" i="18"/>
  <c r="AV180" i="18"/>
  <c r="AU29" i="18"/>
  <c r="AU25" i="18"/>
  <c r="AU8" i="18"/>
  <c r="AW180" i="18" l="1"/>
  <c r="AV168" i="18"/>
  <c r="AV162" i="18"/>
  <c r="AZ200" i="18"/>
  <c r="AV29" i="18"/>
  <c r="AV8" i="18"/>
  <c r="AV25" i="18"/>
  <c r="AW168" i="18" l="1"/>
  <c r="AW162" i="18"/>
  <c r="BA200" i="18"/>
  <c r="AX180" i="18"/>
  <c r="AW29" i="18"/>
  <c r="AW8" i="18"/>
  <c r="AW25" i="18"/>
  <c r="AY180" i="18" l="1"/>
  <c r="AX162" i="18"/>
  <c r="BB200" i="18"/>
  <c r="AX168" i="18"/>
  <c r="AX29" i="18"/>
  <c r="AX25" i="18"/>
  <c r="AX8" i="18"/>
  <c r="AY168" i="18" l="1"/>
  <c r="AY162" i="18"/>
  <c r="AZ180" i="18"/>
  <c r="AY29" i="18"/>
  <c r="AZ29" i="18" s="1"/>
  <c r="BA29" i="18" s="1"/>
  <c r="BB29" i="18" s="1"/>
  <c r="BB43" i="15" s="1"/>
  <c r="BA43" i="15" s="1"/>
  <c r="AZ43" i="15" s="1"/>
  <c r="AY43" i="15" s="1"/>
  <c r="AX43" i="15" s="1"/>
  <c r="AW43" i="15" s="1"/>
  <c r="AV43" i="15" s="1"/>
  <c r="AU43" i="15" s="1"/>
  <c r="AT43" i="15" s="1"/>
  <c r="AS43" i="15" s="1"/>
  <c r="AR43" i="15" s="1"/>
  <c r="AQ43" i="15" s="1"/>
  <c r="AP43" i="15" s="1"/>
  <c r="AO43" i="15" s="1"/>
  <c r="AN43" i="15" s="1"/>
  <c r="AM43" i="15" s="1"/>
  <c r="AL43" i="15" s="1"/>
  <c r="AK43" i="15" s="1"/>
  <c r="AJ43" i="15" s="1"/>
  <c r="AI43" i="15" s="1"/>
  <c r="AH43" i="15" s="1"/>
  <c r="AG43" i="15" s="1"/>
  <c r="AF43" i="15" s="1"/>
  <c r="AE43" i="15" s="1"/>
  <c r="AD43" i="15" s="1"/>
  <c r="AC43" i="15" s="1"/>
  <c r="AB43" i="15" s="1"/>
  <c r="AA43" i="15" s="1"/>
  <c r="Z43" i="15" s="1"/>
  <c r="Y43" i="15" s="1"/>
  <c r="X43" i="15" s="1"/>
  <c r="W43" i="15" s="1"/>
  <c r="V43" i="15" s="1"/>
  <c r="U43" i="15" s="1"/>
  <c r="T43" i="15" s="1"/>
  <c r="S43" i="15" s="1"/>
  <c r="R43" i="15" s="1"/>
  <c r="Q43" i="15" s="1"/>
  <c r="P43" i="15" s="1"/>
  <c r="AY8" i="18"/>
  <c r="AZ8" i="18" s="1"/>
  <c r="BA8" i="18" s="1"/>
  <c r="BB8" i="18" s="1"/>
  <c r="BB39" i="15"/>
  <c r="AY25" i="18"/>
  <c r="AZ25" i="18" s="1"/>
  <c r="BA25" i="18" s="1"/>
  <c r="BB25" i="18" s="1"/>
  <c r="BA39" i="15" l="1"/>
  <c r="AZ162" i="18"/>
  <c r="BA180" i="18"/>
  <c r="AZ168" i="18"/>
  <c r="AZ39" i="15" l="1"/>
  <c r="BB180" i="18"/>
  <c r="BA168" i="18"/>
  <c r="BA162" i="18"/>
  <c r="AY39" i="15" l="1"/>
  <c r="BB168" i="18"/>
  <c r="BB46" i="15" s="1"/>
  <c r="BA46" i="15"/>
  <c r="BB162" i="18"/>
  <c r="BB40" i="15" s="1"/>
  <c r="BA40" i="15" s="1"/>
  <c r="AZ40" i="15" s="1"/>
  <c r="AY40" i="15" s="1"/>
  <c r="AX40" i="15" s="1"/>
  <c r="AW40" i="15" s="1"/>
  <c r="AV40" i="15" s="1"/>
  <c r="AU40" i="15" s="1"/>
  <c r="AT40" i="15" s="1"/>
  <c r="AS40" i="15" s="1"/>
  <c r="AR40" i="15" s="1"/>
  <c r="AQ40" i="15" s="1"/>
  <c r="AP40" i="15" s="1"/>
  <c r="AO40" i="15" s="1"/>
  <c r="AN40" i="15" s="1"/>
  <c r="AM40" i="15" s="1"/>
  <c r="AL40" i="15" s="1"/>
  <c r="AK40" i="15" s="1"/>
  <c r="AJ40" i="15" s="1"/>
  <c r="AI40" i="15" s="1"/>
  <c r="AH40" i="15" s="1"/>
  <c r="AG40" i="15" s="1"/>
  <c r="AF40" i="15" s="1"/>
  <c r="AE40" i="15" s="1"/>
  <c r="AD40" i="15" s="1"/>
  <c r="AC40" i="15" s="1"/>
  <c r="AB40" i="15" s="1"/>
  <c r="AA40" i="15" s="1"/>
  <c r="Z40" i="15" s="1"/>
  <c r="Y40" i="15" s="1"/>
  <c r="X40" i="15" s="1"/>
  <c r="W40" i="15" s="1"/>
  <c r="V40" i="15" s="1"/>
  <c r="U40" i="15" s="1"/>
  <c r="T40" i="15" s="1"/>
  <c r="S40" i="15" s="1"/>
  <c r="R40" i="15" s="1"/>
  <c r="Q40" i="15" s="1"/>
  <c r="P40" i="15" s="1"/>
  <c r="F25" i="11"/>
  <c r="G25" i="11" s="1"/>
  <c r="F29" i="11"/>
  <c r="F44" i="11"/>
  <c r="F55" i="11"/>
  <c r="G55" i="11" s="1"/>
  <c r="H55" i="11" s="1"/>
  <c r="F56" i="11"/>
  <c r="G56" i="11" s="1"/>
  <c r="H56" i="11" s="1"/>
  <c r="F60" i="11"/>
  <c r="G60" i="11" s="1"/>
  <c r="G24" i="11"/>
  <c r="G27" i="11"/>
  <c r="H27" i="11" s="1"/>
  <c r="G44" i="11"/>
  <c r="G58" i="11"/>
  <c r="F179" i="18"/>
  <c r="F76" i="17"/>
  <c r="G76" i="17" s="1"/>
  <c r="F69" i="17"/>
  <c r="F70" i="17"/>
  <c r="F176" i="18"/>
  <c r="Y44" i="2" l="1"/>
  <c r="Z143" i="12" s="1"/>
  <c r="G176" i="18"/>
  <c r="H176" i="18" s="1"/>
  <c r="I176" i="18" s="1"/>
  <c r="F192" i="18"/>
  <c r="G179" i="18"/>
  <c r="H179" i="18" s="1"/>
  <c r="H195" i="18" s="1"/>
  <c r="F195" i="18"/>
  <c r="X44" i="2"/>
  <c r="Y143" i="12" s="1"/>
  <c r="AA143" i="12"/>
  <c r="U44" i="2"/>
  <c r="V143" i="12" s="1"/>
  <c r="V44" i="2"/>
  <c r="W143" i="12" s="1"/>
  <c r="I27" i="11"/>
  <c r="W44" i="2"/>
  <c r="X143" i="12" s="1"/>
  <c r="G69" i="17"/>
  <c r="G70" i="17"/>
  <c r="H76" i="17"/>
  <c r="AG44" i="2"/>
  <c r="AH143" i="12" s="1"/>
  <c r="AE44" i="2"/>
  <c r="AF143" i="12" s="1"/>
  <c r="AC44" i="2"/>
  <c r="AD143" i="12" s="1"/>
  <c r="AA44" i="2"/>
  <c r="AB143" i="12" s="1"/>
  <c r="S44" i="2"/>
  <c r="T143" i="12" s="1"/>
  <c r="R44" i="2"/>
  <c r="S143" i="12" s="1"/>
  <c r="Q44" i="2"/>
  <c r="R143" i="12" s="1"/>
  <c r="Q143" i="12"/>
  <c r="AH44" i="2"/>
  <c r="AI143" i="12" s="1"/>
  <c r="AF44" i="2"/>
  <c r="AG143" i="12" s="1"/>
  <c r="AD44" i="2"/>
  <c r="AE143" i="12" s="1"/>
  <c r="AB44" i="2"/>
  <c r="AC143" i="12" s="1"/>
  <c r="T44" i="2"/>
  <c r="U143" i="12" s="1"/>
  <c r="F27" i="18"/>
  <c r="E27" i="18" s="1"/>
  <c r="F57" i="2"/>
  <c r="G158" i="12" s="1"/>
  <c r="AZ46" i="15"/>
  <c r="AX39" i="15"/>
  <c r="F14" i="18"/>
  <c r="E14" i="18" s="1"/>
  <c r="F182" i="18"/>
  <c r="F11" i="18"/>
  <c r="H44" i="11"/>
  <c r="I56" i="11"/>
  <c r="J56" i="11" s="1"/>
  <c r="I55" i="11"/>
  <c r="J55" i="11" s="1"/>
  <c r="H25" i="11"/>
  <c r="H24" i="11"/>
  <c r="J27" i="11"/>
  <c r="H58" i="11"/>
  <c r="H60" i="11"/>
  <c r="G29" i="11"/>
  <c r="F9" i="18"/>
  <c r="E9" i="18" s="1"/>
  <c r="F12" i="18"/>
  <c r="E12" i="18" s="1"/>
  <c r="F10" i="18"/>
  <c r="E10" i="18" s="1"/>
  <c r="F13" i="18"/>
  <c r="E13" i="18" s="1"/>
  <c r="G182" i="18" l="1"/>
  <c r="H182" i="18" s="1"/>
  <c r="I182" i="18" s="1"/>
  <c r="J182" i="18" s="1"/>
  <c r="K182" i="18" s="1"/>
  <c r="L182" i="18" s="1"/>
  <c r="M182" i="18" s="1"/>
  <c r="N182" i="18" s="1"/>
  <c r="O182" i="18" s="1"/>
  <c r="P182" i="18" s="1"/>
  <c r="Q182" i="18" s="1"/>
  <c r="R182" i="18" s="1"/>
  <c r="S182" i="18" s="1"/>
  <c r="T182" i="18" s="1"/>
  <c r="U182" i="18" s="1"/>
  <c r="V182" i="18" s="1"/>
  <c r="W182" i="18" s="1"/>
  <c r="X182" i="18" s="1"/>
  <c r="Y182" i="18" s="1"/>
  <c r="Z182" i="18" s="1"/>
  <c r="AA182" i="18" s="1"/>
  <c r="AB182" i="18" s="1"/>
  <c r="AC182" i="18" s="1"/>
  <c r="AD182" i="18" s="1"/>
  <c r="AE182" i="18" s="1"/>
  <c r="AF182" i="18" s="1"/>
  <c r="AG182" i="18" s="1"/>
  <c r="AH182" i="18" s="1"/>
  <c r="AI182" i="18" s="1"/>
  <c r="E176" i="18"/>
  <c r="E192" i="18" s="1"/>
  <c r="G11" i="18"/>
  <c r="E11" i="18"/>
  <c r="E179" i="18"/>
  <c r="E195" i="18" s="1"/>
  <c r="J176" i="18"/>
  <c r="I192" i="18"/>
  <c r="G192" i="18"/>
  <c r="H192" i="18"/>
  <c r="F198" i="18"/>
  <c r="G195" i="18"/>
  <c r="I24" i="11"/>
  <c r="I58" i="11"/>
  <c r="H70" i="17"/>
  <c r="I76" i="17"/>
  <c r="H69" i="17"/>
  <c r="G27" i="18"/>
  <c r="AY46" i="15"/>
  <c r="AW39" i="15"/>
  <c r="G14" i="18"/>
  <c r="H11" i="18"/>
  <c r="I11" i="18" s="1"/>
  <c r="I179" i="18"/>
  <c r="I195" i="18" s="1"/>
  <c r="K55" i="11"/>
  <c r="K27" i="11"/>
  <c r="F27" i="12" s="1"/>
  <c r="F91" i="12" s="1"/>
  <c r="K56" i="11"/>
  <c r="F56" i="12" s="1"/>
  <c r="F120" i="12" s="1"/>
  <c r="I44" i="11"/>
  <c r="I25" i="11"/>
  <c r="J24" i="11"/>
  <c r="H29" i="11"/>
  <c r="I60" i="11"/>
  <c r="J58" i="11"/>
  <c r="G12" i="18"/>
  <c r="G9" i="18"/>
  <c r="G13" i="18"/>
  <c r="G10" i="18"/>
  <c r="AJ182" i="18" l="1"/>
  <c r="AK182" i="18" s="1"/>
  <c r="AL182" i="18" s="1"/>
  <c r="AM182" i="18" s="1"/>
  <c r="AN182" i="18" s="1"/>
  <c r="AO182" i="18" s="1"/>
  <c r="AP182" i="18" s="1"/>
  <c r="AQ182" i="18" s="1"/>
  <c r="AR182" i="18" s="1"/>
  <c r="AS182" i="18" s="1"/>
  <c r="AT182" i="18" s="1"/>
  <c r="AU182" i="18" s="1"/>
  <c r="AV182" i="18" s="1"/>
  <c r="AW182" i="18" s="1"/>
  <c r="AX182" i="18" s="1"/>
  <c r="AY182" i="18" s="1"/>
  <c r="AZ182" i="18" s="1"/>
  <c r="BA182" i="18" s="1"/>
  <c r="BB182" i="18" s="1"/>
  <c r="AI70" i="2"/>
  <c r="AJ173" i="12" s="1"/>
  <c r="G198" i="18"/>
  <c r="E182" i="18"/>
  <c r="E198" i="18" s="1"/>
  <c r="J192" i="18"/>
  <c r="K192" i="18" s="1"/>
  <c r="L192" i="18" s="1"/>
  <c r="K176" i="18"/>
  <c r="L176" i="18" s="1"/>
  <c r="M176" i="18" s="1"/>
  <c r="N176" i="18" s="1"/>
  <c r="O176" i="18" s="1"/>
  <c r="P176" i="18" s="1"/>
  <c r="Q176" i="18" s="1"/>
  <c r="R176" i="18" s="1"/>
  <c r="S176" i="18" s="1"/>
  <c r="T176" i="18" s="1"/>
  <c r="U176" i="18" s="1"/>
  <c r="V176" i="18" s="1"/>
  <c r="W176" i="18" s="1"/>
  <c r="X176" i="18" s="1"/>
  <c r="Y176" i="18" s="1"/>
  <c r="Z176" i="18" s="1"/>
  <c r="AA176" i="18" s="1"/>
  <c r="AB176" i="18" s="1"/>
  <c r="AC176" i="18" s="1"/>
  <c r="AD176" i="18" s="1"/>
  <c r="AE176" i="18" s="1"/>
  <c r="AF176" i="18" s="1"/>
  <c r="AG176" i="18" s="1"/>
  <c r="AH176" i="18" s="1"/>
  <c r="AI176" i="18" s="1"/>
  <c r="F55" i="12"/>
  <c r="F119" i="12" s="1"/>
  <c r="J25" i="11"/>
  <c r="K25" i="11" s="1"/>
  <c r="F25" i="12" s="1"/>
  <c r="F89" i="12" s="1"/>
  <c r="J76" i="17"/>
  <c r="I69" i="17"/>
  <c r="I70" i="17"/>
  <c r="H27" i="18"/>
  <c r="AX46" i="15"/>
  <c r="AV39" i="15"/>
  <c r="H14" i="18"/>
  <c r="J179" i="18"/>
  <c r="J195" i="18" s="1"/>
  <c r="H198" i="18"/>
  <c r="L56" i="11"/>
  <c r="L55" i="11"/>
  <c r="L27" i="11"/>
  <c r="G27" i="12" s="1"/>
  <c r="G91" i="12" s="1"/>
  <c r="K58" i="11"/>
  <c r="F58" i="12" s="1"/>
  <c r="F122" i="12" s="1"/>
  <c r="K24" i="11"/>
  <c r="F24" i="12" s="1"/>
  <c r="F88" i="12" s="1"/>
  <c r="J44" i="11"/>
  <c r="I29" i="11"/>
  <c r="J60" i="11"/>
  <c r="H9" i="18"/>
  <c r="H12" i="18"/>
  <c r="J11" i="18"/>
  <c r="H13" i="18"/>
  <c r="H10" i="18"/>
  <c r="AJ176" i="18" l="1"/>
  <c r="AK176" i="18" s="1"/>
  <c r="AL176" i="18" s="1"/>
  <c r="AM176" i="18" s="1"/>
  <c r="AN176" i="18" s="1"/>
  <c r="AO176" i="18" s="1"/>
  <c r="AP176" i="18" s="1"/>
  <c r="AQ176" i="18" s="1"/>
  <c r="AR176" i="18" s="1"/>
  <c r="AS176" i="18" s="1"/>
  <c r="AT176" i="18" s="1"/>
  <c r="AU176" i="18" s="1"/>
  <c r="AV176" i="18" s="1"/>
  <c r="AW176" i="18" s="1"/>
  <c r="AX176" i="18" s="1"/>
  <c r="AY176" i="18" s="1"/>
  <c r="AZ176" i="18" s="1"/>
  <c r="BA176" i="18" s="1"/>
  <c r="BB176" i="18" s="1"/>
  <c r="M192" i="18"/>
  <c r="N192" i="18" s="1"/>
  <c r="O192" i="18" s="1"/>
  <c r="P192" i="18" s="1"/>
  <c r="Q192" i="18" s="1"/>
  <c r="R192" i="18" s="1"/>
  <c r="S192" i="18" s="1"/>
  <c r="T192" i="18" s="1"/>
  <c r="U192" i="18" s="1"/>
  <c r="V192" i="18" s="1"/>
  <c r="W192" i="18" s="1"/>
  <c r="X192" i="18" s="1"/>
  <c r="Y192" i="18" s="1"/>
  <c r="Z192" i="18" s="1"/>
  <c r="AA192" i="18" s="1"/>
  <c r="AB192" i="18" s="1"/>
  <c r="AC192" i="18" s="1"/>
  <c r="AD192" i="18" s="1"/>
  <c r="AE192" i="18" s="1"/>
  <c r="AF192" i="18" s="1"/>
  <c r="AG192" i="18" s="1"/>
  <c r="AH192" i="18" s="1"/>
  <c r="AI192" i="18" s="1"/>
  <c r="G56" i="12"/>
  <c r="G120" i="12" s="1"/>
  <c r="G55" i="12"/>
  <c r="G119" i="12" s="1"/>
  <c r="J69" i="17"/>
  <c r="J70" i="17"/>
  <c r="K76" i="17"/>
  <c r="I14" i="18"/>
  <c r="I27" i="18"/>
  <c r="AU39" i="15"/>
  <c r="AW46" i="15"/>
  <c r="K179" i="18"/>
  <c r="K195" i="18" s="1"/>
  <c r="I198" i="18"/>
  <c r="L58" i="11"/>
  <c r="M27" i="11"/>
  <c r="H27" i="12" s="1"/>
  <c r="H91" i="12" s="1"/>
  <c r="M56" i="11"/>
  <c r="H56" i="12" s="1"/>
  <c r="H120" i="12" s="1"/>
  <c r="K60" i="11"/>
  <c r="L24" i="11"/>
  <c r="G24" i="12" s="1"/>
  <c r="G88" i="12" s="1"/>
  <c r="G152" i="12" s="1"/>
  <c r="L25" i="11"/>
  <c r="K44" i="11"/>
  <c r="F44" i="12" s="1"/>
  <c r="F108" i="12" s="1"/>
  <c r="M55" i="11"/>
  <c r="H55" i="12" s="1"/>
  <c r="H119" i="12" s="1"/>
  <c r="J29" i="11"/>
  <c r="I12" i="18"/>
  <c r="I9" i="18"/>
  <c r="K11" i="18"/>
  <c r="I10" i="18"/>
  <c r="I13" i="18"/>
  <c r="AJ192" i="18" l="1"/>
  <c r="AK192" i="18" s="1"/>
  <c r="AL192" i="18" s="1"/>
  <c r="AM192" i="18" s="1"/>
  <c r="AN192" i="18" s="1"/>
  <c r="AO192" i="18" s="1"/>
  <c r="AP192" i="18" s="1"/>
  <c r="AQ192" i="18" s="1"/>
  <c r="AR192" i="18" s="1"/>
  <c r="AS192" i="18" s="1"/>
  <c r="AT192" i="18" s="1"/>
  <c r="AU192" i="18" s="1"/>
  <c r="AV192" i="18" s="1"/>
  <c r="AW192" i="18" s="1"/>
  <c r="AX192" i="18" s="1"/>
  <c r="AY192" i="18" s="1"/>
  <c r="AZ192" i="18" s="1"/>
  <c r="BA192" i="18" s="1"/>
  <c r="BB192" i="18" s="1"/>
  <c r="G25" i="12"/>
  <c r="G89" i="12" s="1"/>
  <c r="G153" i="12" s="1"/>
  <c r="G56" i="2"/>
  <c r="F60" i="12"/>
  <c r="F124" i="12" s="1"/>
  <c r="G58" i="12"/>
  <c r="G122" i="12" s="1"/>
  <c r="K70" i="17"/>
  <c r="L76" i="17"/>
  <c r="K69" i="17"/>
  <c r="J14" i="18"/>
  <c r="E42" i="2" s="1"/>
  <c r="F141" i="12" s="1"/>
  <c r="J27" i="18"/>
  <c r="AV46" i="15"/>
  <c r="AT39" i="15"/>
  <c r="J198" i="18"/>
  <c r="L179" i="18"/>
  <c r="L195" i="18" s="1"/>
  <c r="N55" i="11"/>
  <c r="I55" i="12" s="1"/>
  <c r="I119" i="12" s="1"/>
  <c r="K29" i="11"/>
  <c r="M25" i="11"/>
  <c r="L60" i="11"/>
  <c r="N56" i="11"/>
  <c r="I56" i="12" s="1"/>
  <c r="I120" i="12" s="1"/>
  <c r="M24" i="11"/>
  <c r="N27" i="11"/>
  <c r="L44" i="11"/>
  <c r="G44" i="12" s="1"/>
  <c r="G108" i="12" s="1"/>
  <c r="M58" i="11"/>
  <c r="H58" i="12" s="1"/>
  <c r="H122" i="12" s="1"/>
  <c r="J9" i="18"/>
  <c r="J12" i="18"/>
  <c r="J13" i="18"/>
  <c r="J10" i="18"/>
  <c r="L11" i="18"/>
  <c r="H24" i="12" l="1"/>
  <c r="H88" i="12" s="1"/>
  <c r="I27" i="12"/>
  <c r="I91" i="12" s="1"/>
  <c r="H25" i="12"/>
  <c r="H89" i="12" s="1"/>
  <c r="H56" i="2"/>
  <c r="G60" i="12"/>
  <c r="G124" i="12" s="1"/>
  <c r="F29" i="12"/>
  <c r="F93" i="12" s="1"/>
  <c r="M76" i="17"/>
  <c r="L69" i="17"/>
  <c r="L70" i="17"/>
  <c r="K27" i="18"/>
  <c r="K14" i="18"/>
  <c r="F42" i="2" s="1"/>
  <c r="G141" i="12" s="1"/>
  <c r="AS39" i="15"/>
  <c r="AU46" i="15"/>
  <c r="M179" i="18"/>
  <c r="M195" i="18" s="1"/>
  <c r="N195" i="18" s="1"/>
  <c r="O195" i="18" s="1"/>
  <c r="P195" i="18" s="1"/>
  <c r="Q195" i="18" s="1"/>
  <c r="R195" i="18" s="1"/>
  <c r="S195" i="18" s="1"/>
  <c r="T195" i="18" s="1"/>
  <c r="U195" i="18" s="1"/>
  <c r="V195" i="18" s="1"/>
  <c r="W195" i="18" s="1"/>
  <c r="X195" i="18" s="1"/>
  <c r="Y195" i="18" s="1"/>
  <c r="Z195" i="18" s="1"/>
  <c r="AA195" i="18" s="1"/>
  <c r="AB195" i="18" s="1"/>
  <c r="AC195" i="18" s="1"/>
  <c r="AD195" i="18" s="1"/>
  <c r="AE195" i="18" s="1"/>
  <c r="AF195" i="18" s="1"/>
  <c r="AG195" i="18" s="1"/>
  <c r="AH195" i="18" s="1"/>
  <c r="AI195" i="18" s="1"/>
  <c r="K198" i="18"/>
  <c r="M44" i="11"/>
  <c r="N25" i="11"/>
  <c r="L29" i="11"/>
  <c r="N58" i="11"/>
  <c r="I58" i="12" s="1"/>
  <c r="I122" i="12" s="1"/>
  <c r="O27" i="11"/>
  <c r="J27" i="12" s="1"/>
  <c r="J91" i="12" s="1"/>
  <c r="O56" i="11"/>
  <c r="J56" i="12" s="1"/>
  <c r="J120" i="12" s="1"/>
  <c r="M60" i="11"/>
  <c r="H60" i="12" s="1"/>
  <c r="H124" i="12" s="1"/>
  <c r="N24" i="11"/>
  <c r="O55" i="11"/>
  <c r="K9" i="18"/>
  <c r="K12" i="18"/>
  <c r="M11" i="18"/>
  <c r="K10" i="18"/>
  <c r="K13" i="18"/>
  <c r="AJ195" i="18" l="1"/>
  <c r="AK195" i="18" s="1"/>
  <c r="AL195" i="18" s="1"/>
  <c r="AM195" i="18" s="1"/>
  <c r="AN195" i="18" s="1"/>
  <c r="AO195" i="18" s="1"/>
  <c r="AP195" i="18" s="1"/>
  <c r="AQ195" i="18" s="1"/>
  <c r="AR195" i="18" s="1"/>
  <c r="AS195" i="18" s="1"/>
  <c r="AT195" i="18" s="1"/>
  <c r="AU195" i="18" s="1"/>
  <c r="AV195" i="18" s="1"/>
  <c r="AW195" i="18" s="1"/>
  <c r="AX195" i="18" s="1"/>
  <c r="AY195" i="18" s="1"/>
  <c r="AZ195" i="18" s="1"/>
  <c r="BA195" i="18" s="1"/>
  <c r="BB195" i="18" s="1"/>
  <c r="I24" i="12"/>
  <c r="I88" i="12" s="1"/>
  <c r="I25" i="12"/>
  <c r="I89" i="12" s="1"/>
  <c r="F53" i="2"/>
  <c r="G154" i="12" s="1"/>
  <c r="G29" i="12"/>
  <c r="G93" i="12" s="1"/>
  <c r="J55" i="12"/>
  <c r="J119" i="12" s="1"/>
  <c r="H44" i="12"/>
  <c r="H108" i="12" s="1"/>
  <c r="M69" i="17"/>
  <c r="M70" i="17"/>
  <c r="N76" i="17"/>
  <c r="L14" i="18"/>
  <c r="G42" i="2" s="1"/>
  <c r="H141" i="12" s="1"/>
  <c r="L27" i="18"/>
  <c r="AT46" i="15"/>
  <c r="AR39" i="15"/>
  <c r="L198" i="18"/>
  <c r="N179" i="18"/>
  <c r="O58" i="11"/>
  <c r="J58" i="12" s="1"/>
  <c r="J122" i="12" s="1"/>
  <c r="N44" i="11"/>
  <c r="I44" i="12" s="1"/>
  <c r="I108" i="12" s="1"/>
  <c r="O25" i="11"/>
  <c r="P56" i="11"/>
  <c r="K56" i="12" s="1"/>
  <c r="K120" i="12" s="1"/>
  <c r="M29" i="11"/>
  <c r="P55" i="11"/>
  <c r="K55" i="12" s="1"/>
  <c r="K119" i="12" s="1"/>
  <c r="O24" i="11"/>
  <c r="N60" i="11"/>
  <c r="I60" i="12" s="1"/>
  <c r="I124" i="12" s="1"/>
  <c r="P27" i="11"/>
  <c r="K27" i="12" s="1"/>
  <c r="K91" i="12" s="1"/>
  <c r="L12" i="18"/>
  <c r="L9" i="18"/>
  <c r="N11" i="18"/>
  <c r="L13" i="18"/>
  <c r="L10" i="18"/>
  <c r="H29" i="12" l="1"/>
  <c r="H93" i="12" s="1"/>
  <c r="H157" i="12" s="1"/>
  <c r="J25" i="12"/>
  <c r="J89" i="12" s="1"/>
  <c r="J153" i="12" s="1"/>
  <c r="J24" i="12"/>
  <c r="J88" i="12" s="1"/>
  <c r="J152" i="12" s="1"/>
  <c r="N70" i="17"/>
  <c r="O76" i="17"/>
  <c r="N69" i="17"/>
  <c r="M27" i="18"/>
  <c r="M14" i="18"/>
  <c r="AQ39" i="15"/>
  <c r="AS46" i="15"/>
  <c r="O179" i="18"/>
  <c r="M198" i="18"/>
  <c r="P24" i="11"/>
  <c r="K24" i="12" s="1"/>
  <c r="K88" i="12" s="1"/>
  <c r="K152" i="12" s="1"/>
  <c r="O60" i="11"/>
  <c r="J60" i="12" s="1"/>
  <c r="J124" i="12" s="1"/>
  <c r="Q56" i="11"/>
  <c r="L56" i="12" s="1"/>
  <c r="L120" i="12" s="1"/>
  <c r="P58" i="11"/>
  <c r="K58" i="12" s="1"/>
  <c r="K122" i="12" s="1"/>
  <c r="Q27" i="11"/>
  <c r="L27" i="12" s="1"/>
  <c r="L91" i="12" s="1"/>
  <c r="N29" i="11"/>
  <c r="I29" i="12" s="1"/>
  <c r="I93" i="12" s="1"/>
  <c r="I157" i="12" s="1"/>
  <c r="Q55" i="11"/>
  <c r="L55" i="12" s="1"/>
  <c r="L119" i="12" s="1"/>
  <c r="P25" i="11"/>
  <c r="O44" i="11"/>
  <c r="J44" i="12" s="1"/>
  <c r="J108" i="12" s="1"/>
  <c r="M12" i="18"/>
  <c r="M9" i="18"/>
  <c r="M10" i="18"/>
  <c r="M13" i="18"/>
  <c r="O11" i="18"/>
  <c r="K25" i="12" l="1"/>
  <c r="K89" i="12" s="1"/>
  <c r="K153" i="12" s="1"/>
  <c r="H42" i="2"/>
  <c r="I141" i="12" s="1"/>
  <c r="P76" i="17"/>
  <c r="O69" i="17"/>
  <c r="O70" i="17"/>
  <c r="N14" i="18"/>
  <c r="N27" i="18"/>
  <c r="AP39" i="15"/>
  <c r="AR46" i="15"/>
  <c r="N198" i="18"/>
  <c r="P179" i="18"/>
  <c r="R27" i="11"/>
  <c r="M27" i="12" s="1"/>
  <c r="M91" i="12" s="1"/>
  <c r="P60" i="11"/>
  <c r="K60" i="12" s="1"/>
  <c r="K124" i="12" s="1"/>
  <c r="Q24" i="11"/>
  <c r="P44" i="11"/>
  <c r="K44" i="12" s="1"/>
  <c r="K108" i="12" s="1"/>
  <c r="Q25" i="11"/>
  <c r="R55" i="11"/>
  <c r="O29" i="11"/>
  <c r="J29" i="12" s="1"/>
  <c r="J93" i="12" s="1"/>
  <c r="Q58" i="11"/>
  <c r="L58" i="12" s="1"/>
  <c r="L122" i="12" s="1"/>
  <c r="R56" i="11"/>
  <c r="N9" i="18"/>
  <c r="N12" i="18"/>
  <c r="P11" i="18"/>
  <c r="N10" i="18"/>
  <c r="N13" i="18"/>
  <c r="K155" i="12" l="1"/>
  <c r="L25" i="12"/>
  <c r="L89" i="12" s="1"/>
  <c r="L153" i="12" s="1"/>
  <c r="J141" i="12"/>
  <c r="M56" i="12"/>
  <c r="M120" i="12" s="1"/>
  <c r="M55" i="12"/>
  <c r="M119" i="12" s="1"/>
  <c r="L24" i="12"/>
  <c r="L88" i="12" s="1"/>
  <c r="L152" i="12" s="1"/>
  <c r="P69" i="17"/>
  <c r="P70" i="17"/>
  <c r="Q76" i="17"/>
  <c r="O27" i="18"/>
  <c r="O14" i="18"/>
  <c r="AQ46" i="15"/>
  <c r="AO39" i="15"/>
  <c r="Q179" i="18"/>
  <c r="O198" i="18"/>
  <c r="R25" i="11"/>
  <c r="M25" i="12" s="1"/>
  <c r="M89" i="12" s="1"/>
  <c r="M153" i="12" s="1"/>
  <c r="Q60" i="11"/>
  <c r="Q44" i="11"/>
  <c r="S56" i="11"/>
  <c r="N56" i="12" s="1"/>
  <c r="N120" i="12" s="1"/>
  <c r="R58" i="11"/>
  <c r="M58" i="12" s="1"/>
  <c r="M122" i="12" s="1"/>
  <c r="S55" i="11"/>
  <c r="N55" i="12" s="1"/>
  <c r="N119" i="12" s="1"/>
  <c r="P29" i="11"/>
  <c r="R24" i="11"/>
  <c r="S27" i="11"/>
  <c r="N27" i="12" s="1"/>
  <c r="N91" i="12" s="1"/>
  <c r="O12" i="18"/>
  <c r="O9" i="18"/>
  <c r="Q11" i="18"/>
  <c r="O13" i="18"/>
  <c r="O10" i="18"/>
  <c r="K29" i="12" l="1"/>
  <c r="K93" i="12" s="1"/>
  <c r="K157" i="12" s="1"/>
  <c r="L60" i="12"/>
  <c r="L124" i="12" s="1"/>
  <c r="M24" i="12"/>
  <c r="M88" i="12" s="1"/>
  <c r="M152" i="12" s="1"/>
  <c r="L44" i="12"/>
  <c r="L108" i="12" s="1"/>
  <c r="J42" i="2"/>
  <c r="K141" i="12" s="1"/>
  <c r="Q70" i="17"/>
  <c r="R76" i="17"/>
  <c r="Q69" i="17"/>
  <c r="P14" i="18"/>
  <c r="P27" i="18"/>
  <c r="AN39" i="15"/>
  <c r="AP46" i="15"/>
  <c r="P198" i="18"/>
  <c r="R179" i="18"/>
  <c r="T27" i="11"/>
  <c r="O27" i="12" s="1"/>
  <c r="O91" i="12" s="1"/>
  <c r="S58" i="11"/>
  <c r="N58" i="12" s="1"/>
  <c r="N122" i="12" s="1"/>
  <c r="R60" i="11"/>
  <c r="T56" i="11"/>
  <c r="O56" i="12" s="1"/>
  <c r="O120" i="12" s="1"/>
  <c r="S24" i="11"/>
  <c r="N24" i="12" s="1"/>
  <c r="N88" i="12" s="1"/>
  <c r="N152" i="12" s="1"/>
  <c r="Q29" i="11"/>
  <c r="L29" i="12" s="1"/>
  <c r="L93" i="12" s="1"/>
  <c r="T55" i="11"/>
  <c r="R44" i="11"/>
  <c r="M44" i="12" s="1"/>
  <c r="M108" i="12" s="1"/>
  <c r="S25" i="11"/>
  <c r="P9" i="18"/>
  <c r="P12" i="18"/>
  <c r="P10" i="18"/>
  <c r="P13" i="18"/>
  <c r="R11" i="18"/>
  <c r="O55" i="12" l="1"/>
  <c r="O119" i="12" s="1"/>
  <c r="K42" i="2"/>
  <c r="L141" i="12" s="1"/>
  <c r="N25" i="12"/>
  <c r="N89" i="12" s="1"/>
  <c r="N153" i="12" s="1"/>
  <c r="M60" i="12"/>
  <c r="M124" i="12" s="1"/>
  <c r="S76" i="17"/>
  <c r="R69" i="17"/>
  <c r="R70" i="17"/>
  <c r="Q27" i="18"/>
  <c r="Q14" i="18"/>
  <c r="AO46" i="15"/>
  <c r="AM39" i="15"/>
  <c r="S179" i="18"/>
  <c r="Q198" i="18"/>
  <c r="T24" i="11"/>
  <c r="T25" i="11"/>
  <c r="O25" i="12" s="1"/>
  <c r="O89" i="12" s="1"/>
  <c r="O153" i="12" s="1"/>
  <c r="R29" i="11"/>
  <c r="M29" i="12" s="1"/>
  <c r="M93" i="12" s="1"/>
  <c r="U27" i="11"/>
  <c r="P27" i="12" s="1"/>
  <c r="P91" i="12" s="1"/>
  <c r="S44" i="11"/>
  <c r="N44" i="12" s="1"/>
  <c r="N108" i="12" s="1"/>
  <c r="U55" i="11"/>
  <c r="P55" i="12" s="1"/>
  <c r="P119" i="12" s="1"/>
  <c r="U56" i="11"/>
  <c r="P56" i="12" s="1"/>
  <c r="P120" i="12" s="1"/>
  <c r="S60" i="11"/>
  <c r="N60" i="12" s="1"/>
  <c r="N124" i="12" s="1"/>
  <c r="T58" i="11"/>
  <c r="O58" i="12" s="1"/>
  <c r="O122" i="12" s="1"/>
  <c r="Q9" i="18"/>
  <c r="Q12" i="18"/>
  <c r="Q10" i="18"/>
  <c r="S11" i="18"/>
  <c r="Q13" i="18"/>
  <c r="O24" i="12" l="1"/>
  <c r="O88" i="12" s="1"/>
  <c r="O152" i="12" s="1"/>
  <c r="L42" i="2"/>
  <c r="M141" i="12" s="1"/>
  <c r="S69" i="17"/>
  <c r="S70" i="17"/>
  <c r="T76" i="17"/>
  <c r="R14" i="18"/>
  <c r="M42" i="2" s="1"/>
  <c r="N141" i="12" s="1"/>
  <c r="R27" i="18"/>
  <c r="AL39" i="15"/>
  <c r="AN46" i="15"/>
  <c r="T179" i="18"/>
  <c r="R198" i="18"/>
  <c r="T60" i="11"/>
  <c r="T44" i="11"/>
  <c r="O44" i="12" s="1"/>
  <c r="O108" i="12" s="1"/>
  <c r="S29" i="11"/>
  <c r="N29" i="12" s="1"/>
  <c r="N93" i="12" s="1"/>
  <c r="N157" i="12" s="1"/>
  <c r="U24" i="11"/>
  <c r="V27" i="11"/>
  <c r="U58" i="11"/>
  <c r="P58" i="12" s="1"/>
  <c r="P122" i="12" s="1"/>
  <c r="V56" i="11"/>
  <c r="Q56" i="12" s="1"/>
  <c r="Q120" i="12" s="1"/>
  <c r="V55" i="11"/>
  <c r="U25" i="11"/>
  <c r="P25" i="12" s="1"/>
  <c r="P89" i="12" s="1"/>
  <c r="P153" i="12" s="1"/>
  <c r="R12" i="18"/>
  <c r="R9" i="18"/>
  <c r="R10" i="18"/>
  <c r="R13" i="18"/>
  <c r="T11" i="18"/>
  <c r="Q55" i="12" l="1"/>
  <c r="Q119" i="12" s="1"/>
  <c r="P24" i="12"/>
  <c r="P88" i="12" s="1"/>
  <c r="P152" i="12" s="1"/>
  <c r="Q27" i="12"/>
  <c r="Q91" i="12" s="1"/>
  <c r="O60" i="12"/>
  <c r="O124" i="12" s="1"/>
  <c r="T70" i="17"/>
  <c r="U76" i="17"/>
  <c r="T69" i="17"/>
  <c r="S27" i="18"/>
  <c r="S14" i="18"/>
  <c r="N42" i="2" s="1"/>
  <c r="O141" i="12" s="1"/>
  <c r="AM46" i="15"/>
  <c r="AK39" i="15"/>
  <c r="S198" i="18"/>
  <c r="U179" i="18"/>
  <c r="V25" i="11"/>
  <c r="W27" i="11"/>
  <c r="R27" i="12" s="1"/>
  <c r="R91" i="12" s="1"/>
  <c r="V24" i="11"/>
  <c r="Q24" i="12" s="1"/>
  <c r="Q88" i="12" s="1"/>
  <c r="Q152" i="12" s="1"/>
  <c r="U44" i="11"/>
  <c r="P44" i="12" s="1"/>
  <c r="P108" i="12" s="1"/>
  <c r="W55" i="11"/>
  <c r="R55" i="12" s="1"/>
  <c r="R119" i="12" s="1"/>
  <c r="V58" i="11"/>
  <c r="Q58" i="12" s="1"/>
  <c r="Q122" i="12" s="1"/>
  <c r="U60" i="11"/>
  <c r="W56" i="11"/>
  <c r="R56" i="12" s="1"/>
  <c r="R120" i="12" s="1"/>
  <c r="T29" i="11"/>
  <c r="O29" i="12" s="1"/>
  <c r="O93" i="12" s="1"/>
  <c r="S9" i="18"/>
  <c r="S12" i="18"/>
  <c r="S10" i="18"/>
  <c r="U11" i="18"/>
  <c r="S13" i="18"/>
  <c r="P60" i="12" l="1"/>
  <c r="P124" i="12" s="1"/>
  <c r="Q25" i="12"/>
  <c r="Q89" i="12" s="1"/>
  <c r="Q153" i="12" s="1"/>
  <c r="V76" i="17"/>
  <c r="U69" i="17"/>
  <c r="U70" i="17"/>
  <c r="T14" i="18"/>
  <c r="T27" i="18"/>
  <c r="AL46" i="15"/>
  <c r="AJ39" i="15"/>
  <c r="V179" i="18"/>
  <c r="T198" i="18"/>
  <c r="W58" i="11"/>
  <c r="R58" i="12" s="1"/>
  <c r="R122" i="12" s="1"/>
  <c r="U29" i="11"/>
  <c r="X55" i="11"/>
  <c r="V44" i="11"/>
  <c r="Q44" i="12" s="1"/>
  <c r="Q108" i="12" s="1"/>
  <c r="X27" i="11"/>
  <c r="S27" i="12" s="1"/>
  <c r="S91" i="12" s="1"/>
  <c r="W24" i="11"/>
  <c r="R24" i="12" s="1"/>
  <c r="R88" i="12" s="1"/>
  <c r="R152" i="12" s="1"/>
  <c r="X56" i="11"/>
  <c r="V60" i="11"/>
  <c r="Q60" i="12" s="1"/>
  <c r="Q124" i="12" s="1"/>
  <c r="W25" i="11"/>
  <c r="R25" i="12" s="1"/>
  <c r="R89" i="12" s="1"/>
  <c r="R153" i="12" s="1"/>
  <c r="T9" i="18"/>
  <c r="T12" i="18"/>
  <c r="T10" i="18"/>
  <c r="T13" i="18"/>
  <c r="V11" i="18"/>
  <c r="P29" i="12" l="1"/>
  <c r="P93" i="12" s="1"/>
  <c r="P157" i="12" s="1"/>
  <c r="O42" i="2"/>
  <c r="P141" i="12" s="1"/>
  <c r="S56" i="12"/>
  <c r="S120" i="12" s="1"/>
  <c r="S55" i="12"/>
  <c r="S119" i="12" s="1"/>
  <c r="V69" i="17"/>
  <c r="V70" i="17"/>
  <c r="W76" i="17"/>
  <c r="U27" i="18"/>
  <c r="U14" i="18"/>
  <c r="AI39" i="15"/>
  <c r="AK46" i="15"/>
  <c r="W179" i="18"/>
  <c r="U198" i="18"/>
  <c r="X24" i="11"/>
  <c r="S24" i="12" s="1"/>
  <c r="S88" i="12" s="1"/>
  <c r="S152" i="12" s="1"/>
  <c r="Y55" i="11"/>
  <c r="T55" i="12" s="1"/>
  <c r="T119" i="12" s="1"/>
  <c r="V29" i="11"/>
  <c r="Q29" i="12" s="1"/>
  <c r="Q93" i="12" s="1"/>
  <c r="Q157" i="12" s="1"/>
  <c r="X25" i="11"/>
  <c r="Y56" i="11"/>
  <c r="T56" i="12" s="1"/>
  <c r="T120" i="12" s="1"/>
  <c r="Y27" i="11"/>
  <c r="T27" i="12" s="1"/>
  <c r="T91" i="12" s="1"/>
  <c r="X58" i="11"/>
  <c r="W60" i="11"/>
  <c r="R60" i="12" s="1"/>
  <c r="R124" i="12" s="1"/>
  <c r="W44" i="11"/>
  <c r="R44" i="12" s="1"/>
  <c r="R108" i="12" s="1"/>
  <c r="U9" i="18"/>
  <c r="U12" i="18"/>
  <c r="W11" i="18"/>
  <c r="U10" i="18"/>
  <c r="U13" i="18"/>
  <c r="S58" i="12" l="1"/>
  <c r="S122" i="12" s="1"/>
  <c r="S25" i="12"/>
  <c r="S89" i="12" s="1"/>
  <c r="S153" i="12" s="1"/>
  <c r="Q141" i="12"/>
  <c r="W70" i="17"/>
  <c r="X76" i="17"/>
  <c r="W69" i="17"/>
  <c r="V14" i="18"/>
  <c r="V27" i="18"/>
  <c r="AJ46" i="15"/>
  <c r="AH39" i="15"/>
  <c r="V198" i="18"/>
  <c r="X179" i="18"/>
  <c r="X44" i="11"/>
  <c r="Y58" i="11"/>
  <c r="Z56" i="11"/>
  <c r="U56" i="12" s="1"/>
  <c r="U120" i="12" s="1"/>
  <c r="Y25" i="11"/>
  <c r="T25" i="12" s="1"/>
  <c r="T89" i="12" s="1"/>
  <c r="T153" i="12" s="1"/>
  <c r="Y24" i="11"/>
  <c r="T24" i="12" s="1"/>
  <c r="T88" i="12" s="1"/>
  <c r="T152" i="12" s="1"/>
  <c r="Z55" i="11"/>
  <c r="U55" i="12" s="1"/>
  <c r="U119" i="12" s="1"/>
  <c r="X60" i="11"/>
  <c r="S60" i="12" s="1"/>
  <c r="S124" i="12" s="1"/>
  <c r="Z27" i="11"/>
  <c r="W29" i="11"/>
  <c r="R29" i="12" s="1"/>
  <c r="R93" i="12" s="1"/>
  <c r="V12" i="18"/>
  <c r="V9" i="18"/>
  <c r="X11" i="18"/>
  <c r="V13" i="18"/>
  <c r="V10" i="18"/>
  <c r="T58" i="12" l="1"/>
  <c r="T122" i="12" s="1"/>
  <c r="Q42" i="2"/>
  <c r="R141" i="12" s="1"/>
  <c r="U27" i="12"/>
  <c r="U91" i="12" s="1"/>
  <c r="S44" i="12"/>
  <c r="S108" i="12" s="1"/>
  <c r="Y76" i="17"/>
  <c r="X69" i="17"/>
  <c r="X70" i="17"/>
  <c r="W27" i="18"/>
  <c r="W14" i="18"/>
  <c r="R42" i="2" s="1"/>
  <c r="S141" i="12" s="1"/>
  <c r="AG39" i="15"/>
  <c r="AI46" i="15"/>
  <c r="Y179" i="18"/>
  <c r="W198" i="18"/>
  <c r="AA27" i="11"/>
  <c r="Z58" i="11"/>
  <c r="Y60" i="11"/>
  <c r="T60" i="12" s="1"/>
  <c r="T124" i="12" s="1"/>
  <c r="Z25" i="11"/>
  <c r="U25" i="12" s="1"/>
  <c r="U89" i="12" s="1"/>
  <c r="U153" i="12" s="1"/>
  <c r="AA55" i="11"/>
  <c r="V55" i="12" s="1"/>
  <c r="V119" i="12" s="1"/>
  <c r="Z24" i="11"/>
  <c r="U24" i="12" s="1"/>
  <c r="U88" i="12" s="1"/>
  <c r="U152" i="12" s="1"/>
  <c r="X29" i="11"/>
  <c r="S29" i="12" s="1"/>
  <c r="S93" i="12" s="1"/>
  <c r="AA56" i="11"/>
  <c r="V56" i="12" s="1"/>
  <c r="V120" i="12" s="1"/>
  <c r="Y44" i="11"/>
  <c r="T44" i="12" s="1"/>
  <c r="T108" i="12" s="1"/>
  <c r="W9" i="18"/>
  <c r="W12" i="18"/>
  <c r="W13" i="18"/>
  <c r="W10" i="18"/>
  <c r="Y11" i="18"/>
  <c r="U58" i="12" l="1"/>
  <c r="U122" i="12" s="1"/>
  <c r="T155" i="12"/>
  <c r="V27" i="12"/>
  <c r="V91" i="12" s="1"/>
  <c r="Z76" i="17"/>
  <c r="Y69" i="17"/>
  <c r="Y70" i="17"/>
  <c r="X27" i="18"/>
  <c r="X14" i="18"/>
  <c r="AH46" i="15"/>
  <c r="AF39" i="15"/>
  <c r="Z179" i="18"/>
  <c r="X198" i="18"/>
  <c r="Z60" i="11"/>
  <c r="U60" i="12" s="1"/>
  <c r="U124" i="12" s="1"/>
  <c r="Y29" i="11"/>
  <c r="T29" i="12" s="1"/>
  <c r="T93" i="12" s="1"/>
  <c r="T157" i="12" s="1"/>
  <c r="AB56" i="11"/>
  <c r="AB55" i="11"/>
  <c r="W55" i="12" s="1"/>
  <c r="W119" i="12" s="1"/>
  <c r="AB27" i="11"/>
  <c r="W27" i="12" s="1"/>
  <c r="W91" i="12" s="1"/>
  <c r="Z44" i="11"/>
  <c r="AA58" i="11"/>
  <c r="V58" i="12" s="1"/>
  <c r="V122" i="12" s="1"/>
  <c r="AA25" i="11"/>
  <c r="AA24" i="11"/>
  <c r="X12" i="18"/>
  <c r="X9" i="18"/>
  <c r="X13" i="18"/>
  <c r="X10" i="18"/>
  <c r="Z11" i="18"/>
  <c r="V24" i="12" l="1"/>
  <c r="V88" i="12" s="1"/>
  <c r="V152" i="12" s="1"/>
  <c r="S42" i="2"/>
  <c r="T141" i="12" s="1"/>
  <c r="U44" i="12"/>
  <c r="U108" i="12" s="1"/>
  <c r="W56" i="12"/>
  <c r="W120" i="12" s="1"/>
  <c r="V25" i="12"/>
  <c r="V89" i="12" s="1"/>
  <c r="V153" i="12" s="1"/>
  <c r="Z69" i="17"/>
  <c r="Z70" i="17"/>
  <c r="AA76" i="17"/>
  <c r="Y14" i="18"/>
  <c r="Y27" i="18"/>
  <c r="AE39" i="15"/>
  <c r="AG46" i="15"/>
  <c r="AA179" i="18"/>
  <c r="Y198" i="18"/>
  <c r="Z29" i="11"/>
  <c r="AC56" i="11"/>
  <c r="X56" i="12" s="1"/>
  <c r="X120" i="12" s="1"/>
  <c r="AB24" i="11"/>
  <c r="W24" i="12" s="1"/>
  <c r="W88" i="12" s="1"/>
  <c r="W152" i="12" s="1"/>
  <c r="AB25" i="11"/>
  <c r="AA44" i="11"/>
  <c r="AC27" i="11"/>
  <c r="X27" i="12" s="1"/>
  <c r="X91" i="12" s="1"/>
  <c r="AB58" i="11"/>
  <c r="AA6" i="11"/>
  <c r="AC55" i="11"/>
  <c r="AA60" i="11"/>
  <c r="V60" i="12" s="1"/>
  <c r="V124" i="12" s="1"/>
  <c r="Y12" i="18"/>
  <c r="Y9" i="18"/>
  <c r="AA11" i="18"/>
  <c r="Y13" i="18"/>
  <c r="Y10" i="18"/>
  <c r="X55" i="12" l="1"/>
  <c r="X119" i="12" s="1"/>
  <c r="V44" i="12"/>
  <c r="V108" i="12" s="1"/>
  <c r="U29" i="12"/>
  <c r="U93" i="12" s="1"/>
  <c r="T42" i="2"/>
  <c r="U141" i="12" s="1"/>
  <c r="W58" i="12"/>
  <c r="W122" i="12" s="1"/>
  <c r="W25" i="12"/>
  <c r="W89" i="12" s="1"/>
  <c r="W153" i="12" s="1"/>
  <c r="AA70" i="17"/>
  <c r="AB76" i="17"/>
  <c r="AA69" i="17"/>
  <c r="Z14" i="18"/>
  <c r="U42" i="2" s="1"/>
  <c r="V141" i="12" s="1"/>
  <c r="Z27" i="18"/>
  <c r="AF46" i="15"/>
  <c r="AD39" i="15"/>
  <c r="Z198" i="18"/>
  <c r="AB179" i="18"/>
  <c r="AB60" i="11"/>
  <c r="AD27" i="11"/>
  <c r="Y27" i="12" s="1"/>
  <c r="Y91" i="12" s="1"/>
  <c r="AA29" i="11"/>
  <c r="V29" i="12" s="1"/>
  <c r="V93" i="12" s="1"/>
  <c r="AC58" i="11"/>
  <c r="X58" i="12" s="1"/>
  <c r="X122" i="12" s="1"/>
  <c r="AC25" i="11"/>
  <c r="X25" i="12" s="1"/>
  <c r="X89" i="12" s="1"/>
  <c r="X153" i="12" s="1"/>
  <c r="AD56" i="11"/>
  <c r="Y56" i="12" s="1"/>
  <c r="Y120" i="12" s="1"/>
  <c r="AB6" i="11"/>
  <c r="AB44" i="11"/>
  <c r="W44" i="12" s="1"/>
  <c r="W108" i="12" s="1"/>
  <c r="AC24" i="11"/>
  <c r="AA40" i="11"/>
  <c r="AD55" i="11"/>
  <c r="Z12" i="18"/>
  <c r="Z9" i="18"/>
  <c r="AB11" i="18"/>
  <c r="Z10" i="18"/>
  <c r="Z13" i="18"/>
  <c r="W155" i="12" l="1"/>
  <c r="Y55" i="12"/>
  <c r="Y119" i="12" s="1"/>
  <c r="X24" i="12"/>
  <c r="X88" i="12" s="1"/>
  <c r="X152" i="12" s="1"/>
  <c r="W60" i="12"/>
  <c r="W124" i="12" s="1"/>
  <c r="AC76" i="17"/>
  <c r="AB69" i="17"/>
  <c r="AB70" i="17"/>
  <c r="AA14" i="18"/>
  <c r="V42" i="2" s="1"/>
  <c r="W141" i="12" s="1"/>
  <c r="AA27" i="18"/>
  <c r="AC39" i="15"/>
  <c r="AE46" i="15"/>
  <c r="AC179" i="18"/>
  <c r="AA198" i="18"/>
  <c r="AD24" i="11"/>
  <c r="Y24" i="12" s="1"/>
  <c r="Y88" i="12" s="1"/>
  <c r="Y152" i="12" s="1"/>
  <c r="AD58" i="11"/>
  <c r="Y58" i="12" s="1"/>
  <c r="Y122" i="12" s="1"/>
  <c r="AC44" i="11"/>
  <c r="AE27" i="11"/>
  <c r="AD25" i="11"/>
  <c r="Y25" i="12" s="1"/>
  <c r="Y89" i="12" s="1"/>
  <c r="Y153" i="12" s="1"/>
  <c r="AE55" i="11"/>
  <c r="Z55" i="12" s="1"/>
  <c r="Z119" i="12" s="1"/>
  <c r="AC6" i="11"/>
  <c r="AB40" i="11"/>
  <c r="AE56" i="11"/>
  <c r="Z56" i="12" s="1"/>
  <c r="Z120" i="12" s="1"/>
  <c r="AB29" i="11"/>
  <c r="AC60" i="11"/>
  <c r="X60" i="12" s="1"/>
  <c r="X124" i="12" s="1"/>
  <c r="AA9" i="18"/>
  <c r="AA12" i="18"/>
  <c r="AA13" i="18"/>
  <c r="AA10" i="18"/>
  <c r="AC11" i="18"/>
  <c r="W29" i="12" l="1"/>
  <c r="W93" i="12" s="1"/>
  <c r="W157" i="12" s="1"/>
  <c r="X44" i="12"/>
  <c r="X108" i="12" s="1"/>
  <c r="X155" i="12"/>
  <c r="Z27" i="12"/>
  <c r="Z91" i="12" s="1"/>
  <c r="AC69" i="17"/>
  <c r="AC70" i="17"/>
  <c r="AD76" i="17"/>
  <c r="AB14" i="18"/>
  <c r="W42" i="2" s="1"/>
  <c r="X141" i="12" s="1"/>
  <c r="AB27" i="18"/>
  <c r="AB39" i="15"/>
  <c r="AD46" i="15"/>
  <c r="AB198" i="18"/>
  <c r="AD179" i="18"/>
  <c r="AC29" i="11"/>
  <c r="X29" i="12" s="1"/>
  <c r="X93" i="12" s="1"/>
  <c r="X157" i="12" s="1"/>
  <c r="AE25" i="11"/>
  <c r="AF27" i="11"/>
  <c r="AA27" i="12" s="1"/>
  <c r="AA91" i="12" s="1"/>
  <c r="AE58" i="11"/>
  <c r="Z58" i="12" s="1"/>
  <c r="Z122" i="12" s="1"/>
  <c r="AF56" i="11"/>
  <c r="AA56" i="12" s="1"/>
  <c r="AA120" i="12" s="1"/>
  <c r="AC40" i="11"/>
  <c r="AD6" i="11"/>
  <c r="AD44" i="11"/>
  <c r="Y44" i="12" s="1"/>
  <c r="Y108" i="12" s="1"/>
  <c r="AD60" i="11"/>
  <c r="Y60" i="12" s="1"/>
  <c r="Y124" i="12" s="1"/>
  <c r="AF55" i="11"/>
  <c r="AA55" i="12" s="1"/>
  <c r="AA119" i="12" s="1"/>
  <c r="AE24" i="11"/>
  <c r="Z24" i="12" s="1"/>
  <c r="Z88" i="12" s="1"/>
  <c r="Z152" i="12" s="1"/>
  <c r="AB12" i="18"/>
  <c r="AB9" i="18"/>
  <c r="AB10" i="18"/>
  <c r="AD11" i="18"/>
  <c r="AB13" i="18"/>
  <c r="Z25" i="12" l="1"/>
  <c r="Z89" i="12" s="1"/>
  <c r="Z153" i="12" s="1"/>
  <c r="AF25" i="11"/>
  <c r="AG25" i="11" s="1"/>
  <c r="AB25" i="12" s="1"/>
  <c r="AB89" i="12" s="1"/>
  <c r="AB153" i="12" s="1"/>
  <c r="AD69" i="17"/>
  <c r="AD70" i="17"/>
  <c r="AE76" i="17"/>
  <c r="AC27" i="18"/>
  <c r="AC14" i="18"/>
  <c r="X42" i="2" s="1"/>
  <c r="Y141" i="12" s="1"/>
  <c r="AC46" i="15"/>
  <c r="AA39" i="15"/>
  <c r="AC198" i="18"/>
  <c r="AE179" i="18"/>
  <c r="AF24" i="11"/>
  <c r="AA24" i="12" s="1"/>
  <c r="AA88" i="12" s="1"/>
  <c r="AA152" i="12" s="1"/>
  <c r="AE44" i="11"/>
  <c r="Z44" i="12" s="1"/>
  <c r="Z108" i="12" s="1"/>
  <c r="AE6" i="11"/>
  <c r="AG56" i="11"/>
  <c r="AB56" i="12" s="1"/>
  <c r="AB120" i="12" s="1"/>
  <c r="AG27" i="11"/>
  <c r="AG55" i="11"/>
  <c r="AB55" i="12" s="1"/>
  <c r="AB119" i="12" s="1"/>
  <c r="AD40" i="11"/>
  <c r="AF58" i="11"/>
  <c r="AE60" i="11"/>
  <c r="Z60" i="12" s="1"/>
  <c r="Z124" i="12" s="1"/>
  <c r="AD29" i="11"/>
  <c r="AC9" i="18"/>
  <c r="AC12" i="18"/>
  <c r="AE11" i="18"/>
  <c r="AC13" i="18"/>
  <c r="AC10" i="18"/>
  <c r="Y29" i="12" l="1"/>
  <c r="Y93" i="12" s="1"/>
  <c r="Y157" i="12" s="1"/>
  <c r="Z155" i="12"/>
  <c r="AA58" i="12"/>
  <c r="AA122" i="12" s="1"/>
  <c r="AA25" i="12"/>
  <c r="AA89" i="12" s="1"/>
  <c r="AA153" i="12" s="1"/>
  <c r="AB27" i="12"/>
  <c r="AB91" i="12" s="1"/>
  <c r="AE70" i="17"/>
  <c r="AF76" i="17"/>
  <c r="AE69" i="17"/>
  <c r="AD27" i="18"/>
  <c r="AD14" i="18"/>
  <c r="Z39" i="15"/>
  <c r="AB46" i="15"/>
  <c r="AD198" i="18"/>
  <c r="AF179" i="18"/>
  <c r="AE29" i="11"/>
  <c r="AF60" i="11"/>
  <c r="AA60" i="12" s="1"/>
  <c r="AA124" i="12" s="1"/>
  <c r="AH27" i="11"/>
  <c r="AH25" i="11"/>
  <c r="AC25" i="12" s="1"/>
  <c r="AC89" i="12" s="1"/>
  <c r="AC153" i="12" s="1"/>
  <c r="AE40" i="11"/>
  <c r="AF6" i="11"/>
  <c r="AH55" i="11"/>
  <c r="AC55" i="12" s="1"/>
  <c r="AC119" i="12" s="1"/>
  <c r="AH56" i="11"/>
  <c r="AC56" i="12" s="1"/>
  <c r="AC120" i="12" s="1"/>
  <c r="AG24" i="11"/>
  <c r="AB24" i="12" s="1"/>
  <c r="AB88" i="12" s="1"/>
  <c r="AB152" i="12" s="1"/>
  <c r="AG58" i="11"/>
  <c r="AF44" i="11"/>
  <c r="AD12" i="18"/>
  <c r="AD9" i="18"/>
  <c r="AD13" i="18"/>
  <c r="AD10" i="18"/>
  <c r="AF11" i="18"/>
  <c r="Y42" i="2" l="1"/>
  <c r="Z141" i="12" s="1"/>
  <c r="AC27" i="12"/>
  <c r="AC91" i="12" s="1"/>
  <c r="AA6" i="12"/>
  <c r="AA70" i="12" s="1"/>
  <c r="AA134" i="12" s="1"/>
  <c r="AA155" i="12"/>
  <c r="AB58" i="12"/>
  <c r="AB122" i="12" s="1"/>
  <c r="AA44" i="12"/>
  <c r="AA108" i="12" s="1"/>
  <c r="Z29" i="12"/>
  <c r="Z93" i="12" s="1"/>
  <c r="Z157" i="12" s="1"/>
  <c r="AF69" i="17"/>
  <c r="AG76" i="17"/>
  <c r="AF70" i="17"/>
  <c r="AE14" i="18"/>
  <c r="AA141" i="12" s="1"/>
  <c r="AE27" i="18"/>
  <c r="AA46" i="15"/>
  <c r="Y39" i="15"/>
  <c r="AG179" i="18"/>
  <c r="AE198" i="18"/>
  <c r="AG6" i="11"/>
  <c r="AG60" i="11"/>
  <c r="AH58" i="11"/>
  <c r="AI25" i="11"/>
  <c r="AD25" i="12" s="1"/>
  <c r="AD89" i="12" s="1"/>
  <c r="AD153" i="12" s="1"/>
  <c r="AF29" i="11"/>
  <c r="AI55" i="11"/>
  <c r="AI56" i="11"/>
  <c r="AD56" i="12" s="1"/>
  <c r="AD120" i="12" s="1"/>
  <c r="AG44" i="11"/>
  <c r="AB44" i="12" s="1"/>
  <c r="AB108" i="12" s="1"/>
  <c r="AH24" i="11"/>
  <c r="AC24" i="12" s="1"/>
  <c r="AC88" i="12" s="1"/>
  <c r="AC152" i="12" s="1"/>
  <c r="AF40" i="11"/>
  <c r="AA40" i="12" s="1"/>
  <c r="AA104" i="12" s="1"/>
  <c r="AI27" i="11"/>
  <c r="AE12" i="18"/>
  <c r="AE9" i="18"/>
  <c r="AE10" i="18"/>
  <c r="AA137" i="12" s="1"/>
  <c r="AG11" i="18"/>
  <c r="AE13" i="18"/>
  <c r="AD55" i="12" l="1"/>
  <c r="AD119" i="12" s="1"/>
  <c r="AD27" i="12"/>
  <c r="AD91" i="12" s="1"/>
  <c r="AB6" i="12"/>
  <c r="AB70" i="12" s="1"/>
  <c r="AB134" i="12" s="1"/>
  <c r="AB60" i="12"/>
  <c r="AB124" i="12" s="1"/>
  <c r="AA29" i="12"/>
  <c r="AA93" i="12" s="1"/>
  <c r="AC58" i="12"/>
  <c r="AC122" i="12" s="1"/>
  <c r="AG29" i="11"/>
  <c r="AH60" i="11"/>
  <c r="AI58" i="11"/>
  <c r="AH76" i="17"/>
  <c r="AG69" i="17"/>
  <c r="AG70" i="17"/>
  <c r="AF27" i="18"/>
  <c r="AF14" i="18"/>
  <c r="AA42" i="2" s="1"/>
  <c r="AB141" i="12" s="1"/>
  <c r="X39" i="15"/>
  <c r="Z46" i="15"/>
  <c r="AH179" i="18"/>
  <c r="AF198" i="18"/>
  <c r="AJ55" i="11"/>
  <c r="AJ55" i="12" s="1"/>
  <c r="AJ119" i="12" s="1"/>
  <c r="AJ27" i="11"/>
  <c r="AJ27" i="12" s="1"/>
  <c r="AJ91" i="12" s="1"/>
  <c r="AI24" i="11"/>
  <c r="AJ56" i="11"/>
  <c r="AJ56" i="12" s="1"/>
  <c r="AJ120" i="12" s="1"/>
  <c r="AH29" i="11"/>
  <c r="AI29" i="11" s="1"/>
  <c r="AJ25" i="11"/>
  <c r="AJ25" i="12" s="1"/>
  <c r="AJ89" i="12" s="1"/>
  <c r="AG40" i="11"/>
  <c r="AB40" i="12" s="1"/>
  <c r="AB104" i="12" s="1"/>
  <c r="AH44" i="11"/>
  <c r="AH6" i="11"/>
  <c r="AC6" i="12" s="1"/>
  <c r="AC70" i="12" s="1"/>
  <c r="AC134" i="12" s="1"/>
  <c r="AF9" i="18"/>
  <c r="AF12" i="18"/>
  <c r="AF10" i="18"/>
  <c r="AH11" i="18"/>
  <c r="AF13" i="18"/>
  <c r="AJ153" i="12" l="1"/>
  <c r="AJ185" i="12"/>
  <c r="AJ155" i="12"/>
  <c r="AJ187" i="12"/>
  <c r="AC44" i="12"/>
  <c r="AC108" i="12" s="1"/>
  <c r="AE55" i="12"/>
  <c r="AE119" i="12" s="1"/>
  <c r="AC60" i="12"/>
  <c r="AC124" i="12" s="1"/>
  <c r="AE27" i="12"/>
  <c r="AE91" i="12" s="1"/>
  <c r="AD58" i="12"/>
  <c r="AD122" i="12" s="1"/>
  <c r="AC29" i="12"/>
  <c r="AC93" i="12" s="1"/>
  <c r="AC157" i="12" s="1"/>
  <c r="AD24" i="12"/>
  <c r="AD88" i="12" s="1"/>
  <c r="AD152" i="12" s="1"/>
  <c r="AB137" i="12"/>
  <c r="AE56" i="12"/>
  <c r="AE120" i="12" s="1"/>
  <c r="AD29" i="12"/>
  <c r="AD93" i="12" s="1"/>
  <c r="AB29" i="12"/>
  <c r="AB93" i="12" s="1"/>
  <c r="AI60" i="11"/>
  <c r="AI44" i="11"/>
  <c r="AK56" i="11"/>
  <c r="AK27" i="11"/>
  <c r="AK55" i="11"/>
  <c r="AJ58" i="11"/>
  <c r="AJ58" i="12" s="1"/>
  <c r="AJ122" i="12" s="1"/>
  <c r="AI76" i="17"/>
  <c r="AH69" i="17"/>
  <c r="AH70" i="17"/>
  <c r="AG14" i="18"/>
  <c r="AB42" i="2" s="1"/>
  <c r="AC141" i="12" s="1"/>
  <c r="AG27" i="18"/>
  <c r="W39" i="15"/>
  <c r="Y46" i="15"/>
  <c r="AI179" i="18"/>
  <c r="AG198" i="18"/>
  <c r="AJ29" i="11"/>
  <c r="AJ44" i="11"/>
  <c r="AI6" i="11"/>
  <c r="AD6" i="12" s="1"/>
  <c r="AD70" i="12" s="1"/>
  <c r="AD134" i="12" s="1"/>
  <c r="AH40" i="11"/>
  <c r="AE25" i="12"/>
  <c r="AE89" i="12" s="1"/>
  <c r="AK25" i="11"/>
  <c r="AJ24" i="11"/>
  <c r="AJ24" i="12" s="1"/>
  <c r="AJ88" i="12" s="1"/>
  <c r="AJ152" i="12" s="1"/>
  <c r="AG9" i="18"/>
  <c r="AG12" i="18"/>
  <c r="AG13" i="18"/>
  <c r="AG10" i="18"/>
  <c r="AC137" i="12" s="1"/>
  <c r="AI11" i="18"/>
  <c r="AK29" i="11" l="1"/>
  <c r="AL29" i="11" s="1"/>
  <c r="AM29" i="11" s="1"/>
  <c r="AJ29" i="12"/>
  <c r="AJ93" i="12" s="1"/>
  <c r="AJ157" i="12" s="1"/>
  <c r="AJ184" i="12"/>
  <c r="AK44" i="11"/>
  <c r="AL44" i="11" s="1"/>
  <c r="AM44" i="11" s="1"/>
  <c r="AJ44" i="12"/>
  <c r="AJ108" i="12" s="1"/>
  <c r="AD155" i="12"/>
  <c r="AE58" i="12"/>
  <c r="AE122" i="12" s="1"/>
  <c r="AF44" i="12"/>
  <c r="AF108" i="12" s="1"/>
  <c r="AD44" i="12"/>
  <c r="AD108" i="12" s="1"/>
  <c r="AE44" i="12"/>
  <c r="AE108" i="12" s="1"/>
  <c r="AF25" i="12"/>
  <c r="AF89" i="12" s="1"/>
  <c r="AF153" i="12" s="1"/>
  <c r="AF56" i="12"/>
  <c r="AF120" i="12" s="1"/>
  <c r="AE29" i="12"/>
  <c r="AE93" i="12" s="1"/>
  <c r="AF27" i="12"/>
  <c r="AF91" i="12" s="1"/>
  <c r="AE24" i="12"/>
  <c r="AE88" i="12" s="1"/>
  <c r="AE152" i="12" s="1"/>
  <c r="AC40" i="12"/>
  <c r="AC104" i="12" s="1"/>
  <c r="AF55" i="12"/>
  <c r="AF119" i="12" s="1"/>
  <c r="AD60" i="12"/>
  <c r="AD124" i="12" s="1"/>
  <c r="AG44" i="12"/>
  <c r="AG108" i="12" s="1"/>
  <c r="AK58" i="11"/>
  <c r="AL27" i="11"/>
  <c r="AL25" i="11"/>
  <c r="AK24" i="11"/>
  <c r="AL55" i="11"/>
  <c r="AL56" i="11"/>
  <c r="AJ60" i="11"/>
  <c r="AJ60" i="12" s="1"/>
  <c r="AJ124" i="12" s="1"/>
  <c r="AJ188" i="12" s="1"/>
  <c r="AI69" i="17"/>
  <c r="AI70" i="17"/>
  <c r="AJ76" i="17"/>
  <c r="AK76" i="17" s="1"/>
  <c r="AL76" i="17" s="1"/>
  <c r="AM76" i="17" s="1"/>
  <c r="AN76" i="17" s="1"/>
  <c r="AO76" i="17" s="1"/>
  <c r="AP76" i="17" s="1"/>
  <c r="AQ76" i="17" s="1"/>
  <c r="AR76" i="17" s="1"/>
  <c r="AS76" i="17" s="1"/>
  <c r="AT76" i="17" s="1"/>
  <c r="AU76" i="17" s="1"/>
  <c r="AV76" i="17" s="1"/>
  <c r="AW76" i="17" s="1"/>
  <c r="AX76" i="17" s="1"/>
  <c r="AH27" i="18"/>
  <c r="AH14" i="18"/>
  <c r="V39" i="15"/>
  <c r="X46" i="15"/>
  <c r="AH198" i="18"/>
  <c r="AJ179" i="18"/>
  <c r="AI40" i="11"/>
  <c r="AD40" i="12" s="1"/>
  <c r="AD104" i="12" s="1"/>
  <c r="AH44" i="12"/>
  <c r="AH108" i="12" s="1"/>
  <c r="AN44" i="11"/>
  <c r="AO44" i="11" s="1"/>
  <c r="AP44" i="11" s="1"/>
  <c r="AQ44" i="11" s="1"/>
  <c r="AR44" i="11" s="1"/>
  <c r="AS44" i="11" s="1"/>
  <c r="AT44" i="11" s="1"/>
  <c r="AU44" i="11" s="1"/>
  <c r="AV44" i="11" s="1"/>
  <c r="AW44" i="11" s="1"/>
  <c r="AX44" i="11" s="1"/>
  <c r="AY44" i="11" s="1"/>
  <c r="AZ44" i="11" s="1"/>
  <c r="BA44" i="11" s="1"/>
  <c r="BB44" i="11" s="1"/>
  <c r="BC44" i="11" s="1"/>
  <c r="AE153" i="12"/>
  <c r="AJ6" i="11"/>
  <c r="AF29" i="12"/>
  <c r="AF93" i="12" s="1"/>
  <c r="AH12" i="18"/>
  <c r="AH9" i="18"/>
  <c r="AH10" i="18"/>
  <c r="AD137" i="12" s="1"/>
  <c r="AH13" i="18"/>
  <c r="AJ11" i="18"/>
  <c r="AJ6" i="12" l="1"/>
  <c r="AJ70" i="12" s="1"/>
  <c r="AJ134" i="12" s="1"/>
  <c r="AE6" i="12"/>
  <c r="AE70" i="12" s="1"/>
  <c r="AE134" i="12" s="1"/>
  <c r="AE60" i="12"/>
  <c r="AE124" i="12" s="1"/>
  <c r="AF24" i="12"/>
  <c r="AF88" i="12" s="1"/>
  <c r="AF152" i="12" s="1"/>
  <c r="AI44" i="12"/>
  <c r="AI108" i="12" s="1"/>
  <c r="AG29" i="12"/>
  <c r="AG93" i="12" s="1"/>
  <c r="AC42" i="2"/>
  <c r="AD141" i="12" s="1"/>
  <c r="AM55" i="11"/>
  <c r="AG55" i="12"/>
  <c r="AG119" i="12" s="1"/>
  <c r="AF58" i="12"/>
  <c r="AF122" i="12" s="1"/>
  <c r="AM27" i="11"/>
  <c r="AG27" i="12"/>
  <c r="AG91" i="12" s="1"/>
  <c r="AM56" i="11"/>
  <c r="AG56" i="12"/>
  <c r="AG120" i="12" s="1"/>
  <c r="AM25" i="11"/>
  <c r="AG25" i="12"/>
  <c r="AG89" i="12" s="1"/>
  <c r="AG153" i="12" s="1"/>
  <c r="AK6" i="11"/>
  <c r="AL24" i="11"/>
  <c r="AK60" i="11"/>
  <c r="AL58" i="11"/>
  <c r="AJ69" i="17"/>
  <c r="AK69" i="17" s="1"/>
  <c r="AL69" i="17" s="1"/>
  <c r="AM69" i="17" s="1"/>
  <c r="AN69" i="17" s="1"/>
  <c r="AO69" i="17" s="1"/>
  <c r="AP69" i="17" s="1"/>
  <c r="AQ69" i="17" s="1"/>
  <c r="AR69" i="17" s="1"/>
  <c r="AS69" i="17" s="1"/>
  <c r="AT69" i="17" s="1"/>
  <c r="AU69" i="17" s="1"/>
  <c r="AV69" i="17" s="1"/>
  <c r="AW69" i="17" s="1"/>
  <c r="AX69" i="17" s="1"/>
  <c r="AJ70" i="17"/>
  <c r="AK70" i="17" s="1"/>
  <c r="AL70" i="17" s="1"/>
  <c r="AM70" i="17" s="1"/>
  <c r="AN70" i="17" s="1"/>
  <c r="AO70" i="17" s="1"/>
  <c r="AP70" i="17" s="1"/>
  <c r="AQ70" i="17" s="1"/>
  <c r="AR70" i="17" s="1"/>
  <c r="AS70" i="17" s="1"/>
  <c r="AT70" i="17" s="1"/>
  <c r="AU70" i="17" s="1"/>
  <c r="AV70" i="17" s="1"/>
  <c r="AW70" i="17" s="1"/>
  <c r="AX70" i="17" s="1"/>
  <c r="AI27" i="18"/>
  <c r="AI14" i="18"/>
  <c r="W46" i="15"/>
  <c r="U39" i="15"/>
  <c r="AI198" i="18"/>
  <c r="AJ189" i="12" s="1"/>
  <c r="AK179" i="18"/>
  <c r="AH29" i="12"/>
  <c r="AH93" i="12" s="1"/>
  <c r="AN29" i="11"/>
  <c r="AO29" i="11" s="1"/>
  <c r="AP29" i="11" s="1"/>
  <c r="AQ29" i="11" s="1"/>
  <c r="AR29" i="11" s="1"/>
  <c r="AS29" i="11" s="1"/>
  <c r="AT29" i="11" s="1"/>
  <c r="AU29" i="11" s="1"/>
  <c r="AV29" i="11" s="1"/>
  <c r="AW29" i="11" s="1"/>
  <c r="AX29" i="11" s="1"/>
  <c r="AY29" i="11" s="1"/>
  <c r="AZ29" i="11" s="1"/>
  <c r="BA29" i="11" s="1"/>
  <c r="BB29" i="11" s="1"/>
  <c r="BC29" i="11" s="1"/>
  <c r="AJ40" i="11"/>
  <c r="AJ40" i="12" s="1"/>
  <c r="AJ104" i="12" s="1"/>
  <c r="AI12" i="18"/>
  <c r="AI9" i="18"/>
  <c r="AI13" i="18"/>
  <c r="AK11" i="18"/>
  <c r="AI10" i="18"/>
  <c r="AE137" i="12" s="1"/>
  <c r="AM24" i="11" l="1"/>
  <c r="AG24" i="12"/>
  <c r="AG88" i="12" s="1"/>
  <c r="AG152" i="12" s="1"/>
  <c r="AN25" i="11"/>
  <c r="AH25" i="12"/>
  <c r="AH89" i="12" s="1"/>
  <c r="AH153" i="12" s="1"/>
  <c r="AN27" i="11"/>
  <c r="AH27" i="12"/>
  <c r="AH91" i="12" s="1"/>
  <c r="AN55" i="11"/>
  <c r="AH55" i="12"/>
  <c r="AH119" i="12" s="1"/>
  <c r="AH60" i="12"/>
  <c r="AH124" i="12" s="1"/>
  <c r="AF60" i="12"/>
  <c r="AF124" i="12" s="1"/>
  <c r="AN56" i="11"/>
  <c r="AH56" i="12"/>
  <c r="AH120" i="12" s="1"/>
  <c r="AE40" i="12"/>
  <c r="AE104" i="12" s="1"/>
  <c r="AD42" i="2"/>
  <c r="AE141" i="12" s="1"/>
  <c r="AM58" i="11"/>
  <c r="AG58" i="12"/>
  <c r="AG122" i="12" s="1"/>
  <c r="AF6" i="12"/>
  <c r="AF70" i="12" s="1"/>
  <c r="AF134" i="12" s="1"/>
  <c r="AI29" i="12"/>
  <c r="AI93" i="12" s="1"/>
  <c r="AG157" i="12"/>
  <c r="AI58" i="12"/>
  <c r="AI122" i="12" s="1"/>
  <c r="AJ27" i="18"/>
  <c r="AJ14" i="18"/>
  <c r="AK40" i="11"/>
  <c r="AL60" i="11"/>
  <c r="AM60" i="11" s="1"/>
  <c r="AN60" i="11" s="1"/>
  <c r="AO60" i="11" s="1"/>
  <c r="AP60" i="11" s="1"/>
  <c r="AQ60" i="11" s="1"/>
  <c r="AR60" i="11" s="1"/>
  <c r="AS60" i="11" s="1"/>
  <c r="AT60" i="11" s="1"/>
  <c r="AU60" i="11" s="1"/>
  <c r="AV60" i="11" s="1"/>
  <c r="AW60" i="11" s="1"/>
  <c r="AX60" i="11" s="1"/>
  <c r="AY60" i="11" s="1"/>
  <c r="AZ60" i="11" s="1"/>
  <c r="BA60" i="11" s="1"/>
  <c r="BB60" i="11" s="1"/>
  <c r="BC60" i="11" s="1"/>
  <c r="AL6" i="11"/>
  <c r="T39" i="15"/>
  <c r="V46" i="15"/>
  <c r="AJ198" i="18"/>
  <c r="AL179" i="18"/>
  <c r="AJ9" i="18"/>
  <c r="AJ12" i="18"/>
  <c r="AL11" i="18"/>
  <c r="AJ10" i="18"/>
  <c r="AF137" i="12" s="1"/>
  <c r="AJ13" i="18"/>
  <c r="AH58" i="12" l="1"/>
  <c r="AH122" i="12" s="1"/>
  <c r="AN58" i="11"/>
  <c r="AO58" i="11" s="1"/>
  <c r="AP58" i="11" s="1"/>
  <c r="AQ58" i="11" s="1"/>
  <c r="AR58" i="11" s="1"/>
  <c r="AS58" i="11" s="1"/>
  <c r="AT58" i="11" s="1"/>
  <c r="AU58" i="11" s="1"/>
  <c r="AV58" i="11" s="1"/>
  <c r="AW58" i="11" s="1"/>
  <c r="AX58" i="11" s="1"/>
  <c r="AY58" i="11" s="1"/>
  <c r="AZ58" i="11" s="1"/>
  <c r="BA58" i="11" s="1"/>
  <c r="BB58" i="11" s="1"/>
  <c r="BC58" i="11" s="1"/>
  <c r="AG155" i="12"/>
  <c r="AF40" i="12"/>
  <c r="AF104" i="12" s="1"/>
  <c r="AO56" i="11"/>
  <c r="AP56" i="11" s="1"/>
  <c r="AQ56" i="11" s="1"/>
  <c r="AR56" i="11" s="1"/>
  <c r="AS56" i="11" s="1"/>
  <c r="AT56" i="11" s="1"/>
  <c r="AU56" i="11" s="1"/>
  <c r="AV56" i="11" s="1"/>
  <c r="AW56" i="11" s="1"/>
  <c r="AX56" i="11" s="1"/>
  <c r="AY56" i="11" s="1"/>
  <c r="AZ56" i="11" s="1"/>
  <c r="BA56" i="11" s="1"/>
  <c r="BB56" i="11" s="1"/>
  <c r="BC56" i="11" s="1"/>
  <c r="AI56" i="12"/>
  <c r="AI120" i="12" s="1"/>
  <c r="AO27" i="11"/>
  <c r="AP27" i="11" s="1"/>
  <c r="AQ27" i="11" s="1"/>
  <c r="AR27" i="11" s="1"/>
  <c r="AS27" i="11" s="1"/>
  <c r="AT27" i="11" s="1"/>
  <c r="AU27" i="11" s="1"/>
  <c r="AV27" i="11" s="1"/>
  <c r="AW27" i="11" s="1"/>
  <c r="AX27" i="11" s="1"/>
  <c r="AY27" i="11" s="1"/>
  <c r="AZ27" i="11" s="1"/>
  <c r="BA27" i="11" s="1"/>
  <c r="BB27" i="11" s="1"/>
  <c r="BC27" i="11" s="1"/>
  <c r="AI27" i="12"/>
  <c r="AI91" i="12" s="1"/>
  <c r="AN24" i="11"/>
  <c r="AH24" i="12"/>
  <c r="AH88" i="12" s="1"/>
  <c r="AH152" i="12" s="1"/>
  <c r="AM6" i="11"/>
  <c r="AG6" i="12"/>
  <c r="AG70" i="12" s="1"/>
  <c r="AG134" i="12" s="1"/>
  <c r="AO55" i="11"/>
  <c r="AP55" i="11" s="1"/>
  <c r="AQ55" i="11" s="1"/>
  <c r="AR55" i="11" s="1"/>
  <c r="AS55" i="11" s="1"/>
  <c r="AT55" i="11" s="1"/>
  <c r="AU55" i="11" s="1"/>
  <c r="AV55" i="11" s="1"/>
  <c r="AW55" i="11" s="1"/>
  <c r="AX55" i="11" s="1"/>
  <c r="AY55" i="11" s="1"/>
  <c r="AZ55" i="11" s="1"/>
  <c r="BA55" i="11" s="1"/>
  <c r="BB55" i="11" s="1"/>
  <c r="BC55" i="11" s="1"/>
  <c r="AI55" i="12"/>
  <c r="AI119" i="12" s="1"/>
  <c r="AO25" i="11"/>
  <c r="AP25" i="11" s="1"/>
  <c r="AQ25" i="11" s="1"/>
  <c r="AR25" i="11" s="1"/>
  <c r="AS25" i="11" s="1"/>
  <c r="AT25" i="11" s="1"/>
  <c r="AU25" i="11" s="1"/>
  <c r="AV25" i="11" s="1"/>
  <c r="AW25" i="11" s="1"/>
  <c r="AX25" i="11" s="1"/>
  <c r="AY25" i="11" s="1"/>
  <c r="AZ25" i="11" s="1"/>
  <c r="BA25" i="11" s="1"/>
  <c r="BB25" i="11" s="1"/>
  <c r="BC25" i="11" s="1"/>
  <c r="AI25" i="12"/>
  <c r="AI89" i="12" s="1"/>
  <c r="AI153" i="12" s="1"/>
  <c r="AI60" i="12"/>
  <c r="AI124" i="12" s="1"/>
  <c r="AG60" i="12"/>
  <c r="AG124" i="12" s="1"/>
  <c r="AE42" i="2"/>
  <c r="AF141" i="12" s="1"/>
  <c r="AK14" i="18"/>
  <c r="AL40" i="11"/>
  <c r="AK27" i="18"/>
  <c r="U46" i="15"/>
  <c r="S39" i="15"/>
  <c r="AK198" i="18"/>
  <c r="AM179" i="18"/>
  <c r="AK12" i="18"/>
  <c r="AK9" i="18"/>
  <c r="AK10" i="18"/>
  <c r="AK13" i="18"/>
  <c r="AM11" i="18"/>
  <c r="AL27" i="18" l="1"/>
  <c r="AL14" i="18"/>
  <c r="AF42" i="2"/>
  <c r="AG141" i="12" s="1"/>
  <c r="AO24" i="11"/>
  <c r="AP24" i="11" s="1"/>
  <c r="AQ24" i="11" s="1"/>
  <c r="AR24" i="11" s="1"/>
  <c r="AS24" i="11" s="1"/>
  <c r="AT24" i="11" s="1"/>
  <c r="AU24" i="11" s="1"/>
  <c r="AV24" i="11" s="1"/>
  <c r="AW24" i="11" s="1"/>
  <c r="AX24" i="11" s="1"/>
  <c r="AY24" i="11" s="1"/>
  <c r="AZ24" i="11" s="1"/>
  <c r="BA24" i="11" s="1"/>
  <c r="BB24" i="11" s="1"/>
  <c r="BC24" i="11" s="1"/>
  <c r="AI24" i="12"/>
  <c r="AI88" i="12" s="1"/>
  <c r="AI152" i="12" s="1"/>
  <c r="AM40" i="11"/>
  <c r="AG40" i="12"/>
  <c r="AG104" i="12" s="1"/>
  <c r="AN6" i="11"/>
  <c r="AH6" i="12"/>
  <c r="AH70" i="12" s="1"/>
  <c r="AH134" i="12" s="1"/>
  <c r="AG137" i="12"/>
  <c r="R39" i="15"/>
  <c r="T46" i="15"/>
  <c r="AL198" i="18"/>
  <c r="AN179" i="18"/>
  <c r="AL9" i="18"/>
  <c r="AL12" i="18"/>
  <c r="AL13" i="18"/>
  <c r="AN11" i="18"/>
  <c r="AL10" i="18"/>
  <c r="AH137" i="12" s="1"/>
  <c r="AM14" i="18" l="1"/>
  <c r="AG42" i="2"/>
  <c r="AH141" i="12" s="1"/>
  <c r="AM27" i="18"/>
  <c r="AN40" i="11"/>
  <c r="AH40" i="12"/>
  <c r="AH104" i="12" s="1"/>
  <c r="AO6" i="11"/>
  <c r="AP6" i="11" s="1"/>
  <c r="AQ6" i="11" s="1"/>
  <c r="AR6" i="11" s="1"/>
  <c r="AS6" i="11" s="1"/>
  <c r="AT6" i="11" s="1"/>
  <c r="AU6" i="11" s="1"/>
  <c r="AV6" i="11" s="1"/>
  <c r="AW6" i="11" s="1"/>
  <c r="AX6" i="11" s="1"/>
  <c r="AY6" i="11" s="1"/>
  <c r="AZ6" i="11" s="1"/>
  <c r="BA6" i="11" s="1"/>
  <c r="BB6" i="11" s="1"/>
  <c r="BC6" i="11" s="1"/>
  <c r="AI6" i="12"/>
  <c r="AI70" i="12" s="1"/>
  <c r="AI134" i="12" s="1"/>
  <c r="S46" i="15"/>
  <c r="Q39" i="15"/>
  <c r="AO179" i="18"/>
  <c r="AM198" i="18"/>
  <c r="AM9" i="18"/>
  <c r="AM12" i="18"/>
  <c r="AO11" i="18"/>
  <c r="AM10" i="18"/>
  <c r="AI137" i="12" s="1"/>
  <c r="AM13" i="18"/>
  <c r="AH42" i="2" l="1"/>
  <c r="AI141" i="12" s="1"/>
  <c r="AN14" i="18"/>
  <c r="AO14" i="18" s="1"/>
  <c r="AO40" i="11"/>
  <c r="AP40" i="11" s="1"/>
  <c r="AQ40" i="11" s="1"/>
  <c r="AR40" i="11" s="1"/>
  <c r="AS40" i="11" s="1"/>
  <c r="AT40" i="11" s="1"/>
  <c r="AU40" i="11" s="1"/>
  <c r="AV40" i="11" s="1"/>
  <c r="AW40" i="11" s="1"/>
  <c r="AX40" i="11" s="1"/>
  <c r="AY40" i="11" s="1"/>
  <c r="AZ40" i="11" s="1"/>
  <c r="BA40" i="11" s="1"/>
  <c r="BB40" i="11" s="1"/>
  <c r="BC40" i="11" s="1"/>
  <c r="AI40" i="12"/>
  <c r="AI104" i="12" s="1"/>
  <c r="AN27" i="18"/>
  <c r="AO27" i="18" s="1"/>
  <c r="AP27" i="18" s="1"/>
  <c r="AQ27" i="18" s="1"/>
  <c r="AR27" i="18" s="1"/>
  <c r="AS27" i="18" s="1"/>
  <c r="R46" i="15"/>
  <c r="P39" i="15"/>
  <c r="AP179" i="18"/>
  <c r="AN198" i="18"/>
  <c r="AN9" i="18"/>
  <c r="AN12" i="18"/>
  <c r="AN10" i="18"/>
  <c r="AP14" i="18"/>
  <c r="AN13" i="18"/>
  <c r="AT27" i="18"/>
  <c r="AP11" i="18"/>
  <c r="Q46" i="15" l="1"/>
  <c r="AQ179" i="18"/>
  <c r="AO198" i="18"/>
  <c r="AO9" i="18"/>
  <c r="AO12" i="18"/>
  <c r="AU27" i="18"/>
  <c r="AQ11" i="18"/>
  <c r="AO13" i="18"/>
  <c r="AQ14" i="18"/>
  <c r="AO10" i="18"/>
  <c r="P46" i="15" l="1"/>
  <c r="AR179" i="18"/>
  <c r="AP198" i="18"/>
  <c r="AP9" i="18"/>
  <c r="AP12" i="18"/>
  <c r="AP13" i="18"/>
  <c r="AR14" i="18"/>
  <c r="AR11" i="18"/>
  <c r="AP10" i="18"/>
  <c r="AV27" i="18"/>
  <c r="M39" i="15" l="1"/>
  <c r="AS179" i="18"/>
  <c r="AQ198" i="18"/>
  <c r="AQ12" i="18"/>
  <c r="AQ9" i="18"/>
  <c r="AQ10" i="18"/>
  <c r="AS14" i="18"/>
  <c r="AQ13" i="18"/>
  <c r="AS11" i="18"/>
  <c r="AW27" i="18"/>
  <c r="AT179" i="18" l="1"/>
  <c r="AR198" i="18"/>
  <c r="AR12" i="18"/>
  <c r="AR9" i="18"/>
  <c r="AT11" i="18"/>
  <c r="AR10" i="18"/>
  <c r="AX27" i="18"/>
  <c r="AR13" i="18"/>
  <c r="AT14" i="18"/>
  <c r="M46" i="15" l="1"/>
  <c r="AU179" i="18"/>
  <c r="AS198" i="18"/>
  <c r="AS12" i="18"/>
  <c r="AS9" i="18"/>
  <c r="AU14" i="18"/>
  <c r="AU11" i="18"/>
  <c r="AS13" i="18"/>
  <c r="AY27" i="18"/>
  <c r="AZ27" i="18" s="1"/>
  <c r="BA27" i="18" s="1"/>
  <c r="BB27" i="18" s="1"/>
  <c r="AS10" i="18"/>
  <c r="AV179" i="18" l="1"/>
  <c r="AT198" i="18"/>
  <c r="AT9" i="18"/>
  <c r="AT12" i="18"/>
  <c r="AV11" i="18"/>
  <c r="AT10" i="18"/>
  <c r="AT13" i="18"/>
  <c r="AV14" i="18"/>
  <c r="AU198" i="18" l="1"/>
  <c r="AW179" i="18"/>
  <c r="AU12" i="18"/>
  <c r="AU9" i="18"/>
  <c r="AU13" i="18"/>
  <c r="AU10" i="18"/>
  <c r="AW11" i="18"/>
  <c r="AW14" i="18"/>
  <c r="AV198" i="18" l="1"/>
  <c r="AX179" i="18"/>
  <c r="AV9" i="18"/>
  <c r="AV12" i="18"/>
  <c r="AX14" i="18"/>
  <c r="AV10" i="18"/>
  <c r="AX11" i="18"/>
  <c r="AV13" i="18"/>
  <c r="AY179" i="18" l="1"/>
  <c r="AW198" i="18"/>
  <c r="AW12" i="18"/>
  <c r="AW9" i="18"/>
  <c r="AY14" i="18"/>
  <c r="AZ14" i="18" s="1"/>
  <c r="BA14" i="18" s="1"/>
  <c r="BB14" i="18" s="1"/>
  <c r="BB28" i="15" s="1"/>
  <c r="BA28" i="15" s="1"/>
  <c r="AZ28" i="15" s="1"/>
  <c r="AY28" i="15" s="1"/>
  <c r="AX28" i="15" s="1"/>
  <c r="AW28" i="15" s="1"/>
  <c r="AV28" i="15" s="1"/>
  <c r="AU28" i="15" s="1"/>
  <c r="AT28" i="15" s="1"/>
  <c r="AS28" i="15" s="1"/>
  <c r="AR28" i="15" s="1"/>
  <c r="AQ28" i="15" s="1"/>
  <c r="AP28" i="15" s="1"/>
  <c r="AO28" i="15" s="1"/>
  <c r="AN28" i="15" s="1"/>
  <c r="AM28" i="15" s="1"/>
  <c r="AL28" i="15" s="1"/>
  <c r="AK28" i="15" s="1"/>
  <c r="AJ28" i="15" s="1"/>
  <c r="AI28" i="15" s="1"/>
  <c r="AH28" i="15" s="1"/>
  <c r="AG28" i="15" s="1"/>
  <c r="AF28" i="15" s="1"/>
  <c r="AE28" i="15" s="1"/>
  <c r="AD28" i="15" s="1"/>
  <c r="AC28" i="15" s="1"/>
  <c r="AB28" i="15" s="1"/>
  <c r="AA28" i="15" s="1"/>
  <c r="Z28" i="15" s="1"/>
  <c r="Y28" i="15" s="1"/>
  <c r="X28" i="15" s="1"/>
  <c r="W28" i="15" s="1"/>
  <c r="V28" i="15" s="1"/>
  <c r="U28" i="15" s="1"/>
  <c r="T28" i="15" s="1"/>
  <c r="S28" i="15" s="1"/>
  <c r="R28" i="15" s="1"/>
  <c r="Q28" i="15" s="1"/>
  <c r="P28" i="15" s="1"/>
  <c r="O28" i="15" s="1"/>
  <c r="N28" i="15" s="1"/>
  <c r="M28" i="15" s="1"/>
  <c r="L28" i="15" s="1"/>
  <c r="K28" i="15" s="1"/>
  <c r="J28" i="15" s="1"/>
  <c r="AW13" i="18"/>
  <c r="AY11" i="18"/>
  <c r="AZ11" i="18" s="1"/>
  <c r="BA11" i="18" s="1"/>
  <c r="BB11" i="18" s="1"/>
  <c r="AW10" i="18"/>
  <c r="I28" i="15" l="1"/>
  <c r="AZ179" i="18"/>
  <c r="AX198" i="18"/>
  <c r="AX9" i="18"/>
  <c r="AX12" i="18"/>
  <c r="AX13" i="18"/>
  <c r="AX10" i="18"/>
  <c r="H28" i="15" l="1"/>
  <c r="BA42" i="15"/>
  <c r="AY198" i="18"/>
  <c r="BA179" i="18"/>
  <c r="AY12" i="18"/>
  <c r="AZ12" i="18" s="1"/>
  <c r="BA12" i="18" s="1"/>
  <c r="BB12" i="18" s="1"/>
  <c r="BB26" i="15" s="1"/>
  <c r="AY9" i="18"/>
  <c r="AZ9" i="18" s="1"/>
  <c r="BA9" i="18" s="1"/>
  <c r="BB9" i="18" s="1"/>
  <c r="AY13" i="18"/>
  <c r="AZ13" i="18" s="1"/>
  <c r="BA13" i="18" s="1"/>
  <c r="BB13" i="18" s="1"/>
  <c r="AY10" i="18"/>
  <c r="AZ10" i="18" s="1"/>
  <c r="BA10" i="18" s="1"/>
  <c r="BB10" i="18" s="1"/>
  <c r="BB24" i="15" s="1"/>
  <c r="BA24" i="15" s="1"/>
  <c r="AZ24" i="15" s="1"/>
  <c r="AZ42" i="15" l="1"/>
  <c r="G28" i="15"/>
  <c r="AY24" i="15"/>
  <c r="BA26" i="15"/>
  <c r="BB179" i="18"/>
  <c r="AZ198" i="18"/>
  <c r="AZ26" i="15" l="1"/>
  <c r="F28" i="15"/>
  <c r="AX24" i="15"/>
  <c r="AY42" i="15"/>
  <c r="BA198" i="18"/>
  <c r="AX42" i="15" l="1"/>
  <c r="AY26" i="15"/>
  <c r="E28" i="15"/>
  <c r="AW24" i="15"/>
  <c r="BB198" i="18"/>
  <c r="AX26" i="15" l="1"/>
  <c r="AW42" i="15"/>
  <c r="AV24" i="15"/>
  <c r="AW26" i="15" l="1"/>
  <c r="AV42" i="15"/>
  <c r="AU24" i="15"/>
  <c r="AV26" i="15" l="1"/>
  <c r="AU42" i="15"/>
  <c r="AT24" i="15"/>
  <c r="AS24" i="15" l="1"/>
  <c r="AT42" i="15"/>
  <c r="AU26" i="15"/>
  <c r="AS42" i="15" l="1"/>
  <c r="AT26" i="15"/>
  <c r="AR24" i="15"/>
  <c r="AS26" i="15" l="1"/>
  <c r="AR42" i="15"/>
  <c r="AQ24" i="15"/>
  <c r="AR26" i="15" l="1"/>
  <c r="AQ42" i="15"/>
  <c r="AP24" i="15"/>
  <c r="AP42" i="15" l="1"/>
  <c r="AQ26" i="15"/>
  <c r="AO24" i="15"/>
  <c r="AO42" i="15" l="1"/>
  <c r="AP26" i="15"/>
  <c r="AN24" i="15"/>
  <c r="AO26" i="15" l="1"/>
  <c r="AN42" i="15"/>
  <c r="AM24" i="15"/>
  <c r="AN26" i="15" l="1"/>
  <c r="AM42" i="15"/>
  <c r="AL24" i="15"/>
  <c r="AM26" i="15" l="1"/>
  <c r="AK24" i="15"/>
  <c r="AL42" i="15"/>
  <c r="AJ24" i="15" l="1"/>
  <c r="AL26" i="15"/>
  <c r="AK42" i="15"/>
  <c r="AI24" i="15" l="1"/>
  <c r="AJ42" i="15"/>
  <c r="AK26" i="15"/>
  <c r="AH24" i="15" l="1"/>
  <c r="AJ26" i="15"/>
  <c r="AI42" i="15"/>
  <c r="AG24" i="15" l="1"/>
  <c r="AH42" i="15"/>
  <c r="AI26" i="15"/>
  <c r="AF24" i="15" l="1"/>
  <c r="AH26" i="15"/>
  <c r="AG42" i="15"/>
  <c r="AE24" i="15" l="1"/>
  <c r="AF42" i="15"/>
  <c r="AG26" i="15"/>
  <c r="AD24" i="15" l="1"/>
  <c r="AE42" i="15"/>
  <c r="AF26" i="15"/>
  <c r="AC24" i="15" l="1"/>
  <c r="AE26" i="15"/>
  <c r="AD42" i="15"/>
  <c r="AC42" i="15" l="1"/>
  <c r="AD26" i="15"/>
  <c r="AB24" i="15"/>
  <c r="AA24" i="15" l="1"/>
  <c r="AB42" i="15"/>
  <c r="AC26" i="15"/>
  <c r="AA42" i="15" l="1"/>
  <c r="AB26" i="15"/>
  <c r="Z24" i="15"/>
  <c r="AA26" i="15" l="1"/>
  <c r="Z42" i="15"/>
  <c r="Y24" i="15"/>
  <c r="Z26" i="15" l="1"/>
  <c r="Y42" i="15"/>
  <c r="X24" i="15"/>
  <c r="Y26" i="15" l="1"/>
  <c r="X42" i="15"/>
  <c r="W24" i="15"/>
  <c r="W42" i="15" l="1"/>
  <c r="X26" i="15"/>
  <c r="V24" i="15"/>
  <c r="W26" i="15" l="1"/>
  <c r="V42" i="15"/>
  <c r="U24" i="15"/>
  <c r="U42" i="15" l="1"/>
  <c r="V26" i="15"/>
  <c r="T24" i="15"/>
  <c r="U26" i="15" l="1"/>
  <c r="T42" i="15"/>
  <c r="S24" i="15"/>
  <c r="T26" i="15" l="1"/>
  <c r="S42" i="15"/>
  <c r="R24" i="15"/>
  <c r="R42" i="15" l="1"/>
  <c r="M41" i="15"/>
  <c r="S26" i="15"/>
  <c r="Q24" i="15"/>
  <c r="R26" i="15" l="1"/>
  <c r="Q42" i="15"/>
  <c r="P24" i="15"/>
  <c r="P42" i="15" l="1"/>
  <c r="Q26" i="15"/>
  <c r="P26" i="15" l="1"/>
  <c r="M42" i="15" l="1"/>
  <c r="C25" i="16" l="1"/>
  <c r="E197" i="12" l="1"/>
  <c r="E198" i="12"/>
  <c r="E204" i="12"/>
  <c r="F204" i="12" s="1"/>
  <c r="G204" i="12" s="1"/>
  <c r="E205" i="12"/>
  <c r="F205" i="12" s="1"/>
  <c r="H204" i="12" l="1"/>
  <c r="G205" i="12"/>
  <c r="F197" i="12"/>
  <c r="F198" i="12"/>
  <c r="I204" i="12" l="1"/>
  <c r="H205" i="12"/>
  <c r="G197" i="12"/>
  <c r="G198" i="12"/>
  <c r="H197" i="12" l="1"/>
  <c r="H198" i="12"/>
  <c r="I205" i="12"/>
  <c r="J204" i="12"/>
  <c r="K204" i="12" l="1"/>
  <c r="I197" i="12"/>
  <c r="J205" i="12"/>
  <c r="I198" i="12"/>
  <c r="J198" i="12" l="1"/>
  <c r="J197" i="12"/>
  <c r="K205" i="12"/>
  <c r="L204" i="12"/>
  <c r="M204" i="12" l="1"/>
  <c r="L205" i="12"/>
  <c r="K198" i="12"/>
  <c r="K197" i="12"/>
  <c r="L197" i="12" l="1"/>
  <c r="L198" i="12"/>
  <c r="N204" i="12"/>
  <c r="M205" i="12"/>
  <c r="M198" i="12" l="1"/>
  <c r="N205" i="12"/>
  <c r="O204" i="12"/>
  <c r="M197" i="12"/>
  <c r="O205" i="12" l="1"/>
  <c r="P204" i="12"/>
  <c r="N197" i="12"/>
  <c r="N198" i="12"/>
  <c r="O197" i="12" l="1"/>
  <c r="Q204" i="12"/>
  <c r="O198" i="12"/>
  <c r="P205" i="12"/>
  <c r="Q205" i="12" l="1"/>
  <c r="P197" i="12"/>
  <c r="R204" i="12"/>
  <c r="P198" i="12"/>
  <c r="Q197" i="12" l="1"/>
  <c r="S204" i="12"/>
  <c r="Q198" i="12"/>
  <c r="R205" i="12"/>
  <c r="T204" i="12" l="1"/>
  <c r="R197" i="12"/>
  <c r="S205" i="12"/>
  <c r="R198" i="12"/>
  <c r="U204" i="12" l="1"/>
  <c r="S198" i="12"/>
  <c r="S197" i="12"/>
  <c r="T205" i="12"/>
  <c r="U205" i="12" l="1"/>
  <c r="T197" i="12"/>
  <c r="T198" i="12"/>
  <c r="V204" i="12"/>
  <c r="U197" i="12" l="1"/>
  <c r="U198" i="12"/>
  <c r="W204" i="12"/>
  <c r="V205" i="12"/>
  <c r="X204" i="12" l="1"/>
  <c r="W205" i="12"/>
  <c r="V197" i="12"/>
  <c r="V198" i="12"/>
  <c r="W198" i="12" l="1"/>
  <c r="W197" i="12"/>
  <c r="Y204" i="12"/>
  <c r="X205" i="12"/>
  <c r="X197" i="12" l="1"/>
  <c r="Y205" i="12"/>
  <c r="X198" i="12"/>
  <c r="Z204" i="12"/>
  <c r="Y197" i="12" l="1"/>
  <c r="AA204" i="12"/>
  <c r="Z205" i="12"/>
  <c r="Y198" i="12"/>
  <c r="Z198" i="12" l="1"/>
  <c r="AA205" i="12"/>
  <c r="AB204" i="12"/>
  <c r="Z197" i="12"/>
  <c r="AA197" i="12" l="1"/>
  <c r="AC204" i="12"/>
  <c r="AB205" i="12"/>
  <c r="AA198" i="12"/>
  <c r="AB197" i="12" l="1"/>
  <c r="AB198" i="12"/>
  <c r="AD204" i="12"/>
  <c r="AC205" i="12"/>
  <c r="AD205" i="12" l="1"/>
  <c r="AE204" i="12"/>
  <c r="AC198" i="12"/>
  <c r="AC197" i="12"/>
  <c r="AE205" i="12" l="1"/>
  <c r="AD197" i="12"/>
  <c r="AF204" i="12"/>
  <c r="AD198" i="12"/>
  <c r="AE198" i="12" l="1"/>
  <c r="AG204" i="12"/>
  <c r="AE197" i="12"/>
  <c r="AF205" i="12"/>
  <c r="AH204" i="12" l="1"/>
  <c r="AF197" i="12"/>
  <c r="AG205" i="12"/>
  <c r="AF198" i="12"/>
  <c r="AG198" i="12" l="1"/>
  <c r="AH205" i="12"/>
  <c r="AI204" i="12"/>
  <c r="AJ204" i="12" s="1"/>
  <c r="AK204" i="12" s="1"/>
  <c r="AL204" i="12" s="1"/>
  <c r="AM204" i="12" s="1"/>
  <c r="AN204" i="12" s="1"/>
  <c r="AO204" i="12" s="1"/>
  <c r="AP204" i="12" s="1"/>
  <c r="AQ204" i="12" s="1"/>
  <c r="AR204" i="12" s="1"/>
  <c r="AS204" i="12" s="1"/>
  <c r="AG197" i="12"/>
  <c r="AH197" i="12" l="1"/>
  <c r="AI205" i="12"/>
  <c r="AJ205" i="12" s="1"/>
  <c r="AK205" i="12" s="1"/>
  <c r="AL205" i="12" s="1"/>
  <c r="AM205" i="12" s="1"/>
  <c r="AN205" i="12" s="1"/>
  <c r="AO205" i="12" s="1"/>
  <c r="AP205" i="12" s="1"/>
  <c r="AQ205" i="12" s="1"/>
  <c r="AR205" i="12" s="1"/>
  <c r="AS205" i="12" s="1"/>
  <c r="AH198" i="12"/>
  <c r="AI198" i="12" l="1"/>
  <c r="AJ198" i="12" s="1"/>
  <c r="AK198" i="12" s="1"/>
  <c r="AL198" i="12" s="1"/>
  <c r="AM198" i="12" s="1"/>
  <c r="AN198" i="12" s="1"/>
  <c r="AO198" i="12" s="1"/>
  <c r="AP198" i="12" s="1"/>
  <c r="AQ198" i="12" s="1"/>
  <c r="AR198" i="12" s="1"/>
  <c r="AS198" i="12" s="1"/>
  <c r="AI197" i="12"/>
  <c r="AJ197" i="12" s="1"/>
  <c r="AK197" i="12" s="1"/>
  <c r="AL197" i="12" s="1"/>
  <c r="AM197" i="12" s="1"/>
  <c r="AN197" i="12" s="1"/>
  <c r="AO197" i="12" s="1"/>
  <c r="AP197" i="12" s="1"/>
  <c r="AQ197" i="12" s="1"/>
  <c r="AR197" i="12" s="1"/>
  <c r="AS197" i="12" s="1"/>
  <c r="F55" i="18" l="1"/>
  <c r="E55" i="18" s="1"/>
  <c r="F39" i="18"/>
  <c r="E39" i="18" s="1"/>
  <c r="G39" i="18" l="1"/>
  <c r="H39" i="18" s="1"/>
  <c r="G55" i="18"/>
  <c r="H55" i="18" s="1"/>
  <c r="I55" i="18" l="1"/>
  <c r="I39" i="18"/>
  <c r="J39" i="18" l="1"/>
  <c r="J55" i="18"/>
  <c r="K55" i="18" l="1"/>
  <c r="K39" i="18"/>
  <c r="F77" i="2" l="1"/>
  <c r="M69" i="15"/>
  <c r="L55" i="18"/>
  <c r="L39" i="18"/>
  <c r="M39" i="18" l="1"/>
  <c r="M55" i="18"/>
  <c r="N55" i="18" l="1"/>
  <c r="N39" i="18"/>
  <c r="O55" i="18" l="1"/>
  <c r="O39" i="18"/>
  <c r="P55" i="18" l="1"/>
  <c r="P39" i="18"/>
  <c r="Q55" i="18" l="1"/>
  <c r="Q39" i="18"/>
  <c r="R39" i="18" l="1"/>
  <c r="R55" i="18"/>
  <c r="S39" i="18" l="1"/>
  <c r="S55" i="18"/>
  <c r="T55" i="18" l="1"/>
  <c r="T39" i="18"/>
  <c r="U39" i="18" l="1"/>
  <c r="U55" i="18"/>
  <c r="V39" i="18" l="1"/>
  <c r="V55" i="18"/>
  <c r="W39" i="18" l="1"/>
  <c r="W55" i="18"/>
  <c r="X39" i="18" l="1"/>
  <c r="X55" i="18"/>
  <c r="Y39" i="18" l="1"/>
  <c r="Y55" i="18"/>
  <c r="Z55" i="18" l="1"/>
  <c r="Z39" i="18"/>
  <c r="AA39" i="18" l="1"/>
  <c r="AA55" i="18"/>
  <c r="AB55" i="18" l="1"/>
  <c r="AB39" i="18"/>
  <c r="AC39" i="18" l="1"/>
  <c r="AC55" i="18"/>
  <c r="AD55" i="18" l="1"/>
  <c r="AD39" i="18"/>
  <c r="AE39" i="18" l="1"/>
  <c r="AE55" i="18"/>
  <c r="AF55" i="18" l="1"/>
  <c r="AF39" i="18"/>
  <c r="AG39" i="18" l="1"/>
  <c r="AG55" i="18"/>
  <c r="AH39" i="18" l="1"/>
  <c r="AH55" i="18"/>
  <c r="AI55" i="18" l="1"/>
  <c r="AI39" i="18"/>
  <c r="AJ55" i="18" l="1"/>
  <c r="AJ39" i="18"/>
  <c r="AK39" i="18" l="1"/>
  <c r="AK55" i="18"/>
  <c r="AL39" i="18" l="1"/>
  <c r="AL55" i="18"/>
  <c r="E47" i="18"/>
  <c r="F47" i="18"/>
  <c r="E43" i="18"/>
  <c r="F43" i="18"/>
  <c r="G43" i="18" s="1"/>
  <c r="F56" i="18"/>
  <c r="E56" i="18" s="1"/>
  <c r="F6" i="11" l="1"/>
  <c r="G6" i="11" s="1"/>
  <c r="H6" i="11" s="1"/>
  <c r="G56" i="18"/>
  <c r="F40" i="18"/>
  <c r="E40" i="18" s="1"/>
  <c r="F60" i="18"/>
  <c r="E60" i="18" s="1"/>
  <c r="F57" i="18"/>
  <c r="E57" i="18" s="1"/>
  <c r="F62" i="18"/>
  <c r="E62" i="18" s="1"/>
  <c r="F48" i="18"/>
  <c r="E48" i="18" s="1"/>
  <c r="H56" i="18"/>
  <c r="F59" i="18"/>
  <c r="E59" i="18" s="1"/>
  <c r="G40" i="18"/>
  <c r="F63" i="18"/>
  <c r="E63" i="18" s="1"/>
  <c r="H43" i="18"/>
  <c r="G47" i="18"/>
  <c r="F45" i="18"/>
  <c r="E45" i="18" s="1"/>
  <c r="AM55" i="18"/>
  <c r="AM39" i="18"/>
  <c r="I6" i="11" l="1"/>
  <c r="I6" i="12" s="1"/>
  <c r="I70" i="12" s="1"/>
  <c r="F6" i="12"/>
  <c r="F70" i="12" s="1"/>
  <c r="H47" i="18"/>
  <c r="H40" i="18"/>
  <c r="G60" i="18"/>
  <c r="G45" i="18"/>
  <c r="G62" i="18"/>
  <c r="G63" i="18"/>
  <c r="I56" i="18"/>
  <c r="G57" i="18"/>
  <c r="I43" i="18"/>
  <c r="G59" i="18"/>
  <c r="G48" i="18"/>
  <c r="AN39" i="18"/>
  <c r="AN55" i="18"/>
  <c r="J6" i="11" l="1"/>
  <c r="G6" i="12"/>
  <c r="G70" i="12" s="1"/>
  <c r="J43" i="18"/>
  <c r="H57" i="18"/>
  <c r="H63" i="18"/>
  <c r="I40" i="18"/>
  <c r="H48" i="18"/>
  <c r="H62" i="18"/>
  <c r="H60" i="18"/>
  <c r="I47" i="18"/>
  <c r="J56" i="18"/>
  <c r="H59" i="18"/>
  <c r="H45" i="18"/>
  <c r="AO55" i="18"/>
  <c r="AO39" i="18"/>
  <c r="H6" i="12" l="1"/>
  <c r="H70" i="12" s="1"/>
  <c r="K6" i="11"/>
  <c r="L6" i="11" s="1"/>
  <c r="M6" i="11" s="1"/>
  <c r="N6" i="11" s="1"/>
  <c r="J6" i="12"/>
  <c r="J70" i="12" s="1"/>
  <c r="J22" i="11"/>
  <c r="L72" i="15"/>
  <c r="E80" i="2"/>
  <c r="E70" i="2"/>
  <c r="F173" i="12" s="1"/>
  <c r="E67" i="2"/>
  <c r="L70" i="15"/>
  <c r="E78" i="2"/>
  <c r="L57" i="15"/>
  <c r="I62" i="18"/>
  <c r="K43" i="18"/>
  <c r="K56" i="18"/>
  <c r="I48" i="18"/>
  <c r="I60" i="18"/>
  <c r="J40" i="18"/>
  <c r="I63" i="18"/>
  <c r="I45" i="18"/>
  <c r="I59" i="18"/>
  <c r="J47" i="18"/>
  <c r="I57" i="18"/>
  <c r="AP39" i="18"/>
  <c r="AP55" i="18"/>
  <c r="O6" i="11" l="1"/>
  <c r="N6" i="12"/>
  <c r="N70" i="12" s="1"/>
  <c r="K22" i="11"/>
  <c r="M57" i="15"/>
  <c r="F67" i="2"/>
  <c r="E64" i="2"/>
  <c r="L56" i="15"/>
  <c r="E66" i="2"/>
  <c r="M70" i="15"/>
  <c r="F78" i="2"/>
  <c r="F80" i="2"/>
  <c r="G185" i="12" s="1"/>
  <c r="F70" i="2"/>
  <c r="G173" i="12" s="1"/>
  <c r="L54" i="15"/>
  <c r="M72" i="15"/>
  <c r="M60" i="15"/>
  <c r="J63" i="18"/>
  <c r="K40" i="18"/>
  <c r="J48" i="18"/>
  <c r="J59" i="18"/>
  <c r="L56" i="18"/>
  <c r="J57" i="18"/>
  <c r="J45" i="18"/>
  <c r="J60" i="18"/>
  <c r="J62" i="18"/>
  <c r="K47" i="18"/>
  <c r="L43" i="18"/>
  <c r="AQ39" i="18"/>
  <c r="AQ55" i="18"/>
  <c r="P6" i="11" l="1"/>
  <c r="O6" i="12"/>
  <c r="O70" i="12" s="1"/>
  <c r="N91" i="15"/>
  <c r="K70" i="15"/>
  <c r="K72" i="15"/>
  <c r="K57" i="15"/>
  <c r="L22" i="11"/>
  <c r="M22" i="11" s="1"/>
  <c r="G67" i="2"/>
  <c r="E84" i="2"/>
  <c r="N60" i="15"/>
  <c r="O91" i="15" s="1"/>
  <c r="G70" i="2"/>
  <c r="H173" i="12" s="1"/>
  <c r="F64" i="2"/>
  <c r="G80" i="2"/>
  <c r="M56" i="15"/>
  <c r="F66" i="2"/>
  <c r="G78" i="2"/>
  <c r="E81" i="2"/>
  <c r="L76" i="15"/>
  <c r="N72" i="15"/>
  <c r="L73" i="15"/>
  <c r="N57" i="15"/>
  <c r="N70" i="15"/>
  <c r="M54" i="15"/>
  <c r="K48" i="18"/>
  <c r="L40" i="18"/>
  <c r="L47" i="18"/>
  <c r="K60" i="18"/>
  <c r="K45" i="18"/>
  <c r="M56" i="18"/>
  <c r="K63" i="18"/>
  <c r="K57" i="18"/>
  <c r="K59" i="18"/>
  <c r="M43" i="18"/>
  <c r="K62" i="18"/>
  <c r="AR39" i="18"/>
  <c r="AR55" i="18"/>
  <c r="K6" i="12" l="1"/>
  <c r="K70" i="12" s="1"/>
  <c r="Q6" i="11"/>
  <c r="P6" i="12"/>
  <c r="P70" i="12" s="1"/>
  <c r="J57" i="15"/>
  <c r="J70" i="15"/>
  <c r="J72" i="15"/>
  <c r="K54" i="15"/>
  <c r="K56" i="15"/>
  <c r="N22" i="11"/>
  <c r="K22" i="12"/>
  <c r="K86" i="12" s="1"/>
  <c r="F81" i="2"/>
  <c r="G186" i="12" s="1"/>
  <c r="O72" i="15"/>
  <c r="H80" i="2"/>
  <c r="F82" i="2"/>
  <c r="H70" i="2"/>
  <c r="I173" i="12" s="1"/>
  <c r="O57" i="15"/>
  <c r="H67" i="2"/>
  <c r="M76" i="15"/>
  <c r="F84" i="2"/>
  <c r="N56" i="15"/>
  <c r="G66" i="2"/>
  <c r="O70" i="15"/>
  <c r="H78" i="2"/>
  <c r="N54" i="15"/>
  <c r="G64" i="2"/>
  <c r="M73" i="15"/>
  <c r="N103" i="15" s="1"/>
  <c r="M74" i="15"/>
  <c r="N104" i="15" s="1"/>
  <c r="O60" i="15"/>
  <c r="P91" i="15" s="1"/>
  <c r="L62" i="18"/>
  <c r="L63" i="18"/>
  <c r="L45" i="18"/>
  <c r="L48" i="18"/>
  <c r="N43" i="18"/>
  <c r="L57" i="18"/>
  <c r="L60" i="18"/>
  <c r="L59" i="18"/>
  <c r="M47" i="18"/>
  <c r="N56" i="18"/>
  <c r="M40" i="18"/>
  <c r="AS55" i="18"/>
  <c r="AS39" i="18"/>
  <c r="L6" i="12" l="1"/>
  <c r="L70" i="12" s="1"/>
  <c r="R6" i="11"/>
  <c r="S6" i="11" s="1"/>
  <c r="Q6" i="12"/>
  <c r="Q70" i="12" s="1"/>
  <c r="Q134" i="12" s="1"/>
  <c r="J54" i="15"/>
  <c r="K76" i="15"/>
  <c r="J56" i="15"/>
  <c r="K73" i="15"/>
  <c r="I72" i="15"/>
  <c r="I70" i="15"/>
  <c r="I57" i="15"/>
  <c r="O22" i="11"/>
  <c r="L22" i="12"/>
  <c r="L86" i="12" s="1"/>
  <c r="H64" i="2"/>
  <c r="J173" i="12"/>
  <c r="P55" i="15"/>
  <c r="G84" i="2"/>
  <c r="H189" i="12" s="1"/>
  <c r="O56" i="15"/>
  <c r="H66" i="2"/>
  <c r="P58" i="15"/>
  <c r="Q89" i="15" s="1"/>
  <c r="J185" i="12"/>
  <c r="N73" i="15"/>
  <c r="G81" i="2"/>
  <c r="P57" i="15"/>
  <c r="O54" i="15"/>
  <c r="P70" i="15"/>
  <c r="N76" i="15"/>
  <c r="P72" i="15"/>
  <c r="Q102" i="15" s="1"/>
  <c r="P60" i="15"/>
  <c r="Q91" i="15" s="1"/>
  <c r="M57" i="18"/>
  <c r="M45" i="18"/>
  <c r="M63" i="18"/>
  <c r="N47" i="18"/>
  <c r="O56" i="18"/>
  <c r="M59" i="18"/>
  <c r="O43" i="18"/>
  <c r="M48" i="18"/>
  <c r="M62" i="18"/>
  <c r="N40" i="18"/>
  <c r="M60" i="18"/>
  <c r="AT39" i="18"/>
  <c r="AT55" i="18"/>
  <c r="T6" i="11" l="1"/>
  <c r="U6" i="11" s="1"/>
  <c r="S6" i="12"/>
  <c r="S70" i="12" s="1"/>
  <c r="S134" i="12" s="1"/>
  <c r="M6" i="12"/>
  <c r="M70" i="12" s="1"/>
  <c r="R6" i="12"/>
  <c r="R70" i="12" s="1"/>
  <c r="R134" i="12" s="1"/>
  <c r="I54" i="15"/>
  <c r="H70" i="15"/>
  <c r="J76" i="15"/>
  <c r="H57" i="15"/>
  <c r="J73" i="15"/>
  <c r="H72" i="15"/>
  <c r="I56" i="15"/>
  <c r="J22" i="12"/>
  <c r="J86" i="12" s="1"/>
  <c r="J150" i="12" s="1"/>
  <c r="P22" i="11"/>
  <c r="M22" i="12"/>
  <c r="M86" i="12" s="1"/>
  <c r="Q60" i="15"/>
  <c r="R91" i="15" s="1"/>
  <c r="J70" i="2"/>
  <c r="K173" i="12" s="1"/>
  <c r="H84" i="2"/>
  <c r="I189" i="12" s="1"/>
  <c r="O73" i="15"/>
  <c r="H81" i="2"/>
  <c r="P54" i="15"/>
  <c r="Q55" i="15"/>
  <c r="Q72" i="15"/>
  <c r="R102" i="15" s="1"/>
  <c r="K185" i="12"/>
  <c r="Q57" i="15"/>
  <c r="P61" i="15"/>
  <c r="P56" i="15"/>
  <c r="Q87" i="15" s="1"/>
  <c r="O76" i="15"/>
  <c r="Q70" i="15"/>
  <c r="Q58" i="15"/>
  <c r="R89" i="15" s="1"/>
  <c r="N48" i="18"/>
  <c r="N59" i="18"/>
  <c r="P56" i="18"/>
  <c r="N45" i="18"/>
  <c r="O40" i="18"/>
  <c r="N57" i="18"/>
  <c r="N60" i="18"/>
  <c r="P43" i="18"/>
  <c r="O47" i="18"/>
  <c r="N62" i="18"/>
  <c r="N63" i="18"/>
  <c r="AU55" i="18"/>
  <c r="AU39" i="18"/>
  <c r="V6" i="11" l="1"/>
  <c r="U6" i="12"/>
  <c r="U70" i="12" s="1"/>
  <c r="U134" i="12" s="1"/>
  <c r="G72" i="15"/>
  <c r="H56" i="15"/>
  <c r="I73" i="15"/>
  <c r="H54" i="15"/>
  <c r="G57" i="15"/>
  <c r="G70" i="15"/>
  <c r="I76" i="15"/>
  <c r="Q22" i="11"/>
  <c r="N22" i="12"/>
  <c r="N86" i="12" s="1"/>
  <c r="R57" i="15"/>
  <c r="P73" i="15"/>
  <c r="Q61" i="15"/>
  <c r="J71" i="2"/>
  <c r="R60" i="15"/>
  <c r="S91" i="15" s="1"/>
  <c r="K70" i="2"/>
  <c r="L173" i="12" s="1"/>
  <c r="R72" i="15"/>
  <c r="S102" i="15" s="1"/>
  <c r="L185" i="12"/>
  <c r="Q56" i="15"/>
  <c r="R87" i="15" s="1"/>
  <c r="P76" i="15"/>
  <c r="P74" i="15"/>
  <c r="Q104" i="15" s="1"/>
  <c r="R70" i="15"/>
  <c r="R55" i="15"/>
  <c r="Q54" i="15"/>
  <c r="R58" i="15"/>
  <c r="S89" i="15" s="1"/>
  <c r="P47" i="18"/>
  <c r="O60" i="18"/>
  <c r="O57" i="18"/>
  <c r="O48" i="18"/>
  <c r="O63" i="18"/>
  <c r="Q43" i="18"/>
  <c r="O45" i="18"/>
  <c r="Q56" i="18"/>
  <c r="O62" i="18"/>
  <c r="P40" i="18"/>
  <c r="O59" i="18"/>
  <c r="AV39" i="18"/>
  <c r="AV55" i="18"/>
  <c r="W6" i="11" l="1"/>
  <c r="V6" i="12"/>
  <c r="V70" i="12" s="1"/>
  <c r="V134" i="12" s="1"/>
  <c r="H76" i="15"/>
  <c r="F57" i="15"/>
  <c r="G54" i="15"/>
  <c r="H73" i="15"/>
  <c r="F70" i="15"/>
  <c r="G56" i="15"/>
  <c r="F72" i="15"/>
  <c r="R22" i="11"/>
  <c r="O22" i="12"/>
  <c r="O86" i="12" s="1"/>
  <c r="O150" i="12" s="1"/>
  <c r="K189" i="12"/>
  <c r="K71" i="2"/>
  <c r="Q74" i="15"/>
  <c r="R104" i="15" s="1"/>
  <c r="K187" i="12"/>
  <c r="M185" i="12"/>
  <c r="S70" i="15"/>
  <c r="S57" i="15"/>
  <c r="Q73" i="15"/>
  <c r="R56" i="15"/>
  <c r="S87" i="15" s="1"/>
  <c r="S60" i="15"/>
  <c r="T91" i="15" s="1"/>
  <c r="L70" i="2"/>
  <c r="M173" i="12" s="1"/>
  <c r="S72" i="15"/>
  <c r="T102" i="15" s="1"/>
  <c r="Q76" i="15"/>
  <c r="R54" i="15"/>
  <c r="S55" i="15"/>
  <c r="R61" i="15"/>
  <c r="S58" i="15"/>
  <c r="T89" i="15" s="1"/>
  <c r="P59" i="18"/>
  <c r="Q40" i="18"/>
  <c r="P62" i="18"/>
  <c r="R56" i="18"/>
  <c r="R43" i="18"/>
  <c r="P57" i="18"/>
  <c r="P45" i="18"/>
  <c r="P63" i="18"/>
  <c r="P48" i="18"/>
  <c r="P60" i="18"/>
  <c r="Q47" i="18"/>
  <c r="AW55" i="18"/>
  <c r="AW39" i="18"/>
  <c r="X6" i="11" l="1"/>
  <c r="W6" i="12"/>
  <c r="W70" i="12" s="1"/>
  <c r="W134" i="12" s="1"/>
  <c r="F56" i="15"/>
  <c r="F54" i="15"/>
  <c r="E57" i="15"/>
  <c r="G76" i="15"/>
  <c r="E70" i="15"/>
  <c r="E72" i="15"/>
  <c r="G73" i="15"/>
  <c r="S22" i="11"/>
  <c r="S22" i="12" s="1"/>
  <c r="S86" i="12" s="1"/>
  <c r="P22" i="12"/>
  <c r="P86" i="12" s="1"/>
  <c r="R74" i="15"/>
  <c r="S104" i="15" s="1"/>
  <c r="M70" i="2"/>
  <c r="N173" i="12" s="1"/>
  <c r="L71" i="2"/>
  <c r="T72" i="15"/>
  <c r="U102" i="15" s="1"/>
  <c r="N185" i="12"/>
  <c r="R76" i="15"/>
  <c r="T70" i="15"/>
  <c r="R73" i="15"/>
  <c r="T58" i="15"/>
  <c r="U89" i="15" s="1"/>
  <c r="T55" i="15"/>
  <c r="S61" i="15"/>
  <c r="S56" i="15"/>
  <c r="T87" i="15" s="1"/>
  <c r="T57" i="15"/>
  <c r="T60" i="15"/>
  <c r="U91" i="15" s="1"/>
  <c r="S54" i="15"/>
  <c r="R47" i="18"/>
  <c r="Q60" i="18"/>
  <c r="Q62" i="18"/>
  <c r="R40" i="18"/>
  <c r="Q59" i="18"/>
  <c r="Q48" i="18"/>
  <c r="Q63" i="18"/>
  <c r="S43" i="18"/>
  <c r="S56" i="18"/>
  <c r="Q45" i="18"/>
  <c r="Q57" i="18"/>
  <c r="AX39" i="18"/>
  <c r="AX55" i="18"/>
  <c r="Y6" i="11" l="1"/>
  <c r="X6" i="12"/>
  <c r="X70" i="12" s="1"/>
  <c r="X134" i="12" s="1"/>
  <c r="E54" i="15"/>
  <c r="E56" i="15"/>
  <c r="F76" i="15"/>
  <c r="F73" i="15"/>
  <c r="T22" i="11"/>
  <c r="U22" i="11" s="1"/>
  <c r="V22" i="11" s="1"/>
  <c r="W22" i="11" s="1"/>
  <c r="X22" i="11" s="1"/>
  <c r="Y22" i="11" s="1"/>
  <c r="Z22" i="11" s="1"/>
  <c r="Q22" i="12"/>
  <c r="Q86" i="12" s="1"/>
  <c r="Q150" i="12" s="1"/>
  <c r="N70" i="2"/>
  <c r="O173" i="12" s="1"/>
  <c r="U58" i="15"/>
  <c r="V89" i="15" s="1"/>
  <c r="S76" i="15"/>
  <c r="M71" i="2"/>
  <c r="U57" i="15"/>
  <c r="U72" i="15"/>
  <c r="V102" i="15" s="1"/>
  <c r="O185" i="12"/>
  <c r="S73" i="15"/>
  <c r="T56" i="15"/>
  <c r="U87" i="15" s="1"/>
  <c r="U60" i="15"/>
  <c r="V91" i="15" s="1"/>
  <c r="S74" i="15"/>
  <c r="T104" i="15" s="1"/>
  <c r="T61" i="15"/>
  <c r="U55" i="15"/>
  <c r="U70" i="15"/>
  <c r="T54" i="15"/>
  <c r="T56" i="18"/>
  <c r="T43" i="18"/>
  <c r="S40" i="18"/>
  <c r="R62" i="18"/>
  <c r="R60" i="18"/>
  <c r="R57" i="18"/>
  <c r="R63" i="18"/>
  <c r="S47" i="18"/>
  <c r="R45" i="18"/>
  <c r="R48" i="18"/>
  <c r="R59" i="18"/>
  <c r="AY55" i="18"/>
  <c r="AY39" i="18"/>
  <c r="T6" i="12" l="1"/>
  <c r="T70" i="12" s="1"/>
  <c r="T134" i="12" s="1"/>
  <c r="Z6" i="11"/>
  <c r="Z6" i="12" s="1"/>
  <c r="Z70" i="12" s="1"/>
  <c r="Z134" i="12" s="1"/>
  <c r="Y6" i="12"/>
  <c r="Y70" i="12" s="1"/>
  <c r="Y134" i="12" s="1"/>
  <c r="T22" i="12"/>
  <c r="T86" i="12" s="1"/>
  <c r="T150" i="12" s="1"/>
  <c r="E76" i="15"/>
  <c r="E73" i="15"/>
  <c r="R22" i="12"/>
  <c r="R86" i="12" s="1"/>
  <c r="T74" i="15"/>
  <c r="U104" i="15" s="1"/>
  <c r="V55" i="15"/>
  <c r="V57" i="15"/>
  <c r="N71" i="2"/>
  <c r="N189" i="12"/>
  <c r="V58" i="15"/>
  <c r="W89" i="15" s="1"/>
  <c r="O70" i="2"/>
  <c r="P173" i="12" s="1"/>
  <c r="U56" i="15"/>
  <c r="V87" i="15" s="1"/>
  <c r="U22" i="12"/>
  <c r="U86" i="12" s="1"/>
  <c r="V72" i="15"/>
  <c r="W102" i="15" s="1"/>
  <c r="P185" i="12"/>
  <c r="V70" i="15"/>
  <c r="U61" i="15"/>
  <c r="T76" i="15"/>
  <c r="T73" i="15"/>
  <c r="V60" i="15"/>
  <c r="W91" i="15" s="1"/>
  <c r="U54" i="15"/>
  <c r="S45" i="18"/>
  <c r="T47" i="18"/>
  <c r="S62" i="18"/>
  <c r="U43" i="18"/>
  <c r="S59" i="18"/>
  <c r="S60" i="18"/>
  <c r="U56" i="18"/>
  <c r="S48" i="18"/>
  <c r="S57" i="18"/>
  <c r="S63" i="18"/>
  <c r="T40" i="18"/>
  <c r="AZ39" i="18"/>
  <c r="BA39" i="18" s="1"/>
  <c r="BB39" i="18" s="1"/>
  <c r="AZ55" i="18"/>
  <c r="BA55" i="18" s="1"/>
  <c r="BB55" i="18" s="1"/>
  <c r="AA22" i="11"/>
  <c r="Q185" i="12" l="1"/>
  <c r="W60" i="15"/>
  <c r="X91" i="15" s="1"/>
  <c r="Q173" i="12"/>
  <c r="V22" i="12"/>
  <c r="V86" i="12" s="1"/>
  <c r="W57" i="15"/>
  <c r="U150" i="12"/>
  <c r="V61" i="15"/>
  <c r="O71" i="2"/>
  <c r="W72" i="15"/>
  <c r="X102" i="15" s="1"/>
  <c r="W55" i="15"/>
  <c r="U76" i="15"/>
  <c r="U74" i="15"/>
  <c r="V104" i="15" s="1"/>
  <c r="V54" i="15"/>
  <c r="V56" i="15"/>
  <c r="W87" i="15" s="1"/>
  <c r="W70" i="15"/>
  <c r="U73" i="15"/>
  <c r="W58" i="15"/>
  <c r="X89" i="15" s="1"/>
  <c r="T57" i="18"/>
  <c r="T60" i="18"/>
  <c r="U40" i="18"/>
  <c r="T48" i="18"/>
  <c r="T45" i="18"/>
  <c r="V56" i="18"/>
  <c r="T59" i="18"/>
  <c r="T62" i="18"/>
  <c r="T63" i="18"/>
  <c r="V43" i="18"/>
  <c r="U47" i="18"/>
  <c r="AB22" i="11"/>
  <c r="Q70" i="2" l="1"/>
  <c r="R173" i="12" s="1"/>
  <c r="X58" i="15"/>
  <c r="Y89" i="15" s="1"/>
  <c r="V74" i="15"/>
  <c r="W104" i="15" s="1"/>
  <c r="W22" i="12"/>
  <c r="W86" i="12" s="1"/>
  <c r="X55" i="15"/>
  <c r="V73" i="15"/>
  <c r="W56" i="15"/>
  <c r="X87" i="15" s="1"/>
  <c r="X72" i="15"/>
  <c r="Y102" i="15" s="1"/>
  <c r="R185" i="12"/>
  <c r="V76" i="15"/>
  <c r="P189" i="12"/>
  <c r="W78" i="15"/>
  <c r="X108" i="15" s="1"/>
  <c r="Q191" i="12"/>
  <c r="W54" i="15"/>
  <c r="X60" i="15"/>
  <c r="Y91" i="15" s="1"/>
  <c r="X70" i="15"/>
  <c r="W61" i="15"/>
  <c r="X57" i="15"/>
  <c r="U63" i="18"/>
  <c r="U59" i="18"/>
  <c r="U48" i="18"/>
  <c r="W56" i="18"/>
  <c r="U60" i="18"/>
  <c r="V47" i="18"/>
  <c r="V40" i="18"/>
  <c r="U57" i="18"/>
  <c r="W43" i="18"/>
  <c r="U62" i="18"/>
  <c r="U45" i="18"/>
  <c r="AC22" i="11"/>
  <c r="W59" i="15" l="1"/>
  <c r="Y57" i="15"/>
  <c r="R70" i="2"/>
  <c r="S173" i="12" s="1"/>
  <c r="Y58" i="15"/>
  <c r="Z89" i="15" s="1"/>
  <c r="W150" i="12"/>
  <c r="Q86" i="2"/>
  <c r="R191" i="12" s="1"/>
  <c r="W74" i="15"/>
  <c r="X104" i="15" s="1"/>
  <c r="X22" i="12"/>
  <c r="X86" i="12" s="1"/>
  <c r="Y72" i="15"/>
  <c r="Z102" i="15" s="1"/>
  <c r="S185" i="12"/>
  <c r="W76" i="15"/>
  <c r="Q189" i="12"/>
  <c r="X56" i="15"/>
  <c r="Y87" i="15" s="1"/>
  <c r="X61" i="15"/>
  <c r="Q71" i="2"/>
  <c r="W73" i="15"/>
  <c r="X54" i="15"/>
  <c r="X78" i="15"/>
  <c r="Y108" i="15" s="1"/>
  <c r="Y55" i="15"/>
  <c r="Y60" i="15"/>
  <c r="Z91" i="15" s="1"/>
  <c r="Y70" i="15"/>
  <c r="V45" i="18"/>
  <c r="X43" i="18"/>
  <c r="V57" i="18"/>
  <c r="W47" i="18"/>
  <c r="X56" i="18"/>
  <c r="V59" i="18"/>
  <c r="V63" i="18"/>
  <c r="W40" i="18"/>
  <c r="V62" i="18"/>
  <c r="V60" i="18"/>
  <c r="V48" i="18"/>
  <c r="AD22" i="11"/>
  <c r="Z72" i="15" l="1"/>
  <c r="AA102" i="15" s="1"/>
  <c r="T185" i="12"/>
  <c r="Y61" i="15"/>
  <c r="R71" i="2"/>
  <c r="Q69" i="2"/>
  <c r="X74" i="15"/>
  <c r="Y104" i="15" s="1"/>
  <c r="Y54" i="15"/>
  <c r="Z58" i="15"/>
  <c r="AA89" i="15" s="1"/>
  <c r="Z57" i="15"/>
  <c r="Y22" i="12"/>
  <c r="Y86" i="12" s="1"/>
  <c r="Y78" i="15"/>
  <c r="Z108" i="15" s="1"/>
  <c r="R86" i="2"/>
  <c r="S191" i="12" s="1"/>
  <c r="Z70" i="15"/>
  <c r="X73" i="15"/>
  <c r="S70" i="2"/>
  <c r="T173" i="12" s="1"/>
  <c r="X76" i="15"/>
  <c r="Z55" i="15"/>
  <c r="Y56" i="15"/>
  <c r="Z87" i="15" s="1"/>
  <c r="X59" i="15"/>
  <c r="Z60" i="15"/>
  <c r="AA91" i="15" s="1"/>
  <c r="W48" i="18"/>
  <c r="X40" i="18"/>
  <c r="Y43" i="18"/>
  <c r="W45" i="18"/>
  <c r="W62" i="18"/>
  <c r="W59" i="18"/>
  <c r="X47" i="18"/>
  <c r="W60" i="18"/>
  <c r="W63" i="18"/>
  <c r="Y56" i="18"/>
  <c r="W57" i="18"/>
  <c r="AE22" i="11"/>
  <c r="AA60" i="15" l="1"/>
  <c r="AB91" i="15" s="1"/>
  <c r="T70" i="2"/>
  <c r="U173" i="12" s="1"/>
  <c r="Z22" i="12"/>
  <c r="Z86" i="12" s="1"/>
  <c r="Y73" i="15"/>
  <c r="R69" i="2"/>
  <c r="S71" i="2"/>
  <c r="AA55" i="15"/>
  <c r="AA70" i="15"/>
  <c r="U185" i="12"/>
  <c r="Z54" i="15"/>
  <c r="Y150" i="12"/>
  <c r="Z78" i="15"/>
  <c r="AA108" i="15" s="1"/>
  <c r="S86" i="2"/>
  <c r="T191" i="12" s="1"/>
  <c r="Z56" i="15"/>
  <c r="AA87" i="15" s="1"/>
  <c r="AA57" i="15"/>
  <c r="Z61" i="15"/>
  <c r="Y74" i="15"/>
  <c r="Z104" i="15" s="1"/>
  <c r="Y76" i="15"/>
  <c r="Y59" i="15"/>
  <c r="AA58" i="15"/>
  <c r="AB89" i="15" s="1"/>
  <c r="AA72" i="15"/>
  <c r="AB102" i="15" s="1"/>
  <c r="X62" i="18"/>
  <c r="Y40" i="18"/>
  <c r="Z56" i="18"/>
  <c r="Y47" i="18"/>
  <c r="X45" i="18"/>
  <c r="X63" i="18"/>
  <c r="X60" i="18"/>
  <c r="X59" i="18"/>
  <c r="X48" i="18"/>
  <c r="X57" i="18"/>
  <c r="Z43" i="18"/>
  <c r="AF22" i="11"/>
  <c r="T187" i="12" l="1"/>
  <c r="AB70" i="15"/>
  <c r="Z73" i="15"/>
  <c r="AA78" i="15"/>
  <c r="AB108" i="15" s="1"/>
  <c r="T86" i="2"/>
  <c r="U191" i="12" s="1"/>
  <c r="T189" i="12"/>
  <c r="AA22" i="12"/>
  <c r="AA86" i="12" s="1"/>
  <c r="T71" i="2"/>
  <c r="AB72" i="15"/>
  <c r="AC102" i="15" s="1"/>
  <c r="V185" i="12"/>
  <c r="Z59" i="15"/>
  <c r="S69" i="2"/>
  <c r="U70" i="2"/>
  <c r="V173" i="12" s="1"/>
  <c r="AB58" i="15"/>
  <c r="AC89" i="15" s="1"/>
  <c r="Z74" i="15"/>
  <c r="AA104" i="15" s="1"/>
  <c r="AB55" i="15"/>
  <c r="AA61" i="15"/>
  <c r="AA56" i="15"/>
  <c r="AB87" i="15" s="1"/>
  <c r="AA54" i="15"/>
  <c r="Z76" i="15"/>
  <c r="AB60" i="15"/>
  <c r="AC91" i="15" s="1"/>
  <c r="AB57" i="15"/>
  <c r="Y57" i="18"/>
  <c r="Z47" i="18"/>
  <c r="Y59" i="18"/>
  <c r="Y60" i="18"/>
  <c r="Y63" i="18"/>
  <c r="AA56" i="18"/>
  <c r="Z40" i="18"/>
  <c r="Y62" i="18"/>
  <c r="AA43" i="18"/>
  <c r="Y48" i="18"/>
  <c r="Y45" i="18"/>
  <c r="AG22" i="11"/>
  <c r="AC58" i="15" l="1"/>
  <c r="AD89" i="15" s="1"/>
  <c r="AA76" i="15"/>
  <c r="AC60" i="15"/>
  <c r="AD91" i="15" s="1"/>
  <c r="V70" i="2"/>
  <c r="W173" i="12" s="1"/>
  <c r="AA73" i="15"/>
  <c r="U71" i="2"/>
  <c r="T69" i="2"/>
  <c r="AB22" i="12"/>
  <c r="AB86" i="12" s="1"/>
  <c r="AB78" i="15"/>
  <c r="AC108" i="15" s="1"/>
  <c r="U86" i="2"/>
  <c r="V191" i="12" s="1"/>
  <c r="W185" i="12"/>
  <c r="AB54" i="15"/>
  <c r="AB56" i="15"/>
  <c r="AC87" i="15" s="1"/>
  <c r="AC72" i="15"/>
  <c r="AD102" i="15" s="1"/>
  <c r="AC70" i="15"/>
  <c r="AA74" i="15"/>
  <c r="AB104" i="15" s="1"/>
  <c r="AC57" i="15"/>
  <c r="AA59" i="15"/>
  <c r="AC55" i="15"/>
  <c r="AB61" i="15"/>
  <c r="AB43" i="18"/>
  <c r="AA40" i="18"/>
  <c r="AA47" i="18"/>
  <c r="Z48" i="18"/>
  <c r="AB56" i="18"/>
  <c r="Z60" i="18"/>
  <c r="Z45" i="18"/>
  <c r="Z62" i="18"/>
  <c r="Z63" i="18"/>
  <c r="Z59" i="18"/>
  <c r="Z57" i="18"/>
  <c r="AH22" i="11"/>
  <c r="W70" i="2" l="1"/>
  <c r="X173" i="12" s="1"/>
  <c r="V71" i="2"/>
  <c r="AD57" i="15"/>
  <c r="AC22" i="12"/>
  <c r="AC86" i="12" s="1"/>
  <c r="AB73" i="15"/>
  <c r="AD72" i="15"/>
  <c r="AE102" i="15" s="1"/>
  <c r="X185" i="12"/>
  <c r="AC56" i="15"/>
  <c r="AD87" i="15" s="1"/>
  <c r="AB59" i="15"/>
  <c r="U69" i="2"/>
  <c r="AD70" i="15"/>
  <c r="V86" i="2"/>
  <c r="W191" i="12" s="1"/>
  <c r="AB76" i="15"/>
  <c r="AD55" i="15"/>
  <c r="AC78" i="15"/>
  <c r="AD108" i="15" s="1"/>
  <c r="AD60" i="15"/>
  <c r="AE91" i="15" s="1"/>
  <c r="AB74" i="15"/>
  <c r="AC104" i="15" s="1"/>
  <c r="AD58" i="15"/>
  <c r="AE89" i="15" s="1"/>
  <c r="AC61" i="15"/>
  <c r="AC54" i="15"/>
  <c r="AA57" i="18"/>
  <c r="AA60" i="18"/>
  <c r="AB40" i="18"/>
  <c r="AA62" i="18"/>
  <c r="AA45" i="18"/>
  <c r="AC56" i="18"/>
  <c r="AA59" i="18"/>
  <c r="AB47" i="18"/>
  <c r="AC43" i="18"/>
  <c r="AA63" i="18"/>
  <c r="AA48" i="18"/>
  <c r="AI22" i="11"/>
  <c r="W71" i="2" l="1"/>
  <c r="X70" i="2"/>
  <c r="Y173" i="12" s="1"/>
  <c r="AC74" i="15"/>
  <c r="AD104" i="15" s="1"/>
  <c r="W187" i="12"/>
  <c r="AD22" i="12"/>
  <c r="AD86" i="12" s="1"/>
  <c r="AE57" i="15"/>
  <c r="AE72" i="15"/>
  <c r="AF102" i="15" s="1"/>
  <c r="Y185" i="12"/>
  <c r="W189" i="12"/>
  <c r="AD54" i="15"/>
  <c r="AC59" i="15"/>
  <c r="V69" i="2"/>
  <c r="AD78" i="15"/>
  <c r="AE108" i="15" s="1"/>
  <c r="W86" i="2"/>
  <c r="X191" i="12" s="1"/>
  <c r="AE60" i="15"/>
  <c r="AF91" i="15" s="1"/>
  <c r="AE70" i="15"/>
  <c r="AC76" i="15"/>
  <c r="AD61" i="15"/>
  <c r="AE58" i="15"/>
  <c r="AF89" i="15" s="1"/>
  <c r="AC73" i="15"/>
  <c r="AD56" i="15"/>
  <c r="AE87" i="15" s="1"/>
  <c r="AE55" i="15"/>
  <c r="AB45" i="18"/>
  <c r="AB57" i="18"/>
  <c r="AB48" i="18"/>
  <c r="AB63" i="18"/>
  <c r="AD43" i="18"/>
  <c r="AB62" i="18"/>
  <c r="AC40" i="18"/>
  <c r="AC47" i="18"/>
  <c r="AB59" i="18"/>
  <c r="AD56" i="18"/>
  <c r="AB60" i="18"/>
  <c r="AJ22" i="11"/>
  <c r="AJ22" i="12" l="1"/>
  <c r="AJ86" i="12" s="1"/>
  <c r="AJ150" i="12" s="1"/>
  <c r="AF58" i="15"/>
  <c r="AG89" i="15" s="1"/>
  <c r="AE56" i="15"/>
  <c r="AF87" i="15" s="1"/>
  <c r="X189" i="12"/>
  <c r="Y70" i="2"/>
  <c r="Z173" i="12" s="1"/>
  <c r="AE54" i="15"/>
  <c r="AF72" i="15"/>
  <c r="AG102" i="15" s="1"/>
  <c r="Z185" i="12"/>
  <c r="AD74" i="15"/>
  <c r="AE104" i="15" s="1"/>
  <c r="X187" i="12"/>
  <c r="AE61" i="15"/>
  <c r="X71" i="2"/>
  <c r="AF55" i="15"/>
  <c r="W69" i="2"/>
  <c r="AE22" i="12"/>
  <c r="AE86" i="12" s="1"/>
  <c r="X86" i="2"/>
  <c r="Y191" i="12" s="1"/>
  <c r="AD73" i="15"/>
  <c r="AF60" i="15"/>
  <c r="AG91" i="15" s="1"/>
  <c r="AD76" i="15"/>
  <c r="AF70" i="15"/>
  <c r="AF57" i="15"/>
  <c r="AE78" i="15"/>
  <c r="AF108" i="15" s="1"/>
  <c r="AD59" i="15"/>
  <c r="AC60" i="18"/>
  <c r="AD47" i="18"/>
  <c r="AE43" i="18"/>
  <c r="AC63" i="18"/>
  <c r="AC59" i="18"/>
  <c r="AE56" i="18"/>
  <c r="AD40" i="18"/>
  <c r="AC48" i="18"/>
  <c r="AC62" i="18"/>
  <c r="AC57" i="18"/>
  <c r="AC45" i="18"/>
  <c r="AK22" i="11"/>
  <c r="Y189" i="12" l="1"/>
  <c r="AG70" i="15"/>
  <c r="AF22" i="12"/>
  <c r="AF86" i="12" s="1"/>
  <c r="AF78" i="15"/>
  <c r="AG108" i="15" s="1"/>
  <c r="Y86" i="2"/>
  <c r="Z191" i="12" s="1"/>
  <c r="AE74" i="15"/>
  <c r="AF104" i="15" s="1"/>
  <c r="AE59" i="15"/>
  <c r="X69" i="2"/>
  <c r="AF61" i="15"/>
  <c r="Y71" i="2"/>
  <c r="AE150" i="12"/>
  <c r="AE73" i="15"/>
  <c r="AA185" i="12"/>
  <c r="AF54" i="15"/>
  <c r="AA173" i="12"/>
  <c r="AG57" i="15"/>
  <c r="AG72" i="15"/>
  <c r="AH102" i="15" s="1"/>
  <c r="AF56" i="15"/>
  <c r="AG87" i="15" s="1"/>
  <c r="AE76" i="15"/>
  <c r="AG58" i="15"/>
  <c r="AH89" i="15" s="1"/>
  <c r="AG60" i="15"/>
  <c r="AH91" i="15" s="1"/>
  <c r="AG55" i="15"/>
  <c r="AD45" i="18"/>
  <c r="AF56" i="18"/>
  <c r="AE47" i="18"/>
  <c r="AD57" i="18"/>
  <c r="AD48" i="18"/>
  <c r="AD59" i="18"/>
  <c r="AD60" i="18"/>
  <c r="AD62" i="18"/>
  <c r="AE40" i="18"/>
  <c r="AD63" i="18"/>
  <c r="AF43" i="18"/>
  <c r="AL22" i="11"/>
  <c r="AM22" i="11" l="1"/>
  <c r="AG22" i="12"/>
  <c r="AG86" i="12" s="1"/>
  <c r="AG54" i="15"/>
  <c r="AF74" i="15"/>
  <c r="AG104" i="15" s="1"/>
  <c r="Z187" i="12"/>
  <c r="AG75" i="15"/>
  <c r="AH105" i="15" s="1"/>
  <c r="AA188" i="12"/>
  <c r="Y69" i="2"/>
  <c r="Z189" i="12"/>
  <c r="AH57" i="15"/>
  <c r="AH72" i="15"/>
  <c r="AI102" i="15" s="1"/>
  <c r="AB185" i="12"/>
  <c r="AF73" i="15"/>
  <c r="AA169" i="12"/>
  <c r="AA191" i="12"/>
  <c r="AH60" i="15"/>
  <c r="AI91" i="15" s="1"/>
  <c r="AA70" i="2"/>
  <c r="AB173" i="12" s="1"/>
  <c r="AH70" i="15"/>
  <c r="AH55" i="15"/>
  <c r="AG78" i="15"/>
  <c r="AH108" i="15" s="1"/>
  <c r="AG61" i="15"/>
  <c r="AF76" i="15"/>
  <c r="AH58" i="15"/>
  <c r="AI89" i="15" s="1"/>
  <c r="AG56" i="15"/>
  <c r="AH87" i="15" s="1"/>
  <c r="AF59" i="15"/>
  <c r="AE63" i="18"/>
  <c r="AF40" i="18"/>
  <c r="AE60" i="18"/>
  <c r="AE57" i="18"/>
  <c r="AF47" i="18"/>
  <c r="AA71" i="2" s="1"/>
  <c r="AG56" i="18"/>
  <c r="AE45" i="18"/>
  <c r="AE59" i="18"/>
  <c r="AG43" i="18"/>
  <c r="AE62" i="18"/>
  <c r="AE48" i="18"/>
  <c r="AH56" i="15" l="1"/>
  <c r="AI87" i="15" s="1"/>
  <c r="AB169" i="12"/>
  <c r="AG73" i="15"/>
  <c r="AG71" i="15"/>
  <c r="AH101" i="15" s="1"/>
  <c r="AA187" i="12"/>
  <c r="AG150" i="12"/>
  <c r="AG76" i="15"/>
  <c r="AI55" i="15"/>
  <c r="AB188" i="12"/>
  <c r="AH78" i="15"/>
  <c r="AI108" i="15" s="1"/>
  <c r="AA86" i="2"/>
  <c r="AB191" i="12" s="1"/>
  <c r="AI58" i="15"/>
  <c r="AJ89" i="15" s="1"/>
  <c r="AG59" i="15"/>
  <c r="AH61" i="15"/>
  <c r="AC185" i="12"/>
  <c r="AI60" i="15"/>
  <c r="AJ91" i="15" s="1"/>
  <c r="AB70" i="2"/>
  <c r="AC173" i="12" s="1"/>
  <c r="AN22" i="11"/>
  <c r="AH22" i="12"/>
  <c r="AH86" i="12" s="1"/>
  <c r="AH75" i="15"/>
  <c r="AI105" i="15" s="1"/>
  <c r="AG77" i="15"/>
  <c r="AI57" i="15"/>
  <c r="AH54" i="15"/>
  <c r="AI72" i="15"/>
  <c r="AJ102" i="15" s="1"/>
  <c r="AI70" i="15"/>
  <c r="AG74" i="15"/>
  <c r="AH104" i="15" s="1"/>
  <c r="AF59" i="18"/>
  <c r="AH56" i="18"/>
  <c r="AF48" i="18"/>
  <c r="AH43" i="18"/>
  <c r="AG47" i="18"/>
  <c r="AF63" i="18"/>
  <c r="AF62" i="18"/>
  <c r="AF57" i="18"/>
  <c r="AF60" i="18"/>
  <c r="AF45" i="18"/>
  <c r="AG40" i="18"/>
  <c r="AI61" i="15" l="1"/>
  <c r="AB71" i="2"/>
  <c r="AI56" i="15"/>
  <c r="AJ87" i="15" s="1"/>
  <c r="AC169" i="12"/>
  <c r="AA184" i="12"/>
  <c r="AC70" i="2"/>
  <c r="AD173" i="12" s="1"/>
  <c r="AI54" i="15"/>
  <c r="AH59" i="15"/>
  <c r="AA69" i="2"/>
  <c r="AO22" i="11"/>
  <c r="AP22" i="11" s="1"/>
  <c r="AQ22" i="11" s="1"/>
  <c r="AR22" i="11" s="1"/>
  <c r="AS22" i="11" s="1"/>
  <c r="AT22" i="11" s="1"/>
  <c r="AU22" i="11" s="1"/>
  <c r="AV22" i="11" s="1"/>
  <c r="AW22" i="11" s="1"/>
  <c r="AX22" i="11" s="1"/>
  <c r="AY22" i="11" s="1"/>
  <c r="AZ22" i="11" s="1"/>
  <c r="BA22" i="11" s="1"/>
  <c r="BB22" i="11" s="1"/>
  <c r="BC22" i="11" s="1"/>
  <c r="AI22" i="12"/>
  <c r="AI86" i="12" s="1"/>
  <c r="AJ58" i="15"/>
  <c r="AK89" i="15" s="1"/>
  <c r="AH76" i="15"/>
  <c r="AH71" i="15"/>
  <c r="AI101" i="15" s="1"/>
  <c r="AB86" i="2"/>
  <c r="AC191" i="12" s="1"/>
  <c r="AI75" i="15"/>
  <c r="AJ105" i="15" s="1"/>
  <c r="AC188" i="12"/>
  <c r="AH77" i="15"/>
  <c r="AH73" i="15"/>
  <c r="AJ72" i="15"/>
  <c r="AK102" i="15" s="1"/>
  <c r="AJ60" i="15"/>
  <c r="AK91" i="15" s="1"/>
  <c r="AH74" i="15"/>
  <c r="AI104" i="15" s="1"/>
  <c r="AJ57" i="15"/>
  <c r="AJ70" i="15"/>
  <c r="AI78" i="15"/>
  <c r="AJ108" i="15" s="1"/>
  <c r="AG45" i="18"/>
  <c r="AG62" i="18"/>
  <c r="AC189" i="12" s="1"/>
  <c r="AH47" i="18"/>
  <c r="AC71" i="2" s="1"/>
  <c r="AI43" i="18"/>
  <c r="AK57" i="15" s="1"/>
  <c r="AG59" i="18"/>
  <c r="AH40" i="18"/>
  <c r="AG60" i="18"/>
  <c r="AG63" i="18"/>
  <c r="AG48" i="18"/>
  <c r="AG57" i="18"/>
  <c r="AI56" i="18"/>
  <c r="AD169" i="12" l="1"/>
  <c r="AK58" i="15"/>
  <c r="AL89" i="15" s="1"/>
  <c r="AI73" i="15"/>
  <c r="AI76" i="15"/>
  <c r="AD70" i="2"/>
  <c r="AE173" i="12" s="1"/>
  <c r="AJ54" i="15"/>
  <c r="AI59" i="15"/>
  <c r="AB69" i="2"/>
  <c r="AJ78" i="15"/>
  <c r="AK108" i="15" s="1"/>
  <c r="AC86" i="2"/>
  <c r="AD191" i="12" s="1"/>
  <c r="AI77" i="15"/>
  <c r="AE185" i="12"/>
  <c r="AJ75" i="15"/>
  <c r="AK105" i="15" s="1"/>
  <c r="AD188" i="12"/>
  <c r="AI71" i="15"/>
  <c r="AJ101" i="15" s="1"/>
  <c r="AB184" i="12"/>
  <c r="AJ61" i="15"/>
  <c r="AK72" i="15"/>
  <c r="AL102" i="15" s="1"/>
  <c r="AI74" i="15"/>
  <c r="AJ104" i="15" s="1"/>
  <c r="AK60" i="15"/>
  <c r="AL91" i="15" s="1"/>
  <c r="AJ56" i="15"/>
  <c r="AK87" i="15" s="1"/>
  <c r="AK55" i="15"/>
  <c r="AK70" i="15"/>
  <c r="AJ56" i="18"/>
  <c r="AH57" i="18"/>
  <c r="AI40" i="18"/>
  <c r="AH63" i="18"/>
  <c r="AH59" i="18"/>
  <c r="AJ43" i="18"/>
  <c r="AH45" i="18"/>
  <c r="AH48" i="18"/>
  <c r="AH60" i="18"/>
  <c r="AI47" i="18"/>
  <c r="AH62" i="18"/>
  <c r="AJ71" i="15" l="1"/>
  <c r="AK101" i="15" s="1"/>
  <c r="AE70" i="2"/>
  <c r="AF173" i="12" s="1"/>
  <c r="AC184" i="12"/>
  <c r="AK75" i="15"/>
  <c r="AL105" i="15" s="1"/>
  <c r="AE188" i="12"/>
  <c r="AE169" i="12"/>
  <c r="AC69" i="2"/>
  <c r="AJ77" i="15"/>
  <c r="AK78" i="15"/>
  <c r="AL108" i="15" s="1"/>
  <c r="AD86" i="2"/>
  <c r="AE191" i="12" s="1"/>
  <c r="AD71" i="2"/>
  <c r="AL70" i="15"/>
  <c r="AD184" i="12"/>
  <c r="AJ74" i="15"/>
  <c r="AK104" i="15" s="1"/>
  <c r="AD187" i="12"/>
  <c r="AL57" i="15"/>
  <c r="AF185" i="12"/>
  <c r="AJ73" i="15"/>
  <c r="AK54" i="15"/>
  <c r="AL55" i="15"/>
  <c r="AK61" i="15"/>
  <c r="AJ76" i="15"/>
  <c r="AK56" i="15"/>
  <c r="AL87" i="15" s="1"/>
  <c r="AJ59" i="15"/>
  <c r="AL60" i="15"/>
  <c r="AM91" i="15" s="1"/>
  <c r="AL72" i="15"/>
  <c r="AM102" i="15" s="1"/>
  <c r="AL58" i="15"/>
  <c r="AM89" i="15" s="1"/>
  <c r="AI45" i="18"/>
  <c r="AI62" i="18"/>
  <c r="AI60" i="18"/>
  <c r="AK43" i="18"/>
  <c r="AI63" i="18"/>
  <c r="AK56" i="18"/>
  <c r="AJ47" i="18"/>
  <c r="AI48" i="18"/>
  <c r="AI59" i="18"/>
  <c r="AJ40" i="18"/>
  <c r="AI57" i="18"/>
  <c r="L18" i="1"/>
  <c r="AL56" i="15" l="1"/>
  <c r="AM87" i="15" s="1"/>
  <c r="AF169" i="12"/>
  <c r="AM70" i="15"/>
  <c r="AM57" i="15"/>
  <c r="AL75" i="15"/>
  <c r="AM105" i="15" s="1"/>
  <c r="AF188" i="12"/>
  <c r="AK59" i="15"/>
  <c r="AD69" i="2"/>
  <c r="AM60" i="15"/>
  <c r="AN91" i="15" s="1"/>
  <c r="AF70" i="2"/>
  <c r="AG173" i="12" s="1"/>
  <c r="AK71" i="15"/>
  <c r="AL101" i="15" s="1"/>
  <c r="AL61" i="15"/>
  <c r="AE71" i="2"/>
  <c r="AK77" i="15"/>
  <c r="AK76" i="15"/>
  <c r="AM58" i="15"/>
  <c r="AN89" i="15" s="1"/>
  <c r="AM72" i="15"/>
  <c r="AN102" i="15" s="1"/>
  <c r="AG185" i="12"/>
  <c r="AL78" i="15"/>
  <c r="AM108" i="15" s="1"/>
  <c r="AE86" i="2"/>
  <c r="AF191" i="12" s="1"/>
  <c r="M18" i="1"/>
  <c r="N18" i="1" s="1"/>
  <c r="O18" i="1" s="1"/>
  <c r="P18" i="1" s="1"/>
  <c r="Q18" i="1" s="1"/>
  <c r="R18" i="1" s="1"/>
  <c r="S18" i="1" s="1"/>
  <c r="T18" i="1" s="1"/>
  <c r="U18" i="1" s="1"/>
  <c r="K18" i="1"/>
  <c r="J18" i="1" s="1"/>
  <c r="AM55" i="15"/>
  <c r="AK73" i="15"/>
  <c r="AK74" i="15"/>
  <c r="AL104" i="15" s="1"/>
  <c r="AL54" i="15"/>
  <c r="AJ59" i="18"/>
  <c r="AJ62" i="18"/>
  <c r="AJ48" i="18"/>
  <c r="AL43" i="18"/>
  <c r="AJ45" i="18"/>
  <c r="AL56" i="18"/>
  <c r="AJ57" i="18"/>
  <c r="AK40" i="18"/>
  <c r="AK47" i="18"/>
  <c r="AJ63" i="18"/>
  <c r="AJ60" i="18"/>
  <c r="V18" i="1" l="1"/>
  <c r="W18" i="1" s="1"/>
  <c r="X18" i="1" s="1"/>
  <c r="Y18" i="1" s="1"/>
  <c r="Z18" i="1" s="1"/>
  <c r="AA18" i="1" s="1"/>
  <c r="AB18" i="1" s="1"/>
  <c r="AC18" i="1" s="1"/>
  <c r="AD18" i="1" s="1"/>
  <c r="AE18" i="1" s="1"/>
  <c r="AF18" i="1" s="1"/>
  <c r="AG18" i="1" s="1"/>
  <c r="AH18" i="1" s="1"/>
  <c r="AI18" i="1" s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N55" i="15"/>
  <c r="AL59" i="15"/>
  <c r="AE69" i="2"/>
  <c r="AN60" i="15"/>
  <c r="AO91" i="15" s="1"/>
  <c r="AG70" i="2"/>
  <c r="AH173" i="12" s="1"/>
  <c r="AF71" i="2"/>
  <c r="AM56" i="15"/>
  <c r="AN87" i="15" s="1"/>
  <c r="AG169" i="12"/>
  <c r="AG188" i="12"/>
  <c r="AL73" i="15"/>
  <c r="AN58" i="15"/>
  <c r="AO89" i="15" s="1"/>
  <c r="AL77" i="15"/>
  <c r="AL71" i="15"/>
  <c r="AM101" i="15" s="1"/>
  <c r="AN72" i="15"/>
  <c r="AO102" i="15" s="1"/>
  <c r="AH185" i="12"/>
  <c r="AL76" i="15"/>
  <c r="AF86" i="2"/>
  <c r="AG191" i="12" s="1"/>
  <c r="AN70" i="15"/>
  <c r="AN57" i="15"/>
  <c r="AE184" i="12"/>
  <c r="I18" i="1"/>
  <c r="C72" i="1" s="1"/>
  <c r="D108" i="1"/>
  <c r="D109" i="1"/>
  <c r="AM54" i="15"/>
  <c r="AM78" i="15"/>
  <c r="AN108" i="15" s="1"/>
  <c r="AM75" i="15"/>
  <c r="AN105" i="15" s="1"/>
  <c r="AL74" i="15"/>
  <c r="AM104" i="15" s="1"/>
  <c r="AM61" i="15"/>
  <c r="AK60" i="18"/>
  <c r="AL47" i="18"/>
  <c r="AM43" i="18"/>
  <c r="AK59" i="18"/>
  <c r="AK48" i="18"/>
  <c r="AK63" i="18"/>
  <c r="AL40" i="18"/>
  <c r="AK57" i="18"/>
  <c r="AM56" i="18"/>
  <c r="AK45" i="18"/>
  <c r="AK62" i="18"/>
  <c r="AG189" i="12" s="1"/>
  <c r="AJ6" i="17" l="1"/>
  <c r="AJ15" i="17"/>
  <c r="AJ25" i="17"/>
  <c r="AJ22" i="17"/>
  <c r="AJ29" i="17"/>
  <c r="AJ27" i="17"/>
  <c r="AJ24" i="17"/>
  <c r="AJ13" i="17"/>
  <c r="AJ9" i="17"/>
  <c r="AJ31" i="17"/>
  <c r="AJ28" i="17"/>
  <c r="AJ11" i="17"/>
  <c r="AJ56" i="17"/>
  <c r="AJ43" i="17"/>
  <c r="AJ61" i="17"/>
  <c r="AJ41" i="17"/>
  <c r="AJ44" i="17"/>
  <c r="AJ60" i="17"/>
  <c r="AJ46" i="17"/>
  <c r="AJ58" i="17"/>
  <c r="AJ59" i="17"/>
  <c r="AJ45" i="17"/>
  <c r="AJ63" i="17"/>
  <c r="AJ40" i="17"/>
  <c r="AJ62" i="17"/>
  <c r="AJ55" i="17"/>
  <c r="AJ39" i="17"/>
  <c r="AJ57" i="17"/>
  <c r="AJ42" i="17"/>
  <c r="AO55" i="15"/>
  <c r="AN78" i="15"/>
  <c r="AO108" i="15" s="1"/>
  <c r="AG86" i="2"/>
  <c r="AH191" i="12" s="1"/>
  <c r="AM76" i="15"/>
  <c r="AO70" i="15"/>
  <c r="AN75" i="15"/>
  <c r="AO105" i="15" s="1"/>
  <c r="AH188" i="12"/>
  <c r="AM59" i="15"/>
  <c r="AF69" i="2"/>
  <c r="AN54" i="15"/>
  <c r="AH39" i="17"/>
  <c r="AM74" i="15"/>
  <c r="AN104" i="15" s="1"/>
  <c r="AG187" i="12"/>
  <c r="AF184" i="12"/>
  <c r="AG62" i="17"/>
  <c r="AN56" i="15"/>
  <c r="AO87" i="15" s="1"/>
  <c r="AH169" i="12"/>
  <c r="AO57" i="15"/>
  <c r="AO58" i="15"/>
  <c r="AP89" i="15" s="1"/>
  <c r="AO60" i="15"/>
  <c r="AP91" i="15" s="1"/>
  <c r="AH70" i="2"/>
  <c r="AI173" i="12" s="1"/>
  <c r="AM71" i="15"/>
  <c r="AN101" i="15" s="1"/>
  <c r="AG56" i="17"/>
  <c r="AO72" i="15"/>
  <c r="AP102" i="15" s="1"/>
  <c r="AI185" i="12"/>
  <c r="AM73" i="15"/>
  <c r="AG58" i="17"/>
  <c r="AN61" i="15"/>
  <c r="AG71" i="2"/>
  <c r="D72" i="1"/>
  <c r="H18" i="1"/>
  <c r="G18" i="1" s="1"/>
  <c r="F18" i="1" s="1"/>
  <c r="E18" i="1" s="1"/>
  <c r="E72" i="1"/>
  <c r="E116" i="1"/>
  <c r="C122" i="1" s="1"/>
  <c r="K43" i="17"/>
  <c r="L59" i="17"/>
  <c r="O43" i="17"/>
  <c r="P59" i="17"/>
  <c r="R44" i="17"/>
  <c r="S43" i="17"/>
  <c r="T59" i="17"/>
  <c r="V44" i="17"/>
  <c r="W43" i="17"/>
  <c r="X59" i="17"/>
  <c r="G59" i="17"/>
  <c r="J43" i="17"/>
  <c r="K59" i="17"/>
  <c r="N43" i="17"/>
  <c r="O59" i="17"/>
  <c r="Q44" i="17"/>
  <c r="R43" i="17"/>
  <c r="S59" i="17"/>
  <c r="U44" i="17"/>
  <c r="V43" i="17"/>
  <c r="W59" i="17"/>
  <c r="Y44" i="17"/>
  <c r="F42" i="17"/>
  <c r="G54" i="17"/>
  <c r="J59" i="17"/>
  <c r="M43" i="17"/>
  <c r="N59" i="17"/>
  <c r="Q43" i="17"/>
  <c r="R59" i="17"/>
  <c r="T44" i="17"/>
  <c r="U43" i="17"/>
  <c r="V59" i="17"/>
  <c r="X44" i="17"/>
  <c r="Y43" i="17"/>
  <c r="F45" i="17"/>
  <c r="G61" i="17"/>
  <c r="J41" i="17"/>
  <c r="K61" i="17"/>
  <c r="M46" i="17"/>
  <c r="N41" i="17"/>
  <c r="O61" i="17"/>
  <c r="Q46" i="17"/>
  <c r="AI45" i="17"/>
  <c r="G39" i="17"/>
  <c r="H55" i="17"/>
  <c r="I45" i="17"/>
  <c r="J40" i="17"/>
  <c r="K39" i="17"/>
  <c r="L55" i="17"/>
  <c r="M45" i="17"/>
  <c r="N40" i="17"/>
  <c r="O39" i="17"/>
  <c r="P55" i="17"/>
  <c r="Q45" i="17"/>
  <c r="R40" i="17"/>
  <c r="S39" i="17"/>
  <c r="T55" i="17"/>
  <c r="U45" i="17"/>
  <c r="V40" i="17"/>
  <c r="W39" i="17"/>
  <c r="X55" i="17"/>
  <c r="Y45" i="17"/>
  <c r="AI40" i="17"/>
  <c r="G55" i="17"/>
  <c r="H45" i="17"/>
  <c r="J39" i="17"/>
  <c r="K55" i="17"/>
  <c r="L45" i="17"/>
  <c r="M40" i="17"/>
  <c r="N39" i="17"/>
  <c r="O55" i="17"/>
  <c r="P45" i="17"/>
  <c r="Q40" i="17"/>
  <c r="R39" i="17"/>
  <c r="S55" i="17"/>
  <c r="T45" i="17"/>
  <c r="U40" i="17"/>
  <c r="V39" i="17"/>
  <c r="W55" i="17"/>
  <c r="X45" i="17"/>
  <c r="Y40" i="17"/>
  <c r="G45" i="17"/>
  <c r="I39" i="17"/>
  <c r="J55" i="17"/>
  <c r="K45" i="17"/>
  <c r="L40" i="17"/>
  <c r="M39" i="17"/>
  <c r="N55" i="17"/>
  <c r="O45" i="17"/>
  <c r="P40" i="17"/>
  <c r="Q39" i="17"/>
  <c r="R55" i="17"/>
  <c r="S45" i="17"/>
  <c r="T40" i="17"/>
  <c r="U39" i="17"/>
  <c r="V55" i="17"/>
  <c r="W45" i="17"/>
  <c r="X40" i="17"/>
  <c r="Y39" i="17"/>
  <c r="F41" i="17"/>
  <c r="G57" i="17"/>
  <c r="I42" i="17"/>
  <c r="J58" i="17"/>
  <c r="K57" i="17"/>
  <c r="M42" i="17"/>
  <c r="N58" i="17"/>
  <c r="O57" i="17"/>
  <c r="Q42" i="17"/>
  <c r="Q63" i="17"/>
  <c r="R58" i="17"/>
  <c r="S57" i="17"/>
  <c r="U42" i="17"/>
  <c r="U63" i="17"/>
  <c r="V58" i="17"/>
  <c r="W57" i="17"/>
  <c r="Y42" i="17"/>
  <c r="Y63" i="17"/>
  <c r="Z58" i="17"/>
  <c r="AA57" i="17"/>
  <c r="AC42" i="17"/>
  <c r="I41" i="17"/>
  <c r="J61" i="17"/>
  <c r="L46" i="17"/>
  <c r="M41" i="17"/>
  <c r="N61" i="17"/>
  <c r="P46" i="17"/>
  <c r="Q41" i="17"/>
  <c r="R61" i="17"/>
  <c r="T46" i="17"/>
  <c r="U41" i="17"/>
  <c r="V61" i="17"/>
  <c r="X46" i="17"/>
  <c r="Y41" i="17"/>
  <c r="H41" i="17"/>
  <c r="I61" i="17"/>
  <c r="K46" i="17"/>
  <c r="L41" i="17"/>
  <c r="M61" i="17"/>
  <c r="O46" i="17"/>
  <c r="P41" i="17"/>
  <c r="Q61" i="17"/>
  <c r="S46" i="17"/>
  <c r="T41" i="17"/>
  <c r="U61" i="17"/>
  <c r="W46" i="17"/>
  <c r="X41" i="17"/>
  <c r="Y61" i="17"/>
  <c r="G41" i="17"/>
  <c r="H61" i="17"/>
  <c r="J46" i="17"/>
  <c r="K41" i="17"/>
  <c r="L61" i="17"/>
  <c r="N46" i="17"/>
  <c r="O41" i="17"/>
  <c r="P61" i="17"/>
  <c r="R46" i="17"/>
  <c r="S41" i="17"/>
  <c r="T61" i="17"/>
  <c r="V46" i="17"/>
  <c r="W41" i="17"/>
  <c r="X61" i="17"/>
  <c r="AI55" i="17"/>
  <c r="L43" i="17"/>
  <c r="M59" i="17"/>
  <c r="P43" i="17"/>
  <c r="Q59" i="17"/>
  <c r="S44" i="17"/>
  <c r="T43" i="17"/>
  <c r="U59" i="17"/>
  <c r="W44" i="17"/>
  <c r="X43" i="17"/>
  <c r="Y59" i="17"/>
  <c r="AA44" i="17"/>
  <c r="AB43" i="17"/>
  <c r="AC59" i="17"/>
  <c r="H42" i="17"/>
  <c r="I58" i="17"/>
  <c r="J57" i="17"/>
  <c r="L42" i="17"/>
  <c r="M58" i="17"/>
  <c r="N57" i="17"/>
  <c r="P42" i="17"/>
  <c r="Q58" i="17"/>
  <c r="R57" i="17"/>
  <c r="T42" i="17"/>
  <c r="T63" i="17"/>
  <c r="U58" i="17"/>
  <c r="V57" i="17"/>
  <c r="X42" i="17"/>
  <c r="X63" i="17"/>
  <c r="Y58" i="17"/>
  <c r="F39" i="17"/>
  <c r="G42" i="17"/>
  <c r="H58" i="17"/>
  <c r="I57" i="17"/>
  <c r="K42" i="17"/>
  <c r="L58" i="17"/>
  <c r="M57" i="17"/>
  <c r="O42" i="17"/>
  <c r="P58" i="17"/>
  <c r="Q57" i="17"/>
  <c r="S42" i="17"/>
  <c r="S63" i="17"/>
  <c r="T58" i="17"/>
  <c r="U57" i="17"/>
  <c r="W42" i="17"/>
  <c r="W63" i="17"/>
  <c r="X58" i="17"/>
  <c r="Y57" i="17"/>
  <c r="G58" i="17"/>
  <c r="H57" i="17"/>
  <c r="J42" i="17"/>
  <c r="K58" i="17"/>
  <c r="L57" i="17"/>
  <c r="N42" i="17"/>
  <c r="O58" i="17"/>
  <c r="P57" i="17"/>
  <c r="R42" i="17"/>
  <c r="R63" i="17"/>
  <c r="S58" i="17"/>
  <c r="T57" i="17"/>
  <c r="V42" i="17"/>
  <c r="V63" i="17"/>
  <c r="W58" i="17"/>
  <c r="X57" i="17"/>
  <c r="AI42" i="17"/>
  <c r="H39" i="17"/>
  <c r="I55" i="17"/>
  <c r="J45" i="17"/>
  <c r="K40" i="17"/>
  <c r="L39" i="17"/>
  <c r="M55" i="17"/>
  <c r="N45" i="17"/>
  <c r="O40" i="17"/>
  <c r="P39" i="17"/>
  <c r="Q55" i="17"/>
  <c r="V41" i="17"/>
  <c r="W61" i="17"/>
  <c r="Y46" i="17"/>
  <c r="AB56" i="17"/>
  <c r="AC63" i="17"/>
  <c r="AD58" i="17"/>
  <c r="AE57" i="17"/>
  <c r="AG42" i="17"/>
  <c r="AG63" i="17"/>
  <c r="F57" i="17"/>
  <c r="Z44" i="17"/>
  <c r="AA43" i="17"/>
  <c r="AB59" i="17"/>
  <c r="AD44" i="17"/>
  <c r="AE43" i="17"/>
  <c r="AF59" i="17"/>
  <c r="AH57" i="17"/>
  <c r="Z43" i="17"/>
  <c r="AA59" i="17"/>
  <c r="AC44" i="17"/>
  <c r="AD43" i="17"/>
  <c r="AE59" i="17"/>
  <c r="AG44" i="17"/>
  <c r="Z42" i="17"/>
  <c r="Z63" i="17"/>
  <c r="AA58" i="17"/>
  <c r="AB57" i="17"/>
  <c r="AD42" i="17"/>
  <c r="AD63" i="17"/>
  <c r="AE58" i="17"/>
  <c r="AF57" i="17"/>
  <c r="AH42" i="17"/>
  <c r="AD59" i="17"/>
  <c r="AG43" i="17"/>
  <c r="S61" i="17"/>
  <c r="Z41" i="17"/>
  <c r="AC46" i="17"/>
  <c r="AE40" i="17"/>
  <c r="AF60" i="17"/>
  <c r="AH45" i="17"/>
  <c r="Z61" i="17"/>
  <c r="AB46" i="17"/>
  <c r="AC41" i="17"/>
  <c r="AD61" i="17"/>
  <c r="AF46" i="17"/>
  <c r="AB41" i="17"/>
  <c r="AD56" i="17"/>
  <c r="AF41" i="17"/>
  <c r="AG61" i="17"/>
  <c r="AA45" i="17"/>
  <c r="AC39" i="17"/>
  <c r="AD55" i="17"/>
  <c r="AF40" i="17"/>
  <c r="AG60" i="17"/>
  <c r="S40" i="17"/>
  <c r="V45" i="17"/>
  <c r="AA40" i="17"/>
  <c r="AD41" i="17"/>
  <c r="AE61" i="17"/>
  <c r="AG46" i="17"/>
  <c r="F61" i="17"/>
  <c r="AB63" i="17"/>
  <c r="AF42" i="17"/>
  <c r="AA63" i="17"/>
  <c r="AB58" i="17"/>
  <c r="AE63" i="17"/>
  <c r="AG57" i="17"/>
  <c r="F58" i="17"/>
  <c r="AA41" i="17"/>
  <c r="AB61" i="17"/>
  <c r="AD46" i="17"/>
  <c r="AE62" i="17"/>
  <c r="R45" i="17"/>
  <c r="T39" i="17"/>
  <c r="U55" i="17"/>
  <c r="W40" i="17"/>
  <c r="Z45" i="17"/>
  <c r="AB39" i="17"/>
  <c r="AC55" i="17"/>
  <c r="AE44" i="17"/>
  <c r="AF43" i="17"/>
  <c r="Z40" i="17"/>
  <c r="AA39" i="17"/>
  <c r="AA60" i="17"/>
  <c r="AB55" i="17"/>
  <c r="AC45" i="17"/>
  <c r="AD40" i="17"/>
  <c r="AE39" i="17"/>
  <c r="AE60" i="17"/>
  <c r="AF55" i="17"/>
  <c r="AG45" i="17"/>
  <c r="AH40" i="17"/>
  <c r="Z39" i="17"/>
  <c r="AA55" i="17"/>
  <c r="AB45" i="17"/>
  <c r="AC40" i="17"/>
  <c r="AD39" i="17"/>
  <c r="AD60" i="17"/>
  <c r="AE55" i="17"/>
  <c r="AF45" i="17"/>
  <c r="AG40" i="17"/>
  <c r="Z59" i="17"/>
  <c r="AB44" i="17"/>
  <c r="AF44" i="17"/>
  <c r="R41" i="17"/>
  <c r="U46" i="17"/>
  <c r="AA61" i="17"/>
  <c r="AD45" i="17"/>
  <c r="AF39" i="17"/>
  <c r="AG55" i="17"/>
  <c r="AA56" i="17"/>
  <c r="AC62" i="17"/>
  <c r="AE56" i="17"/>
  <c r="AG41" i="17"/>
  <c r="F55" i="17"/>
  <c r="AA46" i="17"/>
  <c r="AB62" i="17"/>
  <c r="AC61" i="17"/>
  <c r="AE46" i="17"/>
  <c r="AF62" i="17"/>
  <c r="Z55" i="17"/>
  <c r="AB40" i="17"/>
  <c r="AC60" i="17"/>
  <c r="AE45" i="17"/>
  <c r="AG39" i="17"/>
  <c r="AH55" i="17"/>
  <c r="X39" i="17"/>
  <c r="Y55" i="17"/>
  <c r="AB60" i="17"/>
  <c r="AD62" i="17"/>
  <c r="AF56" i="17"/>
  <c r="Z57" i="17"/>
  <c r="AB42" i="17"/>
  <c r="AC58" i="17"/>
  <c r="AF63" i="17"/>
  <c r="AA42" i="17"/>
  <c r="AC57" i="17"/>
  <c r="AE42" i="17"/>
  <c r="AF58" i="17"/>
  <c r="Z46" i="17"/>
  <c r="AA62" i="17"/>
  <c r="AC56" i="17"/>
  <c r="AE41" i="17"/>
  <c r="AF61" i="17"/>
  <c r="AH46" i="17"/>
  <c r="J11" i="17"/>
  <c r="K27" i="17"/>
  <c r="N11" i="17"/>
  <c r="R11" i="17"/>
  <c r="S6" i="17"/>
  <c r="T22" i="17"/>
  <c r="V11" i="17"/>
  <c r="W6" i="17"/>
  <c r="W27" i="17"/>
  <c r="Z11" i="17"/>
  <c r="AI24" i="17"/>
  <c r="G26" i="17"/>
  <c r="J31" i="17"/>
  <c r="L25" i="17"/>
  <c r="N31" i="17"/>
  <c r="P25" i="17"/>
  <c r="Q15" i="17"/>
  <c r="R31" i="17"/>
  <c r="T25" i="17"/>
  <c r="U15" i="17"/>
  <c r="V31" i="17"/>
  <c r="X25" i="17"/>
  <c r="Y15" i="17"/>
  <c r="AI15" i="17"/>
  <c r="G25" i="17"/>
  <c r="K25" i="17"/>
  <c r="M31" i="17"/>
  <c r="O25" i="17"/>
  <c r="Q31" i="17"/>
  <c r="S25" i="17"/>
  <c r="T15" i="17"/>
  <c r="U31" i="17"/>
  <c r="W25" i="17"/>
  <c r="X15" i="17"/>
  <c r="Y31" i="17"/>
  <c r="J25" i="17"/>
  <c r="L31" i="17"/>
  <c r="N25" i="17"/>
  <c r="P31" i="17"/>
  <c r="R25" i="17"/>
  <c r="S15" i="17"/>
  <c r="T31" i="17"/>
  <c r="V25" i="17"/>
  <c r="W15" i="17"/>
  <c r="X31" i="17"/>
  <c r="Z25" i="17"/>
  <c r="AA15" i="17"/>
  <c r="AB31" i="17"/>
  <c r="AD25" i="17"/>
  <c r="AE15" i="17"/>
  <c r="AF31" i="17"/>
  <c r="AH25" i="17"/>
  <c r="Z13" i="17"/>
  <c r="AA31" i="17"/>
  <c r="AC25" i="17"/>
  <c r="AD15" i="17"/>
  <c r="AE31" i="17"/>
  <c r="AG25" i="17"/>
  <c r="AH15" i="17"/>
  <c r="Z27" i="17"/>
  <c r="AC11" i="17"/>
  <c r="AD6" i="17"/>
  <c r="AD27" i="17"/>
  <c r="AE22" i="17"/>
  <c r="AG11" i="17"/>
  <c r="AH6" i="17"/>
  <c r="AB11" i="17"/>
  <c r="AC6" i="17"/>
  <c r="AF11" i="17"/>
  <c r="AG6" i="17"/>
  <c r="AG27" i="17"/>
  <c r="AI25" i="17"/>
  <c r="H13" i="17"/>
  <c r="J28" i="17"/>
  <c r="L13" i="17"/>
  <c r="N28" i="17"/>
  <c r="P13" i="17"/>
  <c r="R28" i="17"/>
  <c r="T13" i="17"/>
  <c r="V28" i="17"/>
  <c r="X13" i="17"/>
  <c r="M11" i="17"/>
  <c r="O22" i="17"/>
  <c r="Q11" i="17"/>
  <c r="R6" i="17"/>
  <c r="U11" i="17"/>
  <c r="V6" i="17"/>
  <c r="W22" i="17"/>
  <c r="Y11" i="17"/>
  <c r="Z6" i="17"/>
  <c r="AI11" i="17"/>
  <c r="AI31" i="17"/>
  <c r="J22" i="17"/>
  <c r="L11" i="17"/>
  <c r="P11" i="17"/>
  <c r="Q6" i="17"/>
  <c r="T11" i="17"/>
  <c r="U6" i="17"/>
  <c r="X11" i="17"/>
  <c r="Y6" i="17"/>
  <c r="K11" i="17"/>
  <c r="O11" i="17"/>
  <c r="Q22" i="17"/>
  <c r="S11" i="17"/>
  <c r="T6" i="17"/>
  <c r="T27" i="17"/>
  <c r="U22" i="17"/>
  <c r="W11" i="17"/>
  <c r="X6" i="17"/>
  <c r="X27" i="17"/>
  <c r="Y22" i="17"/>
  <c r="AA11" i="17"/>
  <c r="AB6" i="17"/>
  <c r="AE11" i="17"/>
  <c r="AF6" i="17"/>
  <c r="AG22" i="17"/>
  <c r="AA6" i="17"/>
  <c r="AA27" i="17"/>
  <c r="AD11" i="17"/>
  <c r="AE6" i="17"/>
  <c r="AH11" i="17"/>
  <c r="AA13" i="17"/>
  <c r="AC28" i="17"/>
  <c r="AE13" i="17"/>
  <c r="AG28" i="17"/>
  <c r="AB28" i="17"/>
  <c r="AD13" i="17"/>
  <c r="AF28" i="17"/>
  <c r="AH13" i="17"/>
  <c r="AI13" i="17"/>
  <c r="I29" i="17"/>
  <c r="J24" i="17"/>
  <c r="L9" i="17"/>
  <c r="N24" i="17"/>
  <c r="P9" i="17"/>
  <c r="Q29" i="17"/>
  <c r="R24" i="17"/>
  <c r="T9" i="17"/>
  <c r="V24" i="17"/>
  <c r="X9" i="17"/>
  <c r="Y29" i="17"/>
  <c r="G13" i="17"/>
  <c r="K13" i="17"/>
  <c r="M28" i="17"/>
  <c r="O13" i="17"/>
  <c r="Q28" i="17"/>
  <c r="S13" i="17"/>
  <c r="U28" i="17"/>
  <c r="W13" i="17"/>
  <c r="Y28" i="17"/>
  <c r="J13" i="17"/>
  <c r="L28" i="17"/>
  <c r="N13" i="17"/>
  <c r="P28" i="17"/>
  <c r="R13" i="17"/>
  <c r="T28" i="17"/>
  <c r="V13" i="17"/>
  <c r="X28" i="17"/>
  <c r="AI6" i="17"/>
  <c r="I13" i="17"/>
  <c r="K28" i="17"/>
  <c r="M13" i="17"/>
  <c r="O28" i="17"/>
  <c r="Q13" i="17"/>
  <c r="S28" i="17"/>
  <c r="U13" i="17"/>
  <c r="W28" i="17"/>
  <c r="Y13" i="17"/>
  <c r="AA28" i="17"/>
  <c r="AC13" i="17"/>
  <c r="AE28" i="17"/>
  <c r="AG13" i="17"/>
  <c r="Z28" i="17"/>
  <c r="AB13" i="17"/>
  <c r="AD28" i="17"/>
  <c r="AF13" i="17"/>
  <c r="AH28" i="17"/>
  <c r="AA9" i="17"/>
  <c r="AC24" i="17"/>
  <c r="AE9" i="17"/>
  <c r="AG24" i="17"/>
  <c r="AB24" i="17"/>
  <c r="AD9" i="17"/>
  <c r="AF24" i="17"/>
  <c r="AH9" i="17"/>
  <c r="AI9" i="17"/>
  <c r="G31" i="17"/>
  <c r="K31" i="17"/>
  <c r="M25" i="17"/>
  <c r="O31" i="17"/>
  <c r="Q25" i="17"/>
  <c r="R15" i="17"/>
  <c r="S31" i="17"/>
  <c r="U25" i="17"/>
  <c r="V15" i="17"/>
  <c r="W31" i="17"/>
  <c r="Y25" i="17"/>
  <c r="Z15" i="17"/>
  <c r="AI28" i="17"/>
  <c r="G30" i="17"/>
  <c r="H29" i="17"/>
  <c r="K9" i="17"/>
  <c r="M24" i="17"/>
  <c r="O9" i="17"/>
  <c r="P29" i="17"/>
  <c r="Q24" i="17"/>
  <c r="S9" i="17"/>
  <c r="T29" i="17"/>
  <c r="U24" i="17"/>
  <c r="W9" i="17"/>
  <c r="X29" i="17"/>
  <c r="Y24" i="17"/>
  <c r="F13" i="17"/>
  <c r="J9" i="17"/>
  <c r="K29" i="17"/>
  <c r="L24" i="17"/>
  <c r="N9" i="17"/>
  <c r="P24" i="17"/>
  <c r="R9" i="17"/>
  <c r="T24" i="17"/>
  <c r="V9" i="17"/>
  <c r="W29" i="17"/>
  <c r="X24" i="17"/>
  <c r="Z9" i="17"/>
  <c r="G24" i="17"/>
  <c r="K24" i="17"/>
  <c r="M9" i="17"/>
  <c r="N29" i="17"/>
  <c r="O24" i="17"/>
  <c r="Q9" i="17"/>
  <c r="S24" i="17"/>
  <c r="U9" i="17"/>
  <c r="W24" i="17"/>
  <c r="Y9" i="17"/>
  <c r="Z29" i="17"/>
  <c r="AA24" i="17"/>
  <c r="AC9" i="17"/>
  <c r="AE24" i="17"/>
  <c r="AG9" i="17"/>
  <c r="Z24" i="17"/>
  <c r="AB9" i="17"/>
  <c r="AC29" i="17"/>
  <c r="AD24" i="17"/>
  <c r="AF9" i="17"/>
  <c r="AG29" i="17"/>
  <c r="AH24" i="17"/>
  <c r="Z31" i="17"/>
  <c r="AB25" i="17"/>
  <c r="AC15" i="17"/>
  <c r="AD31" i="17"/>
  <c r="AF25" i="17"/>
  <c r="AG15" i="17"/>
  <c r="AH31" i="17"/>
  <c r="AA25" i="17"/>
  <c r="AB15" i="17"/>
  <c r="AC31" i="17"/>
  <c r="AE25" i="17"/>
  <c r="AF15" i="17"/>
  <c r="AG31" i="17"/>
  <c r="AM77" i="15"/>
  <c r="AP60" i="15"/>
  <c r="AQ91" i="15" s="1"/>
  <c r="AM47" i="18"/>
  <c r="AL57" i="18"/>
  <c r="AL59" i="18"/>
  <c r="AL62" i="18"/>
  <c r="AL45" i="18"/>
  <c r="AM40" i="18"/>
  <c r="AL48" i="18"/>
  <c r="AN43" i="18"/>
  <c r="AP57" i="15" s="1"/>
  <c r="AL60" i="18"/>
  <c r="AN56" i="18"/>
  <c r="AP70" i="15" s="1"/>
  <c r="AL63" i="18"/>
  <c r="L26" i="4" l="1"/>
  <c r="L28" i="4" s="1"/>
  <c r="P26" i="4"/>
  <c r="P28" i="4" s="1"/>
  <c r="T26" i="4"/>
  <c r="T28" i="4" s="1"/>
  <c r="X26" i="4"/>
  <c r="X28" i="4" s="1"/>
  <c r="AB26" i="4"/>
  <c r="AB28" i="4" s="1"/>
  <c r="AF26" i="4"/>
  <c r="AF28" i="4" s="1"/>
  <c r="I26" i="4"/>
  <c r="I28" i="4" s="1"/>
  <c r="AH26" i="4"/>
  <c r="AH28" i="4" s="1"/>
  <c r="K26" i="4"/>
  <c r="K28" i="4" s="1"/>
  <c r="O26" i="4"/>
  <c r="O28" i="4" s="1"/>
  <c r="S26" i="4"/>
  <c r="S28" i="4" s="1"/>
  <c r="W26" i="4"/>
  <c r="W28" i="4" s="1"/>
  <c r="AA26" i="4"/>
  <c r="AA28" i="4" s="1"/>
  <c r="AE26" i="4"/>
  <c r="AE28" i="4" s="1"/>
  <c r="H26" i="4"/>
  <c r="H28" i="4" s="1"/>
  <c r="N26" i="4"/>
  <c r="N28" i="4" s="1"/>
  <c r="R26" i="4"/>
  <c r="R28" i="4" s="1"/>
  <c r="V26" i="4"/>
  <c r="V28" i="4" s="1"/>
  <c r="Z26" i="4"/>
  <c r="Z28" i="4" s="1"/>
  <c r="AD26" i="4"/>
  <c r="AD28" i="4" s="1"/>
  <c r="J26" i="4"/>
  <c r="J28" i="4" s="1"/>
  <c r="M26" i="4"/>
  <c r="M28" i="4" s="1"/>
  <c r="Q26" i="4"/>
  <c r="Q28" i="4" s="1"/>
  <c r="U26" i="4"/>
  <c r="U28" i="4" s="1"/>
  <c r="Y26" i="4"/>
  <c r="Y28" i="4" s="1"/>
  <c r="AC26" i="4"/>
  <c r="AC28" i="4" s="1"/>
  <c r="AG26" i="4"/>
  <c r="AG28" i="4" s="1"/>
  <c r="AH63" i="17"/>
  <c r="AH60" i="17"/>
  <c r="AG59" i="17"/>
  <c r="AH41" i="17"/>
  <c r="AI57" i="17"/>
  <c r="AN71" i="15"/>
  <c r="AO101" i="15" s="1"/>
  <c r="AO61" i="15"/>
  <c r="AH71" i="2"/>
  <c r="AO78" i="15"/>
  <c r="AP108" i="15" s="1"/>
  <c r="AH86" i="2"/>
  <c r="AN59" i="15"/>
  <c r="AG69" i="2"/>
  <c r="AO56" i="15"/>
  <c r="AP87" i="15" s="1"/>
  <c r="AN76" i="15"/>
  <c r="AN73" i="15"/>
  <c r="AN77" i="15"/>
  <c r="AN74" i="15"/>
  <c r="AO104" i="15" s="1"/>
  <c r="AO54" i="15"/>
  <c r="AG184" i="12"/>
  <c r="AI43" i="17"/>
  <c r="AO75" i="15"/>
  <c r="AP105" i="15" s="1"/>
  <c r="D18" i="1"/>
  <c r="C18" i="1" s="1"/>
  <c r="E115" i="1"/>
  <c r="C121" i="1" s="1"/>
  <c r="D121" i="1" s="1"/>
  <c r="E121" i="1" s="1"/>
  <c r="F121" i="1" s="1"/>
  <c r="G121" i="1" s="1"/>
  <c r="H121" i="1" s="1"/>
  <c r="I121" i="1" s="1"/>
  <c r="J121" i="1" s="1"/>
  <c r="K121" i="1" s="1"/>
  <c r="L121" i="1" s="1"/>
  <c r="M121" i="1" s="1"/>
  <c r="E113" i="1"/>
  <c r="C119" i="1" s="1"/>
  <c r="D119" i="1" s="1"/>
  <c r="E119" i="1" s="1"/>
  <c r="F119" i="1" s="1"/>
  <c r="G119" i="1" s="1"/>
  <c r="H119" i="1" s="1"/>
  <c r="I119" i="1" s="1"/>
  <c r="J119" i="1" s="1"/>
  <c r="K119" i="1" s="1"/>
  <c r="L119" i="1" s="1"/>
  <c r="M119" i="1" s="1"/>
  <c r="E114" i="1"/>
  <c r="C120" i="1" s="1"/>
  <c r="D120" i="1" s="1"/>
  <c r="E120" i="1" s="1"/>
  <c r="F120" i="1" s="1"/>
  <c r="G120" i="1" s="1"/>
  <c r="H120" i="1" s="1"/>
  <c r="I120" i="1" s="1"/>
  <c r="J120" i="1" s="1"/>
  <c r="K120" i="1" s="1"/>
  <c r="L120" i="1" s="1"/>
  <c r="M120" i="1" s="1"/>
  <c r="AO56" i="18"/>
  <c r="AQ70" i="15" s="1"/>
  <c r="AM60" i="18"/>
  <c r="AO43" i="18"/>
  <c r="AQ57" i="15" s="1"/>
  <c r="AN40" i="18"/>
  <c r="AP54" i="15" s="1"/>
  <c r="AO73" i="15"/>
  <c r="AM59" i="18"/>
  <c r="AO77" i="15"/>
  <c r="AM63" i="18"/>
  <c r="AM48" i="18"/>
  <c r="AM45" i="18"/>
  <c r="AH69" i="2" s="1"/>
  <c r="AO76" i="15"/>
  <c r="AM62" i="18"/>
  <c r="AM57" i="18"/>
  <c r="AI184" i="12" s="1"/>
  <c r="AP61" i="15"/>
  <c r="AN47" i="18"/>
  <c r="AP75" i="15"/>
  <c r="AQ105" i="15" s="1"/>
  <c r="N120" i="1"/>
  <c r="N121" i="1"/>
  <c r="N119" i="1"/>
  <c r="K42" i="4" l="1"/>
  <c r="K35" i="4"/>
  <c r="K37" i="4" s="1"/>
  <c r="U42" i="4"/>
  <c r="U35" i="4"/>
  <c r="U37" i="4" s="1"/>
  <c r="T35" i="4"/>
  <c r="T37" i="4" s="1"/>
  <c r="T42" i="4"/>
  <c r="AD35" i="4"/>
  <c r="AD37" i="4" s="1"/>
  <c r="AD42" i="4"/>
  <c r="H35" i="4"/>
  <c r="H37" i="4" s="1"/>
  <c r="H42" i="4"/>
  <c r="AE35" i="4"/>
  <c r="AE37" i="4" s="1"/>
  <c r="AE42" i="4"/>
  <c r="G26" i="4"/>
  <c r="G28" i="4" s="1"/>
  <c r="N35" i="4"/>
  <c r="N37" i="4" s="1"/>
  <c r="N42" i="4"/>
  <c r="X42" i="4"/>
  <c r="X35" i="4"/>
  <c r="X37" i="4" s="1"/>
  <c r="F26" i="4"/>
  <c r="F28" i="4" s="1"/>
  <c r="O42" i="4"/>
  <c r="O35" i="4"/>
  <c r="O37" i="4" s="1"/>
  <c r="Y35" i="4"/>
  <c r="Y37" i="4" s="1"/>
  <c r="Y42" i="4"/>
  <c r="AH35" i="4"/>
  <c r="AH37" i="4" s="1"/>
  <c r="AH42" i="4"/>
  <c r="C24" i="4"/>
  <c r="D26" i="4"/>
  <c r="I35" i="4"/>
  <c r="I37" i="4" s="1"/>
  <c r="I42" i="4"/>
  <c r="R42" i="4"/>
  <c r="R35" i="4"/>
  <c r="R37" i="4" s="1"/>
  <c r="AB42" i="4"/>
  <c r="AB35" i="4"/>
  <c r="AB37" i="4" s="1"/>
  <c r="S42" i="4"/>
  <c r="S35" i="4"/>
  <c r="S37" i="4" s="1"/>
  <c r="AC42" i="4"/>
  <c r="AC35" i="4"/>
  <c r="AC37" i="4" s="1"/>
  <c r="L35" i="4"/>
  <c r="L37" i="4" s="1"/>
  <c r="L42" i="4"/>
  <c r="V35" i="4"/>
  <c r="V37" i="4" s="1"/>
  <c r="V42" i="4"/>
  <c r="M35" i="4"/>
  <c r="M37" i="4" s="1"/>
  <c r="M42" i="4"/>
  <c r="W42" i="4"/>
  <c r="W35" i="4"/>
  <c r="W37" i="4" s="1"/>
  <c r="AF42" i="4"/>
  <c r="AF35" i="4"/>
  <c r="AF37" i="4" s="1"/>
  <c r="AG35" i="4"/>
  <c r="AG37" i="4" s="1"/>
  <c r="AG42" i="4"/>
  <c r="E26" i="4"/>
  <c r="E28" i="4" s="1"/>
  <c r="P42" i="4"/>
  <c r="P35" i="4"/>
  <c r="P37" i="4" s="1"/>
  <c r="Z42" i="4"/>
  <c r="Z35" i="4"/>
  <c r="Z37" i="4" s="1"/>
  <c r="Q35" i="4"/>
  <c r="Q37" i="4" s="1"/>
  <c r="Q42" i="4"/>
  <c r="AA35" i="4"/>
  <c r="AA37" i="4" s="1"/>
  <c r="AA42" i="4"/>
  <c r="J42" i="4"/>
  <c r="J35" i="4"/>
  <c r="J37" i="4" s="1"/>
  <c r="AI58" i="17"/>
  <c r="AH59" i="17"/>
  <c r="AH58" i="17"/>
  <c r="AI41" i="17"/>
  <c r="AI169" i="12"/>
  <c r="AI61" i="17"/>
  <c r="AI62" i="17"/>
  <c r="AH44" i="17"/>
  <c r="AI46" i="17"/>
  <c r="AO74" i="15"/>
  <c r="AP104" i="15" s="1"/>
  <c r="AI59" i="17"/>
  <c r="AI39" i="17"/>
  <c r="AH62" i="17"/>
  <c r="AH61" i="17"/>
  <c r="AO71" i="15"/>
  <c r="AP101" i="15" s="1"/>
  <c r="AO59" i="15"/>
  <c r="AI56" i="17"/>
  <c r="AI44" i="17"/>
  <c r="AI191" i="12"/>
  <c r="AI63" i="17"/>
  <c r="AH56" i="17"/>
  <c r="AH184" i="12"/>
  <c r="AQ61" i="15"/>
  <c r="AO47" i="18"/>
  <c r="AN62" i="18"/>
  <c r="AP76" i="15" s="1"/>
  <c r="AN48" i="18"/>
  <c r="AN63" i="18"/>
  <c r="AP77" i="15" s="1"/>
  <c r="AN59" i="18"/>
  <c r="AP73" i="15" s="1"/>
  <c r="AP43" i="18"/>
  <c r="AR57" i="15" s="1"/>
  <c r="AP56" i="18"/>
  <c r="AR70" i="15" s="1"/>
  <c r="AN57" i="18"/>
  <c r="AP71" i="15" s="1"/>
  <c r="AQ101" i="15" s="1"/>
  <c r="AN45" i="18"/>
  <c r="AP59" i="15" s="1"/>
  <c r="AR60" i="15"/>
  <c r="AS91" i="15" s="1"/>
  <c r="AO40" i="18"/>
  <c r="AQ54" i="15" s="1"/>
  <c r="AN60" i="18"/>
  <c r="AP74" i="15" s="1"/>
  <c r="AQ104" i="15" s="1"/>
  <c r="O121" i="1"/>
  <c r="O119" i="1"/>
  <c r="O120" i="1"/>
  <c r="AA44" i="4" l="1"/>
  <c r="AA46" i="4" s="1"/>
  <c r="AA51" i="4"/>
  <c r="AA53" i="4" s="1"/>
  <c r="AA55" i="4" s="1"/>
  <c r="AA5" i="16" s="1"/>
  <c r="AA6" i="16" s="1"/>
  <c r="M44" i="4"/>
  <c r="M46" i="4" s="1"/>
  <c r="M51" i="4"/>
  <c r="M53" i="4" s="1"/>
  <c r="M55" i="4" s="1"/>
  <c r="M5" i="16" s="1"/>
  <c r="M6" i="16" s="1"/>
  <c r="L51" i="4"/>
  <c r="L53" i="4" s="1"/>
  <c r="L55" i="4" s="1"/>
  <c r="L5" i="16" s="1"/>
  <c r="L6" i="16" s="1"/>
  <c r="L44" i="4"/>
  <c r="L46" i="4" s="1"/>
  <c r="D28" i="4"/>
  <c r="C28" i="4" s="1"/>
  <c r="C26" i="4"/>
  <c r="O51" i="4"/>
  <c r="O53" i="4" s="1"/>
  <c r="O55" i="4" s="1"/>
  <c r="O5" i="16" s="1"/>
  <c r="O6" i="16" s="1"/>
  <c r="O44" i="4"/>
  <c r="O46" i="4" s="1"/>
  <c r="X44" i="4"/>
  <c r="X46" i="4" s="1"/>
  <c r="X51" i="4"/>
  <c r="X53" i="4" s="1"/>
  <c r="X55" i="4" s="1"/>
  <c r="X5" i="16" s="1"/>
  <c r="X6" i="16" s="1"/>
  <c r="K51" i="4"/>
  <c r="K53" i="4" s="1"/>
  <c r="K55" i="4" s="1"/>
  <c r="K5" i="16" s="1"/>
  <c r="K6" i="16" s="1"/>
  <c r="K44" i="4"/>
  <c r="K46" i="4" s="1"/>
  <c r="J44" i="4"/>
  <c r="J46" i="4" s="1"/>
  <c r="J51" i="4"/>
  <c r="J53" i="4" s="1"/>
  <c r="J55" i="4" s="1"/>
  <c r="J5" i="16" s="1"/>
  <c r="J6" i="16" s="1"/>
  <c r="P44" i="4"/>
  <c r="P46" i="4" s="1"/>
  <c r="P51" i="4"/>
  <c r="P53" i="4" s="1"/>
  <c r="P55" i="4" s="1"/>
  <c r="P5" i="16" s="1"/>
  <c r="P6" i="16" s="1"/>
  <c r="W44" i="4"/>
  <c r="W46" i="4" s="1"/>
  <c r="W51" i="4"/>
  <c r="W53" i="4" s="1"/>
  <c r="W55" i="4" s="1"/>
  <c r="W5" i="16" s="1"/>
  <c r="W6" i="16" s="1"/>
  <c r="AC44" i="4"/>
  <c r="AC46" i="4" s="1"/>
  <c r="AC51" i="4"/>
  <c r="AC53" i="4" s="1"/>
  <c r="AC55" i="4" s="1"/>
  <c r="AC5" i="16" s="1"/>
  <c r="AC6" i="16" s="1"/>
  <c r="AB44" i="4"/>
  <c r="AB46" i="4" s="1"/>
  <c r="AB51" i="4"/>
  <c r="AB53" i="4" s="1"/>
  <c r="AB55" i="4" s="1"/>
  <c r="AB5" i="16" s="1"/>
  <c r="AB6" i="16" s="1"/>
  <c r="AH44" i="4"/>
  <c r="AH46" i="4" s="1"/>
  <c r="AH51" i="4"/>
  <c r="AH53" i="4" s="1"/>
  <c r="AH55" i="4" s="1"/>
  <c r="AH5" i="16" s="1"/>
  <c r="AH6" i="16" s="1"/>
  <c r="G42" i="4"/>
  <c r="G35" i="4"/>
  <c r="G37" i="4" s="1"/>
  <c r="H44" i="4"/>
  <c r="H46" i="4" s="1"/>
  <c r="H51" i="4"/>
  <c r="H53" i="4" s="1"/>
  <c r="H55" i="4" s="1"/>
  <c r="H5" i="16" s="1"/>
  <c r="H6" i="16" s="1"/>
  <c r="T51" i="4"/>
  <c r="T53" i="4" s="1"/>
  <c r="T55" i="4" s="1"/>
  <c r="T5" i="16" s="1"/>
  <c r="T6" i="16" s="1"/>
  <c r="T44" i="4"/>
  <c r="T46" i="4" s="1"/>
  <c r="Q51" i="4"/>
  <c r="Q53" i="4" s="1"/>
  <c r="Q55" i="4" s="1"/>
  <c r="Q5" i="16" s="1"/>
  <c r="Q6" i="16" s="1"/>
  <c r="Q44" i="4"/>
  <c r="Q46" i="4" s="1"/>
  <c r="AG51" i="4"/>
  <c r="AG53" i="4" s="1"/>
  <c r="AG55" i="4" s="1"/>
  <c r="AG5" i="16" s="1"/>
  <c r="AG6" i="16" s="1"/>
  <c r="AG44" i="4"/>
  <c r="AG46" i="4" s="1"/>
  <c r="V44" i="4"/>
  <c r="V46" i="4" s="1"/>
  <c r="V51" i="4"/>
  <c r="V53" i="4" s="1"/>
  <c r="V55" i="4" s="1"/>
  <c r="V5" i="16" s="1"/>
  <c r="V6" i="16" s="1"/>
  <c r="I51" i="4"/>
  <c r="I53" i="4" s="1"/>
  <c r="I55" i="4" s="1"/>
  <c r="I5" i="16" s="1"/>
  <c r="I6" i="16" s="1"/>
  <c r="I44" i="4"/>
  <c r="I46" i="4" s="1"/>
  <c r="D35" i="4"/>
  <c r="D42" i="4"/>
  <c r="C33" i="4"/>
  <c r="U51" i="4"/>
  <c r="U53" i="4" s="1"/>
  <c r="U55" i="4" s="1"/>
  <c r="U5" i="16" s="1"/>
  <c r="U6" i="16" s="1"/>
  <c r="U44" i="4"/>
  <c r="U46" i="4" s="1"/>
  <c r="Z44" i="4"/>
  <c r="Z46" i="4" s="1"/>
  <c r="Z51" i="4"/>
  <c r="Z53" i="4" s="1"/>
  <c r="Z55" i="4" s="1"/>
  <c r="Z5" i="16" s="1"/>
  <c r="Z6" i="16" s="1"/>
  <c r="E42" i="4"/>
  <c r="E35" i="4"/>
  <c r="E37" i="4" s="1"/>
  <c r="AF44" i="4"/>
  <c r="AF46" i="4" s="1"/>
  <c r="AF51" i="4"/>
  <c r="AF53" i="4" s="1"/>
  <c r="AF55" i="4" s="1"/>
  <c r="AF5" i="16" s="1"/>
  <c r="AF6" i="16" s="1"/>
  <c r="S44" i="4"/>
  <c r="S46" i="4" s="1"/>
  <c r="S51" i="4"/>
  <c r="S53" i="4" s="1"/>
  <c r="S55" i="4" s="1"/>
  <c r="S5" i="16" s="1"/>
  <c r="S6" i="16" s="1"/>
  <c r="R51" i="4"/>
  <c r="R53" i="4" s="1"/>
  <c r="R55" i="4" s="1"/>
  <c r="R5" i="16" s="1"/>
  <c r="R6" i="16" s="1"/>
  <c r="R44" i="4"/>
  <c r="R46" i="4" s="1"/>
  <c r="Y44" i="4"/>
  <c r="Y46" i="4" s="1"/>
  <c r="Y51" i="4"/>
  <c r="Y53" i="4" s="1"/>
  <c r="Y55" i="4" s="1"/>
  <c r="Y5" i="16" s="1"/>
  <c r="Y6" i="16" s="1"/>
  <c r="F35" i="4"/>
  <c r="F37" i="4" s="1"/>
  <c r="F42" i="4"/>
  <c r="N44" i="4"/>
  <c r="N46" i="4" s="1"/>
  <c r="N51" i="4"/>
  <c r="N53" i="4" s="1"/>
  <c r="N55" i="4" s="1"/>
  <c r="N5" i="16" s="1"/>
  <c r="N6" i="16" s="1"/>
  <c r="AE44" i="4"/>
  <c r="AE46" i="4" s="1"/>
  <c r="AE51" i="4"/>
  <c r="AE53" i="4" s="1"/>
  <c r="AE55" i="4" s="1"/>
  <c r="AE5" i="16" s="1"/>
  <c r="AE6" i="16" s="1"/>
  <c r="AD51" i="4"/>
  <c r="AD53" i="4" s="1"/>
  <c r="AD55" i="4" s="1"/>
  <c r="AD5" i="16" s="1"/>
  <c r="AD6" i="16" s="1"/>
  <c r="AD44" i="4"/>
  <c r="AD46" i="4" s="1"/>
  <c r="AO60" i="18"/>
  <c r="AQ74" i="15" s="1"/>
  <c r="AR104" i="15" s="1"/>
  <c r="AO57" i="18"/>
  <c r="AQ71" i="15" s="1"/>
  <c r="AR101" i="15" s="1"/>
  <c r="AQ56" i="18"/>
  <c r="AS70" i="15" s="1"/>
  <c r="AO63" i="18"/>
  <c r="AQ77" i="15" s="1"/>
  <c r="AO62" i="18"/>
  <c r="AQ76" i="15" s="1"/>
  <c r="AP40" i="18"/>
  <c r="AR54" i="15" s="1"/>
  <c r="AO45" i="18"/>
  <c r="AQ59" i="15" s="1"/>
  <c r="AQ43" i="18"/>
  <c r="AS57" i="15" s="1"/>
  <c r="AO59" i="18"/>
  <c r="AQ73" i="15" s="1"/>
  <c r="AO48" i="18"/>
  <c r="AP47" i="18"/>
  <c r="AR61" i="15" s="1"/>
  <c r="P119" i="1"/>
  <c r="P120" i="1"/>
  <c r="P121" i="1"/>
  <c r="AH32" i="8" l="1"/>
  <c r="AH33" i="8" s="1"/>
  <c r="AH34" i="8" s="1"/>
  <c r="AH5" i="8"/>
  <c r="AD32" i="8"/>
  <c r="AD33" i="8" s="1"/>
  <c r="AD34" i="8" s="1"/>
  <c r="AD5" i="8"/>
  <c r="U5" i="8"/>
  <c r="U32" i="8"/>
  <c r="U33" i="8" s="1"/>
  <c r="U34" i="8" s="1"/>
  <c r="C35" i="4"/>
  <c r="D37" i="4"/>
  <c r="C37" i="4" s="1"/>
  <c r="V5" i="8"/>
  <c r="V32" i="8"/>
  <c r="V33" i="8" s="1"/>
  <c r="V34" i="8" s="1"/>
  <c r="H32" i="8"/>
  <c r="H33" i="8" s="1"/>
  <c r="H34" i="8" s="1"/>
  <c r="H5" i="8"/>
  <c r="AC32" i="8"/>
  <c r="AC33" i="8" s="1"/>
  <c r="AC34" i="8" s="1"/>
  <c r="AC5" i="8"/>
  <c r="P5" i="8"/>
  <c r="P32" i="8"/>
  <c r="P33" i="8" s="1"/>
  <c r="P34" i="8" s="1"/>
  <c r="AA5" i="8"/>
  <c r="AA32" i="8"/>
  <c r="AA33" i="8" s="1"/>
  <c r="AA34" i="8" s="1"/>
  <c r="AE32" i="8"/>
  <c r="AE33" i="8" s="1"/>
  <c r="AE34" i="8" s="1"/>
  <c r="AE5" i="8"/>
  <c r="AF5" i="8"/>
  <c r="AF32" i="8"/>
  <c r="AF33" i="8" s="1"/>
  <c r="AF34" i="8" s="1"/>
  <c r="Z5" i="8"/>
  <c r="Z32" i="8"/>
  <c r="Z33" i="8" s="1"/>
  <c r="Z34" i="8" s="1"/>
  <c r="C42" i="4"/>
  <c r="D51" i="4"/>
  <c r="D44" i="4"/>
  <c r="Q32" i="8"/>
  <c r="Q33" i="8" s="1"/>
  <c r="Q34" i="8" s="1"/>
  <c r="Q5" i="8"/>
  <c r="K32" i="8"/>
  <c r="K33" i="8" s="1"/>
  <c r="K34" i="8" s="1"/>
  <c r="K5" i="8"/>
  <c r="O32" i="8"/>
  <c r="O33" i="8" s="1"/>
  <c r="O34" i="8" s="1"/>
  <c r="O5" i="8"/>
  <c r="L5" i="8"/>
  <c r="L32" i="8"/>
  <c r="L33" i="8" s="1"/>
  <c r="L34" i="8" s="1"/>
  <c r="F51" i="4"/>
  <c r="F53" i="4" s="1"/>
  <c r="F55" i="4" s="1"/>
  <c r="F5" i="16" s="1"/>
  <c r="F6" i="16" s="1"/>
  <c r="F44" i="4"/>
  <c r="F46" i="4" s="1"/>
  <c r="R5" i="8"/>
  <c r="R32" i="8"/>
  <c r="R33" i="8" s="1"/>
  <c r="R34" i="8" s="1"/>
  <c r="G44" i="4"/>
  <c r="G46" i="4" s="1"/>
  <c r="G51" i="4"/>
  <c r="G53" i="4" s="1"/>
  <c r="G55" i="4" s="1"/>
  <c r="G5" i="16" s="1"/>
  <c r="G6" i="16" s="1"/>
  <c r="AB32" i="8"/>
  <c r="AB33" i="8" s="1"/>
  <c r="AB34" i="8" s="1"/>
  <c r="AB5" i="8"/>
  <c r="W32" i="8"/>
  <c r="W33" i="8" s="1"/>
  <c r="W34" i="8" s="1"/>
  <c r="W5" i="8"/>
  <c r="J5" i="8"/>
  <c r="J32" i="8"/>
  <c r="J33" i="8" s="1"/>
  <c r="J34" i="8" s="1"/>
  <c r="X5" i="8"/>
  <c r="X32" i="8"/>
  <c r="X33" i="8" s="1"/>
  <c r="X34" i="8" s="1"/>
  <c r="M5" i="8"/>
  <c r="M32" i="8"/>
  <c r="M33" i="8" s="1"/>
  <c r="M34" i="8" s="1"/>
  <c r="N32" i="8"/>
  <c r="N33" i="8" s="1"/>
  <c r="N34" i="8" s="1"/>
  <c r="N5" i="8"/>
  <c r="Y5" i="8"/>
  <c r="Y32" i="8"/>
  <c r="Y33" i="8" s="1"/>
  <c r="Y34" i="8" s="1"/>
  <c r="S5" i="8"/>
  <c r="S32" i="8"/>
  <c r="S33" i="8" s="1"/>
  <c r="S34" i="8" s="1"/>
  <c r="E44" i="4"/>
  <c r="E46" i="4" s="1"/>
  <c r="E51" i="4"/>
  <c r="E53" i="4" s="1"/>
  <c r="E55" i="4" s="1"/>
  <c r="E5" i="16" s="1"/>
  <c r="E6" i="16" s="1"/>
  <c r="I5" i="8"/>
  <c r="I32" i="8"/>
  <c r="I33" i="8" s="1"/>
  <c r="I34" i="8" s="1"/>
  <c r="AG5" i="8"/>
  <c r="AG32" i="8"/>
  <c r="AG33" i="8" s="1"/>
  <c r="AG34" i="8" s="1"/>
  <c r="T5" i="8"/>
  <c r="T32" i="8"/>
  <c r="T33" i="8" s="1"/>
  <c r="T34" i="8" s="1"/>
  <c r="AP48" i="18"/>
  <c r="AS61" i="15"/>
  <c r="AQ47" i="18"/>
  <c r="AR47" i="18" s="1"/>
  <c r="AR73" i="15"/>
  <c r="AP59" i="18"/>
  <c r="AP45" i="18"/>
  <c r="AR59" i="15" s="1"/>
  <c r="AR76" i="15"/>
  <c r="AP62" i="18"/>
  <c r="AT70" i="15"/>
  <c r="AR56" i="18"/>
  <c r="AS78" i="15"/>
  <c r="AT108" i="15" s="1"/>
  <c r="AR74" i="15"/>
  <c r="AS104" i="15" s="1"/>
  <c r="AP60" i="18"/>
  <c r="AR43" i="18"/>
  <c r="AT57" i="15" s="1"/>
  <c r="AS54" i="15"/>
  <c r="AQ40" i="18"/>
  <c r="AS75" i="15"/>
  <c r="AT105" i="15" s="1"/>
  <c r="AR77" i="15"/>
  <c r="AP63" i="18"/>
  <c r="AT55" i="15"/>
  <c r="AP57" i="18"/>
  <c r="AR71" i="15" s="1"/>
  <c r="AS101" i="15" s="1"/>
  <c r="AT60" i="15"/>
  <c r="AU91" i="15" s="1"/>
  <c r="Q121" i="1"/>
  <c r="Q120" i="1"/>
  <c r="Q119" i="1"/>
  <c r="AH17" i="8" l="1"/>
  <c r="AH8" i="8"/>
  <c r="AB17" i="8"/>
  <c r="AB8" i="8"/>
  <c r="K17" i="8"/>
  <c r="K8" i="8"/>
  <c r="D46" i="4"/>
  <c r="C44" i="4"/>
  <c r="Z8" i="8"/>
  <c r="Z17" i="8"/>
  <c r="P17" i="8"/>
  <c r="P8" i="8"/>
  <c r="T17" i="8"/>
  <c r="T8" i="8"/>
  <c r="I8" i="8"/>
  <c r="I17" i="8"/>
  <c r="S8" i="8"/>
  <c r="S17" i="8"/>
  <c r="X17" i="8"/>
  <c r="X8" i="8"/>
  <c r="G32" i="8"/>
  <c r="G33" i="8" s="1"/>
  <c r="G34" i="8" s="1"/>
  <c r="G5" i="8"/>
  <c r="AE8" i="8"/>
  <c r="AE17" i="8"/>
  <c r="H17" i="8"/>
  <c r="H8" i="8"/>
  <c r="AD8" i="8"/>
  <c r="AD17" i="8"/>
  <c r="N17" i="8"/>
  <c r="N8" i="8"/>
  <c r="W17" i="8"/>
  <c r="W8" i="8"/>
  <c r="F32" i="8"/>
  <c r="F33" i="8" s="1"/>
  <c r="F34" i="8" s="1"/>
  <c r="F5" i="8"/>
  <c r="O8" i="8"/>
  <c r="O17" i="8"/>
  <c r="Q17" i="8"/>
  <c r="Q8" i="8"/>
  <c r="AF17" i="8"/>
  <c r="AF8" i="8"/>
  <c r="AA8" i="8"/>
  <c r="AA17" i="8"/>
  <c r="V8" i="8"/>
  <c r="V17" i="8"/>
  <c r="U17" i="8"/>
  <c r="U8" i="8"/>
  <c r="AG8" i="8"/>
  <c r="AG17" i="8"/>
  <c r="E32" i="8"/>
  <c r="E33" i="8" s="1"/>
  <c r="E34" i="8" s="1"/>
  <c r="E5" i="8"/>
  <c r="Y8" i="8"/>
  <c r="Y17" i="8"/>
  <c r="M17" i="8"/>
  <c r="M8" i="8"/>
  <c r="J8" i="8"/>
  <c r="J17" i="8"/>
  <c r="R17" i="8"/>
  <c r="R8" i="8"/>
  <c r="L8" i="8"/>
  <c r="L17" i="8"/>
  <c r="D53" i="4"/>
  <c r="C51" i="4"/>
  <c r="AC17" i="8"/>
  <c r="AC8" i="8"/>
  <c r="AU55" i="15"/>
  <c r="AS43" i="18"/>
  <c r="AU57" i="15" s="1"/>
  <c r="AQ60" i="18"/>
  <c r="AS74" i="15" s="1"/>
  <c r="AT104" i="15" s="1"/>
  <c r="AS56" i="18"/>
  <c r="AU70" i="15" s="1"/>
  <c r="AS76" i="15"/>
  <c r="AQ62" i="18"/>
  <c r="AQ45" i="18"/>
  <c r="AS59" i="15" s="1"/>
  <c r="AQ48" i="18"/>
  <c r="AQ57" i="18"/>
  <c r="AS71" i="15" s="1"/>
  <c r="AT101" i="15" s="1"/>
  <c r="AS77" i="15"/>
  <c r="AQ63" i="18"/>
  <c r="AR40" i="18"/>
  <c r="AT54" i="15" s="1"/>
  <c r="AU72" i="15"/>
  <c r="AV102" i="15" s="1"/>
  <c r="AT78" i="15"/>
  <c r="AU108" i="15" s="1"/>
  <c r="AU58" i="15"/>
  <c r="AV89" i="15" s="1"/>
  <c r="AS73" i="15"/>
  <c r="AQ59" i="18"/>
  <c r="AU61" i="15"/>
  <c r="AS47" i="18"/>
  <c r="R120" i="1"/>
  <c r="R121" i="1"/>
  <c r="R119" i="1"/>
  <c r="D32" i="8" l="1"/>
  <c r="D5" i="8"/>
  <c r="C46" i="4"/>
  <c r="D55" i="4"/>
  <c r="C53" i="4"/>
  <c r="E8" i="8"/>
  <c r="E17" i="8"/>
  <c r="F17" i="8"/>
  <c r="F8" i="8"/>
  <c r="G17" i="8"/>
  <c r="G8" i="8"/>
  <c r="AT61" i="15"/>
  <c r="AV61" i="15"/>
  <c r="AT47" i="18"/>
  <c r="AS40" i="18"/>
  <c r="AU54" i="15" s="1"/>
  <c r="AR57" i="18"/>
  <c r="AT71" i="15" s="1"/>
  <c r="AU101" i="15" s="1"/>
  <c r="AR62" i="18"/>
  <c r="AT76" i="15" s="1"/>
  <c r="AR60" i="18"/>
  <c r="AT74" i="15" s="1"/>
  <c r="AU104" i="15" s="1"/>
  <c r="AV60" i="15"/>
  <c r="AW91" i="15" s="1"/>
  <c r="AT73" i="15"/>
  <c r="AR59" i="18"/>
  <c r="AV58" i="15"/>
  <c r="AW89" i="15" s="1"/>
  <c r="AV72" i="15"/>
  <c r="AW102" i="15" s="1"/>
  <c r="AT77" i="15"/>
  <c r="AR63" i="18"/>
  <c r="AR48" i="18"/>
  <c r="AT59" i="15"/>
  <c r="AR45" i="18"/>
  <c r="AV70" i="15"/>
  <c r="AT56" i="18"/>
  <c r="AV57" i="15"/>
  <c r="AT43" i="18"/>
  <c r="AV55" i="15"/>
  <c r="S119" i="1"/>
  <c r="S120" i="1"/>
  <c r="S121" i="1"/>
  <c r="C32" i="8" l="1"/>
  <c r="D33" i="8"/>
  <c r="C5" i="8"/>
  <c r="D17" i="8"/>
  <c r="C17" i="8" s="1"/>
  <c r="D8" i="7"/>
  <c r="D9" i="7" s="1"/>
  <c r="D10" i="7" s="1"/>
  <c r="D11" i="7" s="1"/>
  <c r="C15" i="7" s="1"/>
  <c r="D8" i="8"/>
  <c r="C11" i="8" s="1"/>
  <c r="C55" i="4"/>
  <c r="D5" i="16"/>
  <c r="C5" i="16" s="1"/>
  <c r="AW70" i="15"/>
  <c r="AU56" i="18"/>
  <c r="AS48" i="18"/>
  <c r="AW72" i="15"/>
  <c r="AX102" i="15" s="1"/>
  <c r="AS59" i="18"/>
  <c r="AU73" i="15" s="1"/>
  <c r="AS62" i="18"/>
  <c r="AU76" i="15" s="1"/>
  <c r="AV54" i="15"/>
  <c r="AT40" i="18"/>
  <c r="AW57" i="15"/>
  <c r="AU43" i="18"/>
  <c r="AS45" i="18"/>
  <c r="AU59" i="15" s="1"/>
  <c r="AU77" i="15"/>
  <c r="AS63" i="18"/>
  <c r="AW60" i="15"/>
  <c r="AX91" i="15" s="1"/>
  <c r="AS60" i="18"/>
  <c r="AU74" i="15" s="1"/>
  <c r="AV104" i="15" s="1"/>
  <c r="AU71" i="15"/>
  <c r="AV101" i="15" s="1"/>
  <c r="AS57" i="18"/>
  <c r="AW61" i="15"/>
  <c r="AU47" i="18"/>
  <c r="T121" i="1"/>
  <c r="T120" i="1"/>
  <c r="T119" i="1"/>
  <c r="C23" i="7" l="1"/>
  <c r="AH23" i="7" s="1"/>
  <c r="C17" i="7"/>
  <c r="AH21" i="7" s="1"/>
  <c r="C8" i="8"/>
  <c r="C10" i="8"/>
  <c r="D34" i="8"/>
  <c r="C33" i="8"/>
  <c r="D6" i="16"/>
  <c r="C6" i="16" s="1"/>
  <c r="C22" i="16"/>
  <c r="C23" i="16" s="1"/>
  <c r="AT60" i="18"/>
  <c r="AV74" i="15" s="1"/>
  <c r="AW104" i="15" s="1"/>
  <c r="AT45" i="18"/>
  <c r="AV59" i="15" s="1"/>
  <c r="AT62" i="18"/>
  <c r="AV76" i="15" s="1"/>
  <c r="AV73" i="15"/>
  <c r="AT59" i="18"/>
  <c r="AT48" i="18"/>
  <c r="AX55" i="15"/>
  <c r="AV47" i="18"/>
  <c r="AX61" i="15" s="1"/>
  <c r="AT57" i="18"/>
  <c r="AV71" i="15" s="1"/>
  <c r="AW101" i="15" s="1"/>
  <c r="AV77" i="15"/>
  <c r="AT63" i="18"/>
  <c r="AV43" i="18"/>
  <c r="AX57" i="15" s="1"/>
  <c r="AU40" i="18"/>
  <c r="AW54" i="15" s="1"/>
  <c r="AW75" i="15"/>
  <c r="AX105" i="15" s="1"/>
  <c r="AX70" i="15"/>
  <c r="AV56" i="18"/>
  <c r="U121" i="1"/>
  <c r="U119" i="1"/>
  <c r="U120" i="1"/>
  <c r="AH22" i="7" l="1"/>
  <c r="AH16" i="8" s="1"/>
  <c r="AH20" i="8" s="1"/>
  <c r="D22" i="16"/>
  <c r="D21" i="16"/>
  <c r="D23" i="16"/>
  <c r="AC23" i="7"/>
  <c r="AE23" i="7"/>
  <c r="H23" i="7"/>
  <c r="F23" i="7"/>
  <c r="U23" i="7"/>
  <c r="W23" i="7"/>
  <c r="Y23" i="7"/>
  <c r="L23" i="7"/>
  <c r="M23" i="7"/>
  <c r="J23" i="7"/>
  <c r="O23" i="7"/>
  <c r="N23" i="7"/>
  <c r="Q23" i="7"/>
  <c r="R23" i="7"/>
  <c r="AA23" i="7"/>
  <c r="AD23" i="7"/>
  <c r="D23" i="7"/>
  <c r="P23" i="7"/>
  <c r="G23" i="7"/>
  <c r="X23" i="7"/>
  <c r="I23" i="7"/>
  <c r="AF23" i="7"/>
  <c r="S23" i="7"/>
  <c r="T23" i="7"/>
  <c r="Z23" i="7"/>
  <c r="AG23" i="7"/>
  <c r="K23" i="7"/>
  <c r="AB23" i="7"/>
  <c r="E23" i="7"/>
  <c r="V23" i="7"/>
  <c r="C34" i="8"/>
  <c r="D35" i="8"/>
  <c r="E35" i="8" s="1"/>
  <c r="F35" i="8" s="1"/>
  <c r="G35" i="8" s="1"/>
  <c r="H35" i="8" s="1"/>
  <c r="I35" i="8" s="1"/>
  <c r="J35" i="8" s="1"/>
  <c r="K35" i="8" s="1"/>
  <c r="L35" i="8" s="1"/>
  <c r="M35" i="8" s="1"/>
  <c r="N35" i="8" s="1"/>
  <c r="O35" i="8" s="1"/>
  <c r="P35" i="8" s="1"/>
  <c r="Q35" i="8" s="1"/>
  <c r="R35" i="8" s="1"/>
  <c r="S35" i="8" s="1"/>
  <c r="T35" i="8" s="1"/>
  <c r="U35" i="8" s="1"/>
  <c r="V35" i="8" s="1"/>
  <c r="W35" i="8" s="1"/>
  <c r="X35" i="8" s="1"/>
  <c r="Y35" i="8" s="1"/>
  <c r="Z35" i="8" s="1"/>
  <c r="AA35" i="8" s="1"/>
  <c r="AB35" i="8" s="1"/>
  <c r="AC35" i="8" s="1"/>
  <c r="AD35" i="8" s="1"/>
  <c r="AE35" i="8" s="1"/>
  <c r="AF35" i="8" s="1"/>
  <c r="AG35" i="8" s="1"/>
  <c r="AH35" i="8" s="1"/>
  <c r="W21" i="7"/>
  <c r="J21" i="7"/>
  <c r="J22" i="7" s="1"/>
  <c r="J16" i="8" s="1"/>
  <c r="J20" i="8" s="1"/>
  <c r="AG21" i="7"/>
  <c r="D21" i="7"/>
  <c r="Y21" i="7"/>
  <c r="Z21" i="7"/>
  <c r="M21" i="7"/>
  <c r="AE21" i="7"/>
  <c r="O21" i="7"/>
  <c r="R21" i="7"/>
  <c r="R22" i="7" s="1"/>
  <c r="R16" i="8" s="1"/>
  <c r="R20" i="8" s="1"/>
  <c r="Q21" i="7"/>
  <c r="AA21" i="7"/>
  <c r="E21" i="7"/>
  <c r="E22" i="7" s="1"/>
  <c r="E16" i="8" s="1"/>
  <c r="E20" i="8" s="1"/>
  <c r="F21" i="7"/>
  <c r="C21" i="7"/>
  <c r="C22" i="7" s="1"/>
  <c r="G21" i="7"/>
  <c r="H21" i="7"/>
  <c r="I21" i="7"/>
  <c r="P21" i="7"/>
  <c r="K21" i="7"/>
  <c r="X21" i="7"/>
  <c r="U21" i="7"/>
  <c r="V21" i="7"/>
  <c r="AF21" i="7"/>
  <c r="AC21" i="7"/>
  <c r="AD21" i="7"/>
  <c r="T21" i="7"/>
  <c r="N21" i="7"/>
  <c r="N22" i="7" s="1"/>
  <c r="N16" i="8" s="1"/>
  <c r="N20" i="8" s="1"/>
  <c r="S21" i="7"/>
  <c r="AB21" i="7"/>
  <c r="L21" i="7"/>
  <c r="AW78" i="15"/>
  <c r="AX108" i="15" s="1"/>
  <c r="AY72" i="15"/>
  <c r="AZ102" i="15" s="1"/>
  <c r="AV40" i="18"/>
  <c r="AX54" i="15" s="1"/>
  <c r="AU63" i="18"/>
  <c r="AW77" i="15" s="1"/>
  <c r="AU57" i="18"/>
  <c r="AW71" i="15" s="1"/>
  <c r="AX101" i="15" s="1"/>
  <c r="AU59" i="18"/>
  <c r="AW73" i="15" s="1"/>
  <c r="AY78" i="15"/>
  <c r="AW56" i="18"/>
  <c r="AY70" i="15" s="1"/>
  <c r="AX75" i="15"/>
  <c r="AY105" i="15" s="1"/>
  <c r="AY57" i="15"/>
  <c r="AW43" i="18"/>
  <c r="AY60" i="15"/>
  <c r="AZ91" i="15" s="1"/>
  <c r="AY61" i="15"/>
  <c r="AW47" i="18"/>
  <c r="AU48" i="18"/>
  <c r="AW76" i="15"/>
  <c r="AU62" i="18"/>
  <c r="AW59" i="15"/>
  <c r="AU45" i="18"/>
  <c r="AW74" i="15"/>
  <c r="AX104" i="15" s="1"/>
  <c r="AU60" i="18"/>
  <c r="V120" i="1"/>
  <c r="V121" i="1"/>
  <c r="V119" i="1"/>
  <c r="AC22" i="7" l="1"/>
  <c r="AC16" i="8" s="1"/>
  <c r="AC20" i="8" s="1"/>
  <c r="I22" i="7"/>
  <c r="H22" i="7"/>
  <c r="H16" i="8" s="1"/>
  <c r="H20" i="8" s="1"/>
  <c r="G22" i="7"/>
  <c r="G16" i="8" s="1"/>
  <c r="G20" i="8" s="1"/>
  <c r="AF22" i="7"/>
  <c r="AF16" i="8" s="1"/>
  <c r="AF20" i="8" s="1"/>
  <c r="K22" i="7"/>
  <c r="K16" i="8" s="1"/>
  <c r="K20" i="8" s="1"/>
  <c r="AA22" i="7"/>
  <c r="AA16" i="8" s="1"/>
  <c r="AA20" i="8" s="1"/>
  <c r="AE22" i="7"/>
  <c r="AE16" i="8" s="1"/>
  <c r="AE20" i="8" s="1"/>
  <c r="S22" i="7"/>
  <c r="S16" i="8" s="1"/>
  <c r="S20" i="8" s="1"/>
  <c r="X22" i="7"/>
  <c r="X16" i="8" s="1"/>
  <c r="X20" i="8" s="1"/>
  <c r="D22" i="7"/>
  <c r="D16" i="8" s="1"/>
  <c r="D20" i="8" s="1"/>
  <c r="L22" i="7"/>
  <c r="L16" i="8" s="1"/>
  <c r="L20" i="8" s="1"/>
  <c r="T22" i="7"/>
  <c r="T16" i="8" s="1"/>
  <c r="T20" i="8" s="1"/>
  <c r="V22" i="7"/>
  <c r="V16" i="8" s="1"/>
  <c r="V20" i="8" s="1"/>
  <c r="P22" i="7"/>
  <c r="P16" i="8" s="1"/>
  <c r="P20" i="8" s="1"/>
  <c r="Q22" i="7"/>
  <c r="Q16" i="8" s="1"/>
  <c r="Q20" i="8" s="1"/>
  <c r="M22" i="7"/>
  <c r="M16" i="8" s="1"/>
  <c r="M20" i="8" s="1"/>
  <c r="AG22" i="7"/>
  <c r="AG16" i="8" s="1"/>
  <c r="AG20" i="8" s="1"/>
  <c r="AB22" i="7"/>
  <c r="AB16" i="8" s="1"/>
  <c r="AB20" i="8" s="1"/>
  <c r="AD22" i="7"/>
  <c r="AD16" i="8" s="1"/>
  <c r="AD20" i="8" s="1"/>
  <c r="U22" i="7"/>
  <c r="U16" i="8" s="1"/>
  <c r="U20" i="8" s="1"/>
  <c r="I16" i="8"/>
  <c r="I20" i="8" s="1"/>
  <c r="F22" i="7"/>
  <c r="F16" i="8" s="1"/>
  <c r="F20" i="8" s="1"/>
  <c r="Z22" i="7"/>
  <c r="Z16" i="8" s="1"/>
  <c r="Z20" i="8" s="1"/>
  <c r="O22" i="7"/>
  <c r="O16" i="8" s="1"/>
  <c r="O20" i="8" s="1"/>
  <c r="Y22" i="7"/>
  <c r="Y16" i="8" s="1"/>
  <c r="Y20" i="8" s="1"/>
  <c r="W22" i="7"/>
  <c r="W16" i="8" s="1"/>
  <c r="W20" i="8" s="1"/>
  <c r="AX78" i="15"/>
  <c r="AY108" i="15" s="1"/>
  <c r="AZ108" i="15"/>
  <c r="AX59" i="15"/>
  <c r="AV45" i="18"/>
  <c r="AV48" i="18"/>
  <c r="AZ55" i="15"/>
  <c r="AX77" i="15"/>
  <c r="AV63" i="18"/>
  <c r="AZ72" i="15"/>
  <c r="BA102" i="15" s="1"/>
  <c r="AV60" i="18"/>
  <c r="AX74" i="15" s="1"/>
  <c r="AY104" i="15" s="1"/>
  <c r="AX76" i="15"/>
  <c r="AV62" i="18"/>
  <c r="AZ61" i="15"/>
  <c r="AX47" i="18"/>
  <c r="AX43" i="18"/>
  <c r="AZ57" i="15" s="1"/>
  <c r="AZ70" i="15"/>
  <c r="AX56" i="18"/>
  <c r="AX73" i="15"/>
  <c r="AV59" i="18"/>
  <c r="AX71" i="15"/>
  <c r="AY101" i="15" s="1"/>
  <c r="AV57" i="18"/>
  <c r="AW57" i="18" s="1"/>
  <c r="AY54" i="15"/>
  <c r="AW40" i="18"/>
  <c r="W120" i="1"/>
  <c r="W119" i="1"/>
  <c r="W121" i="1"/>
  <c r="C23" i="8" l="1"/>
  <c r="C22" i="8"/>
  <c r="C20" i="8"/>
  <c r="C16" i="8"/>
  <c r="AY75" i="15"/>
  <c r="AZ105" i="15" s="1"/>
  <c r="AZ54" i="15"/>
  <c r="AX40" i="18"/>
  <c r="AW59" i="18"/>
  <c r="AY73" i="15" s="1"/>
  <c r="AY56" i="18"/>
  <c r="BA70" i="15" s="1"/>
  <c r="BA61" i="15"/>
  <c r="AY47" i="18"/>
  <c r="AY74" i="15"/>
  <c r="AZ104" i="15" s="1"/>
  <c r="AW60" i="18"/>
  <c r="AY77" i="15"/>
  <c r="AW63" i="18"/>
  <c r="AX63" i="18" s="1"/>
  <c r="AZ56" i="15"/>
  <c r="BA87" i="15" s="1"/>
  <c r="BA75" i="15"/>
  <c r="BB105" i="15" s="1"/>
  <c r="AW48" i="18"/>
  <c r="AZ60" i="15"/>
  <c r="BA91" i="15" s="1"/>
  <c r="AZ71" i="15"/>
  <c r="AX57" i="18"/>
  <c r="BA57" i="15"/>
  <c r="AY43" i="18"/>
  <c r="AY76" i="15"/>
  <c r="AW62" i="18"/>
  <c r="BA72" i="15"/>
  <c r="BB102" i="15" s="1"/>
  <c r="BA78" i="15"/>
  <c r="BB108" i="15" s="1"/>
  <c r="BB60" i="15"/>
  <c r="BC91" i="15" s="1"/>
  <c r="AY59" i="15"/>
  <c r="AW45" i="18"/>
  <c r="AX45" i="18" s="1"/>
  <c r="X119" i="1"/>
  <c r="X120" i="1"/>
  <c r="X121" i="1"/>
  <c r="AX62" i="18" l="1"/>
  <c r="AY62" i="18" s="1"/>
  <c r="AY63" i="18"/>
  <c r="BA77" i="15" s="1"/>
  <c r="BB61" i="15"/>
  <c r="AZ47" i="18"/>
  <c r="BA47" i="18" s="1"/>
  <c r="BB47" i="18" s="1"/>
  <c r="AX59" i="18"/>
  <c r="AZ73" i="15" s="1"/>
  <c r="AY71" i="15"/>
  <c r="AZ101" i="15" s="1"/>
  <c r="BA101" i="15"/>
  <c r="AY45" i="18"/>
  <c r="BA59" i="15" s="1"/>
  <c r="AZ43" i="18"/>
  <c r="BA43" i="18" s="1"/>
  <c r="BB43" i="18" s="1"/>
  <c r="BA71" i="15"/>
  <c r="BB101" i="15" s="1"/>
  <c r="AY57" i="18"/>
  <c r="AX48" i="18"/>
  <c r="BA56" i="15"/>
  <c r="BB87" i="15" s="1"/>
  <c r="AX60" i="18"/>
  <c r="AZ74" i="15" s="1"/>
  <c r="BA104" i="15" s="1"/>
  <c r="AZ56" i="18"/>
  <c r="BA56" i="18" s="1"/>
  <c r="BB56" i="18" s="1"/>
  <c r="BA54" i="15"/>
  <c r="AY40" i="18"/>
  <c r="Y119" i="1"/>
  <c r="Y121" i="1"/>
  <c r="Y120" i="1"/>
  <c r="BB70" i="15" l="1"/>
  <c r="BB72" i="15"/>
  <c r="BC102" i="15" s="1"/>
  <c r="BB57" i="15"/>
  <c r="BB78" i="15"/>
  <c r="BC108" i="15" s="1"/>
  <c r="AZ76" i="15"/>
  <c r="BB75" i="15"/>
  <c r="BC105" i="15" s="1"/>
  <c r="BB58" i="15"/>
  <c r="BC89" i="15" s="1"/>
  <c r="BB55" i="15"/>
  <c r="AZ59" i="15"/>
  <c r="AZ77" i="15"/>
  <c r="BB71" i="15"/>
  <c r="BC101" i="15" s="1"/>
  <c r="AZ57" i="18"/>
  <c r="BA57" i="18" s="1"/>
  <c r="BB57" i="18" s="1"/>
  <c r="BB59" i="15"/>
  <c r="AZ45" i="18"/>
  <c r="BA45" i="18" s="1"/>
  <c r="BB45" i="18" s="1"/>
  <c r="BA73" i="15"/>
  <c r="AY59" i="18"/>
  <c r="BB77" i="15"/>
  <c r="AZ63" i="18"/>
  <c r="BA63" i="18" s="1"/>
  <c r="BB63" i="18" s="1"/>
  <c r="BB54" i="15"/>
  <c r="AZ40" i="18"/>
  <c r="BA40" i="18" s="1"/>
  <c r="BB40" i="18" s="1"/>
  <c r="AY60" i="18"/>
  <c r="BA74" i="15" s="1"/>
  <c r="BB104" i="15" s="1"/>
  <c r="AY48" i="18"/>
  <c r="BB76" i="15"/>
  <c r="AZ62" i="18"/>
  <c r="BA62" i="18" s="1"/>
  <c r="BB62" i="18" s="1"/>
  <c r="Z119" i="1"/>
  <c r="Z121" i="1"/>
  <c r="Z120" i="1"/>
  <c r="BB56" i="15" l="1"/>
  <c r="BC87" i="15" s="1"/>
  <c r="BA76" i="15"/>
  <c r="BB74" i="15"/>
  <c r="AZ60" i="18"/>
  <c r="BA60" i="18" s="1"/>
  <c r="BB60" i="18" s="1"/>
  <c r="AZ48" i="18"/>
  <c r="BA48" i="18" s="1"/>
  <c r="BB48" i="18" s="1"/>
  <c r="BB73" i="15"/>
  <c r="AZ59" i="18"/>
  <c r="BA59" i="18" s="1"/>
  <c r="BB59" i="18" s="1"/>
  <c r="AA120" i="1"/>
  <c r="AA119" i="1"/>
  <c r="AA121" i="1"/>
  <c r="AB119" i="1" l="1"/>
  <c r="AB120" i="1"/>
  <c r="AB121" i="1"/>
  <c r="AC119" i="1" l="1"/>
  <c r="AC121" i="1"/>
  <c r="AC120" i="1"/>
  <c r="AD120" i="1" l="1"/>
  <c r="AD119" i="1"/>
  <c r="AD121" i="1"/>
  <c r="AE120" i="1" l="1"/>
  <c r="AE121" i="1"/>
  <c r="AE119" i="1"/>
  <c r="AF120" i="1" l="1"/>
  <c r="AF119" i="1"/>
  <c r="AF121" i="1"/>
  <c r="AG119" i="1" l="1"/>
  <c r="AG120" i="1"/>
  <c r="AG121" i="1"/>
  <c r="AH119" i="1" l="1"/>
  <c r="AH121" i="1"/>
  <c r="AH120" i="1"/>
  <c r="AI120" i="1" l="1"/>
  <c r="AI119" i="1"/>
  <c r="AI121" i="1"/>
  <c r="AJ120" i="1" l="1"/>
  <c r="AK120" i="1" s="1"/>
  <c r="AJ121" i="1"/>
  <c r="AJ119" i="1"/>
  <c r="AK119" i="1" s="1"/>
  <c r="AK121" i="1" l="1"/>
  <c r="AL119" i="1" l="1"/>
  <c r="AM119" i="1" s="1"/>
  <c r="AN119" i="1" s="1"/>
  <c r="AO119" i="1" s="1"/>
  <c r="AP119" i="1" s="1"/>
  <c r="AL121" i="1"/>
  <c r="AM121" i="1" s="1"/>
  <c r="AN121" i="1" s="1"/>
  <c r="AO121" i="1" s="1"/>
  <c r="AP121" i="1" s="1"/>
  <c r="AL120" i="1"/>
  <c r="AM120" i="1" s="1"/>
  <c r="AN120" i="1" s="1"/>
  <c r="AO120" i="1" s="1"/>
  <c r="AP120" i="1" s="1"/>
  <c r="AQ121" i="1" l="1"/>
  <c r="AR121" i="1" s="1"/>
  <c r="AS121" i="1" s="1"/>
  <c r="AT121" i="1" s="1"/>
  <c r="AU121" i="1" s="1"/>
  <c r="AV121" i="1" s="1"/>
  <c r="AW121" i="1" s="1"/>
  <c r="AX121" i="1" s="1"/>
  <c r="AY121" i="1" s="1"/>
  <c r="AZ121" i="1" s="1"/>
  <c r="BA121" i="1" s="1"/>
  <c r="BB121" i="1" s="1"/>
  <c r="AH52" i="14"/>
  <c r="AQ120" i="1"/>
  <c r="AR120" i="1" s="1"/>
  <c r="AS120" i="1" s="1"/>
  <c r="AT120" i="1" s="1"/>
  <c r="AU120" i="1" s="1"/>
  <c r="AV120" i="1" s="1"/>
  <c r="AW120" i="1" s="1"/>
  <c r="AX120" i="1" s="1"/>
  <c r="AY120" i="1" s="1"/>
  <c r="AZ120" i="1" s="1"/>
  <c r="BA120" i="1" s="1"/>
  <c r="BB120" i="1" s="1"/>
  <c r="AH51" i="14"/>
  <c r="AQ119" i="1"/>
  <c r="AR119" i="1" s="1"/>
  <c r="AS119" i="1" s="1"/>
  <c r="AT119" i="1" s="1"/>
  <c r="AU119" i="1" s="1"/>
  <c r="AV119" i="1" s="1"/>
  <c r="AW119" i="1" s="1"/>
  <c r="AX119" i="1" s="1"/>
  <c r="AY119" i="1" s="1"/>
  <c r="AZ119" i="1" s="1"/>
  <c r="BA119" i="1" s="1"/>
  <c r="BB119" i="1" s="1"/>
  <c r="AH50" i="14"/>
  <c r="F11" i="11"/>
  <c r="G11" i="11" s="1"/>
  <c r="H11" i="11" s="1"/>
  <c r="F39" i="11"/>
  <c r="G39" i="11" s="1"/>
  <c r="H39" i="11" s="1"/>
  <c r="AH54" i="14" l="1"/>
  <c r="AH9" i="16" s="1"/>
  <c r="I11" i="11"/>
  <c r="F11" i="12"/>
  <c r="F75" i="12" s="1"/>
  <c r="F39" i="12"/>
  <c r="F103" i="12" s="1"/>
  <c r="I39" i="11"/>
  <c r="I39" i="12" s="1"/>
  <c r="I103" i="12" s="1"/>
  <c r="J11" i="11" l="1"/>
  <c r="G11" i="12"/>
  <c r="G75" i="12" s="1"/>
  <c r="I11" i="12"/>
  <c r="I75" i="12" s="1"/>
  <c r="J39" i="11"/>
  <c r="G39" i="12"/>
  <c r="G103" i="12" s="1"/>
  <c r="H11" i="12" l="1"/>
  <c r="H75" i="12" s="1"/>
  <c r="K11" i="11"/>
  <c r="L11" i="11" s="1"/>
  <c r="M11" i="11" s="1"/>
  <c r="N11" i="11" s="1"/>
  <c r="H39" i="12"/>
  <c r="H103" i="12" s="1"/>
  <c r="K39" i="11"/>
  <c r="L39" i="11" s="1"/>
  <c r="J11" i="12"/>
  <c r="J75" i="12" s="1"/>
  <c r="K11" i="12" l="1"/>
  <c r="K75" i="12" s="1"/>
  <c r="K139" i="12" s="1"/>
  <c r="M39" i="11"/>
  <c r="L39" i="12"/>
  <c r="L103" i="12" s="1"/>
  <c r="O11" i="11"/>
  <c r="J139" i="12"/>
  <c r="N39" i="11" l="1"/>
  <c r="M39" i="12"/>
  <c r="M103" i="12" s="1"/>
  <c r="P11" i="11"/>
  <c r="L11" i="12"/>
  <c r="L75" i="12" s="1"/>
  <c r="O39" i="11" l="1"/>
  <c r="N39" i="12"/>
  <c r="N103" i="12" s="1"/>
  <c r="Q11" i="11"/>
  <c r="L139" i="12"/>
  <c r="M11" i="12"/>
  <c r="M75" i="12" s="1"/>
  <c r="J39" i="12" l="1"/>
  <c r="J103" i="12" s="1"/>
  <c r="P39" i="11"/>
  <c r="O39" i="12"/>
  <c r="O103" i="12" s="1"/>
  <c r="R11" i="11"/>
  <c r="M139" i="12"/>
  <c r="N11" i="12"/>
  <c r="N75" i="12" s="1"/>
  <c r="K39" i="12" l="1"/>
  <c r="K103" i="12" s="1"/>
  <c r="Q39" i="11"/>
  <c r="P39" i="12"/>
  <c r="P103" i="12" s="1"/>
  <c r="P11" i="12"/>
  <c r="P75" i="12" s="1"/>
  <c r="S11" i="11"/>
  <c r="O11" i="12"/>
  <c r="O75" i="12" s="1"/>
  <c r="N139" i="12"/>
  <c r="R39" i="11" l="1"/>
  <c r="Q39" i="12"/>
  <c r="Q103" i="12" s="1"/>
  <c r="P139" i="12"/>
  <c r="T11" i="11"/>
  <c r="Q11" i="12"/>
  <c r="Q75" i="12" s="1"/>
  <c r="O139" i="12"/>
  <c r="F40" i="11"/>
  <c r="G40" i="11" s="1"/>
  <c r="H40" i="11" s="1"/>
  <c r="F41" i="11"/>
  <c r="G41" i="11" s="1"/>
  <c r="H41" i="11" s="1"/>
  <c r="F10" i="11"/>
  <c r="G10" i="11" s="1"/>
  <c r="H10" i="11" s="1"/>
  <c r="F7" i="11"/>
  <c r="G7" i="11" s="1"/>
  <c r="H7" i="11" s="1"/>
  <c r="F8" i="11"/>
  <c r="G8" i="11" s="1"/>
  <c r="H8" i="11" s="1"/>
  <c r="F9" i="11"/>
  <c r="G9" i="11" s="1"/>
  <c r="H9" i="11" s="1"/>
  <c r="F42" i="11"/>
  <c r="G42" i="11" s="1"/>
  <c r="H42" i="11" s="1"/>
  <c r="F43" i="11"/>
  <c r="G43" i="11" s="1"/>
  <c r="H43" i="11" s="1"/>
  <c r="R39" i="12" l="1"/>
  <c r="R103" i="12" s="1"/>
  <c r="S39" i="11"/>
  <c r="T39" i="11" s="1"/>
  <c r="U11" i="11"/>
  <c r="V11" i="11" s="1"/>
  <c r="T11" i="12"/>
  <c r="T75" i="12" s="1"/>
  <c r="F40" i="12"/>
  <c r="F104" i="12" s="1"/>
  <c r="I40" i="11"/>
  <c r="I40" i="12" s="1"/>
  <c r="I104" i="12" s="1"/>
  <c r="F8" i="12"/>
  <c r="F72" i="12" s="1"/>
  <c r="I8" i="11"/>
  <c r="I8" i="12" s="1"/>
  <c r="I72" i="12" s="1"/>
  <c r="F43" i="12"/>
  <c r="F107" i="12" s="1"/>
  <c r="I43" i="11"/>
  <c r="I43" i="12" s="1"/>
  <c r="I107" i="12" s="1"/>
  <c r="F9" i="12"/>
  <c r="F73" i="12" s="1"/>
  <c r="I9" i="11"/>
  <c r="I9" i="12" s="1"/>
  <c r="I73" i="12" s="1"/>
  <c r="F41" i="12"/>
  <c r="F105" i="12" s="1"/>
  <c r="I41" i="11"/>
  <c r="F10" i="12"/>
  <c r="F74" i="12" s="1"/>
  <c r="I10" i="11"/>
  <c r="I10" i="12" s="1"/>
  <c r="I74" i="12" s="1"/>
  <c r="F7" i="12"/>
  <c r="F71" i="12" s="1"/>
  <c r="I7" i="11"/>
  <c r="I7" i="12" s="1"/>
  <c r="I71" i="12" s="1"/>
  <c r="I42" i="11"/>
  <c r="I42" i="12" s="1"/>
  <c r="I106" i="12" s="1"/>
  <c r="F42" i="12"/>
  <c r="F106" i="12" s="1"/>
  <c r="R11" i="12"/>
  <c r="R75" i="12" s="1"/>
  <c r="Q139" i="12"/>
  <c r="U39" i="11" l="1"/>
  <c r="V39" i="11" s="1"/>
  <c r="T39" i="12"/>
  <c r="T103" i="12" s="1"/>
  <c r="W11" i="11"/>
  <c r="X11" i="11" s="1"/>
  <c r="V11" i="12"/>
  <c r="V75" i="12" s="1"/>
  <c r="T139" i="12"/>
  <c r="J38" i="11"/>
  <c r="G40" i="12"/>
  <c r="G104" i="12" s="1"/>
  <c r="J40" i="11"/>
  <c r="G8" i="12"/>
  <c r="G72" i="12" s="1"/>
  <c r="J8" i="11"/>
  <c r="G41" i="12"/>
  <c r="G105" i="12" s="1"/>
  <c r="J41" i="11"/>
  <c r="G42" i="12"/>
  <c r="G106" i="12" s="1"/>
  <c r="J42" i="11"/>
  <c r="G7" i="12"/>
  <c r="G71" i="12" s="1"/>
  <c r="J7" i="11"/>
  <c r="K7" i="11" s="1"/>
  <c r="G9" i="12"/>
  <c r="G73" i="12" s="1"/>
  <c r="J9" i="11"/>
  <c r="R139" i="12"/>
  <c r="G10" i="12"/>
  <c r="G74" i="12" s="1"/>
  <c r="J10" i="11"/>
  <c r="G43" i="12"/>
  <c r="G107" i="12" s="1"/>
  <c r="J43" i="11"/>
  <c r="W39" i="11" l="1"/>
  <c r="V39" i="12"/>
  <c r="V103" i="12" s="1"/>
  <c r="S11" i="12"/>
  <c r="S75" i="12" s="1"/>
  <c r="Y11" i="11"/>
  <c r="X11" i="12"/>
  <c r="X75" i="12" s="1"/>
  <c r="H43" i="12"/>
  <c r="H107" i="12" s="1"/>
  <c r="K43" i="11"/>
  <c r="L43" i="11" s="1"/>
  <c r="M43" i="11" s="1"/>
  <c r="N43" i="11" s="1"/>
  <c r="H9" i="12"/>
  <c r="H73" i="12" s="1"/>
  <c r="K9" i="11"/>
  <c r="L9" i="11" s="1"/>
  <c r="J9" i="12"/>
  <c r="J73" i="12" s="1"/>
  <c r="J137" i="12" s="1"/>
  <c r="H8" i="12"/>
  <c r="H72" i="12" s="1"/>
  <c r="K8" i="11"/>
  <c r="J8" i="12"/>
  <c r="J72" i="12" s="1"/>
  <c r="K38" i="11"/>
  <c r="V139" i="12"/>
  <c r="H10" i="12"/>
  <c r="H74" i="12" s="1"/>
  <c r="K10" i="11"/>
  <c r="L10" i="11" s="1"/>
  <c r="M10" i="11" s="1"/>
  <c r="J10" i="12"/>
  <c r="J74" i="12" s="1"/>
  <c r="H42" i="12"/>
  <c r="H106" i="12" s="1"/>
  <c r="K42" i="11"/>
  <c r="J42" i="12"/>
  <c r="J106" i="12" s="1"/>
  <c r="L7" i="11"/>
  <c r="K7" i="12"/>
  <c r="K71" i="12" s="1"/>
  <c r="K41" i="11"/>
  <c r="L41" i="11" s="1"/>
  <c r="M41" i="11" s="1"/>
  <c r="J41" i="12"/>
  <c r="J105" i="12" s="1"/>
  <c r="J169" i="12" s="1"/>
  <c r="H40" i="12"/>
  <c r="H104" i="12" s="1"/>
  <c r="K40" i="11"/>
  <c r="L40" i="11" s="1"/>
  <c r="M40" i="11" s="1"/>
  <c r="N40" i="11" s="1"/>
  <c r="J40" i="12"/>
  <c r="J104" i="12" s="1"/>
  <c r="H7" i="12"/>
  <c r="H71" i="12" s="1"/>
  <c r="H41" i="12"/>
  <c r="H105" i="12" s="1"/>
  <c r="X39" i="11" l="1"/>
  <c r="W39" i="12"/>
  <c r="W103" i="12" s="1"/>
  <c r="L38" i="11"/>
  <c r="K38" i="12"/>
  <c r="K102" i="12" s="1"/>
  <c r="O43" i="11"/>
  <c r="N43" i="12"/>
  <c r="N107" i="12" s="1"/>
  <c r="N171" i="12" s="1"/>
  <c r="S139" i="12"/>
  <c r="N10" i="11"/>
  <c r="M10" i="12"/>
  <c r="M74" i="12" s="1"/>
  <c r="M7" i="11"/>
  <c r="N7" i="11" s="1"/>
  <c r="L7" i="12"/>
  <c r="L71" i="12" s="1"/>
  <c r="L8" i="11"/>
  <c r="K8" i="12"/>
  <c r="K72" i="12" s="1"/>
  <c r="Z11" i="11"/>
  <c r="Y11" i="12"/>
  <c r="Y75" i="12" s="1"/>
  <c r="O40" i="11"/>
  <c r="N40" i="12"/>
  <c r="N104" i="12" s="1"/>
  <c r="M9" i="11"/>
  <c r="N9" i="11" s="1"/>
  <c r="L9" i="12"/>
  <c r="L73" i="12" s="1"/>
  <c r="L137" i="12" s="1"/>
  <c r="X139" i="12"/>
  <c r="N41" i="11"/>
  <c r="M41" i="12"/>
  <c r="M105" i="12" s="1"/>
  <c r="L42" i="11"/>
  <c r="K42" i="12"/>
  <c r="K106" i="12" s="1"/>
  <c r="S39" i="12" l="1"/>
  <c r="S103" i="12" s="1"/>
  <c r="Y39" i="11"/>
  <c r="X39" i="12"/>
  <c r="X103" i="12" s="1"/>
  <c r="M42" i="11"/>
  <c r="L42" i="12"/>
  <c r="L106" i="12" s="1"/>
  <c r="P40" i="11"/>
  <c r="O40" i="12"/>
  <c r="O104" i="12" s="1"/>
  <c r="I41" i="12"/>
  <c r="I105" i="12" s="1"/>
  <c r="O41" i="11"/>
  <c r="N41" i="12"/>
  <c r="N105" i="12" s="1"/>
  <c r="O7" i="11"/>
  <c r="N7" i="12"/>
  <c r="N71" i="12" s="1"/>
  <c r="J38" i="12"/>
  <c r="J102" i="12" s="1"/>
  <c r="M38" i="11"/>
  <c r="L38" i="12"/>
  <c r="L102" i="12" s="1"/>
  <c r="O9" i="11"/>
  <c r="N9" i="12"/>
  <c r="N73" i="12" s="1"/>
  <c r="N137" i="12" s="1"/>
  <c r="U11" i="12"/>
  <c r="U75" i="12" s="1"/>
  <c r="AA11" i="11"/>
  <c r="Z11" i="12"/>
  <c r="Z75" i="12" s="1"/>
  <c r="Y139" i="12"/>
  <c r="M8" i="11"/>
  <c r="L8" i="12"/>
  <c r="L72" i="12" s="1"/>
  <c r="O10" i="11"/>
  <c r="N10" i="12"/>
  <c r="N74" i="12" s="1"/>
  <c r="J43" i="12"/>
  <c r="J107" i="12" s="1"/>
  <c r="J171" i="12" s="1"/>
  <c r="P43" i="11"/>
  <c r="O43" i="12"/>
  <c r="O107" i="12" s="1"/>
  <c r="O171" i="12" s="1"/>
  <c r="Z39" i="11" l="1"/>
  <c r="Y39" i="12"/>
  <c r="Y103" i="12" s="1"/>
  <c r="N8" i="11"/>
  <c r="M8" i="12"/>
  <c r="M72" i="12" s="1"/>
  <c r="Z139" i="12"/>
  <c r="P9" i="11"/>
  <c r="O9" i="12"/>
  <c r="O73" i="12" s="1"/>
  <c r="O137" i="12" s="1"/>
  <c r="N42" i="11"/>
  <c r="M42" i="12"/>
  <c r="M106" i="12" s="1"/>
  <c r="K43" i="12"/>
  <c r="K107" i="12" s="1"/>
  <c r="K171" i="12" s="1"/>
  <c r="Q43" i="11"/>
  <c r="P43" i="12"/>
  <c r="P107" i="12" s="1"/>
  <c r="P171" i="12" s="1"/>
  <c r="P41" i="11"/>
  <c r="O41" i="12"/>
  <c r="O105" i="12" s="1"/>
  <c r="P10" i="11"/>
  <c r="O10" i="12"/>
  <c r="O74" i="12" s="1"/>
  <c r="U139" i="12"/>
  <c r="N38" i="11"/>
  <c r="M38" i="12"/>
  <c r="M102" i="12" s="1"/>
  <c r="K40" i="12"/>
  <c r="K104" i="12" s="1"/>
  <c r="Q40" i="11"/>
  <c r="P40" i="12"/>
  <c r="P104" i="12" s="1"/>
  <c r="N169" i="12"/>
  <c r="AB11" i="11"/>
  <c r="AC11" i="11" s="1"/>
  <c r="AA11" i="12"/>
  <c r="AA75" i="12" s="1"/>
  <c r="J7" i="12"/>
  <c r="J71" i="12" s="1"/>
  <c r="P7" i="11"/>
  <c r="O7" i="12"/>
  <c r="O71" i="12" s="1"/>
  <c r="O169" i="12" l="1"/>
  <c r="AD11" i="11"/>
  <c r="AC11" i="12"/>
  <c r="AC75" i="12" s="1"/>
  <c r="AC139" i="12" s="1"/>
  <c r="U39" i="12"/>
  <c r="U103" i="12" s="1"/>
  <c r="Z39" i="12"/>
  <c r="Z103" i="12" s="1"/>
  <c r="L40" i="12"/>
  <c r="L104" i="12" s="1"/>
  <c r="R40" i="11"/>
  <c r="S40" i="11" s="1"/>
  <c r="T40" i="11" s="1"/>
  <c r="U40" i="11" s="1"/>
  <c r="V40" i="11" s="1"/>
  <c r="Q40" i="12"/>
  <c r="Q104" i="12" s="1"/>
  <c r="K9" i="12"/>
  <c r="K73" i="12" s="1"/>
  <c r="K137" i="12" s="1"/>
  <c r="Q9" i="11"/>
  <c r="P9" i="12"/>
  <c r="P73" i="12" s="1"/>
  <c r="P137" i="12" s="1"/>
  <c r="O8" i="11"/>
  <c r="N8" i="12"/>
  <c r="N72" i="12" s="1"/>
  <c r="AA139" i="12"/>
  <c r="AA171" i="12"/>
  <c r="O38" i="11"/>
  <c r="N38" i="12"/>
  <c r="N102" i="12" s="1"/>
  <c r="K10" i="12"/>
  <c r="K74" i="12" s="1"/>
  <c r="Q10" i="11"/>
  <c r="P10" i="12"/>
  <c r="P74" i="12" s="1"/>
  <c r="L43" i="12"/>
  <c r="L107" i="12" s="1"/>
  <c r="L171" i="12" s="1"/>
  <c r="R43" i="11"/>
  <c r="S43" i="11" s="1"/>
  <c r="T43" i="11" s="1"/>
  <c r="U43" i="11" s="1"/>
  <c r="V43" i="11" s="1"/>
  <c r="Q43" i="12"/>
  <c r="Q107" i="12" s="1"/>
  <c r="Q171" i="12" s="1"/>
  <c r="Q7" i="11"/>
  <c r="P7" i="12"/>
  <c r="P71" i="12" s="1"/>
  <c r="O42" i="11"/>
  <c r="N42" i="12"/>
  <c r="N106" i="12" s="1"/>
  <c r="W11" i="12"/>
  <c r="W75" i="12" s="1"/>
  <c r="AB11" i="12"/>
  <c r="AB75" i="12" s="1"/>
  <c r="K41" i="12"/>
  <c r="K105" i="12" s="1"/>
  <c r="Q41" i="11"/>
  <c r="P41" i="12"/>
  <c r="P105" i="12" s="1"/>
  <c r="K169" i="12" l="1"/>
  <c r="AE11" i="11"/>
  <c r="AD11" i="12"/>
  <c r="AD75" i="12" s="1"/>
  <c r="P169" i="12"/>
  <c r="W43" i="11"/>
  <c r="V43" i="12"/>
  <c r="V107" i="12" s="1"/>
  <c r="V171" i="12" s="1"/>
  <c r="W40" i="11"/>
  <c r="V40" i="12"/>
  <c r="V104" i="12" s="1"/>
  <c r="P42" i="11"/>
  <c r="Q42" i="11" s="1"/>
  <c r="O42" i="12"/>
  <c r="O106" i="12" s="1"/>
  <c r="M43" i="12"/>
  <c r="M107" i="12" s="1"/>
  <c r="M171" i="12" s="1"/>
  <c r="R43" i="12"/>
  <c r="R107" i="12" s="1"/>
  <c r="R171" i="12" s="1"/>
  <c r="R9" i="11"/>
  <c r="S9" i="11" s="1"/>
  <c r="Q9" i="12"/>
  <c r="Q73" i="12" s="1"/>
  <c r="Q137" i="12" s="1"/>
  <c r="L10" i="12"/>
  <c r="L74" i="12" s="1"/>
  <c r="R10" i="11"/>
  <c r="Q10" i="12"/>
  <c r="Q74" i="12" s="1"/>
  <c r="M40" i="12"/>
  <c r="M104" i="12" s="1"/>
  <c r="R40" i="12"/>
  <c r="R104" i="12" s="1"/>
  <c r="R7" i="11"/>
  <c r="S7" i="11" s="1"/>
  <c r="Q7" i="12"/>
  <c r="Q71" i="12" s="1"/>
  <c r="P38" i="11"/>
  <c r="O38" i="12"/>
  <c r="O102" i="12" s="1"/>
  <c r="P8" i="11"/>
  <c r="O8" i="12"/>
  <c r="O72" i="12" s="1"/>
  <c r="L41" i="12"/>
  <c r="L105" i="12" s="1"/>
  <c r="L169" i="12" s="1"/>
  <c r="R41" i="11"/>
  <c r="Q41" i="12"/>
  <c r="Q105" i="12" s="1"/>
  <c r="W139" i="12"/>
  <c r="AB139" i="12"/>
  <c r="AB171" i="12"/>
  <c r="Q169" i="12" l="1"/>
  <c r="AF11" i="11"/>
  <c r="AE11" i="12"/>
  <c r="AE75" i="12" s="1"/>
  <c r="AD139" i="12"/>
  <c r="AD171" i="12"/>
  <c r="T7" i="11"/>
  <c r="U7" i="11" s="1"/>
  <c r="S7" i="12"/>
  <c r="S71" i="12" s="1"/>
  <c r="R10" i="12"/>
  <c r="R74" i="12" s="1"/>
  <c r="S10" i="11"/>
  <c r="T10" i="11" s="1"/>
  <c r="T9" i="11"/>
  <c r="S9" i="12"/>
  <c r="S73" i="12" s="1"/>
  <c r="S137" i="12" s="1"/>
  <c r="X43" i="11"/>
  <c r="W43" i="12"/>
  <c r="W107" i="12" s="1"/>
  <c r="W171" i="12" s="1"/>
  <c r="R41" i="12"/>
  <c r="R105" i="12" s="1"/>
  <c r="S41" i="11"/>
  <c r="T41" i="11" s="1"/>
  <c r="U41" i="11" s="1"/>
  <c r="X40" i="11"/>
  <c r="W40" i="12"/>
  <c r="W104" i="12" s="1"/>
  <c r="M9" i="12"/>
  <c r="M73" i="12" s="1"/>
  <c r="R9" i="12"/>
  <c r="R73" i="12" s="1"/>
  <c r="R137" i="12" s="1"/>
  <c r="R42" i="11"/>
  <c r="S42" i="11" s="1"/>
  <c r="Q42" i="12"/>
  <c r="Q106" i="12" s="1"/>
  <c r="Q38" i="11"/>
  <c r="P38" i="12"/>
  <c r="P102" i="12" s="1"/>
  <c r="Q8" i="11"/>
  <c r="P8" i="12"/>
  <c r="P72" i="12" s="1"/>
  <c r="M7" i="12"/>
  <c r="M71" i="12" s="1"/>
  <c r="R7" i="12"/>
  <c r="R71" i="12" s="1"/>
  <c r="F143" i="18"/>
  <c r="F144" i="18"/>
  <c r="G144" i="18"/>
  <c r="F145" i="18"/>
  <c r="G145" i="18" s="1"/>
  <c r="N23" i="15" s="1"/>
  <c r="F146" i="18"/>
  <c r="G146" i="18"/>
  <c r="H146" i="18" s="1"/>
  <c r="H38" i="2" s="1"/>
  <c r="F147" i="18"/>
  <c r="F148" i="18"/>
  <c r="G148" i="18"/>
  <c r="G164" i="18" s="1"/>
  <c r="F149" i="18"/>
  <c r="F151" i="18"/>
  <c r="G151" i="18"/>
  <c r="G167" i="18" s="1"/>
  <c r="F152" i="18"/>
  <c r="F175" i="18"/>
  <c r="G175" i="18"/>
  <c r="G63" i="2" s="1"/>
  <c r="H38" i="17" s="1"/>
  <c r="F177" i="18"/>
  <c r="G177" i="18" s="1"/>
  <c r="F180" i="18"/>
  <c r="G180" i="18"/>
  <c r="F181" i="18"/>
  <c r="F183" i="18"/>
  <c r="G183" i="18"/>
  <c r="F184" i="18"/>
  <c r="G184" i="18" s="1"/>
  <c r="E184" i="18" s="1"/>
  <c r="F36" i="2"/>
  <c r="G7" i="17" s="1"/>
  <c r="F37" i="2"/>
  <c r="F38" i="2"/>
  <c r="F40" i="2"/>
  <c r="G11" i="17" s="1"/>
  <c r="F41" i="2"/>
  <c r="F43" i="2"/>
  <c r="F63" i="2"/>
  <c r="G38" i="17" s="1"/>
  <c r="F68" i="2"/>
  <c r="F71" i="2"/>
  <c r="F72" i="2"/>
  <c r="G38" i="2"/>
  <c r="G43" i="2"/>
  <c r="H145" i="18"/>
  <c r="H161" i="18" s="1"/>
  <c r="O39" i="15" s="1"/>
  <c r="H37" i="2"/>
  <c r="H151" i="18"/>
  <c r="O29" i="15" s="1"/>
  <c r="H43" i="2"/>
  <c r="H175" i="18"/>
  <c r="H184" i="18"/>
  <c r="I143" i="18"/>
  <c r="I144" i="18"/>
  <c r="I145" i="18"/>
  <c r="I147" i="18"/>
  <c r="I149" i="18"/>
  <c r="I151" i="18"/>
  <c r="I152" i="18"/>
  <c r="I160" i="18"/>
  <c r="I163" i="18"/>
  <c r="J27" i="17"/>
  <c r="I167" i="18"/>
  <c r="I175" i="18"/>
  <c r="I181" i="18"/>
  <c r="I184" i="18"/>
  <c r="J184" i="18" s="1"/>
  <c r="J72" i="2" s="1"/>
  <c r="J47" i="17"/>
  <c r="I191" i="18"/>
  <c r="I193" i="18"/>
  <c r="I197" i="18"/>
  <c r="I199" i="18"/>
  <c r="I200" i="18"/>
  <c r="J200" i="18" s="1"/>
  <c r="Q78" i="15" s="1"/>
  <c r="R108" i="15" s="1"/>
  <c r="J143" i="18"/>
  <c r="J144" i="18"/>
  <c r="J147" i="18"/>
  <c r="J151" i="18"/>
  <c r="J43" i="2" s="1"/>
  <c r="K14" i="17" s="1"/>
  <c r="K150" i="12"/>
  <c r="J181" i="18"/>
  <c r="J69" i="2" s="1"/>
  <c r="K143" i="18"/>
  <c r="L22" i="17"/>
  <c r="L187" i="12"/>
  <c r="L157" i="12"/>
  <c r="K181" i="18"/>
  <c r="L143" i="18"/>
  <c r="M150" i="12"/>
  <c r="M155" i="12"/>
  <c r="M189" i="12"/>
  <c r="N150" i="12"/>
  <c r="N187" i="12"/>
  <c r="O187" i="12"/>
  <c r="O189" i="12"/>
  <c r="P150" i="12"/>
  <c r="P155" i="12"/>
  <c r="P144" i="18"/>
  <c r="P145" i="18"/>
  <c r="P147" i="18"/>
  <c r="P149" i="18"/>
  <c r="P151" i="18"/>
  <c r="P160" i="18"/>
  <c r="P163" i="18"/>
  <c r="Q187" i="12"/>
  <c r="P167" i="18"/>
  <c r="P175" i="18"/>
  <c r="P184" i="18"/>
  <c r="Q184" i="18" s="1"/>
  <c r="X62" i="15" s="1"/>
  <c r="Q47" i="17"/>
  <c r="P191" i="18"/>
  <c r="P193" i="18"/>
  <c r="P197" i="18"/>
  <c r="P199" i="18"/>
  <c r="W77" i="15" s="1"/>
  <c r="Q144" i="18"/>
  <c r="Q147" i="18"/>
  <c r="R22" i="17"/>
  <c r="R27" i="17"/>
  <c r="R157" i="12"/>
  <c r="S22" i="17"/>
  <c r="S29" i="17"/>
  <c r="U27" i="17"/>
  <c r="U157" i="12"/>
  <c r="V150" i="12"/>
  <c r="V155" i="12"/>
  <c r="X150" i="12"/>
  <c r="Y155" i="12"/>
  <c r="Z150" i="12"/>
  <c r="Z144" i="18"/>
  <c r="Z145" i="18"/>
  <c r="Z147" i="18"/>
  <c r="Z149" i="18"/>
  <c r="Z151" i="18"/>
  <c r="AA150" i="12"/>
  <c r="Z160" i="18"/>
  <c r="AA160" i="18" s="1"/>
  <c r="Z163" i="18"/>
  <c r="AA157" i="12"/>
  <c r="Z167" i="18"/>
  <c r="Z175" i="18"/>
  <c r="Z184" i="18"/>
  <c r="AA47" i="17" s="1"/>
  <c r="Z191" i="18"/>
  <c r="AG69" i="15" s="1"/>
  <c r="AA145" i="18"/>
  <c r="AA151" i="18"/>
  <c r="AB22" i="17"/>
  <c r="AB155" i="12"/>
  <c r="AB157" i="12"/>
  <c r="AA184" i="18"/>
  <c r="AH62" i="15" s="1"/>
  <c r="AI93" i="15" s="1"/>
  <c r="AC27" i="17"/>
  <c r="AD150" i="12"/>
  <c r="AD57" i="17"/>
  <c r="AE155" i="12"/>
  <c r="AE189" i="12"/>
  <c r="AF22" i="17"/>
  <c r="AF27" i="17"/>
  <c r="AF189" i="12"/>
  <c r="AH29" i="17"/>
  <c r="AI150" i="12"/>
  <c r="AI155" i="12"/>
  <c r="AI29" i="17"/>
  <c r="AI188" i="12"/>
  <c r="G135" i="12"/>
  <c r="G137" i="12"/>
  <c r="G139" i="12"/>
  <c r="G142" i="12"/>
  <c r="G167" i="12"/>
  <c r="G169" i="12"/>
  <c r="G171" i="12"/>
  <c r="G9" i="17"/>
  <c r="G14" i="17"/>
  <c r="G43" i="17"/>
  <c r="K142" i="12"/>
  <c r="K174" i="12"/>
  <c r="K47" i="17"/>
  <c r="AA174" i="12"/>
  <c r="AA175" i="12"/>
  <c r="AC171" i="12"/>
  <c r="AC43" i="17"/>
  <c r="AH43" i="17"/>
  <c r="M53" i="15"/>
  <c r="M22" i="15"/>
  <c r="N85" i="15" s="1"/>
  <c r="M24" i="15"/>
  <c r="M26" i="15"/>
  <c r="M58" i="15"/>
  <c r="L60" i="15"/>
  <c r="K60" i="15"/>
  <c r="J60" i="15" s="1"/>
  <c r="M29" i="15"/>
  <c r="M61" i="15"/>
  <c r="M62" i="15"/>
  <c r="N53" i="15"/>
  <c r="P21" i="15"/>
  <c r="P53" i="15"/>
  <c r="Q21" i="15"/>
  <c r="R21" i="15"/>
  <c r="W21" i="15"/>
  <c r="W53" i="15"/>
  <c r="X84" i="15" s="1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AN21" i="15"/>
  <c r="AO21" i="15"/>
  <c r="AP21" i="15"/>
  <c r="AQ21" i="15"/>
  <c r="AJ175" i="18"/>
  <c r="AK175" i="18" s="1"/>
  <c r="AL175" i="18" s="1"/>
  <c r="AR21" i="15"/>
  <c r="AS21" i="15"/>
  <c r="AT21" i="15"/>
  <c r="AU21" i="15"/>
  <c r="AV21" i="15"/>
  <c r="AW21" i="15"/>
  <c r="AX21" i="15"/>
  <c r="AY21" i="15"/>
  <c r="AZ21" i="15"/>
  <c r="BA21" i="15"/>
  <c r="BB21" i="15"/>
  <c r="P22" i="15"/>
  <c r="Q85" i="15" s="1"/>
  <c r="AJ144" i="18"/>
  <c r="AQ22" i="15"/>
  <c r="AR85" i="15" s="1"/>
  <c r="AK144" i="18"/>
  <c r="AR22" i="15" s="1"/>
  <c r="AS85" i="15" s="1"/>
  <c r="O23" i="15"/>
  <c r="W23" i="15"/>
  <c r="X86" i="15" s="1"/>
  <c r="AG23" i="15"/>
  <c r="AH86" i="15" s="1"/>
  <c r="AH23" i="15"/>
  <c r="AI86" i="15" s="1"/>
  <c r="AJ55" i="15"/>
  <c r="AP55" i="15"/>
  <c r="AJ145" i="18"/>
  <c r="AQ23" i="15" s="1"/>
  <c r="AQ55" i="15"/>
  <c r="AR55" i="15"/>
  <c r="AS55" i="15"/>
  <c r="AW55" i="15"/>
  <c r="AY55" i="15"/>
  <c r="BA55" i="15"/>
  <c r="N87" i="15"/>
  <c r="N24" i="15"/>
  <c r="O87" i="15" s="1"/>
  <c r="O24" i="15"/>
  <c r="P87" i="15" s="1"/>
  <c r="AP56" i="15"/>
  <c r="AQ87" i="15" s="1"/>
  <c r="AQ56" i="15"/>
  <c r="AR87" i="15" s="1"/>
  <c r="AR56" i="15"/>
  <c r="AS87" i="15" s="1"/>
  <c r="AS56" i="15"/>
  <c r="AT87" i="15" s="1"/>
  <c r="AT56" i="15"/>
  <c r="AU87" i="15" s="1"/>
  <c r="AU56" i="15"/>
  <c r="AV87" i="15" s="1"/>
  <c r="AV56" i="15"/>
  <c r="AW87" i="15" s="1"/>
  <c r="AW56" i="15"/>
  <c r="AX87" i="15" s="1"/>
  <c r="AX56" i="15"/>
  <c r="AY87" i="15" s="1"/>
  <c r="AY56" i="15"/>
  <c r="AZ87" i="15" s="1"/>
  <c r="W25" i="15"/>
  <c r="X88" i="15" s="1"/>
  <c r="X25" i="15"/>
  <c r="Y88" i="15" s="1"/>
  <c r="AG25" i="15"/>
  <c r="AH88" i="15" s="1"/>
  <c r="AJ147" i="18"/>
  <c r="N58" i="15"/>
  <c r="AP58" i="15"/>
  <c r="AQ89" i="15" s="1"/>
  <c r="AQ58" i="15"/>
  <c r="AR89" i="15" s="1"/>
  <c r="AR58" i="15"/>
  <c r="AS89" i="15" s="1"/>
  <c r="AS58" i="15"/>
  <c r="AT89" i="15" s="1"/>
  <c r="AT58" i="15"/>
  <c r="AU89" i="15" s="1"/>
  <c r="AW58" i="15"/>
  <c r="AX89" i="15" s="1"/>
  <c r="AX58" i="15"/>
  <c r="AY89" i="15" s="1"/>
  <c r="AY58" i="15"/>
  <c r="AZ89" i="15" s="1"/>
  <c r="AZ58" i="15"/>
  <c r="BA89" i="15" s="1"/>
  <c r="BA58" i="15"/>
  <c r="BB89" i="15" s="1"/>
  <c r="P27" i="15"/>
  <c r="P59" i="15"/>
  <c r="Q59" i="15"/>
  <c r="R59" i="15"/>
  <c r="AJ149" i="18"/>
  <c r="AQ27" i="15" s="1"/>
  <c r="AR90" i="15" s="1"/>
  <c r="AK149" i="18"/>
  <c r="AL149" i="18" s="1"/>
  <c r="L91" i="15"/>
  <c r="M91" i="15"/>
  <c r="AQ60" i="15"/>
  <c r="AR91" i="15" s="1"/>
  <c r="AS60" i="15"/>
  <c r="AT91" i="15" s="1"/>
  <c r="AU60" i="15"/>
  <c r="AV91" i="15" s="1"/>
  <c r="AX60" i="15"/>
  <c r="AY91" i="15" s="1"/>
  <c r="BA60" i="15"/>
  <c r="BB91" i="15" s="1"/>
  <c r="N92" i="15"/>
  <c r="N29" i="15"/>
  <c r="P29" i="15"/>
  <c r="Q92" i="15" s="1"/>
  <c r="Q29" i="15"/>
  <c r="R92" i="15" s="1"/>
  <c r="AG29" i="15"/>
  <c r="AH92" i="15" s="1"/>
  <c r="AJ151" i="18"/>
  <c r="AK151" i="18" s="1"/>
  <c r="AQ29" i="15"/>
  <c r="AR92" i="15" s="1"/>
  <c r="N62" i="15"/>
  <c r="W30" i="15"/>
  <c r="X30" i="15"/>
  <c r="Y30" i="15"/>
  <c r="Z30" i="15"/>
  <c r="AA30" i="15"/>
  <c r="AB30" i="15"/>
  <c r="AC30" i="15"/>
  <c r="AD30" i="15"/>
  <c r="AE30" i="15"/>
  <c r="AF30" i="15"/>
  <c r="AG30" i="15"/>
  <c r="AG62" i="15"/>
  <c r="AH30" i="15"/>
  <c r="AI30" i="15"/>
  <c r="AJ30" i="15"/>
  <c r="AK30" i="15"/>
  <c r="AL30" i="15"/>
  <c r="AM30" i="15"/>
  <c r="AN30" i="15"/>
  <c r="AO30" i="15"/>
  <c r="AP30" i="15"/>
  <c r="AQ30" i="15"/>
  <c r="AJ184" i="18"/>
  <c r="AQ62" i="15" s="1"/>
  <c r="AR93" i="15" s="1"/>
  <c r="AR30" i="15"/>
  <c r="AS30" i="15"/>
  <c r="AT30" i="15"/>
  <c r="AU30" i="15"/>
  <c r="AV30" i="15"/>
  <c r="AW30" i="15"/>
  <c r="AX30" i="15"/>
  <c r="AY30" i="15"/>
  <c r="AZ30" i="15"/>
  <c r="BA30" i="15"/>
  <c r="BB30" i="15"/>
  <c r="AJ163" i="18"/>
  <c r="BA44" i="15"/>
  <c r="BB106" i="15" s="1"/>
  <c r="AZ44" i="15"/>
  <c r="BA106" i="15" s="1"/>
  <c r="BB42" i="15"/>
  <c r="BC104" i="15" s="1"/>
  <c r="BB44" i="15"/>
  <c r="BC106" i="15" s="1"/>
  <c r="AY44" i="15"/>
  <c r="AZ106" i="15" s="1"/>
  <c r="AJ167" i="18"/>
  <c r="AJ160" i="18"/>
  <c r="F42" i="18"/>
  <c r="G42" i="18" s="1"/>
  <c r="H42" i="18" s="1"/>
  <c r="I42" i="18" s="1"/>
  <c r="J42" i="18" s="1"/>
  <c r="K42" i="18" s="1"/>
  <c r="L42" i="18" s="1"/>
  <c r="M42" i="18" s="1"/>
  <c r="N42" i="18" s="1"/>
  <c r="O42" i="18" s="1"/>
  <c r="P42" i="18" s="1"/>
  <c r="Q42" i="18" s="1"/>
  <c r="R42" i="18" s="1"/>
  <c r="S42" i="18" s="1"/>
  <c r="T42" i="18" s="1"/>
  <c r="U42" i="18" s="1"/>
  <c r="V42" i="18" s="1"/>
  <c r="W42" i="18" s="1"/>
  <c r="X42" i="18" s="1"/>
  <c r="Y42" i="18" s="1"/>
  <c r="Z42" i="18" s="1"/>
  <c r="AA42" i="18" s="1"/>
  <c r="AB42" i="18" s="1"/>
  <c r="AC42" i="18" s="1"/>
  <c r="AD42" i="18" s="1"/>
  <c r="AE42" i="18" s="1"/>
  <c r="AF42" i="18" s="1"/>
  <c r="AG42" i="18" s="1"/>
  <c r="AH42" i="18" s="1"/>
  <c r="AI42" i="18" s="1"/>
  <c r="AJ42" i="18" s="1"/>
  <c r="AK42" i="18" s="1"/>
  <c r="AL42" i="18" s="1"/>
  <c r="AM42" i="18" s="1"/>
  <c r="AN42" i="18" s="1"/>
  <c r="AO42" i="18" s="1"/>
  <c r="AP42" i="18" s="1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F58" i="18"/>
  <c r="G58" i="18" s="1"/>
  <c r="H58" i="18" s="1"/>
  <c r="I58" i="18" s="1"/>
  <c r="J58" i="18" s="1"/>
  <c r="K58" i="18" s="1"/>
  <c r="L58" i="18" s="1"/>
  <c r="M58" i="18" s="1"/>
  <c r="N58" i="18" s="1"/>
  <c r="O58" i="18" s="1"/>
  <c r="P58" i="18" s="1"/>
  <c r="Q58" i="18" s="1"/>
  <c r="R58" i="18" s="1"/>
  <c r="S58" i="18" s="1"/>
  <c r="T58" i="18" s="1"/>
  <c r="U58" i="18" s="1"/>
  <c r="V58" i="18" s="1"/>
  <c r="W58" i="18" s="1"/>
  <c r="X58" i="18" s="1"/>
  <c r="Y58" i="18" s="1"/>
  <c r="Z58" i="18" s="1"/>
  <c r="AA58" i="18" s="1"/>
  <c r="AB58" i="18" s="1"/>
  <c r="AC58" i="18" s="1"/>
  <c r="AD58" i="18" s="1"/>
  <c r="AE58" i="18" s="1"/>
  <c r="AF58" i="18" s="1"/>
  <c r="AG58" i="18" s="1"/>
  <c r="AH58" i="18" s="1"/>
  <c r="AI58" i="18" s="1"/>
  <c r="AJ58" i="18" s="1"/>
  <c r="AK58" i="18" s="1"/>
  <c r="AL58" i="18" s="1"/>
  <c r="AM58" i="18" s="1"/>
  <c r="AN58" i="18" s="1"/>
  <c r="AO58" i="18" s="1"/>
  <c r="AP58" i="18" s="1"/>
  <c r="AQ58" i="18" s="1"/>
  <c r="AR58" i="18" s="1"/>
  <c r="AS58" i="18" s="1"/>
  <c r="AT58" i="18" s="1"/>
  <c r="AU58" i="18" s="1"/>
  <c r="AV58" i="18" s="1"/>
  <c r="AW58" i="18" s="1"/>
  <c r="AX58" i="18" s="1"/>
  <c r="AY58" i="18" s="1"/>
  <c r="AZ58" i="18" s="1"/>
  <c r="BA58" i="18" s="1"/>
  <c r="BB58" i="18" s="1"/>
  <c r="F41" i="18"/>
  <c r="G41" i="18"/>
  <c r="H41" i="18" s="1"/>
  <c r="I41" i="18" s="1"/>
  <c r="J41" i="18" s="1"/>
  <c r="K41" i="18" s="1"/>
  <c r="L41" i="18" s="1"/>
  <c r="M41" i="18" s="1"/>
  <c r="N41" i="18" s="1"/>
  <c r="O41" i="18" s="1"/>
  <c r="P41" i="18" s="1"/>
  <c r="Q41" i="18" s="1"/>
  <c r="R41" i="18" s="1"/>
  <c r="S41" i="18" s="1"/>
  <c r="T41" i="18" s="1"/>
  <c r="U41" i="18" s="1"/>
  <c r="V41" i="18" s="1"/>
  <c r="W41" i="18" s="1"/>
  <c r="X41" i="18" s="1"/>
  <c r="Y41" i="18" s="1"/>
  <c r="Z41" i="18" s="1"/>
  <c r="AA41" i="18" s="1"/>
  <c r="AB41" i="18" s="1"/>
  <c r="AC41" i="18" s="1"/>
  <c r="AD41" i="18" s="1"/>
  <c r="AE41" i="18" s="1"/>
  <c r="AF41" i="18" s="1"/>
  <c r="AG41" i="18" s="1"/>
  <c r="AH41" i="18" s="1"/>
  <c r="AI41" i="18" s="1"/>
  <c r="AJ41" i="18" s="1"/>
  <c r="AK41" i="18" s="1"/>
  <c r="AL41" i="18" s="1"/>
  <c r="AM41" i="18" s="1"/>
  <c r="AN41" i="18" s="1"/>
  <c r="AO41" i="18" s="1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F44" i="18"/>
  <c r="AX44" i="15"/>
  <c r="AY106" i="15" s="1"/>
  <c r="F64" i="18"/>
  <c r="G64" i="18" s="1"/>
  <c r="H64" i="18" s="1"/>
  <c r="I64" i="18" s="1"/>
  <c r="J64" i="18" s="1"/>
  <c r="K64" i="18" s="1"/>
  <c r="L64" i="18" s="1"/>
  <c r="M64" i="18" s="1"/>
  <c r="N64" i="18" s="1"/>
  <c r="O64" i="18" s="1"/>
  <c r="P64" i="18" s="1"/>
  <c r="Q64" i="18" s="1"/>
  <c r="R64" i="18" s="1"/>
  <c r="S64" i="18" s="1"/>
  <c r="T64" i="18" s="1"/>
  <c r="U64" i="18" s="1"/>
  <c r="V64" i="18" s="1"/>
  <c r="W64" i="18" s="1"/>
  <c r="X64" i="18" s="1"/>
  <c r="Y64" i="18" s="1"/>
  <c r="Z64" i="18" s="1"/>
  <c r="AA64" i="18" s="1"/>
  <c r="AB64" i="18" s="1"/>
  <c r="AC64" i="18" s="1"/>
  <c r="AD64" i="18" s="1"/>
  <c r="AE64" i="18" s="1"/>
  <c r="AF64" i="18" s="1"/>
  <c r="AG64" i="18" s="1"/>
  <c r="AH64" i="18" s="1"/>
  <c r="AI64" i="18" s="1"/>
  <c r="AJ64" i="18" s="1"/>
  <c r="AK64" i="18" s="1"/>
  <c r="AL64" i="18" s="1"/>
  <c r="AM64" i="18" s="1"/>
  <c r="AN64" i="18" s="1"/>
  <c r="AO64" i="18" s="1"/>
  <c r="AP64" i="18" s="1"/>
  <c r="AQ64" i="18" s="1"/>
  <c r="AR64" i="18" s="1"/>
  <c r="AS64" i="18" s="1"/>
  <c r="AT64" i="18" s="1"/>
  <c r="AU64" i="18" s="1"/>
  <c r="AV64" i="18" s="1"/>
  <c r="AW64" i="18" s="1"/>
  <c r="AX64" i="18" s="1"/>
  <c r="AY64" i="18" s="1"/>
  <c r="AZ64" i="18" s="1"/>
  <c r="BA64" i="18" s="1"/>
  <c r="BB64" i="18" s="1"/>
  <c r="F61" i="18"/>
  <c r="G61" i="18" s="1"/>
  <c r="H61" i="18"/>
  <c r="I61" i="18" s="1"/>
  <c r="J61" i="18" s="1"/>
  <c r="K61" i="18" s="1"/>
  <c r="L61" i="18" s="1"/>
  <c r="M61" i="18" s="1"/>
  <c r="N61" i="18" s="1"/>
  <c r="O61" i="18" s="1"/>
  <c r="P61" i="18" s="1"/>
  <c r="Q61" i="18" s="1"/>
  <c r="R61" i="18" s="1"/>
  <c r="S61" i="18" s="1"/>
  <c r="T61" i="18" s="1"/>
  <c r="U61" i="18" s="1"/>
  <c r="V61" i="18" s="1"/>
  <c r="W61" i="18" s="1"/>
  <c r="X61" i="18" s="1"/>
  <c r="Y61" i="18" s="1"/>
  <c r="Z61" i="18" s="1"/>
  <c r="AA61" i="18" s="1"/>
  <c r="AB61" i="18" s="1"/>
  <c r="AC61" i="18" s="1"/>
  <c r="AD61" i="18" s="1"/>
  <c r="AE61" i="18" s="1"/>
  <c r="AF61" i="18" s="1"/>
  <c r="AG61" i="18" s="1"/>
  <c r="AH61" i="18" s="1"/>
  <c r="AI61" i="18" s="1"/>
  <c r="AJ61" i="18" s="1"/>
  <c r="AK61" i="18" s="1"/>
  <c r="AL61" i="18" s="1"/>
  <c r="AM61" i="18" s="1"/>
  <c r="AN61" i="18" s="1"/>
  <c r="AO61" i="18" s="1"/>
  <c r="AP61" i="18" s="1"/>
  <c r="AQ61" i="18" s="1"/>
  <c r="AR61" i="18" s="1"/>
  <c r="AS61" i="18" s="1"/>
  <c r="AT61" i="18" s="1"/>
  <c r="AU61" i="18" s="1"/>
  <c r="AV61" i="18" s="1"/>
  <c r="AW61" i="18" s="1"/>
  <c r="AX61" i="18" s="1"/>
  <c r="AY61" i="18" s="1"/>
  <c r="AZ61" i="18" s="1"/>
  <c r="BA61" i="18" s="1"/>
  <c r="BB61" i="18" s="1"/>
  <c r="AZ78" i="15"/>
  <c r="BA108" i="15" s="1"/>
  <c r="AZ75" i="15"/>
  <c r="BA105" i="15" s="1"/>
  <c r="F46" i="18"/>
  <c r="G46" i="18"/>
  <c r="H46" i="18" s="1"/>
  <c r="I46" i="18" s="1"/>
  <c r="J46" i="18" s="1"/>
  <c r="K46" i="18" s="1"/>
  <c r="L46" i="18" s="1"/>
  <c r="M46" i="18" s="1"/>
  <c r="N46" i="18" s="1"/>
  <c r="O46" i="18" s="1"/>
  <c r="P46" i="18" s="1"/>
  <c r="Q46" i="18" s="1"/>
  <c r="R46" i="18" s="1"/>
  <c r="S46" i="18" s="1"/>
  <c r="T46" i="18" s="1"/>
  <c r="U46" i="18" s="1"/>
  <c r="V46" i="18" s="1"/>
  <c r="W46" i="18" s="1"/>
  <c r="X46" i="18" s="1"/>
  <c r="Y46" i="18" s="1"/>
  <c r="Z46" i="18" s="1"/>
  <c r="AA46" i="18" s="1"/>
  <c r="AB46" i="18" s="1"/>
  <c r="AC46" i="18" s="1"/>
  <c r="AD46" i="18" s="1"/>
  <c r="AE46" i="18" s="1"/>
  <c r="AF46" i="18" s="1"/>
  <c r="AG46" i="18" s="1"/>
  <c r="AH46" i="18" s="1"/>
  <c r="AI46" i="18" s="1"/>
  <c r="AJ46" i="18" s="1"/>
  <c r="AK46" i="18" s="1"/>
  <c r="AL46" i="18" s="1"/>
  <c r="AM46" i="18" s="1"/>
  <c r="AN46" i="18" s="1"/>
  <c r="AO46" i="18" s="1"/>
  <c r="AP46" i="18" s="1"/>
  <c r="AQ46" i="18" s="1"/>
  <c r="AR46" i="18" s="1"/>
  <c r="AS46" i="18" s="1"/>
  <c r="AT46" i="18" s="1"/>
  <c r="AU46" i="18" s="1"/>
  <c r="AV46" i="18" s="1"/>
  <c r="AW46" i="18" s="1"/>
  <c r="AX46" i="18" s="1"/>
  <c r="AY46" i="18" s="1"/>
  <c r="AZ46" i="18" s="1"/>
  <c r="BA46" i="18" s="1"/>
  <c r="BB46" i="18" s="1"/>
  <c r="AW44" i="15"/>
  <c r="AX106" i="15" s="1"/>
  <c r="AV44" i="15"/>
  <c r="AW106" i="15" s="1"/>
  <c r="AU44" i="15"/>
  <c r="AV106" i="15" s="1"/>
  <c r="AX72" i="15"/>
  <c r="AY102" i="15" s="1"/>
  <c r="AT44" i="15"/>
  <c r="AU106" i="15" s="1"/>
  <c r="AV75" i="15"/>
  <c r="AW105" i="15" s="1"/>
  <c r="AV78" i="15"/>
  <c r="AW108" i="15" s="1"/>
  <c r="AU78" i="15"/>
  <c r="AV108" i="15" s="1"/>
  <c r="AU75" i="15"/>
  <c r="AV105" i="15" s="1"/>
  <c r="AS44" i="15"/>
  <c r="AT106" i="15" s="1"/>
  <c r="AT75" i="15"/>
  <c r="AU105" i="15" s="1"/>
  <c r="AR44" i="15"/>
  <c r="AS106" i="15" s="1"/>
  <c r="AQ44" i="15"/>
  <c r="AR106" i="15" s="1"/>
  <c r="AT72" i="15"/>
  <c r="AU102" i="15" s="1"/>
  <c r="AS72" i="15"/>
  <c r="AT102" i="15" s="1"/>
  <c r="AP44" i="15"/>
  <c r="AQ106" i="15" s="1"/>
  <c r="AR75" i="15"/>
  <c r="AS105" i="15" s="1"/>
  <c r="AR78" i="15"/>
  <c r="AS108" i="15" s="1"/>
  <c r="AQ75" i="15"/>
  <c r="AR105" i="15" s="1"/>
  <c r="AQ78" i="15"/>
  <c r="AR108" i="15" s="1"/>
  <c r="AR72" i="15"/>
  <c r="AS102" i="15" s="1"/>
  <c r="AO44" i="15"/>
  <c r="AP106" i="15" s="1"/>
  <c r="AP78" i="15"/>
  <c r="AQ108" i="15" s="1"/>
  <c r="AQ72" i="15"/>
  <c r="AR102" i="15" s="1"/>
  <c r="AN44" i="15"/>
  <c r="AO106" i="15" s="1"/>
  <c r="AM44" i="15"/>
  <c r="AN106" i="15" s="1"/>
  <c r="AL44" i="15"/>
  <c r="AM106" i="15" s="1"/>
  <c r="G191" i="18"/>
  <c r="G77" i="2" s="1"/>
  <c r="H54" i="17" s="1"/>
  <c r="H191" i="18"/>
  <c r="H77" i="2" s="1"/>
  <c r="I54" i="17" s="1"/>
  <c r="F159" i="18"/>
  <c r="M37" i="15" s="1"/>
  <c r="N99" i="15" s="1"/>
  <c r="AP72" i="15"/>
  <c r="AQ102" i="15" s="1"/>
  <c r="F165" i="18"/>
  <c r="F55" i="2" s="1"/>
  <c r="G156" i="12" s="1"/>
  <c r="E200" i="18"/>
  <c r="F197" i="18"/>
  <c r="F83" i="2" s="1"/>
  <c r="F200" i="18"/>
  <c r="G200" i="18"/>
  <c r="N78" i="15" s="1"/>
  <c r="F199" i="18"/>
  <c r="F85" i="2" s="1"/>
  <c r="G196" i="18"/>
  <c r="G82" i="2" s="1"/>
  <c r="AK44" i="15"/>
  <c r="AL106" i="15" s="1"/>
  <c r="AJ44" i="15"/>
  <c r="AK106" i="15" s="1"/>
  <c r="AI44" i="15"/>
  <c r="AJ106" i="15" s="1"/>
  <c r="AH44" i="15"/>
  <c r="AI106" i="15" s="1"/>
  <c r="AG44" i="15"/>
  <c r="AH106" i="15" s="1"/>
  <c r="M45" i="15"/>
  <c r="AF44" i="15"/>
  <c r="AG106" i="15" s="1"/>
  <c r="AE44" i="15"/>
  <c r="AF106" i="15" s="1"/>
  <c r="AD44" i="15"/>
  <c r="AE106" i="15" s="1"/>
  <c r="AC44" i="15"/>
  <c r="AD106" i="15" s="1"/>
  <c r="AB44" i="15"/>
  <c r="AC106" i="15" s="1"/>
  <c r="AA44" i="15"/>
  <c r="AB106" i="15" s="1"/>
  <c r="Z44" i="15"/>
  <c r="AA106" i="15" s="1"/>
  <c r="Y44" i="15"/>
  <c r="Z106" i="15" s="1"/>
  <c r="X44" i="15"/>
  <c r="Y106" i="15" s="1"/>
  <c r="W44" i="15"/>
  <c r="X106" i="15" s="1"/>
  <c r="V44" i="15"/>
  <c r="W106" i="15" s="1"/>
  <c r="U44" i="15"/>
  <c r="V106" i="15" s="1"/>
  <c r="T44" i="15"/>
  <c r="U106" i="15" s="1"/>
  <c r="AJ191" i="18"/>
  <c r="AK191" i="18" s="1"/>
  <c r="BB37" i="15"/>
  <c r="S44" i="15"/>
  <c r="T106" i="15" s="1"/>
  <c r="L44" i="15"/>
  <c r="M106" i="15" s="1"/>
  <c r="M44" i="15"/>
  <c r="BA37" i="15"/>
  <c r="F193" i="18"/>
  <c r="M71" i="15" s="1"/>
  <c r="N101" i="15" s="1"/>
  <c r="R44" i="15"/>
  <c r="S106" i="15" s="1"/>
  <c r="F160" i="18"/>
  <c r="M38" i="15" s="1"/>
  <c r="N100" i="15" s="1"/>
  <c r="Q44" i="15"/>
  <c r="R106" i="15" s="1"/>
  <c r="AZ37" i="15"/>
  <c r="M40" i="15"/>
  <c r="N102" i="15" s="1"/>
  <c r="P44" i="15"/>
  <c r="Q106" i="15" s="1"/>
  <c r="AY37" i="15"/>
  <c r="AX37" i="15"/>
  <c r="O44" i="15"/>
  <c r="P106" i="15" s="1"/>
  <c r="N44" i="15"/>
  <c r="O106" i="15" s="1"/>
  <c r="AW37" i="15"/>
  <c r="AV37" i="15"/>
  <c r="G161" i="18"/>
  <c r="G51" i="2" s="1"/>
  <c r="AU37" i="15"/>
  <c r="F54" i="2"/>
  <c r="G187" i="12" s="1"/>
  <c r="G160" i="18"/>
  <c r="N38" i="15" s="1"/>
  <c r="O100" i="15" s="1"/>
  <c r="H162" i="18"/>
  <c r="O40" i="15" s="1"/>
  <c r="P102" i="15" s="1"/>
  <c r="G162" i="18"/>
  <c r="N40" i="15" s="1"/>
  <c r="O102" i="15" s="1"/>
  <c r="AT37" i="15"/>
  <c r="AS37" i="15"/>
  <c r="AR37" i="15"/>
  <c r="AQ37" i="15"/>
  <c r="AP37" i="15"/>
  <c r="AO37" i="15"/>
  <c r="E46" i="18"/>
  <c r="E64" i="18"/>
  <c r="E61" i="18"/>
  <c r="AM37" i="15"/>
  <c r="E58" i="18"/>
  <c r="E41" i="18"/>
  <c r="AN37" i="15"/>
  <c r="AL37" i="15"/>
  <c r="AK37" i="15"/>
  <c r="AJ37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F28" i="18"/>
  <c r="F30" i="18"/>
  <c r="G30" i="18" s="1"/>
  <c r="H30" i="18" s="1"/>
  <c r="I30" i="18" s="1"/>
  <c r="J30" i="18" s="1"/>
  <c r="K30" i="18" s="1"/>
  <c r="L30" i="18" s="1"/>
  <c r="M30" i="18" s="1"/>
  <c r="N30" i="18" s="1"/>
  <c r="O30" i="18" s="1"/>
  <c r="P30" i="18" s="1"/>
  <c r="Q30" i="18" s="1"/>
  <c r="R30" i="18" s="1"/>
  <c r="S30" i="18" s="1"/>
  <c r="T30" i="18" s="1"/>
  <c r="U30" i="18" s="1"/>
  <c r="V30" i="18" s="1"/>
  <c r="W30" i="18" s="1"/>
  <c r="X30" i="18" s="1"/>
  <c r="Y30" i="18" s="1"/>
  <c r="Z30" i="18" s="1"/>
  <c r="AA30" i="18" s="1"/>
  <c r="AB30" i="18" s="1"/>
  <c r="AC30" i="18" s="1"/>
  <c r="AD30" i="18" s="1"/>
  <c r="AE30" i="18" s="1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F56" i="2"/>
  <c r="G157" i="12" s="1"/>
  <c r="E56" i="2"/>
  <c r="F189" i="12" s="1"/>
  <c r="F31" i="18"/>
  <c r="F16" i="18"/>
  <c r="G16" i="18" s="1"/>
  <c r="H16" i="18" s="1"/>
  <c r="I16" i="18" s="1"/>
  <c r="J16" i="18" s="1"/>
  <c r="K16" i="18" s="1"/>
  <c r="L16" i="18" s="1"/>
  <c r="M16" i="18" s="1"/>
  <c r="N16" i="18" s="1"/>
  <c r="O16" i="18" s="1"/>
  <c r="P16" i="18" s="1"/>
  <c r="Q16" i="18" s="1"/>
  <c r="R16" i="18" s="1"/>
  <c r="S16" i="18" s="1"/>
  <c r="T16" i="18" s="1"/>
  <c r="U16" i="18" s="1"/>
  <c r="V16" i="18" s="1"/>
  <c r="W16" i="18" s="1"/>
  <c r="X16" i="18" s="1"/>
  <c r="Y16" i="18" s="1"/>
  <c r="Z16" i="18" s="1"/>
  <c r="AA16" i="18" s="1"/>
  <c r="AB16" i="18" s="1"/>
  <c r="AC16" i="18" s="1"/>
  <c r="AD16" i="18" s="1"/>
  <c r="AE16" i="18" s="1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F7" i="18"/>
  <c r="G7" i="18" s="1"/>
  <c r="H7" i="18" s="1"/>
  <c r="I7" i="18" s="1"/>
  <c r="J7" i="18" s="1"/>
  <c r="K7" i="18" s="1"/>
  <c r="L7" i="18" s="1"/>
  <c r="M7" i="18" s="1"/>
  <c r="N7" i="18" s="1"/>
  <c r="O7" i="18" s="1"/>
  <c r="P7" i="18" s="1"/>
  <c r="Q7" i="18" s="1"/>
  <c r="R7" i="18" s="1"/>
  <c r="S7" i="18" s="1"/>
  <c r="T7" i="18" s="1"/>
  <c r="U7" i="18" s="1"/>
  <c r="V7" i="18" s="1"/>
  <c r="W7" i="18" s="1"/>
  <c r="X7" i="18" s="1"/>
  <c r="Y7" i="18" s="1"/>
  <c r="Z7" i="18" s="1"/>
  <c r="AA7" i="18" s="1"/>
  <c r="AB7" i="18" s="1"/>
  <c r="AC7" i="18" s="1"/>
  <c r="AD7" i="18" s="1"/>
  <c r="AE7" i="18" s="1"/>
  <c r="AF7" i="18" s="1"/>
  <c r="AG7" i="18" s="1"/>
  <c r="AH7" i="18" s="1"/>
  <c r="AI7" i="18" s="1"/>
  <c r="AJ7" i="18" s="1"/>
  <c r="AK7" i="18" s="1"/>
  <c r="AL7" i="18" s="1"/>
  <c r="AM7" i="18" s="1"/>
  <c r="AN7" i="18" s="1"/>
  <c r="AO7" i="18" s="1"/>
  <c r="AP7" i="18" s="1"/>
  <c r="AQ7" i="18" s="1"/>
  <c r="AR7" i="18" s="1"/>
  <c r="AS7" i="18" s="1"/>
  <c r="AT7" i="18" s="1"/>
  <c r="AU7" i="18" s="1"/>
  <c r="AV7" i="18" s="1"/>
  <c r="AW7" i="18" s="1"/>
  <c r="AX7" i="18" s="1"/>
  <c r="AY7" i="18" s="1"/>
  <c r="AZ7" i="18" s="1"/>
  <c r="BA7" i="18" s="1"/>
  <c r="BB7" i="18" s="1"/>
  <c r="F15" i="18"/>
  <c r="G15" i="18" s="1"/>
  <c r="H15" i="18" s="1"/>
  <c r="I15" i="18" s="1"/>
  <c r="J15" i="18" s="1"/>
  <c r="K15" i="18" s="1"/>
  <c r="L15" i="18" s="1"/>
  <c r="M15" i="18" s="1"/>
  <c r="N15" i="18" s="1"/>
  <c r="O15" i="18" s="1"/>
  <c r="P15" i="18" s="1"/>
  <c r="Q15" i="18" s="1"/>
  <c r="R15" i="18" s="1"/>
  <c r="S15" i="18" s="1"/>
  <c r="T15" i="18" s="1"/>
  <c r="U15" i="18" s="1"/>
  <c r="V15" i="18" s="1"/>
  <c r="W15" i="18" s="1"/>
  <c r="X15" i="18" s="1"/>
  <c r="Y15" i="18" s="1"/>
  <c r="Z15" i="18" s="1"/>
  <c r="AA15" i="18" s="1"/>
  <c r="AB15" i="18" s="1"/>
  <c r="AC15" i="18" s="1"/>
  <c r="AD15" i="18" s="1"/>
  <c r="AE15" i="18" s="1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F24" i="18"/>
  <c r="G24" i="18" s="1"/>
  <c r="H24" i="18" s="1"/>
  <c r="I24" i="18" s="1"/>
  <c r="J24" i="18" s="1"/>
  <c r="K24" i="18" s="1"/>
  <c r="L24" i="18" s="1"/>
  <c r="M24" i="18" s="1"/>
  <c r="N24" i="18" s="1"/>
  <c r="O24" i="18" s="1"/>
  <c r="P24" i="18" s="1"/>
  <c r="Q24" i="18" s="1"/>
  <c r="R24" i="18" s="1"/>
  <c r="S24" i="18" s="1"/>
  <c r="T24" i="18" s="1"/>
  <c r="U24" i="18" s="1"/>
  <c r="V24" i="18" s="1"/>
  <c r="W24" i="18" s="1"/>
  <c r="X24" i="18" s="1"/>
  <c r="Y24" i="18" s="1"/>
  <c r="Z24" i="18" s="1"/>
  <c r="AA24" i="18" s="1"/>
  <c r="AB24" i="18" s="1"/>
  <c r="AC24" i="18" s="1"/>
  <c r="AD24" i="18" s="1"/>
  <c r="AE24" i="18" s="1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F23" i="18"/>
  <c r="Q37" i="15"/>
  <c r="P37" i="15"/>
  <c r="F26" i="18"/>
  <c r="G26" i="18" s="1"/>
  <c r="H26" i="18" s="1"/>
  <c r="I26" i="18" s="1"/>
  <c r="J26" i="18" s="1"/>
  <c r="K26" i="18" s="1"/>
  <c r="L26" i="18" s="1"/>
  <c r="M26" i="18" s="1"/>
  <c r="N26" i="18" s="1"/>
  <c r="O26" i="18" s="1"/>
  <c r="P26" i="18" s="1"/>
  <c r="Q26" i="18" s="1"/>
  <c r="R26" i="18" s="1"/>
  <c r="S26" i="18" s="1"/>
  <c r="T26" i="18" s="1"/>
  <c r="U26" i="18" s="1"/>
  <c r="V26" i="18" s="1"/>
  <c r="W26" i="18" s="1"/>
  <c r="X26" i="18" s="1"/>
  <c r="Y26" i="18" s="1"/>
  <c r="Z26" i="18" s="1"/>
  <c r="AA26" i="18" s="1"/>
  <c r="AB26" i="18" s="1"/>
  <c r="AC26" i="18" s="1"/>
  <c r="AD26" i="18" s="1"/>
  <c r="AE26" i="18" s="1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F32" i="18"/>
  <c r="G32" i="18"/>
  <c r="H32" i="18" s="1"/>
  <c r="I32" i="18" s="1"/>
  <c r="J32" i="18" s="1"/>
  <c r="K32" i="18" s="1"/>
  <c r="L32" i="18" s="1"/>
  <c r="M32" i="18" s="1"/>
  <c r="N32" i="18" s="1"/>
  <c r="O32" i="18" s="1"/>
  <c r="P32" i="18" s="1"/>
  <c r="Q32" i="18" s="1"/>
  <c r="R32" i="18" s="1"/>
  <c r="S32" i="18" s="1"/>
  <c r="T32" i="18" s="1"/>
  <c r="U32" i="18" s="1"/>
  <c r="V32" i="18" s="1"/>
  <c r="W32" i="18" s="1"/>
  <c r="X32" i="18" s="1"/>
  <c r="Y32" i="18" s="1"/>
  <c r="Z32" i="18" s="1"/>
  <c r="AA32" i="18" s="1"/>
  <c r="AB32" i="18" s="1"/>
  <c r="AC32" i="18" s="1"/>
  <c r="AD32" i="18" s="1"/>
  <c r="AE32" i="18" s="1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E24" i="18"/>
  <c r="E32" i="18"/>
  <c r="W62" i="15" l="1"/>
  <c r="P78" i="15"/>
  <c r="Q108" i="15" s="1"/>
  <c r="AK163" i="18"/>
  <c r="AL163" i="18" s="1"/>
  <c r="AK160" i="18"/>
  <c r="AR38" i="15" s="1"/>
  <c r="AS100" i="15" s="1"/>
  <c r="AQ45" i="15"/>
  <c r="AR107" i="15" s="1"/>
  <c r="AH93" i="15"/>
  <c r="G86" i="2"/>
  <c r="AK184" i="18"/>
  <c r="AR62" i="15" s="1"/>
  <c r="AS93" i="15" s="1"/>
  <c r="Q175" i="12"/>
  <c r="G72" i="2"/>
  <c r="X93" i="15"/>
  <c r="AA189" i="12"/>
  <c r="R29" i="17"/>
  <c r="W71" i="15"/>
  <c r="X101" i="15" s="1"/>
  <c r="O157" i="12"/>
  <c r="P75" i="15"/>
  <c r="Q105" i="15" s="1"/>
  <c r="AI22" i="17"/>
  <c r="AQ38" i="15"/>
  <c r="AR100" i="15" s="1"/>
  <c r="P41" i="15"/>
  <c r="Q103" i="15" s="1"/>
  <c r="W38" i="15"/>
  <c r="X100" i="15" s="1"/>
  <c r="O29" i="17"/>
  <c r="W75" i="15"/>
  <c r="X105" i="15" s="1"/>
  <c r="P69" i="15"/>
  <c r="Q99" i="15" s="1"/>
  <c r="AQ69" i="15"/>
  <c r="AR99" i="15" s="1"/>
  <c r="P71" i="15"/>
  <c r="Q101" i="15" s="1"/>
  <c r="AG41" i="15"/>
  <c r="AH103" i="15" s="1"/>
  <c r="U187" i="12"/>
  <c r="AE157" i="12"/>
  <c r="P22" i="17"/>
  <c r="N22" i="17"/>
  <c r="W41" i="15"/>
  <c r="X103" i="15" s="1"/>
  <c r="AQ41" i="15"/>
  <c r="AR103" i="15" s="1"/>
  <c r="AI157" i="12"/>
  <c r="Z22" i="17"/>
  <c r="R189" i="12"/>
  <c r="L150" i="12"/>
  <c r="U155" i="12"/>
  <c r="K22" i="17"/>
  <c r="J187" i="12"/>
  <c r="Q163" i="18"/>
  <c r="R154" i="12" s="1"/>
  <c r="AH189" i="12"/>
  <c r="AB29" i="17"/>
  <c r="N27" i="17"/>
  <c r="L29" i="17"/>
  <c r="O69" i="15"/>
  <c r="AI189" i="12"/>
  <c r="AE29" i="17"/>
  <c r="AC187" i="12"/>
  <c r="AA29" i="17"/>
  <c r="P187" i="12"/>
  <c r="H51" i="2"/>
  <c r="I152" i="12" s="1"/>
  <c r="AH157" i="12"/>
  <c r="AD185" i="12"/>
  <c r="V187" i="12"/>
  <c r="AF187" i="12"/>
  <c r="AB27" i="17"/>
  <c r="U189" i="12"/>
  <c r="S150" i="12"/>
  <c r="N155" i="12"/>
  <c r="L155" i="12"/>
  <c r="N74" i="15"/>
  <c r="AF157" i="12"/>
  <c r="L189" i="12"/>
  <c r="AF29" i="17"/>
  <c r="AB189" i="12"/>
  <c r="Y27" i="17"/>
  <c r="AG45" i="15"/>
  <c r="AH107" i="15" s="1"/>
  <c r="AI60" i="17"/>
  <c r="V22" i="17"/>
  <c r="N69" i="15"/>
  <c r="X22" i="17"/>
  <c r="M22" i="17"/>
  <c r="AA22" i="17"/>
  <c r="AK167" i="18"/>
  <c r="AL167" i="18" s="1"/>
  <c r="AS45" i="15" s="1"/>
  <c r="AT107" i="15" s="1"/>
  <c r="AE27" i="17"/>
  <c r="Y187" i="12"/>
  <c r="R187" i="12"/>
  <c r="O27" i="17"/>
  <c r="O155" i="12"/>
  <c r="M187" i="12"/>
  <c r="J155" i="12"/>
  <c r="R155" i="12"/>
  <c r="M27" i="17"/>
  <c r="AF155" i="12"/>
  <c r="AB187" i="12"/>
  <c r="Q155" i="12"/>
  <c r="G54" i="2"/>
  <c r="H155" i="12" s="1"/>
  <c r="N42" i="15"/>
  <c r="E31" i="18"/>
  <c r="G31" i="18"/>
  <c r="H31" i="18" s="1"/>
  <c r="I31" i="18" s="1"/>
  <c r="J31" i="18" s="1"/>
  <c r="K31" i="18" s="1"/>
  <c r="L31" i="18" s="1"/>
  <c r="M31" i="18" s="1"/>
  <c r="N31" i="18" s="1"/>
  <c r="O31" i="18" s="1"/>
  <c r="P31" i="18" s="1"/>
  <c r="Q31" i="18" s="1"/>
  <c r="R31" i="18" s="1"/>
  <c r="S31" i="18" s="1"/>
  <c r="T31" i="18" s="1"/>
  <c r="U31" i="18" s="1"/>
  <c r="V31" i="18" s="1"/>
  <c r="W31" i="18" s="1"/>
  <c r="X31" i="18" s="1"/>
  <c r="Y31" i="18" s="1"/>
  <c r="Z31" i="18" s="1"/>
  <c r="AA31" i="18" s="1"/>
  <c r="AB31" i="18" s="1"/>
  <c r="AC31" i="18" s="1"/>
  <c r="AD31" i="18" s="1"/>
  <c r="AE31" i="18" s="1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G28" i="18"/>
  <c r="H28" i="18" s="1"/>
  <c r="I28" i="18" s="1"/>
  <c r="J28" i="18" s="1"/>
  <c r="K28" i="18" s="1"/>
  <c r="L28" i="18" s="1"/>
  <c r="M28" i="18" s="1"/>
  <c r="N28" i="18" s="1"/>
  <c r="O28" i="18" s="1"/>
  <c r="P28" i="18" s="1"/>
  <c r="Q28" i="18" s="1"/>
  <c r="R28" i="18" s="1"/>
  <c r="S28" i="18" s="1"/>
  <c r="T28" i="18" s="1"/>
  <c r="U28" i="18" s="1"/>
  <c r="V28" i="18" s="1"/>
  <c r="W28" i="18" s="1"/>
  <c r="X28" i="18" s="1"/>
  <c r="Y28" i="18" s="1"/>
  <c r="Z28" i="18" s="1"/>
  <c r="AA28" i="18" s="1"/>
  <c r="AB28" i="18" s="1"/>
  <c r="AC28" i="18" s="1"/>
  <c r="AD28" i="18" s="1"/>
  <c r="AE28" i="18" s="1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E28" i="18"/>
  <c r="F86" i="2"/>
  <c r="G191" i="12" s="1"/>
  <c r="M78" i="15"/>
  <c r="N108" i="15" s="1"/>
  <c r="Q158" i="12"/>
  <c r="W45" i="15"/>
  <c r="X107" i="15" s="1"/>
  <c r="Q174" i="12"/>
  <c r="W29" i="15"/>
  <c r="X92" i="15" s="1"/>
  <c r="Q151" i="18"/>
  <c r="K147" i="18"/>
  <c r="Q25" i="15"/>
  <c r="R88" i="15" s="1"/>
  <c r="P77" i="15"/>
  <c r="J30" i="17"/>
  <c r="J167" i="18"/>
  <c r="J10" i="17"/>
  <c r="P25" i="15"/>
  <c r="Q88" i="15" s="1"/>
  <c r="G152" i="18"/>
  <c r="F44" i="2"/>
  <c r="M30" i="15"/>
  <c r="N93" i="15" s="1"/>
  <c r="AI187" i="12"/>
  <c r="AI27" i="17"/>
  <c r="AH187" i="12"/>
  <c r="AH155" i="12"/>
  <c r="AH27" i="17"/>
  <c r="AA172" i="12"/>
  <c r="AA140" i="12"/>
  <c r="AA12" i="17"/>
  <c r="AA167" i="12"/>
  <c r="AA144" i="18"/>
  <c r="V189" i="12"/>
  <c r="V157" i="12"/>
  <c r="V29" i="17"/>
  <c r="G47" i="17"/>
  <c r="G57" i="2"/>
  <c r="H30" i="17" s="1"/>
  <c r="N45" i="15"/>
  <c r="E16" i="18"/>
  <c r="P45" i="15"/>
  <c r="AG22" i="15"/>
  <c r="AH85" i="15" s="1"/>
  <c r="AF150" i="12"/>
  <c r="AB184" i="18"/>
  <c r="AI62" i="15" s="1"/>
  <c r="AJ93" i="15" s="1"/>
  <c r="AA72" i="2"/>
  <c r="AA43" i="2"/>
  <c r="AB142" i="12" s="1"/>
  <c r="AH29" i="15"/>
  <c r="AI92" i="15" s="1"/>
  <c r="AB151" i="18"/>
  <c r="S157" i="12"/>
  <c r="S189" i="12"/>
  <c r="K69" i="2"/>
  <c r="L181" i="18"/>
  <c r="I142" i="12"/>
  <c r="I14" i="17"/>
  <c r="Q191" i="18"/>
  <c r="R54" i="17" s="1"/>
  <c r="W69" i="15"/>
  <c r="X99" i="15" s="1"/>
  <c r="W22" i="15"/>
  <c r="X85" i="15" s="1"/>
  <c r="J183" i="12"/>
  <c r="P38" i="15"/>
  <c r="Q100" i="15" s="1"/>
  <c r="H72" i="2"/>
  <c r="O62" i="15"/>
  <c r="H200" i="18"/>
  <c r="H86" i="2" s="1"/>
  <c r="I63" i="17" s="1"/>
  <c r="I136" i="12"/>
  <c r="I8" i="17"/>
  <c r="G71" i="2"/>
  <c r="H46" i="17" s="1"/>
  <c r="G199" i="18"/>
  <c r="G85" i="2" s="1"/>
  <c r="H62" i="17" s="1"/>
  <c r="H183" i="18"/>
  <c r="E148" i="18"/>
  <c r="E164" i="18" s="1"/>
  <c r="G40" i="2"/>
  <c r="N26" i="15"/>
  <c r="O89" i="15" s="1"/>
  <c r="H148" i="18"/>
  <c r="G143" i="18"/>
  <c r="F35" i="2"/>
  <c r="M21" i="15"/>
  <c r="N84" i="15" s="1"/>
  <c r="G23" i="18"/>
  <c r="H23" i="18" s="1"/>
  <c r="I23" i="18" s="1"/>
  <c r="J23" i="18" s="1"/>
  <c r="K23" i="18" s="1"/>
  <c r="L23" i="18" s="1"/>
  <c r="M23" i="18" s="1"/>
  <c r="N23" i="18" s="1"/>
  <c r="O23" i="18" s="1"/>
  <c r="P23" i="18" s="1"/>
  <c r="Q23" i="18" s="1"/>
  <c r="R23" i="18" s="1"/>
  <c r="S23" i="18" s="1"/>
  <c r="T23" i="18" s="1"/>
  <c r="U23" i="18" s="1"/>
  <c r="V23" i="18" s="1"/>
  <c r="W23" i="18" s="1"/>
  <c r="X23" i="18" s="1"/>
  <c r="Y23" i="18" s="1"/>
  <c r="Z23" i="18" s="1"/>
  <c r="AA23" i="18" s="1"/>
  <c r="AB23" i="18" s="1"/>
  <c r="AC23" i="18" s="1"/>
  <c r="AD23" i="18" s="1"/>
  <c r="AE23" i="18" s="1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E23" i="18"/>
  <c r="E42" i="18"/>
  <c r="E86" i="2"/>
  <c r="L78" i="15"/>
  <c r="E15" i="18"/>
  <c r="G44" i="18"/>
  <c r="H44" i="18" s="1"/>
  <c r="I44" i="18" s="1"/>
  <c r="J44" i="18" s="1"/>
  <c r="K44" i="18" s="1"/>
  <c r="L44" i="18" s="1"/>
  <c r="M44" i="18" s="1"/>
  <c r="N44" i="18" s="1"/>
  <c r="O44" i="18" s="1"/>
  <c r="P44" i="18" s="1"/>
  <c r="Q44" i="18" s="1"/>
  <c r="R44" i="18" s="1"/>
  <c r="S44" i="18" s="1"/>
  <c r="T44" i="18" s="1"/>
  <c r="U44" i="18" s="1"/>
  <c r="V44" i="18" s="1"/>
  <c r="W44" i="18" s="1"/>
  <c r="X44" i="18" s="1"/>
  <c r="Y44" i="18" s="1"/>
  <c r="Z44" i="18" s="1"/>
  <c r="AA44" i="18" s="1"/>
  <c r="AB44" i="18" s="1"/>
  <c r="AC44" i="18" s="1"/>
  <c r="AD44" i="18" s="1"/>
  <c r="AE44" i="18" s="1"/>
  <c r="AF44" i="18" s="1"/>
  <c r="AG44" i="18" s="1"/>
  <c r="AH44" i="18" s="1"/>
  <c r="AI44" i="18" s="1"/>
  <c r="AJ44" i="18" s="1"/>
  <c r="AK44" i="18" s="1"/>
  <c r="AL44" i="18" s="1"/>
  <c r="AM44" i="18" s="1"/>
  <c r="AN44" i="18" s="1"/>
  <c r="AO44" i="18" s="1"/>
  <c r="AP44" i="18" s="1"/>
  <c r="AQ44" i="18" s="1"/>
  <c r="AR44" i="18" s="1"/>
  <c r="AS44" i="18" s="1"/>
  <c r="AT44" i="18" s="1"/>
  <c r="AU44" i="18" s="1"/>
  <c r="AV44" i="18" s="1"/>
  <c r="AW44" i="18" s="1"/>
  <c r="AX44" i="18" s="1"/>
  <c r="AY44" i="18" s="1"/>
  <c r="AZ44" i="18" s="1"/>
  <c r="BA44" i="18" s="1"/>
  <c r="BB44" i="18" s="1"/>
  <c r="E44" i="18"/>
  <c r="N61" i="15"/>
  <c r="O92" i="15" s="1"/>
  <c r="X22" i="15"/>
  <c r="Y85" i="15" s="1"/>
  <c r="U29" i="17"/>
  <c r="H14" i="17"/>
  <c r="H142" i="12"/>
  <c r="AD189" i="12"/>
  <c r="AD29" i="17"/>
  <c r="AC22" i="17"/>
  <c r="AC150" i="12"/>
  <c r="AA149" i="18"/>
  <c r="AG27" i="15"/>
  <c r="AH90" i="15" s="1"/>
  <c r="S155" i="12"/>
  <c r="S27" i="17"/>
  <c r="Q72" i="2"/>
  <c r="R175" i="12" s="1"/>
  <c r="R184" i="18"/>
  <c r="Q62" i="17"/>
  <c r="Q199" i="18"/>
  <c r="Q140" i="12"/>
  <c r="Q149" i="18"/>
  <c r="W27" i="15"/>
  <c r="X90" i="15" s="1"/>
  <c r="K7" i="17"/>
  <c r="Q22" i="15"/>
  <c r="R85" i="15" s="1"/>
  <c r="J157" i="12"/>
  <c r="J29" i="17"/>
  <c r="J15" i="17"/>
  <c r="P30" i="15"/>
  <c r="J145" i="18"/>
  <c r="K145" i="18" s="1"/>
  <c r="P23" i="15"/>
  <c r="Q86" i="15" s="1"/>
  <c r="G46" i="17"/>
  <c r="G174" i="12"/>
  <c r="G136" i="12"/>
  <c r="G8" i="17"/>
  <c r="G65" i="2"/>
  <c r="N55" i="15"/>
  <c r="O86" i="15" s="1"/>
  <c r="G193" i="18"/>
  <c r="N71" i="15" s="1"/>
  <c r="M43" i="15"/>
  <c r="Y93" i="15"/>
  <c r="Q62" i="15"/>
  <c r="AG53" i="15"/>
  <c r="AH84" i="15" s="1"/>
  <c r="M55" i="15"/>
  <c r="N86" i="15" s="1"/>
  <c r="R150" i="12"/>
  <c r="J189" i="12"/>
  <c r="M29" i="17"/>
  <c r="M157" i="12"/>
  <c r="S21" i="15"/>
  <c r="J86" i="2"/>
  <c r="K191" i="12" s="1"/>
  <c r="K200" i="18"/>
  <c r="L200" i="18" s="1"/>
  <c r="H177" i="18"/>
  <c r="H47" i="17"/>
  <c r="H9" i="17"/>
  <c r="H137" i="12"/>
  <c r="H169" i="12"/>
  <c r="G140" i="12"/>
  <c r="G12" i="17"/>
  <c r="G181" i="18"/>
  <c r="F69" i="2"/>
  <c r="M59" i="15"/>
  <c r="G147" i="18"/>
  <c r="E147" i="18" s="1"/>
  <c r="F39" i="2"/>
  <c r="M25" i="15"/>
  <c r="N88" i="15" s="1"/>
  <c r="G36" i="2"/>
  <c r="H144" i="18"/>
  <c r="N22" i="15"/>
  <c r="O85" i="15" s="1"/>
  <c r="AG38" i="15"/>
  <c r="AH100" i="15" s="1"/>
  <c r="H167" i="18"/>
  <c r="P62" i="15"/>
  <c r="AQ25" i="15"/>
  <c r="AR88" i="15" s="1"/>
  <c r="AK147" i="18"/>
  <c r="AL147" i="18" s="1"/>
  <c r="AS25" i="15" s="1"/>
  <c r="AT88" i="15" s="1"/>
  <c r="N89" i="15"/>
  <c r="M23" i="15"/>
  <c r="AD157" i="12"/>
  <c r="V27" i="17"/>
  <c r="S187" i="12"/>
  <c r="Q27" i="17"/>
  <c r="AA54" i="17"/>
  <c r="Y42" i="13" s="1"/>
  <c r="AA191" i="18"/>
  <c r="AA142" i="12"/>
  <c r="AA14" i="17"/>
  <c r="K184" i="18"/>
  <c r="H63" i="2"/>
  <c r="I38" i="17" s="1"/>
  <c r="O53" i="15"/>
  <c r="G37" i="2"/>
  <c r="F65" i="2"/>
  <c r="G68" i="2"/>
  <c r="H171" i="12" s="1"/>
  <c r="H180" i="18"/>
  <c r="G149" i="18"/>
  <c r="M27" i="15"/>
  <c r="R147" i="18"/>
  <c r="K151" i="18"/>
  <c r="E151" i="18"/>
  <c r="E167" i="18" s="1"/>
  <c r="E57" i="2" s="1"/>
  <c r="F158" i="12" s="1"/>
  <c r="F63" i="17"/>
  <c r="AM149" i="18"/>
  <c r="AS27" i="15"/>
  <c r="AT90" i="15" s="1"/>
  <c r="J142" i="12"/>
  <c r="J174" i="12"/>
  <c r="J14" i="17"/>
  <c r="E43" i="2"/>
  <c r="L29" i="15"/>
  <c r="K29" i="15" s="1"/>
  <c r="J29" i="15" s="1"/>
  <c r="AL151" i="18"/>
  <c r="AR29" i="15"/>
  <c r="AS92" i="15" s="1"/>
  <c r="AB174" i="12"/>
  <c r="AB14" i="17"/>
  <c r="Q12" i="17"/>
  <c r="H174" i="12"/>
  <c r="H43" i="17"/>
  <c r="E40" i="2"/>
  <c r="L26" i="15"/>
  <c r="K26" i="15" s="1"/>
  <c r="J26" i="15" s="1"/>
  <c r="I26" i="15" s="1"/>
  <c r="H26" i="15" s="1"/>
  <c r="G26" i="15" s="1"/>
  <c r="F26" i="15" s="1"/>
  <c r="E26" i="15" s="1"/>
  <c r="E7" i="18"/>
  <c r="E30" i="18"/>
  <c r="H63" i="17"/>
  <c r="F49" i="2"/>
  <c r="G22" i="17" s="1"/>
  <c r="Q14" i="17"/>
  <c r="Q142" i="12"/>
  <c r="Q7" i="17"/>
  <c r="Q135" i="12"/>
  <c r="Q167" i="12"/>
  <c r="J138" i="12"/>
  <c r="I47" i="17"/>
  <c r="E26" i="18"/>
  <c r="G52" i="2"/>
  <c r="H185" i="12" s="1"/>
  <c r="H52" i="2"/>
  <c r="I153" i="12" s="1"/>
  <c r="M75" i="15"/>
  <c r="J191" i="12"/>
  <c r="J63" i="17"/>
  <c r="J166" i="12"/>
  <c r="J38" i="17"/>
  <c r="J140" i="12"/>
  <c r="J12" i="17"/>
  <c r="J134" i="12"/>
  <c r="J6" i="17"/>
  <c r="L62" i="15"/>
  <c r="K62" i="15" s="1"/>
  <c r="J62" i="15" s="1"/>
  <c r="I62" i="15" s="1"/>
  <c r="H62" i="15" s="1"/>
  <c r="G62" i="15" s="1"/>
  <c r="F62" i="15" s="1"/>
  <c r="E62" i="15" s="1"/>
  <c r="E72" i="2"/>
  <c r="AR27" i="15"/>
  <c r="AS90" i="15" s="1"/>
  <c r="AC151" i="18"/>
  <c r="Q145" i="18"/>
  <c r="J199" i="18"/>
  <c r="J175" i="18"/>
  <c r="J152" i="18"/>
  <c r="J149" i="18"/>
  <c r="E183" i="18"/>
  <c r="Q84" i="15"/>
  <c r="R144" i="18"/>
  <c r="M143" i="18"/>
  <c r="E143" i="18"/>
  <c r="E159" i="18" s="1"/>
  <c r="R169" i="12"/>
  <c r="AG11" i="11"/>
  <c r="AF11" i="12"/>
  <c r="AF75" i="12" s="1"/>
  <c r="AE139" i="12"/>
  <c r="AE171" i="12"/>
  <c r="U9" i="11"/>
  <c r="V9" i="11" s="1"/>
  <c r="T9" i="12"/>
  <c r="T73" i="12" s="1"/>
  <c r="T137" i="12" s="1"/>
  <c r="V7" i="11"/>
  <c r="U7" i="12"/>
  <c r="U71" i="12" s="1"/>
  <c r="V41" i="11"/>
  <c r="U41" i="12"/>
  <c r="U105" i="12" s="1"/>
  <c r="S40" i="12"/>
  <c r="S104" i="12" s="1"/>
  <c r="Y40" i="11"/>
  <c r="X40" i="12"/>
  <c r="X104" i="12" s="1"/>
  <c r="S43" i="12"/>
  <c r="S107" i="12" s="1"/>
  <c r="S171" i="12" s="1"/>
  <c r="Y43" i="11"/>
  <c r="X43" i="12"/>
  <c r="X107" i="12" s="1"/>
  <c r="X171" i="12" s="1"/>
  <c r="U10" i="11"/>
  <c r="V10" i="11" s="1"/>
  <c r="T10" i="12"/>
  <c r="T74" i="12" s="1"/>
  <c r="T42" i="11"/>
  <c r="S42" i="12"/>
  <c r="S106" i="12" s="1"/>
  <c r="R38" i="11"/>
  <c r="Q38" i="12"/>
  <c r="Q102" i="12" s="1"/>
  <c r="Q166" i="12" s="1"/>
  <c r="M137" i="12"/>
  <c r="M169" i="12"/>
  <c r="R8" i="11"/>
  <c r="Q8" i="12"/>
  <c r="Q72" i="12" s="1"/>
  <c r="Q168" i="12" s="1"/>
  <c r="M77" i="15"/>
  <c r="N107" i="15" s="1"/>
  <c r="Q167" i="18"/>
  <c r="AA158" i="12"/>
  <c r="AA30" i="17"/>
  <c r="AA190" i="12"/>
  <c r="AA167" i="18"/>
  <c r="F29" i="17"/>
  <c r="F157" i="12"/>
  <c r="G29" i="17"/>
  <c r="G189" i="12"/>
  <c r="G28" i="17"/>
  <c r="E71" i="2"/>
  <c r="L61" i="15"/>
  <c r="E199" i="18"/>
  <c r="G190" i="12"/>
  <c r="G62" i="17"/>
  <c r="K44" i="15"/>
  <c r="J44" i="15" s="1"/>
  <c r="K106" i="15" s="1"/>
  <c r="N106" i="15"/>
  <c r="K91" i="15"/>
  <c r="I60" i="15"/>
  <c r="Q197" i="18"/>
  <c r="J197" i="18"/>
  <c r="G60" i="17"/>
  <c r="G188" i="12"/>
  <c r="J60" i="17"/>
  <c r="J188" i="12"/>
  <c r="Q90" i="15"/>
  <c r="E181" i="18"/>
  <c r="L59" i="15" s="1"/>
  <c r="L44" i="17"/>
  <c r="K44" i="17"/>
  <c r="J44" i="17"/>
  <c r="J172" i="12"/>
  <c r="Q188" i="12"/>
  <c r="Q60" i="17"/>
  <c r="I43" i="9" a="1"/>
  <c r="I43" i="9" s="1"/>
  <c r="N39" i="15"/>
  <c r="Q160" i="18"/>
  <c r="AE187" i="12"/>
  <c r="AC155" i="12"/>
  <c r="P27" i="17"/>
  <c r="L27" i="17"/>
  <c r="G155" i="12"/>
  <c r="G27" i="17"/>
  <c r="Q151" i="12"/>
  <c r="Q183" i="12"/>
  <c r="Q23" i="17"/>
  <c r="E180" i="18"/>
  <c r="L58" i="15" s="1"/>
  <c r="H59" i="17"/>
  <c r="F79" i="2"/>
  <c r="E177" i="18"/>
  <c r="E65" i="2" s="1"/>
  <c r="F40" i="17" s="1"/>
  <c r="J56" i="17"/>
  <c r="J184" i="12"/>
  <c r="Q56" i="17"/>
  <c r="Q184" i="12"/>
  <c r="AR86" i="15"/>
  <c r="Q193" i="18"/>
  <c r="J193" i="18"/>
  <c r="AA38" i="17"/>
  <c r="Y33" i="13" s="1"/>
  <c r="AQ53" i="15"/>
  <c r="Q175" i="18"/>
  <c r="K175" i="18"/>
  <c r="AA175" i="18"/>
  <c r="J54" i="17"/>
  <c r="J191" i="18"/>
  <c r="E175" i="18"/>
  <c r="AL191" i="18"/>
  <c r="AR69" i="15"/>
  <c r="AS99" i="15" s="1"/>
  <c r="P43" i="9" a="1"/>
  <c r="P43" i="9" s="1"/>
  <c r="Q38" i="17"/>
  <c r="O33" i="13" s="1"/>
  <c r="E63" i="2"/>
  <c r="L53" i="15"/>
  <c r="K53" i="15" s="1"/>
  <c r="J53" i="15" s="1"/>
  <c r="I53" i="15" s="1"/>
  <c r="H53" i="15" s="1"/>
  <c r="G53" i="15" s="1"/>
  <c r="F53" i="15" s="1"/>
  <c r="E53" i="15" s="1"/>
  <c r="E191" i="18"/>
  <c r="AS53" i="15"/>
  <c r="AM175" i="18"/>
  <c r="AH99" i="15"/>
  <c r="AR53" i="15"/>
  <c r="AS84" i="15" s="1"/>
  <c r="AT84" i="15"/>
  <c r="AR84" i="15"/>
  <c r="AA138" i="12"/>
  <c r="AA10" i="17"/>
  <c r="Q170" i="12"/>
  <c r="Q10" i="17"/>
  <c r="Q138" i="12"/>
  <c r="R138" i="12"/>
  <c r="R10" i="17"/>
  <c r="AA26" i="17"/>
  <c r="AA154" i="12"/>
  <c r="AA186" i="12"/>
  <c r="Q154" i="12"/>
  <c r="Q186" i="12"/>
  <c r="Q26" i="17"/>
  <c r="AA163" i="18"/>
  <c r="AA147" i="18"/>
  <c r="I169" i="12"/>
  <c r="I9" i="17"/>
  <c r="I137" i="12"/>
  <c r="E146" i="18"/>
  <c r="E162" i="18" s="1"/>
  <c r="L147" i="18"/>
  <c r="R25" i="15"/>
  <c r="S88" i="15" s="1"/>
  <c r="J186" i="12"/>
  <c r="J26" i="17"/>
  <c r="J154" i="12"/>
  <c r="J163" i="18"/>
  <c r="E38" i="2"/>
  <c r="AB8" i="17"/>
  <c r="Q136" i="12"/>
  <c r="Q8" i="17"/>
  <c r="AA8" i="17"/>
  <c r="P34" i="9" a="1"/>
  <c r="P34" i="9" s="1"/>
  <c r="AB145" i="18"/>
  <c r="AC145" i="18" s="1"/>
  <c r="AK145" i="18"/>
  <c r="E145" i="18"/>
  <c r="E161" i="18" s="1"/>
  <c r="L23" i="15"/>
  <c r="H152" i="12"/>
  <c r="H24" i="17"/>
  <c r="I34" i="9" a="1"/>
  <c r="I34" i="9" s="1"/>
  <c r="K167" i="12"/>
  <c r="K135" i="12"/>
  <c r="R167" i="12"/>
  <c r="R7" i="17"/>
  <c r="R135" i="12"/>
  <c r="S144" i="18"/>
  <c r="K144" i="18"/>
  <c r="E144" i="18"/>
  <c r="E160" i="18" s="1"/>
  <c r="F50" i="2"/>
  <c r="G50" i="2"/>
  <c r="J160" i="18"/>
  <c r="E36" i="2"/>
  <c r="AA135" i="12"/>
  <c r="AA7" i="17"/>
  <c r="J135" i="12"/>
  <c r="J7" i="17"/>
  <c r="J167" i="12"/>
  <c r="AB160" i="18"/>
  <c r="AH38" i="15"/>
  <c r="AI100" i="15" s="1"/>
  <c r="AL144" i="18"/>
  <c r="AB144" i="18"/>
  <c r="L134" i="12"/>
  <c r="L6" i="17"/>
  <c r="K134" i="12"/>
  <c r="K6" i="17"/>
  <c r="M134" i="12"/>
  <c r="M6" i="17"/>
  <c r="AH22" i="17"/>
  <c r="AD22" i="17"/>
  <c r="AB150" i="12"/>
  <c r="AH150" i="12"/>
  <c r="AL184" i="18" l="1"/>
  <c r="R47" i="17"/>
  <c r="AR41" i="15"/>
  <c r="AS103" i="15" s="1"/>
  <c r="AL160" i="18"/>
  <c r="AS38" i="15" s="1"/>
  <c r="AT100" i="15" s="1"/>
  <c r="G63" i="17"/>
  <c r="AC184" i="18"/>
  <c r="Q93" i="15"/>
  <c r="J175" i="12"/>
  <c r="J143" i="12"/>
  <c r="O104" i="15"/>
  <c r="G79" i="2"/>
  <c r="H56" i="17" s="1"/>
  <c r="R186" i="12"/>
  <c r="R26" i="17"/>
  <c r="J151" i="12"/>
  <c r="I35" i="9" a="1"/>
  <c r="I35" i="9" s="1"/>
  <c r="I36" i="9" s="1"/>
  <c r="I37" i="9" s="1"/>
  <c r="X69" i="15"/>
  <c r="Y99" i="15" s="1"/>
  <c r="F30" i="17"/>
  <c r="J158" i="12"/>
  <c r="R163" i="18"/>
  <c r="Y41" i="15" s="1"/>
  <c r="Z103" i="15" s="1"/>
  <c r="L45" i="15"/>
  <c r="K45" i="15" s="1"/>
  <c r="J45" i="15" s="1"/>
  <c r="I45" i="15" s="1"/>
  <c r="H45" i="15" s="1"/>
  <c r="J190" i="12"/>
  <c r="X41" i="15"/>
  <c r="Y103" i="15" s="1"/>
  <c r="I185" i="12"/>
  <c r="AM167" i="18"/>
  <c r="AN167" i="18" s="1"/>
  <c r="I25" i="17"/>
  <c r="AR45" i="15"/>
  <c r="AS107" i="15" s="1"/>
  <c r="N105" i="15"/>
  <c r="J62" i="17"/>
  <c r="I24" i="17"/>
  <c r="H158" i="12"/>
  <c r="H187" i="12"/>
  <c r="H27" i="17"/>
  <c r="Q30" i="17"/>
  <c r="O41" i="13" s="1"/>
  <c r="P35" i="9" a="1"/>
  <c r="P35" i="9" s="1"/>
  <c r="P36" i="9" s="1"/>
  <c r="P37" i="9" s="1"/>
  <c r="Q190" i="12"/>
  <c r="R191" i="18"/>
  <c r="O101" i="15"/>
  <c r="H153" i="12"/>
  <c r="H25" i="17"/>
  <c r="E163" i="18"/>
  <c r="L41" i="15" s="1"/>
  <c r="E39" i="2"/>
  <c r="F170" i="12" s="1"/>
  <c r="AB54" i="17"/>
  <c r="Z42" i="13" s="1"/>
  <c r="AH69" i="15"/>
  <c r="AI99" i="15" s="1"/>
  <c r="H57" i="2"/>
  <c r="O45" i="15"/>
  <c r="H7" i="17"/>
  <c r="H135" i="12"/>
  <c r="H167" i="12"/>
  <c r="H168" i="12"/>
  <c r="H40" i="17"/>
  <c r="AA41" i="2"/>
  <c r="AB149" i="18"/>
  <c r="AH27" i="15"/>
  <c r="AI90" i="15" s="1"/>
  <c r="L69" i="2"/>
  <c r="M44" i="17" s="1"/>
  <c r="S59" i="15"/>
  <c r="AB43" i="2"/>
  <c r="AI29" i="15"/>
  <c r="AJ92" i="15" s="1"/>
  <c r="G15" i="17"/>
  <c r="G143" i="12"/>
  <c r="E35" i="2"/>
  <c r="J23" i="17"/>
  <c r="Q23" i="15"/>
  <c r="R86" i="15" s="1"/>
  <c r="AM147" i="18"/>
  <c r="N77" i="15"/>
  <c r="O107" i="15" s="1"/>
  <c r="J170" i="12"/>
  <c r="Q172" i="12"/>
  <c r="O30" i="13" s="1"/>
  <c r="AB72" i="2"/>
  <c r="AC175" i="12" s="1"/>
  <c r="N90" i="15"/>
  <c r="G168" i="12"/>
  <c r="G40" i="17"/>
  <c r="K72" i="2"/>
  <c r="L47" i="17" s="1"/>
  <c r="L184" i="18"/>
  <c r="R62" i="15"/>
  <c r="G172" i="12"/>
  <c r="G44" i="17"/>
  <c r="R62" i="17"/>
  <c r="X77" i="15"/>
  <c r="K78" i="15"/>
  <c r="J78" i="15" s="1"/>
  <c r="I78" i="15" s="1"/>
  <c r="H78" i="15" s="1"/>
  <c r="G78" i="15" s="1"/>
  <c r="F78" i="15" s="1"/>
  <c r="E78" i="15" s="1"/>
  <c r="G134" i="12"/>
  <c r="G6" i="17"/>
  <c r="H139" i="12"/>
  <c r="H11" i="17"/>
  <c r="G175" i="12"/>
  <c r="AS62" i="15"/>
  <c r="AT93" i="15" s="1"/>
  <c r="AM184" i="18"/>
  <c r="G44" i="2"/>
  <c r="H152" i="18"/>
  <c r="N30" i="15"/>
  <c r="O93" i="15" s="1"/>
  <c r="G168" i="18"/>
  <c r="Q45" i="15"/>
  <c r="L21" i="15"/>
  <c r="K21" i="15" s="1"/>
  <c r="F34" i="9" a="1"/>
  <c r="F34" i="9" s="1"/>
  <c r="F35" i="9" s="1" a="1"/>
  <c r="F35" i="9" s="1"/>
  <c r="F36" i="9" s="1"/>
  <c r="F38" i="9" s="1"/>
  <c r="L22" i="15"/>
  <c r="M85" i="15" s="1"/>
  <c r="AR25" i="15"/>
  <c r="AS88" i="15" s="1"/>
  <c r="AB191" i="18"/>
  <c r="AI69" i="15" s="1"/>
  <c r="AJ99" i="15" s="1"/>
  <c r="L55" i="15"/>
  <c r="K55" i="15" s="1"/>
  <c r="J55" i="15" s="1"/>
  <c r="I55" i="15" s="1"/>
  <c r="H55" i="15" s="1"/>
  <c r="G55" i="15" s="1"/>
  <c r="F55" i="15" s="1"/>
  <c r="E55" i="15" s="1"/>
  <c r="E68" i="2"/>
  <c r="F43" i="17" s="1"/>
  <c r="H33" i="13"/>
  <c r="M181" i="18"/>
  <c r="N181" i="18" s="1"/>
  <c r="H190" i="12"/>
  <c r="K167" i="18"/>
  <c r="R199" i="18"/>
  <c r="S199" i="18" s="1"/>
  <c r="T199" i="18" s="1"/>
  <c r="K63" i="17"/>
  <c r="O78" i="15"/>
  <c r="R29" i="15"/>
  <c r="S92" i="15" s="1"/>
  <c r="L151" i="18"/>
  <c r="K43" i="2"/>
  <c r="E149" i="18"/>
  <c r="H149" i="18"/>
  <c r="N27" i="15"/>
  <c r="G165" i="18"/>
  <c r="G41" i="2"/>
  <c r="H136" i="12"/>
  <c r="H8" i="17"/>
  <c r="G138" i="12"/>
  <c r="G170" i="12"/>
  <c r="G10" i="17"/>
  <c r="H181" i="18"/>
  <c r="N59" i="15"/>
  <c r="G69" i="2"/>
  <c r="G197" i="18"/>
  <c r="H65" i="2"/>
  <c r="O55" i="15"/>
  <c r="P86" i="15" s="1"/>
  <c r="H193" i="18"/>
  <c r="G35" i="2"/>
  <c r="H143" i="18"/>
  <c r="N21" i="15"/>
  <c r="O84" i="15" s="1"/>
  <c r="G159" i="18"/>
  <c r="E54" i="2"/>
  <c r="L42" i="15"/>
  <c r="K42" i="15" s="1"/>
  <c r="J42" i="15" s="1"/>
  <c r="I42" i="15" s="1"/>
  <c r="H42" i="15" s="1"/>
  <c r="G42" i="15" s="1"/>
  <c r="F42" i="15" s="1"/>
  <c r="E42" i="15" s="1"/>
  <c r="AH22" i="15"/>
  <c r="AI85" i="15" s="1"/>
  <c r="E152" i="18"/>
  <c r="L106" i="15"/>
  <c r="O38" i="13"/>
  <c r="S147" i="18"/>
  <c r="Y25" i="15"/>
  <c r="Z88" i="15" s="1"/>
  <c r="H68" i="2"/>
  <c r="O58" i="15"/>
  <c r="H196" i="18"/>
  <c r="H36" i="2"/>
  <c r="O22" i="15"/>
  <c r="P85" i="15" s="1"/>
  <c r="H160" i="18"/>
  <c r="G39" i="2"/>
  <c r="H147" i="18"/>
  <c r="N25" i="15"/>
  <c r="O88" i="15" s="1"/>
  <c r="G163" i="18"/>
  <c r="K86" i="2"/>
  <c r="R78" i="15"/>
  <c r="S108" i="15" s="1"/>
  <c r="Q41" i="2"/>
  <c r="X27" i="15"/>
  <c r="Y90" i="15" s="1"/>
  <c r="R149" i="18"/>
  <c r="R72" i="2"/>
  <c r="Y62" i="15"/>
  <c r="Z93" i="15" s="1"/>
  <c r="S184" i="18"/>
  <c r="H164" i="18"/>
  <c r="H40" i="2"/>
  <c r="O26" i="15"/>
  <c r="H71" i="2"/>
  <c r="O61" i="15"/>
  <c r="P92" i="15" s="1"/>
  <c r="H199" i="18"/>
  <c r="AB175" i="12"/>
  <c r="AB47" i="17"/>
  <c r="Q107" i="15"/>
  <c r="Q43" i="2"/>
  <c r="R151" i="18"/>
  <c r="X29" i="15"/>
  <c r="Y92" i="15" s="1"/>
  <c r="Y32" i="13"/>
  <c r="Y34" i="13" s="1"/>
  <c r="O32" i="13"/>
  <c r="O34" i="13" s="1"/>
  <c r="Q27" i="15"/>
  <c r="R90" i="15" s="1"/>
  <c r="J41" i="2"/>
  <c r="K149" i="18"/>
  <c r="L86" i="2"/>
  <c r="M200" i="18"/>
  <c r="S78" i="15"/>
  <c r="T108" i="15" s="1"/>
  <c r="F47" i="17"/>
  <c r="F14" i="17"/>
  <c r="F142" i="12"/>
  <c r="E37" i="2"/>
  <c r="F8" i="17" s="1"/>
  <c r="L24" i="15"/>
  <c r="K24" i="15" s="1"/>
  <c r="L25" i="15"/>
  <c r="M88" i="15" s="1"/>
  <c r="E193" i="18"/>
  <c r="E79" i="2" s="1"/>
  <c r="F56" i="17" s="1"/>
  <c r="Y22" i="15"/>
  <c r="Z85" i="15" s="1"/>
  <c r="K199" i="18"/>
  <c r="Q77" i="15"/>
  <c r="F11" i="17"/>
  <c r="F139" i="12"/>
  <c r="AJ62" i="15"/>
  <c r="AK93" i="15" s="1"/>
  <c r="AC72" i="2"/>
  <c r="AD184" i="18"/>
  <c r="AN149" i="18"/>
  <c r="AT27" i="15"/>
  <c r="AU90" i="15" s="1"/>
  <c r="E69" i="2"/>
  <c r="N143" i="18"/>
  <c r="T21" i="15"/>
  <c r="Q53" i="15"/>
  <c r="R84" i="15" s="1"/>
  <c r="E49" i="2"/>
  <c r="F22" i="17" s="1"/>
  <c r="L37" i="15"/>
  <c r="K37" i="15" s="1"/>
  <c r="J37" i="15" s="1"/>
  <c r="I37" i="15" s="1"/>
  <c r="J44" i="2"/>
  <c r="Q30" i="15"/>
  <c r="R93" i="15" s="1"/>
  <c r="K152" i="18"/>
  <c r="R145" i="18"/>
  <c r="X23" i="15"/>
  <c r="Y86" i="15" s="1"/>
  <c r="AC43" i="2"/>
  <c r="AD151" i="18"/>
  <c r="AJ29" i="15"/>
  <c r="AK92" i="15" s="1"/>
  <c r="AM151" i="18"/>
  <c r="AS29" i="15"/>
  <c r="AT92" i="15" s="1"/>
  <c r="AH11" i="11"/>
  <c r="AG11" i="12"/>
  <c r="AG75" i="12" s="1"/>
  <c r="AF139" i="12"/>
  <c r="AF171" i="12"/>
  <c r="R38" i="12"/>
  <c r="R102" i="12" s="1"/>
  <c r="S38" i="11"/>
  <c r="W10" i="11"/>
  <c r="V10" i="12"/>
  <c r="V74" i="12" s="1"/>
  <c r="W41" i="11"/>
  <c r="V41" i="12"/>
  <c r="V105" i="12" s="1"/>
  <c r="W9" i="11"/>
  <c r="V9" i="12"/>
  <c r="V73" i="12" s="1"/>
  <c r="V137" i="12" s="1"/>
  <c r="T43" i="12"/>
  <c r="T107" i="12" s="1"/>
  <c r="T171" i="12" s="1"/>
  <c r="Z43" i="11"/>
  <c r="Y43" i="12"/>
  <c r="Y107" i="12" s="1"/>
  <c r="Y171" i="12" s="1"/>
  <c r="W7" i="11"/>
  <c r="V7" i="12"/>
  <c r="V71" i="12" s="1"/>
  <c r="T40" i="12"/>
  <c r="T104" i="12" s="1"/>
  <c r="Z40" i="11"/>
  <c r="Y40" i="12"/>
  <c r="Y104" i="12" s="1"/>
  <c r="O29" i="13"/>
  <c r="S8" i="11"/>
  <c r="R8" i="12"/>
  <c r="R72" i="12" s="1"/>
  <c r="U42" i="11"/>
  <c r="T42" i="12"/>
  <c r="T106" i="12" s="1"/>
  <c r="R167" i="18"/>
  <c r="X45" i="15"/>
  <c r="AB167" i="18"/>
  <c r="AH45" i="15"/>
  <c r="AI107" i="15" s="1"/>
  <c r="F174" i="12"/>
  <c r="F46" i="17"/>
  <c r="K61" i="15"/>
  <c r="M92" i="15"/>
  <c r="L77" i="15"/>
  <c r="E85" i="2"/>
  <c r="I29" i="15"/>
  <c r="I44" i="15"/>
  <c r="J106" i="15" s="1"/>
  <c r="H60" i="15"/>
  <c r="J91" i="15"/>
  <c r="R197" i="18"/>
  <c r="X75" i="15"/>
  <c r="Y105" i="15" s="1"/>
  <c r="M69" i="2"/>
  <c r="T59" i="15"/>
  <c r="Q75" i="15"/>
  <c r="R105" i="15" s="1"/>
  <c r="K197" i="18"/>
  <c r="E197" i="18"/>
  <c r="E83" i="2" s="1"/>
  <c r="R60" i="17"/>
  <c r="R188" i="12"/>
  <c r="F44" i="17"/>
  <c r="K59" i="15"/>
  <c r="X38" i="15"/>
  <c r="Y100" i="15" s="1"/>
  <c r="R160" i="18"/>
  <c r="E196" i="18"/>
  <c r="E82" i="2" s="1"/>
  <c r="F171" i="12"/>
  <c r="K58" i="15"/>
  <c r="M89" i="15"/>
  <c r="G56" i="17"/>
  <c r="G184" i="12"/>
  <c r="R193" i="18"/>
  <c r="X71" i="15"/>
  <c r="Y101" i="15" s="1"/>
  <c r="Q71" i="15"/>
  <c r="R101" i="15" s="1"/>
  <c r="K193" i="18"/>
  <c r="X53" i="15"/>
  <c r="Y84" i="15" s="1"/>
  <c r="R175" i="18"/>
  <c r="L175" i="18"/>
  <c r="R53" i="15"/>
  <c r="S84" i="15" s="1"/>
  <c r="AB175" i="18"/>
  <c r="AH53" i="15"/>
  <c r="AI84" i="15" s="1"/>
  <c r="Q54" i="17"/>
  <c r="O42" i="13" s="1"/>
  <c r="Q69" i="15"/>
  <c r="R99" i="15" s="1"/>
  <c r="K191" i="18"/>
  <c r="E77" i="2"/>
  <c r="L69" i="15"/>
  <c r="AM191" i="18"/>
  <c r="AS69" i="15"/>
  <c r="AT99" i="15" s="1"/>
  <c r="AT53" i="15"/>
  <c r="AU84" i="15" s="1"/>
  <c r="AN175" i="18"/>
  <c r="F38" i="17"/>
  <c r="S10" i="17"/>
  <c r="AH41" i="15"/>
  <c r="AI103" i="15" s="1"/>
  <c r="AB163" i="18"/>
  <c r="AB147" i="18"/>
  <c r="AH25" i="15"/>
  <c r="AI88" i="15" s="1"/>
  <c r="K10" i="17"/>
  <c r="K138" i="12"/>
  <c r="K170" i="12"/>
  <c r="AT25" i="15"/>
  <c r="AU88" i="15" s="1"/>
  <c r="AN147" i="18"/>
  <c r="AS41" i="15"/>
  <c r="AT103" i="15" s="1"/>
  <c r="AM163" i="18"/>
  <c r="L10" i="17"/>
  <c r="L138" i="12"/>
  <c r="L170" i="12"/>
  <c r="F10" i="17"/>
  <c r="K163" i="18"/>
  <c r="Q41" i="15"/>
  <c r="R103" i="15" s="1"/>
  <c r="AB10" i="17"/>
  <c r="AB138" i="12"/>
  <c r="K25" i="15"/>
  <c r="M147" i="18"/>
  <c r="S25" i="15"/>
  <c r="T88" i="15" s="1"/>
  <c r="L40" i="15"/>
  <c r="E52" i="2"/>
  <c r="F137" i="12"/>
  <c r="F9" i="17"/>
  <c r="F169" i="12"/>
  <c r="AI23" i="15"/>
  <c r="AJ86" i="15" s="1"/>
  <c r="AR23" i="15"/>
  <c r="AS86" i="15" s="1"/>
  <c r="AL145" i="18"/>
  <c r="F136" i="12"/>
  <c r="F168" i="12"/>
  <c r="L39" i="15"/>
  <c r="E51" i="2"/>
  <c r="K8" i="17"/>
  <c r="K168" i="12"/>
  <c r="K136" i="12"/>
  <c r="J168" i="12"/>
  <c r="J136" i="12"/>
  <c r="H29" i="13" s="1"/>
  <c r="J8" i="17"/>
  <c r="H32" i="13" s="1"/>
  <c r="L145" i="18"/>
  <c r="R23" i="15"/>
  <c r="S86" i="15" s="1"/>
  <c r="AD145" i="18"/>
  <c r="AJ23" i="15"/>
  <c r="AK86" i="15" s="1"/>
  <c r="K23" i="15"/>
  <c r="H23" i="17"/>
  <c r="H151" i="12"/>
  <c r="H183" i="12"/>
  <c r="L144" i="18"/>
  <c r="R22" i="15"/>
  <c r="S85" i="15" s="1"/>
  <c r="Q38" i="15"/>
  <c r="R100" i="15" s="1"/>
  <c r="K160" i="18"/>
  <c r="G23" i="17"/>
  <c r="G151" i="12"/>
  <c r="G183" i="12"/>
  <c r="Z22" i="15"/>
  <c r="AA85" i="15" s="1"/>
  <c r="T144" i="18"/>
  <c r="Z35" i="9" a="1"/>
  <c r="Z35" i="9" s="1"/>
  <c r="AA23" i="17"/>
  <c r="Y41" i="13" s="1"/>
  <c r="Y43" i="13" s="1"/>
  <c r="AA151" i="12"/>
  <c r="Y38" i="13" s="1"/>
  <c r="AA183" i="12"/>
  <c r="AM144" i="18"/>
  <c r="AS22" i="15"/>
  <c r="AT85" i="15" s="1"/>
  <c r="AC160" i="18"/>
  <c r="AI38" i="15"/>
  <c r="AJ100" i="15" s="1"/>
  <c r="K22" i="15"/>
  <c r="AB183" i="12"/>
  <c r="AB23" i="17"/>
  <c r="AB151" i="12"/>
  <c r="F135" i="12"/>
  <c r="F167" i="12"/>
  <c r="F7" i="17"/>
  <c r="AC144" i="18"/>
  <c r="AI22" i="15"/>
  <c r="AJ85" i="15" s="1"/>
  <c r="L38" i="15"/>
  <c r="E50" i="2"/>
  <c r="M84" i="15"/>
  <c r="F6" i="17"/>
  <c r="F134" i="12"/>
  <c r="N134" i="12"/>
  <c r="N6" i="17"/>
  <c r="AM160" i="18" l="1"/>
  <c r="AN160" i="18" s="1"/>
  <c r="E33" i="13"/>
  <c r="E42" i="13" s="1"/>
  <c r="H42" i="13"/>
  <c r="H30" i="13"/>
  <c r="H31" i="13" s="1"/>
  <c r="S163" i="18"/>
  <c r="H184" i="12"/>
  <c r="E53" i="2"/>
  <c r="F154" i="12" s="1"/>
  <c r="S26" i="17"/>
  <c r="H38" i="13"/>
  <c r="AC54" i="17"/>
  <c r="AA42" i="13" s="1"/>
  <c r="I38" i="9"/>
  <c r="I39" i="9" s="1"/>
  <c r="Y69" i="15"/>
  <c r="Z99" i="15" s="1"/>
  <c r="AT45" i="15"/>
  <c r="AU107" i="15" s="1"/>
  <c r="R107" i="15"/>
  <c r="S62" i="17"/>
  <c r="AC191" i="18"/>
  <c r="AD191" i="18" s="1"/>
  <c r="Z77" i="15"/>
  <c r="S191" i="18"/>
  <c r="T191" i="18" s="1"/>
  <c r="L71" i="15"/>
  <c r="K71" i="15" s="1"/>
  <c r="J71" i="15" s="1"/>
  <c r="I71" i="15" s="1"/>
  <c r="H71" i="15" s="1"/>
  <c r="G71" i="15" s="1"/>
  <c r="F71" i="15" s="1"/>
  <c r="E71" i="15" s="1"/>
  <c r="T62" i="17"/>
  <c r="Y77" i="15"/>
  <c r="F37" i="9"/>
  <c r="F39" i="9" s="1"/>
  <c r="H54" i="2"/>
  <c r="O42" i="15"/>
  <c r="R41" i="2"/>
  <c r="S149" i="18"/>
  <c r="Y27" i="15"/>
  <c r="Z90" i="15" s="1"/>
  <c r="L191" i="12"/>
  <c r="L63" i="17"/>
  <c r="H10" i="17"/>
  <c r="H170" i="12"/>
  <c r="H138" i="12"/>
  <c r="H82" i="2"/>
  <c r="O74" i="15"/>
  <c r="Z25" i="15"/>
  <c r="AA88" i="15" s="1"/>
  <c r="T147" i="18"/>
  <c r="E168" i="18"/>
  <c r="E44" i="2"/>
  <c r="L30" i="15"/>
  <c r="F27" i="17"/>
  <c r="F155" i="12"/>
  <c r="H6" i="17"/>
  <c r="H134" i="12"/>
  <c r="G34" i="9" a="1"/>
  <c r="G34" i="9" s="1"/>
  <c r="G35" i="9" s="1" a="1"/>
  <c r="G35" i="9" s="1"/>
  <c r="G36" i="9" s="1"/>
  <c r="G83" i="2"/>
  <c r="N75" i="15"/>
  <c r="H41" i="2"/>
  <c r="H165" i="18"/>
  <c r="O27" i="15"/>
  <c r="L167" i="18"/>
  <c r="R45" i="15"/>
  <c r="K158" i="12"/>
  <c r="K30" i="17"/>
  <c r="H15" i="17"/>
  <c r="H143" i="12"/>
  <c r="H175" i="12"/>
  <c r="AC47" i="17"/>
  <c r="I174" i="12"/>
  <c r="I46" i="17"/>
  <c r="S72" i="2"/>
  <c r="T184" i="18"/>
  <c r="Z62" i="15"/>
  <c r="AA93" i="15" s="1"/>
  <c r="G53" i="2"/>
  <c r="N41" i="15"/>
  <c r="O103" i="15" s="1"/>
  <c r="O38" i="15"/>
  <c r="P100" i="15" s="1"/>
  <c r="H50" i="2"/>
  <c r="G49" i="2"/>
  <c r="H22" i="17" s="1"/>
  <c r="N37" i="15"/>
  <c r="O99" i="15" s="1"/>
  <c r="O71" i="15"/>
  <c r="P101" i="15" s="1"/>
  <c r="H79" i="2"/>
  <c r="H44" i="17"/>
  <c r="F33" i="13" s="1"/>
  <c r="F42" i="13" s="1"/>
  <c r="H172" i="12"/>
  <c r="H140" i="12"/>
  <c r="H12" i="17"/>
  <c r="E165" i="18"/>
  <c r="L27" i="15"/>
  <c r="E41" i="2"/>
  <c r="G58" i="2"/>
  <c r="N46" i="15"/>
  <c r="O108" i="15" s="1"/>
  <c r="AT62" i="15"/>
  <c r="AU93" i="15" s="1"/>
  <c r="AN184" i="18"/>
  <c r="Y48" i="13"/>
  <c r="M87" i="15"/>
  <c r="F138" i="12"/>
  <c r="O31" i="13"/>
  <c r="J34" i="9" a="1"/>
  <c r="J34" i="9" s="1"/>
  <c r="R43" i="2"/>
  <c r="S151" i="18"/>
  <c r="Y29" i="15"/>
  <c r="Z92" i="15" s="1"/>
  <c r="P89" i="15"/>
  <c r="R12" i="17"/>
  <c r="R172" i="12"/>
  <c r="R140" i="12"/>
  <c r="I43" i="17"/>
  <c r="I171" i="12"/>
  <c r="AB7" i="17"/>
  <c r="Z32" i="13" s="1"/>
  <c r="AB135" i="12"/>
  <c r="AB167" i="12"/>
  <c r="G55" i="2"/>
  <c r="N43" i="15"/>
  <c r="L142" i="12"/>
  <c r="L174" i="12"/>
  <c r="L14" i="17"/>
  <c r="E32" i="13"/>
  <c r="L72" i="2"/>
  <c r="M47" i="17" s="1"/>
  <c r="M184" i="18"/>
  <c r="S62" i="15"/>
  <c r="M86" i="15"/>
  <c r="L75" i="15"/>
  <c r="K75" i="15" s="1"/>
  <c r="Y107" i="15"/>
  <c r="R174" i="12"/>
  <c r="R142" i="12"/>
  <c r="R14" i="17"/>
  <c r="H85" i="2"/>
  <c r="O77" i="15"/>
  <c r="P107" i="15" s="1"/>
  <c r="I11" i="17"/>
  <c r="I139" i="12"/>
  <c r="S47" i="17"/>
  <c r="S175" i="12"/>
  <c r="H39" i="2"/>
  <c r="O25" i="15"/>
  <c r="P88" i="15" s="1"/>
  <c r="H163" i="18"/>
  <c r="I135" i="12"/>
  <c r="I167" i="12"/>
  <c r="I7" i="17"/>
  <c r="H35" i="2"/>
  <c r="O21" i="15"/>
  <c r="P84" i="15" s="1"/>
  <c r="H159" i="18"/>
  <c r="I40" i="17"/>
  <c r="I168" i="12"/>
  <c r="H69" i="2"/>
  <c r="H197" i="18"/>
  <c r="O59" i="15"/>
  <c r="O90" i="15"/>
  <c r="L43" i="2"/>
  <c r="S29" i="15"/>
  <c r="T92" i="15" s="1"/>
  <c r="M151" i="18"/>
  <c r="H44" i="2"/>
  <c r="H168" i="18"/>
  <c r="O30" i="15"/>
  <c r="P93" i="15" s="1"/>
  <c r="E29" i="13"/>
  <c r="E38" i="13" s="1"/>
  <c r="AC14" i="17"/>
  <c r="AC174" i="12"/>
  <c r="AC142" i="12"/>
  <c r="AB41" i="2"/>
  <c r="AI27" i="15"/>
  <c r="AJ90" i="15" s="1"/>
  <c r="AC149" i="18"/>
  <c r="I30" i="17"/>
  <c r="I158" i="12"/>
  <c r="AB140" i="12"/>
  <c r="AB12" i="17"/>
  <c r="AB172" i="12"/>
  <c r="O43" i="13"/>
  <c r="O48" i="13" s="1"/>
  <c r="K143" i="12"/>
  <c r="K15" i="17"/>
  <c r="K175" i="12"/>
  <c r="J43" i="9" a="1"/>
  <c r="J43" i="9" s="1"/>
  <c r="K38" i="17"/>
  <c r="I33" i="13" s="1"/>
  <c r="K166" i="12"/>
  <c r="K62" i="17"/>
  <c r="K190" i="12"/>
  <c r="M86" i="2"/>
  <c r="N200" i="18"/>
  <c r="T78" i="15"/>
  <c r="U108" i="15" s="1"/>
  <c r="R8" i="17"/>
  <c r="Q34" i="9" a="1"/>
  <c r="Q34" i="9" s="1"/>
  <c r="AD175" i="12"/>
  <c r="AD47" i="17"/>
  <c r="L199" i="18"/>
  <c r="R77" i="15"/>
  <c r="K12" i="17"/>
  <c r="K140" i="12"/>
  <c r="K172" i="12"/>
  <c r="AD142" i="12"/>
  <c r="AD174" i="12"/>
  <c r="AD14" i="17"/>
  <c r="K44" i="2"/>
  <c r="L152" i="18"/>
  <c r="R30" i="15"/>
  <c r="S93" i="15" s="1"/>
  <c r="O143" i="18"/>
  <c r="U21" i="15"/>
  <c r="AO149" i="18"/>
  <c r="AU27" i="15"/>
  <c r="AV90" i="15" s="1"/>
  <c r="AD72" i="2"/>
  <c r="AE184" i="18"/>
  <c r="AK62" i="15"/>
  <c r="AL93" i="15" s="1"/>
  <c r="S167" i="12"/>
  <c r="S135" i="12"/>
  <c r="S7" i="17"/>
  <c r="K41" i="2"/>
  <c r="R27" i="15"/>
  <c r="S90" i="15" s="1"/>
  <c r="L149" i="18"/>
  <c r="AT29" i="15"/>
  <c r="AU92" i="15" s="1"/>
  <c r="AN151" i="18"/>
  <c r="AD43" i="2"/>
  <c r="AK29" i="15"/>
  <c r="AL92" i="15" s="1"/>
  <c r="AE151" i="18"/>
  <c r="S8" i="17"/>
  <c r="Y23" i="15"/>
  <c r="Z86" i="15" s="1"/>
  <c r="S145" i="18"/>
  <c r="M191" i="12"/>
  <c r="M63" i="17"/>
  <c r="L74" i="15"/>
  <c r="M104" i="15" s="1"/>
  <c r="V169" i="12"/>
  <c r="AI11" i="11"/>
  <c r="AH11" i="12"/>
  <c r="AH75" i="12" s="1"/>
  <c r="AG139" i="12"/>
  <c r="AG171" i="12"/>
  <c r="X7" i="11"/>
  <c r="W7" i="12"/>
  <c r="W71" i="12" s="1"/>
  <c r="X41" i="11"/>
  <c r="W41" i="12"/>
  <c r="W105" i="12" s="1"/>
  <c r="S38" i="12"/>
  <c r="S102" i="12" s="1"/>
  <c r="T38" i="11"/>
  <c r="U43" i="12"/>
  <c r="U107" i="12" s="1"/>
  <c r="U171" i="12" s="1"/>
  <c r="Z43" i="12"/>
  <c r="Z107" i="12" s="1"/>
  <c r="Z171" i="12" s="1"/>
  <c r="X9" i="11"/>
  <c r="W9" i="12"/>
  <c r="W73" i="12" s="1"/>
  <c r="W137" i="12" s="1"/>
  <c r="X10" i="11"/>
  <c r="W10" i="12"/>
  <c r="W74" i="12" s="1"/>
  <c r="U40" i="12"/>
  <c r="U104" i="12" s="1"/>
  <c r="Z40" i="12"/>
  <c r="Z104" i="12" s="1"/>
  <c r="P38" i="9"/>
  <c r="P39" i="9" s="1"/>
  <c r="P42" i="12"/>
  <c r="P106" i="12" s="1"/>
  <c r="V42" i="11"/>
  <c r="W42" i="11" s="1"/>
  <c r="U42" i="12"/>
  <c r="U106" i="12" s="1"/>
  <c r="T8" i="11"/>
  <c r="S8" i="12"/>
  <c r="S72" i="12" s="1"/>
  <c r="R136" i="12"/>
  <c r="R168" i="12"/>
  <c r="U62" i="17"/>
  <c r="AA77" i="15"/>
  <c r="U199" i="18"/>
  <c r="R30" i="17"/>
  <c r="R190" i="12"/>
  <c r="R158" i="12"/>
  <c r="Y45" i="15"/>
  <c r="S167" i="18"/>
  <c r="AB190" i="12"/>
  <c r="AB158" i="12"/>
  <c r="AB30" i="17"/>
  <c r="AI45" i="15"/>
  <c r="AJ107" i="15" s="1"/>
  <c r="AC167" i="18"/>
  <c r="AU45" i="15"/>
  <c r="AV107" i="15" s="1"/>
  <c r="AO167" i="18"/>
  <c r="H44" i="15"/>
  <c r="I106" i="15" s="1"/>
  <c r="H29" i="15"/>
  <c r="J61" i="15"/>
  <c r="L92" i="15"/>
  <c r="K77" i="15"/>
  <c r="M107" i="15"/>
  <c r="G45" i="15"/>
  <c r="F62" i="17"/>
  <c r="F190" i="12"/>
  <c r="G60" i="15"/>
  <c r="I91" i="15"/>
  <c r="S197" i="18"/>
  <c r="Y75" i="15"/>
  <c r="Z105" i="15" s="1"/>
  <c r="K60" i="17"/>
  <c r="K188" i="12"/>
  <c r="N44" i="17"/>
  <c r="R75" i="15"/>
  <c r="S105" i="15" s="1"/>
  <c r="L197" i="18"/>
  <c r="N69" i="2"/>
  <c r="U59" i="15"/>
  <c r="O181" i="18"/>
  <c r="F60" i="17"/>
  <c r="J59" i="15"/>
  <c r="R151" i="12"/>
  <c r="Q35" i="9" a="1"/>
  <c r="Q35" i="9" s="1"/>
  <c r="R23" i="17"/>
  <c r="R183" i="12"/>
  <c r="S160" i="18"/>
  <c r="Y38" i="15"/>
  <c r="Z100" i="15" s="1"/>
  <c r="F59" i="17"/>
  <c r="F187" i="12"/>
  <c r="L89" i="15"/>
  <c r="J58" i="15"/>
  <c r="K184" i="12"/>
  <c r="K56" i="17"/>
  <c r="S193" i="18"/>
  <c r="Y71" i="15"/>
  <c r="Z101" i="15" s="1"/>
  <c r="R71" i="15"/>
  <c r="S101" i="15" s="1"/>
  <c r="L193" i="18"/>
  <c r="R56" i="17"/>
  <c r="P42" i="13" s="1"/>
  <c r="R184" i="12"/>
  <c r="AB38" i="17"/>
  <c r="Z33" i="13" s="1"/>
  <c r="S53" i="15"/>
  <c r="T84" i="15" s="1"/>
  <c r="M175" i="18"/>
  <c r="AI53" i="15"/>
  <c r="AJ84" i="15" s="1"/>
  <c r="AC175" i="18"/>
  <c r="Q43" i="9" a="1"/>
  <c r="Q43" i="9" s="1"/>
  <c r="R166" i="12"/>
  <c r="R38" i="17"/>
  <c r="P33" i="13" s="1"/>
  <c r="S175" i="18"/>
  <c r="Y53" i="15"/>
  <c r="Z84" i="15" s="1"/>
  <c r="L38" i="17"/>
  <c r="J33" i="13" s="1"/>
  <c r="L166" i="12"/>
  <c r="K43" i="9" a="1"/>
  <c r="K43" i="9" s="1"/>
  <c r="S54" i="17"/>
  <c r="K54" i="17"/>
  <c r="L191" i="18"/>
  <c r="R69" i="15"/>
  <c r="S99" i="15" s="1"/>
  <c r="AO175" i="18"/>
  <c r="AU53" i="15"/>
  <c r="AV84" i="15" s="1"/>
  <c r="AN191" i="18"/>
  <c r="AT69" i="15"/>
  <c r="AU99" i="15" s="1"/>
  <c r="F54" i="17"/>
  <c r="D33" i="13"/>
  <c r="M99" i="15"/>
  <c r="K69" i="15"/>
  <c r="AC147" i="18"/>
  <c r="AI25" i="15"/>
  <c r="AJ88" i="15" s="1"/>
  <c r="AB186" i="12"/>
  <c r="AB154" i="12"/>
  <c r="AB26" i="17"/>
  <c r="AA35" i="9" a="1"/>
  <c r="AA35" i="9" s="1"/>
  <c r="AI41" i="15"/>
  <c r="AJ103" i="15" s="1"/>
  <c r="AC163" i="18"/>
  <c r="M10" i="17"/>
  <c r="M138" i="12"/>
  <c r="M170" i="12"/>
  <c r="L88" i="15"/>
  <c r="J25" i="15"/>
  <c r="R41" i="15"/>
  <c r="S103" i="15" s="1"/>
  <c r="L163" i="18"/>
  <c r="AT41" i="15"/>
  <c r="AU103" i="15" s="1"/>
  <c r="AN163" i="18"/>
  <c r="AO147" i="18"/>
  <c r="AU25" i="15"/>
  <c r="AV88" i="15" s="1"/>
  <c r="N147" i="18"/>
  <c r="T25" i="15"/>
  <c r="U88" i="15" s="1"/>
  <c r="K26" i="17"/>
  <c r="K154" i="12"/>
  <c r="K186" i="12"/>
  <c r="K41" i="15"/>
  <c r="M103" i="15"/>
  <c r="K40" i="15"/>
  <c r="M102" i="15"/>
  <c r="F185" i="12"/>
  <c r="F25" i="17"/>
  <c r="F153" i="12"/>
  <c r="L87" i="15"/>
  <c r="J24" i="15"/>
  <c r="AC8" i="17"/>
  <c r="AS23" i="15"/>
  <c r="AT86" i="15" s="1"/>
  <c r="AM145" i="18"/>
  <c r="AD8" i="17"/>
  <c r="L168" i="12"/>
  <c r="L136" i="12"/>
  <c r="L8" i="17"/>
  <c r="F184" i="12"/>
  <c r="F152" i="12"/>
  <c r="F24" i="17"/>
  <c r="AE145" i="18"/>
  <c r="AK23" i="15"/>
  <c r="AL86" i="15" s="1"/>
  <c r="M145" i="18"/>
  <c r="S23" i="15"/>
  <c r="T86" i="15" s="1"/>
  <c r="L86" i="15"/>
  <c r="J23" i="15"/>
  <c r="H34" i="13"/>
  <c r="H41" i="13"/>
  <c r="K39" i="15"/>
  <c r="U144" i="18"/>
  <c r="AA22" i="15"/>
  <c r="AB85" i="15" s="1"/>
  <c r="K151" i="12"/>
  <c r="K183" i="12"/>
  <c r="J35" i="9" a="1"/>
  <c r="J35" i="9" s="1"/>
  <c r="K23" i="17"/>
  <c r="L160" i="18"/>
  <c r="R38" i="15"/>
  <c r="S100" i="15" s="1"/>
  <c r="L167" i="12"/>
  <c r="L7" i="17"/>
  <c r="L135" i="12"/>
  <c r="T7" i="17"/>
  <c r="S22" i="15"/>
  <c r="T85" i="15" s="1"/>
  <c r="M144" i="18"/>
  <c r="AC183" i="12"/>
  <c r="AC23" i="17"/>
  <c r="AC151" i="12"/>
  <c r="AC135" i="12"/>
  <c r="AC167" i="12"/>
  <c r="AC7" i="17"/>
  <c r="J22" i="15"/>
  <c r="L85" i="15"/>
  <c r="AJ38" i="15"/>
  <c r="AK100" i="15" s="1"/>
  <c r="AD160" i="18"/>
  <c r="K38" i="15"/>
  <c r="M100" i="15"/>
  <c r="AJ22" i="15"/>
  <c r="AK85" i="15" s="1"/>
  <c r="AD144" i="18"/>
  <c r="AN144" i="18"/>
  <c r="AT22" i="15"/>
  <c r="AU85" i="15" s="1"/>
  <c r="F151" i="12"/>
  <c r="F183" i="12"/>
  <c r="F23" i="17"/>
  <c r="H37" i="15"/>
  <c r="L84" i="15"/>
  <c r="J21" i="15"/>
  <c r="AT38" i="15" l="1"/>
  <c r="AU100" i="15" s="1"/>
  <c r="J36" i="9"/>
  <c r="J38" i="9" s="1"/>
  <c r="H43" i="13"/>
  <c r="H48" i="13" s="1"/>
  <c r="O105" i="15"/>
  <c r="P29" i="13"/>
  <c r="I29" i="13"/>
  <c r="I30" i="13"/>
  <c r="T163" i="18"/>
  <c r="U163" i="18" s="1"/>
  <c r="Q36" i="9"/>
  <c r="Q37" i="9" s="1"/>
  <c r="K34" i="9" a="1"/>
  <c r="K34" i="9" s="1"/>
  <c r="I32" i="13"/>
  <c r="I34" i="13" s="1"/>
  <c r="Z41" i="15"/>
  <c r="AA103" i="15" s="1"/>
  <c r="T54" i="17"/>
  <c r="S186" i="12"/>
  <c r="F26" i="17"/>
  <c r="F186" i="12"/>
  <c r="S154" i="12"/>
  <c r="AB35" i="9" a="1"/>
  <c r="AB35" i="9" s="1"/>
  <c r="Z107" i="15"/>
  <c r="Z69" i="15"/>
  <c r="AA99" i="15" s="1"/>
  <c r="AJ69" i="15"/>
  <c r="AK99" i="15" s="1"/>
  <c r="AD54" i="17"/>
  <c r="AB42" i="13" s="1"/>
  <c r="P104" i="15"/>
  <c r="M101" i="15"/>
  <c r="M167" i="18"/>
  <c r="T45" i="15" s="1"/>
  <c r="G44" i="15"/>
  <c r="F44" i="15" s="1"/>
  <c r="S45" i="15"/>
  <c r="S107" i="15"/>
  <c r="K74" i="15"/>
  <c r="J74" i="15" s="1"/>
  <c r="H159" i="12"/>
  <c r="H31" i="17"/>
  <c r="H191" i="12"/>
  <c r="H83" i="2"/>
  <c r="O75" i="15"/>
  <c r="H49" i="2"/>
  <c r="I22" i="17" s="1"/>
  <c r="O37" i="15"/>
  <c r="P99" i="15" s="1"/>
  <c r="I10" i="17"/>
  <c r="I138" i="12"/>
  <c r="I170" i="12"/>
  <c r="L43" i="15"/>
  <c r="E55" i="2"/>
  <c r="H186" i="12"/>
  <c r="H154" i="12"/>
  <c r="H26" i="17"/>
  <c r="H55" i="2"/>
  <c r="O43" i="15"/>
  <c r="G38" i="9"/>
  <c r="G37" i="9"/>
  <c r="T138" i="12"/>
  <c r="T10" i="17"/>
  <c r="I59" i="17"/>
  <c r="I187" i="12"/>
  <c r="S172" i="12"/>
  <c r="S12" i="17"/>
  <c r="S140" i="12"/>
  <c r="P38" i="13"/>
  <c r="R34" i="9" a="1"/>
  <c r="R34" i="9" s="1"/>
  <c r="AC41" i="2"/>
  <c r="AD149" i="18"/>
  <c r="AJ27" i="15"/>
  <c r="AK90" i="15" s="1"/>
  <c r="O46" i="15"/>
  <c r="P108" i="15" s="1"/>
  <c r="H58" i="2"/>
  <c r="M14" i="17"/>
  <c r="M174" i="12"/>
  <c r="M142" i="12"/>
  <c r="I172" i="12"/>
  <c r="I44" i="17"/>
  <c r="G33" i="13" s="1"/>
  <c r="G42" i="13" s="1"/>
  <c r="E41" i="13"/>
  <c r="E43" i="13" s="1"/>
  <c r="E34" i="13"/>
  <c r="S43" i="2"/>
  <c r="T151" i="18"/>
  <c r="Z29" i="15"/>
  <c r="AA92" i="15" s="1"/>
  <c r="AU62" i="15"/>
  <c r="AV93" i="15" s="1"/>
  <c r="AO184" i="18"/>
  <c r="I56" i="17"/>
  <c r="I184" i="12"/>
  <c r="I23" i="17"/>
  <c r="I183" i="12"/>
  <c r="I151" i="12"/>
  <c r="I12" i="17"/>
  <c r="I140" i="12"/>
  <c r="F29" i="13"/>
  <c r="F38" i="13" s="1"/>
  <c r="M93" i="15"/>
  <c r="K30" i="15"/>
  <c r="U147" i="18"/>
  <c r="AA25" i="15"/>
  <c r="AB88" i="15" s="1"/>
  <c r="U10" i="17"/>
  <c r="Z38" i="13"/>
  <c r="Z34" i="13"/>
  <c r="T154" i="12"/>
  <c r="T186" i="12"/>
  <c r="T26" i="17"/>
  <c r="I143" i="12"/>
  <c r="I15" i="17"/>
  <c r="I175" i="12"/>
  <c r="I134" i="12"/>
  <c r="I6" i="17"/>
  <c r="H34" i="9" a="1"/>
  <c r="H34" i="9" s="1"/>
  <c r="H35" i="9" s="1" a="1"/>
  <c r="H35" i="9" s="1"/>
  <c r="H36" i="9" s="1"/>
  <c r="O41" i="15"/>
  <c r="P103" i="15" s="1"/>
  <c r="H53" i="2"/>
  <c r="I62" i="17"/>
  <c r="I190" i="12"/>
  <c r="H156" i="12"/>
  <c r="H28" i="17"/>
  <c r="S142" i="12"/>
  <c r="S174" i="12"/>
  <c r="S14" i="17"/>
  <c r="F140" i="12"/>
  <c r="F172" i="12"/>
  <c r="F12" i="17"/>
  <c r="E34" i="9" a="1"/>
  <c r="E34" i="9" s="1"/>
  <c r="E35" i="9" s="1" a="1"/>
  <c r="E35" i="9" s="1"/>
  <c r="E36" i="9" s="1"/>
  <c r="T72" i="2"/>
  <c r="AA62" i="15"/>
  <c r="AB93" i="15" s="1"/>
  <c r="U184" i="18"/>
  <c r="L158" i="12"/>
  <c r="L30" i="17"/>
  <c r="F32" i="13"/>
  <c r="F143" i="12"/>
  <c r="F175" i="12"/>
  <c r="F15" i="17"/>
  <c r="I27" i="17"/>
  <c r="I155" i="12"/>
  <c r="P32" i="13"/>
  <c r="P34" i="13" s="1"/>
  <c r="AC140" i="12"/>
  <c r="AC12" i="17"/>
  <c r="AC172" i="12"/>
  <c r="M43" i="2"/>
  <c r="N151" i="18"/>
  <c r="T29" i="15"/>
  <c r="U92" i="15" s="1"/>
  <c r="M72" i="2"/>
  <c r="N47" i="17" s="1"/>
  <c r="T62" i="15"/>
  <c r="N184" i="18"/>
  <c r="K27" i="15"/>
  <c r="M90" i="15"/>
  <c r="T47" i="17"/>
  <c r="T175" i="12"/>
  <c r="P90" i="15"/>
  <c r="H188" i="12"/>
  <c r="H60" i="17"/>
  <c r="E58" i="2"/>
  <c r="L46" i="15"/>
  <c r="T149" i="18"/>
  <c r="Z27" i="15"/>
  <c r="AA90" i="15" s="1"/>
  <c r="S41" i="2"/>
  <c r="T170" i="12"/>
  <c r="Z41" i="13"/>
  <c r="Z43" i="13" s="1"/>
  <c r="I42" i="13"/>
  <c r="I41" i="13"/>
  <c r="Z23" i="15"/>
  <c r="AA86" i="15" s="1"/>
  <c r="T145" i="18"/>
  <c r="M149" i="18"/>
  <c r="S27" i="15"/>
  <c r="T90" i="15" s="1"/>
  <c r="L41" i="2"/>
  <c r="AE47" i="17"/>
  <c r="AE175" i="12"/>
  <c r="M199" i="18"/>
  <c r="M62" i="17"/>
  <c r="S77" i="15"/>
  <c r="N86" i="2"/>
  <c r="O200" i="18"/>
  <c r="U78" i="15"/>
  <c r="V108" i="15" s="1"/>
  <c r="AL29" i="15"/>
  <c r="AM92" i="15" s="1"/>
  <c r="AE43" i="2"/>
  <c r="AF151" i="18"/>
  <c r="AE72" i="2"/>
  <c r="AL62" i="15"/>
  <c r="AM93" i="15" s="1"/>
  <c r="AF184" i="18"/>
  <c r="O6" i="17"/>
  <c r="O134" i="12"/>
  <c r="L143" i="12"/>
  <c r="L175" i="12"/>
  <c r="L15" i="17"/>
  <c r="AO151" i="18"/>
  <c r="AU29" i="15"/>
  <c r="AV92" i="15" s="1"/>
  <c r="L12" i="17"/>
  <c r="L140" i="12"/>
  <c r="L172" i="12"/>
  <c r="AP149" i="18"/>
  <c r="AV27" i="15"/>
  <c r="AW90" i="15" s="1"/>
  <c r="M152" i="18"/>
  <c r="S30" i="15"/>
  <c r="T93" i="15" s="1"/>
  <c r="L44" i="2"/>
  <c r="L190" i="12"/>
  <c r="L62" i="17"/>
  <c r="AE174" i="12"/>
  <c r="AE142" i="12"/>
  <c r="AE14" i="17"/>
  <c r="V21" i="15"/>
  <c r="N191" i="12"/>
  <c r="N63" i="17"/>
  <c r="I38" i="13"/>
  <c r="AJ11" i="11"/>
  <c r="AI11" i="12"/>
  <c r="AI75" i="12" s="1"/>
  <c r="AH139" i="12"/>
  <c r="AH171" i="12"/>
  <c r="Y9" i="11"/>
  <c r="X9" i="12"/>
  <c r="X73" i="12" s="1"/>
  <c r="X137" i="12" s="1"/>
  <c r="Y7" i="11"/>
  <c r="X7" i="12"/>
  <c r="X71" i="12" s="1"/>
  <c r="T38" i="12"/>
  <c r="T102" i="12" s="1"/>
  <c r="U38" i="11"/>
  <c r="S10" i="12"/>
  <c r="S74" i="12" s="1"/>
  <c r="Y10" i="11"/>
  <c r="X10" i="12"/>
  <c r="X74" i="12" s="1"/>
  <c r="S41" i="12"/>
  <c r="S105" i="12" s="1"/>
  <c r="S169" i="12" s="1"/>
  <c r="Y41" i="11"/>
  <c r="X41" i="12"/>
  <c r="X105" i="12" s="1"/>
  <c r="W169" i="12"/>
  <c r="S168" i="12"/>
  <c r="S136" i="12"/>
  <c r="R42" i="12"/>
  <c r="R106" i="12" s="1"/>
  <c r="R170" i="12" s="1"/>
  <c r="P30" i="13" s="1"/>
  <c r="X42" i="11"/>
  <c r="W42" i="12"/>
  <c r="W106" i="12" s="1"/>
  <c r="U8" i="11"/>
  <c r="T8" i="12"/>
  <c r="T72" i="12" s="1"/>
  <c r="P41" i="13"/>
  <c r="P43" i="13" s="1"/>
  <c r="M30" i="17"/>
  <c r="M158" i="12"/>
  <c r="V62" i="17"/>
  <c r="V199" i="18"/>
  <c r="AB77" i="15"/>
  <c r="Z45" i="15"/>
  <c r="AA107" i="15" s="1"/>
  <c r="T167" i="18"/>
  <c r="S30" i="17"/>
  <c r="S190" i="12"/>
  <c r="S158" i="12"/>
  <c r="AJ45" i="15"/>
  <c r="AK107" i="15" s="1"/>
  <c r="AD167" i="18"/>
  <c r="AC190" i="12"/>
  <c r="AC158" i="12"/>
  <c r="AC30" i="17"/>
  <c r="AP167" i="18"/>
  <c r="AV45" i="15"/>
  <c r="AW107" i="15" s="1"/>
  <c r="G29" i="15"/>
  <c r="I61" i="15"/>
  <c r="K92" i="15"/>
  <c r="F45" i="15"/>
  <c r="J77" i="15"/>
  <c r="L107" i="15"/>
  <c r="F60" i="15"/>
  <c r="H91" i="15"/>
  <c r="O69" i="2"/>
  <c r="V59" i="15"/>
  <c r="S60" i="17"/>
  <c r="S188" i="12"/>
  <c r="M197" i="18"/>
  <c r="S75" i="15"/>
  <c r="T105" i="15" s="1"/>
  <c r="T197" i="18"/>
  <c r="Z75" i="15"/>
  <c r="AA105" i="15" s="1"/>
  <c r="O44" i="17"/>
  <c r="L60" i="17"/>
  <c r="L188" i="12"/>
  <c r="I59" i="15"/>
  <c r="J75" i="15"/>
  <c r="Z38" i="15"/>
  <c r="AA100" i="15" s="1"/>
  <c r="T160" i="18"/>
  <c r="R35" i="9" a="1"/>
  <c r="R35" i="9" s="1"/>
  <c r="R36" i="9" s="1"/>
  <c r="S23" i="17"/>
  <c r="S183" i="12"/>
  <c r="S151" i="12"/>
  <c r="I58" i="15"/>
  <c r="K89" i="15"/>
  <c r="L184" i="12"/>
  <c r="L56" i="17"/>
  <c r="S184" i="12"/>
  <c r="S56" i="17"/>
  <c r="M193" i="18"/>
  <c r="S71" i="15"/>
  <c r="T101" i="15" s="1"/>
  <c r="Z71" i="15"/>
  <c r="AA101" i="15" s="1"/>
  <c r="T193" i="18"/>
  <c r="AC38" i="17"/>
  <c r="AA33" i="13" s="1"/>
  <c r="N175" i="18"/>
  <c r="T53" i="15"/>
  <c r="U84" i="15" s="1"/>
  <c r="S166" i="12"/>
  <c r="R43" i="9" a="1"/>
  <c r="R43" i="9" s="1"/>
  <c r="S38" i="17"/>
  <c r="Q33" i="13" s="1"/>
  <c r="AD175" i="18"/>
  <c r="AJ53" i="15"/>
  <c r="AK84" i="15" s="1"/>
  <c r="Z53" i="15"/>
  <c r="AA84" i="15" s="1"/>
  <c r="T175" i="18"/>
  <c r="M166" i="12"/>
  <c r="L43" i="9" a="1"/>
  <c r="L43" i="9" s="1"/>
  <c r="M38" i="17"/>
  <c r="K33" i="13" s="1"/>
  <c r="L54" i="17"/>
  <c r="S69" i="15"/>
  <c r="T99" i="15" s="1"/>
  <c r="M191" i="18"/>
  <c r="AA69" i="15"/>
  <c r="AB99" i="15" s="1"/>
  <c r="U191" i="18"/>
  <c r="J69" i="15"/>
  <c r="L99" i="15"/>
  <c r="D42" i="13"/>
  <c r="AE191" i="18"/>
  <c r="AK69" i="15"/>
  <c r="AL99" i="15" s="1"/>
  <c r="AU69" i="15"/>
  <c r="AV99" i="15" s="1"/>
  <c r="AO191" i="18"/>
  <c r="AP175" i="18"/>
  <c r="AV53" i="15"/>
  <c r="AW84" i="15" s="1"/>
  <c r="AC154" i="12"/>
  <c r="AC26" i="17"/>
  <c r="AC186" i="12"/>
  <c r="AD147" i="18"/>
  <c r="AJ25" i="15"/>
  <c r="AK88" i="15" s="1"/>
  <c r="AJ41" i="15"/>
  <c r="AK103" i="15" s="1"/>
  <c r="AD163" i="18"/>
  <c r="AC138" i="12"/>
  <c r="AC10" i="17"/>
  <c r="AA32" i="13" s="1"/>
  <c r="N138" i="12"/>
  <c r="N170" i="12"/>
  <c r="N10" i="17"/>
  <c r="AP147" i="18"/>
  <c r="AV25" i="15"/>
  <c r="AW88" i="15" s="1"/>
  <c r="AO163" i="18"/>
  <c r="AU41" i="15"/>
  <c r="AV103" i="15" s="1"/>
  <c r="I25" i="15"/>
  <c r="K88" i="15"/>
  <c r="J41" i="15"/>
  <c r="L103" i="15"/>
  <c r="O147" i="18"/>
  <c r="U25" i="15"/>
  <c r="V88" i="15" s="1"/>
  <c r="L154" i="12"/>
  <c r="L186" i="12"/>
  <c r="L26" i="17"/>
  <c r="M163" i="18"/>
  <c r="S41" i="15"/>
  <c r="T103" i="15" s="1"/>
  <c r="L102" i="15"/>
  <c r="J40" i="15"/>
  <c r="I24" i="15"/>
  <c r="K87" i="15"/>
  <c r="AT23" i="15"/>
  <c r="AU86" i="15" s="1"/>
  <c r="AN145" i="18"/>
  <c r="AE8" i="17"/>
  <c r="N145" i="18"/>
  <c r="T23" i="15"/>
  <c r="U86" i="15" s="1"/>
  <c r="J39" i="15"/>
  <c r="L101" i="15"/>
  <c r="AL23" i="15"/>
  <c r="AM86" i="15" s="1"/>
  <c r="AF145" i="18"/>
  <c r="I23" i="15"/>
  <c r="K86" i="15"/>
  <c r="M8" i="17"/>
  <c r="M168" i="12"/>
  <c r="M136" i="12"/>
  <c r="M160" i="18"/>
  <c r="S38" i="15"/>
  <c r="T100" i="15" s="1"/>
  <c r="U167" i="12"/>
  <c r="U7" i="17"/>
  <c r="U135" i="12"/>
  <c r="L34" i="9" a="1"/>
  <c r="L34" i="9" s="1"/>
  <c r="M135" i="12"/>
  <c r="M7" i="17"/>
  <c r="M167" i="12"/>
  <c r="AB22" i="15"/>
  <c r="AC85" i="15" s="1"/>
  <c r="V144" i="18"/>
  <c r="K35" i="9" a="1"/>
  <c r="K35" i="9" s="1"/>
  <c r="K36" i="9" s="1"/>
  <c r="L23" i="17"/>
  <c r="L183" i="12"/>
  <c r="L151" i="12"/>
  <c r="N144" i="18"/>
  <c r="T22" i="15"/>
  <c r="U85" i="15" s="1"/>
  <c r="AD23" i="17"/>
  <c r="AD151" i="12"/>
  <c r="AD183" i="12"/>
  <c r="AD135" i="12"/>
  <c r="AD167" i="12"/>
  <c r="AD7" i="17"/>
  <c r="AO160" i="18"/>
  <c r="AU38" i="15"/>
  <c r="AV100" i="15" s="1"/>
  <c r="AE144" i="18"/>
  <c r="AK22" i="15"/>
  <c r="AL85" i="15" s="1"/>
  <c r="J38" i="15"/>
  <c r="L100" i="15"/>
  <c r="AE160" i="18"/>
  <c r="AK38" i="15"/>
  <c r="AL100" i="15" s="1"/>
  <c r="K85" i="15"/>
  <c r="I22" i="15"/>
  <c r="AU22" i="15"/>
  <c r="AV85" i="15" s="1"/>
  <c r="AO144" i="18"/>
  <c r="I21" i="15"/>
  <c r="K84" i="15"/>
  <c r="G37" i="15"/>
  <c r="J37" i="9" l="1"/>
  <c r="J39" i="9" s="1"/>
  <c r="P31" i="13"/>
  <c r="AA34" i="13"/>
  <c r="Q32" i="13"/>
  <c r="Q34" i="13" s="1"/>
  <c r="I31" i="13"/>
  <c r="J32" i="13"/>
  <c r="J34" i="13" s="1"/>
  <c r="D29" i="13"/>
  <c r="D38" i="13" s="1"/>
  <c r="J29" i="13"/>
  <c r="J30" i="13"/>
  <c r="P105" i="15"/>
  <c r="U154" i="12"/>
  <c r="Q38" i="9"/>
  <c r="Q39" i="9" s="1"/>
  <c r="AA41" i="15"/>
  <c r="AB103" i="15" s="1"/>
  <c r="P48" i="13"/>
  <c r="Z48" i="13"/>
  <c r="G29" i="13"/>
  <c r="G38" i="13" s="1"/>
  <c r="D32" i="13"/>
  <c r="N158" i="12"/>
  <c r="T107" i="15"/>
  <c r="L104" i="15"/>
  <c r="H106" i="15"/>
  <c r="N167" i="18"/>
  <c r="O167" i="18" s="1"/>
  <c r="AA41" i="13"/>
  <c r="AA43" i="13" s="1"/>
  <c r="AA48" i="13" s="1"/>
  <c r="AC35" i="9" a="1"/>
  <c r="AC35" i="9" s="1"/>
  <c r="Q41" i="13"/>
  <c r="T12" i="17"/>
  <c r="T140" i="12"/>
  <c r="T172" i="12"/>
  <c r="F159" i="12"/>
  <c r="F191" i="12"/>
  <c r="F31" i="17"/>
  <c r="N72" i="2"/>
  <c r="O47" i="17" s="1"/>
  <c r="U62" i="15"/>
  <c r="O184" i="18"/>
  <c r="H37" i="9"/>
  <c r="H38" i="9"/>
  <c r="I31" i="17"/>
  <c r="I159" i="12"/>
  <c r="I191" i="12"/>
  <c r="N43" i="2"/>
  <c r="O151" i="18"/>
  <c r="U29" i="15"/>
  <c r="V92" i="15" s="1"/>
  <c r="F34" i="13"/>
  <c r="F41" i="13"/>
  <c r="F43" i="13" s="1"/>
  <c r="G32" i="13"/>
  <c r="V147" i="18"/>
  <c r="AB25" i="15"/>
  <c r="AC88" i="15" s="1"/>
  <c r="E48" i="13"/>
  <c r="G39" i="9"/>
  <c r="K43" i="15"/>
  <c r="M105" i="15"/>
  <c r="Q42" i="13"/>
  <c r="U149" i="18"/>
  <c r="T41" i="2"/>
  <c r="AA27" i="15"/>
  <c r="AB90" i="15" s="1"/>
  <c r="N14" i="17"/>
  <c r="N174" i="12"/>
  <c r="N142" i="12"/>
  <c r="U175" i="12"/>
  <c r="U47" i="17"/>
  <c r="I186" i="12"/>
  <c r="I154" i="12"/>
  <c r="I26" i="17"/>
  <c r="J30" i="15"/>
  <c r="L93" i="15"/>
  <c r="M190" i="12"/>
  <c r="K46" i="15"/>
  <c r="M108" i="15"/>
  <c r="J27" i="15"/>
  <c r="L90" i="15"/>
  <c r="T43" i="2"/>
  <c r="U151" i="18"/>
  <c r="AA29" i="15"/>
  <c r="AB92" i="15" s="1"/>
  <c r="AD41" i="2"/>
  <c r="AE149" i="18"/>
  <c r="AK27" i="15"/>
  <c r="AL90" i="15" s="1"/>
  <c r="V163" i="18"/>
  <c r="AB41" i="15"/>
  <c r="AC103" i="15" s="1"/>
  <c r="U72" i="2"/>
  <c r="AB62" i="15"/>
  <c r="AC93" i="15" s="1"/>
  <c r="V184" i="18"/>
  <c r="AV62" i="15"/>
  <c r="AW93" i="15" s="1"/>
  <c r="AP184" i="18"/>
  <c r="T142" i="12"/>
  <c r="T174" i="12"/>
  <c r="T14" i="17"/>
  <c r="AD140" i="12"/>
  <c r="AD172" i="12"/>
  <c r="AD12" i="17"/>
  <c r="I156" i="12"/>
  <c r="I28" i="17"/>
  <c r="F28" i="17"/>
  <c r="F156" i="12"/>
  <c r="F188" i="12"/>
  <c r="I60" i="17"/>
  <c r="I188" i="12"/>
  <c r="I43" i="13"/>
  <c r="I48" i="13" s="1"/>
  <c r="X169" i="12"/>
  <c r="AK11" i="11"/>
  <c r="AL11" i="11" s="1"/>
  <c r="AM11" i="11" s="1"/>
  <c r="AN11" i="11" s="1"/>
  <c r="AO11" i="11" s="1"/>
  <c r="AP11" i="11" s="1"/>
  <c r="AQ11" i="11" s="1"/>
  <c r="AR11" i="11" s="1"/>
  <c r="AS11" i="11" s="1"/>
  <c r="AT11" i="11" s="1"/>
  <c r="AU11" i="11" s="1"/>
  <c r="AV11" i="11" s="1"/>
  <c r="AW11" i="11" s="1"/>
  <c r="AX11" i="11" s="1"/>
  <c r="AY11" i="11" s="1"/>
  <c r="AZ11" i="11" s="1"/>
  <c r="BA11" i="11" s="1"/>
  <c r="BB11" i="11" s="1"/>
  <c r="BC11" i="11" s="1"/>
  <c r="AJ11" i="12"/>
  <c r="AJ75" i="12" s="1"/>
  <c r="M175" i="12"/>
  <c r="M15" i="17"/>
  <c r="M143" i="12"/>
  <c r="AV29" i="15"/>
  <c r="AW92" i="15" s="1"/>
  <c r="AP151" i="18"/>
  <c r="AG184" i="18"/>
  <c r="AF72" i="2"/>
  <c r="AM62" i="15"/>
  <c r="AN93" i="15" s="1"/>
  <c r="AQ149" i="18"/>
  <c r="AW27" i="15"/>
  <c r="AX90" i="15" s="1"/>
  <c r="AF174" i="12"/>
  <c r="AF14" i="17"/>
  <c r="AF142" i="12"/>
  <c r="M140" i="12"/>
  <c r="M12" i="17"/>
  <c r="M172" i="12"/>
  <c r="T8" i="17"/>
  <c r="S34" i="9" a="1"/>
  <c r="S34" i="9" s="1"/>
  <c r="N152" i="18"/>
  <c r="T30" i="15"/>
  <c r="U93" i="15" s="1"/>
  <c r="M44" i="2"/>
  <c r="M34" i="9" s="1" a="1"/>
  <c r="M34" i="9" s="1"/>
  <c r="AF175" i="12"/>
  <c r="AF47" i="17"/>
  <c r="AF43" i="2"/>
  <c r="AG151" i="18"/>
  <c r="AM29" i="15"/>
  <c r="AN92" i="15" s="1"/>
  <c r="O63" i="17"/>
  <c r="O191" i="12"/>
  <c r="AA23" i="15"/>
  <c r="AB86" i="15" s="1"/>
  <c r="U145" i="18"/>
  <c r="P6" i="17"/>
  <c r="P134" i="12"/>
  <c r="O86" i="2"/>
  <c r="V78" i="15"/>
  <c r="W108" i="15" s="1"/>
  <c r="N199" i="18"/>
  <c r="N62" i="17"/>
  <c r="T77" i="15"/>
  <c r="U107" i="15" s="1"/>
  <c r="N149" i="18"/>
  <c r="T27" i="15"/>
  <c r="U90" i="15" s="1"/>
  <c r="M41" i="2"/>
  <c r="AA38" i="13"/>
  <c r="AI139" i="12"/>
  <c r="AI171" i="12"/>
  <c r="Q38" i="13"/>
  <c r="Z9" i="11"/>
  <c r="Y9" i="12"/>
  <c r="Y73" i="12" s="1"/>
  <c r="Y137" i="12" s="1"/>
  <c r="U38" i="12"/>
  <c r="U102" i="12" s="1"/>
  <c r="V38" i="11"/>
  <c r="T41" i="12"/>
  <c r="T105" i="12" s="1"/>
  <c r="T169" i="12" s="1"/>
  <c r="Z41" i="11"/>
  <c r="Z41" i="12" s="1"/>
  <c r="Z105" i="12" s="1"/>
  <c r="Y41" i="12"/>
  <c r="Y105" i="12" s="1"/>
  <c r="S170" i="12"/>
  <c r="Q30" i="13" s="1"/>
  <c r="S138" i="12"/>
  <c r="T7" i="12"/>
  <c r="T71" i="12" s="1"/>
  <c r="Z7" i="11"/>
  <c r="Z7" i="12" s="1"/>
  <c r="Z71" i="12" s="1"/>
  <c r="Y7" i="12"/>
  <c r="Y71" i="12" s="1"/>
  <c r="Q29" i="13"/>
  <c r="Z10" i="11"/>
  <c r="Y10" i="12"/>
  <c r="Y74" i="12" s="1"/>
  <c r="V8" i="11"/>
  <c r="U8" i="12"/>
  <c r="U72" i="12" s="1"/>
  <c r="Y42" i="11"/>
  <c r="X42" i="12"/>
  <c r="X106" i="12" s="1"/>
  <c r="AA54" i="11"/>
  <c r="T136" i="12"/>
  <c r="T168" i="12"/>
  <c r="J38" i="13"/>
  <c r="W199" i="18"/>
  <c r="AC77" i="15"/>
  <c r="W62" i="17"/>
  <c r="T30" i="17"/>
  <c r="T158" i="12"/>
  <c r="T190" i="12"/>
  <c r="U167" i="18"/>
  <c r="AA45" i="15"/>
  <c r="AB107" i="15" s="1"/>
  <c r="AE167" i="18"/>
  <c r="AK45" i="15"/>
  <c r="AL107" i="15" s="1"/>
  <c r="AD190" i="12"/>
  <c r="AD158" i="12"/>
  <c r="AD30" i="17"/>
  <c r="AQ167" i="18"/>
  <c r="AW45" i="15"/>
  <c r="AX107" i="15" s="1"/>
  <c r="E45" i="15"/>
  <c r="I77" i="15"/>
  <c r="K107" i="15"/>
  <c r="H61" i="15"/>
  <c r="J92" i="15"/>
  <c r="F29" i="15"/>
  <c r="E44" i="15"/>
  <c r="F106" i="15" s="1"/>
  <c r="G106" i="15"/>
  <c r="E60" i="15"/>
  <c r="F91" i="15" s="1"/>
  <c r="G91" i="15"/>
  <c r="M188" i="12"/>
  <c r="M60" i="17"/>
  <c r="P44" i="17"/>
  <c r="T188" i="12"/>
  <c r="T60" i="17"/>
  <c r="N197" i="18"/>
  <c r="T75" i="15"/>
  <c r="U105" i="15" s="1"/>
  <c r="U197" i="18"/>
  <c r="AA75" i="15"/>
  <c r="AB105" i="15" s="1"/>
  <c r="H59" i="15"/>
  <c r="I75" i="15"/>
  <c r="J41" i="13"/>
  <c r="J42" i="13"/>
  <c r="R37" i="9"/>
  <c r="R38" i="9"/>
  <c r="U160" i="18"/>
  <c r="AA38" i="15"/>
  <c r="AB100" i="15" s="1"/>
  <c r="T151" i="12"/>
  <c r="S35" i="9" a="1"/>
  <c r="S35" i="9" s="1"/>
  <c r="T183" i="12"/>
  <c r="T23" i="17"/>
  <c r="I74" i="15"/>
  <c r="K104" i="15"/>
  <c r="H58" i="15"/>
  <c r="J89" i="15"/>
  <c r="T184" i="12"/>
  <c r="T56" i="17"/>
  <c r="T71" i="15"/>
  <c r="U101" i="15" s="1"/>
  <c r="N193" i="18"/>
  <c r="U193" i="18"/>
  <c r="AA71" i="15"/>
  <c r="AB101" i="15" s="1"/>
  <c r="M184" i="12"/>
  <c r="M56" i="17"/>
  <c r="N166" i="12"/>
  <c r="N38" i="17"/>
  <c r="L33" i="13" s="1"/>
  <c r="M43" i="9" a="1"/>
  <c r="M43" i="9" s="1"/>
  <c r="S43" i="9" a="1"/>
  <c r="S43" i="9" s="1"/>
  <c r="T38" i="17"/>
  <c r="R33" i="13" s="1"/>
  <c r="T166" i="12"/>
  <c r="AE175" i="18"/>
  <c r="AK53" i="15"/>
  <c r="AL84" i="15" s="1"/>
  <c r="U53" i="15"/>
  <c r="V84" i="15" s="1"/>
  <c r="O175" i="18"/>
  <c r="U175" i="18"/>
  <c r="AA53" i="15"/>
  <c r="AB84" i="15" s="1"/>
  <c r="AD38" i="17"/>
  <c r="AB33" i="13" s="1"/>
  <c r="M54" i="17"/>
  <c r="U54" i="17"/>
  <c r="T69" i="15"/>
  <c r="U99" i="15" s="1"/>
  <c r="N191" i="18"/>
  <c r="AB69" i="15"/>
  <c r="AC99" i="15" s="1"/>
  <c r="V191" i="18"/>
  <c r="I69" i="15"/>
  <c r="K99" i="15"/>
  <c r="AV69" i="15"/>
  <c r="AW99" i="15" s="1"/>
  <c r="AP191" i="18"/>
  <c r="AW53" i="15"/>
  <c r="AX84" i="15" s="1"/>
  <c r="AQ175" i="18"/>
  <c r="AE54" i="17"/>
  <c r="AC42" i="13" s="1"/>
  <c r="AL69" i="15"/>
  <c r="AM99" i="15" s="1"/>
  <c r="AF191" i="18"/>
  <c r="AD138" i="12"/>
  <c r="AD10" i="17"/>
  <c r="AD154" i="12"/>
  <c r="AD26" i="17"/>
  <c r="AD186" i="12"/>
  <c r="AE163" i="18"/>
  <c r="AK41" i="15"/>
  <c r="AL103" i="15" s="1"/>
  <c r="AE147" i="18"/>
  <c r="AK25" i="15"/>
  <c r="AL88" i="15" s="1"/>
  <c r="AP163" i="18"/>
  <c r="AV41" i="15"/>
  <c r="AW103" i="15" s="1"/>
  <c r="M154" i="12"/>
  <c r="M186" i="12"/>
  <c r="M26" i="17"/>
  <c r="O138" i="12"/>
  <c r="O170" i="12"/>
  <c r="O10" i="17"/>
  <c r="K103" i="15"/>
  <c r="I41" i="15"/>
  <c r="H25" i="15"/>
  <c r="J88" i="15"/>
  <c r="N163" i="18"/>
  <c r="T41" i="15"/>
  <c r="U103" i="15" s="1"/>
  <c r="AW25" i="15"/>
  <c r="AX88" i="15" s="1"/>
  <c r="AQ147" i="18"/>
  <c r="V25" i="15"/>
  <c r="W88" i="15" s="1"/>
  <c r="K102" i="15"/>
  <c r="I40" i="15"/>
  <c r="J87" i="15"/>
  <c r="H24" i="15"/>
  <c r="AU23" i="15"/>
  <c r="AV86" i="15" s="1"/>
  <c r="AO145" i="18"/>
  <c r="AM23" i="15"/>
  <c r="AN86" i="15" s="1"/>
  <c r="AG145" i="18"/>
  <c r="K101" i="15"/>
  <c r="I39" i="15"/>
  <c r="O145" i="18"/>
  <c r="U23" i="15"/>
  <c r="V86" i="15" s="1"/>
  <c r="H23" i="15"/>
  <c r="J86" i="15"/>
  <c r="AF8" i="17"/>
  <c r="N136" i="12"/>
  <c r="N168" i="12"/>
  <c r="N8" i="17"/>
  <c r="K38" i="9"/>
  <c r="K37" i="9"/>
  <c r="W144" i="18"/>
  <c r="AC22" i="15"/>
  <c r="AD85" i="15" s="1"/>
  <c r="T38" i="15"/>
  <c r="U100" i="15" s="1"/>
  <c r="N160" i="18"/>
  <c r="N7" i="17"/>
  <c r="N167" i="12"/>
  <c r="N135" i="12"/>
  <c r="O144" i="18"/>
  <c r="U22" i="15"/>
  <c r="V85" i="15" s="1"/>
  <c r="V167" i="12"/>
  <c r="V7" i="17"/>
  <c r="V135" i="12"/>
  <c r="L35" i="9" a="1"/>
  <c r="L35" i="9" s="1"/>
  <c r="L36" i="9" s="1"/>
  <c r="M183" i="12"/>
  <c r="M23" i="17"/>
  <c r="M151" i="12"/>
  <c r="H22" i="15"/>
  <c r="J85" i="15"/>
  <c r="AF160" i="18"/>
  <c r="AL38" i="15"/>
  <c r="AM100" i="15" s="1"/>
  <c r="AE135" i="12"/>
  <c r="AE167" i="12"/>
  <c r="AE7" i="17"/>
  <c r="AE183" i="12"/>
  <c r="AE23" i="17"/>
  <c r="AE151" i="12"/>
  <c r="AP160" i="18"/>
  <c r="AV38" i="15"/>
  <c r="AW100" i="15" s="1"/>
  <c r="I38" i="15"/>
  <c r="K100" i="15"/>
  <c r="AV22" i="15"/>
  <c r="AW85" i="15" s="1"/>
  <c r="AP144" i="18"/>
  <c r="AL22" i="15"/>
  <c r="AM85" i="15" s="1"/>
  <c r="AF144" i="18"/>
  <c r="J84" i="15"/>
  <c r="H21" i="15"/>
  <c r="E37" i="9"/>
  <c r="E38" i="9"/>
  <c r="F37" i="15"/>
  <c r="J31" i="13" l="1"/>
  <c r="AB32" i="13"/>
  <c r="AB34" i="13" s="1"/>
  <c r="R32" i="13"/>
  <c r="R34" i="13" s="1"/>
  <c r="K30" i="13"/>
  <c r="U26" i="17"/>
  <c r="U186" i="12"/>
  <c r="D41" i="13"/>
  <c r="D43" i="13" s="1"/>
  <c r="D34" i="13"/>
  <c r="U45" i="15"/>
  <c r="N30" i="17"/>
  <c r="O30" i="17"/>
  <c r="AD35" i="9" a="1"/>
  <c r="AD35" i="9" s="1"/>
  <c r="Q43" i="13"/>
  <c r="Q48" i="13" s="1"/>
  <c r="AB41" i="13"/>
  <c r="AB43" i="13" s="1"/>
  <c r="R41" i="13"/>
  <c r="R42" i="13"/>
  <c r="V47" i="17"/>
  <c r="V175" i="12"/>
  <c r="U43" i="2"/>
  <c r="AB29" i="15"/>
  <c r="AC92" i="15" s="1"/>
  <c r="V151" i="18"/>
  <c r="O43" i="2"/>
  <c r="V29" i="15"/>
  <c r="W92" i="15" s="1"/>
  <c r="V186" i="12"/>
  <c r="V26" i="17"/>
  <c r="V154" i="12"/>
  <c r="AF149" i="18"/>
  <c r="AL27" i="15"/>
  <c r="AM90" i="15" s="1"/>
  <c r="AE41" i="2"/>
  <c r="U142" i="12"/>
  <c r="U174" i="12"/>
  <c r="U14" i="17"/>
  <c r="J46" i="15"/>
  <c r="L108" i="15"/>
  <c r="V10" i="17"/>
  <c r="V138" i="12"/>
  <c r="O142" i="12"/>
  <c r="O14" i="17"/>
  <c r="O174" i="12"/>
  <c r="S36" i="9"/>
  <c r="S37" i="9" s="1"/>
  <c r="V72" i="2"/>
  <c r="AC62" i="15"/>
  <c r="AD93" i="15" s="1"/>
  <c r="W184" i="18"/>
  <c r="AE172" i="12"/>
  <c r="AE140" i="12"/>
  <c r="AE12" i="17"/>
  <c r="U172" i="12"/>
  <c r="U12" i="17"/>
  <c r="U140" i="12"/>
  <c r="F48" i="13"/>
  <c r="H39" i="9"/>
  <c r="AW62" i="15"/>
  <c r="AX93" i="15" s="1"/>
  <c r="AQ184" i="18"/>
  <c r="I30" i="15"/>
  <c r="K93" i="15"/>
  <c r="G41" i="13"/>
  <c r="G43" i="13" s="1"/>
  <c r="G34" i="13"/>
  <c r="K32" i="13"/>
  <c r="K34" i="13" s="1"/>
  <c r="K29" i="13"/>
  <c r="W163" i="18"/>
  <c r="AC41" i="15"/>
  <c r="AD103" i="15" s="1"/>
  <c r="I27" i="15"/>
  <c r="K90" i="15"/>
  <c r="U41" i="2"/>
  <c r="V149" i="18"/>
  <c r="AB27" i="15"/>
  <c r="AC90" i="15" s="1"/>
  <c r="J43" i="15"/>
  <c r="L105" i="15"/>
  <c r="AC25" i="15"/>
  <c r="AD88" i="15" s="1"/>
  <c r="W147" i="18"/>
  <c r="O72" i="2"/>
  <c r="P47" i="17" s="1"/>
  <c r="V62" i="15"/>
  <c r="K41" i="13"/>
  <c r="Y169" i="12"/>
  <c r="R38" i="13"/>
  <c r="AB38" i="13"/>
  <c r="N140" i="12"/>
  <c r="N12" i="17"/>
  <c r="N172" i="12"/>
  <c r="N143" i="12"/>
  <c r="N15" i="17"/>
  <c r="N175" i="12"/>
  <c r="P191" i="12"/>
  <c r="P63" i="17"/>
  <c r="AB23" i="15"/>
  <c r="AC86" i="15" s="1"/>
  <c r="V145" i="18"/>
  <c r="AJ139" i="12"/>
  <c r="AJ171" i="12"/>
  <c r="O149" i="18"/>
  <c r="U27" i="15"/>
  <c r="V90" i="15" s="1"/>
  <c r="N41" i="2"/>
  <c r="AG174" i="12"/>
  <c r="AG14" i="17"/>
  <c r="AG142" i="12"/>
  <c r="O152" i="18"/>
  <c r="U30" i="15"/>
  <c r="V93" i="15" s="1"/>
  <c r="N44" i="2"/>
  <c r="N34" i="9" s="1" a="1"/>
  <c r="N34" i="9" s="1"/>
  <c r="AG72" i="2"/>
  <c r="AH184" i="18"/>
  <c r="AN62" i="15"/>
  <c r="AO93" i="15" s="1"/>
  <c r="AQ151" i="18"/>
  <c r="AW29" i="15"/>
  <c r="AX92" i="15" s="1"/>
  <c r="O62" i="17"/>
  <c r="U77" i="15"/>
  <c r="O199" i="18"/>
  <c r="T34" i="9" a="1"/>
  <c r="T34" i="9" s="1"/>
  <c r="U8" i="17"/>
  <c r="AH151" i="18"/>
  <c r="AG43" i="2"/>
  <c r="AN29" i="15"/>
  <c r="AO92" i="15" s="1"/>
  <c r="AR149" i="18"/>
  <c r="AX27" i="15"/>
  <c r="AY90" i="15" s="1"/>
  <c r="AG175" i="12"/>
  <c r="AG47" i="17"/>
  <c r="N190" i="12"/>
  <c r="Q31" i="13"/>
  <c r="U9" i="12"/>
  <c r="U73" i="12" s="1"/>
  <c r="Z9" i="12"/>
  <c r="Z73" i="12" s="1"/>
  <c r="Z137" i="12" s="1"/>
  <c r="T167" i="12"/>
  <c r="R30" i="13" s="1"/>
  <c r="T135" i="12"/>
  <c r="R29" i="13" s="1"/>
  <c r="U10" i="12"/>
  <c r="U74" i="12" s="1"/>
  <c r="Z10" i="12"/>
  <c r="Z74" i="12" s="1"/>
  <c r="V38" i="12"/>
  <c r="V102" i="12" s="1"/>
  <c r="W38" i="11"/>
  <c r="U136" i="12"/>
  <c r="U168" i="12"/>
  <c r="AB54" i="11"/>
  <c r="AC54" i="11" s="1"/>
  <c r="AA54" i="12"/>
  <c r="AA118" i="12" s="1"/>
  <c r="AA182" i="12" s="1"/>
  <c r="Y39" i="13" s="1"/>
  <c r="Y40" i="13" s="1"/>
  <c r="Z44" i="9" a="1"/>
  <c r="Z44" i="9" s="1"/>
  <c r="AA38" i="11"/>
  <c r="Z42" i="11"/>
  <c r="Y42" i="12"/>
  <c r="Y106" i="12" s="1"/>
  <c r="W8" i="11"/>
  <c r="V8" i="12"/>
  <c r="V72" i="12" s="1"/>
  <c r="V45" i="15"/>
  <c r="X199" i="18"/>
  <c r="AD77" i="15"/>
  <c r="X62" i="17"/>
  <c r="U158" i="12"/>
  <c r="U30" i="17"/>
  <c r="U190" i="12"/>
  <c r="V167" i="18"/>
  <c r="AB45" i="15"/>
  <c r="AC107" i="15" s="1"/>
  <c r="AE190" i="12"/>
  <c r="AE158" i="12"/>
  <c r="AE30" i="17"/>
  <c r="AL45" i="15"/>
  <c r="AM107" i="15" s="1"/>
  <c r="AF167" i="18"/>
  <c r="AX45" i="15"/>
  <c r="AY107" i="15" s="1"/>
  <c r="AR167" i="18"/>
  <c r="J43" i="13"/>
  <c r="J48" i="13" s="1"/>
  <c r="E29" i="15"/>
  <c r="H77" i="15"/>
  <c r="J107" i="15"/>
  <c r="G61" i="15"/>
  <c r="I92" i="15"/>
  <c r="U60" i="17"/>
  <c r="U188" i="12"/>
  <c r="AB75" i="15"/>
  <c r="AC105" i="15" s="1"/>
  <c r="V197" i="18"/>
  <c r="N60" i="17"/>
  <c r="N188" i="12"/>
  <c r="U75" i="15"/>
  <c r="V105" i="15" s="1"/>
  <c r="O197" i="18"/>
  <c r="G59" i="15"/>
  <c r="H75" i="15"/>
  <c r="R39" i="9"/>
  <c r="U183" i="12"/>
  <c r="T35" i="9" a="1"/>
  <c r="T35" i="9" s="1"/>
  <c r="U151" i="12"/>
  <c r="U23" i="17"/>
  <c r="AB38" i="15"/>
  <c r="AC100" i="15" s="1"/>
  <c r="V160" i="18"/>
  <c r="K38" i="13"/>
  <c r="J104" i="15"/>
  <c r="H74" i="15"/>
  <c r="G58" i="15"/>
  <c r="I89" i="15"/>
  <c r="K42" i="13"/>
  <c r="V193" i="18"/>
  <c r="AB71" i="15"/>
  <c r="AC101" i="15" s="1"/>
  <c r="O193" i="18"/>
  <c r="U71" i="15"/>
  <c r="V101" i="15" s="1"/>
  <c r="N184" i="12"/>
  <c r="N56" i="17"/>
  <c r="U184" i="12"/>
  <c r="U56" i="17"/>
  <c r="AE38" i="17"/>
  <c r="AC33" i="13" s="1"/>
  <c r="V175" i="18"/>
  <c r="AB53" i="15"/>
  <c r="AC84" i="15" s="1"/>
  <c r="O166" i="12"/>
  <c r="N43" i="9" a="1"/>
  <c r="N43" i="9" s="1"/>
  <c r="O38" i="17"/>
  <c r="M33" i="13" s="1"/>
  <c r="AL53" i="15"/>
  <c r="AM84" i="15" s="1"/>
  <c r="AF175" i="18"/>
  <c r="T43" i="9" a="1"/>
  <c r="T43" i="9" s="1"/>
  <c r="U166" i="12"/>
  <c r="U38" i="17"/>
  <c r="S33" i="13" s="1"/>
  <c r="V53" i="15"/>
  <c r="W84" i="15" s="1"/>
  <c r="AC69" i="15"/>
  <c r="AD99" i="15" s="1"/>
  <c r="W191" i="18"/>
  <c r="V54" i="17"/>
  <c r="U69" i="15"/>
  <c r="V99" i="15" s="1"/>
  <c r="O191" i="18"/>
  <c r="N54" i="17"/>
  <c r="AM69" i="15"/>
  <c r="AN99" i="15" s="1"/>
  <c r="AG191" i="18"/>
  <c r="H69" i="15"/>
  <c r="J99" i="15"/>
  <c r="AX53" i="15"/>
  <c r="AY84" i="15" s="1"/>
  <c r="AR175" i="18"/>
  <c r="AQ191" i="18"/>
  <c r="AW69" i="15"/>
  <c r="AX99" i="15" s="1"/>
  <c r="AF54" i="17"/>
  <c r="AD42" i="13" s="1"/>
  <c r="AE138" i="12"/>
  <c r="AE10" i="17"/>
  <c r="AC32" i="13" s="1"/>
  <c r="AL25" i="15"/>
  <c r="AM88" i="15" s="1"/>
  <c r="AF147" i="18"/>
  <c r="AF163" i="18"/>
  <c r="AL41" i="15"/>
  <c r="AM103" i="15" s="1"/>
  <c r="AE186" i="12"/>
  <c r="AE26" i="17"/>
  <c r="AE154" i="12"/>
  <c r="AX25" i="15"/>
  <c r="AY88" i="15" s="1"/>
  <c r="AR147" i="18"/>
  <c r="U41" i="15"/>
  <c r="V103" i="15" s="1"/>
  <c r="O163" i="18"/>
  <c r="H41" i="15"/>
  <c r="J103" i="15"/>
  <c r="P138" i="12"/>
  <c r="P170" i="12"/>
  <c r="P10" i="17"/>
  <c r="G25" i="15"/>
  <c r="I88" i="15"/>
  <c r="AQ163" i="18"/>
  <c r="AW41" i="15"/>
  <c r="AX103" i="15" s="1"/>
  <c r="N154" i="12"/>
  <c r="N26" i="17"/>
  <c r="N186" i="12"/>
  <c r="H40" i="15"/>
  <c r="J102" i="15"/>
  <c r="I87" i="15"/>
  <c r="G24" i="15"/>
  <c r="AV23" i="15"/>
  <c r="AW86" i="15" s="1"/>
  <c r="AP145" i="18"/>
  <c r="H39" i="15"/>
  <c r="J101" i="15"/>
  <c r="O136" i="12"/>
  <c r="O8" i="17"/>
  <c r="O168" i="12"/>
  <c r="AN23" i="15"/>
  <c r="AO86" i="15" s="1"/>
  <c r="AH145" i="18"/>
  <c r="I86" i="15"/>
  <c r="G23" i="15"/>
  <c r="V23" i="15"/>
  <c r="W86" i="15" s="1"/>
  <c r="AG8" i="17"/>
  <c r="K39" i="9"/>
  <c r="L37" i="9"/>
  <c r="L38" i="9"/>
  <c r="V22" i="15"/>
  <c r="W85" i="15" s="1"/>
  <c r="M35" i="9" a="1"/>
  <c r="M35" i="9" s="1"/>
  <c r="M36" i="9" s="1"/>
  <c r="N151" i="12"/>
  <c r="N183" i="12"/>
  <c r="N23" i="17"/>
  <c r="W7" i="17"/>
  <c r="W167" i="12"/>
  <c r="W135" i="12"/>
  <c r="O167" i="12"/>
  <c r="O135" i="12"/>
  <c r="O7" i="17"/>
  <c r="O160" i="18"/>
  <c r="U38" i="15"/>
  <c r="V100" i="15" s="1"/>
  <c r="AD22" i="15"/>
  <c r="AE85" i="15" s="1"/>
  <c r="X144" i="18"/>
  <c r="AM22" i="15"/>
  <c r="AN85" i="15" s="1"/>
  <c r="AG144" i="18"/>
  <c r="AQ144" i="18"/>
  <c r="AW22" i="15"/>
  <c r="AX85" i="15" s="1"/>
  <c r="H38" i="15"/>
  <c r="J100" i="15"/>
  <c r="AW38" i="15"/>
  <c r="AX100" i="15" s="1"/>
  <c r="AQ160" i="18"/>
  <c r="AM38" i="15"/>
  <c r="AN100" i="15" s="1"/>
  <c r="AG160" i="18"/>
  <c r="AF135" i="12"/>
  <c r="AF167" i="12"/>
  <c r="AF7" i="17"/>
  <c r="AF151" i="12"/>
  <c r="AF183" i="12"/>
  <c r="AF23" i="17"/>
  <c r="G22" i="15"/>
  <c r="I85" i="15"/>
  <c r="I84" i="15"/>
  <c r="G21" i="15"/>
  <c r="E37" i="15"/>
  <c r="E39" i="9"/>
  <c r="K31" i="13" l="1"/>
  <c r="L32" i="13"/>
  <c r="L34" i="13" s="1"/>
  <c r="L29" i="13"/>
  <c r="L30" i="13"/>
  <c r="D48" i="13"/>
  <c r="V107" i="15"/>
  <c r="O158" i="12"/>
  <c r="AB48" i="13"/>
  <c r="S41" i="13"/>
  <c r="L38" i="13"/>
  <c r="K43" i="13"/>
  <c r="K48" i="13" s="1"/>
  <c r="AE35" i="9" a="1"/>
  <c r="AE35" i="9" s="1"/>
  <c r="R43" i="13"/>
  <c r="R48" i="13" s="1"/>
  <c r="S38" i="9"/>
  <c r="S39" i="9" s="1"/>
  <c r="W72" i="2"/>
  <c r="AD62" i="15"/>
  <c r="AE93" i="15" s="1"/>
  <c r="X184" i="18"/>
  <c r="AM27" i="15"/>
  <c r="AN90" i="15" s="1"/>
  <c r="AG149" i="18"/>
  <c r="AF41" i="2"/>
  <c r="V142" i="12"/>
  <c r="V174" i="12"/>
  <c r="V14" i="17"/>
  <c r="O190" i="12"/>
  <c r="V12" i="17"/>
  <c r="V140" i="12"/>
  <c r="V172" i="12"/>
  <c r="X163" i="18"/>
  <c r="AD41" i="15"/>
  <c r="AE103" i="15" s="1"/>
  <c r="J93" i="15"/>
  <c r="H30" i="15"/>
  <c r="P142" i="12"/>
  <c r="P174" i="12"/>
  <c r="P14" i="17"/>
  <c r="W138" i="12"/>
  <c r="W170" i="12"/>
  <c r="W10" i="17"/>
  <c r="H27" i="15"/>
  <c r="J90" i="15"/>
  <c r="AC38" i="13"/>
  <c r="V41" i="2"/>
  <c r="AC27" i="15"/>
  <c r="AD90" i="15" s="1"/>
  <c r="W149" i="18"/>
  <c r="T36" i="9"/>
  <c r="T38" i="9" s="1"/>
  <c r="S32" i="13"/>
  <c r="S34" i="13" s="1"/>
  <c r="AD25" i="15"/>
  <c r="AE88" i="15" s="1"/>
  <c r="X147" i="18"/>
  <c r="I43" i="15"/>
  <c r="K105" i="15"/>
  <c r="W154" i="12"/>
  <c r="W186" i="12"/>
  <c r="W26" i="17"/>
  <c r="G48" i="13"/>
  <c r="AX62" i="15"/>
  <c r="AY93" i="15" s="1"/>
  <c r="AR184" i="18"/>
  <c r="W175" i="12"/>
  <c r="W47" i="17"/>
  <c r="K108" i="15"/>
  <c r="I46" i="15"/>
  <c r="AF140" i="12"/>
  <c r="AF172" i="12"/>
  <c r="AF12" i="17"/>
  <c r="V43" i="2"/>
  <c r="AC29" i="15"/>
  <c r="AD92" i="15" s="1"/>
  <c r="W151" i="18"/>
  <c r="AC41" i="13"/>
  <c r="AC43" i="13" s="1"/>
  <c r="S42" i="13"/>
  <c r="S38" i="13"/>
  <c r="AH174" i="12"/>
  <c r="AH14" i="17"/>
  <c r="AH142" i="12"/>
  <c r="AO62" i="15"/>
  <c r="AP93" i="15" s="1"/>
  <c r="AI184" i="18"/>
  <c r="AH72" i="2"/>
  <c r="AC23" i="15"/>
  <c r="AD86" i="15" s="1"/>
  <c r="W145" i="18"/>
  <c r="O44" i="2"/>
  <c r="O34" i="9" s="1" a="1"/>
  <c r="O34" i="9" s="1"/>
  <c r="V30" i="15"/>
  <c r="W93" i="15" s="1"/>
  <c r="O140" i="12"/>
  <c r="O12" i="17"/>
  <c r="O172" i="12"/>
  <c r="AS149" i="18"/>
  <c r="AY27" i="15"/>
  <c r="AZ90" i="15" s="1"/>
  <c r="AR151" i="18"/>
  <c r="AX29" i="15"/>
  <c r="AY92" i="15" s="1"/>
  <c r="V8" i="17"/>
  <c r="T32" i="13" s="1"/>
  <c r="U34" i="9" a="1"/>
  <c r="U34" i="9" s="1"/>
  <c r="AH43" i="2"/>
  <c r="AI151" i="18"/>
  <c r="AO29" i="15"/>
  <c r="AP92" i="15" s="1"/>
  <c r="V77" i="15"/>
  <c r="W107" i="15" s="1"/>
  <c r="P62" i="17"/>
  <c r="AH175" i="12"/>
  <c r="AH47" i="17"/>
  <c r="O15" i="17"/>
  <c r="O143" i="12"/>
  <c r="O175" i="12"/>
  <c r="V27" i="15"/>
  <c r="W90" i="15" s="1"/>
  <c r="O41" i="2"/>
  <c r="AD54" i="11"/>
  <c r="AB44" i="9" a="1"/>
  <c r="AB44" i="9" s="1"/>
  <c r="R31" i="13"/>
  <c r="Z169" i="12"/>
  <c r="U137" i="12"/>
  <c r="U169" i="12"/>
  <c r="W38" i="12"/>
  <c r="W102" i="12" s="1"/>
  <c r="X38" i="11"/>
  <c r="U170" i="12"/>
  <c r="U138" i="12"/>
  <c r="V168" i="12"/>
  <c r="V136" i="12"/>
  <c r="AB54" i="12"/>
  <c r="AB118" i="12" s="1"/>
  <c r="AB182" i="12" s="1"/>
  <c r="Z39" i="13" s="1"/>
  <c r="Z40" i="13" s="1"/>
  <c r="AA44" i="9" a="1"/>
  <c r="AA44" i="9" s="1"/>
  <c r="AA42" i="11"/>
  <c r="Z43" i="9" s="1" a="1"/>
  <c r="Z43" i="9" s="1"/>
  <c r="Z45" i="9" s="1"/>
  <c r="Z42" i="12"/>
  <c r="Z106" i="12" s="1"/>
  <c r="X8" i="11"/>
  <c r="W8" i="12"/>
  <c r="W72" i="12" s="1"/>
  <c r="AB38" i="11"/>
  <c r="AC38" i="11" s="1"/>
  <c r="AA38" i="12"/>
  <c r="AA102" i="12" s="1"/>
  <c r="AA166" i="12" s="1"/>
  <c r="P30" i="17"/>
  <c r="P158" i="12"/>
  <c r="Y199" i="18"/>
  <c r="Y62" i="17"/>
  <c r="AE77" i="15"/>
  <c r="W167" i="18"/>
  <c r="AC45" i="15"/>
  <c r="AD107" i="15" s="1"/>
  <c r="V190" i="12"/>
  <c r="V158" i="12"/>
  <c r="V30" i="17"/>
  <c r="AF158" i="12"/>
  <c r="AF30" i="17"/>
  <c r="AF190" i="12"/>
  <c r="AG167" i="18"/>
  <c r="AM45" i="15"/>
  <c r="AN107" i="15" s="1"/>
  <c r="AY45" i="15"/>
  <c r="AZ107" i="15" s="1"/>
  <c r="AS167" i="18"/>
  <c r="G77" i="15"/>
  <c r="I107" i="15"/>
  <c r="F61" i="15"/>
  <c r="H92" i="15"/>
  <c r="AC34" i="13"/>
  <c r="W197" i="18"/>
  <c r="AC75" i="15"/>
  <c r="AD105" i="15" s="1"/>
  <c r="V75" i="15"/>
  <c r="W105" i="15" s="1"/>
  <c r="O60" i="17"/>
  <c r="O188" i="12"/>
  <c r="V60" i="17"/>
  <c r="V188" i="12"/>
  <c r="G75" i="15"/>
  <c r="F59" i="15"/>
  <c r="L41" i="13"/>
  <c r="V23" i="17"/>
  <c r="U35" i="9" a="1"/>
  <c r="U35" i="9" s="1"/>
  <c r="U36" i="9" s="1"/>
  <c r="V183" i="12"/>
  <c r="V151" i="12"/>
  <c r="W160" i="18"/>
  <c r="AC38" i="15"/>
  <c r="AD100" i="15" s="1"/>
  <c r="G74" i="15"/>
  <c r="I104" i="15"/>
  <c r="H89" i="15"/>
  <c r="F58" i="15"/>
  <c r="W193" i="18"/>
  <c r="AC71" i="15"/>
  <c r="AD101" i="15" s="1"/>
  <c r="L42" i="13"/>
  <c r="V71" i="15"/>
  <c r="W101" i="15" s="1"/>
  <c r="V184" i="12"/>
  <c r="V56" i="17"/>
  <c r="O56" i="17"/>
  <c r="O184" i="12"/>
  <c r="P166" i="12"/>
  <c r="P38" i="17"/>
  <c r="N33" i="13" s="1"/>
  <c r="O43" i="9" a="1"/>
  <c r="O43" i="9" s="1"/>
  <c r="W175" i="18"/>
  <c r="AC53" i="15"/>
  <c r="AD84" i="15" s="1"/>
  <c r="AF38" i="17"/>
  <c r="AD33" i="13" s="1"/>
  <c r="AM53" i="15"/>
  <c r="AN84" i="15" s="1"/>
  <c r="AG175" i="18"/>
  <c r="V38" i="17"/>
  <c r="T33" i="13" s="1"/>
  <c r="V166" i="12"/>
  <c r="U43" i="9" a="1"/>
  <c r="U43" i="9" s="1"/>
  <c r="V69" i="15"/>
  <c r="W99" i="15" s="1"/>
  <c r="W54" i="17"/>
  <c r="O54" i="17"/>
  <c r="X191" i="18"/>
  <c r="AD69" i="15"/>
  <c r="AE99" i="15" s="1"/>
  <c r="AS175" i="18"/>
  <c r="AY53" i="15"/>
  <c r="AZ84" i="15" s="1"/>
  <c r="AR191" i="18"/>
  <c r="AX69" i="15"/>
  <c r="AY99" i="15" s="1"/>
  <c r="AG54" i="17"/>
  <c r="AE42" i="13" s="1"/>
  <c r="G69" i="15"/>
  <c r="I99" i="15"/>
  <c r="AH191" i="18"/>
  <c r="AN69" i="15"/>
  <c r="AO99" i="15" s="1"/>
  <c r="AG163" i="18"/>
  <c r="AM41" i="15"/>
  <c r="AN103" i="15" s="1"/>
  <c r="AM25" i="15"/>
  <c r="AN88" i="15" s="1"/>
  <c r="AG147" i="18"/>
  <c r="AF138" i="12"/>
  <c r="AF10" i="17"/>
  <c r="AF186" i="12"/>
  <c r="AF26" i="17"/>
  <c r="AF154" i="12"/>
  <c r="AR163" i="18"/>
  <c r="AX41" i="15"/>
  <c r="AY103" i="15" s="1"/>
  <c r="O154" i="12"/>
  <c r="O26" i="17"/>
  <c r="O186" i="12"/>
  <c r="AS147" i="18"/>
  <c r="AY25" i="15"/>
  <c r="AZ88" i="15" s="1"/>
  <c r="G41" i="15"/>
  <c r="I103" i="15"/>
  <c r="H88" i="15"/>
  <c r="F25" i="15"/>
  <c r="V41" i="15"/>
  <c r="W103" i="15" s="1"/>
  <c r="I102" i="15"/>
  <c r="G40" i="15"/>
  <c r="H87" i="15"/>
  <c r="F24" i="15"/>
  <c r="AQ145" i="18"/>
  <c r="AW23" i="15"/>
  <c r="AX86" i="15" s="1"/>
  <c r="P168" i="12"/>
  <c r="P8" i="17"/>
  <c r="P136" i="12"/>
  <c r="G39" i="15"/>
  <c r="I101" i="15"/>
  <c r="AO23" i="15"/>
  <c r="AP86" i="15" s="1"/>
  <c r="AI145" i="18"/>
  <c r="H86" i="15"/>
  <c r="F23" i="15"/>
  <c r="AH8" i="17"/>
  <c r="O183" i="12"/>
  <c r="O151" i="12"/>
  <c r="N35" i="9" a="1"/>
  <c r="N35" i="9" s="1"/>
  <c r="N36" i="9" s="1"/>
  <c r="O23" i="17"/>
  <c r="L39" i="9"/>
  <c r="X167" i="12"/>
  <c r="X135" i="12"/>
  <c r="X7" i="17"/>
  <c r="P167" i="12"/>
  <c r="P135" i="12"/>
  <c r="P7" i="17"/>
  <c r="V38" i="15"/>
  <c r="W100" i="15" s="1"/>
  <c r="Y144" i="18"/>
  <c r="AE22" i="15"/>
  <c r="AF85" i="15" s="1"/>
  <c r="M38" i="9"/>
  <c r="M37" i="9"/>
  <c r="AG23" i="17"/>
  <c r="AG183" i="12"/>
  <c r="AG151" i="12"/>
  <c r="AR144" i="18"/>
  <c r="AX22" i="15"/>
  <c r="AY85" i="15" s="1"/>
  <c r="AR160" i="18"/>
  <c r="AX38" i="15"/>
  <c r="AY100" i="15" s="1"/>
  <c r="AN22" i="15"/>
  <c r="AO85" i="15" s="1"/>
  <c r="AH144" i="18"/>
  <c r="AN38" i="15"/>
  <c r="AO100" i="15" s="1"/>
  <c r="AH160" i="18"/>
  <c r="G38" i="15"/>
  <c r="I100" i="15"/>
  <c r="F22" i="15"/>
  <c r="H85" i="15"/>
  <c r="AG135" i="12"/>
  <c r="AG167" i="12"/>
  <c r="AG7" i="17"/>
  <c r="F21" i="15"/>
  <c r="H84" i="15"/>
  <c r="L31" i="13" l="1"/>
  <c r="M29" i="13"/>
  <c r="AD32" i="13"/>
  <c r="AD34" i="13" s="1"/>
  <c r="T29" i="13"/>
  <c r="M32" i="13"/>
  <c r="M34" i="13" s="1"/>
  <c r="T37" i="9"/>
  <c r="T39" i="9" s="1"/>
  <c r="S43" i="13"/>
  <c r="S48" i="13" s="1"/>
  <c r="AF35" i="9" a="1"/>
  <c r="AF35" i="9" s="1"/>
  <c r="M41" i="13"/>
  <c r="P190" i="12"/>
  <c r="AD38" i="13"/>
  <c r="T41" i="13"/>
  <c r="G27" i="15"/>
  <c r="I90" i="15"/>
  <c r="AC48" i="13"/>
  <c r="X170" i="12"/>
  <c r="X138" i="12"/>
  <c r="X10" i="17"/>
  <c r="X149" i="18"/>
  <c r="AD27" i="15"/>
  <c r="AE90" i="15" s="1"/>
  <c r="W41" i="2"/>
  <c r="H7" i="15"/>
  <c r="H6" i="15"/>
  <c r="H4" i="15"/>
  <c r="H5" i="15"/>
  <c r="X154" i="12"/>
  <c r="X26" i="17"/>
  <c r="X186" i="12"/>
  <c r="X72" i="2"/>
  <c r="AE62" i="15"/>
  <c r="AF93" i="15" s="1"/>
  <c r="Y184" i="18"/>
  <c r="G30" i="15"/>
  <c r="I93" i="15"/>
  <c r="AE41" i="15"/>
  <c r="AF103" i="15" s="1"/>
  <c r="Y163" i="18"/>
  <c r="AG172" i="12"/>
  <c r="AG140" i="12"/>
  <c r="AG12" i="17"/>
  <c r="S29" i="13"/>
  <c r="M30" i="13"/>
  <c r="H43" i="15"/>
  <c r="J105" i="15"/>
  <c r="W172" i="12"/>
  <c r="W12" i="17"/>
  <c r="W140" i="12"/>
  <c r="AN27" i="15"/>
  <c r="AO90" i="15" s="1"/>
  <c r="AG41" i="2"/>
  <c r="AH149" i="18"/>
  <c r="X175" i="12"/>
  <c r="X47" i="17"/>
  <c r="AD29" i="15"/>
  <c r="AE92" i="15" s="1"/>
  <c r="W43" i="2"/>
  <c r="X151" i="18"/>
  <c r="T34" i="13"/>
  <c r="W142" i="12"/>
  <c r="W174" i="12"/>
  <c r="W14" i="17"/>
  <c r="J108" i="15"/>
  <c r="H46" i="15"/>
  <c r="AY62" i="15"/>
  <c r="AZ93" i="15" s="1"/>
  <c r="AS184" i="18"/>
  <c r="Y147" i="18"/>
  <c r="AE25" i="15"/>
  <c r="AF88" i="15" s="1"/>
  <c r="AD41" i="13"/>
  <c r="AD43" i="13" s="1"/>
  <c r="P140" i="12"/>
  <c r="P12" i="17"/>
  <c r="P172" i="12"/>
  <c r="AI43" i="2"/>
  <c r="AJ14" i="17" s="1"/>
  <c r="AP29" i="15"/>
  <c r="AQ92" i="15" s="1"/>
  <c r="X145" i="18"/>
  <c r="AD23" i="15"/>
  <c r="AE86" i="15" s="1"/>
  <c r="AI72" i="2"/>
  <c r="AP62" i="15"/>
  <c r="AQ93" i="15" s="1"/>
  <c r="AT149" i="18"/>
  <c r="AZ27" i="15"/>
  <c r="BA90" i="15" s="1"/>
  <c r="P143" i="12"/>
  <c r="N29" i="13" s="1"/>
  <c r="P15" i="17"/>
  <c r="N32" i="13" s="1"/>
  <c r="N34" i="13" s="1"/>
  <c r="P175" i="12"/>
  <c r="AI47" i="17"/>
  <c r="AI175" i="12"/>
  <c r="AP23" i="15"/>
  <c r="AQ86" i="15" s="1"/>
  <c r="AJ8" i="17"/>
  <c r="AI142" i="12"/>
  <c r="AI14" i="17"/>
  <c r="AI174" i="12"/>
  <c r="AY29" i="15"/>
  <c r="AZ92" i="15" s="1"/>
  <c r="AS151" i="18"/>
  <c r="W8" i="17"/>
  <c r="V34" i="9" a="1"/>
  <c r="V34" i="9" s="1"/>
  <c r="T38" i="13"/>
  <c r="S30" i="13"/>
  <c r="AE54" i="11"/>
  <c r="AD54" i="12"/>
  <c r="AD118" i="12" s="1"/>
  <c r="AD182" i="12" s="1"/>
  <c r="AB39" i="13" s="1"/>
  <c r="AB40" i="13" s="1"/>
  <c r="AC44" i="9" a="1"/>
  <c r="AC44" i="9" s="1"/>
  <c r="AD38" i="11"/>
  <c r="AC38" i="12"/>
  <c r="AC102" i="12" s="1"/>
  <c r="AC166" i="12" s="1"/>
  <c r="X38" i="12"/>
  <c r="X102" i="12" s="1"/>
  <c r="Y38" i="11"/>
  <c r="Z47" i="9"/>
  <c r="Z46" i="9"/>
  <c r="Y8" i="11"/>
  <c r="X8" i="12"/>
  <c r="X72" i="12" s="1"/>
  <c r="V42" i="12"/>
  <c r="V106" i="12" s="1"/>
  <c r="V170" i="12" s="1"/>
  <c r="T30" i="13" s="1"/>
  <c r="AB42" i="11"/>
  <c r="AA42" i="12"/>
  <c r="AA106" i="12" s="1"/>
  <c r="AA170" i="12" s="1"/>
  <c r="W168" i="12"/>
  <c r="W136" i="12"/>
  <c r="AB38" i="12"/>
  <c r="AB102" i="12" s="1"/>
  <c r="AB166" i="12" s="1"/>
  <c r="Z62" i="17"/>
  <c r="AF77" i="15"/>
  <c r="W190" i="12"/>
  <c r="W158" i="12"/>
  <c r="W30" i="17"/>
  <c r="AD45" i="15"/>
  <c r="AE107" i="15" s="1"/>
  <c r="X167" i="18"/>
  <c r="AG158" i="12"/>
  <c r="AG30" i="17"/>
  <c r="AG190" i="12"/>
  <c r="AN45" i="15"/>
  <c r="AO107" i="15" s="1"/>
  <c r="AH167" i="18"/>
  <c r="AT167" i="18"/>
  <c r="AZ45" i="15"/>
  <c r="BA107" i="15" s="1"/>
  <c r="T42" i="13"/>
  <c r="L43" i="13"/>
  <c r="L48" i="13" s="1"/>
  <c r="F77" i="15"/>
  <c r="H107" i="15"/>
  <c r="E61" i="15"/>
  <c r="F92" i="15" s="1"/>
  <c r="G92" i="15"/>
  <c r="P60" i="17"/>
  <c r="P188" i="12"/>
  <c r="X197" i="18"/>
  <c r="AD75" i="15"/>
  <c r="AE105" i="15" s="1"/>
  <c r="W188" i="12"/>
  <c r="W60" i="17"/>
  <c r="E59" i="15"/>
  <c r="F75" i="15"/>
  <c r="M42" i="13"/>
  <c r="M38" i="13"/>
  <c r="W183" i="12"/>
  <c r="V35" i="9" a="1"/>
  <c r="V35" i="9" s="1"/>
  <c r="W151" i="12"/>
  <c r="W23" i="17"/>
  <c r="U37" i="9"/>
  <c r="U38" i="9"/>
  <c r="AD38" i="15"/>
  <c r="AE100" i="15" s="1"/>
  <c r="X160" i="18"/>
  <c r="F74" i="15"/>
  <c r="H104" i="15"/>
  <c r="E58" i="15"/>
  <c r="F89" i="15" s="1"/>
  <c r="G89" i="15"/>
  <c r="AD71" i="15"/>
  <c r="AE101" i="15" s="1"/>
  <c r="X193" i="18"/>
  <c r="W184" i="12"/>
  <c r="W56" i="17"/>
  <c r="P56" i="17"/>
  <c r="P184" i="12"/>
  <c r="AN53" i="15"/>
  <c r="AO84" i="15" s="1"/>
  <c r="AH175" i="18"/>
  <c r="AD53" i="15"/>
  <c r="AE84" i="15" s="1"/>
  <c r="X175" i="18"/>
  <c r="AG38" i="17"/>
  <c r="AE33" i="13" s="1"/>
  <c r="W166" i="12"/>
  <c r="W38" i="17"/>
  <c r="U33" i="13" s="1"/>
  <c r="V43" i="9" a="1"/>
  <c r="V43" i="9" s="1"/>
  <c r="X54" i="17"/>
  <c r="P54" i="17"/>
  <c r="AE69" i="15"/>
  <c r="AF99" i="15" s="1"/>
  <c r="Y191" i="18"/>
  <c r="F69" i="15"/>
  <c r="H99" i="15"/>
  <c r="AH54" i="17"/>
  <c r="AF42" i="13" s="1"/>
  <c r="AT175" i="18"/>
  <c r="AZ53" i="15"/>
  <c r="BA84" i="15" s="1"/>
  <c r="AI191" i="18"/>
  <c r="AO69" i="15"/>
  <c r="AP99" i="15" s="1"/>
  <c r="AY69" i="15"/>
  <c r="AZ99" i="15" s="1"/>
  <c r="AS191" i="18"/>
  <c r="AH147" i="18"/>
  <c r="AN25" i="15"/>
  <c r="AO88" i="15" s="1"/>
  <c r="AN41" i="15"/>
  <c r="AO103" i="15" s="1"/>
  <c r="AH163" i="18"/>
  <c r="AG138" i="12"/>
  <c r="AG10" i="17"/>
  <c r="AG26" i="17"/>
  <c r="AG186" i="12"/>
  <c r="AG154" i="12"/>
  <c r="P186" i="12"/>
  <c r="P154" i="12"/>
  <c r="P26" i="17"/>
  <c r="E25" i="15"/>
  <c r="F88" i="15" s="1"/>
  <c r="G88" i="15"/>
  <c r="AT147" i="18"/>
  <c r="AZ25" i="15"/>
  <c r="BA88" i="15" s="1"/>
  <c r="H103" i="15"/>
  <c r="F41" i="15"/>
  <c r="AS163" i="18"/>
  <c r="AY41" i="15"/>
  <c r="AZ103" i="15" s="1"/>
  <c r="H102" i="15"/>
  <c r="F40" i="15"/>
  <c r="M39" i="9"/>
  <c r="E24" i="15"/>
  <c r="F87" i="15" s="1"/>
  <c r="G87" i="15"/>
  <c r="AR145" i="18"/>
  <c r="AX23" i="15"/>
  <c r="AY86" i="15" s="1"/>
  <c r="E23" i="15"/>
  <c r="F86" i="15" s="1"/>
  <c r="G86" i="15"/>
  <c r="AI8" i="17"/>
  <c r="F39" i="15"/>
  <c r="H101" i="15"/>
  <c r="Y167" i="12"/>
  <c r="Y135" i="12"/>
  <c r="Y7" i="17"/>
  <c r="O35" i="9" a="1"/>
  <c r="O35" i="9" s="1"/>
  <c r="O36" i="9" s="1"/>
  <c r="P23" i="17"/>
  <c r="P151" i="12"/>
  <c r="P183" i="12"/>
  <c r="N38" i="9"/>
  <c r="N37" i="9"/>
  <c r="AF22" i="15"/>
  <c r="AG85" i="15" s="1"/>
  <c r="G85" i="15"/>
  <c r="E22" i="15"/>
  <c r="F85" i="15" s="1"/>
  <c r="AI160" i="18"/>
  <c r="AO38" i="15"/>
  <c r="AP100" i="15" s="1"/>
  <c r="AH7" i="17"/>
  <c r="AH135" i="12"/>
  <c r="AH167" i="12"/>
  <c r="F38" i="15"/>
  <c r="H100" i="15"/>
  <c r="AI144" i="18"/>
  <c r="AO22" i="15"/>
  <c r="AP85" i="15" s="1"/>
  <c r="AY38" i="15"/>
  <c r="AZ100" i="15" s="1"/>
  <c r="AS160" i="18"/>
  <c r="AH183" i="12"/>
  <c r="AH151" i="12"/>
  <c r="AH23" i="17"/>
  <c r="AY22" i="15"/>
  <c r="AZ85" i="15" s="1"/>
  <c r="AS144" i="18"/>
  <c r="E21" i="15"/>
  <c r="F84" i="15" s="1"/>
  <c r="G84" i="15"/>
  <c r="M31" i="13" l="1"/>
  <c r="U30" i="13"/>
  <c r="AE32" i="13"/>
  <c r="AE34" i="13" s="1"/>
  <c r="T31" i="13"/>
  <c r="S31" i="13"/>
  <c r="N30" i="13"/>
  <c r="N31" i="13" s="1"/>
  <c r="M43" i="13"/>
  <c r="M48" i="13" s="1"/>
  <c r="U41" i="13"/>
  <c r="AG35" i="9" a="1"/>
  <c r="AG35" i="9" s="1"/>
  <c r="AE38" i="13"/>
  <c r="AE41" i="13"/>
  <c r="AE43" i="13" s="1"/>
  <c r="T43" i="13"/>
  <c r="T48" i="13" s="1"/>
  <c r="N41" i="13"/>
  <c r="U42" i="13"/>
  <c r="Y151" i="18"/>
  <c r="AE29" i="15"/>
  <c r="AF92" i="15" s="1"/>
  <c r="X43" i="2"/>
  <c r="Y149" i="18"/>
  <c r="AE27" i="15"/>
  <c r="AF90" i="15" s="1"/>
  <c r="X41" i="2"/>
  <c r="U32" i="13"/>
  <c r="U34" i="13" s="1"/>
  <c r="AF25" i="15"/>
  <c r="AG88" i="15" s="1"/>
  <c r="Y26" i="17"/>
  <c r="Y154" i="12"/>
  <c r="Y186" i="12"/>
  <c r="H93" i="15"/>
  <c r="F30" i="15"/>
  <c r="AZ62" i="15"/>
  <c r="BA93" i="15" s="1"/>
  <c r="AT184" i="18"/>
  <c r="G43" i="15"/>
  <c r="I105" i="15"/>
  <c r="AF62" i="15"/>
  <c r="AG93" i="15" s="1"/>
  <c r="Y72" i="2"/>
  <c r="AD48" i="13"/>
  <c r="U29" i="13"/>
  <c r="X174" i="12"/>
  <c r="X14" i="17"/>
  <c r="X142" i="12"/>
  <c r="AI149" i="18"/>
  <c r="AH41" i="2"/>
  <c r="AO27" i="15"/>
  <c r="AP90" i="15" s="1"/>
  <c r="G6" i="15"/>
  <c r="G7" i="15"/>
  <c r="G5" i="15"/>
  <c r="G4" i="15"/>
  <c r="AF41" i="15"/>
  <c r="AG103" i="15" s="1"/>
  <c r="AJ175" i="12"/>
  <c r="AJ47" i="17"/>
  <c r="Y10" i="17"/>
  <c r="Y138" i="12"/>
  <c r="Y170" i="12"/>
  <c r="G46" i="15"/>
  <c r="I108" i="15"/>
  <c r="AH172" i="12"/>
  <c r="AH12" i="17"/>
  <c r="AH140" i="12"/>
  <c r="Y175" i="12"/>
  <c r="Y47" i="17"/>
  <c r="X140" i="12"/>
  <c r="X172" i="12"/>
  <c r="X12" i="17"/>
  <c r="F27" i="15"/>
  <c r="H90" i="15"/>
  <c r="V36" i="9"/>
  <c r="V37" i="9" s="1"/>
  <c r="AT151" i="18"/>
  <c r="AZ29" i="15"/>
  <c r="BA92" i="15" s="1"/>
  <c r="AU149" i="18"/>
  <c r="BA27" i="15"/>
  <c r="BB90" i="15" s="1"/>
  <c r="AP22" i="15"/>
  <c r="AQ85" i="15" s="1"/>
  <c r="AJ7" i="17"/>
  <c r="AP69" i="15"/>
  <c r="AQ99" i="15" s="1"/>
  <c r="AJ54" i="17"/>
  <c r="AE23" i="15"/>
  <c r="AF86" i="15" s="1"/>
  <c r="Y145" i="18"/>
  <c r="AP38" i="15"/>
  <c r="AQ100" i="15" s="1"/>
  <c r="AJ23" i="17"/>
  <c r="W34" i="9" a="1"/>
  <c r="W34" i="9" s="1"/>
  <c r="X8" i="17"/>
  <c r="AJ142" i="12"/>
  <c r="AJ174" i="12"/>
  <c r="Z48" i="9"/>
  <c r="AB42" i="12"/>
  <c r="AB106" i="12" s="1"/>
  <c r="AB170" i="12" s="1"/>
  <c r="AC42" i="11"/>
  <c r="AE38" i="11"/>
  <c r="AD38" i="12"/>
  <c r="AD102" i="12" s="1"/>
  <c r="AD166" i="12" s="1"/>
  <c r="AF54" i="11"/>
  <c r="AE54" i="12"/>
  <c r="AE118" i="12" s="1"/>
  <c r="AE182" i="12" s="1"/>
  <c r="AC39" i="13" s="1"/>
  <c r="AC40" i="13" s="1"/>
  <c r="AD44" i="9" a="1"/>
  <c r="AD44" i="9" s="1"/>
  <c r="Y38" i="12"/>
  <c r="Y102" i="12" s="1"/>
  <c r="Z38" i="11"/>
  <c r="Z38" i="12" s="1"/>
  <c r="Z102" i="12" s="1"/>
  <c r="X136" i="12"/>
  <c r="X168" i="12"/>
  <c r="N38" i="13"/>
  <c r="AA43" i="9" a="1"/>
  <c r="AA43" i="9" s="1"/>
  <c r="AA45" i="9" s="1"/>
  <c r="U38" i="13"/>
  <c r="Z8" i="11"/>
  <c r="Y8" i="12"/>
  <c r="Y72" i="12" s="1"/>
  <c r="X190" i="12"/>
  <c r="X30" i="17"/>
  <c r="X158" i="12"/>
  <c r="Y167" i="18"/>
  <c r="AE45" i="15"/>
  <c r="AF107" i="15" s="1"/>
  <c r="AI167" i="18"/>
  <c r="AO45" i="15"/>
  <c r="AP107" i="15" s="1"/>
  <c r="AH30" i="17"/>
  <c r="AH190" i="12"/>
  <c r="AH158" i="12"/>
  <c r="AU167" i="18"/>
  <c r="BA45" i="15"/>
  <c r="BB107" i="15" s="1"/>
  <c r="E77" i="15"/>
  <c r="F107" i="15" s="1"/>
  <c r="G107" i="15"/>
  <c r="Y197" i="18"/>
  <c r="AE75" i="15"/>
  <c r="AF105" i="15" s="1"/>
  <c r="X60" i="17"/>
  <c r="X188" i="12"/>
  <c r="E75" i="15"/>
  <c r="N42" i="13"/>
  <c r="N39" i="9"/>
  <c r="U39" i="9"/>
  <c r="X23" i="17"/>
  <c r="X151" i="12"/>
  <c r="W35" i="9" a="1"/>
  <c r="W35" i="9" s="1"/>
  <c r="X183" i="12"/>
  <c r="Y160" i="18"/>
  <c r="AE38" i="15"/>
  <c r="AF100" i="15" s="1"/>
  <c r="E74" i="15"/>
  <c r="F104" i="15" s="1"/>
  <c r="G104" i="15"/>
  <c r="X184" i="12"/>
  <c r="X56" i="17"/>
  <c r="Y193" i="18"/>
  <c r="AE71" i="15"/>
  <c r="AF101" i="15" s="1"/>
  <c r="AH38" i="17"/>
  <c r="AF33" i="13" s="1"/>
  <c r="W43" i="9" a="1"/>
  <c r="W43" i="9" s="1"/>
  <c r="X38" i="17"/>
  <c r="X166" i="12"/>
  <c r="AE53" i="15"/>
  <c r="AF84" i="15" s="1"/>
  <c r="Y175" i="18"/>
  <c r="AI175" i="18"/>
  <c r="AO53" i="15"/>
  <c r="AP84" i="15" s="1"/>
  <c r="AF69" i="15"/>
  <c r="AG99" i="15" s="1"/>
  <c r="Y54" i="17"/>
  <c r="E69" i="15"/>
  <c r="F99" i="15" s="1"/>
  <c r="G99" i="15"/>
  <c r="BA53" i="15"/>
  <c r="BB84" i="15" s="1"/>
  <c r="AU175" i="18"/>
  <c r="AZ69" i="15"/>
  <c r="BA99" i="15" s="1"/>
  <c r="AT191" i="18"/>
  <c r="AI54" i="17"/>
  <c r="AO25" i="15"/>
  <c r="AP88" i="15" s="1"/>
  <c r="AI147" i="18"/>
  <c r="AO41" i="15"/>
  <c r="AP103" i="15" s="1"/>
  <c r="AI163" i="18"/>
  <c r="AH10" i="17"/>
  <c r="AH138" i="12"/>
  <c r="AH26" i="17"/>
  <c r="AH186" i="12"/>
  <c r="AH154" i="12"/>
  <c r="E41" i="15"/>
  <c r="F103" i="15" s="1"/>
  <c r="G103" i="15"/>
  <c r="BA25" i="15"/>
  <c r="BB88" i="15" s="1"/>
  <c r="AU147" i="18"/>
  <c r="AT163" i="18"/>
  <c r="AZ41" i="15"/>
  <c r="BA103" i="15" s="1"/>
  <c r="G102" i="15"/>
  <c r="E40" i="15"/>
  <c r="F102" i="15" s="1"/>
  <c r="AS145" i="18"/>
  <c r="AY23" i="15"/>
  <c r="AZ86" i="15" s="1"/>
  <c r="G101" i="15"/>
  <c r="E39" i="15"/>
  <c r="F101" i="15" s="1"/>
  <c r="O38" i="9"/>
  <c r="O37" i="9"/>
  <c r="Z167" i="12"/>
  <c r="Z135" i="12"/>
  <c r="Z7" i="17"/>
  <c r="AT160" i="18"/>
  <c r="AZ38" i="15"/>
  <c r="BA100" i="15" s="1"/>
  <c r="AI135" i="12"/>
  <c r="AI167" i="12"/>
  <c r="AI7" i="17"/>
  <c r="G100" i="15"/>
  <c r="E38" i="15"/>
  <c r="F100" i="15" s="1"/>
  <c r="AI23" i="17"/>
  <c r="AI151" i="12"/>
  <c r="AI183" i="12"/>
  <c r="AZ22" i="15"/>
  <c r="BA85" i="15" s="1"/>
  <c r="AT144" i="18"/>
  <c r="U31" i="13" l="1"/>
  <c r="AF32" i="13"/>
  <c r="V29" i="13"/>
  <c r="N43" i="13"/>
  <c r="N48" i="13" s="1"/>
  <c r="V32" i="13"/>
  <c r="W36" i="9"/>
  <c r="W38" i="9" s="1"/>
  <c r="U43" i="13"/>
  <c r="U48" i="13" s="1"/>
  <c r="AH35" i="9" a="1"/>
  <c r="AH35" i="9" s="1"/>
  <c r="AE48" i="13"/>
  <c r="AF38" i="13"/>
  <c r="AF41" i="13"/>
  <c r="AF43" i="13" s="1"/>
  <c r="V42" i="13"/>
  <c r="AI41" i="2"/>
  <c r="AP27" i="15"/>
  <c r="AQ90" i="15" s="1"/>
  <c r="V30" i="13"/>
  <c r="V31" i="13" s="1"/>
  <c r="F4" i="15"/>
  <c r="F7" i="15"/>
  <c r="F6" i="15"/>
  <c r="F5" i="15"/>
  <c r="AI12" i="17"/>
  <c r="AI140" i="12"/>
  <c r="AI172" i="12"/>
  <c r="Z175" i="12"/>
  <c r="Z47" i="17"/>
  <c r="BA62" i="15"/>
  <c r="BB93" i="15" s="1"/>
  <c r="AU184" i="18"/>
  <c r="Z138" i="12"/>
  <c r="Z10" i="17"/>
  <c r="Z170" i="12"/>
  <c r="Y41" i="2"/>
  <c r="AF27" i="15"/>
  <c r="AG90" i="15" s="1"/>
  <c r="Y14" i="17"/>
  <c r="Y142" i="12"/>
  <c r="Y174" i="12"/>
  <c r="E30" i="15"/>
  <c r="F93" i="15" s="1"/>
  <c r="G93" i="15"/>
  <c r="Y140" i="12"/>
  <c r="Y12" i="17"/>
  <c r="Y172" i="12"/>
  <c r="E27" i="15"/>
  <c r="F90" i="15" s="1"/>
  <c r="G90" i="15"/>
  <c r="Z154" i="12"/>
  <c r="Z186" i="12"/>
  <c r="Z26" i="17"/>
  <c r="V38" i="13"/>
  <c r="H108" i="15"/>
  <c r="F46" i="15"/>
  <c r="F43" i="15"/>
  <c r="H105" i="15"/>
  <c r="AF29" i="15"/>
  <c r="AG92" i="15" s="1"/>
  <c r="Y43" i="2"/>
  <c r="V41" i="13"/>
  <c r="V38" i="9"/>
  <c r="V39" i="9" s="1"/>
  <c r="AU151" i="18"/>
  <c r="BA29" i="15"/>
  <c r="BB92" i="15" s="1"/>
  <c r="AP41" i="15"/>
  <c r="AQ103" i="15" s="1"/>
  <c r="AJ26" i="17"/>
  <c r="AP53" i="15"/>
  <c r="AQ84" i="15" s="1"/>
  <c r="AJ38" i="17"/>
  <c r="AP45" i="15"/>
  <c r="AQ107" i="15" s="1"/>
  <c r="AJ30" i="17"/>
  <c r="Y8" i="17"/>
  <c r="W32" i="13" s="1"/>
  <c r="X34" i="9" a="1"/>
  <c r="X34" i="9" s="1"/>
  <c r="AJ135" i="12"/>
  <c r="AJ167" i="12"/>
  <c r="BB27" i="15"/>
  <c r="BC90" i="15" s="1"/>
  <c r="AV149" i="18"/>
  <c r="AW149" i="18" s="1"/>
  <c r="AX149" i="18" s="1"/>
  <c r="AY149" i="18" s="1"/>
  <c r="AZ149" i="18" s="1"/>
  <c r="BA149" i="18" s="1"/>
  <c r="BB149" i="18" s="1"/>
  <c r="AP25" i="15"/>
  <c r="AQ88" i="15" s="1"/>
  <c r="AJ151" i="12"/>
  <c r="AJ183" i="12"/>
  <c r="AF23" i="15"/>
  <c r="AG86" i="15" s="1"/>
  <c r="AG54" i="11"/>
  <c r="AF54" i="12"/>
  <c r="AF118" i="12" s="1"/>
  <c r="AF182" i="12" s="1"/>
  <c r="AD39" i="13" s="1"/>
  <c r="AD40" i="13" s="1"/>
  <c r="AE44" i="9" a="1"/>
  <c r="AE44" i="9" s="1"/>
  <c r="AD42" i="11"/>
  <c r="AC42" i="12"/>
  <c r="AC106" i="12" s="1"/>
  <c r="AC170" i="12" s="1"/>
  <c r="AB43" i="9" a="1"/>
  <c r="AB43" i="9" s="1"/>
  <c r="AB45" i="9" s="1"/>
  <c r="AF38" i="11"/>
  <c r="AE38" i="12"/>
  <c r="AE102" i="12" s="1"/>
  <c r="AE166" i="12" s="1"/>
  <c r="AA8" i="11"/>
  <c r="Z8" i="12"/>
  <c r="Z72" i="12" s="1"/>
  <c r="Y136" i="12"/>
  <c r="Y168" i="12"/>
  <c r="AA47" i="9"/>
  <c r="AA46" i="9"/>
  <c r="AF45" i="15"/>
  <c r="AG107" i="15" s="1"/>
  <c r="Y190" i="12"/>
  <c r="Y30" i="17"/>
  <c r="Y158" i="12"/>
  <c r="AI158" i="12"/>
  <c r="AI30" i="17"/>
  <c r="AI190" i="12"/>
  <c r="AV167" i="18"/>
  <c r="AW167" i="18" s="1"/>
  <c r="AX167" i="18" s="1"/>
  <c r="AY167" i="18" s="1"/>
  <c r="AZ167" i="18" s="1"/>
  <c r="BA167" i="18" s="1"/>
  <c r="BB167" i="18" s="1"/>
  <c r="BB45" i="15"/>
  <c r="BC107" i="15" s="1"/>
  <c r="AF34" i="13"/>
  <c r="AF75" i="15"/>
  <c r="AG105" i="15" s="1"/>
  <c r="Y188" i="12"/>
  <c r="Y60" i="17"/>
  <c r="X35" i="9" a="1"/>
  <c r="X35" i="9" s="1"/>
  <c r="Y151" i="12"/>
  <c r="Y23" i="17"/>
  <c r="Y183" i="12"/>
  <c r="AF38" i="15"/>
  <c r="AG100" i="15" s="1"/>
  <c r="Y56" i="17"/>
  <c r="Y184" i="12"/>
  <c r="AF71" i="15"/>
  <c r="AG101" i="15" s="1"/>
  <c r="AI38" i="17"/>
  <c r="AG33" i="13" s="1"/>
  <c r="X43" i="9" a="1"/>
  <c r="X43" i="9" s="1"/>
  <c r="Y166" i="12"/>
  <c r="Y38" i="17"/>
  <c r="W33" i="13" s="1"/>
  <c r="AF53" i="15"/>
  <c r="AG84" i="15" s="1"/>
  <c r="V33" i="13"/>
  <c r="Z54" i="17"/>
  <c r="AH42" i="13" s="1"/>
  <c r="AG42" i="13"/>
  <c r="BB53" i="15"/>
  <c r="BC84" i="15" s="1"/>
  <c r="AV175" i="18"/>
  <c r="AW175" i="18" s="1"/>
  <c r="AX175" i="18" s="1"/>
  <c r="AY175" i="18" s="1"/>
  <c r="AZ175" i="18" s="1"/>
  <c r="BA175" i="18" s="1"/>
  <c r="BB175" i="18" s="1"/>
  <c r="AU191" i="18"/>
  <c r="BA69" i="15"/>
  <c r="BB99" i="15" s="1"/>
  <c r="AI138" i="12"/>
  <c r="AI10" i="17"/>
  <c r="AI26" i="17"/>
  <c r="AI186" i="12"/>
  <c r="AI154" i="12"/>
  <c r="AU163" i="18"/>
  <c r="BA41" i="15"/>
  <c r="BB103" i="15" s="1"/>
  <c r="BB25" i="15"/>
  <c r="BC88" i="15" s="1"/>
  <c r="AV147" i="18"/>
  <c r="AW147" i="18" s="1"/>
  <c r="AX147" i="18" s="1"/>
  <c r="AY147" i="18" s="1"/>
  <c r="AZ147" i="18" s="1"/>
  <c r="BA147" i="18" s="1"/>
  <c r="BB147" i="18" s="1"/>
  <c r="AT145" i="18"/>
  <c r="AZ23" i="15"/>
  <c r="BA86" i="15" s="1"/>
  <c r="O39" i="9"/>
  <c r="BA38" i="15"/>
  <c r="BB100" i="15" s="1"/>
  <c r="AU160" i="18"/>
  <c r="AU144" i="18"/>
  <c r="BA22" i="15"/>
  <c r="BB85" i="15" s="1"/>
  <c r="W34" i="13" l="1"/>
  <c r="AG32" i="13"/>
  <c r="AG34" i="13" s="1"/>
  <c r="W37" i="9"/>
  <c r="W39" i="9" s="1"/>
  <c r="AF48" i="13"/>
  <c r="AH41" i="13"/>
  <c r="AH43" i="13" s="1"/>
  <c r="W41" i="13"/>
  <c r="V43" i="13"/>
  <c r="AI35" i="9" a="1"/>
  <c r="AI35" i="9" s="1"/>
  <c r="E43" i="15"/>
  <c r="F105" i="15" s="1"/>
  <c r="G105" i="15"/>
  <c r="Z142" i="12"/>
  <c r="Z174" i="12"/>
  <c r="Z14" i="17"/>
  <c r="G108" i="15"/>
  <c r="E46" i="15"/>
  <c r="F108" i="15" s="1"/>
  <c r="E6" i="15"/>
  <c r="E7" i="15"/>
  <c r="E4" i="15"/>
  <c r="E5" i="15"/>
  <c r="Z12" i="17"/>
  <c r="Z140" i="12"/>
  <c r="Z172" i="12"/>
  <c r="BB62" i="15"/>
  <c r="BC93" i="15" s="1"/>
  <c r="AV184" i="18"/>
  <c r="AW184" i="18" s="1"/>
  <c r="AX184" i="18" s="1"/>
  <c r="AY184" i="18" s="1"/>
  <c r="AZ184" i="18" s="1"/>
  <c r="BA184" i="18" s="1"/>
  <c r="BB184" i="18" s="1"/>
  <c r="AG38" i="13"/>
  <c r="W29" i="13"/>
  <c r="D4" i="15"/>
  <c r="D7" i="15"/>
  <c r="D6" i="15"/>
  <c r="D5" i="15"/>
  <c r="X36" i="9"/>
  <c r="X37" i="9" s="1"/>
  <c r="AJ138" i="12"/>
  <c r="AJ10" i="17"/>
  <c r="AH32" i="13" s="1"/>
  <c r="AJ12" i="17"/>
  <c r="AJ140" i="12"/>
  <c r="AJ172" i="12"/>
  <c r="AG41" i="13"/>
  <c r="AG43" i="13" s="1"/>
  <c r="W30" i="13"/>
  <c r="W31" i="13" s="1"/>
  <c r="AJ158" i="12"/>
  <c r="AJ190" i="12"/>
  <c r="AJ154" i="12"/>
  <c r="AJ186" i="12"/>
  <c r="BB29" i="15"/>
  <c r="BC92" i="15" s="1"/>
  <c r="AV151" i="18"/>
  <c r="AW151" i="18" s="1"/>
  <c r="AX151" i="18" s="1"/>
  <c r="AY151" i="18" s="1"/>
  <c r="AZ151" i="18" s="1"/>
  <c r="BA151" i="18" s="1"/>
  <c r="BB151" i="18" s="1"/>
  <c r="W42" i="13"/>
  <c r="AA48" i="9"/>
  <c r="Y34" i="9" a="1"/>
  <c r="Y34" i="9" s="1"/>
  <c r="Z8" i="17"/>
  <c r="W38" i="13"/>
  <c r="AG38" i="11"/>
  <c r="AF38" i="12"/>
  <c r="AF102" i="12" s="1"/>
  <c r="AF166" i="12" s="1"/>
  <c r="AE42" i="11"/>
  <c r="AC43" i="9" a="1"/>
  <c r="AC43" i="9" s="1"/>
  <c r="AC45" i="9" s="1"/>
  <c r="AH54" i="11"/>
  <c r="AG54" i="12"/>
  <c r="AG118" i="12" s="1"/>
  <c r="AG182" i="12" s="1"/>
  <c r="AE39" i="13" s="1"/>
  <c r="AE40" i="13" s="1"/>
  <c r="AF44" i="9" a="1"/>
  <c r="AF44" i="9" s="1"/>
  <c r="AB46" i="9"/>
  <c r="AB47" i="9"/>
  <c r="AB8" i="11"/>
  <c r="AC8" i="11" s="1"/>
  <c r="AA8" i="12"/>
  <c r="AA72" i="12" s="1"/>
  <c r="Z34" i="9" a="1"/>
  <c r="Z34" i="9" s="1"/>
  <c r="Z168" i="12"/>
  <c r="Z136" i="12"/>
  <c r="Z190" i="12"/>
  <c r="Z30" i="17"/>
  <c r="Z158" i="12"/>
  <c r="Z188" i="12"/>
  <c r="Z60" i="17"/>
  <c r="Y35" i="9" a="1"/>
  <c r="Y35" i="9" s="1"/>
  <c r="Z151" i="12"/>
  <c r="Z23" i="17"/>
  <c r="Z183" i="12"/>
  <c r="Z184" i="12"/>
  <c r="Z56" i="17"/>
  <c r="Z38" i="17"/>
  <c r="Z166" i="12"/>
  <c r="Y43" i="9" a="1"/>
  <c r="Y43" i="9" s="1"/>
  <c r="V34" i="13"/>
  <c r="BB69" i="15"/>
  <c r="BC99" i="15" s="1"/>
  <c r="AV191" i="18"/>
  <c r="AW191" i="18" s="1"/>
  <c r="AX191" i="18" s="1"/>
  <c r="AY191" i="18" s="1"/>
  <c r="AZ191" i="18" s="1"/>
  <c r="BA191" i="18" s="1"/>
  <c r="BB191" i="18" s="1"/>
  <c r="BB41" i="15"/>
  <c r="BC103" i="15" s="1"/>
  <c r="AV163" i="18"/>
  <c r="AW163" i="18" s="1"/>
  <c r="AX163" i="18" s="1"/>
  <c r="AY163" i="18" s="1"/>
  <c r="AZ163" i="18" s="1"/>
  <c r="BA163" i="18" s="1"/>
  <c r="BB163" i="18" s="1"/>
  <c r="BA23" i="15"/>
  <c r="BB86" i="15" s="1"/>
  <c r="AU145" i="18"/>
  <c r="AV144" i="18"/>
  <c r="AW144" i="18" s="1"/>
  <c r="AX144" i="18" s="1"/>
  <c r="AY144" i="18" s="1"/>
  <c r="AZ144" i="18" s="1"/>
  <c r="BA144" i="18" s="1"/>
  <c r="BB144" i="18" s="1"/>
  <c r="BB22" i="15"/>
  <c r="BC85" i="15" s="1"/>
  <c r="AV160" i="18"/>
  <c r="AW160" i="18" s="1"/>
  <c r="AX160" i="18" s="1"/>
  <c r="AY160" i="18" s="1"/>
  <c r="AZ160" i="18" s="1"/>
  <c r="BA160" i="18" s="1"/>
  <c r="BB160" i="18" s="1"/>
  <c r="BB38" i="15"/>
  <c r="BC100" i="15" s="1"/>
  <c r="I6" i="15" l="1"/>
  <c r="AG48" i="13"/>
  <c r="I4" i="15"/>
  <c r="W43" i="13"/>
  <c r="W48" i="13" s="1"/>
  <c r="X38" i="9"/>
  <c r="X39" i="9" s="1"/>
  <c r="V48" i="13"/>
  <c r="X38" i="13"/>
  <c r="C38" i="13" s="1"/>
  <c r="X29" i="13"/>
  <c r="I5" i="15"/>
  <c r="X32" i="13"/>
  <c r="C32" i="13" s="1"/>
  <c r="I7" i="15"/>
  <c r="AH38" i="13"/>
  <c r="X30" i="13"/>
  <c r="X41" i="13"/>
  <c r="C41" i="13" s="1"/>
  <c r="X42" i="13"/>
  <c r="C42" i="13" s="1"/>
  <c r="AB48" i="9"/>
  <c r="AF42" i="11"/>
  <c r="AE42" i="12"/>
  <c r="AE106" i="12" s="1"/>
  <c r="AE170" i="12" s="1"/>
  <c r="AD43" i="9" a="1"/>
  <c r="AD43" i="9" s="1"/>
  <c r="AD45" i="9" s="1"/>
  <c r="AH38" i="11"/>
  <c r="AG38" i="12"/>
  <c r="AG102" i="12" s="1"/>
  <c r="AG166" i="12" s="1"/>
  <c r="AC47" i="9"/>
  <c r="AC46" i="9"/>
  <c r="AD8" i="11"/>
  <c r="AB34" i="9" a="1"/>
  <c r="AB34" i="9" s="1"/>
  <c r="AB36" i="9" s="1"/>
  <c r="AC54" i="12"/>
  <c r="AC118" i="12" s="1"/>
  <c r="AC182" i="12" s="1"/>
  <c r="AA39" i="13" s="1"/>
  <c r="AA40" i="13" s="1"/>
  <c r="AI54" i="11"/>
  <c r="AH54" i="12"/>
  <c r="AH118" i="12" s="1"/>
  <c r="AH182" i="12" s="1"/>
  <c r="AF39" i="13" s="1"/>
  <c r="AF40" i="13" s="1"/>
  <c r="AG44" i="9" a="1"/>
  <c r="AG44" i="9" s="1"/>
  <c r="AB8" i="12"/>
  <c r="AB72" i="12" s="1"/>
  <c r="AA34" i="9" a="1"/>
  <c r="AA34" i="9" s="1"/>
  <c r="AA36" i="9" s="1"/>
  <c r="AA136" i="12"/>
  <c r="Y29" i="13" s="1"/>
  <c r="AA168" i="12"/>
  <c r="Y30" i="13" s="1"/>
  <c r="Z36" i="9"/>
  <c r="Y36" i="9"/>
  <c r="D35" i="9"/>
  <c r="X33" i="13"/>
  <c r="AH33" i="13"/>
  <c r="AH34" i="13" s="1"/>
  <c r="AH48" i="13" s="1"/>
  <c r="AV145" i="18"/>
  <c r="AW145" i="18" s="1"/>
  <c r="AX145" i="18" s="1"/>
  <c r="AY145" i="18" s="1"/>
  <c r="AZ145" i="18" s="1"/>
  <c r="BA145" i="18" s="1"/>
  <c r="BB145" i="18" s="1"/>
  <c r="BB23" i="15"/>
  <c r="BC86" i="15" s="1"/>
  <c r="X31" i="13" l="1"/>
  <c r="X43" i="13"/>
  <c r="C43" i="13" s="1"/>
  <c r="AC48" i="9"/>
  <c r="AE8" i="11"/>
  <c r="AC34" i="9" a="1"/>
  <c r="AC34" i="9" s="1"/>
  <c r="AC36" i="9" s="1"/>
  <c r="AG42" i="11"/>
  <c r="AF42" i="12"/>
  <c r="AF106" i="12" s="1"/>
  <c r="AF170" i="12" s="1"/>
  <c r="AE43" i="9" a="1"/>
  <c r="AE43" i="9" s="1"/>
  <c r="AE45" i="9" s="1"/>
  <c r="AB37" i="9"/>
  <c r="AB38" i="9"/>
  <c r="AD47" i="9"/>
  <c r="AD46" i="9"/>
  <c r="AJ54" i="11"/>
  <c r="AK54" i="11" s="1"/>
  <c r="AL54" i="11" s="1"/>
  <c r="AM54" i="11" s="1"/>
  <c r="AN54" i="11" s="1"/>
  <c r="AO54" i="11" s="1"/>
  <c r="AP54" i="11" s="1"/>
  <c r="AQ54" i="11" s="1"/>
  <c r="AR54" i="11" s="1"/>
  <c r="AS54" i="11" s="1"/>
  <c r="AT54" i="11" s="1"/>
  <c r="AU54" i="11" s="1"/>
  <c r="AV54" i="11" s="1"/>
  <c r="AW54" i="11" s="1"/>
  <c r="AX54" i="11" s="1"/>
  <c r="AY54" i="11" s="1"/>
  <c r="AZ54" i="11" s="1"/>
  <c r="BA54" i="11" s="1"/>
  <c r="BB54" i="11" s="1"/>
  <c r="BC54" i="11" s="1"/>
  <c r="AI54" i="12"/>
  <c r="AI118" i="12" s="1"/>
  <c r="AI182" i="12" s="1"/>
  <c r="AG39" i="13" s="1"/>
  <c r="AG40" i="13" s="1"/>
  <c r="AH44" i="9" a="1"/>
  <c r="AH44" i="9" s="1"/>
  <c r="AI38" i="11"/>
  <c r="AH38" i="12"/>
  <c r="AH102" i="12" s="1"/>
  <c r="AH166" i="12" s="1"/>
  <c r="AB136" i="12"/>
  <c r="Z29" i="13" s="1"/>
  <c r="AB168" i="12"/>
  <c r="Z30" i="13" s="1"/>
  <c r="AA38" i="9"/>
  <c r="AA37" i="9"/>
  <c r="Z38" i="9"/>
  <c r="Z37" i="9"/>
  <c r="Y31" i="13"/>
  <c r="Y47" i="13" s="1"/>
  <c r="Y49" i="13" s="1"/>
  <c r="Y8" i="16" s="1"/>
  <c r="Y38" i="9"/>
  <c r="Y37" i="9"/>
  <c r="X34" i="13"/>
  <c r="C33" i="13"/>
  <c r="N15" i="15"/>
  <c r="G31" i="14" s="1"/>
  <c r="G38" i="14" s="1"/>
  <c r="G45" i="14" s="1"/>
  <c r="G53" i="14" s="1"/>
  <c r="V15" i="15"/>
  <c r="O31" i="14" s="1"/>
  <c r="O38" i="14" s="1"/>
  <c r="O45" i="14" s="1"/>
  <c r="O53" i="14" s="1"/>
  <c r="Z15" i="15"/>
  <c r="S31" i="14" s="1"/>
  <c r="S38" i="14" s="1"/>
  <c r="S45" i="14" s="1"/>
  <c r="S53" i="14" s="1"/>
  <c r="AH15" i="15"/>
  <c r="AA31" i="14" s="1"/>
  <c r="AA38" i="14" s="1"/>
  <c r="AA45" i="14" s="1"/>
  <c r="AA53" i="14" s="1"/>
  <c r="AY15" i="15"/>
  <c r="I15" i="15"/>
  <c r="F15" i="15"/>
  <c r="M15" i="15"/>
  <c r="F31" i="14" s="1"/>
  <c r="F38" i="14" s="1"/>
  <c r="F45" i="14" s="1"/>
  <c r="F53" i="14" s="1"/>
  <c r="AC15" i="15"/>
  <c r="V31" i="14" s="1"/>
  <c r="V38" i="14" s="1"/>
  <c r="V45" i="14" s="1"/>
  <c r="V53" i="14" s="1"/>
  <c r="AK15" i="15"/>
  <c r="AD31" i="14" s="1"/>
  <c r="AD38" i="14" s="1"/>
  <c r="AD45" i="14" s="1"/>
  <c r="AD53" i="14" s="1"/>
  <c r="AU15" i="15"/>
  <c r="AS15" i="15"/>
  <c r="AX15" i="15"/>
  <c r="Q13" i="15"/>
  <c r="J29" i="14" s="1"/>
  <c r="J36" i="14" s="1"/>
  <c r="J43" i="14" s="1"/>
  <c r="J51" i="14" s="1"/>
  <c r="Y13" i="15"/>
  <c r="R29" i="14" s="1"/>
  <c r="R36" i="14" s="1"/>
  <c r="R43" i="14" s="1"/>
  <c r="R51" i="14" s="1"/>
  <c r="AE13" i="15"/>
  <c r="X29" i="14" s="1"/>
  <c r="X36" i="14" s="1"/>
  <c r="X43" i="14" s="1"/>
  <c r="X51" i="14" s="1"/>
  <c r="AM13" i="15"/>
  <c r="AF29" i="14" s="1"/>
  <c r="AF36" i="14" s="1"/>
  <c r="AF43" i="14" s="1"/>
  <c r="AF51" i="14" s="1"/>
  <c r="AR13" i="15"/>
  <c r="AP13" i="15"/>
  <c r="AU13" i="15"/>
  <c r="AB13" i="15"/>
  <c r="U29" i="14" s="1"/>
  <c r="U36" i="14" s="1"/>
  <c r="U43" i="14" s="1"/>
  <c r="U51" i="14" s="1"/>
  <c r="AJ13" i="15"/>
  <c r="AC29" i="14" s="1"/>
  <c r="AC36" i="14" s="1"/>
  <c r="AC43" i="14" s="1"/>
  <c r="AC51" i="14" s="1"/>
  <c r="BA13" i="15"/>
  <c r="N13" i="15"/>
  <c r="G29" i="14" s="1"/>
  <c r="G36" i="14" s="1"/>
  <c r="G43" i="14" s="1"/>
  <c r="G51" i="14" s="1"/>
  <c r="I13" i="15"/>
  <c r="L14" i="15"/>
  <c r="E30" i="14" s="1"/>
  <c r="E37" i="14" s="1"/>
  <c r="E44" i="14" s="1"/>
  <c r="E52" i="14" s="1"/>
  <c r="T14" i="15"/>
  <c r="M30" i="14" s="1"/>
  <c r="O14" i="15"/>
  <c r="H30" i="14" s="1"/>
  <c r="H37" i="14" s="1"/>
  <c r="H44" i="14" s="1"/>
  <c r="H52" i="14" s="1"/>
  <c r="I14" i="15"/>
  <c r="E14" i="15"/>
  <c r="AD14" i="15"/>
  <c r="W30" i="14" s="1"/>
  <c r="W37" i="14" s="1"/>
  <c r="W44" i="14" s="1"/>
  <c r="W52" i="14" s="1"/>
  <c r="AL14" i="15"/>
  <c r="AE30" i="14" s="1"/>
  <c r="AE37" i="14" s="1"/>
  <c r="AE44" i="14" s="1"/>
  <c r="AE52" i="14" s="1"/>
  <c r="AR14" i="15"/>
  <c r="G14" i="15"/>
  <c r="W14" i="15"/>
  <c r="P30" i="14" s="1"/>
  <c r="P37" i="14" s="1"/>
  <c r="P44" i="14" s="1"/>
  <c r="P52" i="14" s="1"/>
  <c r="AG14" i="15"/>
  <c r="Z30" i="14" s="1"/>
  <c r="Z37" i="14" s="1"/>
  <c r="Z44" i="14" s="1"/>
  <c r="Z52" i="14" s="1"/>
  <c r="AW14" i="15"/>
  <c r="AT14" i="15"/>
  <c r="S12" i="15"/>
  <c r="L28" i="14" s="1"/>
  <c r="L35" i="14" s="1"/>
  <c r="L42" i="14" s="1"/>
  <c r="L50" i="14" s="1"/>
  <c r="K12" i="15"/>
  <c r="D28" i="14" s="1"/>
  <c r="R12" i="15"/>
  <c r="K28" i="14" s="1"/>
  <c r="K35" i="14" s="1"/>
  <c r="K42" i="14" s="1"/>
  <c r="K50" i="14" s="1"/>
  <c r="AP12" i="15"/>
  <c r="X12" i="15"/>
  <c r="Q28" i="14" s="1"/>
  <c r="Q35" i="14" s="1"/>
  <c r="Q42" i="14" s="1"/>
  <c r="Q50" i="14" s="1"/>
  <c r="AE12" i="15"/>
  <c r="X28" i="14" s="1"/>
  <c r="X35" i="14" s="1"/>
  <c r="X42" i="14" s="1"/>
  <c r="X50" i="14" s="1"/>
  <c r="AM12" i="15"/>
  <c r="AF28" i="14" s="1"/>
  <c r="AF35" i="14" s="1"/>
  <c r="AF42" i="14" s="1"/>
  <c r="AF50" i="14" s="1"/>
  <c r="F12" i="15"/>
  <c r="E12" i="15"/>
  <c r="AD12" i="15"/>
  <c r="W28" i="14" s="1"/>
  <c r="W35" i="14" s="1"/>
  <c r="W42" i="14" s="1"/>
  <c r="W50" i="14" s="1"/>
  <c r="AL12" i="15"/>
  <c r="AE28" i="14" s="1"/>
  <c r="AE35" i="14" s="1"/>
  <c r="AE42" i="14" s="1"/>
  <c r="AE50" i="14" s="1"/>
  <c r="D12" i="15"/>
  <c r="L15" i="15"/>
  <c r="E31" i="14" s="1"/>
  <c r="E38" i="14" s="1"/>
  <c r="E45" i="14" s="1"/>
  <c r="E53" i="14" s="1"/>
  <c r="T15" i="15"/>
  <c r="M31" i="14" s="1"/>
  <c r="M38" i="14" s="1"/>
  <c r="M45" i="14" s="1"/>
  <c r="M53" i="14" s="1"/>
  <c r="W15" i="15"/>
  <c r="P31" i="14" s="1"/>
  <c r="P38" i="14" s="1"/>
  <c r="P45" i="14" s="1"/>
  <c r="P53" i="14" s="1"/>
  <c r="AF15" i="15"/>
  <c r="Y31" i="14" s="1"/>
  <c r="Y38" i="14" s="1"/>
  <c r="Y45" i="14" s="1"/>
  <c r="Y53" i="14" s="1"/>
  <c r="AN15" i="15"/>
  <c r="AG31" i="14" s="1"/>
  <c r="AG38" i="14" s="1"/>
  <c r="AG45" i="14" s="1"/>
  <c r="AG53" i="14" s="1"/>
  <c r="AT15" i="15"/>
  <c r="AZ15" i="15"/>
  <c r="E15" i="15"/>
  <c r="AA15" i="15"/>
  <c r="T31" i="14" s="1"/>
  <c r="T38" i="14" s="1"/>
  <c r="T45" i="14" s="1"/>
  <c r="T53" i="14" s="1"/>
  <c r="AI15" i="15"/>
  <c r="AB31" i="14" s="1"/>
  <c r="AB38" i="14" s="1"/>
  <c r="AB45" i="14" s="1"/>
  <c r="AB53" i="14" s="1"/>
  <c r="AQ15" i="15"/>
  <c r="O15" i="15"/>
  <c r="H31" i="14" s="1"/>
  <c r="H38" i="14" s="1"/>
  <c r="H45" i="14" s="1"/>
  <c r="H53" i="14" s="1"/>
  <c r="AO15" i="15"/>
  <c r="O13" i="15"/>
  <c r="H29" i="14" s="1"/>
  <c r="H36" i="14" s="1"/>
  <c r="H43" i="14" s="1"/>
  <c r="H51" i="14" s="1"/>
  <c r="W13" i="15"/>
  <c r="P29" i="14" s="1"/>
  <c r="P36" i="14" s="1"/>
  <c r="P43" i="14" s="1"/>
  <c r="P51" i="14" s="1"/>
  <c r="AC13" i="15"/>
  <c r="V29" i="14" s="1"/>
  <c r="V36" i="14" s="1"/>
  <c r="V43" i="14" s="1"/>
  <c r="V51" i="14" s="1"/>
  <c r="AK13" i="15"/>
  <c r="AD29" i="14" s="1"/>
  <c r="AD36" i="14" s="1"/>
  <c r="AD43" i="14" s="1"/>
  <c r="AD51" i="14" s="1"/>
  <c r="E13" i="15"/>
  <c r="Z13" i="15"/>
  <c r="S29" i="14" s="1"/>
  <c r="S36" i="14" s="1"/>
  <c r="S43" i="14" s="1"/>
  <c r="S51" i="14" s="1"/>
  <c r="AS13" i="15"/>
  <c r="X13" i="15"/>
  <c r="Q29" i="14" s="1"/>
  <c r="Q36" i="14" s="1"/>
  <c r="Q43" i="14" s="1"/>
  <c r="Q51" i="14" s="1"/>
  <c r="AH13" i="15"/>
  <c r="AA29" i="14" s="1"/>
  <c r="AA36" i="14" s="1"/>
  <c r="AA43" i="14" s="1"/>
  <c r="AA51" i="14" s="1"/>
  <c r="H13" i="15"/>
  <c r="G13" i="15"/>
  <c r="AZ13" i="15"/>
  <c r="K14" i="15"/>
  <c r="D30" i="14" s="1"/>
  <c r="R14" i="15"/>
  <c r="K30" i="14" s="1"/>
  <c r="K37" i="14" s="1"/>
  <c r="K44" i="14" s="1"/>
  <c r="K52" i="14" s="1"/>
  <c r="M14" i="15"/>
  <c r="F30" i="14" s="1"/>
  <c r="F37" i="14" s="1"/>
  <c r="F44" i="14" s="1"/>
  <c r="F52" i="14" s="1"/>
  <c r="U14" i="15"/>
  <c r="N30" i="14" s="1"/>
  <c r="N37" i="14" s="1"/>
  <c r="N44" i="14" s="1"/>
  <c r="N52" i="14" s="1"/>
  <c r="D14" i="15"/>
  <c r="AB14" i="15"/>
  <c r="U30" i="14" s="1"/>
  <c r="U37" i="14" s="1"/>
  <c r="U44" i="14" s="1"/>
  <c r="U52" i="14" s="1"/>
  <c r="AJ14" i="15"/>
  <c r="AC30" i="14" s="1"/>
  <c r="AC37" i="14" s="1"/>
  <c r="AC44" i="14" s="1"/>
  <c r="AC52" i="14" s="1"/>
  <c r="F14" i="15"/>
  <c r="AZ14" i="15"/>
  <c r="BA14" i="15"/>
  <c r="AE14" i="15"/>
  <c r="X30" i="14" s="1"/>
  <c r="X37" i="14" s="1"/>
  <c r="X44" i="14" s="1"/>
  <c r="X52" i="14" s="1"/>
  <c r="AM14" i="15"/>
  <c r="AF30" i="14" s="1"/>
  <c r="AF37" i="14" s="1"/>
  <c r="AF44" i="14" s="1"/>
  <c r="AF52" i="14" s="1"/>
  <c r="AU14" i="15"/>
  <c r="Q12" i="15"/>
  <c r="J28" i="14" s="1"/>
  <c r="J35" i="14" s="1"/>
  <c r="J42" i="14" s="1"/>
  <c r="J50" i="14" s="1"/>
  <c r="Y12" i="15"/>
  <c r="R28" i="14" s="1"/>
  <c r="R35" i="14" s="1"/>
  <c r="R42" i="14" s="1"/>
  <c r="R50" i="14" s="1"/>
  <c r="P12" i="15"/>
  <c r="I28" i="14" s="1"/>
  <c r="I35" i="14" s="1"/>
  <c r="I42" i="14" s="1"/>
  <c r="I50" i="14" s="1"/>
  <c r="AY12" i="15"/>
  <c r="H12" i="15"/>
  <c r="AC12" i="15"/>
  <c r="V28" i="14" s="1"/>
  <c r="V35" i="14" s="1"/>
  <c r="V42" i="14" s="1"/>
  <c r="V50" i="14" s="1"/>
  <c r="AK12" i="15"/>
  <c r="AD28" i="14" s="1"/>
  <c r="AD35" i="14" s="1"/>
  <c r="AD42" i="14" s="1"/>
  <c r="AD50" i="14" s="1"/>
  <c r="G12" i="15"/>
  <c r="AT12" i="15"/>
  <c r="AB12" i="15"/>
  <c r="U28" i="14" s="1"/>
  <c r="U35" i="14" s="1"/>
  <c r="U42" i="14" s="1"/>
  <c r="U50" i="14" s="1"/>
  <c r="AJ12" i="15"/>
  <c r="AC28" i="14" s="1"/>
  <c r="AC35" i="14" s="1"/>
  <c r="AC42" i="14" s="1"/>
  <c r="AC50" i="14" s="1"/>
  <c r="AO12" i="15"/>
  <c r="R15" i="15"/>
  <c r="K31" i="14" s="1"/>
  <c r="K38" i="14" s="1"/>
  <c r="K45" i="14" s="1"/>
  <c r="K53" i="14" s="1"/>
  <c r="Q15" i="15"/>
  <c r="J31" i="14" s="1"/>
  <c r="J38" i="14" s="1"/>
  <c r="J45" i="14" s="1"/>
  <c r="J53" i="14" s="1"/>
  <c r="AD15" i="15"/>
  <c r="W31" i="14" s="1"/>
  <c r="W38" i="14" s="1"/>
  <c r="W45" i="14" s="1"/>
  <c r="W53" i="14" s="1"/>
  <c r="AL15" i="15"/>
  <c r="AE31" i="14" s="1"/>
  <c r="AE38" i="14" s="1"/>
  <c r="AE45" i="14" s="1"/>
  <c r="AE53" i="14" s="1"/>
  <c r="AP15" i="15"/>
  <c r="S15" i="15"/>
  <c r="L31" i="14" s="1"/>
  <c r="L38" i="14" s="1"/>
  <c r="L45" i="14" s="1"/>
  <c r="L53" i="14" s="1"/>
  <c r="BA15" i="15"/>
  <c r="Y15" i="15"/>
  <c r="R31" i="14" s="1"/>
  <c r="R38" i="14" s="1"/>
  <c r="R45" i="14" s="1"/>
  <c r="R53" i="14" s="1"/>
  <c r="AG15" i="15"/>
  <c r="Z31" i="14" s="1"/>
  <c r="Z38" i="14" s="1"/>
  <c r="Z45" i="14" s="1"/>
  <c r="Z53" i="14" s="1"/>
  <c r="H15" i="15"/>
  <c r="AV15" i="15"/>
  <c r="AR15" i="15"/>
  <c r="M13" i="15"/>
  <c r="F29" i="14" s="1"/>
  <c r="F36" i="14" s="1"/>
  <c r="F43" i="14" s="1"/>
  <c r="F51" i="14" s="1"/>
  <c r="U13" i="15"/>
  <c r="N29" i="14" s="1"/>
  <c r="N36" i="14" s="1"/>
  <c r="N43" i="14" s="1"/>
  <c r="N51" i="14" s="1"/>
  <c r="AA13" i="15"/>
  <c r="T29" i="14" s="1"/>
  <c r="T36" i="14" s="1"/>
  <c r="T43" i="14" s="1"/>
  <c r="T51" i="14" s="1"/>
  <c r="AI13" i="15"/>
  <c r="AB29" i="14" s="1"/>
  <c r="AB36" i="14" s="1"/>
  <c r="AB43" i="14" s="1"/>
  <c r="AB51" i="14" s="1"/>
  <c r="F13" i="15"/>
  <c r="R13" i="15"/>
  <c r="K29" i="14" s="1"/>
  <c r="K36" i="14" s="1"/>
  <c r="K43" i="14" s="1"/>
  <c r="K51" i="14" s="1"/>
  <c r="AW13" i="15"/>
  <c r="T13" i="15"/>
  <c r="M29" i="14" s="1"/>
  <c r="M36" i="14" s="1"/>
  <c r="M43" i="14" s="1"/>
  <c r="M51" i="14" s="1"/>
  <c r="AF13" i="15"/>
  <c r="Y29" i="14" s="1"/>
  <c r="Y36" i="14" s="1"/>
  <c r="Y43" i="14" s="1"/>
  <c r="Y51" i="14" s="1"/>
  <c r="AN13" i="15"/>
  <c r="AG29" i="14" s="1"/>
  <c r="AG36" i="14" s="1"/>
  <c r="AG43" i="14" s="1"/>
  <c r="AG51" i="14" s="1"/>
  <c r="AT13" i="15"/>
  <c r="AY13" i="15"/>
  <c r="AV13" i="15"/>
  <c r="P14" i="15"/>
  <c r="I30" i="14" s="1"/>
  <c r="I37" i="14" s="1"/>
  <c r="I44" i="14" s="1"/>
  <c r="I52" i="14" s="1"/>
  <c r="X14" i="15"/>
  <c r="Q30" i="14" s="1"/>
  <c r="Q37" i="14" s="1"/>
  <c r="Q44" i="14" s="1"/>
  <c r="Q52" i="14" s="1"/>
  <c r="S14" i="15"/>
  <c r="L30" i="14" s="1"/>
  <c r="L37" i="14" s="1"/>
  <c r="L44" i="14" s="1"/>
  <c r="L52" i="14" s="1"/>
  <c r="J14" i="15"/>
  <c r="Z14" i="15"/>
  <c r="S30" i="14" s="1"/>
  <c r="S37" i="14" s="1"/>
  <c r="S44" i="14" s="1"/>
  <c r="S52" i="14" s="1"/>
  <c r="AH14" i="15"/>
  <c r="AA30" i="14" s="1"/>
  <c r="AA37" i="14" s="1"/>
  <c r="AA44" i="14" s="1"/>
  <c r="AA52" i="14" s="1"/>
  <c r="AS14" i="15"/>
  <c r="H14" i="15"/>
  <c r="AQ14" i="15"/>
  <c r="AC14" i="15"/>
  <c r="V30" i="14" s="1"/>
  <c r="V37" i="14" s="1"/>
  <c r="V44" i="14" s="1"/>
  <c r="V52" i="14" s="1"/>
  <c r="AK14" i="15"/>
  <c r="AD30" i="14" s="1"/>
  <c r="AD37" i="14" s="1"/>
  <c r="AD44" i="14" s="1"/>
  <c r="AD52" i="14" s="1"/>
  <c r="AY14" i="15"/>
  <c r="O12" i="15"/>
  <c r="H28" i="14" s="1"/>
  <c r="H35" i="14" s="1"/>
  <c r="H42" i="14" s="1"/>
  <c r="H50" i="14" s="1"/>
  <c r="W12" i="15"/>
  <c r="P28" i="14" s="1"/>
  <c r="P35" i="14" s="1"/>
  <c r="P42" i="14" s="1"/>
  <c r="P50" i="14" s="1"/>
  <c r="N12" i="15"/>
  <c r="G28" i="14" s="1"/>
  <c r="G35" i="14" s="1"/>
  <c r="G42" i="14" s="1"/>
  <c r="G50" i="14" s="1"/>
  <c r="V12" i="15"/>
  <c r="O28" i="14" s="1"/>
  <c r="O35" i="14" s="1"/>
  <c r="O42" i="14" s="1"/>
  <c r="O50" i="14" s="1"/>
  <c r="AU12" i="15"/>
  <c r="AA12" i="15"/>
  <c r="T28" i="14" s="1"/>
  <c r="T35" i="14" s="1"/>
  <c r="T42" i="14" s="1"/>
  <c r="T50" i="14" s="1"/>
  <c r="AI12" i="15"/>
  <c r="AB28" i="14" s="1"/>
  <c r="AB35" i="14" s="1"/>
  <c r="AB42" i="14" s="1"/>
  <c r="AB50" i="14" s="1"/>
  <c r="BA12" i="15"/>
  <c r="AV12" i="15"/>
  <c r="J12" i="15"/>
  <c r="AH12" i="15"/>
  <c r="AA28" i="14" s="1"/>
  <c r="AA35" i="14" s="1"/>
  <c r="AA42" i="14" s="1"/>
  <c r="AA50" i="14" s="1"/>
  <c r="AR12" i="15"/>
  <c r="AS12" i="15"/>
  <c r="P15" i="15"/>
  <c r="I31" i="14" s="1"/>
  <c r="I38" i="14" s="1"/>
  <c r="I45" i="14" s="1"/>
  <c r="I53" i="14" s="1"/>
  <c r="X15" i="15"/>
  <c r="Q31" i="14" s="1"/>
  <c r="Q38" i="14" s="1"/>
  <c r="Q45" i="14" s="1"/>
  <c r="Q53" i="14" s="1"/>
  <c r="AB15" i="15"/>
  <c r="U31" i="14" s="1"/>
  <c r="U38" i="14" s="1"/>
  <c r="U45" i="14" s="1"/>
  <c r="U53" i="14" s="1"/>
  <c r="AJ15" i="15"/>
  <c r="AC31" i="14" s="1"/>
  <c r="AC38" i="14" s="1"/>
  <c r="AC45" i="14" s="1"/>
  <c r="AC53" i="14" s="1"/>
  <c r="D15" i="15"/>
  <c r="K15" i="15"/>
  <c r="D31" i="14" s="1"/>
  <c r="J15" i="15"/>
  <c r="U15" i="15"/>
  <c r="N31" i="14" s="1"/>
  <c r="N38" i="14" s="1"/>
  <c r="N45" i="14" s="1"/>
  <c r="N53" i="14" s="1"/>
  <c r="AE15" i="15"/>
  <c r="X31" i="14" s="1"/>
  <c r="X38" i="14" s="1"/>
  <c r="X45" i="14" s="1"/>
  <c r="X53" i="14" s="1"/>
  <c r="AM15" i="15"/>
  <c r="AF31" i="14" s="1"/>
  <c r="AF38" i="14" s="1"/>
  <c r="AF45" i="14" s="1"/>
  <c r="AF53" i="14" s="1"/>
  <c r="G15" i="15"/>
  <c r="AW15" i="15"/>
  <c r="K13" i="15"/>
  <c r="D29" i="14" s="1"/>
  <c r="S13" i="15"/>
  <c r="L29" i="14" s="1"/>
  <c r="L36" i="14" s="1"/>
  <c r="L43" i="14" s="1"/>
  <c r="L51" i="14" s="1"/>
  <c r="P13" i="15"/>
  <c r="I29" i="14" s="1"/>
  <c r="I36" i="14" s="1"/>
  <c r="I43" i="14" s="1"/>
  <c r="I51" i="14" s="1"/>
  <c r="AG13" i="15"/>
  <c r="Z29" i="14" s="1"/>
  <c r="Z36" i="14" s="1"/>
  <c r="Z43" i="14" s="1"/>
  <c r="Z51" i="14" s="1"/>
  <c r="D13" i="15"/>
  <c r="AO13" i="15"/>
  <c r="AQ13" i="15"/>
  <c r="L13" i="15"/>
  <c r="E29" i="14" s="1"/>
  <c r="E36" i="14" s="1"/>
  <c r="E43" i="14" s="1"/>
  <c r="E51" i="14" s="1"/>
  <c r="AD13" i="15"/>
  <c r="W29" i="14" s="1"/>
  <c r="W36" i="14" s="1"/>
  <c r="W43" i="14" s="1"/>
  <c r="W51" i="14" s="1"/>
  <c r="AL13" i="15"/>
  <c r="AE29" i="14" s="1"/>
  <c r="AE36" i="14" s="1"/>
  <c r="AE43" i="14" s="1"/>
  <c r="AE51" i="14" s="1"/>
  <c r="J13" i="15"/>
  <c r="V13" i="15"/>
  <c r="O29" i="14" s="1"/>
  <c r="O36" i="14" s="1"/>
  <c r="O43" i="14" s="1"/>
  <c r="O51" i="14" s="1"/>
  <c r="AX13" i="15"/>
  <c r="N14" i="15"/>
  <c r="G30" i="14" s="1"/>
  <c r="G37" i="14" s="1"/>
  <c r="G44" i="14" s="1"/>
  <c r="G52" i="14" s="1"/>
  <c r="V14" i="15"/>
  <c r="O30" i="14" s="1"/>
  <c r="O37" i="14" s="1"/>
  <c r="O44" i="14" s="1"/>
  <c r="O52" i="14" s="1"/>
  <c r="Q14" i="15"/>
  <c r="J30" i="14" s="1"/>
  <c r="J37" i="14" s="1"/>
  <c r="J44" i="14" s="1"/>
  <c r="J52" i="14" s="1"/>
  <c r="AX14" i="15"/>
  <c r="Y14" i="15"/>
  <c r="R30" i="14" s="1"/>
  <c r="R37" i="14" s="1"/>
  <c r="R44" i="14" s="1"/>
  <c r="R52" i="14" s="1"/>
  <c r="AF14" i="15"/>
  <c r="Y30" i="14" s="1"/>
  <c r="Y37" i="14" s="1"/>
  <c r="Y44" i="14" s="1"/>
  <c r="Y52" i="14" s="1"/>
  <c r="AN14" i="15"/>
  <c r="AG30" i="14" s="1"/>
  <c r="AG37" i="14" s="1"/>
  <c r="AG44" i="14" s="1"/>
  <c r="AG52" i="14" s="1"/>
  <c r="AV14" i="15"/>
  <c r="AP14" i="15"/>
  <c r="AA14" i="15"/>
  <c r="T30" i="14" s="1"/>
  <c r="T37" i="14" s="1"/>
  <c r="T44" i="14" s="1"/>
  <c r="T52" i="14" s="1"/>
  <c r="AI14" i="15"/>
  <c r="AB30" i="14" s="1"/>
  <c r="AB37" i="14" s="1"/>
  <c r="AB44" i="14" s="1"/>
  <c r="AB52" i="14" s="1"/>
  <c r="AO14" i="15"/>
  <c r="M12" i="15"/>
  <c r="F28" i="14" s="1"/>
  <c r="U12" i="15"/>
  <c r="N28" i="14" s="1"/>
  <c r="N35" i="14" s="1"/>
  <c r="N42" i="14" s="1"/>
  <c r="N50" i="14" s="1"/>
  <c r="L12" i="15"/>
  <c r="E28" i="14" s="1"/>
  <c r="T12" i="15"/>
  <c r="M28" i="14" s="1"/>
  <c r="M35" i="14" s="1"/>
  <c r="M42" i="14" s="1"/>
  <c r="M50" i="14" s="1"/>
  <c r="AZ12" i="15"/>
  <c r="Z12" i="15"/>
  <c r="S28" i="14" s="1"/>
  <c r="S35" i="14" s="1"/>
  <c r="S42" i="14" s="1"/>
  <c r="S50" i="14" s="1"/>
  <c r="AG12" i="15"/>
  <c r="Z28" i="14" s="1"/>
  <c r="Z35" i="14" s="1"/>
  <c r="Z42" i="14" s="1"/>
  <c r="Z50" i="14" s="1"/>
  <c r="AX12" i="15"/>
  <c r="AQ12" i="15"/>
  <c r="I12" i="15"/>
  <c r="AF12" i="15"/>
  <c r="Y28" i="14" s="1"/>
  <c r="Y35" i="14" s="1"/>
  <c r="Y42" i="14" s="1"/>
  <c r="Y50" i="14" s="1"/>
  <c r="AN12" i="15"/>
  <c r="AG28" i="14" s="1"/>
  <c r="AG35" i="14" s="1"/>
  <c r="AG42" i="14" s="1"/>
  <c r="AG50" i="14" s="1"/>
  <c r="AW12" i="15"/>
  <c r="G54" i="14" l="1"/>
  <c r="G9" i="16" s="1"/>
  <c r="Q54" i="14"/>
  <c r="Q9" i="16" s="1"/>
  <c r="C31" i="14"/>
  <c r="C30" i="14"/>
  <c r="C28" i="14"/>
  <c r="C29" i="14"/>
  <c r="AC54" i="14"/>
  <c r="AC9" i="16" s="1"/>
  <c r="S54" i="14"/>
  <c r="S9" i="16" s="1"/>
  <c r="U54" i="14"/>
  <c r="U9" i="16" s="1"/>
  <c r="Z54" i="14"/>
  <c r="Z9" i="16" s="1"/>
  <c r="W54" i="14"/>
  <c r="W9" i="16" s="1"/>
  <c r="V54" i="14"/>
  <c r="V9" i="16" s="1"/>
  <c r="AF54" i="14"/>
  <c r="AF9" i="16" s="1"/>
  <c r="AE54" i="14"/>
  <c r="AE9" i="16" s="1"/>
  <c r="R54" i="14"/>
  <c r="R9" i="16" s="1"/>
  <c r="P54" i="14"/>
  <c r="P9" i="16" s="1"/>
  <c r="J54" i="14"/>
  <c r="J9" i="16" s="1"/>
  <c r="AA54" i="14"/>
  <c r="AA9" i="16" s="1"/>
  <c r="K54" i="14"/>
  <c r="K9" i="16" s="1"/>
  <c r="I54" i="14"/>
  <c r="I9" i="16" s="1"/>
  <c r="AD54" i="14"/>
  <c r="AD9" i="16" s="1"/>
  <c r="L54" i="14"/>
  <c r="L9" i="16" s="1"/>
  <c r="T54" i="14"/>
  <c r="T9" i="16" s="1"/>
  <c r="H54" i="14"/>
  <c r="H9" i="16" s="1"/>
  <c r="X54" i="14"/>
  <c r="X9" i="16" s="1"/>
  <c r="AB54" i="14"/>
  <c r="AB9" i="16" s="1"/>
  <c r="AG54" i="14"/>
  <c r="AG9" i="16" s="1"/>
  <c r="N54" i="14"/>
  <c r="N9" i="16" s="1"/>
  <c r="O54" i="14"/>
  <c r="O9" i="16" s="1"/>
  <c r="AD48" i="9"/>
  <c r="AJ54" i="12"/>
  <c r="AJ118" i="12" s="1"/>
  <c r="AJ182" i="12" s="1"/>
  <c r="AH39" i="13" s="1"/>
  <c r="AH40" i="13" s="1"/>
  <c r="AI44" i="9" a="1"/>
  <c r="AI44" i="9" s="1"/>
  <c r="Y54" i="14"/>
  <c r="Y9" i="16" s="1"/>
  <c r="AA39" i="9"/>
  <c r="Z7" i="16" s="1"/>
  <c r="AB39" i="9"/>
  <c r="AA7" i="16" s="1"/>
  <c r="Z39" i="9"/>
  <c r="Y7" i="16" s="1"/>
  <c r="AJ38" i="11"/>
  <c r="AK38" i="11" s="1"/>
  <c r="AL38" i="11" s="1"/>
  <c r="AM38" i="11" s="1"/>
  <c r="AN38" i="11" s="1"/>
  <c r="AO38" i="11" s="1"/>
  <c r="AP38" i="11" s="1"/>
  <c r="AQ38" i="11" s="1"/>
  <c r="AR38" i="11" s="1"/>
  <c r="AS38" i="11" s="1"/>
  <c r="AT38" i="11" s="1"/>
  <c r="AU38" i="11" s="1"/>
  <c r="AV38" i="11" s="1"/>
  <c r="AW38" i="11" s="1"/>
  <c r="AX38" i="11" s="1"/>
  <c r="AY38" i="11" s="1"/>
  <c r="AZ38" i="11" s="1"/>
  <c r="BA38" i="11" s="1"/>
  <c r="BB38" i="11" s="1"/>
  <c r="BC38" i="11" s="1"/>
  <c r="AI38" i="12"/>
  <c r="AI102" i="12" s="1"/>
  <c r="AI166" i="12" s="1"/>
  <c r="AE46" i="9"/>
  <c r="AE47" i="9"/>
  <c r="AF8" i="11"/>
  <c r="AE8" i="12"/>
  <c r="AE72" i="12" s="1"/>
  <c r="AD34" i="9" a="1"/>
  <c r="AD34" i="9" s="1"/>
  <c r="AC37" i="9"/>
  <c r="AC38" i="9"/>
  <c r="AH42" i="11"/>
  <c r="AG42" i="12"/>
  <c r="AG106" i="12" s="1"/>
  <c r="AG170" i="12" s="1"/>
  <c r="AF43" i="9" a="1"/>
  <c r="AF43" i="9" s="1"/>
  <c r="AF45" i="9" s="1"/>
  <c r="Z31" i="13"/>
  <c r="Z47" i="13" s="1"/>
  <c r="Z49" i="13" s="1"/>
  <c r="Z8" i="16" s="1"/>
  <c r="Y39" i="9"/>
  <c r="X48" i="13"/>
  <c r="C34" i="13"/>
  <c r="E35" i="14"/>
  <c r="E42" i="14" s="1"/>
  <c r="E50" i="14" s="1"/>
  <c r="E54" i="14" s="1"/>
  <c r="E9" i="16" s="1"/>
  <c r="D36" i="14"/>
  <c r="C36" i="14" s="1"/>
  <c r="M37" i="14"/>
  <c r="M44" i="14" s="1"/>
  <c r="M52" i="14" s="1"/>
  <c r="M54" i="14" s="1"/>
  <c r="M9" i="16" s="1"/>
  <c r="F35" i="14"/>
  <c r="F42" i="14" s="1"/>
  <c r="F50" i="14" s="1"/>
  <c r="F54" i="14" s="1"/>
  <c r="F9" i="16" s="1"/>
  <c r="D38" i="14"/>
  <c r="C38" i="14" s="1"/>
  <c r="D37" i="14"/>
  <c r="D35" i="14"/>
  <c r="C37" i="14" l="1"/>
  <c r="C35" i="14"/>
  <c r="Y11" i="16"/>
  <c r="Y13" i="16" s="1"/>
  <c r="Z11" i="16"/>
  <c r="Z13" i="16" s="1"/>
  <c r="AJ38" i="12"/>
  <c r="AJ102" i="12" s="1"/>
  <c r="AJ166" i="12" s="1"/>
  <c r="AE48" i="9"/>
  <c r="AC39" i="9"/>
  <c r="AB7" i="16" s="1"/>
  <c r="AI42" i="11"/>
  <c r="AH42" i="12"/>
  <c r="AH106" i="12" s="1"/>
  <c r="AH170" i="12" s="1"/>
  <c r="AG43" i="9" a="1"/>
  <c r="AG43" i="9" s="1"/>
  <c r="AG45" i="9" s="1"/>
  <c r="AG8" i="11"/>
  <c r="AF8" i="12"/>
  <c r="AF72" i="12" s="1"/>
  <c r="AE34" i="9" a="1"/>
  <c r="AE34" i="9" s="1"/>
  <c r="AE36" i="9" s="1"/>
  <c r="AE136" i="12"/>
  <c r="AC29" i="13" s="1"/>
  <c r="AE168" i="12"/>
  <c r="AC30" i="13" s="1"/>
  <c r="AF47" i="9"/>
  <c r="AF46" i="9"/>
  <c r="AD36" i="9"/>
  <c r="C48" i="13"/>
  <c r="D44" i="14"/>
  <c r="C44" i="14" s="1"/>
  <c r="D45" i="14"/>
  <c r="C45" i="14" s="1"/>
  <c r="D42" i="14"/>
  <c r="C42" i="14" s="1"/>
  <c r="D43" i="14"/>
  <c r="C43" i="14" s="1"/>
  <c r="AF48" i="9" l="1"/>
  <c r="AH8" i="11"/>
  <c r="AG8" i="12"/>
  <c r="AG72" i="12" s="1"/>
  <c r="AF34" i="9" a="1"/>
  <c r="AF34" i="9" s="1"/>
  <c r="AF36" i="9" s="1"/>
  <c r="AD37" i="9"/>
  <c r="AD38" i="9"/>
  <c r="AF136" i="12"/>
  <c r="AD29" i="13" s="1"/>
  <c r="AF168" i="12"/>
  <c r="AD30" i="13" s="1"/>
  <c r="AD42" i="12"/>
  <c r="AD106" i="12" s="1"/>
  <c r="AD170" i="12" s="1"/>
  <c r="AJ42" i="11"/>
  <c r="AI42" i="12"/>
  <c r="AI106" i="12" s="1"/>
  <c r="AI170" i="12" s="1"/>
  <c r="AH43" i="9" a="1"/>
  <c r="AH43" i="9" s="1"/>
  <c r="AH45" i="9" s="1"/>
  <c r="AE38" i="9"/>
  <c r="AE37" i="9"/>
  <c r="AG46" i="9"/>
  <c r="AG47" i="9"/>
  <c r="AC31" i="13"/>
  <c r="AC47" i="13" s="1"/>
  <c r="AC49" i="13" s="1"/>
  <c r="AC8" i="16" s="1"/>
  <c r="D51" i="14"/>
  <c r="C51" i="14" s="1"/>
  <c r="D52" i="14"/>
  <c r="C52" i="14" s="1"/>
  <c r="D50" i="14"/>
  <c r="D53" i="14"/>
  <c r="C53" i="14" s="1"/>
  <c r="AE39" i="9" l="1"/>
  <c r="AD7" i="16" s="1"/>
  <c r="AK42" i="11"/>
  <c r="AL42" i="11" s="1"/>
  <c r="AM42" i="11" s="1"/>
  <c r="AN42" i="11" s="1"/>
  <c r="AO42" i="11" s="1"/>
  <c r="AP42" i="11" s="1"/>
  <c r="AQ42" i="11" s="1"/>
  <c r="AR42" i="11" s="1"/>
  <c r="AS42" i="11" s="1"/>
  <c r="AT42" i="11" s="1"/>
  <c r="AU42" i="11" s="1"/>
  <c r="AV42" i="11" s="1"/>
  <c r="AW42" i="11" s="1"/>
  <c r="AX42" i="11" s="1"/>
  <c r="AY42" i="11" s="1"/>
  <c r="AZ42" i="11" s="1"/>
  <c r="BA42" i="11" s="1"/>
  <c r="BB42" i="11" s="1"/>
  <c r="BC42" i="11" s="1"/>
  <c r="AJ42" i="12"/>
  <c r="AJ106" i="12" s="1"/>
  <c r="AJ170" i="12" s="1"/>
  <c r="AI43" i="9" a="1"/>
  <c r="AI43" i="9" s="1"/>
  <c r="AI45" i="9" s="1"/>
  <c r="AG48" i="9"/>
  <c r="AD39" i="9"/>
  <c r="AC8" i="12"/>
  <c r="AC72" i="12" s="1"/>
  <c r="AI8" i="11"/>
  <c r="AH8" i="12"/>
  <c r="AH72" i="12" s="1"/>
  <c r="AG34" i="9" a="1"/>
  <c r="AG34" i="9" s="1"/>
  <c r="AG168" i="12"/>
  <c r="AE30" i="13" s="1"/>
  <c r="AG136" i="12"/>
  <c r="AE29" i="13" s="1"/>
  <c r="AD31" i="13"/>
  <c r="AD47" i="13" s="1"/>
  <c r="AD49" i="13" s="1"/>
  <c r="AD8" i="16" s="1"/>
  <c r="AF37" i="9"/>
  <c r="AF38" i="9"/>
  <c r="AH46" i="9"/>
  <c r="AH47" i="9"/>
  <c r="C50" i="14"/>
  <c r="D54" i="14"/>
  <c r="C54" i="14" s="1"/>
  <c r="AD11" i="16" l="1"/>
  <c r="AD13" i="16" s="1"/>
  <c r="AF39" i="9"/>
  <c r="AE7" i="16" s="1"/>
  <c r="AI46" i="9"/>
  <c r="AI47" i="9"/>
  <c r="AC7" i="16"/>
  <c r="AC11" i="16" s="1"/>
  <c r="AC13" i="16" s="1"/>
  <c r="AH48" i="9"/>
  <c r="AE31" i="13"/>
  <c r="AE47" i="13" s="1"/>
  <c r="AE49" i="13" s="1"/>
  <c r="AE8" i="16" s="1"/>
  <c r="AG36" i="9"/>
  <c r="AC168" i="12"/>
  <c r="AA30" i="13" s="1"/>
  <c r="AC136" i="12"/>
  <c r="AA29" i="13" s="1"/>
  <c r="AD8" i="12"/>
  <c r="AD72" i="12" s="1"/>
  <c r="AJ8" i="11"/>
  <c r="AK8" i="11" s="1"/>
  <c r="AL8" i="11" s="1"/>
  <c r="AM8" i="11" s="1"/>
  <c r="AN8" i="11" s="1"/>
  <c r="AO8" i="11" s="1"/>
  <c r="AP8" i="11" s="1"/>
  <c r="AQ8" i="11" s="1"/>
  <c r="AR8" i="11" s="1"/>
  <c r="AS8" i="11" s="1"/>
  <c r="AT8" i="11" s="1"/>
  <c r="AU8" i="11" s="1"/>
  <c r="AV8" i="11" s="1"/>
  <c r="AW8" i="11" s="1"/>
  <c r="AX8" i="11" s="1"/>
  <c r="AY8" i="11" s="1"/>
  <c r="AZ8" i="11" s="1"/>
  <c r="BA8" i="11" s="1"/>
  <c r="BB8" i="11" s="1"/>
  <c r="BC8" i="11" s="1"/>
  <c r="AI8" i="12"/>
  <c r="AI72" i="12" s="1"/>
  <c r="AH34" i="9" a="1"/>
  <c r="AH34" i="9" s="1"/>
  <c r="AH36" i="9" s="1"/>
  <c r="AH136" i="12"/>
  <c r="AF29" i="13" s="1"/>
  <c r="AH168" i="12"/>
  <c r="AF30" i="13" s="1"/>
  <c r="D9" i="16"/>
  <c r="C9" i="16" s="1"/>
  <c r="AI48" i="9" l="1"/>
  <c r="AE11" i="16"/>
  <c r="AE13" i="16" s="1"/>
  <c r="AJ8" i="12"/>
  <c r="AJ72" i="12" s="1"/>
  <c r="AI34" i="9" a="1"/>
  <c r="AI34" i="9" s="1"/>
  <c r="AI36" i="9" s="1"/>
  <c r="D36" i="9"/>
  <c r="AD136" i="12"/>
  <c r="AB29" i="13" s="1"/>
  <c r="AD168" i="12"/>
  <c r="AB30" i="13" s="1"/>
  <c r="AG38" i="9"/>
  <c r="AG37" i="9"/>
  <c r="AF31" i="13"/>
  <c r="AF47" i="13" s="1"/>
  <c r="AF49" i="13" s="1"/>
  <c r="AF8" i="16" s="1"/>
  <c r="D34" i="9"/>
  <c r="AI168" i="12"/>
  <c r="AG30" i="13" s="1"/>
  <c r="AI136" i="12"/>
  <c r="AG29" i="13" s="1"/>
  <c r="AH38" i="9"/>
  <c r="AH37" i="9"/>
  <c r="AA31" i="13"/>
  <c r="AA47" i="13" s="1"/>
  <c r="AA49" i="13" s="1"/>
  <c r="AA8" i="16" s="1"/>
  <c r="AA11" i="16" s="1"/>
  <c r="AA13" i="16" s="1"/>
  <c r="C28" i="16"/>
  <c r="F38" i="11"/>
  <c r="F38" i="12" s="1"/>
  <c r="F102" i="12" s="1"/>
  <c r="F166" i="12" s="1"/>
  <c r="D30" i="13" s="1"/>
  <c r="J54" i="11"/>
  <c r="I44" i="9" s="1" a="1"/>
  <c r="I44" i="9" s="1"/>
  <c r="I45" i="9" s="1"/>
  <c r="F54" i="11"/>
  <c r="F54" i="12" s="1"/>
  <c r="F118" i="12" s="1"/>
  <c r="F22" i="11"/>
  <c r="G22" i="11" s="1"/>
  <c r="C29" i="13" l="1"/>
  <c r="AJ136" i="12"/>
  <c r="AH29" i="13" s="1"/>
  <c r="AJ168" i="12"/>
  <c r="AH30" i="13" s="1"/>
  <c r="AI38" i="9"/>
  <c r="AI37" i="9"/>
  <c r="K54" i="11"/>
  <c r="K54" i="12" s="1"/>
  <c r="K118" i="12" s="1"/>
  <c r="K182" i="12" s="1"/>
  <c r="I39" i="13" s="1"/>
  <c r="I40" i="13" s="1"/>
  <c r="I47" i="13" s="1"/>
  <c r="I49" i="13" s="1"/>
  <c r="I8" i="16" s="1"/>
  <c r="D38" i="9"/>
  <c r="J54" i="12"/>
  <c r="J118" i="12" s="1"/>
  <c r="J182" i="12" s="1"/>
  <c r="H39" i="13" s="1"/>
  <c r="H40" i="13" s="1"/>
  <c r="H47" i="13" s="1"/>
  <c r="H49" i="13" s="1"/>
  <c r="H8" i="16" s="1"/>
  <c r="AH39" i="9"/>
  <c r="AG7" i="16" s="1"/>
  <c r="AG39" i="9"/>
  <c r="D37" i="9"/>
  <c r="AB31" i="13"/>
  <c r="AB47" i="13" s="1"/>
  <c r="AB49" i="13" s="1"/>
  <c r="AB8" i="16" s="1"/>
  <c r="AB11" i="16" s="1"/>
  <c r="AB13" i="16" s="1"/>
  <c r="G38" i="11"/>
  <c r="F43" i="9" s="1" a="1"/>
  <c r="F43" i="9" s="1"/>
  <c r="AG31" i="13"/>
  <c r="AG47" i="13" s="1"/>
  <c r="AG49" i="13" s="1"/>
  <c r="AG8" i="16" s="1"/>
  <c r="F22" i="12"/>
  <c r="F86" i="12" s="1"/>
  <c r="F150" i="12" s="1"/>
  <c r="G22" i="12"/>
  <c r="G86" i="12" s="1"/>
  <c r="G150" i="12" s="1"/>
  <c r="H22" i="11"/>
  <c r="I46" i="9"/>
  <c r="I47" i="9"/>
  <c r="D31" i="13"/>
  <c r="D39" i="13"/>
  <c r="G54" i="11"/>
  <c r="E43" i="9" a="1"/>
  <c r="E43" i="9" s="1"/>
  <c r="L54" i="11" l="1"/>
  <c r="K44" i="9" s="1" a="1"/>
  <c r="K44" i="9" s="1"/>
  <c r="K45" i="9" s="1"/>
  <c r="J44" i="9" a="1"/>
  <c r="J44" i="9" s="1"/>
  <c r="J45" i="9" s="1"/>
  <c r="J46" i="9" s="1"/>
  <c r="AH31" i="13"/>
  <c r="AH47" i="13" s="1"/>
  <c r="AI39" i="9"/>
  <c r="AH7" i="16" s="1"/>
  <c r="AG11" i="16"/>
  <c r="AG13" i="16" s="1"/>
  <c r="AF7" i="16"/>
  <c r="AF11" i="16" s="1"/>
  <c r="AF13" i="16" s="1"/>
  <c r="D39" i="9"/>
  <c r="F182" i="12"/>
  <c r="G38" i="12"/>
  <c r="G102" i="12" s="1"/>
  <c r="G166" i="12" s="1"/>
  <c r="E30" i="13" s="1"/>
  <c r="H38" i="11"/>
  <c r="H22" i="12"/>
  <c r="H86" i="12" s="1"/>
  <c r="H150" i="12" s="1"/>
  <c r="I22" i="11"/>
  <c r="I22" i="12" s="1"/>
  <c r="I86" i="12" s="1"/>
  <c r="I150" i="12" s="1"/>
  <c r="I48" i="9"/>
  <c r="H7" i="16" s="1"/>
  <c r="H11" i="16" s="1"/>
  <c r="H13" i="16" s="1"/>
  <c r="H54" i="11"/>
  <c r="G54" i="12"/>
  <c r="G118" i="12" s="1"/>
  <c r="G182" i="12" s="1"/>
  <c r="D40" i="13"/>
  <c r="E44" i="9" a="1"/>
  <c r="E44" i="9" s="1"/>
  <c r="E45" i="9" s="1"/>
  <c r="F44" i="9" a="1"/>
  <c r="F44" i="9" s="1"/>
  <c r="F45" i="9" s="1"/>
  <c r="M54" i="11" l="1"/>
  <c r="M54" i="12" s="1"/>
  <c r="M118" i="12" s="1"/>
  <c r="M182" i="12" s="1"/>
  <c r="K39" i="13" s="1"/>
  <c r="K40" i="13" s="1"/>
  <c r="K47" i="13" s="1"/>
  <c r="K49" i="13" s="1"/>
  <c r="K8" i="16" s="1"/>
  <c r="L54" i="12"/>
  <c r="L118" i="12" s="1"/>
  <c r="L182" i="12" s="1"/>
  <c r="J39" i="13" s="1"/>
  <c r="J40" i="13" s="1"/>
  <c r="J47" i="13" s="1"/>
  <c r="J49" i="13" s="1"/>
  <c r="J8" i="16" s="1"/>
  <c r="J47" i="9"/>
  <c r="J48" i="9" s="1"/>
  <c r="I7" i="16" s="1"/>
  <c r="I11" i="16" s="1"/>
  <c r="I13" i="16" s="1"/>
  <c r="AH49" i="13"/>
  <c r="AH8" i="16" s="1"/>
  <c r="AH11" i="16" s="1"/>
  <c r="E31" i="13"/>
  <c r="E39" i="13"/>
  <c r="E40" i="13" s="1"/>
  <c r="G43" i="9" a="1"/>
  <c r="G43" i="9" s="1"/>
  <c r="I38" i="11"/>
  <c r="H38" i="12"/>
  <c r="H102" i="12" s="1"/>
  <c r="H166" i="12" s="1"/>
  <c r="F30" i="13" s="1"/>
  <c r="H54" i="12"/>
  <c r="H118" i="12" s="1"/>
  <c r="H182" i="12" s="1"/>
  <c r="I54" i="11"/>
  <c r="I54" i="12" s="1"/>
  <c r="I118" i="12" s="1"/>
  <c r="I182" i="12" s="1"/>
  <c r="E46" i="9"/>
  <c r="E47" i="9"/>
  <c r="F47" i="9"/>
  <c r="F46" i="9"/>
  <c r="K47" i="9"/>
  <c r="K46" i="9"/>
  <c r="D47" i="13"/>
  <c r="L44" i="9" l="1" a="1"/>
  <c r="L44" i="9" s="1"/>
  <c r="L45" i="9" s="1"/>
  <c r="L46" i="9" s="1"/>
  <c r="N54" i="11"/>
  <c r="N54" i="12" s="1"/>
  <c r="N118" i="12" s="1"/>
  <c r="N182" i="12" s="1"/>
  <c r="L39" i="13" s="1"/>
  <c r="L40" i="13" s="1"/>
  <c r="L47" i="13" s="1"/>
  <c r="L49" i="13" s="1"/>
  <c r="L8" i="16" s="1"/>
  <c r="AH13" i="16"/>
  <c r="K48" i="9"/>
  <c r="J7" i="16" s="1"/>
  <c r="J11" i="16" s="1"/>
  <c r="J13" i="16" s="1"/>
  <c r="F31" i="13"/>
  <c r="F39" i="13"/>
  <c r="F40" i="13" s="1"/>
  <c r="E47" i="13"/>
  <c r="E49" i="13" s="1"/>
  <c r="E8" i="16" s="1"/>
  <c r="G44" i="9" a="1"/>
  <c r="G44" i="9" s="1"/>
  <c r="H43" i="9" a="1"/>
  <c r="H43" i="9" s="1"/>
  <c r="H44" i="9" s="1" a="1"/>
  <c r="H44" i="9" s="1"/>
  <c r="H45" i="9" s="1"/>
  <c r="I38" i="12"/>
  <c r="I102" i="12" s="1"/>
  <c r="I166" i="12" s="1"/>
  <c r="G30" i="13" s="1"/>
  <c r="F48" i="9"/>
  <c r="E7" i="16" s="1"/>
  <c r="E48" i="9"/>
  <c r="D49" i="13"/>
  <c r="L47" i="9" l="1"/>
  <c r="L48" i="9" s="1"/>
  <c r="K7" i="16" s="1"/>
  <c r="K11" i="16" s="1"/>
  <c r="K13" i="16" s="1"/>
  <c r="M44" i="9" a="1"/>
  <c r="M44" i="9" s="1"/>
  <c r="M45" i="9" s="1"/>
  <c r="M47" i="9" s="1"/>
  <c r="O54" i="11"/>
  <c r="O54" i="12" s="1"/>
  <c r="O118" i="12" s="1"/>
  <c r="O182" i="12" s="1"/>
  <c r="M39" i="13" s="1"/>
  <c r="E11" i="16"/>
  <c r="E13" i="16" s="1"/>
  <c r="G45" i="9"/>
  <c r="F47" i="13"/>
  <c r="F49" i="13" s="1"/>
  <c r="F8" i="16" s="1"/>
  <c r="H47" i="9"/>
  <c r="H46" i="9"/>
  <c r="G31" i="13"/>
  <c r="G39" i="13"/>
  <c r="G40" i="13" s="1"/>
  <c r="C30" i="13"/>
  <c r="D43" i="9"/>
  <c r="D8" i="16"/>
  <c r="D7" i="16"/>
  <c r="P54" i="11" l="1"/>
  <c r="P54" i="12" s="1"/>
  <c r="P118" i="12" s="1"/>
  <c r="P182" i="12" s="1"/>
  <c r="N39" i="13" s="1"/>
  <c r="N40" i="13" s="1"/>
  <c r="N47" i="13" s="1"/>
  <c r="N49" i="13" s="1"/>
  <c r="N8" i="16" s="1"/>
  <c r="N44" i="9" a="1"/>
  <c r="N44" i="9" s="1"/>
  <c r="N45" i="9" s="1"/>
  <c r="N46" i="9" s="1"/>
  <c r="M46" i="9"/>
  <c r="M48" i="9" s="1"/>
  <c r="L7" i="16" s="1"/>
  <c r="L11" i="16" s="1"/>
  <c r="L13" i="16" s="1"/>
  <c r="G47" i="9"/>
  <c r="G46" i="9"/>
  <c r="H48" i="9"/>
  <c r="G7" i="16" s="1"/>
  <c r="C31" i="13"/>
  <c r="G47" i="13"/>
  <c r="G49" i="13" s="1"/>
  <c r="G8" i="16" s="1"/>
  <c r="D11" i="16"/>
  <c r="M40" i="13"/>
  <c r="Q54" i="11"/>
  <c r="N47" i="9" l="1"/>
  <c r="N48" i="9" s="1"/>
  <c r="M7" i="16" s="1"/>
  <c r="O44" i="9" a="1"/>
  <c r="O44" i="9" s="1"/>
  <c r="O45" i="9" s="1"/>
  <c r="O47" i="9" s="1"/>
  <c r="G48" i="9"/>
  <c r="G11" i="16"/>
  <c r="G13" i="16" s="1"/>
  <c r="M47" i="13"/>
  <c r="D13" i="16"/>
  <c r="Q54" i="12"/>
  <c r="Q118" i="12" s="1"/>
  <c r="Q182" i="12" s="1"/>
  <c r="O39" i="13" s="1"/>
  <c r="O40" i="13" s="1"/>
  <c r="O47" i="13" s="1"/>
  <c r="O49" i="13" s="1"/>
  <c r="O8" i="16" s="1"/>
  <c r="R54" i="11"/>
  <c r="S54" i="11" s="1"/>
  <c r="P44" i="9" a="1"/>
  <c r="P44" i="9" s="1"/>
  <c r="P45" i="9" s="1"/>
  <c r="O46" i="9" l="1"/>
  <c r="O48" i="9" s="1"/>
  <c r="N7" i="16" s="1"/>
  <c r="N11" i="16" s="1"/>
  <c r="N13" i="16" s="1"/>
  <c r="F7" i="16"/>
  <c r="T54" i="11"/>
  <c r="S54" i="12"/>
  <c r="S118" i="12" s="1"/>
  <c r="S182" i="12" s="1"/>
  <c r="Q39" i="13" s="1"/>
  <c r="Q40" i="13" s="1"/>
  <c r="Q47" i="13" s="1"/>
  <c r="Q49" i="13" s="1"/>
  <c r="Q8" i="16" s="1"/>
  <c r="R44" i="9" a="1"/>
  <c r="R44" i="9" s="1"/>
  <c r="R45" i="9" s="1"/>
  <c r="P46" i="9"/>
  <c r="P47" i="9"/>
  <c r="M49" i="13"/>
  <c r="Q44" i="9" a="1"/>
  <c r="Q44" i="9" s="1"/>
  <c r="Q45" i="9" s="1"/>
  <c r="R54" i="12"/>
  <c r="R118" i="12" s="1"/>
  <c r="R182" i="12" s="1"/>
  <c r="P39" i="13" s="1"/>
  <c r="F11" i="16" l="1"/>
  <c r="T54" i="12"/>
  <c r="T118" i="12" s="1"/>
  <c r="T182" i="12" s="1"/>
  <c r="R39" i="13" s="1"/>
  <c r="R40" i="13" s="1"/>
  <c r="R47" i="13" s="1"/>
  <c r="R49" i="13" s="1"/>
  <c r="R8" i="16" s="1"/>
  <c r="U54" i="11"/>
  <c r="S44" i="9" a="1"/>
  <c r="S44" i="9" s="1"/>
  <c r="S45" i="9" s="1"/>
  <c r="R46" i="9"/>
  <c r="R47" i="9"/>
  <c r="P48" i="9"/>
  <c r="P40" i="13"/>
  <c r="M8" i="16"/>
  <c r="Q46" i="9"/>
  <c r="Q47" i="9"/>
  <c r="M11" i="16" l="1"/>
  <c r="M13" i="16" s="1"/>
  <c r="Q48" i="9"/>
  <c r="P7" i="16" s="1"/>
  <c r="R48" i="9"/>
  <c r="Q7" i="16" s="1"/>
  <c r="Q11" i="16" s="1"/>
  <c r="Q13" i="16" s="1"/>
  <c r="O7" i="16"/>
  <c r="F13" i="16"/>
  <c r="U54" i="12"/>
  <c r="U118" i="12" s="1"/>
  <c r="U182" i="12" s="1"/>
  <c r="S39" i="13" s="1"/>
  <c r="S40" i="13" s="1"/>
  <c r="S47" i="13" s="1"/>
  <c r="S49" i="13" s="1"/>
  <c r="S8" i="16" s="1"/>
  <c r="V54" i="11"/>
  <c r="T44" i="9" a="1"/>
  <c r="T44" i="9" s="1"/>
  <c r="T45" i="9" s="1"/>
  <c r="S46" i="9"/>
  <c r="S47" i="9"/>
  <c r="P47" i="13"/>
  <c r="S48" i="9" l="1"/>
  <c r="R7" i="16" s="1"/>
  <c r="R11" i="16" s="1"/>
  <c r="R13" i="16" s="1"/>
  <c r="O11" i="16"/>
  <c r="W54" i="11"/>
  <c r="V54" i="12"/>
  <c r="V118" i="12" s="1"/>
  <c r="V182" i="12" s="1"/>
  <c r="T39" i="13" s="1"/>
  <c r="T40" i="13" s="1"/>
  <c r="T47" i="13" s="1"/>
  <c r="T49" i="13" s="1"/>
  <c r="T8" i="16" s="1"/>
  <c r="U44" i="9" a="1"/>
  <c r="U44" i="9" s="1"/>
  <c r="U45" i="9" s="1"/>
  <c r="T47" i="9"/>
  <c r="T46" i="9"/>
  <c r="P49" i="13"/>
  <c r="T48" i="9" l="1"/>
  <c r="S7" i="16" s="1"/>
  <c r="S11" i="16" s="1"/>
  <c r="S13" i="16" s="1"/>
  <c r="O13" i="16"/>
  <c r="X54" i="11"/>
  <c r="W54" i="12"/>
  <c r="W118" i="12" s="1"/>
  <c r="W182" i="12" s="1"/>
  <c r="U39" i="13" s="1"/>
  <c r="U40" i="13" s="1"/>
  <c r="U47" i="13" s="1"/>
  <c r="U49" i="13" s="1"/>
  <c r="U8" i="16" s="1"/>
  <c r="V44" i="9" a="1"/>
  <c r="V44" i="9" s="1"/>
  <c r="V45" i="9" s="1"/>
  <c r="U47" i="9"/>
  <c r="U46" i="9"/>
  <c r="P8" i="16"/>
  <c r="P11" i="16" s="1"/>
  <c r="P13" i="16" s="1"/>
  <c r="U48" i="9" l="1"/>
  <c r="T7" i="16" s="1"/>
  <c r="T11" i="16" s="1"/>
  <c r="T13" i="16" s="1"/>
  <c r="Y54" i="11"/>
  <c r="X54" i="12"/>
  <c r="X118" i="12" s="1"/>
  <c r="X182" i="12" s="1"/>
  <c r="V39" i="13" s="1"/>
  <c r="V40" i="13" s="1"/>
  <c r="V47" i="13" s="1"/>
  <c r="V49" i="13" s="1"/>
  <c r="V8" i="16" s="1"/>
  <c r="W44" i="9" a="1"/>
  <c r="W44" i="9" s="1"/>
  <c r="W45" i="9" s="1"/>
  <c r="V46" i="9"/>
  <c r="V47" i="9"/>
  <c r="V48" i="9" l="1"/>
  <c r="U7" i="16" s="1"/>
  <c r="U11" i="16" s="1"/>
  <c r="U13" i="16" s="1"/>
  <c r="Z54" i="11"/>
  <c r="Y54" i="12"/>
  <c r="Y118" i="12" s="1"/>
  <c r="Y182" i="12" s="1"/>
  <c r="W39" i="13" s="1"/>
  <c r="W40" i="13" s="1"/>
  <c r="W47" i="13" s="1"/>
  <c r="W49" i="13" s="1"/>
  <c r="W8" i="16" s="1"/>
  <c r="X44" i="9" a="1"/>
  <c r="X44" i="9" s="1"/>
  <c r="X45" i="9" s="1"/>
  <c r="W47" i="9"/>
  <c r="W46" i="9"/>
  <c r="W48" i="9" l="1"/>
  <c r="V7" i="16" s="1"/>
  <c r="Z54" i="12"/>
  <c r="Z118" i="12" s="1"/>
  <c r="Z182" i="12" s="1"/>
  <c r="X39" i="13" s="1"/>
  <c r="Y44" i="9" a="1"/>
  <c r="Y44" i="9" s="1"/>
  <c r="X47" i="9"/>
  <c r="X46" i="9"/>
  <c r="V11" i="16" l="1"/>
  <c r="X48" i="9"/>
  <c r="W7" i="16" s="1"/>
  <c r="W11" i="16" s="1"/>
  <c r="W13" i="16" s="1"/>
  <c r="Y45" i="9"/>
  <c r="D45" i="9" s="1"/>
  <c r="D44" i="9"/>
  <c r="X40" i="13"/>
  <c r="C39" i="13"/>
  <c r="Y47" i="9" l="1"/>
  <c r="D47" i="9" s="1"/>
  <c r="V13" i="16"/>
  <c r="Y46" i="9"/>
  <c r="X47" i="13"/>
  <c r="C40" i="13"/>
  <c r="Y48" i="9" l="1"/>
  <c r="D46" i="9"/>
  <c r="X49" i="13"/>
  <c r="C47" i="13"/>
  <c r="X7" i="16" l="1"/>
  <c r="C7" i="16" s="1"/>
  <c r="D48" i="9"/>
  <c r="X8" i="16"/>
  <c r="C49" i="13"/>
  <c r="C8" i="16" l="1"/>
  <c r="C27" i="16" s="1"/>
  <c r="X11" i="16"/>
  <c r="C11" i="16" s="1"/>
  <c r="C17" i="16" s="1"/>
  <c r="C26" i="16"/>
  <c r="C29" i="16" l="1"/>
  <c r="D26" i="16" s="1"/>
  <c r="X13" i="16"/>
  <c r="C23" i="6"/>
  <c r="C15" i="16" l="1"/>
  <c r="C13" i="16"/>
  <c r="C16" i="16"/>
  <c r="D28" i="16"/>
  <c r="D29" i="16"/>
  <c r="D25" i="16"/>
  <c r="D27" i="16"/>
</calcChain>
</file>

<file path=xl/sharedStrings.xml><?xml version="1.0" encoding="utf-8"?>
<sst xmlns="http://schemas.openxmlformats.org/spreadsheetml/2006/main" count="1138" uniqueCount="456">
  <si>
    <t xml:space="preserve">Diskontná sadzba (finančná) </t>
  </si>
  <si>
    <t>Diskontná sadzba (ekonomická)</t>
  </si>
  <si>
    <t>Cenová úroveň</t>
  </si>
  <si>
    <t>Časový horizont (referenčná doba)</t>
  </si>
  <si>
    <t>Mena</t>
  </si>
  <si>
    <t>EUR</t>
  </si>
  <si>
    <t>Osobné</t>
  </si>
  <si>
    <t>Energia (palivá)</t>
  </si>
  <si>
    <t>Materiál</t>
  </si>
  <si>
    <t>Iné</t>
  </si>
  <si>
    <t>Materiálové vstupy</t>
  </si>
  <si>
    <t>Práca</t>
  </si>
  <si>
    <t>Palivá</t>
  </si>
  <si>
    <t>Ostatné</t>
  </si>
  <si>
    <t>Spolu</t>
  </si>
  <si>
    <t>Agregovaný korekčný faktor</t>
  </si>
  <si>
    <t>Pozemky</t>
  </si>
  <si>
    <t>Stavebné náklady - mosty</t>
  </si>
  <si>
    <t>Stavebné náklady - tunely</t>
  </si>
  <si>
    <t>Stavebné náklady - cesta</t>
  </si>
  <si>
    <t>Stavebné náklady - protihlukové bariéry</t>
  </si>
  <si>
    <t>Ostatné stavebné náklady</t>
  </si>
  <si>
    <t>Súhrnný korekčný faktor</t>
  </si>
  <si>
    <t>1) Bežné prevádzkové náklady</t>
  </si>
  <si>
    <t>Krajinné a terénne úpravy</t>
  </si>
  <si>
    <t xml:space="preserve">Údržba kanalizácie </t>
  </si>
  <si>
    <t>Menšie opravy povrchov</t>
  </si>
  <si>
    <t>Zimná údržba</t>
  </si>
  <si>
    <t>Údržba bezpečnostných zábran</t>
  </si>
  <si>
    <t>Ostatné bežné prevádzkové náklady</t>
  </si>
  <si>
    <t>Celkové bežné prevádzkové náklady</t>
  </si>
  <si>
    <t>2) Náklady prevádzkovej správy</t>
  </si>
  <si>
    <t>Zber údajov o doprave</t>
  </si>
  <si>
    <t>Režijné náklady správneho strediska</t>
  </si>
  <si>
    <t>Ostatné režijné náklady</t>
  </si>
  <si>
    <t>Ostatné správne prevádzkové náklady</t>
  </si>
  <si>
    <t>Celkové náklady prevádzkovej správy</t>
  </si>
  <si>
    <t>3) Periodické prevádzkové náklady</t>
  </si>
  <si>
    <t>Dopravné značenie</t>
  </si>
  <si>
    <t>Obnova povrchu</t>
  </si>
  <si>
    <t>Stavebné opravy – mosty</t>
  </si>
  <si>
    <t>Stavebné opravy – tunely</t>
  </si>
  <si>
    <t>Ostatné periodické prevádzkové náklady</t>
  </si>
  <si>
    <t xml:space="preserve">Celkové periodické prevádzkové náklady </t>
  </si>
  <si>
    <t>4) Náklady elektronického výberu mýta</t>
  </si>
  <si>
    <t xml:space="preserve"> Náklady na prevádzku a výber elektr. výberu mýta</t>
  </si>
  <si>
    <t>Nákladné vozidlá</t>
  </si>
  <si>
    <t>Účel cesty</t>
  </si>
  <si>
    <t>Pracovný</t>
  </si>
  <si>
    <t>Pracovné účely</t>
  </si>
  <si>
    <t>Jednotkové hodnoty úspor cestovných časov - pracovné</t>
  </si>
  <si>
    <t>Jednotkové hodnoty úspor cestovných časov - nepracovné</t>
  </si>
  <si>
    <t>Jednotkové náklady na nehodovosť v EUR</t>
  </si>
  <si>
    <t>Smrteľná nehoda</t>
  </si>
  <si>
    <t>Vážne zranenie</t>
  </si>
  <si>
    <t>Ľahké zranenie</t>
  </si>
  <si>
    <t>Terénne a krajinné úpravy</t>
  </si>
  <si>
    <t>Odvodnenie</t>
  </si>
  <si>
    <t>Menšie opravy povrchu</t>
  </si>
  <si>
    <t>Opravy bezpečnostných bariér</t>
  </si>
  <si>
    <t>Ročná miera inflácie (%)</t>
  </si>
  <si>
    <t>Popis</t>
  </si>
  <si>
    <t>Intenzita dopravy bez projektu</t>
  </si>
  <si>
    <t>Rok&gt;&gt;&gt;</t>
  </si>
  <si>
    <t>Intenzita dopravy s projektom</t>
  </si>
  <si>
    <t>Celkom</t>
  </si>
  <si>
    <t>Plánovacie poplatky</t>
  </si>
  <si>
    <t>Výkup pozemkov</t>
  </si>
  <si>
    <t>Zemné práce</t>
  </si>
  <si>
    <t>Stavebné náklady</t>
  </si>
  <si>
    <t>mosty</t>
  </si>
  <si>
    <t>podporné múry</t>
  </si>
  <si>
    <t>inžinierske siete</t>
  </si>
  <si>
    <t>zariadenie staveniska</t>
  </si>
  <si>
    <t>ostatné</t>
  </si>
  <si>
    <t xml:space="preserve">Zariadenia a stroje </t>
  </si>
  <si>
    <t>Dozor</t>
  </si>
  <si>
    <t>Iné služby (Technická pomoc, publicita)</t>
  </si>
  <si>
    <t>Celkové investičné náklady bez rezervy na nepredvídané výdavky</t>
  </si>
  <si>
    <t>Rezerva na nepredvídané výdavky</t>
  </si>
  <si>
    <t>Celkové investičné náklady vrátane rezervy na nepredvídané výdavky</t>
  </si>
  <si>
    <t>Celkové investičné náklady vrátane nenávratnej DPH</t>
  </si>
  <si>
    <t>Neoprávnené investičné náklady</t>
  </si>
  <si>
    <t>Rok &gt;&gt;&gt;</t>
  </si>
  <si>
    <t>Príprava staveniska</t>
  </si>
  <si>
    <t>Rok začiatku prevádzky</t>
  </si>
  <si>
    <t>Mesiac začiatku prevádzky</t>
  </si>
  <si>
    <t>BEZ PROJEKTU</t>
  </si>
  <si>
    <t>Bežná údržba</t>
  </si>
  <si>
    <t>Pravidelná údržba, opravy</t>
  </si>
  <si>
    <t>Celkové náklady na údržbu</t>
  </si>
  <si>
    <t>Celkové prevádzkové náklady</t>
  </si>
  <si>
    <t>Celkové náklady na prevádzku a údržbu</t>
  </si>
  <si>
    <t>S PROJEKTOM</t>
  </si>
  <si>
    <t>Rok začiatku referenčného obdobia</t>
  </si>
  <si>
    <t>Infraštrukturálny prvok</t>
  </si>
  <si>
    <t>Životnosť v rokoch</t>
  </si>
  <si>
    <t>Nevyhnutnosť výmeny</t>
  </si>
  <si>
    <t>Životnosť (vrátane výmeny)</t>
  </si>
  <si>
    <t>Zostatková hodnota</t>
  </si>
  <si>
    <t>neobmedzene</t>
  </si>
  <si>
    <t>Mosty</t>
  </si>
  <si>
    <t>Tunely</t>
  </si>
  <si>
    <t>Cesty asfaltové</t>
  </si>
  <si>
    <t>Cesty betónové</t>
  </si>
  <si>
    <t>Budovy</t>
  </si>
  <si>
    <t>Protihlukové a bezpečnostné bariéry</t>
  </si>
  <si>
    <t xml:space="preserve">Zostatková hodnota na základe finančných peňažných tokoch </t>
  </si>
  <si>
    <t>Zostatková hodnota na základe socio-ekonomických peňažných tokoch</t>
  </si>
  <si>
    <t>Celkové príjmy</t>
  </si>
  <si>
    <t>Predaj materiálu, prenájom plôch a iné</t>
  </si>
  <si>
    <t>Nediskontované</t>
  </si>
  <si>
    <t>Diskontované</t>
  </si>
  <si>
    <t>Investičné náklady</t>
  </si>
  <si>
    <t>Príjmy</t>
  </si>
  <si>
    <t>Prevádzkové náklady</t>
  </si>
  <si>
    <t>Čistý príjem</t>
  </si>
  <si>
    <t>Investičné náklady - čistý príjem</t>
  </si>
  <si>
    <t>Finančná medzera</t>
  </si>
  <si>
    <t>Oprávnené náklady</t>
  </si>
  <si>
    <t>Suma v rozhodnutí</t>
  </si>
  <si>
    <t>Pomer spolufinancovania</t>
  </si>
  <si>
    <t>Peňažné toky</t>
  </si>
  <si>
    <t>Čisté peňažné toky</t>
  </si>
  <si>
    <t>Vlastné financovanie</t>
  </si>
  <si>
    <t>Finančná čistá súčasná hodnota kapitálu (FNPV_K)</t>
  </si>
  <si>
    <t>Celkové finančné zdroje</t>
  </si>
  <si>
    <t>Celkové výdavky</t>
  </si>
  <si>
    <t>Celkové peňažné toky</t>
  </si>
  <si>
    <t>Kumulovaný čistý peňažný tok</t>
  </si>
  <si>
    <t>Osobné vozidlá</t>
  </si>
  <si>
    <t>Sčítací úsek</t>
  </si>
  <si>
    <t>Úsek</t>
  </si>
  <si>
    <t>Intenzita dopravy bez projektu - Osobné vozidlá</t>
  </si>
  <si>
    <t>Intenzita dopravy s projektom - Osobné vozidlá</t>
  </si>
  <si>
    <t>Intenzita dopravy bez projektu - Nákladné vozidlá</t>
  </si>
  <si>
    <t>Intenzita dopravy s projektom - Nákladné vozidlá</t>
  </si>
  <si>
    <t>Úspora času</t>
  </si>
  <si>
    <t>Ušetrené hodiny pri pracovnej ceste</t>
  </si>
  <si>
    <t>Ušetrené hodiny pri nepracovnej ceste</t>
  </si>
  <si>
    <t>Hodnota úspory času pri pracovných cestách (EUR)</t>
  </si>
  <si>
    <t>Hodnota úspory času pri nepracovných cestách (EUR)</t>
  </si>
  <si>
    <t>Vzdialenosť</t>
  </si>
  <si>
    <t xml:space="preserve">Celkom </t>
  </si>
  <si>
    <t>Priemerná spotreba pohonných hmôt v závislosti od druhu cesty, vozidla a jazdnej rýchlosti (l/km)</t>
  </si>
  <si>
    <t>Typ vozidla</t>
  </si>
  <si>
    <t>Priemerná rýchlosť km / h</t>
  </si>
  <si>
    <t>Diaľnice a rýchlostné cesty</t>
  </si>
  <si>
    <t>Autá do 3,5 tony</t>
  </si>
  <si>
    <t>Autobusy</t>
  </si>
  <si>
    <t>Nákladné 3,5 - 12 ton</t>
  </si>
  <si>
    <t>Nákladné nad 12 ton</t>
  </si>
  <si>
    <t>Nákladné 3,5-12 ton</t>
  </si>
  <si>
    <t>Cesty I., II. a III. triedy </t>
  </si>
  <si>
    <t>Smrteľné</t>
  </si>
  <si>
    <t>Prevádzka a údržba infraštruktúry</t>
  </si>
  <si>
    <t>Celkové náklady</t>
  </si>
  <si>
    <t>Úspora prevádzkových nákladov vozidiel</t>
  </si>
  <si>
    <t>Úspora na nehodovosti</t>
  </si>
  <si>
    <t>Úspora na emisiách</t>
  </si>
  <si>
    <t>Celkové prínosy</t>
  </si>
  <si>
    <t>Ekonomická čistá súčasná hodnota investície (ENPV)</t>
  </si>
  <si>
    <t>B/C</t>
  </si>
  <si>
    <t>%</t>
  </si>
  <si>
    <t>Celkové investičné náklady</t>
  </si>
  <si>
    <t>NÁKLADY CELKOM</t>
  </si>
  <si>
    <t>Úspora jazdného času</t>
  </si>
  <si>
    <t>PRÍNOSY CELKOM</t>
  </si>
  <si>
    <t>budovy</t>
  </si>
  <si>
    <t>cesty asfaltové</t>
  </si>
  <si>
    <t>cesty betónové</t>
  </si>
  <si>
    <t>protihlukové a bezpečnostné bariéry</t>
  </si>
  <si>
    <t>tunely</t>
  </si>
  <si>
    <t>Zostávajúca životnosť v %</t>
  </si>
  <si>
    <t>Zariadenie staveniska</t>
  </si>
  <si>
    <t>Stavebné náklady - podporné múry</t>
  </si>
  <si>
    <t>Celkové ekonomické investičné náklady</t>
  </si>
  <si>
    <t>Prírastkové</t>
  </si>
  <si>
    <t>Príraskové - ekonomické</t>
  </si>
  <si>
    <t>Ostatné prevádzkové náklady voz.</t>
  </si>
  <si>
    <t>Pravidelná údržba, opravy a výmeny</t>
  </si>
  <si>
    <t>Priemerný jazdný čas osobných vozidiel bez projektu</t>
  </si>
  <si>
    <t>Priemerný jazdný čas nákladných vozidiel bez projektu</t>
  </si>
  <si>
    <t>Priemerná rýchlosť osobných vozidiel bez projektu</t>
  </si>
  <si>
    <t>Priemerná rýchlosť osobných vozidiel s projektom</t>
  </si>
  <si>
    <t>Priemerná rýchlosť nákladných vozidiel bez projektu</t>
  </si>
  <si>
    <t>Priemerná rýchlosť nákladných vozidiel s projektom</t>
  </si>
  <si>
    <t>Spotreba nákladných vozidiel s projektom (l/100km)</t>
  </si>
  <si>
    <t>Spotreba nákladých vozidiel bez projektu (l/100km)</t>
  </si>
  <si>
    <t>Spotreba osobných vozidiel s projektom (l/100km)</t>
  </si>
  <si>
    <t>Spotreba osobných vozidiel bez projektu (l/100km)</t>
  </si>
  <si>
    <t>Náklady na pohonné hmoty EUR</t>
  </si>
  <si>
    <t>PRÍRASTKOVÉ</t>
  </si>
  <si>
    <t>Ostatné prevádzkové náklady osobných voz.</t>
  </si>
  <si>
    <t>Ostatné prevádzkové náklady nákladných voz.</t>
  </si>
  <si>
    <t>Priemerné náklady na prevádzku vozidiel na 1 km (EUR, 2015)</t>
  </si>
  <si>
    <t>Ostatné prevádzkové náklady nákladných vozidiel s projektom</t>
  </si>
  <si>
    <t>Ostatné prevádzkové náklady</t>
  </si>
  <si>
    <t>Ťažké zranenia</t>
  </si>
  <si>
    <t>Ľahké zranenia</t>
  </si>
  <si>
    <t>Iba manteriálna škoda</t>
  </si>
  <si>
    <t>Pohonná hmota</t>
  </si>
  <si>
    <t>Benzín</t>
  </si>
  <si>
    <t>Nafta</t>
  </si>
  <si>
    <t>Priemerný jazdný čas osobných vozidiel s projektom</t>
  </si>
  <si>
    <t>Priemerný jazdný čas nákladných vozidiel s projektom</t>
  </si>
  <si>
    <t>Dĺžka</t>
  </si>
  <si>
    <t>Celková spotreba benzínu bez projektu v l</t>
  </si>
  <si>
    <t>Celková spotreba nafty bez projektu v l</t>
  </si>
  <si>
    <t>Celková spotreba benzínu s projektom v l</t>
  </si>
  <si>
    <t>Celková spotreba nafty s projektom v l</t>
  </si>
  <si>
    <t>Spotreba pohonných hmôt bez projektu (Ekon. správa)</t>
  </si>
  <si>
    <t>Spotreba pohonných hmôt s projektom (Ekon. správa)</t>
  </si>
  <si>
    <t>Ostatné prevádzkové náklady nákladných vozidiel bez projektu v EUR</t>
  </si>
  <si>
    <t>Ostatné prevádzkové náklady nákladných vozidiel s projektom v EUR</t>
  </si>
  <si>
    <t>Ostatné prevádzkové náklady osobných vozidiel s projektom v EUR</t>
  </si>
  <si>
    <t>Ostatné prevádzkové náklady osobných vozidiel bez projektu v EUR</t>
  </si>
  <si>
    <t>Ostatné prevádzkové náklady osobných vozidiel bez projektu (Ekon. správa)</t>
  </si>
  <si>
    <t>Ostatné prevádzkové náklady osobných vozidiel s projektom (Ekon. správa)</t>
  </si>
  <si>
    <t>Ostatné prevádzkové náklady nákladných vozidiel bez projektu (Manuál CBA)</t>
  </si>
  <si>
    <t>Ostatné prevádzkové náklady osobných vozidiel s projektom (Manuál CBA)</t>
  </si>
  <si>
    <t>Ostatné prevádzkové náklady osobných vozidiel bez projektu (Manuál CBA)</t>
  </si>
  <si>
    <t>Dopravný model</t>
  </si>
  <si>
    <t>Typ cesty</t>
  </si>
  <si>
    <t>D1</t>
  </si>
  <si>
    <t>R2</t>
  </si>
  <si>
    <t>R4</t>
  </si>
  <si>
    <t>I. trieda</t>
  </si>
  <si>
    <t>II. trieda</t>
  </si>
  <si>
    <t>III. trieda</t>
  </si>
  <si>
    <t>D2</t>
  </si>
  <si>
    <t>R1</t>
  </si>
  <si>
    <t>D3</t>
  </si>
  <si>
    <t>D1, D2</t>
  </si>
  <si>
    <t>Kraj</t>
  </si>
  <si>
    <t>Košický</t>
  </si>
  <si>
    <t>Prešovský</t>
  </si>
  <si>
    <t>Trnavský</t>
  </si>
  <si>
    <t>Nitriansky</t>
  </si>
  <si>
    <t>Žilinský</t>
  </si>
  <si>
    <t>Banskobystrický</t>
  </si>
  <si>
    <t>Bratislavský</t>
  </si>
  <si>
    <t>Koeficienty rastu dopravného zaťaženia cestnej siete do roku 2040:</t>
  </si>
  <si>
    <t>Nákladné</t>
  </si>
  <si>
    <t>Koeficient rastu dopravy</t>
  </si>
  <si>
    <t>Lookup</t>
  </si>
  <si>
    <t>História nehodovosti na príslušných úsekoch</t>
  </si>
  <si>
    <t>Smrteľne zranená osoba</t>
  </si>
  <si>
    <t>Ťažko zranená osoba</t>
  </si>
  <si>
    <t>Ľahko zranená osoba</t>
  </si>
  <si>
    <t>Materiálna škoda</t>
  </si>
  <si>
    <t>Najazdené vzkm bez projektu</t>
  </si>
  <si>
    <t>Najazdené vzkm s projektom</t>
  </si>
  <si>
    <t>Nehodovosť bez projektu</t>
  </si>
  <si>
    <t>Priemer</t>
  </si>
  <si>
    <t>Korekčné faktory pre neohlásené dopravné nehody</t>
  </si>
  <si>
    <t>Rok</t>
  </si>
  <si>
    <t>Dochádzanie do práce</t>
  </si>
  <si>
    <t>Iné účely</t>
  </si>
  <si>
    <t>Nepracovný</t>
  </si>
  <si>
    <t>Priemerná obsadenosť vozidiel</t>
  </si>
  <si>
    <t>Iba materiálna škoda</t>
  </si>
  <si>
    <t>Makroekonomické parametre</t>
  </si>
  <si>
    <t>EUR/km (2015)</t>
  </si>
  <si>
    <t>Index miery inflácie (%)</t>
  </si>
  <si>
    <t>Jazdný čas nákladných vozidiel BEZ PROJEKTU</t>
  </si>
  <si>
    <t>Jazdný čas nákladných vozidiel S PROJEKTOM</t>
  </si>
  <si>
    <t>Jazdný čas osobných vozidiel BEZ PROJEKTU</t>
  </si>
  <si>
    <t>Jazdný čas osobných vozidiel S PROJEKTOM</t>
  </si>
  <si>
    <t>Úspora nákladov na dopad hluku</t>
  </si>
  <si>
    <t>Úspora nákladov na dopad exhalátov</t>
  </si>
  <si>
    <t>Náklady na vplyv exhalátov bez projektu</t>
  </si>
  <si>
    <t>Náklady na vplyv exhalátov s projektom</t>
  </si>
  <si>
    <t>Náklady na dopad hluku bez projektu</t>
  </si>
  <si>
    <t>Náklady na dopad hluku s projektom</t>
  </si>
  <si>
    <t>Účel dokumentu</t>
  </si>
  <si>
    <t>Legenda</t>
  </si>
  <si>
    <t>V dokumente sa nachádzajú nasledujúce typy polí:</t>
  </si>
  <si>
    <t>Štruktúra dokumentu</t>
  </si>
  <si>
    <t>Biele - polia slúžia pre automatizované výpočty; pre správne fungovanie CBA nástroja je potrebné zachovanie vzorcov, ktoré sa v nich nachádzajú</t>
  </si>
  <si>
    <t>Šedé - polia na základe zvolených zdrojov vstupných dát a metód výpočtu nemajú vplyv na výpočet CBA</t>
  </si>
  <si>
    <t>Zelené - polia, ktoré je potrebné vyplniť užívateľom CBA nástroja. Tieto polia slúžia ako vstupné dáta do ďalších výpočtov.</t>
  </si>
  <si>
    <t>Modré - sumarizácia príslušných nákladov/výnosov za celé referenčné obdobie</t>
  </si>
  <si>
    <t>Fiškálne konverzné faktory pre investičné náklady</t>
  </si>
  <si>
    <t>Fiškálne konverzné faktory pre prevádzkové náklady</t>
  </si>
  <si>
    <t>Spotreba benzínu bez projektu (Manuál CBA)</t>
  </si>
  <si>
    <t>Spotreba benzínu s projektom (Manuál CBA)</t>
  </si>
  <si>
    <t>Spotreba nafty bez projektu (Manuál CBA)</t>
  </si>
  <si>
    <t>Spotreba nafty s projektom (Manuál CBA)</t>
  </si>
  <si>
    <t>Spotreba benzínu v l</t>
  </si>
  <si>
    <t>Spotreba nafty v l</t>
  </si>
  <si>
    <t>Príspevok Spoločenstva - EÚ</t>
  </si>
  <si>
    <t>Zostat. hodnota</t>
  </si>
  <si>
    <t>2.1 Typ zdrojových dát pre výpočet prognózy intenzity dopravy:</t>
  </si>
  <si>
    <t>2.2 Intenzita dopravy bez projektu</t>
  </si>
  <si>
    <t>2.3 Intenzita dopravy s projektom</t>
  </si>
  <si>
    <t>2.4 Intenzita dopravy bez projektu - Osobné vozidlá</t>
  </si>
  <si>
    <t>2.5 Intenzita dopravy s projektom - Osobné vozidlá</t>
  </si>
  <si>
    <t>2.6 Intenzita dopravy bez projektu - Nákladné vozidlá</t>
  </si>
  <si>
    <t>2.7 Intenzita dopravy s projektom - Nákladné vozidlá</t>
  </si>
  <si>
    <t>Rast hodnoty času pre pracovné cesty (%)</t>
  </si>
  <si>
    <t>Rast hodnoty času pre nepracovné cesty (%)</t>
  </si>
  <si>
    <t>Iba materiálna škoda (2014)</t>
  </si>
  <si>
    <t>N/A</t>
  </si>
  <si>
    <t>Jednotkové hodnoty úspor cestovných časov EUR/h</t>
  </si>
  <si>
    <t>Druh činnosti</t>
  </si>
  <si>
    <t>Opravy a údržba dopravných značiek</t>
  </si>
  <si>
    <t>Údržba mostov</t>
  </si>
  <si>
    <t>Údržba tunelov</t>
  </si>
  <si>
    <t>Ostatné náklady</t>
  </si>
  <si>
    <t>Jednotkový náklad na km (2014)</t>
  </si>
  <si>
    <t>Cesta II. triedy</t>
  </si>
  <si>
    <t>Cesta III. triedy</t>
  </si>
  <si>
    <t>Bez projektu</t>
  </si>
  <si>
    <t>S projektom</t>
  </si>
  <si>
    <t>1.1 Všeobecné parametre</t>
  </si>
  <si>
    <t>1.2 Fiškálne konverzné faktory</t>
  </si>
  <si>
    <t>1.3 Prevádzkové náklady komunikácie</t>
  </si>
  <si>
    <t>1.4 Vstupné parametre pre úsporu času</t>
  </si>
  <si>
    <t>1.5 Vstupné parametre pre úspory prevádzkových nákladov vozidiel</t>
  </si>
  <si>
    <t>1.6 Vstupné parametre pre úspory z nehodovosti</t>
  </si>
  <si>
    <r>
      <t xml:space="preserve">0000 </t>
    </r>
    <r>
      <rPr>
        <sz val="10"/>
        <rFont val="Calibri"/>
        <family val="2"/>
      </rPr>
      <t>- červeným číslom je označený zodpovedajúci rok pre daný stĺpec (v hárkoch 08 Financna analyza a 13 Ekonomicka analyza je červeným číslom označený aj záporný výsledok indikátorov NPV a IRR)</t>
    </r>
  </si>
  <si>
    <t>Oprávnené investičné výdavky</t>
  </si>
  <si>
    <t>Finančná čistá súčasná hodnota investície (FNPV_C)</t>
  </si>
  <si>
    <t>Finančné vnútorné výnosové percento investície  (FRR_C)</t>
  </si>
  <si>
    <t>Finančné vnútorné výnosové percento kapitálu (FRR_K)</t>
  </si>
  <si>
    <t>Ekonomická vnútorná miera návratnosti (ERR)</t>
  </si>
  <si>
    <t>Personálne výdavky</t>
  </si>
  <si>
    <t>Príspevok vlastníka infraštruktúry</t>
  </si>
  <si>
    <t>Príspevok zo štátneho rozpočtu</t>
  </si>
  <si>
    <t>Príspevok Spoločenstva - fondy EÚ</t>
  </si>
  <si>
    <t>Celkové investičné výdavky</t>
  </si>
  <si>
    <t>Zostatková hodnota - finančná</t>
  </si>
  <si>
    <t>Zostatková hodnota - ekonomická</t>
  </si>
  <si>
    <t>Smrteľná nehoda (2010)</t>
  </si>
  <si>
    <t>DPH</t>
  </si>
  <si>
    <t>Rast HDP na obyvateľa (%)</t>
  </si>
  <si>
    <t>Názov projektu</t>
  </si>
  <si>
    <t>Rok ukončenia referenčného obdobia</t>
  </si>
  <si>
    <t>Žiadateľ NIE JE platcom DPH</t>
  </si>
  <si>
    <t>Manuál CBA</t>
  </si>
  <si>
    <t>Životnosť infraštrukturálnych prvkov</t>
  </si>
  <si>
    <t>Automatizovaný CBA nástroj pre projekty financované prostredníctvom OPII</t>
  </si>
  <si>
    <t>Pracovný dokument slúži na vyhodnotenie projektov financovaných prostredníctvom Operačného programu Integrovaná infraštruktúra (OPII) použitím nástroja Analýzy nákladov a výnosov (Cost benefit analysis - CBA)</t>
  </si>
  <si>
    <t>I/59 Nižná - Tvrdošín</t>
  </si>
  <si>
    <t>I/59 Tvrdošín - pred okružnou</t>
  </si>
  <si>
    <t>I/59 Tvrdošín - po OK II/520</t>
  </si>
  <si>
    <t>I/59 Tvrdošín - centrum</t>
  </si>
  <si>
    <t>I/59 Tvrdošín - severný okraj</t>
  </si>
  <si>
    <t>Privádzač Tvrdošín</t>
  </si>
  <si>
    <t>A1 Parametre</t>
  </si>
  <si>
    <t>A2 Intenzita dopravy</t>
  </si>
  <si>
    <t>01 Investicne naklady</t>
  </si>
  <si>
    <t>02 Zostatkova hodnota</t>
  </si>
  <si>
    <t>03 Prevadzka a udrzba infrastruktury</t>
  </si>
  <si>
    <t>04 Prijmy</t>
  </si>
  <si>
    <t>05 Financovanie</t>
  </si>
  <si>
    <t>06 Financna analyza</t>
  </si>
  <si>
    <t>07 Ocenenie a uspora casu</t>
  </si>
  <si>
    <t>08 Prevadzkove naklady vozidiel</t>
  </si>
  <si>
    <t>09 Nehodovost</t>
  </si>
  <si>
    <t>10 Ostatne externality</t>
  </si>
  <si>
    <t>11 Ekonomicka analyza</t>
  </si>
  <si>
    <t>Menej rozvinutý región</t>
  </si>
  <si>
    <t>Cesta I. triedy</t>
  </si>
  <si>
    <t>N1</t>
  </si>
  <si>
    <t>R3 Tvrdošín - Nižná 1</t>
  </si>
  <si>
    <t>N2</t>
  </si>
  <si>
    <t>N3</t>
  </si>
  <si>
    <t>R3 Tvrdošín - Nižná 2</t>
  </si>
  <si>
    <t>Privádzač Nižná</t>
  </si>
  <si>
    <t>Priemerná rýchlosť</t>
  </si>
  <si>
    <t>Iné vstupné dáta</t>
  </si>
  <si>
    <t>Oporné a zárubné múry</t>
  </si>
  <si>
    <t>Inžinierske siete, technológia</t>
  </si>
  <si>
    <t>inžinierske siete, technológie</t>
  </si>
  <si>
    <t>A1  Parametre</t>
  </si>
  <si>
    <t>A2  Intenzita dopravy</t>
  </si>
  <si>
    <t>01  Investičné náklady</t>
  </si>
  <si>
    <t>1.1 Rok prvých nákladov</t>
  </si>
  <si>
    <t>1.2 Žiadateľ JE / NIE JE platcom DPH</t>
  </si>
  <si>
    <t>1.3 Investičné náklady (EUR) - finančné</t>
  </si>
  <si>
    <t>1.4 Investičné náklady (EUR) - ekonomické</t>
  </si>
  <si>
    <t>02  Zostatková hodnota</t>
  </si>
  <si>
    <t>2.1 Zostatková hodnota pre finančnú analýzu:</t>
  </si>
  <si>
    <t>2.2 Zostatková hodnota pre ekonomickú analýzu:</t>
  </si>
  <si>
    <t>2.3 Zostatková hodnota na základe životnosti infraštrukturálnych prvkov</t>
  </si>
  <si>
    <t>2.4 Zostatková hodnota vypočítaná ako perpetuita</t>
  </si>
  <si>
    <t>03  Prevádzka a údržba infraštruktúry</t>
  </si>
  <si>
    <t>3.1 Zdroj dát pre výpočet výdavkov na bežnú údržbu:</t>
  </si>
  <si>
    <t>3.2 Vzdialenosť predmetného úseku cesty v km:</t>
  </si>
  <si>
    <t>3.3 Kategória cesty predmetného úseku:</t>
  </si>
  <si>
    <t>3.4 Náklady na prevádzku a údržbu - dáta iný zdroj</t>
  </si>
  <si>
    <t>3.5 Náklady na prevádzku a údržbu - dáta iný zdroj</t>
  </si>
  <si>
    <t>3.6 Náklady na prevádzku a údržbu</t>
  </si>
  <si>
    <t>3.7 Náklady na prevádzku a údržbu</t>
  </si>
  <si>
    <t>3.8 Náklady na prevádzku a údržbu</t>
  </si>
  <si>
    <t>3.9 Náklady na prevádzku a údržbu</t>
  </si>
  <si>
    <t>04  Príjmy</t>
  </si>
  <si>
    <t>4.1 Príjmy BEZ PROJEKTU</t>
  </si>
  <si>
    <t>4.2 Príjmy S PROJEKTOM</t>
  </si>
  <si>
    <t>4.3 INKREMENTÁLNE príjmy</t>
  </si>
  <si>
    <t>05  Financovanie</t>
  </si>
  <si>
    <t>5.1 Rozvinutosť predmetného regiónu</t>
  </si>
  <si>
    <t>5.2 Výpočet finančnej medzery (EUR)</t>
  </si>
  <si>
    <t>5.3 Príspevok Spoločenstva - EÚ (EUR)</t>
  </si>
  <si>
    <t>5.4 Štruktúra financovania (EUR)</t>
  </si>
  <si>
    <t>06  Finančná analýza</t>
  </si>
  <si>
    <t>6.1 Finančná ziskovosť investície</t>
  </si>
  <si>
    <t>6.2 Finančná ziskovosť vlastného kapitálu</t>
  </si>
  <si>
    <t>6.3 Finančná udržateľnosť</t>
  </si>
  <si>
    <r>
      <t xml:space="preserve">Celkom </t>
    </r>
    <r>
      <rPr>
        <b/>
        <sz val="9"/>
        <rFont val="Arial"/>
        <family val="2"/>
        <charset val="238"/>
      </rPr>
      <t>(diskontované)</t>
    </r>
  </si>
  <si>
    <t>07  Ocenenie a úspora času</t>
  </si>
  <si>
    <t>7.1 Typ vstupných dát:</t>
  </si>
  <si>
    <t>7.4 Jazdný čas osobného vozidla (h)</t>
  </si>
  <si>
    <t>7.5 Jazdný čas nákladného auta (h)</t>
  </si>
  <si>
    <t>08  Prevádzkové náklady vozidiel</t>
  </si>
  <si>
    <t>8.1 Zdroj dát pre výpočet spotreby vozidiel:</t>
  </si>
  <si>
    <t>8.2 Celková spotreba vozidiel bez projektu v l</t>
  </si>
  <si>
    <t>8.3 Celková spotreba vozidiel s projektom v l</t>
  </si>
  <si>
    <t>8.4 Priemerné ceny pohonných hmôt bez DPH (EUR)</t>
  </si>
  <si>
    <t>8.5 Zdroj dát pre výpočet ostatných prevádzkových nákladov vozidiel:</t>
  </si>
  <si>
    <t>8.6 Ostatné prevádzkové náklady vozidiel bez projektu (EUR)</t>
  </si>
  <si>
    <t>8.7 Ostatné prevádzkové náklady vozidiel s projektom (EUR)</t>
  </si>
  <si>
    <t>8.8 Prevádzkové náklady vozidiel</t>
  </si>
  <si>
    <t>8.9 Prevádzkové náklady vozidiel</t>
  </si>
  <si>
    <t>8.10 Úspora prevádzkových nákladov vozidiel</t>
  </si>
  <si>
    <t>09  Nehodovosť</t>
  </si>
  <si>
    <t>9.1 Spôsob výpočtu úspor zo zníženia nehodovosti:</t>
  </si>
  <si>
    <t>9.2 Zmena miery nehodovosti vplyvom projektu:</t>
  </si>
  <si>
    <t>9.3 História nehodovosti na príslušných úsekoch</t>
  </si>
  <si>
    <t>9.4 Nehodovosť</t>
  </si>
  <si>
    <t>9.5 Nehodovosť</t>
  </si>
  <si>
    <t>9.6 Nehodovosť</t>
  </si>
  <si>
    <t>9.7 Nehodovosť</t>
  </si>
  <si>
    <t>9.8 Nehodovosť</t>
  </si>
  <si>
    <t>9.9 Úspora na nehodovosti</t>
  </si>
  <si>
    <r>
      <t xml:space="preserve">Inkrementálne </t>
    </r>
    <r>
      <rPr>
        <b/>
        <sz val="9"/>
        <rFont val="Arial"/>
        <family val="2"/>
        <charset val="238"/>
      </rPr>
      <t>(PRÍRASTKOVÉ)</t>
    </r>
  </si>
  <si>
    <t>11  Ekonomická analýza</t>
  </si>
  <si>
    <t>11.1 Čistá súčasná hodnota investície</t>
  </si>
  <si>
    <t>10  Ostatné externality</t>
  </si>
  <si>
    <t>10.1 Sociálne náklady na dopad hluku (EUR)</t>
  </si>
  <si>
    <t>10.2 Sociálne náklady na vplyv exhalátov (EUR)</t>
  </si>
  <si>
    <t>10.3 Celková úspora nákladov na ostatné externality (EUR)</t>
  </si>
  <si>
    <t>Rýchlostná cesta</t>
  </si>
  <si>
    <t>Rýchlostná cesta 1/2</t>
  </si>
  <si>
    <t>Stará cesta</t>
  </si>
  <si>
    <t>Nová cesta</t>
  </si>
  <si>
    <t>Hárok pre výpočet vplyvu zníženia dopravného zaťaženia</t>
  </si>
  <si>
    <t>Pokles dopravy na obchvate (osobné)</t>
  </si>
  <si>
    <t>Pokles dopravy na obchvate (nákladné)</t>
  </si>
  <si>
    <t>Pokles dopravy na privádzači Tvrdošín (osobné)</t>
  </si>
  <si>
    <t>Pokles dopravy na privádzači Tvrdošín (nákladné)</t>
  </si>
  <si>
    <t>Doplnené ÚHP</t>
  </si>
  <si>
    <t>Stavebný dozor</t>
  </si>
  <si>
    <t>Žltá - zmeny ÚHP, v zmysle textu stanoviska.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</si>
</sst>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8" formatCode="#,##0.00\ &quot;€&quot;;[Red]\-#,##0.00\ &quot;€&quot;"/>
    <numFmt numFmtId="43" formatCode="_-* #,##0.00\ _€_-;\-* #,##0.00\ _€_-;_-* &quot;-&quot;??\ _€_-;_-@_-"/>
    <numFmt numFmtId="164" formatCode="0.0%"/>
    <numFmt numFmtId="165" formatCode="0.0000000%"/>
    <numFmt numFmtId="166" formatCode="#,##0_ ;[Red]\-#,##0\ "/>
    <numFmt numFmtId="167" formatCode="#,##0.00\ &quot;Sk&quot;;[Red]\-#,##0.00\ &quot;Sk&quot;"/>
    <numFmt numFmtId="168" formatCode="#,##0.00\ &quot;€&quot;"/>
    <numFmt numFmtId="169" formatCode="#,##0.00_ ;[Red]\-#,##0.00\ "/>
    <numFmt numFmtId="170" formatCode="_-* #,##0\ [$€-41B]_-;\-* #,##0\ [$€-41B]_-;_-* &quot;-&quot;??\ [$€-41B]_-;_-@_-"/>
    <numFmt numFmtId="171" formatCode="#,##0.000"/>
    <numFmt numFmtId="172" formatCode="0.00000"/>
    <numFmt numFmtId="173" formatCode="#,##0.0000"/>
    <numFmt numFmtId="174" formatCode="#,##0.00000"/>
  </numFmts>
  <fonts count="35" x14ac:knownFonts="1">
    <font>
      <sz val="10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10"/>
      <color rgb="FFFF0000"/>
      <name val="Arial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</font>
    <font>
      <b/>
      <sz val="10"/>
      <name val="Arial"/>
      <family val="2"/>
      <charset val="238"/>
    </font>
    <font>
      <i/>
      <sz val="10"/>
      <name val="Arial"/>
      <family val="2"/>
      <charset val="238"/>
    </font>
    <font>
      <sz val="11"/>
      <color indexed="8"/>
      <name val="Calibri"/>
      <family val="2"/>
      <charset val="238"/>
    </font>
    <font>
      <b/>
      <sz val="10"/>
      <color indexed="8"/>
      <name val="Arial"/>
      <family val="2"/>
      <charset val="238"/>
    </font>
    <font>
      <sz val="10"/>
      <name val="Arial"/>
      <family val="2"/>
    </font>
    <font>
      <sz val="11"/>
      <color theme="1"/>
      <name val="Calibri"/>
      <family val="2"/>
      <charset val="238"/>
      <scheme val="minor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i/>
      <sz val="10"/>
      <name val="Arial"/>
      <family val="2"/>
    </font>
    <font>
      <sz val="10"/>
      <color rgb="FFFF0000"/>
      <name val="Arial"/>
      <family val="2"/>
    </font>
    <font>
      <sz val="10"/>
      <color theme="0"/>
      <name val="Arial"/>
      <family val="2"/>
      <charset val="238"/>
    </font>
    <font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1"/>
      <color indexed="8"/>
      <name val="Calibri"/>
      <family val="2"/>
      <charset val="238"/>
    </font>
    <font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color theme="10"/>
      <name val="Arial"/>
      <family val="2"/>
    </font>
    <font>
      <sz val="10"/>
      <color rgb="FFFF0000"/>
      <name val="Calibri"/>
      <family val="2"/>
    </font>
    <font>
      <sz val="10"/>
      <name val="Calibri"/>
      <family val="2"/>
    </font>
    <font>
      <u/>
      <sz val="10"/>
      <color rgb="FF0070C0"/>
      <name val="Arial"/>
      <family val="2"/>
    </font>
    <font>
      <b/>
      <sz val="12"/>
      <color theme="1"/>
      <name val="Arial"/>
      <family val="2"/>
      <charset val="238"/>
    </font>
    <font>
      <b/>
      <sz val="9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  <font>
      <sz val="11"/>
      <color rgb="FF3F3F76"/>
      <name val="Calibri"/>
      <family val="2"/>
      <charset val="238"/>
      <scheme val="minor"/>
    </font>
    <font>
      <b/>
      <sz val="10"/>
      <color theme="1"/>
      <name val="Arial"/>
      <family val="2"/>
      <charset val="238"/>
    </font>
    <font>
      <b/>
      <sz val="11"/>
      <color rgb="FFFA7D00"/>
      <name val="Calibri"/>
      <family val="2"/>
      <charset val="238"/>
      <scheme val="minor"/>
    </font>
    <font>
      <sz val="9"/>
      <color theme="0" tint="-0.14999847407452621"/>
      <name val="Arial"/>
      <family val="2"/>
      <charset val="238"/>
    </font>
    <font>
      <i/>
      <sz val="10"/>
      <color theme="1"/>
      <name val="Arial"/>
      <family val="2"/>
      <charset val="238"/>
    </font>
    <font>
      <i/>
      <sz val="10"/>
      <color rgb="FFFA7D00"/>
      <name val="Calibri"/>
      <family val="2"/>
      <charset val="238"/>
      <scheme val="minor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</borders>
  <cellStyleXfs count="13">
    <xf numFmtId="0" fontId="0" fillId="0" borderId="0"/>
    <xf numFmtId="9" fontId="1" fillId="0" borderId="0" applyFont="0" applyFill="0" applyBorder="0" applyAlignment="0" applyProtection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43" fontId="1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29" fillId="11" borderId="17" applyNumberFormat="0" applyAlignment="0" applyProtection="0"/>
    <xf numFmtId="0" fontId="31" fillId="13" borderId="17" applyNumberFormat="0" applyAlignment="0" applyProtection="0"/>
  </cellStyleXfs>
  <cellXfs count="372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1" xfId="0" applyFont="1" applyBorder="1"/>
    <xf numFmtId="164" fontId="0" fillId="0" borderId="1" xfId="0" applyNumberFormat="1" applyBorder="1"/>
    <xf numFmtId="0" fontId="0" fillId="0" borderId="1" xfId="0" applyBorder="1"/>
    <xf numFmtId="0" fontId="0" fillId="0" borderId="1" xfId="0" applyBorder="1" applyAlignment="1">
      <alignment horizontal="right"/>
    </xf>
    <xf numFmtId="0" fontId="5" fillId="0" borderId="0" xfId="0" applyFont="1"/>
    <xf numFmtId="2" fontId="0" fillId="0" borderId="1" xfId="0" applyNumberFormat="1" applyBorder="1"/>
    <xf numFmtId="0" fontId="5" fillId="0" borderId="1" xfId="0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right"/>
    </xf>
    <xf numFmtId="9" fontId="3" fillId="0" borderId="1" xfId="0" applyNumberFormat="1" applyFont="1" applyFill="1" applyBorder="1" applyAlignment="1">
      <alignment horizontal="right"/>
    </xf>
    <xf numFmtId="2" fontId="0" fillId="0" borderId="1" xfId="0" applyNumberFormat="1" applyFill="1" applyBorder="1"/>
    <xf numFmtId="0" fontId="3" fillId="0" borderId="0" xfId="0" applyFont="1" applyFill="1" applyBorder="1" applyAlignment="1">
      <alignment horizontal="left"/>
    </xf>
    <xf numFmtId="9" fontId="3" fillId="0" borderId="0" xfId="0" applyNumberFormat="1" applyFont="1" applyFill="1" applyBorder="1" applyAlignment="1">
      <alignment horizontal="right"/>
    </xf>
    <xf numFmtId="2" fontId="0" fillId="0" borderId="0" xfId="0" applyNumberFormat="1" applyFill="1" applyBorder="1"/>
    <xf numFmtId="0" fontId="6" fillId="0" borderId="1" xfId="0" applyFont="1" applyFill="1" applyBorder="1" applyAlignment="1">
      <alignment horizontal="left"/>
    </xf>
    <xf numFmtId="0" fontId="3" fillId="0" borderId="5" xfId="0" applyFont="1" applyBorder="1" applyAlignment="1">
      <alignment horizontal="left"/>
    </xf>
    <xf numFmtId="0" fontId="3" fillId="0" borderId="6" xfId="0" applyFont="1" applyBorder="1" applyAlignment="1">
      <alignment horizontal="left"/>
    </xf>
    <xf numFmtId="0" fontId="5" fillId="0" borderId="1" xfId="0" applyFont="1" applyFill="1" applyBorder="1" applyAlignment="1">
      <alignment horizontal="left"/>
    </xf>
    <xf numFmtId="9" fontId="5" fillId="0" borderId="1" xfId="0" applyNumberFormat="1" applyFont="1" applyFill="1" applyBorder="1" applyAlignment="1">
      <alignment horizontal="right"/>
    </xf>
    <xf numFmtId="2" fontId="5" fillId="0" borderId="1" xfId="0" applyNumberFormat="1" applyFont="1" applyFill="1" applyBorder="1"/>
    <xf numFmtId="0" fontId="4" fillId="0" borderId="1" xfId="0" applyFont="1" applyFill="1" applyBorder="1"/>
    <xf numFmtId="0" fontId="0" fillId="0" borderId="0" xfId="0" applyFill="1"/>
    <xf numFmtId="0" fontId="0" fillId="0" borderId="1" xfId="0" applyFill="1" applyBorder="1"/>
    <xf numFmtId="0" fontId="0" fillId="0" borderId="0" xfId="0" applyBorder="1"/>
    <xf numFmtId="10" fontId="7" fillId="0" borderId="1" xfId="1" applyNumberFormat="1" applyFont="1" applyBorder="1"/>
    <xf numFmtId="164" fontId="7" fillId="0" borderId="1" xfId="1" applyNumberFormat="1" applyFont="1" applyBorder="1"/>
    <xf numFmtId="164" fontId="0" fillId="0" borderId="1" xfId="1" applyNumberFormat="1" applyFont="1" applyBorder="1"/>
    <xf numFmtId="3" fontId="0" fillId="0" borderId="1" xfId="0" applyNumberFormat="1" applyBorder="1"/>
    <xf numFmtId="0" fontId="3" fillId="0" borderId="1" xfId="0" applyFont="1" applyFill="1" applyBorder="1"/>
    <xf numFmtId="0" fontId="11" fillId="0" borderId="1" xfId="0" applyFont="1" applyBorder="1"/>
    <xf numFmtId="0" fontId="0" fillId="0" borderId="0" xfId="0" applyAlignment="1"/>
    <xf numFmtId="0" fontId="2" fillId="0" borderId="1" xfId="0" applyFont="1" applyBorder="1"/>
    <xf numFmtId="0" fontId="5" fillId="0" borderId="1" xfId="0" applyFont="1" applyBorder="1"/>
    <xf numFmtId="0" fontId="5" fillId="0" borderId="1" xfId="0" applyFont="1" applyBorder="1" applyAlignment="1">
      <alignment wrapText="1"/>
    </xf>
    <xf numFmtId="3" fontId="5" fillId="0" borderId="1" xfId="0" applyNumberFormat="1" applyFont="1" applyBorder="1"/>
    <xf numFmtId="0" fontId="12" fillId="0" borderId="1" xfId="0" applyFont="1" applyBorder="1" applyAlignment="1">
      <alignment horizontal="right"/>
    </xf>
    <xf numFmtId="0" fontId="13" fillId="0" borderId="1" xfId="0" applyFont="1" applyBorder="1" applyAlignment="1">
      <alignment horizontal="right"/>
    </xf>
    <xf numFmtId="0" fontId="13" fillId="0" borderId="7" xfId="0" applyFont="1" applyBorder="1" applyAlignment="1">
      <alignment horizontal="right"/>
    </xf>
    <xf numFmtId="0" fontId="9" fillId="0" borderId="0" xfId="7"/>
    <xf numFmtId="3" fontId="9" fillId="0" borderId="1" xfId="0" applyNumberFormat="1" applyFont="1" applyBorder="1"/>
    <xf numFmtId="0" fontId="5" fillId="0" borderId="1" xfId="0" applyFont="1" applyFill="1" applyBorder="1"/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 wrapText="1"/>
    </xf>
    <xf numFmtId="4" fontId="0" fillId="0" borderId="1" xfId="0" applyNumberFormat="1" applyFill="1" applyBorder="1"/>
    <xf numFmtId="0" fontId="3" fillId="0" borderId="1" xfId="0" applyFont="1" applyBorder="1" applyAlignment="1">
      <alignment horizontal="center"/>
    </xf>
    <xf numFmtId="4" fontId="0" fillId="0" borderId="1" xfId="0" applyNumberFormat="1" applyBorder="1"/>
    <xf numFmtId="0" fontId="4" fillId="0" borderId="1" xfId="0" applyFont="1" applyBorder="1"/>
    <xf numFmtId="4" fontId="4" fillId="0" borderId="1" xfId="0" applyNumberFormat="1" applyFont="1" applyBorder="1"/>
    <xf numFmtId="0" fontId="13" fillId="0" borderId="0" xfId="0" applyFont="1" applyFill="1" applyBorder="1" applyAlignment="1">
      <alignment horizontal="left"/>
    </xf>
    <xf numFmtId="4" fontId="0" fillId="0" borderId="0" xfId="0" applyNumberFormat="1"/>
    <xf numFmtId="3" fontId="0" fillId="0" borderId="1" xfId="0" applyNumberFormat="1" applyFill="1" applyBorder="1"/>
    <xf numFmtId="3" fontId="0" fillId="0" borderId="0" xfId="0" applyNumberFormat="1"/>
    <xf numFmtId="0" fontId="5" fillId="2" borderId="1" xfId="0" applyFont="1" applyFill="1" applyBorder="1"/>
    <xf numFmtId="0" fontId="3" fillId="2" borderId="1" xfId="0" applyFont="1" applyFill="1" applyBorder="1"/>
    <xf numFmtId="0" fontId="0" fillId="2" borderId="0" xfId="0" applyFill="1"/>
    <xf numFmtId="4" fontId="0" fillId="2" borderId="1" xfId="0" applyNumberFormat="1" applyFill="1" applyBorder="1"/>
    <xf numFmtId="0" fontId="0" fillId="2" borderId="1" xfId="0" applyFill="1" applyBorder="1"/>
    <xf numFmtId="10" fontId="14" fillId="2" borderId="0" xfId="0" applyNumberFormat="1" applyFont="1" applyFill="1"/>
    <xf numFmtId="165" fontId="0" fillId="2" borderId="0" xfId="0" applyNumberFormat="1" applyFill="1"/>
    <xf numFmtId="0" fontId="5" fillId="2" borderId="0" xfId="0" applyFont="1" applyFill="1"/>
    <xf numFmtId="0" fontId="6" fillId="2" borderId="1" xfId="0" applyFont="1" applyFill="1" applyBorder="1"/>
    <xf numFmtId="3" fontId="0" fillId="2" borderId="1" xfId="0" applyNumberFormat="1" applyFill="1" applyBorder="1"/>
    <xf numFmtId="3" fontId="0" fillId="0" borderId="0" xfId="0" applyNumberFormat="1" applyBorder="1"/>
    <xf numFmtId="9" fontId="0" fillId="0" borderId="0" xfId="0" applyNumberFormat="1"/>
    <xf numFmtId="9" fontId="0" fillId="0" borderId="0" xfId="1" applyNumberFormat="1" applyFont="1"/>
    <xf numFmtId="167" fontId="0" fillId="0" borderId="0" xfId="0" applyNumberFormat="1"/>
    <xf numFmtId="3" fontId="5" fillId="2" borderId="1" xfId="0" applyNumberFormat="1" applyFont="1" applyFill="1" applyBorder="1"/>
    <xf numFmtId="0" fontId="14" fillId="0" borderId="1" xfId="0" applyFont="1" applyBorder="1"/>
    <xf numFmtId="0" fontId="9" fillId="0" borderId="1" xfId="0" applyFont="1" applyBorder="1"/>
    <xf numFmtId="0" fontId="14" fillId="2" borderId="1" xfId="0" applyFont="1" applyFill="1" applyBorder="1"/>
    <xf numFmtId="0" fontId="9" fillId="0" borderId="0" xfId="7" applyAlignment="1">
      <alignment horizontal="left"/>
    </xf>
    <xf numFmtId="10" fontId="5" fillId="0" borderId="1" xfId="1" applyNumberFormat="1" applyFont="1" applyFill="1" applyBorder="1"/>
    <xf numFmtId="3" fontId="0" fillId="3" borderId="1" xfId="0" applyNumberFormat="1" applyFill="1" applyBorder="1"/>
    <xf numFmtId="0" fontId="0" fillId="3" borderId="1" xfId="0" applyFill="1" applyBorder="1"/>
    <xf numFmtId="0" fontId="4" fillId="2" borderId="1" xfId="0" applyFont="1" applyFill="1" applyBorder="1"/>
    <xf numFmtId="3" fontId="12" fillId="3" borderId="2" xfId="0" applyNumberFormat="1" applyFont="1" applyFill="1" applyBorder="1"/>
    <xf numFmtId="3" fontId="12" fillId="3" borderId="1" xfId="0" applyNumberFormat="1" applyFont="1" applyFill="1" applyBorder="1"/>
    <xf numFmtId="0" fontId="11" fillId="0" borderId="0" xfId="0" applyFont="1"/>
    <xf numFmtId="0" fontId="0" fillId="0" borderId="1" xfId="0" applyFont="1" applyBorder="1"/>
    <xf numFmtId="0" fontId="2" fillId="3" borderId="1" xfId="0" applyFont="1" applyFill="1" applyBorder="1"/>
    <xf numFmtId="3" fontId="4" fillId="0" borderId="1" xfId="0" applyNumberFormat="1" applyFont="1" applyFill="1" applyBorder="1"/>
    <xf numFmtId="3" fontId="11" fillId="0" borderId="1" xfId="0" applyNumberFormat="1" applyFont="1" applyBorder="1"/>
    <xf numFmtId="0" fontId="5" fillId="0" borderId="0" xfId="0" applyFont="1" applyBorder="1"/>
    <xf numFmtId="0" fontId="2" fillId="0" borderId="8" xfId="0" applyFont="1" applyBorder="1"/>
    <xf numFmtId="0" fontId="15" fillId="0" borderId="0" xfId="0" applyFont="1" applyFill="1"/>
    <xf numFmtId="0" fontId="5" fillId="0" borderId="1" xfId="2" applyFont="1" applyBorder="1"/>
    <xf numFmtId="0" fontId="3" fillId="0" borderId="1" xfId="2" applyFont="1" applyBorder="1"/>
    <xf numFmtId="3" fontId="5" fillId="0" borderId="1" xfId="7" applyNumberFormat="1" applyFont="1" applyBorder="1"/>
    <xf numFmtId="3" fontId="9" fillId="0" borderId="1" xfId="7" applyNumberFormat="1" applyFont="1" applyFill="1" applyBorder="1"/>
    <xf numFmtId="3" fontId="4" fillId="0" borderId="1" xfId="7" applyNumberFormat="1" applyFont="1" applyFill="1" applyBorder="1"/>
    <xf numFmtId="3" fontId="11" fillId="0" borderId="1" xfId="0" applyNumberFormat="1" applyFont="1" applyFill="1" applyBorder="1"/>
    <xf numFmtId="0" fontId="2" fillId="0" borderId="8" xfId="0" applyFont="1" applyFill="1" applyBorder="1"/>
    <xf numFmtId="2" fontId="16" fillId="0" borderId="0" xfId="7" applyNumberFormat="1" applyFont="1" applyFill="1" applyBorder="1" applyAlignment="1"/>
    <xf numFmtId="0" fontId="11" fillId="0" borderId="1" xfId="0" applyFont="1" applyFill="1" applyBorder="1" applyAlignment="1">
      <alignment horizontal="center" vertical="center" wrapText="1"/>
    </xf>
    <xf numFmtId="0" fontId="17" fillId="0" borderId="1" xfId="0" applyFont="1" applyBorder="1" applyAlignment="1">
      <alignment vertical="center"/>
    </xf>
    <xf numFmtId="0" fontId="12" fillId="0" borderId="1" xfId="0" applyFont="1" applyBorder="1" applyAlignment="1">
      <alignment vertical="center"/>
    </xf>
    <xf numFmtId="0" fontId="16" fillId="0" borderId="1" xfId="0" applyFont="1" applyBorder="1" applyAlignment="1">
      <alignment horizontal="justify" vertical="center" wrapText="1"/>
    </xf>
    <xf numFmtId="0" fontId="16" fillId="0" borderId="1" xfId="0" applyFont="1" applyFill="1" applyBorder="1" applyAlignment="1">
      <alignment horizontal="right" vertical="center" wrapText="1"/>
    </xf>
    <xf numFmtId="0" fontId="16" fillId="0" borderId="1" xfId="0" applyFont="1" applyFill="1" applyBorder="1" applyAlignment="1">
      <alignment horizontal="justify" vertical="center" wrapText="1"/>
    </xf>
    <xf numFmtId="0" fontId="12" fillId="0" borderId="1" xfId="0" applyFont="1" applyFill="1" applyBorder="1" applyAlignment="1">
      <alignment vertical="center"/>
    </xf>
    <xf numFmtId="0" fontId="4" fillId="0" borderId="1" xfId="2" applyFont="1" applyBorder="1"/>
    <xf numFmtId="0" fontId="0" fillId="0" borderId="9" xfId="0" applyBorder="1"/>
    <xf numFmtId="0" fontId="3" fillId="0" borderId="12" xfId="0" applyFont="1" applyBorder="1"/>
    <xf numFmtId="38" fontId="0" fillId="0" borderId="0" xfId="0" applyNumberFormat="1" applyBorder="1"/>
    <xf numFmtId="10" fontId="7" fillId="0" borderId="13" xfId="1" applyNumberFormat="1" applyFont="1" applyBorder="1"/>
    <xf numFmtId="0" fontId="18" fillId="0" borderId="12" xfId="0" applyFont="1" applyBorder="1"/>
    <xf numFmtId="38" fontId="18" fillId="0" borderId="0" xfId="0" applyNumberFormat="1" applyFont="1" applyBorder="1"/>
    <xf numFmtId="0" fontId="0" fillId="0" borderId="12" xfId="0" applyBorder="1"/>
    <xf numFmtId="0" fontId="0" fillId="0" borderId="13" xfId="0" applyBorder="1"/>
    <xf numFmtId="0" fontId="18" fillId="0" borderId="14" xfId="0" applyFont="1" applyBorder="1"/>
    <xf numFmtId="38" fontId="18" fillId="0" borderId="15" xfId="0" applyNumberFormat="1" applyFont="1" applyBorder="1"/>
    <xf numFmtId="10" fontId="7" fillId="0" borderId="16" xfId="1" applyNumberFormat="1" applyFont="1" applyBorder="1"/>
    <xf numFmtId="38" fontId="0" fillId="0" borderId="0" xfId="0" applyNumberFormat="1"/>
    <xf numFmtId="0" fontId="5" fillId="0" borderId="1" xfId="0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3" fontId="12" fillId="0" borderId="2" xfId="0" applyNumberFormat="1" applyFont="1" applyFill="1" applyBorder="1"/>
    <xf numFmtId="3" fontId="12" fillId="0" borderId="1" xfId="0" applyNumberFormat="1" applyFont="1" applyFill="1" applyBorder="1"/>
    <xf numFmtId="3" fontId="5" fillId="0" borderId="1" xfId="0" applyNumberFormat="1" applyFont="1" applyFill="1" applyBorder="1"/>
    <xf numFmtId="0" fontId="5" fillId="0" borderId="7" xfId="0" applyFont="1" applyBorder="1"/>
    <xf numFmtId="0" fontId="5" fillId="0" borderId="7" xfId="2" applyFont="1" applyBorder="1"/>
    <xf numFmtId="0" fontId="4" fillId="0" borderId="0" xfId="7" applyFont="1" applyBorder="1" applyAlignment="1">
      <alignment horizontal="left" vertical="center"/>
    </xf>
    <xf numFmtId="0" fontId="9" fillId="0" borderId="0" xfId="7" applyFill="1"/>
    <xf numFmtId="0" fontId="2" fillId="0" borderId="1" xfId="0" applyFont="1" applyFill="1" applyBorder="1"/>
    <xf numFmtId="0" fontId="11" fillId="0" borderId="1" xfId="0" applyFont="1" applyFill="1" applyBorder="1" applyAlignment="1">
      <alignment horizontal="center" vertical="center" wrapText="1"/>
    </xf>
    <xf numFmtId="4" fontId="0" fillId="0" borderId="0" xfId="0" applyNumberFormat="1" applyAlignment="1"/>
    <xf numFmtId="171" fontId="0" fillId="0" borderId="1" xfId="0" applyNumberFormat="1" applyBorder="1"/>
    <xf numFmtId="0" fontId="11" fillId="0" borderId="0" xfId="0" applyFont="1" applyFill="1"/>
    <xf numFmtId="4" fontId="0" fillId="0" borderId="0" xfId="0" applyNumberFormat="1" applyBorder="1"/>
    <xf numFmtId="0" fontId="11" fillId="0" borderId="1" xfId="0" applyFont="1" applyFill="1" applyBorder="1" applyAlignment="1">
      <alignment vertical="center" wrapText="1"/>
    </xf>
    <xf numFmtId="0" fontId="16" fillId="0" borderId="1" xfId="0" applyFont="1" applyFill="1" applyBorder="1" applyAlignment="1">
      <alignment vertical="center" wrapText="1"/>
    </xf>
    <xf numFmtId="0" fontId="14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5" fillId="0" borderId="0" xfId="0" applyFont="1" applyBorder="1" applyAlignment="1">
      <alignment horizontal="left"/>
    </xf>
    <xf numFmtId="0" fontId="11" fillId="0" borderId="2" xfId="0" applyFont="1" applyBorder="1" applyAlignment="1"/>
    <xf numFmtId="0" fontId="3" fillId="0" borderId="2" xfId="2" applyFont="1" applyBorder="1" applyAlignment="1"/>
    <xf numFmtId="0" fontId="5" fillId="0" borderId="2" xfId="2" applyFont="1" applyBorder="1" applyAlignment="1"/>
    <xf numFmtId="0" fontId="9" fillId="0" borderId="2" xfId="2" applyFont="1" applyBorder="1" applyAlignment="1"/>
    <xf numFmtId="0" fontId="4" fillId="0" borderId="2" xfId="2" applyFont="1" applyBorder="1" applyAlignment="1"/>
    <xf numFmtId="0" fontId="0" fillId="0" borderId="0" xfId="0" applyFill="1" applyAlignment="1"/>
    <xf numFmtId="0" fontId="11" fillId="0" borderId="1" xfId="0" applyFont="1" applyBorder="1" applyAlignment="1">
      <alignment horizontal="center"/>
    </xf>
    <xf numFmtId="0" fontId="5" fillId="4" borderId="1" xfId="0" applyFont="1" applyFill="1" applyBorder="1"/>
    <xf numFmtId="3" fontId="9" fillId="4" borderId="1" xfId="0" applyNumberFormat="1" applyFont="1" applyFill="1" applyBorder="1"/>
    <xf numFmtId="3" fontId="0" fillId="4" borderId="1" xfId="0" applyNumberFormat="1" applyFill="1" applyBorder="1"/>
    <xf numFmtId="3" fontId="5" fillId="4" borderId="1" xfId="0" applyNumberFormat="1" applyFont="1" applyFill="1" applyBorder="1"/>
    <xf numFmtId="0" fontId="5" fillId="4" borderId="4" xfId="0" applyFont="1" applyFill="1" applyBorder="1"/>
    <xf numFmtId="2" fontId="5" fillId="4" borderId="1" xfId="2" applyNumberFormat="1" applyFont="1" applyFill="1" applyBorder="1" applyAlignment="1">
      <alignment horizontal="center" wrapText="1"/>
    </xf>
    <xf numFmtId="166" fontId="0" fillId="4" borderId="1" xfId="0" applyNumberFormat="1" applyFill="1" applyBorder="1"/>
    <xf numFmtId="166" fontId="4" fillId="4" borderId="1" xfId="0" applyNumberFormat="1" applyFont="1" applyFill="1" applyBorder="1"/>
    <xf numFmtId="170" fontId="5" fillId="4" borderId="1" xfId="0" applyNumberFormat="1" applyFont="1" applyFill="1" applyBorder="1"/>
    <xf numFmtId="10" fontId="5" fillId="4" borderId="1" xfId="0" applyNumberFormat="1" applyFont="1" applyFill="1" applyBorder="1"/>
    <xf numFmtId="169" fontId="5" fillId="4" borderId="1" xfId="0" applyNumberFormat="1" applyFont="1" applyFill="1" applyBorder="1"/>
    <xf numFmtId="0" fontId="11" fillId="4" borderId="1" xfId="0" applyFont="1" applyFill="1" applyBorder="1"/>
    <xf numFmtId="0" fontId="11" fillId="4" borderId="8" xfId="0" applyFont="1" applyFill="1" applyBorder="1"/>
    <xf numFmtId="3" fontId="9" fillId="4" borderId="1" xfId="7" applyNumberFormat="1" applyFont="1" applyFill="1" applyBorder="1"/>
    <xf numFmtId="3" fontId="4" fillId="4" borderId="1" xfId="7" applyNumberFormat="1" applyFont="1" applyFill="1" applyBorder="1"/>
    <xf numFmtId="3" fontId="9" fillId="4" borderId="1" xfId="7" applyNumberFormat="1" applyFill="1" applyBorder="1"/>
    <xf numFmtId="3" fontId="5" fillId="4" borderId="1" xfId="7" applyNumberFormat="1" applyFont="1" applyFill="1" applyBorder="1"/>
    <xf numFmtId="3" fontId="11" fillId="4" borderId="1" xfId="0" applyNumberFormat="1" applyFont="1" applyFill="1" applyBorder="1"/>
    <xf numFmtId="0" fontId="5" fillId="4" borderId="1" xfId="0" applyFont="1" applyFill="1" applyBorder="1" applyAlignment="1">
      <alignment horizontal="right"/>
    </xf>
    <xf numFmtId="3" fontId="3" fillId="4" borderId="1" xfId="0" applyNumberFormat="1" applyFont="1" applyFill="1" applyBorder="1"/>
    <xf numFmtId="3" fontId="4" fillId="4" borderId="1" xfId="0" applyNumberFormat="1" applyFont="1" applyFill="1" applyBorder="1"/>
    <xf numFmtId="168" fontId="5" fillId="4" borderId="1" xfId="0" applyNumberFormat="1" applyFont="1" applyFill="1" applyBorder="1"/>
    <xf numFmtId="0" fontId="5" fillId="4" borderId="4" xfId="0" applyFont="1" applyFill="1" applyBorder="1" applyAlignment="1">
      <alignment horizontal="right"/>
    </xf>
    <xf numFmtId="3" fontId="0" fillId="4" borderId="2" xfId="0" applyNumberFormat="1" applyFill="1" applyBorder="1"/>
    <xf numFmtId="3" fontId="12" fillId="4" borderId="2" xfId="0" applyNumberFormat="1" applyFont="1" applyFill="1" applyBorder="1"/>
    <xf numFmtId="3" fontId="5" fillId="4" borderId="2" xfId="0" applyNumberFormat="1" applyFont="1" applyFill="1" applyBorder="1"/>
    <xf numFmtId="0" fontId="4" fillId="0" borderId="0" xfId="8" applyFont="1"/>
    <xf numFmtId="0" fontId="9" fillId="0" borderId="0" xfId="8" applyFont="1"/>
    <xf numFmtId="0" fontId="14" fillId="0" borderId="0" xfId="8" applyFont="1"/>
    <xf numFmtId="0" fontId="9" fillId="0" borderId="1" xfId="8" applyFont="1" applyBorder="1"/>
    <xf numFmtId="0" fontId="9" fillId="0" borderId="1" xfId="8" applyFont="1" applyBorder="1" applyAlignment="1">
      <alignment vertical="center"/>
    </xf>
    <xf numFmtId="0" fontId="11" fillId="0" borderId="0" xfId="0" applyFont="1" applyAlignment="1"/>
    <xf numFmtId="0" fontId="9" fillId="0" borderId="1" xfId="8" applyFont="1" applyFill="1" applyBorder="1" applyAlignment="1">
      <alignment horizontal="left"/>
    </xf>
    <xf numFmtId="0" fontId="9" fillId="0" borderId="0" xfId="8" applyFont="1" applyFill="1" applyBorder="1" applyAlignment="1">
      <alignment horizontal="left"/>
    </xf>
    <xf numFmtId="0" fontId="14" fillId="0" borderId="1" xfId="8" applyFont="1" applyFill="1" applyBorder="1" applyAlignment="1">
      <alignment horizontal="center"/>
    </xf>
    <xf numFmtId="4" fontId="9" fillId="0" borderId="1" xfId="8" applyNumberFormat="1" applyFont="1" applyFill="1" applyBorder="1"/>
    <xf numFmtId="4" fontId="9" fillId="0" borderId="1" xfId="7" applyNumberFormat="1" applyBorder="1"/>
    <xf numFmtId="0" fontId="3" fillId="0" borderId="1" xfId="2" applyFont="1" applyFill="1" applyBorder="1"/>
    <xf numFmtId="9" fontId="0" fillId="0" borderId="1" xfId="1" applyFont="1" applyFill="1" applyBorder="1"/>
    <xf numFmtId="4" fontId="16" fillId="3" borderId="1" xfId="0" applyNumberFormat="1" applyFont="1" applyFill="1" applyBorder="1"/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/>
    </xf>
    <xf numFmtId="0" fontId="11" fillId="0" borderId="1" xfId="0" applyFont="1" applyFill="1" applyBorder="1"/>
    <xf numFmtId="0" fontId="16" fillId="0" borderId="1" xfId="0" applyFont="1" applyFill="1" applyBorder="1"/>
    <xf numFmtId="0" fontId="9" fillId="0" borderId="1" xfId="0" applyFont="1" applyFill="1" applyBorder="1"/>
    <xf numFmtId="0" fontId="16" fillId="0" borderId="0" xfId="0" applyFont="1" applyFill="1"/>
    <xf numFmtId="0" fontId="9" fillId="0" borderId="1" xfId="0" applyFont="1" applyFill="1" applyBorder="1" applyAlignment="1">
      <alignment wrapText="1"/>
    </xf>
    <xf numFmtId="4" fontId="7" fillId="0" borderId="1" xfId="1" applyNumberFormat="1" applyFont="1" applyBorder="1"/>
    <xf numFmtId="0" fontId="5" fillId="0" borderId="1" xfId="0" applyFont="1" applyFill="1" applyBorder="1" applyAlignment="1">
      <alignment horizontal="left" vertical="center" wrapText="1"/>
    </xf>
    <xf numFmtId="0" fontId="14" fillId="0" borderId="1" xfId="8" applyFont="1" applyFill="1" applyBorder="1" applyAlignment="1">
      <alignment horizontal="right"/>
    </xf>
    <xf numFmtId="171" fontId="16" fillId="0" borderId="1" xfId="0" applyNumberFormat="1" applyFont="1" applyBorder="1"/>
    <xf numFmtId="172" fontId="0" fillId="0" borderId="0" xfId="0" applyNumberFormat="1"/>
    <xf numFmtId="0" fontId="11" fillId="0" borderId="1" xfId="0" applyFont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9" fillId="0" borderId="0" xfId="8" applyFont="1" applyAlignment="1"/>
    <xf numFmtId="0" fontId="9" fillId="0" borderId="0" xfId="8" applyFont="1" applyAlignment="1">
      <alignment horizontal="center"/>
    </xf>
    <xf numFmtId="0" fontId="9" fillId="0" borderId="0" xfId="8" applyAlignment="1">
      <alignment horizontal="center"/>
    </xf>
    <xf numFmtId="0" fontId="9" fillId="0" borderId="0" xfId="8" applyFont="1" applyFill="1" applyBorder="1" applyAlignment="1">
      <alignment horizontal="center"/>
    </xf>
    <xf numFmtId="0" fontId="9" fillId="0" borderId="0" xfId="8" applyFill="1" applyBorder="1" applyAlignment="1">
      <alignment horizontal="center"/>
    </xf>
    <xf numFmtId="0" fontId="9" fillId="0" borderId="0" xfId="8" applyFont="1" applyFill="1" applyBorder="1"/>
    <xf numFmtId="0" fontId="4" fillId="0" borderId="0" xfId="8" applyFont="1" applyFill="1" applyBorder="1"/>
    <xf numFmtId="0" fontId="4" fillId="0" borderId="1" xfId="2" applyFont="1" applyFill="1" applyBorder="1"/>
    <xf numFmtId="3" fontId="4" fillId="0" borderId="1" xfId="9" applyNumberFormat="1" applyFont="1" applyFill="1" applyBorder="1" applyAlignment="1"/>
    <xf numFmtId="3" fontId="9" fillId="0" borderId="0" xfId="8" applyNumberFormat="1" applyFont="1"/>
    <xf numFmtId="0" fontId="9" fillId="0" borderId="0" xfId="8" applyFill="1" applyBorder="1"/>
    <xf numFmtId="0" fontId="9" fillId="0" borderId="0" xfId="8" applyFill="1" applyAlignment="1">
      <alignment horizontal="center"/>
    </xf>
    <xf numFmtId="0" fontId="4" fillId="0" borderId="0" xfId="2" applyFont="1" applyFill="1" applyBorder="1"/>
    <xf numFmtId="3" fontId="9" fillId="0" borderId="0" xfId="2" applyNumberFormat="1" applyFont="1" applyFill="1" applyBorder="1"/>
    <xf numFmtId="0" fontId="9" fillId="0" borderId="0" xfId="8" applyFont="1" applyFill="1" applyBorder="1" applyAlignment="1"/>
    <xf numFmtId="0" fontId="4" fillId="0" borderId="1" xfId="8" applyFont="1" applyFill="1" applyBorder="1"/>
    <xf numFmtId="0" fontId="4" fillId="4" borderId="8" xfId="8" applyFont="1" applyFill="1" applyBorder="1" applyAlignment="1">
      <alignment horizontal="left"/>
    </xf>
    <xf numFmtId="3" fontId="4" fillId="4" borderId="8" xfId="8" applyNumberFormat="1" applyFont="1" applyFill="1" applyBorder="1" applyAlignment="1">
      <alignment horizontal="left"/>
    </xf>
    <xf numFmtId="3" fontId="9" fillId="4" borderId="8" xfId="9" applyNumberFormat="1" applyFont="1" applyFill="1" applyBorder="1" applyAlignment="1">
      <alignment horizontal="right"/>
    </xf>
    <xf numFmtId="3" fontId="9" fillId="4" borderId="1" xfId="9" applyNumberFormat="1" applyFont="1" applyFill="1" applyBorder="1" applyAlignment="1">
      <alignment horizontal="right"/>
    </xf>
    <xf numFmtId="3" fontId="4" fillId="4" borderId="1" xfId="9" applyNumberFormat="1" applyFont="1" applyFill="1" applyBorder="1" applyAlignment="1">
      <alignment horizontal="right"/>
    </xf>
    <xf numFmtId="0" fontId="4" fillId="4" borderId="1" xfId="8" applyFont="1" applyFill="1" applyBorder="1" applyAlignment="1">
      <alignment horizontal="left"/>
    </xf>
    <xf numFmtId="0" fontId="11" fillId="0" borderId="10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4" fillId="0" borderId="2" xfId="7" applyFont="1" applyBorder="1" applyAlignment="1">
      <alignment vertical="center"/>
    </xf>
    <xf numFmtId="0" fontId="9" fillId="0" borderId="0" xfId="8"/>
    <xf numFmtId="0" fontId="19" fillId="5" borderId="0" xfId="7" applyFont="1" applyFill="1" applyBorder="1"/>
    <xf numFmtId="0" fontId="20" fillId="5" borderId="0" xfId="7" applyFont="1" applyFill="1"/>
    <xf numFmtId="0" fontId="20" fillId="0" borderId="0" xfId="7" applyFont="1"/>
    <xf numFmtId="0" fontId="20" fillId="0" borderId="0" xfId="7" applyFont="1" applyAlignment="1">
      <alignment wrapText="1"/>
    </xf>
    <xf numFmtId="0" fontId="20" fillId="0" borderId="1" xfId="7" applyFont="1" applyBorder="1" applyAlignment="1">
      <alignment vertical="center" wrapText="1"/>
    </xf>
    <xf numFmtId="0" fontId="20" fillId="6" borderId="1" xfId="7" applyFont="1" applyFill="1" applyBorder="1" applyAlignment="1">
      <alignment vertical="center" wrapText="1"/>
    </xf>
    <xf numFmtId="0" fontId="20" fillId="3" borderId="1" xfId="7" applyFont="1" applyFill="1" applyBorder="1" applyAlignment="1">
      <alignment vertical="center"/>
    </xf>
    <xf numFmtId="0" fontId="20" fillId="4" borderId="1" xfId="7" applyFont="1" applyFill="1" applyBorder="1" applyAlignment="1">
      <alignment vertical="center"/>
    </xf>
    <xf numFmtId="0" fontId="8" fillId="0" borderId="1" xfId="0" applyFont="1" applyFill="1" applyBorder="1"/>
    <xf numFmtId="0" fontId="11" fillId="0" borderId="1" xfId="0" applyFont="1" applyBorder="1" applyAlignment="1">
      <alignment horizontal="left" vertical="center"/>
    </xf>
    <xf numFmtId="0" fontId="4" fillId="0" borderId="1" xfId="7" applyFont="1" applyBorder="1"/>
    <xf numFmtId="0" fontId="4" fillId="0" borderId="1" xfId="0" applyFont="1" applyBorder="1" applyAlignment="1"/>
    <xf numFmtId="3" fontId="0" fillId="0" borderId="1" xfId="0" applyNumberFormat="1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172" fontId="0" fillId="0" borderId="0" xfId="0" applyNumberFormat="1" applyFill="1"/>
    <xf numFmtId="0" fontId="2" fillId="0" borderId="1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/>
    </xf>
    <xf numFmtId="0" fontId="4" fillId="0" borderId="1" xfId="7" applyFont="1" applyBorder="1" applyAlignment="1">
      <alignment vertical="center"/>
    </xf>
    <xf numFmtId="0" fontId="9" fillId="3" borderId="1" xfId="7" applyFill="1" applyBorder="1"/>
    <xf numFmtId="4" fontId="9" fillId="3" borderId="1" xfId="7" applyNumberFormat="1" applyFill="1" applyBorder="1"/>
    <xf numFmtId="171" fontId="16" fillId="0" borderId="1" xfId="0" applyNumberFormat="1" applyFont="1" applyFill="1" applyBorder="1"/>
    <xf numFmtId="0" fontId="22" fillId="0" borderId="1" xfId="7" applyFont="1" applyFill="1" applyBorder="1" applyAlignment="1">
      <alignment vertical="center" wrapText="1"/>
    </xf>
    <xf numFmtId="0" fontId="16" fillId="3" borderId="1" xfId="0" applyFont="1" applyFill="1" applyBorder="1"/>
    <xf numFmtId="3" fontId="0" fillId="2" borderId="0" xfId="0" applyNumberFormat="1" applyFill="1"/>
    <xf numFmtId="3" fontId="0" fillId="3" borderId="1" xfId="0" applyNumberFormat="1" applyFill="1" applyBorder="1" applyProtection="1">
      <protection locked="0"/>
    </xf>
    <xf numFmtId="4" fontId="0" fillId="4" borderId="1" xfId="0" applyNumberFormat="1" applyFill="1" applyBorder="1"/>
    <xf numFmtId="4" fontId="5" fillId="4" borderId="1" xfId="0" applyNumberFormat="1" applyFont="1" applyFill="1" applyBorder="1"/>
    <xf numFmtId="9" fontId="0" fillId="4" borderId="1" xfId="1" applyFont="1" applyFill="1" applyBorder="1"/>
    <xf numFmtId="4" fontId="0" fillId="3" borderId="1" xfId="0" applyNumberFormat="1" applyFill="1" applyBorder="1"/>
    <xf numFmtId="9" fontId="0" fillId="7" borderId="1" xfId="0" applyNumberFormat="1" applyFill="1" applyBorder="1" applyAlignment="1"/>
    <xf numFmtId="0" fontId="14" fillId="7" borderId="1" xfId="8" applyFont="1" applyFill="1" applyBorder="1" applyAlignment="1">
      <alignment horizontal="center"/>
    </xf>
    <xf numFmtId="0" fontId="9" fillId="7" borderId="1" xfId="8" applyFont="1" applyFill="1" applyBorder="1"/>
    <xf numFmtId="3" fontId="9" fillId="3" borderId="1" xfId="9" applyNumberFormat="1" applyFont="1" applyFill="1" applyBorder="1" applyAlignment="1"/>
    <xf numFmtId="1" fontId="0" fillId="0" borderId="1" xfId="0" applyNumberFormat="1" applyBorder="1"/>
    <xf numFmtId="8" fontId="0" fillId="0" borderId="0" xfId="0" applyNumberFormat="1"/>
    <xf numFmtId="4" fontId="3" fillId="0" borderId="1" xfId="0" applyNumberFormat="1" applyFont="1" applyFill="1" applyBorder="1"/>
    <xf numFmtId="4" fontId="3" fillId="0" borderId="1" xfId="0" applyNumberFormat="1" applyFont="1" applyBorder="1"/>
    <xf numFmtId="0" fontId="9" fillId="0" borderId="1" xfId="8" applyBorder="1"/>
    <xf numFmtId="1" fontId="0" fillId="0" borderId="0" xfId="0" applyNumberFormat="1"/>
    <xf numFmtId="3" fontId="9" fillId="0" borderId="0" xfId="7" applyNumberFormat="1"/>
    <xf numFmtId="4" fontId="9" fillId="0" borderId="0" xfId="7" applyNumberFormat="1"/>
    <xf numFmtId="10" fontId="7" fillId="8" borderId="1" xfId="1" applyNumberFormat="1" applyFont="1" applyFill="1" applyBorder="1"/>
    <xf numFmtId="0" fontId="2" fillId="0" borderId="2" xfId="0" applyFont="1" applyBorder="1"/>
    <xf numFmtId="164" fontId="7" fillId="0" borderId="2" xfId="1" applyNumberFormat="1" applyFont="1" applyBorder="1"/>
    <xf numFmtId="164" fontId="0" fillId="0" borderId="2" xfId="1" applyNumberFormat="1" applyFont="1" applyBorder="1"/>
    <xf numFmtId="4" fontId="7" fillId="0" borderId="2" xfId="1" applyNumberFormat="1" applyFont="1" applyBorder="1"/>
    <xf numFmtId="0" fontId="2" fillId="0" borderId="0" xfId="0" applyFont="1" applyFill="1" applyBorder="1"/>
    <xf numFmtId="164" fontId="7" fillId="0" borderId="0" xfId="1" applyNumberFormat="1" applyFont="1" applyFill="1" applyBorder="1"/>
    <xf numFmtId="164" fontId="0" fillId="0" borderId="0" xfId="1" applyNumberFormat="1" applyFont="1" applyFill="1" applyBorder="1"/>
    <xf numFmtId="4" fontId="7" fillId="0" borderId="0" xfId="1" applyNumberFormat="1" applyFont="1" applyFill="1" applyBorder="1"/>
    <xf numFmtId="171" fontId="0" fillId="0" borderId="1" xfId="0" applyNumberFormat="1" applyFill="1" applyBorder="1"/>
    <xf numFmtId="1" fontId="0" fillId="0" borderId="1" xfId="0" applyNumberFormat="1" applyFill="1" applyBorder="1"/>
    <xf numFmtId="0" fontId="24" fillId="0" borderId="0" xfId="10" applyFont="1" applyAlignment="1">
      <alignment wrapText="1"/>
    </xf>
    <xf numFmtId="173" fontId="7" fillId="0" borderId="1" xfId="1" applyNumberFormat="1" applyFont="1" applyBorder="1"/>
    <xf numFmtId="174" fontId="7" fillId="0" borderId="1" xfId="1" applyNumberFormat="1" applyFont="1" applyBorder="1"/>
    <xf numFmtId="4" fontId="11" fillId="0" borderId="1" xfId="0" applyNumberFormat="1" applyFont="1" applyFill="1" applyBorder="1"/>
    <xf numFmtId="4" fontId="5" fillId="0" borderId="1" xfId="0" applyNumberFormat="1" applyFont="1" applyFill="1" applyBorder="1"/>
    <xf numFmtId="0" fontId="0" fillId="0" borderId="1" xfId="0" applyBorder="1" applyAlignment="1">
      <alignment horizontal="center"/>
    </xf>
    <xf numFmtId="9" fontId="3" fillId="10" borderId="1" xfId="1" applyFont="1" applyFill="1" applyBorder="1"/>
    <xf numFmtId="0" fontId="3" fillId="10" borderId="1" xfId="0" applyFont="1" applyFill="1" applyBorder="1" applyAlignment="1">
      <alignment horizontal="center" wrapText="1"/>
    </xf>
    <xf numFmtId="0" fontId="3" fillId="10" borderId="1" xfId="0" applyFont="1" applyFill="1" applyBorder="1" applyAlignment="1">
      <alignment horizontal="center"/>
    </xf>
    <xf numFmtId="3" fontId="0" fillId="7" borderId="1" xfId="0" applyNumberFormat="1" applyFill="1" applyBorder="1"/>
    <xf numFmtId="3" fontId="5" fillId="0" borderId="1" xfId="7" applyNumberFormat="1" applyFont="1" applyFill="1" applyBorder="1"/>
    <xf numFmtId="0" fontId="25" fillId="0" borderId="0" xfId="0" applyFont="1"/>
    <xf numFmtId="3" fontId="27" fillId="0" borderId="1" xfId="0" applyNumberFormat="1" applyFont="1" applyBorder="1"/>
    <xf numFmtId="3" fontId="26" fillId="0" borderId="1" xfId="7" applyNumberFormat="1" applyFont="1" applyFill="1" applyBorder="1"/>
    <xf numFmtId="3" fontId="28" fillId="0" borderId="1" xfId="7" applyNumberFormat="1" applyFont="1" applyFill="1" applyBorder="1"/>
    <xf numFmtId="3" fontId="26" fillId="0" borderId="1" xfId="7" applyNumberFormat="1" applyFont="1" applyBorder="1"/>
    <xf numFmtId="0" fontId="30" fillId="0" borderId="0" xfId="0" applyFont="1"/>
    <xf numFmtId="0" fontId="29" fillId="11" borderId="17" xfId="11"/>
    <xf numFmtId="0" fontId="3" fillId="12" borderId="1" xfId="0" applyFont="1" applyFill="1" applyBorder="1"/>
    <xf numFmtId="0" fontId="9" fillId="12" borderId="1" xfId="7" applyFont="1" applyFill="1" applyBorder="1" applyAlignment="1">
      <alignment horizontal="left" vertical="center"/>
    </xf>
    <xf numFmtId="0" fontId="9" fillId="12" borderId="1" xfId="7" applyFont="1" applyFill="1" applyBorder="1" applyAlignment="1">
      <alignment vertical="center"/>
    </xf>
    <xf numFmtId="0" fontId="4" fillId="12" borderId="1" xfId="7" applyFont="1" applyFill="1" applyBorder="1" applyAlignment="1">
      <alignment vertical="center"/>
    </xf>
    <xf numFmtId="0" fontId="2" fillId="10" borderId="1" xfId="0" applyFont="1" applyFill="1" applyBorder="1"/>
    <xf numFmtId="0" fontId="0" fillId="10" borderId="1" xfId="0" applyFont="1" applyFill="1" applyBorder="1"/>
    <xf numFmtId="3" fontId="0" fillId="10" borderId="1" xfId="0" applyNumberFormat="1" applyFill="1" applyBorder="1"/>
    <xf numFmtId="0" fontId="11" fillId="12" borderId="1" xfId="0" applyFont="1" applyFill="1" applyBorder="1" applyAlignment="1">
      <alignment wrapText="1"/>
    </xf>
    <xf numFmtId="4" fontId="0" fillId="12" borderId="1" xfId="0" applyNumberFormat="1" applyFill="1" applyBorder="1"/>
    <xf numFmtId="4" fontId="11" fillId="12" borderId="1" xfId="0" applyNumberFormat="1" applyFont="1" applyFill="1" applyBorder="1"/>
    <xf numFmtId="4" fontId="5" fillId="12" borderId="1" xfId="0" applyNumberFormat="1" applyFont="1" applyFill="1" applyBorder="1"/>
    <xf numFmtId="0" fontId="0" fillId="12" borderId="1" xfId="0" applyFill="1" applyBorder="1"/>
    <xf numFmtId="1" fontId="0" fillId="12" borderId="1" xfId="0" applyNumberFormat="1" applyFill="1" applyBorder="1"/>
    <xf numFmtId="1" fontId="0" fillId="0" borderId="2" xfId="0" applyNumberFormat="1" applyFill="1" applyBorder="1"/>
    <xf numFmtId="0" fontId="0" fillId="0" borderId="2" xfId="0" applyFill="1" applyBorder="1"/>
    <xf numFmtId="0" fontId="0" fillId="12" borderId="2" xfId="0" applyFill="1" applyBorder="1"/>
    <xf numFmtId="1" fontId="32" fillId="0" borderId="0" xfId="0" applyNumberFormat="1" applyFont="1" applyFill="1" applyBorder="1"/>
    <xf numFmtId="0" fontId="32" fillId="0" borderId="0" xfId="0" applyFont="1" applyFill="1" applyBorder="1"/>
    <xf numFmtId="1" fontId="32" fillId="0" borderId="18" xfId="0" applyNumberFormat="1" applyFont="1" applyFill="1" applyBorder="1"/>
    <xf numFmtId="0" fontId="32" fillId="0" borderId="18" xfId="0" applyFont="1" applyFill="1" applyBorder="1"/>
    <xf numFmtId="0" fontId="33" fillId="0" borderId="0" xfId="0" applyFont="1"/>
    <xf numFmtId="0" fontId="34" fillId="13" borderId="17" xfId="12" applyFont="1"/>
    <xf numFmtId="0" fontId="20" fillId="12" borderId="1" xfId="7" applyFont="1" applyFill="1" applyBorder="1" applyAlignment="1">
      <alignment vertical="center"/>
    </xf>
    <xf numFmtId="0" fontId="30" fillId="12" borderId="0" xfId="0" applyFont="1" applyFill="1"/>
    <xf numFmtId="0" fontId="33" fillId="12" borderId="0" xfId="0" applyFont="1" applyFill="1"/>
    <xf numFmtId="0" fontId="11" fillId="0" borderId="2" xfId="0" applyFont="1" applyBorder="1" applyAlignment="1">
      <alignment horizontal="left" vertical="center"/>
    </xf>
    <xf numFmtId="0" fontId="11" fillId="0" borderId="3" xfId="0" applyFont="1" applyBorder="1" applyAlignment="1">
      <alignment horizontal="left" vertical="center"/>
    </xf>
    <xf numFmtId="0" fontId="11" fillId="0" borderId="4" xfId="0" applyFont="1" applyBorder="1" applyAlignment="1">
      <alignment horizontal="left" vertical="center"/>
    </xf>
    <xf numFmtId="0" fontId="11" fillId="0" borderId="2" xfId="0" applyFont="1" applyBorder="1" applyAlignment="1">
      <alignment horizontal="left"/>
    </xf>
    <xf numFmtId="0" fontId="11" fillId="0" borderId="4" xfId="0" applyFont="1" applyBorder="1" applyAlignment="1">
      <alignment horizontal="left"/>
    </xf>
    <xf numFmtId="0" fontId="11" fillId="0" borderId="1" xfId="0" applyFont="1" applyFill="1" applyBorder="1" applyAlignment="1">
      <alignment horizontal="justify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11" fillId="0" borderId="1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11" fillId="0" borderId="3" xfId="0" applyFont="1" applyBorder="1" applyAlignment="1">
      <alignment horizontal="left"/>
    </xf>
    <xf numFmtId="0" fontId="0" fillId="3" borderId="1" xfId="0" applyFill="1" applyBorder="1" applyAlignment="1">
      <alignment horizontal="center"/>
    </xf>
    <xf numFmtId="0" fontId="11" fillId="7" borderId="1" xfId="0" applyFont="1" applyFill="1" applyBorder="1" applyAlignment="1">
      <alignment horizontal="left"/>
    </xf>
    <xf numFmtId="0" fontId="11" fillId="7" borderId="2" xfId="0" applyFont="1" applyFill="1" applyBorder="1" applyAlignment="1">
      <alignment horizontal="left"/>
    </xf>
    <xf numFmtId="0" fontId="11" fillId="7" borderId="3" xfId="0" applyFont="1" applyFill="1" applyBorder="1" applyAlignment="1">
      <alignment horizontal="left"/>
    </xf>
    <xf numFmtId="0" fontId="11" fillId="7" borderId="4" xfId="0" applyFont="1" applyFill="1" applyBorder="1" applyAlignment="1">
      <alignment horizontal="left"/>
    </xf>
    <xf numFmtId="0" fontId="11" fillId="9" borderId="1" xfId="0" applyFont="1" applyFill="1" applyBorder="1" applyAlignment="1">
      <alignment horizontal="left"/>
    </xf>
    <xf numFmtId="0" fontId="11" fillId="9" borderId="2" xfId="0" applyFont="1" applyFill="1" applyBorder="1" applyAlignment="1">
      <alignment horizontal="left"/>
    </xf>
    <xf numFmtId="0" fontId="11" fillId="9" borderId="3" xfId="0" applyFont="1" applyFill="1" applyBorder="1" applyAlignment="1">
      <alignment horizontal="left"/>
    </xf>
    <xf numFmtId="0" fontId="11" fillId="9" borderId="4" xfId="0" applyFont="1" applyFill="1" applyBorder="1" applyAlignment="1">
      <alignment horizontal="left"/>
    </xf>
    <xf numFmtId="0" fontId="16" fillId="3" borderId="2" xfId="0" applyFont="1" applyFill="1" applyBorder="1" applyAlignment="1">
      <alignment horizontal="center"/>
    </xf>
    <xf numFmtId="0" fontId="16" fillId="3" borderId="3" xfId="0" applyFont="1" applyFill="1" applyBorder="1" applyAlignment="1">
      <alignment horizontal="center"/>
    </xf>
    <xf numFmtId="0" fontId="16" fillId="3" borderId="4" xfId="0" applyFont="1" applyFill="1" applyBorder="1" applyAlignment="1">
      <alignment horizontal="center"/>
    </xf>
    <xf numFmtId="0" fontId="9" fillId="3" borderId="2" xfId="7" applyFill="1" applyBorder="1" applyAlignment="1"/>
    <xf numFmtId="0" fontId="9" fillId="3" borderId="4" xfId="7" applyFill="1" applyBorder="1" applyAlignment="1"/>
    <xf numFmtId="0" fontId="9" fillId="3" borderId="1" xfId="7" applyFill="1" applyBorder="1" applyAlignment="1"/>
    <xf numFmtId="0" fontId="9" fillId="3" borderId="1" xfId="7" applyFill="1" applyBorder="1" applyAlignment="1">
      <alignment horizontal="center"/>
    </xf>
    <xf numFmtId="0" fontId="3" fillId="0" borderId="2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3" fontId="4" fillId="0" borderId="2" xfId="0" applyNumberFormat="1" applyFont="1" applyFill="1" applyBorder="1" applyAlignment="1">
      <alignment horizontal="left"/>
    </xf>
    <xf numFmtId="3" fontId="4" fillId="0" borderId="4" xfId="0" applyNumberFormat="1" applyFont="1" applyFill="1" applyBorder="1" applyAlignment="1">
      <alignment horizontal="left"/>
    </xf>
    <xf numFmtId="3" fontId="3" fillId="0" borderId="2" xfId="0" applyNumberFormat="1" applyFont="1" applyBorder="1" applyAlignment="1">
      <alignment horizontal="left"/>
    </xf>
    <xf numFmtId="3" fontId="3" fillId="0" borderId="4" xfId="0" applyNumberFormat="1" applyFont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4" xfId="0" applyBorder="1" applyAlignment="1">
      <alignment horizontal="left"/>
    </xf>
    <xf numFmtId="0" fontId="3" fillId="0" borderId="2" xfId="2" applyFont="1" applyBorder="1" applyAlignment="1">
      <alignment horizontal="left"/>
    </xf>
    <xf numFmtId="0" fontId="3" fillId="0" borderId="4" xfId="2" applyFont="1" applyBorder="1" applyAlignment="1">
      <alignment horizontal="left"/>
    </xf>
    <xf numFmtId="0" fontId="0" fillId="0" borderId="3" xfId="0" applyBorder="1" applyAlignment="1">
      <alignment horizontal="left"/>
    </xf>
    <xf numFmtId="0" fontId="3" fillId="0" borderId="2" xfId="2" applyFont="1" applyBorder="1" applyAlignment="1">
      <alignment horizontal="center"/>
    </xf>
    <xf numFmtId="0" fontId="3" fillId="0" borderId="3" xfId="2" applyFont="1" applyBorder="1" applyAlignment="1">
      <alignment horizontal="center"/>
    </xf>
    <xf numFmtId="0" fontId="3" fillId="0" borderId="4" xfId="2" applyFont="1" applyBorder="1" applyAlignment="1">
      <alignment horizontal="center"/>
    </xf>
    <xf numFmtId="0" fontId="3" fillId="0" borderId="3" xfId="2" applyFont="1" applyBorder="1" applyAlignment="1">
      <alignment horizontal="left"/>
    </xf>
    <xf numFmtId="0" fontId="9" fillId="0" borderId="1" xfId="8" applyFont="1" applyFill="1" applyBorder="1" applyAlignment="1">
      <alignment horizontal="left"/>
    </xf>
    <xf numFmtId="9" fontId="0" fillId="3" borderId="1" xfId="0" applyNumberFormat="1" applyFill="1" applyBorder="1" applyAlignment="1">
      <alignment horizontal="center"/>
    </xf>
    <xf numFmtId="0" fontId="11" fillId="0" borderId="1" xfId="0" applyFont="1" applyBorder="1" applyAlignment="1">
      <alignment horizontal="left"/>
    </xf>
  </cellXfs>
  <cellStyles count="13">
    <cellStyle name="Čiarka" xfId="9" builtinId="3"/>
    <cellStyle name="Hypertextové prepojenie" xfId="10" builtinId="8"/>
    <cellStyle name="Normal 10" xfId="8"/>
    <cellStyle name="Normal 2" xfId="7"/>
    <cellStyle name="Normálne" xfId="0" builtinId="0"/>
    <cellStyle name="normálne 10" xfId="6"/>
    <cellStyle name="normálne 2" xfId="2"/>
    <cellStyle name="normálne 7" xfId="3"/>
    <cellStyle name="normálne 8" xfId="4"/>
    <cellStyle name="normálne 9" xfId="5"/>
    <cellStyle name="Percentá" xfId="1" builtinId="5"/>
    <cellStyle name="Vstup" xfId="11" builtinId="20"/>
    <cellStyle name="Výpočet" xfId="12" builtinId="22"/>
  </cellStyles>
  <dxfs count="323">
    <dxf>
      <font>
        <color rgb="FFFF0000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 tint="-0.14996795556505021"/>
        </patternFill>
      </fill>
    </dxf>
    <dxf>
      <font>
        <color rgb="FFFF0000"/>
      </font>
    </dxf>
    <dxf>
      <fill>
        <patternFill patternType="solid">
          <bgColor theme="0"/>
        </patternFill>
      </fill>
    </dxf>
    <dxf>
      <font>
        <condense val="0"/>
        <extend val="0"/>
        <color indexed="10"/>
      </font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Deloitte">
      <a:dk1>
        <a:sysClr val="windowText" lastClr="000000"/>
      </a:dk1>
      <a:lt1>
        <a:srgbClr val="FFFFFF"/>
      </a:lt1>
      <a:dk2>
        <a:srgbClr val="002776"/>
      </a:dk2>
      <a:lt2>
        <a:srgbClr val="FFFFFF"/>
      </a:lt2>
      <a:accent1>
        <a:srgbClr val="002776"/>
      </a:accent1>
      <a:accent2>
        <a:srgbClr val="92D400"/>
      </a:accent2>
      <a:accent3>
        <a:srgbClr val="00A1DE"/>
      </a:accent3>
      <a:accent4>
        <a:srgbClr val="72C7E7"/>
      </a:accent4>
      <a:accent5>
        <a:srgbClr val="3C8A2E"/>
      </a:accent5>
      <a:accent6>
        <a:srgbClr val="C9DD03"/>
      </a:accent6>
      <a:hlink>
        <a:srgbClr val="3C8A2E"/>
      </a:hlink>
      <a:folHlink>
        <a:srgbClr val="C9DD03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C32"/>
  <sheetViews>
    <sheetView showGridLines="0" tabSelected="1" zoomScale="90" zoomScaleNormal="90" workbookViewId="0"/>
  </sheetViews>
  <sheetFormatPr defaultRowHeight="12.75" x14ac:dyDescent="0.2"/>
  <cols>
    <col min="1" max="1" width="2.7109375" style="223" customWidth="1"/>
    <col min="2" max="2" width="4.5703125" style="223" customWidth="1"/>
    <col min="3" max="3" width="103.7109375" style="223" customWidth="1"/>
    <col min="4" max="16384" width="9.140625" style="223"/>
  </cols>
  <sheetData>
    <row r="2" spans="2:3" x14ac:dyDescent="0.2">
      <c r="B2" s="170" t="s">
        <v>342</v>
      </c>
    </row>
    <row r="3" spans="2:3" x14ac:dyDescent="0.2">
      <c r="B3" s="224" t="s">
        <v>337</v>
      </c>
      <c r="C3" s="225"/>
    </row>
    <row r="4" spans="2:3" x14ac:dyDescent="0.2">
      <c r="B4" s="170"/>
      <c r="C4" s="262"/>
    </row>
    <row r="5" spans="2:3" x14ac:dyDescent="0.2">
      <c r="B5" s="170"/>
    </row>
    <row r="6" spans="2:3" x14ac:dyDescent="0.2">
      <c r="B6" s="224" t="s">
        <v>275</v>
      </c>
      <c r="C6" s="225"/>
    </row>
    <row r="7" spans="2:3" ht="25.5" x14ac:dyDescent="0.2">
      <c r="B7" s="41"/>
      <c r="C7" s="227" t="s">
        <v>343</v>
      </c>
    </row>
    <row r="8" spans="2:3" x14ac:dyDescent="0.2">
      <c r="B8" s="41"/>
      <c r="C8" s="226"/>
    </row>
    <row r="9" spans="2:3" x14ac:dyDescent="0.2">
      <c r="B9" s="224" t="s">
        <v>276</v>
      </c>
      <c r="C9" s="225"/>
    </row>
    <row r="10" spans="2:3" x14ac:dyDescent="0.2">
      <c r="B10" s="41"/>
      <c r="C10" s="226" t="s">
        <v>277</v>
      </c>
    </row>
    <row r="11" spans="2:3" ht="26.25" customHeight="1" x14ac:dyDescent="0.2">
      <c r="B11" s="41"/>
      <c r="C11" s="228" t="s">
        <v>279</v>
      </c>
    </row>
    <row r="12" spans="2:3" ht="26.25" customHeight="1" x14ac:dyDescent="0.2">
      <c r="B12" s="41"/>
      <c r="C12" s="229" t="s">
        <v>280</v>
      </c>
    </row>
    <row r="13" spans="2:3" ht="26.25" customHeight="1" x14ac:dyDescent="0.2">
      <c r="B13" s="41"/>
      <c r="C13" s="230" t="s">
        <v>281</v>
      </c>
    </row>
    <row r="14" spans="2:3" ht="26.25" customHeight="1" x14ac:dyDescent="0.2">
      <c r="B14" s="41"/>
      <c r="C14" s="231" t="s">
        <v>282</v>
      </c>
    </row>
    <row r="15" spans="2:3" ht="26.25" customHeight="1" x14ac:dyDescent="0.2">
      <c r="B15" s="41"/>
      <c r="C15" s="317" t="s">
        <v>455</v>
      </c>
    </row>
    <row r="16" spans="2:3" ht="26.25" customHeight="1" x14ac:dyDescent="0.2">
      <c r="B16" s="41"/>
      <c r="C16" s="246" t="s">
        <v>321</v>
      </c>
    </row>
    <row r="17" spans="2:3" x14ac:dyDescent="0.2">
      <c r="B17" s="41"/>
      <c r="C17" s="226"/>
    </row>
    <row r="18" spans="2:3" x14ac:dyDescent="0.2">
      <c r="B18" s="224" t="s">
        <v>278</v>
      </c>
      <c r="C18" s="225"/>
    </row>
    <row r="19" spans="2:3" x14ac:dyDescent="0.2">
      <c r="B19" s="41"/>
      <c r="C19" s="277" t="s">
        <v>350</v>
      </c>
    </row>
    <row r="20" spans="2:3" x14ac:dyDescent="0.2">
      <c r="B20" s="41"/>
      <c r="C20" s="277" t="s">
        <v>351</v>
      </c>
    </row>
    <row r="21" spans="2:3" x14ac:dyDescent="0.2">
      <c r="B21" s="41"/>
      <c r="C21" s="277" t="s">
        <v>352</v>
      </c>
    </row>
    <row r="22" spans="2:3" x14ac:dyDescent="0.2">
      <c r="B22" s="41"/>
      <c r="C22" s="277" t="s">
        <v>353</v>
      </c>
    </row>
    <row r="23" spans="2:3" x14ac:dyDescent="0.2">
      <c r="B23" s="41"/>
      <c r="C23" s="277" t="s">
        <v>354</v>
      </c>
    </row>
    <row r="24" spans="2:3" x14ac:dyDescent="0.2">
      <c r="B24" s="41"/>
      <c r="C24" s="277" t="s">
        <v>355</v>
      </c>
    </row>
    <row r="25" spans="2:3" x14ac:dyDescent="0.2">
      <c r="B25" s="41"/>
      <c r="C25" s="277" t="s">
        <v>356</v>
      </c>
    </row>
    <row r="26" spans="2:3" x14ac:dyDescent="0.2">
      <c r="B26" s="41"/>
      <c r="C26" s="277" t="s">
        <v>357</v>
      </c>
    </row>
    <row r="27" spans="2:3" x14ac:dyDescent="0.2">
      <c r="B27" s="41"/>
      <c r="C27" s="277" t="s">
        <v>358</v>
      </c>
    </row>
    <row r="28" spans="2:3" x14ac:dyDescent="0.2">
      <c r="B28" s="41"/>
      <c r="C28" s="277" t="s">
        <v>359</v>
      </c>
    </row>
    <row r="29" spans="2:3" x14ac:dyDescent="0.2">
      <c r="B29" s="41"/>
      <c r="C29" s="277" t="s">
        <v>360</v>
      </c>
    </row>
    <row r="30" spans="2:3" x14ac:dyDescent="0.2">
      <c r="B30" s="41"/>
      <c r="C30" s="277" t="s">
        <v>361</v>
      </c>
    </row>
    <row r="31" spans="2:3" x14ac:dyDescent="0.2">
      <c r="B31" s="41"/>
      <c r="C31" s="277" t="s">
        <v>362</v>
      </c>
    </row>
    <row r="32" spans="2:3" x14ac:dyDescent="0.2">
      <c r="B32" s="41"/>
      <c r="C32" s="226"/>
    </row>
  </sheetData>
  <hyperlinks>
    <hyperlink ref="C19" location="'A1 Parametre'!A1" display="A1 Parametre"/>
    <hyperlink ref="C20" location="'A2 Intenzita dopravy'!A1" display="A2 Intenzita dopravy"/>
    <hyperlink ref="C21" location="'01 Investicne naklady'!A1" display="01 Investicne naklady"/>
    <hyperlink ref="C22" location="'02 Zostatkova hodnota'!A1" display="02 Zostatkova hodnota"/>
    <hyperlink ref="C23" location="'03 Prevadz.vydavky infr.'!A1" display="03 Prevadzka a udrzba infrastruktury"/>
    <hyperlink ref="C24" location="'04 Prijmy'!A1" display="04 Prijmy"/>
    <hyperlink ref="C25" location="'05 Financovanie'!A1" display="05 Financovanie"/>
    <hyperlink ref="C26" location="'06 Financna analyza'!A1" display="06 Financna analyza"/>
    <hyperlink ref="C27" location="'07 Uspora casu'!A1" display="07 Ocenenie a uspora casu"/>
    <hyperlink ref="C28" location="'08 Prev. naklady vozidiel'!A1" display="08 Prevadzkove naklady vozidiel"/>
    <hyperlink ref="C29" location="'09 Nehodovost'!A1" display="09 Nehodovost"/>
    <hyperlink ref="C30" location="'10 Externality ostat.'!A1" display="10 Ostatne externality"/>
    <hyperlink ref="C31" location="'11 Ekonomicka analyza'!A1" display="11 Ekonomicka analyza"/>
  </hyperlinks>
  <pageMargins left="0.74803149606299213" right="0.74803149606299213" top="0.98425196850393704" bottom="0.98425196850393704" header="0.51181102362204722" footer="0.51181102362204722"/>
  <pageSetup paperSize="9" scale="81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B128"/>
  <sheetViews>
    <sheetView showGridLines="0" zoomScale="80" zoomScaleNormal="80" workbookViewId="0"/>
  </sheetViews>
  <sheetFormatPr defaultRowHeight="12.75" x14ac:dyDescent="0.2"/>
  <cols>
    <col min="1" max="1" width="2.7109375" customWidth="1"/>
    <col min="2" max="2" width="43.42578125" customWidth="1"/>
    <col min="3" max="3" width="13.42578125" customWidth="1"/>
    <col min="4" max="5" width="10.7109375" customWidth="1"/>
    <col min="6" max="6" width="12.28515625" customWidth="1"/>
    <col min="7" max="7" width="15.42578125" customWidth="1"/>
    <col min="8" max="54" width="10.7109375" customWidth="1"/>
  </cols>
  <sheetData>
    <row r="1" spans="2:54" ht="15.75" x14ac:dyDescent="0.25">
      <c r="B1" s="288" t="s">
        <v>376</v>
      </c>
    </row>
    <row r="2" spans="2:54" x14ac:dyDescent="0.2">
      <c r="B2" s="2" t="s">
        <v>315</v>
      </c>
    </row>
    <row r="3" spans="2:54" x14ac:dyDescent="0.2">
      <c r="B3" s="3" t="s">
        <v>0</v>
      </c>
      <c r="C3" s="4">
        <v>0.04</v>
      </c>
    </row>
    <row r="4" spans="2:54" x14ac:dyDescent="0.2">
      <c r="B4" s="3" t="s">
        <v>1</v>
      </c>
      <c r="C4" s="4">
        <v>0.05</v>
      </c>
    </row>
    <row r="5" spans="2:54" x14ac:dyDescent="0.2">
      <c r="B5" s="3" t="s">
        <v>2</v>
      </c>
      <c r="C5" s="76">
        <v>2017</v>
      </c>
      <c r="D5" s="1"/>
    </row>
    <row r="6" spans="2:54" x14ac:dyDescent="0.2">
      <c r="B6" s="3" t="s">
        <v>94</v>
      </c>
      <c r="C6" s="76">
        <v>2019</v>
      </c>
    </row>
    <row r="7" spans="2:54" x14ac:dyDescent="0.2">
      <c r="B7" s="3" t="s">
        <v>85</v>
      </c>
      <c r="C7" s="76">
        <v>2023</v>
      </c>
    </row>
    <row r="8" spans="2:54" x14ac:dyDescent="0.2">
      <c r="B8" s="3" t="s">
        <v>86</v>
      </c>
      <c r="C8" s="76">
        <v>1</v>
      </c>
    </row>
    <row r="9" spans="2:54" x14ac:dyDescent="0.2">
      <c r="B9" s="3" t="s">
        <v>3</v>
      </c>
      <c r="C9" s="25">
        <v>30</v>
      </c>
    </row>
    <row r="10" spans="2:54" x14ac:dyDescent="0.2">
      <c r="B10" s="3" t="s">
        <v>338</v>
      </c>
      <c r="C10" s="5">
        <f>C9+C6</f>
        <v>2049</v>
      </c>
    </row>
    <row r="11" spans="2:54" x14ac:dyDescent="0.2">
      <c r="B11" s="3" t="s">
        <v>4</v>
      </c>
      <c r="C11" s="6" t="s">
        <v>5</v>
      </c>
    </row>
    <row r="12" spans="2:54" ht="6.75" customHeight="1" x14ac:dyDescent="0.2">
      <c r="L12" s="24"/>
      <c r="AO12" s="24"/>
    </row>
    <row r="13" spans="2:54" x14ac:dyDescent="0.2">
      <c r="B13" s="186" t="s">
        <v>262</v>
      </c>
      <c r="C13" s="34">
        <v>2008</v>
      </c>
      <c r="D13" s="34">
        <v>2009</v>
      </c>
      <c r="E13" s="34">
        <v>2010</v>
      </c>
      <c r="F13" s="34">
        <v>2011</v>
      </c>
      <c r="G13" s="34">
        <v>2012</v>
      </c>
      <c r="H13" s="34">
        <v>2013</v>
      </c>
      <c r="I13" s="34">
        <v>2014</v>
      </c>
      <c r="J13" s="34">
        <v>2015</v>
      </c>
      <c r="K13" s="34">
        <v>2016</v>
      </c>
      <c r="L13" s="34">
        <v>2017</v>
      </c>
      <c r="M13" s="34">
        <v>2018</v>
      </c>
      <c r="N13" s="34">
        <v>2019</v>
      </c>
      <c r="O13" s="34">
        <v>2020</v>
      </c>
      <c r="P13" s="34">
        <v>2021</v>
      </c>
      <c r="Q13" s="34">
        <v>2022</v>
      </c>
      <c r="R13" s="34">
        <v>2023</v>
      </c>
      <c r="S13" s="34">
        <v>2024</v>
      </c>
      <c r="T13" s="34">
        <v>2025</v>
      </c>
      <c r="U13" s="34">
        <v>2026</v>
      </c>
      <c r="V13" s="34">
        <v>2027</v>
      </c>
      <c r="W13" s="34">
        <v>2028</v>
      </c>
      <c r="X13" s="34">
        <v>2029</v>
      </c>
      <c r="Y13" s="34">
        <v>2030</v>
      </c>
      <c r="Z13" s="34">
        <v>2031</v>
      </c>
      <c r="AA13" s="34">
        <v>2032</v>
      </c>
      <c r="AB13" s="34">
        <v>2033</v>
      </c>
      <c r="AC13" s="34">
        <v>2034</v>
      </c>
      <c r="AD13" s="34">
        <v>2035</v>
      </c>
      <c r="AE13" s="34">
        <v>2036</v>
      </c>
      <c r="AF13" s="34">
        <v>2037</v>
      </c>
      <c r="AG13" s="34">
        <v>2038</v>
      </c>
      <c r="AH13" s="34">
        <v>2039</v>
      </c>
      <c r="AI13" s="34">
        <v>2040</v>
      </c>
      <c r="AJ13" s="34">
        <v>2041</v>
      </c>
      <c r="AK13" s="34">
        <v>2042</v>
      </c>
      <c r="AL13" s="34">
        <v>2043</v>
      </c>
      <c r="AM13" s="34">
        <v>2044</v>
      </c>
      <c r="AN13" s="34">
        <v>2045</v>
      </c>
      <c r="AO13" s="267">
        <v>2046</v>
      </c>
      <c r="AP13" s="34">
        <v>2047</v>
      </c>
      <c r="AQ13" s="267">
        <v>2048</v>
      </c>
      <c r="AR13" s="34">
        <v>2049</v>
      </c>
      <c r="AS13" s="34">
        <v>2050</v>
      </c>
      <c r="AT13" s="271"/>
      <c r="AU13" s="271"/>
      <c r="AV13" s="271"/>
      <c r="AW13" s="271"/>
      <c r="AX13" s="271"/>
      <c r="AY13" s="271"/>
      <c r="AZ13" s="271"/>
      <c r="BA13" s="271"/>
      <c r="BB13" s="271"/>
    </row>
    <row r="14" spans="2:54" ht="15" x14ac:dyDescent="0.25">
      <c r="B14" s="188" t="s">
        <v>336</v>
      </c>
      <c r="C14" s="27">
        <v>5.2999999999999999E-2</v>
      </c>
      <c r="D14" s="27">
        <v>-5.5E-2</v>
      </c>
      <c r="E14" s="27">
        <v>4.5999999999999999E-2</v>
      </c>
      <c r="F14" s="27">
        <v>3.3000000000000002E-2</v>
      </c>
      <c r="G14" s="27">
        <v>1.4E-2</v>
      </c>
      <c r="H14" s="27">
        <v>1.2999999999999999E-2</v>
      </c>
      <c r="I14" s="27">
        <v>2.3E-2</v>
      </c>
      <c r="J14" s="28">
        <v>2.5000000000000001E-2</v>
      </c>
      <c r="K14" s="28">
        <v>2.5387781959937041E-2</v>
      </c>
      <c r="L14" s="28">
        <v>2.5781578913812185E-2</v>
      </c>
      <c r="M14" s="28">
        <v>2.6181484161870966E-2</v>
      </c>
      <c r="N14" s="28">
        <v>2.6587592451565001E-2</v>
      </c>
      <c r="O14" s="28">
        <v>2.7E-2</v>
      </c>
      <c r="P14" s="28">
        <v>2.7933220330476478E-2</v>
      </c>
      <c r="Q14" s="28">
        <v>2.8898696223368311E-2</v>
      </c>
      <c r="R14" s="28">
        <v>2.9897542550772427E-2</v>
      </c>
      <c r="S14" s="28">
        <v>0.03</v>
      </c>
      <c r="T14" s="28">
        <v>0.03</v>
      </c>
      <c r="U14" s="28">
        <v>0.03</v>
      </c>
      <c r="V14" s="28">
        <v>3.0335642634235705E-2</v>
      </c>
      <c r="W14" s="28">
        <v>2.9536212922972885E-2</v>
      </c>
      <c r="X14" s="28">
        <v>2.875785043850184E-2</v>
      </c>
      <c r="Y14" s="28">
        <v>2.8000000000000001E-2</v>
      </c>
      <c r="Z14" s="28">
        <v>2.5340560072349548E-2</v>
      </c>
      <c r="AA14" s="28">
        <v>2.2933713742155578E-2</v>
      </c>
      <c r="AB14" s="28">
        <v>2.0755469670184351E-2</v>
      </c>
      <c r="AC14" s="28">
        <v>1.8784115214540559E-2</v>
      </c>
      <c r="AD14" s="28">
        <v>1.7000000000000001E-2</v>
      </c>
      <c r="AE14" s="28">
        <v>1.5582519323929109E-2</v>
      </c>
      <c r="AF14" s="28">
        <v>1.4283229910624945E-2</v>
      </c>
      <c r="AG14" s="28">
        <v>1.3092276828849142E-2</v>
      </c>
      <c r="AH14" s="28">
        <v>1.2000626863515945E-2</v>
      </c>
      <c r="AI14" s="28">
        <v>1.0999999999999999E-2</v>
      </c>
      <c r="AJ14" s="28">
        <v>1.0999999999999999E-2</v>
      </c>
      <c r="AK14" s="28">
        <v>1.0999999999999999E-2</v>
      </c>
      <c r="AL14" s="28">
        <v>1.0999999999999999E-2</v>
      </c>
      <c r="AM14" s="28">
        <v>1.0999999999999999E-2</v>
      </c>
      <c r="AN14" s="28">
        <v>1.0999999999999999E-2</v>
      </c>
      <c r="AO14" s="268">
        <v>1.0999999999999999E-2</v>
      </c>
      <c r="AP14" s="268">
        <v>1.0999999999999999E-2</v>
      </c>
      <c r="AQ14" s="268">
        <v>1.0999999999999999E-2</v>
      </c>
      <c r="AR14" s="268">
        <v>1.0999999999999999E-2</v>
      </c>
      <c r="AS14" s="28">
        <v>1.0999999999999999E-2</v>
      </c>
      <c r="AT14" s="272"/>
      <c r="AU14" s="272"/>
      <c r="AV14" s="272"/>
      <c r="AW14" s="272"/>
      <c r="AX14" s="272"/>
      <c r="AY14" s="272"/>
      <c r="AZ14" s="272"/>
      <c r="BA14" s="272"/>
      <c r="BB14" s="272"/>
    </row>
    <row r="15" spans="2:54" x14ac:dyDescent="0.2">
      <c r="B15" s="188" t="s">
        <v>300</v>
      </c>
      <c r="C15" s="29">
        <f t="shared" ref="C15:AH15" si="0">C14*0.7</f>
        <v>3.7099999999999994E-2</v>
      </c>
      <c r="D15" s="29">
        <f t="shared" si="0"/>
        <v>-3.85E-2</v>
      </c>
      <c r="E15" s="29">
        <f t="shared" si="0"/>
        <v>3.2199999999999999E-2</v>
      </c>
      <c r="F15" s="29">
        <f t="shared" si="0"/>
        <v>2.3099999999999999E-2</v>
      </c>
      <c r="G15" s="29">
        <f t="shared" si="0"/>
        <v>9.7999999999999997E-3</v>
      </c>
      <c r="H15" s="29">
        <f t="shared" si="0"/>
        <v>9.0999999999999987E-3</v>
      </c>
      <c r="I15" s="29">
        <f t="shared" si="0"/>
        <v>1.61E-2</v>
      </c>
      <c r="J15" s="29">
        <f t="shared" si="0"/>
        <v>1.7499999999999998E-2</v>
      </c>
      <c r="K15" s="29">
        <f t="shared" si="0"/>
        <v>1.7771447371955927E-2</v>
      </c>
      <c r="L15" s="29">
        <f t="shared" si="0"/>
        <v>1.8047105239668529E-2</v>
      </c>
      <c r="M15" s="29">
        <f t="shared" si="0"/>
        <v>1.8327038913309675E-2</v>
      </c>
      <c r="N15" s="29">
        <f t="shared" si="0"/>
        <v>1.8611314716095499E-2</v>
      </c>
      <c r="O15" s="29">
        <f t="shared" si="0"/>
        <v>1.89E-2</v>
      </c>
      <c r="P15" s="29">
        <f t="shared" si="0"/>
        <v>1.9553254231333535E-2</v>
      </c>
      <c r="Q15" s="29">
        <f t="shared" si="0"/>
        <v>2.0229087356357818E-2</v>
      </c>
      <c r="R15" s="29">
        <f t="shared" si="0"/>
        <v>2.0928279785540696E-2</v>
      </c>
      <c r="S15" s="29">
        <f t="shared" si="0"/>
        <v>2.0999999999999998E-2</v>
      </c>
      <c r="T15" s="29">
        <f t="shared" si="0"/>
        <v>2.0999999999999998E-2</v>
      </c>
      <c r="U15" s="29">
        <f t="shared" si="0"/>
        <v>2.0999999999999998E-2</v>
      </c>
      <c r="V15" s="29">
        <f t="shared" si="0"/>
        <v>2.1234949843964991E-2</v>
      </c>
      <c r="W15" s="29">
        <f t="shared" si="0"/>
        <v>2.0675349046081017E-2</v>
      </c>
      <c r="X15" s="29">
        <f t="shared" si="0"/>
        <v>2.0130495306951286E-2</v>
      </c>
      <c r="Y15" s="29">
        <f t="shared" si="0"/>
        <v>1.9599999999999999E-2</v>
      </c>
      <c r="Z15" s="29">
        <f t="shared" si="0"/>
        <v>1.7738392050644682E-2</v>
      </c>
      <c r="AA15" s="29">
        <f t="shared" si="0"/>
        <v>1.6053599619508904E-2</v>
      </c>
      <c r="AB15" s="29">
        <f t="shared" si="0"/>
        <v>1.4528828769129044E-2</v>
      </c>
      <c r="AC15" s="29">
        <f t="shared" si="0"/>
        <v>1.314888065017839E-2</v>
      </c>
      <c r="AD15" s="29">
        <f t="shared" si="0"/>
        <v>1.1900000000000001E-2</v>
      </c>
      <c r="AE15" s="29">
        <f t="shared" si="0"/>
        <v>1.0907763526750375E-2</v>
      </c>
      <c r="AF15" s="29">
        <f t="shared" si="0"/>
        <v>9.9982609374374611E-3</v>
      </c>
      <c r="AG15" s="29">
        <f t="shared" si="0"/>
        <v>9.1645937801943991E-3</v>
      </c>
      <c r="AH15" s="29">
        <f t="shared" si="0"/>
        <v>8.4004388044611605E-3</v>
      </c>
      <c r="AI15" s="29">
        <f t="shared" ref="AI15:AO15" si="1">AI14*0.7</f>
        <v>7.6999999999999994E-3</v>
      </c>
      <c r="AJ15" s="29">
        <f t="shared" si="1"/>
        <v>7.6999999999999994E-3</v>
      </c>
      <c r="AK15" s="29">
        <f t="shared" si="1"/>
        <v>7.6999999999999994E-3</v>
      </c>
      <c r="AL15" s="29">
        <f t="shared" si="1"/>
        <v>7.6999999999999994E-3</v>
      </c>
      <c r="AM15" s="29">
        <f t="shared" si="1"/>
        <v>7.6999999999999994E-3</v>
      </c>
      <c r="AN15" s="29">
        <f t="shared" si="1"/>
        <v>7.6999999999999994E-3</v>
      </c>
      <c r="AO15" s="269">
        <f t="shared" si="1"/>
        <v>7.6999999999999994E-3</v>
      </c>
      <c r="AP15" s="269">
        <f t="shared" ref="AP15:AS15" si="2">AP14*0.7</f>
        <v>7.6999999999999994E-3</v>
      </c>
      <c r="AQ15" s="269">
        <f t="shared" si="2"/>
        <v>7.6999999999999994E-3</v>
      </c>
      <c r="AR15" s="269">
        <f t="shared" si="2"/>
        <v>7.6999999999999994E-3</v>
      </c>
      <c r="AS15" s="29">
        <f t="shared" si="2"/>
        <v>7.6999999999999994E-3</v>
      </c>
      <c r="AT15" s="273"/>
      <c r="AU15" s="273"/>
      <c r="AV15" s="273"/>
      <c r="AW15" s="273"/>
      <c r="AX15" s="273"/>
      <c r="AY15" s="273"/>
      <c r="AZ15" s="273"/>
      <c r="BA15" s="273"/>
      <c r="BB15" s="273"/>
    </row>
    <row r="16" spans="2:54" x14ac:dyDescent="0.2">
      <c r="B16" s="188" t="s">
        <v>301</v>
      </c>
      <c r="C16" s="29">
        <f>C14*0.5</f>
        <v>2.6499999999999999E-2</v>
      </c>
      <c r="D16" s="29">
        <f t="shared" ref="D16:AO16" si="3">D14*0.5</f>
        <v>-2.75E-2</v>
      </c>
      <c r="E16" s="29">
        <f t="shared" si="3"/>
        <v>2.3E-2</v>
      </c>
      <c r="F16" s="29">
        <f t="shared" si="3"/>
        <v>1.6500000000000001E-2</v>
      </c>
      <c r="G16" s="29">
        <f t="shared" si="3"/>
        <v>7.0000000000000001E-3</v>
      </c>
      <c r="H16" s="29">
        <f t="shared" si="3"/>
        <v>6.4999999999999997E-3</v>
      </c>
      <c r="I16" s="29">
        <f t="shared" si="3"/>
        <v>1.15E-2</v>
      </c>
      <c r="J16" s="29">
        <f t="shared" si="3"/>
        <v>1.2500000000000001E-2</v>
      </c>
      <c r="K16" s="29">
        <f t="shared" si="3"/>
        <v>1.2693890979968521E-2</v>
      </c>
      <c r="L16" s="29">
        <f t="shared" si="3"/>
        <v>1.2890789456906093E-2</v>
      </c>
      <c r="M16" s="29">
        <f t="shared" si="3"/>
        <v>1.3090742080935483E-2</v>
      </c>
      <c r="N16" s="29">
        <f t="shared" si="3"/>
        <v>1.32937962257825E-2</v>
      </c>
      <c r="O16" s="29">
        <f t="shared" si="3"/>
        <v>1.35E-2</v>
      </c>
      <c r="P16" s="29">
        <f t="shared" si="3"/>
        <v>1.3966610165238239E-2</v>
      </c>
      <c r="Q16" s="29">
        <f t="shared" si="3"/>
        <v>1.4449348111684156E-2</v>
      </c>
      <c r="R16" s="29">
        <f t="shared" si="3"/>
        <v>1.4948771275386213E-2</v>
      </c>
      <c r="S16" s="29">
        <f t="shared" si="3"/>
        <v>1.4999999999999999E-2</v>
      </c>
      <c r="T16" s="29">
        <f t="shared" si="3"/>
        <v>1.4999999999999999E-2</v>
      </c>
      <c r="U16" s="29">
        <f t="shared" si="3"/>
        <v>1.4999999999999999E-2</v>
      </c>
      <c r="V16" s="29">
        <f t="shared" si="3"/>
        <v>1.5167821317117853E-2</v>
      </c>
      <c r="W16" s="29">
        <f t="shared" si="3"/>
        <v>1.4768106461486442E-2</v>
      </c>
      <c r="X16" s="29">
        <f t="shared" si="3"/>
        <v>1.437892521925092E-2</v>
      </c>
      <c r="Y16" s="29">
        <f t="shared" si="3"/>
        <v>1.4E-2</v>
      </c>
      <c r="Z16" s="29">
        <f t="shared" si="3"/>
        <v>1.2670280036174774E-2</v>
      </c>
      <c r="AA16" s="29">
        <f t="shared" si="3"/>
        <v>1.1466856871077789E-2</v>
      </c>
      <c r="AB16" s="29">
        <f t="shared" si="3"/>
        <v>1.0377734835092176E-2</v>
      </c>
      <c r="AC16" s="29">
        <f t="shared" si="3"/>
        <v>9.3920576072702797E-3</v>
      </c>
      <c r="AD16" s="29">
        <f t="shared" si="3"/>
        <v>8.5000000000000006E-3</v>
      </c>
      <c r="AE16" s="29">
        <f t="shared" si="3"/>
        <v>7.7912596619645544E-3</v>
      </c>
      <c r="AF16" s="29">
        <f t="shared" si="3"/>
        <v>7.1416149553124725E-3</v>
      </c>
      <c r="AG16" s="29">
        <f t="shared" si="3"/>
        <v>6.546138414424571E-3</v>
      </c>
      <c r="AH16" s="29">
        <f t="shared" si="3"/>
        <v>6.0003134317579724E-3</v>
      </c>
      <c r="AI16" s="29">
        <f t="shared" si="3"/>
        <v>5.4999999999999997E-3</v>
      </c>
      <c r="AJ16" s="29">
        <f t="shared" si="3"/>
        <v>5.4999999999999997E-3</v>
      </c>
      <c r="AK16" s="29">
        <f t="shared" si="3"/>
        <v>5.4999999999999997E-3</v>
      </c>
      <c r="AL16" s="29">
        <f t="shared" si="3"/>
        <v>5.4999999999999997E-3</v>
      </c>
      <c r="AM16" s="29">
        <f t="shared" si="3"/>
        <v>5.4999999999999997E-3</v>
      </c>
      <c r="AN16" s="29">
        <f t="shared" si="3"/>
        <v>5.4999999999999997E-3</v>
      </c>
      <c r="AO16" s="269">
        <f t="shared" si="3"/>
        <v>5.4999999999999997E-3</v>
      </c>
      <c r="AP16" s="269">
        <f t="shared" ref="AP16:AS16" si="4">AP14*0.5</f>
        <v>5.4999999999999997E-3</v>
      </c>
      <c r="AQ16" s="269">
        <f t="shared" si="4"/>
        <v>5.4999999999999997E-3</v>
      </c>
      <c r="AR16" s="269">
        <f t="shared" si="4"/>
        <v>5.4999999999999997E-3</v>
      </c>
      <c r="AS16" s="29">
        <f t="shared" si="4"/>
        <v>5.4999999999999997E-3</v>
      </c>
      <c r="AT16" s="273"/>
      <c r="AU16" s="273"/>
      <c r="AV16" s="273"/>
      <c r="AW16" s="273"/>
      <c r="AX16" s="273"/>
      <c r="AY16" s="273"/>
      <c r="AZ16" s="273"/>
      <c r="BA16" s="273"/>
      <c r="BB16" s="273"/>
    </row>
    <row r="17" spans="2:54" ht="15" x14ac:dyDescent="0.25">
      <c r="B17" s="187" t="s">
        <v>60</v>
      </c>
      <c r="C17" s="27">
        <v>3.9E-2</v>
      </c>
      <c r="D17" s="27">
        <v>8.9999999999999993E-3</v>
      </c>
      <c r="E17" s="27">
        <v>7.0000000000000001E-3</v>
      </c>
      <c r="F17" s="27">
        <v>4.1000000000000002E-2</v>
      </c>
      <c r="G17" s="27">
        <v>3.6999999999999998E-2</v>
      </c>
      <c r="H17" s="27">
        <v>1.4999999999999999E-2</v>
      </c>
      <c r="I17" s="27">
        <v>-1E-3</v>
      </c>
      <c r="J17" s="27">
        <v>-3.0000000000000001E-3</v>
      </c>
      <c r="K17" s="266">
        <v>-5.0000000000000001E-3</v>
      </c>
      <c r="L17" s="266">
        <v>1.0999999999999999E-2</v>
      </c>
      <c r="M17" s="266">
        <v>1.7000000000000001E-2</v>
      </c>
      <c r="N17" s="266">
        <v>1.9E-2</v>
      </c>
      <c r="O17" s="266">
        <v>2.1000000000000001E-2</v>
      </c>
      <c r="P17" s="27">
        <v>1.2999999999999999E-2</v>
      </c>
      <c r="Q17" s="27">
        <v>1.2999999999999999E-2</v>
      </c>
      <c r="R17" s="27">
        <v>1.2999999999999999E-2</v>
      </c>
      <c r="S17" s="27">
        <v>1.2999999999999999E-2</v>
      </c>
      <c r="T17" s="27">
        <v>1.2999999999999999E-2</v>
      </c>
      <c r="U17" s="27">
        <v>0.01</v>
      </c>
      <c r="V17" s="27">
        <v>0.01</v>
      </c>
      <c r="W17" s="27">
        <v>0.01</v>
      </c>
      <c r="X17" s="27">
        <v>0.01</v>
      </c>
      <c r="Y17" s="27">
        <v>0.01</v>
      </c>
      <c r="Z17" s="27">
        <v>0.01</v>
      </c>
      <c r="AA17" s="27">
        <v>0.01</v>
      </c>
      <c r="AB17" s="27">
        <v>0.01</v>
      </c>
      <c r="AC17" s="27">
        <v>0.01</v>
      </c>
      <c r="AD17" s="27">
        <v>0.01</v>
      </c>
      <c r="AE17" s="27">
        <v>0.01</v>
      </c>
      <c r="AF17" s="27">
        <v>0.01</v>
      </c>
      <c r="AG17" s="27">
        <v>0.01</v>
      </c>
      <c r="AH17" s="27">
        <v>0.01</v>
      </c>
      <c r="AI17" s="27">
        <v>0.01</v>
      </c>
      <c r="AJ17" s="27">
        <v>0.01</v>
      </c>
      <c r="AK17" s="27">
        <v>0.01</v>
      </c>
      <c r="AL17" s="27">
        <v>0.01</v>
      </c>
      <c r="AM17" s="27">
        <v>0.01</v>
      </c>
      <c r="AN17" s="27">
        <v>0.01</v>
      </c>
      <c r="AO17" s="27">
        <v>0.01</v>
      </c>
      <c r="AP17" s="27">
        <v>0.01</v>
      </c>
      <c r="AQ17" s="27">
        <v>0.01</v>
      </c>
      <c r="AR17" s="27">
        <v>0.01</v>
      </c>
      <c r="AS17" s="27">
        <v>0.01</v>
      </c>
    </row>
    <row r="18" spans="2:54" ht="15" x14ac:dyDescent="0.25">
      <c r="B18" s="187" t="s">
        <v>264</v>
      </c>
      <c r="C18" s="191">
        <f>IF(C13&lt;$C$5,D18*(1+C17),IF(C13=$C$5,1,B18/(1+C17)))</f>
        <v>1.1463452605804785</v>
      </c>
      <c r="D18" s="191">
        <f t="shared" ref="D18:I18" si="5">IF(D13&lt;$C$5,E18*(1+D17),IF(D13=$C$5,1,C18/(1+D17)))</f>
        <v>1.1033159389609997</v>
      </c>
      <c r="E18" s="191">
        <f t="shared" si="5"/>
        <v>1.0934746669583744</v>
      </c>
      <c r="F18" s="191">
        <f t="shared" si="5"/>
        <v>1.0858735520937184</v>
      </c>
      <c r="G18" s="191">
        <f t="shared" si="5"/>
        <v>1.0431061979766747</v>
      </c>
      <c r="H18" s="191">
        <f t="shared" si="5"/>
        <v>1.0058883297749999</v>
      </c>
      <c r="I18" s="191">
        <f t="shared" si="5"/>
        <v>0.99102298499999997</v>
      </c>
      <c r="J18" s="279">
        <f>IF(J13&lt;$C$5,K18*(1+J17),IF(J13=$C$5,1,I18/(1+J17)))</f>
        <v>0.99201499999999998</v>
      </c>
      <c r="K18" s="278">
        <f t="shared" ref="K18:AO18" si="6">IF(K13&lt;$C$5,L18*(1+K17),IF(K13=$C$5,1,J18/(1+K17)))</f>
        <v>0.995</v>
      </c>
      <c r="L18" s="191">
        <f t="shared" si="6"/>
        <v>1</v>
      </c>
      <c r="M18" s="191">
        <f>IF(M13&lt;$C$5,N18*(1+M17),IF(M13=$C$5,1,L18/(1+M17)))</f>
        <v>0.98328416912487715</v>
      </c>
      <c r="N18" s="191">
        <f t="shared" si="6"/>
        <v>0.9649501169037068</v>
      </c>
      <c r="O18" s="191">
        <f t="shared" si="6"/>
        <v>0.94510295485181872</v>
      </c>
      <c r="P18" s="191">
        <f t="shared" si="6"/>
        <v>0.93297428909360203</v>
      </c>
      <c r="Q18" s="191">
        <f t="shared" si="6"/>
        <v>0.92100127255044628</v>
      </c>
      <c r="R18" s="191">
        <f t="shared" si="6"/>
        <v>0.90918190774970031</v>
      </c>
      <c r="S18" s="191">
        <f t="shared" si="6"/>
        <v>0.89751422285261639</v>
      </c>
      <c r="T18" s="191">
        <f t="shared" si="6"/>
        <v>0.8859962713253865</v>
      </c>
      <c r="U18" s="191">
        <f t="shared" si="6"/>
        <v>0.87722403101523416</v>
      </c>
      <c r="V18" s="191">
        <f>IF(V13&lt;$C$5,W18*(1+V17),IF(V13=$C$5,1,U18/(1+V17)))</f>
        <v>0.86853864456953878</v>
      </c>
      <c r="W18" s="191">
        <f t="shared" si="6"/>
        <v>0.85993925204904831</v>
      </c>
      <c r="X18" s="191">
        <f t="shared" si="6"/>
        <v>0.8514250020287607</v>
      </c>
      <c r="Y18" s="191">
        <f t="shared" si="6"/>
        <v>0.84299505151362442</v>
      </c>
      <c r="Z18" s="191">
        <f t="shared" si="6"/>
        <v>0.83464856585507363</v>
      </c>
      <c r="AA18" s="191">
        <f t="shared" si="6"/>
        <v>0.8263847186683897</v>
      </c>
      <c r="AB18" s="191">
        <f t="shared" si="6"/>
        <v>0.81820269175088089</v>
      </c>
      <c r="AC18" s="191">
        <f t="shared" si="6"/>
        <v>0.81010167500087216</v>
      </c>
      <c r="AD18" s="191">
        <f t="shared" si="6"/>
        <v>0.8020808663374972</v>
      </c>
      <c r="AE18" s="191">
        <f t="shared" si="6"/>
        <v>0.7941394716212844</v>
      </c>
      <c r="AF18" s="191">
        <f t="shared" si="6"/>
        <v>0.78627670457552912</v>
      </c>
      <c r="AG18" s="191">
        <f t="shared" si="6"/>
        <v>0.77849178670844466</v>
      </c>
      <c r="AH18" s="191">
        <f t="shared" si="6"/>
        <v>0.77078394723608379</v>
      </c>
      <c r="AI18" s="191">
        <f t="shared" si="6"/>
        <v>0.76315242300602359</v>
      </c>
      <c r="AJ18" s="191">
        <f t="shared" si="6"/>
        <v>0.75559645842180556</v>
      </c>
      <c r="AK18" s="191">
        <f t="shared" si="6"/>
        <v>0.74811530536812432</v>
      </c>
      <c r="AL18" s="191">
        <f t="shared" si="6"/>
        <v>0.74070822313675677</v>
      </c>
      <c r="AM18" s="191">
        <f t="shared" si="6"/>
        <v>0.73337447835322456</v>
      </c>
      <c r="AN18" s="191">
        <f t="shared" si="6"/>
        <v>0.72611334490418278</v>
      </c>
      <c r="AO18" s="270">
        <f t="shared" si="6"/>
        <v>0.71892410386552752</v>
      </c>
      <c r="AP18" s="270">
        <f t="shared" ref="AP18" si="7">IF(AP13&lt;$C$5,AQ18*(1+AP17),IF(AP13=$C$5,1,AO18/(1+AP17)))</f>
        <v>0.71180604343121534</v>
      </c>
      <c r="AQ18" s="270">
        <f t="shared" ref="AQ18" si="8">IF(AQ13&lt;$C$5,AR18*(1+AQ17),IF(AQ13=$C$5,1,AP18/(1+AQ17)))</f>
        <v>0.70475845884278743</v>
      </c>
      <c r="AR18" s="270">
        <f t="shared" ref="AR18" si="9">IF(AR13&lt;$C$5,AS18*(1+AR17),IF(AR13=$C$5,1,AQ18/(1+AR17)))</f>
        <v>0.69778065231959152</v>
      </c>
      <c r="AS18" s="191">
        <f t="shared" ref="AS18" si="10">IF(AS13&lt;$C$5,AT18*(1+AS17),IF(AS13=$C$5,1,AR18/(1+AS17)))</f>
        <v>0.69087193298969451</v>
      </c>
      <c r="AT18" s="274"/>
      <c r="AU18" s="274"/>
      <c r="AV18" s="274"/>
      <c r="AW18" s="274"/>
      <c r="AX18" s="274"/>
      <c r="AY18" s="274"/>
      <c r="AZ18" s="274"/>
      <c r="BA18" s="274"/>
      <c r="BB18" s="274"/>
    </row>
    <row r="19" spans="2:54" ht="6.75" customHeight="1" x14ac:dyDescent="0.2">
      <c r="L19" s="24"/>
      <c r="AO19" s="24"/>
    </row>
    <row r="20" spans="2:54" x14ac:dyDescent="0.2">
      <c r="B20" s="7" t="s">
        <v>316</v>
      </c>
    </row>
    <row r="21" spans="2:54" x14ac:dyDescent="0.2">
      <c r="B21" s="3" t="s">
        <v>327</v>
      </c>
      <c r="C21" s="5">
        <v>0.64</v>
      </c>
    </row>
    <row r="22" spans="2:54" x14ac:dyDescent="0.2">
      <c r="B22" s="3" t="s">
        <v>7</v>
      </c>
      <c r="C22" s="5">
        <v>0.62</v>
      </c>
    </row>
    <row r="23" spans="2:54" x14ac:dyDescent="0.2">
      <c r="B23" s="3" t="s">
        <v>8</v>
      </c>
      <c r="C23" s="8">
        <v>1</v>
      </c>
    </row>
    <row r="24" spans="2:54" x14ac:dyDescent="0.2">
      <c r="B24" s="3" t="s">
        <v>9</v>
      </c>
      <c r="C24" s="8">
        <v>1</v>
      </c>
    </row>
    <row r="25" spans="2:54" ht="4.5" customHeight="1" x14ac:dyDescent="0.2"/>
    <row r="26" spans="2:54" ht="51" x14ac:dyDescent="0.2">
      <c r="B26" s="192" t="s">
        <v>283</v>
      </c>
      <c r="C26" s="9" t="s">
        <v>10</v>
      </c>
      <c r="D26" s="9" t="s">
        <v>11</v>
      </c>
      <c r="E26" s="9" t="s">
        <v>12</v>
      </c>
      <c r="F26" s="9" t="s">
        <v>13</v>
      </c>
      <c r="G26" s="9" t="s">
        <v>14</v>
      </c>
      <c r="H26" s="9" t="s">
        <v>15</v>
      </c>
    </row>
    <row r="27" spans="2:54" x14ac:dyDescent="0.2">
      <c r="B27" s="10" t="s">
        <v>16</v>
      </c>
      <c r="C27" s="11"/>
      <c r="D27" s="11"/>
      <c r="E27" s="11"/>
      <c r="F27" s="12">
        <v>1</v>
      </c>
      <c r="G27" s="12">
        <v>1</v>
      </c>
      <c r="H27" s="13">
        <f>F27*C24</f>
        <v>1</v>
      </c>
    </row>
    <row r="28" spans="2:54" x14ac:dyDescent="0.2">
      <c r="B28" s="10" t="s">
        <v>19</v>
      </c>
      <c r="C28" s="12">
        <v>0.4</v>
      </c>
      <c r="D28" s="12">
        <v>0.3</v>
      </c>
      <c r="E28" s="12">
        <v>0.2</v>
      </c>
      <c r="F28" s="12">
        <v>0.1</v>
      </c>
      <c r="G28" s="12">
        <v>1</v>
      </c>
      <c r="H28" s="13">
        <f t="shared" ref="H28:H33" si="11">C28*$C$23+D28*$C$21+E28*$C$22+F28*$C$24</f>
        <v>0.81600000000000006</v>
      </c>
    </row>
    <row r="29" spans="2:54" x14ac:dyDescent="0.2">
      <c r="B29" s="10" t="s">
        <v>17</v>
      </c>
      <c r="C29" s="12">
        <v>0.4</v>
      </c>
      <c r="D29" s="12">
        <v>0.3</v>
      </c>
      <c r="E29" s="12">
        <v>0.2</v>
      </c>
      <c r="F29" s="12">
        <v>0.1</v>
      </c>
      <c r="G29" s="12">
        <v>1</v>
      </c>
      <c r="H29" s="13">
        <f t="shared" si="11"/>
        <v>0.81600000000000006</v>
      </c>
    </row>
    <row r="30" spans="2:54" x14ac:dyDescent="0.2">
      <c r="B30" s="10" t="s">
        <v>18</v>
      </c>
      <c r="C30" s="12">
        <v>0.4</v>
      </c>
      <c r="D30" s="12">
        <v>0.3</v>
      </c>
      <c r="E30" s="12">
        <v>0.2</v>
      </c>
      <c r="F30" s="12">
        <v>0.1</v>
      </c>
      <c r="G30" s="12">
        <v>1</v>
      </c>
      <c r="H30" s="13">
        <f t="shared" si="11"/>
        <v>0.81600000000000006</v>
      </c>
    </row>
    <row r="31" spans="2:54" x14ac:dyDescent="0.2">
      <c r="B31" s="10" t="s">
        <v>175</v>
      </c>
      <c r="C31" s="12">
        <v>0.35</v>
      </c>
      <c r="D31" s="12">
        <v>0.35</v>
      </c>
      <c r="E31" s="12">
        <v>0.2</v>
      </c>
      <c r="F31" s="12">
        <v>0.1</v>
      </c>
      <c r="G31" s="12">
        <v>1</v>
      </c>
      <c r="H31" s="13">
        <f t="shared" si="11"/>
        <v>0.79799999999999993</v>
      </c>
    </row>
    <row r="32" spans="2:54" x14ac:dyDescent="0.2">
      <c r="B32" s="10" t="s">
        <v>20</v>
      </c>
      <c r="C32" s="12">
        <v>0.35</v>
      </c>
      <c r="D32" s="12">
        <v>0.35</v>
      </c>
      <c r="E32" s="12">
        <v>0.2</v>
      </c>
      <c r="F32" s="12">
        <v>0.1</v>
      </c>
      <c r="G32" s="12">
        <v>1</v>
      </c>
      <c r="H32" s="13">
        <f t="shared" si="11"/>
        <v>0.79799999999999993</v>
      </c>
    </row>
    <row r="33" spans="2:8" x14ac:dyDescent="0.2">
      <c r="B33" s="10" t="s">
        <v>21</v>
      </c>
      <c r="C33" s="12">
        <v>0.4</v>
      </c>
      <c r="D33" s="12">
        <v>0.3</v>
      </c>
      <c r="E33" s="12">
        <v>0.2</v>
      </c>
      <c r="F33" s="12">
        <v>0.1</v>
      </c>
      <c r="G33" s="12">
        <v>1</v>
      </c>
      <c r="H33" s="13">
        <f t="shared" si="11"/>
        <v>0.81600000000000006</v>
      </c>
    </row>
    <row r="34" spans="2:8" ht="4.5" customHeight="1" x14ac:dyDescent="0.2">
      <c r="B34" s="14"/>
      <c r="C34" s="15"/>
      <c r="D34" s="15"/>
      <c r="E34" s="15"/>
      <c r="F34" s="15"/>
      <c r="G34" s="15"/>
      <c r="H34" s="16"/>
    </row>
    <row r="35" spans="2:8" ht="38.25" x14ac:dyDescent="0.2">
      <c r="B35" s="192" t="s">
        <v>284</v>
      </c>
      <c r="C35" s="9" t="s">
        <v>10</v>
      </c>
      <c r="D35" s="9" t="s">
        <v>11</v>
      </c>
      <c r="E35" s="9" t="s">
        <v>12</v>
      </c>
      <c r="F35" s="9" t="s">
        <v>13</v>
      </c>
      <c r="G35" s="9" t="s">
        <v>14</v>
      </c>
      <c r="H35" s="9" t="s">
        <v>22</v>
      </c>
    </row>
    <row r="36" spans="2:8" x14ac:dyDescent="0.2">
      <c r="B36" s="17" t="s">
        <v>23</v>
      </c>
      <c r="C36" s="10"/>
      <c r="D36" s="10"/>
      <c r="E36" s="10"/>
      <c r="F36" s="10"/>
      <c r="G36" s="10"/>
      <c r="H36" s="13">
        <f>F36*C27</f>
        <v>0</v>
      </c>
    </row>
    <row r="37" spans="2:8" x14ac:dyDescent="0.2">
      <c r="B37" s="18" t="s">
        <v>24</v>
      </c>
      <c r="C37" s="12">
        <v>0.3</v>
      </c>
      <c r="D37" s="12">
        <v>0.4</v>
      </c>
      <c r="E37" s="12">
        <v>0.2</v>
      </c>
      <c r="F37" s="12">
        <v>0.1</v>
      </c>
      <c r="G37" s="12">
        <v>1</v>
      </c>
      <c r="H37" s="13">
        <f t="shared" ref="H37:H43" si="12">C37*$C$23+D37*$C$21+E37*$C$22+F37*$C$24</f>
        <v>0.78</v>
      </c>
    </row>
    <row r="38" spans="2:8" x14ac:dyDescent="0.2">
      <c r="B38" s="18" t="s">
        <v>25</v>
      </c>
      <c r="C38" s="12">
        <v>0.28000000000000003</v>
      </c>
      <c r="D38" s="12">
        <v>0.4</v>
      </c>
      <c r="E38" s="12">
        <v>0.22</v>
      </c>
      <c r="F38" s="12">
        <v>0.1</v>
      </c>
      <c r="G38" s="12">
        <v>1</v>
      </c>
      <c r="H38" s="13">
        <f t="shared" si="12"/>
        <v>0.77239999999999998</v>
      </c>
    </row>
    <row r="39" spans="2:8" x14ac:dyDescent="0.2">
      <c r="B39" s="18" t="s">
        <v>26</v>
      </c>
      <c r="C39" s="12">
        <v>0.38</v>
      </c>
      <c r="D39" s="12">
        <v>0.32</v>
      </c>
      <c r="E39" s="12">
        <v>0.2</v>
      </c>
      <c r="F39" s="12">
        <v>0.1</v>
      </c>
      <c r="G39" s="12">
        <v>1</v>
      </c>
      <c r="H39" s="13">
        <f t="shared" si="12"/>
        <v>0.80879999999999996</v>
      </c>
    </row>
    <row r="40" spans="2:8" x14ac:dyDescent="0.2">
      <c r="B40" s="18" t="s">
        <v>27</v>
      </c>
      <c r="C40" s="12">
        <v>0.4</v>
      </c>
      <c r="D40" s="12">
        <v>0.35</v>
      </c>
      <c r="E40" s="12">
        <v>0.2</v>
      </c>
      <c r="F40" s="12">
        <v>0.05</v>
      </c>
      <c r="G40" s="12">
        <v>1</v>
      </c>
      <c r="H40" s="13">
        <f t="shared" si="12"/>
        <v>0.79800000000000004</v>
      </c>
    </row>
    <row r="41" spans="2:8" x14ac:dyDescent="0.2">
      <c r="B41" s="18" t="s">
        <v>28</v>
      </c>
      <c r="C41" s="12">
        <v>0.33</v>
      </c>
      <c r="D41" s="12">
        <v>0.35</v>
      </c>
      <c r="E41" s="12">
        <v>0.2</v>
      </c>
      <c r="F41" s="12">
        <v>0.12</v>
      </c>
      <c r="G41" s="12">
        <v>1</v>
      </c>
      <c r="H41" s="13">
        <f t="shared" si="12"/>
        <v>0.79800000000000004</v>
      </c>
    </row>
    <row r="42" spans="2:8" ht="13.5" thickBot="1" x14ac:dyDescent="0.25">
      <c r="B42" s="19" t="s">
        <v>29</v>
      </c>
      <c r="C42" s="12">
        <v>0.27</v>
      </c>
      <c r="D42" s="12">
        <v>0.4</v>
      </c>
      <c r="E42" s="12">
        <v>0.2</v>
      </c>
      <c r="F42" s="12">
        <v>0.13</v>
      </c>
      <c r="G42" s="12">
        <v>1</v>
      </c>
      <c r="H42" s="13">
        <f t="shared" si="12"/>
        <v>0.78</v>
      </c>
    </row>
    <row r="43" spans="2:8" x14ac:dyDescent="0.2">
      <c r="B43" s="20" t="s">
        <v>30</v>
      </c>
      <c r="C43" s="21">
        <v>0.33</v>
      </c>
      <c r="D43" s="21">
        <v>0.37</v>
      </c>
      <c r="E43" s="21">
        <v>0.2</v>
      </c>
      <c r="F43" s="21">
        <v>0.1</v>
      </c>
      <c r="G43" s="21">
        <v>1</v>
      </c>
      <c r="H43" s="22">
        <f t="shared" si="12"/>
        <v>0.79079999999999995</v>
      </c>
    </row>
    <row r="44" spans="2:8" x14ac:dyDescent="0.2">
      <c r="B44" s="17" t="s">
        <v>31</v>
      </c>
      <c r="C44" s="10"/>
      <c r="D44" s="10"/>
      <c r="E44" s="10"/>
      <c r="F44" s="10"/>
      <c r="G44" s="10"/>
      <c r="H44" s="13"/>
    </row>
    <row r="45" spans="2:8" x14ac:dyDescent="0.2">
      <c r="B45" s="18" t="s">
        <v>32</v>
      </c>
      <c r="C45" s="12">
        <v>0.15</v>
      </c>
      <c r="D45" s="12">
        <v>0.35</v>
      </c>
      <c r="E45" s="12">
        <v>0.15</v>
      </c>
      <c r="F45" s="12">
        <v>0.35</v>
      </c>
      <c r="G45" s="12">
        <v>1</v>
      </c>
      <c r="H45" s="13">
        <f>C45*$C$23+D45*$C$21+E45*$C$22+F45*$C$24</f>
        <v>0.81699999999999995</v>
      </c>
    </row>
    <row r="46" spans="2:8" x14ac:dyDescent="0.2">
      <c r="B46" s="18" t="s">
        <v>33</v>
      </c>
      <c r="C46" s="12">
        <v>0.2</v>
      </c>
      <c r="D46" s="12">
        <v>0.35</v>
      </c>
      <c r="E46" s="12">
        <v>0.15</v>
      </c>
      <c r="F46" s="12">
        <v>0.3</v>
      </c>
      <c r="G46" s="12">
        <v>1</v>
      </c>
      <c r="H46" s="13">
        <f>C46*$C$23+D46*$C$21+E46*$C$22+F46*$C$24</f>
        <v>0.81699999999999995</v>
      </c>
    </row>
    <row r="47" spans="2:8" x14ac:dyDescent="0.2">
      <c r="B47" s="18" t="s">
        <v>34</v>
      </c>
      <c r="C47" s="12">
        <v>0.25</v>
      </c>
      <c r="D47" s="12">
        <v>0.3</v>
      </c>
      <c r="E47" s="12">
        <v>0.15</v>
      </c>
      <c r="F47" s="12">
        <v>0.3</v>
      </c>
      <c r="G47" s="12">
        <v>1</v>
      </c>
      <c r="H47" s="13">
        <f>C47*$C$23+D47*$C$21+E47*$C$22+F47*$C$24</f>
        <v>0.83499999999999996</v>
      </c>
    </row>
    <row r="48" spans="2:8" ht="13.5" thickBot="1" x14ac:dyDescent="0.25">
      <c r="B48" s="19" t="s">
        <v>35</v>
      </c>
      <c r="C48" s="12">
        <v>0.25</v>
      </c>
      <c r="D48" s="12">
        <v>0.3</v>
      </c>
      <c r="E48" s="12">
        <v>0.15</v>
      </c>
      <c r="F48" s="12">
        <v>0.3</v>
      </c>
      <c r="G48" s="12">
        <v>1</v>
      </c>
      <c r="H48" s="13">
        <f>C48*$C$23+D48*$C$21+E48*$C$22+F48*$C$24</f>
        <v>0.83499999999999996</v>
      </c>
    </row>
    <row r="49" spans="2:8" x14ac:dyDescent="0.2">
      <c r="B49" s="20" t="s">
        <v>36</v>
      </c>
      <c r="C49" s="21">
        <v>0.21</v>
      </c>
      <c r="D49" s="21">
        <v>0.33</v>
      </c>
      <c r="E49" s="21">
        <v>0.15</v>
      </c>
      <c r="F49" s="21">
        <v>0.31</v>
      </c>
      <c r="G49" s="21">
        <v>1</v>
      </c>
      <c r="H49" s="22">
        <f>C49*$C$23+D49*$C$21+E49*$C$22+F49*$C$24</f>
        <v>0.82420000000000004</v>
      </c>
    </row>
    <row r="50" spans="2:8" x14ac:dyDescent="0.2">
      <c r="B50" s="17" t="s">
        <v>37</v>
      </c>
      <c r="C50" s="10"/>
      <c r="D50" s="10"/>
      <c r="E50" s="10"/>
      <c r="F50" s="10"/>
      <c r="G50" s="10"/>
      <c r="H50" s="13"/>
    </row>
    <row r="51" spans="2:8" x14ac:dyDescent="0.2">
      <c r="B51" s="18" t="s">
        <v>38</v>
      </c>
      <c r="C51" s="12">
        <v>0.44</v>
      </c>
      <c r="D51" s="12">
        <v>0.36</v>
      </c>
      <c r="E51" s="12">
        <v>0.15</v>
      </c>
      <c r="F51" s="12">
        <v>0.05</v>
      </c>
      <c r="G51" s="12">
        <v>1</v>
      </c>
      <c r="H51" s="13">
        <f t="shared" ref="H51:H56" si="13">C51*$C$23+D51*$C$21+E51*$C$22+F51*$C$24</f>
        <v>0.81340000000000001</v>
      </c>
    </row>
    <row r="52" spans="2:8" x14ac:dyDescent="0.2">
      <c r="B52" s="18" t="s">
        <v>39</v>
      </c>
      <c r="C52" s="12">
        <v>0.44</v>
      </c>
      <c r="D52" s="12">
        <v>0.36</v>
      </c>
      <c r="E52" s="12">
        <v>0.15</v>
      </c>
      <c r="F52" s="12">
        <v>0.05</v>
      </c>
      <c r="G52" s="12">
        <v>1</v>
      </c>
      <c r="H52" s="13">
        <f t="shared" si="13"/>
        <v>0.81340000000000001</v>
      </c>
    </row>
    <row r="53" spans="2:8" x14ac:dyDescent="0.2">
      <c r="B53" s="18" t="s">
        <v>40</v>
      </c>
      <c r="C53" s="12">
        <v>0.44</v>
      </c>
      <c r="D53" s="12">
        <v>0.36</v>
      </c>
      <c r="E53" s="12">
        <v>0.15</v>
      </c>
      <c r="F53" s="12">
        <v>0.05</v>
      </c>
      <c r="G53" s="12">
        <v>1</v>
      </c>
      <c r="H53" s="13">
        <f t="shared" si="13"/>
        <v>0.81340000000000001</v>
      </c>
    </row>
    <row r="54" spans="2:8" x14ac:dyDescent="0.2">
      <c r="B54" s="18" t="s">
        <v>41</v>
      </c>
      <c r="C54" s="12">
        <v>0.44</v>
      </c>
      <c r="D54" s="12">
        <v>0.36</v>
      </c>
      <c r="E54" s="12">
        <v>0.15</v>
      </c>
      <c r="F54" s="12">
        <v>0.05</v>
      </c>
      <c r="G54" s="12">
        <v>1</v>
      </c>
      <c r="H54" s="13">
        <f t="shared" si="13"/>
        <v>0.81340000000000001</v>
      </c>
    </row>
    <row r="55" spans="2:8" ht="13.5" thickBot="1" x14ac:dyDescent="0.25">
      <c r="B55" s="19" t="s">
        <v>42</v>
      </c>
      <c r="C55" s="12">
        <v>0.44</v>
      </c>
      <c r="D55" s="12">
        <v>0.36</v>
      </c>
      <c r="E55" s="12">
        <v>0.15</v>
      </c>
      <c r="F55" s="12">
        <v>0.05</v>
      </c>
      <c r="G55" s="12">
        <v>1</v>
      </c>
      <c r="H55" s="13">
        <f t="shared" si="13"/>
        <v>0.81340000000000001</v>
      </c>
    </row>
    <row r="56" spans="2:8" x14ac:dyDescent="0.2">
      <c r="B56" s="20" t="s">
        <v>43</v>
      </c>
      <c r="C56" s="21">
        <v>0.44</v>
      </c>
      <c r="D56" s="21">
        <v>0.36</v>
      </c>
      <c r="E56" s="21">
        <v>0.15</v>
      </c>
      <c r="F56" s="21">
        <v>0.05</v>
      </c>
      <c r="G56" s="21">
        <v>1</v>
      </c>
      <c r="H56" s="22">
        <f t="shared" si="13"/>
        <v>0.81340000000000001</v>
      </c>
    </row>
    <row r="57" spans="2:8" x14ac:dyDescent="0.2">
      <c r="B57" s="17" t="s">
        <v>44</v>
      </c>
      <c r="C57" s="10"/>
      <c r="D57" s="10"/>
      <c r="E57" s="10"/>
      <c r="F57" s="10"/>
      <c r="G57" s="10"/>
      <c r="H57" s="13"/>
    </row>
    <row r="58" spans="2:8" x14ac:dyDescent="0.2">
      <c r="B58" s="10" t="s">
        <v>45</v>
      </c>
      <c r="C58" s="12">
        <v>0.3</v>
      </c>
      <c r="D58" s="12">
        <v>0.45</v>
      </c>
      <c r="E58" s="12">
        <v>0.15</v>
      </c>
      <c r="F58" s="12">
        <v>0.1</v>
      </c>
      <c r="G58" s="12">
        <v>1</v>
      </c>
      <c r="H58" s="22">
        <f>C58*$C$23+D58*$C$21+E58*$C$22+F58*$C$24</f>
        <v>0.78100000000000003</v>
      </c>
    </row>
    <row r="59" spans="2:8" ht="4.5" customHeight="1" x14ac:dyDescent="0.2"/>
    <row r="60" spans="2:8" x14ac:dyDescent="0.2">
      <c r="B60" s="210" t="s">
        <v>317</v>
      </c>
    </row>
    <row r="61" spans="2:8" ht="26.25" customHeight="1" x14ac:dyDescent="0.2">
      <c r="B61" s="241" t="s">
        <v>305</v>
      </c>
      <c r="C61" s="240" t="s">
        <v>364</v>
      </c>
      <c r="D61" s="240" t="s">
        <v>311</v>
      </c>
      <c r="E61" s="240" t="s">
        <v>312</v>
      </c>
      <c r="F61" s="302" t="s">
        <v>444</v>
      </c>
      <c r="G61" s="302" t="s">
        <v>445</v>
      </c>
    </row>
    <row r="62" spans="2:8" x14ac:dyDescent="0.2">
      <c r="B62" s="5" t="s">
        <v>27</v>
      </c>
      <c r="C62" s="46">
        <v>2585</v>
      </c>
      <c r="D62" s="46">
        <v>3159.2875824420721</v>
      </c>
      <c r="E62" s="46">
        <v>2384.8343203967547</v>
      </c>
      <c r="F62" s="303">
        <v>8115</v>
      </c>
      <c r="G62" s="303">
        <f t="shared" ref="G62:G68" si="14">F62/2</f>
        <v>4057.5</v>
      </c>
    </row>
    <row r="63" spans="2:8" x14ac:dyDescent="0.2">
      <c r="B63" s="5" t="s">
        <v>58</v>
      </c>
      <c r="C63" s="46">
        <v>1896</v>
      </c>
      <c r="D63" s="46">
        <v>2544.5931376590779</v>
      </c>
      <c r="E63" s="46">
        <v>1674.7459725979613</v>
      </c>
      <c r="F63" s="303">
        <v>1263</v>
      </c>
      <c r="G63" s="303">
        <f t="shared" si="14"/>
        <v>631.5</v>
      </c>
    </row>
    <row r="64" spans="2:8" x14ac:dyDescent="0.2">
      <c r="B64" s="5" t="s">
        <v>306</v>
      </c>
      <c r="C64" s="46">
        <v>750</v>
      </c>
      <c r="D64" s="46">
        <v>750.3829634714308</v>
      </c>
      <c r="E64" s="46">
        <v>596.96647647529232</v>
      </c>
      <c r="F64" s="303">
        <v>3250</v>
      </c>
      <c r="G64" s="303">
        <f t="shared" si="14"/>
        <v>1625</v>
      </c>
    </row>
    <row r="65" spans="2:7" x14ac:dyDescent="0.2">
      <c r="B65" s="5" t="s">
        <v>59</v>
      </c>
      <c r="C65" s="46">
        <v>580</v>
      </c>
      <c r="D65" s="46">
        <v>322.83014709012423</v>
      </c>
      <c r="E65" s="46">
        <v>174.22701131712884</v>
      </c>
      <c r="F65" s="303">
        <v>3547</v>
      </c>
      <c r="G65" s="303">
        <f t="shared" si="14"/>
        <v>1773.5</v>
      </c>
    </row>
    <row r="66" spans="2:7" x14ac:dyDescent="0.2">
      <c r="B66" s="5" t="s">
        <v>56</v>
      </c>
      <c r="C66" s="46">
        <v>800</v>
      </c>
      <c r="D66" s="46">
        <v>388.70282936202005</v>
      </c>
      <c r="E66" s="46">
        <v>286.7142300687687</v>
      </c>
      <c r="F66" s="303">
        <v>6934</v>
      </c>
      <c r="G66" s="303">
        <f t="shared" si="14"/>
        <v>3467</v>
      </c>
    </row>
    <row r="67" spans="2:7" x14ac:dyDescent="0.2">
      <c r="B67" s="5" t="s">
        <v>57</v>
      </c>
      <c r="C67" s="46">
        <v>644</v>
      </c>
      <c r="D67" s="46">
        <v>523.65083916622223</v>
      </c>
      <c r="E67" s="46">
        <v>367.77226106531492</v>
      </c>
      <c r="F67" s="303">
        <v>6089</v>
      </c>
      <c r="G67" s="303">
        <f t="shared" si="14"/>
        <v>3044.5</v>
      </c>
    </row>
    <row r="68" spans="2:7" x14ac:dyDescent="0.2">
      <c r="B68" s="5" t="s">
        <v>307</v>
      </c>
      <c r="C68" s="46">
        <v>158</v>
      </c>
      <c r="D68" s="46">
        <v>73.609053716011474</v>
      </c>
      <c r="E68" s="46">
        <v>49.171679416092367</v>
      </c>
      <c r="F68" s="303">
        <f>15750*0.25</f>
        <v>3937.5</v>
      </c>
      <c r="G68" s="303">
        <f t="shared" si="14"/>
        <v>1968.75</v>
      </c>
    </row>
    <row r="69" spans="2:7" x14ac:dyDescent="0.2">
      <c r="B69" s="5" t="s">
        <v>308</v>
      </c>
      <c r="C69" s="46">
        <v>2.59</v>
      </c>
      <c r="D69" s="46">
        <v>0</v>
      </c>
      <c r="E69" s="46">
        <v>0</v>
      </c>
      <c r="F69" s="303">
        <v>0</v>
      </c>
      <c r="G69" s="303">
        <v>0</v>
      </c>
    </row>
    <row r="70" spans="2:7" x14ac:dyDescent="0.2">
      <c r="B70" s="5" t="s">
        <v>309</v>
      </c>
      <c r="C70" s="46">
        <v>591</v>
      </c>
      <c r="D70" s="46">
        <v>1036.2913273363185</v>
      </c>
      <c r="E70" s="46">
        <v>819.29689978493843</v>
      </c>
      <c r="F70" s="303">
        <v>7575</v>
      </c>
      <c r="G70" s="303">
        <f>F70*0.7</f>
        <v>5302.5</v>
      </c>
    </row>
    <row r="71" spans="2:7" x14ac:dyDescent="0.2">
      <c r="B71" s="32" t="s">
        <v>310</v>
      </c>
      <c r="C71" s="280">
        <f>SUM(C62:C70)</f>
        <v>8006.59</v>
      </c>
      <c r="D71" s="280">
        <v>8801.9410071801121</v>
      </c>
      <c r="E71" s="280">
        <v>6354.6455411038551</v>
      </c>
      <c r="F71" s="304">
        <f>SUM(F62:F70)</f>
        <v>40710.5</v>
      </c>
      <c r="G71" s="304">
        <f>SUM(G62:G70)</f>
        <v>21870.25</v>
      </c>
    </row>
    <row r="72" spans="2:7" x14ac:dyDescent="0.2">
      <c r="B72" s="186" t="str">
        <f>"Jednotkový náklad na km ("&amp;C5&amp;")"</f>
        <v>Jednotkový náklad na km (2017)</v>
      </c>
      <c r="C72" s="281">
        <f>INDEX($C$18:$BB$18,MATCH(2014,$C$13:$BB$13,0))*C71</f>
        <v>7934.7147214711495</v>
      </c>
      <c r="D72" s="281">
        <f>INDEX($C$18:$BB$18,MATCH(2014,$C$13:$BB$13,0))*D71</f>
        <v>8722.9258507295417</v>
      </c>
      <c r="E72" s="281">
        <f>INDEX($C$18:$BB$18,MATCH(2014,$C$13:$BB$13,0))*E71</f>
        <v>6297.5997927616827</v>
      </c>
      <c r="F72" s="305">
        <f>INDEX($C$18:$BB$18,MATCH(2014,$C$13:$BB$13,0))*F71</f>
        <v>40345.0412308425</v>
      </c>
      <c r="G72" s="305">
        <f>INDEX($C$18:$BB$18,MATCH(2014,$C$13:$BB$13,0))*G71</f>
        <v>21673.920437696248</v>
      </c>
    </row>
    <row r="73" spans="2:7" ht="3" customHeight="1" x14ac:dyDescent="0.2"/>
    <row r="74" spans="2:7" x14ac:dyDescent="0.2">
      <c r="B74" s="80" t="s">
        <v>318</v>
      </c>
    </row>
    <row r="75" spans="2:7" x14ac:dyDescent="0.2">
      <c r="B75" s="327" t="s">
        <v>260</v>
      </c>
      <c r="C75" s="328"/>
    </row>
    <row r="76" spans="2:7" x14ac:dyDescent="0.2">
      <c r="B76" s="5" t="s">
        <v>130</v>
      </c>
      <c r="C76" s="5">
        <v>1.8</v>
      </c>
    </row>
    <row r="77" spans="2:7" x14ac:dyDescent="0.2">
      <c r="B77" s="5" t="s">
        <v>46</v>
      </c>
      <c r="C77" s="25">
        <f>AVERAGE(1.1,1.2)</f>
        <v>1.1499999999999999</v>
      </c>
    </row>
    <row r="78" spans="2:7" ht="4.5" customHeight="1" x14ac:dyDescent="0.2"/>
    <row r="79" spans="2:7" x14ac:dyDescent="0.2">
      <c r="B79" s="23" t="s">
        <v>47</v>
      </c>
      <c r="C79" s="185" t="s">
        <v>48</v>
      </c>
      <c r="D79" s="185" t="s">
        <v>259</v>
      </c>
    </row>
    <row r="80" spans="2:7" x14ac:dyDescent="0.2">
      <c r="B80" s="5" t="s">
        <v>130</v>
      </c>
      <c r="C80" s="182">
        <v>0.2</v>
      </c>
      <c r="D80" s="182">
        <f>1-C80</f>
        <v>0.8</v>
      </c>
    </row>
    <row r="81" spans="2:54" x14ac:dyDescent="0.2">
      <c r="B81" s="5" t="s">
        <v>46</v>
      </c>
      <c r="C81" s="182">
        <v>1</v>
      </c>
      <c r="D81" s="182">
        <f>1-C81</f>
        <v>0</v>
      </c>
    </row>
    <row r="82" spans="2:54" ht="3" customHeight="1" x14ac:dyDescent="0.2">
      <c r="B82" s="24"/>
    </row>
    <row r="83" spans="2:54" ht="25.5" x14ac:dyDescent="0.2">
      <c r="B83" s="184" t="s">
        <v>304</v>
      </c>
      <c r="C83" s="239">
        <v>2014</v>
      </c>
    </row>
    <row r="84" spans="2:54" x14ac:dyDescent="0.2">
      <c r="B84" s="25" t="s">
        <v>49</v>
      </c>
      <c r="C84" s="46">
        <v>10.52</v>
      </c>
    </row>
    <row r="85" spans="2:54" x14ac:dyDescent="0.2">
      <c r="B85" s="25" t="s">
        <v>257</v>
      </c>
      <c r="C85" s="25">
        <v>7.37</v>
      </c>
    </row>
    <row r="86" spans="2:54" x14ac:dyDescent="0.2">
      <c r="B86" s="25" t="s">
        <v>258</v>
      </c>
      <c r="C86" s="25">
        <v>5.26</v>
      </c>
      <c r="J86" s="52"/>
      <c r="L86" s="52"/>
    </row>
    <row r="87" spans="2:54" ht="5.25" customHeight="1" x14ac:dyDescent="0.2">
      <c r="AO87" s="24"/>
    </row>
    <row r="88" spans="2:54" x14ac:dyDescent="0.2">
      <c r="B88" s="189"/>
      <c r="C88" s="34">
        <v>2008</v>
      </c>
      <c r="D88" s="34">
        <v>2009</v>
      </c>
      <c r="E88" s="34">
        <v>2010</v>
      </c>
      <c r="F88" s="34">
        <v>2011</v>
      </c>
      <c r="G88" s="34">
        <v>2012</v>
      </c>
      <c r="H88" s="34">
        <v>2013</v>
      </c>
      <c r="I88" s="34">
        <v>2014</v>
      </c>
      <c r="J88" s="34">
        <v>2015</v>
      </c>
      <c r="K88" s="34">
        <v>2016</v>
      </c>
      <c r="L88" s="34">
        <v>2017</v>
      </c>
      <c r="M88" s="34">
        <v>2018</v>
      </c>
      <c r="N88" s="34">
        <v>2019</v>
      </c>
      <c r="O88" s="34">
        <v>2020</v>
      </c>
      <c r="P88" s="34">
        <v>2021</v>
      </c>
      <c r="Q88" s="34">
        <v>2022</v>
      </c>
      <c r="R88" s="34">
        <v>2023</v>
      </c>
      <c r="S88" s="34">
        <v>2024</v>
      </c>
      <c r="T88" s="34">
        <v>2025</v>
      </c>
      <c r="U88" s="34">
        <v>2026</v>
      </c>
      <c r="V88" s="34">
        <v>2027</v>
      </c>
      <c r="W88" s="34">
        <v>2028</v>
      </c>
      <c r="X88" s="34">
        <v>2029</v>
      </c>
      <c r="Y88" s="34">
        <v>2030</v>
      </c>
      <c r="Z88" s="34">
        <v>2031</v>
      </c>
      <c r="AA88" s="34">
        <v>2032</v>
      </c>
      <c r="AB88" s="34">
        <v>2033</v>
      </c>
      <c r="AC88" s="34">
        <v>2034</v>
      </c>
      <c r="AD88" s="34">
        <v>2035</v>
      </c>
      <c r="AE88" s="34">
        <v>2036</v>
      </c>
      <c r="AF88" s="34">
        <v>2037</v>
      </c>
      <c r="AG88" s="34">
        <v>2038</v>
      </c>
      <c r="AH88" s="34">
        <v>2039</v>
      </c>
      <c r="AI88" s="34">
        <v>2040</v>
      </c>
      <c r="AJ88" s="34">
        <v>2041</v>
      </c>
      <c r="AK88" s="34">
        <v>2042</v>
      </c>
      <c r="AL88" s="34">
        <v>2043</v>
      </c>
      <c r="AM88" s="34">
        <v>2044</v>
      </c>
      <c r="AN88" s="34">
        <v>2045</v>
      </c>
      <c r="AO88" s="34">
        <v>2046</v>
      </c>
      <c r="AP88" s="34">
        <f>AO88+1</f>
        <v>2047</v>
      </c>
      <c r="AQ88" s="34">
        <f t="shared" ref="AQ88" si="15">AP88+1</f>
        <v>2048</v>
      </c>
      <c r="AR88" s="34">
        <f t="shared" ref="AR88" si="16">AQ88+1</f>
        <v>2049</v>
      </c>
      <c r="AS88" s="34">
        <f t="shared" ref="AS88" si="17">AR88+1</f>
        <v>2050</v>
      </c>
      <c r="AT88" s="34">
        <f t="shared" ref="AT88" si="18">AS88+1</f>
        <v>2051</v>
      </c>
      <c r="AU88" s="34">
        <f t="shared" ref="AU88" si="19">AT88+1</f>
        <v>2052</v>
      </c>
      <c r="AV88" s="34">
        <f t="shared" ref="AV88" si="20">AU88+1</f>
        <v>2053</v>
      </c>
      <c r="AW88" s="34">
        <f t="shared" ref="AW88" si="21">AV88+1</f>
        <v>2054</v>
      </c>
      <c r="AX88" s="34">
        <f t="shared" ref="AX88" si="22">AW88+1</f>
        <v>2055</v>
      </c>
      <c r="AY88" s="34">
        <f t="shared" ref="AY88" si="23">AX88+1</f>
        <v>2056</v>
      </c>
      <c r="AZ88" s="34">
        <f t="shared" ref="AZ88" si="24">AY88+1</f>
        <v>2057</v>
      </c>
      <c r="BA88" s="34">
        <f t="shared" ref="BA88" si="25">AZ88+1</f>
        <v>2058</v>
      </c>
      <c r="BB88" s="34">
        <f t="shared" ref="BB88" si="26">BA88+1</f>
        <v>2059</v>
      </c>
    </row>
    <row r="89" spans="2:54" ht="25.5" x14ac:dyDescent="0.2">
      <c r="B89" s="190" t="s">
        <v>50</v>
      </c>
      <c r="C89" s="8">
        <f t="shared" ref="C89:H90" si="27">D89/(1+D15)</f>
        <v>10.006414478325782</v>
      </c>
      <c r="D89" s="8">
        <f t="shared" si="27"/>
        <v>9.6211675209102392</v>
      </c>
      <c r="E89" s="8">
        <f t="shared" si="27"/>
        <v>9.9309691150835491</v>
      </c>
      <c r="F89" s="8">
        <f t="shared" si="27"/>
        <v>10.160374501641979</v>
      </c>
      <c r="G89" s="8">
        <f t="shared" si="27"/>
        <v>10.25994617175807</v>
      </c>
      <c r="H89" s="8">
        <f t="shared" si="27"/>
        <v>10.35331168192107</v>
      </c>
      <c r="I89" s="8">
        <f>C84</f>
        <v>10.52</v>
      </c>
      <c r="J89" s="8">
        <f t="shared" ref="J89:BB89" si="28">I89*(1+J15)</f>
        <v>10.7041</v>
      </c>
      <c r="K89" s="8">
        <f t="shared" si="28"/>
        <v>10.894327349814153</v>
      </c>
      <c r="L89" s="8">
        <f t="shared" si="28"/>
        <v>11.090938422011648</v>
      </c>
      <c r="M89" s="8">
        <f t="shared" si="28"/>
        <v>11.294202482056978</v>
      </c>
      <c r="N89" s="8">
        <f t="shared" si="28"/>
        <v>11.504402438917849</v>
      </c>
      <c r="O89" s="8">
        <f t="shared" si="28"/>
        <v>11.721835645013394</v>
      </c>
      <c r="P89" s="8">
        <f t="shared" si="28"/>
        <v>11.951035677438249</v>
      </c>
      <c r="Q89" s="8">
        <f t="shared" si="28"/>
        <v>12.192794222156095</v>
      </c>
      <c r="R89" s="8">
        <f t="shared" si="28"/>
        <v>12.447968431004904</v>
      </c>
      <c r="S89" s="8">
        <f t="shared" si="28"/>
        <v>12.709375768056006</v>
      </c>
      <c r="T89" s="8">
        <f t="shared" si="28"/>
        <v>12.976272659185181</v>
      </c>
      <c r="U89" s="8">
        <f t="shared" si="28"/>
        <v>13.248774385028069</v>
      </c>
      <c r="V89" s="8">
        <f t="shared" si="28"/>
        <v>13.530111444588149</v>
      </c>
      <c r="W89" s="8">
        <f t="shared" si="28"/>
        <v>13.809851221337384</v>
      </c>
      <c r="X89" s="8">
        <f t="shared" si="28"/>
        <v>14.087850366538211</v>
      </c>
      <c r="Y89" s="8">
        <f t="shared" si="28"/>
        <v>14.363972233722361</v>
      </c>
      <c r="Z89" s="8">
        <f t="shared" si="28"/>
        <v>14.618766004608702</v>
      </c>
      <c r="AA89" s="8">
        <f t="shared" si="28"/>
        <v>14.853449820977977</v>
      </c>
      <c r="AB89" s="8">
        <f t="shared" si="28"/>
        <v>15.069253050057815</v>
      </c>
      <c r="AC89" s="8">
        <f t="shared" si="28"/>
        <v>15.267396859900364</v>
      </c>
      <c r="AD89" s="8">
        <f t="shared" si="28"/>
        <v>15.449078882533179</v>
      </c>
      <c r="AE89" s="8">
        <f t="shared" si="28"/>
        <v>15.617593781689962</v>
      </c>
      <c r="AF89" s="8">
        <f t="shared" si="28"/>
        <v>15.773742559534197</v>
      </c>
      <c r="AG89" s="8">
        <f t="shared" si="28"/>
        <v>15.918302502485691</v>
      </c>
      <c r="AH89" s="8">
        <f t="shared" si="28"/>
        <v>16.052023228528725</v>
      </c>
      <c r="AI89" s="8">
        <f t="shared" si="28"/>
        <v>16.175623807388398</v>
      </c>
      <c r="AJ89" s="8">
        <f t="shared" si="28"/>
        <v>16.300176110705291</v>
      </c>
      <c r="AK89" s="8">
        <f t="shared" si="28"/>
        <v>16.425687466757722</v>
      </c>
      <c r="AL89" s="8">
        <f t="shared" si="28"/>
        <v>16.552165260251758</v>
      </c>
      <c r="AM89" s="8">
        <f t="shared" si="28"/>
        <v>16.679616932755696</v>
      </c>
      <c r="AN89" s="8">
        <f t="shared" si="28"/>
        <v>16.808049983137916</v>
      </c>
      <c r="AO89" s="8">
        <f t="shared" si="28"/>
        <v>16.937471968008079</v>
      </c>
      <c r="AP89" s="8">
        <f t="shared" si="28"/>
        <v>17.067890502161742</v>
      </c>
      <c r="AQ89" s="8">
        <f t="shared" si="28"/>
        <v>17.199313259028386</v>
      </c>
      <c r="AR89" s="8">
        <f t="shared" si="28"/>
        <v>17.331747971122905</v>
      </c>
      <c r="AS89" s="8">
        <f t="shared" si="28"/>
        <v>17.46520243050055</v>
      </c>
      <c r="AT89" s="8">
        <f t="shared" si="28"/>
        <v>17.46520243050055</v>
      </c>
      <c r="AU89" s="8">
        <f t="shared" si="28"/>
        <v>17.46520243050055</v>
      </c>
      <c r="AV89" s="8">
        <f t="shared" si="28"/>
        <v>17.46520243050055</v>
      </c>
      <c r="AW89" s="8">
        <f t="shared" si="28"/>
        <v>17.46520243050055</v>
      </c>
      <c r="AX89" s="8">
        <f t="shared" si="28"/>
        <v>17.46520243050055</v>
      </c>
      <c r="AY89" s="8">
        <f t="shared" si="28"/>
        <v>17.46520243050055</v>
      </c>
      <c r="AZ89" s="8">
        <f t="shared" si="28"/>
        <v>17.46520243050055</v>
      </c>
      <c r="BA89" s="8">
        <f t="shared" si="28"/>
        <v>17.46520243050055</v>
      </c>
      <c r="BB89" s="8">
        <f t="shared" si="28"/>
        <v>17.46520243050055</v>
      </c>
    </row>
    <row r="90" spans="2:54" ht="25.5" x14ac:dyDescent="0.2">
      <c r="B90" s="190" t="s">
        <v>51</v>
      </c>
      <c r="C90" s="8">
        <f t="shared" si="27"/>
        <v>6.0910419605689903</v>
      </c>
      <c r="D90" s="8">
        <f t="shared" si="27"/>
        <v>5.9235383066533434</v>
      </c>
      <c r="E90" s="8">
        <f t="shared" si="27"/>
        <v>6.0597796877063699</v>
      </c>
      <c r="F90" s="8">
        <f t="shared" si="27"/>
        <v>6.1597660525535245</v>
      </c>
      <c r="G90" s="8">
        <f t="shared" si="27"/>
        <v>6.2028844149213986</v>
      </c>
      <c r="H90" s="8">
        <f t="shared" si="27"/>
        <v>6.2432031636183876</v>
      </c>
      <c r="I90" s="8">
        <f>AVERAGE(C85:C86)</f>
        <v>6.3149999999999995</v>
      </c>
      <c r="J90" s="8">
        <f t="shared" ref="J90:BB90" si="29">I90*(1+J16)</f>
        <v>6.3939374999999989</v>
      </c>
      <c r="K90" s="8">
        <f t="shared" si="29"/>
        <v>6.4751014455577316</v>
      </c>
      <c r="L90" s="8">
        <f t="shared" si="29"/>
        <v>6.5585706150045251</v>
      </c>
      <c r="M90" s="8">
        <f t="shared" si="29"/>
        <v>6.6444271713451517</v>
      </c>
      <c r="N90" s="8">
        <f t="shared" si="29"/>
        <v>6.7327568321980662</v>
      </c>
      <c r="O90" s="8">
        <f t="shared" si="29"/>
        <v>6.8236490494327402</v>
      </c>
      <c r="P90" s="8">
        <f t="shared" si="29"/>
        <v>6.9189522956105662</v>
      </c>
      <c r="Q90" s="8">
        <f t="shared" si="29"/>
        <v>7.0189266458979791</v>
      </c>
      <c r="R90" s="8">
        <f t="shared" si="29"/>
        <v>7.1238509749262215</v>
      </c>
      <c r="S90" s="8">
        <f t="shared" si="29"/>
        <v>7.2307087395501144</v>
      </c>
      <c r="T90" s="8">
        <f t="shared" si="29"/>
        <v>7.3391693706433658</v>
      </c>
      <c r="U90" s="8">
        <f t="shared" si="29"/>
        <v>7.4492569112030154</v>
      </c>
      <c r="V90" s="8">
        <f t="shared" si="29"/>
        <v>7.5622459089774479</v>
      </c>
      <c r="W90" s="8">
        <f t="shared" si="29"/>
        <v>7.6739259616491671</v>
      </c>
      <c r="X90" s="8">
        <f t="shared" si="29"/>
        <v>7.7842687691897892</v>
      </c>
      <c r="Y90" s="8">
        <f t="shared" si="29"/>
        <v>7.893248531958446</v>
      </c>
      <c r="Z90" s="8">
        <f t="shared" si="29"/>
        <v>7.9932582012534859</v>
      </c>
      <c r="AA90" s="8">
        <f t="shared" si="29"/>
        <v>8.0849157489808281</v>
      </c>
      <c r="AB90" s="8">
        <f t="shared" si="29"/>
        <v>8.1688188607878125</v>
      </c>
      <c r="AC90" s="8">
        <f t="shared" si="29"/>
        <v>8.2455408781116883</v>
      </c>
      <c r="AD90" s="8">
        <f t="shared" si="29"/>
        <v>8.3156279755756373</v>
      </c>
      <c r="AE90" s="8">
        <f t="shared" si="29"/>
        <v>8.380417192385643</v>
      </c>
      <c r="AF90" s="8">
        <f t="shared" si="29"/>
        <v>8.4402669051385431</v>
      </c>
      <c r="AG90" s="8">
        <f t="shared" si="29"/>
        <v>8.4955180605542662</v>
      </c>
      <c r="AH90" s="8">
        <f t="shared" si="29"/>
        <v>8.546493831682751</v>
      </c>
      <c r="AI90" s="8">
        <f t="shared" si="29"/>
        <v>8.5934995477570073</v>
      </c>
      <c r="AJ90" s="8">
        <f t="shared" si="29"/>
        <v>8.6407637952696721</v>
      </c>
      <c r="AK90" s="8">
        <f t="shared" si="29"/>
        <v>8.6882879961436554</v>
      </c>
      <c r="AL90" s="8">
        <f t="shared" si="29"/>
        <v>8.7360735801224454</v>
      </c>
      <c r="AM90" s="8">
        <f t="shared" si="29"/>
        <v>8.7841219848131189</v>
      </c>
      <c r="AN90" s="8">
        <f t="shared" si="29"/>
        <v>8.8324346557295907</v>
      </c>
      <c r="AO90" s="8">
        <f t="shared" si="29"/>
        <v>8.8810130463361041</v>
      </c>
      <c r="AP90" s="8">
        <f t="shared" si="29"/>
        <v>8.9298586180909538</v>
      </c>
      <c r="AQ90" s="8">
        <f t="shared" si="29"/>
        <v>8.9789728404904547</v>
      </c>
      <c r="AR90" s="8">
        <f t="shared" si="29"/>
        <v>9.0283571911131535</v>
      </c>
      <c r="AS90" s="8">
        <f t="shared" si="29"/>
        <v>9.0780131556642765</v>
      </c>
      <c r="AT90" s="8">
        <f t="shared" si="29"/>
        <v>9.0780131556642765</v>
      </c>
      <c r="AU90" s="8">
        <f t="shared" si="29"/>
        <v>9.0780131556642765</v>
      </c>
      <c r="AV90" s="8">
        <f t="shared" si="29"/>
        <v>9.0780131556642765</v>
      </c>
      <c r="AW90" s="8">
        <f t="shared" si="29"/>
        <v>9.0780131556642765</v>
      </c>
      <c r="AX90" s="8">
        <f t="shared" si="29"/>
        <v>9.0780131556642765</v>
      </c>
      <c r="AY90" s="8">
        <f t="shared" si="29"/>
        <v>9.0780131556642765</v>
      </c>
      <c r="AZ90" s="8">
        <f t="shared" si="29"/>
        <v>9.0780131556642765</v>
      </c>
      <c r="BA90" s="8">
        <f t="shared" si="29"/>
        <v>9.0780131556642765</v>
      </c>
      <c r="BB90" s="8">
        <f t="shared" si="29"/>
        <v>9.0780131556642765</v>
      </c>
    </row>
    <row r="91" spans="2:54" ht="5.25" customHeight="1" x14ac:dyDescent="0.2">
      <c r="AO91" s="24"/>
    </row>
    <row r="92" spans="2:54" x14ac:dyDescent="0.2">
      <c r="B92" s="80" t="s">
        <v>319</v>
      </c>
    </row>
    <row r="93" spans="2:54" x14ac:dyDescent="0.2">
      <c r="B93" s="320" t="s">
        <v>144</v>
      </c>
      <c r="C93" s="321"/>
      <c r="D93" s="321"/>
      <c r="E93" s="321"/>
      <c r="F93" s="322"/>
    </row>
    <row r="94" spans="2:54" x14ac:dyDescent="0.2">
      <c r="B94" s="325" t="s">
        <v>145</v>
      </c>
      <c r="C94" s="326" t="s">
        <v>146</v>
      </c>
      <c r="D94" s="326"/>
      <c r="E94" s="326"/>
      <c r="F94" s="326"/>
      <c r="G94" s="326"/>
      <c r="H94" s="326"/>
      <c r="I94" s="326"/>
      <c r="J94" s="326"/>
      <c r="K94" s="326"/>
      <c r="L94" s="326"/>
      <c r="M94" s="326"/>
    </row>
    <row r="95" spans="2:54" x14ac:dyDescent="0.2">
      <c r="B95" s="325"/>
      <c r="C95" s="96">
        <v>30</v>
      </c>
      <c r="D95" s="96">
        <v>40</v>
      </c>
      <c r="E95" s="96">
        <v>50</v>
      </c>
      <c r="F95" s="96">
        <v>60</v>
      </c>
      <c r="G95" s="96">
        <v>70</v>
      </c>
      <c r="H95" s="96">
        <v>80</v>
      </c>
      <c r="I95" s="96">
        <v>90</v>
      </c>
      <c r="J95" s="96">
        <v>100</v>
      </c>
      <c r="K95" s="96">
        <v>110</v>
      </c>
      <c r="L95" s="96">
        <v>120</v>
      </c>
      <c r="M95" s="96">
        <v>130</v>
      </c>
    </row>
    <row r="96" spans="2:54" x14ac:dyDescent="0.2">
      <c r="B96" s="97" t="s">
        <v>147</v>
      </c>
      <c r="C96" s="98"/>
      <c r="D96" s="98"/>
      <c r="E96" s="98"/>
      <c r="F96" s="98"/>
      <c r="G96" s="98"/>
      <c r="H96" s="98"/>
      <c r="I96" s="98"/>
      <c r="J96" s="98"/>
      <c r="K96" s="98"/>
      <c r="L96" s="98"/>
      <c r="M96" s="98"/>
    </row>
    <row r="97" spans="2:13" x14ac:dyDescent="0.2">
      <c r="B97" s="99" t="s">
        <v>148</v>
      </c>
      <c r="C97" s="100">
        <v>4.4999999999999998E-2</v>
      </c>
      <c r="D97" s="100">
        <v>4.4999999999999998E-2</v>
      </c>
      <c r="E97" s="100">
        <v>0.04</v>
      </c>
      <c r="F97" s="100">
        <v>3.7999999999999999E-2</v>
      </c>
      <c r="G97" s="100">
        <v>4.2000000000000003E-2</v>
      </c>
      <c r="H97" s="100">
        <v>4.4999999999999998E-2</v>
      </c>
      <c r="I97" s="100">
        <v>5.0999999999999997E-2</v>
      </c>
      <c r="J97" s="100">
        <v>5.7000000000000002E-2</v>
      </c>
      <c r="K97" s="100">
        <v>5.7000000000000002E-2</v>
      </c>
      <c r="L97" s="100">
        <v>6.7000000000000004E-2</v>
      </c>
      <c r="M97" s="100">
        <v>6.7000000000000004E-2</v>
      </c>
    </row>
    <row r="98" spans="2:13" x14ac:dyDescent="0.2">
      <c r="B98" s="99" t="s">
        <v>149</v>
      </c>
      <c r="C98" s="100">
        <v>0.16200000000000001</v>
      </c>
      <c r="D98" s="100">
        <v>0.16200000000000001</v>
      </c>
      <c r="E98" s="100">
        <v>0.16600000000000001</v>
      </c>
      <c r="F98" s="100">
        <v>0.16600000000000001</v>
      </c>
      <c r="G98" s="100">
        <v>0.16500000000000001</v>
      </c>
      <c r="H98" s="100">
        <v>0.19800000000000001</v>
      </c>
      <c r="I98" s="100">
        <v>0.22500000000000001</v>
      </c>
      <c r="J98" s="100">
        <v>0.255</v>
      </c>
      <c r="K98" s="100"/>
      <c r="L98" s="101"/>
      <c r="M98" s="101"/>
    </row>
    <row r="99" spans="2:13" x14ac:dyDescent="0.2">
      <c r="B99" s="99" t="s">
        <v>150</v>
      </c>
      <c r="C99" s="100">
        <v>0.16200000000000001</v>
      </c>
      <c r="D99" s="100">
        <v>0.16200000000000001</v>
      </c>
      <c r="E99" s="100">
        <v>0.16600000000000001</v>
      </c>
      <c r="F99" s="100">
        <v>0.16600000000000001</v>
      </c>
      <c r="G99" s="100">
        <v>0.16500000000000001</v>
      </c>
      <c r="H99" s="100">
        <v>0.19800000000000001</v>
      </c>
      <c r="I99" s="100">
        <v>0.22500000000000001</v>
      </c>
      <c r="J99" s="100"/>
      <c r="K99" s="100"/>
      <c r="L99" s="100"/>
      <c r="M99" s="100"/>
    </row>
    <row r="100" spans="2:13" x14ac:dyDescent="0.2">
      <c r="B100" s="99" t="s">
        <v>151</v>
      </c>
      <c r="C100" s="100">
        <v>0.27600000000000002</v>
      </c>
      <c r="D100" s="100">
        <v>0.27600000000000002</v>
      </c>
      <c r="E100" s="100">
        <v>0.3</v>
      </c>
      <c r="F100" s="100">
        <v>0.3</v>
      </c>
      <c r="G100" s="100">
        <v>0.28999999999999998</v>
      </c>
      <c r="H100" s="100">
        <v>0.30299999999999999</v>
      </c>
      <c r="I100" s="100">
        <v>0.32300000000000001</v>
      </c>
      <c r="J100" s="100"/>
      <c r="K100" s="100"/>
      <c r="L100" s="100"/>
      <c r="M100" s="100"/>
    </row>
    <row r="101" spans="2:13" x14ac:dyDescent="0.2">
      <c r="B101" s="97" t="s">
        <v>153</v>
      </c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</row>
    <row r="102" spans="2:13" x14ac:dyDescent="0.2">
      <c r="B102" s="99" t="s">
        <v>130</v>
      </c>
      <c r="C102" s="100">
        <v>5.8000000000000003E-2</v>
      </c>
      <c r="D102" s="100">
        <v>5.8000000000000003E-2</v>
      </c>
      <c r="E102" s="100">
        <v>5.3999999999999999E-2</v>
      </c>
      <c r="F102" s="100">
        <v>5.6000000000000001E-2</v>
      </c>
      <c r="G102" s="100">
        <v>0.06</v>
      </c>
      <c r="H102" s="100">
        <v>6.3E-2</v>
      </c>
      <c r="I102" s="100">
        <v>7.0999999999999994E-2</v>
      </c>
      <c r="J102" s="100">
        <v>7.9000000000000001E-2</v>
      </c>
      <c r="K102" s="100">
        <v>9.1999999999999998E-2</v>
      </c>
      <c r="L102" s="100">
        <v>9.2999999999999999E-2</v>
      </c>
      <c r="M102" s="100">
        <v>9.2999999999999999E-2</v>
      </c>
    </row>
    <row r="103" spans="2:13" x14ac:dyDescent="0.2">
      <c r="B103" s="99" t="s">
        <v>152</v>
      </c>
      <c r="C103" s="100">
        <v>0.26400000000000001</v>
      </c>
      <c r="D103" s="100">
        <v>0.26400000000000001</v>
      </c>
      <c r="E103" s="100">
        <v>0.246</v>
      </c>
      <c r="F103" s="100">
        <v>0.23</v>
      </c>
      <c r="G103" s="100">
        <v>0.20799999999999999</v>
      </c>
      <c r="H103" s="100">
        <v>0.25</v>
      </c>
      <c r="I103" s="100">
        <v>0.27100000000000002</v>
      </c>
      <c r="J103" s="100"/>
      <c r="K103" s="100"/>
      <c r="L103" s="100"/>
      <c r="M103" s="100"/>
    </row>
    <row r="104" spans="2:13" x14ac:dyDescent="0.2">
      <c r="B104" s="99" t="s">
        <v>151</v>
      </c>
      <c r="C104" s="100">
        <v>0.45</v>
      </c>
      <c r="D104" s="100">
        <v>0.45</v>
      </c>
      <c r="E104" s="100">
        <v>0.44400000000000001</v>
      </c>
      <c r="F104" s="100">
        <v>0.41599999999999998</v>
      </c>
      <c r="G104" s="100">
        <v>0.36599999999999999</v>
      </c>
      <c r="H104" s="100">
        <v>0.38200000000000001</v>
      </c>
      <c r="I104" s="100">
        <v>0.39</v>
      </c>
      <c r="J104" s="100"/>
      <c r="K104" s="100"/>
      <c r="L104" s="100"/>
      <c r="M104" s="100"/>
    </row>
    <row r="105" spans="2:13" ht="5.25" customHeight="1" x14ac:dyDescent="0.2"/>
    <row r="106" spans="2:13" x14ac:dyDescent="0.2">
      <c r="B106" s="320" t="s">
        <v>195</v>
      </c>
      <c r="C106" s="321"/>
      <c r="D106" s="322"/>
    </row>
    <row r="107" spans="2:13" ht="25.5" x14ac:dyDescent="0.2">
      <c r="B107" s="132" t="s">
        <v>145</v>
      </c>
      <c r="C107" s="127" t="s">
        <v>263</v>
      </c>
      <c r="D107" s="127" t="str">
        <f>"EUR/km ("&amp;C5&amp;")"</f>
        <v>EUR/km (2017)</v>
      </c>
    </row>
    <row r="108" spans="2:13" x14ac:dyDescent="0.2">
      <c r="B108" s="133" t="s">
        <v>130</v>
      </c>
      <c r="C108" s="194">
        <v>0.13900000000000001</v>
      </c>
      <c r="D108" s="245">
        <f>INDEX($C$18:$BB$18,MATCH(2015,$C$13:$BB$13,0))*C108</f>
        <v>0.13789008500000002</v>
      </c>
    </row>
    <row r="109" spans="2:13" x14ac:dyDescent="0.2">
      <c r="B109" s="133" t="s">
        <v>46</v>
      </c>
      <c r="C109" s="194">
        <f>AVERAGE(0.345,0.445)</f>
        <v>0.39500000000000002</v>
      </c>
      <c r="D109" s="245">
        <f>INDEX($C$18:$BB$18,MATCH(2015,$C$13:$BB$13,0))*C109</f>
        <v>0.39184592499999998</v>
      </c>
    </row>
    <row r="110" spans="2:13" ht="6" customHeight="1" x14ac:dyDescent="0.2"/>
    <row r="111" spans="2:13" x14ac:dyDescent="0.2">
      <c r="B111" s="80" t="s">
        <v>320</v>
      </c>
    </row>
    <row r="112" spans="2:13" x14ac:dyDescent="0.2">
      <c r="B112" s="232" t="s">
        <v>52</v>
      </c>
      <c r="C112" s="34">
        <v>2010</v>
      </c>
      <c r="D112" s="34">
        <v>2014</v>
      </c>
      <c r="E112" s="34">
        <f>C5</f>
        <v>2017</v>
      </c>
    </row>
    <row r="113" spans="2:54" x14ac:dyDescent="0.2">
      <c r="B113" s="3" t="s">
        <v>334</v>
      </c>
      <c r="C113" s="236">
        <v>1593000</v>
      </c>
      <c r="D113" s="237" t="s">
        <v>303</v>
      </c>
      <c r="E113" s="236">
        <f>C113*INDEX($C$18:$BB$18,MATCH($C$112,$C$13:$BB$13,0))</f>
        <v>1741905.1444646905</v>
      </c>
    </row>
    <row r="114" spans="2:54" x14ac:dyDescent="0.2">
      <c r="B114" s="3" t="s">
        <v>54</v>
      </c>
      <c r="C114" s="236">
        <v>219700</v>
      </c>
      <c r="D114" s="237" t="s">
        <v>303</v>
      </c>
      <c r="E114" s="236">
        <f t="shared" ref="E114:E115" si="30">C114*INDEX($C$18:$BB$18,MATCH($C$112,$C$13:$BB$13,0))</f>
        <v>240236.38433075484</v>
      </c>
    </row>
    <row r="115" spans="2:54" x14ac:dyDescent="0.2">
      <c r="B115" s="3" t="s">
        <v>55</v>
      </c>
      <c r="C115" s="236">
        <v>15700</v>
      </c>
      <c r="D115" s="237" t="s">
        <v>303</v>
      </c>
      <c r="E115" s="236">
        <f t="shared" si="30"/>
        <v>17167.552271246477</v>
      </c>
    </row>
    <row r="116" spans="2:54" x14ac:dyDescent="0.2">
      <c r="B116" s="3" t="s">
        <v>302</v>
      </c>
      <c r="C116" s="237" t="s">
        <v>303</v>
      </c>
      <c r="D116" s="236">
        <v>3157.6854287217252</v>
      </c>
      <c r="E116" s="236">
        <f>D116*INDEX($C$18:$BB$18,MATCH($D$112,$C$13:$BB$13,0))</f>
        <v>3129.338839262809</v>
      </c>
    </row>
    <row r="117" spans="2:54" ht="6" customHeight="1" x14ac:dyDescent="0.2">
      <c r="B117" s="80"/>
    </row>
    <row r="118" spans="2:54" x14ac:dyDescent="0.2">
      <c r="B118" s="232" t="s">
        <v>52</v>
      </c>
      <c r="C118" s="34">
        <v>2010</v>
      </c>
      <c r="D118" s="34">
        <v>2011</v>
      </c>
      <c r="E118" s="34">
        <v>2012</v>
      </c>
      <c r="F118" s="34">
        <v>2013</v>
      </c>
      <c r="G118" s="34">
        <v>2014</v>
      </c>
      <c r="H118" s="34">
        <v>2015</v>
      </c>
      <c r="I118" s="34">
        <v>2016</v>
      </c>
      <c r="J118" s="34">
        <v>2017</v>
      </c>
      <c r="K118" s="34">
        <v>2018</v>
      </c>
      <c r="L118" s="34">
        <v>2019</v>
      </c>
      <c r="M118" s="34">
        <v>2020</v>
      </c>
      <c r="N118" s="34">
        <v>2021</v>
      </c>
      <c r="O118" s="34">
        <v>2022</v>
      </c>
      <c r="P118" s="34">
        <v>2023</v>
      </c>
      <c r="Q118" s="34">
        <v>2024</v>
      </c>
      <c r="R118" s="34">
        <v>2025</v>
      </c>
      <c r="S118" s="34">
        <v>2026</v>
      </c>
      <c r="T118" s="34">
        <v>2027</v>
      </c>
      <c r="U118" s="34">
        <v>2028</v>
      </c>
      <c r="V118" s="34">
        <v>2029</v>
      </c>
      <c r="W118" s="34">
        <v>2030</v>
      </c>
      <c r="X118" s="34">
        <v>2031</v>
      </c>
      <c r="Y118" s="34">
        <v>2032</v>
      </c>
      <c r="Z118" s="34">
        <v>2033</v>
      </c>
      <c r="AA118" s="34">
        <v>2034</v>
      </c>
      <c r="AB118" s="34">
        <v>2035</v>
      </c>
      <c r="AC118" s="34">
        <v>2036</v>
      </c>
      <c r="AD118" s="34">
        <v>2037</v>
      </c>
      <c r="AE118" s="34">
        <v>2038</v>
      </c>
      <c r="AF118" s="34">
        <v>2039</v>
      </c>
      <c r="AG118" s="34">
        <v>2040</v>
      </c>
      <c r="AH118" s="34">
        <v>2041</v>
      </c>
      <c r="AI118" s="34">
        <v>2042</v>
      </c>
      <c r="AJ118" s="34">
        <v>2043</v>
      </c>
      <c r="AK118" s="34">
        <v>2044</v>
      </c>
      <c r="AL118" s="34">
        <v>2045</v>
      </c>
      <c r="AM118" s="34">
        <v>2046</v>
      </c>
      <c r="AN118" s="34">
        <v>2047</v>
      </c>
      <c r="AO118" s="34">
        <v>2048</v>
      </c>
      <c r="AP118" s="34">
        <v>2049</v>
      </c>
      <c r="AQ118" s="34">
        <v>2050</v>
      </c>
      <c r="AR118" s="34">
        <v>2051</v>
      </c>
      <c r="AS118" s="34">
        <v>2052</v>
      </c>
      <c r="AT118" s="34">
        <v>2053</v>
      </c>
      <c r="AU118" s="34">
        <v>2054</v>
      </c>
      <c r="AV118" s="34">
        <v>2055</v>
      </c>
      <c r="AW118" s="34">
        <v>2056</v>
      </c>
      <c r="AX118" s="34">
        <v>2057</v>
      </c>
      <c r="AY118" s="34">
        <v>2058</v>
      </c>
      <c r="AZ118" s="34">
        <v>2059</v>
      </c>
      <c r="BA118" s="34">
        <v>2060</v>
      </c>
      <c r="BB118" s="34">
        <v>2061</v>
      </c>
    </row>
    <row r="119" spans="2:54" x14ac:dyDescent="0.2">
      <c r="B119" s="3" t="s">
        <v>53</v>
      </c>
      <c r="C119" s="53">
        <f>E113</f>
        <v>1741905.1444646905</v>
      </c>
      <c r="D119" s="30">
        <f t="shared" ref="D119:M121" si="31">C119*(1+F$14)</f>
        <v>1799388.014232025</v>
      </c>
      <c r="E119" s="30">
        <f t="shared" si="31"/>
        <v>1824579.4464312734</v>
      </c>
      <c r="F119" s="30">
        <f t="shared" si="31"/>
        <v>1848298.9792348798</v>
      </c>
      <c r="G119" s="30">
        <f t="shared" si="31"/>
        <v>1890809.8557572819</v>
      </c>
      <c r="H119" s="30">
        <f t="shared" si="31"/>
        <v>1938080.1021512137</v>
      </c>
      <c r="I119" s="30">
        <f t="shared" si="31"/>
        <v>1987283.6572055214</v>
      </c>
      <c r="J119" s="30">
        <f t="shared" si="31"/>
        <v>2038518.9676378949</v>
      </c>
      <c r="K119" s="30">
        <f t="shared" si="31"/>
        <v>2091890.4197027802</v>
      </c>
      <c r="L119" s="30">
        <f t="shared" si="31"/>
        <v>2147508.7496351711</v>
      </c>
      <c r="M119" s="30">
        <f t="shared" si="31"/>
        <v>2205491.4858753206</v>
      </c>
      <c r="N119" s="30">
        <f t="shared" ref="N119:W121" si="32">M119*(1+P$14)</f>
        <v>2267097.965487266</v>
      </c>
      <c r="O119" s="30">
        <f t="shared" si="32"/>
        <v>2332614.1409004987</v>
      </c>
      <c r="P119" s="30">
        <f t="shared" si="32"/>
        <v>2402353.5714326049</v>
      </c>
      <c r="Q119" s="30">
        <f t="shared" si="32"/>
        <v>2474424.1785755833</v>
      </c>
      <c r="R119" s="30">
        <f t="shared" si="32"/>
        <v>2548656.9039328508</v>
      </c>
      <c r="S119" s="30">
        <f t="shared" si="32"/>
        <v>2625116.6110508363</v>
      </c>
      <c r="T119" s="30">
        <f t="shared" si="32"/>
        <v>2704751.2104368699</v>
      </c>
      <c r="U119" s="30">
        <f t="shared" si="32"/>
        <v>2784639.3180920016</v>
      </c>
      <c r="V119" s="30">
        <f t="shared" si="32"/>
        <v>2864719.5591268628</v>
      </c>
      <c r="W119" s="30">
        <f t="shared" si="32"/>
        <v>2944931.706782415</v>
      </c>
      <c r="X119" s="30">
        <f t="shared" ref="X119:AG121" si="33">W119*(1+Z$14)</f>
        <v>3019557.9256071015</v>
      </c>
      <c r="Y119" s="30">
        <f t="shared" si="33"/>
        <v>3088807.6027008314</v>
      </c>
      <c r="Z119" s="30">
        <f t="shared" si="33"/>
        <v>3152917.2552157235</v>
      </c>
      <c r="AA119" s="30">
        <f t="shared" si="33"/>
        <v>3212142.0161996083</v>
      </c>
      <c r="AB119" s="30">
        <f t="shared" si="33"/>
        <v>3266748.4304750012</v>
      </c>
      <c r="AC119" s="30">
        <f t="shared" si="33"/>
        <v>3317652.6010192931</v>
      </c>
      <c r="AD119" s="30">
        <f t="shared" si="33"/>
        <v>3365039.3958832347</v>
      </c>
      <c r="AE119" s="30">
        <f t="shared" si="33"/>
        <v>3409095.4231941211</v>
      </c>
      <c r="AF119" s="30">
        <f t="shared" si="33"/>
        <v>3450006.7053099941</v>
      </c>
      <c r="AG119" s="30">
        <f t="shared" si="33"/>
        <v>3487956.7790684034</v>
      </c>
      <c r="AH119" s="30">
        <f t="shared" ref="AH119:AQ121" si="34">AG119*(1+AJ$14)</f>
        <v>3526324.3036381556</v>
      </c>
      <c r="AI119" s="30">
        <f t="shared" si="34"/>
        <v>3565113.8709781747</v>
      </c>
      <c r="AJ119" s="30">
        <f t="shared" si="34"/>
        <v>3604330.1235589343</v>
      </c>
      <c r="AK119" s="30">
        <f>AJ119*(1+AM$14)</f>
        <v>3643977.7549180822</v>
      </c>
      <c r="AL119" s="30">
        <f t="shared" si="34"/>
        <v>3684061.5102221807</v>
      </c>
      <c r="AM119" s="30">
        <f t="shared" si="34"/>
        <v>3724586.1868346245</v>
      </c>
      <c r="AN119" s="30">
        <f t="shared" si="34"/>
        <v>3765556.6348898052</v>
      </c>
      <c r="AO119" s="30">
        <f t="shared" si="34"/>
        <v>3806977.7578735929</v>
      </c>
      <c r="AP119" s="30">
        <f t="shared" si="34"/>
        <v>3848854.5132102021</v>
      </c>
      <c r="AQ119" s="30">
        <f t="shared" si="34"/>
        <v>3891191.9128555139</v>
      </c>
      <c r="AR119" s="30">
        <f t="shared" ref="AR119:BA121" si="35">AQ119*(1+AT$14)</f>
        <v>3891191.9128555139</v>
      </c>
      <c r="AS119" s="30">
        <f t="shared" si="35"/>
        <v>3891191.9128555139</v>
      </c>
      <c r="AT119" s="30">
        <f t="shared" si="35"/>
        <v>3891191.9128555139</v>
      </c>
      <c r="AU119" s="30">
        <f t="shared" si="35"/>
        <v>3891191.9128555139</v>
      </c>
      <c r="AV119" s="30">
        <f t="shared" si="35"/>
        <v>3891191.9128555139</v>
      </c>
      <c r="AW119" s="30">
        <f t="shared" si="35"/>
        <v>3891191.9128555139</v>
      </c>
      <c r="AX119" s="30">
        <f t="shared" si="35"/>
        <v>3891191.9128555139</v>
      </c>
      <c r="AY119" s="30">
        <f t="shared" si="35"/>
        <v>3891191.9128555139</v>
      </c>
      <c r="AZ119" s="30">
        <f t="shared" si="35"/>
        <v>3891191.9128555139</v>
      </c>
      <c r="BA119" s="30">
        <f t="shared" si="35"/>
        <v>3891191.9128555139</v>
      </c>
      <c r="BB119" s="30">
        <f t="shared" ref="BB119:BB121" si="36">BA119*(1+BD$14)</f>
        <v>3891191.9128555139</v>
      </c>
    </row>
    <row r="120" spans="2:54" x14ac:dyDescent="0.2">
      <c r="B120" s="3" t="s">
        <v>54</v>
      </c>
      <c r="C120" s="53">
        <f>E114</f>
        <v>240236.38433075484</v>
      </c>
      <c r="D120" s="30">
        <f t="shared" si="31"/>
        <v>248164.18501366972</v>
      </c>
      <c r="E120" s="30">
        <f t="shared" si="31"/>
        <v>251638.4836038611</v>
      </c>
      <c r="F120" s="30">
        <f t="shared" si="31"/>
        <v>254909.78389071126</v>
      </c>
      <c r="G120" s="30">
        <f t="shared" si="31"/>
        <v>260772.70892019759</v>
      </c>
      <c r="H120" s="30">
        <f t="shared" si="31"/>
        <v>267292.02664320252</v>
      </c>
      <c r="I120" s="30">
        <f t="shared" si="31"/>
        <v>274077.97833524982</v>
      </c>
      <c r="J120" s="30">
        <f t="shared" si="31"/>
        <v>281144.14136223821</v>
      </c>
      <c r="K120" s="30">
        <f t="shared" si="31"/>
        <v>288504.9122465165</v>
      </c>
      <c r="L120" s="30">
        <f t="shared" si="31"/>
        <v>296175.56327360141</v>
      </c>
      <c r="M120" s="30">
        <f t="shared" si="31"/>
        <v>304172.30348198861</v>
      </c>
      <c r="N120" s="30">
        <f t="shared" si="32"/>
        <v>312668.81545357959</v>
      </c>
      <c r="O120" s="30">
        <f t="shared" si="32"/>
        <v>321704.53656989301</v>
      </c>
      <c r="P120" s="30">
        <f t="shared" si="32"/>
        <v>331322.71164076787</v>
      </c>
      <c r="Q120" s="30">
        <f t="shared" si="32"/>
        <v>341262.39298999094</v>
      </c>
      <c r="R120" s="30">
        <f t="shared" si="32"/>
        <v>351500.26477969065</v>
      </c>
      <c r="S120" s="30">
        <f t="shared" si="32"/>
        <v>362045.27272308141</v>
      </c>
      <c r="T120" s="30">
        <f t="shared" si="32"/>
        <v>373028.14873382315</v>
      </c>
      <c r="U120" s="30">
        <f t="shared" si="32"/>
        <v>384045.98756108771</v>
      </c>
      <c r="V120" s="30">
        <f t="shared" si="32"/>
        <v>395090.3246328762</v>
      </c>
      <c r="W120" s="30">
        <f t="shared" si="32"/>
        <v>406152.85372259677</v>
      </c>
      <c r="X120" s="30">
        <f t="shared" si="33"/>
        <v>416444.99451091042</v>
      </c>
      <c r="Y120" s="30">
        <f t="shared" si="33"/>
        <v>425995.62480437715</v>
      </c>
      <c r="Z120" s="30">
        <f t="shared" si="33"/>
        <v>434837.36407463567</v>
      </c>
      <c r="AA120" s="30">
        <f t="shared" si="33"/>
        <v>443005.39922100073</v>
      </c>
      <c r="AB120" s="30">
        <f t="shared" si="33"/>
        <v>450536.49100775772</v>
      </c>
      <c r="AC120" s="30">
        <f t="shared" si="33"/>
        <v>457556.98458502133</v>
      </c>
      <c r="AD120" s="30">
        <f t="shared" si="33"/>
        <v>464092.37619306153</v>
      </c>
      <c r="AE120" s="30">
        <f t="shared" si="33"/>
        <v>470168.40205633943</v>
      </c>
      <c r="AF120" s="30">
        <f t="shared" si="33"/>
        <v>475810.71761243313</v>
      </c>
      <c r="AG120" s="30">
        <f t="shared" si="33"/>
        <v>481044.63550616987</v>
      </c>
      <c r="AH120" s="30">
        <f t="shared" si="34"/>
        <v>486336.12649673771</v>
      </c>
      <c r="AI120" s="30">
        <f t="shared" si="34"/>
        <v>491685.82388820179</v>
      </c>
      <c r="AJ120" s="30">
        <f t="shared" si="34"/>
        <v>497094.36795097194</v>
      </c>
      <c r="AK120" s="30">
        <f>AJ120*(1+AM$14)</f>
        <v>502562.4059984326</v>
      </c>
      <c r="AL120" s="30">
        <f t="shared" si="34"/>
        <v>508090.5924644153</v>
      </c>
      <c r="AM120" s="30">
        <f t="shared" si="34"/>
        <v>513679.58898152382</v>
      </c>
      <c r="AN120" s="30">
        <f t="shared" si="34"/>
        <v>519330.06446032051</v>
      </c>
      <c r="AO120" s="30">
        <f t="shared" si="34"/>
        <v>525042.69516938401</v>
      </c>
      <c r="AP120" s="30">
        <f t="shared" si="34"/>
        <v>530818.16481624718</v>
      </c>
      <c r="AQ120" s="30">
        <f t="shared" si="34"/>
        <v>536657.16462922585</v>
      </c>
      <c r="AR120" s="30">
        <f t="shared" si="35"/>
        <v>536657.16462922585</v>
      </c>
      <c r="AS120" s="30">
        <f t="shared" si="35"/>
        <v>536657.16462922585</v>
      </c>
      <c r="AT120" s="30">
        <f t="shared" si="35"/>
        <v>536657.16462922585</v>
      </c>
      <c r="AU120" s="30">
        <f t="shared" si="35"/>
        <v>536657.16462922585</v>
      </c>
      <c r="AV120" s="30">
        <f t="shared" si="35"/>
        <v>536657.16462922585</v>
      </c>
      <c r="AW120" s="30">
        <f t="shared" si="35"/>
        <v>536657.16462922585</v>
      </c>
      <c r="AX120" s="30">
        <f t="shared" si="35"/>
        <v>536657.16462922585</v>
      </c>
      <c r="AY120" s="30">
        <f t="shared" si="35"/>
        <v>536657.16462922585</v>
      </c>
      <c r="AZ120" s="30">
        <f t="shared" si="35"/>
        <v>536657.16462922585</v>
      </c>
      <c r="BA120" s="30">
        <f t="shared" si="35"/>
        <v>536657.16462922585</v>
      </c>
      <c r="BB120" s="30">
        <f t="shared" si="36"/>
        <v>536657.16462922585</v>
      </c>
    </row>
    <row r="121" spans="2:54" x14ac:dyDescent="0.2">
      <c r="B121" s="3" t="s">
        <v>55</v>
      </c>
      <c r="C121" s="53">
        <f>E115</f>
        <v>17167.552271246477</v>
      </c>
      <c r="D121" s="30">
        <f t="shared" si="31"/>
        <v>17734.08149619761</v>
      </c>
      <c r="E121" s="30">
        <f t="shared" si="31"/>
        <v>17982.358637144378</v>
      </c>
      <c r="F121" s="30">
        <f t="shared" si="31"/>
        <v>18216.129299427252</v>
      </c>
      <c r="G121" s="30">
        <f t="shared" si="31"/>
        <v>18635.100273314078</v>
      </c>
      <c r="H121" s="30">
        <f t="shared" si="31"/>
        <v>19100.977780146928</v>
      </c>
      <c r="I121" s="30">
        <f t="shared" si="31"/>
        <v>19585.909239250901</v>
      </c>
      <c r="J121" s="30">
        <f t="shared" si="31"/>
        <v>20090.864903901413</v>
      </c>
      <c r="K121" s="30">
        <f t="shared" si="31"/>
        <v>20616.873565181199</v>
      </c>
      <c r="L121" s="30">
        <f t="shared" si="31"/>
        <v>21165.026597157681</v>
      </c>
      <c r="M121" s="30">
        <f t="shared" si="31"/>
        <v>21736.482315280937</v>
      </c>
      <c r="N121" s="30">
        <f t="shared" si="32"/>
        <v>22343.652265003184</v>
      </c>
      <c r="O121" s="30">
        <f t="shared" si="32"/>
        <v>22989.354684330086</v>
      </c>
      <c r="P121" s="30">
        <f t="shared" si="32"/>
        <v>23676.679894219644</v>
      </c>
      <c r="Q121" s="30">
        <f t="shared" si="32"/>
        <v>24386.980291046235</v>
      </c>
      <c r="R121" s="30">
        <f t="shared" si="32"/>
        <v>25118.589699777622</v>
      </c>
      <c r="S121" s="30">
        <f t="shared" si="32"/>
        <v>25872.147390770951</v>
      </c>
      <c r="T121" s="30">
        <f t="shared" si="32"/>
        <v>26656.995608197649</v>
      </c>
      <c r="U121" s="30">
        <f t="shared" si="32"/>
        <v>27444.342306368126</v>
      </c>
      <c r="V121" s="30">
        <f t="shared" si="32"/>
        <v>28233.582597797707</v>
      </c>
      <c r="W121" s="30">
        <f t="shared" si="32"/>
        <v>29024.122910536043</v>
      </c>
      <c r="X121" s="30">
        <f t="shared" si="33"/>
        <v>29759.610440697739</v>
      </c>
      <c r="Y121" s="30">
        <f t="shared" si="33"/>
        <v>30442.108827622764</v>
      </c>
      <c r="Z121" s="30">
        <f t="shared" si="33"/>
        <v>31073.949094090942</v>
      </c>
      <c r="AA121" s="30">
        <f t="shared" si="33"/>
        <v>31657.645734045112</v>
      </c>
      <c r="AB121" s="30">
        <f t="shared" si="33"/>
        <v>32195.825711523878</v>
      </c>
      <c r="AC121" s="30">
        <f t="shared" si="33"/>
        <v>32697.517787823555</v>
      </c>
      <c r="AD121" s="30">
        <f t="shared" si="33"/>
        <v>33164.543951893793</v>
      </c>
      <c r="AE121" s="30">
        <f t="shared" si="33"/>
        <v>33598.743342214519</v>
      </c>
      <c r="AF121" s="30">
        <f t="shared" si="33"/>
        <v>34001.949324147477</v>
      </c>
      <c r="AG121" s="30">
        <f t="shared" si="33"/>
        <v>34375.970766713093</v>
      </c>
      <c r="AH121" s="30">
        <f t="shared" si="34"/>
        <v>34754.106445146936</v>
      </c>
      <c r="AI121" s="30">
        <f t="shared" si="34"/>
        <v>35136.401616043549</v>
      </c>
      <c r="AJ121" s="30">
        <f t="shared" si="34"/>
        <v>35522.902033820028</v>
      </c>
      <c r="AK121" s="30">
        <f t="shared" si="34"/>
        <v>35913.653956192044</v>
      </c>
      <c r="AL121" s="30">
        <f t="shared" si="34"/>
        <v>36308.704149710153</v>
      </c>
      <c r="AM121" s="30">
        <f t="shared" si="34"/>
        <v>36708.099895356958</v>
      </c>
      <c r="AN121" s="30">
        <f t="shared" si="34"/>
        <v>37111.888994205881</v>
      </c>
      <c r="AO121" s="30">
        <f t="shared" si="34"/>
        <v>37520.119773142142</v>
      </c>
      <c r="AP121" s="30">
        <f t="shared" si="34"/>
        <v>37932.841090646703</v>
      </c>
      <c r="AQ121" s="30">
        <f t="shared" si="34"/>
        <v>38350.102342643811</v>
      </c>
      <c r="AR121" s="30">
        <f t="shared" si="35"/>
        <v>38350.102342643811</v>
      </c>
      <c r="AS121" s="30">
        <f t="shared" si="35"/>
        <v>38350.102342643811</v>
      </c>
      <c r="AT121" s="30">
        <f t="shared" si="35"/>
        <v>38350.102342643811</v>
      </c>
      <c r="AU121" s="30">
        <f t="shared" si="35"/>
        <v>38350.102342643811</v>
      </c>
      <c r="AV121" s="30">
        <f t="shared" si="35"/>
        <v>38350.102342643811</v>
      </c>
      <c r="AW121" s="30">
        <f t="shared" si="35"/>
        <v>38350.102342643811</v>
      </c>
      <c r="AX121" s="30">
        <f t="shared" si="35"/>
        <v>38350.102342643811</v>
      </c>
      <c r="AY121" s="30">
        <f t="shared" si="35"/>
        <v>38350.102342643811</v>
      </c>
      <c r="AZ121" s="30">
        <f t="shared" si="35"/>
        <v>38350.102342643811</v>
      </c>
      <c r="BA121" s="30">
        <f t="shared" si="35"/>
        <v>38350.102342643811</v>
      </c>
      <c r="BB121" s="30">
        <f t="shared" si="36"/>
        <v>38350.102342643811</v>
      </c>
    </row>
    <row r="122" spans="2:54" x14ac:dyDescent="0.2">
      <c r="B122" s="3" t="s">
        <v>261</v>
      </c>
      <c r="C122" s="53">
        <f>E116</f>
        <v>3129.338839262809</v>
      </c>
      <c r="D122" s="30">
        <f>E122/(1+G14)</f>
        <v>3005.0093592733824</v>
      </c>
      <c r="E122" s="30">
        <f>F122/(1+H14)</f>
        <v>3047.0794903032097</v>
      </c>
      <c r="F122" s="30">
        <f>G122/(1+I14)</f>
        <v>3086.6915236771511</v>
      </c>
      <c r="G122" s="53">
        <f>D116</f>
        <v>3157.6854287217252</v>
      </c>
      <c r="H122" s="30">
        <f t="shared" ref="H122:BB122" si="37">G122*(1+J$14)</f>
        <v>3236.6275644397679</v>
      </c>
      <c r="I122" s="30">
        <f t="shared" si="37"/>
        <v>3318.798359331287</v>
      </c>
      <c r="J122" s="30">
        <f t="shared" si="37"/>
        <v>3404.3622211314173</v>
      </c>
      <c r="K122" s="30">
        <f t="shared" si="37"/>
        <v>3493.4934767052418</v>
      </c>
      <c r="L122" s="30">
        <f t="shared" si="37"/>
        <v>3586.3770574960818</v>
      </c>
      <c r="M122" s="30">
        <f t="shared" si="37"/>
        <v>3683.2092380484755</v>
      </c>
      <c r="N122" s="30">
        <f t="shared" si="37"/>
        <v>3786.0931332181303</v>
      </c>
      <c r="O122" s="30">
        <f t="shared" si="37"/>
        <v>3895.5062885483821</v>
      </c>
      <c r="P122" s="30">
        <f t="shared" si="37"/>
        <v>4011.9723535670587</v>
      </c>
      <c r="Q122" s="30">
        <f t="shared" si="37"/>
        <v>4132.3315241740702</v>
      </c>
      <c r="R122" s="30">
        <f t="shared" si="37"/>
        <v>4256.301469899292</v>
      </c>
      <c r="S122" s="30">
        <f t="shared" si="37"/>
        <v>4383.9905139962711</v>
      </c>
      <c r="T122" s="30">
        <f t="shared" si="37"/>
        <v>4516.981683540741</v>
      </c>
      <c r="U122" s="30">
        <f t="shared" si="37"/>
        <v>4650.3962163149681</v>
      </c>
      <c r="V122" s="30">
        <f t="shared" si="37"/>
        <v>4784.1316151835281</v>
      </c>
      <c r="W122" s="30">
        <f t="shared" si="37"/>
        <v>4918.087300408667</v>
      </c>
      <c r="X122" s="30">
        <f t="shared" si="37"/>
        <v>5042.7143870857326</v>
      </c>
      <c r="Y122" s="30">
        <f t="shared" si="37"/>
        <v>5158.3625553226057</v>
      </c>
      <c r="Z122" s="30">
        <f t="shared" si="37"/>
        <v>5265.4267928874187</v>
      </c>
      <c r="AA122" s="30">
        <f t="shared" si="37"/>
        <v>5364.3331764187442</v>
      </c>
      <c r="AB122" s="30">
        <f t="shared" si="37"/>
        <v>5455.5268404178623</v>
      </c>
      <c r="AC122" s="30">
        <f t="shared" si="37"/>
        <v>5540.5376928308879</v>
      </c>
      <c r="AD122" s="30">
        <f t="shared" si="37"/>
        <v>5619.6744665260758</v>
      </c>
      <c r="AE122" s="30">
        <f t="shared" si="37"/>
        <v>5693.2488003298495</v>
      </c>
      <c r="AF122" s="30">
        <f t="shared" si="37"/>
        <v>5761.5713548237682</v>
      </c>
      <c r="AG122" s="30">
        <f t="shared" si="37"/>
        <v>5824.9486397268292</v>
      </c>
      <c r="AH122" s="30">
        <f t="shared" si="37"/>
        <v>5889.0230747638234</v>
      </c>
      <c r="AI122" s="30">
        <f t="shared" si="37"/>
        <v>5953.8023285862246</v>
      </c>
      <c r="AJ122" s="30">
        <f t="shared" si="37"/>
        <v>6019.2941542006729</v>
      </c>
      <c r="AK122" s="30">
        <f t="shared" si="37"/>
        <v>6085.5063898968801</v>
      </c>
      <c r="AL122" s="30">
        <f t="shared" si="37"/>
        <v>6152.4469601857454</v>
      </c>
      <c r="AM122" s="30">
        <f t="shared" si="37"/>
        <v>6220.123876747788</v>
      </c>
      <c r="AN122" s="30">
        <f t="shared" si="37"/>
        <v>6288.5452393920132</v>
      </c>
      <c r="AO122" s="30">
        <f t="shared" si="37"/>
        <v>6357.7192370253251</v>
      </c>
      <c r="AP122" s="30">
        <f t="shared" si="37"/>
        <v>6427.6541486326032</v>
      </c>
      <c r="AQ122" s="30">
        <f t="shared" si="37"/>
        <v>6498.3583442675608</v>
      </c>
      <c r="AR122" s="30">
        <f t="shared" si="37"/>
        <v>6498.3583442675608</v>
      </c>
      <c r="AS122" s="30">
        <f t="shared" si="37"/>
        <v>6498.3583442675608</v>
      </c>
      <c r="AT122" s="30">
        <f t="shared" si="37"/>
        <v>6498.3583442675608</v>
      </c>
      <c r="AU122" s="30">
        <f t="shared" si="37"/>
        <v>6498.3583442675608</v>
      </c>
      <c r="AV122" s="30">
        <f t="shared" si="37"/>
        <v>6498.3583442675608</v>
      </c>
      <c r="AW122" s="30">
        <f t="shared" si="37"/>
        <v>6498.3583442675608</v>
      </c>
      <c r="AX122" s="30">
        <f t="shared" si="37"/>
        <v>6498.3583442675608</v>
      </c>
      <c r="AY122" s="30">
        <f t="shared" si="37"/>
        <v>6498.3583442675608</v>
      </c>
      <c r="AZ122" s="30">
        <f t="shared" si="37"/>
        <v>6498.3583442675608</v>
      </c>
      <c r="BA122" s="30">
        <f t="shared" si="37"/>
        <v>6498.3583442675608</v>
      </c>
      <c r="BB122" s="30">
        <f t="shared" si="37"/>
        <v>6498.3583442675608</v>
      </c>
    </row>
    <row r="123" spans="2:54" ht="5.25" customHeight="1" x14ac:dyDescent="0.2">
      <c r="C123" s="195"/>
      <c r="D123" s="195"/>
      <c r="E123" s="195"/>
      <c r="F123" s="195"/>
      <c r="G123" s="238"/>
      <c r="H123" s="195"/>
      <c r="I123" s="195"/>
      <c r="J123" s="195"/>
      <c r="K123" s="195"/>
      <c r="L123" s="195"/>
      <c r="M123" s="195"/>
      <c r="N123" s="195"/>
    </row>
    <row r="124" spans="2:54" x14ac:dyDescent="0.2">
      <c r="B124" s="323" t="s">
        <v>255</v>
      </c>
      <c r="C124" s="324"/>
    </row>
    <row r="125" spans="2:54" x14ac:dyDescent="0.2">
      <c r="B125" s="89" t="s">
        <v>154</v>
      </c>
      <c r="C125" s="48">
        <v>1.02</v>
      </c>
    </row>
    <row r="126" spans="2:54" x14ac:dyDescent="0.2">
      <c r="B126" s="89" t="s">
        <v>198</v>
      </c>
      <c r="C126" s="48">
        <v>1.5</v>
      </c>
    </row>
    <row r="127" spans="2:54" x14ac:dyDescent="0.2">
      <c r="B127" s="89" t="s">
        <v>199</v>
      </c>
      <c r="C127" s="48">
        <v>3</v>
      </c>
    </row>
    <row r="128" spans="2:54" x14ac:dyDescent="0.2">
      <c r="B128" s="89" t="s">
        <v>200</v>
      </c>
      <c r="C128" s="48">
        <v>6</v>
      </c>
    </row>
  </sheetData>
  <mergeCells count="6">
    <mergeCell ref="B106:D106"/>
    <mergeCell ref="B124:C124"/>
    <mergeCell ref="B94:B95"/>
    <mergeCell ref="C94:M94"/>
    <mergeCell ref="B75:C75"/>
    <mergeCell ref="B93:F93"/>
  </mergeCells>
  <conditionalFormatting sqref="C17:AS17">
    <cfRule type="expression" dxfId="322" priority="1">
      <formula>IF(C13&lt;$C$5,TRUE,FALSE)</formula>
    </cfRule>
  </conditionalFormatting>
  <pageMargins left="0.70866141732283472" right="0.31496062992125984" top="0.74803149606299213" bottom="0.55118110236220474" header="0.31496062992125984" footer="0.31496062992125984"/>
  <pageSetup paperSize="8" scale="6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K86"/>
  <sheetViews>
    <sheetView showGridLines="0" zoomScale="80" zoomScaleNormal="80" workbookViewId="0"/>
  </sheetViews>
  <sheetFormatPr defaultRowHeight="12.75" x14ac:dyDescent="0.2"/>
  <cols>
    <col min="1" max="1" width="2.7109375" customWidth="1"/>
    <col min="3" max="3" width="14.28515625" customWidth="1"/>
    <col min="4" max="4" width="28.85546875" customWidth="1"/>
    <col min="5" max="5" width="13" bestFit="1" customWidth="1"/>
    <col min="6" max="6" width="15.7109375" bestFit="1" customWidth="1"/>
    <col min="7" max="7" width="13.42578125" customWidth="1"/>
    <col min="23" max="35" width="8.7109375" customWidth="1"/>
  </cols>
  <sheetData>
    <row r="1" spans="2:22" ht="15.75" x14ac:dyDescent="0.25">
      <c r="B1" s="288" t="s">
        <v>377</v>
      </c>
    </row>
    <row r="2" spans="2:22" x14ac:dyDescent="0.2">
      <c r="B2" s="323" t="s">
        <v>293</v>
      </c>
      <c r="C2" s="333"/>
      <c r="D2" s="333"/>
      <c r="E2" s="333"/>
      <c r="F2" s="324"/>
      <c r="G2" s="334" t="s">
        <v>222</v>
      </c>
      <c r="H2" s="334"/>
      <c r="I2" s="334"/>
    </row>
    <row r="3" spans="2:22" ht="8.25" customHeight="1" x14ac:dyDescent="0.2"/>
    <row r="4" spans="2:22" x14ac:dyDescent="0.2">
      <c r="H4" s="330" t="s">
        <v>130</v>
      </c>
      <c r="I4" s="331"/>
      <c r="J4" s="331"/>
      <c r="K4" s="331"/>
      <c r="L4" s="332"/>
      <c r="M4" s="329" t="s">
        <v>46</v>
      </c>
      <c r="N4" s="329"/>
      <c r="O4" s="329"/>
      <c r="P4" s="329"/>
      <c r="Q4" s="329"/>
      <c r="R4" s="329" t="s">
        <v>14</v>
      </c>
      <c r="S4" s="329"/>
      <c r="T4" s="329"/>
      <c r="U4" s="329"/>
      <c r="V4" s="329"/>
    </row>
    <row r="5" spans="2:22" x14ac:dyDescent="0.2">
      <c r="B5" s="335" t="s">
        <v>294</v>
      </c>
      <c r="C5" s="335"/>
      <c r="D5" s="335"/>
      <c r="E5" s="335"/>
      <c r="F5" s="335"/>
      <c r="G5" s="32" t="s">
        <v>63</v>
      </c>
      <c r="H5" s="82">
        <v>2020</v>
      </c>
      <c r="I5" s="82">
        <v>2023</v>
      </c>
      <c r="J5" s="82">
        <v>2030</v>
      </c>
      <c r="K5" s="82">
        <v>2040</v>
      </c>
      <c r="L5" s="82">
        <v>2050</v>
      </c>
      <c r="M5" s="34">
        <f>IF(ISBLANK(H5),"",H5)</f>
        <v>2020</v>
      </c>
      <c r="N5" s="34">
        <f>IF(ISBLANK(I5),"",I5)</f>
        <v>2023</v>
      </c>
      <c r="O5" s="34">
        <f>IF(ISBLANK(J5),"",J5)</f>
        <v>2030</v>
      </c>
      <c r="P5" s="34">
        <f>IF(ISBLANK(K5),"",K5)</f>
        <v>2040</v>
      </c>
      <c r="Q5" s="34">
        <f>IF(ISBLANK(L5),"",L5)</f>
        <v>2050</v>
      </c>
      <c r="R5" s="34">
        <f t="shared" ref="R5:V5" si="0">IF(ISBLANK(M5),"",M5)</f>
        <v>2020</v>
      </c>
      <c r="S5" s="34">
        <f t="shared" si="0"/>
        <v>2023</v>
      </c>
      <c r="T5" s="34">
        <f t="shared" si="0"/>
        <v>2030</v>
      </c>
      <c r="U5" s="34">
        <f t="shared" si="0"/>
        <v>2040</v>
      </c>
      <c r="V5" s="34">
        <f t="shared" si="0"/>
        <v>2050</v>
      </c>
    </row>
    <row r="6" spans="2:22" x14ac:dyDescent="0.2">
      <c r="B6" s="32" t="s">
        <v>132</v>
      </c>
      <c r="C6" s="32" t="s">
        <v>131</v>
      </c>
      <c r="D6" s="32" t="s">
        <v>61</v>
      </c>
      <c r="E6" s="32" t="s">
        <v>206</v>
      </c>
      <c r="F6" s="32" t="s">
        <v>234</v>
      </c>
      <c r="G6" s="32" t="s">
        <v>223</v>
      </c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</row>
    <row r="7" spans="2:22" x14ac:dyDescent="0.2">
      <c r="B7" s="5">
        <v>1</v>
      </c>
      <c r="C7">
        <v>90780</v>
      </c>
      <c r="D7" s="76" t="s">
        <v>344</v>
      </c>
      <c r="E7" s="253">
        <v>1.1599999999999999</v>
      </c>
      <c r="F7" s="76" t="s">
        <v>239</v>
      </c>
      <c r="G7" s="76" t="s">
        <v>227</v>
      </c>
      <c r="H7" s="258">
        <v>8370</v>
      </c>
      <c r="I7" s="258">
        <v>8766</v>
      </c>
      <c r="J7" s="258">
        <v>9690</v>
      </c>
      <c r="K7" s="5">
        <v>10950</v>
      </c>
      <c r="L7" s="5">
        <v>12580</v>
      </c>
      <c r="M7" s="25">
        <v>2040</v>
      </c>
      <c r="N7" s="25">
        <v>2142</v>
      </c>
      <c r="O7" s="25">
        <v>2380</v>
      </c>
      <c r="P7" s="25">
        <v>2670</v>
      </c>
      <c r="Q7" s="25">
        <v>3090</v>
      </c>
      <c r="R7" s="276">
        <f>H7+M7</f>
        <v>10410</v>
      </c>
      <c r="S7" s="276">
        <f>I7+N7</f>
        <v>10908</v>
      </c>
      <c r="T7" s="276">
        <f>J7+O7</f>
        <v>12070</v>
      </c>
      <c r="U7" s="276">
        <f>K7+P7</f>
        <v>13620</v>
      </c>
      <c r="V7" s="276">
        <f>L7+Q7</f>
        <v>15670</v>
      </c>
    </row>
    <row r="8" spans="2:22" x14ac:dyDescent="0.2">
      <c r="B8" s="5">
        <v>2</v>
      </c>
      <c r="C8" s="76">
        <v>90781</v>
      </c>
      <c r="D8" s="76" t="s">
        <v>345</v>
      </c>
      <c r="E8" s="253">
        <v>1.42</v>
      </c>
      <c r="F8" s="76" t="s">
        <v>239</v>
      </c>
      <c r="G8" s="76" t="s">
        <v>227</v>
      </c>
      <c r="H8" s="258">
        <v>10160</v>
      </c>
      <c r="I8" s="258">
        <v>10622</v>
      </c>
      <c r="J8" s="258">
        <v>11700</v>
      </c>
      <c r="K8" s="5">
        <v>13230</v>
      </c>
      <c r="L8" s="5">
        <v>15180</v>
      </c>
      <c r="M8" s="25">
        <v>2110</v>
      </c>
      <c r="N8" s="25">
        <v>2209</v>
      </c>
      <c r="O8" s="25">
        <v>2440</v>
      </c>
      <c r="P8" s="25">
        <v>2730</v>
      </c>
      <c r="Q8" s="25">
        <v>3120</v>
      </c>
      <c r="R8" s="276">
        <f t="shared" ref="R8:V12" si="1">H8+M8</f>
        <v>12270</v>
      </c>
      <c r="S8" s="276">
        <f t="shared" si="1"/>
        <v>12831</v>
      </c>
      <c r="T8" s="276">
        <f t="shared" si="1"/>
        <v>14140</v>
      </c>
      <c r="U8" s="276">
        <f t="shared" si="1"/>
        <v>15960</v>
      </c>
      <c r="V8" s="276">
        <f t="shared" si="1"/>
        <v>18300</v>
      </c>
    </row>
    <row r="9" spans="2:22" x14ac:dyDescent="0.2">
      <c r="B9" s="5">
        <v>3</v>
      </c>
      <c r="C9" s="76">
        <v>90782</v>
      </c>
      <c r="D9" s="76" t="s">
        <v>346</v>
      </c>
      <c r="E9" s="253">
        <v>0.59</v>
      </c>
      <c r="F9" s="76" t="s">
        <v>239</v>
      </c>
      <c r="G9" s="76" t="s">
        <v>227</v>
      </c>
      <c r="H9" s="258">
        <v>10160</v>
      </c>
      <c r="I9" s="258">
        <v>10622</v>
      </c>
      <c r="J9" s="258">
        <v>11700</v>
      </c>
      <c r="K9" s="5">
        <v>13230</v>
      </c>
      <c r="L9" s="5">
        <v>15180</v>
      </c>
      <c r="M9" s="25">
        <v>2110</v>
      </c>
      <c r="N9" s="25">
        <v>2209</v>
      </c>
      <c r="O9" s="25">
        <v>2440</v>
      </c>
      <c r="P9" s="25">
        <v>2730</v>
      </c>
      <c r="Q9" s="25">
        <v>3120</v>
      </c>
      <c r="R9" s="276">
        <f t="shared" si="1"/>
        <v>12270</v>
      </c>
      <c r="S9" s="276">
        <f t="shared" si="1"/>
        <v>12831</v>
      </c>
      <c r="T9" s="276">
        <f t="shared" si="1"/>
        <v>14140</v>
      </c>
      <c r="U9" s="276">
        <f t="shared" si="1"/>
        <v>15960</v>
      </c>
      <c r="V9" s="276">
        <f t="shared" si="1"/>
        <v>18300</v>
      </c>
    </row>
    <row r="10" spans="2:22" x14ac:dyDescent="0.2">
      <c r="B10" s="5">
        <v>4</v>
      </c>
      <c r="C10" s="76">
        <v>90783</v>
      </c>
      <c r="D10" s="76" t="s">
        <v>347</v>
      </c>
      <c r="E10" s="253">
        <v>1.21</v>
      </c>
      <c r="F10" s="76" t="s">
        <v>239</v>
      </c>
      <c r="G10" s="76" t="s">
        <v>227</v>
      </c>
      <c r="H10" s="258">
        <v>11120</v>
      </c>
      <c r="I10" s="258">
        <v>11615</v>
      </c>
      <c r="J10" s="258">
        <v>12770</v>
      </c>
      <c r="K10" s="5">
        <v>14490</v>
      </c>
      <c r="L10" s="5">
        <v>16560</v>
      </c>
      <c r="M10" s="25">
        <v>2550</v>
      </c>
      <c r="N10" s="25">
        <v>2670</v>
      </c>
      <c r="O10" s="25">
        <v>2950</v>
      </c>
      <c r="P10" s="25">
        <v>3340</v>
      </c>
      <c r="Q10" s="25">
        <v>3860</v>
      </c>
      <c r="R10" s="276">
        <f t="shared" si="1"/>
        <v>13670</v>
      </c>
      <c r="S10" s="276">
        <f t="shared" si="1"/>
        <v>14285</v>
      </c>
      <c r="T10" s="276">
        <f t="shared" si="1"/>
        <v>15720</v>
      </c>
      <c r="U10" s="276">
        <f t="shared" si="1"/>
        <v>17830</v>
      </c>
      <c r="V10" s="276">
        <f t="shared" si="1"/>
        <v>20420</v>
      </c>
    </row>
    <row r="11" spans="2:22" x14ac:dyDescent="0.2">
      <c r="B11" s="5">
        <v>5</v>
      </c>
      <c r="C11" s="76">
        <v>90783</v>
      </c>
      <c r="D11" s="76" t="s">
        <v>348</v>
      </c>
      <c r="E11" s="253">
        <v>0.38</v>
      </c>
      <c r="F11" s="76" t="s">
        <v>239</v>
      </c>
      <c r="G11" s="76" t="s">
        <v>227</v>
      </c>
      <c r="H11" s="258">
        <v>11120</v>
      </c>
      <c r="I11" s="258">
        <v>11615</v>
      </c>
      <c r="J11" s="258">
        <v>12770</v>
      </c>
      <c r="K11" s="5">
        <v>14490</v>
      </c>
      <c r="L11" s="5">
        <v>16560</v>
      </c>
      <c r="M11" s="25">
        <v>2550</v>
      </c>
      <c r="N11" s="25">
        <v>2670</v>
      </c>
      <c r="O11" s="25">
        <v>2950</v>
      </c>
      <c r="P11" s="25">
        <v>3340</v>
      </c>
      <c r="Q11" s="25">
        <v>3860</v>
      </c>
      <c r="R11" s="276">
        <f t="shared" si="1"/>
        <v>13670</v>
      </c>
      <c r="S11" s="276">
        <f t="shared" si="1"/>
        <v>14285</v>
      </c>
      <c r="T11" s="276">
        <f t="shared" si="1"/>
        <v>15720</v>
      </c>
      <c r="U11" s="276">
        <f t="shared" si="1"/>
        <v>17830</v>
      </c>
      <c r="V11" s="276">
        <f t="shared" si="1"/>
        <v>20420</v>
      </c>
    </row>
    <row r="12" spans="2:22" x14ac:dyDescent="0.2">
      <c r="B12" s="5">
        <v>6</v>
      </c>
      <c r="C12" s="76">
        <v>95850</v>
      </c>
      <c r="D12" s="76" t="s">
        <v>349</v>
      </c>
      <c r="E12" s="253">
        <v>0.96</v>
      </c>
      <c r="F12" s="76" t="s">
        <v>239</v>
      </c>
      <c r="G12" s="76" t="s">
        <v>227</v>
      </c>
      <c r="H12" s="258">
        <v>2500</v>
      </c>
      <c r="I12" s="258">
        <v>2626</v>
      </c>
      <c r="J12" s="258">
        <v>2920</v>
      </c>
      <c r="K12" s="5">
        <v>3300</v>
      </c>
      <c r="L12" s="5">
        <v>3820</v>
      </c>
      <c r="M12" s="25">
        <v>920</v>
      </c>
      <c r="N12" s="25">
        <v>956</v>
      </c>
      <c r="O12" s="25">
        <v>1040</v>
      </c>
      <c r="P12" s="25">
        <v>1160</v>
      </c>
      <c r="Q12" s="25">
        <v>1300</v>
      </c>
      <c r="R12" s="276">
        <f t="shared" si="1"/>
        <v>3420</v>
      </c>
      <c r="S12" s="276">
        <f>I12+N12</f>
        <v>3582</v>
      </c>
      <c r="T12" s="276">
        <f t="shared" si="1"/>
        <v>3960</v>
      </c>
      <c r="U12" s="276">
        <f t="shared" si="1"/>
        <v>4460</v>
      </c>
      <c r="V12" s="276">
        <f t="shared" si="1"/>
        <v>5120</v>
      </c>
    </row>
    <row r="13" spans="2:22" x14ac:dyDescent="0.2">
      <c r="B13" s="5">
        <v>7</v>
      </c>
      <c r="C13" s="76"/>
      <c r="D13" s="76"/>
      <c r="E13" s="253"/>
      <c r="F13" s="76"/>
      <c r="G13" s="76"/>
      <c r="H13" s="258"/>
      <c r="I13" s="258"/>
      <c r="J13" s="258"/>
      <c r="K13" s="5"/>
      <c r="L13" s="5"/>
      <c r="M13" s="25"/>
      <c r="N13" s="25"/>
      <c r="O13" s="25"/>
      <c r="P13" s="25"/>
      <c r="Q13" s="25"/>
      <c r="R13" s="25"/>
      <c r="S13" s="25"/>
      <c r="T13" s="25"/>
      <c r="U13" s="25"/>
      <c r="V13" s="25"/>
    </row>
    <row r="14" spans="2:22" x14ac:dyDescent="0.2">
      <c r="B14" s="5">
        <v>8</v>
      </c>
      <c r="C14" s="76"/>
      <c r="D14" s="76"/>
      <c r="E14" s="253"/>
      <c r="F14" s="76"/>
      <c r="G14" s="76"/>
      <c r="H14" s="258"/>
      <c r="I14" s="258"/>
      <c r="J14" s="258"/>
      <c r="K14" s="5"/>
      <c r="L14" s="5"/>
      <c r="M14" s="25"/>
      <c r="N14" s="25"/>
      <c r="O14" s="25"/>
      <c r="P14" s="25"/>
      <c r="Q14" s="25"/>
      <c r="R14" s="25"/>
      <c r="S14" s="25"/>
      <c r="T14" s="25"/>
      <c r="U14" s="25"/>
      <c r="V14" s="25"/>
    </row>
    <row r="15" spans="2:22" x14ac:dyDescent="0.2">
      <c r="B15" s="5">
        <v>9</v>
      </c>
      <c r="C15" s="76"/>
      <c r="D15" s="76"/>
      <c r="E15" s="253"/>
      <c r="F15" s="76"/>
      <c r="G15" s="76"/>
      <c r="H15" s="5"/>
      <c r="I15" s="5"/>
      <c r="J15" s="5"/>
      <c r="K15" s="5"/>
      <c r="L15" s="5"/>
      <c r="M15" s="25"/>
      <c r="N15" s="25"/>
      <c r="O15" s="25"/>
      <c r="P15" s="25"/>
      <c r="Q15" s="25"/>
      <c r="R15" s="25"/>
      <c r="S15" s="25"/>
      <c r="T15" s="25"/>
      <c r="U15" s="25"/>
      <c r="V15" s="25"/>
    </row>
    <row r="16" spans="2:22" x14ac:dyDescent="0.2">
      <c r="B16" s="5">
        <v>10</v>
      </c>
      <c r="C16" s="76"/>
      <c r="D16" s="76"/>
      <c r="E16" s="253"/>
      <c r="F16" s="76"/>
      <c r="G16" s="76"/>
      <c r="H16" s="5"/>
      <c r="I16" s="5"/>
      <c r="J16" s="5"/>
      <c r="K16" s="5"/>
      <c r="L16" s="5"/>
      <c r="M16" s="25"/>
      <c r="N16" s="25"/>
      <c r="O16" s="25"/>
      <c r="P16" s="25"/>
      <c r="Q16" s="25"/>
      <c r="R16" s="25"/>
      <c r="S16" s="25"/>
      <c r="T16" s="25"/>
      <c r="U16" s="25"/>
      <c r="V16" s="25"/>
    </row>
    <row r="17" spans="2:37" x14ac:dyDescent="0.2">
      <c r="E17" s="52">
        <f>SUM(E7:E16)</f>
        <v>5.72</v>
      </c>
    </row>
    <row r="18" spans="2:37" x14ac:dyDescent="0.2">
      <c r="H18" s="330" t="s">
        <v>130</v>
      </c>
      <c r="I18" s="331"/>
      <c r="J18" s="331"/>
      <c r="K18" s="331"/>
      <c r="L18" s="332"/>
      <c r="M18" s="329" t="s">
        <v>46</v>
      </c>
      <c r="N18" s="329"/>
      <c r="O18" s="329"/>
      <c r="P18" s="329"/>
      <c r="Q18" s="329"/>
      <c r="R18" s="329" t="s">
        <v>14</v>
      </c>
      <c r="S18" s="329"/>
      <c r="T18" s="329"/>
      <c r="U18" s="329"/>
      <c r="V18" s="329"/>
    </row>
    <row r="19" spans="2:37" x14ac:dyDescent="0.2">
      <c r="B19" s="340" t="s">
        <v>295</v>
      </c>
      <c r="C19" s="341"/>
      <c r="D19" s="341"/>
      <c r="E19" s="341"/>
      <c r="F19" s="342"/>
      <c r="G19" s="32" t="s">
        <v>63</v>
      </c>
      <c r="H19" s="34">
        <f t="shared" ref="H19:Q19" si="2">IF(ISBLANK(H5),"",H5)</f>
        <v>2020</v>
      </c>
      <c r="I19" s="34">
        <f t="shared" si="2"/>
        <v>2023</v>
      </c>
      <c r="J19" s="34">
        <f t="shared" si="2"/>
        <v>2030</v>
      </c>
      <c r="K19" s="34">
        <f t="shared" si="2"/>
        <v>2040</v>
      </c>
      <c r="L19" s="34">
        <f t="shared" si="2"/>
        <v>2050</v>
      </c>
      <c r="M19" s="34">
        <f t="shared" si="2"/>
        <v>2020</v>
      </c>
      <c r="N19" s="34">
        <f t="shared" si="2"/>
        <v>2023</v>
      </c>
      <c r="O19" s="34">
        <f t="shared" si="2"/>
        <v>2030</v>
      </c>
      <c r="P19" s="34">
        <f t="shared" si="2"/>
        <v>2040</v>
      </c>
      <c r="Q19" s="34">
        <f t="shared" si="2"/>
        <v>2050</v>
      </c>
      <c r="R19" s="34">
        <f>IF(ISBLANK(M19),"",M19)</f>
        <v>2020</v>
      </c>
      <c r="S19" s="34">
        <f>IF(ISBLANK(N19),"",N19)</f>
        <v>2023</v>
      </c>
      <c r="T19" s="34">
        <f>IF(ISBLANK(O19),"",O19)</f>
        <v>2030</v>
      </c>
      <c r="U19" s="34">
        <f>IF(ISBLANK(P19),"",P19)</f>
        <v>2040</v>
      </c>
      <c r="V19" s="34">
        <f>IF(ISBLANK(Q19),"",Q19)</f>
        <v>2050</v>
      </c>
    </row>
    <row r="20" spans="2:37" x14ac:dyDescent="0.2">
      <c r="B20" s="32" t="s">
        <v>132</v>
      </c>
      <c r="C20" s="32" t="s">
        <v>131</v>
      </c>
      <c r="D20" s="32" t="s">
        <v>61</v>
      </c>
      <c r="E20" s="32" t="s">
        <v>206</v>
      </c>
      <c r="F20" s="32" t="s">
        <v>234</v>
      </c>
      <c r="G20" s="32" t="s">
        <v>223</v>
      </c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</row>
    <row r="21" spans="2:37" x14ac:dyDescent="0.2">
      <c r="B21" s="5">
        <v>1</v>
      </c>
      <c r="C21" s="5">
        <f t="shared" ref="C21:G24" si="3">IF(ISBLANK(C7)=TRUE,"",C7)</f>
        <v>90780</v>
      </c>
      <c r="D21" s="5" t="str">
        <f t="shared" si="3"/>
        <v>I/59 Nižná - Tvrdošín</v>
      </c>
      <c r="E21" s="253">
        <v>1.1599999999999999</v>
      </c>
      <c r="F21" s="76" t="str">
        <f t="shared" si="3"/>
        <v>Žilinský</v>
      </c>
      <c r="G21" s="76" t="str">
        <f t="shared" si="3"/>
        <v>I. trieda</v>
      </c>
      <c r="H21" s="258">
        <v>8370</v>
      </c>
      <c r="I21" s="258">
        <f>3850+((UHP_CITLIVOST_PREDPOKLADOV!$B$4))</f>
        <v>3850</v>
      </c>
      <c r="J21" s="258">
        <f>4200+((UHP_CITLIVOST_PREDPOKLADOV!$B$4))</f>
        <v>4200</v>
      </c>
      <c r="K21" s="5">
        <f>4770+((UHP_CITLIVOST_PREDPOKLADOV!$B$4))</f>
        <v>4770</v>
      </c>
      <c r="L21" s="5">
        <f>5420+((UHP_CITLIVOST_PREDPOKLADOV!$B$4))</f>
        <v>5420</v>
      </c>
      <c r="M21" s="25">
        <f>2040+((UHP_CITLIVOST_PREDPOKLADOV!$B$5))</f>
        <v>2040</v>
      </c>
      <c r="N21" s="25">
        <f>653+((UHP_CITLIVOST_PREDPOKLADOV!$B$5))</f>
        <v>653</v>
      </c>
      <c r="O21" s="25">
        <f>730+((UHP_CITLIVOST_PREDPOKLADOV!$B$5))</f>
        <v>730</v>
      </c>
      <c r="P21" s="25">
        <f>860+((UHP_CITLIVOST_PREDPOKLADOV!$B$5))</f>
        <v>860</v>
      </c>
      <c r="Q21" s="25">
        <f>1010+((UHP_CITLIVOST_PREDPOKLADOV!$B$5))</f>
        <v>1010</v>
      </c>
      <c r="R21" s="276">
        <f>H21+M21</f>
        <v>10410</v>
      </c>
      <c r="S21" s="276">
        <f>I21+N21</f>
        <v>4503</v>
      </c>
      <c r="T21" s="276">
        <f>J21+O21</f>
        <v>4930</v>
      </c>
      <c r="U21" s="276">
        <f>K21+P21</f>
        <v>5630</v>
      </c>
      <c r="V21" s="308">
        <f>L21+Q21</f>
        <v>6430</v>
      </c>
      <c r="W21" s="313">
        <v>8370</v>
      </c>
      <c r="X21" s="311">
        <v>3850</v>
      </c>
      <c r="Y21" s="311">
        <v>4200</v>
      </c>
      <c r="Z21" s="312">
        <v>4770</v>
      </c>
      <c r="AA21" s="312">
        <v>5420</v>
      </c>
      <c r="AB21" s="312">
        <v>2040</v>
      </c>
      <c r="AC21" s="312">
        <v>653</v>
      </c>
      <c r="AD21" s="312">
        <v>730</v>
      </c>
      <c r="AE21" s="312">
        <v>860</v>
      </c>
      <c r="AF21" s="312">
        <v>1010</v>
      </c>
      <c r="AG21" s="311">
        <v>10410</v>
      </c>
      <c r="AH21" s="311">
        <v>4503</v>
      </c>
      <c r="AI21" s="311">
        <v>4930</v>
      </c>
      <c r="AJ21" s="311">
        <v>5630</v>
      </c>
      <c r="AK21" s="311">
        <v>6430</v>
      </c>
    </row>
    <row r="22" spans="2:37" x14ac:dyDescent="0.2">
      <c r="B22" s="5">
        <v>2</v>
      </c>
      <c r="C22" s="5">
        <f t="shared" si="3"/>
        <v>90781</v>
      </c>
      <c r="D22" s="5" t="str">
        <f t="shared" si="3"/>
        <v>I/59 Tvrdošín - pred okružnou</v>
      </c>
      <c r="E22" s="253">
        <v>1.42</v>
      </c>
      <c r="F22" s="76" t="str">
        <f t="shared" si="3"/>
        <v>Žilinský</v>
      </c>
      <c r="G22" s="76" t="str">
        <f t="shared" si="3"/>
        <v>I. trieda</v>
      </c>
      <c r="H22" s="258">
        <v>10160</v>
      </c>
      <c r="I22" s="258">
        <f>5715+((UHP_CITLIVOST_PREDPOKLADOV!$B$4))</f>
        <v>5715</v>
      </c>
      <c r="J22" s="258">
        <f>6240+((UHP_CITLIVOST_PREDPOKLADOV!$B$4))</f>
        <v>6240</v>
      </c>
      <c r="K22" s="5">
        <f>7090+((UHP_CITLIVOST_PREDPOKLADOV!$B$4))</f>
        <v>7090</v>
      </c>
      <c r="L22" s="5">
        <f>8060+((UHP_CITLIVOST_PREDPOKLADOV!$B$4))</f>
        <v>8060</v>
      </c>
      <c r="M22" s="25">
        <f>2110+((UHP_CITLIVOST_PREDPOKLADOV!$B$5))</f>
        <v>2110</v>
      </c>
      <c r="N22" s="25">
        <f>720+((UHP_CITLIVOST_PREDPOKLADOV!$B$5))</f>
        <v>720</v>
      </c>
      <c r="O22" s="25">
        <f>790+((UHP_CITLIVOST_PREDPOKLADOV!$B$5))</f>
        <v>790</v>
      </c>
      <c r="P22" s="25">
        <f>910+((UHP_CITLIVOST_PREDPOKLADOV!$B$5))</f>
        <v>910</v>
      </c>
      <c r="Q22" s="25">
        <f>1050+((UHP_CITLIVOST_PREDPOKLADOV!$B$5))</f>
        <v>1050</v>
      </c>
      <c r="R22" s="276">
        <f t="shared" ref="R22:V29" si="4">H22+M22</f>
        <v>12270</v>
      </c>
      <c r="S22" s="276">
        <f t="shared" si="4"/>
        <v>6435</v>
      </c>
      <c r="T22" s="276">
        <f t="shared" si="4"/>
        <v>7030</v>
      </c>
      <c r="U22" s="276">
        <f t="shared" si="4"/>
        <v>8000</v>
      </c>
      <c r="V22" s="308">
        <f t="shared" si="4"/>
        <v>9110</v>
      </c>
      <c r="W22" s="313">
        <v>10160</v>
      </c>
      <c r="X22" s="311">
        <v>5715</v>
      </c>
      <c r="Y22" s="311">
        <v>6240</v>
      </c>
      <c r="Z22" s="312">
        <v>7090</v>
      </c>
      <c r="AA22" s="312">
        <v>8060</v>
      </c>
      <c r="AB22" s="312">
        <v>2110</v>
      </c>
      <c r="AC22" s="312">
        <v>720</v>
      </c>
      <c r="AD22" s="312">
        <v>790</v>
      </c>
      <c r="AE22" s="312">
        <v>910</v>
      </c>
      <c r="AF22" s="312">
        <v>1050</v>
      </c>
      <c r="AG22" s="311">
        <v>12270</v>
      </c>
      <c r="AH22" s="311">
        <v>6435</v>
      </c>
      <c r="AI22" s="311">
        <v>7030</v>
      </c>
      <c r="AJ22" s="311">
        <v>8000</v>
      </c>
      <c r="AK22" s="311">
        <v>9110</v>
      </c>
    </row>
    <row r="23" spans="2:37" x14ac:dyDescent="0.2">
      <c r="B23" s="5">
        <v>3</v>
      </c>
      <c r="C23" s="5">
        <f t="shared" si="3"/>
        <v>90782</v>
      </c>
      <c r="D23" s="5" t="str">
        <f t="shared" si="3"/>
        <v>I/59 Tvrdošín - po OK II/520</v>
      </c>
      <c r="E23" s="253">
        <v>0.59</v>
      </c>
      <c r="F23" s="76" t="str">
        <f t="shared" si="3"/>
        <v>Žilinský</v>
      </c>
      <c r="G23" s="76" t="str">
        <f t="shared" si="3"/>
        <v>I. trieda</v>
      </c>
      <c r="H23" s="258">
        <v>10160</v>
      </c>
      <c r="I23" s="258">
        <f>5715+((UHP_CITLIVOST_PREDPOKLADOV!$B$4))</f>
        <v>5715</v>
      </c>
      <c r="J23" s="258">
        <f>6240+((UHP_CITLIVOST_PREDPOKLADOV!$B$4))</f>
        <v>6240</v>
      </c>
      <c r="K23" s="5">
        <f>7090+((UHP_CITLIVOST_PREDPOKLADOV!$B$4))</f>
        <v>7090</v>
      </c>
      <c r="L23" s="5">
        <f>8060+((UHP_CITLIVOST_PREDPOKLADOV!$B$4))</f>
        <v>8060</v>
      </c>
      <c r="M23" s="25">
        <f>2110+((UHP_CITLIVOST_PREDPOKLADOV!$B$5))</f>
        <v>2110</v>
      </c>
      <c r="N23" s="25">
        <f>720+((UHP_CITLIVOST_PREDPOKLADOV!$B$5))</f>
        <v>720</v>
      </c>
      <c r="O23" s="25">
        <f>790+((UHP_CITLIVOST_PREDPOKLADOV!$B$5))</f>
        <v>790</v>
      </c>
      <c r="P23" s="25">
        <f>910+((UHP_CITLIVOST_PREDPOKLADOV!$B$5))</f>
        <v>910</v>
      </c>
      <c r="Q23" s="25">
        <f>1050+((UHP_CITLIVOST_PREDPOKLADOV!$B$5))</f>
        <v>1050</v>
      </c>
      <c r="R23" s="276">
        <f t="shared" si="4"/>
        <v>12270</v>
      </c>
      <c r="S23" s="276">
        <f t="shared" si="4"/>
        <v>6435</v>
      </c>
      <c r="T23" s="276">
        <f t="shared" si="4"/>
        <v>7030</v>
      </c>
      <c r="U23" s="276">
        <f t="shared" si="4"/>
        <v>8000</v>
      </c>
      <c r="V23" s="308">
        <f t="shared" si="4"/>
        <v>9110</v>
      </c>
      <c r="W23" s="313">
        <v>10160</v>
      </c>
      <c r="X23" s="311">
        <v>5715</v>
      </c>
      <c r="Y23" s="311">
        <v>6240</v>
      </c>
      <c r="Z23" s="312">
        <v>7090</v>
      </c>
      <c r="AA23" s="312">
        <v>8060</v>
      </c>
      <c r="AB23" s="312">
        <v>2110</v>
      </c>
      <c r="AC23" s="312">
        <v>720</v>
      </c>
      <c r="AD23" s="312">
        <v>790</v>
      </c>
      <c r="AE23" s="312">
        <v>910</v>
      </c>
      <c r="AF23" s="312">
        <v>1050</v>
      </c>
      <c r="AG23" s="311">
        <v>12270</v>
      </c>
      <c r="AH23" s="311">
        <v>6435</v>
      </c>
      <c r="AI23" s="311">
        <v>7030</v>
      </c>
      <c r="AJ23" s="311">
        <v>8000</v>
      </c>
      <c r="AK23" s="311">
        <v>9110</v>
      </c>
    </row>
    <row r="24" spans="2:37" x14ac:dyDescent="0.2">
      <c r="B24" s="5">
        <v>4</v>
      </c>
      <c r="C24" s="5">
        <f t="shared" ref="C24:E30" si="5">IF(ISBLANK(C10)=TRUE,"",C10)</f>
        <v>90783</v>
      </c>
      <c r="D24" s="5" t="str">
        <f t="shared" si="5"/>
        <v>I/59 Tvrdošín - centrum</v>
      </c>
      <c r="E24" s="253">
        <v>1.21</v>
      </c>
      <c r="F24" s="76" t="str">
        <f t="shared" si="3"/>
        <v>Žilinský</v>
      </c>
      <c r="G24" s="76" t="str">
        <f t="shared" si="3"/>
        <v>I. trieda</v>
      </c>
      <c r="H24" s="258">
        <v>11120</v>
      </c>
      <c r="I24" s="258">
        <f>6714+((UHP_CITLIVOST_PREDPOKLADOV!$B$4))</f>
        <v>6714</v>
      </c>
      <c r="J24" s="258">
        <f>7330+((UHP_CITLIVOST_PREDPOKLADOV!$B$4))</f>
        <v>7330</v>
      </c>
      <c r="K24" s="5">
        <f>8330+((UHP_CITLIVOST_PREDPOKLADOV!$B$4))</f>
        <v>8330</v>
      </c>
      <c r="L24" s="5">
        <f>9470+((UHP_CITLIVOST_PREDPOKLADOV!$B$4))</f>
        <v>9470</v>
      </c>
      <c r="M24" s="25">
        <f>2550+((UHP_CITLIVOST_PREDPOKLADOV!$B$5))</f>
        <v>2550</v>
      </c>
      <c r="N24" s="25">
        <f>1184+((UHP_CITLIVOST_PREDPOKLADOV!$B$5))</f>
        <v>1184</v>
      </c>
      <c r="O24" s="25">
        <f>1310+((UHP_CITLIVOST_PREDPOKLADOV!$B$5))</f>
        <v>1310</v>
      </c>
      <c r="P24" s="25">
        <f>1530+((UHP_CITLIVOST_PREDPOKLADOV!$B$5))</f>
        <v>1530</v>
      </c>
      <c r="Q24" s="25">
        <f>1790+((UHP_CITLIVOST_PREDPOKLADOV!$B$5))</f>
        <v>1790</v>
      </c>
      <c r="R24" s="276">
        <f t="shared" si="4"/>
        <v>13670</v>
      </c>
      <c r="S24" s="276">
        <f t="shared" si="4"/>
        <v>7898</v>
      </c>
      <c r="T24" s="276">
        <f t="shared" si="4"/>
        <v>8640</v>
      </c>
      <c r="U24" s="276">
        <f t="shared" si="4"/>
        <v>9860</v>
      </c>
      <c r="V24" s="308">
        <f t="shared" si="4"/>
        <v>11260</v>
      </c>
      <c r="W24" s="313">
        <v>11120</v>
      </c>
      <c r="X24" s="311">
        <v>6714</v>
      </c>
      <c r="Y24" s="311">
        <v>7330</v>
      </c>
      <c r="Z24" s="312">
        <v>8330</v>
      </c>
      <c r="AA24" s="312">
        <v>9470</v>
      </c>
      <c r="AB24" s="312">
        <v>2550</v>
      </c>
      <c r="AC24" s="312">
        <v>1184</v>
      </c>
      <c r="AD24" s="312">
        <v>1310</v>
      </c>
      <c r="AE24" s="312">
        <v>1530</v>
      </c>
      <c r="AF24" s="312">
        <v>1790</v>
      </c>
      <c r="AG24" s="311">
        <v>13670</v>
      </c>
      <c r="AH24" s="311">
        <v>7898</v>
      </c>
      <c r="AI24" s="311">
        <v>8640</v>
      </c>
      <c r="AJ24" s="311">
        <v>9860</v>
      </c>
      <c r="AK24" s="311">
        <v>11260</v>
      </c>
    </row>
    <row r="25" spans="2:37" x14ac:dyDescent="0.2">
      <c r="B25" s="5">
        <v>5</v>
      </c>
      <c r="C25" s="5">
        <f t="shared" si="5"/>
        <v>90783</v>
      </c>
      <c r="D25" s="5" t="str">
        <f t="shared" si="5"/>
        <v>I/59 Tvrdošín - severný okraj</v>
      </c>
      <c r="E25" s="253">
        <v>0.38</v>
      </c>
      <c r="F25" s="76" t="str">
        <f t="shared" ref="F25:G30" si="6">IF(ISBLANK(F11)=TRUE,"",F11)</f>
        <v>Žilinský</v>
      </c>
      <c r="G25" s="76" t="str">
        <f t="shared" si="6"/>
        <v>I. trieda</v>
      </c>
      <c r="H25" s="258">
        <v>11120</v>
      </c>
      <c r="I25" s="258">
        <f>6714+((UHP_CITLIVOST_PREDPOKLADOV!$B$4))</f>
        <v>6714</v>
      </c>
      <c r="J25" s="258">
        <f>7330+((UHP_CITLIVOST_PREDPOKLADOV!$B$4))</f>
        <v>7330</v>
      </c>
      <c r="K25" s="5">
        <f>8330+((UHP_CITLIVOST_PREDPOKLADOV!$B$4))</f>
        <v>8330</v>
      </c>
      <c r="L25" s="5">
        <f>9470+((UHP_CITLIVOST_PREDPOKLADOV!$B$4))</f>
        <v>9470</v>
      </c>
      <c r="M25" s="25">
        <f>2550+((UHP_CITLIVOST_PREDPOKLADOV!$B$5))</f>
        <v>2550</v>
      </c>
      <c r="N25" s="25">
        <f>1184+((UHP_CITLIVOST_PREDPOKLADOV!$B$5))</f>
        <v>1184</v>
      </c>
      <c r="O25" s="25">
        <f>1310+((UHP_CITLIVOST_PREDPOKLADOV!$B$5))</f>
        <v>1310</v>
      </c>
      <c r="P25" s="25">
        <f>1530+((UHP_CITLIVOST_PREDPOKLADOV!$B$5))</f>
        <v>1530</v>
      </c>
      <c r="Q25" s="25">
        <f>1790+((UHP_CITLIVOST_PREDPOKLADOV!$B$5))</f>
        <v>1790</v>
      </c>
      <c r="R25" s="276">
        <f t="shared" si="4"/>
        <v>13670</v>
      </c>
      <c r="S25" s="276">
        <f t="shared" si="4"/>
        <v>7898</v>
      </c>
      <c r="T25" s="276">
        <f t="shared" si="4"/>
        <v>8640</v>
      </c>
      <c r="U25" s="276">
        <f t="shared" si="4"/>
        <v>9860</v>
      </c>
      <c r="V25" s="308">
        <f t="shared" si="4"/>
        <v>11260</v>
      </c>
      <c r="W25" s="313">
        <v>11120</v>
      </c>
      <c r="X25" s="311">
        <v>6714</v>
      </c>
      <c r="Y25" s="311">
        <v>7330</v>
      </c>
      <c r="Z25" s="312">
        <v>8330</v>
      </c>
      <c r="AA25" s="312">
        <v>9470</v>
      </c>
      <c r="AB25" s="312">
        <v>2550</v>
      </c>
      <c r="AC25" s="312">
        <v>1184</v>
      </c>
      <c r="AD25" s="312">
        <v>1310</v>
      </c>
      <c r="AE25" s="312">
        <v>1530</v>
      </c>
      <c r="AF25" s="312">
        <v>1790</v>
      </c>
      <c r="AG25" s="311">
        <v>13670</v>
      </c>
      <c r="AH25" s="311">
        <v>7898</v>
      </c>
      <c r="AI25" s="311">
        <v>8640</v>
      </c>
      <c r="AJ25" s="311">
        <v>9860</v>
      </c>
      <c r="AK25" s="311">
        <v>11260</v>
      </c>
    </row>
    <row r="26" spans="2:37" x14ac:dyDescent="0.2">
      <c r="B26" s="5">
        <v>6</v>
      </c>
      <c r="C26" s="5">
        <f t="shared" si="5"/>
        <v>95850</v>
      </c>
      <c r="D26" s="5" t="str">
        <f t="shared" si="5"/>
        <v>Privádzač Tvrdošín</v>
      </c>
      <c r="E26" s="253">
        <v>0.96</v>
      </c>
      <c r="F26" s="76" t="str">
        <f t="shared" si="6"/>
        <v>Žilinský</v>
      </c>
      <c r="G26" s="76" t="str">
        <f t="shared" si="6"/>
        <v>I. trieda</v>
      </c>
      <c r="H26" s="258">
        <v>2500</v>
      </c>
      <c r="I26" s="258">
        <f>2626-(UHP_CITLIVOST_PREDPOKLADOV!$B$6)</f>
        <v>2626</v>
      </c>
      <c r="J26" s="258">
        <f>2960-(UHP_CITLIVOST_PREDPOKLADOV!$B$6)</f>
        <v>2960</v>
      </c>
      <c r="K26" s="5">
        <f>3340-(UHP_CITLIVOST_PREDPOKLADOV!$B$6)</f>
        <v>3340</v>
      </c>
      <c r="L26" s="5">
        <f>3860-(UHP_CITLIVOST_PREDPOKLADOV!$B$6)</f>
        <v>3860</v>
      </c>
      <c r="M26" s="25">
        <f>920-(UHP_CITLIVOST_PREDPOKLADOV!$B$7)</f>
        <v>920</v>
      </c>
      <c r="N26" s="25">
        <f>956-(UHP_CITLIVOST_PREDPOKLADOV!$B$7)</f>
        <v>956</v>
      </c>
      <c r="O26" s="25">
        <f>1060-(UHP_CITLIVOST_PREDPOKLADOV!$B$7)</f>
        <v>1060</v>
      </c>
      <c r="P26" s="25">
        <f>1170-(UHP_CITLIVOST_PREDPOKLADOV!$B$7)</f>
        <v>1170</v>
      </c>
      <c r="Q26" s="25">
        <f>1330-(UHP_CITLIVOST_PREDPOKLADOV!$B$7)</f>
        <v>1330</v>
      </c>
      <c r="R26" s="276">
        <f t="shared" si="4"/>
        <v>3420</v>
      </c>
      <c r="S26" s="276">
        <f>I26+N26</f>
        <v>3582</v>
      </c>
      <c r="T26" s="276">
        <f t="shared" si="4"/>
        <v>4020</v>
      </c>
      <c r="U26" s="276">
        <f t="shared" si="4"/>
        <v>4510</v>
      </c>
      <c r="V26" s="308">
        <f t="shared" si="4"/>
        <v>5190</v>
      </c>
      <c r="W26" s="313">
        <v>2500</v>
      </c>
      <c r="X26" s="311">
        <v>2626</v>
      </c>
      <c r="Y26" s="311">
        <v>2960</v>
      </c>
      <c r="Z26" s="312">
        <v>3340</v>
      </c>
      <c r="AA26" s="312">
        <v>3860</v>
      </c>
      <c r="AB26" s="312">
        <v>920</v>
      </c>
      <c r="AC26" s="312">
        <v>956</v>
      </c>
      <c r="AD26" s="312">
        <v>1060</v>
      </c>
      <c r="AE26" s="312">
        <v>1170</v>
      </c>
      <c r="AF26" s="312">
        <v>1330</v>
      </c>
      <c r="AG26" s="311">
        <v>3420</v>
      </c>
      <c r="AH26" s="311">
        <v>3582</v>
      </c>
      <c r="AI26" s="311">
        <v>4020</v>
      </c>
      <c r="AJ26" s="311">
        <v>4510</v>
      </c>
      <c r="AK26" s="311">
        <v>5190</v>
      </c>
    </row>
    <row r="27" spans="2:37" x14ac:dyDescent="0.2">
      <c r="B27" s="282" t="s">
        <v>365</v>
      </c>
      <c r="C27" s="5" t="str">
        <f t="shared" si="5"/>
        <v/>
      </c>
      <c r="D27" s="5" t="s">
        <v>366</v>
      </c>
      <c r="E27" s="253">
        <v>2.7</v>
      </c>
      <c r="F27" s="76" t="str">
        <f>IF(ISBLANK(F13)=TRUE,"",F13)</f>
        <v/>
      </c>
      <c r="G27" s="76" t="str">
        <f t="shared" si="6"/>
        <v/>
      </c>
      <c r="H27" s="258"/>
      <c r="I27" s="258">
        <f>4928-(UHP_CITLIVOST_PREDPOKLADOV!$B$4)</f>
        <v>4928</v>
      </c>
      <c r="J27" s="258">
        <f>5530-(UHP_CITLIVOST_PREDPOKLADOV!$B$4)</f>
        <v>5530</v>
      </c>
      <c r="K27" s="5">
        <f>6240-(UHP_CITLIVOST_PREDPOKLADOV!$B$4)</f>
        <v>6240</v>
      </c>
      <c r="L27" s="5">
        <f>7210-(UHP_CITLIVOST_PREDPOKLADOV!$B$4)</f>
        <v>7210</v>
      </c>
      <c r="M27" s="25"/>
      <c r="N27" s="25">
        <f>1492-(UHP_CITLIVOST_PREDPOKLADOV!$B$5)</f>
        <v>1492</v>
      </c>
      <c r="O27" s="25">
        <f>1660-(UHP_CITLIVOST_PREDPOKLADOV!$B$5)</f>
        <v>1660</v>
      </c>
      <c r="P27" s="25">
        <f>1830-(UHP_CITLIVOST_PREDPOKLADOV!$B$5)</f>
        <v>1830</v>
      </c>
      <c r="Q27" s="25">
        <f>2090-(UHP_CITLIVOST_PREDPOKLADOV!$B$5)</f>
        <v>2090</v>
      </c>
      <c r="R27" s="25"/>
      <c r="S27" s="25">
        <f>I27+N27</f>
        <v>6420</v>
      </c>
      <c r="T27" s="25">
        <f t="shared" si="4"/>
        <v>7190</v>
      </c>
      <c r="U27" s="25">
        <f t="shared" si="4"/>
        <v>8070</v>
      </c>
      <c r="V27" s="309">
        <f t="shared" si="4"/>
        <v>9300</v>
      </c>
      <c r="W27" s="313"/>
      <c r="X27" s="311">
        <v>4928</v>
      </c>
      <c r="Y27" s="311">
        <v>5530</v>
      </c>
      <c r="Z27" s="312">
        <v>6240</v>
      </c>
      <c r="AA27" s="312">
        <v>7210</v>
      </c>
      <c r="AB27" s="312"/>
      <c r="AC27" s="312">
        <v>1492</v>
      </c>
      <c r="AD27" s="312">
        <v>1660</v>
      </c>
      <c r="AE27" s="312">
        <v>1830</v>
      </c>
      <c r="AF27" s="312">
        <v>2090</v>
      </c>
      <c r="AG27" s="312"/>
      <c r="AH27" s="312">
        <v>6420</v>
      </c>
      <c r="AI27" s="312">
        <v>7190</v>
      </c>
      <c r="AJ27" s="312">
        <v>8070</v>
      </c>
      <c r="AK27" s="312">
        <v>9300</v>
      </c>
    </row>
    <row r="28" spans="2:37" x14ac:dyDescent="0.2">
      <c r="B28" s="282" t="s">
        <v>367</v>
      </c>
      <c r="C28" s="5" t="str">
        <f t="shared" si="5"/>
        <v/>
      </c>
      <c r="D28" s="5" t="s">
        <v>369</v>
      </c>
      <c r="E28" s="253">
        <v>1.99</v>
      </c>
      <c r="F28" s="76" t="str">
        <f t="shared" ref="F28" si="7">IF(ISBLANK(F14)=TRUE,"",F14)</f>
        <v/>
      </c>
      <c r="G28" s="76" t="str">
        <f t="shared" si="6"/>
        <v/>
      </c>
      <c r="H28" s="258"/>
      <c r="I28" s="258">
        <f>4928-(UHP_CITLIVOST_PREDPOKLADOV!$B$4)</f>
        <v>4928</v>
      </c>
      <c r="J28" s="258">
        <f>5530-(UHP_CITLIVOST_PREDPOKLADOV!$B$4)</f>
        <v>5530</v>
      </c>
      <c r="K28" s="5">
        <f>6240-(UHP_CITLIVOST_PREDPOKLADOV!$B$4)</f>
        <v>6240</v>
      </c>
      <c r="L28" s="5">
        <f>7210-(UHP_CITLIVOST_PREDPOKLADOV!$B$4)</f>
        <v>7210</v>
      </c>
      <c r="M28" s="25"/>
      <c r="N28" s="25">
        <f>1492-(UHP_CITLIVOST_PREDPOKLADOV!$B$5)</f>
        <v>1492</v>
      </c>
      <c r="O28" s="25">
        <f>1660-(UHP_CITLIVOST_PREDPOKLADOV!$B$5)</f>
        <v>1660</v>
      </c>
      <c r="P28" s="25">
        <f>1830-(UHP_CITLIVOST_PREDPOKLADOV!$B$5)</f>
        <v>1830</v>
      </c>
      <c r="Q28" s="25">
        <f>2090-(UHP_CITLIVOST_PREDPOKLADOV!$B$5)</f>
        <v>2090</v>
      </c>
      <c r="R28" s="25"/>
      <c r="S28" s="25">
        <f>I28+N28</f>
        <v>6420</v>
      </c>
      <c r="T28" s="25">
        <f t="shared" si="4"/>
        <v>7190</v>
      </c>
      <c r="U28" s="25">
        <f t="shared" si="4"/>
        <v>8070</v>
      </c>
      <c r="V28" s="309">
        <f t="shared" si="4"/>
        <v>9300</v>
      </c>
      <c r="W28" s="313"/>
      <c r="X28" s="311">
        <v>4928</v>
      </c>
      <c r="Y28" s="311">
        <v>5530</v>
      </c>
      <c r="Z28" s="312">
        <v>6240</v>
      </c>
      <c r="AA28" s="312">
        <v>7210</v>
      </c>
      <c r="AB28" s="312"/>
      <c r="AC28" s="312">
        <v>1492</v>
      </c>
      <c r="AD28" s="312">
        <v>1660</v>
      </c>
      <c r="AE28" s="312">
        <v>1830</v>
      </c>
      <c r="AF28" s="312">
        <v>2090</v>
      </c>
      <c r="AG28" s="312"/>
      <c r="AH28" s="312">
        <v>6420</v>
      </c>
      <c r="AI28" s="312">
        <v>7190</v>
      </c>
      <c r="AJ28" s="312">
        <v>8070</v>
      </c>
      <c r="AK28" s="312">
        <v>9300</v>
      </c>
    </row>
    <row r="29" spans="2:37" x14ac:dyDescent="0.2">
      <c r="B29" s="282" t="s">
        <v>368</v>
      </c>
      <c r="C29" s="5" t="str">
        <f t="shared" si="5"/>
        <v/>
      </c>
      <c r="D29" s="5" t="s">
        <v>370</v>
      </c>
      <c r="E29" s="253">
        <v>0.78</v>
      </c>
      <c r="F29" s="76" t="str">
        <f t="shared" ref="F29" si="8">IF(ISBLANK(F15)=TRUE,"",F15)</f>
        <v/>
      </c>
      <c r="G29" s="76" t="str">
        <f t="shared" si="6"/>
        <v/>
      </c>
      <c r="H29" s="306"/>
      <c r="I29" s="307">
        <f>I28</f>
        <v>4928</v>
      </c>
      <c r="J29" s="307">
        <f>J28</f>
        <v>5530</v>
      </c>
      <c r="K29" s="306">
        <f>K28</f>
        <v>6240</v>
      </c>
      <c r="L29" s="306">
        <f>L28</f>
        <v>7210</v>
      </c>
      <c r="M29" s="306"/>
      <c r="N29" s="306">
        <f>N28</f>
        <v>1492</v>
      </c>
      <c r="O29" s="306">
        <f>O28</f>
        <v>1660</v>
      </c>
      <c r="P29" s="306">
        <f>P28</f>
        <v>1830</v>
      </c>
      <c r="Q29" s="306">
        <f>Q28</f>
        <v>2090</v>
      </c>
      <c r="R29" s="306"/>
      <c r="S29" s="306">
        <f>I29+N29</f>
        <v>6420</v>
      </c>
      <c r="T29" s="306">
        <f t="shared" si="4"/>
        <v>7190</v>
      </c>
      <c r="U29" s="306">
        <f t="shared" si="4"/>
        <v>8070</v>
      </c>
      <c r="V29" s="310">
        <f t="shared" si="4"/>
        <v>9300</v>
      </c>
      <c r="W29" s="314"/>
      <c r="X29" s="311">
        <f>X28</f>
        <v>4928</v>
      </c>
      <c r="Y29" s="311">
        <f>Y28</f>
        <v>5530</v>
      </c>
      <c r="Z29" s="312">
        <f>Z28</f>
        <v>6240</v>
      </c>
      <c r="AA29" s="312">
        <f>AA28</f>
        <v>7210</v>
      </c>
      <c r="AB29" s="312"/>
      <c r="AC29" s="312">
        <f>AC28</f>
        <v>1492</v>
      </c>
      <c r="AD29" s="312">
        <f>AD28</f>
        <v>1660</v>
      </c>
      <c r="AE29" s="312">
        <f>AE28</f>
        <v>1830</v>
      </c>
      <c r="AF29" s="312">
        <f>AF28</f>
        <v>2090</v>
      </c>
      <c r="AG29" s="312"/>
      <c r="AH29" s="312">
        <f>X29+AC29</f>
        <v>6420</v>
      </c>
      <c r="AI29" s="312">
        <f t="shared" ref="AI29" si="9">Y29+AD29</f>
        <v>7190</v>
      </c>
      <c r="AJ29" s="312">
        <f t="shared" ref="AJ29" si="10">Z29+AE29</f>
        <v>8070</v>
      </c>
      <c r="AK29" s="312">
        <f t="shared" ref="AK29" si="11">AA29+AF29</f>
        <v>9300</v>
      </c>
    </row>
    <row r="30" spans="2:37" x14ac:dyDescent="0.2">
      <c r="B30" s="5"/>
      <c r="C30" s="5" t="str">
        <f t="shared" si="5"/>
        <v/>
      </c>
      <c r="D30" s="5" t="str">
        <f t="shared" si="5"/>
        <v/>
      </c>
      <c r="E30" s="253" t="str">
        <f t="shared" si="5"/>
        <v/>
      </c>
      <c r="F30" s="76" t="str">
        <f t="shared" si="6"/>
        <v/>
      </c>
      <c r="G30" s="76" t="str">
        <f t="shared" si="6"/>
        <v/>
      </c>
      <c r="H30" s="5"/>
      <c r="I30" s="5"/>
      <c r="J30" s="5"/>
      <c r="K30" s="5"/>
      <c r="L30" s="5"/>
      <c r="M30" s="25"/>
      <c r="N30" s="25"/>
      <c r="O30" s="25"/>
      <c r="P30" s="25"/>
      <c r="Q30" s="25"/>
      <c r="R30" s="25"/>
      <c r="S30" s="25"/>
      <c r="T30" s="25"/>
      <c r="U30" s="25"/>
      <c r="V30" s="25"/>
    </row>
    <row r="31" spans="2:37" x14ac:dyDescent="0.2">
      <c r="E31" s="52">
        <f>SUM(E27:E30)</f>
        <v>5.4700000000000006</v>
      </c>
    </row>
    <row r="32" spans="2:37" ht="6" customHeight="1" x14ac:dyDescent="0.2">
      <c r="E32" s="33"/>
    </row>
    <row r="33" spans="2:36" x14ac:dyDescent="0.2">
      <c r="B33" s="335" t="s">
        <v>296</v>
      </c>
      <c r="C33" s="335"/>
      <c r="D33" s="335"/>
      <c r="E33" s="34">
        <f>'A1 Parametre'!$C$6</f>
        <v>2019</v>
      </c>
      <c r="F33" s="34">
        <f t="shared" ref="F33:AJ34" si="12">E33+1</f>
        <v>2020</v>
      </c>
      <c r="G33" s="34">
        <f t="shared" si="12"/>
        <v>2021</v>
      </c>
      <c r="H33" s="34">
        <f t="shared" si="12"/>
        <v>2022</v>
      </c>
      <c r="I33" s="299">
        <f t="shared" si="12"/>
        <v>2023</v>
      </c>
      <c r="J33" s="34">
        <f t="shared" si="12"/>
        <v>2024</v>
      </c>
      <c r="K33" s="34">
        <f t="shared" si="12"/>
        <v>2025</v>
      </c>
      <c r="L33" s="34">
        <f t="shared" si="12"/>
        <v>2026</v>
      </c>
      <c r="M33" s="34">
        <f t="shared" si="12"/>
        <v>2027</v>
      </c>
      <c r="N33" s="34">
        <f t="shared" si="12"/>
        <v>2028</v>
      </c>
      <c r="O33" s="34">
        <f t="shared" si="12"/>
        <v>2029</v>
      </c>
      <c r="P33" s="299">
        <f t="shared" si="12"/>
        <v>2030</v>
      </c>
      <c r="Q33" s="34">
        <f t="shared" si="12"/>
        <v>2031</v>
      </c>
      <c r="R33" s="34">
        <f t="shared" si="12"/>
        <v>2032</v>
      </c>
      <c r="S33" s="34">
        <f t="shared" si="12"/>
        <v>2033</v>
      </c>
      <c r="T33" s="34">
        <f t="shared" si="12"/>
        <v>2034</v>
      </c>
      <c r="U33" s="34">
        <f t="shared" si="12"/>
        <v>2035</v>
      </c>
      <c r="V33" s="34">
        <f t="shared" si="12"/>
        <v>2036</v>
      </c>
      <c r="W33" s="34">
        <f t="shared" si="12"/>
        <v>2037</v>
      </c>
      <c r="X33" s="34">
        <f t="shared" si="12"/>
        <v>2038</v>
      </c>
      <c r="Y33" s="34">
        <f t="shared" si="12"/>
        <v>2039</v>
      </c>
      <c r="Z33" s="299">
        <f t="shared" si="12"/>
        <v>2040</v>
      </c>
      <c r="AA33" s="34">
        <f t="shared" si="12"/>
        <v>2041</v>
      </c>
      <c r="AB33" s="34">
        <f t="shared" si="12"/>
        <v>2042</v>
      </c>
      <c r="AC33" s="34">
        <f t="shared" si="12"/>
        <v>2043</v>
      </c>
      <c r="AD33" s="34">
        <f t="shared" si="12"/>
        <v>2044</v>
      </c>
      <c r="AE33" s="34">
        <f t="shared" si="12"/>
        <v>2045</v>
      </c>
      <c r="AF33" s="34">
        <f t="shared" si="12"/>
        <v>2046</v>
      </c>
      <c r="AG33" s="34">
        <f t="shared" si="12"/>
        <v>2047</v>
      </c>
      <c r="AH33" s="34">
        <f t="shared" si="12"/>
        <v>2048</v>
      </c>
      <c r="AI33" s="34">
        <f t="shared" si="12"/>
        <v>2049</v>
      </c>
      <c r="AJ33" s="299">
        <f t="shared" si="12"/>
        <v>2050</v>
      </c>
    </row>
    <row r="34" spans="2:36" x14ac:dyDescent="0.2">
      <c r="B34" s="32" t="s">
        <v>132</v>
      </c>
      <c r="C34" s="32" t="s">
        <v>131</v>
      </c>
      <c r="D34" s="32" t="s">
        <v>61</v>
      </c>
      <c r="E34" s="81">
        <v>1</v>
      </c>
      <c r="F34" s="81">
        <f>E34+1</f>
        <v>2</v>
      </c>
      <c r="G34" s="81">
        <f t="shared" ref="G34:AI34" si="13">F34+1</f>
        <v>3</v>
      </c>
      <c r="H34" s="81">
        <f t="shared" si="13"/>
        <v>4</v>
      </c>
      <c r="I34" s="300">
        <f t="shared" si="13"/>
        <v>5</v>
      </c>
      <c r="J34" s="81">
        <f t="shared" si="13"/>
        <v>6</v>
      </c>
      <c r="K34" s="81">
        <f t="shared" si="13"/>
        <v>7</v>
      </c>
      <c r="L34" s="81">
        <f t="shared" si="13"/>
        <v>8</v>
      </c>
      <c r="M34" s="81">
        <f t="shared" si="13"/>
        <v>9</v>
      </c>
      <c r="N34" s="81">
        <f t="shared" si="13"/>
        <v>10</v>
      </c>
      <c r="O34" s="81">
        <f t="shared" si="13"/>
        <v>11</v>
      </c>
      <c r="P34" s="300">
        <f t="shared" si="12"/>
        <v>12</v>
      </c>
      <c r="Q34" s="81">
        <f t="shared" si="13"/>
        <v>13</v>
      </c>
      <c r="R34" s="81">
        <f t="shared" si="13"/>
        <v>14</v>
      </c>
      <c r="S34" s="81">
        <f t="shared" si="13"/>
        <v>15</v>
      </c>
      <c r="T34" s="81">
        <f t="shared" si="13"/>
        <v>16</v>
      </c>
      <c r="U34" s="81">
        <f t="shared" si="13"/>
        <v>17</v>
      </c>
      <c r="V34" s="81">
        <f t="shared" si="13"/>
        <v>18</v>
      </c>
      <c r="W34" s="81">
        <f t="shared" si="13"/>
        <v>19</v>
      </c>
      <c r="X34" s="81">
        <f t="shared" si="13"/>
        <v>20</v>
      </c>
      <c r="Y34" s="81">
        <f t="shared" si="13"/>
        <v>21</v>
      </c>
      <c r="Z34" s="300">
        <f t="shared" si="12"/>
        <v>22</v>
      </c>
      <c r="AA34" s="81">
        <f t="shared" si="13"/>
        <v>23</v>
      </c>
      <c r="AB34" s="81">
        <f t="shared" si="13"/>
        <v>24</v>
      </c>
      <c r="AC34" s="81">
        <f t="shared" si="13"/>
        <v>25</v>
      </c>
      <c r="AD34" s="81">
        <f t="shared" si="13"/>
        <v>26</v>
      </c>
      <c r="AE34" s="81">
        <f t="shared" si="13"/>
        <v>27</v>
      </c>
      <c r="AF34" s="81">
        <f t="shared" si="13"/>
        <v>28</v>
      </c>
      <c r="AG34" s="81">
        <f t="shared" si="13"/>
        <v>29</v>
      </c>
      <c r="AH34" s="81">
        <f t="shared" si="13"/>
        <v>30</v>
      </c>
      <c r="AI34" s="81">
        <f t="shared" si="13"/>
        <v>31</v>
      </c>
      <c r="AJ34" s="300">
        <f t="shared" si="12"/>
        <v>32</v>
      </c>
    </row>
    <row r="35" spans="2:36" x14ac:dyDescent="0.2">
      <c r="B35" s="5">
        <v>1</v>
      </c>
      <c r="C35" s="5">
        <f t="shared" ref="C35:D44" si="14">IF(ISBLANK(C7)=TRUE,"",C7)</f>
        <v>90780</v>
      </c>
      <c r="D35" s="5" t="str">
        <f t="shared" si="14"/>
        <v>I/59 Nižná - Tvrdošín</v>
      </c>
      <c r="E35" s="30">
        <f>IF($G$2="Dopravný model",INDEX('A2.1 Intenzita dopravy'!$E143:$BB143,MATCH(E$33,'A2.1 Intenzita dopravy'!$E$141:$BB$141,0)),IF($G$2="Koeficienty rastu dopravy",INDEX('A2.1 Intenzita dopravy'!$E7:$BB7,MATCH('A2 Intenzita dopravy'!E$33,'A2.1 Intenzita dopravy'!$E$5:$BB$5,0)),0))</f>
        <v>8242.0160369119421</v>
      </c>
      <c r="F35" s="30">
        <f>IF($G$2="Dopravný model",INDEX('A2.1 Intenzita dopravy'!$E143:$BB143,MATCH(F$33,'A2.1 Intenzita dopravy'!$E$141:$BB$141,0)),IF($G$2="Koeficienty rastu dopravy",INDEX('A2.1 Intenzita dopravy'!$E7:$BB7,MATCH('A2 Intenzita dopravy'!F$33,'A2.1 Intenzita dopravy'!$E$5:$BB$5,0)),0))</f>
        <v>8370</v>
      </c>
      <c r="G35" s="30">
        <f>IF($G$2="Dopravný model",INDEX('A2.1 Intenzita dopravy'!$E143:$BB143,MATCH(G$33,'A2.1 Intenzita dopravy'!$E$141:$BB$141,0)),IF($G$2="Koeficienty rastu dopravy",INDEX('A2.1 Intenzita dopravy'!$E7:$BB7,MATCH('A2 Intenzita dopravy'!G$33,'A2.1 Intenzita dopravy'!$E$5:$BB$5,0)),0))</f>
        <v>8499.9713281616478</v>
      </c>
      <c r="H35" s="30">
        <f>IF($G$2="Dopravný model",INDEX('A2.1 Intenzita dopravy'!$E143:$BB143,MATCH(H$33,'A2.1 Intenzita dopravy'!$E$141:$BB$141,0)),IF($G$2="Koeficienty rastu dopravy",INDEX('A2.1 Intenzita dopravy'!$E7:$BB7,MATCH('A2 Intenzita dopravy'!H$33,'A2.1 Intenzita dopravy'!$E$5:$BB$5,0)),0))</f>
        <v>8631.960881669067</v>
      </c>
      <c r="I35" s="301">
        <f>I7</f>
        <v>8766</v>
      </c>
      <c r="J35" s="30">
        <f t="shared" ref="J35:O35" si="15">($P35-$I35)/7+I35</f>
        <v>8898</v>
      </c>
      <c r="K35" s="30">
        <f t="shared" si="15"/>
        <v>9030</v>
      </c>
      <c r="L35" s="30">
        <f t="shared" si="15"/>
        <v>9162</v>
      </c>
      <c r="M35" s="30">
        <f t="shared" si="15"/>
        <v>9294</v>
      </c>
      <c r="N35" s="30">
        <f t="shared" si="15"/>
        <v>9426</v>
      </c>
      <c r="O35" s="30">
        <f t="shared" si="15"/>
        <v>9558</v>
      </c>
      <c r="P35" s="301">
        <f>J7</f>
        <v>9690</v>
      </c>
      <c r="Q35" s="30">
        <f>($Z35-$P35)/10+P35</f>
        <v>9816</v>
      </c>
      <c r="R35" s="30">
        <f t="shared" ref="R35:Y35" si="16">($Z35-$P35)/10+Q35</f>
        <v>9942</v>
      </c>
      <c r="S35" s="30">
        <f t="shared" si="16"/>
        <v>10068</v>
      </c>
      <c r="T35" s="30">
        <f t="shared" si="16"/>
        <v>10194</v>
      </c>
      <c r="U35" s="30">
        <f t="shared" si="16"/>
        <v>10320</v>
      </c>
      <c r="V35" s="30">
        <f t="shared" si="16"/>
        <v>10446</v>
      </c>
      <c r="W35" s="30">
        <f t="shared" si="16"/>
        <v>10572</v>
      </c>
      <c r="X35" s="30">
        <f t="shared" si="16"/>
        <v>10698</v>
      </c>
      <c r="Y35" s="30">
        <f t="shared" si="16"/>
        <v>10824</v>
      </c>
      <c r="Z35" s="301">
        <f>K7</f>
        <v>10950</v>
      </c>
      <c r="AA35" s="30">
        <f>($AJ35-$Z35)/10+Z35</f>
        <v>11113</v>
      </c>
      <c r="AB35" s="30">
        <f t="shared" ref="AB35:AI35" si="17">($AJ35-$Z35)/10+AA35</f>
        <v>11276</v>
      </c>
      <c r="AC35" s="30">
        <f t="shared" si="17"/>
        <v>11439</v>
      </c>
      <c r="AD35" s="30">
        <f t="shared" si="17"/>
        <v>11602</v>
      </c>
      <c r="AE35" s="30">
        <f t="shared" si="17"/>
        <v>11765</v>
      </c>
      <c r="AF35" s="30">
        <f t="shared" si="17"/>
        <v>11928</v>
      </c>
      <c r="AG35" s="30">
        <f t="shared" si="17"/>
        <v>12091</v>
      </c>
      <c r="AH35" s="30">
        <f t="shared" si="17"/>
        <v>12254</v>
      </c>
      <c r="AI35" s="30">
        <f t="shared" si="17"/>
        <v>12417</v>
      </c>
      <c r="AJ35" s="301">
        <f>L7</f>
        <v>12580</v>
      </c>
    </row>
    <row r="36" spans="2:36" x14ac:dyDescent="0.2">
      <c r="B36" s="5">
        <v>2</v>
      </c>
      <c r="C36" s="5">
        <f t="shared" si="14"/>
        <v>90781</v>
      </c>
      <c r="D36" s="5" t="str">
        <f t="shared" si="14"/>
        <v>I/59 Tvrdošín - pred okružnou</v>
      </c>
      <c r="E36" s="30">
        <f>IF($G$2="Dopravný model",INDEX('A2.1 Intenzita dopravy'!$E144:$BB144,MATCH(E$33,'A2.1 Intenzita dopravy'!$E$141:$BB$141,0)),IF($G$2="Koeficienty rastu dopravy",INDEX('A2.1 Intenzita dopravy'!$E8:$BB8,MATCH('A2 Intenzita dopravy'!E$33,'A2.1 Intenzita dopravy'!$E$5:$BB$5,0)),0))</f>
        <v>10010.509410582781</v>
      </c>
      <c r="F36" s="30">
        <f>IF($G$2="Dopravný model",INDEX('A2.1 Intenzita dopravy'!$E144:$BB144,MATCH(F$33,'A2.1 Intenzita dopravy'!$E$141:$BB$141,0)),IF($G$2="Koeficienty rastu dopravy",INDEX('A2.1 Intenzita dopravy'!$E8:$BB8,MATCH('A2 Intenzita dopravy'!F$33,'A2.1 Intenzita dopravy'!$E$5:$BB$5,0)),0))</f>
        <v>10160</v>
      </c>
      <c r="G36" s="30">
        <f>IF($G$2="Dopravný model",INDEX('A2.1 Intenzita dopravy'!$E144:$BB144,MATCH(G$33,'A2.1 Intenzita dopravy'!$E$141:$BB$141,0)),IF($G$2="Koeficienty rastu dopravy",INDEX('A2.1 Intenzita dopravy'!$E8:$BB8,MATCH('A2 Intenzita dopravy'!G$33,'A2.1 Intenzita dopravy'!$E$5:$BB$5,0)),0))</f>
        <v>10311.722986931443</v>
      </c>
      <c r="H36" s="30">
        <f>IF($G$2="Dopravný model",INDEX('A2.1 Intenzita dopravy'!$E144:$BB144,MATCH(H$33,'A2.1 Intenzita dopravy'!$E$141:$BB$141,0)),IF($G$2="Koeficienty rastu dopravy",INDEX('A2.1 Intenzita dopravy'!$E8:$BB8,MATCH('A2 Intenzita dopravy'!H$33,'A2.1 Intenzita dopravy'!$E$5:$BB$5,0)),0))</f>
        <v>10465.711708583694</v>
      </c>
      <c r="I36" s="301">
        <f t="shared" ref="I36:I44" si="18">I8</f>
        <v>10622</v>
      </c>
      <c r="J36" s="30">
        <f t="shared" ref="J36:O36" si="19">($P36-$I36)/7+I36</f>
        <v>10776</v>
      </c>
      <c r="K36" s="30">
        <f t="shared" si="19"/>
        <v>10930</v>
      </c>
      <c r="L36" s="30">
        <f t="shared" si="19"/>
        <v>11084</v>
      </c>
      <c r="M36" s="30">
        <f t="shared" si="19"/>
        <v>11238</v>
      </c>
      <c r="N36" s="30">
        <f t="shared" si="19"/>
        <v>11392</v>
      </c>
      <c r="O36" s="30">
        <f t="shared" si="19"/>
        <v>11546</v>
      </c>
      <c r="P36" s="301">
        <f t="shared" ref="P36:P44" si="20">J8</f>
        <v>11700</v>
      </c>
      <c r="Q36" s="30">
        <f t="shared" ref="Q36:Y36" si="21">($Z36-$P36)/10+P36</f>
        <v>11853</v>
      </c>
      <c r="R36" s="30">
        <f t="shared" si="21"/>
        <v>12006</v>
      </c>
      <c r="S36" s="30">
        <f t="shared" si="21"/>
        <v>12159</v>
      </c>
      <c r="T36" s="30">
        <f t="shared" si="21"/>
        <v>12312</v>
      </c>
      <c r="U36" s="30">
        <f t="shared" si="21"/>
        <v>12465</v>
      </c>
      <c r="V36" s="30">
        <f t="shared" si="21"/>
        <v>12618</v>
      </c>
      <c r="W36" s="30">
        <f t="shared" si="21"/>
        <v>12771</v>
      </c>
      <c r="X36" s="30">
        <f t="shared" si="21"/>
        <v>12924</v>
      </c>
      <c r="Y36" s="30">
        <f t="shared" si="21"/>
        <v>13077</v>
      </c>
      <c r="Z36" s="301">
        <f t="shared" ref="Z36:Z44" si="22">K8</f>
        <v>13230</v>
      </c>
      <c r="AA36" s="30">
        <f t="shared" ref="AA36:AI36" si="23">($AJ36-$Z36)/10+Z36</f>
        <v>13425</v>
      </c>
      <c r="AB36" s="30">
        <f t="shared" si="23"/>
        <v>13620</v>
      </c>
      <c r="AC36" s="30">
        <f t="shared" si="23"/>
        <v>13815</v>
      </c>
      <c r="AD36" s="30">
        <f t="shared" si="23"/>
        <v>14010</v>
      </c>
      <c r="AE36" s="30">
        <f t="shared" si="23"/>
        <v>14205</v>
      </c>
      <c r="AF36" s="30">
        <f t="shared" si="23"/>
        <v>14400</v>
      </c>
      <c r="AG36" s="30">
        <f t="shared" si="23"/>
        <v>14595</v>
      </c>
      <c r="AH36" s="30">
        <f t="shared" si="23"/>
        <v>14790</v>
      </c>
      <c r="AI36" s="30">
        <f t="shared" si="23"/>
        <v>14985</v>
      </c>
      <c r="AJ36" s="301">
        <f t="shared" ref="AJ36:AJ44" si="24">L8</f>
        <v>15180</v>
      </c>
    </row>
    <row r="37" spans="2:36" x14ac:dyDescent="0.2">
      <c r="B37" s="5">
        <v>3</v>
      </c>
      <c r="C37" s="5">
        <f t="shared" si="14"/>
        <v>90782</v>
      </c>
      <c r="D37" s="5" t="str">
        <f t="shared" si="14"/>
        <v>I/59 Tvrdošín - po OK II/520</v>
      </c>
      <c r="E37" s="30">
        <f>IF($G$2="Dopravný model",INDEX('A2.1 Intenzita dopravy'!$E145:$BB145,MATCH(E$33,'A2.1 Intenzita dopravy'!$E$141:$BB$141,0)),IF($G$2="Koeficienty rastu dopravy",INDEX('A2.1 Intenzita dopravy'!$E9:$BB9,MATCH('A2 Intenzita dopravy'!E$33,'A2.1 Intenzita dopravy'!$E$5:$BB$5,0)),0))</f>
        <v>10010.509410582781</v>
      </c>
      <c r="F37" s="30">
        <f>IF($G$2="Dopravný model",INDEX('A2.1 Intenzita dopravy'!$E145:$BB145,MATCH(F$33,'A2.1 Intenzita dopravy'!$E$141:$BB$141,0)),IF($G$2="Koeficienty rastu dopravy",INDEX('A2.1 Intenzita dopravy'!$E9:$BB9,MATCH('A2 Intenzita dopravy'!F$33,'A2.1 Intenzita dopravy'!$E$5:$BB$5,0)),0))</f>
        <v>10160</v>
      </c>
      <c r="G37" s="30">
        <f>IF($G$2="Dopravný model",INDEX('A2.1 Intenzita dopravy'!$E145:$BB145,MATCH(G$33,'A2.1 Intenzita dopravy'!$E$141:$BB$141,0)),IF($G$2="Koeficienty rastu dopravy",INDEX('A2.1 Intenzita dopravy'!$E9:$BB9,MATCH('A2 Intenzita dopravy'!G$33,'A2.1 Intenzita dopravy'!$E$5:$BB$5,0)),0))</f>
        <v>10311.722986931443</v>
      </c>
      <c r="H37" s="30">
        <f>IF($G$2="Dopravný model",INDEX('A2.1 Intenzita dopravy'!$E145:$BB145,MATCH(H$33,'A2.1 Intenzita dopravy'!$E$141:$BB$141,0)),IF($G$2="Koeficienty rastu dopravy",INDEX('A2.1 Intenzita dopravy'!$E9:$BB9,MATCH('A2 Intenzita dopravy'!H$33,'A2.1 Intenzita dopravy'!$E$5:$BB$5,0)),0))</f>
        <v>10465.711708583694</v>
      </c>
      <c r="I37" s="301">
        <f t="shared" si="18"/>
        <v>10622</v>
      </c>
      <c r="J37" s="30">
        <f t="shared" ref="J37:O37" si="25">($P37-$I37)/7+I37</f>
        <v>10776</v>
      </c>
      <c r="K37" s="30">
        <f t="shared" si="25"/>
        <v>10930</v>
      </c>
      <c r="L37" s="30">
        <f t="shared" si="25"/>
        <v>11084</v>
      </c>
      <c r="M37" s="30">
        <f t="shared" si="25"/>
        <v>11238</v>
      </c>
      <c r="N37" s="30">
        <f t="shared" si="25"/>
        <v>11392</v>
      </c>
      <c r="O37" s="30">
        <f t="shared" si="25"/>
        <v>11546</v>
      </c>
      <c r="P37" s="301">
        <f t="shared" si="20"/>
        <v>11700</v>
      </c>
      <c r="Q37" s="30">
        <f t="shared" ref="Q37:Y37" si="26">($Z37-$P37)/10+P37</f>
        <v>11853</v>
      </c>
      <c r="R37" s="30">
        <f t="shared" si="26"/>
        <v>12006</v>
      </c>
      <c r="S37" s="30">
        <f t="shared" si="26"/>
        <v>12159</v>
      </c>
      <c r="T37" s="30">
        <f t="shared" si="26"/>
        <v>12312</v>
      </c>
      <c r="U37" s="30">
        <f t="shared" si="26"/>
        <v>12465</v>
      </c>
      <c r="V37" s="30">
        <f t="shared" si="26"/>
        <v>12618</v>
      </c>
      <c r="W37" s="30">
        <f t="shared" si="26"/>
        <v>12771</v>
      </c>
      <c r="X37" s="30">
        <f t="shared" si="26"/>
        <v>12924</v>
      </c>
      <c r="Y37" s="30">
        <f t="shared" si="26"/>
        <v>13077</v>
      </c>
      <c r="Z37" s="301">
        <f t="shared" si="22"/>
        <v>13230</v>
      </c>
      <c r="AA37" s="30">
        <f t="shared" ref="AA37:AI37" si="27">($AJ37-$Z37)/10+Z37</f>
        <v>13425</v>
      </c>
      <c r="AB37" s="30">
        <f t="shared" si="27"/>
        <v>13620</v>
      </c>
      <c r="AC37" s="30">
        <f t="shared" si="27"/>
        <v>13815</v>
      </c>
      <c r="AD37" s="30">
        <f t="shared" si="27"/>
        <v>14010</v>
      </c>
      <c r="AE37" s="30">
        <f t="shared" si="27"/>
        <v>14205</v>
      </c>
      <c r="AF37" s="30">
        <f t="shared" si="27"/>
        <v>14400</v>
      </c>
      <c r="AG37" s="30">
        <f t="shared" si="27"/>
        <v>14595</v>
      </c>
      <c r="AH37" s="30">
        <f t="shared" si="27"/>
        <v>14790</v>
      </c>
      <c r="AI37" s="30">
        <f t="shared" si="27"/>
        <v>14985</v>
      </c>
      <c r="AJ37" s="301">
        <f t="shared" si="24"/>
        <v>15180</v>
      </c>
    </row>
    <row r="38" spans="2:36" x14ac:dyDescent="0.2">
      <c r="B38" s="5">
        <v>4</v>
      </c>
      <c r="C38" s="5">
        <f t="shared" si="14"/>
        <v>90783</v>
      </c>
      <c r="D38" s="5" t="str">
        <f t="shared" si="14"/>
        <v>I/59 Tvrdošín - centrum</v>
      </c>
      <c r="E38" s="30">
        <f>IF($G$2="Dopravný model",INDEX('A2.1 Intenzita dopravy'!$E146:$BB146,MATCH(E$33,'A2.1 Intenzita dopravy'!$E$141:$BB$141,0)),IF($G$2="Koeficienty rastu dopravy",INDEX('A2.1 Intenzita dopravy'!$E10:$BB10,MATCH('A2 Intenzita dopravy'!E$33,'A2.1 Intenzita dopravy'!$E$5:$BB$5,0)),0))</f>
        <v>10959.733107184709</v>
      </c>
      <c r="F38" s="30">
        <f>IF($G$2="Dopravný model",INDEX('A2.1 Intenzita dopravy'!$E146:$BB146,MATCH(F$33,'A2.1 Intenzita dopravy'!$E$141:$BB$141,0)),IF($G$2="Koeficienty rastu dopravy",INDEX('A2.1 Intenzita dopravy'!$E10:$BB10,MATCH('A2 Intenzita dopravy'!F$33,'A2.1 Intenzita dopravy'!$E$5:$BB$5,0)),0))</f>
        <v>11120</v>
      </c>
      <c r="G38" s="30">
        <f>IF($G$2="Dopravný model",INDEX('A2.1 Intenzita dopravy'!$E146:$BB146,MATCH(G$33,'A2.1 Intenzita dopravy'!$E$141:$BB$141,0)),IF($G$2="Koeficienty rastu dopravy",INDEX('A2.1 Intenzita dopravy'!$E10:$BB10,MATCH('A2 Intenzita dopravy'!G$33,'A2.1 Intenzita dopravy'!$E$5:$BB$5,0)),0))</f>
        <v>11282.610515299659</v>
      </c>
      <c r="H38" s="30">
        <f>IF($G$2="Dopravný model",INDEX('A2.1 Intenzita dopravy'!$E146:$BB146,MATCH(H$33,'A2.1 Intenzita dopravy'!$E$141:$BB$141,0)),IF($G$2="Koeficienty rastu dopravy",INDEX('A2.1 Intenzita dopravy'!$E10:$BB10,MATCH('A2 Intenzita dopravy'!H$33,'A2.1 Intenzita dopravy'!$E$5:$BB$5,0)),0))</f>
        <v>11447.598924455973</v>
      </c>
      <c r="I38" s="301">
        <f t="shared" si="18"/>
        <v>11615</v>
      </c>
      <c r="J38" s="30">
        <f t="shared" ref="J38:O38" si="28">($P38-$I38)/7+I38</f>
        <v>11780</v>
      </c>
      <c r="K38" s="30">
        <f t="shared" si="28"/>
        <v>11945</v>
      </c>
      <c r="L38" s="30">
        <f t="shared" si="28"/>
        <v>12110</v>
      </c>
      <c r="M38" s="30">
        <f t="shared" si="28"/>
        <v>12275</v>
      </c>
      <c r="N38" s="30">
        <f t="shared" si="28"/>
        <v>12440</v>
      </c>
      <c r="O38" s="30">
        <f t="shared" si="28"/>
        <v>12605</v>
      </c>
      <c r="P38" s="301">
        <f t="shared" si="20"/>
        <v>12770</v>
      </c>
      <c r="Q38" s="30">
        <f t="shared" ref="Q38:Y38" si="29">($Z38-$P38)/10+P38</f>
        <v>12942</v>
      </c>
      <c r="R38" s="30">
        <f t="shared" si="29"/>
        <v>13114</v>
      </c>
      <c r="S38" s="30">
        <f t="shared" si="29"/>
        <v>13286</v>
      </c>
      <c r="T38" s="30">
        <f t="shared" si="29"/>
        <v>13458</v>
      </c>
      <c r="U38" s="30">
        <f t="shared" si="29"/>
        <v>13630</v>
      </c>
      <c r="V38" s="30">
        <f t="shared" si="29"/>
        <v>13802</v>
      </c>
      <c r="W38" s="30">
        <f t="shared" si="29"/>
        <v>13974</v>
      </c>
      <c r="X38" s="30">
        <f t="shared" si="29"/>
        <v>14146</v>
      </c>
      <c r="Y38" s="30">
        <f t="shared" si="29"/>
        <v>14318</v>
      </c>
      <c r="Z38" s="301">
        <f t="shared" si="22"/>
        <v>14490</v>
      </c>
      <c r="AA38" s="30">
        <f t="shared" ref="AA38:AI38" si="30">($AJ38-$Z38)/10+Z38</f>
        <v>14697</v>
      </c>
      <c r="AB38" s="30">
        <f t="shared" si="30"/>
        <v>14904</v>
      </c>
      <c r="AC38" s="30">
        <f t="shared" si="30"/>
        <v>15111</v>
      </c>
      <c r="AD38" s="30">
        <f t="shared" si="30"/>
        <v>15318</v>
      </c>
      <c r="AE38" s="30">
        <f t="shared" si="30"/>
        <v>15525</v>
      </c>
      <c r="AF38" s="30">
        <f t="shared" si="30"/>
        <v>15732</v>
      </c>
      <c r="AG38" s="30">
        <f t="shared" si="30"/>
        <v>15939</v>
      </c>
      <c r="AH38" s="30">
        <f t="shared" si="30"/>
        <v>16146</v>
      </c>
      <c r="AI38" s="30">
        <f t="shared" si="30"/>
        <v>16353</v>
      </c>
      <c r="AJ38" s="301">
        <f t="shared" si="24"/>
        <v>16560</v>
      </c>
    </row>
    <row r="39" spans="2:36" x14ac:dyDescent="0.2">
      <c r="B39" s="5">
        <v>5</v>
      </c>
      <c r="C39" s="5">
        <f t="shared" si="14"/>
        <v>90783</v>
      </c>
      <c r="D39" s="5" t="str">
        <f t="shared" si="14"/>
        <v>I/59 Tvrdošín - severný okraj</v>
      </c>
      <c r="E39" s="30">
        <f>IF($G$2="Dopravný model",INDEX('A2.1 Intenzita dopravy'!$E147:$BB147,MATCH(E$33,'A2.1 Intenzita dopravy'!$E$141:$BB$141,0)),IF($G$2="Koeficienty rastu dopravy",INDEX('A2.1 Intenzita dopravy'!$E11:$BB11,MATCH('A2 Intenzita dopravy'!E$33,'A2.1 Intenzita dopravy'!$E$5:$BB$5,0)),0))</f>
        <v>10959.733107184709</v>
      </c>
      <c r="F39" s="30">
        <f>IF($G$2="Dopravný model",INDEX('A2.1 Intenzita dopravy'!$E147:$BB147,MATCH(F$33,'A2.1 Intenzita dopravy'!$E$141:$BB$141,0)),IF($G$2="Koeficienty rastu dopravy",INDEX('A2.1 Intenzita dopravy'!$E11:$BB11,MATCH('A2 Intenzita dopravy'!F$33,'A2.1 Intenzita dopravy'!$E$5:$BB$5,0)),0))</f>
        <v>11120</v>
      </c>
      <c r="G39" s="30">
        <f>IF($G$2="Dopravný model",INDEX('A2.1 Intenzita dopravy'!$E147:$BB147,MATCH(G$33,'A2.1 Intenzita dopravy'!$E$141:$BB$141,0)),IF($G$2="Koeficienty rastu dopravy",INDEX('A2.1 Intenzita dopravy'!$E11:$BB11,MATCH('A2 Intenzita dopravy'!G$33,'A2.1 Intenzita dopravy'!$E$5:$BB$5,0)),0))</f>
        <v>11282.610515299659</v>
      </c>
      <c r="H39" s="30">
        <f>IF($G$2="Dopravný model",INDEX('A2.1 Intenzita dopravy'!$E147:$BB147,MATCH(H$33,'A2.1 Intenzita dopravy'!$E$141:$BB$141,0)),IF($G$2="Koeficienty rastu dopravy",INDEX('A2.1 Intenzita dopravy'!$E11:$BB11,MATCH('A2 Intenzita dopravy'!H$33,'A2.1 Intenzita dopravy'!$E$5:$BB$5,0)),0))</f>
        <v>11447.598924455973</v>
      </c>
      <c r="I39" s="301">
        <f t="shared" si="18"/>
        <v>11615</v>
      </c>
      <c r="J39" s="30">
        <f>($P39-$I39)/7+I39</f>
        <v>11780</v>
      </c>
      <c r="K39" s="30">
        <f t="shared" ref="K39:O39" si="31">($P39-$I39)/7+J39</f>
        <v>11945</v>
      </c>
      <c r="L39" s="30">
        <f t="shared" si="31"/>
        <v>12110</v>
      </c>
      <c r="M39" s="30">
        <f t="shared" si="31"/>
        <v>12275</v>
      </c>
      <c r="N39" s="30">
        <f t="shared" si="31"/>
        <v>12440</v>
      </c>
      <c r="O39" s="30">
        <f t="shared" si="31"/>
        <v>12605</v>
      </c>
      <c r="P39" s="301">
        <f t="shared" si="20"/>
        <v>12770</v>
      </c>
      <c r="Q39" s="30">
        <f t="shared" ref="Q39:Y39" si="32">($Z39-$P39)/10+P39</f>
        <v>12942</v>
      </c>
      <c r="R39" s="30">
        <f t="shared" si="32"/>
        <v>13114</v>
      </c>
      <c r="S39" s="30">
        <f t="shared" si="32"/>
        <v>13286</v>
      </c>
      <c r="T39" s="30">
        <f t="shared" si="32"/>
        <v>13458</v>
      </c>
      <c r="U39" s="30">
        <f t="shared" si="32"/>
        <v>13630</v>
      </c>
      <c r="V39" s="30">
        <f t="shared" si="32"/>
        <v>13802</v>
      </c>
      <c r="W39" s="30">
        <f t="shared" si="32"/>
        <v>13974</v>
      </c>
      <c r="X39" s="30">
        <f t="shared" si="32"/>
        <v>14146</v>
      </c>
      <c r="Y39" s="30">
        <f t="shared" si="32"/>
        <v>14318</v>
      </c>
      <c r="Z39" s="301">
        <f t="shared" si="22"/>
        <v>14490</v>
      </c>
      <c r="AA39" s="30">
        <f t="shared" ref="AA39:AI39" si="33">($AJ39-$Z39)/10+Z39</f>
        <v>14697</v>
      </c>
      <c r="AB39" s="30">
        <f t="shared" si="33"/>
        <v>14904</v>
      </c>
      <c r="AC39" s="30">
        <f t="shared" si="33"/>
        <v>15111</v>
      </c>
      <c r="AD39" s="30">
        <f t="shared" si="33"/>
        <v>15318</v>
      </c>
      <c r="AE39" s="30">
        <f t="shared" si="33"/>
        <v>15525</v>
      </c>
      <c r="AF39" s="30">
        <f t="shared" si="33"/>
        <v>15732</v>
      </c>
      <c r="AG39" s="30">
        <f t="shared" si="33"/>
        <v>15939</v>
      </c>
      <c r="AH39" s="30">
        <f t="shared" si="33"/>
        <v>16146</v>
      </c>
      <c r="AI39" s="30">
        <f t="shared" si="33"/>
        <v>16353</v>
      </c>
      <c r="AJ39" s="301">
        <f t="shared" si="24"/>
        <v>16560</v>
      </c>
    </row>
    <row r="40" spans="2:36" x14ac:dyDescent="0.2">
      <c r="B40" s="5">
        <v>6</v>
      </c>
      <c r="C40" s="5">
        <f t="shared" si="14"/>
        <v>95850</v>
      </c>
      <c r="D40" s="5" t="str">
        <f t="shared" si="14"/>
        <v>Privádzač Tvrdošín</v>
      </c>
      <c r="E40" s="30">
        <f>IF($G$2="Dopravný model",INDEX('A2.1 Intenzita dopravy'!$E148:$BB148,MATCH(E$33,'A2.1 Intenzita dopravy'!$E$141:$BB$141,0)),IF($G$2="Koeficienty rastu dopravy",INDEX('A2.1 Intenzita dopravy'!$E12:$BB12,MATCH('A2 Intenzita dopravy'!E$33,'A2.1 Intenzita dopravy'!$E$5:$BB$5,0)),0))</f>
        <v>2459.3581072219868</v>
      </c>
      <c r="F40" s="30">
        <f>IF($G$2="Dopravný model",INDEX('A2.1 Intenzita dopravy'!$E148:$BB148,MATCH(F$33,'A2.1 Intenzita dopravy'!$E$141:$BB$141,0)),IF($G$2="Koeficienty rastu dopravy",INDEX('A2.1 Intenzita dopravy'!$E12:$BB12,MATCH('A2 Intenzita dopravy'!F$33,'A2.1 Intenzita dopravy'!$E$5:$BB$5,0)),0))</f>
        <v>2500</v>
      </c>
      <c r="G40" s="30">
        <f>IF($G$2="Dopravný model",INDEX('A2.1 Intenzita dopravy'!$E148:$BB148,MATCH(G$33,'A2.1 Intenzita dopravy'!$E$141:$BB$141,0)),IF($G$2="Koeficienty rastu dopravy",INDEX('A2.1 Intenzita dopravy'!$E12:$BB12,MATCH('A2 Intenzita dopravy'!G$33,'A2.1 Intenzita dopravy'!$E$5:$BB$5,0)),0))</f>
        <v>2541.3135165825047</v>
      </c>
      <c r="H40" s="30">
        <f>IF($G$2="Dopravný model",INDEX('A2.1 Intenzita dopravy'!$E148:$BB148,MATCH(H$33,'A2.1 Intenzita dopravy'!$E$141:$BB$141,0)),IF($G$2="Koeficienty rastu dopravy",INDEX('A2.1 Intenzita dopravy'!$E12:$BB12,MATCH('A2 Intenzita dopravy'!H$33,'A2.1 Intenzita dopravy'!$E$5:$BB$5,0)),0))</f>
        <v>2583.3097558259747</v>
      </c>
      <c r="I40" s="301">
        <f t="shared" si="18"/>
        <v>2626</v>
      </c>
      <c r="J40" s="30">
        <f t="shared" ref="J40:O40" si="34">($P40-$I40)/7+I40</f>
        <v>2668</v>
      </c>
      <c r="K40" s="30">
        <f t="shared" si="34"/>
        <v>2710</v>
      </c>
      <c r="L40" s="30">
        <f t="shared" si="34"/>
        <v>2752</v>
      </c>
      <c r="M40" s="30">
        <f t="shared" si="34"/>
        <v>2794</v>
      </c>
      <c r="N40" s="30">
        <f t="shared" si="34"/>
        <v>2836</v>
      </c>
      <c r="O40" s="30">
        <f t="shared" si="34"/>
        <v>2878</v>
      </c>
      <c r="P40" s="301">
        <f t="shared" si="20"/>
        <v>2920</v>
      </c>
      <c r="Q40" s="30">
        <f t="shared" ref="Q40:Y40" si="35">($Z40-$P40)/10+P40</f>
        <v>2958</v>
      </c>
      <c r="R40" s="30">
        <f t="shared" si="35"/>
        <v>2996</v>
      </c>
      <c r="S40" s="30">
        <f t="shared" si="35"/>
        <v>3034</v>
      </c>
      <c r="T40" s="30">
        <f t="shared" si="35"/>
        <v>3072</v>
      </c>
      <c r="U40" s="30">
        <f t="shared" si="35"/>
        <v>3110</v>
      </c>
      <c r="V40" s="30">
        <f t="shared" si="35"/>
        <v>3148</v>
      </c>
      <c r="W40" s="30">
        <f t="shared" si="35"/>
        <v>3186</v>
      </c>
      <c r="X40" s="30">
        <f t="shared" si="35"/>
        <v>3224</v>
      </c>
      <c r="Y40" s="30">
        <f t="shared" si="35"/>
        <v>3262</v>
      </c>
      <c r="Z40" s="301">
        <f t="shared" si="22"/>
        <v>3300</v>
      </c>
      <c r="AA40" s="30">
        <f t="shared" ref="AA40:AI40" si="36">($AJ40-$Z40)/10+Z40</f>
        <v>3352</v>
      </c>
      <c r="AB40" s="30">
        <f t="shared" si="36"/>
        <v>3404</v>
      </c>
      <c r="AC40" s="30">
        <f t="shared" si="36"/>
        <v>3456</v>
      </c>
      <c r="AD40" s="30">
        <f t="shared" si="36"/>
        <v>3508</v>
      </c>
      <c r="AE40" s="30">
        <f t="shared" si="36"/>
        <v>3560</v>
      </c>
      <c r="AF40" s="30">
        <f t="shared" si="36"/>
        <v>3612</v>
      </c>
      <c r="AG40" s="30">
        <f t="shared" si="36"/>
        <v>3664</v>
      </c>
      <c r="AH40" s="30">
        <f t="shared" si="36"/>
        <v>3716</v>
      </c>
      <c r="AI40" s="30">
        <f t="shared" si="36"/>
        <v>3768</v>
      </c>
      <c r="AJ40" s="301">
        <f t="shared" si="24"/>
        <v>3820</v>
      </c>
    </row>
    <row r="41" spans="2:36" x14ac:dyDescent="0.2">
      <c r="B41" s="5">
        <v>7</v>
      </c>
      <c r="C41" s="5" t="str">
        <f t="shared" si="14"/>
        <v/>
      </c>
      <c r="D41" s="5" t="str">
        <f t="shared" si="14"/>
        <v/>
      </c>
      <c r="E41" s="30">
        <f>IF($G$2="Dopravný model",INDEX('A2.1 Intenzita dopravy'!$E149:$BB149,MATCH(E$33,'A2.1 Intenzita dopravy'!$E$141:$BB$141,0)),IF($G$2="Koeficienty rastu dopravy",INDEX('A2.1 Intenzita dopravy'!$E13:$BB13,MATCH('A2 Intenzita dopravy'!E$33,'A2.1 Intenzita dopravy'!$E$5:$BB$5,0)),0))</f>
        <v>0</v>
      </c>
      <c r="F41" s="30">
        <f>IF($G$2="Dopravný model",INDEX('A2.1 Intenzita dopravy'!$E149:$BB149,MATCH(F$33,'A2.1 Intenzita dopravy'!$E$141:$BB$141,0)),IF($G$2="Koeficienty rastu dopravy",INDEX('A2.1 Intenzita dopravy'!$E13:$BB13,MATCH('A2 Intenzita dopravy'!F$33,'A2.1 Intenzita dopravy'!$E$5:$BB$5,0)),0))</f>
        <v>0</v>
      </c>
      <c r="G41" s="30">
        <f>IF($G$2="Dopravný model",INDEX('A2.1 Intenzita dopravy'!$E149:$BB149,MATCH(G$33,'A2.1 Intenzita dopravy'!$E$141:$BB$141,0)),IF($G$2="Koeficienty rastu dopravy",INDEX('A2.1 Intenzita dopravy'!$E13:$BB13,MATCH('A2 Intenzita dopravy'!G$33,'A2.1 Intenzita dopravy'!$E$5:$BB$5,0)),0))</f>
        <v>0</v>
      </c>
      <c r="H41" s="30">
        <f>IF($G$2="Dopravný model",INDEX('A2.1 Intenzita dopravy'!$E149:$BB149,MATCH(H$33,'A2.1 Intenzita dopravy'!$E$141:$BB$141,0)),IF($G$2="Koeficienty rastu dopravy",INDEX('A2.1 Intenzita dopravy'!$E13:$BB13,MATCH('A2 Intenzita dopravy'!H$33,'A2.1 Intenzita dopravy'!$E$5:$BB$5,0)),0))</f>
        <v>0</v>
      </c>
      <c r="I41" s="301">
        <f t="shared" si="18"/>
        <v>0</v>
      </c>
      <c r="J41" s="30">
        <f>IF($G$2="Dopravný model",INDEX('A2.1 Intenzita dopravy'!$E149:$BB149,MATCH(J$33,'A2.1 Intenzita dopravy'!$E$141:$BB$141,0)),IF($G$2="Koeficienty rastu dopravy",INDEX('A2.1 Intenzita dopravy'!$E13:$BB13,MATCH('A2 Intenzita dopravy'!J$33,'A2.1 Intenzita dopravy'!$E$5:$BB$5,0)),0))</f>
        <v>0</v>
      </c>
      <c r="K41" s="30">
        <f>IF($G$2="Dopravný model",INDEX('A2.1 Intenzita dopravy'!$E149:$BB149,MATCH(K$33,'A2.1 Intenzita dopravy'!$E$141:$BB$141,0)),IF($G$2="Koeficienty rastu dopravy",INDEX('A2.1 Intenzita dopravy'!$E13:$BB13,MATCH('A2 Intenzita dopravy'!K$33,'A2.1 Intenzita dopravy'!$E$5:$BB$5,0)),0))</f>
        <v>0</v>
      </c>
      <c r="L41" s="30">
        <f>IF($G$2="Dopravný model",INDEX('A2.1 Intenzita dopravy'!$E149:$BB149,MATCH(L$33,'A2.1 Intenzita dopravy'!$E$141:$BB$141,0)),IF($G$2="Koeficienty rastu dopravy",INDEX('A2.1 Intenzita dopravy'!$E13:$BB13,MATCH('A2 Intenzita dopravy'!L$33,'A2.1 Intenzita dopravy'!$E$5:$BB$5,0)),0))</f>
        <v>0</v>
      </c>
      <c r="M41" s="30">
        <f>IF($G$2="Dopravný model",INDEX('A2.1 Intenzita dopravy'!$E149:$BB149,MATCH(M$33,'A2.1 Intenzita dopravy'!$E$141:$BB$141,0)),IF($G$2="Koeficienty rastu dopravy",INDEX('A2.1 Intenzita dopravy'!$E13:$BB13,MATCH('A2 Intenzita dopravy'!M$33,'A2.1 Intenzita dopravy'!$E$5:$BB$5,0)),0))</f>
        <v>0</v>
      </c>
      <c r="N41" s="30">
        <f>IF($G$2="Dopravný model",INDEX('A2.1 Intenzita dopravy'!$E149:$BB149,MATCH(N$33,'A2.1 Intenzita dopravy'!$E$141:$BB$141,0)),IF($G$2="Koeficienty rastu dopravy",INDEX('A2.1 Intenzita dopravy'!$E13:$BB13,MATCH('A2 Intenzita dopravy'!N$33,'A2.1 Intenzita dopravy'!$E$5:$BB$5,0)),0))</f>
        <v>0</v>
      </c>
      <c r="O41" s="30">
        <f>IF($G$2="Dopravný model",INDEX('A2.1 Intenzita dopravy'!$E149:$BB149,MATCH(O$33,'A2.1 Intenzita dopravy'!$E$141:$BB$141,0)),IF($G$2="Koeficienty rastu dopravy",INDEX('A2.1 Intenzita dopravy'!$E13:$BB13,MATCH('A2 Intenzita dopravy'!O$33,'A2.1 Intenzita dopravy'!$E$5:$BB$5,0)),0))</f>
        <v>0</v>
      </c>
      <c r="P41" s="301">
        <f t="shared" si="20"/>
        <v>0</v>
      </c>
      <c r="Q41" s="30">
        <f>IF($G$2="Dopravný model",INDEX('A2.1 Intenzita dopravy'!$E149:$BB149,MATCH(Q$33,'A2.1 Intenzita dopravy'!$E$141:$BB$141,0)),IF($G$2="Koeficienty rastu dopravy",INDEX('A2.1 Intenzita dopravy'!$E13:$BB13,MATCH('A2 Intenzita dopravy'!Q$33,'A2.1 Intenzita dopravy'!$E$5:$BB$5,0)),0))</f>
        <v>0</v>
      </c>
      <c r="R41" s="30">
        <f>IF($G$2="Dopravný model",INDEX('A2.1 Intenzita dopravy'!$E149:$BB149,MATCH(R$33,'A2.1 Intenzita dopravy'!$E$141:$BB$141,0)),IF($G$2="Koeficienty rastu dopravy",INDEX('A2.1 Intenzita dopravy'!$E13:$BB13,MATCH('A2 Intenzita dopravy'!R$33,'A2.1 Intenzita dopravy'!$E$5:$BB$5,0)),0))</f>
        <v>0</v>
      </c>
      <c r="S41" s="30">
        <f>IF($G$2="Dopravný model",INDEX('A2.1 Intenzita dopravy'!$E149:$BB149,MATCH(S$33,'A2.1 Intenzita dopravy'!$E$141:$BB$141,0)),IF($G$2="Koeficienty rastu dopravy",INDEX('A2.1 Intenzita dopravy'!$E13:$BB13,MATCH('A2 Intenzita dopravy'!S$33,'A2.1 Intenzita dopravy'!$E$5:$BB$5,0)),0))</f>
        <v>0</v>
      </c>
      <c r="T41" s="30">
        <f>IF($G$2="Dopravný model",INDEX('A2.1 Intenzita dopravy'!$E149:$BB149,MATCH(T$33,'A2.1 Intenzita dopravy'!$E$141:$BB$141,0)),IF($G$2="Koeficienty rastu dopravy",INDEX('A2.1 Intenzita dopravy'!$E13:$BB13,MATCH('A2 Intenzita dopravy'!T$33,'A2.1 Intenzita dopravy'!$E$5:$BB$5,0)),0))</f>
        <v>0</v>
      </c>
      <c r="U41" s="30">
        <f>IF($G$2="Dopravný model",INDEX('A2.1 Intenzita dopravy'!$E149:$BB149,MATCH(U$33,'A2.1 Intenzita dopravy'!$E$141:$BB$141,0)),IF($G$2="Koeficienty rastu dopravy",INDEX('A2.1 Intenzita dopravy'!$E13:$BB13,MATCH('A2 Intenzita dopravy'!U$33,'A2.1 Intenzita dopravy'!$E$5:$BB$5,0)),0))</f>
        <v>0</v>
      </c>
      <c r="V41" s="30">
        <f>IF($G$2="Dopravný model",INDEX('A2.1 Intenzita dopravy'!$E149:$BB149,MATCH(V$33,'A2.1 Intenzita dopravy'!$E$141:$BB$141,0)),IF($G$2="Koeficienty rastu dopravy",INDEX('A2.1 Intenzita dopravy'!$E13:$BB13,MATCH('A2 Intenzita dopravy'!V$33,'A2.1 Intenzita dopravy'!$E$5:$BB$5,0)),0))</f>
        <v>0</v>
      </c>
      <c r="W41" s="30">
        <f>IF($G$2="Dopravný model",INDEX('A2.1 Intenzita dopravy'!$E149:$BB149,MATCH(W$33,'A2.1 Intenzita dopravy'!$E$141:$BB$141,0)),IF($G$2="Koeficienty rastu dopravy",INDEX('A2.1 Intenzita dopravy'!$E13:$BB13,MATCH('A2 Intenzita dopravy'!W$33,'A2.1 Intenzita dopravy'!$E$5:$BB$5,0)),0))</f>
        <v>0</v>
      </c>
      <c r="X41" s="30">
        <f>IF($G$2="Dopravný model",INDEX('A2.1 Intenzita dopravy'!$E149:$BB149,MATCH(X$33,'A2.1 Intenzita dopravy'!$E$141:$BB$141,0)),IF($G$2="Koeficienty rastu dopravy",INDEX('A2.1 Intenzita dopravy'!$E13:$BB13,MATCH('A2 Intenzita dopravy'!X$33,'A2.1 Intenzita dopravy'!$E$5:$BB$5,0)),0))</f>
        <v>0</v>
      </c>
      <c r="Y41" s="30">
        <f>IF($G$2="Dopravný model",INDEX('A2.1 Intenzita dopravy'!$E149:$BB149,MATCH(Y$33,'A2.1 Intenzita dopravy'!$E$141:$BB$141,0)),IF($G$2="Koeficienty rastu dopravy",INDEX('A2.1 Intenzita dopravy'!$E13:$BB13,MATCH('A2 Intenzita dopravy'!Y$33,'A2.1 Intenzita dopravy'!$E$5:$BB$5,0)),0))</f>
        <v>0</v>
      </c>
      <c r="Z41" s="301">
        <f t="shared" si="22"/>
        <v>0</v>
      </c>
      <c r="AA41" s="30">
        <f>IF($G$2="Dopravný model",INDEX('A2.1 Intenzita dopravy'!$E149:$BB149,MATCH(AA$33,'A2.1 Intenzita dopravy'!$E$141:$BB$141,0)),IF($G$2="Koeficienty rastu dopravy",INDEX('A2.1 Intenzita dopravy'!$E13:$BB13,MATCH('A2 Intenzita dopravy'!AA$33,'A2.1 Intenzita dopravy'!$E$5:$BB$5,0)),0))</f>
        <v>0</v>
      </c>
      <c r="AB41" s="30">
        <f>IF($G$2="Dopravný model",INDEX('A2.1 Intenzita dopravy'!$E149:$BB149,MATCH(AB$33,'A2.1 Intenzita dopravy'!$E$141:$BB$141,0)),IF($G$2="Koeficienty rastu dopravy",INDEX('A2.1 Intenzita dopravy'!$E13:$BB13,MATCH('A2 Intenzita dopravy'!AB$33,'A2.1 Intenzita dopravy'!$E$5:$BB$5,0)),0))</f>
        <v>0</v>
      </c>
      <c r="AC41" s="30">
        <f>IF($G$2="Dopravný model",INDEX('A2.1 Intenzita dopravy'!$E149:$BB149,MATCH(AC$33,'A2.1 Intenzita dopravy'!$E$141:$BB$141,0)),IF($G$2="Koeficienty rastu dopravy",INDEX('A2.1 Intenzita dopravy'!$E13:$BB13,MATCH('A2 Intenzita dopravy'!AC$33,'A2.1 Intenzita dopravy'!$E$5:$BB$5,0)),0))</f>
        <v>0</v>
      </c>
      <c r="AD41" s="30">
        <f>IF($G$2="Dopravný model",INDEX('A2.1 Intenzita dopravy'!$E149:$BB149,MATCH(AD$33,'A2.1 Intenzita dopravy'!$E$141:$BB$141,0)),IF($G$2="Koeficienty rastu dopravy",INDEX('A2.1 Intenzita dopravy'!$E13:$BB13,MATCH('A2 Intenzita dopravy'!AD$33,'A2.1 Intenzita dopravy'!$E$5:$BB$5,0)),0))</f>
        <v>0</v>
      </c>
      <c r="AE41" s="30">
        <f>IF($G$2="Dopravný model",INDEX('A2.1 Intenzita dopravy'!$E149:$BB149,MATCH(AE$33,'A2.1 Intenzita dopravy'!$E$141:$BB$141,0)),IF($G$2="Koeficienty rastu dopravy",INDEX('A2.1 Intenzita dopravy'!$E13:$BB13,MATCH('A2 Intenzita dopravy'!AE$33,'A2.1 Intenzita dopravy'!$E$5:$BB$5,0)),0))</f>
        <v>0</v>
      </c>
      <c r="AF41" s="30">
        <f>IF($G$2="Dopravný model",INDEX('A2.1 Intenzita dopravy'!$E149:$BB149,MATCH(AF$33,'A2.1 Intenzita dopravy'!$E$141:$BB$141,0)),IF($G$2="Koeficienty rastu dopravy",INDEX('A2.1 Intenzita dopravy'!$E13:$BB13,MATCH('A2 Intenzita dopravy'!AF$33,'A2.1 Intenzita dopravy'!$E$5:$BB$5,0)),0))</f>
        <v>0</v>
      </c>
      <c r="AG41" s="30">
        <f>IF($G$2="Dopravný model",INDEX('A2.1 Intenzita dopravy'!$E149:$BB149,MATCH(AG$33,'A2.1 Intenzita dopravy'!$E$141:$BB$141,0)),IF($G$2="Koeficienty rastu dopravy",INDEX('A2.1 Intenzita dopravy'!$E13:$BB13,MATCH('A2 Intenzita dopravy'!AG$33,'A2.1 Intenzita dopravy'!$E$5:$BB$5,0)),0))</f>
        <v>0</v>
      </c>
      <c r="AH41" s="30">
        <f>IF($G$2="Dopravný model",INDEX('A2.1 Intenzita dopravy'!$E149:$BB149,MATCH(AH$33,'A2.1 Intenzita dopravy'!$E$141:$BB$141,0)),IF($G$2="Koeficienty rastu dopravy",INDEX('A2.1 Intenzita dopravy'!$E13:$BB13,MATCH('A2 Intenzita dopravy'!AH$33,'A2.1 Intenzita dopravy'!$E$5:$BB$5,0)),0))</f>
        <v>0</v>
      </c>
      <c r="AI41" s="30">
        <f>IF($G$2="Dopravný model",INDEX('A2.1 Intenzita dopravy'!$E149:$BB149,MATCH(AI$33,'A2.1 Intenzita dopravy'!$E$141:$BB$141,0)),IF($G$2="Koeficienty rastu dopravy",INDEX('A2.1 Intenzita dopravy'!$E13:$BB13,MATCH('A2 Intenzita dopravy'!AI$33,'A2.1 Intenzita dopravy'!$E$5:$BB$5,0)),0))</f>
        <v>0</v>
      </c>
      <c r="AJ41" s="301">
        <f t="shared" si="24"/>
        <v>0</v>
      </c>
    </row>
    <row r="42" spans="2:36" x14ac:dyDescent="0.2">
      <c r="B42" s="5">
        <v>8</v>
      </c>
      <c r="C42" s="5" t="str">
        <f t="shared" si="14"/>
        <v/>
      </c>
      <c r="D42" s="5" t="str">
        <f t="shared" si="14"/>
        <v/>
      </c>
      <c r="E42" s="30">
        <f>IF($G$2="Dopravný model",INDEX('A2.1 Intenzita dopravy'!$E150:$BB150,MATCH(E$33,'A2.1 Intenzita dopravy'!$E$141:$BB$141,0)),IF($G$2="Koeficienty rastu dopravy",INDEX('A2.1 Intenzita dopravy'!$E14:$BB14,MATCH('A2 Intenzita dopravy'!E$33,'A2.1 Intenzita dopravy'!$E$5:$BB$5,0)),0))</f>
        <v>0</v>
      </c>
      <c r="F42" s="30">
        <f>IF($G$2="Dopravný model",INDEX('A2.1 Intenzita dopravy'!$E150:$BB150,MATCH(F$33,'A2.1 Intenzita dopravy'!$E$141:$BB$141,0)),IF($G$2="Koeficienty rastu dopravy",INDEX('A2.1 Intenzita dopravy'!$E14:$BB14,MATCH('A2 Intenzita dopravy'!F$33,'A2.1 Intenzita dopravy'!$E$5:$BB$5,0)),0))</f>
        <v>0</v>
      </c>
      <c r="G42" s="30">
        <f>IF($G$2="Dopravný model",INDEX('A2.1 Intenzita dopravy'!$E150:$BB150,MATCH(G$33,'A2.1 Intenzita dopravy'!$E$141:$BB$141,0)),IF($G$2="Koeficienty rastu dopravy",INDEX('A2.1 Intenzita dopravy'!$E14:$BB14,MATCH('A2 Intenzita dopravy'!G$33,'A2.1 Intenzita dopravy'!$E$5:$BB$5,0)),0))</f>
        <v>0</v>
      </c>
      <c r="H42" s="30">
        <f>IF($G$2="Dopravný model",INDEX('A2.1 Intenzita dopravy'!$E150:$BB150,MATCH(H$33,'A2.1 Intenzita dopravy'!$E$141:$BB$141,0)),IF($G$2="Koeficienty rastu dopravy",INDEX('A2.1 Intenzita dopravy'!$E14:$BB14,MATCH('A2 Intenzita dopravy'!H$33,'A2.1 Intenzita dopravy'!$E$5:$BB$5,0)),0))</f>
        <v>0</v>
      </c>
      <c r="I42" s="301">
        <f t="shared" si="18"/>
        <v>0</v>
      </c>
      <c r="J42" s="30">
        <f>IF($G$2="Dopravný model",INDEX('A2.1 Intenzita dopravy'!$E150:$BB150,MATCH(J$33,'A2.1 Intenzita dopravy'!$E$141:$BB$141,0)),IF($G$2="Koeficienty rastu dopravy",INDEX('A2.1 Intenzita dopravy'!$E14:$BB14,MATCH('A2 Intenzita dopravy'!J$33,'A2.1 Intenzita dopravy'!$E$5:$BB$5,0)),0))</f>
        <v>0</v>
      </c>
      <c r="K42" s="30">
        <f>IF($G$2="Dopravný model",INDEX('A2.1 Intenzita dopravy'!$E150:$BB150,MATCH(K$33,'A2.1 Intenzita dopravy'!$E$141:$BB$141,0)),IF($G$2="Koeficienty rastu dopravy",INDEX('A2.1 Intenzita dopravy'!$E14:$BB14,MATCH('A2 Intenzita dopravy'!K$33,'A2.1 Intenzita dopravy'!$E$5:$BB$5,0)),0))</f>
        <v>0</v>
      </c>
      <c r="L42" s="30">
        <f>IF($G$2="Dopravný model",INDEX('A2.1 Intenzita dopravy'!$E150:$BB150,MATCH(L$33,'A2.1 Intenzita dopravy'!$E$141:$BB$141,0)),IF($G$2="Koeficienty rastu dopravy",INDEX('A2.1 Intenzita dopravy'!$E14:$BB14,MATCH('A2 Intenzita dopravy'!L$33,'A2.1 Intenzita dopravy'!$E$5:$BB$5,0)),0))</f>
        <v>0</v>
      </c>
      <c r="M42" s="30">
        <f>IF($G$2="Dopravný model",INDEX('A2.1 Intenzita dopravy'!$E150:$BB150,MATCH(M$33,'A2.1 Intenzita dopravy'!$E$141:$BB$141,0)),IF($G$2="Koeficienty rastu dopravy",INDEX('A2.1 Intenzita dopravy'!$E14:$BB14,MATCH('A2 Intenzita dopravy'!M$33,'A2.1 Intenzita dopravy'!$E$5:$BB$5,0)),0))</f>
        <v>0</v>
      </c>
      <c r="N42" s="30">
        <f>IF($G$2="Dopravný model",INDEX('A2.1 Intenzita dopravy'!$E150:$BB150,MATCH(N$33,'A2.1 Intenzita dopravy'!$E$141:$BB$141,0)),IF($G$2="Koeficienty rastu dopravy",INDEX('A2.1 Intenzita dopravy'!$E14:$BB14,MATCH('A2 Intenzita dopravy'!N$33,'A2.1 Intenzita dopravy'!$E$5:$BB$5,0)),0))</f>
        <v>0</v>
      </c>
      <c r="O42" s="30">
        <f>IF($G$2="Dopravný model",INDEX('A2.1 Intenzita dopravy'!$E150:$BB150,MATCH(O$33,'A2.1 Intenzita dopravy'!$E$141:$BB$141,0)),IF($G$2="Koeficienty rastu dopravy",INDEX('A2.1 Intenzita dopravy'!$E14:$BB14,MATCH('A2 Intenzita dopravy'!O$33,'A2.1 Intenzita dopravy'!$E$5:$BB$5,0)),0))</f>
        <v>0</v>
      </c>
      <c r="P42" s="301">
        <f t="shared" si="20"/>
        <v>0</v>
      </c>
      <c r="Q42" s="30">
        <f>IF($G$2="Dopravný model",INDEX('A2.1 Intenzita dopravy'!$E150:$BB150,MATCH(Q$33,'A2.1 Intenzita dopravy'!$E$141:$BB$141,0)),IF($G$2="Koeficienty rastu dopravy",INDEX('A2.1 Intenzita dopravy'!$E14:$BB14,MATCH('A2 Intenzita dopravy'!Q$33,'A2.1 Intenzita dopravy'!$E$5:$BB$5,0)),0))</f>
        <v>0</v>
      </c>
      <c r="R42" s="30">
        <f>IF($G$2="Dopravný model",INDEX('A2.1 Intenzita dopravy'!$E150:$BB150,MATCH(R$33,'A2.1 Intenzita dopravy'!$E$141:$BB$141,0)),IF($G$2="Koeficienty rastu dopravy",INDEX('A2.1 Intenzita dopravy'!$E14:$BB14,MATCH('A2 Intenzita dopravy'!R$33,'A2.1 Intenzita dopravy'!$E$5:$BB$5,0)),0))</f>
        <v>0</v>
      </c>
      <c r="S42" s="30">
        <f>IF($G$2="Dopravný model",INDEX('A2.1 Intenzita dopravy'!$E150:$BB150,MATCH(S$33,'A2.1 Intenzita dopravy'!$E$141:$BB$141,0)),IF($G$2="Koeficienty rastu dopravy",INDEX('A2.1 Intenzita dopravy'!$E14:$BB14,MATCH('A2 Intenzita dopravy'!S$33,'A2.1 Intenzita dopravy'!$E$5:$BB$5,0)),0))</f>
        <v>0</v>
      </c>
      <c r="T42" s="30">
        <f>IF($G$2="Dopravný model",INDEX('A2.1 Intenzita dopravy'!$E150:$BB150,MATCH(T$33,'A2.1 Intenzita dopravy'!$E$141:$BB$141,0)),IF($G$2="Koeficienty rastu dopravy",INDEX('A2.1 Intenzita dopravy'!$E14:$BB14,MATCH('A2 Intenzita dopravy'!T$33,'A2.1 Intenzita dopravy'!$E$5:$BB$5,0)),0))</f>
        <v>0</v>
      </c>
      <c r="U42" s="30">
        <f>IF($G$2="Dopravný model",INDEX('A2.1 Intenzita dopravy'!$E150:$BB150,MATCH(U$33,'A2.1 Intenzita dopravy'!$E$141:$BB$141,0)),IF($G$2="Koeficienty rastu dopravy",INDEX('A2.1 Intenzita dopravy'!$E14:$BB14,MATCH('A2 Intenzita dopravy'!U$33,'A2.1 Intenzita dopravy'!$E$5:$BB$5,0)),0))</f>
        <v>0</v>
      </c>
      <c r="V42" s="30">
        <f>IF($G$2="Dopravný model",INDEX('A2.1 Intenzita dopravy'!$E150:$BB150,MATCH(V$33,'A2.1 Intenzita dopravy'!$E$141:$BB$141,0)),IF($G$2="Koeficienty rastu dopravy",INDEX('A2.1 Intenzita dopravy'!$E14:$BB14,MATCH('A2 Intenzita dopravy'!V$33,'A2.1 Intenzita dopravy'!$E$5:$BB$5,0)),0))</f>
        <v>0</v>
      </c>
      <c r="W42" s="30">
        <f>IF($G$2="Dopravný model",INDEX('A2.1 Intenzita dopravy'!$E150:$BB150,MATCH(W$33,'A2.1 Intenzita dopravy'!$E$141:$BB$141,0)),IF($G$2="Koeficienty rastu dopravy",INDEX('A2.1 Intenzita dopravy'!$E14:$BB14,MATCH('A2 Intenzita dopravy'!W$33,'A2.1 Intenzita dopravy'!$E$5:$BB$5,0)),0))</f>
        <v>0</v>
      </c>
      <c r="X42" s="30">
        <f>IF($G$2="Dopravný model",INDEX('A2.1 Intenzita dopravy'!$E150:$BB150,MATCH(X$33,'A2.1 Intenzita dopravy'!$E$141:$BB$141,0)),IF($G$2="Koeficienty rastu dopravy",INDEX('A2.1 Intenzita dopravy'!$E14:$BB14,MATCH('A2 Intenzita dopravy'!X$33,'A2.1 Intenzita dopravy'!$E$5:$BB$5,0)),0))</f>
        <v>0</v>
      </c>
      <c r="Y42" s="30">
        <f>IF($G$2="Dopravný model",INDEX('A2.1 Intenzita dopravy'!$E150:$BB150,MATCH(Y$33,'A2.1 Intenzita dopravy'!$E$141:$BB$141,0)),IF($G$2="Koeficienty rastu dopravy",INDEX('A2.1 Intenzita dopravy'!$E14:$BB14,MATCH('A2 Intenzita dopravy'!Y$33,'A2.1 Intenzita dopravy'!$E$5:$BB$5,0)),0))</f>
        <v>0</v>
      </c>
      <c r="Z42" s="301">
        <f t="shared" si="22"/>
        <v>0</v>
      </c>
      <c r="AA42" s="30">
        <f>IF($G$2="Dopravný model",INDEX('A2.1 Intenzita dopravy'!$E150:$BB150,MATCH(AA$33,'A2.1 Intenzita dopravy'!$E$141:$BB$141,0)),IF($G$2="Koeficienty rastu dopravy",INDEX('A2.1 Intenzita dopravy'!$E14:$BB14,MATCH('A2 Intenzita dopravy'!AA$33,'A2.1 Intenzita dopravy'!$E$5:$BB$5,0)),0))</f>
        <v>0</v>
      </c>
      <c r="AB42" s="30">
        <f>IF($G$2="Dopravný model",INDEX('A2.1 Intenzita dopravy'!$E150:$BB150,MATCH(AB$33,'A2.1 Intenzita dopravy'!$E$141:$BB$141,0)),IF($G$2="Koeficienty rastu dopravy",INDEX('A2.1 Intenzita dopravy'!$E14:$BB14,MATCH('A2 Intenzita dopravy'!AB$33,'A2.1 Intenzita dopravy'!$E$5:$BB$5,0)),0))</f>
        <v>0</v>
      </c>
      <c r="AC42" s="30">
        <f>IF($G$2="Dopravný model",INDEX('A2.1 Intenzita dopravy'!$E150:$BB150,MATCH(AC$33,'A2.1 Intenzita dopravy'!$E$141:$BB$141,0)),IF($G$2="Koeficienty rastu dopravy",INDEX('A2.1 Intenzita dopravy'!$E14:$BB14,MATCH('A2 Intenzita dopravy'!AC$33,'A2.1 Intenzita dopravy'!$E$5:$BB$5,0)),0))</f>
        <v>0</v>
      </c>
      <c r="AD42" s="30">
        <f>IF($G$2="Dopravný model",INDEX('A2.1 Intenzita dopravy'!$E150:$BB150,MATCH(AD$33,'A2.1 Intenzita dopravy'!$E$141:$BB$141,0)),IF($G$2="Koeficienty rastu dopravy",INDEX('A2.1 Intenzita dopravy'!$E14:$BB14,MATCH('A2 Intenzita dopravy'!AD$33,'A2.1 Intenzita dopravy'!$E$5:$BB$5,0)),0))</f>
        <v>0</v>
      </c>
      <c r="AE42" s="30">
        <f>IF($G$2="Dopravný model",INDEX('A2.1 Intenzita dopravy'!$E150:$BB150,MATCH(AE$33,'A2.1 Intenzita dopravy'!$E$141:$BB$141,0)),IF($G$2="Koeficienty rastu dopravy",INDEX('A2.1 Intenzita dopravy'!$E14:$BB14,MATCH('A2 Intenzita dopravy'!AE$33,'A2.1 Intenzita dopravy'!$E$5:$BB$5,0)),0))</f>
        <v>0</v>
      </c>
      <c r="AF42" s="30">
        <f>IF($G$2="Dopravný model",INDEX('A2.1 Intenzita dopravy'!$E150:$BB150,MATCH(AF$33,'A2.1 Intenzita dopravy'!$E$141:$BB$141,0)),IF($G$2="Koeficienty rastu dopravy",INDEX('A2.1 Intenzita dopravy'!$E14:$BB14,MATCH('A2 Intenzita dopravy'!AF$33,'A2.1 Intenzita dopravy'!$E$5:$BB$5,0)),0))</f>
        <v>0</v>
      </c>
      <c r="AG42" s="30">
        <f>IF($G$2="Dopravný model",INDEX('A2.1 Intenzita dopravy'!$E150:$BB150,MATCH(AG$33,'A2.1 Intenzita dopravy'!$E$141:$BB$141,0)),IF($G$2="Koeficienty rastu dopravy",INDEX('A2.1 Intenzita dopravy'!$E14:$BB14,MATCH('A2 Intenzita dopravy'!AG$33,'A2.1 Intenzita dopravy'!$E$5:$BB$5,0)),0))</f>
        <v>0</v>
      </c>
      <c r="AH42" s="30">
        <f>IF($G$2="Dopravný model",INDEX('A2.1 Intenzita dopravy'!$E150:$BB150,MATCH(AH$33,'A2.1 Intenzita dopravy'!$E$141:$BB$141,0)),IF($G$2="Koeficienty rastu dopravy",INDEX('A2.1 Intenzita dopravy'!$E14:$BB14,MATCH('A2 Intenzita dopravy'!AH$33,'A2.1 Intenzita dopravy'!$E$5:$BB$5,0)),0))</f>
        <v>0</v>
      </c>
      <c r="AI42" s="30">
        <f>IF($G$2="Dopravný model",INDEX('A2.1 Intenzita dopravy'!$E150:$BB150,MATCH(AI$33,'A2.1 Intenzita dopravy'!$E$141:$BB$141,0)),IF($G$2="Koeficienty rastu dopravy",INDEX('A2.1 Intenzita dopravy'!$E14:$BB14,MATCH('A2 Intenzita dopravy'!AI$33,'A2.1 Intenzita dopravy'!$E$5:$BB$5,0)),0))</f>
        <v>0</v>
      </c>
      <c r="AJ42" s="301">
        <f t="shared" si="24"/>
        <v>0</v>
      </c>
    </row>
    <row r="43" spans="2:36" x14ac:dyDescent="0.2">
      <c r="B43" s="5">
        <v>9</v>
      </c>
      <c r="C43" s="5" t="str">
        <f t="shared" si="14"/>
        <v/>
      </c>
      <c r="D43" s="5" t="str">
        <f t="shared" si="14"/>
        <v/>
      </c>
      <c r="E43" s="30">
        <f>IF($G$2="Dopravný model",INDEX('A2.1 Intenzita dopravy'!$E151:$BB151,MATCH(E$33,'A2.1 Intenzita dopravy'!$E$141:$BB$141,0)),IF($G$2="Koeficienty rastu dopravy",INDEX('A2.1 Intenzita dopravy'!$E15:$BB15,MATCH('A2 Intenzita dopravy'!E$33,'A2.1 Intenzita dopravy'!$E$5:$BB$5,0)),0))</f>
        <v>0</v>
      </c>
      <c r="F43" s="30">
        <f>IF($G$2="Dopravný model",INDEX('A2.1 Intenzita dopravy'!$E151:$BB151,MATCH(F$33,'A2.1 Intenzita dopravy'!$E$141:$BB$141,0)),IF($G$2="Koeficienty rastu dopravy",INDEX('A2.1 Intenzita dopravy'!$E15:$BB15,MATCH('A2 Intenzita dopravy'!F$33,'A2.1 Intenzita dopravy'!$E$5:$BB$5,0)),0))</f>
        <v>0</v>
      </c>
      <c r="G43" s="30">
        <f>IF($G$2="Dopravný model",INDEX('A2.1 Intenzita dopravy'!$E151:$BB151,MATCH(G$33,'A2.1 Intenzita dopravy'!$E$141:$BB$141,0)),IF($G$2="Koeficienty rastu dopravy",INDEX('A2.1 Intenzita dopravy'!$E15:$BB15,MATCH('A2 Intenzita dopravy'!G$33,'A2.1 Intenzita dopravy'!$E$5:$BB$5,0)),0))</f>
        <v>0</v>
      </c>
      <c r="H43" s="30">
        <f>IF($G$2="Dopravný model",INDEX('A2.1 Intenzita dopravy'!$E151:$BB151,MATCH(H$33,'A2.1 Intenzita dopravy'!$E$141:$BB$141,0)),IF($G$2="Koeficienty rastu dopravy",INDEX('A2.1 Intenzita dopravy'!$E15:$BB15,MATCH('A2 Intenzita dopravy'!H$33,'A2.1 Intenzita dopravy'!$E$5:$BB$5,0)),0))</f>
        <v>0</v>
      </c>
      <c r="I43" s="301">
        <f t="shared" si="18"/>
        <v>0</v>
      </c>
      <c r="J43" s="30">
        <f>IF($G$2="Dopravný model",INDEX('A2.1 Intenzita dopravy'!$E151:$BB151,MATCH(J$33,'A2.1 Intenzita dopravy'!$E$141:$BB$141,0)),IF($G$2="Koeficienty rastu dopravy",INDEX('A2.1 Intenzita dopravy'!$E15:$BB15,MATCH('A2 Intenzita dopravy'!J$33,'A2.1 Intenzita dopravy'!$E$5:$BB$5,0)),0))</f>
        <v>0</v>
      </c>
      <c r="K43" s="30">
        <f>IF($G$2="Dopravný model",INDEX('A2.1 Intenzita dopravy'!$E151:$BB151,MATCH(K$33,'A2.1 Intenzita dopravy'!$E$141:$BB$141,0)),IF($G$2="Koeficienty rastu dopravy",INDEX('A2.1 Intenzita dopravy'!$E15:$BB15,MATCH('A2 Intenzita dopravy'!K$33,'A2.1 Intenzita dopravy'!$E$5:$BB$5,0)),0))</f>
        <v>0</v>
      </c>
      <c r="L43" s="30">
        <f>IF($G$2="Dopravný model",INDEX('A2.1 Intenzita dopravy'!$E151:$BB151,MATCH(L$33,'A2.1 Intenzita dopravy'!$E$141:$BB$141,0)),IF($G$2="Koeficienty rastu dopravy",INDEX('A2.1 Intenzita dopravy'!$E15:$BB15,MATCH('A2 Intenzita dopravy'!L$33,'A2.1 Intenzita dopravy'!$E$5:$BB$5,0)),0))</f>
        <v>0</v>
      </c>
      <c r="M43" s="30">
        <f>IF($G$2="Dopravný model",INDEX('A2.1 Intenzita dopravy'!$E151:$BB151,MATCH(M$33,'A2.1 Intenzita dopravy'!$E$141:$BB$141,0)),IF($G$2="Koeficienty rastu dopravy",INDEX('A2.1 Intenzita dopravy'!$E15:$BB15,MATCH('A2 Intenzita dopravy'!M$33,'A2.1 Intenzita dopravy'!$E$5:$BB$5,0)),0))</f>
        <v>0</v>
      </c>
      <c r="N43" s="30">
        <f>IF($G$2="Dopravný model",INDEX('A2.1 Intenzita dopravy'!$E151:$BB151,MATCH(N$33,'A2.1 Intenzita dopravy'!$E$141:$BB$141,0)),IF($G$2="Koeficienty rastu dopravy",INDEX('A2.1 Intenzita dopravy'!$E15:$BB15,MATCH('A2 Intenzita dopravy'!N$33,'A2.1 Intenzita dopravy'!$E$5:$BB$5,0)),0))</f>
        <v>0</v>
      </c>
      <c r="O43" s="30">
        <f>IF($G$2="Dopravný model",INDEX('A2.1 Intenzita dopravy'!$E151:$BB151,MATCH(O$33,'A2.1 Intenzita dopravy'!$E$141:$BB$141,0)),IF($G$2="Koeficienty rastu dopravy",INDEX('A2.1 Intenzita dopravy'!$E15:$BB15,MATCH('A2 Intenzita dopravy'!O$33,'A2.1 Intenzita dopravy'!$E$5:$BB$5,0)),0))</f>
        <v>0</v>
      </c>
      <c r="P43" s="301">
        <f t="shared" si="20"/>
        <v>0</v>
      </c>
      <c r="Q43" s="30">
        <f>IF($G$2="Dopravný model",INDEX('A2.1 Intenzita dopravy'!$E151:$BB151,MATCH(Q$33,'A2.1 Intenzita dopravy'!$E$141:$BB$141,0)),IF($G$2="Koeficienty rastu dopravy",INDEX('A2.1 Intenzita dopravy'!$E15:$BB15,MATCH('A2 Intenzita dopravy'!Q$33,'A2.1 Intenzita dopravy'!$E$5:$BB$5,0)),0))</f>
        <v>0</v>
      </c>
      <c r="R43" s="30">
        <f>IF($G$2="Dopravný model",INDEX('A2.1 Intenzita dopravy'!$E151:$BB151,MATCH(R$33,'A2.1 Intenzita dopravy'!$E$141:$BB$141,0)),IF($G$2="Koeficienty rastu dopravy",INDEX('A2.1 Intenzita dopravy'!$E15:$BB15,MATCH('A2 Intenzita dopravy'!R$33,'A2.1 Intenzita dopravy'!$E$5:$BB$5,0)),0))</f>
        <v>0</v>
      </c>
      <c r="S43" s="30">
        <f>IF($G$2="Dopravný model",INDEX('A2.1 Intenzita dopravy'!$E151:$BB151,MATCH(S$33,'A2.1 Intenzita dopravy'!$E$141:$BB$141,0)),IF($G$2="Koeficienty rastu dopravy",INDEX('A2.1 Intenzita dopravy'!$E15:$BB15,MATCH('A2 Intenzita dopravy'!S$33,'A2.1 Intenzita dopravy'!$E$5:$BB$5,0)),0))</f>
        <v>0</v>
      </c>
      <c r="T43" s="30">
        <f>IF($G$2="Dopravný model",INDEX('A2.1 Intenzita dopravy'!$E151:$BB151,MATCH(T$33,'A2.1 Intenzita dopravy'!$E$141:$BB$141,0)),IF($G$2="Koeficienty rastu dopravy",INDEX('A2.1 Intenzita dopravy'!$E15:$BB15,MATCH('A2 Intenzita dopravy'!T$33,'A2.1 Intenzita dopravy'!$E$5:$BB$5,0)),0))</f>
        <v>0</v>
      </c>
      <c r="U43" s="30">
        <f>IF($G$2="Dopravný model",INDEX('A2.1 Intenzita dopravy'!$E151:$BB151,MATCH(U$33,'A2.1 Intenzita dopravy'!$E$141:$BB$141,0)),IF($G$2="Koeficienty rastu dopravy",INDEX('A2.1 Intenzita dopravy'!$E15:$BB15,MATCH('A2 Intenzita dopravy'!U$33,'A2.1 Intenzita dopravy'!$E$5:$BB$5,0)),0))</f>
        <v>0</v>
      </c>
      <c r="V43" s="30">
        <f>IF($G$2="Dopravný model",INDEX('A2.1 Intenzita dopravy'!$E151:$BB151,MATCH(V$33,'A2.1 Intenzita dopravy'!$E$141:$BB$141,0)),IF($G$2="Koeficienty rastu dopravy",INDEX('A2.1 Intenzita dopravy'!$E15:$BB15,MATCH('A2 Intenzita dopravy'!V$33,'A2.1 Intenzita dopravy'!$E$5:$BB$5,0)),0))</f>
        <v>0</v>
      </c>
      <c r="W43" s="30">
        <f>IF($G$2="Dopravný model",INDEX('A2.1 Intenzita dopravy'!$E151:$BB151,MATCH(W$33,'A2.1 Intenzita dopravy'!$E$141:$BB$141,0)),IF($G$2="Koeficienty rastu dopravy",INDEX('A2.1 Intenzita dopravy'!$E15:$BB15,MATCH('A2 Intenzita dopravy'!W$33,'A2.1 Intenzita dopravy'!$E$5:$BB$5,0)),0))</f>
        <v>0</v>
      </c>
      <c r="X43" s="30">
        <f>IF($G$2="Dopravný model",INDEX('A2.1 Intenzita dopravy'!$E151:$BB151,MATCH(X$33,'A2.1 Intenzita dopravy'!$E$141:$BB$141,0)),IF($G$2="Koeficienty rastu dopravy",INDEX('A2.1 Intenzita dopravy'!$E15:$BB15,MATCH('A2 Intenzita dopravy'!X$33,'A2.1 Intenzita dopravy'!$E$5:$BB$5,0)),0))</f>
        <v>0</v>
      </c>
      <c r="Y43" s="30">
        <f>IF($G$2="Dopravný model",INDEX('A2.1 Intenzita dopravy'!$E151:$BB151,MATCH(Y$33,'A2.1 Intenzita dopravy'!$E$141:$BB$141,0)),IF($G$2="Koeficienty rastu dopravy",INDEX('A2.1 Intenzita dopravy'!$E15:$BB15,MATCH('A2 Intenzita dopravy'!Y$33,'A2.1 Intenzita dopravy'!$E$5:$BB$5,0)),0))</f>
        <v>0</v>
      </c>
      <c r="Z43" s="301">
        <f t="shared" si="22"/>
        <v>0</v>
      </c>
      <c r="AA43" s="30">
        <f>IF($G$2="Dopravný model",INDEX('A2.1 Intenzita dopravy'!$E151:$BB151,MATCH(AA$33,'A2.1 Intenzita dopravy'!$E$141:$BB$141,0)),IF($G$2="Koeficienty rastu dopravy",INDEX('A2.1 Intenzita dopravy'!$E15:$BB15,MATCH('A2 Intenzita dopravy'!AA$33,'A2.1 Intenzita dopravy'!$E$5:$BB$5,0)),0))</f>
        <v>0</v>
      </c>
      <c r="AB43" s="30">
        <f>IF($G$2="Dopravný model",INDEX('A2.1 Intenzita dopravy'!$E151:$BB151,MATCH(AB$33,'A2.1 Intenzita dopravy'!$E$141:$BB$141,0)),IF($G$2="Koeficienty rastu dopravy",INDEX('A2.1 Intenzita dopravy'!$E15:$BB15,MATCH('A2 Intenzita dopravy'!AB$33,'A2.1 Intenzita dopravy'!$E$5:$BB$5,0)),0))</f>
        <v>0</v>
      </c>
      <c r="AC43" s="30">
        <f>IF($G$2="Dopravný model",INDEX('A2.1 Intenzita dopravy'!$E151:$BB151,MATCH(AC$33,'A2.1 Intenzita dopravy'!$E$141:$BB$141,0)),IF($G$2="Koeficienty rastu dopravy",INDEX('A2.1 Intenzita dopravy'!$E15:$BB15,MATCH('A2 Intenzita dopravy'!AC$33,'A2.1 Intenzita dopravy'!$E$5:$BB$5,0)),0))</f>
        <v>0</v>
      </c>
      <c r="AD43" s="30">
        <f>IF($G$2="Dopravný model",INDEX('A2.1 Intenzita dopravy'!$E151:$BB151,MATCH(AD$33,'A2.1 Intenzita dopravy'!$E$141:$BB$141,0)),IF($G$2="Koeficienty rastu dopravy",INDEX('A2.1 Intenzita dopravy'!$E15:$BB15,MATCH('A2 Intenzita dopravy'!AD$33,'A2.1 Intenzita dopravy'!$E$5:$BB$5,0)),0))</f>
        <v>0</v>
      </c>
      <c r="AE43" s="30">
        <f>IF($G$2="Dopravný model",INDEX('A2.1 Intenzita dopravy'!$E151:$BB151,MATCH(AE$33,'A2.1 Intenzita dopravy'!$E$141:$BB$141,0)),IF($G$2="Koeficienty rastu dopravy",INDEX('A2.1 Intenzita dopravy'!$E15:$BB15,MATCH('A2 Intenzita dopravy'!AE$33,'A2.1 Intenzita dopravy'!$E$5:$BB$5,0)),0))</f>
        <v>0</v>
      </c>
      <c r="AF43" s="30">
        <f>IF($G$2="Dopravný model",INDEX('A2.1 Intenzita dopravy'!$E151:$BB151,MATCH(AF$33,'A2.1 Intenzita dopravy'!$E$141:$BB$141,0)),IF($G$2="Koeficienty rastu dopravy",INDEX('A2.1 Intenzita dopravy'!$E15:$BB15,MATCH('A2 Intenzita dopravy'!AF$33,'A2.1 Intenzita dopravy'!$E$5:$BB$5,0)),0))</f>
        <v>0</v>
      </c>
      <c r="AG43" s="30">
        <f>IF($G$2="Dopravný model",INDEX('A2.1 Intenzita dopravy'!$E151:$BB151,MATCH(AG$33,'A2.1 Intenzita dopravy'!$E$141:$BB$141,0)),IF($G$2="Koeficienty rastu dopravy",INDEX('A2.1 Intenzita dopravy'!$E15:$BB15,MATCH('A2 Intenzita dopravy'!AG$33,'A2.1 Intenzita dopravy'!$E$5:$BB$5,0)),0))</f>
        <v>0</v>
      </c>
      <c r="AH43" s="30">
        <f>IF($G$2="Dopravný model",INDEX('A2.1 Intenzita dopravy'!$E151:$BB151,MATCH(AH$33,'A2.1 Intenzita dopravy'!$E$141:$BB$141,0)),IF($G$2="Koeficienty rastu dopravy",INDEX('A2.1 Intenzita dopravy'!$E15:$BB15,MATCH('A2 Intenzita dopravy'!AH$33,'A2.1 Intenzita dopravy'!$E$5:$BB$5,0)),0))</f>
        <v>0</v>
      </c>
      <c r="AI43" s="30">
        <f>IF($G$2="Dopravný model",INDEX('A2.1 Intenzita dopravy'!$E151:$BB151,MATCH(AI$33,'A2.1 Intenzita dopravy'!$E$141:$BB$141,0)),IF($G$2="Koeficienty rastu dopravy",INDEX('A2.1 Intenzita dopravy'!$E15:$BB15,MATCH('A2 Intenzita dopravy'!AI$33,'A2.1 Intenzita dopravy'!$E$5:$BB$5,0)),0))</f>
        <v>0</v>
      </c>
      <c r="AJ43" s="301">
        <f t="shared" si="24"/>
        <v>0</v>
      </c>
    </row>
    <row r="44" spans="2:36" x14ac:dyDescent="0.2">
      <c r="B44" s="5">
        <v>10</v>
      </c>
      <c r="C44" s="5" t="str">
        <f t="shared" si="14"/>
        <v/>
      </c>
      <c r="D44" s="5" t="str">
        <f t="shared" si="14"/>
        <v/>
      </c>
      <c r="E44" s="30">
        <f>IF($G$2="Dopravný model",INDEX('A2.1 Intenzita dopravy'!$E152:$BB152,MATCH(E$33,'A2.1 Intenzita dopravy'!$E$141:$BB$141,0)),IF($G$2="Koeficienty rastu dopravy",INDEX('A2.1 Intenzita dopravy'!$E16:$BB16,MATCH('A2 Intenzita dopravy'!E$33,'A2.1 Intenzita dopravy'!$E$5:$BB$5,0)),0))</f>
        <v>0</v>
      </c>
      <c r="F44" s="30">
        <f>IF($G$2="Dopravný model",INDEX('A2.1 Intenzita dopravy'!$E152:$BB152,MATCH(F$33,'A2.1 Intenzita dopravy'!$E$141:$BB$141,0)),IF($G$2="Koeficienty rastu dopravy",INDEX('A2.1 Intenzita dopravy'!$E16:$BB16,MATCH('A2 Intenzita dopravy'!F$33,'A2.1 Intenzita dopravy'!$E$5:$BB$5,0)),0))</f>
        <v>0</v>
      </c>
      <c r="G44" s="30">
        <f>IF($G$2="Dopravný model",INDEX('A2.1 Intenzita dopravy'!$E152:$BB152,MATCH(G$33,'A2.1 Intenzita dopravy'!$E$141:$BB$141,0)),IF($G$2="Koeficienty rastu dopravy",INDEX('A2.1 Intenzita dopravy'!$E16:$BB16,MATCH('A2 Intenzita dopravy'!G$33,'A2.1 Intenzita dopravy'!$E$5:$BB$5,0)),0))</f>
        <v>0</v>
      </c>
      <c r="H44" s="30">
        <f>IF($G$2="Dopravný model",INDEX('A2.1 Intenzita dopravy'!$E152:$BB152,MATCH(H$33,'A2.1 Intenzita dopravy'!$E$141:$BB$141,0)),IF($G$2="Koeficienty rastu dopravy",INDEX('A2.1 Intenzita dopravy'!$E16:$BB16,MATCH('A2 Intenzita dopravy'!H$33,'A2.1 Intenzita dopravy'!$E$5:$BB$5,0)),0))</f>
        <v>0</v>
      </c>
      <c r="I44" s="301">
        <f t="shared" si="18"/>
        <v>0</v>
      </c>
      <c r="J44" s="30">
        <f>IF($G$2="Dopravný model",INDEX('A2.1 Intenzita dopravy'!$E152:$BB152,MATCH(J$33,'A2.1 Intenzita dopravy'!$E$141:$BB$141,0)),IF($G$2="Koeficienty rastu dopravy",INDEX('A2.1 Intenzita dopravy'!$E16:$BB16,MATCH('A2 Intenzita dopravy'!J$33,'A2.1 Intenzita dopravy'!$E$5:$BB$5,0)),0))</f>
        <v>0</v>
      </c>
      <c r="K44" s="30">
        <f>IF($G$2="Dopravný model",INDEX('A2.1 Intenzita dopravy'!$E152:$BB152,MATCH(K$33,'A2.1 Intenzita dopravy'!$E$141:$BB$141,0)),IF($G$2="Koeficienty rastu dopravy",INDEX('A2.1 Intenzita dopravy'!$E16:$BB16,MATCH('A2 Intenzita dopravy'!K$33,'A2.1 Intenzita dopravy'!$E$5:$BB$5,0)),0))</f>
        <v>0</v>
      </c>
      <c r="L44" s="30">
        <f>IF($G$2="Dopravný model",INDEX('A2.1 Intenzita dopravy'!$E152:$BB152,MATCH(L$33,'A2.1 Intenzita dopravy'!$E$141:$BB$141,0)),IF($G$2="Koeficienty rastu dopravy",INDEX('A2.1 Intenzita dopravy'!$E16:$BB16,MATCH('A2 Intenzita dopravy'!L$33,'A2.1 Intenzita dopravy'!$E$5:$BB$5,0)),0))</f>
        <v>0</v>
      </c>
      <c r="M44" s="30">
        <f>IF($G$2="Dopravný model",INDEX('A2.1 Intenzita dopravy'!$E152:$BB152,MATCH(M$33,'A2.1 Intenzita dopravy'!$E$141:$BB$141,0)),IF($G$2="Koeficienty rastu dopravy",INDEX('A2.1 Intenzita dopravy'!$E16:$BB16,MATCH('A2 Intenzita dopravy'!M$33,'A2.1 Intenzita dopravy'!$E$5:$BB$5,0)),0))</f>
        <v>0</v>
      </c>
      <c r="N44" s="30">
        <f>IF($G$2="Dopravný model",INDEX('A2.1 Intenzita dopravy'!$E152:$BB152,MATCH(N$33,'A2.1 Intenzita dopravy'!$E$141:$BB$141,0)),IF($G$2="Koeficienty rastu dopravy",INDEX('A2.1 Intenzita dopravy'!$E16:$BB16,MATCH('A2 Intenzita dopravy'!N$33,'A2.1 Intenzita dopravy'!$E$5:$BB$5,0)),0))</f>
        <v>0</v>
      </c>
      <c r="O44" s="30">
        <f>IF($G$2="Dopravný model",INDEX('A2.1 Intenzita dopravy'!$E152:$BB152,MATCH(O$33,'A2.1 Intenzita dopravy'!$E$141:$BB$141,0)),IF($G$2="Koeficienty rastu dopravy",INDEX('A2.1 Intenzita dopravy'!$E16:$BB16,MATCH('A2 Intenzita dopravy'!O$33,'A2.1 Intenzita dopravy'!$E$5:$BB$5,0)),0))</f>
        <v>0</v>
      </c>
      <c r="P44" s="301">
        <f t="shared" si="20"/>
        <v>0</v>
      </c>
      <c r="Q44" s="30">
        <f>IF($G$2="Dopravný model",INDEX('A2.1 Intenzita dopravy'!$E152:$BB152,MATCH(Q$33,'A2.1 Intenzita dopravy'!$E$141:$BB$141,0)),IF($G$2="Koeficienty rastu dopravy",INDEX('A2.1 Intenzita dopravy'!$E16:$BB16,MATCH('A2 Intenzita dopravy'!Q$33,'A2.1 Intenzita dopravy'!$E$5:$BB$5,0)),0))</f>
        <v>0</v>
      </c>
      <c r="R44" s="30">
        <f>IF($G$2="Dopravný model",INDEX('A2.1 Intenzita dopravy'!$E152:$BB152,MATCH(R$33,'A2.1 Intenzita dopravy'!$E$141:$BB$141,0)),IF($G$2="Koeficienty rastu dopravy",INDEX('A2.1 Intenzita dopravy'!$E16:$BB16,MATCH('A2 Intenzita dopravy'!R$33,'A2.1 Intenzita dopravy'!$E$5:$BB$5,0)),0))</f>
        <v>0</v>
      </c>
      <c r="S44" s="30">
        <f>IF($G$2="Dopravný model",INDEX('A2.1 Intenzita dopravy'!$E152:$BB152,MATCH(S$33,'A2.1 Intenzita dopravy'!$E$141:$BB$141,0)),IF($G$2="Koeficienty rastu dopravy",INDEX('A2.1 Intenzita dopravy'!$E16:$BB16,MATCH('A2 Intenzita dopravy'!S$33,'A2.1 Intenzita dopravy'!$E$5:$BB$5,0)),0))</f>
        <v>0</v>
      </c>
      <c r="T44" s="30">
        <f>IF($G$2="Dopravný model",INDEX('A2.1 Intenzita dopravy'!$E152:$BB152,MATCH(T$33,'A2.1 Intenzita dopravy'!$E$141:$BB$141,0)),IF($G$2="Koeficienty rastu dopravy",INDEX('A2.1 Intenzita dopravy'!$E16:$BB16,MATCH('A2 Intenzita dopravy'!T$33,'A2.1 Intenzita dopravy'!$E$5:$BB$5,0)),0))</f>
        <v>0</v>
      </c>
      <c r="U44" s="30">
        <f>IF($G$2="Dopravný model",INDEX('A2.1 Intenzita dopravy'!$E152:$BB152,MATCH(U$33,'A2.1 Intenzita dopravy'!$E$141:$BB$141,0)),IF($G$2="Koeficienty rastu dopravy",INDEX('A2.1 Intenzita dopravy'!$E16:$BB16,MATCH('A2 Intenzita dopravy'!U$33,'A2.1 Intenzita dopravy'!$E$5:$BB$5,0)),0))</f>
        <v>0</v>
      </c>
      <c r="V44" s="30">
        <f>IF($G$2="Dopravný model",INDEX('A2.1 Intenzita dopravy'!$E152:$BB152,MATCH(V$33,'A2.1 Intenzita dopravy'!$E$141:$BB$141,0)),IF($G$2="Koeficienty rastu dopravy",INDEX('A2.1 Intenzita dopravy'!$E16:$BB16,MATCH('A2 Intenzita dopravy'!V$33,'A2.1 Intenzita dopravy'!$E$5:$BB$5,0)),0))</f>
        <v>0</v>
      </c>
      <c r="W44" s="30">
        <f>IF($G$2="Dopravný model",INDEX('A2.1 Intenzita dopravy'!$E152:$BB152,MATCH(W$33,'A2.1 Intenzita dopravy'!$E$141:$BB$141,0)),IF($G$2="Koeficienty rastu dopravy",INDEX('A2.1 Intenzita dopravy'!$E16:$BB16,MATCH('A2 Intenzita dopravy'!W$33,'A2.1 Intenzita dopravy'!$E$5:$BB$5,0)),0))</f>
        <v>0</v>
      </c>
      <c r="X44" s="30">
        <f>IF($G$2="Dopravný model",INDEX('A2.1 Intenzita dopravy'!$E152:$BB152,MATCH(X$33,'A2.1 Intenzita dopravy'!$E$141:$BB$141,0)),IF($G$2="Koeficienty rastu dopravy",INDEX('A2.1 Intenzita dopravy'!$E16:$BB16,MATCH('A2 Intenzita dopravy'!X$33,'A2.1 Intenzita dopravy'!$E$5:$BB$5,0)),0))</f>
        <v>0</v>
      </c>
      <c r="Y44" s="30">
        <f>IF($G$2="Dopravný model",INDEX('A2.1 Intenzita dopravy'!$E152:$BB152,MATCH(Y$33,'A2.1 Intenzita dopravy'!$E$141:$BB$141,0)),IF($G$2="Koeficienty rastu dopravy",INDEX('A2.1 Intenzita dopravy'!$E16:$BB16,MATCH('A2 Intenzita dopravy'!Y$33,'A2.1 Intenzita dopravy'!$E$5:$BB$5,0)),0))</f>
        <v>0</v>
      </c>
      <c r="Z44" s="301">
        <f t="shared" si="22"/>
        <v>0</v>
      </c>
      <c r="AA44" s="30">
        <f>IF($G$2="Dopravný model",INDEX('A2.1 Intenzita dopravy'!$E152:$BB152,MATCH(AA$33,'A2.1 Intenzita dopravy'!$E$141:$BB$141,0)),IF($G$2="Koeficienty rastu dopravy",INDEX('A2.1 Intenzita dopravy'!$E16:$BB16,MATCH('A2 Intenzita dopravy'!AA$33,'A2.1 Intenzita dopravy'!$E$5:$BB$5,0)),0))</f>
        <v>0</v>
      </c>
      <c r="AB44" s="30">
        <f>IF($G$2="Dopravný model",INDEX('A2.1 Intenzita dopravy'!$E152:$BB152,MATCH(AB$33,'A2.1 Intenzita dopravy'!$E$141:$BB$141,0)),IF($G$2="Koeficienty rastu dopravy",INDEX('A2.1 Intenzita dopravy'!$E16:$BB16,MATCH('A2 Intenzita dopravy'!AB$33,'A2.1 Intenzita dopravy'!$E$5:$BB$5,0)),0))</f>
        <v>0</v>
      </c>
      <c r="AC44" s="30">
        <f>IF($G$2="Dopravný model",INDEX('A2.1 Intenzita dopravy'!$E152:$BB152,MATCH(AC$33,'A2.1 Intenzita dopravy'!$E$141:$BB$141,0)),IF($G$2="Koeficienty rastu dopravy",INDEX('A2.1 Intenzita dopravy'!$E16:$BB16,MATCH('A2 Intenzita dopravy'!AC$33,'A2.1 Intenzita dopravy'!$E$5:$BB$5,0)),0))</f>
        <v>0</v>
      </c>
      <c r="AD44" s="30">
        <f>IF($G$2="Dopravný model",INDEX('A2.1 Intenzita dopravy'!$E152:$BB152,MATCH(AD$33,'A2.1 Intenzita dopravy'!$E$141:$BB$141,0)),IF($G$2="Koeficienty rastu dopravy",INDEX('A2.1 Intenzita dopravy'!$E16:$BB16,MATCH('A2 Intenzita dopravy'!AD$33,'A2.1 Intenzita dopravy'!$E$5:$BB$5,0)),0))</f>
        <v>0</v>
      </c>
      <c r="AE44" s="30">
        <f>IF($G$2="Dopravný model",INDEX('A2.1 Intenzita dopravy'!$E152:$BB152,MATCH(AE$33,'A2.1 Intenzita dopravy'!$E$141:$BB$141,0)),IF($G$2="Koeficienty rastu dopravy",INDEX('A2.1 Intenzita dopravy'!$E16:$BB16,MATCH('A2 Intenzita dopravy'!AE$33,'A2.1 Intenzita dopravy'!$E$5:$BB$5,0)),0))</f>
        <v>0</v>
      </c>
      <c r="AF44" s="30">
        <f>IF($G$2="Dopravný model",INDEX('A2.1 Intenzita dopravy'!$E152:$BB152,MATCH(AF$33,'A2.1 Intenzita dopravy'!$E$141:$BB$141,0)),IF($G$2="Koeficienty rastu dopravy",INDEX('A2.1 Intenzita dopravy'!$E16:$BB16,MATCH('A2 Intenzita dopravy'!AF$33,'A2.1 Intenzita dopravy'!$E$5:$BB$5,0)),0))</f>
        <v>0</v>
      </c>
      <c r="AG44" s="30">
        <f>IF($G$2="Dopravný model",INDEX('A2.1 Intenzita dopravy'!$E152:$BB152,MATCH(AG$33,'A2.1 Intenzita dopravy'!$E$141:$BB$141,0)),IF($G$2="Koeficienty rastu dopravy",INDEX('A2.1 Intenzita dopravy'!$E16:$BB16,MATCH('A2 Intenzita dopravy'!AG$33,'A2.1 Intenzita dopravy'!$E$5:$BB$5,0)),0))</f>
        <v>0</v>
      </c>
      <c r="AH44" s="30">
        <f>IF($G$2="Dopravný model",INDEX('A2.1 Intenzita dopravy'!$E152:$BB152,MATCH(AH$33,'A2.1 Intenzita dopravy'!$E$141:$BB$141,0)),IF($G$2="Koeficienty rastu dopravy",INDEX('A2.1 Intenzita dopravy'!$E16:$BB16,MATCH('A2 Intenzita dopravy'!AH$33,'A2.1 Intenzita dopravy'!$E$5:$BB$5,0)),0))</f>
        <v>0</v>
      </c>
      <c r="AI44" s="30">
        <f>IF($G$2="Dopravný model",INDEX('A2.1 Intenzita dopravy'!$E152:$BB152,MATCH(AI$33,'A2.1 Intenzita dopravy'!$E$141:$BB$141,0)),IF($G$2="Koeficienty rastu dopravy",INDEX('A2.1 Intenzita dopravy'!$E16:$BB16,MATCH('A2 Intenzita dopravy'!AI$33,'A2.1 Intenzita dopravy'!$E$5:$BB$5,0)),0))</f>
        <v>0</v>
      </c>
      <c r="AJ44" s="301">
        <f t="shared" si="24"/>
        <v>0</v>
      </c>
    </row>
    <row r="46" spans="2:36" ht="5.25" customHeight="1" x14ac:dyDescent="0.2">
      <c r="E46" s="33"/>
    </row>
    <row r="47" spans="2:36" x14ac:dyDescent="0.2">
      <c r="B47" s="339" t="s">
        <v>297</v>
      </c>
      <c r="C47" s="339"/>
      <c r="D47" s="339"/>
      <c r="E47" s="34">
        <f>'A1 Parametre'!$C$6</f>
        <v>2019</v>
      </c>
      <c r="F47" s="34">
        <f t="shared" ref="F47:AJ47" si="37">E47+1</f>
        <v>2020</v>
      </c>
      <c r="G47" s="34">
        <f t="shared" si="37"/>
        <v>2021</v>
      </c>
      <c r="H47" s="34">
        <f t="shared" si="37"/>
        <v>2022</v>
      </c>
      <c r="I47" s="299">
        <f t="shared" si="37"/>
        <v>2023</v>
      </c>
      <c r="J47" s="34">
        <f t="shared" si="37"/>
        <v>2024</v>
      </c>
      <c r="K47" s="34">
        <f t="shared" si="37"/>
        <v>2025</v>
      </c>
      <c r="L47" s="34">
        <f t="shared" si="37"/>
        <v>2026</v>
      </c>
      <c r="M47" s="34">
        <f t="shared" si="37"/>
        <v>2027</v>
      </c>
      <c r="N47" s="34">
        <f t="shared" si="37"/>
        <v>2028</v>
      </c>
      <c r="O47" s="34">
        <f t="shared" si="37"/>
        <v>2029</v>
      </c>
      <c r="P47" s="299">
        <f t="shared" si="37"/>
        <v>2030</v>
      </c>
      <c r="Q47" s="34">
        <f t="shared" si="37"/>
        <v>2031</v>
      </c>
      <c r="R47" s="34">
        <f t="shared" si="37"/>
        <v>2032</v>
      </c>
      <c r="S47" s="34">
        <f t="shared" si="37"/>
        <v>2033</v>
      </c>
      <c r="T47" s="34">
        <f t="shared" si="37"/>
        <v>2034</v>
      </c>
      <c r="U47" s="34">
        <f t="shared" si="37"/>
        <v>2035</v>
      </c>
      <c r="V47" s="34">
        <f t="shared" si="37"/>
        <v>2036</v>
      </c>
      <c r="W47" s="34">
        <f t="shared" si="37"/>
        <v>2037</v>
      </c>
      <c r="X47" s="34">
        <f t="shared" si="37"/>
        <v>2038</v>
      </c>
      <c r="Y47" s="34">
        <f t="shared" si="37"/>
        <v>2039</v>
      </c>
      <c r="Z47" s="299">
        <f t="shared" si="37"/>
        <v>2040</v>
      </c>
      <c r="AA47" s="34">
        <f t="shared" si="37"/>
        <v>2041</v>
      </c>
      <c r="AB47" s="34">
        <f t="shared" si="37"/>
        <v>2042</v>
      </c>
      <c r="AC47" s="34">
        <f t="shared" si="37"/>
        <v>2043</v>
      </c>
      <c r="AD47" s="34">
        <f t="shared" si="37"/>
        <v>2044</v>
      </c>
      <c r="AE47" s="34">
        <f t="shared" si="37"/>
        <v>2045</v>
      </c>
      <c r="AF47" s="34">
        <f t="shared" si="37"/>
        <v>2046</v>
      </c>
      <c r="AG47" s="34">
        <f t="shared" si="37"/>
        <v>2047</v>
      </c>
      <c r="AH47" s="34">
        <f t="shared" si="37"/>
        <v>2048</v>
      </c>
      <c r="AI47" s="34">
        <f t="shared" si="37"/>
        <v>2049</v>
      </c>
      <c r="AJ47" s="299">
        <f t="shared" si="37"/>
        <v>2050</v>
      </c>
    </row>
    <row r="48" spans="2:36" x14ac:dyDescent="0.2">
      <c r="B48" s="32" t="s">
        <v>132</v>
      </c>
      <c r="C48" s="32" t="s">
        <v>131</v>
      </c>
      <c r="D48" s="32" t="s">
        <v>61</v>
      </c>
      <c r="E48" s="81">
        <v>1</v>
      </c>
      <c r="F48" s="81">
        <f>E48+1</f>
        <v>2</v>
      </c>
      <c r="G48" s="81">
        <f t="shared" ref="G48:AJ48" si="38">F48+1</f>
        <v>3</v>
      </c>
      <c r="H48" s="81">
        <f t="shared" si="38"/>
        <v>4</v>
      </c>
      <c r="I48" s="300">
        <f t="shared" si="38"/>
        <v>5</v>
      </c>
      <c r="J48" s="81">
        <f t="shared" si="38"/>
        <v>6</v>
      </c>
      <c r="K48" s="81">
        <f t="shared" si="38"/>
        <v>7</v>
      </c>
      <c r="L48" s="81">
        <f t="shared" si="38"/>
        <v>8</v>
      </c>
      <c r="M48" s="81">
        <f t="shared" si="38"/>
        <v>9</v>
      </c>
      <c r="N48" s="81">
        <f t="shared" si="38"/>
        <v>10</v>
      </c>
      <c r="O48" s="81">
        <f t="shared" si="38"/>
        <v>11</v>
      </c>
      <c r="P48" s="300">
        <f t="shared" si="38"/>
        <v>12</v>
      </c>
      <c r="Q48" s="81">
        <f t="shared" si="38"/>
        <v>13</v>
      </c>
      <c r="R48" s="81">
        <f t="shared" si="38"/>
        <v>14</v>
      </c>
      <c r="S48" s="81">
        <f t="shared" si="38"/>
        <v>15</v>
      </c>
      <c r="T48" s="81">
        <f t="shared" si="38"/>
        <v>16</v>
      </c>
      <c r="U48" s="81">
        <f t="shared" si="38"/>
        <v>17</v>
      </c>
      <c r="V48" s="81">
        <f t="shared" si="38"/>
        <v>18</v>
      </c>
      <c r="W48" s="81">
        <f t="shared" si="38"/>
        <v>19</v>
      </c>
      <c r="X48" s="81">
        <f t="shared" si="38"/>
        <v>20</v>
      </c>
      <c r="Y48" s="81">
        <f t="shared" si="38"/>
        <v>21</v>
      </c>
      <c r="Z48" s="300">
        <f t="shared" si="38"/>
        <v>22</v>
      </c>
      <c r="AA48" s="81">
        <f t="shared" si="38"/>
        <v>23</v>
      </c>
      <c r="AB48" s="81">
        <f t="shared" si="38"/>
        <v>24</v>
      </c>
      <c r="AC48" s="81">
        <f t="shared" si="38"/>
        <v>25</v>
      </c>
      <c r="AD48" s="81">
        <f t="shared" si="38"/>
        <v>26</v>
      </c>
      <c r="AE48" s="81">
        <f t="shared" si="38"/>
        <v>27</v>
      </c>
      <c r="AF48" s="81">
        <f t="shared" si="38"/>
        <v>28</v>
      </c>
      <c r="AG48" s="81">
        <f t="shared" si="38"/>
        <v>29</v>
      </c>
      <c r="AH48" s="81">
        <f t="shared" si="38"/>
        <v>30</v>
      </c>
      <c r="AI48" s="81">
        <f t="shared" si="38"/>
        <v>31</v>
      </c>
      <c r="AJ48" s="300">
        <f t="shared" si="38"/>
        <v>32</v>
      </c>
    </row>
    <row r="49" spans="2:36" x14ac:dyDescent="0.2">
      <c r="B49" s="5">
        <v>1</v>
      </c>
      <c r="C49" s="5">
        <f t="shared" ref="C49:D58" si="39">IF(ISBLANK(C21)=TRUE,"",C21)</f>
        <v>90780</v>
      </c>
      <c r="D49" s="5" t="str">
        <f t="shared" si="39"/>
        <v>I/59 Nižná - Tvrdošín</v>
      </c>
      <c r="E49" s="30">
        <f>IF($G$2="Dopravný model",INDEX('A2.1 Intenzita dopravy'!$E159:$BB159,MATCH(E$47,'A2.1 Intenzita dopravy'!$E$157:$BB$157,0)),IF($G$2="Koeficienty rastu dopravy",INDEX('A2.1 Intenzita dopravy'!$E23:$BB23,MATCH('A2 Intenzita dopravy'!E$47,'A2.1 Intenzita dopravy'!$E$21:$BB$21,0)),0))</f>
        <v>8242.0160369119421</v>
      </c>
      <c r="F49" s="30">
        <f>IF($G$2="Dopravný model",INDEX('A2.1 Intenzita dopravy'!$E159:$BB159,MATCH(F$47,'A2.1 Intenzita dopravy'!$E$157:$BB$157,0)),IF($G$2="Koeficienty rastu dopravy",INDEX('A2.1 Intenzita dopravy'!$E23:$BB23,MATCH('A2 Intenzita dopravy'!F$47,'A2.1 Intenzita dopravy'!$E$21:$BB$21,0)),0))</f>
        <v>8370</v>
      </c>
      <c r="G49" s="30">
        <f>IF($G$2="Dopravný model",INDEX('A2.1 Intenzita dopravy'!$E159:$BB159,MATCH(G$47,'A2.1 Intenzita dopravy'!$E$157:$BB$157,0)),IF($G$2="Koeficienty rastu dopravy",INDEX('A2.1 Intenzita dopravy'!$E23:$BB23,MATCH('A2 Intenzita dopravy'!G$47,'A2.1 Intenzita dopravy'!$E$21:$BB$21,0)),0))</f>
        <v>8499.9713281616478</v>
      </c>
      <c r="H49" s="30">
        <f>IF($G$2="Dopravný model",INDEX('A2.1 Intenzita dopravy'!$E159:$BB159,MATCH(H$47,'A2.1 Intenzita dopravy'!$E$157:$BB$157,0)),IF($G$2="Koeficienty rastu dopravy",INDEX('A2.1 Intenzita dopravy'!$E23:$BB23,MATCH('A2 Intenzita dopravy'!H$47,'A2.1 Intenzita dopravy'!$E$21:$BB$21,0)),0))</f>
        <v>8631.960881669067</v>
      </c>
      <c r="I49" s="301">
        <f>I21</f>
        <v>3850</v>
      </c>
      <c r="J49" s="30">
        <f t="shared" ref="J49:O49" si="40">($P49-$I49)/7+I49</f>
        <v>3900</v>
      </c>
      <c r="K49" s="30">
        <f t="shared" si="40"/>
        <v>3950</v>
      </c>
      <c r="L49" s="30">
        <f t="shared" si="40"/>
        <v>4000</v>
      </c>
      <c r="M49" s="30">
        <f t="shared" si="40"/>
        <v>4050</v>
      </c>
      <c r="N49" s="30">
        <f t="shared" si="40"/>
        <v>4100</v>
      </c>
      <c r="O49" s="30">
        <f t="shared" si="40"/>
        <v>4150</v>
      </c>
      <c r="P49" s="301">
        <f>J21</f>
        <v>4200</v>
      </c>
      <c r="Q49" s="30">
        <f t="shared" ref="Q49:Y49" si="41">($Z49-$P49)/10+P49</f>
        <v>4257</v>
      </c>
      <c r="R49" s="30">
        <f t="shared" si="41"/>
        <v>4314</v>
      </c>
      <c r="S49" s="30">
        <f t="shared" si="41"/>
        <v>4371</v>
      </c>
      <c r="T49" s="30">
        <f t="shared" si="41"/>
        <v>4428</v>
      </c>
      <c r="U49" s="30">
        <f t="shared" si="41"/>
        <v>4485</v>
      </c>
      <c r="V49" s="30">
        <f t="shared" si="41"/>
        <v>4542</v>
      </c>
      <c r="W49" s="30">
        <f t="shared" si="41"/>
        <v>4599</v>
      </c>
      <c r="X49" s="30">
        <f t="shared" si="41"/>
        <v>4656</v>
      </c>
      <c r="Y49" s="30">
        <f t="shared" si="41"/>
        <v>4713</v>
      </c>
      <c r="Z49" s="301">
        <f>K21</f>
        <v>4770</v>
      </c>
      <c r="AA49" s="30">
        <f t="shared" ref="AA49:AI49" si="42">($AJ49-$Z49)/10+Z49</f>
        <v>4835</v>
      </c>
      <c r="AB49" s="30">
        <f t="shared" si="42"/>
        <v>4900</v>
      </c>
      <c r="AC49" s="30">
        <f t="shared" si="42"/>
        <v>4965</v>
      </c>
      <c r="AD49" s="30">
        <f t="shared" si="42"/>
        <v>5030</v>
      </c>
      <c r="AE49" s="30">
        <f t="shared" si="42"/>
        <v>5095</v>
      </c>
      <c r="AF49" s="30">
        <f t="shared" si="42"/>
        <v>5160</v>
      </c>
      <c r="AG49" s="30">
        <f t="shared" si="42"/>
        <v>5225</v>
      </c>
      <c r="AH49" s="30">
        <f t="shared" si="42"/>
        <v>5290</v>
      </c>
      <c r="AI49" s="30">
        <f t="shared" si="42"/>
        <v>5355</v>
      </c>
      <c r="AJ49" s="301">
        <f>L21</f>
        <v>5420</v>
      </c>
    </row>
    <row r="50" spans="2:36" x14ac:dyDescent="0.2">
      <c r="B50" s="5">
        <v>2</v>
      </c>
      <c r="C50" s="5">
        <f t="shared" si="39"/>
        <v>90781</v>
      </c>
      <c r="D50" s="5" t="str">
        <f t="shared" si="39"/>
        <v>I/59 Tvrdošín - pred okružnou</v>
      </c>
      <c r="E50" s="30">
        <f>IF($G$2="Dopravný model",INDEX('A2.1 Intenzita dopravy'!$E160:$BB160,MATCH(E$47,'A2.1 Intenzita dopravy'!$E$157:$BB$157,0)),IF($G$2="Koeficienty rastu dopravy",INDEX('A2.1 Intenzita dopravy'!$E24:$BB24,MATCH('A2 Intenzita dopravy'!E$47,'A2.1 Intenzita dopravy'!$E$21:$BB$21,0)),0))</f>
        <v>10010.509410582781</v>
      </c>
      <c r="F50" s="30">
        <f>IF($G$2="Dopravný model",INDEX('A2.1 Intenzita dopravy'!$E160:$BB160,MATCH(F$47,'A2.1 Intenzita dopravy'!$E$157:$BB$157,0)),IF($G$2="Koeficienty rastu dopravy",INDEX('A2.1 Intenzita dopravy'!$E24:$BB24,MATCH('A2 Intenzita dopravy'!F$47,'A2.1 Intenzita dopravy'!$E$21:$BB$21,0)),0))</f>
        <v>10160</v>
      </c>
      <c r="G50" s="30">
        <f>IF($G$2="Dopravný model",INDEX('A2.1 Intenzita dopravy'!$E160:$BB160,MATCH(G$47,'A2.1 Intenzita dopravy'!$E$157:$BB$157,0)),IF($G$2="Koeficienty rastu dopravy",INDEX('A2.1 Intenzita dopravy'!$E24:$BB24,MATCH('A2 Intenzita dopravy'!G$47,'A2.1 Intenzita dopravy'!$E$21:$BB$21,0)),0))</f>
        <v>10311.722986931443</v>
      </c>
      <c r="H50" s="30">
        <f>IF($G$2="Dopravný model",INDEX('A2.1 Intenzita dopravy'!$E160:$BB160,MATCH(H$47,'A2.1 Intenzita dopravy'!$E$157:$BB$157,0)),IF($G$2="Koeficienty rastu dopravy",INDEX('A2.1 Intenzita dopravy'!$E24:$BB24,MATCH('A2 Intenzita dopravy'!H$47,'A2.1 Intenzita dopravy'!$E$21:$BB$21,0)),0))</f>
        <v>10465.711708583694</v>
      </c>
      <c r="I50" s="301">
        <f t="shared" ref="I50:I57" si="43">I22</f>
        <v>5715</v>
      </c>
      <c r="J50" s="30">
        <f t="shared" ref="J50:O50" si="44">($P50-$I50)/7+I50</f>
        <v>5790</v>
      </c>
      <c r="K50" s="30">
        <f t="shared" si="44"/>
        <v>5865</v>
      </c>
      <c r="L50" s="30">
        <f t="shared" si="44"/>
        <v>5940</v>
      </c>
      <c r="M50" s="30">
        <f t="shared" si="44"/>
        <v>6015</v>
      </c>
      <c r="N50" s="30">
        <f t="shared" si="44"/>
        <v>6090</v>
      </c>
      <c r="O50" s="30">
        <f t="shared" si="44"/>
        <v>6165</v>
      </c>
      <c r="P50" s="301">
        <f t="shared" ref="P50:P58" si="45">J22</f>
        <v>6240</v>
      </c>
      <c r="Q50" s="30">
        <f t="shared" ref="Q50:Y50" si="46">($Z50-$P50)/10+P50</f>
        <v>6325</v>
      </c>
      <c r="R50" s="30">
        <f t="shared" si="46"/>
        <v>6410</v>
      </c>
      <c r="S50" s="30">
        <f t="shared" si="46"/>
        <v>6495</v>
      </c>
      <c r="T50" s="30">
        <f t="shared" si="46"/>
        <v>6580</v>
      </c>
      <c r="U50" s="30">
        <f t="shared" si="46"/>
        <v>6665</v>
      </c>
      <c r="V50" s="30">
        <f t="shared" si="46"/>
        <v>6750</v>
      </c>
      <c r="W50" s="30">
        <f t="shared" si="46"/>
        <v>6835</v>
      </c>
      <c r="X50" s="30">
        <f t="shared" si="46"/>
        <v>6920</v>
      </c>
      <c r="Y50" s="30">
        <f t="shared" si="46"/>
        <v>7005</v>
      </c>
      <c r="Z50" s="301">
        <f t="shared" ref="Z50:Z58" si="47">K22</f>
        <v>7090</v>
      </c>
      <c r="AA50" s="30">
        <f t="shared" ref="AA50:AI50" si="48">($AJ50-$Z50)/10+Z50</f>
        <v>7187</v>
      </c>
      <c r="AB50" s="30">
        <f t="shared" si="48"/>
        <v>7284</v>
      </c>
      <c r="AC50" s="30">
        <f t="shared" si="48"/>
        <v>7381</v>
      </c>
      <c r="AD50" s="30">
        <f t="shared" si="48"/>
        <v>7478</v>
      </c>
      <c r="AE50" s="30">
        <f t="shared" si="48"/>
        <v>7575</v>
      </c>
      <c r="AF50" s="30">
        <f t="shared" si="48"/>
        <v>7672</v>
      </c>
      <c r="AG50" s="30">
        <f t="shared" si="48"/>
        <v>7769</v>
      </c>
      <c r="AH50" s="30">
        <f t="shared" si="48"/>
        <v>7866</v>
      </c>
      <c r="AI50" s="30">
        <f t="shared" si="48"/>
        <v>7963</v>
      </c>
      <c r="AJ50" s="301">
        <f t="shared" ref="AJ50:AJ58" si="49">L22</f>
        <v>8060</v>
      </c>
    </row>
    <row r="51" spans="2:36" x14ac:dyDescent="0.2">
      <c r="B51" s="5">
        <v>3</v>
      </c>
      <c r="C51" s="5">
        <f t="shared" si="39"/>
        <v>90782</v>
      </c>
      <c r="D51" s="5" t="str">
        <f t="shared" si="39"/>
        <v>I/59 Tvrdošín - po OK II/520</v>
      </c>
      <c r="E51" s="30">
        <f>IF($G$2="Dopravný model",INDEX('A2.1 Intenzita dopravy'!$E161:$BB161,MATCH(E$47,'A2.1 Intenzita dopravy'!$E$157:$BB$157,0)),IF($G$2="Koeficienty rastu dopravy",INDEX('A2.1 Intenzita dopravy'!$E25:$BB25,MATCH('A2 Intenzita dopravy'!E$47,'A2.1 Intenzita dopravy'!$E$21:$BB$21,0)),0))</f>
        <v>10010.509410582781</v>
      </c>
      <c r="F51" s="30">
        <f>IF($G$2="Dopravný model",INDEX('A2.1 Intenzita dopravy'!$E161:$BB161,MATCH(F$47,'A2.1 Intenzita dopravy'!$E$157:$BB$157,0)),IF($G$2="Koeficienty rastu dopravy",INDEX('A2.1 Intenzita dopravy'!$E25:$BB25,MATCH('A2 Intenzita dopravy'!F$47,'A2.1 Intenzita dopravy'!$E$21:$BB$21,0)),0))</f>
        <v>10160</v>
      </c>
      <c r="G51" s="30">
        <f>IF($G$2="Dopravný model",INDEX('A2.1 Intenzita dopravy'!$E161:$BB161,MATCH(G$47,'A2.1 Intenzita dopravy'!$E$157:$BB$157,0)),IF($G$2="Koeficienty rastu dopravy",INDEX('A2.1 Intenzita dopravy'!$E25:$BB25,MATCH('A2 Intenzita dopravy'!G$47,'A2.1 Intenzita dopravy'!$E$21:$BB$21,0)),0))</f>
        <v>10311.722986931443</v>
      </c>
      <c r="H51" s="30">
        <f>IF($G$2="Dopravný model",INDEX('A2.1 Intenzita dopravy'!$E161:$BB161,MATCH(H$47,'A2.1 Intenzita dopravy'!$E$157:$BB$157,0)),IF($G$2="Koeficienty rastu dopravy",INDEX('A2.1 Intenzita dopravy'!$E25:$BB25,MATCH('A2 Intenzita dopravy'!H$47,'A2.1 Intenzita dopravy'!$E$21:$BB$21,0)),0))</f>
        <v>10465.711708583694</v>
      </c>
      <c r="I51" s="301">
        <f t="shared" si="43"/>
        <v>5715</v>
      </c>
      <c r="J51" s="30">
        <f t="shared" ref="J51:O51" si="50">($P51-$I51)/7+I51</f>
        <v>5790</v>
      </c>
      <c r="K51" s="30">
        <f t="shared" si="50"/>
        <v>5865</v>
      </c>
      <c r="L51" s="30">
        <f t="shared" si="50"/>
        <v>5940</v>
      </c>
      <c r="M51" s="30">
        <f t="shared" si="50"/>
        <v>6015</v>
      </c>
      <c r="N51" s="30">
        <f t="shared" si="50"/>
        <v>6090</v>
      </c>
      <c r="O51" s="30">
        <f t="shared" si="50"/>
        <v>6165</v>
      </c>
      <c r="P51" s="301">
        <f t="shared" si="45"/>
        <v>6240</v>
      </c>
      <c r="Q51" s="30">
        <f t="shared" ref="Q51:Y51" si="51">($Z51-$P51)/10+P51</f>
        <v>6325</v>
      </c>
      <c r="R51" s="30">
        <f t="shared" si="51"/>
        <v>6410</v>
      </c>
      <c r="S51" s="30">
        <f t="shared" si="51"/>
        <v>6495</v>
      </c>
      <c r="T51" s="30">
        <f t="shared" si="51"/>
        <v>6580</v>
      </c>
      <c r="U51" s="30">
        <f t="shared" si="51"/>
        <v>6665</v>
      </c>
      <c r="V51" s="30">
        <f t="shared" si="51"/>
        <v>6750</v>
      </c>
      <c r="W51" s="30">
        <f t="shared" si="51"/>
        <v>6835</v>
      </c>
      <c r="X51" s="30">
        <f t="shared" si="51"/>
        <v>6920</v>
      </c>
      <c r="Y51" s="30">
        <f t="shared" si="51"/>
        <v>7005</v>
      </c>
      <c r="Z51" s="301">
        <f t="shared" si="47"/>
        <v>7090</v>
      </c>
      <c r="AA51" s="30">
        <f t="shared" ref="AA51:AI51" si="52">($AJ51-$Z51)/10+Z51</f>
        <v>7187</v>
      </c>
      <c r="AB51" s="30">
        <f t="shared" si="52"/>
        <v>7284</v>
      </c>
      <c r="AC51" s="30">
        <f t="shared" si="52"/>
        <v>7381</v>
      </c>
      <c r="AD51" s="30">
        <f t="shared" si="52"/>
        <v>7478</v>
      </c>
      <c r="AE51" s="30">
        <f t="shared" si="52"/>
        <v>7575</v>
      </c>
      <c r="AF51" s="30">
        <f t="shared" si="52"/>
        <v>7672</v>
      </c>
      <c r="AG51" s="30">
        <f t="shared" si="52"/>
        <v>7769</v>
      </c>
      <c r="AH51" s="30">
        <f t="shared" si="52"/>
        <v>7866</v>
      </c>
      <c r="AI51" s="30">
        <f t="shared" si="52"/>
        <v>7963</v>
      </c>
      <c r="AJ51" s="301">
        <f t="shared" si="49"/>
        <v>8060</v>
      </c>
    </row>
    <row r="52" spans="2:36" x14ac:dyDescent="0.2">
      <c r="B52" s="5">
        <v>4</v>
      </c>
      <c r="C52" s="5">
        <f t="shared" si="39"/>
        <v>90783</v>
      </c>
      <c r="D52" s="5" t="str">
        <f t="shared" si="39"/>
        <v>I/59 Tvrdošín - centrum</v>
      </c>
      <c r="E52" s="30">
        <f>IF($G$2="Dopravný model",INDEX('A2.1 Intenzita dopravy'!$E162:$BB162,MATCH(E$47,'A2.1 Intenzita dopravy'!$E$157:$BB$157,0)),IF($G$2="Koeficienty rastu dopravy",INDEX('A2.1 Intenzita dopravy'!$E26:$BB26,MATCH('A2 Intenzita dopravy'!E$47,'A2.1 Intenzita dopravy'!$E$21:$BB$21,0)),0))</f>
        <v>10959.733107184709</v>
      </c>
      <c r="F52" s="30">
        <f>IF($G$2="Dopravný model",INDEX('A2.1 Intenzita dopravy'!$E162:$BB162,MATCH(F$47,'A2.1 Intenzita dopravy'!$E$157:$BB$157,0)),IF($G$2="Koeficienty rastu dopravy",INDEX('A2.1 Intenzita dopravy'!$E26:$BB26,MATCH('A2 Intenzita dopravy'!F$47,'A2.1 Intenzita dopravy'!$E$21:$BB$21,0)),0))</f>
        <v>11120</v>
      </c>
      <c r="G52" s="30">
        <f>IF($G$2="Dopravný model",INDEX('A2.1 Intenzita dopravy'!$E162:$BB162,MATCH(G$47,'A2.1 Intenzita dopravy'!$E$157:$BB$157,0)),IF($G$2="Koeficienty rastu dopravy",INDEX('A2.1 Intenzita dopravy'!$E26:$BB26,MATCH('A2 Intenzita dopravy'!G$47,'A2.1 Intenzita dopravy'!$E$21:$BB$21,0)),0))</f>
        <v>11282.610515299659</v>
      </c>
      <c r="H52" s="30">
        <f>IF($G$2="Dopravný model",INDEX('A2.1 Intenzita dopravy'!$E162:$BB162,MATCH(H$47,'A2.1 Intenzita dopravy'!$E$157:$BB$157,0)),IF($G$2="Koeficienty rastu dopravy",INDEX('A2.1 Intenzita dopravy'!$E26:$BB26,MATCH('A2 Intenzita dopravy'!H$47,'A2.1 Intenzita dopravy'!$E$21:$BB$21,0)),0))</f>
        <v>11447.598924455973</v>
      </c>
      <c r="I52" s="301">
        <f t="shared" si="43"/>
        <v>6714</v>
      </c>
      <c r="J52" s="30">
        <f t="shared" ref="J52:O52" si="53">($P52-$I52)/7+I52</f>
        <v>6802</v>
      </c>
      <c r="K52" s="30">
        <f t="shared" si="53"/>
        <v>6890</v>
      </c>
      <c r="L52" s="30">
        <f t="shared" si="53"/>
        <v>6978</v>
      </c>
      <c r="M52" s="30">
        <f t="shared" si="53"/>
        <v>7066</v>
      </c>
      <c r="N52" s="30">
        <f t="shared" si="53"/>
        <v>7154</v>
      </c>
      <c r="O52" s="30">
        <f t="shared" si="53"/>
        <v>7242</v>
      </c>
      <c r="P52" s="301">
        <f t="shared" si="45"/>
        <v>7330</v>
      </c>
      <c r="Q52" s="30">
        <f t="shared" ref="Q52:Y52" si="54">($Z52-$P52)/10+P52</f>
        <v>7430</v>
      </c>
      <c r="R52" s="30">
        <f t="shared" si="54"/>
        <v>7530</v>
      </c>
      <c r="S52" s="30">
        <f t="shared" si="54"/>
        <v>7630</v>
      </c>
      <c r="T52" s="30">
        <f t="shared" si="54"/>
        <v>7730</v>
      </c>
      <c r="U52" s="30">
        <f t="shared" si="54"/>
        <v>7830</v>
      </c>
      <c r="V52" s="30">
        <f t="shared" si="54"/>
        <v>7930</v>
      </c>
      <c r="W52" s="30">
        <f t="shared" si="54"/>
        <v>8030</v>
      </c>
      <c r="X52" s="30">
        <f t="shared" si="54"/>
        <v>8130</v>
      </c>
      <c r="Y52" s="30">
        <f t="shared" si="54"/>
        <v>8230</v>
      </c>
      <c r="Z52" s="301">
        <f t="shared" si="47"/>
        <v>8330</v>
      </c>
      <c r="AA52" s="30">
        <f t="shared" ref="AA52:AI52" si="55">($AJ52-$Z52)/10+Z52</f>
        <v>8444</v>
      </c>
      <c r="AB52" s="30">
        <f t="shared" si="55"/>
        <v>8558</v>
      </c>
      <c r="AC52" s="30">
        <f t="shared" si="55"/>
        <v>8672</v>
      </c>
      <c r="AD52" s="30">
        <f t="shared" si="55"/>
        <v>8786</v>
      </c>
      <c r="AE52" s="30">
        <f t="shared" si="55"/>
        <v>8900</v>
      </c>
      <c r="AF52" s="30">
        <f t="shared" si="55"/>
        <v>9014</v>
      </c>
      <c r="AG52" s="30">
        <f t="shared" si="55"/>
        <v>9128</v>
      </c>
      <c r="AH52" s="30">
        <f t="shared" si="55"/>
        <v>9242</v>
      </c>
      <c r="AI52" s="30">
        <f t="shared" si="55"/>
        <v>9356</v>
      </c>
      <c r="AJ52" s="301">
        <f t="shared" si="49"/>
        <v>9470</v>
      </c>
    </row>
    <row r="53" spans="2:36" x14ac:dyDescent="0.2">
      <c r="B53" s="5">
        <v>5</v>
      </c>
      <c r="C53" s="5">
        <f t="shared" si="39"/>
        <v>90783</v>
      </c>
      <c r="D53" s="5" t="str">
        <f t="shared" si="39"/>
        <v>I/59 Tvrdošín - severný okraj</v>
      </c>
      <c r="E53" s="30">
        <f>IF($G$2="Dopravný model",INDEX('A2.1 Intenzita dopravy'!$E163:$BB163,MATCH(E$47,'A2.1 Intenzita dopravy'!$E$157:$BB$157,0)),IF($G$2="Koeficienty rastu dopravy",INDEX('A2.1 Intenzita dopravy'!$E27:$BB27,MATCH('A2 Intenzita dopravy'!E$47,'A2.1 Intenzita dopravy'!$E$21:$BB$21,0)),0))</f>
        <v>10959.733107184709</v>
      </c>
      <c r="F53" s="30">
        <f>IF($G$2="Dopravný model",INDEX('A2.1 Intenzita dopravy'!$E163:$BB163,MATCH(F$47,'A2.1 Intenzita dopravy'!$E$157:$BB$157,0)),IF($G$2="Koeficienty rastu dopravy",INDEX('A2.1 Intenzita dopravy'!$E27:$BB27,MATCH('A2 Intenzita dopravy'!F$47,'A2.1 Intenzita dopravy'!$E$21:$BB$21,0)),0))</f>
        <v>11120</v>
      </c>
      <c r="G53" s="30">
        <f>IF($G$2="Dopravný model",INDEX('A2.1 Intenzita dopravy'!$E163:$BB163,MATCH(G$47,'A2.1 Intenzita dopravy'!$E$157:$BB$157,0)),IF($G$2="Koeficienty rastu dopravy",INDEX('A2.1 Intenzita dopravy'!$E27:$BB27,MATCH('A2 Intenzita dopravy'!G$47,'A2.1 Intenzita dopravy'!$E$21:$BB$21,0)),0))</f>
        <v>11282.610515299659</v>
      </c>
      <c r="H53" s="30">
        <f>IF($G$2="Dopravný model",INDEX('A2.1 Intenzita dopravy'!$E163:$BB163,MATCH(H$47,'A2.1 Intenzita dopravy'!$E$157:$BB$157,0)),IF($G$2="Koeficienty rastu dopravy",INDEX('A2.1 Intenzita dopravy'!$E27:$BB27,MATCH('A2 Intenzita dopravy'!H$47,'A2.1 Intenzita dopravy'!$E$21:$BB$21,0)),0))</f>
        <v>11447.598924455973</v>
      </c>
      <c r="I53" s="301">
        <f t="shared" si="43"/>
        <v>6714</v>
      </c>
      <c r="J53" s="30">
        <f>($P53-$I53)/7+I53</f>
        <v>6802</v>
      </c>
      <c r="K53" s="30">
        <f t="shared" ref="K53:O53" si="56">($P53-$I53)/7+J53</f>
        <v>6890</v>
      </c>
      <c r="L53" s="30">
        <f t="shared" si="56"/>
        <v>6978</v>
      </c>
      <c r="M53" s="30">
        <f t="shared" si="56"/>
        <v>7066</v>
      </c>
      <c r="N53" s="30">
        <f t="shared" si="56"/>
        <v>7154</v>
      </c>
      <c r="O53" s="30">
        <f t="shared" si="56"/>
        <v>7242</v>
      </c>
      <c r="P53" s="301">
        <f t="shared" si="45"/>
        <v>7330</v>
      </c>
      <c r="Q53" s="30">
        <f t="shared" ref="Q53:Y53" si="57">($Z53-$P53)/10+P53</f>
        <v>7430</v>
      </c>
      <c r="R53" s="30">
        <f t="shared" si="57"/>
        <v>7530</v>
      </c>
      <c r="S53" s="30">
        <f t="shared" si="57"/>
        <v>7630</v>
      </c>
      <c r="T53" s="30">
        <f t="shared" si="57"/>
        <v>7730</v>
      </c>
      <c r="U53" s="30">
        <f t="shared" si="57"/>
        <v>7830</v>
      </c>
      <c r="V53" s="30">
        <f t="shared" si="57"/>
        <v>7930</v>
      </c>
      <c r="W53" s="30">
        <f t="shared" si="57"/>
        <v>8030</v>
      </c>
      <c r="X53" s="30">
        <f t="shared" si="57"/>
        <v>8130</v>
      </c>
      <c r="Y53" s="30">
        <f t="shared" si="57"/>
        <v>8230</v>
      </c>
      <c r="Z53" s="301">
        <f t="shared" si="47"/>
        <v>8330</v>
      </c>
      <c r="AA53" s="30">
        <f t="shared" ref="AA53:AI53" si="58">($AJ53-$Z53)/10+Z53</f>
        <v>8444</v>
      </c>
      <c r="AB53" s="30">
        <f t="shared" si="58"/>
        <v>8558</v>
      </c>
      <c r="AC53" s="30">
        <f t="shared" si="58"/>
        <v>8672</v>
      </c>
      <c r="AD53" s="30">
        <f t="shared" si="58"/>
        <v>8786</v>
      </c>
      <c r="AE53" s="30">
        <f t="shared" si="58"/>
        <v>8900</v>
      </c>
      <c r="AF53" s="30">
        <f t="shared" si="58"/>
        <v>9014</v>
      </c>
      <c r="AG53" s="30">
        <f t="shared" si="58"/>
        <v>9128</v>
      </c>
      <c r="AH53" s="30">
        <f t="shared" si="58"/>
        <v>9242</v>
      </c>
      <c r="AI53" s="30">
        <f t="shared" si="58"/>
        <v>9356</v>
      </c>
      <c r="AJ53" s="301">
        <f t="shared" si="49"/>
        <v>9470</v>
      </c>
    </row>
    <row r="54" spans="2:36" x14ac:dyDescent="0.2">
      <c r="B54" s="5">
        <v>6</v>
      </c>
      <c r="C54" s="5">
        <f t="shared" si="39"/>
        <v>95850</v>
      </c>
      <c r="D54" s="5" t="str">
        <f t="shared" si="39"/>
        <v>Privádzač Tvrdošín</v>
      </c>
      <c r="E54" s="30">
        <f>IF($G$2="Dopravný model",INDEX('A2.1 Intenzita dopravy'!$E164:$BB164,MATCH(E$47,'A2.1 Intenzita dopravy'!$E$157:$BB$157,0)),IF($G$2="Koeficienty rastu dopravy",INDEX('A2.1 Intenzita dopravy'!$E28:$BB28,MATCH('A2 Intenzita dopravy'!E$47,'A2.1 Intenzita dopravy'!$E$21:$BB$21,0)),0))</f>
        <v>2459.3581072219868</v>
      </c>
      <c r="F54" s="30">
        <f>IF($G$2="Dopravný model",INDEX('A2.1 Intenzita dopravy'!$E164:$BB164,MATCH(F$47,'A2.1 Intenzita dopravy'!$E$157:$BB$157,0)),IF($G$2="Koeficienty rastu dopravy",INDEX('A2.1 Intenzita dopravy'!$E28:$BB28,MATCH('A2 Intenzita dopravy'!F$47,'A2.1 Intenzita dopravy'!$E$21:$BB$21,0)),0))</f>
        <v>2500</v>
      </c>
      <c r="G54" s="30">
        <f>IF($G$2="Dopravný model",INDEX('A2.1 Intenzita dopravy'!$E164:$BB164,MATCH(G$47,'A2.1 Intenzita dopravy'!$E$157:$BB$157,0)),IF($G$2="Koeficienty rastu dopravy",INDEX('A2.1 Intenzita dopravy'!$E28:$BB28,MATCH('A2 Intenzita dopravy'!G$47,'A2.1 Intenzita dopravy'!$E$21:$BB$21,0)),0))</f>
        <v>2541.3135165825047</v>
      </c>
      <c r="H54" s="30">
        <f>IF($G$2="Dopravný model",INDEX('A2.1 Intenzita dopravy'!$E164:$BB164,MATCH(H$47,'A2.1 Intenzita dopravy'!$E$157:$BB$157,0)),IF($G$2="Koeficienty rastu dopravy",INDEX('A2.1 Intenzita dopravy'!$E28:$BB28,MATCH('A2 Intenzita dopravy'!H$47,'A2.1 Intenzita dopravy'!$E$21:$BB$21,0)),0))</f>
        <v>2583.3097558259747</v>
      </c>
      <c r="I54" s="301">
        <f t="shared" si="43"/>
        <v>2626</v>
      </c>
      <c r="J54" s="30">
        <f t="shared" ref="J54:O54" si="59">($P54-$I54)/7+I54</f>
        <v>2673.7142857142858</v>
      </c>
      <c r="K54" s="30">
        <f t="shared" si="59"/>
        <v>2721.4285714285716</v>
      </c>
      <c r="L54" s="30">
        <f t="shared" si="59"/>
        <v>2769.1428571428573</v>
      </c>
      <c r="M54" s="30">
        <f t="shared" si="59"/>
        <v>2816.8571428571431</v>
      </c>
      <c r="N54" s="30">
        <f t="shared" si="59"/>
        <v>2864.5714285714289</v>
      </c>
      <c r="O54" s="30">
        <f t="shared" si="59"/>
        <v>2912.2857142857147</v>
      </c>
      <c r="P54" s="301">
        <f t="shared" si="45"/>
        <v>2960</v>
      </c>
      <c r="Q54" s="30">
        <f t="shared" ref="Q54:Y54" si="60">($Z54-$P54)/10+P54</f>
        <v>2998</v>
      </c>
      <c r="R54" s="30">
        <f t="shared" si="60"/>
        <v>3036</v>
      </c>
      <c r="S54" s="30">
        <f t="shared" si="60"/>
        <v>3074</v>
      </c>
      <c r="T54" s="30">
        <f t="shared" si="60"/>
        <v>3112</v>
      </c>
      <c r="U54" s="30">
        <f t="shared" si="60"/>
        <v>3150</v>
      </c>
      <c r="V54" s="30">
        <f t="shared" si="60"/>
        <v>3188</v>
      </c>
      <c r="W54" s="30">
        <f t="shared" si="60"/>
        <v>3226</v>
      </c>
      <c r="X54" s="30">
        <f t="shared" si="60"/>
        <v>3264</v>
      </c>
      <c r="Y54" s="30">
        <f t="shared" si="60"/>
        <v>3302</v>
      </c>
      <c r="Z54" s="301">
        <f t="shared" si="47"/>
        <v>3340</v>
      </c>
      <c r="AA54" s="30">
        <f t="shared" ref="AA54:AI54" si="61">($AJ54-$Z54)/10+Z54</f>
        <v>3392</v>
      </c>
      <c r="AB54" s="30">
        <f t="shared" si="61"/>
        <v>3444</v>
      </c>
      <c r="AC54" s="30">
        <f t="shared" si="61"/>
        <v>3496</v>
      </c>
      <c r="AD54" s="30">
        <f t="shared" si="61"/>
        <v>3548</v>
      </c>
      <c r="AE54" s="30">
        <f t="shared" si="61"/>
        <v>3600</v>
      </c>
      <c r="AF54" s="30">
        <f t="shared" si="61"/>
        <v>3652</v>
      </c>
      <c r="AG54" s="30">
        <f t="shared" si="61"/>
        <v>3704</v>
      </c>
      <c r="AH54" s="30">
        <f t="shared" si="61"/>
        <v>3756</v>
      </c>
      <c r="AI54" s="30">
        <f t="shared" si="61"/>
        <v>3808</v>
      </c>
      <c r="AJ54" s="301">
        <f t="shared" si="49"/>
        <v>3860</v>
      </c>
    </row>
    <row r="55" spans="2:36" x14ac:dyDescent="0.2">
      <c r="B55" s="5">
        <v>7</v>
      </c>
      <c r="C55" s="5" t="str">
        <f t="shared" si="39"/>
        <v/>
      </c>
      <c r="D55" s="5" t="str">
        <f t="shared" si="39"/>
        <v>R3 Tvrdošín - Nižná 1</v>
      </c>
      <c r="E55" s="30">
        <f>IF($G$2="Dopravný model",INDEX('A2.1 Intenzita dopravy'!$E165:$BB165,MATCH(E$47,'A2.1 Intenzita dopravy'!$E$157:$BB$157,0)),IF($G$2="Koeficienty rastu dopravy",INDEX('A2.1 Intenzita dopravy'!$E29:$BB29,MATCH('A2 Intenzita dopravy'!E$47,'A2.1 Intenzita dopravy'!$E$21:$BB$21,0)),0))</f>
        <v>0</v>
      </c>
      <c r="F55" s="30">
        <f>IF($G$2="Dopravný model",INDEX('A2.1 Intenzita dopravy'!$E165:$BB165,MATCH(F$47,'A2.1 Intenzita dopravy'!$E$157:$BB$157,0)),IF($G$2="Koeficienty rastu dopravy",INDEX('A2.1 Intenzita dopravy'!$E29:$BB29,MATCH('A2 Intenzita dopravy'!F$47,'A2.1 Intenzita dopravy'!$E$21:$BB$21,0)),0))</f>
        <v>0</v>
      </c>
      <c r="G55" s="30">
        <f>IF($G$2="Dopravný model",INDEX('A2.1 Intenzita dopravy'!$E165:$BB165,MATCH(G$47,'A2.1 Intenzita dopravy'!$E$157:$BB$157,0)),IF($G$2="Koeficienty rastu dopravy",INDEX('A2.1 Intenzita dopravy'!$E29:$BB29,MATCH('A2 Intenzita dopravy'!G$47,'A2.1 Intenzita dopravy'!$E$21:$BB$21,0)),0))</f>
        <v>0</v>
      </c>
      <c r="H55" s="30">
        <f>IF($G$2="Dopravný model",INDEX('A2.1 Intenzita dopravy'!$E165:$BB165,MATCH(H$47,'A2.1 Intenzita dopravy'!$E$157:$BB$157,0)),IF($G$2="Koeficienty rastu dopravy",INDEX('A2.1 Intenzita dopravy'!$E29:$BB29,MATCH('A2 Intenzita dopravy'!H$47,'A2.1 Intenzita dopravy'!$E$21:$BB$21,0)),0))</f>
        <v>0</v>
      </c>
      <c r="I55" s="301">
        <f t="shared" si="43"/>
        <v>4928</v>
      </c>
      <c r="J55" s="30">
        <f t="shared" ref="J55:O55" si="62">($P55-$I55)/7+I55</f>
        <v>5014</v>
      </c>
      <c r="K55" s="30">
        <f t="shared" si="62"/>
        <v>5100</v>
      </c>
      <c r="L55" s="30">
        <f t="shared" si="62"/>
        <v>5186</v>
      </c>
      <c r="M55" s="30">
        <f t="shared" si="62"/>
        <v>5272</v>
      </c>
      <c r="N55" s="30">
        <f t="shared" si="62"/>
        <v>5358</v>
      </c>
      <c r="O55" s="30">
        <f t="shared" si="62"/>
        <v>5444</v>
      </c>
      <c r="P55" s="301">
        <f t="shared" si="45"/>
        <v>5530</v>
      </c>
      <c r="Q55" s="30">
        <f t="shared" ref="Q55:Y55" si="63">($Z55-$P55)/10+P55</f>
        <v>5601</v>
      </c>
      <c r="R55" s="30">
        <f t="shared" si="63"/>
        <v>5672</v>
      </c>
      <c r="S55" s="30">
        <f t="shared" si="63"/>
        <v>5743</v>
      </c>
      <c r="T55" s="30">
        <f t="shared" si="63"/>
        <v>5814</v>
      </c>
      <c r="U55" s="30">
        <f t="shared" si="63"/>
        <v>5885</v>
      </c>
      <c r="V55" s="30">
        <f t="shared" si="63"/>
        <v>5956</v>
      </c>
      <c r="W55" s="30">
        <f t="shared" si="63"/>
        <v>6027</v>
      </c>
      <c r="X55" s="30">
        <f t="shared" si="63"/>
        <v>6098</v>
      </c>
      <c r="Y55" s="30">
        <f t="shared" si="63"/>
        <v>6169</v>
      </c>
      <c r="Z55" s="301">
        <f t="shared" si="47"/>
        <v>6240</v>
      </c>
      <c r="AA55" s="30">
        <f t="shared" ref="AA55:AI55" si="64">($AJ55-$Z55)/10+Z55</f>
        <v>6337</v>
      </c>
      <c r="AB55" s="30">
        <f t="shared" si="64"/>
        <v>6434</v>
      </c>
      <c r="AC55" s="30">
        <f t="shared" si="64"/>
        <v>6531</v>
      </c>
      <c r="AD55" s="30">
        <f t="shared" si="64"/>
        <v>6628</v>
      </c>
      <c r="AE55" s="30">
        <f t="shared" si="64"/>
        <v>6725</v>
      </c>
      <c r="AF55" s="30">
        <f t="shared" si="64"/>
        <v>6822</v>
      </c>
      <c r="AG55" s="30">
        <f t="shared" si="64"/>
        <v>6919</v>
      </c>
      <c r="AH55" s="30">
        <f t="shared" si="64"/>
        <v>7016</v>
      </c>
      <c r="AI55" s="30">
        <f t="shared" si="64"/>
        <v>7113</v>
      </c>
      <c r="AJ55" s="301">
        <f t="shared" si="49"/>
        <v>7210</v>
      </c>
    </row>
    <row r="56" spans="2:36" x14ac:dyDescent="0.2">
      <c r="B56" s="5">
        <v>8</v>
      </c>
      <c r="C56" s="5" t="str">
        <f t="shared" si="39"/>
        <v/>
      </c>
      <c r="D56" s="5" t="str">
        <f t="shared" si="39"/>
        <v>R3 Tvrdošín - Nižná 2</v>
      </c>
      <c r="E56" s="30">
        <f>IF($G$2="Dopravný model",INDEX('A2.1 Intenzita dopravy'!$E166:$BB166,MATCH(E$47,'A2.1 Intenzita dopravy'!$E$157:$BB$157,0)),IF($G$2="Koeficienty rastu dopravy",INDEX('A2.1 Intenzita dopravy'!$E30:$BB30,MATCH('A2 Intenzita dopravy'!E$47,'A2.1 Intenzita dopravy'!$E$21:$BB$21,0)),0))</f>
        <v>0</v>
      </c>
      <c r="F56" s="30">
        <f>IF($G$2="Dopravný model",INDEX('A2.1 Intenzita dopravy'!$E166:$BB166,MATCH(F$47,'A2.1 Intenzita dopravy'!$E$157:$BB$157,0)),IF($G$2="Koeficienty rastu dopravy",INDEX('A2.1 Intenzita dopravy'!$E30:$BB30,MATCH('A2 Intenzita dopravy'!F$47,'A2.1 Intenzita dopravy'!$E$21:$BB$21,0)),0))</f>
        <v>0</v>
      </c>
      <c r="G56" s="30">
        <f>IF($G$2="Dopravný model",INDEX('A2.1 Intenzita dopravy'!$E166:$BB166,MATCH(G$47,'A2.1 Intenzita dopravy'!$E$157:$BB$157,0)),IF($G$2="Koeficienty rastu dopravy",INDEX('A2.1 Intenzita dopravy'!$E30:$BB30,MATCH('A2 Intenzita dopravy'!G$47,'A2.1 Intenzita dopravy'!$E$21:$BB$21,0)),0))</f>
        <v>0</v>
      </c>
      <c r="H56" s="30">
        <f>IF($G$2="Dopravný model",INDEX('A2.1 Intenzita dopravy'!$E166:$BB166,MATCH(H$47,'A2.1 Intenzita dopravy'!$E$157:$BB$157,0)),IF($G$2="Koeficienty rastu dopravy",INDEX('A2.1 Intenzita dopravy'!$E30:$BB30,MATCH('A2 Intenzita dopravy'!H$47,'A2.1 Intenzita dopravy'!$E$21:$BB$21,0)),0))</f>
        <v>0</v>
      </c>
      <c r="I56" s="301">
        <f t="shared" si="43"/>
        <v>4928</v>
      </c>
      <c r="J56" s="30">
        <f t="shared" ref="J56:O56" si="65">($P56-$I56)/7+I56</f>
        <v>5014</v>
      </c>
      <c r="K56" s="30">
        <f t="shared" si="65"/>
        <v>5100</v>
      </c>
      <c r="L56" s="30">
        <f t="shared" si="65"/>
        <v>5186</v>
      </c>
      <c r="M56" s="30">
        <f t="shared" si="65"/>
        <v>5272</v>
      </c>
      <c r="N56" s="30">
        <f t="shared" si="65"/>
        <v>5358</v>
      </c>
      <c r="O56" s="30">
        <f t="shared" si="65"/>
        <v>5444</v>
      </c>
      <c r="P56" s="301">
        <f t="shared" si="45"/>
        <v>5530</v>
      </c>
      <c r="Q56" s="30">
        <f t="shared" ref="Q56:Y56" si="66">($Z56-$P56)/10+P56</f>
        <v>5601</v>
      </c>
      <c r="R56" s="30">
        <f t="shared" si="66"/>
        <v>5672</v>
      </c>
      <c r="S56" s="30">
        <f t="shared" si="66"/>
        <v>5743</v>
      </c>
      <c r="T56" s="30">
        <f t="shared" si="66"/>
        <v>5814</v>
      </c>
      <c r="U56" s="30">
        <f t="shared" si="66"/>
        <v>5885</v>
      </c>
      <c r="V56" s="30">
        <f t="shared" si="66"/>
        <v>5956</v>
      </c>
      <c r="W56" s="30">
        <f t="shared" si="66"/>
        <v>6027</v>
      </c>
      <c r="X56" s="30">
        <f t="shared" si="66"/>
        <v>6098</v>
      </c>
      <c r="Y56" s="30">
        <f t="shared" si="66"/>
        <v>6169</v>
      </c>
      <c r="Z56" s="301">
        <f t="shared" si="47"/>
        <v>6240</v>
      </c>
      <c r="AA56" s="30">
        <f t="shared" ref="AA56:AI56" si="67">($AJ56-$Z56)/10+Z56</f>
        <v>6337</v>
      </c>
      <c r="AB56" s="30">
        <f t="shared" si="67"/>
        <v>6434</v>
      </c>
      <c r="AC56" s="30">
        <f t="shared" si="67"/>
        <v>6531</v>
      </c>
      <c r="AD56" s="30">
        <f t="shared" si="67"/>
        <v>6628</v>
      </c>
      <c r="AE56" s="30">
        <f t="shared" si="67"/>
        <v>6725</v>
      </c>
      <c r="AF56" s="30">
        <f t="shared" si="67"/>
        <v>6822</v>
      </c>
      <c r="AG56" s="30">
        <f t="shared" si="67"/>
        <v>6919</v>
      </c>
      <c r="AH56" s="30">
        <f t="shared" si="67"/>
        <v>7016</v>
      </c>
      <c r="AI56" s="30">
        <f t="shared" si="67"/>
        <v>7113</v>
      </c>
      <c r="AJ56" s="301">
        <f t="shared" si="49"/>
        <v>7210</v>
      </c>
    </row>
    <row r="57" spans="2:36" x14ac:dyDescent="0.2">
      <c r="B57" s="5">
        <v>9</v>
      </c>
      <c r="C57" s="5" t="str">
        <f t="shared" si="39"/>
        <v/>
      </c>
      <c r="D57" s="5" t="str">
        <f t="shared" si="39"/>
        <v>Privádzač Nižná</v>
      </c>
      <c r="E57" s="30">
        <f>IF($G$2="Dopravný model",INDEX('A2.1 Intenzita dopravy'!$E167:$BB167,MATCH(E$47,'A2.1 Intenzita dopravy'!$E$157:$BB$157,0)),IF($G$2="Koeficienty rastu dopravy",INDEX('A2.1 Intenzita dopravy'!$E31:$BB31,MATCH('A2 Intenzita dopravy'!E$47,'A2.1 Intenzita dopravy'!$E$21:$BB$21,0)),0))</f>
        <v>0</v>
      </c>
      <c r="F57" s="30">
        <f>IF($G$2="Dopravný model",INDEX('A2.1 Intenzita dopravy'!$E167:$BB167,MATCH(F$47,'A2.1 Intenzita dopravy'!$E$157:$BB$157,0)),IF($G$2="Koeficienty rastu dopravy",INDEX('A2.1 Intenzita dopravy'!$E31:$BB31,MATCH('A2 Intenzita dopravy'!F$47,'A2.1 Intenzita dopravy'!$E$21:$BB$21,0)),0))</f>
        <v>0</v>
      </c>
      <c r="G57" s="30">
        <f>IF($G$2="Dopravný model",INDEX('A2.1 Intenzita dopravy'!$E167:$BB167,MATCH(G$47,'A2.1 Intenzita dopravy'!$E$157:$BB$157,0)),IF($G$2="Koeficienty rastu dopravy",INDEX('A2.1 Intenzita dopravy'!$E31:$BB31,MATCH('A2 Intenzita dopravy'!G$47,'A2.1 Intenzita dopravy'!$E$21:$BB$21,0)),0))</f>
        <v>0</v>
      </c>
      <c r="H57" s="30">
        <f>IF($G$2="Dopravný model",INDEX('A2.1 Intenzita dopravy'!$E167:$BB167,MATCH(H$47,'A2.1 Intenzita dopravy'!$E$157:$BB$157,0)),IF($G$2="Koeficienty rastu dopravy",INDEX('A2.1 Intenzita dopravy'!$E31:$BB31,MATCH('A2 Intenzita dopravy'!H$47,'A2.1 Intenzita dopravy'!$E$21:$BB$21,0)),0))</f>
        <v>0</v>
      </c>
      <c r="I57" s="301">
        <f t="shared" si="43"/>
        <v>4928</v>
      </c>
      <c r="J57" s="30">
        <f t="shared" ref="J57:O57" si="68">($P57-$I57)/7+I57</f>
        <v>5014</v>
      </c>
      <c r="K57" s="30">
        <f t="shared" si="68"/>
        <v>5100</v>
      </c>
      <c r="L57" s="30">
        <f t="shared" si="68"/>
        <v>5186</v>
      </c>
      <c r="M57" s="30">
        <f t="shared" si="68"/>
        <v>5272</v>
      </c>
      <c r="N57" s="30">
        <f t="shared" si="68"/>
        <v>5358</v>
      </c>
      <c r="O57" s="30">
        <f t="shared" si="68"/>
        <v>5444</v>
      </c>
      <c r="P57" s="301">
        <f t="shared" si="45"/>
        <v>5530</v>
      </c>
      <c r="Q57" s="30">
        <f t="shared" ref="Q57:Y57" si="69">($Z57-$P57)/10+P57</f>
        <v>5601</v>
      </c>
      <c r="R57" s="30">
        <f t="shared" si="69"/>
        <v>5672</v>
      </c>
      <c r="S57" s="30">
        <f t="shared" si="69"/>
        <v>5743</v>
      </c>
      <c r="T57" s="30">
        <f t="shared" si="69"/>
        <v>5814</v>
      </c>
      <c r="U57" s="30">
        <f t="shared" si="69"/>
        <v>5885</v>
      </c>
      <c r="V57" s="30">
        <f t="shared" si="69"/>
        <v>5956</v>
      </c>
      <c r="W57" s="30">
        <f t="shared" si="69"/>
        <v>6027</v>
      </c>
      <c r="X57" s="30">
        <f t="shared" si="69"/>
        <v>6098</v>
      </c>
      <c r="Y57" s="30">
        <f t="shared" si="69"/>
        <v>6169</v>
      </c>
      <c r="Z57" s="301">
        <f t="shared" si="47"/>
        <v>6240</v>
      </c>
      <c r="AA57" s="30">
        <f t="shared" ref="AA57:AI57" si="70">($AJ57-$Z57)/10+Z57</f>
        <v>6337</v>
      </c>
      <c r="AB57" s="30">
        <f t="shared" si="70"/>
        <v>6434</v>
      </c>
      <c r="AC57" s="30">
        <f t="shared" si="70"/>
        <v>6531</v>
      </c>
      <c r="AD57" s="30">
        <f t="shared" si="70"/>
        <v>6628</v>
      </c>
      <c r="AE57" s="30">
        <f t="shared" si="70"/>
        <v>6725</v>
      </c>
      <c r="AF57" s="30">
        <f t="shared" si="70"/>
        <v>6822</v>
      </c>
      <c r="AG57" s="30">
        <f t="shared" si="70"/>
        <v>6919</v>
      </c>
      <c r="AH57" s="30">
        <f t="shared" si="70"/>
        <v>7016</v>
      </c>
      <c r="AI57" s="30">
        <f t="shared" si="70"/>
        <v>7113</v>
      </c>
      <c r="AJ57" s="301">
        <f t="shared" si="49"/>
        <v>7210</v>
      </c>
    </row>
    <row r="58" spans="2:36" x14ac:dyDescent="0.2">
      <c r="B58" s="5">
        <v>10</v>
      </c>
      <c r="C58" s="5" t="str">
        <f t="shared" si="39"/>
        <v/>
      </c>
      <c r="D58" s="5" t="str">
        <f t="shared" si="39"/>
        <v/>
      </c>
      <c r="E58" s="30">
        <f>IF($G$2="Dopravný model",INDEX('A2.1 Intenzita dopravy'!$E168:$BB168,MATCH(E$47,'A2.1 Intenzita dopravy'!$E$157:$BB$157,0)),IF($G$2="Koeficienty rastu dopravy",INDEX('A2.1 Intenzita dopravy'!$E32:$BB32,MATCH('A2 Intenzita dopravy'!E$47,'A2.1 Intenzita dopravy'!$E$21:$BB$21,0)),0))</f>
        <v>0</v>
      </c>
      <c r="F58" s="30">
        <f>IF($G$2="Dopravný model",INDEX('A2.1 Intenzita dopravy'!$E168:$BB168,MATCH(F$47,'A2.1 Intenzita dopravy'!$E$157:$BB$157,0)),IF($G$2="Koeficienty rastu dopravy",INDEX('A2.1 Intenzita dopravy'!$E32:$BB32,MATCH('A2 Intenzita dopravy'!F$47,'A2.1 Intenzita dopravy'!$E$21:$BB$21,0)),0))</f>
        <v>0</v>
      </c>
      <c r="G58" s="30">
        <f>IF($G$2="Dopravný model",INDEX('A2.1 Intenzita dopravy'!$E168:$BB168,MATCH(G$47,'A2.1 Intenzita dopravy'!$E$157:$BB$157,0)),IF($G$2="Koeficienty rastu dopravy",INDEX('A2.1 Intenzita dopravy'!$E32:$BB32,MATCH('A2 Intenzita dopravy'!G$47,'A2.1 Intenzita dopravy'!$E$21:$BB$21,0)),0))</f>
        <v>0</v>
      </c>
      <c r="H58" s="30">
        <f>IF($G$2="Dopravný model",INDEX('A2.1 Intenzita dopravy'!$E168:$BB168,MATCH(H$47,'A2.1 Intenzita dopravy'!$E$157:$BB$157,0)),IF($G$2="Koeficienty rastu dopravy",INDEX('A2.1 Intenzita dopravy'!$E32:$BB32,MATCH('A2 Intenzita dopravy'!H$47,'A2.1 Intenzita dopravy'!$E$21:$BB$21,0)),0))</f>
        <v>0</v>
      </c>
      <c r="I58" s="301">
        <f>IF($G$2="Dopravný model",INDEX('A2.1 Intenzita dopravy'!$E168:$BB168,MATCH(I$47,'A2.1 Intenzita dopravy'!$E$157:$BB$157,0)),IF($G$2="Koeficienty rastu dopravy",INDEX('A2.1 Intenzita dopravy'!$E32:$BB32,MATCH('A2 Intenzita dopravy'!I$47,'A2.1 Intenzita dopravy'!$E$21:$BB$21,0)),0))</f>
        <v>0</v>
      </c>
      <c r="J58" s="30">
        <f>IF($G$2="Dopravný model",INDEX('A2.1 Intenzita dopravy'!$E168:$BB168,MATCH(J$47,'A2.1 Intenzita dopravy'!$E$157:$BB$157,0)),IF($G$2="Koeficienty rastu dopravy",INDEX('A2.1 Intenzita dopravy'!$E32:$BB32,MATCH('A2 Intenzita dopravy'!J$47,'A2.1 Intenzita dopravy'!$E$21:$BB$21,0)),0))</f>
        <v>0</v>
      </c>
      <c r="K58" s="30">
        <f>IF($G$2="Dopravný model",INDEX('A2.1 Intenzita dopravy'!$E168:$BB168,MATCH(K$47,'A2.1 Intenzita dopravy'!$E$157:$BB$157,0)),IF($G$2="Koeficienty rastu dopravy",INDEX('A2.1 Intenzita dopravy'!$E32:$BB32,MATCH('A2 Intenzita dopravy'!K$47,'A2.1 Intenzita dopravy'!$E$21:$BB$21,0)),0))</f>
        <v>0</v>
      </c>
      <c r="L58" s="30">
        <f>IF($G$2="Dopravný model",INDEX('A2.1 Intenzita dopravy'!$E168:$BB168,MATCH(L$47,'A2.1 Intenzita dopravy'!$E$157:$BB$157,0)),IF($G$2="Koeficienty rastu dopravy",INDEX('A2.1 Intenzita dopravy'!$E32:$BB32,MATCH('A2 Intenzita dopravy'!L$47,'A2.1 Intenzita dopravy'!$E$21:$BB$21,0)),0))</f>
        <v>0</v>
      </c>
      <c r="M58" s="30">
        <f>IF($G$2="Dopravný model",INDEX('A2.1 Intenzita dopravy'!$E168:$BB168,MATCH(M$47,'A2.1 Intenzita dopravy'!$E$157:$BB$157,0)),IF($G$2="Koeficienty rastu dopravy",INDEX('A2.1 Intenzita dopravy'!$E32:$BB32,MATCH('A2 Intenzita dopravy'!M$47,'A2.1 Intenzita dopravy'!$E$21:$BB$21,0)),0))</f>
        <v>0</v>
      </c>
      <c r="N58" s="30">
        <f>IF($G$2="Dopravný model",INDEX('A2.1 Intenzita dopravy'!$E168:$BB168,MATCH(N$47,'A2.1 Intenzita dopravy'!$E$157:$BB$157,0)),IF($G$2="Koeficienty rastu dopravy",INDEX('A2.1 Intenzita dopravy'!$E32:$BB32,MATCH('A2 Intenzita dopravy'!N$47,'A2.1 Intenzita dopravy'!$E$21:$BB$21,0)),0))</f>
        <v>0</v>
      </c>
      <c r="O58" s="30">
        <f>IF($G$2="Dopravný model",INDEX('A2.1 Intenzita dopravy'!$E168:$BB168,MATCH(O$47,'A2.1 Intenzita dopravy'!$E$157:$BB$157,0)),IF($G$2="Koeficienty rastu dopravy",INDEX('A2.1 Intenzita dopravy'!$E32:$BB32,MATCH('A2 Intenzita dopravy'!O$47,'A2.1 Intenzita dopravy'!$E$21:$BB$21,0)),0))</f>
        <v>0</v>
      </c>
      <c r="P58" s="301">
        <f t="shared" si="45"/>
        <v>0</v>
      </c>
      <c r="Q58" s="30">
        <f>IF($G$2="Dopravný model",INDEX('A2.1 Intenzita dopravy'!$E168:$BB168,MATCH(Q$47,'A2.1 Intenzita dopravy'!$E$157:$BB$157,0)),IF($G$2="Koeficienty rastu dopravy",INDEX('A2.1 Intenzita dopravy'!$E32:$BB32,MATCH('A2 Intenzita dopravy'!Q$47,'A2.1 Intenzita dopravy'!$E$21:$BB$21,0)),0))</f>
        <v>0</v>
      </c>
      <c r="R58" s="30">
        <f>IF($G$2="Dopravný model",INDEX('A2.1 Intenzita dopravy'!$E168:$BB168,MATCH(R$47,'A2.1 Intenzita dopravy'!$E$157:$BB$157,0)),IF($G$2="Koeficienty rastu dopravy",INDEX('A2.1 Intenzita dopravy'!$E32:$BB32,MATCH('A2 Intenzita dopravy'!R$47,'A2.1 Intenzita dopravy'!$E$21:$BB$21,0)),0))</f>
        <v>0</v>
      </c>
      <c r="S58" s="30">
        <f>IF($G$2="Dopravný model",INDEX('A2.1 Intenzita dopravy'!$E168:$BB168,MATCH(S$47,'A2.1 Intenzita dopravy'!$E$157:$BB$157,0)),IF($G$2="Koeficienty rastu dopravy",INDEX('A2.1 Intenzita dopravy'!$E32:$BB32,MATCH('A2 Intenzita dopravy'!S$47,'A2.1 Intenzita dopravy'!$E$21:$BB$21,0)),0))</f>
        <v>0</v>
      </c>
      <c r="T58" s="30">
        <f>IF($G$2="Dopravný model",INDEX('A2.1 Intenzita dopravy'!$E168:$BB168,MATCH(T$47,'A2.1 Intenzita dopravy'!$E$157:$BB$157,0)),IF($G$2="Koeficienty rastu dopravy",INDEX('A2.1 Intenzita dopravy'!$E32:$BB32,MATCH('A2 Intenzita dopravy'!T$47,'A2.1 Intenzita dopravy'!$E$21:$BB$21,0)),0))</f>
        <v>0</v>
      </c>
      <c r="U58" s="30">
        <f>IF($G$2="Dopravný model",INDEX('A2.1 Intenzita dopravy'!$E168:$BB168,MATCH(U$47,'A2.1 Intenzita dopravy'!$E$157:$BB$157,0)),IF($G$2="Koeficienty rastu dopravy",INDEX('A2.1 Intenzita dopravy'!$E32:$BB32,MATCH('A2 Intenzita dopravy'!U$47,'A2.1 Intenzita dopravy'!$E$21:$BB$21,0)),0))</f>
        <v>0</v>
      </c>
      <c r="V58" s="30">
        <f>IF($G$2="Dopravný model",INDEX('A2.1 Intenzita dopravy'!$E168:$BB168,MATCH(V$47,'A2.1 Intenzita dopravy'!$E$157:$BB$157,0)),IF($G$2="Koeficienty rastu dopravy",INDEX('A2.1 Intenzita dopravy'!$E32:$BB32,MATCH('A2 Intenzita dopravy'!V$47,'A2.1 Intenzita dopravy'!$E$21:$BB$21,0)),0))</f>
        <v>0</v>
      </c>
      <c r="W58" s="30">
        <f>IF($G$2="Dopravný model",INDEX('A2.1 Intenzita dopravy'!$E168:$BB168,MATCH(W$47,'A2.1 Intenzita dopravy'!$E$157:$BB$157,0)),IF($G$2="Koeficienty rastu dopravy",INDEX('A2.1 Intenzita dopravy'!$E32:$BB32,MATCH('A2 Intenzita dopravy'!W$47,'A2.1 Intenzita dopravy'!$E$21:$BB$21,0)),0))</f>
        <v>0</v>
      </c>
      <c r="X58" s="30">
        <f>IF($G$2="Dopravný model",INDEX('A2.1 Intenzita dopravy'!$E168:$BB168,MATCH(X$47,'A2.1 Intenzita dopravy'!$E$157:$BB$157,0)),IF($G$2="Koeficienty rastu dopravy",INDEX('A2.1 Intenzita dopravy'!$E32:$BB32,MATCH('A2 Intenzita dopravy'!X$47,'A2.1 Intenzita dopravy'!$E$21:$BB$21,0)),0))</f>
        <v>0</v>
      </c>
      <c r="Y58" s="30">
        <f>IF($G$2="Dopravný model",INDEX('A2.1 Intenzita dopravy'!$E168:$BB168,MATCH(Y$47,'A2.1 Intenzita dopravy'!$E$157:$BB$157,0)),IF($G$2="Koeficienty rastu dopravy",INDEX('A2.1 Intenzita dopravy'!$E32:$BB32,MATCH('A2 Intenzita dopravy'!Y$47,'A2.1 Intenzita dopravy'!$E$21:$BB$21,0)),0))</f>
        <v>0</v>
      </c>
      <c r="Z58" s="301">
        <f t="shared" si="47"/>
        <v>0</v>
      </c>
      <c r="AA58" s="30">
        <f>IF($G$2="Dopravný model",INDEX('A2.1 Intenzita dopravy'!$E168:$BB168,MATCH(AA$47,'A2.1 Intenzita dopravy'!$E$157:$BB$157,0)),IF($G$2="Koeficienty rastu dopravy",INDEX('A2.1 Intenzita dopravy'!$E32:$BB32,MATCH('A2 Intenzita dopravy'!AA$47,'A2.1 Intenzita dopravy'!$E$21:$BB$21,0)),0))</f>
        <v>0</v>
      </c>
      <c r="AB58" s="30">
        <f>IF($G$2="Dopravný model",INDEX('A2.1 Intenzita dopravy'!$E168:$BB168,MATCH(AB$47,'A2.1 Intenzita dopravy'!$E$157:$BB$157,0)),IF($G$2="Koeficienty rastu dopravy",INDEX('A2.1 Intenzita dopravy'!$E32:$BB32,MATCH('A2 Intenzita dopravy'!AB$47,'A2.1 Intenzita dopravy'!$E$21:$BB$21,0)),0))</f>
        <v>0</v>
      </c>
      <c r="AC58" s="30">
        <f>IF($G$2="Dopravný model",INDEX('A2.1 Intenzita dopravy'!$E168:$BB168,MATCH(AC$47,'A2.1 Intenzita dopravy'!$E$157:$BB$157,0)),IF($G$2="Koeficienty rastu dopravy",INDEX('A2.1 Intenzita dopravy'!$E32:$BB32,MATCH('A2 Intenzita dopravy'!AC$47,'A2.1 Intenzita dopravy'!$E$21:$BB$21,0)),0))</f>
        <v>0</v>
      </c>
      <c r="AD58" s="30">
        <f>IF($G$2="Dopravný model",INDEX('A2.1 Intenzita dopravy'!$E168:$BB168,MATCH(AD$47,'A2.1 Intenzita dopravy'!$E$157:$BB$157,0)),IF($G$2="Koeficienty rastu dopravy",INDEX('A2.1 Intenzita dopravy'!$E32:$BB32,MATCH('A2 Intenzita dopravy'!AD$47,'A2.1 Intenzita dopravy'!$E$21:$BB$21,0)),0))</f>
        <v>0</v>
      </c>
      <c r="AE58" s="30">
        <f>IF($G$2="Dopravný model",INDEX('A2.1 Intenzita dopravy'!$E168:$BB168,MATCH(AE$47,'A2.1 Intenzita dopravy'!$E$157:$BB$157,0)),IF($G$2="Koeficienty rastu dopravy",INDEX('A2.1 Intenzita dopravy'!$E32:$BB32,MATCH('A2 Intenzita dopravy'!AE$47,'A2.1 Intenzita dopravy'!$E$21:$BB$21,0)),0))</f>
        <v>0</v>
      </c>
      <c r="AF58" s="30">
        <f>IF($G$2="Dopravný model",INDEX('A2.1 Intenzita dopravy'!$E168:$BB168,MATCH(AF$47,'A2.1 Intenzita dopravy'!$E$157:$BB$157,0)),IF($G$2="Koeficienty rastu dopravy",INDEX('A2.1 Intenzita dopravy'!$E32:$BB32,MATCH('A2 Intenzita dopravy'!AF$47,'A2.1 Intenzita dopravy'!$E$21:$BB$21,0)),0))</f>
        <v>0</v>
      </c>
      <c r="AG58" s="30">
        <f>IF($G$2="Dopravný model",INDEX('A2.1 Intenzita dopravy'!$E168:$BB168,MATCH(AG$47,'A2.1 Intenzita dopravy'!$E$157:$BB$157,0)),IF($G$2="Koeficienty rastu dopravy",INDEX('A2.1 Intenzita dopravy'!$E32:$BB32,MATCH('A2 Intenzita dopravy'!AG$47,'A2.1 Intenzita dopravy'!$E$21:$BB$21,0)),0))</f>
        <v>0</v>
      </c>
      <c r="AH58" s="30">
        <f>IF($G$2="Dopravný model",INDEX('A2.1 Intenzita dopravy'!$E168:$BB168,MATCH(AH$47,'A2.1 Intenzita dopravy'!$E$157:$BB$157,0)),IF($G$2="Koeficienty rastu dopravy",INDEX('A2.1 Intenzita dopravy'!$E32:$BB32,MATCH('A2 Intenzita dopravy'!AH$47,'A2.1 Intenzita dopravy'!$E$21:$BB$21,0)),0))</f>
        <v>0</v>
      </c>
      <c r="AI58" s="30">
        <f>IF($G$2="Dopravný model",INDEX('A2.1 Intenzita dopravy'!$E168:$BB168,MATCH(AI$47,'A2.1 Intenzita dopravy'!$E$157:$BB$157,0)),IF($G$2="Koeficienty rastu dopravy",INDEX('A2.1 Intenzita dopravy'!$E32:$BB32,MATCH('A2 Intenzita dopravy'!AI$47,'A2.1 Intenzita dopravy'!$E$21:$BB$21,0)),0))</f>
        <v>0</v>
      </c>
      <c r="AJ58" s="301">
        <f t="shared" si="49"/>
        <v>0</v>
      </c>
    </row>
    <row r="60" spans="2:36" ht="6" customHeight="1" x14ac:dyDescent="0.2"/>
    <row r="61" spans="2:36" x14ac:dyDescent="0.2">
      <c r="B61" s="336" t="s">
        <v>298</v>
      </c>
      <c r="C61" s="337"/>
      <c r="D61" s="338"/>
      <c r="E61" s="34">
        <f>'A1 Parametre'!$C$6</f>
        <v>2019</v>
      </c>
      <c r="F61" s="34">
        <f t="shared" ref="F61:AJ61" si="71">E61+1</f>
        <v>2020</v>
      </c>
      <c r="G61" s="34">
        <f t="shared" si="71"/>
        <v>2021</v>
      </c>
      <c r="H61" s="34">
        <f t="shared" si="71"/>
        <v>2022</v>
      </c>
      <c r="I61" s="299">
        <f t="shared" si="71"/>
        <v>2023</v>
      </c>
      <c r="J61" s="34">
        <f t="shared" si="71"/>
        <v>2024</v>
      </c>
      <c r="K61" s="34">
        <f t="shared" si="71"/>
        <v>2025</v>
      </c>
      <c r="L61" s="34">
        <f t="shared" si="71"/>
        <v>2026</v>
      </c>
      <c r="M61" s="34">
        <f t="shared" si="71"/>
        <v>2027</v>
      </c>
      <c r="N61" s="34">
        <f t="shared" si="71"/>
        <v>2028</v>
      </c>
      <c r="O61" s="34">
        <f t="shared" si="71"/>
        <v>2029</v>
      </c>
      <c r="P61" s="299">
        <f t="shared" si="71"/>
        <v>2030</v>
      </c>
      <c r="Q61" s="34">
        <f t="shared" si="71"/>
        <v>2031</v>
      </c>
      <c r="R61" s="34">
        <f t="shared" si="71"/>
        <v>2032</v>
      </c>
      <c r="S61" s="34">
        <f t="shared" si="71"/>
        <v>2033</v>
      </c>
      <c r="T61" s="34">
        <f t="shared" si="71"/>
        <v>2034</v>
      </c>
      <c r="U61" s="34">
        <f t="shared" si="71"/>
        <v>2035</v>
      </c>
      <c r="V61" s="34">
        <f t="shared" si="71"/>
        <v>2036</v>
      </c>
      <c r="W61" s="34">
        <f t="shared" si="71"/>
        <v>2037</v>
      </c>
      <c r="X61" s="34">
        <f t="shared" si="71"/>
        <v>2038</v>
      </c>
      <c r="Y61" s="34">
        <f t="shared" si="71"/>
        <v>2039</v>
      </c>
      <c r="Z61" s="299">
        <f t="shared" si="71"/>
        <v>2040</v>
      </c>
      <c r="AA61" s="34">
        <f t="shared" si="71"/>
        <v>2041</v>
      </c>
      <c r="AB61" s="34">
        <f t="shared" si="71"/>
        <v>2042</v>
      </c>
      <c r="AC61" s="34">
        <f t="shared" si="71"/>
        <v>2043</v>
      </c>
      <c r="AD61" s="34">
        <f t="shared" si="71"/>
        <v>2044</v>
      </c>
      <c r="AE61" s="34">
        <f t="shared" si="71"/>
        <v>2045</v>
      </c>
      <c r="AF61" s="34">
        <f t="shared" si="71"/>
        <v>2046</v>
      </c>
      <c r="AG61" s="34">
        <f t="shared" si="71"/>
        <v>2047</v>
      </c>
      <c r="AH61" s="34">
        <f t="shared" si="71"/>
        <v>2048</v>
      </c>
      <c r="AI61" s="34">
        <f t="shared" si="71"/>
        <v>2049</v>
      </c>
      <c r="AJ61" s="299">
        <f t="shared" si="71"/>
        <v>2050</v>
      </c>
    </row>
    <row r="62" spans="2:36" x14ac:dyDescent="0.2">
      <c r="B62" s="32" t="s">
        <v>132</v>
      </c>
      <c r="C62" s="32" t="s">
        <v>131</v>
      </c>
      <c r="D62" s="32" t="s">
        <v>61</v>
      </c>
      <c r="E62" s="81">
        <v>1</v>
      </c>
      <c r="F62" s="81">
        <f>E62+1</f>
        <v>2</v>
      </c>
      <c r="G62" s="81">
        <f t="shared" ref="G62:AJ62" si="72">F62+1</f>
        <v>3</v>
      </c>
      <c r="H62" s="81">
        <f t="shared" si="72"/>
        <v>4</v>
      </c>
      <c r="I62" s="300">
        <f t="shared" si="72"/>
        <v>5</v>
      </c>
      <c r="J62" s="81">
        <f t="shared" si="72"/>
        <v>6</v>
      </c>
      <c r="K62" s="81">
        <f t="shared" si="72"/>
        <v>7</v>
      </c>
      <c r="L62" s="81">
        <f t="shared" si="72"/>
        <v>8</v>
      </c>
      <c r="M62" s="81">
        <f t="shared" si="72"/>
        <v>9</v>
      </c>
      <c r="N62" s="81">
        <f t="shared" si="72"/>
        <v>10</v>
      </c>
      <c r="O62" s="81">
        <f t="shared" si="72"/>
        <v>11</v>
      </c>
      <c r="P62" s="300">
        <f t="shared" si="72"/>
        <v>12</v>
      </c>
      <c r="Q62" s="81">
        <f t="shared" si="72"/>
        <v>13</v>
      </c>
      <c r="R62" s="81">
        <f t="shared" si="72"/>
        <v>14</v>
      </c>
      <c r="S62" s="81">
        <f t="shared" si="72"/>
        <v>15</v>
      </c>
      <c r="T62" s="81">
        <f t="shared" si="72"/>
        <v>16</v>
      </c>
      <c r="U62" s="81">
        <f t="shared" si="72"/>
        <v>17</v>
      </c>
      <c r="V62" s="81">
        <f t="shared" si="72"/>
        <v>18</v>
      </c>
      <c r="W62" s="81">
        <f t="shared" si="72"/>
        <v>19</v>
      </c>
      <c r="X62" s="81">
        <f t="shared" si="72"/>
        <v>20</v>
      </c>
      <c r="Y62" s="81">
        <f t="shared" si="72"/>
        <v>21</v>
      </c>
      <c r="Z62" s="300">
        <f t="shared" si="72"/>
        <v>22</v>
      </c>
      <c r="AA62" s="81">
        <f t="shared" si="72"/>
        <v>23</v>
      </c>
      <c r="AB62" s="81">
        <f t="shared" si="72"/>
        <v>24</v>
      </c>
      <c r="AC62" s="81">
        <f t="shared" si="72"/>
        <v>25</v>
      </c>
      <c r="AD62" s="81">
        <f t="shared" si="72"/>
        <v>26</v>
      </c>
      <c r="AE62" s="81">
        <f t="shared" si="72"/>
        <v>27</v>
      </c>
      <c r="AF62" s="81">
        <f t="shared" si="72"/>
        <v>28</v>
      </c>
      <c r="AG62" s="81">
        <f t="shared" si="72"/>
        <v>29</v>
      </c>
      <c r="AH62" s="81">
        <f t="shared" si="72"/>
        <v>30</v>
      </c>
      <c r="AI62" s="81">
        <f t="shared" si="72"/>
        <v>31</v>
      </c>
      <c r="AJ62" s="300">
        <f t="shared" si="72"/>
        <v>32</v>
      </c>
    </row>
    <row r="63" spans="2:36" x14ac:dyDescent="0.2">
      <c r="B63" s="5">
        <v>1</v>
      </c>
      <c r="C63" s="5">
        <f t="shared" ref="C63:D72" si="73">C35</f>
        <v>90780</v>
      </c>
      <c r="D63" s="5" t="str">
        <f t="shared" si="73"/>
        <v>I/59 Nižná - Tvrdošín</v>
      </c>
      <c r="E63" s="30">
        <f>IF($G$2="Dopravný model",INDEX('A2.1 Intenzita dopravy'!$E175:$BB175,MATCH(E$61,'A2.1 Intenzita dopravy'!$E$173:$BB$173,0)),IF($G$2="Koeficienty rastu dopravy",INDEX('A2.1 Intenzita dopravy'!$E39:$BB39,MATCH('A2 Intenzita dopravy'!E$61,'A2.1 Intenzita dopravy'!$E$37:$BB$37,0)),0))</f>
        <v>2007.0910194846419</v>
      </c>
      <c r="F63" s="30">
        <f>IF($G$2="Dopravný model",INDEX('A2.1 Intenzita dopravy'!$E175:$BB175,MATCH(F$61,'A2.1 Intenzita dopravy'!$E$173:$BB$173,0)),IF($G$2="Koeficienty rastu dopravy",INDEX('A2.1 Intenzita dopravy'!$E39:$BB39,MATCH('A2 Intenzita dopravy'!F$61,'A2.1 Intenzita dopravy'!$E$37:$BB$37,0)),0))</f>
        <v>2040</v>
      </c>
      <c r="G63" s="30">
        <f>IF($G$2="Dopravný model",INDEX('A2.1 Intenzita dopravy'!$E175:$BB175,MATCH(G$61,'A2.1 Intenzita dopravy'!$E$173:$BB$173,0)),IF($G$2="Koeficienty rastu dopravy",INDEX('A2.1 Intenzita dopravy'!$E39:$BB39,MATCH('A2 Intenzita dopravy'!G$61,'A2.1 Intenzita dopravy'!$E$37:$BB$37,0)),0))</f>
        <v>2073.448567902301</v>
      </c>
      <c r="H63" s="30">
        <f>IF($G$2="Dopravný model",INDEX('A2.1 Intenzita dopravy'!$E175:$BB175,MATCH(H$61,'A2.1 Intenzita dopravy'!$E$173:$BB$173,0)),IF($G$2="Koeficienty rastu dopravy",INDEX('A2.1 Intenzita dopravy'!$E39:$BB39,MATCH('A2 Intenzita dopravy'!H$61,'A2.1 Intenzita dopravy'!$E$37:$BB$37,0)),0))</f>
        <v>2107.445570458874</v>
      </c>
      <c r="I63" s="301">
        <f>N7</f>
        <v>2142</v>
      </c>
      <c r="J63" s="30">
        <f t="shared" ref="J63:O63" si="74">($P63-$I63)/7+I63</f>
        <v>2176</v>
      </c>
      <c r="K63" s="30">
        <f t="shared" si="74"/>
        <v>2210</v>
      </c>
      <c r="L63" s="30">
        <f t="shared" si="74"/>
        <v>2244</v>
      </c>
      <c r="M63" s="30">
        <f t="shared" si="74"/>
        <v>2278</v>
      </c>
      <c r="N63" s="30">
        <f t="shared" si="74"/>
        <v>2312</v>
      </c>
      <c r="O63" s="30">
        <f t="shared" si="74"/>
        <v>2346</v>
      </c>
      <c r="P63" s="301">
        <f>O7</f>
        <v>2380</v>
      </c>
      <c r="Q63" s="30">
        <f t="shared" ref="Q63:Y63" si="75">($Z63-$P63)/10+P63</f>
        <v>2409</v>
      </c>
      <c r="R63" s="30">
        <f t="shared" si="75"/>
        <v>2438</v>
      </c>
      <c r="S63" s="30">
        <f t="shared" si="75"/>
        <v>2467</v>
      </c>
      <c r="T63" s="30">
        <f t="shared" si="75"/>
        <v>2496</v>
      </c>
      <c r="U63" s="30">
        <f t="shared" si="75"/>
        <v>2525</v>
      </c>
      <c r="V63" s="30">
        <f t="shared" si="75"/>
        <v>2554</v>
      </c>
      <c r="W63" s="30">
        <f t="shared" si="75"/>
        <v>2583</v>
      </c>
      <c r="X63" s="30">
        <f t="shared" si="75"/>
        <v>2612</v>
      </c>
      <c r="Y63" s="30">
        <f t="shared" si="75"/>
        <v>2641</v>
      </c>
      <c r="Z63" s="301">
        <f>P7</f>
        <v>2670</v>
      </c>
      <c r="AA63" s="30">
        <f t="shared" ref="AA63:AI63" si="76">($AJ63-$Z63)/10+Z63</f>
        <v>2712</v>
      </c>
      <c r="AB63" s="30">
        <f t="shared" si="76"/>
        <v>2754</v>
      </c>
      <c r="AC63" s="30">
        <f t="shared" si="76"/>
        <v>2796</v>
      </c>
      <c r="AD63" s="30">
        <f t="shared" si="76"/>
        <v>2838</v>
      </c>
      <c r="AE63" s="30">
        <f t="shared" si="76"/>
        <v>2880</v>
      </c>
      <c r="AF63" s="30">
        <f t="shared" si="76"/>
        <v>2922</v>
      </c>
      <c r="AG63" s="30">
        <f t="shared" si="76"/>
        <v>2964</v>
      </c>
      <c r="AH63" s="30">
        <f t="shared" si="76"/>
        <v>3006</v>
      </c>
      <c r="AI63" s="30">
        <f t="shared" si="76"/>
        <v>3048</v>
      </c>
      <c r="AJ63" s="301">
        <f>Q7</f>
        <v>3090</v>
      </c>
    </row>
    <row r="64" spans="2:36" x14ac:dyDescent="0.2">
      <c r="B64" s="5">
        <v>2</v>
      </c>
      <c r="C64" s="5">
        <f t="shared" si="73"/>
        <v>90781</v>
      </c>
      <c r="D64" s="5" t="str">
        <f t="shared" si="73"/>
        <v>I/59 Tvrdošín - pred okružnou</v>
      </c>
      <c r="E64" s="30">
        <f>IF($G$2="Dopravný model",INDEX('A2.1 Intenzita dopravy'!$E176:$BB176,MATCH(E$61,'A2.1 Intenzita dopravy'!$E$173:$BB$173,0)),IF($G$2="Koeficienty rastu dopravy",INDEX('A2.1 Intenzita dopravy'!$E40:$BB40,MATCH('A2 Intenzita dopravy'!E$61,'A2.1 Intenzita dopravy'!$E$37:$BB$37,0)),0))</f>
        <v>2077.9959738669959</v>
      </c>
      <c r="F64" s="30">
        <f>IF($G$2="Dopravný model",INDEX('A2.1 Intenzita dopravy'!$E176:$BB176,MATCH(F$61,'A2.1 Intenzita dopravy'!$E$173:$BB$173,0)),IF($G$2="Koeficienty rastu dopravy",INDEX('A2.1 Intenzita dopravy'!$E40:$BB40,MATCH('A2 Intenzita dopravy'!F$61,'A2.1 Intenzita dopravy'!$E$37:$BB$37,0)),0))</f>
        <v>2110</v>
      </c>
      <c r="G64" s="30">
        <f>IF($G$2="Dopravný model",INDEX('A2.1 Intenzita dopravy'!$E176:$BB176,MATCH(G$61,'A2.1 Intenzita dopravy'!$E$173:$BB$173,0)),IF($G$2="Koeficienty rastu dopravy",INDEX('A2.1 Intenzita dopravy'!$E40:$BB40,MATCH('A2 Intenzita dopravy'!G$61,'A2.1 Intenzita dopravy'!$E$37:$BB$37,0)),0))</f>
        <v>2142.4969326167525</v>
      </c>
      <c r="H64" s="30">
        <f>IF($G$2="Dopravný model",INDEX('A2.1 Intenzita dopravy'!$E176:$BB176,MATCH(H$61,'A2.1 Intenzita dopravy'!$E$173:$BB$173,0)),IF($G$2="Koeficienty rastu dopravy",INDEX('A2.1 Intenzita dopravy'!$E40:$BB40,MATCH('A2 Intenzita dopravy'!H$61,'A2.1 Intenzita dopravy'!$E$37:$BB$37,0)),0))</f>
        <v>2175.4943631621768</v>
      </c>
      <c r="I64" s="301">
        <f t="shared" ref="I64:I72" si="77">N8</f>
        <v>2209</v>
      </c>
      <c r="J64" s="30">
        <f t="shared" ref="J64:O64" si="78">($P64-$I64)/7+I64</f>
        <v>2242</v>
      </c>
      <c r="K64" s="30">
        <f t="shared" si="78"/>
        <v>2275</v>
      </c>
      <c r="L64" s="30">
        <f t="shared" si="78"/>
        <v>2308</v>
      </c>
      <c r="M64" s="30">
        <f t="shared" si="78"/>
        <v>2341</v>
      </c>
      <c r="N64" s="30">
        <f t="shared" si="78"/>
        <v>2374</v>
      </c>
      <c r="O64" s="30">
        <f t="shared" si="78"/>
        <v>2407</v>
      </c>
      <c r="P64" s="301">
        <f t="shared" ref="P64:P72" si="79">O8</f>
        <v>2440</v>
      </c>
      <c r="Q64" s="30">
        <f t="shared" ref="Q64:Y64" si="80">($Z64-$P64)/10+P64</f>
        <v>2469</v>
      </c>
      <c r="R64" s="30">
        <f t="shared" si="80"/>
        <v>2498</v>
      </c>
      <c r="S64" s="30">
        <f t="shared" si="80"/>
        <v>2527</v>
      </c>
      <c r="T64" s="30">
        <f t="shared" si="80"/>
        <v>2556</v>
      </c>
      <c r="U64" s="30">
        <f t="shared" si="80"/>
        <v>2585</v>
      </c>
      <c r="V64" s="30">
        <f t="shared" si="80"/>
        <v>2614</v>
      </c>
      <c r="W64" s="30">
        <f t="shared" si="80"/>
        <v>2643</v>
      </c>
      <c r="X64" s="30">
        <f t="shared" si="80"/>
        <v>2672</v>
      </c>
      <c r="Y64" s="30">
        <f t="shared" si="80"/>
        <v>2701</v>
      </c>
      <c r="Z64" s="301">
        <f t="shared" ref="Z64:Z72" si="81">P8</f>
        <v>2730</v>
      </c>
      <c r="AA64" s="30">
        <f t="shared" ref="AA64:AI64" si="82">($AJ64-$Z64)/10+Z64</f>
        <v>2769</v>
      </c>
      <c r="AB64" s="30">
        <f t="shared" si="82"/>
        <v>2808</v>
      </c>
      <c r="AC64" s="30">
        <f t="shared" si="82"/>
        <v>2847</v>
      </c>
      <c r="AD64" s="30">
        <f t="shared" si="82"/>
        <v>2886</v>
      </c>
      <c r="AE64" s="30">
        <f t="shared" si="82"/>
        <v>2925</v>
      </c>
      <c r="AF64" s="30">
        <f t="shared" si="82"/>
        <v>2964</v>
      </c>
      <c r="AG64" s="30">
        <f t="shared" si="82"/>
        <v>3003</v>
      </c>
      <c r="AH64" s="30">
        <f t="shared" si="82"/>
        <v>3042</v>
      </c>
      <c r="AI64" s="30">
        <f t="shared" si="82"/>
        <v>3081</v>
      </c>
      <c r="AJ64" s="301">
        <f t="shared" ref="AJ64:AJ72" si="83">Q8</f>
        <v>3120</v>
      </c>
    </row>
    <row r="65" spans="2:36" x14ac:dyDescent="0.2">
      <c r="B65" s="5">
        <v>3</v>
      </c>
      <c r="C65" s="5">
        <f t="shared" si="73"/>
        <v>90782</v>
      </c>
      <c r="D65" s="5" t="str">
        <f t="shared" si="73"/>
        <v>I/59 Tvrdošín - po OK II/520</v>
      </c>
      <c r="E65" s="30">
        <f>IF($G$2="Dopravný model",INDEX('A2.1 Intenzita dopravy'!$E177:$BB177,MATCH(E$61,'A2.1 Intenzita dopravy'!$E$173:$BB$173,0)),IF($G$2="Koeficienty rastu dopravy",INDEX('A2.1 Intenzita dopravy'!$E41:$BB41,MATCH('A2 Intenzita dopravy'!E$61,'A2.1 Intenzita dopravy'!$E$37:$BB$37,0)),0))</f>
        <v>2077.9959738669959</v>
      </c>
      <c r="F65" s="30">
        <f>IF($G$2="Dopravný model",INDEX('A2.1 Intenzita dopravy'!$E177:$BB177,MATCH(F$61,'A2.1 Intenzita dopravy'!$E$173:$BB$173,0)),IF($G$2="Koeficienty rastu dopravy",INDEX('A2.1 Intenzita dopravy'!$E41:$BB41,MATCH('A2 Intenzita dopravy'!F$61,'A2.1 Intenzita dopravy'!$E$37:$BB$37,0)),0))</f>
        <v>2110</v>
      </c>
      <c r="G65" s="30">
        <f>IF($G$2="Dopravný model",INDEX('A2.1 Intenzita dopravy'!$E177:$BB177,MATCH(G$61,'A2.1 Intenzita dopravy'!$E$173:$BB$173,0)),IF($G$2="Koeficienty rastu dopravy",INDEX('A2.1 Intenzita dopravy'!$E41:$BB41,MATCH('A2 Intenzita dopravy'!G$61,'A2.1 Intenzita dopravy'!$E$37:$BB$37,0)),0))</f>
        <v>2142.4969326167525</v>
      </c>
      <c r="H65" s="30">
        <f>IF($G$2="Dopravný model",INDEX('A2.1 Intenzita dopravy'!$E177:$BB177,MATCH(H$61,'A2.1 Intenzita dopravy'!$E$173:$BB$173,0)),IF($G$2="Koeficienty rastu dopravy",INDEX('A2.1 Intenzita dopravy'!$E41:$BB41,MATCH('A2 Intenzita dopravy'!H$61,'A2.1 Intenzita dopravy'!$E$37:$BB$37,0)),0))</f>
        <v>2175.4943631621768</v>
      </c>
      <c r="I65" s="301">
        <f t="shared" si="77"/>
        <v>2209</v>
      </c>
      <c r="J65" s="30">
        <f t="shared" ref="J65:O65" si="84">($P65-$I65)/7+I65</f>
        <v>2242</v>
      </c>
      <c r="K65" s="30">
        <f t="shared" si="84"/>
        <v>2275</v>
      </c>
      <c r="L65" s="30">
        <f t="shared" si="84"/>
        <v>2308</v>
      </c>
      <c r="M65" s="30">
        <f t="shared" si="84"/>
        <v>2341</v>
      </c>
      <c r="N65" s="30">
        <f t="shared" si="84"/>
        <v>2374</v>
      </c>
      <c r="O65" s="30">
        <f t="shared" si="84"/>
        <v>2407</v>
      </c>
      <c r="P65" s="301">
        <f t="shared" si="79"/>
        <v>2440</v>
      </c>
      <c r="Q65" s="30">
        <f t="shared" ref="Q65:Y65" si="85">($Z65-$P65)/10+P65</f>
        <v>2469</v>
      </c>
      <c r="R65" s="30">
        <f t="shared" si="85"/>
        <v>2498</v>
      </c>
      <c r="S65" s="30">
        <f t="shared" si="85"/>
        <v>2527</v>
      </c>
      <c r="T65" s="30">
        <f t="shared" si="85"/>
        <v>2556</v>
      </c>
      <c r="U65" s="30">
        <f t="shared" si="85"/>
        <v>2585</v>
      </c>
      <c r="V65" s="30">
        <f t="shared" si="85"/>
        <v>2614</v>
      </c>
      <c r="W65" s="30">
        <f t="shared" si="85"/>
        <v>2643</v>
      </c>
      <c r="X65" s="30">
        <f t="shared" si="85"/>
        <v>2672</v>
      </c>
      <c r="Y65" s="30">
        <f t="shared" si="85"/>
        <v>2701</v>
      </c>
      <c r="Z65" s="301">
        <f t="shared" si="81"/>
        <v>2730</v>
      </c>
      <c r="AA65" s="30">
        <f t="shared" ref="AA65:AI65" si="86">($AJ65-$Z65)/10+Z65</f>
        <v>2769</v>
      </c>
      <c r="AB65" s="30">
        <f t="shared" si="86"/>
        <v>2808</v>
      </c>
      <c r="AC65" s="30">
        <f t="shared" si="86"/>
        <v>2847</v>
      </c>
      <c r="AD65" s="30">
        <f t="shared" si="86"/>
        <v>2886</v>
      </c>
      <c r="AE65" s="30">
        <f t="shared" si="86"/>
        <v>2925</v>
      </c>
      <c r="AF65" s="30">
        <f t="shared" si="86"/>
        <v>2964</v>
      </c>
      <c r="AG65" s="30">
        <f t="shared" si="86"/>
        <v>3003</v>
      </c>
      <c r="AH65" s="30">
        <f t="shared" si="86"/>
        <v>3042</v>
      </c>
      <c r="AI65" s="30">
        <f t="shared" si="86"/>
        <v>3081</v>
      </c>
      <c r="AJ65" s="301">
        <f t="shared" si="83"/>
        <v>3120</v>
      </c>
    </row>
    <row r="66" spans="2:36" x14ac:dyDescent="0.2">
      <c r="B66" s="5">
        <v>4</v>
      </c>
      <c r="C66" s="5">
        <f t="shared" si="73"/>
        <v>90783</v>
      </c>
      <c r="D66" s="5" t="str">
        <f t="shared" si="73"/>
        <v>I/59 Tvrdošín - centrum</v>
      </c>
      <c r="E66" s="30">
        <f>IF($G$2="Dopravný model",INDEX('A2.1 Intenzita dopravy'!$E178:$BB178,MATCH(E$61,'A2.1 Intenzita dopravy'!$E$173:$BB$173,0)),IF($G$2="Koeficienty rastu dopravy",INDEX('A2.1 Intenzita dopravy'!$E42:$BB42,MATCH('A2 Intenzita dopravy'!E$61,'A2.1 Intenzita dopravy'!$E$37:$BB$37,0)),0))</f>
        <v>2511.2107016123973</v>
      </c>
      <c r="F66" s="30">
        <f>IF($G$2="Dopravný model",INDEX('A2.1 Intenzita dopravy'!$E178:$BB178,MATCH(F$61,'A2.1 Intenzita dopravy'!$E$173:$BB$173,0)),IF($G$2="Koeficienty rastu dopravy",INDEX('A2.1 Intenzita dopravy'!$E42:$BB42,MATCH('A2 Intenzita dopravy'!F$61,'A2.1 Intenzita dopravy'!$E$37:$BB$37,0)),0))</f>
        <v>2550</v>
      </c>
      <c r="G66" s="30">
        <f>IF($G$2="Dopravný model",INDEX('A2.1 Intenzita dopravy'!$E178:$BB178,MATCH(G$61,'A2.1 Intenzita dopravy'!$E$173:$BB$173,0)),IF($G$2="Koeficienty rastu dopravy",INDEX('A2.1 Intenzita dopravy'!$E42:$BB42,MATCH('A2 Intenzita dopravy'!G$61,'A2.1 Intenzita dopravy'!$E$37:$BB$37,0)),0))</f>
        <v>2589.3884554668698</v>
      </c>
      <c r="H66" s="30">
        <f>IF($G$2="Dopravný model",INDEX('A2.1 Intenzita dopravy'!$E178:$BB178,MATCH(H$61,'A2.1 Intenzita dopravy'!$E$173:$BB$173,0)),IF($G$2="Koeficienty rastu dopravy",INDEX('A2.1 Intenzita dopravy'!$E42:$BB42,MATCH('A2 Intenzita dopravy'!H$61,'A2.1 Intenzita dopravy'!$E$37:$BB$37,0)),0))</f>
        <v>2629.3853228647458</v>
      </c>
      <c r="I66" s="301">
        <f t="shared" si="77"/>
        <v>2670</v>
      </c>
      <c r="J66" s="30">
        <f t="shared" ref="J66:O66" si="87">($P66-$I66)/7+I66</f>
        <v>2710</v>
      </c>
      <c r="K66" s="30">
        <f t="shared" si="87"/>
        <v>2750</v>
      </c>
      <c r="L66" s="30">
        <f t="shared" si="87"/>
        <v>2790</v>
      </c>
      <c r="M66" s="30">
        <f t="shared" si="87"/>
        <v>2830</v>
      </c>
      <c r="N66" s="30">
        <f t="shared" si="87"/>
        <v>2870</v>
      </c>
      <c r="O66" s="30">
        <f t="shared" si="87"/>
        <v>2910</v>
      </c>
      <c r="P66" s="301">
        <f t="shared" si="79"/>
        <v>2950</v>
      </c>
      <c r="Q66" s="30">
        <f t="shared" ref="Q66:Y66" si="88">($Z66-$P66)/10+P66</f>
        <v>2989</v>
      </c>
      <c r="R66" s="30">
        <f t="shared" si="88"/>
        <v>3028</v>
      </c>
      <c r="S66" s="30">
        <f t="shared" si="88"/>
        <v>3067</v>
      </c>
      <c r="T66" s="30">
        <f t="shared" si="88"/>
        <v>3106</v>
      </c>
      <c r="U66" s="30">
        <f t="shared" si="88"/>
        <v>3145</v>
      </c>
      <c r="V66" s="30">
        <f t="shared" si="88"/>
        <v>3184</v>
      </c>
      <c r="W66" s="30">
        <f t="shared" si="88"/>
        <v>3223</v>
      </c>
      <c r="X66" s="30">
        <f t="shared" si="88"/>
        <v>3262</v>
      </c>
      <c r="Y66" s="30">
        <f t="shared" si="88"/>
        <v>3301</v>
      </c>
      <c r="Z66" s="301">
        <f t="shared" si="81"/>
        <v>3340</v>
      </c>
      <c r="AA66" s="30">
        <f t="shared" ref="AA66:AI66" si="89">($AJ66-$Z66)/10+Z66</f>
        <v>3392</v>
      </c>
      <c r="AB66" s="30">
        <f t="shared" si="89"/>
        <v>3444</v>
      </c>
      <c r="AC66" s="30">
        <f t="shared" si="89"/>
        <v>3496</v>
      </c>
      <c r="AD66" s="30">
        <f t="shared" si="89"/>
        <v>3548</v>
      </c>
      <c r="AE66" s="30">
        <f t="shared" si="89"/>
        <v>3600</v>
      </c>
      <c r="AF66" s="30">
        <f t="shared" si="89"/>
        <v>3652</v>
      </c>
      <c r="AG66" s="30">
        <f t="shared" si="89"/>
        <v>3704</v>
      </c>
      <c r="AH66" s="30">
        <f t="shared" si="89"/>
        <v>3756</v>
      </c>
      <c r="AI66" s="30">
        <f t="shared" si="89"/>
        <v>3808</v>
      </c>
      <c r="AJ66" s="301">
        <f t="shared" si="83"/>
        <v>3860</v>
      </c>
    </row>
    <row r="67" spans="2:36" x14ac:dyDescent="0.2">
      <c r="B67" s="5">
        <v>5</v>
      </c>
      <c r="C67" s="5">
        <f t="shared" si="73"/>
        <v>90783</v>
      </c>
      <c r="D67" s="5" t="str">
        <f t="shared" si="73"/>
        <v>I/59 Tvrdošín - severný okraj</v>
      </c>
      <c r="E67" s="30">
        <f>IF($G$2="Dopravný model",INDEX('A2.1 Intenzita dopravy'!$E179:$BB179,MATCH(E$61,'A2.1 Intenzita dopravy'!$E$173:$BB$173,0)),IF($G$2="Koeficienty rastu dopravy",INDEX('A2.1 Intenzita dopravy'!$E43:$BB43,MATCH('A2 Intenzita dopravy'!E$61,'A2.1 Intenzita dopravy'!$E$37:$BB$37,0)),0))</f>
        <v>2511.2107016123973</v>
      </c>
      <c r="F67" s="30">
        <f>IF($G$2="Dopravný model",INDEX('A2.1 Intenzita dopravy'!$E179:$BB179,MATCH(F$61,'A2.1 Intenzita dopravy'!$E$173:$BB$173,0)),IF($G$2="Koeficienty rastu dopravy",INDEX('A2.1 Intenzita dopravy'!$E43:$BB43,MATCH('A2 Intenzita dopravy'!F$61,'A2.1 Intenzita dopravy'!$E$37:$BB$37,0)),0))</f>
        <v>2550</v>
      </c>
      <c r="G67" s="30">
        <f>IF($G$2="Dopravný model",INDEX('A2.1 Intenzita dopravy'!$E179:$BB179,MATCH(G$61,'A2.1 Intenzita dopravy'!$E$173:$BB$173,0)),IF($G$2="Koeficienty rastu dopravy",INDEX('A2.1 Intenzita dopravy'!$E43:$BB43,MATCH('A2 Intenzita dopravy'!G$61,'A2.1 Intenzita dopravy'!$E$37:$BB$37,0)),0))</f>
        <v>2589.3884554668698</v>
      </c>
      <c r="H67" s="30">
        <f>IF($G$2="Dopravný model",INDEX('A2.1 Intenzita dopravy'!$E179:$BB179,MATCH(H$61,'A2.1 Intenzita dopravy'!$E$173:$BB$173,0)),IF($G$2="Koeficienty rastu dopravy",INDEX('A2.1 Intenzita dopravy'!$E43:$BB43,MATCH('A2 Intenzita dopravy'!H$61,'A2.1 Intenzita dopravy'!$E$37:$BB$37,0)),0))</f>
        <v>2629.3853228647458</v>
      </c>
      <c r="I67" s="301">
        <f t="shared" si="77"/>
        <v>2670</v>
      </c>
      <c r="J67" s="30">
        <f t="shared" ref="J67:O67" si="90">($P67-$I67)/7+I67</f>
        <v>2710</v>
      </c>
      <c r="K67" s="30">
        <f t="shared" si="90"/>
        <v>2750</v>
      </c>
      <c r="L67" s="30">
        <f t="shared" si="90"/>
        <v>2790</v>
      </c>
      <c r="M67" s="30">
        <f t="shared" si="90"/>
        <v>2830</v>
      </c>
      <c r="N67" s="30">
        <f t="shared" si="90"/>
        <v>2870</v>
      </c>
      <c r="O67" s="30">
        <f t="shared" si="90"/>
        <v>2910</v>
      </c>
      <c r="P67" s="301">
        <f t="shared" si="79"/>
        <v>2950</v>
      </c>
      <c r="Q67" s="30">
        <f t="shared" ref="Q67:Y67" si="91">($Z67-$P67)/10+P67</f>
        <v>2989</v>
      </c>
      <c r="R67" s="30">
        <f t="shared" si="91"/>
        <v>3028</v>
      </c>
      <c r="S67" s="30">
        <f t="shared" si="91"/>
        <v>3067</v>
      </c>
      <c r="T67" s="30">
        <f t="shared" si="91"/>
        <v>3106</v>
      </c>
      <c r="U67" s="30">
        <f t="shared" si="91"/>
        <v>3145</v>
      </c>
      <c r="V67" s="30">
        <f t="shared" si="91"/>
        <v>3184</v>
      </c>
      <c r="W67" s="30">
        <f t="shared" si="91"/>
        <v>3223</v>
      </c>
      <c r="X67" s="30">
        <f t="shared" si="91"/>
        <v>3262</v>
      </c>
      <c r="Y67" s="30">
        <f t="shared" si="91"/>
        <v>3301</v>
      </c>
      <c r="Z67" s="301">
        <f t="shared" si="81"/>
        <v>3340</v>
      </c>
      <c r="AA67" s="30">
        <f t="shared" ref="AA67:AI67" si="92">($AJ67-$Z67)/10+Z67</f>
        <v>3392</v>
      </c>
      <c r="AB67" s="30">
        <f t="shared" si="92"/>
        <v>3444</v>
      </c>
      <c r="AC67" s="30">
        <f t="shared" si="92"/>
        <v>3496</v>
      </c>
      <c r="AD67" s="30">
        <f t="shared" si="92"/>
        <v>3548</v>
      </c>
      <c r="AE67" s="30">
        <f t="shared" si="92"/>
        <v>3600</v>
      </c>
      <c r="AF67" s="30">
        <f t="shared" si="92"/>
        <v>3652</v>
      </c>
      <c r="AG67" s="30">
        <f t="shared" si="92"/>
        <v>3704</v>
      </c>
      <c r="AH67" s="30">
        <f t="shared" si="92"/>
        <v>3756</v>
      </c>
      <c r="AI67" s="30">
        <f t="shared" si="92"/>
        <v>3808</v>
      </c>
      <c r="AJ67" s="301">
        <f t="shared" si="83"/>
        <v>3860</v>
      </c>
    </row>
    <row r="68" spans="2:36" x14ac:dyDescent="0.2">
      <c r="B68" s="5">
        <v>6</v>
      </c>
      <c r="C68" s="5">
        <f t="shared" si="73"/>
        <v>95850</v>
      </c>
      <c r="D68" s="5" t="str">
        <f t="shared" si="73"/>
        <v>Privádzač Tvrdošín</v>
      </c>
      <c r="E68" s="30">
        <f>IF($G$2="Dopravný model",INDEX('A2.1 Intenzita dopravy'!$E180:$BB180,MATCH(E$61,'A2.1 Intenzita dopravy'!$E$173:$BB$173,0)),IF($G$2="Koeficienty rastu dopravy",INDEX('A2.1 Intenzita dopravy'!$E44:$BB44,MATCH('A2 Intenzita dopravy'!E$61,'A2.1 Intenzita dopravy'!$E$37:$BB$37,0)),0))</f>
        <v>908.30381656243344</v>
      </c>
      <c r="F68" s="30">
        <f>IF($G$2="Dopravný model",INDEX('A2.1 Intenzita dopravy'!$E180:$BB180,MATCH(F$61,'A2.1 Intenzita dopravy'!$E$173:$BB$173,0)),IF($G$2="Koeficienty rastu dopravy",INDEX('A2.1 Intenzita dopravy'!$E44:$BB44,MATCH('A2 Intenzita dopravy'!F$61,'A2.1 Intenzita dopravy'!$E$37:$BB$37,0)),0))</f>
        <v>920</v>
      </c>
      <c r="G68" s="30">
        <f>IF($G$2="Dopravný model",INDEX('A2.1 Intenzita dopravy'!$E180:$BB180,MATCH(G$61,'A2.1 Intenzita dopravy'!$E$173:$BB$173,0)),IF($G$2="Koeficienty rastu dopravy",INDEX('A2.1 Intenzita dopravy'!$E44:$BB44,MATCH('A2 Intenzita dopravy'!G$61,'A2.1 Intenzita dopravy'!$E$37:$BB$37,0)),0))</f>
        <v>931.84679461469773</v>
      </c>
      <c r="H68" s="30">
        <f>IF($G$2="Dopravný model",INDEX('A2.1 Intenzita dopravy'!$E180:$BB180,MATCH(H$61,'A2.1 Intenzita dopravy'!$E$173:$BB$173,0)),IF($G$2="Koeficienty rastu dopravy",INDEX('A2.1 Intenzita dopravy'!$E44:$BB44,MATCH('A2 Intenzita dopravy'!H$61,'A2.1 Intenzita dopravy'!$E$37:$BB$37,0)),0))</f>
        <v>943.84613981922462</v>
      </c>
      <c r="I68" s="301">
        <f t="shared" si="77"/>
        <v>956</v>
      </c>
      <c r="J68" s="30">
        <f t="shared" ref="J68:O68" si="93">($P68-$I68)/7+I68</f>
        <v>968</v>
      </c>
      <c r="K68" s="30">
        <f t="shared" si="93"/>
        <v>980</v>
      </c>
      <c r="L68" s="30">
        <f t="shared" si="93"/>
        <v>992</v>
      </c>
      <c r="M68" s="30">
        <f t="shared" si="93"/>
        <v>1004</v>
      </c>
      <c r="N68" s="30">
        <f t="shared" si="93"/>
        <v>1016</v>
      </c>
      <c r="O68" s="30">
        <f t="shared" si="93"/>
        <v>1028</v>
      </c>
      <c r="P68" s="301">
        <f t="shared" si="79"/>
        <v>1040</v>
      </c>
      <c r="Q68" s="30">
        <f t="shared" ref="Q68:Y68" si="94">($Z68-$P68)/10+P68</f>
        <v>1052</v>
      </c>
      <c r="R68" s="30">
        <f t="shared" si="94"/>
        <v>1064</v>
      </c>
      <c r="S68" s="30">
        <f t="shared" si="94"/>
        <v>1076</v>
      </c>
      <c r="T68" s="30">
        <f t="shared" si="94"/>
        <v>1088</v>
      </c>
      <c r="U68" s="30">
        <f t="shared" si="94"/>
        <v>1100</v>
      </c>
      <c r="V68" s="30">
        <f t="shared" si="94"/>
        <v>1112</v>
      </c>
      <c r="W68" s="30">
        <f t="shared" si="94"/>
        <v>1124</v>
      </c>
      <c r="X68" s="30">
        <f t="shared" si="94"/>
        <v>1136</v>
      </c>
      <c r="Y68" s="30">
        <f t="shared" si="94"/>
        <v>1148</v>
      </c>
      <c r="Z68" s="301">
        <f t="shared" si="81"/>
        <v>1160</v>
      </c>
      <c r="AA68" s="30">
        <f t="shared" ref="AA68:AI68" si="95">($AJ68-$Z68)/10+Z68</f>
        <v>1174</v>
      </c>
      <c r="AB68" s="30">
        <f t="shared" si="95"/>
        <v>1188</v>
      </c>
      <c r="AC68" s="30">
        <f t="shared" si="95"/>
        <v>1202</v>
      </c>
      <c r="AD68" s="30">
        <f t="shared" si="95"/>
        <v>1216</v>
      </c>
      <c r="AE68" s="30">
        <f t="shared" si="95"/>
        <v>1230</v>
      </c>
      <c r="AF68" s="30">
        <f t="shared" si="95"/>
        <v>1244</v>
      </c>
      <c r="AG68" s="30">
        <f t="shared" si="95"/>
        <v>1258</v>
      </c>
      <c r="AH68" s="30">
        <f t="shared" si="95"/>
        <v>1272</v>
      </c>
      <c r="AI68" s="30">
        <f t="shared" si="95"/>
        <v>1286</v>
      </c>
      <c r="AJ68" s="301">
        <f t="shared" si="83"/>
        <v>1300</v>
      </c>
    </row>
    <row r="69" spans="2:36" x14ac:dyDescent="0.2">
      <c r="B69" s="5">
        <v>7</v>
      </c>
      <c r="C69" s="5" t="str">
        <f t="shared" si="73"/>
        <v/>
      </c>
      <c r="D69" s="5" t="str">
        <f t="shared" si="73"/>
        <v/>
      </c>
      <c r="E69" s="30">
        <f>IF($G$2="Dopravný model",INDEX('A2.1 Intenzita dopravy'!$E181:$BB181,MATCH(E$61,'A2.1 Intenzita dopravy'!$E$173:$BB$173,0)),IF($G$2="Koeficienty rastu dopravy",INDEX('A2.1 Intenzita dopravy'!$E45:$BB45,MATCH('A2 Intenzita dopravy'!E$61,'A2.1 Intenzita dopravy'!$E$37:$BB$37,0)),0))</f>
        <v>0</v>
      </c>
      <c r="F69" s="30">
        <f>IF($G$2="Dopravný model",INDEX('A2.1 Intenzita dopravy'!$E181:$BB181,MATCH(F$61,'A2.1 Intenzita dopravy'!$E$173:$BB$173,0)),IF($G$2="Koeficienty rastu dopravy",INDEX('A2.1 Intenzita dopravy'!$E45:$BB45,MATCH('A2 Intenzita dopravy'!F$61,'A2.1 Intenzita dopravy'!$E$37:$BB$37,0)),0))</f>
        <v>0</v>
      </c>
      <c r="G69" s="30">
        <f>IF($G$2="Dopravný model",INDEX('A2.1 Intenzita dopravy'!$E181:$BB181,MATCH(G$61,'A2.1 Intenzita dopravy'!$E$173:$BB$173,0)),IF($G$2="Koeficienty rastu dopravy",INDEX('A2.1 Intenzita dopravy'!$E45:$BB45,MATCH('A2 Intenzita dopravy'!G$61,'A2.1 Intenzita dopravy'!$E$37:$BB$37,0)),0))</f>
        <v>0</v>
      </c>
      <c r="H69" s="30">
        <f>IF($G$2="Dopravný model",INDEX('A2.1 Intenzita dopravy'!$E181:$BB181,MATCH(H$61,'A2.1 Intenzita dopravy'!$E$173:$BB$173,0)),IF($G$2="Koeficienty rastu dopravy",INDEX('A2.1 Intenzita dopravy'!$E45:$BB45,MATCH('A2 Intenzita dopravy'!H$61,'A2.1 Intenzita dopravy'!$E$37:$BB$37,0)),0))</f>
        <v>0</v>
      </c>
      <c r="I69" s="301">
        <f t="shared" si="77"/>
        <v>0</v>
      </c>
      <c r="J69" s="30">
        <f>IF($G$2="Dopravný model",INDEX('A2.1 Intenzita dopravy'!$E181:$BB181,MATCH(J$61,'A2.1 Intenzita dopravy'!$E$173:$BB$173,0)),IF($G$2="Koeficienty rastu dopravy",INDEX('A2.1 Intenzita dopravy'!$E45:$BB45,MATCH('A2 Intenzita dopravy'!J$61,'A2.1 Intenzita dopravy'!$E$37:$BB$37,0)),0))</f>
        <v>0</v>
      </c>
      <c r="K69" s="30">
        <f>IF($G$2="Dopravný model",INDEX('A2.1 Intenzita dopravy'!$E181:$BB181,MATCH(K$61,'A2.1 Intenzita dopravy'!$E$173:$BB$173,0)),IF($G$2="Koeficienty rastu dopravy",INDEX('A2.1 Intenzita dopravy'!$E45:$BB45,MATCH('A2 Intenzita dopravy'!K$61,'A2.1 Intenzita dopravy'!$E$37:$BB$37,0)),0))</f>
        <v>0</v>
      </c>
      <c r="L69" s="30">
        <f>IF($G$2="Dopravný model",INDEX('A2.1 Intenzita dopravy'!$E181:$BB181,MATCH(L$61,'A2.1 Intenzita dopravy'!$E$173:$BB$173,0)),IF($G$2="Koeficienty rastu dopravy",INDEX('A2.1 Intenzita dopravy'!$E45:$BB45,MATCH('A2 Intenzita dopravy'!L$61,'A2.1 Intenzita dopravy'!$E$37:$BB$37,0)),0))</f>
        <v>0</v>
      </c>
      <c r="M69" s="30">
        <f>IF($G$2="Dopravný model",INDEX('A2.1 Intenzita dopravy'!$E181:$BB181,MATCH(M$61,'A2.1 Intenzita dopravy'!$E$173:$BB$173,0)),IF($G$2="Koeficienty rastu dopravy",INDEX('A2.1 Intenzita dopravy'!$E45:$BB45,MATCH('A2 Intenzita dopravy'!M$61,'A2.1 Intenzita dopravy'!$E$37:$BB$37,0)),0))</f>
        <v>0</v>
      </c>
      <c r="N69" s="30">
        <f>IF($G$2="Dopravný model",INDEX('A2.1 Intenzita dopravy'!$E181:$BB181,MATCH(N$61,'A2.1 Intenzita dopravy'!$E$173:$BB$173,0)),IF($G$2="Koeficienty rastu dopravy",INDEX('A2.1 Intenzita dopravy'!$E45:$BB45,MATCH('A2 Intenzita dopravy'!N$61,'A2.1 Intenzita dopravy'!$E$37:$BB$37,0)),0))</f>
        <v>0</v>
      </c>
      <c r="O69" s="30">
        <f>IF($G$2="Dopravný model",INDEX('A2.1 Intenzita dopravy'!$E181:$BB181,MATCH(O$61,'A2.1 Intenzita dopravy'!$E$173:$BB$173,0)),IF($G$2="Koeficienty rastu dopravy",INDEX('A2.1 Intenzita dopravy'!$E45:$BB45,MATCH('A2 Intenzita dopravy'!O$61,'A2.1 Intenzita dopravy'!$E$37:$BB$37,0)),0))</f>
        <v>0</v>
      </c>
      <c r="P69" s="301">
        <f t="shared" si="79"/>
        <v>0</v>
      </c>
      <c r="Q69" s="30">
        <f>IF($G$2="Dopravný model",INDEX('A2.1 Intenzita dopravy'!$E181:$BB181,MATCH(Q$61,'A2.1 Intenzita dopravy'!$E$173:$BB$173,0)),IF($G$2="Koeficienty rastu dopravy",INDEX('A2.1 Intenzita dopravy'!$E45:$BB45,MATCH('A2 Intenzita dopravy'!Q$61,'A2.1 Intenzita dopravy'!$E$37:$BB$37,0)),0))</f>
        <v>0</v>
      </c>
      <c r="R69" s="30">
        <f>IF($G$2="Dopravný model",INDEX('A2.1 Intenzita dopravy'!$E181:$BB181,MATCH(R$61,'A2.1 Intenzita dopravy'!$E$173:$BB$173,0)),IF($G$2="Koeficienty rastu dopravy",INDEX('A2.1 Intenzita dopravy'!$E45:$BB45,MATCH('A2 Intenzita dopravy'!R$61,'A2.1 Intenzita dopravy'!$E$37:$BB$37,0)),0))</f>
        <v>0</v>
      </c>
      <c r="S69" s="30">
        <f>IF($G$2="Dopravný model",INDEX('A2.1 Intenzita dopravy'!$E181:$BB181,MATCH(S$61,'A2.1 Intenzita dopravy'!$E$173:$BB$173,0)),IF($G$2="Koeficienty rastu dopravy",INDEX('A2.1 Intenzita dopravy'!$E45:$BB45,MATCH('A2 Intenzita dopravy'!S$61,'A2.1 Intenzita dopravy'!$E$37:$BB$37,0)),0))</f>
        <v>0</v>
      </c>
      <c r="T69" s="30">
        <f>IF($G$2="Dopravný model",INDEX('A2.1 Intenzita dopravy'!$E181:$BB181,MATCH(T$61,'A2.1 Intenzita dopravy'!$E$173:$BB$173,0)),IF($G$2="Koeficienty rastu dopravy",INDEX('A2.1 Intenzita dopravy'!$E45:$BB45,MATCH('A2 Intenzita dopravy'!T$61,'A2.1 Intenzita dopravy'!$E$37:$BB$37,0)),0))</f>
        <v>0</v>
      </c>
      <c r="U69" s="30">
        <f>IF($G$2="Dopravný model",INDEX('A2.1 Intenzita dopravy'!$E181:$BB181,MATCH(U$61,'A2.1 Intenzita dopravy'!$E$173:$BB$173,0)),IF($G$2="Koeficienty rastu dopravy",INDEX('A2.1 Intenzita dopravy'!$E45:$BB45,MATCH('A2 Intenzita dopravy'!U$61,'A2.1 Intenzita dopravy'!$E$37:$BB$37,0)),0))</f>
        <v>0</v>
      </c>
      <c r="V69" s="30">
        <f>IF($G$2="Dopravný model",INDEX('A2.1 Intenzita dopravy'!$E181:$BB181,MATCH(V$61,'A2.1 Intenzita dopravy'!$E$173:$BB$173,0)),IF($G$2="Koeficienty rastu dopravy",INDEX('A2.1 Intenzita dopravy'!$E45:$BB45,MATCH('A2 Intenzita dopravy'!V$61,'A2.1 Intenzita dopravy'!$E$37:$BB$37,0)),0))</f>
        <v>0</v>
      </c>
      <c r="W69" s="30">
        <f>IF($G$2="Dopravný model",INDEX('A2.1 Intenzita dopravy'!$E181:$BB181,MATCH(W$61,'A2.1 Intenzita dopravy'!$E$173:$BB$173,0)),IF($G$2="Koeficienty rastu dopravy",INDEX('A2.1 Intenzita dopravy'!$E45:$BB45,MATCH('A2 Intenzita dopravy'!W$61,'A2.1 Intenzita dopravy'!$E$37:$BB$37,0)),0))</f>
        <v>0</v>
      </c>
      <c r="X69" s="30">
        <f>IF($G$2="Dopravný model",INDEX('A2.1 Intenzita dopravy'!$E181:$BB181,MATCH(X$61,'A2.1 Intenzita dopravy'!$E$173:$BB$173,0)),IF($G$2="Koeficienty rastu dopravy",INDEX('A2.1 Intenzita dopravy'!$E45:$BB45,MATCH('A2 Intenzita dopravy'!X$61,'A2.1 Intenzita dopravy'!$E$37:$BB$37,0)),0))</f>
        <v>0</v>
      </c>
      <c r="Y69" s="30">
        <f>IF($G$2="Dopravný model",INDEX('A2.1 Intenzita dopravy'!$E181:$BB181,MATCH(Y$61,'A2.1 Intenzita dopravy'!$E$173:$BB$173,0)),IF($G$2="Koeficienty rastu dopravy",INDEX('A2.1 Intenzita dopravy'!$E45:$BB45,MATCH('A2 Intenzita dopravy'!Y$61,'A2.1 Intenzita dopravy'!$E$37:$BB$37,0)),0))</f>
        <v>0</v>
      </c>
      <c r="Z69" s="301">
        <f t="shared" si="81"/>
        <v>0</v>
      </c>
      <c r="AA69" s="30">
        <f>IF($G$2="Dopravný model",INDEX('A2.1 Intenzita dopravy'!$E181:$BB181,MATCH(AA$61,'A2.1 Intenzita dopravy'!$E$173:$BB$173,0)),IF($G$2="Koeficienty rastu dopravy",INDEX('A2.1 Intenzita dopravy'!$E45:$BB45,MATCH('A2 Intenzita dopravy'!AA$61,'A2.1 Intenzita dopravy'!$E$37:$BB$37,0)),0))</f>
        <v>0</v>
      </c>
      <c r="AB69" s="30">
        <f>IF($G$2="Dopravný model",INDEX('A2.1 Intenzita dopravy'!$E181:$BB181,MATCH(AB$61,'A2.1 Intenzita dopravy'!$E$173:$BB$173,0)),IF($G$2="Koeficienty rastu dopravy",INDEX('A2.1 Intenzita dopravy'!$E45:$BB45,MATCH('A2 Intenzita dopravy'!AB$61,'A2.1 Intenzita dopravy'!$E$37:$BB$37,0)),0))</f>
        <v>0</v>
      </c>
      <c r="AC69" s="30">
        <f>IF($G$2="Dopravný model",INDEX('A2.1 Intenzita dopravy'!$E181:$BB181,MATCH(AC$61,'A2.1 Intenzita dopravy'!$E$173:$BB$173,0)),IF($G$2="Koeficienty rastu dopravy",INDEX('A2.1 Intenzita dopravy'!$E45:$BB45,MATCH('A2 Intenzita dopravy'!AC$61,'A2.1 Intenzita dopravy'!$E$37:$BB$37,0)),0))</f>
        <v>0</v>
      </c>
      <c r="AD69" s="30">
        <f>IF($G$2="Dopravný model",INDEX('A2.1 Intenzita dopravy'!$E181:$BB181,MATCH(AD$61,'A2.1 Intenzita dopravy'!$E$173:$BB$173,0)),IF($G$2="Koeficienty rastu dopravy",INDEX('A2.1 Intenzita dopravy'!$E45:$BB45,MATCH('A2 Intenzita dopravy'!AD$61,'A2.1 Intenzita dopravy'!$E$37:$BB$37,0)),0))</f>
        <v>0</v>
      </c>
      <c r="AE69" s="30">
        <f>IF($G$2="Dopravný model",INDEX('A2.1 Intenzita dopravy'!$E181:$BB181,MATCH(AE$61,'A2.1 Intenzita dopravy'!$E$173:$BB$173,0)),IF($G$2="Koeficienty rastu dopravy",INDEX('A2.1 Intenzita dopravy'!$E45:$BB45,MATCH('A2 Intenzita dopravy'!AE$61,'A2.1 Intenzita dopravy'!$E$37:$BB$37,0)),0))</f>
        <v>0</v>
      </c>
      <c r="AF69" s="30">
        <f>IF($G$2="Dopravný model",INDEX('A2.1 Intenzita dopravy'!$E181:$BB181,MATCH(AF$61,'A2.1 Intenzita dopravy'!$E$173:$BB$173,0)),IF($G$2="Koeficienty rastu dopravy",INDEX('A2.1 Intenzita dopravy'!$E45:$BB45,MATCH('A2 Intenzita dopravy'!AF$61,'A2.1 Intenzita dopravy'!$E$37:$BB$37,0)),0))</f>
        <v>0</v>
      </c>
      <c r="AG69" s="30">
        <f>IF($G$2="Dopravný model",INDEX('A2.1 Intenzita dopravy'!$E181:$BB181,MATCH(AG$61,'A2.1 Intenzita dopravy'!$E$173:$BB$173,0)),IF($G$2="Koeficienty rastu dopravy",INDEX('A2.1 Intenzita dopravy'!$E45:$BB45,MATCH('A2 Intenzita dopravy'!AG$61,'A2.1 Intenzita dopravy'!$E$37:$BB$37,0)),0))</f>
        <v>0</v>
      </c>
      <c r="AH69" s="30">
        <f>IF($G$2="Dopravný model",INDEX('A2.1 Intenzita dopravy'!$E181:$BB181,MATCH(AH$61,'A2.1 Intenzita dopravy'!$E$173:$BB$173,0)),IF($G$2="Koeficienty rastu dopravy",INDEX('A2.1 Intenzita dopravy'!$E45:$BB45,MATCH('A2 Intenzita dopravy'!AH$61,'A2.1 Intenzita dopravy'!$E$37:$BB$37,0)),0))</f>
        <v>0</v>
      </c>
      <c r="AI69" s="30">
        <f>IF($G$2="Dopravný model",INDEX('A2.1 Intenzita dopravy'!$E181:$BB181,MATCH(AI$61,'A2.1 Intenzita dopravy'!$E$173:$BB$173,0)),IF($G$2="Koeficienty rastu dopravy",INDEX('A2.1 Intenzita dopravy'!$E45:$BB45,MATCH('A2 Intenzita dopravy'!AI$61,'A2.1 Intenzita dopravy'!$E$37:$BB$37,0)),0))</f>
        <v>0</v>
      </c>
      <c r="AJ69" s="301">
        <f t="shared" si="83"/>
        <v>0</v>
      </c>
    </row>
    <row r="70" spans="2:36" x14ac:dyDescent="0.2">
      <c r="B70" s="5">
        <v>8</v>
      </c>
      <c r="C70" s="5" t="str">
        <f t="shared" si="73"/>
        <v/>
      </c>
      <c r="D70" s="5" t="str">
        <f t="shared" si="73"/>
        <v/>
      </c>
      <c r="E70" s="30">
        <f>IF($G$2="Dopravný model",INDEX('A2.1 Intenzita dopravy'!$E182:$BB182,MATCH(E$61,'A2.1 Intenzita dopravy'!$E$173:$BB$173,0)),IF($G$2="Koeficienty rastu dopravy",INDEX('A2.1 Intenzita dopravy'!$E46:$BB46,MATCH('A2 Intenzita dopravy'!E$61,'A2.1 Intenzita dopravy'!$E$37:$BB$37,0)),0))</f>
        <v>0</v>
      </c>
      <c r="F70" s="30">
        <f>IF($G$2="Dopravný model",INDEX('A2.1 Intenzita dopravy'!$E182:$BB182,MATCH(F$61,'A2.1 Intenzita dopravy'!$E$173:$BB$173,0)),IF($G$2="Koeficienty rastu dopravy",INDEX('A2.1 Intenzita dopravy'!$E46:$BB46,MATCH('A2 Intenzita dopravy'!F$61,'A2.1 Intenzita dopravy'!$E$37:$BB$37,0)),0))</f>
        <v>0</v>
      </c>
      <c r="G70" s="30">
        <f>IF($G$2="Dopravný model",INDEX('A2.1 Intenzita dopravy'!$E182:$BB182,MATCH(G$61,'A2.1 Intenzita dopravy'!$E$173:$BB$173,0)),IF($G$2="Koeficienty rastu dopravy",INDEX('A2.1 Intenzita dopravy'!$E46:$BB46,MATCH('A2 Intenzita dopravy'!G$61,'A2.1 Intenzita dopravy'!$E$37:$BB$37,0)),0))</f>
        <v>0</v>
      </c>
      <c r="H70" s="30">
        <f>IF($G$2="Dopravný model",INDEX('A2.1 Intenzita dopravy'!$E182:$BB182,MATCH(H$61,'A2.1 Intenzita dopravy'!$E$173:$BB$173,0)),IF($G$2="Koeficienty rastu dopravy",INDEX('A2.1 Intenzita dopravy'!$E46:$BB46,MATCH('A2 Intenzita dopravy'!H$61,'A2.1 Intenzita dopravy'!$E$37:$BB$37,0)),0))</f>
        <v>0</v>
      </c>
      <c r="I70" s="301">
        <f t="shared" si="77"/>
        <v>0</v>
      </c>
      <c r="J70" s="30">
        <f>IF($G$2="Dopravný model",INDEX('A2.1 Intenzita dopravy'!$E182:$BB182,MATCH(J$61,'A2.1 Intenzita dopravy'!$E$173:$BB$173,0)),IF($G$2="Koeficienty rastu dopravy",INDEX('A2.1 Intenzita dopravy'!$E46:$BB46,MATCH('A2 Intenzita dopravy'!J$61,'A2.1 Intenzita dopravy'!$E$37:$BB$37,0)),0))</f>
        <v>0</v>
      </c>
      <c r="K70" s="30">
        <f>IF($G$2="Dopravný model",INDEX('A2.1 Intenzita dopravy'!$E182:$BB182,MATCH(K$61,'A2.1 Intenzita dopravy'!$E$173:$BB$173,0)),IF($G$2="Koeficienty rastu dopravy",INDEX('A2.1 Intenzita dopravy'!$E46:$BB46,MATCH('A2 Intenzita dopravy'!K$61,'A2.1 Intenzita dopravy'!$E$37:$BB$37,0)),0))</f>
        <v>0</v>
      </c>
      <c r="L70" s="30">
        <f>IF($G$2="Dopravný model",INDEX('A2.1 Intenzita dopravy'!$E182:$BB182,MATCH(L$61,'A2.1 Intenzita dopravy'!$E$173:$BB$173,0)),IF($G$2="Koeficienty rastu dopravy",INDEX('A2.1 Intenzita dopravy'!$E46:$BB46,MATCH('A2 Intenzita dopravy'!L$61,'A2.1 Intenzita dopravy'!$E$37:$BB$37,0)),0))</f>
        <v>0</v>
      </c>
      <c r="M70" s="30">
        <f>IF($G$2="Dopravný model",INDEX('A2.1 Intenzita dopravy'!$E182:$BB182,MATCH(M$61,'A2.1 Intenzita dopravy'!$E$173:$BB$173,0)),IF($G$2="Koeficienty rastu dopravy",INDEX('A2.1 Intenzita dopravy'!$E46:$BB46,MATCH('A2 Intenzita dopravy'!M$61,'A2.1 Intenzita dopravy'!$E$37:$BB$37,0)),0))</f>
        <v>0</v>
      </c>
      <c r="N70" s="30">
        <f>IF($G$2="Dopravný model",INDEX('A2.1 Intenzita dopravy'!$E182:$BB182,MATCH(N$61,'A2.1 Intenzita dopravy'!$E$173:$BB$173,0)),IF($G$2="Koeficienty rastu dopravy",INDEX('A2.1 Intenzita dopravy'!$E46:$BB46,MATCH('A2 Intenzita dopravy'!N$61,'A2.1 Intenzita dopravy'!$E$37:$BB$37,0)),0))</f>
        <v>0</v>
      </c>
      <c r="O70" s="30">
        <f>IF($G$2="Dopravný model",INDEX('A2.1 Intenzita dopravy'!$E182:$BB182,MATCH(O$61,'A2.1 Intenzita dopravy'!$E$173:$BB$173,0)),IF($G$2="Koeficienty rastu dopravy",INDEX('A2.1 Intenzita dopravy'!$E46:$BB46,MATCH('A2 Intenzita dopravy'!O$61,'A2.1 Intenzita dopravy'!$E$37:$BB$37,0)),0))</f>
        <v>0</v>
      </c>
      <c r="P70" s="301">
        <f t="shared" si="79"/>
        <v>0</v>
      </c>
      <c r="Q70" s="30">
        <f>IF($G$2="Dopravný model",INDEX('A2.1 Intenzita dopravy'!$E182:$BB182,MATCH(Q$61,'A2.1 Intenzita dopravy'!$E$173:$BB$173,0)),IF($G$2="Koeficienty rastu dopravy",INDEX('A2.1 Intenzita dopravy'!$E46:$BB46,MATCH('A2 Intenzita dopravy'!Q$61,'A2.1 Intenzita dopravy'!$E$37:$BB$37,0)),0))</f>
        <v>0</v>
      </c>
      <c r="R70" s="30">
        <f>IF($G$2="Dopravný model",INDEX('A2.1 Intenzita dopravy'!$E182:$BB182,MATCH(R$61,'A2.1 Intenzita dopravy'!$E$173:$BB$173,0)),IF($G$2="Koeficienty rastu dopravy",INDEX('A2.1 Intenzita dopravy'!$E46:$BB46,MATCH('A2 Intenzita dopravy'!R$61,'A2.1 Intenzita dopravy'!$E$37:$BB$37,0)),0))</f>
        <v>0</v>
      </c>
      <c r="S70" s="30">
        <f>IF($G$2="Dopravný model",INDEX('A2.1 Intenzita dopravy'!$E182:$BB182,MATCH(S$61,'A2.1 Intenzita dopravy'!$E$173:$BB$173,0)),IF($G$2="Koeficienty rastu dopravy",INDEX('A2.1 Intenzita dopravy'!$E46:$BB46,MATCH('A2 Intenzita dopravy'!S$61,'A2.1 Intenzita dopravy'!$E$37:$BB$37,0)),0))</f>
        <v>0</v>
      </c>
      <c r="T70" s="30">
        <f>IF($G$2="Dopravný model",INDEX('A2.1 Intenzita dopravy'!$E182:$BB182,MATCH(T$61,'A2.1 Intenzita dopravy'!$E$173:$BB$173,0)),IF($G$2="Koeficienty rastu dopravy",INDEX('A2.1 Intenzita dopravy'!$E46:$BB46,MATCH('A2 Intenzita dopravy'!T$61,'A2.1 Intenzita dopravy'!$E$37:$BB$37,0)),0))</f>
        <v>0</v>
      </c>
      <c r="U70" s="30">
        <f>IF($G$2="Dopravný model",INDEX('A2.1 Intenzita dopravy'!$E182:$BB182,MATCH(U$61,'A2.1 Intenzita dopravy'!$E$173:$BB$173,0)),IF($G$2="Koeficienty rastu dopravy",INDEX('A2.1 Intenzita dopravy'!$E46:$BB46,MATCH('A2 Intenzita dopravy'!U$61,'A2.1 Intenzita dopravy'!$E$37:$BB$37,0)),0))</f>
        <v>0</v>
      </c>
      <c r="V70" s="30">
        <f>IF($G$2="Dopravný model",INDEX('A2.1 Intenzita dopravy'!$E182:$BB182,MATCH(V$61,'A2.1 Intenzita dopravy'!$E$173:$BB$173,0)),IF($G$2="Koeficienty rastu dopravy",INDEX('A2.1 Intenzita dopravy'!$E46:$BB46,MATCH('A2 Intenzita dopravy'!V$61,'A2.1 Intenzita dopravy'!$E$37:$BB$37,0)),0))</f>
        <v>0</v>
      </c>
      <c r="W70" s="30">
        <f>IF($G$2="Dopravný model",INDEX('A2.1 Intenzita dopravy'!$E182:$BB182,MATCH(W$61,'A2.1 Intenzita dopravy'!$E$173:$BB$173,0)),IF($G$2="Koeficienty rastu dopravy",INDEX('A2.1 Intenzita dopravy'!$E46:$BB46,MATCH('A2 Intenzita dopravy'!W$61,'A2.1 Intenzita dopravy'!$E$37:$BB$37,0)),0))</f>
        <v>0</v>
      </c>
      <c r="X70" s="30">
        <f>IF($G$2="Dopravný model",INDEX('A2.1 Intenzita dopravy'!$E182:$BB182,MATCH(X$61,'A2.1 Intenzita dopravy'!$E$173:$BB$173,0)),IF($G$2="Koeficienty rastu dopravy",INDEX('A2.1 Intenzita dopravy'!$E46:$BB46,MATCH('A2 Intenzita dopravy'!X$61,'A2.1 Intenzita dopravy'!$E$37:$BB$37,0)),0))</f>
        <v>0</v>
      </c>
      <c r="Y70" s="30">
        <f>IF($G$2="Dopravný model",INDEX('A2.1 Intenzita dopravy'!$E182:$BB182,MATCH(Y$61,'A2.1 Intenzita dopravy'!$E$173:$BB$173,0)),IF($G$2="Koeficienty rastu dopravy",INDEX('A2.1 Intenzita dopravy'!$E46:$BB46,MATCH('A2 Intenzita dopravy'!Y$61,'A2.1 Intenzita dopravy'!$E$37:$BB$37,0)),0))</f>
        <v>0</v>
      </c>
      <c r="Z70" s="301">
        <f t="shared" si="81"/>
        <v>0</v>
      </c>
      <c r="AA70" s="30">
        <f>IF($G$2="Dopravný model",INDEX('A2.1 Intenzita dopravy'!$E182:$BB182,MATCH(AA$61,'A2.1 Intenzita dopravy'!$E$173:$BB$173,0)),IF($G$2="Koeficienty rastu dopravy",INDEX('A2.1 Intenzita dopravy'!$E46:$BB46,MATCH('A2 Intenzita dopravy'!AA$61,'A2.1 Intenzita dopravy'!$E$37:$BB$37,0)),0))</f>
        <v>0</v>
      </c>
      <c r="AB70" s="30">
        <f>IF($G$2="Dopravný model",INDEX('A2.1 Intenzita dopravy'!$E182:$BB182,MATCH(AB$61,'A2.1 Intenzita dopravy'!$E$173:$BB$173,0)),IF($G$2="Koeficienty rastu dopravy",INDEX('A2.1 Intenzita dopravy'!$E46:$BB46,MATCH('A2 Intenzita dopravy'!AB$61,'A2.1 Intenzita dopravy'!$E$37:$BB$37,0)),0))</f>
        <v>0</v>
      </c>
      <c r="AC70" s="30">
        <f>IF($G$2="Dopravný model",INDEX('A2.1 Intenzita dopravy'!$E182:$BB182,MATCH(AC$61,'A2.1 Intenzita dopravy'!$E$173:$BB$173,0)),IF($G$2="Koeficienty rastu dopravy",INDEX('A2.1 Intenzita dopravy'!$E46:$BB46,MATCH('A2 Intenzita dopravy'!AC$61,'A2.1 Intenzita dopravy'!$E$37:$BB$37,0)),0))</f>
        <v>0</v>
      </c>
      <c r="AD70" s="30">
        <f>IF($G$2="Dopravný model",INDEX('A2.1 Intenzita dopravy'!$E182:$BB182,MATCH(AD$61,'A2.1 Intenzita dopravy'!$E$173:$BB$173,0)),IF($G$2="Koeficienty rastu dopravy",INDEX('A2.1 Intenzita dopravy'!$E46:$BB46,MATCH('A2 Intenzita dopravy'!AD$61,'A2.1 Intenzita dopravy'!$E$37:$BB$37,0)),0))</f>
        <v>0</v>
      </c>
      <c r="AE70" s="30">
        <f>IF($G$2="Dopravný model",INDEX('A2.1 Intenzita dopravy'!$E182:$BB182,MATCH(AE$61,'A2.1 Intenzita dopravy'!$E$173:$BB$173,0)),IF($G$2="Koeficienty rastu dopravy",INDEX('A2.1 Intenzita dopravy'!$E46:$BB46,MATCH('A2 Intenzita dopravy'!AE$61,'A2.1 Intenzita dopravy'!$E$37:$BB$37,0)),0))</f>
        <v>0</v>
      </c>
      <c r="AF70" s="30">
        <f>IF($G$2="Dopravný model",INDEX('A2.1 Intenzita dopravy'!$E182:$BB182,MATCH(AF$61,'A2.1 Intenzita dopravy'!$E$173:$BB$173,0)),IF($G$2="Koeficienty rastu dopravy",INDEX('A2.1 Intenzita dopravy'!$E46:$BB46,MATCH('A2 Intenzita dopravy'!AF$61,'A2.1 Intenzita dopravy'!$E$37:$BB$37,0)),0))</f>
        <v>0</v>
      </c>
      <c r="AG70" s="30">
        <f>IF($G$2="Dopravný model",INDEX('A2.1 Intenzita dopravy'!$E182:$BB182,MATCH(AG$61,'A2.1 Intenzita dopravy'!$E$173:$BB$173,0)),IF($G$2="Koeficienty rastu dopravy",INDEX('A2.1 Intenzita dopravy'!$E46:$BB46,MATCH('A2 Intenzita dopravy'!AG$61,'A2.1 Intenzita dopravy'!$E$37:$BB$37,0)),0))</f>
        <v>0</v>
      </c>
      <c r="AH70" s="30">
        <f>IF($G$2="Dopravný model",INDEX('A2.1 Intenzita dopravy'!$E182:$BB182,MATCH(AH$61,'A2.1 Intenzita dopravy'!$E$173:$BB$173,0)),IF($G$2="Koeficienty rastu dopravy",INDEX('A2.1 Intenzita dopravy'!$E46:$BB46,MATCH('A2 Intenzita dopravy'!AH$61,'A2.1 Intenzita dopravy'!$E$37:$BB$37,0)),0))</f>
        <v>0</v>
      </c>
      <c r="AI70" s="30">
        <f>IF($G$2="Dopravný model",INDEX('A2.1 Intenzita dopravy'!$E182:$BB182,MATCH(AI$61,'A2.1 Intenzita dopravy'!$E$173:$BB$173,0)),IF($G$2="Koeficienty rastu dopravy",INDEX('A2.1 Intenzita dopravy'!$E46:$BB46,MATCH('A2 Intenzita dopravy'!AI$61,'A2.1 Intenzita dopravy'!$E$37:$BB$37,0)),0))</f>
        <v>0</v>
      </c>
      <c r="AJ70" s="301">
        <f t="shared" si="83"/>
        <v>0</v>
      </c>
    </row>
    <row r="71" spans="2:36" x14ac:dyDescent="0.2">
      <c r="B71" s="5">
        <v>9</v>
      </c>
      <c r="C71" s="5" t="str">
        <f t="shared" si="73"/>
        <v/>
      </c>
      <c r="D71" s="5" t="str">
        <f t="shared" si="73"/>
        <v/>
      </c>
      <c r="E71" s="30">
        <f>IF($G$2="Dopravný model",INDEX('A2.1 Intenzita dopravy'!$E183:$BB183,MATCH(E$61,'A2.1 Intenzita dopravy'!$E$173:$BB$173,0)),IF($G$2="Koeficienty rastu dopravy",INDEX('A2.1 Intenzita dopravy'!$E47:$BB47,MATCH('A2 Intenzita dopravy'!E$61,'A2.1 Intenzita dopravy'!$E$37:$BB$37,0)),0))</f>
        <v>0</v>
      </c>
      <c r="F71" s="30">
        <f>IF($G$2="Dopravný model",INDEX('A2.1 Intenzita dopravy'!$E183:$BB183,MATCH(F$61,'A2.1 Intenzita dopravy'!$E$173:$BB$173,0)),IF($G$2="Koeficienty rastu dopravy",INDEX('A2.1 Intenzita dopravy'!$E47:$BB47,MATCH('A2 Intenzita dopravy'!F$61,'A2.1 Intenzita dopravy'!$E$37:$BB$37,0)),0))</f>
        <v>0</v>
      </c>
      <c r="G71" s="30">
        <f>IF($G$2="Dopravný model",INDEX('A2.1 Intenzita dopravy'!$E183:$BB183,MATCH(G$61,'A2.1 Intenzita dopravy'!$E$173:$BB$173,0)),IF($G$2="Koeficienty rastu dopravy",INDEX('A2.1 Intenzita dopravy'!$E47:$BB47,MATCH('A2 Intenzita dopravy'!G$61,'A2.1 Intenzita dopravy'!$E$37:$BB$37,0)),0))</f>
        <v>0</v>
      </c>
      <c r="H71" s="30">
        <f>IF($G$2="Dopravný model",INDEX('A2.1 Intenzita dopravy'!$E183:$BB183,MATCH(H$61,'A2.1 Intenzita dopravy'!$E$173:$BB$173,0)),IF($G$2="Koeficienty rastu dopravy",INDEX('A2.1 Intenzita dopravy'!$E47:$BB47,MATCH('A2 Intenzita dopravy'!H$61,'A2.1 Intenzita dopravy'!$E$37:$BB$37,0)),0))</f>
        <v>0</v>
      </c>
      <c r="I71" s="301">
        <f t="shared" si="77"/>
        <v>0</v>
      </c>
      <c r="J71" s="30">
        <f>IF($G$2="Dopravný model",INDEX('A2.1 Intenzita dopravy'!$E183:$BB183,MATCH(J$61,'A2.1 Intenzita dopravy'!$E$173:$BB$173,0)),IF($G$2="Koeficienty rastu dopravy",INDEX('A2.1 Intenzita dopravy'!$E47:$BB47,MATCH('A2 Intenzita dopravy'!J$61,'A2.1 Intenzita dopravy'!$E$37:$BB$37,0)),0))</f>
        <v>0</v>
      </c>
      <c r="K71" s="30">
        <f>IF($G$2="Dopravný model",INDEX('A2.1 Intenzita dopravy'!$E183:$BB183,MATCH(K$61,'A2.1 Intenzita dopravy'!$E$173:$BB$173,0)),IF($G$2="Koeficienty rastu dopravy",INDEX('A2.1 Intenzita dopravy'!$E47:$BB47,MATCH('A2 Intenzita dopravy'!K$61,'A2.1 Intenzita dopravy'!$E$37:$BB$37,0)),0))</f>
        <v>0</v>
      </c>
      <c r="L71" s="30">
        <f>IF($G$2="Dopravný model",INDEX('A2.1 Intenzita dopravy'!$E183:$BB183,MATCH(L$61,'A2.1 Intenzita dopravy'!$E$173:$BB$173,0)),IF($G$2="Koeficienty rastu dopravy",INDEX('A2.1 Intenzita dopravy'!$E47:$BB47,MATCH('A2 Intenzita dopravy'!L$61,'A2.1 Intenzita dopravy'!$E$37:$BB$37,0)),0))</f>
        <v>0</v>
      </c>
      <c r="M71" s="30">
        <f>IF($G$2="Dopravný model",INDEX('A2.1 Intenzita dopravy'!$E183:$BB183,MATCH(M$61,'A2.1 Intenzita dopravy'!$E$173:$BB$173,0)),IF($G$2="Koeficienty rastu dopravy",INDEX('A2.1 Intenzita dopravy'!$E47:$BB47,MATCH('A2 Intenzita dopravy'!M$61,'A2.1 Intenzita dopravy'!$E$37:$BB$37,0)),0))</f>
        <v>0</v>
      </c>
      <c r="N71" s="30">
        <f>IF($G$2="Dopravný model",INDEX('A2.1 Intenzita dopravy'!$E183:$BB183,MATCH(N$61,'A2.1 Intenzita dopravy'!$E$173:$BB$173,0)),IF($G$2="Koeficienty rastu dopravy",INDEX('A2.1 Intenzita dopravy'!$E47:$BB47,MATCH('A2 Intenzita dopravy'!N$61,'A2.1 Intenzita dopravy'!$E$37:$BB$37,0)),0))</f>
        <v>0</v>
      </c>
      <c r="O71" s="30">
        <f>IF($G$2="Dopravný model",INDEX('A2.1 Intenzita dopravy'!$E183:$BB183,MATCH(O$61,'A2.1 Intenzita dopravy'!$E$173:$BB$173,0)),IF($G$2="Koeficienty rastu dopravy",INDEX('A2.1 Intenzita dopravy'!$E47:$BB47,MATCH('A2 Intenzita dopravy'!O$61,'A2.1 Intenzita dopravy'!$E$37:$BB$37,0)),0))</f>
        <v>0</v>
      </c>
      <c r="P71" s="301">
        <f t="shared" si="79"/>
        <v>0</v>
      </c>
      <c r="Q71" s="30">
        <f>IF($G$2="Dopravný model",INDEX('A2.1 Intenzita dopravy'!$E183:$BB183,MATCH(Q$61,'A2.1 Intenzita dopravy'!$E$173:$BB$173,0)),IF($G$2="Koeficienty rastu dopravy",INDEX('A2.1 Intenzita dopravy'!$E47:$BB47,MATCH('A2 Intenzita dopravy'!Q$61,'A2.1 Intenzita dopravy'!$E$37:$BB$37,0)),0))</f>
        <v>0</v>
      </c>
      <c r="R71" s="30">
        <f>IF($G$2="Dopravný model",INDEX('A2.1 Intenzita dopravy'!$E183:$BB183,MATCH(R$61,'A2.1 Intenzita dopravy'!$E$173:$BB$173,0)),IF($G$2="Koeficienty rastu dopravy",INDEX('A2.1 Intenzita dopravy'!$E47:$BB47,MATCH('A2 Intenzita dopravy'!R$61,'A2.1 Intenzita dopravy'!$E$37:$BB$37,0)),0))</f>
        <v>0</v>
      </c>
      <c r="S71" s="30">
        <f>IF($G$2="Dopravný model",INDEX('A2.1 Intenzita dopravy'!$E183:$BB183,MATCH(S$61,'A2.1 Intenzita dopravy'!$E$173:$BB$173,0)),IF($G$2="Koeficienty rastu dopravy",INDEX('A2.1 Intenzita dopravy'!$E47:$BB47,MATCH('A2 Intenzita dopravy'!S$61,'A2.1 Intenzita dopravy'!$E$37:$BB$37,0)),0))</f>
        <v>0</v>
      </c>
      <c r="T71" s="30">
        <f>IF($G$2="Dopravný model",INDEX('A2.1 Intenzita dopravy'!$E183:$BB183,MATCH(T$61,'A2.1 Intenzita dopravy'!$E$173:$BB$173,0)),IF($G$2="Koeficienty rastu dopravy",INDEX('A2.1 Intenzita dopravy'!$E47:$BB47,MATCH('A2 Intenzita dopravy'!T$61,'A2.1 Intenzita dopravy'!$E$37:$BB$37,0)),0))</f>
        <v>0</v>
      </c>
      <c r="U71" s="30">
        <f>IF($G$2="Dopravný model",INDEX('A2.1 Intenzita dopravy'!$E183:$BB183,MATCH(U$61,'A2.1 Intenzita dopravy'!$E$173:$BB$173,0)),IF($G$2="Koeficienty rastu dopravy",INDEX('A2.1 Intenzita dopravy'!$E47:$BB47,MATCH('A2 Intenzita dopravy'!U$61,'A2.1 Intenzita dopravy'!$E$37:$BB$37,0)),0))</f>
        <v>0</v>
      </c>
      <c r="V71" s="30">
        <f>IF($G$2="Dopravný model",INDEX('A2.1 Intenzita dopravy'!$E183:$BB183,MATCH(V$61,'A2.1 Intenzita dopravy'!$E$173:$BB$173,0)),IF($G$2="Koeficienty rastu dopravy",INDEX('A2.1 Intenzita dopravy'!$E47:$BB47,MATCH('A2 Intenzita dopravy'!V$61,'A2.1 Intenzita dopravy'!$E$37:$BB$37,0)),0))</f>
        <v>0</v>
      </c>
      <c r="W71" s="30">
        <f>IF($G$2="Dopravný model",INDEX('A2.1 Intenzita dopravy'!$E183:$BB183,MATCH(W$61,'A2.1 Intenzita dopravy'!$E$173:$BB$173,0)),IF($G$2="Koeficienty rastu dopravy",INDEX('A2.1 Intenzita dopravy'!$E47:$BB47,MATCH('A2 Intenzita dopravy'!W$61,'A2.1 Intenzita dopravy'!$E$37:$BB$37,0)),0))</f>
        <v>0</v>
      </c>
      <c r="X71" s="30">
        <f>IF($G$2="Dopravný model",INDEX('A2.1 Intenzita dopravy'!$E183:$BB183,MATCH(X$61,'A2.1 Intenzita dopravy'!$E$173:$BB$173,0)),IF($G$2="Koeficienty rastu dopravy",INDEX('A2.1 Intenzita dopravy'!$E47:$BB47,MATCH('A2 Intenzita dopravy'!X$61,'A2.1 Intenzita dopravy'!$E$37:$BB$37,0)),0))</f>
        <v>0</v>
      </c>
      <c r="Y71" s="30">
        <f>IF($G$2="Dopravný model",INDEX('A2.1 Intenzita dopravy'!$E183:$BB183,MATCH(Y$61,'A2.1 Intenzita dopravy'!$E$173:$BB$173,0)),IF($G$2="Koeficienty rastu dopravy",INDEX('A2.1 Intenzita dopravy'!$E47:$BB47,MATCH('A2 Intenzita dopravy'!Y$61,'A2.1 Intenzita dopravy'!$E$37:$BB$37,0)),0))</f>
        <v>0</v>
      </c>
      <c r="Z71" s="301">
        <f t="shared" si="81"/>
        <v>0</v>
      </c>
      <c r="AA71" s="30">
        <f>IF($G$2="Dopravný model",INDEX('A2.1 Intenzita dopravy'!$E183:$BB183,MATCH(AA$61,'A2.1 Intenzita dopravy'!$E$173:$BB$173,0)),IF($G$2="Koeficienty rastu dopravy",INDEX('A2.1 Intenzita dopravy'!$E47:$BB47,MATCH('A2 Intenzita dopravy'!AA$61,'A2.1 Intenzita dopravy'!$E$37:$BB$37,0)),0))</f>
        <v>0</v>
      </c>
      <c r="AB71" s="30">
        <f>IF($G$2="Dopravný model",INDEX('A2.1 Intenzita dopravy'!$E183:$BB183,MATCH(AB$61,'A2.1 Intenzita dopravy'!$E$173:$BB$173,0)),IF($G$2="Koeficienty rastu dopravy",INDEX('A2.1 Intenzita dopravy'!$E47:$BB47,MATCH('A2 Intenzita dopravy'!AB$61,'A2.1 Intenzita dopravy'!$E$37:$BB$37,0)),0))</f>
        <v>0</v>
      </c>
      <c r="AC71" s="30">
        <f>IF($G$2="Dopravný model",INDEX('A2.1 Intenzita dopravy'!$E183:$BB183,MATCH(AC$61,'A2.1 Intenzita dopravy'!$E$173:$BB$173,0)),IF($G$2="Koeficienty rastu dopravy",INDEX('A2.1 Intenzita dopravy'!$E47:$BB47,MATCH('A2 Intenzita dopravy'!AC$61,'A2.1 Intenzita dopravy'!$E$37:$BB$37,0)),0))</f>
        <v>0</v>
      </c>
      <c r="AD71" s="30">
        <f>IF($G$2="Dopravný model",INDEX('A2.1 Intenzita dopravy'!$E183:$BB183,MATCH(AD$61,'A2.1 Intenzita dopravy'!$E$173:$BB$173,0)),IF($G$2="Koeficienty rastu dopravy",INDEX('A2.1 Intenzita dopravy'!$E47:$BB47,MATCH('A2 Intenzita dopravy'!AD$61,'A2.1 Intenzita dopravy'!$E$37:$BB$37,0)),0))</f>
        <v>0</v>
      </c>
      <c r="AE71" s="30">
        <f>IF($G$2="Dopravný model",INDEX('A2.1 Intenzita dopravy'!$E183:$BB183,MATCH(AE$61,'A2.1 Intenzita dopravy'!$E$173:$BB$173,0)),IF($G$2="Koeficienty rastu dopravy",INDEX('A2.1 Intenzita dopravy'!$E47:$BB47,MATCH('A2 Intenzita dopravy'!AE$61,'A2.1 Intenzita dopravy'!$E$37:$BB$37,0)),0))</f>
        <v>0</v>
      </c>
      <c r="AF71" s="30">
        <f>IF($G$2="Dopravný model",INDEX('A2.1 Intenzita dopravy'!$E183:$BB183,MATCH(AF$61,'A2.1 Intenzita dopravy'!$E$173:$BB$173,0)),IF($G$2="Koeficienty rastu dopravy",INDEX('A2.1 Intenzita dopravy'!$E47:$BB47,MATCH('A2 Intenzita dopravy'!AF$61,'A2.1 Intenzita dopravy'!$E$37:$BB$37,0)),0))</f>
        <v>0</v>
      </c>
      <c r="AG71" s="30">
        <f>IF($G$2="Dopravný model",INDEX('A2.1 Intenzita dopravy'!$E183:$BB183,MATCH(AG$61,'A2.1 Intenzita dopravy'!$E$173:$BB$173,0)),IF($G$2="Koeficienty rastu dopravy",INDEX('A2.1 Intenzita dopravy'!$E47:$BB47,MATCH('A2 Intenzita dopravy'!AG$61,'A2.1 Intenzita dopravy'!$E$37:$BB$37,0)),0))</f>
        <v>0</v>
      </c>
      <c r="AH71" s="30">
        <f>IF($G$2="Dopravný model",INDEX('A2.1 Intenzita dopravy'!$E183:$BB183,MATCH(AH$61,'A2.1 Intenzita dopravy'!$E$173:$BB$173,0)),IF($G$2="Koeficienty rastu dopravy",INDEX('A2.1 Intenzita dopravy'!$E47:$BB47,MATCH('A2 Intenzita dopravy'!AH$61,'A2.1 Intenzita dopravy'!$E$37:$BB$37,0)),0))</f>
        <v>0</v>
      </c>
      <c r="AI71" s="30">
        <f>IF($G$2="Dopravný model",INDEX('A2.1 Intenzita dopravy'!$E183:$BB183,MATCH(AI$61,'A2.1 Intenzita dopravy'!$E$173:$BB$173,0)),IF($G$2="Koeficienty rastu dopravy",INDEX('A2.1 Intenzita dopravy'!$E47:$BB47,MATCH('A2 Intenzita dopravy'!AI$61,'A2.1 Intenzita dopravy'!$E$37:$BB$37,0)),0))</f>
        <v>0</v>
      </c>
      <c r="AJ71" s="301">
        <f t="shared" si="83"/>
        <v>0</v>
      </c>
    </row>
    <row r="72" spans="2:36" x14ac:dyDescent="0.2">
      <c r="B72" s="5">
        <v>10</v>
      </c>
      <c r="C72" s="5" t="str">
        <f t="shared" si="73"/>
        <v/>
      </c>
      <c r="D72" s="5" t="str">
        <f t="shared" si="73"/>
        <v/>
      </c>
      <c r="E72" s="30">
        <f>IF($G$2="Dopravný model",INDEX('A2.1 Intenzita dopravy'!$E184:$BB184,MATCH(E$61,'A2.1 Intenzita dopravy'!$E$173:$BB$173,0)),IF($G$2="Koeficienty rastu dopravy",INDEX('A2.1 Intenzita dopravy'!$E48:$BB48,MATCH('A2 Intenzita dopravy'!E$61,'A2.1 Intenzita dopravy'!$E$37:$BB$37,0)),0))</f>
        <v>0</v>
      </c>
      <c r="F72" s="30">
        <f>IF($G$2="Dopravný model",INDEX('A2.1 Intenzita dopravy'!$E184:$BB184,MATCH(F$61,'A2.1 Intenzita dopravy'!$E$173:$BB$173,0)),IF($G$2="Koeficienty rastu dopravy",INDEX('A2.1 Intenzita dopravy'!$E48:$BB48,MATCH('A2 Intenzita dopravy'!F$61,'A2.1 Intenzita dopravy'!$E$37:$BB$37,0)),0))</f>
        <v>0</v>
      </c>
      <c r="G72" s="30">
        <f>IF($G$2="Dopravný model",INDEX('A2.1 Intenzita dopravy'!$E184:$BB184,MATCH(G$61,'A2.1 Intenzita dopravy'!$E$173:$BB$173,0)),IF($G$2="Koeficienty rastu dopravy",INDEX('A2.1 Intenzita dopravy'!$E48:$BB48,MATCH('A2 Intenzita dopravy'!G$61,'A2.1 Intenzita dopravy'!$E$37:$BB$37,0)),0))</f>
        <v>0</v>
      </c>
      <c r="H72" s="30">
        <f>IF($G$2="Dopravný model",INDEX('A2.1 Intenzita dopravy'!$E184:$BB184,MATCH(H$61,'A2.1 Intenzita dopravy'!$E$173:$BB$173,0)),IF($G$2="Koeficienty rastu dopravy",INDEX('A2.1 Intenzita dopravy'!$E48:$BB48,MATCH('A2 Intenzita dopravy'!H$61,'A2.1 Intenzita dopravy'!$E$37:$BB$37,0)),0))</f>
        <v>0</v>
      </c>
      <c r="I72" s="301">
        <f t="shared" si="77"/>
        <v>0</v>
      </c>
      <c r="J72" s="30">
        <f>IF($G$2="Dopravný model",INDEX('A2.1 Intenzita dopravy'!$E184:$BB184,MATCH(J$61,'A2.1 Intenzita dopravy'!$E$173:$BB$173,0)),IF($G$2="Koeficienty rastu dopravy",INDEX('A2.1 Intenzita dopravy'!$E48:$BB48,MATCH('A2 Intenzita dopravy'!J$61,'A2.1 Intenzita dopravy'!$E$37:$BB$37,0)),0))</f>
        <v>0</v>
      </c>
      <c r="K72" s="30">
        <f>IF($G$2="Dopravný model",INDEX('A2.1 Intenzita dopravy'!$E184:$BB184,MATCH(K$61,'A2.1 Intenzita dopravy'!$E$173:$BB$173,0)),IF($G$2="Koeficienty rastu dopravy",INDEX('A2.1 Intenzita dopravy'!$E48:$BB48,MATCH('A2 Intenzita dopravy'!K$61,'A2.1 Intenzita dopravy'!$E$37:$BB$37,0)),0))</f>
        <v>0</v>
      </c>
      <c r="L72" s="30">
        <f>IF($G$2="Dopravný model",INDEX('A2.1 Intenzita dopravy'!$E184:$BB184,MATCH(L$61,'A2.1 Intenzita dopravy'!$E$173:$BB$173,0)),IF($G$2="Koeficienty rastu dopravy",INDEX('A2.1 Intenzita dopravy'!$E48:$BB48,MATCH('A2 Intenzita dopravy'!L$61,'A2.1 Intenzita dopravy'!$E$37:$BB$37,0)),0))</f>
        <v>0</v>
      </c>
      <c r="M72" s="30">
        <f>IF($G$2="Dopravný model",INDEX('A2.1 Intenzita dopravy'!$E184:$BB184,MATCH(M$61,'A2.1 Intenzita dopravy'!$E$173:$BB$173,0)),IF($G$2="Koeficienty rastu dopravy",INDEX('A2.1 Intenzita dopravy'!$E48:$BB48,MATCH('A2 Intenzita dopravy'!M$61,'A2.1 Intenzita dopravy'!$E$37:$BB$37,0)),0))</f>
        <v>0</v>
      </c>
      <c r="N72" s="30">
        <f>IF($G$2="Dopravný model",INDEX('A2.1 Intenzita dopravy'!$E184:$BB184,MATCH(N$61,'A2.1 Intenzita dopravy'!$E$173:$BB$173,0)),IF($G$2="Koeficienty rastu dopravy",INDEX('A2.1 Intenzita dopravy'!$E48:$BB48,MATCH('A2 Intenzita dopravy'!N$61,'A2.1 Intenzita dopravy'!$E$37:$BB$37,0)),0))</f>
        <v>0</v>
      </c>
      <c r="O72" s="30">
        <f>IF($G$2="Dopravný model",INDEX('A2.1 Intenzita dopravy'!$E184:$BB184,MATCH(O$61,'A2.1 Intenzita dopravy'!$E$173:$BB$173,0)),IF($G$2="Koeficienty rastu dopravy",INDEX('A2.1 Intenzita dopravy'!$E48:$BB48,MATCH('A2 Intenzita dopravy'!O$61,'A2.1 Intenzita dopravy'!$E$37:$BB$37,0)),0))</f>
        <v>0</v>
      </c>
      <c r="P72" s="301">
        <f t="shared" si="79"/>
        <v>0</v>
      </c>
      <c r="Q72" s="30">
        <f>IF($G$2="Dopravný model",INDEX('A2.1 Intenzita dopravy'!$E184:$BB184,MATCH(Q$61,'A2.1 Intenzita dopravy'!$E$173:$BB$173,0)),IF($G$2="Koeficienty rastu dopravy",INDEX('A2.1 Intenzita dopravy'!$E48:$BB48,MATCH('A2 Intenzita dopravy'!Q$61,'A2.1 Intenzita dopravy'!$E$37:$BB$37,0)),0))</f>
        <v>0</v>
      </c>
      <c r="R72" s="30">
        <f>IF($G$2="Dopravný model",INDEX('A2.1 Intenzita dopravy'!$E184:$BB184,MATCH(R$61,'A2.1 Intenzita dopravy'!$E$173:$BB$173,0)),IF($G$2="Koeficienty rastu dopravy",INDEX('A2.1 Intenzita dopravy'!$E48:$BB48,MATCH('A2 Intenzita dopravy'!R$61,'A2.1 Intenzita dopravy'!$E$37:$BB$37,0)),0))</f>
        <v>0</v>
      </c>
      <c r="S72" s="30">
        <f>IF($G$2="Dopravný model",INDEX('A2.1 Intenzita dopravy'!$E184:$BB184,MATCH(S$61,'A2.1 Intenzita dopravy'!$E$173:$BB$173,0)),IF($G$2="Koeficienty rastu dopravy",INDEX('A2.1 Intenzita dopravy'!$E48:$BB48,MATCH('A2 Intenzita dopravy'!S$61,'A2.1 Intenzita dopravy'!$E$37:$BB$37,0)),0))</f>
        <v>0</v>
      </c>
      <c r="T72" s="30">
        <f>IF($G$2="Dopravný model",INDEX('A2.1 Intenzita dopravy'!$E184:$BB184,MATCH(T$61,'A2.1 Intenzita dopravy'!$E$173:$BB$173,0)),IF($G$2="Koeficienty rastu dopravy",INDEX('A2.1 Intenzita dopravy'!$E48:$BB48,MATCH('A2 Intenzita dopravy'!T$61,'A2.1 Intenzita dopravy'!$E$37:$BB$37,0)),0))</f>
        <v>0</v>
      </c>
      <c r="U72" s="30">
        <f>IF($G$2="Dopravný model",INDEX('A2.1 Intenzita dopravy'!$E184:$BB184,MATCH(U$61,'A2.1 Intenzita dopravy'!$E$173:$BB$173,0)),IF($G$2="Koeficienty rastu dopravy",INDEX('A2.1 Intenzita dopravy'!$E48:$BB48,MATCH('A2 Intenzita dopravy'!U$61,'A2.1 Intenzita dopravy'!$E$37:$BB$37,0)),0))</f>
        <v>0</v>
      </c>
      <c r="V72" s="30">
        <f>IF($G$2="Dopravný model",INDEX('A2.1 Intenzita dopravy'!$E184:$BB184,MATCH(V$61,'A2.1 Intenzita dopravy'!$E$173:$BB$173,0)),IF($G$2="Koeficienty rastu dopravy",INDEX('A2.1 Intenzita dopravy'!$E48:$BB48,MATCH('A2 Intenzita dopravy'!V$61,'A2.1 Intenzita dopravy'!$E$37:$BB$37,0)),0))</f>
        <v>0</v>
      </c>
      <c r="W72" s="30">
        <f>IF($G$2="Dopravný model",INDEX('A2.1 Intenzita dopravy'!$E184:$BB184,MATCH(W$61,'A2.1 Intenzita dopravy'!$E$173:$BB$173,0)),IF($G$2="Koeficienty rastu dopravy",INDEX('A2.1 Intenzita dopravy'!$E48:$BB48,MATCH('A2 Intenzita dopravy'!W$61,'A2.1 Intenzita dopravy'!$E$37:$BB$37,0)),0))</f>
        <v>0</v>
      </c>
      <c r="X72" s="30">
        <f>IF($G$2="Dopravný model",INDEX('A2.1 Intenzita dopravy'!$E184:$BB184,MATCH(X$61,'A2.1 Intenzita dopravy'!$E$173:$BB$173,0)),IF($G$2="Koeficienty rastu dopravy",INDEX('A2.1 Intenzita dopravy'!$E48:$BB48,MATCH('A2 Intenzita dopravy'!X$61,'A2.1 Intenzita dopravy'!$E$37:$BB$37,0)),0))</f>
        <v>0</v>
      </c>
      <c r="Y72" s="30">
        <f>IF($G$2="Dopravný model",INDEX('A2.1 Intenzita dopravy'!$E184:$BB184,MATCH(Y$61,'A2.1 Intenzita dopravy'!$E$173:$BB$173,0)),IF($G$2="Koeficienty rastu dopravy",INDEX('A2.1 Intenzita dopravy'!$E48:$BB48,MATCH('A2 Intenzita dopravy'!Y$61,'A2.1 Intenzita dopravy'!$E$37:$BB$37,0)),0))</f>
        <v>0</v>
      </c>
      <c r="Z72" s="301">
        <f t="shared" si="81"/>
        <v>0</v>
      </c>
      <c r="AA72" s="30">
        <f>IF($G$2="Dopravný model",INDEX('A2.1 Intenzita dopravy'!$E184:$BB184,MATCH(AA$61,'A2.1 Intenzita dopravy'!$E$173:$BB$173,0)),IF($G$2="Koeficienty rastu dopravy",INDEX('A2.1 Intenzita dopravy'!$E48:$BB48,MATCH('A2 Intenzita dopravy'!AA$61,'A2.1 Intenzita dopravy'!$E$37:$BB$37,0)),0))</f>
        <v>0</v>
      </c>
      <c r="AB72" s="30">
        <f>IF($G$2="Dopravný model",INDEX('A2.1 Intenzita dopravy'!$E184:$BB184,MATCH(AB$61,'A2.1 Intenzita dopravy'!$E$173:$BB$173,0)),IF($G$2="Koeficienty rastu dopravy",INDEX('A2.1 Intenzita dopravy'!$E48:$BB48,MATCH('A2 Intenzita dopravy'!AB$61,'A2.1 Intenzita dopravy'!$E$37:$BB$37,0)),0))</f>
        <v>0</v>
      </c>
      <c r="AC72" s="30">
        <f>IF($G$2="Dopravný model",INDEX('A2.1 Intenzita dopravy'!$E184:$BB184,MATCH(AC$61,'A2.1 Intenzita dopravy'!$E$173:$BB$173,0)),IF($G$2="Koeficienty rastu dopravy",INDEX('A2.1 Intenzita dopravy'!$E48:$BB48,MATCH('A2 Intenzita dopravy'!AC$61,'A2.1 Intenzita dopravy'!$E$37:$BB$37,0)),0))</f>
        <v>0</v>
      </c>
      <c r="AD72" s="30">
        <f>IF($G$2="Dopravný model",INDEX('A2.1 Intenzita dopravy'!$E184:$BB184,MATCH(AD$61,'A2.1 Intenzita dopravy'!$E$173:$BB$173,0)),IF($G$2="Koeficienty rastu dopravy",INDEX('A2.1 Intenzita dopravy'!$E48:$BB48,MATCH('A2 Intenzita dopravy'!AD$61,'A2.1 Intenzita dopravy'!$E$37:$BB$37,0)),0))</f>
        <v>0</v>
      </c>
      <c r="AE72" s="30">
        <f>IF($G$2="Dopravný model",INDEX('A2.1 Intenzita dopravy'!$E184:$BB184,MATCH(AE$61,'A2.1 Intenzita dopravy'!$E$173:$BB$173,0)),IF($G$2="Koeficienty rastu dopravy",INDEX('A2.1 Intenzita dopravy'!$E48:$BB48,MATCH('A2 Intenzita dopravy'!AE$61,'A2.1 Intenzita dopravy'!$E$37:$BB$37,0)),0))</f>
        <v>0</v>
      </c>
      <c r="AF72" s="30">
        <f>IF($G$2="Dopravný model",INDEX('A2.1 Intenzita dopravy'!$E184:$BB184,MATCH(AF$61,'A2.1 Intenzita dopravy'!$E$173:$BB$173,0)),IF($G$2="Koeficienty rastu dopravy",INDEX('A2.1 Intenzita dopravy'!$E48:$BB48,MATCH('A2 Intenzita dopravy'!AF$61,'A2.1 Intenzita dopravy'!$E$37:$BB$37,0)),0))</f>
        <v>0</v>
      </c>
      <c r="AG72" s="30">
        <f>IF($G$2="Dopravný model",INDEX('A2.1 Intenzita dopravy'!$E184:$BB184,MATCH(AG$61,'A2.1 Intenzita dopravy'!$E$173:$BB$173,0)),IF($G$2="Koeficienty rastu dopravy",INDEX('A2.1 Intenzita dopravy'!$E48:$BB48,MATCH('A2 Intenzita dopravy'!AG$61,'A2.1 Intenzita dopravy'!$E$37:$BB$37,0)),0))</f>
        <v>0</v>
      </c>
      <c r="AH72" s="30">
        <f>IF($G$2="Dopravný model",INDEX('A2.1 Intenzita dopravy'!$E184:$BB184,MATCH(AH$61,'A2.1 Intenzita dopravy'!$E$173:$BB$173,0)),IF($G$2="Koeficienty rastu dopravy",INDEX('A2.1 Intenzita dopravy'!$E48:$BB48,MATCH('A2 Intenzita dopravy'!AH$61,'A2.1 Intenzita dopravy'!$E$37:$BB$37,0)),0))</f>
        <v>0</v>
      </c>
      <c r="AI72" s="30">
        <f>IF($G$2="Dopravný model",INDEX('A2.1 Intenzita dopravy'!$E184:$BB184,MATCH(AI$61,'A2.1 Intenzita dopravy'!$E$173:$BB$173,0)),IF($G$2="Koeficienty rastu dopravy",INDEX('A2.1 Intenzita dopravy'!$E48:$BB48,MATCH('A2 Intenzita dopravy'!AI$61,'A2.1 Intenzita dopravy'!$E$37:$BB$37,0)),0))</f>
        <v>0</v>
      </c>
      <c r="AJ72" s="301">
        <f t="shared" si="83"/>
        <v>0</v>
      </c>
    </row>
    <row r="74" spans="2:36" ht="4.5" customHeight="1" x14ac:dyDescent="0.2"/>
    <row r="75" spans="2:36" x14ac:dyDescent="0.2">
      <c r="B75" s="339" t="s">
        <v>299</v>
      </c>
      <c r="C75" s="339"/>
      <c r="D75" s="339"/>
      <c r="E75" s="34">
        <f>'A1 Parametre'!$C$6</f>
        <v>2019</v>
      </c>
      <c r="F75" s="34">
        <f t="shared" ref="F75:AJ76" si="96">E75+1</f>
        <v>2020</v>
      </c>
      <c r="G75" s="34">
        <f t="shared" si="96"/>
        <v>2021</v>
      </c>
      <c r="H75" s="34">
        <f t="shared" si="96"/>
        <v>2022</v>
      </c>
      <c r="I75" s="299">
        <f t="shared" si="96"/>
        <v>2023</v>
      </c>
      <c r="J75" s="34">
        <f t="shared" si="96"/>
        <v>2024</v>
      </c>
      <c r="K75" s="34">
        <f t="shared" si="96"/>
        <v>2025</v>
      </c>
      <c r="L75" s="34">
        <f t="shared" si="96"/>
        <v>2026</v>
      </c>
      <c r="M75" s="34">
        <f t="shared" si="96"/>
        <v>2027</v>
      </c>
      <c r="N75" s="34">
        <f t="shared" si="96"/>
        <v>2028</v>
      </c>
      <c r="O75" s="34">
        <f t="shared" si="96"/>
        <v>2029</v>
      </c>
      <c r="P75" s="299">
        <f t="shared" si="96"/>
        <v>2030</v>
      </c>
      <c r="Q75" s="34">
        <f t="shared" si="96"/>
        <v>2031</v>
      </c>
      <c r="R75" s="34">
        <f t="shared" si="96"/>
        <v>2032</v>
      </c>
      <c r="S75" s="34">
        <f t="shared" si="96"/>
        <v>2033</v>
      </c>
      <c r="T75" s="34">
        <f t="shared" si="96"/>
        <v>2034</v>
      </c>
      <c r="U75" s="34">
        <f t="shared" si="96"/>
        <v>2035</v>
      </c>
      <c r="V75" s="34">
        <f t="shared" si="96"/>
        <v>2036</v>
      </c>
      <c r="W75" s="34">
        <f t="shared" si="96"/>
        <v>2037</v>
      </c>
      <c r="X75" s="34">
        <f t="shared" si="96"/>
        <v>2038</v>
      </c>
      <c r="Y75" s="34">
        <f t="shared" si="96"/>
        <v>2039</v>
      </c>
      <c r="Z75" s="299">
        <f t="shared" si="96"/>
        <v>2040</v>
      </c>
      <c r="AA75" s="34">
        <f t="shared" si="96"/>
        <v>2041</v>
      </c>
      <c r="AB75" s="34">
        <f t="shared" si="96"/>
        <v>2042</v>
      </c>
      <c r="AC75" s="34">
        <f t="shared" si="96"/>
        <v>2043</v>
      </c>
      <c r="AD75" s="34">
        <f t="shared" si="96"/>
        <v>2044</v>
      </c>
      <c r="AE75" s="34">
        <f t="shared" si="96"/>
        <v>2045</v>
      </c>
      <c r="AF75" s="34">
        <f t="shared" si="96"/>
        <v>2046</v>
      </c>
      <c r="AG75" s="34">
        <f t="shared" si="96"/>
        <v>2047</v>
      </c>
      <c r="AH75" s="34">
        <f t="shared" si="96"/>
        <v>2048</v>
      </c>
      <c r="AI75" s="34">
        <f t="shared" si="96"/>
        <v>2049</v>
      </c>
      <c r="AJ75" s="299">
        <f t="shared" si="96"/>
        <v>2050</v>
      </c>
    </row>
    <row r="76" spans="2:36" x14ac:dyDescent="0.2">
      <c r="B76" s="32" t="s">
        <v>132</v>
      </c>
      <c r="C76" s="32" t="s">
        <v>131</v>
      </c>
      <c r="D76" s="32" t="s">
        <v>61</v>
      </c>
      <c r="E76" s="81">
        <v>1</v>
      </c>
      <c r="F76" s="81">
        <f>E76+1</f>
        <v>2</v>
      </c>
      <c r="G76" s="81">
        <f t="shared" ref="G76:AI76" si="97">F76+1</f>
        <v>3</v>
      </c>
      <c r="H76" s="81">
        <f t="shared" si="97"/>
        <v>4</v>
      </c>
      <c r="I76" s="300">
        <f t="shared" si="96"/>
        <v>5</v>
      </c>
      <c r="J76" s="81">
        <f t="shared" si="97"/>
        <v>6</v>
      </c>
      <c r="K76" s="81">
        <f t="shared" si="97"/>
        <v>7</v>
      </c>
      <c r="L76" s="81">
        <f t="shared" si="97"/>
        <v>8</v>
      </c>
      <c r="M76" s="81">
        <f t="shared" si="97"/>
        <v>9</v>
      </c>
      <c r="N76" s="81">
        <f t="shared" si="97"/>
        <v>10</v>
      </c>
      <c r="O76" s="81">
        <f t="shared" si="97"/>
        <v>11</v>
      </c>
      <c r="P76" s="300">
        <f t="shared" si="96"/>
        <v>12</v>
      </c>
      <c r="Q76" s="81">
        <f t="shared" si="97"/>
        <v>13</v>
      </c>
      <c r="R76" s="81">
        <f t="shared" si="97"/>
        <v>14</v>
      </c>
      <c r="S76" s="81">
        <f t="shared" si="97"/>
        <v>15</v>
      </c>
      <c r="T76" s="81">
        <f t="shared" si="97"/>
        <v>16</v>
      </c>
      <c r="U76" s="81">
        <f t="shared" si="97"/>
        <v>17</v>
      </c>
      <c r="V76" s="81">
        <f t="shared" si="97"/>
        <v>18</v>
      </c>
      <c r="W76" s="81">
        <f t="shared" si="97"/>
        <v>19</v>
      </c>
      <c r="X76" s="81">
        <f t="shared" si="97"/>
        <v>20</v>
      </c>
      <c r="Y76" s="81">
        <f t="shared" si="97"/>
        <v>21</v>
      </c>
      <c r="Z76" s="300">
        <f t="shared" si="96"/>
        <v>22</v>
      </c>
      <c r="AA76" s="81">
        <f t="shared" si="97"/>
        <v>23</v>
      </c>
      <c r="AB76" s="81">
        <f t="shared" si="97"/>
        <v>24</v>
      </c>
      <c r="AC76" s="81">
        <f t="shared" si="97"/>
        <v>25</v>
      </c>
      <c r="AD76" s="81">
        <f t="shared" si="97"/>
        <v>26</v>
      </c>
      <c r="AE76" s="81">
        <f t="shared" si="97"/>
        <v>27</v>
      </c>
      <c r="AF76" s="81">
        <f t="shared" si="97"/>
        <v>28</v>
      </c>
      <c r="AG76" s="81">
        <f t="shared" si="97"/>
        <v>29</v>
      </c>
      <c r="AH76" s="81">
        <f t="shared" si="97"/>
        <v>30</v>
      </c>
      <c r="AI76" s="81">
        <f t="shared" si="97"/>
        <v>31</v>
      </c>
      <c r="AJ76" s="300">
        <f t="shared" si="96"/>
        <v>32</v>
      </c>
    </row>
    <row r="77" spans="2:36" x14ac:dyDescent="0.2">
      <c r="B77" s="5">
        <v>1</v>
      </c>
      <c r="C77" s="5">
        <f>C49</f>
        <v>90780</v>
      </c>
      <c r="D77" s="5" t="str">
        <f t="shared" ref="D77:D86" si="98">D49</f>
        <v>I/59 Nižná - Tvrdošín</v>
      </c>
      <c r="E77" s="30">
        <f>IF($G$2="Dopravný model",INDEX('A2.1 Intenzita dopravy'!$E191:$BB191,MATCH(E$75,'A2.1 Intenzita dopravy'!$E$189:$BB$189,0)),IF($G$2="Koeficienty rastu dopravy",INDEX('A2.1 Intenzita dopravy'!$E55:$BB55,MATCH('A2 Intenzita dopravy'!E$75,'A2.1 Intenzita dopravy'!$E$53:$BB$53,0)),0))</f>
        <v>2007.0910194846419</v>
      </c>
      <c r="F77" s="30">
        <f>IF($G$2="Dopravný model",INDEX('A2.1 Intenzita dopravy'!$E191:$BB191,MATCH(F$75,'A2.1 Intenzita dopravy'!$E$189:$BB$189,0)),IF($G$2="Koeficienty rastu dopravy",INDEX('A2.1 Intenzita dopravy'!$E55:$BB55,MATCH('A2 Intenzita dopravy'!F$75,'A2.1 Intenzita dopravy'!$E$53:$BB$53,0)),0))</f>
        <v>2040</v>
      </c>
      <c r="G77" s="30">
        <f>IF($G$2="Dopravný model",INDEX('A2.1 Intenzita dopravy'!$E191:$BB191,MATCH(G$75,'A2.1 Intenzita dopravy'!$E$189:$BB$189,0)),IF($G$2="Koeficienty rastu dopravy",INDEX('A2.1 Intenzita dopravy'!$E55:$BB55,MATCH('A2 Intenzita dopravy'!G$75,'A2.1 Intenzita dopravy'!$E$53:$BB$53,0)),0))</f>
        <v>2073.448567902301</v>
      </c>
      <c r="H77" s="30">
        <f>IF($G$2="Dopravný model",INDEX('A2.1 Intenzita dopravy'!$E191:$BB191,MATCH(H$75,'A2.1 Intenzita dopravy'!$E$189:$BB$189,0)),IF($G$2="Koeficienty rastu dopravy",INDEX('A2.1 Intenzita dopravy'!$E55:$BB55,MATCH('A2 Intenzita dopravy'!H$75,'A2.1 Intenzita dopravy'!$E$53:$BB$53,0)),0))</f>
        <v>2107.445570458874</v>
      </c>
      <c r="I77" s="301">
        <f>N21</f>
        <v>653</v>
      </c>
      <c r="J77" s="30">
        <f t="shared" ref="J77:O77" si="99">($P77-$I77)/7+I77</f>
        <v>664</v>
      </c>
      <c r="K77" s="30">
        <f t="shared" si="99"/>
        <v>675</v>
      </c>
      <c r="L77" s="30">
        <f t="shared" si="99"/>
        <v>686</v>
      </c>
      <c r="M77" s="30">
        <f t="shared" si="99"/>
        <v>697</v>
      </c>
      <c r="N77" s="30">
        <f t="shared" si="99"/>
        <v>708</v>
      </c>
      <c r="O77" s="30">
        <f t="shared" si="99"/>
        <v>719</v>
      </c>
      <c r="P77" s="301">
        <f>O21</f>
        <v>730</v>
      </c>
      <c r="Q77" s="30">
        <f t="shared" ref="Q77:Y77" si="100">($Z77-$P77)/10+P77</f>
        <v>743</v>
      </c>
      <c r="R77" s="30">
        <f t="shared" si="100"/>
        <v>756</v>
      </c>
      <c r="S77" s="30">
        <f t="shared" si="100"/>
        <v>769</v>
      </c>
      <c r="T77" s="30">
        <f t="shared" si="100"/>
        <v>782</v>
      </c>
      <c r="U77" s="30">
        <f t="shared" si="100"/>
        <v>795</v>
      </c>
      <c r="V77" s="30">
        <f t="shared" si="100"/>
        <v>808</v>
      </c>
      <c r="W77" s="30">
        <f t="shared" si="100"/>
        <v>821</v>
      </c>
      <c r="X77" s="30">
        <f t="shared" si="100"/>
        <v>834</v>
      </c>
      <c r="Y77" s="30">
        <f t="shared" si="100"/>
        <v>847</v>
      </c>
      <c r="Z77" s="301">
        <f>P21</f>
        <v>860</v>
      </c>
      <c r="AA77" s="30">
        <f t="shared" ref="AA77:AI77" si="101">($AJ77-$Z77)/10+Z77</f>
        <v>875</v>
      </c>
      <c r="AB77" s="30">
        <f t="shared" si="101"/>
        <v>890</v>
      </c>
      <c r="AC77" s="30">
        <f t="shared" si="101"/>
        <v>905</v>
      </c>
      <c r="AD77" s="30">
        <f t="shared" si="101"/>
        <v>920</v>
      </c>
      <c r="AE77" s="30">
        <f t="shared" si="101"/>
        <v>935</v>
      </c>
      <c r="AF77" s="30">
        <f t="shared" si="101"/>
        <v>950</v>
      </c>
      <c r="AG77" s="30">
        <f t="shared" si="101"/>
        <v>965</v>
      </c>
      <c r="AH77" s="30">
        <f t="shared" si="101"/>
        <v>980</v>
      </c>
      <c r="AI77" s="30">
        <f t="shared" si="101"/>
        <v>995</v>
      </c>
      <c r="AJ77" s="301">
        <f>Q21</f>
        <v>1010</v>
      </c>
    </row>
    <row r="78" spans="2:36" x14ac:dyDescent="0.2">
      <c r="B78" s="5">
        <v>2</v>
      </c>
      <c r="C78" s="5">
        <f t="shared" ref="C78" si="102">C50</f>
        <v>90781</v>
      </c>
      <c r="D78" s="5" t="str">
        <f t="shared" si="98"/>
        <v>I/59 Tvrdošín - pred okružnou</v>
      </c>
      <c r="E78" s="30">
        <f>IF($G$2="Dopravný model",INDEX('A2.1 Intenzita dopravy'!$E192:$BB192,MATCH(E$75,'A2.1 Intenzita dopravy'!$E$189:$BB$189,0)),IF($G$2="Koeficienty rastu dopravy",INDEX('A2.1 Intenzita dopravy'!$E56:$BB56,MATCH('A2 Intenzita dopravy'!E$75,'A2.1 Intenzita dopravy'!$E$53:$BB$53,0)),0))</f>
        <v>2077.9959738669959</v>
      </c>
      <c r="F78" s="30">
        <f>IF($G$2="Dopravný model",INDEX('A2.1 Intenzita dopravy'!$E192:$BB192,MATCH(F$75,'A2.1 Intenzita dopravy'!$E$189:$BB$189,0)),IF($G$2="Koeficienty rastu dopravy",INDEX('A2.1 Intenzita dopravy'!$E56:$BB56,MATCH('A2 Intenzita dopravy'!F$75,'A2.1 Intenzita dopravy'!$E$53:$BB$53,0)),0))</f>
        <v>2110</v>
      </c>
      <c r="G78" s="30">
        <f>IF($G$2="Dopravný model",INDEX('A2.1 Intenzita dopravy'!$E192:$BB192,MATCH(G$75,'A2.1 Intenzita dopravy'!$E$189:$BB$189,0)),IF($G$2="Koeficienty rastu dopravy",INDEX('A2.1 Intenzita dopravy'!$E56:$BB56,MATCH('A2 Intenzita dopravy'!G$75,'A2.1 Intenzita dopravy'!$E$53:$BB$53,0)),0))</f>
        <v>2142.4969326167525</v>
      </c>
      <c r="H78" s="30">
        <f>IF($G$2="Dopravný model",INDEX('A2.1 Intenzita dopravy'!$E192:$BB192,MATCH(H$75,'A2.1 Intenzita dopravy'!$E$189:$BB$189,0)),IF($G$2="Koeficienty rastu dopravy",INDEX('A2.1 Intenzita dopravy'!$E56:$BB56,MATCH('A2 Intenzita dopravy'!H$75,'A2.1 Intenzita dopravy'!$E$53:$BB$53,0)),0))</f>
        <v>2175.4943631621768</v>
      </c>
      <c r="I78" s="301">
        <f t="shared" ref="I78:I86" si="103">N22</f>
        <v>720</v>
      </c>
      <c r="J78" s="30">
        <f t="shared" ref="J78:O78" si="104">($P78-$I78)/7+I78</f>
        <v>730</v>
      </c>
      <c r="K78" s="30">
        <f t="shared" si="104"/>
        <v>740</v>
      </c>
      <c r="L78" s="30">
        <f t="shared" si="104"/>
        <v>750</v>
      </c>
      <c r="M78" s="30">
        <f t="shared" si="104"/>
        <v>760</v>
      </c>
      <c r="N78" s="30">
        <f t="shared" si="104"/>
        <v>770</v>
      </c>
      <c r="O78" s="30">
        <f t="shared" si="104"/>
        <v>780</v>
      </c>
      <c r="P78" s="301">
        <f t="shared" ref="P78:P86" si="105">O22</f>
        <v>790</v>
      </c>
      <c r="Q78" s="30">
        <f t="shared" ref="Q78:Y78" si="106">($Z78-$P78)/10+P78</f>
        <v>802</v>
      </c>
      <c r="R78" s="30">
        <f t="shared" si="106"/>
        <v>814</v>
      </c>
      <c r="S78" s="30">
        <f t="shared" si="106"/>
        <v>826</v>
      </c>
      <c r="T78" s="30">
        <f t="shared" si="106"/>
        <v>838</v>
      </c>
      <c r="U78" s="30">
        <f t="shared" si="106"/>
        <v>850</v>
      </c>
      <c r="V78" s="30">
        <f t="shared" si="106"/>
        <v>862</v>
      </c>
      <c r="W78" s="30">
        <f t="shared" si="106"/>
        <v>874</v>
      </c>
      <c r="X78" s="30">
        <f t="shared" si="106"/>
        <v>886</v>
      </c>
      <c r="Y78" s="30">
        <f t="shared" si="106"/>
        <v>898</v>
      </c>
      <c r="Z78" s="301">
        <f t="shared" ref="Z78:Z86" si="107">P22</f>
        <v>910</v>
      </c>
      <c r="AA78" s="30">
        <f t="shared" ref="AA78:AI78" si="108">($AJ78-$Z78)/10+Z78</f>
        <v>924</v>
      </c>
      <c r="AB78" s="30">
        <f t="shared" si="108"/>
        <v>938</v>
      </c>
      <c r="AC78" s="30">
        <f t="shared" si="108"/>
        <v>952</v>
      </c>
      <c r="AD78" s="30">
        <f t="shared" si="108"/>
        <v>966</v>
      </c>
      <c r="AE78" s="30">
        <f t="shared" si="108"/>
        <v>980</v>
      </c>
      <c r="AF78" s="30">
        <f t="shared" si="108"/>
        <v>994</v>
      </c>
      <c r="AG78" s="30">
        <f t="shared" si="108"/>
        <v>1008</v>
      </c>
      <c r="AH78" s="30">
        <f t="shared" si="108"/>
        <v>1022</v>
      </c>
      <c r="AI78" s="30">
        <f t="shared" si="108"/>
        <v>1036</v>
      </c>
      <c r="AJ78" s="301">
        <f t="shared" ref="AJ78:AJ86" si="109">Q22</f>
        <v>1050</v>
      </c>
    </row>
    <row r="79" spans="2:36" x14ac:dyDescent="0.2">
      <c r="B79" s="5">
        <v>3</v>
      </c>
      <c r="C79" s="5">
        <f t="shared" ref="C79" si="110">C51</f>
        <v>90782</v>
      </c>
      <c r="D79" s="5" t="str">
        <f t="shared" si="98"/>
        <v>I/59 Tvrdošín - po OK II/520</v>
      </c>
      <c r="E79" s="30">
        <f>IF($G$2="Dopravný model",INDEX('A2.1 Intenzita dopravy'!$E193:$BB193,MATCH(E$75,'A2.1 Intenzita dopravy'!$E$189:$BB$189,0)),IF($G$2="Koeficienty rastu dopravy",INDEX('A2.1 Intenzita dopravy'!$E57:$BB57,MATCH('A2 Intenzita dopravy'!E$75,'A2.1 Intenzita dopravy'!$E$53:$BB$53,0)),0))</f>
        <v>2077.9959738669959</v>
      </c>
      <c r="F79" s="30">
        <f>IF($G$2="Dopravný model",INDEX('A2.1 Intenzita dopravy'!$E193:$BB193,MATCH(F$75,'A2.1 Intenzita dopravy'!$E$189:$BB$189,0)),IF($G$2="Koeficienty rastu dopravy",INDEX('A2.1 Intenzita dopravy'!$E57:$BB57,MATCH('A2 Intenzita dopravy'!F$75,'A2.1 Intenzita dopravy'!$E$53:$BB$53,0)),0))</f>
        <v>2110</v>
      </c>
      <c r="G79" s="30">
        <f>IF($G$2="Dopravný model",INDEX('A2.1 Intenzita dopravy'!$E193:$BB193,MATCH(G$75,'A2.1 Intenzita dopravy'!$E$189:$BB$189,0)),IF($G$2="Koeficienty rastu dopravy",INDEX('A2.1 Intenzita dopravy'!$E57:$BB57,MATCH('A2 Intenzita dopravy'!G$75,'A2.1 Intenzita dopravy'!$E$53:$BB$53,0)),0))</f>
        <v>2142.4969326167525</v>
      </c>
      <c r="H79" s="30">
        <f>IF($G$2="Dopravný model",INDEX('A2.1 Intenzita dopravy'!$E193:$BB193,MATCH(H$75,'A2.1 Intenzita dopravy'!$E$189:$BB$189,0)),IF($G$2="Koeficienty rastu dopravy",INDEX('A2.1 Intenzita dopravy'!$E57:$BB57,MATCH('A2 Intenzita dopravy'!H$75,'A2.1 Intenzita dopravy'!$E$53:$BB$53,0)),0))</f>
        <v>2175.4943631621768</v>
      </c>
      <c r="I79" s="301">
        <f t="shared" si="103"/>
        <v>720</v>
      </c>
      <c r="J79" s="30">
        <f t="shared" ref="J79:O79" si="111">($P79-$I79)/7+I79</f>
        <v>730</v>
      </c>
      <c r="K79" s="30">
        <f t="shared" si="111"/>
        <v>740</v>
      </c>
      <c r="L79" s="30">
        <f t="shared" si="111"/>
        <v>750</v>
      </c>
      <c r="M79" s="30">
        <f t="shared" si="111"/>
        <v>760</v>
      </c>
      <c r="N79" s="30">
        <f t="shared" si="111"/>
        <v>770</v>
      </c>
      <c r="O79" s="30">
        <f t="shared" si="111"/>
        <v>780</v>
      </c>
      <c r="P79" s="301">
        <f t="shared" si="105"/>
        <v>790</v>
      </c>
      <c r="Q79" s="30">
        <f t="shared" ref="Q79:Y79" si="112">($Z79-$P79)/10+P79</f>
        <v>802</v>
      </c>
      <c r="R79" s="30">
        <f t="shared" si="112"/>
        <v>814</v>
      </c>
      <c r="S79" s="30">
        <f t="shared" si="112"/>
        <v>826</v>
      </c>
      <c r="T79" s="30">
        <f t="shared" si="112"/>
        <v>838</v>
      </c>
      <c r="U79" s="30">
        <f t="shared" si="112"/>
        <v>850</v>
      </c>
      <c r="V79" s="30">
        <f t="shared" si="112"/>
        <v>862</v>
      </c>
      <c r="W79" s="30">
        <f t="shared" si="112"/>
        <v>874</v>
      </c>
      <c r="X79" s="30">
        <f t="shared" si="112"/>
        <v>886</v>
      </c>
      <c r="Y79" s="30">
        <f t="shared" si="112"/>
        <v>898</v>
      </c>
      <c r="Z79" s="301">
        <f t="shared" si="107"/>
        <v>910</v>
      </c>
      <c r="AA79" s="30">
        <f t="shared" ref="AA79:AI79" si="113">($AJ79-$Z79)/10+Z79</f>
        <v>924</v>
      </c>
      <c r="AB79" s="30">
        <f t="shared" si="113"/>
        <v>938</v>
      </c>
      <c r="AC79" s="30">
        <f t="shared" si="113"/>
        <v>952</v>
      </c>
      <c r="AD79" s="30">
        <f t="shared" si="113"/>
        <v>966</v>
      </c>
      <c r="AE79" s="30">
        <f t="shared" si="113"/>
        <v>980</v>
      </c>
      <c r="AF79" s="30">
        <f t="shared" si="113"/>
        <v>994</v>
      </c>
      <c r="AG79" s="30">
        <f t="shared" si="113"/>
        <v>1008</v>
      </c>
      <c r="AH79" s="30">
        <f t="shared" si="113"/>
        <v>1022</v>
      </c>
      <c r="AI79" s="30">
        <f t="shared" si="113"/>
        <v>1036</v>
      </c>
      <c r="AJ79" s="301">
        <f t="shared" si="109"/>
        <v>1050</v>
      </c>
    </row>
    <row r="80" spans="2:36" x14ac:dyDescent="0.2">
      <c r="B80" s="5">
        <v>4</v>
      </c>
      <c r="C80" s="5">
        <f t="shared" ref="C80" si="114">C52</f>
        <v>90783</v>
      </c>
      <c r="D80" s="5" t="str">
        <f t="shared" si="98"/>
        <v>I/59 Tvrdošín - centrum</v>
      </c>
      <c r="E80" s="30">
        <f>IF($G$2="Dopravný model",INDEX('A2.1 Intenzita dopravy'!$E194:$BB194,MATCH(E$75,'A2.1 Intenzita dopravy'!$E$189:$BB$189,0)),IF($G$2="Koeficienty rastu dopravy",INDEX('A2.1 Intenzita dopravy'!$E58:$BB58,MATCH('A2 Intenzita dopravy'!E$75,'A2.1 Intenzita dopravy'!$E$53:$BB$53,0)),0))</f>
        <v>2511.2107016123973</v>
      </c>
      <c r="F80" s="30">
        <f>IF($G$2="Dopravný model",INDEX('A2.1 Intenzita dopravy'!$E194:$BB194,MATCH(F$75,'A2.1 Intenzita dopravy'!$E$189:$BB$189,0)),IF($G$2="Koeficienty rastu dopravy",INDEX('A2.1 Intenzita dopravy'!$E58:$BB58,MATCH('A2 Intenzita dopravy'!F$75,'A2.1 Intenzita dopravy'!$E$53:$BB$53,0)),0))</f>
        <v>2550</v>
      </c>
      <c r="G80" s="30">
        <f>IF($G$2="Dopravný model",INDEX('A2.1 Intenzita dopravy'!$E194:$BB194,MATCH(G$75,'A2.1 Intenzita dopravy'!$E$189:$BB$189,0)),IF($G$2="Koeficienty rastu dopravy",INDEX('A2.1 Intenzita dopravy'!$E58:$BB58,MATCH('A2 Intenzita dopravy'!G$75,'A2.1 Intenzita dopravy'!$E$53:$BB$53,0)),0))</f>
        <v>2589.3884554668698</v>
      </c>
      <c r="H80" s="30">
        <f>IF($G$2="Dopravný model",INDEX('A2.1 Intenzita dopravy'!$E194:$BB194,MATCH(H$75,'A2.1 Intenzita dopravy'!$E$189:$BB$189,0)),IF($G$2="Koeficienty rastu dopravy",INDEX('A2.1 Intenzita dopravy'!$E58:$BB58,MATCH('A2 Intenzita dopravy'!H$75,'A2.1 Intenzita dopravy'!$E$53:$BB$53,0)),0))</f>
        <v>2629.3853228647458</v>
      </c>
      <c r="I80" s="301">
        <f t="shared" si="103"/>
        <v>1184</v>
      </c>
      <c r="J80" s="30">
        <f t="shared" ref="J80:O80" si="115">($P80-$I80)/7+I80</f>
        <v>1202</v>
      </c>
      <c r="K80" s="30">
        <f t="shared" si="115"/>
        <v>1220</v>
      </c>
      <c r="L80" s="30">
        <f t="shared" si="115"/>
        <v>1238</v>
      </c>
      <c r="M80" s="30">
        <f t="shared" si="115"/>
        <v>1256</v>
      </c>
      <c r="N80" s="30">
        <f t="shared" si="115"/>
        <v>1274</v>
      </c>
      <c r="O80" s="30">
        <f t="shared" si="115"/>
        <v>1292</v>
      </c>
      <c r="P80" s="301">
        <f t="shared" si="105"/>
        <v>1310</v>
      </c>
      <c r="Q80" s="30">
        <f t="shared" ref="Q80:Y80" si="116">($Z80-$P80)/10+P80</f>
        <v>1332</v>
      </c>
      <c r="R80" s="30">
        <f t="shared" si="116"/>
        <v>1354</v>
      </c>
      <c r="S80" s="30">
        <f t="shared" si="116"/>
        <v>1376</v>
      </c>
      <c r="T80" s="30">
        <f t="shared" si="116"/>
        <v>1398</v>
      </c>
      <c r="U80" s="30">
        <f t="shared" si="116"/>
        <v>1420</v>
      </c>
      <c r="V80" s="30">
        <f t="shared" si="116"/>
        <v>1442</v>
      </c>
      <c r="W80" s="30">
        <f t="shared" si="116"/>
        <v>1464</v>
      </c>
      <c r="X80" s="30">
        <f t="shared" si="116"/>
        <v>1486</v>
      </c>
      <c r="Y80" s="30">
        <f t="shared" si="116"/>
        <v>1508</v>
      </c>
      <c r="Z80" s="301">
        <f t="shared" si="107"/>
        <v>1530</v>
      </c>
      <c r="AA80" s="30">
        <f t="shared" ref="AA80:AI80" si="117">($AJ80-$Z80)/10+Z80</f>
        <v>1556</v>
      </c>
      <c r="AB80" s="30">
        <f t="shared" si="117"/>
        <v>1582</v>
      </c>
      <c r="AC80" s="30">
        <f t="shared" si="117"/>
        <v>1608</v>
      </c>
      <c r="AD80" s="30">
        <f t="shared" si="117"/>
        <v>1634</v>
      </c>
      <c r="AE80" s="30">
        <f t="shared" si="117"/>
        <v>1660</v>
      </c>
      <c r="AF80" s="30">
        <f t="shared" si="117"/>
        <v>1686</v>
      </c>
      <c r="AG80" s="30">
        <f t="shared" si="117"/>
        <v>1712</v>
      </c>
      <c r="AH80" s="30">
        <f t="shared" si="117"/>
        <v>1738</v>
      </c>
      <c r="AI80" s="30">
        <f t="shared" si="117"/>
        <v>1764</v>
      </c>
      <c r="AJ80" s="301">
        <f t="shared" si="109"/>
        <v>1790</v>
      </c>
    </row>
    <row r="81" spans="2:36" x14ac:dyDescent="0.2">
      <c r="B81" s="5">
        <v>5</v>
      </c>
      <c r="C81" s="5">
        <f t="shared" ref="C81" si="118">C53</f>
        <v>90783</v>
      </c>
      <c r="D81" s="5" t="str">
        <f t="shared" si="98"/>
        <v>I/59 Tvrdošín - severný okraj</v>
      </c>
      <c r="E81" s="30">
        <f>IF($G$2="Dopravný model",INDEX('A2.1 Intenzita dopravy'!$E195:$BB195,MATCH(E$75,'A2.1 Intenzita dopravy'!$E$189:$BB$189,0)),IF($G$2="Koeficienty rastu dopravy",INDEX('A2.1 Intenzita dopravy'!$E59:$BB59,MATCH('A2 Intenzita dopravy'!E$75,'A2.1 Intenzita dopravy'!$E$53:$BB$53,0)),0))</f>
        <v>2511.2107016123973</v>
      </c>
      <c r="F81" s="30">
        <f>IF($G$2="Dopravný model",INDEX('A2.1 Intenzita dopravy'!$E195:$BB195,MATCH(F$75,'A2.1 Intenzita dopravy'!$E$189:$BB$189,0)),IF($G$2="Koeficienty rastu dopravy",INDEX('A2.1 Intenzita dopravy'!$E59:$BB59,MATCH('A2 Intenzita dopravy'!F$75,'A2.1 Intenzita dopravy'!$E$53:$BB$53,0)),0))</f>
        <v>2550</v>
      </c>
      <c r="G81" s="30">
        <f>IF($G$2="Dopravný model",INDEX('A2.1 Intenzita dopravy'!$E195:$BB195,MATCH(G$75,'A2.1 Intenzita dopravy'!$E$189:$BB$189,0)),IF($G$2="Koeficienty rastu dopravy",INDEX('A2.1 Intenzita dopravy'!$E59:$BB59,MATCH('A2 Intenzita dopravy'!G$75,'A2.1 Intenzita dopravy'!$E$53:$BB$53,0)),0))</f>
        <v>2589.3884554668698</v>
      </c>
      <c r="H81" s="30">
        <f>IF($G$2="Dopravný model",INDEX('A2.1 Intenzita dopravy'!$E195:$BB195,MATCH(H$75,'A2.1 Intenzita dopravy'!$E$189:$BB$189,0)),IF($G$2="Koeficienty rastu dopravy",INDEX('A2.1 Intenzita dopravy'!$E59:$BB59,MATCH('A2 Intenzita dopravy'!H$75,'A2.1 Intenzita dopravy'!$E$53:$BB$53,0)),0))</f>
        <v>2629.3853228647458</v>
      </c>
      <c r="I81" s="301">
        <f t="shared" si="103"/>
        <v>1184</v>
      </c>
      <c r="J81" s="30">
        <f t="shared" ref="J81:O81" si="119">($P81-$I81)/7+I81</f>
        <v>1202</v>
      </c>
      <c r="K81" s="30">
        <f t="shared" si="119"/>
        <v>1220</v>
      </c>
      <c r="L81" s="30">
        <f t="shared" si="119"/>
        <v>1238</v>
      </c>
      <c r="M81" s="30">
        <f t="shared" si="119"/>
        <v>1256</v>
      </c>
      <c r="N81" s="30">
        <f t="shared" si="119"/>
        <v>1274</v>
      </c>
      <c r="O81" s="30">
        <f t="shared" si="119"/>
        <v>1292</v>
      </c>
      <c r="P81" s="301">
        <f t="shared" si="105"/>
        <v>1310</v>
      </c>
      <c r="Q81" s="30">
        <f t="shared" ref="Q81:Y81" si="120">($Z81-$P81)/10+P81</f>
        <v>1332</v>
      </c>
      <c r="R81" s="30">
        <f t="shared" si="120"/>
        <v>1354</v>
      </c>
      <c r="S81" s="30">
        <f t="shared" si="120"/>
        <v>1376</v>
      </c>
      <c r="T81" s="30">
        <f t="shared" si="120"/>
        <v>1398</v>
      </c>
      <c r="U81" s="30">
        <f t="shared" si="120"/>
        <v>1420</v>
      </c>
      <c r="V81" s="30">
        <f t="shared" si="120"/>
        <v>1442</v>
      </c>
      <c r="W81" s="30">
        <f t="shared" si="120"/>
        <v>1464</v>
      </c>
      <c r="X81" s="30">
        <f t="shared" si="120"/>
        <v>1486</v>
      </c>
      <c r="Y81" s="30">
        <f t="shared" si="120"/>
        <v>1508</v>
      </c>
      <c r="Z81" s="301">
        <f t="shared" si="107"/>
        <v>1530</v>
      </c>
      <c r="AA81" s="30">
        <f t="shared" ref="AA81:AI81" si="121">($AJ81-$Z81)/10+Z81</f>
        <v>1556</v>
      </c>
      <c r="AB81" s="30">
        <f t="shared" si="121"/>
        <v>1582</v>
      </c>
      <c r="AC81" s="30">
        <f t="shared" si="121"/>
        <v>1608</v>
      </c>
      <c r="AD81" s="30">
        <f t="shared" si="121"/>
        <v>1634</v>
      </c>
      <c r="AE81" s="30">
        <f t="shared" si="121"/>
        <v>1660</v>
      </c>
      <c r="AF81" s="30">
        <f t="shared" si="121"/>
        <v>1686</v>
      </c>
      <c r="AG81" s="30">
        <f t="shared" si="121"/>
        <v>1712</v>
      </c>
      <c r="AH81" s="30">
        <f t="shared" si="121"/>
        <v>1738</v>
      </c>
      <c r="AI81" s="30">
        <f t="shared" si="121"/>
        <v>1764</v>
      </c>
      <c r="AJ81" s="301">
        <f t="shared" si="109"/>
        <v>1790</v>
      </c>
    </row>
    <row r="82" spans="2:36" x14ac:dyDescent="0.2">
      <c r="B82" s="5">
        <v>6</v>
      </c>
      <c r="C82" s="5">
        <f t="shared" ref="C82" si="122">C54</f>
        <v>95850</v>
      </c>
      <c r="D82" s="5" t="str">
        <f t="shared" si="98"/>
        <v>Privádzač Tvrdošín</v>
      </c>
      <c r="E82" s="30">
        <f>IF($G$2="Dopravný model",INDEX('A2.1 Intenzita dopravy'!$E196:$BB196,MATCH(E$75,'A2.1 Intenzita dopravy'!$E$189:$BB$189,0)),IF($G$2="Koeficienty rastu dopravy",INDEX('A2.1 Intenzita dopravy'!$E60:$BB60,MATCH('A2 Intenzita dopravy'!E$75,'A2.1 Intenzita dopravy'!$E$53:$BB$53,0)),0))</f>
        <v>908.30381656243344</v>
      </c>
      <c r="F82" s="30">
        <f>IF($G$2="Dopravný model",INDEX('A2.1 Intenzita dopravy'!$E196:$BB196,MATCH(F$75,'A2.1 Intenzita dopravy'!$E$189:$BB$189,0)),IF($G$2="Koeficienty rastu dopravy",INDEX('A2.1 Intenzita dopravy'!$E60:$BB60,MATCH('A2 Intenzita dopravy'!F$75,'A2.1 Intenzita dopravy'!$E$53:$BB$53,0)),0))</f>
        <v>920</v>
      </c>
      <c r="G82" s="30">
        <f>IF($G$2="Dopravný model",INDEX('A2.1 Intenzita dopravy'!$E196:$BB196,MATCH(G$75,'A2.1 Intenzita dopravy'!$E$189:$BB$189,0)),IF($G$2="Koeficienty rastu dopravy",INDEX('A2.1 Intenzita dopravy'!$E60:$BB60,MATCH('A2 Intenzita dopravy'!G$75,'A2.1 Intenzita dopravy'!$E$53:$BB$53,0)),0))</f>
        <v>931.84679461469773</v>
      </c>
      <c r="H82" s="30">
        <f>IF($G$2="Dopravný model",INDEX('A2.1 Intenzita dopravy'!$E196:$BB196,MATCH(H$75,'A2.1 Intenzita dopravy'!$E$189:$BB$189,0)),IF($G$2="Koeficienty rastu dopravy",INDEX('A2.1 Intenzita dopravy'!$E60:$BB60,MATCH('A2 Intenzita dopravy'!H$75,'A2.1 Intenzita dopravy'!$E$53:$BB$53,0)),0))</f>
        <v>943.84613981922462</v>
      </c>
      <c r="I82" s="301">
        <f t="shared" si="103"/>
        <v>956</v>
      </c>
      <c r="J82" s="30">
        <f t="shared" ref="J82:O82" si="123">($P82-$I82)/7+I82</f>
        <v>970.85714285714289</v>
      </c>
      <c r="K82" s="30">
        <f t="shared" si="123"/>
        <v>985.71428571428578</v>
      </c>
      <c r="L82" s="30">
        <f t="shared" si="123"/>
        <v>1000.5714285714287</v>
      </c>
      <c r="M82" s="30">
        <f t="shared" si="123"/>
        <v>1015.4285714285716</v>
      </c>
      <c r="N82" s="30">
        <f t="shared" si="123"/>
        <v>1030.2857142857144</v>
      </c>
      <c r="O82" s="30">
        <f t="shared" si="123"/>
        <v>1045.1428571428573</v>
      </c>
      <c r="P82" s="301">
        <f t="shared" si="105"/>
        <v>1060</v>
      </c>
      <c r="Q82" s="30">
        <f t="shared" ref="Q82:Y82" si="124">($Z82-$P82)/10+P82</f>
        <v>1071</v>
      </c>
      <c r="R82" s="30">
        <f t="shared" si="124"/>
        <v>1082</v>
      </c>
      <c r="S82" s="30">
        <f t="shared" si="124"/>
        <v>1093</v>
      </c>
      <c r="T82" s="30">
        <f t="shared" si="124"/>
        <v>1104</v>
      </c>
      <c r="U82" s="30">
        <f t="shared" si="124"/>
        <v>1115</v>
      </c>
      <c r="V82" s="30">
        <f t="shared" si="124"/>
        <v>1126</v>
      </c>
      <c r="W82" s="30">
        <f t="shared" si="124"/>
        <v>1137</v>
      </c>
      <c r="X82" s="30">
        <f t="shared" si="124"/>
        <v>1148</v>
      </c>
      <c r="Y82" s="30">
        <f t="shared" si="124"/>
        <v>1159</v>
      </c>
      <c r="Z82" s="301">
        <f t="shared" si="107"/>
        <v>1170</v>
      </c>
      <c r="AA82" s="30">
        <f t="shared" ref="AA82:AI82" si="125">($AJ82-$Z82)/10+Z82</f>
        <v>1186</v>
      </c>
      <c r="AB82" s="30">
        <f t="shared" si="125"/>
        <v>1202</v>
      </c>
      <c r="AC82" s="30">
        <f t="shared" si="125"/>
        <v>1218</v>
      </c>
      <c r="AD82" s="30">
        <f t="shared" si="125"/>
        <v>1234</v>
      </c>
      <c r="AE82" s="30">
        <f t="shared" si="125"/>
        <v>1250</v>
      </c>
      <c r="AF82" s="30">
        <f t="shared" si="125"/>
        <v>1266</v>
      </c>
      <c r="AG82" s="30">
        <f t="shared" si="125"/>
        <v>1282</v>
      </c>
      <c r="AH82" s="30">
        <f t="shared" si="125"/>
        <v>1298</v>
      </c>
      <c r="AI82" s="30">
        <f t="shared" si="125"/>
        <v>1314</v>
      </c>
      <c r="AJ82" s="301">
        <f t="shared" si="109"/>
        <v>1330</v>
      </c>
    </row>
    <row r="83" spans="2:36" x14ac:dyDescent="0.2">
      <c r="B83" s="5">
        <v>7</v>
      </c>
      <c r="C83" s="5" t="str">
        <f t="shared" ref="C83" si="126">C55</f>
        <v/>
      </c>
      <c r="D83" s="5" t="str">
        <f t="shared" si="98"/>
        <v>R3 Tvrdošín - Nižná 1</v>
      </c>
      <c r="E83" s="30">
        <f>IF($G$2="Dopravný model",INDEX('A2.1 Intenzita dopravy'!$E197:$BB197,MATCH(E$75,'A2.1 Intenzita dopravy'!$E$189:$BB$189,0)),IF($G$2="Koeficienty rastu dopravy",INDEX('A2.1 Intenzita dopravy'!$E61:$BB61,MATCH('A2 Intenzita dopravy'!E$75,'A2.1 Intenzita dopravy'!$E$53:$BB$53,0)),0))</f>
        <v>0</v>
      </c>
      <c r="F83" s="30">
        <f>IF($G$2="Dopravný model",INDEX('A2.1 Intenzita dopravy'!$E197:$BB197,MATCH(F$75,'A2.1 Intenzita dopravy'!$E$189:$BB$189,0)),IF($G$2="Koeficienty rastu dopravy",INDEX('A2.1 Intenzita dopravy'!$E61:$BB61,MATCH('A2 Intenzita dopravy'!F$75,'A2.1 Intenzita dopravy'!$E$53:$BB$53,0)),0))</f>
        <v>0</v>
      </c>
      <c r="G83" s="30">
        <f>IF($G$2="Dopravný model",INDEX('A2.1 Intenzita dopravy'!$E197:$BB197,MATCH(G$75,'A2.1 Intenzita dopravy'!$E$189:$BB$189,0)),IF($G$2="Koeficienty rastu dopravy",INDEX('A2.1 Intenzita dopravy'!$E61:$BB61,MATCH('A2 Intenzita dopravy'!G$75,'A2.1 Intenzita dopravy'!$E$53:$BB$53,0)),0))</f>
        <v>0</v>
      </c>
      <c r="H83" s="30">
        <f>IF($G$2="Dopravný model",INDEX('A2.1 Intenzita dopravy'!$E197:$BB197,MATCH(H$75,'A2.1 Intenzita dopravy'!$E$189:$BB$189,0)),IF($G$2="Koeficienty rastu dopravy",INDEX('A2.1 Intenzita dopravy'!$E61:$BB61,MATCH('A2 Intenzita dopravy'!H$75,'A2.1 Intenzita dopravy'!$E$53:$BB$53,0)),0))</f>
        <v>0</v>
      </c>
      <c r="I83" s="301">
        <f t="shared" si="103"/>
        <v>1492</v>
      </c>
      <c r="J83" s="30">
        <f t="shared" ref="J83:O83" si="127">($P83-$I83)/7+I83</f>
        <v>1516</v>
      </c>
      <c r="K83" s="30">
        <f t="shared" si="127"/>
        <v>1540</v>
      </c>
      <c r="L83" s="30">
        <f t="shared" si="127"/>
        <v>1564</v>
      </c>
      <c r="M83" s="30">
        <f t="shared" si="127"/>
        <v>1588</v>
      </c>
      <c r="N83" s="30">
        <f t="shared" si="127"/>
        <v>1612</v>
      </c>
      <c r="O83" s="30">
        <f t="shared" si="127"/>
        <v>1636</v>
      </c>
      <c r="P83" s="301">
        <f t="shared" si="105"/>
        <v>1660</v>
      </c>
      <c r="Q83" s="30">
        <f t="shared" ref="Q83:Y83" si="128">($Z83-$P83)/10+P83</f>
        <v>1677</v>
      </c>
      <c r="R83" s="30">
        <f t="shared" si="128"/>
        <v>1694</v>
      </c>
      <c r="S83" s="30">
        <f t="shared" si="128"/>
        <v>1711</v>
      </c>
      <c r="T83" s="30">
        <f t="shared" si="128"/>
        <v>1728</v>
      </c>
      <c r="U83" s="30">
        <f t="shared" si="128"/>
        <v>1745</v>
      </c>
      <c r="V83" s="30">
        <f t="shared" si="128"/>
        <v>1762</v>
      </c>
      <c r="W83" s="30">
        <f t="shared" si="128"/>
        <v>1779</v>
      </c>
      <c r="X83" s="30">
        <f t="shared" si="128"/>
        <v>1796</v>
      </c>
      <c r="Y83" s="30">
        <f t="shared" si="128"/>
        <v>1813</v>
      </c>
      <c r="Z83" s="301">
        <f t="shared" si="107"/>
        <v>1830</v>
      </c>
      <c r="AA83" s="30">
        <f t="shared" ref="AA83:AI83" si="129">($AJ83-$Z83)/10+Z83</f>
        <v>1856</v>
      </c>
      <c r="AB83" s="30">
        <f t="shared" si="129"/>
        <v>1882</v>
      </c>
      <c r="AC83" s="30">
        <f t="shared" si="129"/>
        <v>1908</v>
      </c>
      <c r="AD83" s="30">
        <f t="shared" si="129"/>
        <v>1934</v>
      </c>
      <c r="AE83" s="30">
        <f t="shared" si="129"/>
        <v>1960</v>
      </c>
      <c r="AF83" s="30">
        <f t="shared" si="129"/>
        <v>1986</v>
      </c>
      <c r="AG83" s="30">
        <f t="shared" si="129"/>
        <v>2012</v>
      </c>
      <c r="AH83" s="30">
        <f t="shared" si="129"/>
        <v>2038</v>
      </c>
      <c r="AI83" s="30">
        <f t="shared" si="129"/>
        <v>2064</v>
      </c>
      <c r="AJ83" s="301">
        <f t="shared" si="109"/>
        <v>2090</v>
      </c>
    </row>
    <row r="84" spans="2:36" x14ac:dyDescent="0.2">
      <c r="B84" s="5">
        <v>8</v>
      </c>
      <c r="C84" s="5" t="str">
        <f t="shared" ref="C84" si="130">C56</f>
        <v/>
      </c>
      <c r="D84" s="5" t="str">
        <f t="shared" si="98"/>
        <v>R3 Tvrdošín - Nižná 2</v>
      </c>
      <c r="E84" s="30">
        <f>IF($G$2="Dopravný model",INDEX('A2.1 Intenzita dopravy'!$E198:$BB198,MATCH(E$75,'A2.1 Intenzita dopravy'!$E$189:$BB$189,0)),IF($G$2="Koeficienty rastu dopravy",INDEX('A2.1 Intenzita dopravy'!$E62:$BB62,MATCH('A2 Intenzita dopravy'!E$75,'A2.1 Intenzita dopravy'!$E$53:$BB$53,0)),0))</f>
        <v>0</v>
      </c>
      <c r="F84" s="30">
        <f>IF($G$2="Dopravný model",INDEX('A2.1 Intenzita dopravy'!$E198:$BB198,MATCH(F$75,'A2.1 Intenzita dopravy'!$E$189:$BB$189,0)),IF($G$2="Koeficienty rastu dopravy",INDEX('A2.1 Intenzita dopravy'!$E62:$BB62,MATCH('A2 Intenzita dopravy'!F$75,'A2.1 Intenzita dopravy'!$E$53:$BB$53,0)),0))</f>
        <v>0</v>
      </c>
      <c r="G84" s="30">
        <f>IF($G$2="Dopravný model",INDEX('A2.1 Intenzita dopravy'!$E198:$BB198,MATCH(G$75,'A2.1 Intenzita dopravy'!$E$189:$BB$189,0)),IF($G$2="Koeficienty rastu dopravy",INDEX('A2.1 Intenzita dopravy'!$E62:$BB62,MATCH('A2 Intenzita dopravy'!G$75,'A2.1 Intenzita dopravy'!$E$53:$BB$53,0)),0))</f>
        <v>0</v>
      </c>
      <c r="H84" s="30">
        <f>IF($G$2="Dopravný model",INDEX('A2.1 Intenzita dopravy'!$E198:$BB198,MATCH(H$75,'A2.1 Intenzita dopravy'!$E$189:$BB$189,0)),IF($G$2="Koeficienty rastu dopravy",INDEX('A2.1 Intenzita dopravy'!$E62:$BB62,MATCH('A2 Intenzita dopravy'!H$75,'A2.1 Intenzita dopravy'!$E$53:$BB$53,0)),0))</f>
        <v>0</v>
      </c>
      <c r="I84" s="301">
        <f t="shared" si="103"/>
        <v>1492</v>
      </c>
      <c r="J84" s="30">
        <f t="shared" ref="J84:O84" si="131">($P84-$I84)/7+I84</f>
        <v>1516</v>
      </c>
      <c r="K84" s="30">
        <f t="shared" si="131"/>
        <v>1540</v>
      </c>
      <c r="L84" s="30">
        <f t="shared" si="131"/>
        <v>1564</v>
      </c>
      <c r="M84" s="30">
        <f t="shared" si="131"/>
        <v>1588</v>
      </c>
      <c r="N84" s="30">
        <f t="shared" si="131"/>
        <v>1612</v>
      </c>
      <c r="O84" s="30">
        <f t="shared" si="131"/>
        <v>1636</v>
      </c>
      <c r="P84" s="301">
        <f t="shared" si="105"/>
        <v>1660</v>
      </c>
      <c r="Q84" s="30">
        <f t="shared" ref="Q84:Y84" si="132">($Z84-$P84)/10+P84</f>
        <v>1677</v>
      </c>
      <c r="R84" s="30">
        <f t="shared" si="132"/>
        <v>1694</v>
      </c>
      <c r="S84" s="30">
        <f t="shared" si="132"/>
        <v>1711</v>
      </c>
      <c r="T84" s="30">
        <f t="shared" si="132"/>
        <v>1728</v>
      </c>
      <c r="U84" s="30">
        <f t="shared" si="132"/>
        <v>1745</v>
      </c>
      <c r="V84" s="30">
        <f t="shared" si="132"/>
        <v>1762</v>
      </c>
      <c r="W84" s="30">
        <f t="shared" si="132"/>
        <v>1779</v>
      </c>
      <c r="X84" s="30">
        <f t="shared" si="132"/>
        <v>1796</v>
      </c>
      <c r="Y84" s="30">
        <f t="shared" si="132"/>
        <v>1813</v>
      </c>
      <c r="Z84" s="301">
        <f t="shared" si="107"/>
        <v>1830</v>
      </c>
      <c r="AA84" s="30">
        <f t="shared" ref="AA84:AI84" si="133">($AJ84-$Z84)/10+Z84</f>
        <v>1856</v>
      </c>
      <c r="AB84" s="30">
        <f t="shared" si="133"/>
        <v>1882</v>
      </c>
      <c r="AC84" s="30">
        <f t="shared" si="133"/>
        <v>1908</v>
      </c>
      <c r="AD84" s="30">
        <f t="shared" si="133"/>
        <v>1934</v>
      </c>
      <c r="AE84" s="30">
        <f t="shared" si="133"/>
        <v>1960</v>
      </c>
      <c r="AF84" s="30">
        <f t="shared" si="133"/>
        <v>1986</v>
      </c>
      <c r="AG84" s="30">
        <f t="shared" si="133"/>
        <v>2012</v>
      </c>
      <c r="AH84" s="30">
        <f t="shared" si="133"/>
        <v>2038</v>
      </c>
      <c r="AI84" s="30">
        <f t="shared" si="133"/>
        <v>2064</v>
      </c>
      <c r="AJ84" s="301">
        <f t="shared" si="109"/>
        <v>2090</v>
      </c>
    </row>
    <row r="85" spans="2:36" x14ac:dyDescent="0.2">
      <c r="B85" s="5">
        <v>9</v>
      </c>
      <c r="C85" s="5" t="str">
        <f t="shared" ref="C85" si="134">C57</f>
        <v/>
      </c>
      <c r="D85" s="5" t="str">
        <f t="shared" si="98"/>
        <v>Privádzač Nižná</v>
      </c>
      <c r="E85" s="30">
        <f>IF($G$2="Dopravný model",INDEX('A2.1 Intenzita dopravy'!$E199:$BB199,MATCH(E$75,'A2.1 Intenzita dopravy'!$E$189:$BB$189,0)),IF($G$2="Koeficienty rastu dopravy",INDEX('A2.1 Intenzita dopravy'!$E63:$BB63,MATCH('A2 Intenzita dopravy'!E$75,'A2.1 Intenzita dopravy'!$E$53:$BB$53,0)),0))</f>
        <v>0</v>
      </c>
      <c r="F85" s="30">
        <f>IF($G$2="Dopravný model",INDEX('A2.1 Intenzita dopravy'!$E199:$BB199,MATCH(F$75,'A2.1 Intenzita dopravy'!$E$189:$BB$189,0)),IF($G$2="Koeficienty rastu dopravy",INDEX('A2.1 Intenzita dopravy'!$E63:$BB63,MATCH('A2 Intenzita dopravy'!F$75,'A2.1 Intenzita dopravy'!$E$53:$BB$53,0)),0))</f>
        <v>0</v>
      </c>
      <c r="G85" s="30">
        <f>IF($G$2="Dopravný model",INDEX('A2.1 Intenzita dopravy'!$E199:$BB199,MATCH(G$75,'A2.1 Intenzita dopravy'!$E$189:$BB$189,0)),IF($G$2="Koeficienty rastu dopravy",INDEX('A2.1 Intenzita dopravy'!$E63:$BB63,MATCH('A2 Intenzita dopravy'!G$75,'A2.1 Intenzita dopravy'!$E$53:$BB$53,0)),0))</f>
        <v>0</v>
      </c>
      <c r="H85" s="30">
        <f>IF($G$2="Dopravný model",INDEX('A2.1 Intenzita dopravy'!$E199:$BB199,MATCH(H$75,'A2.1 Intenzita dopravy'!$E$189:$BB$189,0)),IF($G$2="Koeficienty rastu dopravy",INDEX('A2.1 Intenzita dopravy'!$E63:$BB63,MATCH('A2 Intenzita dopravy'!H$75,'A2.1 Intenzita dopravy'!$E$53:$BB$53,0)),0))</f>
        <v>0</v>
      </c>
      <c r="I85" s="301">
        <f t="shared" si="103"/>
        <v>1492</v>
      </c>
      <c r="J85" s="30">
        <f t="shared" ref="J85:O85" si="135">($P85-$I85)/7+I85</f>
        <v>1516</v>
      </c>
      <c r="K85" s="30">
        <f t="shared" si="135"/>
        <v>1540</v>
      </c>
      <c r="L85" s="30">
        <f t="shared" si="135"/>
        <v>1564</v>
      </c>
      <c r="M85" s="30">
        <f t="shared" si="135"/>
        <v>1588</v>
      </c>
      <c r="N85" s="30">
        <f t="shared" si="135"/>
        <v>1612</v>
      </c>
      <c r="O85" s="30">
        <f t="shared" si="135"/>
        <v>1636</v>
      </c>
      <c r="P85" s="301">
        <f t="shared" si="105"/>
        <v>1660</v>
      </c>
      <c r="Q85" s="30">
        <f t="shared" ref="Q85:Y85" si="136">($Z85-$P85)/10+P85</f>
        <v>1677</v>
      </c>
      <c r="R85" s="30">
        <f t="shared" si="136"/>
        <v>1694</v>
      </c>
      <c r="S85" s="30">
        <f t="shared" si="136"/>
        <v>1711</v>
      </c>
      <c r="T85" s="30">
        <f t="shared" si="136"/>
        <v>1728</v>
      </c>
      <c r="U85" s="30">
        <f t="shared" si="136"/>
        <v>1745</v>
      </c>
      <c r="V85" s="30">
        <f t="shared" si="136"/>
        <v>1762</v>
      </c>
      <c r="W85" s="30">
        <f t="shared" si="136"/>
        <v>1779</v>
      </c>
      <c r="X85" s="30">
        <f t="shared" si="136"/>
        <v>1796</v>
      </c>
      <c r="Y85" s="30">
        <f t="shared" si="136"/>
        <v>1813</v>
      </c>
      <c r="Z85" s="301">
        <f t="shared" si="107"/>
        <v>1830</v>
      </c>
      <c r="AA85" s="30">
        <f t="shared" ref="AA85:AI85" si="137">($AJ85-$Z85)/10+Z85</f>
        <v>1856</v>
      </c>
      <c r="AB85" s="30">
        <f t="shared" si="137"/>
        <v>1882</v>
      </c>
      <c r="AC85" s="30">
        <f t="shared" si="137"/>
        <v>1908</v>
      </c>
      <c r="AD85" s="30">
        <f t="shared" si="137"/>
        <v>1934</v>
      </c>
      <c r="AE85" s="30">
        <f t="shared" si="137"/>
        <v>1960</v>
      </c>
      <c r="AF85" s="30">
        <f t="shared" si="137"/>
        <v>1986</v>
      </c>
      <c r="AG85" s="30">
        <f t="shared" si="137"/>
        <v>2012</v>
      </c>
      <c r="AH85" s="30">
        <f t="shared" si="137"/>
        <v>2038</v>
      </c>
      <c r="AI85" s="30">
        <f t="shared" si="137"/>
        <v>2064</v>
      </c>
      <c r="AJ85" s="301">
        <f t="shared" si="109"/>
        <v>2090</v>
      </c>
    </row>
    <row r="86" spans="2:36" x14ac:dyDescent="0.2">
      <c r="B86" s="5">
        <v>10</v>
      </c>
      <c r="C86" s="5" t="str">
        <f t="shared" ref="C86" si="138">C58</f>
        <v/>
      </c>
      <c r="D86" s="5" t="str">
        <f t="shared" si="98"/>
        <v/>
      </c>
      <c r="E86" s="30">
        <f>IF($G$2="Dopravný model",INDEX('A2.1 Intenzita dopravy'!$E200:$BB200,MATCH(E$75,'A2.1 Intenzita dopravy'!$E$189:$BB$189,0)),IF($G$2="Koeficienty rastu dopravy",INDEX('A2.1 Intenzita dopravy'!$E64:$BB64,MATCH('A2 Intenzita dopravy'!E$75,'A2.1 Intenzita dopravy'!$E$53:$BB$53,0)),0))</f>
        <v>0</v>
      </c>
      <c r="F86" s="30">
        <f>IF($G$2="Dopravný model",INDEX('A2.1 Intenzita dopravy'!$E200:$BB200,MATCH(F$75,'A2.1 Intenzita dopravy'!$E$189:$BB$189,0)),IF($G$2="Koeficienty rastu dopravy",INDEX('A2.1 Intenzita dopravy'!$E64:$BB64,MATCH('A2 Intenzita dopravy'!F$75,'A2.1 Intenzita dopravy'!$E$53:$BB$53,0)),0))</f>
        <v>0</v>
      </c>
      <c r="G86" s="30">
        <f>IF($G$2="Dopravný model",INDEX('A2.1 Intenzita dopravy'!$E200:$BB200,MATCH(G$75,'A2.1 Intenzita dopravy'!$E$189:$BB$189,0)),IF($G$2="Koeficienty rastu dopravy",INDEX('A2.1 Intenzita dopravy'!$E64:$BB64,MATCH('A2 Intenzita dopravy'!G$75,'A2.1 Intenzita dopravy'!$E$53:$BB$53,0)),0))</f>
        <v>0</v>
      </c>
      <c r="H86" s="30">
        <f>IF($G$2="Dopravný model",INDEX('A2.1 Intenzita dopravy'!$E200:$BB200,MATCH(H$75,'A2.1 Intenzita dopravy'!$E$189:$BB$189,0)),IF($G$2="Koeficienty rastu dopravy",INDEX('A2.1 Intenzita dopravy'!$E64:$BB64,MATCH('A2 Intenzita dopravy'!H$75,'A2.1 Intenzita dopravy'!$E$53:$BB$53,0)),0))</f>
        <v>0</v>
      </c>
      <c r="I86" s="301">
        <f t="shared" si="103"/>
        <v>0</v>
      </c>
      <c r="J86" s="30">
        <f>IF($G$2="Dopravný model",INDEX('A2.1 Intenzita dopravy'!$E200:$BB200,MATCH(J$75,'A2.1 Intenzita dopravy'!$E$189:$BB$189,0)),IF($G$2="Koeficienty rastu dopravy",INDEX('A2.1 Intenzita dopravy'!$E64:$BB64,MATCH('A2 Intenzita dopravy'!J$75,'A2.1 Intenzita dopravy'!$E$53:$BB$53,0)),0))</f>
        <v>0</v>
      </c>
      <c r="K86" s="30">
        <f>IF($G$2="Dopravný model",INDEX('A2.1 Intenzita dopravy'!$E200:$BB200,MATCH(K$75,'A2.1 Intenzita dopravy'!$E$189:$BB$189,0)),IF($G$2="Koeficienty rastu dopravy",INDEX('A2.1 Intenzita dopravy'!$E64:$BB64,MATCH('A2 Intenzita dopravy'!K$75,'A2.1 Intenzita dopravy'!$E$53:$BB$53,0)),0))</f>
        <v>0</v>
      </c>
      <c r="L86" s="30">
        <f>IF($G$2="Dopravný model",INDEX('A2.1 Intenzita dopravy'!$E200:$BB200,MATCH(L$75,'A2.1 Intenzita dopravy'!$E$189:$BB$189,0)),IF($G$2="Koeficienty rastu dopravy",INDEX('A2.1 Intenzita dopravy'!$E64:$BB64,MATCH('A2 Intenzita dopravy'!L$75,'A2.1 Intenzita dopravy'!$E$53:$BB$53,0)),0))</f>
        <v>0</v>
      </c>
      <c r="M86" s="30">
        <f>IF($G$2="Dopravný model",INDEX('A2.1 Intenzita dopravy'!$E200:$BB200,MATCH(M$75,'A2.1 Intenzita dopravy'!$E$189:$BB$189,0)),IF($G$2="Koeficienty rastu dopravy",INDEX('A2.1 Intenzita dopravy'!$E64:$BB64,MATCH('A2 Intenzita dopravy'!M$75,'A2.1 Intenzita dopravy'!$E$53:$BB$53,0)),0))</f>
        <v>0</v>
      </c>
      <c r="N86" s="30">
        <f>IF($G$2="Dopravný model",INDEX('A2.1 Intenzita dopravy'!$E200:$BB200,MATCH(N$75,'A2.1 Intenzita dopravy'!$E$189:$BB$189,0)),IF($G$2="Koeficienty rastu dopravy",INDEX('A2.1 Intenzita dopravy'!$E64:$BB64,MATCH('A2 Intenzita dopravy'!N$75,'A2.1 Intenzita dopravy'!$E$53:$BB$53,0)),0))</f>
        <v>0</v>
      </c>
      <c r="O86" s="30">
        <f>IF($G$2="Dopravný model",INDEX('A2.1 Intenzita dopravy'!$E200:$BB200,MATCH(O$75,'A2.1 Intenzita dopravy'!$E$189:$BB$189,0)),IF($G$2="Koeficienty rastu dopravy",INDEX('A2.1 Intenzita dopravy'!$E64:$BB64,MATCH('A2 Intenzita dopravy'!O$75,'A2.1 Intenzita dopravy'!$E$53:$BB$53,0)),0))</f>
        <v>0</v>
      </c>
      <c r="P86" s="301">
        <f t="shared" si="105"/>
        <v>0</v>
      </c>
      <c r="Q86" s="30">
        <f>IF($G$2="Dopravný model",INDEX('A2.1 Intenzita dopravy'!$E200:$BB200,MATCH(Q$75,'A2.1 Intenzita dopravy'!$E$189:$BB$189,0)),IF($G$2="Koeficienty rastu dopravy",INDEX('A2.1 Intenzita dopravy'!$E64:$BB64,MATCH('A2 Intenzita dopravy'!Q$75,'A2.1 Intenzita dopravy'!$E$53:$BB$53,0)),0))</f>
        <v>0</v>
      </c>
      <c r="R86" s="30">
        <f>IF($G$2="Dopravný model",INDEX('A2.1 Intenzita dopravy'!$E200:$BB200,MATCH(R$75,'A2.1 Intenzita dopravy'!$E$189:$BB$189,0)),IF($G$2="Koeficienty rastu dopravy",INDEX('A2.1 Intenzita dopravy'!$E64:$BB64,MATCH('A2 Intenzita dopravy'!R$75,'A2.1 Intenzita dopravy'!$E$53:$BB$53,0)),0))</f>
        <v>0</v>
      </c>
      <c r="S86" s="30">
        <f>IF($G$2="Dopravný model",INDEX('A2.1 Intenzita dopravy'!$E200:$BB200,MATCH(S$75,'A2.1 Intenzita dopravy'!$E$189:$BB$189,0)),IF($G$2="Koeficienty rastu dopravy",INDEX('A2.1 Intenzita dopravy'!$E64:$BB64,MATCH('A2 Intenzita dopravy'!S$75,'A2.1 Intenzita dopravy'!$E$53:$BB$53,0)),0))</f>
        <v>0</v>
      </c>
      <c r="T86" s="30">
        <f>IF($G$2="Dopravný model",INDEX('A2.1 Intenzita dopravy'!$E200:$BB200,MATCH(T$75,'A2.1 Intenzita dopravy'!$E$189:$BB$189,0)),IF($G$2="Koeficienty rastu dopravy",INDEX('A2.1 Intenzita dopravy'!$E64:$BB64,MATCH('A2 Intenzita dopravy'!T$75,'A2.1 Intenzita dopravy'!$E$53:$BB$53,0)),0))</f>
        <v>0</v>
      </c>
      <c r="U86" s="30">
        <f>IF($G$2="Dopravný model",INDEX('A2.1 Intenzita dopravy'!$E200:$BB200,MATCH(U$75,'A2.1 Intenzita dopravy'!$E$189:$BB$189,0)),IF($G$2="Koeficienty rastu dopravy",INDEX('A2.1 Intenzita dopravy'!$E64:$BB64,MATCH('A2 Intenzita dopravy'!U$75,'A2.1 Intenzita dopravy'!$E$53:$BB$53,0)),0))</f>
        <v>0</v>
      </c>
      <c r="V86" s="30">
        <f>IF($G$2="Dopravný model",INDEX('A2.1 Intenzita dopravy'!$E200:$BB200,MATCH(V$75,'A2.1 Intenzita dopravy'!$E$189:$BB$189,0)),IF($G$2="Koeficienty rastu dopravy",INDEX('A2.1 Intenzita dopravy'!$E64:$BB64,MATCH('A2 Intenzita dopravy'!V$75,'A2.1 Intenzita dopravy'!$E$53:$BB$53,0)),0))</f>
        <v>0</v>
      </c>
      <c r="W86" s="30">
        <f>IF($G$2="Dopravný model",INDEX('A2.1 Intenzita dopravy'!$E200:$BB200,MATCH(W$75,'A2.1 Intenzita dopravy'!$E$189:$BB$189,0)),IF($G$2="Koeficienty rastu dopravy",INDEX('A2.1 Intenzita dopravy'!$E64:$BB64,MATCH('A2 Intenzita dopravy'!W$75,'A2.1 Intenzita dopravy'!$E$53:$BB$53,0)),0))</f>
        <v>0</v>
      </c>
      <c r="X86" s="30">
        <f>IF($G$2="Dopravný model",INDEX('A2.1 Intenzita dopravy'!$E200:$BB200,MATCH(X$75,'A2.1 Intenzita dopravy'!$E$189:$BB$189,0)),IF($G$2="Koeficienty rastu dopravy",INDEX('A2.1 Intenzita dopravy'!$E64:$BB64,MATCH('A2 Intenzita dopravy'!X$75,'A2.1 Intenzita dopravy'!$E$53:$BB$53,0)),0))</f>
        <v>0</v>
      </c>
      <c r="Y86" s="30">
        <f>IF($G$2="Dopravný model",INDEX('A2.1 Intenzita dopravy'!$E200:$BB200,MATCH(Y$75,'A2.1 Intenzita dopravy'!$E$189:$BB$189,0)),IF($G$2="Koeficienty rastu dopravy",INDEX('A2.1 Intenzita dopravy'!$E64:$BB64,MATCH('A2 Intenzita dopravy'!Y$75,'A2.1 Intenzita dopravy'!$E$53:$BB$53,0)),0))</f>
        <v>0</v>
      </c>
      <c r="Z86" s="301">
        <f t="shared" si="107"/>
        <v>0</v>
      </c>
      <c r="AA86" s="30">
        <f>IF($G$2="Dopravný model",INDEX('A2.1 Intenzita dopravy'!$E200:$BB200,MATCH(AA$75,'A2.1 Intenzita dopravy'!$E$189:$BB$189,0)),IF($G$2="Koeficienty rastu dopravy",INDEX('A2.1 Intenzita dopravy'!$E64:$BB64,MATCH('A2 Intenzita dopravy'!AA$75,'A2.1 Intenzita dopravy'!$E$53:$BB$53,0)),0))</f>
        <v>0</v>
      </c>
      <c r="AB86" s="30">
        <f>IF($G$2="Dopravný model",INDEX('A2.1 Intenzita dopravy'!$E200:$BB200,MATCH(AB$75,'A2.1 Intenzita dopravy'!$E$189:$BB$189,0)),IF($G$2="Koeficienty rastu dopravy",INDEX('A2.1 Intenzita dopravy'!$E64:$BB64,MATCH('A2 Intenzita dopravy'!AB$75,'A2.1 Intenzita dopravy'!$E$53:$BB$53,0)),0))</f>
        <v>0</v>
      </c>
      <c r="AC86" s="30">
        <f>IF($G$2="Dopravný model",INDEX('A2.1 Intenzita dopravy'!$E200:$BB200,MATCH(AC$75,'A2.1 Intenzita dopravy'!$E$189:$BB$189,0)),IF($G$2="Koeficienty rastu dopravy",INDEX('A2.1 Intenzita dopravy'!$E64:$BB64,MATCH('A2 Intenzita dopravy'!AC$75,'A2.1 Intenzita dopravy'!$E$53:$BB$53,0)),0))</f>
        <v>0</v>
      </c>
      <c r="AD86" s="30">
        <f>IF($G$2="Dopravný model",INDEX('A2.1 Intenzita dopravy'!$E200:$BB200,MATCH(AD$75,'A2.1 Intenzita dopravy'!$E$189:$BB$189,0)),IF($G$2="Koeficienty rastu dopravy",INDEX('A2.1 Intenzita dopravy'!$E64:$BB64,MATCH('A2 Intenzita dopravy'!AD$75,'A2.1 Intenzita dopravy'!$E$53:$BB$53,0)),0))</f>
        <v>0</v>
      </c>
      <c r="AE86" s="30">
        <f>IF($G$2="Dopravný model",INDEX('A2.1 Intenzita dopravy'!$E200:$BB200,MATCH(AE$75,'A2.1 Intenzita dopravy'!$E$189:$BB$189,0)),IF($G$2="Koeficienty rastu dopravy",INDEX('A2.1 Intenzita dopravy'!$E64:$BB64,MATCH('A2 Intenzita dopravy'!AE$75,'A2.1 Intenzita dopravy'!$E$53:$BB$53,0)),0))</f>
        <v>0</v>
      </c>
      <c r="AF86" s="30">
        <f>IF($G$2="Dopravný model",INDEX('A2.1 Intenzita dopravy'!$E200:$BB200,MATCH(AF$75,'A2.1 Intenzita dopravy'!$E$189:$BB$189,0)),IF($G$2="Koeficienty rastu dopravy",INDEX('A2.1 Intenzita dopravy'!$E64:$BB64,MATCH('A2 Intenzita dopravy'!AF$75,'A2.1 Intenzita dopravy'!$E$53:$BB$53,0)),0))</f>
        <v>0</v>
      </c>
      <c r="AG86" s="30">
        <f>IF($G$2="Dopravný model",INDEX('A2.1 Intenzita dopravy'!$E200:$BB200,MATCH(AG$75,'A2.1 Intenzita dopravy'!$E$189:$BB$189,0)),IF($G$2="Koeficienty rastu dopravy",INDEX('A2.1 Intenzita dopravy'!$E64:$BB64,MATCH('A2 Intenzita dopravy'!AG$75,'A2.1 Intenzita dopravy'!$E$53:$BB$53,0)),0))</f>
        <v>0</v>
      </c>
      <c r="AH86" s="30">
        <f>IF($G$2="Dopravný model",INDEX('A2.1 Intenzita dopravy'!$E200:$BB200,MATCH(AH$75,'A2.1 Intenzita dopravy'!$E$189:$BB$189,0)),IF($G$2="Koeficienty rastu dopravy",INDEX('A2.1 Intenzita dopravy'!$E64:$BB64,MATCH('A2 Intenzita dopravy'!AH$75,'A2.1 Intenzita dopravy'!$E$53:$BB$53,0)),0))</f>
        <v>0</v>
      </c>
      <c r="AI86" s="30">
        <f>IF($G$2="Dopravný model",INDEX('A2.1 Intenzita dopravy'!$E200:$BB200,MATCH(AI$75,'A2.1 Intenzita dopravy'!$E$189:$BB$189,0)),IF($G$2="Koeficienty rastu dopravy",INDEX('A2.1 Intenzita dopravy'!$E64:$BB64,MATCH('A2 Intenzita dopravy'!AI$75,'A2.1 Intenzita dopravy'!$E$53:$BB$53,0)),0))</f>
        <v>0</v>
      </c>
      <c r="AJ86" s="301">
        <f t="shared" si="109"/>
        <v>0</v>
      </c>
    </row>
  </sheetData>
  <mergeCells count="14">
    <mergeCell ref="B2:F2"/>
    <mergeCell ref="G2:I2"/>
    <mergeCell ref="B5:F5"/>
    <mergeCell ref="B61:D61"/>
    <mergeCell ref="B75:D75"/>
    <mergeCell ref="B19:F19"/>
    <mergeCell ref="B33:D33"/>
    <mergeCell ref="B47:D47"/>
    <mergeCell ref="M4:Q4"/>
    <mergeCell ref="M18:Q18"/>
    <mergeCell ref="H4:L4"/>
    <mergeCell ref="H18:L18"/>
    <mergeCell ref="R4:V4"/>
    <mergeCell ref="R18:V18"/>
  </mergeCells>
  <conditionalFormatting sqref="H7:L16 H21:L30">
    <cfRule type="expression" dxfId="321" priority="264">
      <formula>IF(ISBLANK(H$5)=TRUE,FALSE,TRUE)</formula>
    </cfRule>
  </conditionalFormatting>
  <conditionalFormatting sqref="I5:L5 N5:Q5 H19:Q19 I7:L16 N7:Q16 F21:Q30">
    <cfRule type="expression" dxfId="320" priority="213">
      <formula>IF($G$2="Koeficienty rastu dopravy",TRUE,FALSE)</formula>
    </cfRule>
  </conditionalFormatting>
  <conditionalFormatting sqref="F21:F30">
    <cfRule type="expression" dxfId="319" priority="216">
      <formula>IF($G$2="Koeficienty rastu dopravy",TRUE,FALSE)</formula>
    </cfRule>
  </conditionalFormatting>
  <conditionalFormatting sqref="G21:G30">
    <cfRule type="expression" dxfId="318" priority="215">
      <formula>IF($G$2="Koeficienty rastu dopravy",TRUE,FALSE)</formula>
    </cfRule>
  </conditionalFormatting>
  <conditionalFormatting sqref="P7:P9">
    <cfRule type="expression" dxfId="317" priority="207">
      <formula>IF($G$2="Koeficienty rastu dopravy",TRUE,FALSE)</formula>
    </cfRule>
  </conditionalFormatting>
  <conditionalFormatting sqref="P24">
    <cfRule type="expression" dxfId="316" priority="211">
      <formula>IF($G$2="Koeficienty rastu dopravy",TRUE,FALSE)</formula>
    </cfRule>
  </conditionalFormatting>
  <conditionalFormatting sqref="P21:P23">
    <cfRule type="expression" dxfId="315" priority="209">
      <formula>IF($G$2="Koeficienty rastu dopravy",TRUE,FALSE)</formula>
    </cfRule>
  </conditionalFormatting>
  <conditionalFormatting sqref="N7:O14">
    <cfRule type="expression" dxfId="314" priority="206">
      <formula>IF($G$2="Koeficienty rastu dopravy",TRUE,FALSE)</formula>
    </cfRule>
  </conditionalFormatting>
  <conditionalFormatting sqref="M7:Q16 M21:Q30">
    <cfRule type="expression" dxfId="313" priority="217">
      <formula>IF(ISBLANK(H$5)=TRUE,FALSE,TRUE)</formula>
    </cfRule>
  </conditionalFormatting>
  <conditionalFormatting sqref="N21:O28">
    <cfRule type="expression" dxfId="312" priority="205">
      <formula>IF($G$2="Koeficienty rastu dopravy",TRUE,FALSE)</formula>
    </cfRule>
  </conditionalFormatting>
  <conditionalFormatting sqref="F7:G16 F21:G30">
    <cfRule type="expression" dxfId="311" priority="204">
      <formula>IF($G$2="Dopravný model",TRUE,FALSE)</formula>
    </cfRule>
  </conditionalFormatting>
  <conditionalFormatting sqref="N21:O28">
    <cfRule type="expression" dxfId="310" priority="203">
      <formula>IF($G$2="Koeficienty rastu dopravy",TRUE,FALSE)</formula>
    </cfRule>
  </conditionalFormatting>
  <conditionalFormatting sqref="P10:P12">
    <cfRule type="expression" dxfId="309" priority="202">
      <formula>IF($G$2="Koeficienty rastu dopravy",TRUE,FALSE)</formula>
    </cfRule>
  </conditionalFormatting>
  <conditionalFormatting sqref="N10:O12">
    <cfRule type="expression" dxfId="308" priority="201">
      <formula>IF($G$2="Koeficienty rastu dopravy",TRUE,FALSE)</formula>
    </cfRule>
  </conditionalFormatting>
  <conditionalFormatting sqref="P13:P15">
    <cfRule type="expression" dxfId="307" priority="200">
      <formula>IF($G$2="Koeficienty rastu dopravy",TRUE,FALSE)</formula>
    </cfRule>
  </conditionalFormatting>
  <conditionalFormatting sqref="N13:O15">
    <cfRule type="expression" dxfId="306" priority="199">
      <formula>IF($G$2="Koeficienty rastu dopravy",TRUE,FALSE)</formula>
    </cfRule>
  </conditionalFormatting>
  <conditionalFormatting sqref="P24:P26">
    <cfRule type="expression" dxfId="305" priority="198">
      <formula>IF($G$2="Koeficienty rastu dopravy",TRUE,FALSE)</formula>
    </cfRule>
  </conditionalFormatting>
  <conditionalFormatting sqref="N24:O26">
    <cfRule type="expression" dxfId="304" priority="197">
      <formula>IF($G$2="Koeficienty rastu dopravy",TRUE,FALSE)</formula>
    </cfRule>
  </conditionalFormatting>
  <conditionalFormatting sqref="N24:O26">
    <cfRule type="expression" dxfId="303" priority="196">
      <formula>IF($G$2="Koeficienty rastu dopravy",TRUE,FALSE)</formula>
    </cfRule>
  </conditionalFormatting>
  <conditionalFormatting sqref="P27:P29">
    <cfRule type="expression" dxfId="302" priority="195">
      <formula>IF($G$2="Koeficienty rastu dopravy",TRUE,FALSE)</formula>
    </cfRule>
  </conditionalFormatting>
  <conditionalFormatting sqref="N27:O29">
    <cfRule type="expression" dxfId="301" priority="194">
      <formula>IF($G$2="Koeficienty rastu dopravy",TRUE,FALSE)</formula>
    </cfRule>
  </conditionalFormatting>
  <conditionalFormatting sqref="N27:O29">
    <cfRule type="expression" dxfId="300" priority="193">
      <formula>IF($G$2="Koeficienty rastu dopravy",TRUE,FALSE)</formula>
    </cfRule>
  </conditionalFormatting>
  <conditionalFormatting sqref="N21:O28">
    <cfRule type="expression" dxfId="299" priority="192">
      <formula>IF($G$2="Koeficienty rastu dopravy",TRUE,FALSE)</formula>
    </cfRule>
  </conditionalFormatting>
  <conditionalFormatting sqref="E7:Q16 E21:Q30">
    <cfRule type="expression" dxfId="298" priority="191">
      <formula>IF(ISBLANK($D7)=TRUE,TRUE,FALSE)</formula>
    </cfRule>
  </conditionalFormatting>
  <conditionalFormatting sqref="E21:Q30">
    <cfRule type="expression" dxfId="297" priority="190">
      <formula>IF($D21="",TRUE,FALSE)</formula>
    </cfRule>
  </conditionalFormatting>
  <conditionalFormatting sqref="E7:E12">
    <cfRule type="expression" dxfId="296" priority="189">
      <formula>IF(ISBLANK($D7)=TRUE,TRUE,FALSE)</formula>
    </cfRule>
  </conditionalFormatting>
  <conditionalFormatting sqref="H7:J12">
    <cfRule type="expression" dxfId="295" priority="188">
      <formula>IF(ISBLANK(H$5)=TRUE,FALSE,TRUE)</formula>
    </cfRule>
  </conditionalFormatting>
  <conditionalFormatting sqref="I7:J12">
    <cfRule type="expression" dxfId="294" priority="187">
      <formula>IF($G$2="Koeficienty rastu dopravy",TRUE,FALSE)</formula>
    </cfRule>
  </conditionalFormatting>
  <conditionalFormatting sqref="H7:J12">
    <cfRule type="expression" dxfId="293" priority="186">
      <formula>IF(ISBLANK($D7)=TRUE,TRUE,FALSE)</formula>
    </cfRule>
  </conditionalFormatting>
  <conditionalFormatting sqref="N7:O12">
    <cfRule type="expression" dxfId="292" priority="185">
      <formula>IF($G$2="Koeficienty rastu dopravy",TRUE,FALSE)</formula>
    </cfRule>
  </conditionalFormatting>
  <conditionalFormatting sqref="N7:O12">
    <cfRule type="expression" dxfId="291" priority="184">
      <formula>IF($G$2="Koeficienty rastu dopravy",TRUE,FALSE)</formula>
    </cfRule>
  </conditionalFormatting>
  <conditionalFormatting sqref="M7:O12">
    <cfRule type="expression" dxfId="290" priority="183">
      <formula>IF(ISBLANK(H$5)=TRUE,FALSE,TRUE)</formula>
    </cfRule>
  </conditionalFormatting>
  <conditionalFormatting sqref="N10:O12">
    <cfRule type="expression" dxfId="289" priority="182">
      <formula>IF($G$2="Koeficienty rastu dopravy",TRUE,FALSE)</formula>
    </cfRule>
  </conditionalFormatting>
  <conditionalFormatting sqref="M7:O12">
    <cfRule type="expression" dxfId="288" priority="181">
      <formula>IF(ISBLANK($D7)=TRUE,TRUE,FALSE)</formula>
    </cfRule>
  </conditionalFormatting>
  <conditionalFormatting sqref="S5:V5 S8:S16 T7:V16">
    <cfRule type="expression" dxfId="287" priority="180">
      <formula>IF($G$2="Koeficienty rastu dopravy",TRUE,FALSE)</formula>
    </cfRule>
  </conditionalFormatting>
  <conditionalFormatting sqref="U7:U12">
    <cfRule type="expression" dxfId="286" priority="179">
      <formula>IF($G$2="Koeficienty rastu dopravy",TRUE,FALSE)</formula>
    </cfRule>
  </conditionalFormatting>
  <conditionalFormatting sqref="S8:S14 T7:T14">
    <cfRule type="expression" dxfId="285" priority="178">
      <formula>IF($G$2="Koeficienty rastu dopravy",TRUE,FALSE)</formula>
    </cfRule>
  </conditionalFormatting>
  <conditionalFormatting sqref="S8:S16 T7:V16 R7:R16">
    <cfRule type="expression" dxfId="284" priority="177">
      <formula>IF(ISBLANK(M$5)=TRUE,FALSE,TRUE)</formula>
    </cfRule>
  </conditionalFormatting>
  <conditionalFormatting sqref="U10:U12">
    <cfRule type="expression" dxfId="283" priority="176">
      <formula>IF($G$2="Koeficienty rastu dopravy",TRUE,FALSE)</formula>
    </cfRule>
  </conditionalFormatting>
  <conditionalFormatting sqref="S10:T12">
    <cfRule type="expression" dxfId="282" priority="175">
      <formula>IF($G$2="Koeficienty rastu dopravy",TRUE,FALSE)</formula>
    </cfRule>
  </conditionalFormatting>
  <conditionalFormatting sqref="U13:U15">
    <cfRule type="expression" dxfId="281" priority="174">
      <formula>IF($G$2="Koeficienty rastu dopravy",TRUE,FALSE)</formula>
    </cfRule>
  </conditionalFormatting>
  <conditionalFormatting sqref="S13:T15">
    <cfRule type="expression" dxfId="280" priority="173">
      <formula>IF($G$2="Koeficienty rastu dopravy",TRUE,FALSE)</formula>
    </cfRule>
  </conditionalFormatting>
  <conditionalFormatting sqref="S8:S16 T7:V16 R7:R16">
    <cfRule type="expression" dxfId="279" priority="172">
      <formula>IF(ISBLANK($D7)=TRUE,TRUE,FALSE)</formula>
    </cfRule>
  </conditionalFormatting>
  <conditionalFormatting sqref="U7:U12">
    <cfRule type="expression" dxfId="278" priority="171">
      <formula>IF($G$2="Koeficienty rastu dopravy",TRUE,FALSE)</formula>
    </cfRule>
  </conditionalFormatting>
  <conditionalFormatting sqref="V7:V12">
    <cfRule type="expression" dxfId="277" priority="170">
      <formula>IF($G$2="Koeficienty rastu dopravy",TRUE,FALSE)</formula>
    </cfRule>
  </conditionalFormatting>
  <conditionalFormatting sqref="V7:V12">
    <cfRule type="expression" dxfId="276" priority="169">
      <formula>IF($G$2="Koeficienty rastu dopravy",TRUE,FALSE)</formula>
    </cfRule>
  </conditionalFormatting>
  <conditionalFormatting sqref="S7">
    <cfRule type="expression" dxfId="275" priority="168">
      <formula>IF($G$2="Koeficienty rastu dopravy",TRUE,FALSE)</formula>
    </cfRule>
  </conditionalFormatting>
  <conditionalFormatting sqref="S7">
    <cfRule type="expression" dxfId="274" priority="167">
      <formula>IF($G$2="Koeficienty rastu dopravy",TRUE,FALSE)</formula>
    </cfRule>
  </conditionalFormatting>
  <conditionalFormatting sqref="S7">
    <cfRule type="expression" dxfId="273" priority="166">
      <formula>IF(ISBLANK(N$5)=TRUE,FALSE,TRUE)</formula>
    </cfRule>
  </conditionalFormatting>
  <conditionalFormatting sqref="S7">
    <cfRule type="expression" dxfId="272" priority="165">
      <formula>IF($G$2="Koeficienty rastu dopravy",TRUE,FALSE)</formula>
    </cfRule>
  </conditionalFormatting>
  <conditionalFormatting sqref="S7">
    <cfRule type="expression" dxfId="271" priority="164">
      <formula>IF(ISBLANK($D7)=TRUE,TRUE,FALSE)</formula>
    </cfRule>
  </conditionalFormatting>
  <conditionalFormatting sqref="T7">
    <cfRule type="expression" dxfId="270" priority="163">
      <formula>IF($G$2="Koeficienty rastu dopravy",TRUE,FALSE)</formula>
    </cfRule>
  </conditionalFormatting>
  <conditionalFormatting sqref="S8:T8">
    <cfRule type="expression" dxfId="269" priority="162">
      <formula>IF($G$2="Koeficienty rastu dopravy",TRUE,FALSE)</formula>
    </cfRule>
  </conditionalFormatting>
  <conditionalFormatting sqref="S9:T9">
    <cfRule type="expression" dxfId="268" priority="161">
      <formula>IF($G$2="Koeficienty rastu dopravy",TRUE,FALSE)</formula>
    </cfRule>
  </conditionalFormatting>
  <conditionalFormatting sqref="S19:V19 S22:S30 T21:V30 U31">
    <cfRule type="expression" dxfId="267" priority="160">
      <formula>IF($G$2="Koeficienty rastu dopravy",TRUE,FALSE)</formula>
    </cfRule>
  </conditionalFormatting>
  <conditionalFormatting sqref="U21:U26">
    <cfRule type="expression" dxfId="266" priority="159">
      <formula>IF($G$2="Koeficienty rastu dopravy",TRUE,FALSE)</formula>
    </cfRule>
  </conditionalFormatting>
  <conditionalFormatting sqref="S22:S28 T21:T28">
    <cfRule type="expression" dxfId="265" priority="158">
      <formula>IF($G$2="Koeficienty rastu dopravy",TRUE,FALSE)</formula>
    </cfRule>
  </conditionalFormatting>
  <conditionalFormatting sqref="S22:S30 T21:V30 R21:R30 U31">
    <cfRule type="expression" dxfId="264" priority="157">
      <formula>IF(ISBLANK(M$5)=TRUE,FALSE,TRUE)</formula>
    </cfRule>
  </conditionalFormatting>
  <conditionalFormatting sqref="U24:U26">
    <cfRule type="expression" dxfId="263" priority="156">
      <formula>IF($G$2="Koeficienty rastu dopravy",TRUE,FALSE)</formula>
    </cfRule>
  </conditionalFormatting>
  <conditionalFormatting sqref="S24:T26">
    <cfRule type="expression" dxfId="262" priority="155">
      <formula>IF($G$2="Koeficienty rastu dopravy",TRUE,FALSE)</formula>
    </cfRule>
  </conditionalFormatting>
  <conditionalFormatting sqref="U27:U29">
    <cfRule type="expression" dxfId="261" priority="154">
      <formula>IF($G$2="Koeficienty rastu dopravy",TRUE,FALSE)</formula>
    </cfRule>
  </conditionalFormatting>
  <conditionalFormatting sqref="S27:T29">
    <cfRule type="expression" dxfId="260" priority="153">
      <formula>IF($G$2="Koeficienty rastu dopravy",TRUE,FALSE)</formula>
    </cfRule>
  </conditionalFormatting>
  <conditionalFormatting sqref="S22:S30 T21:V30 R21:R30 U31">
    <cfRule type="expression" dxfId="259" priority="152">
      <formula>IF(ISBLANK($D21)=TRUE,TRUE,FALSE)</formula>
    </cfRule>
  </conditionalFormatting>
  <conditionalFormatting sqref="U21:U26">
    <cfRule type="expression" dxfId="258" priority="151">
      <formula>IF($G$2="Koeficienty rastu dopravy",TRUE,FALSE)</formula>
    </cfRule>
  </conditionalFormatting>
  <conditionalFormatting sqref="V21:V26">
    <cfRule type="expression" dxfId="257" priority="150">
      <formula>IF($G$2="Koeficienty rastu dopravy",TRUE,FALSE)</formula>
    </cfRule>
  </conditionalFormatting>
  <conditionalFormatting sqref="V21:V26">
    <cfRule type="expression" dxfId="256" priority="149">
      <formula>IF($G$2="Koeficienty rastu dopravy",TRUE,FALSE)</formula>
    </cfRule>
  </conditionalFormatting>
  <conditionalFormatting sqref="S21">
    <cfRule type="expression" dxfId="255" priority="148">
      <formula>IF($G$2="Koeficienty rastu dopravy",TRUE,FALSE)</formula>
    </cfRule>
  </conditionalFormatting>
  <conditionalFormatting sqref="S21">
    <cfRule type="expression" dxfId="254" priority="147">
      <formula>IF($G$2="Koeficienty rastu dopravy",TRUE,FALSE)</formula>
    </cfRule>
  </conditionalFormatting>
  <conditionalFormatting sqref="S21">
    <cfRule type="expression" dxfId="253" priority="146">
      <formula>IF(ISBLANK(N$5)=TRUE,FALSE,TRUE)</formula>
    </cfRule>
  </conditionalFormatting>
  <conditionalFormatting sqref="S21">
    <cfRule type="expression" dxfId="252" priority="145">
      <formula>IF($G$2="Koeficienty rastu dopravy",TRUE,FALSE)</formula>
    </cfRule>
  </conditionalFormatting>
  <conditionalFormatting sqref="S21">
    <cfRule type="expression" dxfId="251" priority="144">
      <formula>IF(ISBLANK($D21)=TRUE,TRUE,FALSE)</formula>
    </cfRule>
  </conditionalFormatting>
  <conditionalFormatting sqref="T21">
    <cfRule type="expression" dxfId="250" priority="143">
      <formula>IF($G$2="Koeficienty rastu dopravy",TRUE,FALSE)</formula>
    </cfRule>
  </conditionalFormatting>
  <conditionalFormatting sqref="S22:T22">
    <cfRule type="expression" dxfId="249" priority="142">
      <formula>IF($G$2="Koeficienty rastu dopravy",TRUE,FALSE)</formula>
    </cfRule>
  </conditionalFormatting>
  <conditionalFormatting sqref="S23:T23">
    <cfRule type="expression" dxfId="248" priority="141">
      <formula>IF($G$2="Koeficienty rastu dopravy",TRUE,FALSE)</formula>
    </cfRule>
  </conditionalFormatting>
  <conditionalFormatting sqref="R27:V30 U31">
    <cfRule type="expression" dxfId="247" priority="140">
      <formula>IF($G$2="Koeficienty rastu dopravy",TRUE,FALSE)</formula>
    </cfRule>
  </conditionalFormatting>
  <conditionalFormatting sqref="R27:V30 U31">
    <cfRule type="expression" dxfId="246" priority="139">
      <formula>IF(ISBLANK(M$5)=TRUE,FALSE,TRUE)</formula>
    </cfRule>
  </conditionalFormatting>
  <conditionalFormatting sqref="S27:T28">
    <cfRule type="expression" dxfId="245" priority="138">
      <formula>IF($G$2="Koeficienty rastu dopravy",TRUE,FALSE)</formula>
    </cfRule>
  </conditionalFormatting>
  <conditionalFormatting sqref="S27:T28">
    <cfRule type="expression" dxfId="244" priority="137">
      <formula>IF($G$2="Koeficienty rastu dopravy",TRUE,FALSE)</formula>
    </cfRule>
  </conditionalFormatting>
  <conditionalFormatting sqref="U27:U29">
    <cfRule type="expression" dxfId="243" priority="136">
      <formula>IF($G$2="Koeficienty rastu dopravy",TRUE,FALSE)</formula>
    </cfRule>
  </conditionalFormatting>
  <conditionalFormatting sqref="S27:T29">
    <cfRule type="expression" dxfId="242" priority="135">
      <formula>IF($G$2="Koeficienty rastu dopravy",TRUE,FALSE)</formula>
    </cfRule>
  </conditionalFormatting>
  <conditionalFormatting sqref="S27:T29">
    <cfRule type="expression" dxfId="241" priority="134">
      <formula>IF($G$2="Koeficienty rastu dopravy",TRUE,FALSE)</formula>
    </cfRule>
  </conditionalFormatting>
  <conditionalFormatting sqref="S27:T28">
    <cfRule type="expression" dxfId="240" priority="133">
      <formula>IF($G$2="Koeficienty rastu dopravy",TRUE,FALSE)</formula>
    </cfRule>
  </conditionalFormatting>
  <conditionalFormatting sqref="R27:V30 U31">
    <cfRule type="expression" dxfId="239" priority="132">
      <formula>IF(ISBLANK($D27)=TRUE,TRUE,FALSE)</formula>
    </cfRule>
  </conditionalFormatting>
  <conditionalFormatting sqref="R27:V30 U31">
    <cfRule type="expression" dxfId="238" priority="131">
      <formula>IF($D27="",TRUE,FALSE)</formula>
    </cfRule>
  </conditionalFormatting>
  <conditionalFormatting sqref="R22:R26">
    <cfRule type="expression" dxfId="237" priority="130">
      <formula>IF($G$2="Koeficienty rastu dopravy",TRUE,FALSE)</formula>
    </cfRule>
  </conditionalFormatting>
  <conditionalFormatting sqref="R22:R26">
    <cfRule type="expression" dxfId="236" priority="129">
      <formula>IF($G$2="Koeficienty rastu dopravy",TRUE,FALSE)</formula>
    </cfRule>
  </conditionalFormatting>
  <conditionalFormatting sqref="R24:R26">
    <cfRule type="expression" dxfId="235" priority="128">
      <formula>IF($G$2="Koeficienty rastu dopravy",TRUE,FALSE)</formula>
    </cfRule>
  </conditionalFormatting>
  <conditionalFormatting sqref="R21">
    <cfRule type="expression" dxfId="234" priority="127">
      <formula>IF($G$2="Koeficienty rastu dopravy",TRUE,FALSE)</formula>
    </cfRule>
  </conditionalFormatting>
  <conditionalFormatting sqref="R21">
    <cfRule type="expression" dxfId="233" priority="126">
      <formula>IF($G$2="Koeficienty rastu dopravy",TRUE,FALSE)</formula>
    </cfRule>
  </conditionalFormatting>
  <conditionalFormatting sqref="R21">
    <cfRule type="expression" dxfId="232" priority="125">
      <formula>IF(ISBLANK(M$5)=TRUE,FALSE,TRUE)</formula>
    </cfRule>
  </conditionalFormatting>
  <conditionalFormatting sqref="R21">
    <cfRule type="expression" dxfId="231" priority="124">
      <formula>IF($G$2="Koeficienty rastu dopravy",TRUE,FALSE)</formula>
    </cfRule>
  </conditionalFormatting>
  <conditionalFormatting sqref="R21">
    <cfRule type="expression" dxfId="230" priority="123">
      <formula>IF(ISBLANK($D21)=TRUE,TRUE,FALSE)</formula>
    </cfRule>
  </conditionalFormatting>
  <conditionalFormatting sqref="R22">
    <cfRule type="expression" dxfId="229" priority="122">
      <formula>IF($G$2="Koeficienty rastu dopravy",TRUE,FALSE)</formula>
    </cfRule>
  </conditionalFormatting>
  <conditionalFormatting sqref="R23">
    <cfRule type="expression" dxfId="228" priority="121">
      <formula>IF($G$2="Koeficienty rastu dopravy",TRUE,FALSE)</formula>
    </cfRule>
  </conditionalFormatting>
  <conditionalFormatting sqref="R8:R12">
    <cfRule type="expression" dxfId="227" priority="120">
      <formula>IF($G$2="Koeficienty rastu dopravy",TRUE,FALSE)</formula>
    </cfRule>
  </conditionalFormatting>
  <conditionalFormatting sqref="R8:R12">
    <cfRule type="expression" dxfId="226" priority="119">
      <formula>IF($G$2="Koeficienty rastu dopravy",TRUE,FALSE)</formula>
    </cfRule>
  </conditionalFormatting>
  <conditionalFormatting sqref="R10:R12">
    <cfRule type="expression" dxfId="225" priority="118">
      <formula>IF($G$2="Koeficienty rastu dopravy",TRUE,FALSE)</formula>
    </cfRule>
  </conditionalFormatting>
  <conditionalFormatting sqref="R7">
    <cfRule type="expression" dxfId="224" priority="117">
      <formula>IF($G$2="Koeficienty rastu dopravy",TRUE,FALSE)</formula>
    </cfRule>
  </conditionalFormatting>
  <conditionalFormatting sqref="R7">
    <cfRule type="expression" dxfId="223" priority="116">
      <formula>IF($G$2="Koeficienty rastu dopravy",TRUE,FALSE)</formula>
    </cfRule>
  </conditionalFormatting>
  <conditionalFormatting sqref="R7">
    <cfRule type="expression" dxfId="222" priority="115">
      <formula>IF(ISBLANK(M$5)=TRUE,FALSE,TRUE)</formula>
    </cfRule>
  </conditionalFormatting>
  <conditionalFormatting sqref="R7">
    <cfRule type="expression" dxfId="221" priority="114">
      <formula>IF($G$2="Koeficienty rastu dopravy",TRUE,FALSE)</formula>
    </cfRule>
  </conditionalFormatting>
  <conditionalFormatting sqref="R7">
    <cfRule type="expression" dxfId="220" priority="113">
      <formula>IF(ISBLANK($D7)=TRUE,TRUE,FALSE)</formula>
    </cfRule>
  </conditionalFormatting>
  <conditionalFormatting sqref="R8">
    <cfRule type="expression" dxfId="219" priority="112">
      <formula>IF($G$2="Koeficienty rastu dopravy",TRUE,FALSE)</formula>
    </cfRule>
  </conditionalFormatting>
  <conditionalFormatting sqref="R9">
    <cfRule type="expression" dxfId="218" priority="111">
      <formula>IF($G$2="Koeficienty rastu dopravy",TRUE,FALSE)</formula>
    </cfRule>
  </conditionalFormatting>
  <conditionalFormatting sqref="R19">
    <cfRule type="expression" dxfId="217" priority="110">
      <formula>IF($G$2="Koeficienty rastu dopravy",TRUE,FALSE)</formula>
    </cfRule>
  </conditionalFormatting>
  <conditionalFormatting sqref="R5">
    <cfRule type="expression" dxfId="216" priority="109">
      <formula>IF($G$2="Koeficienty rastu dopravy",TRUE,FALSE)</formula>
    </cfRule>
  </conditionalFormatting>
  <conditionalFormatting sqref="M5">
    <cfRule type="expression" dxfId="215" priority="108">
      <formula>IF($G$2="Koeficienty rastu dopravy",TRUE,FALSE)</formula>
    </cfRule>
  </conditionalFormatting>
  <conditionalFormatting sqref="H21:J26">
    <cfRule type="expression" dxfId="214" priority="107">
      <formula>IF(ISBLANK(H$5)=TRUE,FALSE,TRUE)</formula>
    </cfRule>
  </conditionalFormatting>
  <conditionalFormatting sqref="H21:J26">
    <cfRule type="expression" dxfId="213" priority="106">
      <formula>IF($G$2="Koeficienty rastu dopravy",TRUE,FALSE)</formula>
    </cfRule>
  </conditionalFormatting>
  <conditionalFormatting sqref="H21:J26">
    <cfRule type="expression" dxfId="212" priority="105">
      <formula>IF(ISBLANK($D21)=TRUE,TRUE,FALSE)</formula>
    </cfRule>
  </conditionalFormatting>
  <conditionalFormatting sqref="H21:J26">
    <cfRule type="expression" dxfId="211" priority="104">
      <formula>IF($D21="",TRUE,FALSE)</formula>
    </cfRule>
  </conditionalFormatting>
  <conditionalFormatting sqref="H21:H26">
    <cfRule type="expression" dxfId="210" priority="103">
      <formula>IF(ISBLANK(C$5)=TRUE,FALSE,TRUE)</formula>
    </cfRule>
  </conditionalFormatting>
  <conditionalFormatting sqref="H21:H26">
    <cfRule type="expression" dxfId="209" priority="102">
      <formula>IF(ISBLANK($D21)=TRUE,TRUE,FALSE)</formula>
    </cfRule>
  </conditionalFormatting>
  <conditionalFormatting sqref="M21:O26">
    <cfRule type="expression" dxfId="208" priority="101">
      <formula>IF($G$2="Koeficienty rastu dopravy",TRUE,FALSE)</formula>
    </cfRule>
  </conditionalFormatting>
  <conditionalFormatting sqref="M21:O26">
    <cfRule type="expression" dxfId="207" priority="100">
      <formula>IF(ISBLANK(H$5)=TRUE,FALSE,TRUE)</formula>
    </cfRule>
  </conditionalFormatting>
  <conditionalFormatting sqref="N21:O26">
    <cfRule type="expression" dxfId="206" priority="99">
      <formula>IF($G$2="Koeficienty rastu dopravy",TRUE,FALSE)</formula>
    </cfRule>
  </conditionalFormatting>
  <conditionalFormatting sqref="N21:O26">
    <cfRule type="expression" dxfId="205" priority="98">
      <formula>IF($G$2="Koeficienty rastu dopravy",TRUE,FALSE)</formula>
    </cfRule>
  </conditionalFormatting>
  <conditionalFormatting sqref="N24:O26">
    <cfRule type="expression" dxfId="204" priority="97">
      <formula>IF($G$2="Koeficienty rastu dopravy",TRUE,FALSE)</formula>
    </cfRule>
  </conditionalFormatting>
  <conditionalFormatting sqref="N24:O26">
    <cfRule type="expression" dxfId="203" priority="96">
      <formula>IF($G$2="Koeficienty rastu dopravy",TRUE,FALSE)</formula>
    </cfRule>
  </conditionalFormatting>
  <conditionalFormatting sqref="N21:O26">
    <cfRule type="expression" dxfId="202" priority="95">
      <formula>IF($G$2="Koeficienty rastu dopravy",TRUE,FALSE)</formula>
    </cfRule>
  </conditionalFormatting>
  <conditionalFormatting sqref="M21:O26">
    <cfRule type="expression" dxfId="201" priority="94">
      <formula>IF(ISBLANK($D21)=TRUE,TRUE,FALSE)</formula>
    </cfRule>
  </conditionalFormatting>
  <conditionalFormatting sqref="M21:O26">
    <cfRule type="expression" dxfId="200" priority="93">
      <formula>IF($D21="",TRUE,FALSE)</formula>
    </cfRule>
  </conditionalFormatting>
  <conditionalFormatting sqref="E21:E26">
    <cfRule type="expression" dxfId="199" priority="92">
      <formula>IF(ISBLANK($D21)=TRUE,TRUE,FALSE)</formula>
    </cfRule>
  </conditionalFormatting>
  <conditionalFormatting sqref="AH29:AK29">
    <cfRule type="expression" dxfId="198" priority="1">
      <formula>IF($D29="",TRUE,FALSE)</formula>
    </cfRule>
  </conditionalFormatting>
  <conditionalFormatting sqref="W27:AA28 W29 X21:AA26">
    <cfRule type="expression" dxfId="197" priority="91">
      <formula>IF(ISBLANK(W$5)=TRUE,FALSE,TRUE)</formula>
    </cfRule>
  </conditionalFormatting>
  <conditionalFormatting sqref="W27:AF28 W29 X21:AF26">
    <cfRule type="expression" dxfId="196" priority="89">
      <formula>IF($G$2="Koeficienty rastu dopravy",TRUE,FALSE)</formula>
    </cfRule>
  </conditionalFormatting>
  <conditionalFormatting sqref="AE24">
    <cfRule type="expression" dxfId="195" priority="88">
      <formula>IF($G$2="Koeficienty rastu dopravy",TRUE,FALSE)</formula>
    </cfRule>
  </conditionalFormatting>
  <conditionalFormatting sqref="AE21:AE23">
    <cfRule type="expression" dxfId="194" priority="87">
      <formula>IF($G$2="Koeficienty rastu dopravy",TRUE,FALSE)</formula>
    </cfRule>
  </conditionalFormatting>
  <conditionalFormatting sqref="AB21:AF28">
    <cfRule type="expression" dxfId="193" priority="90">
      <formula>IF(ISBLANK(W$5)=TRUE,FALSE,TRUE)</formula>
    </cfRule>
  </conditionalFormatting>
  <conditionalFormatting sqref="AC21:AD28">
    <cfRule type="expression" dxfId="192" priority="86">
      <formula>IF($G$2="Koeficienty rastu dopravy",TRUE,FALSE)</formula>
    </cfRule>
  </conditionalFormatting>
  <conditionalFormatting sqref="AC21:AD28">
    <cfRule type="expression" dxfId="191" priority="85">
      <formula>IF($G$2="Koeficienty rastu dopravy",TRUE,FALSE)</formula>
    </cfRule>
  </conditionalFormatting>
  <conditionalFormatting sqref="AE24:AE26">
    <cfRule type="expression" dxfId="190" priority="84">
      <formula>IF($G$2="Koeficienty rastu dopravy",TRUE,FALSE)</formula>
    </cfRule>
  </conditionalFormatting>
  <conditionalFormatting sqref="AC24:AD26">
    <cfRule type="expression" dxfId="189" priority="83">
      <formula>IF($G$2="Koeficienty rastu dopravy",TRUE,FALSE)</formula>
    </cfRule>
  </conditionalFormatting>
  <conditionalFormatting sqref="AC24:AD26">
    <cfRule type="expression" dxfId="188" priority="82">
      <formula>IF($G$2="Koeficienty rastu dopravy",TRUE,FALSE)</formula>
    </cfRule>
  </conditionalFormatting>
  <conditionalFormatting sqref="AE27:AE28">
    <cfRule type="expression" dxfId="187" priority="81">
      <formula>IF($G$2="Koeficienty rastu dopravy",TRUE,FALSE)</formula>
    </cfRule>
  </conditionalFormatting>
  <conditionalFormatting sqref="AC27:AD28">
    <cfRule type="expression" dxfId="186" priority="80">
      <formula>IF($G$2="Koeficienty rastu dopravy",TRUE,FALSE)</formula>
    </cfRule>
  </conditionalFormatting>
  <conditionalFormatting sqref="AC27:AD28">
    <cfRule type="expression" dxfId="185" priority="79">
      <formula>IF($G$2="Koeficienty rastu dopravy",TRUE,FALSE)</formula>
    </cfRule>
  </conditionalFormatting>
  <conditionalFormatting sqref="AC21:AD28">
    <cfRule type="expression" dxfId="184" priority="78">
      <formula>IF($G$2="Koeficienty rastu dopravy",TRUE,FALSE)</formula>
    </cfRule>
  </conditionalFormatting>
  <conditionalFormatting sqref="W27:AF28 W29 X21:AF26">
    <cfRule type="expression" dxfId="183" priority="77">
      <formula>IF(ISBLANK($D21)=TRUE,TRUE,FALSE)</formula>
    </cfRule>
  </conditionalFormatting>
  <conditionalFormatting sqref="W27:AF28 W29 X21:AF26">
    <cfRule type="expression" dxfId="182" priority="76">
      <formula>IF($D21="",TRUE,FALSE)</formula>
    </cfRule>
  </conditionalFormatting>
  <conditionalFormatting sqref="AH22:AH28 AI21:AK28">
    <cfRule type="expression" dxfId="181" priority="75">
      <formula>IF($G$2="Koeficienty rastu dopravy",TRUE,FALSE)</formula>
    </cfRule>
  </conditionalFormatting>
  <conditionalFormatting sqref="AJ21:AJ26">
    <cfRule type="expression" dxfId="180" priority="74">
      <formula>IF($G$2="Koeficienty rastu dopravy",TRUE,FALSE)</formula>
    </cfRule>
  </conditionalFormatting>
  <conditionalFormatting sqref="AH22:AH28 AI21:AI28">
    <cfRule type="expression" dxfId="179" priority="73">
      <formula>IF($G$2="Koeficienty rastu dopravy",TRUE,FALSE)</formula>
    </cfRule>
  </conditionalFormatting>
  <conditionalFormatting sqref="AH22:AH28 AI21:AK28 AG21:AG29">
    <cfRule type="expression" dxfId="178" priority="72">
      <formula>IF(ISBLANK(AB$5)=TRUE,FALSE,TRUE)</formula>
    </cfRule>
  </conditionalFormatting>
  <conditionalFormatting sqref="AJ24:AJ26">
    <cfRule type="expression" dxfId="177" priority="71">
      <formula>IF($G$2="Koeficienty rastu dopravy",TRUE,FALSE)</formula>
    </cfRule>
  </conditionalFormatting>
  <conditionalFormatting sqref="AH24:AI26">
    <cfRule type="expression" dxfId="176" priority="70">
      <formula>IF($G$2="Koeficienty rastu dopravy",TRUE,FALSE)</formula>
    </cfRule>
  </conditionalFormatting>
  <conditionalFormatting sqref="AJ27:AJ28">
    <cfRule type="expression" dxfId="175" priority="69">
      <formula>IF($G$2="Koeficienty rastu dopravy",TRUE,FALSE)</formula>
    </cfRule>
  </conditionalFormatting>
  <conditionalFormatting sqref="AH27:AI28">
    <cfRule type="expression" dxfId="174" priority="68">
      <formula>IF($G$2="Koeficienty rastu dopravy",TRUE,FALSE)</formula>
    </cfRule>
  </conditionalFormatting>
  <conditionalFormatting sqref="AH22:AH28 AI21:AK28 AG21:AG29">
    <cfRule type="expression" dxfId="173" priority="67">
      <formula>IF(ISBLANK($D21)=TRUE,TRUE,FALSE)</formula>
    </cfRule>
  </conditionalFormatting>
  <conditionalFormatting sqref="AJ21:AJ26">
    <cfRule type="expression" dxfId="172" priority="66">
      <formula>IF($G$2="Koeficienty rastu dopravy",TRUE,FALSE)</formula>
    </cfRule>
  </conditionalFormatting>
  <conditionalFormatting sqref="AK21:AK26">
    <cfRule type="expression" dxfId="171" priority="65">
      <formula>IF($G$2="Koeficienty rastu dopravy",TRUE,FALSE)</formula>
    </cfRule>
  </conditionalFormatting>
  <conditionalFormatting sqref="AK21:AK26">
    <cfRule type="expression" dxfId="170" priority="64">
      <formula>IF($G$2="Koeficienty rastu dopravy",TRUE,FALSE)</formula>
    </cfRule>
  </conditionalFormatting>
  <conditionalFormatting sqref="AH21">
    <cfRule type="expression" dxfId="169" priority="63">
      <formula>IF($G$2="Koeficienty rastu dopravy",TRUE,FALSE)</formula>
    </cfRule>
  </conditionalFormatting>
  <conditionalFormatting sqref="AH21">
    <cfRule type="expression" dxfId="168" priority="62">
      <formula>IF($G$2="Koeficienty rastu dopravy",TRUE,FALSE)</formula>
    </cfRule>
  </conditionalFormatting>
  <conditionalFormatting sqref="AH21">
    <cfRule type="expression" dxfId="167" priority="61">
      <formula>IF(ISBLANK(AC$5)=TRUE,FALSE,TRUE)</formula>
    </cfRule>
  </conditionalFormatting>
  <conditionalFormatting sqref="AH21">
    <cfRule type="expression" dxfId="166" priority="60">
      <formula>IF($G$2="Koeficienty rastu dopravy",TRUE,FALSE)</formula>
    </cfRule>
  </conditionalFormatting>
  <conditionalFormatting sqref="AH21">
    <cfRule type="expression" dxfId="165" priority="59">
      <formula>IF(ISBLANK($D21)=TRUE,TRUE,FALSE)</formula>
    </cfRule>
  </conditionalFormatting>
  <conditionalFormatting sqref="AI21">
    <cfRule type="expression" dxfId="164" priority="58">
      <formula>IF($G$2="Koeficienty rastu dopravy",TRUE,FALSE)</formula>
    </cfRule>
  </conditionalFormatting>
  <conditionalFormatting sqref="AH22:AI22">
    <cfRule type="expression" dxfId="163" priority="57">
      <formula>IF($G$2="Koeficienty rastu dopravy",TRUE,FALSE)</formula>
    </cfRule>
  </conditionalFormatting>
  <conditionalFormatting sqref="AH23:AI23">
    <cfRule type="expression" dxfId="162" priority="56">
      <formula>IF($G$2="Koeficienty rastu dopravy",TRUE,FALSE)</formula>
    </cfRule>
  </conditionalFormatting>
  <conditionalFormatting sqref="AG27:AK28 AG29">
    <cfRule type="expression" dxfId="161" priority="55">
      <formula>IF($G$2="Koeficienty rastu dopravy",TRUE,FALSE)</formula>
    </cfRule>
  </conditionalFormatting>
  <conditionalFormatting sqref="AG27:AK28 AG29">
    <cfRule type="expression" dxfId="160" priority="54">
      <formula>IF(ISBLANK(AB$5)=TRUE,FALSE,TRUE)</formula>
    </cfRule>
  </conditionalFormatting>
  <conditionalFormatting sqref="AH27:AI28">
    <cfRule type="expression" dxfId="159" priority="53">
      <formula>IF($G$2="Koeficienty rastu dopravy",TRUE,FALSE)</formula>
    </cfRule>
  </conditionalFormatting>
  <conditionalFormatting sqref="AH27:AI28">
    <cfRule type="expression" dxfId="158" priority="52">
      <formula>IF($G$2="Koeficienty rastu dopravy",TRUE,FALSE)</formula>
    </cfRule>
  </conditionalFormatting>
  <conditionalFormatting sqref="AJ27:AJ28">
    <cfRule type="expression" dxfId="157" priority="51">
      <formula>IF($G$2="Koeficienty rastu dopravy",TRUE,FALSE)</formula>
    </cfRule>
  </conditionalFormatting>
  <conditionalFormatting sqref="AH27:AI28">
    <cfRule type="expression" dxfId="156" priority="50">
      <formula>IF($G$2="Koeficienty rastu dopravy",TRUE,FALSE)</formula>
    </cfRule>
  </conditionalFormatting>
  <conditionalFormatting sqref="AH27:AI28">
    <cfRule type="expression" dxfId="155" priority="49">
      <formula>IF($G$2="Koeficienty rastu dopravy",TRUE,FALSE)</formula>
    </cfRule>
  </conditionalFormatting>
  <conditionalFormatting sqref="AH27:AI28">
    <cfRule type="expression" dxfId="154" priority="48">
      <formula>IF($G$2="Koeficienty rastu dopravy",TRUE,FALSE)</formula>
    </cfRule>
  </conditionalFormatting>
  <conditionalFormatting sqref="AG27:AK28 AG29">
    <cfRule type="expression" dxfId="153" priority="47">
      <formula>IF(ISBLANK($D27)=TRUE,TRUE,FALSE)</formula>
    </cfRule>
  </conditionalFormatting>
  <conditionalFormatting sqref="AG27:AK28 AG29">
    <cfRule type="expression" dxfId="152" priority="46">
      <formula>IF($D27="",TRUE,FALSE)</formula>
    </cfRule>
  </conditionalFormatting>
  <conditionalFormatting sqref="AG22:AG26">
    <cfRule type="expression" dxfId="151" priority="45">
      <formula>IF($G$2="Koeficienty rastu dopravy",TRUE,FALSE)</formula>
    </cfRule>
  </conditionalFormatting>
  <conditionalFormatting sqref="AG22:AG26">
    <cfRule type="expression" dxfId="150" priority="44">
      <formula>IF($G$2="Koeficienty rastu dopravy",TRUE,FALSE)</formula>
    </cfRule>
  </conditionalFormatting>
  <conditionalFormatting sqref="AG24:AG26">
    <cfRule type="expression" dxfId="149" priority="43">
      <formula>IF($G$2="Koeficienty rastu dopravy",TRUE,FALSE)</formula>
    </cfRule>
  </conditionalFormatting>
  <conditionalFormatting sqref="AG21">
    <cfRule type="expression" dxfId="148" priority="42">
      <formula>IF($G$2="Koeficienty rastu dopravy",TRUE,FALSE)</formula>
    </cfRule>
  </conditionalFormatting>
  <conditionalFormatting sqref="AG21">
    <cfRule type="expression" dxfId="147" priority="41">
      <formula>IF($G$2="Koeficienty rastu dopravy",TRUE,FALSE)</formula>
    </cfRule>
  </conditionalFormatting>
  <conditionalFormatting sqref="AG21">
    <cfRule type="expression" dxfId="146" priority="40">
      <formula>IF(ISBLANK(AB$5)=TRUE,FALSE,TRUE)</formula>
    </cfRule>
  </conditionalFormatting>
  <conditionalFormatting sqref="AG21">
    <cfRule type="expression" dxfId="145" priority="39">
      <formula>IF($G$2="Koeficienty rastu dopravy",TRUE,FALSE)</formula>
    </cfRule>
  </conditionalFormatting>
  <conditionalFormatting sqref="AG21">
    <cfRule type="expression" dxfId="144" priority="38">
      <formula>IF(ISBLANK($D21)=TRUE,TRUE,FALSE)</formula>
    </cfRule>
  </conditionalFormatting>
  <conditionalFormatting sqref="AG22">
    <cfRule type="expression" dxfId="143" priority="37">
      <formula>IF($G$2="Koeficienty rastu dopravy",TRUE,FALSE)</formula>
    </cfRule>
  </conditionalFormatting>
  <conditionalFormatting sqref="AG23">
    <cfRule type="expression" dxfId="142" priority="36">
      <formula>IF($G$2="Koeficienty rastu dopravy",TRUE,FALSE)</formula>
    </cfRule>
  </conditionalFormatting>
  <conditionalFormatting sqref="X21:Y26">
    <cfRule type="expression" dxfId="141" priority="35">
      <formula>IF(ISBLANK(X$5)=TRUE,FALSE,TRUE)</formula>
    </cfRule>
  </conditionalFormatting>
  <conditionalFormatting sqref="X21:Y26">
    <cfRule type="expression" dxfId="140" priority="34">
      <formula>IF($G$2="Koeficienty rastu dopravy",TRUE,FALSE)</formula>
    </cfRule>
  </conditionalFormatting>
  <conditionalFormatting sqref="X21:Y26">
    <cfRule type="expression" dxfId="139" priority="33">
      <formula>IF(ISBLANK($D21)=TRUE,TRUE,FALSE)</formula>
    </cfRule>
  </conditionalFormatting>
  <conditionalFormatting sqref="X21:Y26">
    <cfRule type="expression" dxfId="138" priority="32">
      <formula>IF($D21="",TRUE,FALSE)</formula>
    </cfRule>
  </conditionalFormatting>
  <conditionalFormatting sqref="AB21:AD26">
    <cfRule type="expression" dxfId="137" priority="29">
      <formula>IF($G$2="Koeficienty rastu dopravy",TRUE,FALSE)</formula>
    </cfRule>
  </conditionalFormatting>
  <conditionalFormatting sqref="AB21:AD26">
    <cfRule type="expression" dxfId="136" priority="28">
      <formula>IF(ISBLANK(W$5)=TRUE,FALSE,TRUE)</formula>
    </cfRule>
  </conditionalFormatting>
  <conditionalFormatting sqref="AC21:AD26">
    <cfRule type="expression" dxfId="135" priority="27">
      <formula>IF($G$2="Koeficienty rastu dopravy",TRUE,FALSE)</formula>
    </cfRule>
  </conditionalFormatting>
  <conditionalFormatting sqref="AC21:AD26">
    <cfRule type="expression" dxfId="134" priority="26">
      <formula>IF($G$2="Koeficienty rastu dopravy",TRUE,FALSE)</formula>
    </cfRule>
  </conditionalFormatting>
  <conditionalFormatting sqref="AC24:AD26">
    <cfRule type="expression" dxfId="133" priority="25">
      <formula>IF($G$2="Koeficienty rastu dopravy",TRUE,FALSE)</formula>
    </cfRule>
  </conditionalFormatting>
  <conditionalFormatting sqref="AC24:AD26">
    <cfRule type="expression" dxfId="132" priority="24">
      <formula>IF($G$2="Koeficienty rastu dopravy",TRUE,FALSE)</formula>
    </cfRule>
  </conditionalFormatting>
  <conditionalFormatting sqref="AC21:AD26">
    <cfRule type="expression" dxfId="131" priority="23">
      <formula>IF($G$2="Koeficienty rastu dopravy",TRUE,FALSE)</formula>
    </cfRule>
  </conditionalFormatting>
  <conditionalFormatting sqref="AB21:AD26">
    <cfRule type="expression" dxfId="130" priority="22">
      <formula>IF(ISBLANK($D21)=TRUE,TRUE,FALSE)</formula>
    </cfRule>
  </conditionalFormatting>
  <conditionalFormatting sqref="AB21:AD26">
    <cfRule type="expression" dxfId="129" priority="21">
      <formula>IF($D21="",TRUE,FALSE)</formula>
    </cfRule>
  </conditionalFormatting>
  <conditionalFormatting sqref="X29:AA29">
    <cfRule type="expression" dxfId="128" priority="20">
      <formula>IF(ISBLANK(X$5)=TRUE,FALSE,TRUE)</formula>
    </cfRule>
  </conditionalFormatting>
  <conditionalFormatting sqref="X29:AF29">
    <cfRule type="expression" dxfId="127" priority="18">
      <formula>IF($G$2="Koeficienty rastu dopravy",TRUE,FALSE)</formula>
    </cfRule>
  </conditionalFormatting>
  <conditionalFormatting sqref="AB29:AF29">
    <cfRule type="expression" dxfId="126" priority="19">
      <formula>IF(ISBLANK(W$5)=TRUE,FALSE,TRUE)</formula>
    </cfRule>
  </conditionalFormatting>
  <conditionalFormatting sqref="AE29">
    <cfRule type="expression" dxfId="125" priority="17">
      <formula>IF($G$2="Koeficienty rastu dopravy",TRUE,FALSE)</formula>
    </cfRule>
  </conditionalFormatting>
  <conditionalFormatting sqref="AC29:AD29">
    <cfRule type="expression" dxfId="124" priority="16">
      <formula>IF($G$2="Koeficienty rastu dopravy",TRUE,FALSE)</formula>
    </cfRule>
  </conditionalFormatting>
  <conditionalFormatting sqref="AC29:AD29">
    <cfRule type="expression" dxfId="123" priority="15">
      <formula>IF($G$2="Koeficienty rastu dopravy",TRUE,FALSE)</formula>
    </cfRule>
  </conditionalFormatting>
  <conditionalFormatting sqref="X29:AF29">
    <cfRule type="expression" dxfId="122" priority="14">
      <formula>IF(ISBLANK($D29)=TRUE,TRUE,FALSE)</formula>
    </cfRule>
  </conditionalFormatting>
  <conditionalFormatting sqref="X29:AF29">
    <cfRule type="expression" dxfId="121" priority="13">
      <formula>IF($D29="",TRUE,FALSE)</formula>
    </cfRule>
  </conditionalFormatting>
  <conditionalFormatting sqref="AH29:AK29">
    <cfRule type="expression" dxfId="120" priority="12">
      <formula>IF($G$2="Koeficienty rastu dopravy",TRUE,FALSE)</formula>
    </cfRule>
  </conditionalFormatting>
  <conditionalFormatting sqref="AH29:AK29">
    <cfRule type="expression" dxfId="119" priority="11">
      <formula>IF(ISBLANK(AC$5)=TRUE,FALSE,TRUE)</formula>
    </cfRule>
  </conditionalFormatting>
  <conditionalFormatting sqref="AJ29">
    <cfRule type="expression" dxfId="118" priority="10">
      <formula>IF($G$2="Koeficienty rastu dopravy",TRUE,FALSE)</formula>
    </cfRule>
  </conditionalFormatting>
  <conditionalFormatting sqref="AH29:AI29">
    <cfRule type="expression" dxfId="117" priority="9">
      <formula>IF($G$2="Koeficienty rastu dopravy",TRUE,FALSE)</formula>
    </cfRule>
  </conditionalFormatting>
  <conditionalFormatting sqref="AH29:AK29">
    <cfRule type="expression" dxfId="116" priority="8">
      <formula>IF(ISBLANK($D29)=TRUE,TRUE,FALSE)</formula>
    </cfRule>
  </conditionalFormatting>
  <conditionalFormatting sqref="AH29:AK29">
    <cfRule type="expression" dxfId="115" priority="7">
      <formula>IF($G$2="Koeficienty rastu dopravy",TRUE,FALSE)</formula>
    </cfRule>
  </conditionalFormatting>
  <conditionalFormatting sqref="AH29:AK29">
    <cfRule type="expression" dxfId="114" priority="6">
      <formula>IF(ISBLANK(AC$5)=TRUE,FALSE,TRUE)</formula>
    </cfRule>
  </conditionalFormatting>
  <conditionalFormatting sqref="AJ29">
    <cfRule type="expression" dxfId="113" priority="5">
      <formula>IF($G$2="Koeficienty rastu dopravy",TRUE,FALSE)</formula>
    </cfRule>
  </conditionalFormatting>
  <conditionalFormatting sqref="AH29:AI29">
    <cfRule type="expression" dxfId="112" priority="4">
      <formula>IF($G$2="Koeficienty rastu dopravy",TRUE,FALSE)</formula>
    </cfRule>
  </conditionalFormatting>
  <conditionalFormatting sqref="AH29:AI29">
    <cfRule type="expression" dxfId="111" priority="3">
      <formula>IF($G$2="Koeficienty rastu dopravy",TRUE,FALSE)</formula>
    </cfRule>
  </conditionalFormatting>
  <conditionalFormatting sqref="AH29:AK29">
    <cfRule type="expression" dxfId="110" priority="2">
      <formula>IF(ISBLANK($D29)=TRUE,TRUE,FALSE)</formula>
    </cfRule>
  </conditionalFormatting>
  <dataValidations disablePrompts="1" count="2">
    <dataValidation type="list" allowBlank="1" showInputMessage="1" showErrorMessage="1" sqref="G2:I2">
      <formula1>"Dopravný model,Koeficienty rastu dopravy"</formula1>
    </dataValidation>
    <dataValidation type="list" allowBlank="1" showInputMessage="1" showErrorMessage="1" sqref="F7:F16">
      <formula1>"Banskobystrický,Bratislavský,Košický,Nitriansky,Prešovský,Trnavský,Žilinský"</formula1>
    </dataValidation>
  </dataValidations>
  <pageMargins left="0.62992125984251968" right="0.23622047244094491" top="0.94488188976377963" bottom="0.55118110236220474" header="0.31496062992125984" footer="0.31496062992125984"/>
  <pageSetup paperSize="8" scale="58" orientation="landscape" r:id="rId1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>
          <x14:formula1>
            <xm:f>INDIRECT(INDEX('A2.1 Intenzita dopravy'!$B$204:$H$204,MATCH(F7,'A2.1 Intenzita dopravy'!$B$203:$H$203,0)))</xm:f>
          </x14:formula1>
          <xm:sqref>T11</xm:sqref>
        </x14:dataValidation>
        <x14:dataValidation type="list" allowBlank="1" showInputMessage="1" showErrorMessage="1">
          <x14:formula1>
            <xm:f>INDIRECT("'02.1 Intenzita dopravy'!"&amp;INDEX('A2.1 Intenzita dopravy'!$B$204:$H$204,MATCH(F7,'A2.1 Intenzita dopravy'!$B$203:$H$203,0)))</xm:f>
          </x14:formula1>
          <xm:sqref>G7:G16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7"/>
  <sheetViews>
    <sheetView workbookViewId="0"/>
  </sheetViews>
  <sheetFormatPr defaultRowHeight="12.75" x14ac:dyDescent="0.2"/>
  <cols>
    <col min="1" max="1" width="54.85546875" bestFit="1" customWidth="1"/>
    <col min="2" max="2" width="14.28515625" customWidth="1"/>
  </cols>
  <sheetData>
    <row r="1" spans="1:2" x14ac:dyDescent="0.2">
      <c r="A1" s="318" t="s">
        <v>448</v>
      </c>
    </row>
    <row r="2" spans="1:2" x14ac:dyDescent="0.2">
      <c r="A2" s="319" t="s">
        <v>453</v>
      </c>
    </row>
    <row r="3" spans="1:2" x14ac:dyDescent="0.2">
      <c r="A3" s="315"/>
    </row>
    <row r="4" spans="1:2" ht="15" x14ac:dyDescent="0.25">
      <c r="A4" s="293" t="s">
        <v>449</v>
      </c>
      <c r="B4" s="294">
        <v>0</v>
      </c>
    </row>
    <row r="5" spans="1:2" ht="15" x14ac:dyDescent="0.25">
      <c r="A5" s="293" t="s">
        <v>450</v>
      </c>
      <c r="B5" s="294">
        <v>0</v>
      </c>
    </row>
    <row r="6" spans="1:2" x14ac:dyDescent="0.2">
      <c r="A6" s="315" t="s">
        <v>451</v>
      </c>
      <c r="B6" s="316">
        <f>B4/1.88</f>
        <v>0</v>
      </c>
    </row>
    <row r="7" spans="1:2" x14ac:dyDescent="0.2">
      <c r="A7" s="315" t="s">
        <v>452</v>
      </c>
      <c r="B7" s="316">
        <f>B5/1.88</f>
        <v>0</v>
      </c>
    </row>
  </sheetData>
  <dataConsolidate/>
  <pageMargins left="0.7" right="0.7" top="0.75" bottom="0.75" header="0.3" footer="0.3"/>
  <pageSetup paperSize="1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210"/>
  <sheetViews>
    <sheetView showGridLines="0" zoomScale="80" zoomScaleNormal="80" workbookViewId="0"/>
  </sheetViews>
  <sheetFormatPr defaultRowHeight="12.75" x14ac:dyDescent="0.2"/>
  <cols>
    <col min="1" max="1" width="2.7109375" customWidth="1"/>
    <col min="3" max="3" width="14.28515625" customWidth="1"/>
    <col min="4" max="4" width="18.28515625" customWidth="1"/>
    <col min="5" max="5" width="13" bestFit="1" customWidth="1"/>
    <col min="8" max="8" width="8.7109375" customWidth="1"/>
  </cols>
  <sheetData>
    <row r="2" spans="2:54" x14ac:dyDescent="0.2">
      <c r="B2" s="130" t="s">
        <v>244</v>
      </c>
      <c r="C2" s="24"/>
      <c r="D2" s="24"/>
      <c r="E2" s="24"/>
    </row>
    <row r="3" spans="2:54" x14ac:dyDescent="0.2">
      <c r="B3" s="80" t="s">
        <v>62</v>
      </c>
      <c r="E3" s="175" t="s">
        <v>6</v>
      </c>
      <c r="F3" s="33"/>
      <c r="G3" s="33"/>
      <c r="H3" s="33"/>
      <c r="I3" s="33"/>
    </row>
    <row r="5" spans="2:54" x14ac:dyDescent="0.2">
      <c r="D5" s="32" t="s">
        <v>63</v>
      </c>
      <c r="E5" s="34">
        <f>MIN('A1 Parametre'!$C$6,MIN('A2 Intenzita dopravy'!$H$5:$L$5))</f>
        <v>2019</v>
      </c>
      <c r="F5" s="34">
        <f>E5+1</f>
        <v>2020</v>
      </c>
      <c r="G5" s="34">
        <f t="shared" ref="G5:BB5" si="0">F5+1</f>
        <v>2021</v>
      </c>
      <c r="H5" s="34">
        <f t="shared" si="0"/>
        <v>2022</v>
      </c>
      <c r="I5" s="34">
        <f t="shared" si="0"/>
        <v>2023</v>
      </c>
      <c r="J5" s="34">
        <f t="shared" si="0"/>
        <v>2024</v>
      </c>
      <c r="K5" s="34">
        <f t="shared" si="0"/>
        <v>2025</v>
      </c>
      <c r="L5" s="34">
        <f t="shared" si="0"/>
        <v>2026</v>
      </c>
      <c r="M5" s="34">
        <f t="shared" si="0"/>
        <v>2027</v>
      </c>
      <c r="N5" s="34">
        <f t="shared" si="0"/>
        <v>2028</v>
      </c>
      <c r="O5" s="34">
        <f t="shared" si="0"/>
        <v>2029</v>
      </c>
      <c r="P5" s="34">
        <f t="shared" si="0"/>
        <v>2030</v>
      </c>
      <c r="Q5" s="34">
        <f t="shared" si="0"/>
        <v>2031</v>
      </c>
      <c r="R5" s="34">
        <f t="shared" si="0"/>
        <v>2032</v>
      </c>
      <c r="S5" s="34">
        <f t="shared" si="0"/>
        <v>2033</v>
      </c>
      <c r="T5" s="34">
        <f t="shared" si="0"/>
        <v>2034</v>
      </c>
      <c r="U5" s="34">
        <f t="shared" si="0"/>
        <v>2035</v>
      </c>
      <c r="V5" s="34">
        <f t="shared" si="0"/>
        <v>2036</v>
      </c>
      <c r="W5" s="34">
        <f t="shared" si="0"/>
        <v>2037</v>
      </c>
      <c r="X5" s="34">
        <f t="shared" si="0"/>
        <v>2038</v>
      </c>
      <c r="Y5" s="34">
        <f t="shared" si="0"/>
        <v>2039</v>
      </c>
      <c r="Z5" s="34">
        <f t="shared" si="0"/>
        <v>2040</v>
      </c>
      <c r="AA5" s="34">
        <f t="shared" si="0"/>
        <v>2041</v>
      </c>
      <c r="AB5" s="34">
        <f t="shared" si="0"/>
        <v>2042</v>
      </c>
      <c r="AC5" s="34">
        <f t="shared" si="0"/>
        <v>2043</v>
      </c>
      <c r="AD5" s="34">
        <f t="shared" si="0"/>
        <v>2044</v>
      </c>
      <c r="AE5" s="34">
        <f t="shared" si="0"/>
        <v>2045</v>
      </c>
      <c r="AF5" s="34">
        <f t="shared" si="0"/>
        <v>2046</v>
      </c>
      <c r="AG5" s="34">
        <f t="shared" si="0"/>
        <v>2047</v>
      </c>
      <c r="AH5" s="34">
        <f t="shared" si="0"/>
        <v>2048</v>
      </c>
      <c r="AI5" s="34">
        <f t="shared" si="0"/>
        <v>2049</v>
      </c>
      <c r="AJ5" s="34">
        <f t="shared" si="0"/>
        <v>2050</v>
      </c>
      <c r="AK5" s="34">
        <f t="shared" si="0"/>
        <v>2051</v>
      </c>
      <c r="AL5" s="34">
        <f t="shared" si="0"/>
        <v>2052</v>
      </c>
      <c r="AM5" s="34">
        <f t="shared" si="0"/>
        <v>2053</v>
      </c>
      <c r="AN5" s="34">
        <f t="shared" si="0"/>
        <v>2054</v>
      </c>
      <c r="AO5" s="34">
        <f t="shared" si="0"/>
        <v>2055</v>
      </c>
      <c r="AP5" s="34">
        <f t="shared" si="0"/>
        <v>2056</v>
      </c>
      <c r="AQ5" s="34">
        <f t="shared" si="0"/>
        <v>2057</v>
      </c>
      <c r="AR5" s="34">
        <f t="shared" si="0"/>
        <v>2058</v>
      </c>
      <c r="AS5" s="34">
        <f t="shared" si="0"/>
        <v>2059</v>
      </c>
      <c r="AT5" s="34">
        <f t="shared" si="0"/>
        <v>2060</v>
      </c>
      <c r="AU5" s="34">
        <f t="shared" si="0"/>
        <v>2061</v>
      </c>
      <c r="AV5" s="34">
        <f t="shared" si="0"/>
        <v>2062</v>
      </c>
      <c r="AW5" s="34">
        <f t="shared" si="0"/>
        <v>2063</v>
      </c>
      <c r="AX5" s="34">
        <f t="shared" si="0"/>
        <v>2064</v>
      </c>
      <c r="AY5" s="34">
        <f t="shared" si="0"/>
        <v>2065</v>
      </c>
      <c r="AZ5" s="34">
        <f t="shared" si="0"/>
        <v>2066</v>
      </c>
      <c r="BA5" s="34">
        <f t="shared" si="0"/>
        <v>2067</v>
      </c>
      <c r="BB5" s="34">
        <f t="shared" si="0"/>
        <v>2068</v>
      </c>
    </row>
    <row r="6" spans="2:54" x14ac:dyDescent="0.2">
      <c r="B6" s="32" t="s">
        <v>132</v>
      </c>
      <c r="C6" s="32" t="s">
        <v>131</v>
      </c>
      <c r="D6" s="32" t="s">
        <v>61</v>
      </c>
      <c r="E6" s="81">
        <f>IF(E5&lt;'A1 Parametre'!$C$6,"",'A2.1 Intenzita dopravy'!E5-'A1 Parametre'!$C$6+1)</f>
        <v>1</v>
      </c>
      <c r="F6" s="81">
        <f>IF(F5&lt;'A1 Parametre'!$C$6,"",'A2.1 Intenzita dopravy'!F5-'A1 Parametre'!$C$6+1)</f>
        <v>2</v>
      </c>
      <c r="G6" s="81">
        <f>IF(G5&lt;'A1 Parametre'!$C$6,"",'A2.1 Intenzita dopravy'!G5-'A1 Parametre'!$C$6+1)</f>
        <v>3</v>
      </c>
      <c r="H6" s="81">
        <f>IF(H5&lt;'A1 Parametre'!$C$6,"",'A2.1 Intenzita dopravy'!H5-'A1 Parametre'!$C$6+1)</f>
        <v>4</v>
      </c>
      <c r="I6" s="81">
        <f>IF(I5&lt;'A1 Parametre'!$C$6,"",'A2.1 Intenzita dopravy'!I5-'A1 Parametre'!$C$6+1)</f>
        <v>5</v>
      </c>
      <c r="J6" s="81">
        <f>IF(J5&lt;'A1 Parametre'!$C$6,"",'A2.1 Intenzita dopravy'!J5-'A1 Parametre'!$C$6+1)</f>
        <v>6</v>
      </c>
      <c r="K6" s="81">
        <f>IF(K5&lt;'A1 Parametre'!$C$6,"",'A2.1 Intenzita dopravy'!K5-'A1 Parametre'!$C$6+1)</f>
        <v>7</v>
      </c>
      <c r="L6" s="81">
        <f>IF(L5&lt;'A1 Parametre'!$C$6,"",'A2.1 Intenzita dopravy'!L5-'A1 Parametre'!$C$6+1)</f>
        <v>8</v>
      </c>
      <c r="M6" s="81">
        <f>IF(M5&lt;'A1 Parametre'!$C$6,"",'A2.1 Intenzita dopravy'!M5-'A1 Parametre'!$C$6+1)</f>
        <v>9</v>
      </c>
      <c r="N6" s="81">
        <f>IF(N5&lt;'A1 Parametre'!$C$6,"",'A2.1 Intenzita dopravy'!N5-'A1 Parametre'!$C$6+1)</f>
        <v>10</v>
      </c>
      <c r="O6" s="81">
        <f>IF(O5&lt;'A1 Parametre'!$C$6,"",'A2.1 Intenzita dopravy'!O5-'A1 Parametre'!$C$6+1)</f>
        <v>11</v>
      </c>
      <c r="P6" s="81">
        <f>IF(P5&lt;'A1 Parametre'!$C$6,"",'A2.1 Intenzita dopravy'!P5-'A1 Parametre'!$C$6+1)</f>
        <v>12</v>
      </c>
      <c r="Q6" s="81">
        <f>IF(Q5&lt;'A1 Parametre'!$C$6,"",'A2.1 Intenzita dopravy'!Q5-'A1 Parametre'!$C$6+1)</f>
        <v>13</v>
      </c>
      <c r="R6" s="81">
        <f>IF(R5&lt;'A1 Parametre'!$C$6,"",'A2.1 Intenzita dopravy'!R5-'A1 Parametre'!$C$6+1)</f>
        <v>14</v>
      </c>
      <c r="S6" s="81">
        <f>IF(S5&lt;'A1 Parametre'!$C$6,"",'A2.1 Intenzita dopravy'!S5-'A1 Parametre'!$C$6+1)</f>
        <v>15</v>
      </c>
      <c r="T6" s="81">
        <f>IF(T5&lt;'A1 Parametre'!$C$6,"",'A2.1 Intenzita dopravy'!T5-'A1 Parametre'!$C$6+1)</f>
        <v>16</v>
      </c>
      <c r="U6" s="81">
        <f>IF(U5&lt;'A1 Parametre'!$C$6,"",'A2.1 Intenzita dopravy'!U5-'A1 Parametre'!$C$6+1)</f>
        <v>17</v>
      </c>
      <c r="V6" s="81">
        <f>IF(V5&lt;'A1 Parametre'!$C$6,"",'A2.1 Intenzita dopravy'!V5-'A1 Parametre'!$C$6+1)</f>
        <v>18</v>
      </c>
      <c r="W6" s="81">
        <f>IF(W5&lt;'A1 Parametre'!$C$6,"",'A2.1 Intenzita dopravy'!W5-'A1 Parametre'!$C$6+1)</f>
        <v>19</v>
      </c>
      <c r="X6" s="81">
        <f>IF(X5&lt;'A1 Parametre'!$C$6,"",'A2.1 Intenzita dopravy'!X5-'A1 Parametre'!$C$6+1)</f>
        <v>20</v>
      </c>
      <c r="Y6" s="81">
        <f>IF(Y5&lt;'A1 Parametre'!$C$6,"",'A2.1 Intenzita dopravy'!Y5-'A1 Parametre'!$C$6+1)</f>
        <v>21</v>
      </c>
      <c r="Z6" s="81">
        <f>IF(Z5&lt;'A1 Parametre'!$C$6,"",'A2.1 Intenzita dopravy'!Z5-'A1 Parametre'!$C$6+1)</f>
        <v>22</v>
      </c>
      <c r="AA6" s="81">
        <f>IF(AA5&lt;'A1 Parametre'!$C$6,"",'A2.1 Intenzita dopravy'!AA5-'A1 Parametre'!$C$6+1)</f>
        <v>23</v>
      </c>
      <c r="AB6" s="81">
        <f>IF(AB5&lt;'A1 Parametre'!$C$6,"",'A2.1 Intenzita dopravy'!AB5-'A1 Parametre'!$C$6+1)</f>
        <v>24</v>
      </c>
      <c r="AC6" s="81">
        <f>IF(AC5&lt;'A1 Parametre'!$C$6,"",'A2.1 Intenzita dopravy'!AC5-'A1 Parametre'!$C$6+1)</f>
        <v>25</v>
      </c>
      <c r="AD6" s="81">
        <f>IF(AD5&lt;'A1 Parametre'!$C$6,"",'A2.1 Intenzita dopravy'!AD5-'A1 Parametre'!$C$6+1)</f>
        <v>26</v>
      </c>
      <c r="AE6" s="81">
        <f>IF(AE5&lt;'A1 Parametre'!$C$6,"",'A2.1 Intenzita dopravy'!AE5-'A1 Parametre'!$C$6+1)</f>
        <v>27</v>
      </c>
      <c r="AF6" s="81">
        <f>IF(AF5&lt;'A1 Parametre'!$C$6,"",'A2.1 Intenzita dopravy'!AF5-'A1 Parametre'!$C$6+1)</f>
        <v>28</v>
      </c>
      <c r="AG6" s="81">
        <f>IF(AG5&lt;'A1 Parametre'!$C$6,"",'A2.1 Intenzita dopravy'!AG5-'A1 Parametre'!$C$6+1)</f>
        <v>29</v>
      </c>
      <c r="AH6" s="81">
        <f>IF(AH5&lt;'A1 Parametre'!$C$6,"",'A2.1 Intenzita dopravy'!AH5-'A1 Parametre'!$C$6+1)</f>
        <v>30</v>
      </c>
      <c r="AI6" s="81">
        <f>IF(AI5&lt;'A1 Parametre'!$C$6,"",'A2.1 Intenzita dopravy'!AI5-'A1 Parametre'!$C$6+1)</f>
        <v>31</v>
      </c>
      <c r="AJ6" s="81">
        <f>IF(AJ5&lt;'A1 Parametre'!$C$6,"",'A2.1 Intenzita dopravy'!AJ5-'A1 Parametre'!$C$6+1)</f>
        <v>32</v>
      </c>
      <c r="AK6" s="81">
        <f>IF(AK5&lt;'A1 Parametre'!$C$6,"",'A2.1 Intenzita dopravy'!AK5-'A1 Parametre'!$C$6+1)</f>
        <v>33</v>
      </c>
      <c r="AL6" s="81">
        <f>IF(AL5&lt;'A1 Parametre'!$C$6,"",'A2.1 Intenzita dopravy'!AL5-'A1 Parametre'!$C$6+1)</f>
        <v>34</v>
      </c>
      <c r="AM6" s="81">
        <f>IF(AM5&lt;'A1 Parametre'!$C$6,"",'A2.1 Intenzita dopravy'!AM5-'A1 Parametre'!$C$6+1)</f>
        <v>35</v>
      </c>
      <c r="AN6" s="81">
        <f>IF(AN5&lt;'A1 Parametre'!$C$6,"",'A2.1 Intenzita dopravy'!AN5-'A1 Parametre'!$C$6+1)</f>
        <v>36</v>
      </c>
      <c r="AO6" s="81">
        <f>IF(AO5&lt;'A1 Parametre'!$C$6,"",'A2.1 Intenzita dopravy'!AO5-'A1 Parametre'!$C$6+1)</f>
        <v>37</v>
      </c>
      <c r="AP6" s="81">
        <f>IF(AP5&lt;'A1 Parametre'!$C$6,"",'A2.1 Intenzita dopravy'!AP5-'A1 Parametre'!$C$6+1)</f>
        <v>38</v>
      </c>
      <c r="AQ6" s="81">
        <f>IF(AQ5&lt;'A1 Parametre'!$C$6,"",'A2.1 Intenzita dopravy'!AQ5-'A1 Parametre'!$C$6+1)</f>
        <v>39</v>
      </c>
      <c r="AR6" s="81">
        <f>IF(AR5&lt;'A1 Parametre'!$C$6,"",'A2.1 Intenzita dopravy'!AR5-'A1 Parametre'!$C$6+1)</f>
        <v>40</v>
      </c>
      <c r="AS6" s="81">
        <f>IF(AS5&lt;'A1 Parametre'!$C$6,"",'A2.1 Intenzita dopravy'!AS5-'A1 Parametre'!$C$6+1)</f>
        <v>41</v>
      </c>
      <c r="AT6" s="81">
        <f>IF(AT5&lt;'A1 Parametre'!$C$6,"",'A2.1 Intenzita dopravy'!AT5-'A1 Parametre'!$C$6+1)</f>
        <v>42</v>
      </c>
      <c r="AU6" s="81">
        <f>IF(AU5&lt;'A1 Parametre'!$C$6,"",'A2.1 Intenzita dopravy'!AU5-'A1 Parametre'!$C$6+1)</f>
        <v>43</v>
      </c>
      <c r="AV6" s="81">
        <f>IF(AV5&lt;'A1 Parametre'!$C$6,"",'A2.1 Intenzita dopravy'!AV5-'A1 Parametre'!$C$6+1)</f>
        <v>44</v>
      </c>
      <c r="AW6" s="81">
        <f>IF(AW5&lt;'A1 Parametre'!$C$6,"",'A2.1 Intenzita dopravy'!AW5-'A1 Parametre'!$C$6+1)</f>
        <v>45</v>
      </c>
      <c r="AX6" s="81">
        <f>IF(AX5&lt;'A1 Parametre'!$C$6,"",'A2.1 Intenzita dopravy'!AX5-'A1 Parametre'!$C$6+1)</f>
        <v>46</v>
      </c>
      <c r="AY6" s="81">
        <f>IF(AY5&lt;'A1 Parametre'!$C$6,"",'A2.1 Intenzita dopravy'!AY5-'A1 Parametre'!$C$6+1)</f>
        <v>47</v>
      </c>
      <c r="AZ6" s="81">
        <f>IF(AZ5&lt;'A1 Parametre'!$C$6,"",'A2.1 Intenzita dopravy'!AZ5-'A1 Parametre'!$C$6+1)</f>
        <v>48</v>
      </c>
      <c r="BA6" s="81">
        <f>IF(BA5&lt;'A1 Parametre'!$C$6,"",'A2.1 Intenzita dopravy'!BA5-'A1 Parametre'!$C$6+1)</f>
        <v>49</v>
      </c>
      <c r="BB6" s="81">
        <f>IF(BB5&lt;'A1 Parametre'!$C$6,"",'A2.1 Intenzita dopravy'!BB5-'A1 Parametre'!$C$6+1)</f>
        <v>50</v>
      </c>
    </row>
    <row r="7" spans="2:54" x14ac:dyDescent="0.2">
      <c r="B7" s="5">
        <v>1</v>
      </c>
      <c r="C7" s="5">
        <f>IF(ISBLANK('A2 Intenzita dopravy'!C7)=TRUE,"",'A2 Intenzita dopravy'!C7)</f>
        <v>90780</v>
      </c>
      <c r="D7" s="5" t="str">
        <f>IF(ISBLANK('A2 Intenzita dopravy'!D7)=TRUE,"",'A2 Intenzita dopravy'!D7)</f>
        <v>I/59 Nižná - Tvrdošín</v>
      </c>
      <c r="E7" s="30">
        <f>IFERROR(IF(E$5='A2 Intenzita dopravy'!$H$5,'A2 Intenzita dopravy'!$H7,IF(E$5&gt;=MAX($F$68:$L$68),D7/C7*D7,IF(E$5&lt;'A2 Intenzita dopravy'!$H$5,(INDEX($B$69:$L$136,MATCH('A2 Intenzita dopravy'!$F7&amp;'A2 Intenzita dopravy'!$G7&amp;'A2.1 Intenzita dopravy'!$E$3,$E$69:$E$136,0),MATCH(E$5,$B$68:$L$68,1))/INDEX($B$69:$L$136,MATCH('A2 Intenzita dopravy'!$F7&amp;'A2 Intenzita dopravy'!$G7&amp;'A2.1 Intenzita dopravy'!$E$3,$E$69:$E$136,0),MATCH(E$5,$B$68:$L$68,1)+1))^(1/5)*F7,(INDEX($B$69:$L$136,MATCH('A2 Intenzita dopravy'!$F7&amp;'A2 Intenzita dopravy'!$G7&amp;'A2.1 Intenzita dopravy'!$E$3,$E$69:$E$136,0),MATCH(E$5,$B$68:$L$68,1)+1)/INDEX($B$69:$L$136,MATCH('A2 Intenzita dopravy'!$F7&amp;'A2 Intenzita dopravy'!$G7&amp;'A2.1 Intenzita dopravy'!$E$3,$E$69:$E$136,0),MATCH(E$5,$B$68:$L$68,1)))^(1/5)*D7))),0)</f>
        <v>8228.0533013462227</v>
      </c>
      <c r="F7" s="30">
        <f>IFERROR(IF(F$5='A2 Intenzita dopravy'!$H$5,'A2 Intenzita dopravy'!$H7,IF(F$5&gt;=MAX($F$68:$L$68),E7/D7*E7,IF(F$5&lt;'A2 Intenzita dopravy'!$H$5,(INDEX($B$69:$L$136,MATCH('A2 Intenzita dopravy'!$F7&amp;'A2 Intenzita dopravy'!$G7&amp;'A2.1 Intenzita dopravy'!$E$3,$E$69:$E$136,0),MATCH(F$5,$B$68:$L$68,1))/INDEX($B$69:$L$136,MATCH('A2 Intenzita dopravy'!$F7&amp;'A2 Intenzita dopravy'!$G7&amp;'A2.1 Intenzita dopravy'!$E$3,$E$69:$E$136,0),MATCH(F$5,$B$68:$L$68,1)+1))^(1/5)*G7,(INDEX($B$69:$L$136,MATCH('A2 Intenzita dopravy'!$F7&amp;'A2 Intenzita dopravy'!$G7&amp;'A2.1 Intenzita dopravy'!$E$3,$E$69:$E$136,0),MATCH(F$5,$B$68:$L$68,1)+1)/INDEX($B$69:$L$136,MATCH('A2 Intenzita dopravy'!$F7&amp;'A2 Intenzita dopravy'!$G7&amp;'A2.1 Intenzita dopravy'!$E$3,$E$69:$E$136,0),MATCH(F$5,$B$68:$L$68,1)))^(1/5)*E7))),0)</f>
        <v>8370</v>
      </c>
      <c r="G7" s="30">
        <f>IFERROR(IF(G$5='A2 Intenzita dopravy'!$H$5,'A2 Intenzita dopravy'!$H7,IF(G$5&gt;=MAX($F$68:$L$68),F7/E7*F7,IF(G$5&lt;'A2 Intenzita dopravy'!$H$5,(INDEX($B$69:$L$136,MATCH('A2 Intenzita dopravy'!$F7&amp;'A2 Intenzita dopravy'!$G7&amp;'A2.1 Intenzita dopravy'!$E$3,$E$69:$E$136,0),MATCH(G$5,$B$68:$L$68,1))/INDEX($B$69:$L$136,MATCH('A2 Intenzita dopravy'!$F7&amp;'A2 Intenzita dopravy'!$G7&amp;'A2.1 Intenzita dopravy'!$E$3,$E$69:$E$136,0),MATCH(G$5,$B$68:$L$68,1)+1))^(1/5)*H7,(INDEX($B$69:$L$136,MATCH('A2 Intenzita dopravy'!$F7&amp;'A2 Intenzita dopravy'!$G7&amp;'A2.1 Intenzita dopravy'!$E$3,$E$69:$E$136,0),MATCH(G$5,$B$68:$L$68,1)+1)/INDEX($B$69:$L$136,MATCH('A2 Intenzita dopravy'!$F7&amp;'A2 Intenzita dopravy'!$G7&amp;'A2.1 Intenzita dopravy'!$E$3,$E$69:$E$136,0),MATCH(G$5,$B$68:$L$68,1)))^(1/5)*F7))),0)</f>
        <v>8515.7679776542482</v>
      </c>
      <c r="H7" s="30">
        <f>IFERROR(IF(H$5='A2 Intenzita dopravy'!$H$5,'A2 Intenzita dopravy'!$H7,IF(H$5&gt;=MAX($F$68:$L$68),G7/F7*G7,IF(H$5&lt;'A2 Intenzita dopravy'!$H$5,(INDEX($B$69:$L$136,MATCH('A2 Intenzita dopravy'!$F7&amp;'A2 Intenzita dopravy'!$G7&amp;'A2.1 Intenzita dopravy'!$E$3,$E$69:$E$136,0),MATCH(H$5,$B$68:$L$68,1))/INDEX($B$69:$L$136,MATCH('A2 Intenzita dopravy'!$F7&amp;'A2 Intenzita dopravy'!$G7&amp;'A2.1 Intenzita dopravy'!$E$3,$E$69:$E$136,0),MATCH(H$5,$B$68:$L$68,1)+1))^(1/5)*I7,(INDEX($B$69:$L$136,MATCH('A2 Intenzita dopravy'!$F7&amp;'A2 Intenzita dopravy'!$G7&amp;'A2.1 Intenzita dopravy'!$E$3,$E$69:$E$136,0),MATCH(H$5,$B$68:$L$68,1)+1)/INDEX($B$69:$L$136,MATCH('A2 Intenzita dopravy'!$F7&amp;'A2 Intenzita dopravy'!$G7&amp;'A2.1 Intenzita dopravy'!$E$3,$E$69:$E$136,0),MATCH(H$5,$B$68:$L$68,1)))^(1/5)*G7))),0)</f>
        <v>8664.0745817492862</v>
      </c>
      <c r="I7" s="30">
        <f>IFERROR(IF(I$5='A2 Intenzita dopravy'!$H$5,'A2 Intenzita dopravy'!$H7,IF(I$5&gt;=MAX($F$68:$L$68),H7/G7*H7,IF(I$5&lt;'A2 Intenzita dopravy'!$H$5,(INDEX($B$69:$L$136,MATCH('A2 Intenzita dopravy'!$F7&amp;'A2 Intenzita dopravy'!$G7&amp;'A2.1 Intenzita dopravy'!$E$3,$E$69:$E$136,0),MATCH(I$5,$B$68:$L$68,1))/INDEX($B$69:$L$136,MATCH('A2 Intenzita dopravy'!$F7&amp;'A2 Intenzita dopravy'!$G7&amp;'A2.1 Intenzita dopravy'!$E$3,$E$69:$E$136,0),MATCH(I$5,$B$68:$L$68,1)+1))^(1/5)*J7,(INDEX($B$69:$L$136,MATCH('A2 Intenzita dopravy'!$F7&amp;'A2 Intenzita dopravy'!$G7&amp;'A2.1 Intenzita dopravy'!$E$3,$E$69:$E$136,0),MATCH(I$5,$B$68:$L$68,1)+1)/INDEX($B$69:$L$136,MATCH('A2 Intenzita dopravy'!$F7&amp;'A2 Intenzita dopravy'!$G7&amp;'A2.1 Intenzita dopravy'!$E$3,$E$69:$E$136,0),MATCH(I$5,$B$68:$L$68,1)))^(1/5)*H7))),0)</f>
        <v>8814.9640238074917</v>
      </c>
      <c r="J7" s="30">
        <f>IFERROR(IF(J$5='A2 Intenzita dopravy'!$H$5,'A2 Intenzita dopravy'!$H7,IF(J$5&gt;=MAX($F$68:$L$68),I7/H7*I7,IF(J$5&lt;'A2 Intenzita dopravy'!$H$5,(INDEX($B$69:$L$136,MATCH('A2 Intenzita dopravy'!$F7&amp;'A2 Intenzita dopravy'!$G7&amp;'A2.1 Intenzita dopravy'!$E$3,$E$69:$E$136,0),MATCH(J$5,$B$68:$L$68,1))/INDEX($B$69:$L$136,MATCH('A2 Intenzita dopravy'!$F7&amp;'A2 Intenzita dopravy'!$G7&amp;'A2.1 Intenzita dopravy'!$E$3,$E$69:$E$136,0),MATCH(J$5,$B$68:$L$68,1)+1))^(1/5)*K7,(INDEX($B$69:$L$136,MATCH('A2 Intenzita dopravy'!$F7&amp;'A2 Intenzita dopravy'!$G7&amp;'A2.1 Intenzita dopravy'!$E$3,$E$69:$E$136,0),MATCH(J$5,$B$68:$L$68,1)+1)/INDEX($B$69:$L$136,MATCH('A2 Intenzita dopravy'!$F7&amp;'A2 Intenzita dopravy'!$G7&amp;'A2.1 Intenzita dopravy'!$E$3,$E$69:$E$136,0),MATCH(J$5,$B$68:$L$68,1)))^(1/5)*I7))),0)</f>
        <v>8968.4812853182902</v>
      </c>
      <c r="K7" s="30">
        <f>IFERROR(IF(K$5='A2 Intenzita dopravy'!$H$5,'A2 Intenzita dopravy'!$H7,IF(K$5&gt;=MAX($F$68:$L$68),J7/I7*J7,IF(K$5&lt;'A2 Intenzita dopravy'!$H$5,(INDEX($B$69:$L$136,MATCH('A2 Intenzita dopravy'!$F7&amp;'A2 Intenzita dopravy'!$G7&amp;'A2.1 Intenzita dopravy'!$E$3,$E$69:$E$136,0),MATCH(K$5,$B$68:$L$68,1))/INDEX($B$69:$L$136,MATCH('A2 Intenzita dopravy'!$F7&amp;'A2 Intenzita dopravy'!$G7&amp;'A2.1 Intenzita dopravy'!$E$3,$E$69:$E$136,0),MATCH(K$5,$B$68:$L$68,1)+1))^(1/5)*L7,(INDEX($B$69:$L$136,MATCH('A2 Intenzita dopravy'!$F7&amp;'A2 Intenzita dopravy'!$G7&amp;'A2.1 Intenzita dopravy'!$E$3,$E$69:$E$136,0),MATCH(K$5,$B$68:$L$68,1)+1)/INDEX($B$69:$L$136,MATCH('A2 Intenzita dopravy'!$F7&amp;'A2 Intenzita dopravy'!$G7&amp;'A2.1 Intenzita dopravy'!$E$3,$E$69:$E$136,0),MATCH(K$5,$B$68:$L$68,1)))^(1/5)*J7))),0)</f>
        <v>9086.7011921383892</v>
      </c>
      <c r="L7" s="30">
        <f>IFERROR(IF(L$5='A2 Intenzita dopravy'!$H$5,'A2 Intenzita dopravy'!$H7,IF(L$5&gt;=MAX($F$68:$L$68),K7/J7*K7,IF(L$5&lt;'A2 Intenzita dopravy'!$H$5,(INDEX($B$69:$L$136,MATCH('A2 Intenzita dopravy'!$F7&amp;'A2 Intenzita dopravy'!$G7&amp;'A2.1 Intenzita dopravy'!$E$3,$E$69:$E$136,0),MATCH(L$5,$B$68:$L$68,1))/INDEX($B$69:$L$136,MATCH('A2 Intenzita dopravy'!$F7&amp;'A2 Intenzita dopravy'!$G7&amp;'A2.1 Intenzita dopravy'!$E$3,$E$69:$E$136,0),MATCH(L$5,$B$68:$L$68,1)+1))^(1/5)*M7,(INDEX($B$69:$L$136,MATCH('A2 Intenzita dopravy'!$F7&amp;'A2 Intenzita dopravy'!$G7&amp;'A2.1 Intenzita dopravy'!$E$3,$E$69:$E$136,0),MATCH(L$5,$B$68:$L$68,1)+1)/INDEX($B$69:$L$136,MATCH('A2 Intenzita dopravy'!$F7&amp;'A2 Intenzita dopravy'!$G7&amp;'A2.1 Intenzita dopravy'!$E$3,$E$69:$E$136,0),MATCH(L$5,$B$68:$L$68,1)))^(1/5)*K7))),0)</f>
        <v>9206.4794393200209</v>
      </c>
      <c r="M7" s="30">
        <f>IFERROR(IF(M$5='A2 Intenzita dopravy'!$H$5,'A2 Intenzita dopravy'!$H7,IF(M$5&gt;=MAX($F$68:$L$68),L7/K7*L7,IF(M$5&lt;'A2 Intenzita dopravy'!$H$5,(INDEX($B$69:$L$136,MATCH('A2 Intenzita dopravy'!$F7&amp;'A2 Intenzita dopravy'!$G7&amp;'A2.1 Intenzita dopravy'!$E$3,$E$69:$E$136,0),MATCH(M$5,$B$68:$L$68,1))/INDEX($B$69:$L$136,MATCH('A2 Intenzita dopravy'!$F7&amp;'A2 Intenzita dopravy'!$G7&amp;'A2.1 Intenzita dopravy'!$E$3,$E$69:$E$136,0),MATCH(M$5,$B$68:$L$68,1)+1))^(1/5)*N7,(INDEX($B$69:$L$136,MATCH('A2 Intenzita dopravy'!$F7&amp;'A2 Intenzita dopravy'!$G7&amp;'A2.1 Intenzita dopravy'!$E$3,$E$69:$E$136,0),MATCH(M$5,$B$68:$L$68,1)+1)/INDEX($B$69:$L$136,MATCH('A2 Intenzita dopravy'!$F7&amp;'A2 Intenzita dopravy'!$G7&amp;'A2.1 Intenzita dopravy'!$E$3,$E$69:$E$136,0),MATCH(M$5,$B$68:$L$68,1)))^(1/5)*L7))),0)</f>
        <v>9327.8365684517175</v>
      </c>
      <c r="N7" s="30">
        <f>IFERROR(IF(N$5='A2 Intenzita dopravy'!$H$5,'A2 Intenzita dopravy'!$H7,IF(N$5&gt;=MAX($F$68:$L$68),M7/L7*M7,IF(N$5&lt;'A2 Intenzita dopravy'!$H$5,(INDEX($B$69:$L$136,MATCH('A2 Intenzita dopravy'!$F7&amp;'A2 Intenzita dopravy'!$G7&amp;'A2.1 Intenzita dopravy'!$E$3,$E$69:$E$136,0),MATCH(N$5,$B$68:$L$68,1))/INDEX($B$69:$L$136,MATCH('A2 Intenzita dopravy'!$F7&amp;'A2 Intenzita dopravy'!$G7&amp;'A2.1 Intenzita dopravy'!$E$3,$E$69:$E$136,0),MATCH(N$5,$B$68:$L$68,1)+1))^(1/5)*O7,(INDEX($B$69:$L$136,MATCH('A2 Intenzita dopravy'!$F7&amp;'A2 Intenzita dopravy'!$G7&amp;'A2.1 Intenzita dopravy'!$E$3,$E$69:$E$136,0),MATCH(N$5,$B$68:$L$68,1)+1)/INDEX($B$69:$L$136,MATCH('A2 Intenzita dopravy'!$F7&amp;'A2 Intenzita dopravy'!$G7&amp;'A2.1 Intenzita dopravy'!$E$3,$E$69:$E$136,0),MATCH(N$5,$B$68:$L$68,1)))^(1/5)*M7))),0)</f>
        <v>9450.7933918952476</v>
      </c>
      <c r="O7" s="30">
        <f>IFERROR(IF(O$5='A2 Intenzita dopravy'!$H$5,'A2 Intenzita dopravy'!$H7,IF(O$5&gt;=MAX($F$68:$L$68),N7/M7*N7,IF(O$5&lt;'A2 Intenzita dopravy'!$H$5,(INDEX($B$69:$L$136,MATCH('A2 Intenzita dopravy'!$F7&amp;'A2 Intenzita dopravy'!$G7&amp;'A2.1 Intenzita dopravy'!$E$3,$E$69:$E$136,0),MATCH(O$5,$B$68:$L$68,1))/INDEX($B$69:$L$136,MATCH('A2 Intenzita dopravy'!$F7&amp;'A2 Intenzita dopravy'!$G7&amp;'A2.1 Intenzita dopravy'!$E$3,$E$69:$E$136,0),MATCH(O$5,$B$68:$L$68,1)+1))^(1/5)*P7,(INDEX($B$69:$L$136,MATCH('A2 Intenzita dopravy'!$F7&amp;'A2 Intenzita dopravy'!$G7&amp;'A2.1 Intenzita dopravy'!$E$3,$E$69:$E$136,0),MATCH(O$5,$B$68:$L$68,1)+1)/INDEX($B$69:$L$136,MATCH('A2 Intenzita dopravy'!$F7&amp;'A2 Intenzita dopravy'!$G7&amp;'A2.1 Intenzita dopravy'!$E$3,$E$69:$E$136,0),MATCH(O$5,$B$68:$L$68,1)))^(1/5)*N7))),0)</f>
        <v>9575.3709963548663</v>
      </c>
      <c r="P7" s="30">
        <f>IFERROR(IF(P$5='A2 Intenzita dopravy'!$H$5,'A2 Intenzita dopravy'!$H7,IF(P$5&gt;=MAX($F$68:$L$68),O7/N7*O7,IF(P$5&lt;'A2 Intenzita dopravy'!$H$5,(INDEX($B$69:$L$136,MATCH('A2 Intenzita dopravy'!$F7&amp;'A2 Intenzita dopravy'!$G7&amp;'A2.1 Intenzita dopravy'!$E$3,$E$69:$E$136,0),MATCH(P$5,$B$68:$L$68,1))/INDEX($B$69:$L$136,MATCH('A2 Intenzita dopravy'!$F7&amp;'A2 Intenzita dopravy'!$G7&amp;'A2.1 Intenzita dopravy'!$E$3,$E$69:$E$136,0),MATCH(P$5,$B$68:$L$68,1)+1))^(1/5)*Q7,(INDEX($B$69:$L$136,MATCH('A2 Intenzita dopravy'!$F7&amp;'A2 Intenzita dopravy'!$G7&amp;'A2.1 Intenzita dopravy'!$E$3,$E$69:$E$136,0),MATCH(P$5,$B$68:$L$68,1)+1)/INDEX($B$69:$L$136,MATCH('A2 Intenzita dopravy'!$F7&amp;'A2 Intenzita dopravy'!$G7&amp;'A2.1 Intenzita dopravy'!$E$3,$E$69:$E$136,0),MATCH(P$5,$B$68:$L$68,1)))^(1/5)*O7))),0)</f>
        <v>9706.5893889037543</v>
      </c>
      <c r="Q7" s="30">
        <f>IFERROR(IF(Q$5='A2 Intenzita dopravy'!$H$5,'A2 Intenzita dopravy'!$H7,IF(Q$5&gt;=MAX($F$68:$L$68),P7/O7*P7,IF(Q$5&lt;'A2 Intenzita dopravy'!$H$5,(INDEX($B$69:$L$136,MATCH('A2 Intenzita dopravy'!$F7&amp;'A2 Intenzita dopravy'!$G7&amp;'A2.1 Intenzita dopravy'!$E$3,$E$69:$E$136,0),MATCH(Q$5,$B$68:$L$68,1))/INDEX($B$69:$L$136,MATCH('A2 Intenzita dopravy'!$F7&amp;'A2 Intenzita dopravy'!$G7&amp;'A2.1 Intenzita dopravy'!$E$3,$E$69:$E$136,0),MATCH(Q$5,$B$68:$L$68,1)+1))^(1/5)*R7,(INDEX($B$69:$L$136,MATCH('A2 Intenzita dopravy'!$F7&amp;'A2 Intenzita dopravy'!$G7&amp;'A2.1 Intenzita dopravy'!$E$3,$E$69:$E$136,0),MATCH(Q$5,$B$68:$L$68,1)+1)/INDEX($B$69:$L$136,MATCH('A2 Intenzita dopravy'!$F7&amp;'A2 Intenzita dopravy'!$G7&amp;'A2.1 Intenzita dopravy'!$E$3,$E$69:$E$136,0),MATCH(Q$5,$B$68:$L$68,1)))^(1/5)*P7))),0)</f>
        <v>9839.6059641600987</v>
      </c>
      <c r="R7" s="30">
        <f>IFERROR(IF(R$5='A2 Intenzita dopravy'!$H$5,'A2 Intenzita dopravy'!$H7,IF(R$5&gt;=MAX($F$68:$L$68),Q7/P7*Q7,IF(R$5&lt;'A2 Intenzita dopravy'!$H$5,(INDEX($B$69:$L$136,MATCH('A2 Intenzita dopravy'!$F7&amp;'A2 Intenzita dopravy'!$G7&amp;'A2.1 Intenzita dopravy'!$E$3,$E$69:$E$136,0),MATCH(R$5,$B$68:$L$68,1))/INDEX($B$69:$L$136,MATCH('A2 Intenzita dopravy'!$F7&amp;'A2 Intenzita dopravy'!$G7&amp;'A2.1 Intenzita dopravy'!$E$3,$E$69:$E$136,0),MATCH(R$5,$B$68:$L$68,1)+1))^(1/5)*S7,(INDEX($B$69:$L$136,MATCH('A2 Intenzita dopravy'!$F7&amp;'A2 Intenzita dopravy'!$G7&amp;'A2.1 Intenzita dopravy'!$E$3,$E$69:$E$136,0),MATCH(R$5,$B$68:$L$68,1)+1)/INDEX($B$69:$L$136,MATCH('A2 Intenzita dopravy'!$F7&amp;'A2 Intenzita dopravy'!$G7&amp;'A2.1 Intenzita dopravy'!$E$3,$E$69:$E$136,0),MATCH(R$5,$B$68:$L$68,1)))^(1/5)*Q7))),0)</f>
        <v>9974.4453639518197</v>
      </c>
      <c r="S7" s="30">
        <f>IFERROR(IF(S$5='A2 Intenzita dopravy'!$H$5,'A2 Intenzita dopravy'!$H7,IF(S$5&gt;=MAX($F$68:$L$68),R7/Q7*R7,IF(S$5&lt;'A2 Intenzita dopravy'!$H$5,(INDEX($B$69:$L$136,MATCH('A2 Intenzita dopravy'!$F7&amp;'A2 Intenzita dopravy'!$G7&amp;'A2.1 Intenzita dopravy'!$E$3,$E$69:$E$136,0),MATCH(S$5,$B$68:$L$68,1))/INDEX($B$69:$L$136,MATCH('A2 Intenzita dopravy'!$F7&amp;'A2 Intenzita dopravy'!$G7&amp;'A2.1 Intenzita dopravy'!$E$3,$E$69:$E$136,0),MATCH(S$5,$B$68:$L$68,1)+1))^(1/5)*T7,(INDEX($B$69:$L$136,MATCH('A2 Intenzita dopravy'!$F7&amp;'A2 Intenzita dopravy'!$G7&amp;'A2.1 Intenzita dopravy'!$E$3,$E$69:$E$136,0),MATCH(S$5,$B$68:$L$68,1)+1)/INDEX($B$69:$L$136,MATCH('A2 Intenzita dopravy'!$F7&amp;'A2 Intenzita dopravy'!$G7&amp;'A2.1 Intenzita dopravy'!$E$3,$E$69:$E$136,0),MATCH(S$5,$B$68:$L$68,1)))^(1/5)*R7))),0)</f>
        <v>10111.132567792038</v>
      </c>
      <c r="T7" s="30">
        <f>IFERROR(IF(T$5='A2 Intenzita dopravy'!$H$5,'A2 Intenzita dopravy'!$H7,IF(T$5&gt;=MAX($F$68:$L$68),S7/R7*S7,IF(T$5&lt;'A2 Intenzita dopravy'!$H$5,(INDEX($B$69:$L$136,MATCH('A2 Intenzita dopravy'!$F7&amp;'A2 Intenzita dopravy'!$G7&amp;'A2.1 Intenzita dopravy'!$E$3,$E$69:$E$136,0),MATCH(T$5,$B$68:$L$68,1))/INDEX($B$69:$L$136,MATCH('A2 Intenzita dopravy'!$F7&amp;'A2 Intenzita dopravy'!$G7&amp;'A2.1 Intenzita dopravy'!$E$3,$E$69:$E$136,0),MATCH(T$5,$B$68:$L$68,1)+1))^(1/5)*U7,(INDEX($B$69:$L$136,MATCH('A2 Intenzita dopravy'!$F7&amp;'A2 Intenzita dopravy'!$G7&amp;'A2.1 Intenzita dopravy'!$E$3,$E$69:$E$136,0),MATCH(T$5,$B$68:$L$68,1)+1)/INDEX($B$69:$L$136,MATCH('A2 Intenzita dopravy'!$F7&amp;'A2 Intenzita dopravy'!$G7&amp;'A2.1 Intenzita dopravy'!$E$3,$E$69:$E$136,0),MATCH(T$5,$B$68:$L$68,1)))^(1/5)*S7))),0)</f>
        <v>10249.69289750662</v>
      </c>
      <c r="U7" s="30">
        <f>IFERROR(IF(U$5='A2 Intenzita dopravy'!$H$5,'A2 Intenzita dopravy'!$H7,IF(U$5&gt;=MAX($F$68:$L$68),T7/S7*T7,IF(U$5&lt;'A2 Intenzita dopravy'!$H$5,(INDEX($B$69:$L$136,MATCH('A2 Intenzita dopravy'!$F7&amp;'A2 Intenzita dopravy'!$G7&amp;'A2.1 Intenzita dopravy'!$E$3,$E$69:$E$136,0),MATCH(U$5,$B$68:$L$68,1))/INDEX($B$69:$L$136,MATCH('A2 Intenzita dopravy'!$F7&amp;'A2 Intenzita dopravy'!$G7&amp;'A2.1 Intenzita dopravy'!$E$3,$E$69:$E$136,0),MATCH(U$5,$B$68:$L$68,1)+1))^(1/5)*V7,(INDEX($B$69:$L$136,MATCH('A2 Intenzita dopravy'!$F7&amp;'A2 Intenzita dopravy'!$G7&amp;'A2.1 Intenzita dopravy'!$E$3,$E$69:$E$136,0),MATCH(U$5,$B$68:$L$68,1)+1)/INDEX($B$69:$L$136,MATCH('A2 Intenzita dopravy'!$F7&amp;'A2 Intenzita dopravy'!$G7&amp;'A2.1 Intenzita dopravy'!$E$3,$E$69:$E$136,0),MATCH(U$5,$B$68:$L$68,1)))^(1/5)*T7))),0)</f>
        <v>10381.14216443767</v>
      </c>
      <c r="V7" s="30">
        <f>IFERROR(IF(V$5='A2 Intenzita dopravy'!$H$5,'A2 Intenzita dopravy'!$H7,IF(V$5&gt;=MAX($F$68:$L$68),U7/T7*U7,IF(V$5&lt;'A2 Intenzita dopravy'!$H$5,(INDEX($B$69:$L$136,MATCH('A2 Intenzita dopravy'!$F7&amp;'A2 Intenzita dopravy'!$G7&amp;'A2.1 Intenzita dopravy'!$E$3,$E$69:$E$136,0),MATCH(V$5,$B$68:$L$68,1))/INDEX($B$69:$L$136,MATCH('A2 Intenzita dopravy'!$F7&amp;'A2 Intenzita dopravy'!$G7&amp;'A2.1 Intenzita dopravy'!$E$3,$E$69:$E$136,0),MATCH(V$5,$B$68:$L$68,1)+1))^(1/5)*W7,(INDEX($B$69:$L$136,MATCH('A2 Intenzita dopravy'!$F7&amp;'A2 Intenzita dopravy'!$G7&amp;'A2.1 Intenzita dopravy'!$E$3,$E$69:$E$136,0),MATCH(V$5,$B$68:$L$68,1)+1)/INDEX($B$69:$L$136,MATCH('A2 Intenzita dopravy'!$F7&amp;'A2 Intenzita dopravy'!$G7&amp;'A2.1 Intenzita dopravy'!$E$3,$E$69:$E$136,0),MATCH(V$5,$B$68:$L$68,1)))^(1/5)*U7))),0)</f>
        <v>10514.277229172565</v>
      </c>
      <c r="W7" s="30">
        <f>IFERROR(IF(W$5='A2 Intenzita dopravy'!$H$5,'A2 Intenzita dopravy'!$H7,IF(W$5&gt;=MAX($F$68:$L$68),V7/U7*V7,IF(W$5&lt;'A2 Intenzita dopravy'!$H$5,(INDEX($B$69:$L$136,MATCH('A2 Intenzita dopravy'!$F7&amp;'A2 Intenzita dopravy'!$G7&amp;'A2.1 Intenzita dopravy'!$E$3,$E$69:$E$136,0),MATCH(W$5,$B$68:$L$68,1))/INDEX($B$69:$L$136,MATCH('A2 Intenzita dopravy'!$F7&amp;'A2 Intenzita dopravy'!$G7&amp;'A2.1 Intenzita dopravy'!$E$3,$E$69:$E$136,0),MATCH(W$5,$B$68:$L$68,1)+1))^(1/5)*X7,(INDEX($B$69:$L$136,MATCH('A2 Intenzita dopravy'!$F7&amp;'A2 Intenzita dopravy'!$G7&amp;'A2.1 Intenzita dopravy'!$E$3,$E$69:$E$136,0),MATCH(W$5,$B$68:$L$68,1)+1)/INDEX($B$69:$L$136,MATCH('A2 Intenzita dopravy'!$F7&amp;'A2 Intenzita dopravy'!$G7&amp;'A2.1 Intenzita dopravy'!$E$3,$E$69:$E$136,0),MATCH(W$5,$B$68:$L$68,1)))^(1/5)*V7))),0)</f>
        <v>10649.119711567406</v>
      </c>
      <c r="X7" s="30">
        <f>IFERROR(IF(X$5='A2 Intenzita dopravy'!$H$5,'A2 Intenzita dopravy'!$H7,IF(X$5&gt;=MAX($F$68:$L$68),W7/V7*W7,IF(X$5&lt;'A2 Intenzita dopravy'!$H$5,(INDEX($B$69:$L$136,MATCH('A2 Intenzita dopravy'!$F7&amp;'A2 Intenzita dopravy'!$G7&amp;'A2.1 Intenzita dopravy'!$E$3,$E$69:$E$136,0),MATCH(X$5,$B$68:$L$68,1))/INDEX($B$69:$L$136,MATCH('A2 Intenzita dopravy'!$F7&amp;'A2 Intenzita dopravy'!$G7&amp;'A2.1 Intenzita dopravy'!$E$3,$E$69:$E$136,0),MATCH(X$5,$B$68:$L$68,1)+1))^(1/5)*Y7,(INDEX($B$69:$L$136,MATCH('A2 Intenzita dopravy'!$F7&amp;'A2 Intenzita dopravy'!$G7&amp;'A2.1 Intenzita dopravy'!$E$3,$E$69:$E$136,0),MATCH(X$5,$B$68:$L$68,1)+1)/INDEX($B$69:$L$136,MATCH('A2 Intenzita dopravy'!$F7&amp;'A2 Intenzita dopravy'!$G7&amp;'A2.1 Intenzita dopravy'!$E$3,$E$69:$E$136,0),MATCH(X$5,$B$68:$L$68,1)))^(1/5)*W7))),0)</f>
        <v>10785.691508746524</v>
      </c>
      <c r="Y7" s="30">
        <f>IFERROR(IF(Y$5='A2 Intenzita dopravy'!$H$5,'A2 Intenzita dopravy'!$H7,IF(Y$5&gt;=MAX($F$68:$L$68),X7/W7*X7,IF(Y$5&lt;'A2 Intenzita dopravy'!$H$5,(INDEX($B$69:$L$136,MATCH('A2 Intenzita dopravy'!$F7&amp;'A2 Intenzita dopravy'!$G7&amp;'A2.1 Intenzita dopravy'!$E$3,$E$69:$E$136,0),MATCH(Y$5,$B$68:$L$68,1))/INDEX($B$69:$L$136,MATCH('A2 Intenzita dopravy'!$F7&amp;'A2 Intenzita dopravy'!$G7&amp;'A2.1 Intenzita dopravy'!$E$3,$E$69:$E$136,0),MATCH(Y$5,$B$68:$L$68,1)+1))^(1/5)*Z7,(INDEX($B$69:$L$136,MATCH('A2 Intenzita dopravy'!$F7&amp;'A2 Intenzita dopravy'!$G7&amp;'A2.1 Intenzita dopravy'!$E$3,$E$69:$E$136,0),MATCH(Y$5,$B$68:$L$68,1)+1)/INDEX($B$69:$L$136,MATCH('A2 Intenzita dopravy'!$F7&amp;'A2 Intenzita dopravy'!$G7&amp;'A2.1 Intenzita dopravy'!$E$3,$E$69:$E$136,0),MATCH(Y$5,$B$68:$L$68,1)))^(1/5)*X7))),0)</f>
        <v>10924.014798658367</v>
      </c>
      <c r="Z7" s="30">
        <f>IFERROR(IF(Z$5='A2 Intenzita dopravy'!$H$5,'A2 Intenzita dopravy'!$H7,IF(Z$5&gt;=MAX($F$68:$L$68),Y7/X7*Y7,IF(Z$5&lt;'A2 Intenzita dopravy'!$H$5,(INDEX($B$69:$L$136,MATCH('A2 Intenzita dopravy'!$F7&amp;'A2 Intenzita dopravy'!$G7&amp;'A2.1 Intenzita dopravy'!$E$3,$E$69:$E$136,0),MATCH(Z$5,$B$68:$L$68,1))/INDEX($B$69:$L$136,MATCH('A2 Intenzita dopravy'!$F7&amp;'A2 Intenzita dopravy'!$G7&amp;'A2.1 Intenzita dopravy'!$E$3,$E$69:$E$136,0),MATCH(Z$5,$B$68:$L$68,1)+1))^(1/5)*AA7,(INDEX($B$69:$L$136,MATCH('A2 Intenzita dopravy'!$F7&amp;'A2 Intenzita dopravy'!$G7&amp;'A2.1 Intenzita dopravy'!$E$3,$E$69:$E$136,0),MATCH(Z$5,$B$68:$L$68,1)+1)/INDEX($B$69:$L$136,MATCH('A2 Intenzita dopravy'!$F7&amp;'A2 Intenzita dopravy'!$G7&amp;'A2.1 Intenzita dopravy'!$E$3,$E$69:$E$136,0),MATCH(Z$5,$B$68:$L$68,1)))^(1/5)*Y7))),0)</f>
        <v>11064.112043676985</v>
      </c>
      <c r="AA7" s="30">
        <f>IFERROR(IF(AA$5='A2 Intenzita dopravy'!$H$5,'A2 Intenzita dopravy'!$H7,IF(AA$5&gt;=MAX($F$68:$L$68),Z7/Y7*Z7,IF(AA$5&lt;'A2 Intenzita dopravy'!$H$5,(INDEX($B$69:$L$136,MATCH('A2 Intenzita dopravy'!$F7&amp;'A2 Intenzita dopravy'!$G7&amp;'A2.1 Intenzita dopravy'!$E$3,$E$69:$E$136,0),MATCH(AA$5,$B$68:$L$68,1))/INDEX($B$69:$L$136,MATCH('A2 Intenzita dopravy'!$F7&amp;'A2 Intenzita dopravy'!$G7&amp;'A2.1 Intenzita dopravy'!$E$3,$E$69:$E$136,0),MATCH(AA$5,$B$68:$L$68,1)+1))^(1/5)*AB7,(INDEX($B$69:$L$136,MATCH('A2 Intenzita dopravy'!$F7&amp;'A2 Intenzita dopravy'!$G7&amp;'A2.1 Intenzita dopravy'!$E$3,$E$69:$E$136,0),MATCH(AA$5,$B$68:$L$68,1)+1)/INDEX($B$69:$L$136,MATCH('A2 Intenzita dopravy'!$F7&amp;'A2 Intenzita dopravy'!$G7&amp;'A2.1 Intenzita dopravy'!$E$3,$E$69:$E$136,0),MATCH(AA$5,$B$68:$L$68,1)))^(1/5)*Z7))),0)</f>
        <v>11206.005994249703</v>
      </c>
      <c r="AB7" s="30">
        <f>IFERROR(IF(AB$5='A2 Intenzita dopravy'!$H$5,'A2 Intenzita dopravy'!$H7,IF(AB$5&gt;=MAX($F$68:$L$68),AA7/Z7*AA7,IF(AB$5&lt;'A2 Intenzita dopravy'!$H$5,(INDEX($B$69:$L$136,MATCH('A2 Intenzita dopravy'!$F7&amp;'A2 Intenzita dopravy'!$G7&amp;'A2.1 Intenzita dopravy'!$E$3,$E$69:$E$136,0),MATCH(AB$5,$B$68:$L$68,1))/INDEX($B$69:$L$136,MATCH('A2 Intenzita dopravy'!$F7&amp;'A2 Intenzita dopravy'!$G7&amp;'A2.1 Intenzita dopravy'!$E$3,$E$69:$E$136,0),MATCH(AB$5,$B$68:$L$68,1)+1))^(1/5)*AC7,(INDEX($B$69:$L$136,MATCH('A2 Intenzita dopravy'!$F7&amp;'A2 Intenzita dopravy'!$G7&amp;'A2.1 Intenzita dopravy'!$E$3,$E$69:$E$136,0),MATCH(AB$5,$B$68:$L$68,1)+1)/INDEX($B$69:$L$136,MATCH('A2 Intenzita dopravy'!$F7&amp;'A2 Intenzita dopravy'!$G7&amp;'A2.1 Intenzita dopravy'!$E$3,$E$69:$E$136,0),MATCH(AB$5,$B$68:$L$68,1)))^(1/5)*AA7))),0)</f>
        <v>11349.719692591572</v>
      </c>
      <c r="AC7" s="30">
        <f>IFERROR(IF(AC$5='A2 Intenzita dopravy'!$H$5,'A2 Intenzita dopravy'!$H7,IF(AC$5&gt;=MAX($F$68:$L$68),AB7/AA7*AB7,IF(AC$5&lt;'A2 Intenzita dopravy'!$H$5,(INDEX($B$69:$L$136,MATCH('A2 Intenzita dopravy'!$F7&amp;'A2 Intenzita dopravy'!$G7&amp;'A2.1 Intenzita dopravy'!$E$3,$E$69:$E$136,0),MATCH(AC$5,$B$68:$L$68,1))/INDEX($B$69:$L$136,MATCH('A2 Intenzita dopravy'!$F7&amp;'A2 Intenzita dopravy'!$G7&amp;'A2.1 Intenzita dopravy'!$E$3,$E$69:$E$136,0),MATCH(AC$5,$B$68:$L$68,1)+1))^(1/5)*AD7,(INDEX($B$69:$L$136,MATCH('A2 Intenzita dopravy'!$F7&amp;'A2 Intenzita dopravy'!$G7&amp;'A2.1 Intenzita dopravy'!$E$3,$E$69:$E$136,0),MATCH(AC$5,$B$68:$L$68,1)+1)/INDEX($B$69:$L$136,MATCH('A2 Intenzita dopravy'!$F7&amp;'A2 Intenzita dopravy'!$G7&amp;'A2.1 Intenzita dopravy'!$E$3,$E$69:$E$136,0),MATCH(AC$5,$B$68:$L$68,1)))^(1/5)*AB7))),0)</f>
        <v>11495.276476427211</v>
      </c>
      <c r="AD7" s="30">
        <f>IFERROR(IF(AD$5='A2 Intenzita dopravy'!$H$5,'A2 Intenzita dopravy'!$H7,IF(AD$5&gt;=MAX($F$68:$L$68),AC7/AB7*AC7,IF(AD$5&lt;'A2 Intenzita dopravy'!$H$5,(INDEX($B$69:$L$136,MATCH('A2 Intenzita dopravy'!$F7&amp;'A2 Intenzita dopravy'!$G7&amp;'A2.1 Intenzita dopravy'!$E$3,$E$69:$E$136,0),MATCH(AD$5,$B$68:$L$68,1))/INDEX($B$69:$L$136,MATCH('A2 Intenzita dopravy'!$F7&amp;'A2 Intenzita dopravy'!$G7&amp;'A2.1 Intenzita dopravy'!$E$3,$E$69:$E$136,0),MATCH(AD$5,$B$68:$L$68,1)+1))^(1/5)*AE7,(INDEX($B$69:$L$136,MATCH('A2 Intenzita dopravy'!$F7&amp;'A2 Intenzita dopravy'!$G7&amp;'A2.1 Intenzita dopravy'!$E$3,$E$69:$E$136,0),MATCH(AD$5,$B$68:$L$68,1)+1)/INDEX($B$69:$L$136,MATCH('A2 Intenzita dopravy'!$F7&amp;'A2 Intenzita dopravy'!$G7&amp;'A2.1 Intenzita dopravy'!$E$3,$E$69:$E$136,0),MATCH(AD$5,$B$68:$L$68,1)))^(1/5)*AC7))),0)</f>
        <v>11642.699982780623</v>
      </c>
      <c r="AE7" s="30">
        <f>IFERROR(IF(AE$5='A2 Intenzita dopravy'!$H$5,'A2 Intenzita dopravy'!$H7,IF(AE$5&gt;=MAX($F$68:$L$68),AD7/AC7*AD7,IF(AE$5&lt;'A2 Intenzita dopravy'!$H$5,(INDEX($B$69:$L$136,MATCH('A2 Intenzita dopravy'!$F7&amp;'A2 Intenzita dopravy'!$G7&amp;'A2.1 Intenzita dopravy'!$E$3,$E$69:$E$136,0),MATCH(AE$5,$B$68:$L$68,1))/INDEX($B$69:$L$136,MATCH('A2 Intenzita dopravy'!$F7&amp;'A2 Intenzita dopravy'!$G7&amp;'A2.1 Intenzita dopravy'!$E$3,$E$69:$E$136,0),MATCH(AE$5,$B$68:$L$68,1)+1))^(1/5)*AF7,(INDEX($B$69:$L$136,MATCH('A2 Intenzita dopravy'!$F7&amp;'A2 Intenzita dopravy'!$G7&amp;'A2.1 Intenzita dopravy'!$E$3,$E$69:$E$136,0),MATCH(AE$5,$B$68:$L$68,1)+1)/INDEX($B$69:$L$136,MATCH('A2 Intenzita dopravy'!$F7&amp;'A2 Intenzita dopravy'!$G7&amp;'A2.1 Intenzita dopravy'!$E$3,$E$69:$E$136,0),MATCH(AE$5,$B$68:$L$68,1)))^(1/5)*AD7))),0)</f>
        <v>11792.014151813624</v>
      </c>
      <c r="AF7" s="30">
        <f>IFERROR(IF(AF$5='A2 Intenzita dopravy'!$H$5,'A2 Intenzita dopravy'!$H7,IF(AF$5&gt;=MAX($F$68:$L$68),AE7/AD7*AE7,IF(AF$5&lt;'A2 Intenzita dopravy'!$H$5,(INDEX($B$69:$L$136,MATCH('A2 Intenzita dopravy'!$F7&amp;'A2 Intenzita dopravy'!$G7&amp;'A2.1 Intenzita dopravy'!$E$3,$E$69:$E$136,0),MATCH(AF$5,$B$68:$L$68,1))/INDEX($B$69:$L$136,MATCH('A2 Intenzita dopravy'!$F7&amp;'A2 Intenzita dopravy'!$G7&amp;'A2.1 Intenzita dopravy'!$E$3,$E$69:$E$136,0),MATCH(AF$5,$B$68:$L$68,1)+1))^(1/5)*AG7,(INDEX($B$69:$L$136,MATCH('A2 Intenzita dopravy'!$F7&amp;'A2 Intenzita dopravy'!$G7&amp;'A2.1 Intenzita dopravy'!$E$3,$E$69:$E$136,0),MATCH(AF$5,$B$68:$L$68,1)+1)/INDEX($B$69:$L$136,MATCH('A2 Intenzita dopravy'!$F7&amp;'A2 Intenzita dopravy'!$G7&amp;'A2.1 Intenzita dopravy'!$E$3,$E$69:$E$136,0),MATCH(AF$5,$B$68:$L$68,1)))^(1/5)*AE7))),0)</f>
        <v>11943.243230713493</v>
      </c>
      <c r="AG7" s="30">
        <f>IFERROR(IF(AG$5='A2 Intenzita dopravy'!$H$5,'A2 Intenzita dopravy'!$H7,IF(AG$5&gt;=MAX($F$68:$L$68),AF7/AE7*AF7,IF(AG$5&lt;'A2 Intenzita dopravy'!$H$5,(INDEX($B$69:$L$136,MATCH('A2 Intenzita dopravy'!$F7&amp;'A2 Intenzita dopravy'!$G7&amp;'A2.1 Intenzita dopravy'!$E$3,$E$69:$E$136,0),MATCH(AG$5,$B$68:$L$68,1))/INDEX($B$69:$L$136,MATCH('A2 Intenzita dopravy'!$F7&amp;'A2 Intenzita dopravy'!$G7&amp;'A2.1 Intenzita dopravy'!$E$3,$E$69:$E$136,0),MATCH(AG$5,$B$68:$L$68,1)+1))^(1/5)*AH7,(INDEX($B$69:$L$136,MATCH('A2 Intenzita dopravy'!$F7&amp;'A2 Intenzita dopravy'!$G7&amp;'A2.1 Intenzita dopravy'!$E$3,$E$69:$E$136,0),MATCH(AG$5,$B$68:$L$68,1)+1)/INDEX($B$69:$L$136,MATCH('A2 Intenzita dopravy'!$F7&amp;'A2 Intenzita dopravy'!$G7&amp;'A2.1 Intenzita dopravy'!$E$3,$E$69:$E$136,0),MATCH(AG$5,$B$68:$L$68,1)))^(1/5)*AF7))),0)</f>
        <v>12096.411777630485</v>
      </c>
      <c r="AH7" s="30">
        <f>IFERROR(IF(AH$5='A2 Intenzita dopravy'!$H$5,'A2 Intenzita dopravy'!$H7,IF(AH$5&gt;=MAX($F$68:$L$68),AG7/AF7*AG7,IF(AH$5&lt;'A2 Intenzita dopravy'!$H$5,(INDEX($B$69:$L$136,MATCH('A2 Intenzita dopravy'!$F7&amp;'A2 Intenzita dopravy'!$G7&amp;'A2.1 Intenzita dopravy'!$E$3,$E$69:$E$136,0),MATCH(AH$5,$B$68:$L$68,1))/INDEX($B$69:$L$136,MATCH('A2 Intenzita dopravy'!$F7&amp;'A2 Intenzita dopravy'!$G7&amp;'A2.1 Intenzita dopravy'!$E$3,$E$69:$E$136,0),MATCH(AH$5,$B$68:$L$68,1)+1))^(1/5)*AI7,(INDEX($B$69:$L$136,MATCH('A2 Intenzita dopravy'!$F7&amp;'A2 Intenzita dopravy'!$G7&amp;'A2.1 Intenzita dopravy'!$E$3,$E$69:$E$136,0),MATCH(AH$5,$B$68:$L$68,1)+1)/INDEX($B$69:$L$136,MATCH('A2 Intenzita dopravy'!$F7&amp;'A2 Intenzita dopravy'!$G7&amp;'A2.1 Intenzita dopravy'!$E$3,$E$69:$E$136,0),MATCH(AH$5,$B$68:$L$68,1)))^(1/5)*AG7))),0)</f>
        <v>12251.544665665837</v>
      </c>
      <c r="AI7" s="30">
        <f>IFERROR(IF(AI$5='A2 Intenzita dopravy'!$H$5,'A2 Intenzita dopravy'!$H7,IF(AI$5&gt;=MAX($F$68:$L$68),AH7/AG7*AH7,IF(AI$5&lt;'A2 Intenzita dopravy'!$H$5,(INDEX($B$69:$L$136,MATCH('A2 Intenzita dopravy'!$F7&amp;'A2 Intenzita dopravy'!$G7&amp;'A2.1 Intenzita dopravy'!$E$3,$E$69:$E$136,0),MATCH(AI$5,$B$68:$L$68,1))/INDEX($B$69:$L$136,MATCH('A2 Intenzita dopravy'!$F7&amp;'A2 Intenzita dopravy'!$G7&amp;'A2.1 Intenzita dopravy'!$E$3,$E$69:$E$136,0),MATCH(AI$5,$B$68:$L$68,1)+1))^(1/5)*AJ7,(INDEX($B$69:$L$136,MATCH('A2 Intenzita dopravy'!$F7&amp;'A2 Intenzita dopravy'!$G7&amp;'A2.1 Intenzita dopravy'!$E$3,$E$69:$E$136,0),MATCH(AI$5,$B$68:$L$68,1)+1)/INDEX($B$69:$L$136,MATCH('A2 Intenzita dopravy'!$F7&amp;'A2 Intenzita dopravy'!$G7&amp;'A2.1 Intenzita dopravy'!$E$3,$E$69:$E$136,0),MATCH(AI$5,$B$68:$L$68,1)))^(1/5)*AH7))),0)</f>
        <v>12408.66708691092</v>
      </c>
      <c r="AJ7" s="30">
        <f>IFERROR(IF(AJ$5='A2 Intenzita dopravy'!$H$5,'A2 Intenzita dopravy'!$H7,IF(AJ$5&gt;=MAX($F$68:$L$68),AI7/AH7*AI7,IF(AJ$5&lt;'A2 Intenzita dopravy'!$H$5,(INDEX($B$69:$L$136,MATCH('A2 Intenzita dopravy'!$F7&amp;'A2 Intenzita dopravy'!$G7&amp;'A2.1 Intenzita dopravy'!$E$3,$E$69:$E$136,0),MATCH(AJ$5,$B$68:$L$68,1))/INDEX($B$69:$L$136,MATCH('A2 Intenzita dopravy'!$F7&amp;'A2 Intenzita dopravy'!$G7&amp;'A2.1 Intenzita dopravy'!$E$3,$E$69:$E$136,0),MATCH(AJ$5,$B$68:$L$68,1)+1))^(1/5)*AK7,(INDEX($B$69:$L$136,MATCH('A2 Intenzita dopravy'!$F7&amp;'A2 Intenzita dopravy'!$G7&amp;'A2.1 Intenzita dopravy'!$E$3,$E$69:$E$136,0),MATCH(AJ$5,$B$68:$L$68,1)+1)/INDEX($B$69:$L$136,MATCH('A2 Intenzita dopravy'!$F7&amp;'A2 Intenzita dopravy'!$G7&amp;'A2.1 Intenzita dopravy'!$E$3,$E$69:$E$136,0),MATCH(AJ$5,$B$68:$L$68,1)))^(1/5)*AI7))),0)</f>
        <v>12567.804556538198</v>
      </c>
      <c r="AK7" s="30">
        <f>IFERROR(IF(AK$5='A2 Intenzita dopravy'!$H$5,'A2 Intenzita dopravy'!$H7,IF(AK$5&gt;=MAX($F$68:$L$68),AJ7/AI7*AJ7,IF(AK$5&lt;'A2 Intenzita dopravy'!$H$5,(INDEX($B$69:$L$136,MATCH('A2 Intenzita dopravy'!$F7&amp;'A2 Intenzita dopravy'!$G7&amp;'A2.1 Intenzita dopravy'!$E$3,$E$69:$E$136,0),MATCH(AK$5,$B$68:$L$68,1))/INDEX($B$69:$L$136,MATCH('A2 Intenzita dopravy'!$F7&amp;'A2 Intenzita dopravy'!$G7&amp;'A2.1 Intenzita dopravy'!$E$3,$E$69:$E$136,0),MATCH(AK$5,$B$68:$L$68,1)+1))^(1/5)*AL7,(INDEX($B$69:$L$136,MATCH('A2 Intenzita dopravy'!$F7&amp;'A2 Intenzita dopravy'!$G7&amp;'A2.1 Intenzita dopravy'!$E$3,$E$69:$E$136,0),MATCH(AK$5,$B$68:$L$68,1)+1)/INDEX($B$69:$L$136,MATCH('A2 Intenzita dopravy'!$F7&amp;'A2 Intenzita dopravy'!$G7&amp;'A2.1 Intenzita dopravy'!$E$3,$E$69:$E$136,0),MATCH(AK$5,$B$68:$L$68,1)))^(1/5)*AJ7))),0)</f>
        <v>12728.982916944638</v>
      </c>
      <c r="AL7" s="30">
        <f>IFERROR(IF(AL$5='A2 Intenzita dopravy'!$H$5,'A2 Intenzita dopravy'!$H7,IF(AL$5&gt;=MAX($F$68:$L$68),AK7/AJ7*AK7,IF(AL$5&lt;'A2 Intenzita dopravy'!$H$5,(INDEX($B$69:$L$136,MATCH('A2 Intenzita dopravy'!$F7&amp;'A2 Intenzita dopravy'!$G7&amp;'A2.1 Intenzita dopravy'!$E$3,$E$69:$E$136,0),MATCH(AL$5,$B$68:$L$68,1))/INDEX($B$69:$L$136,MATCH('A2 Intenzita dopravy'!$F7&amp;'A2 Intenzita dopravy'!$G7&amp;'A2.1 Intenzita dopravy'!$E$3,$E$69:$E$136,0),MATCH(AL$5,$B$68:$L$68,1)+1))^(1/5)*AM7,(INDEX($B$69:$L$136,MATCH('A2 Intenzita dopravy'!$F7&amp;'A2 Intenzita dopravy'!$G7&amp;'A2.1 Intenzita dopravy'!$E$3,$E$69:$E$136,0),MATCH(AL$5,$B$68:$L$68,1)+1)/INDEX($B$69:$L$136,MATCH('A2 Intenzita dopravy'!$F7&amp;'A2 Intenzita dopravy'!$G7&amp;'A2.1 Intenzita dopravy'!$E$3,$E$69:$E$136,0),MATCH(AL$5,$B$68:$L$68,1)))^(1/5)*AK7))),0)</f>
        <v>12892.228341948276</v>
      </c>
      <c r="AM7" s="30">
        <f>IFERROR(IF(AM$5='A2 Intenzita dopravy'!$H$5,'A2 Intenzita dopravy'!$H7,IF(AM$5&gt;=MAX($F$68:$L$68),AL7/AK7*AL7,IF(AM$5&lt;'A2 Intenzita dopravy'!$H$5,(INDEX($B$69:$L$136,MATCH('A2 Intenzita dopravy'!$F7&amp;'A2 Intenzita dopravy'!$G7&amp;'A2.1 Intenzita dopravy'!$E$3,$E$69:$E$136,0),MATCH(AM$5,$B$68:$L$68,1))/INDEX($B$69:$L$136,MATCH('A2 Intenzita dopravy'!$F7&amp;'A2 Intenzita dopravy'!$G7&amp;'A2.1 Intenzita dopravy'!$E$3,$E$69:$E$136,0),MATCH(AM$5,$B$68:$L$68,1)+1))^(1/5)*AN7,(INDEX($B$69:$L$136,MATCH('A2 Intenzita dopravy'!$F7&amp;'A2 Intenzita dopravy'!$G7&amp;'A2.1 Intenzita dopravy'!$E$3,$E$69:$E$136,0),MATCH(AM$5,$B$68:$L$68,1)+1)/INDEX($B$69:$L$136,MATCH('A2 Intenzita dopravy'!$F7&amp;'A2 Intenzita dopravy'!$G7&amp;'A2.1 Intenzita dopravy'!$E$3,$E$69:$E$136,0),MATCH(AM$5,$B$68:$L$68,1)))^(1/5)*AL7))),0)</f>
        <v>13057.567341038584</v>
      </c>
      <c r="AN7" s="30">
        <f>IFERROR(IF(AN$5='A2 Intenzita dopravy'!$H$5,'A2 Intenzita dopravy'!$H7,IF(AN$5&gt;=MAX($F$68:$L$68),AM7/AL7*AM7,IF(AN$5&lt;'A2 Intenzita dopravy'!$H$5,(INDEX($B$69:$L$136,MATCH('A2 Intenzita dopravy'!$F7&amp;'A2 Intenzita dopravy'!$G7&amp;'A2.1 Intenzita dopravy'!$E$3,$E$69:$E$136,0),MATCH(AN$5,$B$68:$L$68,1))/INDEX($B$69:$L$136,MATCH('A2 Intenzita dopravy'!$F7&amp;'A2 Intenzita dopravy'!$G7&amp;'A2.1 Intenzita dopravy'!$E$3,$E$69:$E$136,0),MATCH(AN$5,$B$68:$L$68,1)+1))^(1/5)*AO7,(INDEX($B$69:$L$136,MATCH('A2 Intenzita dopravy'!$F7&amp;'A2 Intenzita dopravy'!$G7&amp;'A2.1 Intenzita dopravy'!$E$3,$E$69:$E$136,0),MATCH(AN$5,$B$68:$L$68,1)+1)/INDEX($B$69:$L$136,MATCH('A2 Intenzita dopravy'!$F7&amp;'A2 Intenzita dopravy'!$G7&amp;'A2.1 Intenzita dopravy'!$E$3,$E$69:$E$136,0),MATCH(AN$5,$B$68:$L$68,1)))^(1/5)*AM7))),0)</f>
        <v>13225.026763681371</v>
      </c>
      <c r="AO7" s="30">
        <f>IFERROR(IF(AO$5='A2 Intenzita dopravy'!$H$5,'A2 Intenzita dopravy'!$H7,IF(AO$5&gt;=MAX($F$68:$L$68),AN7/AM7*AN7,IF(AO$5&lt;'A2 Intenzita dopravy'!$H$5,(INDEX($B$69:$L$136,MATCH('A2 Intenzita dopravy'!$F7&amp;'A2 Intenzita dopravy'!$G7&amp;'A2.1 Intenzita dopravy'!$E$3,$E$69:$E$136,0),MATCH(AO$5,$B$68:$L$68,1))/INDEX($B$69:$L$136,MATCH('A2 Intenzita dopravy'!$F7&amp;'A2 Intenzita dopravy'!$G7&amp;'A2.1 Intenzita dopravy'!$E$3,$E$69:$E$136,0),MATCH(AO$5,$B$68:$L$68,1)+1))^(1/5)*AP7,(INDEX($B$69:$L$136,MATCH('A2 Intenzita dopravy'!$F7&amp;'A2 Intenzita dopravy'!$G7&amp;'A2.1 Intenzita dopravy'!$E$3,$E$69:$E$136,0),MATCH(AO$5,$B$68:$L$68,1)+1)/INDEX($B$69:$L$136,MATCH('A2 Intenzita dopravy'!$F7&amp;'A2 Intenzita dopravy'!$G7&amp;'A2.1 Intenzita dopravy'!$E$3,$E$69:$E$136,0),MATCH(AO$5,$B$68:$L$68,1)))^(1/5)*AN7))),0)</f>
        <v>13394.633803678864</v>
      </c>
      <c r="AP7" s="30">
        <f>IFERROR(IF(AP$5='A2 Intenzita dopravy'!$H$5,'A2 Intenzita dopravy'!$H7,IF(AP$5&gt;=MAX($F$68:$L$68),AO7/AN7*AO7,IF(AP$5&lt;'A2 Intenzita dopravy'!$H$5,(INDEX($B$69:$L$136,MATCH('A2 Intenzita dopravy'!$F7&amp;'A2 Intenzita dopravy'!$G7&amp;'A2.1 Intenzita dopravy'!$E$3,$E$69:$E$136,0),MATCH(AP$5,$B$68:$L$68,1))/INDEX($B$69:$L$136,MATCH('A2 Intenzita dopravy'!$F7&amp;'A2 Intenzita dopravy'!$G7&amp;'A2.1 Intenzita dopravy'!$E$3,$E$69:$E$136,0),MATCH(AP$5,$B$68:$L$68,1)+1))^(1/5)*AQ7,(INDEX($B$69:$L$136,MATCH('A2 Intenzita dopravy'!$F7&amp;'A2 Intenzita dopravy'!$G7&amp;'A2.1 Intenzita dopravy'!$E$3,$E$69:$E$136,0),MATCH(AP$5,$B$68:$L$68,1)+1)/INDEX($B$69:$L$136,MATCH('A2 Intenzita dopravy'!$F7&amp;'A2 Intenzita dopravy'!$G7&amp;'A2.1 Intenzita dopravy'!$E$3,$E$69:$E$136,0),MATCH(AP$5,$B$68:$L$68,1)))^(1/5)*AO7))),0)</f>
        <v>13566.416003585728</v>
      </c>
      <c r="AQ7" s="30">
        <f>IFERROR(IF(AQ$5='A2 Intenzita dopravy'!$H$5,'A2 Intenzita dopravy'!$H7,IF(AQ$5&gt;=MAX($F$68:$L$68),AP7/AO7*AP7,IF(AQ$5&lt;'A2 Intenzita dopravy'!$H$5,(INDEX($B$69:$L$136,MATCH('A2 Intenzita dopravy'!$F7&amp;'A2 Intenzita dopravy'!$G7&amp;'A2.1 Intenzita dopravy'!$E$3,$E$69:$E$136,0),MATCH(AQ$5,$B$68:$L$68,1))/INDEX($B$69:$L$136,MATCH('A2 Intenzita dopravy'!$F7&amp;'A2 Intenzita dopravy'!$G7&amp;'A2.1 Intenzita dopravy'!$E$3,$E$69:$E$136,0),MATCH(AQ$5,$B$68:$L$68,1)+1))^(1/5)*AR7,(INDEX($B$69:$L$136,MATCH('A2 Intenzita dopravy'!$F7&amp;'A2 Intenzita dopravy'!$G7&amp;'A2.1 Intenzita dopravy'!$E$3,$E$69:$E$136,0),MATCH(AQ$5,$B$68:$L$68,1)+1)/INDEX($B$69:$L$136,MATCH('A2 Intenzita dopravy'!$F7&amp;'A2 Intenzita dopravy'!$G7&amp;'A2.1 Intenzita dopravy'!$E$3,$E$69:$E$136,0),MATCH(AQ$5,$B$68:$L$68,1)))^(1/5)*AP7))),0)</f>
        <v>13740.401259181708</v>
      </c>
      <c r="AR7" s="30">
        <f>IFERROR(IF(AR$5='A2 Intenzita dopravy'!$H$5,'A2 Intenzita dopravy'!$H7,IF(AR$5&gt;=MAX($F$68:$L$68),AQ7/AP7*AQ7,IF(AR$5&lt;'A2 Intenzita dopravy'!$H$5,(INDEX($B$69:$L$136,MATCH('A2 Intenzita dopravy'!$F7&amp;'A2 Intenzita dopravy'!$G7&amp;'A2.1 Intenzita dopravy'!$E$3,$E$69:$E$136,0),MATCH(AR$5,$B$68:$L$68,1))/INDEX($B$69:$L$136,MATCH('A2 Intenzita dopravy'!$F7&amp;'A2 Intenzita dopravy'!$G7&amp;'A2.1 Intenzita dopravy'!$E$3,$E$69:$E$136,0),MATCH(AR$5,$B$68:$L$68,1)+1))^(1/5)*AS7,(INDEX($B$69:$L$136,MATCH('A2 Intenzita dopravy'!$F7&amp;'A2 Intenzita dopravy'!$G7&amp;'A2.1 Intenzita dopravy'!$E$3,$E$69:$E$136,0),MATCH(AR$5,$B$68:$L$68,1)+1)/INDEX($B$69:$L$136,MATCH('A2 Intenzita dopravy'!$F7&amp;'A2 Intenzita dopravy'!$G7&amp;'A2.1 Intenzita dopravy'!$E$3,$E$69:$E$136,0),MATCH(AR$5,$B$68:$L$68,1)))^(1/5)*AQ7))),0)</f>
        <v>13916.617824001643</v>
      </c>
      <c r="AS7" s="30">
        <f>IFERROR(IF(AS$5='A2 Intenzita dopravy'!$H$5,'A2 Intenzita dopravy'!$H7,IF(AS$5&gt;=MAX($F$68:$L$68),AR7/AQ7*AR7,IF(AS$5&lt;'A2 Intenzita dopravy'!$H$5,(INDEX($B$69:$L$136,MATCH('A2 Intenzita dopravy'!$F7&amp;'A2 Intenzita dopravy'!$G7&amp;'A2.1 Intenzita dopravy'!$E$3,$E$69:$E$136,0),MATCH(AS$5,$B$68:$L$68,1))/INDEX($B$69:$L$136,MATCH('A2 Intenzita dopravy'!$F7&amp;'A2 Intenzita dopravy'!$G7&amp;'A2.1 Intenzita dopravy'!$E$3,$E$69:$E$136,0),MATCH(AS$5,$B$68:$L$68,1)+1))^(1/5)*AT7,(INDEX($B$69:$L$136,MATCH('A2 Intenzita dopravy'!$F7&amp;'A2 Intenzita dopravy'!$G7&amp;'A2.1 Intenzita dopravy'!$E$3,$E$69:$E$136,0),MATCH(AS$5,$B$68:$L$68,1)+1)/INDEX($B$69:$L$136,MATCH('A2 Intenzita dopravy'!$F7&amp;'A2 Intenzita dopravy'!$G7&amp;'A2.1 Intenzita dopravy'!$E$3,$E$69:$E$136,0),MATCH(AS$5,$B$68:$L$68,1)))^(1/5)*AR7))),0)</f>
        <v>14095.094313923561</v>
      </c>
      <c r="AT7" s="30">
        <f>IFERROR(IF(AT$5='A2 Intenzita dopravy'!$H$5,'A2 Intenzita dopravy'!$H7,IF(AT$5&gt;=MAX($F$68:$L$68),AS7/AR7*AS7,IF(AT$5&lt;'A2 Intenzita dopravy'!$H$5,(INDEX($B$69:$L$136,MATCH('A2 Intenzita dopravy'!$F7&amp;'A2 Intenzita dopravy'!$G7&amp;'A2.1 Intenzita dopravy'!$E$3,$E$69:$E$136,0),MATCH(AT$5,$B$68:$L$68,1))/INDEX($B$69:$L$136,MATCH('A2 Intenzita dopravy'!$F7&amp;'A2 Intenzita dopravy'!$G7&amp;'A2.1 Intenzita dopravy'!$E$3,$E$69:$E$136,0),MATCH(AT$5,$B$68:$L$68,1)+1))^(1/5)*AU7,(INDEX($B$69:$L$136,MATCH('A2 Intenzita dopravy'!$F7&amp;'A2 Intenzita dopravy'!$G7&amp;'A2.1 Intenzita dopravy'!$E$3,$E$69:$E$136,0),MATCH(AT$5,$B$68:$L$68,1)+1)/INDEX($B$69:$L$136,MATCH('A2 Intenzita dopravy'!$F7&amp;'A2 Intenzita dopravy'!$G7&amp;'A2.1 Intenzita dopravy'!$E$3,$E$69:$E$136,0),MATCH(AT$5,$B$68:$L$68,1)))^(1/5)*AS7))),0)</f>
        <v>14275.859711815625</v>
      </c>
      <c r="AU7" s="30">
        <f>IFERROR(IF(AU$5='A2 Intenzita dopravy'!$H$5,'A2 Intenzita dopravy'!$H7,IF(AU$5&gt;=MAX($F$68:$L$68),AT7/AS7*AT7,IF(AU$5&lt;'A2 Intenzita dopravy'!$H$5,(INDEX($B$69:$L$136,MATCH('A2 Intenzita dopravy'!$F7&amp;'A2 Intenzita dopravy'!$G7&amp;'A2.1 Intenzita dopravy'!$E$3,$E$69:$E$136,0),MATCH(AU$5,$B$68:$L$68,1))/INDEX($B$69:$L$136,MATCH('A2 Intenzita dopravy'!$F7&amp;'A2 Intenzita dopravy'!$G7&amp;'A2.1 Intenzita dopravy'!$E$3,$E$69:$E$136,0),MATCH(AU$5,$B$68:$L$68,1)+1))^(1/5)*AV7,(INDEX($B$69:$L$136,MATCH('A2 Intenzita dopravy'!$F7&amp;'A2 Intenzita dopravy'!$G7&amp;'A2.1 Intenzita dopravy'!$E$3,$E$69:$E$136,0),MATCH(AU$5,$B$68:$L$68,1)+1)/INDEX($B$69:$L$136,MATCH('A2 Intenzita dopravy'!$F7&amp;'A2 Intenzita dopravy'!$G7&amp;'A2.1 Intenzita dopravy'!$E$3,$E$69:$E$136,0),MATCH(AU$5,$B$68:$L$68,1)))^(1/5)*AT7))),0)</f>
        <v>14458.943372242677</v>
      </c>
      <c r="AV7" s="30">
        <f>IFERROR(IF(AV$5='A2 Intenzita dopravy'!$H$5,'A2 Intenzita dopravy'!$H7,IF(AV$5&gt;=MAX($F$68:$L$68),AU7/AT7*AU7,IF(AV$5&lt;'A2 Intenzita dopravy'!$H$5,(INDEX($B$69:$L$136,MATCH('A2 Intenzita dopravy'!$F7&amp;'A2 Intenzita dopravy'!$G7&amp;'A2.1 Intenzita dopravy'!$E$3,$E$69:$E$136,0),MATCH(AV$5,$B$68:$L$68,1))/INDEX($B$69:$L$136,MATCH('A2 Intenzita dopravy'!$F7&amp;'A2 Intenzita dopravy'!$G7&amp;'A2.1 Intenzita dopravy'!$E$3,$E$69:$E$136,0),MATCH(AV$5,$B$68:$L$68,1)+1))^(1/5)*AW7,(INDEX($B$69:$L$136,MATCH('A2 Intenzita dopravy'!$F7&amp;'A2 Intenzita dopravy'!$G7&amp;'A2.1 Intenzita dopravy'!$E$3,$E$69:$E$136,0),MATCH(AV$5,$B$68:$L$68,1)+1)/INDEX($B$69:$L$136,MATCH('A2 Intenzita dopravy'!$F7&amp;'A2 Intenzita dopravy'!$G7&amp;'A2.1 Intenzita dopravy'!$E$3,$E$69:$E$136,0),MATCH(AV$5,$B$68:$L$68,1)))^(1/5)*AU7))),0)</f>
        <v>14644.37502623313</v>
      </c>
      <c r="AW7" s="30">
        <f>IFERROR(IF(AW$5='A2 Intenzita dopravy'!$H$5,'A2 Intenzita dopravy'!$H7,IF(AW$5&gt;=MAX($F$68:$L$68),AV7/AU7*AV7,IF(AW$5&lt;'A2 Intenzita dopravy'!$H$5,(INDEX($B$69:$L$136,MATCH('A2 Intenzita dopravy'!$F7&amp;'A2 Intenzita dopravy'!$G7&amp;'A2.1 Intenzita dopravy'!$E$3,$E$69:$E$136,0),MATCH(AW$5,$B$68:$L$68,1))/INDEX($B$69:$L$136,MATCH('A2 Intenzita dopravy'!$F7&amp;'A2 Intenzita dopravy'!$G7&amp;'A2.1 Intenzita dopravy'!$E$3,$E$69:$E$136,0),MATCH(AW$5,$B$68:$L$68,1)+1))^(1/5)*AX7,(INDEX($B$69:$L$136,MATCH('A2 Intenzita dopravy'!$F7&amp;'A2 Intenzita dopravy'!$G7&amp;'A2.1 Intenzita dopravy'!$E$3,$E$69:$E$136,0),MATCH(AW$5,$B$68:$L$68,1)+1)/INDEX($B$69:$L$136,MATCH('A2 Intenzita dopravy'!$F7&amp;'A2 Intenzita dopravy'!$G7&amp;'A2.1 Intenzita dopravy'!$E$3,$E$69:$E$136,0),MATCH(AW$5,$B$68:$L$68,1)))^(1/5)*AV7))),0)</f>
        <v>14832.184786107009</v>
      </c>
      <c r="AX7" s="30">
        <f>IFERROR(IF(AX$5='A2 Intenzita dopravy'!$H$5,'A2 Intenzita dopravy'!$H7,IF(AX$5&gt;=MAX($F$68:$L$68),AW7/AV7*AW7,IF(AX$5&lt;'A2 Intenzita dopravy'!$H$5,(INDEX($B$69:$L$136,MATCH('A2 Intenzita dopravy'!$F7&amp;'A2 Intenzita dopravy'!$G7&amp;'A2.1 Intenzita dopravy'!$E$3,$E$69:$E$136,0),MATCH(AX$5,$B$68:$L$68,1))/INDEX($B$69:$L$136,MATCH('A2 Intenzita dopravy'!$F7&amp;'A2 Intenzita dopravy'!$G7&amp;'A2.1 Intenzita dopravy'!$E$3,$E$69:$E$136,0),MATCH(AX$5,$B$68:$L$68,1)+1))^(1/5)*AY7,(INDEX($B$69:$L$136,MATCH('A2 Intenzita dopravy'!$F7&amp;'A2 Intenzita dopravy'!$G7&amp;'A2.1 Intenzita dopravy'!$E$3,$E$69:$E$136,0),MATCH(AX$5,$B$68:$L$68,1)+1)/INDEX($B$69:$L$136,MATCH('A2 Intenzita dopravy'!$F7&amp;'A2 Intenzita dopravy'!$G7&amp;'A2.1 Intenzita dopravy'!$E$3,$E$69:$E$136,0),MATCH(AX$5,$B$68:$L$68,1)))^(1/5)*AW7))),0)</f>
        <v>15022.403150365895</v>
      </c>
      <c r="AY7" s="30">
        <f>IFERROR(IF(AY$5='A2 Intenzita dopravy'!$H$5,'A2 Intenzita dopravy'!$H7,IF(AY$5&gt;=MAX($F$68:$L$68),AX7/AW7*AX7,IF(AY$5&lt;'A2 Intenzita dopravy'!$H$5,(INDEX($B$69:$L$136,MATCH('A2 Intenzita dopravy'!$F7&amp;'A2 Intenzita dopravy'!$G7&amp;'A2.1 Intenzita dopravy'!$E$3,$E$69:$E$136,0),MATCH(AY$5,$B$68:$L$68,1))/INDEX($B$69:$L$136,MATCH('A2 Intenzita dopravy'!$F7&amp;'A2 Intenzita dopravy'!$G7&amp;'A2.1 Intenzita dopravy'!$E$3,$E$69:$E$136,0),MATCH(AY$5,$B$68:$L$68,1)+1))^(1/5)*AZ7,(INDEX($B$69:$L$136,MATCH('A2 Intenzita dopravy'!$F7&amp;'A2 Intenzita dopravy'!$G7&amp;'A2.1 Intenzita dopravy'!$E$3,$E$69:$E$136,0),MATCH(AY$5,$B$68:$L$68,1)+1)/INDEX($B$69:$L$136,MATCH('A2 Intenzita dopravy'!$F7&amp;'A2 Intenzita dopravy'!$G7&amp;'A2.1 Intenzita dopravy'!$E$3,$E$69:$E$136,0),MATCH(AY$5,$B$68:$L$68,1)))^(1/5)*AX7))),0)</f>
        <v>15215.061008645596</v>
      </c>
      <c r="AZ7" s="30">
        <f>IFERROR(IF(AZ$5='A2 Intenzita dopravy'!$H$5,'A2 Intenzita dopravy'!$H7,IF(AZ$5&gt;=MAX($F$68:$L$68),AY7/AX7*AY7,IF(AZ$5&lt;'A2 Intenzita dopravy'!$H$5,(INDEX($B$69:$L$136,MATCH('A2 Intenzita dopravy'!$F7&amp;'A2 Intenzita dopravy'!$G7&amp;'A2.1 Intenzita dopravy'!$E$3,$E$69:$E$136,0),MATCH(AZ$5,$B$68:$L$68,1))/INDEX($B$69:$L$136,MATCH('A2 Intenzita dopravy'!$F7&amp;'A2 Intenzita dopravy'!$G7&amp;'A2.1 Intenzita dopravy'!$E$3,$E$69:$E$136,0),MATCH(AZ$5,$B$68:$L$68,1)+1))^(1/5)*BA7,(INDEX($B$69:$L$136,MATCH('A2 Intenzita dopravy'!$F7&amp;'A2 Intenzita dopravy'!$G7&amp;'A2.1 Intenzita dopravy'!$E$3,$E$69:$E$136,0),MATCH(AZ$5,$B$68:$L$68,1)+1)/INDEX($B$69:$L$136,MATCH('A2 Intenzita dopravy'!$F7&amp;'A2 Intenzita dopravy'!$G7&amp;'A2.1 Intenzita dopravy'!$E$3,$E$69:$E$136,0),MATCH(AZ$5,$B$68:$L$68,1)))^(1/5)*AY7))),0)</f>
        <v>15410.189646732322</v>
      </c>
      <c r="BA7" s="30">
        <f>IFERROR(IF(BA$5='A2 Intenzita dopravy'!$H$5,'A2 Intenzita dopravy'!$H7,IF(BA$5&gt;=MAX($F$68:$L$68),AZ7/AY7*AZ7,IF(BA$5&lt;'A2 Intenzita dopravy'!$H$5,(INDEX($B$69:$L$136,MATCH('A2 Intenzita dopravy'!$F7&amp;'A2 Intenzita dopravy'!$G7&amp;'A2.1 Intenzita dopravy'!$E$3,$E$69:$E$136,0),MATCH(BA$5,$B$68:$L$68,1))/INDEX($B$69:$L$136,MATCH('A2 Intenzita dopravy'!$F7&amp;'A2 Intenzita dopravy'!$G7&amp;'A2.1 Intenzita dopravy'!$E$3,$E$69:$E$136,0),MATCH(BA$5,$B$68:$L$68,1)+1))^(1/5)*BB7,(INDEX($B$69:$L$136,MATCH('A2 Intenzita dopravy'!$F7&amp;'A2 Intenzita dopravy'!$G7&amp;'A2.1 Intenzita dopravy'!$E$3,$E$69:$E$136,0),MATCH(BA$5,$B$68:$L$68,1)+1)/INDEX($B$69:$L$136,MATCH('A2 Intenzita dopravy'!$F7&amp;'A2 Intenzita dopravy'!$G7&amp;'A2.1 Intenzita dopravy'!$E$3,$E$69:$E$136,0),MATCH(BA$5,$B$68:$L$68,1)))^(1/5)*AZ7))),0)</f>
        <v>15607.820751643199</v>
      </c>
      <c r="BB7" s="30">
        <f>IFERROR(IF(BB$5='A2 Intenzita dopravy'!$H$5,'A2 Intenzita dopravy'!$H7,IF(BB$5&gt;=MAX($F$68:$L$68),BA7/AZ7*BA7,IF(BB$5&lt;'A2 Intenzita dopravy'!$H$5,(INDEX($B$69:$L$136,MATCH('A2 Intenzita dopravy'!$F7&amp;'A2 Intenzita dopravy'!$G7&amp;'A2.1 Intenzita dopravy'!$E$3,$E$69:$E$136,0),MATCH(BB$5,$B$68:$L$68,1))/INDEX($B$69:$L$136,MATCH('A2 Intenzita dopravy'!$F7&amp;'A2 Intenzita dopravy'!$G7&amp;'A2.1 Intenzita dopravy'!$E$3,$E$69:$E$136,0),MATCH(BB$5,$B$68:$L$68,1)+1))^(1/5)*BC7,(INDEX($B$69:$L$136,MATCH('A2 Intenzita dopravy'!$F7&amp;'A2 Intenzita dopravy'!$G7&amp;'A2.1 Intenzita dopravy'!$E$3,$E$69:$E$136,0),MATCH(BB$5,$B$68:$L$68,1)+1)/INDEX($B$69:$L$136,MATCH('A2 Intenzita dopravy'!$F7&amp;'A2 Intenzita dopravy'!$G7&amp;'A2.1 Intenzita dopravy'!$E$3,$E$69:$E$136,0),MATCH(BB$5,$B$68:$L$68,1)))^(1/5)*BA7))),0)</f>
        <v>15807.986416771937</v>
      </c>
    </row>
    <row r="8" spans="2:54" x14ac:dyDescent="0.2">
      <c r="B8" s="5">
        <v>2</v>
      </c>
      <c r="C8" s="5">
        <f>IF(ISBLANK('A2 Intenzita dopravy'!C8)=TRUE,"",'A2 Intenzita dopravy'!C8)</f>
        <v>90781</v>
      </c>
      <c r="D8" s="5" t="str">
        <f>IF(ISBLANK('A2 Intenzita dopravy'!D8)=TRUE,"",'A2 Intenzita dopravy'!D8)</f>
        <v>I/59 Tvrdošín - pred okružnou</v>
      </c>
      <c r="E8" s="30">
        <f>IFERROR(IF(E$5='A2 Intenzita dopravy'!$H$5,'A2 Intenzita dopravy'!$H8,IF(E$5&gt;=MAX($F$68:$L$68),D8/C8*D8,IF(E$5&lt;'A2 Intenzita dopravy'!$H$5,(INDEX($B$69:$L$136,MATCH('A2 Intenzita dopravy'!$F8&amp;'A2 Intenzita dopravy'!$G8&amp;'A2.1 Intenzita dopravy'!$E$3,$E$69:$E$136,0),MATCH(E$5,$B$68:$L$68,1))/INDEX($B$69:$L$136,MATCH('A2 Intenzita dopravy'!$F8&amp;'A2 Intenzita dopravy'!$G8&amp;'A2.1 Intenzita dopravy'!$E$3,$E$69:$E$136,0),MATCH(E$5,$B$68:$L$68,1)+1))^(1/5)*F8,(INDEX($B$69:$L$136,MATCH('A2 Intenzita dopravy'!$F8&amp;'A2 Intenzita dopravy'!$G8&amp;'A2.1 Intenzita dopravy'!$E$3,$E$69:$E$136,0),MATCH(E$5,$B$68:$L$68,1)+1)/INDEX($B$69:$L$136,MATCH('A2 Intenzita dopravy'!$F8&amp;'A2 Intenzita dopravy'!$G8&amp;'A2.1 Intenzita dopravy'!$E$3,$E$69:$E$136,0),MATCH(E$5,$B$68:$L$68,1)))^(1/5)*D8))),0)</f>
        <v>9987.6967194357985</v>
      </c>
      <c r="F8" s="30">
        <f>IFERROR(IF(F$5='A2 Intenzita dopravy'!$H$5,'A2 Intenzita dopravy'!$H8,IF(F$5&gt;=MAX($F$68:$L$68),E8/D8*E8,IF(F$5&lt;'A2 Intenzita dopravy'!$H$5,(INDEX($B$69:$L$136,MATCH('A2 Intenzita dopravy'!$F8&amp;'A2 Intenzita dopravy'!$G8&amp;'A2.1 Intenzita dopravy'!$E$3,$E$69:$E$136,0),MATCH(F$5,$B$68:$L$68,1))/INDEX($B$69:$L$136,MATCH('A2 Intenzita dopravy'!$F8&amp;'A2 Intenzita dopravy'!$G8&amp;'A2.1 Intenzita dopravy'!$E$3,$E$69:$E$136,0),MATCH(F$5,$B$68:$L$68,1)+1))^(1/5)*G8,(INDEX($B$69:$L$136,MATCH('A2 Intenzita dopravy'!$F8&amp;'A2 Intenzita dopravy'!$G8&amp;'A2.1 Intenzita dopravy'!$E$3,$E$69:$E$136,0),MATCH(F$5,$B$68:$L$68,1)+1)/INDEX($B$69:$L$136,MATCH('A2 Intenzita dopravy'!$F8&amp;'A2 Intenzita dopravy'!$G8&amp;'A2.1 Intenzita dopravy'!$E$3,$E$69:$E$136,0),MATCH(F$5,$B$68:$L$68,1)))^(1/5)*E8))),0)</f>
        <v>10160</v>
      </c>
      <c r="G8" s="30">
        <f>IFERROR(IF(G$5='A2 Intenzita dopravy'!$H$5,'A2 Intenzita dopravy'!$H8,IF(G$5&gt;=MAX($F$68:$L$68),F8/E8*F8,IF(G$5&lt;'A2 Intenzita dopravy'!$H$5,(INDEX($B$69:$L$136,MATCH('A2 Intenzita dopravy'!$F8&amp;'A2 Intenzita dopravy'!$G8&amp;'A2.1 Intenzita dopravy'!$E$3,$E$69:$E$136,0),MATCH(G$5,$B$68:$L$68,1))/INDEX($B$69:$L$136,MATCH('A2 Intenzita dopravy'!$F8&amp;'A2 Intenzita dopravy'!$G8&amp;'A2.1 Intenzita dopravy'!$E$3,$E$69:$E$136,0),MATCH(G$5,$B$68:$L$68,1)+1))^(1/5)*H8,(INDEX($B$69:$L$136,MATCH('A2 Intenzita dopravy'!$F8&amp;'A2 Intenzita dopravy'!$G8&amp;'A2.1 Intenzita dopravy'!$E$3,$E$69:$E$136,0),MATCH(G$5,$B$68:$L$68,1)+1)/INDEX($B$69:$L$136,MATCH('A2 Intenzita dopravy'!$F8&amp;'A2 Intenzita dopravy'!$G8&amp;'A2.1 Intenzita dopravy'!$E$3,$E$69:$E$136,0),MATCH(G$5,$B$68:$L$68,1)))^(1/5)*F8))),0)</f>
        <v>10336.941774548048</v>
      </c>
      <c r="H8" s="30">
        <f>IFERROR(IF(H$5='A2 Intenzita dopravy'!$H$5,'A2 Intenzita dopravy'!$H8,IF(H$5&gt;=MAX($F$68:$L$68),G8/F8*G8,IF(H$5&lt;'A2 Intenzita dopravy'!$H$5,(INDEX($B$69:$L$136,MATCH('A2 Intenzita dopravy'!$F8&amp;'A2 Intenzita dopravy'!$G8&amp;'A2.1 Intenzita dopravy'!$E$3,$E$69:$E$136,0),MATCH(H$5,$B$68:$L$68,1))/INDEX($B$69:$L$136,MATCH('A2 Intenzita dopravy'!$F8&amp;'A2 Intenzita dopravy'!$G8&amp;'A2.1 Intenzita dopravy'!$E$3,$E$69:$E$136,0),MATCH(H$5,$B$68:$L$68,1)+1))^(1/5)*I8,(INDEX($B$69:$L$136,MATCH('A2 Intenzita dopravy'!$F8&amp;'A2 Intenzita dopravy'!$G8&amp;'A2.1 Intenzita dopravy'!$E$3,$E$69:$E$136,0),MATCH(H$5,$B$68:$L$68,1)+1)/INDEX($B$69:$L$136,MATCH('A2 Intenzita dopravy'!$F8&amp;'A2 Intenzita dopravy'!$G8&amp;'A2.1 Intenzita dopravy'!$E$3,$E$69:$E$136,0),MATCH(H$5,$B$68:$L$68,1)))^(1/5)*G8))),0)</f>
        <v>10516.965083700448</v>
      </c>
      <c r="I8" s="30">
        <f>IFERROR(IF(I$5='A2 Intenzita dopravy'!$H$5,'A2 Intenzita dopravy'!$H8,IF(I$5&gt;=MAX($F$68:$L$68),H8/G8*H8,IF(I$5&lt;'A2 Intenzita dopravy'!$H$5,(INDEX($B$69:$L$136,MATCH('A2 Intenzita dopravy'!$F8&amp;'A2 Intenzita dopravy'!$G8&amp;'A2.1 Intenzita dopravy'!$E$3,$E$69:$E$136,0),MATCH(I$5,$B$68:$L$68,1))/INDEX($B$69:$L$136,MATCH('A2 Intenzita dopravy'!$F8&amp;'A2 Intenzita dopravy'!$G8&amp;'A2.1 Intenzita dopravy'!$E$3,$E$69:$E$136,0),MATCH(I$5,$B$68:$L$68,1)+1))^(1/5)*J8,(INDEX($B$69:$L$136,MATCH('A2 Intenzita dopravy'!$F8&amp;'A2 Intenzita dopravy'!$G8&amp;'A2.1 Intenzita dopravy'!$E$3,$E$69:$E$136,0),MATCH(I$5,$B$68:$L$68,1)+1)/INDEX($B$69:$L$136,MATCH('A2 Intenzita dopravy'!$F8&amp;'A2 Intenzita dopravy'!$G8&amp;'A2.1 Intenzita dopravy'!$E$3,$E$69:$E$136,0),MATCH(I$5,$B$68:$L$68,1)))^(1/5)*H8))),0)</f>
        <v>10700.123594012439</v>
      </c>
      <c r="J8" s="30">
        <f>IFERROR(IF(J$5='A2 Intenzita dopravy'!$H$5,'A2 Intenzita dopravy'!$H8,IF(J$5&gt;=MAX($F$68:$L$68),I8/H8*I8,IF(J$5&lt;'A2 Intenzita dopravy'!$H$5,(INDEX($B$69:$L$136,MATCH('A2 Intenzita dopravy'!$F8&amp;'A2 Intenzita dopravy'!$G8&amp;'A2.1 Intenzita dopravy'!$E$3,$E$69:$E$136,0),MATCH(J$5,$B$68:$L$68,1))/INDEX($B$69:$L$136,MATCH('A2 Intenzita dopravy'!$F8&amp;'A2 Intenzita dopravy'!$G8&amp;'A2.1 Intenzita dopravy'!$E$3,$E$69:$E$136,0),MATCH(J$5,$B$68:$L$68,1)+1))^(1/5)*K8,(INDEX($B$69:$L$136,MATCH('A2 Intenzita dopravy'!$F8&amp;'A2 Intenzita dopravy'!$G8&amp;'A2.1 Intenzita dopravy'!$E$3,$E$69:$E$136,0),MATCH(J$5,$B$68:$L$68,1)+1)/INDEX($B$69:$L$136,MATCH('A2 Intenzita dopravy'!$F8&amp;'A2 Intenzita dopravy'!$G8&amp;'A2.1 Intenzita dopravy'!$E$3,$E$69:$E$136,0),MATCH(J$5,$B$68:$L$68,1)))^(1/5)*I8))),0)</f>
        <v>10886.471906670708</v>
      </c>
      <c r="K8" s="30">
        <f>IFERROR(IF(K$5='A2 Intenzita dopravy'!$H$5,'A2 Intenzita dopravy'!$H8,IF(K$5&gt;=MAX($F$68:$L$68),J8/I8*J8,IF(K$5&lt;'A2 Intenzita dopravy'!$H$5,(INDEX($B$69:$L$136,MATCH('A2 Intenzita dopravy'!$F8&amp;'A2 Intenzita dopravy'!$G8&amp;'A2.1 Intenzita dopravy'!$E$3,$E$69:$E$136,0),MATCH(K$5,$B$68:$L$68,1))/INDEX($B$69:$L$136,MATCH('A2 Intenzita dopravy'!$F8&amp;'A2 Intenzita dopravy'!$G8&amp;'A2.1 Intenzita dopravy'!$E$3,$E$69:$E$136,0),MATCH(K$5,$B$68:$L$68,1)+1))^(1/5)*L8,(INDEX($B$69:$L$136,MATCH('A2 Intenzita dopravy'!$F8&amp;'A2 Intenzita dopravy'!$G8&amp;'A2.1 Intenzita dopravy'!$E$3,$E$69:$E$136,0),MATCH(K$5,$B$68:$L$68,1)+1)/INDEX($B$69:$L$136,MATCH('A2 Intenzita dopravy'!$F8&amp;'A2 Intenzita dopravy'!$G8&amp;'A2.1 Intenzita dopravy'!$E$3,$E$69:$E$136,0),MATCH(K$5,$B$68:$L$68,1)))^(1/5)*J8))),0)</f>
        <v>11029.974206944567</v>
      </c>
      <c r="L8" s="30">
        <f>IFERROR(IF(L$5='A2 Intenzita dopravy'!$H$5,'A2 Intenzita dopravy'!$H8,IF(L$5&gt;=MAX($F$68:$L$68),K8/J8*K8,IF(L$5&lt;'A2 Intenzita dopravy'!$H$5,(INDEX($B$69:$L$136,MATCH('A2 Intenzita dopravy'!$F8&amp;'A2 Intenzita dopravy'!$G8&amp;'A2.1 Intenzita dopravy'!$E$3,$E$69:$E$136,0),MATCH(L$5,$B$68:$L$68,1))/INDEX($B$69:$L$136,MATCH('A2 Intenzita dopravy'!$F8&amp;'A2 Intenzita dopravy'!$G8&amp;'A2.1 Intenzita dopravy'!$E$3,$E$69:$E$136,0),MATCH(L$5,$B$68:$L$68,1)+1))^(1/5)*M8,(INDEX($B$69:$L$136,MATCH('A2 Intenzita dopravy'!$F8&amp;'A2 Intenzita dopravy'!$G8&amp;'A2.1 Intenzita dopravy'!$E$3,$E$69:$E$136,0),MATCH(L$5,$B$68:$L$68,1)+1)/INDEX($B$69:$L$136,MATCH('A2 Intenzita dopravy'!$F8&amp;'A2 Intenzita dopravy'!$G8&amp;'A2.1 Intenzita dopravy'!$E$3,$E$69:$E$136,0),MATCH(L$5,$B$68:$L$68,1)))^(1/5)*K8))),0)</f>
        <v>11175.368112722987</v>
      </c>
      <c r="M8" s="30">
        <f>IFERROR(IF(M$5='A2 Intenzita dopravy'!$H$5,'A2 Intenzita dopravy'!$H8,IF(M$5&gt;=MAX($F$68:$L$68),L8/K8*L8,IF(M$5&lt;'A2 Intenzita dopravy'!$H$5,(INDEX($B$69:$L$136,MATCH('A2 Intenzita dopravy'!$F8&amp;'A2 Intenzita dopravy'!$G8&amp;'A2.1 Intenzita dopravy'!$E$3,$E$69:$E$136,0),MATCH(M$5,$B$68:$L$68,1))/INDEX($B$69:$L$136,MATCH('A2 Intenzita dopravy'!$F8&amp;'A2 Intenzita dopravy'!$G8&amp;'A2.1 Intenzita dopravy'!$E$3,$E$69:$E$136,0),MATCH(M$5,$B$68:$L$68,1)+1))^(1/5)*N8,(INDEX($B$69:$L$136,MATCH('A2 Intenzita dopravy'!$F8&amp;'A2 Intenzita dopravy'!$G8&amp;'A2.1 Intenzita dopravy'!$E$3,$E$69:$E$136,0),MATCH(M$5,$B$68:$L$68,1)+1)/INDEX($B$69:$L$136,MATCH('A2 Intenzita dopravy'!$F8&amp;'A2 Intenzita dopravy'!$G8&amp;'A2.1 Intenzita dopravy'!$E$3,$E$69:$E$136,0),MATCH(M$5,$B$68:$L$68,1)))^(1/5)*L8))),0)</f>
        <v>11322.678558598498</v>
      </c>
      <c r="N8" s="30">
        <f>IFERROR(IF(N$5='A2 Intenzita dopravy'!$H$5,'A2 Intenzita dopravy'!$H8,IF(N$5&gt;=MAX($F$68:$L$68),M8/L8*M8,IF(N$5&lt;'A2 Intenzita dopravy'!$H$5,(INDEX($B$69:$L$136,MATCH('A2 Intenzita dopravy'!$F8&amp;'A2 Intenzita dopravy'!$G8&amp;'A2.1 Intenzita dopravy'!$E$3,$E$69:$E$136,0),MATCH(N$5,$B$68:$L$68,1))/INDEX($B$69:$L$136,MATCH('A2 Intenzita dopravy'!$F8&amp;'A2 Intenzita dopravy'!$G8&amp;'A2.1 Intenzita dopravy'!$E$3,$E$69:$E$136,0),MATCH(N$5,$B$68:$L$68,1)+1))^(1/5)*O8,(INDEX($B$69:$L$136,MATCH('A2 Intenzita dopravy'!$F8&amp;'A2 Intenzita dopravy'!$G8&amp;'A2.1 Intenzita dopravy'!$E$3,$E$69:$E$136,0),MATCH(N$5,$B$68:$L$68,1)+1)/INDEX($B$69:$L$136,MATCH('A2 Intenzita dopravy'!$F8&amp;'A2 Intenzita dopravy'!$G8&amp;'A2.1 Intenzita dopravy'!$E$3,$E$69:$E$136,0),MATCH(N$5,$B$68:$L$68,1)))^(1/5)*M8))),0)</f>
        <v>11471.930807844168</v>
      </c>
      <c r="O8" s="30">
        <f>IFERROR(IF(O$5='A2 Intenzita dopravy'!$H$5,'A2 Intenzita dopravy'!$H8,IF(O$5&gt;=MAX($F$68:$L$68),N8/M8*N8,IF(O$5&lt;'A2 Intenzita dopravy'!$H$5,(INDEX($B$69:$L$136,MATCH('A2 Intenzita dopravy'!$F8&amp;'A2 Intenzita dopravy'!$G8&amp;'A2.1 Intenzita dopravy'!$E$3,$E$69:$E$136,0),MATCH(O$5,$B$68:$L$68,1))/INDEX($B$69:$L$136,MATCH('A2 Intenzita dopravy'!$F8&amp;'A2 Intenzita dopravy'!$G8&amp;'A2.1 Intenzita dopravy'!$E$3,$E$69:$E$136,0),MATCH(O$5,$B$68:$L$68,1)+1))^(1/5)*P8,(INDEX($B$69:$L$136,MATCH('A2 Intenzita dopravy'!$F8&amp;'A2 Intenzita dopravy'!$G8&amp;'A2.1 Intenzita dopravy'!$E$3,$E$69:$E$136,0),MATCH(O$5,$B$68:$L$68,1)+1)/INDEX($B$69:$L$136,MATCH('A2 Intenzita dopravy'!$F8&amp;'A2 Intenzita dopravy'!$G8&amp;'A2.1 Intenzita dopravy'!$E$3,$E$69:$E$136,0),MATCH(O$5,$B$68:$L$68,1)))^(1/5)*N8))),0)</f>
        <v>11623.150456746165</v>
      </c>
      <c r="P8" s="30">
        <f>IFERROR(IF(P$5='A2 Intenzita dopravy'!$H$5,'A2 Intenzita dopravy'!$H8,IF(P$5&gt;=MAX($F$68:$L$68),O8/N8*O8,IF(P$5&lt;'A2 Intenzita dopravy'!$H$5,(INDEX($B$69:$L$136,MATCH('A2 Intenzita dopravy'!$F8&amp;'A2 Intenzita dopravy'!$G8&amp;'A2.1 Intenzita dopravy'!$E$3,$E$69:$E$136,0),MATCH(P$5,$B$68:$L$68,1))/INDEX($B$69:$L$136,MATCH('A2 Intenzita dopravy'!$F8&amp;'A2 Intenzita dopravy'!$G8&amp;'A2.1 Intenzita dopravy'!$E$3,$E$69:$E$136,0),MATCH(P$5,$B$68:$L$68,1)+1))^(1/5)*Q8,(INDEX($B$69:$L$136,MATCH('A2 Intenzita dopravy'!$F8&amp;'A2 Intenzita dopravy'!$G8&amp;'A2.1 Intenzita dopravy'!$E$3,$E$69:$E$136,0),MATCH(P$5,$B$68:$L$68,1)+1)/INDEX($B$69:$L$136,MATCH('A2 Intenzita dopravy'!$F8&amp;'A2 Intenzita dopravy'!$G8&amp;'A2.1 Intenzita dopravy'!$E$3,$E$69:$E$136,0),MATCH(P$5,$B$68:$L$68,1)))^(1/5)*O8))),0)</f>
        <v>11782.431086172295</v>
      </c>
      <c r="Q8" s="30">
        <f>IFERROR(IF(Q$5='A2 Intenzita dopravy'!$H$5,'A2 Intenzita dopravy'!$H8,IF(Q$5&gt;=MAX($F$68:$L$68),P8/O8*P8,IF(Q$5&lt;'A2 Intenzita dopravy'!$H$5,(INDEX($B$69:$L$136,MATCH('A2 Intenzita dopravy'!$F8&amp;'A2 Intenzita dopravy'!$G8&amp;'A2.1 Intenzita dopravy'!$E$3,$E$69:$E$136,0),MATCH(Q$5,$B$68:$L$68,1))/INDEX($B$69:$L$136,MATCH('A2 Intenzita dopravy'!$F8&amp;'A2 Intenzita dopravy'!$G8&amp;'A2.1 Intenzita dopravy'!$E$3,$E$69:$E$136,0),MATCH(Q$5,$B$68:$L$68,1)+1))^(1/5)*R8,(INDEX($B$69:$L$136,MATCH('A2 Intenzita dopravy'!$F8&amp;'A2 Intenzita dopravy'!$G8&amp;'A2.1 Intenzita dopravy'!$E$3,$E$69:$E$136,0),MATCH(Q$5,$B$68:$L$68,1)+1)/INDEX($B$69:$L$136,MATCH('A2 Intenzita dopravy'!$F8&amp;'A2 Intenzita dopravy'!$G8&amp;'A2.1 Intenzita dopravy'!$E$3,$E$69:$E$136,0),MATCH(Q$5,$B$68:$L$68,1)))^(1/5)*P8))),0)</f>
        <v>11943.894455898037</v>
      </c>
      <c r="R8" s="30">
        <f>IFERROR(IF(R$5='A2 Intenzita dopravy'!$H$5,'A2 Intenzita dopravy'!$H8,IF(R$5&gt;=MAX($F$68:$L$68),Q8/P8*Q8,IF(R$5&lt;'A2 Intenzita dopravy'!$H$5,(INDEX($B$69:$L$136,MATCH('A2 Intenzita dopravy'!$F8&amp;'A2 Intenzita dopravy'!$G8&amp;'A2.1 Intenzita dopravy'!$E$3,$E$69:$E$136,0),MATCH(R$5,$B$68:$L$68,1))/INDEX($B$69:$L$136,MATCH('A2 Intenzita dopravy'!$F8&amp;'A2 Intenzita dopravy'!$G8&amp;'A2.1 Intenzita dopravy'!$E$3,$E$69:$E$136,0),MATCH(R$5,$B$68:$L$68,1)+1))^(1/5)*S8,(INDEX($B$69:$L$136,MATCH('A2 Intenzita dopravy'!$F8&amp;'A2 Intenzita dopravy'!$G8&amp;'A2.1 Intenzita dopravy'!$E$3,$E$69:$E$136,0),MATCH(R$5,$B$68:$L$68,1)+1)/INDEX($B$69:$L$136,MATCH('A2 Intenzita dopravy'!$F8&amp;'A2 Intenzita dopravy'!$G8&amp;'A2.1 Intenzita dopravy'!$E$3,$E$69:$E$136,0),MATCH(R$5,$B$68:$L$68,1)))^(1/5)*Q8))),0)</f>
        <v>12107.570477628489</v>
      </c>
      <c r="S8" s="30">
        <f>IFERROR(IF(S$5='A2 Intenzita dopravy'!$H$5,'A2 Intenzita dopravy'!$H8,IF(S$5&gt;=MAX($F$68:$L$68),R8/Q8*R8,IF(S$5&lt;'A2 Intenzita dopravy'!$H$5,(INDEX($B$69:$L$136,MATCH('A2 Intenzita dopravy'!$F8&amp;'A2 Intenzita dopravy'!$G8&amp;'A2.1 Intenzita dopravy'!$E$3,$E$69:$E$136,0),MATCH(S$5,$B$68:$L$68,1))/INDEX($B$69:$L$136,MATCH('A2 Intenzita dopravy'!$F8&amp;'A2 Intenzita dopravy'!$G8&amp;'A2.1 Intenzita dopravy'!$E$3,$E$69:$E$136,0),MATCH(S$5,$B$68:$L$68,1)+1))^(1/5)*T8,(INDEX($B$69:$L$136,MATCH('A2 Intenzita dopravy'!$F8&amp;'A2 Intenzita dopravy'!$G8&amp;'A2.1 Intenzita dopravy'!$E$3,$E$69:$E$136,0),MATCH(S$5,$B$68:$L$68,1)+1)/INDEX($B$69:$L$136,MATCH('A2 Intenzita dopravy'!$F8&amp;'A2 Intenzita dopravy'!$G8&amp;'A2.1 Intenzita dopravy'!$E$3,$E$69:$E$136,0),MATCH(S$5,$B$68:$L$68,1)))^(1/5)*R8))),0)</f>
        <v>12273.489472970976</v>
      </c>
      <c r="T8" s="30">
        <f>IFERROR(IF(T$5='A2 Intenzita dopravy'!$H$5,'A2 Intenzita dopravy'!$H8,IF(T$5&gt;=MAX($F$68:$L$68),S8/R8*S8,IF(T$5&lt;'A2 Intenzita dopravy'!$H$5,(INDEX($B$69:$L$136,MATCH('A2 Intenzita dopravy'!$F8&amp;'A2 Intenzita dopravy'!$G8&amp;'A2.1 Intenzita dopravy'!$E$3,$E$69:$E$136,0),MATCH(T$5,$B$68:$L$68,1))/INDEX($B$69:$L$136,MATCH('A2 Intenzita dopravy'!$F8&amp;'A2 Intenzita dopravy'!$G8&amp;'A2.1 Intenzita dopravy'!$E$3,$E$69:$E$136,0),MATCH(T$5,$B$68:$L$68,1)+1))^(1/5)*U8,(INDEX($B$69:$L$136,MATCH('A2 Intenzita dopravy'!$F8&amp;'A2 Intenzita dopravy'!$G8&amp;'A2.1 Intenzita dopravy'!$E$3,$E$69:$E$136,0),MATCH(T$5,$B$68:$L$68,1)+1)/INDEX($B$69:$L$136,MATCH('A2 Intenzita dopravy'!$F8&amp;'A2 Intenzita dopravy'!$G8&amp;'A2.1 Intenzita dopravy'!$E$3,$E$69:$E$136,0),MATCH(T$5,$B$68:$L$68,1)))^(1/5)*S8))),0)</f>
        <v>12441.682179052239</v>
      </c>
      <c r="U8" s="30">
        <f>IFERROR(IF(U$5='A2 Intenzita dopravy'!$H$5,'A2 Intenzita dopravy'!$H8,IF(U$5&gt;=MAX($F$68:$L$68),T8/S8*T8,IF(U$5&lt;'A2 Intenzita dopravy'!$H$5,(INDEX($B$69:$L$136,MATCH('A2 Intenzita dopravy'!$F8&amp;'A2 Intenzita dopravy'!$G8&amp;'A2.1 Intenzita dopravy'!$E$3,$E$69:$E$136,0),MATCH(U$5,$B$68:$L$68,1))/INDEX($B$69:$L$136,MATCH('A2 Intenzita dopravy'!$F8&amp;'A2 Intenzita dopravy'!$G8&amp;'A2.1 Intenzita dopravy'!$E$3,$E$69:$E$136,0),MATCH(U$5,$B$68:$L$68,1)+1))^(1/5)*V8,(INDEX($B$69:$L$136,MATCH('A2 Intenzita dopravy'!$F8&amp;'A2 Intenzita dopravy'!$G8&amp;'A2.1 Intenzita dopravy'!$E$3,$E$69:$E$136,0),MATCH(U$5,$B$68:$L$68,1)+1)/INDEX($B$69:$L$136,MATCH('A2 Intenzita dopravy'!$F8&amp;'A2 Intenzita dopravy'!$G8&amp;'A2.1 Intenzita dopravy'!$E$3,$E$69:$E$136,0),MATCH(U$5,$B$68:$L$68,1)))^(1/5)*T8))),0)</f>
        <v>12601.243057429714</v>
      </c>
      <c r="V8" s="30">
        <f>IFERROR(IF(V$5='A2 Intenzita dopravy'!$H$5,'A2 Intenzita dopravy'!$H8,IF(V$5&gt;=MAX($F$68:$L$68),U8/T8*U8,IF(V$5&lt;'A2 Intenzita dopravy'!$H$5,(INDEX($B$69:$L$136,MATCH('A2 Intenzita dopravy'!$F8&amp;'A2 Intenzita dopravy'!$G8&amp;'A2.1 Intenzita dopravy'!$E$3,$E$69:$E$136,0),MATCH(V$5,$B$68:$L$68,1))/INDEX($B$69:$L$136,MATCH('A2 Intenzita dopravy'!$F8&amp;'A2 Intenzita dopravy'!$G8&amp;'A2.1 Intenzita dopravy'!$E$3,$E$69:$E$136,0),MATCH(V$5,$B$68:$L$68,1)+1))^(1/5)*W8,(INDEX($B$69:$L$136,MATCH('A2 Intenzita dopravy'!$F8&amp;'A2 Intenzita dopravy'!$G8&amp;'A2.1 Intenzita dopravy'!$E$3,$E$69:$E$136,0),MATCH(V$5,$B$68:$L$68,1)+1)/INDEX($B$69:$L$136,MATCH('A2 Intenzita dopravy'!$F8&amp;'A2 Intenzita dopravy'!$G8&amp;'A2.1 Intenzita dopravy'!$E$3,$E$69:$E$136,0),MATCH(V$5,$B$68:$L$68,1)))^(1/5)*U8))),0)</f>
        <v>12762.850256677806</v>
      </c>
      <c r="W8" s="30">
        <f>IFERROR(IF(W$5='A2 Intenzita dopravy'!$H$5,'A2 Intenzita dopravy'!$H8,IF(W$5&gt;=MAX($F$68:$L$68),V8/U8*V8,IF(W$5&lt;'A2 Intenzita dopravy'!$H$5,(INDEX($B$69:$L$136,MATCH('A2 Intenzita dopravy'!$F8&amp;'A2 Intenzita dopravy'!$G8&amp;'A2.1 Intenzita dopravy'!$E$3,$E$69:$E$136,0),MATCH(W$5,$B$68:$L$68,1))/INDEX($B$69:$L$136,MATCH('A2 Intenzita dopravy'!$F8&amp;'A2 Intenzita dopravy'!$G8&amp;'A2.1 Intenzita dopravy'!$E$3,$E$69:$E$136,0),MATCH(W$5,$B$68:$L$68,1)+1))^(1/5)*X8,(INDEX($B$69:$L$136,MATCH('A2 Intenzita dopravy'!$F8&amp;'A2 Intenzita dopravy'!$G8&amp;'A2.1 Intenzita dopravy'!$E$3,$E$69:$E$136,0),MATCH(W$5,$B$68:$L$68,1)+1)/INDEX($B$69:$L$136,MATCH('A2 Intenzita dopravy'!$F8&amp;'A2 Intenzita dopravy'!$G8&amp;'A2.1 Intenzita dopravy'!$E$3,$E$69:$E$136,0),MATCH(W$5,$B$68:$L$68,1)))^(1/5)*V8))),0)</f>
        <v>12926.53002025386</v>
      </c>
      <c r="X8" s="30">
        <f>IFERROR(IF(X$5='A2 Intenzita dopravy'!$H$5,'A2 Intenzita dopravy'!$H8,IF(X$5&gt;=MAX($F$68:$L$68),W8/V8*W8,IF(X$5&lt;'A2 Intenzita dopravy'!$H$5,(INDEX($B$69:$L$136,MATCH('A2 Intenzita dopravy'!$F8&amp;'A2 Intenzita dopravy'!$G8&amp;'A2.1 Intenzita dopravy'!$E$3,$E$69:$E$136,0),MATCH(X$5,$B$68:$L$68,1))/INDEX($B$69:$L$136,MATCH('A2 Intenzita dopravy'!$F8&amp;'A2 Intenzita dopravy'!$G8&amp;'A2.1 Intenzita dopravy'!$E$3,$E$69:$E$136,0),MATCH(X$5,$B$68:$L$68,1)+1))^(1/5)*Y8,(INDEX($B$69:$L$136,MATCH('A2 Intenzita dopravy'!$F8&amp;'A2 Intenzita dopravy'!$G8&amp;'A2.1 Intenzita dopravy'!$E$3,$E$69:$E$136,0),MATCH(X$5,$B$68:$L$68,1)+1)/INDEX($B$69:$L$136,MATCH('A2 Intenzita dopravy'!$F8&amp;'A2 Intenzita dopravy'!$G8&amp;'A2.1 Intenzita dopravy'!$E$3,$E$69:$E$136,0),MATCH(X$5,$B$68:$L$68,1)))^(1/5)*W8))),0)</f>
        <v>13092.308928179767</v>
      </c>
      <c r="Y8" s="30">
        <f>IFERROR(IF(Y$5='A2 Intenzita dopravy'!$H$5,'A2 Intenzita dopravy'!$H8,IF(Y$5&gt;=MAX($F$68:$L$68),X8/W8*X8,IF(Y$5&lt;'A2 Intenzita dopravy'!$H$5,(INDEX($B$69:$L$136,MATCH('A2 Intenzita dopravy'!$F8&amp;'A2 Intenzita dopravy'!$G8&amp;'A2.1 Intenzita dopravy'!$E$3,$E$69:$E$136,0),MATCH(Y$5,$B$68:$L$68,1))/INDEX($B$69:$L$136,MATCH('A2 Intenzita dopravy'!$F8&amp;'A2 Intenzita dopravy'!$G8&amp;'A2.1 Intenzita dopravy'!$E$3,$E$69:$E$136,0),MATCH(Y$5,$B$68:$L$68,1)+1))^(1/5)*Z8,(INDEX($B$69:$L$136,MATCH('A2 Intenzita dopravy'!$F8&amp;'A2 Intenzita dopravy'!$G8&amp;'A2.1 Intenzita dopravy'!$E$3,$E$69:$E$136,0),MATCH(Y$5,$B$68:$L$68,1)+1)/INDEX($B$69:$L$136,MATCH('A2 Intenzita dopravy'!$F8&amp;'A2 Intenzita dopravy'!$G8&amp;'A2.1 Intenzita dopravy'!$E$3,$E$69:$E$136,0),MATCH(Y$5,$B$68:$L$68,1)))^(1/5)*X8))),0)</f>
        <v>13260.213901358302</v>
      </c>
      <c r="Z8" s="30">
        <f>IFERROR(IF(Z$5='A2 Intenzita dopravy'!$H$5,'A2 Intenzita dopravy'!$H8,IF(Z$5&gt;=MAX($F$68:$L$68),Y8/X8*Y8,IF(Z$5&lt;'A2 Intenzita dopravy'!$H$5,(INDEX($B$69:$L$136,MATCH('A2 Intenzita dopravy'!$F8&amp;'A2 Intenzita dopravy'!$G8&amp;'A2.1 Intenzita dopravy'!$E$3,$E$69:$E$136,0),MATCH(Z$5,$B$68:$L$68,1))/INDEX($B$69:$L$136,MATCH('A2 Intenzita dopravy'!$F8&amp;'A2 Intenzita dopravy'!$G8&amp;'A2.1 Intenzita dopravy'!$E$3,$E$69:$E$136,0),MATCH(Z$5,$B$68:$L$68,1)+1))^(1/5)*AA8,(INDEX($B$69:$L$136,MATCH('A2 Intenzita dopravy'!$F8&amp;'A2 Intenzita dopravy'!$G8&amp;'A2.1 Intenzita dopravy'!$E$3,$E$69:$E$136,0),MATCH(Z$5,$B$68:$L$68,1)+1)/INDEX($B$69:$L$136,MATCH('A2 Intenzita dopravy'!$F8&amp;'A2 Intenzita dopravy'!$G8&amp;'A2.1 Intenzita dopravy'!$E$3,$E$69:$E$136,0),MATCH(Z$5,$B$68:$L$68,1)))^(1/5)*Y8))),0)</f>
        <v>13430.272205944821</v>
      </c>
      <c r="AA8" s="30">
        <f>IFERROR(IF(AA$5='A2 Intenzita dopravy'!$H$5,'A2 Intenzita dopravy'!$H8,IF(AA$5&gt;=MAX($F$68:$L$68),Z8/Y8*Z8,IF(AA$5&lt;'A2 Intenzita dopravy'!$H$5,(INDEX($B$69:$L$136,MATCH('A2 Intenzita dopravy'!$F8&amp;'A2 Intenzita dopravy'!$G8&amp;'A2.1 Intenzita dopravy'!$E$3,$E$69:$E$136,0),MATCH(AA$5,$B$68:$L$68,1))/INDEX($B$69:$L$136,MATCH('A2 Intenzita dopravy'!$F8&amp;'A2 Intenzita dopravy'!$G8&amp;'A2.1 Intenzita dopravy'!$E$3,$E$69:$E$136,0),MATCH(AA$5,$B$68:$L$68,1)+1))^(1/5)*AB8,(INDEX($B$69:$L$136,MATCH('A2 Intenzita dopravy'!$F8&amp;'A2 Intenzita dopravy'!$G8&amp;'A2.1 Intenzita dopravy'!$E$3,$E$69:$E$136,0),MATCH(AA$5,$B$68:$L$68,1)+1)/INDEX($B$69:$L$136,MATCH('A2 Intenzita dopravy'!$F8&amp;'A2 Intenzita dopravy'!$G8&amp;'A2.1 Intenzita dopravy'!$E$3,$E$69:$E$136,0),MATCH(AA$5,$B$68:$L$68,1)))^(1/5)*Z8))),0)</f>
        <v>13602.511457775025</v>
      </c>
      <c r="AB8" s="30">
        <f>IFERROR(IF(AB$5='A2 Intenzita dopravy'!$H$5,'A2 Intenzita dopravy'!$H8,IF(AB$5&gt;=MAX($F$68:$L$68),AA8/Z8*AA8,IF(AB$5&lt;'A2 Intenzita dopravy'!$H$5,(INDEX($B$69:$L$136,MATCH('A2 Intenzita dopravy'!$F8&amp;'A2 Intenzita dopravy'!$G8&amp;'A2.1 Intenzita dopravy'!$E$3,$E$69:$E$136,0),MATCH(AB$5,$B$68:$L$68,1))/INDEX($B$69:$L$136,MATCH('A2 Intenzita dopravy'!$F8&amp;'A2 Intenzita dopravy'!$G8&amp;'A2.1 Intenzita dopravy'!$E$3,$E$69:$E$136,0),MATCH(AB$5,$B$68:$L$68,1)+1))^(1/5)*AC8,(INDEX($B$69:$L$136,MATCH('A2 Intenzita dopravy'!$F8&amp;'A2 Intenzita dopravy'!$G8&amp;'A2.1 Intenzita dopravy'!$E$3,$E$69:$E$136,0),MATCH(AB$5,$B$68:$L$68,1)+1)/INDEX($B$69:$L$136,MATCH('A2 Intenzita dopravy'!$F8&amp;'A2 Intenzita dopravy'!$G8&amp;'A2.1 Intenzita dopravy'!$E$3,$E$69:$E$136,0),MATCH(AB$5,$B$68:$L$68,1)))^(1/5)*AA8))),0)</f>
        <v>13776.959626849504</v>
      </c>
      <c r="AC8" s="30">
        <f>IFERROR(IF(AC$5='A2 Intenzita dopravy'!$H$5,'A2 Intenzita dopravy'!$H8,IF(AC$5&gt;=MAX($F$68:$L$68),AB8/AA8*AB8,IF(AC$5&lt;'A2 Intenzita dopravy'!$H$5,(INDEX($B$69:$L$136,MATCH('A2 Intenzita dopravy'!$F8&amp;'A2 Intenzita dopravy'!$G8&amp;'A2.1 Intenzita dopravy'!$E$3,$E$69:$E$136,0),MATCH(AC$5,$B$68:$L$68,1))/INDEX($B$69:$L$136,MATCH('A2 Intenzita dopravy'!$F8&amp;'A2 Intenzita dopravy'!$G8&amp;'A2.1 Intenzita dopravy'!$E$3,$E$69:$E$136,0),MATCH(AC$5,$B$68:$L$68,1)+1))^(1/5)*AD8,(INDEX($B$69:$L$136,MATCH('A2 Intenzita dopravy'!$F8&amp;'A2 Intenzita dopravy'!$G8&amp;'A2.1 Intenzita dopravy'!$E$3,$E$69:$E$136,0),MATCH(AC$5,$B$68:$L$68,1)+1)/INDEX($B$69:$L$136,MATCH('A2 Intenzita dopravy'!$F8&amp;'A2 Intenzita dopravy'!$G8&amp;'A2.1 Intenzita dopravy'!$E$3,$E$69:$E$136,0),MATCH(AC$5,$B$68:$L$68,1)))^(1/5)*AB8))),0)</f>
        <v>13953.6450418758</v>
      </c>
      <c r="AD8" s="30">
        <f>IFERROR(IF(AD$5='A2 Intenzita dopravy'!$H$5,'A2 Intenzita dopravy'!$H8,IF(AD$5&gt;=MAX($F$68:$L$68),AC8/AB8*AC8,IF(AD$5&lt;'A2 Intenzita dopravy'!$H$5,(INDEX($B$69:$L$136,MATCH('A2 Intenzita dopravy'!$F8&amp;'A2 Intenzita dopravy'!$G8&amp;'A2.1 Intenzita dopravy'!$E$3,$E$69:$E$136,0),MATCH(AD$5,$B$68:$L$68,1))/INDEX($B$69:$L$136,MATCH('A2 Intenzita dopravy'!$F8&amp;'A2 Intenzita dopravy'!$G8&amp;'A2.1 Intenzita dopravy'!$E$3,$E$69:$E$136,0),MATCH(AD$5,$B$68:$L$68,1)+1))^(1/5)*AE8,(INDEX($B$69:$L$136,MATCH('A2 Intenzita dopravy'!$F8&amp;'A2 Intenzita dopravy'!$G8&amp;'A2.1 Intenzita dopravy'!$E$3,$E$69:$E$136,0),MATCH(AD$5,$B$68:$L$68,1)+1)/INDEX($B$69:$L$136,MATCH('A2 Intenzita dopravy'!$F8&amp;'A2 Intenzita dopravy'!$G8&amp;'A2.1 Intenzita dopravy'!$E$3,$E$69:$E$136,0),MATCH(AD$5,$B$68:$L$68,1)))^(1/5)*AC8))),0)</f>
        <v>14132.596394868711</v>
      </c>
      <c r="AE8" s="30">
        <f>IFERROR(IF(AE$5='A2 Intenzita dopravy'!$H$5,'A2 Intenzita dopravy'!$H8,IF(AE$5&gt;=MAX($F$68:$L$68),AD8/AC8*AD8,IF(AE$5&lt;'A2 Intenzita dopravy'!$H$5,(INDEX($B$69:$L$136,MATCH('A2 Intenzita dopravy'!$F8&amp;'A2 Intenzita dopravy'!$G8&amp;'A2.1 Intenzita dopravy'!$E$3,$E$69:$E$136,0),MATCH(AE$5,$B$68:$L$68,1))/INDEX($B$69:$L$136,MATCH('A2 Intenzita dopravy'!$F8&amp;'A2 Intenzita dopravy'!$G8&amp;'A2.1 Intenzita dopravy'!$E$3,$E$69:$E$136,0),MATCH(AE$5,$B$68:$L$68,1)+1))^(1/5)*AF8,(INDEX($B$69:$L$136,MATCH('A2 Intenzita dopravy'!$F8&amp;'A2 Intenzita dopravy'!$G8&amp;'A2.1 Intenzita dopravy'!$E$3,$E$69:$E$136,0),MATCH(AE$5,$B$68:$L$68,1)+1)/INDEX($B$69:$L$136,MATCH('A2 Intenzita dopravy'!$F8&amp;'A2 Intenzita dopravy'!$G8&amp;'A2.1 Intenzita dopravy'!$E$3,$E$69:$E$136,0),MATCH(AE$5,$B$68:$L$68,1)))^(1/5)*AD8))),0)</f>
        <v>14313.842745809607</v>
      </c>
      <c r="AF8" s="30">
        <f>IFERROR(IF(AF$5='A2 Intenzita dopravy'!$H$5,'A2 Intenzita dopravy'!$H8,IF(AF$5&gt;=MAX($F$68:$L$68),AE8/AD8*AE8,IF(AF$5&lt;'A2 Intenzita dopravy'!$H$5,(INDEX($B$69:$L$136,MATCH('A2 Intenzita dopravy'!$F8&amp;'A2 Intenzita dopravy'!$G8&amp;'A2.1 Intenzita dopravy'!$E$3,$E$69:$E$136,0),MATCH(AF$5,$B$68:$L$68,1))/INDEX($B$69:$L$136,MATCH('A2 Intenzita dopravy'!$F8&amp;'A2 Intenzita dopravy'!$G8&amp;'A2.1 Intenzita dopravy'!$E$3,$E$69:$E$136,0),MATCH(AF$5,$B$68:$L$68,1)+1))^(1/5)*AG8,(INDEX($B$69:$L$136,MATCH('A2 Intenzita dopravy'!$F8&amp;'A2 Intenzita dopravy'!$G8&amp;'A2.1 Intenzita dopravy'!$E$3,$E$69:$E$136,0),MATCH(AF$5,$B$68:$L$68,1)+1)/INDEX($B$69:$L$136,MATCH('A2 Intenzita dopravy'!$F8&amp;'A2 Intenzita dopravy'!$G8&amp;'A2.1 Intenzita dopravy'!$E$3,$E$69:$E$136,0),MATCH(AF$5,$B$68:$L$68,1)))^(1/5)*AE8))),0)</f>
        <v>14497.413527365481</v>
      </c>
      <c r="AG8" s="30">
        <f>IFERROR(IF(AG$5='A2 Intenzita dopravy'!$H$5,'A2 Intenzita dopravy'!$H8,IF(AG$5&gt;=MAX($F$68:$L$68),AF8/AE8*AF8,IF(AG$5&lt;'A2 Intenzita dopravy'!$H$5,(INDEX($B$69:$L$136,MATCH('A2 Intenzita dopravy'!$F8&amp;'A2 Intenzita dopravy'!$G8&amp;'A2.1 Intenzita dopravy'!$E$3,$E$69:$E$136,0),MATCH(AG$5,$B$68:$L$68,1))/INDEX($B$69:$L$136,MATCH('A2 Intenzita dopravy'!$F8&amp;'A2 Intenzita dopravy'!$G8&amp;'A2.1 Intenzita dopravy'!$E$3,$E$69:$E$136,0),MATCH(AG$5,$B$68:$L$68,1)+1))^(1/5)*AH8,(INDEX($B$69:$L$136,MATCH('A2 Intenzita dopravy'!$F8&amp;'A2 Intenzita dopravy'!$G8&amp;'A2.1 Intenzita dopravy'!$E$3,$E$69:$E$136,0),MATCH(AG$5,$B$68:$L$68,1)+1)/INDEX($B$69:$L$136,MATCH('A2 Intenzita dopravy'!$F8&amp;'A2 Intenzita dopravy'!$G8&amp;'A2.1 Intenzita dopravy'!$E$3,$E$69:$E$136,0),MATCH(AG$5,$B$68:$L$68,1)))^(1/5)*AF8))),0)</f>
        <v>14683.338549668544</v>
      </c>
      <c r="AH8" s="30">
        <f>IFERROR(IF(AH$5='A2 Intenzita dopravy'!$H$5,'A2 Intenzita dopravy'!$H8,IF(AH$5&gt;=MAX($F$68:$L$68),AG8/AF8*AG8,IF(AH$5&lt;'A2 Intenzita dopravy'!$H$5,(INDEX($B$69:$L$136,MATCH('A2 Intenzita dopravy'!$F8&amp;'A2 Intenzita dopravy'!$G8&amp;'A2.1 Intenzita dopravy'!$E$3,$E$69:$E$136,0),MATCH(AH$5,$B$68:$L$68,1))/INDEX($B$69:$L$136,MATCH('A2 Intenzita dopravy'!$F8&amp;'A2 Intenzita dopravy'!$G8&amp;'A2.1 Intenzita dopravy'!$E$3,$E$69:$E$136,0),MATCH(AH$5,$B$68:$L$68,1)+1))^(1/5)*AI8,(INDEX($B$69:$L$136,MATCH('A2 Intenzita dopravy'!$F8&amp;'A2 Intenzita dopravy'!$G8&amp;'A2.1 Intenzita dopravy'!$E$3,$E$69:$E$136,0),MATCH(AH$5,$B$68:$L$68,1)+1)/INDEX($B$69:$L$136,MATCH('A2 Intenzita dopravy'!$F8&amp;'A2 Intenzita dopravy'!$G8&amp;'A2.1 Intenzita dopravy'!$E$3,$E$69:$E$136,0),MATCH(AH$5,$B$68:$L$68,1)))^(1/5)*AG8))),0)</f>
        <v>14871.648005157096</v>
      </c>
      <c r="AI8" s="30">
        <f>IFERROR(IF(AI$5='A2 Intenzita dopravy'!$H$5,'A2 Intenzita dopravy'!$H8,IF(AI$5&gt;=MAX($F$68:$L$68),AH8/AG8*AH8,IF(AI$5&lt;'A2 Intenzita dopravy'!$H$5,(INDEX($B$69:$L$136,MATCH('A2 Intenzita dopravy'!$F8&amp;'A2 Intenzita dopravy'!$G8&amp;'A2.1 Intenzita dopravy'!$E$3,$E$69:$E$136,0),MATCH(AI$5,$B$68:$L$68,1))/INDEX($B$69:$L$136,MATCH('A2 Intenzita dopravy'!$F8&amp;'A2 Intenzita dopravy'!$G8&amp;'A2.1 Intenzita dopravy'!$E$3,$E$69:$E$136,0),MATCH(AI$5,$B$68:$L$68,1)+1))^(1/5)*AJ8,(INDEX($B$69:$L$136,MATCH('A2 Intenzita dopravy'!$F8&amp;'A2 Intenzita dopravy'!$G8&amp;'A2.1 Intenzita dopravy'!$E$3,$E$69:$E$136,0),MATCH(AI$5,$B$68:$L$68,1)+1)/INDEX($B$69:$L$136,MATCH('A2 Intenzita dopravy'!$F8&amp;'A2 Intenzita dopravy'!$G8&amp;'A2.1 Intenzita dopravy'!$E$3,$E$69:$E$136,0),MATCH(AI$5,$B$68:$L$68,1)))^(1/5)*AH8))),0)</f>
        <v>15062.372473478488</v>
      </c>
      <c r="AJ8" s="30">
        <f>IFERROR(IF(AJ$5='A2 Intenzita dopravy'!$H$5,'A2 Intenzita dopravy'!$H8,IF(AJ$5&gt;=MAX($F$68:$L$68),AI8/AH8*AI8,IF(AJ$5&lt;'A2 Intenzita dopravy'!$H$5,(INDEX($B$69:$L$136,MATCH('A2 Intenzita dopravy'!$F8&amp;'A2 Intenzita dopravy'!$G8&amp;'A2.1 Intenzita dopravy'!$E$3,$E$69:$E$136,0),MATCH(AJ$5,$B$68:$L$68,1))/INDEX($B$69:$L$136,MATCH('A2 Intenzita dopravy'!$F8&amp;'A2 Intenzita dopravy'!$G8&amp;'A2.1 Intenzita dopravy'!$E$3,$E$69:$E$136,0),MATCH(AJ$5,$B$68:$L$68,1)+1))^(1/5)*AK8,(INDEX($B$69:$L$136,MATCH('A2 Intenzita dopravy'!$F8&amp;'A2 Intenzita dopravy'!$G8&amp;'A2.1 Intenzita dopravy'!$E$3,$E$69:$E$136,0),MATCH(AJ$5,$B$68:$L$68,1)+1)/INDEX($B$69:$L$136,MATCH('A2 Intenzita dopravy'!$F8&amp;'A2 Intenzita dopravy'!$G8&amp;'A2.1 Intenzita dopravy'!$E$3,$E$69:$E$136,0),MATCH(AJ$5,$B$68:$L$68,1)))^(1/5)*AI8))),0)</f>
        <v>15255.542926454968</v>
      </c>
      <c r="AK8" s="30">
        <f>IFERROR(IF(AK$5='A2 Intenzita dopravy'!$H$5,'A2 Intenzita dopravy'!$H8,IF(AK$5&gt;=MAX($F$68:$L$68),AJ8/AI8*AJ8,IF(AK$5&lt;'A2 Intenzita dopravy'!$H$5,(INDEX($B$69:$L$136,MATCH('A2 Intenzita dopravy'!$F8&amp;'A2 Intenzita dopravy'!$G8&amp;'A2.1 Intenzita dopravy'!$E$3,$E$69:$E$136,0),MATCH(AK$5,$B$68:$L$68,1))/INDEX($B$69:$L$136,MATCH('A2 Intenzita dopravy'!$F8&amp;'A2 Intenzita dopravy'!$G8&amp;'A2.1 Intenzita dopravy'!$E$3,$E$69:$E$136,0),MATCH(AK$5,$B$68:$L$68,1)+1))^(1/5)*AL8,(INDEX($B$69:$L$136,MATCH('A2 Intenzita dopravy'!$F8&amp;'A2 Intenzita dopravy'!$G8&amp;'A2.1 Intenzita dopravy'!$E$3,$E$69:$E$136,0),MATCH(AK$5,$B$68:$L$68,1)+1)/INDEX($B$69:$L$136,MATCH('A2 Intenzita dopravy'!$F8&amp;'A2 Intenzita dopravy'!$G8&amp;'A2.1 Intenzita dopravy'!$E$3,$E$69:$E$136,0),MATCH(AK$5,$B$68:$L$68,1)))^(1/5)*AJ8))),0)</f>
        <v>15451.190733113202</v>
      </c>
      <c r="AL8" s="30">
        <f>IFERROR(IF(AL$5='A2 Intenzita dopravy'!$H$5,'A2 Intenzita dopravy'!$H8,IF(AL$5&gt;=MAX($F$68:$L$68),AK8/AJ8*AK8,IF(AL$5&lt;'A2 Intenzita dopravy'!$H$5,(INDEX($B$69:$L$136,MATCH('A2 Intenzita dopravy'!$F8&amp;'A2 Intenzita dopravy'!$G8&amp;'A2.1 Intenzita dopravy'!$E$3,$E$69:$E$136,0),MATCH(AL$5,$B$68:$L$68,1))/INDEX($B$69:$L$136,MATCH('A2 Intenzita dopravy'!$F8&amp;'A2 Intenzita dopravy'!$G8&amp;'A2.1 Intenzita dopravy'!$E$3,$E$69:$E$136,0),MATCH(AL$5,$B$68:$L$68,1)+1))^(1/5)*AM8,(INDEX($B$69:$L$136,MATCH('A2 Intenzita dopravy'!$F8&amp;'A2 Intenzita dopravy'!$G8&amp;'A2.1 Intenzita dopravy'!$E$3,$E$69:$E$136,0),MATCH(AL$5,$B$68:$L$68,1)+1)/INDEX($B$69:$L$136,MATCH('A2 Intenzita dopravy'!$F8&amp;'A2 Intenzita dopravy'!$G8&amp;'A2.1 Intenzita dopravy'!$E$3,$E$69:$E$136,0),MATCH(AL$5,$B$68:$L$68,1)))^(1/5)*AK8))),0)</f>
        <v>15649.34766477831</v>
      </c>
      <c r="AM8" s="30">
        <f>IFERROR(IF(AM$5='A2 Intenzita dopravy'!$H$5,'A2 Intenzita dopravy'!$H8,IF(AM$5&gt;=MAX($F$68:$L$68),AL8/AK8*AL8,IF(AM$5&lt;'A2 Intenzita dopravy'!$H$5,(INDEX($B$69:$L$136,MATCH('A2 Intenzita dopravy'!$F8&amp;'A2 Intenzita dopravy'!$G8&amp;'A2.1 Intenzita dopravy'!$E$3,$E$69:$E$136,0),MATCH(AM$5,$B$68:$L$68,1))/INDEX($B$69:$L$136,MATCH('A2 Intenzita dopravy'!$F8&amp;'A2 Intenzita dopravy'!$G8&amp;'A2.1 Intenzita dopravy'!$E$3,$E$69:$E$136,0),MATCH(AM$5,$B$68:$L$68,1)+1))^(1/5)*AN8,(INDEX($B$69:$L$136,MATCH('A2 Intenzita dopravy'!$F8&amp;'A2 Intenzita dopravy'!$G8&amp;'A2.1 Intenzita dopravy'!$E$3,$E$69:$E$136,0),MATCH(AM$5,$B$68:$L$68,1)+1)/INDEX($B$69:$L$136,MATCH('A2 Intenzita dopravy'!$F8&amp;'A2 Intenzita dopravy'!$G8&amp;'A2.1 Intenzita dopravy'!$E$3,$E$69:$E$136,0),MATCH(AM$5,$B$68:$L$68,1)))^(1/5)*AL8))),0)</f>
        <v>15850.045900233214</v>
      </c>
      <c r="AN8" s="30">
        <f>IFERROR(IF(AN$5='A2 Intenzita dopravy'!$H$5,'A2 Intenzita dopravy'!$H8,IF(AN$5&gt;=MAX($F$68:$L$68),AM8/AL8*AM8,IF(AN$5&lt;'A2 Intenzita dopravy'!$H$5,(INDEX($B$69:$L$136,MATCH('A2 Intenzita dopravy'!$F8&amp;'A2 Intenzita dopravy'!$G8&amp;'A2.1 Intenzita dopravy'!$E$3,$E$69:$E$136,0),MATCH(AN$5,$B$68:$L$68,1))/INDEX($B$69:$L$136,MATCH('A2 Intenzita dopravy'!$F8&amp;'A2 Intenzita dopravy'!$G8&amp;'A2.1 Intenzita dopravy'!$E$3,$E$69:$E$136,0),MATCH(AN$5,$B$68:$L$68,1)+1))^(1/5)*AO8,(INDEX($B$69:$L$136,MATCH('A2 Intenzita dopravy'!$F8&amp;'A2 Intenzita dopravy'!$G8&amp;'A2.1 Intenzita dopravy'!$E$3,$E$69:$E$136,0),MATCH(AN$5,$B$68:$L$68,1)+1)/INDEX($B$69:$L$136,MATCH('A2 Intenzita dopravy'!$F8&amp;'A2 Intenzita dopravy'!$G8&amp;'A2.1 Intenzita dopravy'!$E$3,$E$69:$E$136,0),MATCH(AN$5,$B$68:$L$68,1)))^(1/5)*AM8))),0)</f>
        <v>16053.31803094417</v>
      </c>
      <c r="AO8" s="30">
        <f>IFERROR(IF(AO$5='A2 Intenzita dopravy'!$H$5,'A2 Intenzita dopravy'!$H8,IF(AO$5&gt;=MAX($F$68:$L$68),AN8/AM8*AN8,IF(AO$5&lt;'A2 Intenzita dopravy'!$H$5,(INDEX($B$69:$L$136,MATCH('A2 Intenzita dopravy'!$F8&amp;'A2 Intenzita dopravy'!$G8&amp;'A2.1 Intenzita dopravy'!$E$3,$E$69:$E$136,0),MATCH(AO$5,$B$68:$L$68,1))/INDEX($B$69:$L$136,MATCH('A2 Intenzita dopravy'!$F8&amp;'A2 Intenzita dopravy'!$G8&amp;'A2.1 Intenzita dopravy'!$E$3,$E$69:$E$136,0),MATCH(AO$5,$B$68:$L$68,1)+1))^(1/5)*AP8,(INDEX($B$69:$L$136,MATCH('A2 Intenzita dopravy'!$F8&amp;'A2 Intenzita dopravy'!$G8&amp;'A2.1 Intenzita dopravy'!$E$3,$E$69:$E$136,0),MATCH(AO$5,$B$68:$L$68,1)+1)/INDEX($B$69:$L$136,MATCH('A2 Intenzita dopravy'!$F8&amp;'A2 Intenzita dopravy'!$G8&amp;'A2.1 Intenzita dopravy'!$E$3,$E$69:$E$136,0),MATCH(AO$5,$B$68:$L$68,1)))^(1/5)*AN8))),0)</f>
        <v>16259.197066353314</v>
      </c>
      <c r="AP8" s="30">
        <f>IFERROR(IF(AP$5='A2 Intenzita dopravy'!$H$5,'A2 Intenzita dopravy'!$H8,IF(AP$5&gt;=MAX($F$68:$L$68),AO8/AN8*AO8,IF(AP$5&lt;'A2 Intenzita dopravy'!$H$5,(INDEX($B$69:$L$136,MATCH('A2 Intenzita dopravy'!$F8&amp;'A2 Intenzita dopravy'!$G8&amp;'A2.1 Intenzita dopravy'!$E$3,$E$69:$E$136,0),MATCH(AP$5,$B$68:$L$68,1))/INDEX($B$69:$L$136,MATCH('A2 Intenzita dopravy'!$F8&amp;'A2 Intenzita dopravy'!$G8&amp;'A2.1 Intenzita dopravy'!$E$3,$E$69:$E$136,0),MATCH(AP$5,$B$68:$L$68,1)+1))^(1/5)*AQ8,(INDEX($B$69:$L$136,MATCH('A2 Intenzita dopravy'!$F8&amp;'A2 Intenzita dopravy'!$G8&amp;'A2.1 Intenzita dopravy'!$E$3,$E$69:$E$136,0),MATCH(AP$5,$B$68:$L$68,1)+1)/INDEX($B$69:$L$136,MATCH('A2 Intenzita dopravy'!$F8&amp;'A2 Intenzita dopravy'!$G8&amp;'A2.1 Intenzita dopravy'!$E$3,$E$69:$E$136,0),MATCH(AP$5,$B$68:$L$68,1)))^(1/5)*AO8))),0)</f>
        <v>16467.716439239066</v>
      </c>
      <c r="AQ8" s="30">
        <f>IFERROR(IF(AQ$5='A2 Intenzita dopravy'!$H$5,'A2 Intenzita dopravy'!$H8,IF(AQ$5&gt;=MAX($F$68:$L$68),AP8/AO8*AP8,IF(AQ$5&lt;'A2 Intenzita dopravy'!$H$5,(INDEX($B$69:$L$136,MATCH('A2 Intenzita dopravy'!$F8&amp;'A2 Intenzita dopravy'!$G8&amp;'A2.1 Intenzita dopravy'!$E$3,$E$69:$E$136,0),MATCH(AQ$5,$B$68:$L$68,1))/INDEX($B$69:$L$136,MATCH('A2 Intenzita dopravy'!$F8&amp;'A2 Intenzita dopravy'!$G8&amp;'A2.1 Intenzita dopravy'!$E$3,$E$69:$E$136,0),MATCH(AQ$5,$B$68:$L$68,1)+1))^(1/5)*AR8,(INDEX($B$69:$L$136,MATCH('A2 Intenzita dopravy'!$F8&amp;'A2 Intenzita dopravy'!$G8&amp;'A2.1 Intenzita dopravy'!$E$3,$E$69:$E$136,0),MATCH(AQ$5,$B$68:$L$68,1)+1)/INDEX($B$69:$L$136,MATCH('A2 Intenzita dopravy'!$F8&amp;'A2 Intenzita dopravy'!$G8&amp;'A2.1 Intenzita dopravy'!$E$3,$E$69:$E$136,0),MATCH(AQ$5,$B$68:$L$68,1)))^(1/5)*AP8))),0)</f>
        <v>16678.910011145297</v>
      </c>
      <c r="AR8" s="30">
        <f>IFERROR(IF(AR$5='A2 Intenzita dopravy'!$H$5,'A2 Intenzita dopravy'!$H8,IF(AR$5&gt;=MAX($F$68:$L$68),AQ8/AP8*AQ8,IF(AR$5&lt;'A2 Intenzita dopravy'!$H$5,(INDEX($B$69:$L$136,MATCH('A2 Intenzita dopravy'!$F8&amp;'A2 Intenzita dopravy'!$G8&amp;'A2.1 Intenzita dopravy'!$E$3,$E$69:$E$136,0),MATCH(AR$5,$B$68:$L$68,1))/INDEX($B$69:$L$136,MATCH('A2 Intenzita dopravy'!$F8&amp;'A2 Intenzita dopravy'!$G8&amp;'A2.1 Intenzita dopravy'!$E$3,$E$69:$E$136,0),MATCH(AR$5,$B$68:$L$68,1)+1))^(1/5)*AS8,(INDEX($B$69:$L$136,MATCH('A2 Intenzita dopravy'!$F8&amp;'A2 Intenzita dopravy'!$G8&amp;'A2.1 Intenzita dopravy'!$E$3,$E$69:$E$136,0),MATCH(AR$5,$B$68:$L$68,1)+1)/INDEX($B$69:$L$136,MATCH('A2 Intenzita dopravy'!$F8&amp;'A2 Intenzita dopravy'!$G8&amp;'A2.1 Intenzita dopravy'!$E$3,$E$69:$E$136,0),MATCH(AR$5,$B$68:$L$68,1)))^(1/5)*AQ8))),0)</f>
        <v>16892.812077880128</v>
      </c>
      <c r="AS8" s="30">
        <f>IFERROR(IF(AS$5='A2 Intenzita dopravy'!$H$5,'A2 Intenzita dopravy'!$H8,IF(AS$5&gt;=MAX($F$68:$L$68),AR8/AQ8*AR8,IF(AS$5&lt;'A2 Intenzita dopravy'!$H$5,(INDEX($B$69:$L$136,MATCH('A2 Intenzita dopravy'!$F8&amp;'A2 Intenzita dopravy'!$G8&amp;'A2.1 Intenzita dopravy'!$E$3,$E$69:$E$136,0),MATCH(AS$5,$B$68:$L$68,1))/INDEX($B$69:$L$136,MATCH('A2 Intenzita dopravy'!$F8&amp;'A2 Intenzita dopravy'!$G8&amp;'A2.1 Intenzita dopravy'!$E$3,$E$69:$E$136,0),MATCH(AS$5,$B$68:$L$68,1)+1))^(1/5)*AT8,(INDEX($B$69:$L$136,MATCH('A2 Intenzita dopravy'!$F8&amp;'A2 Intenzita dopravy'!$G8&amp;'A2.1 Intenzita dopravy'!$E$3,$E$69:$E$136,0),MATCH(AS$5,$B$68:$L$68,1)+1)/INDEX($B$69:$L$136,MATCH('A2 Intenzita dopravy'!$F8&amp;'A2 Intenzita dopravy'!$G8&amp;'A2.1 Intenzita dopravy'!$E$3,$E$69:$E$136,0),MATCH(AS$5,$B$68:$L$68,1)))^(1/5)*AR8))),0)</f>
        <v>17109.457375085229</v>
      </c>
      <c r="AT8" s="30">
        <f>IFERROR(IF(AT$5='A2 Intenzita dopravy'!$H$5,'A2 Intenzita dopravy'!$H8,IF(AT$5&gt;=MAX($F$68:$L$68),AS8/AR8*AS8,IF(AT$5&lt;'A2 Intenzita dopravy'!$H$5,(INDEX($B$69:$L$136,MATCH('A2 Intenzita dopravy'!$F8&amp;'A2 Intenzita dopravy'!$G8&amp;'A2.1 Intenzita dopravy'!$E$3,$E$69:$E$136,0),MATCH(AT$5,$B$68:$L$68,1))/INDEX($B$69:$L$136,MATCH('A2 Intenzita dopravy'!$F8&amp;'A2 Intenzita dopravy'!$G8&amp;'A2.1 Intenzita dopravy'!$E$3,$E$69:$E$136,0),MATCH(AT$5,$B$68:$L$68,1)+1))^(1/5)*AU8,(INDEX($B$69:$L$136,MATCH('A2 Intenzita dopravy'!$F8&amp;'A2 Intenzita dopravy'!$G8&amp;'A2.1 Intenzita dopravy'!$E$3,$E$69:$E$136,0),MATCH(AT$5,$B$68:$L$68,1)+1)/INDEX($B$69:$L$136,MATCH('A2 Intenzita dopravy'!$F8&amp;'A2 Intenzita dopravy'!$G8&amp;'A2.1 Intenzita dopravy'!$E$3,$E$69:$E$136,0),MATCH(AT$5,$B$68:$L$68,1)))^(1/5)*AS8))),0)</f>
        <v>17328.881083876553</v>
      </c>
      <c r="AU8" s="30">
        <f>IFERROR(IF(AU$5='A2 Intenzita dopravy'!$H$5,'A2 Intenzita dopravy'!$H8,IF(AU$5&gt;=MAX($F$68:$L$68),AT8/AS8*AT8,IF(AU$5&lt;'A2 Intenzita dopravy'!$H$5,(INDEX($B$69:$L$136,MATCH('A2 Intenzita dopravy'!$F8&amp;'A2 Intenzita dopravy'!$G8&amp;'A2.1 Intenzita dopravy'!$E$3,$E$69:$E$136,0),MATCH(AU$5,$B$68:$L$68,1))/INDEX($B$69:$L$136,MATCH('A2 Intenzita dopravy'!$F8&amp;'A2 Intenzita dopravy'!$G8&amp;'A2.1 Intenzita dopravy'!$E$3,$E$69:$E$136,0),MATCH(AU$5,$B$68:$L$68,1)+1))^(1/5)*AV8,(INDEX($B$69:$L$136,MATCH('A2 Intenzita dopravy'!$F8&amp;'A2 Intenzita dopravy'!$G8&amp;'A2.1 Intenzita dopravy'!$E$3,$E$69:$E$136,0),MATCH(AU$5,$B$68:$L$68,1)+1)/INDEX($B$69:$L$136,MATCH('A2 Intenzita dopravy'!$F8&amp;'A2 Intenzita dopravy'!$G8&amp;'A2.1 Intenzita dopravy'!$E$3,$E$69:$E$136,0),MATCH(AU$5,$B$68:$L$68,1)))^(1/5)*AT8))),0)</f>
        <v>17551.11883655742</v>
      </c>
      <c r="AV8" s="30">
        <f>IFERROR(IF(AV$5='A2 Intenzita dopravy'!$H$5,'A2 Intenzita dopravy'!$H8,IF(AV$5&gt;=MAX($F$68:$L$68),AU8/AT8*AU8,IF(AV$5&lt;'A2 Intenzita dopravy'!$H$5,(INDEX($B$69:$L$136,MATCH('A2 Intenzita dopravy'!$F8&amp;'A2 Intenzita dopravy'!$G8&amp;'A2.1 Intenzita dopravy'!$E$3,$E$69:$E$136,0),MATCH(AV$5,$B$68:$L$68,1))/INDEX($B$69:$L$136,MATCH('A2 Intenzita dopravy'!$F8&amp;'A2 Intenzita dopravy'!$G8&amp;'A2.1 Intenzita dopravy'!$E$3,$E$69:$E$136,0),MATCH(AV$5,$B$68:$L$68,1)+1))^(1/5)*AW8,(INDEX($B$69:$L$136,MATCH('A2 Intenzita dopravy'!$F8&amp;'A2 Intenzita dopravy'!$G8&amp;'A2.1 Intenzita dopravy'!$E$3,$E$69:$E$136,0),MATCH(AV$5,$B$68:$L$68,1)+1)/INDEX($B$69:$L$136,MATCH('A2 Intenzita dopravy'!$F8&amp;'A2 Intenzita dopravy'!$G8&amp;'A2.1 Intenzita dopravy'!$E$3,$E$69:$E$136,0),MATCH(AV$5,$B$68:$L$68,1)))^(1/5)*AU8))),0)</f>
        <v>17776.206722404851</v>
      </c>
      <c r="AW8" s="30">
        <f>IFERROR(IF(AW$5='A2 Intenzita dopravy'!$H$5,'A2 Intenzita dopravy'!$H8,IF(AW$5&gt;=MAX($F$68:$L$68),AV8/AU8*AV8,IF(AW$5&lt;'A2 Intenzita dopravy'!$H$5,(INDEX($B$69:$L$136,MATCH('A2 Intenzita dopravy'!$F8&amp;'A2 Intenzita dopravy'!$G8&amp;'A2.1 Intenzita dopravy'!$E$3,$E$69:$E$136,0),MATCH(AW$5,$B$68:$L$68,1))/INDEX($B$69:$L$136,MATCH('A2 Intenzita dopravy'!$F8&amp;'A2 Intenzita dopravy'!$G8&amp;'A2.1 Intenzita dopravy'!$E$3,$E$69:$E$136,0),MATCH(AW$5,$B$68:$L$68,1)+1))^(1/5)*AX8,(INDEX($B$69:$L$136,MATCH('A2 Intenzita dopravy'!$F8&amp;'A2 Intenzita dopravy'!$G8&amp;'A2.1 Intenzita dopravy'!$E$3,$E$69:$E$136,0),MATCH(AW$5,$B$68:$L$68,1)+1)/INDEX($B$69:$L$136,MATCH('A2 Intenzita dopravy'!$F8&amp;'A2 Intenzita dopravy'!$G8&amp;'A2.1 Intenzita dopravy'!$E$3,$E$69:$E$136,0),MATCH(AW$5,$B$68:$L$68,1)))^(1/5)*AV8))),0)</f>
        <v>18004.181293530131</v>
      </c>
      <c r="AX8" s="30">
        <f>IFERROR(IF(AX$5='A2 Intenzita dopravy'!$H$5,'A2 Intenzita dopravy'!$H8,IF(AX$5&gt;=MAX($F$68:$L$68),AW8/AV8*AW8,IF(AX$5&lt;'A2 Intenzita dopravy'!$H$5,(INDEX($B$69:$L$136,MATCH('A2 Intenzita dopravy'!$F8&amp;'A2 Intenzita dopravy'!$G8&amp;'A2.1 Intenzita dopravy'!$E$3,$E$69:$E$136,0),MATCH(AX$5,$B$68:$L$68,1))/INDEX($B$69:$L$136,MATCH('A2 Intenzita dopravy'!$F8&amp;'A2 Intenzita dopravy'!$G8&amp;'A2.1 Intenzita dopravy'!$E$3,$E$69:$E$136,0),MATCH(AX$5,$B$68:$L$68,1)+1))^(1/5)*AY8,(INDEX($B$69:$L$136,MATCH('A2 Intenzita dopravy'!$F8&amp;'A2 Intenzita dopravy'!$G8&amp;'A2.1 Intenzita dopravy'!$E$3,$E$69:$E$136,0),MATCH(AX$5,$B$68:$L$68,1)+1)/INDEX($B$69:$L$136,MATCH('A2 Intenzita dopravy'!$F8&amp;'A2 Intenzita dopravy'!$G8&amp;'A2.1 Intenzita dopravy'!$E$3,$E$69:$E$136,0),MATCH(AX$5,$B$68:$L$68,1)))^(1/5)*AW8))),0)</f>
        <v>18235.079570814512</v>
      </c>
      <c r="AY8" s="30">
        <f>IFERROR(IF(AY$5='A2 Intenzita dopravy'!$H$5,'A2 Intenzita dopravy'!$H8,IF(AY$5&gt;=MAX($F$68:$L$68),AX8/AW8*AX8,IF(AY$5&lt;'A2 Intenzita dopravy'!$H$5,(INDEX($B$69:$L$136,MATCH('A2 Intenzita dopravy'!$F8&amp;'A2 Intenzita dopravy'!$G8&amp;'A2.1 Intenzita dopravy'!$E$3,$E$69:$E$136,0),MATCH(AY$5,$B$68:$L$68,1))/INDEX($B$69:$L$136,MATCH('A2 Intenzita dopravy'!$F8&amp;'A2 Intenzita dopravy'!$G8&amp;'A2.1 Intenzita dopravy'!$E$3,$E$69:$E$136,0),MATCH(AY$5,$B$68:$L$68,1)+1))^(1/5)*AZ8,(INDEX($B$69:$L$136,MATCH('A2 Intenzita dopravy'!$F8&amp;'A2 Intenzita dopravy'!$G8&amp;'A2.1 Intenzita dopravy'!$E$3,$E$69:$E$136,0),MATCH(AY$5,$B$68:$L$68,1)+1)/INDEX($B$69:$L$136,MATCH('A2 Intenzita dopravy'!$F8&amp;'A2 Intenzita dopravy'!$G8&amp;'A2.1 Intenzita dopravy'!$E$3,$E$69:$E$136,0),MATCH(AY$5,$B$68:$L$68,1)))^(1/5)*AX8))),0)</f>
        <v>18468.939049921053</v>
      </c>
      <c r="AZ8" s="30">
        <f>IFERROR(IF(AZ$5='A2 Intenzita dopravy'!$H$5,'A2 Intenzita dopravy'!$H8,IF(AZ$5&gt;=MAX($F$68:$L$68),AY8/AX8*AY8,IF(AZ$5&lt;'A2 Intenzita dopravy'!$H$5,(INDEX($B$69:$L$136,MATCH('A2 Intenzita dopravy'!$F8&amp;'A2 Intenzita dopravy'!$G8&amp;'A2.1 Intenzita dopravy'!$E$3,$E$69:$E$136,0),MATCH(AZ$5,$B$68:$L$68,1))/INDEX($B$69:$L$136,MATCH('A2 Intenzita dopravy'!$F8&amp;'A2 Intenzita dopravy'!$G8&amp;'A2.1 Intenzita dopravy'!$E$3,$E$69:$E$136,0),MATCH(AZ$5,$B$68:$L$68,1)+1))^(1/5)*BA8,(INDEX($B$69:$L$136,MATCH('A2 Intenzita dopravy'!$F8&amp;'A2 Intenzita dopravy'!$G8&amp;'A2.1 Intenzita dopravy'!$E$3,$E$69:$E$136,0),MATCH(AZ$5,$B$68:$L$68,1)+1)/INDEX($B$69:$L$136,MATCH('A2 Intenzita dopravy'!$F8&amp;'A2 Intenzita dopravy'!$G8&amp;'A2.1 Intenzita dopravy'!$E$3,$E$69:$E$136,0),MATCH(AZ$5,$B$68:$L$68,1)))^(1/5)*AY8))),0)</f>
        <v>18705.797707383554</v>
      </c>
      <c r="BA8" s="30">
        <f>IFERROR(IF(BA$5='A2 Intenzita dopravy'!$H$5,'A2 Intenzita dopravy'!$H8,IF(BA$5&gt;=MAX($F$68:$L$68),AZ8/AY8*AZ8,IF(BA$5&lt;'A2 Intenzita dopravy'!$H$5,(INDEX($B$69:$L$136,MATCH('A2 Intenzita dopravy'!$F8&amp;'A2 Intenzita dopravy'!$G8&amp;'A2.1 Intenzita dopravy'!$E$3,$E$69:$E$136,0),MATCH(BA$5,$B$68:$L$68,1))/INDEX($B$69:$L$136,MATCH('A2 Intenzita dopravy'!$F8&amp;'A2 Intenzita dopravy'!$G8&amp;'A2.1 Intenzita dopravy'!$E$3,$E$69:$E$136,0),MATCH(BA$5,$B$68:$L$68,1)+1))^(1/5)*BB8,(INDEX($B$69:$L$136,MATCH('A2 Intenzita dopravy'!$F8&amp;'A2 Intenzita dopravy'!$G8&amp;'A2.1 Intenzita dopravy'!$E$3,$E$69:$E$136,0),MATCH(BA$5,$B$68:$L$68,1)+1)/INDEX($B$69:$L$136,MATCH('A2 Intenzita dopravy'!$F8&amp;'A2 Intenzita dopravy'!$G8&amp;'A2.1 Intenzita dopravy'!$E$3,$E$69:$E$136,0),MATCH(BA$5,$B$68:$L$68,1)))^(1/5)*AZ8))),0)</f>
        <v>18945.694006773581</v>
      </c>
      <c r="BB8" s="30">
        <f>IFERROR(IF(BB$5='A2 Intenzita dopravy'!$H$5,'A2 Intenzita dopravy'!$H8,IF(BB$5&gt;=MAX($F$68:$L$68),BA8/AZ8*BA8,IF(BB$5&lt;'A2 Intenzita dopravy'!$H$5,(INDEX($B$69:$L$136,MATCH('A2 Intenzita dopravy'!$F8&amp;'A2 Intenzita dopravy'!$G8&amp;'A2.1 Intenzita dopravy'!$E$3,$E$69:$E$136,0),MATCH(BB$5,$B$68:$L$68,1))/INDEX($B$69:$L$136,MATCH('A2 Intenzita dopravy'!$F8&amp;'A2 Intenzita dopravy'!$G8&amp;'A2.1 Intenzita dopravy'!$E$3,$E$69:$E$136,0),MATCH(BB$5,$B$68:$L$68,1)+1))^(1/5)*BC8,(INDEX($B$69:$L$136,MATCH('A2 Intenzita dopravy'!$F8&amp;'A2 Intenzita dopravy'!$G8&amp;'A2.1 Intenzita dopravy'!$E$3,$E$69:$E$136,0),MATCH(BB$5,$B$68:$L$68,1)+1)/INDEX($B$69:$L$136,MATCH('A2 Intenzita dopravy'!$F8&amp;'A2 Intenzita dopravy'!$G8&amp;'A2.1 Intenzita dopravy'!$E$3,$E$69:$E$136,0),MATCH(BB$5,$B$68:$L$68,1)))^(1/5)*BA8))),0)</f>
        <v>19188.666904946578</v>
      </c>
    </row>
    <row r="9" spans="2:54" x14ac:dyDescent="0.2">
      <c r="B9" s="5">
        <v>3</v>
      </c>
      <c r="C9" s="5">
        <f>IF(ISBLANK('A2 Intenzita dopravy'!C9)=TRUE,"",'A2 Intenzita dopravy'!C9)</f>
        <v>90782</v>
      </c>
      <c r="D9" s="5" t="str">
        <f>IF(ISBLANK('A2 Intenzita dopravy'!D9)=TRUE,"",'A2 Intenzita dopravy'!D9)</f>
        <v>I/59 Tvrdošín - po OK II/520</v>
      </c>
      <c r="E9" s="30">
        <f>IFERROR(IF(E$5='A2 Intenzita dopravy'!$H$5,'A2 Intenzita dopravy'!$H9,IF(E$5&gt;=MAX($F$68:$L$68),D9/C9*D9,IF(E$5&lt;'A2 Intenzita dopravy'!$H$5,(INDEX($B$69:$L$136,MATCH('A2 Intenzita dopravy'!$F9&amp;'A2 Intenzita dopravy'!$G9&amp;'A2.1 Intenzita dopravy'!$E$3,$E$69:$E$136,0),MATCH(E$5,$B$68:$L$68,1))/INDEX($B$69:$L$136,MATCH('A2 Intenzita dopravy'!$F9&amp;'A2 Intenzita dopravy'!$G9&amp;'A2.1 Intenzita dopravy'!$E$3,$E$69:$E$136,0),MATCH(E$5,$B$68:$L$68,1)+1))^(1/5)*F9,(INDEX($B$69:$L$136,MATCH('A2 Intenzita dopravy'!$F9&amp;'A2 Intenzita dopravy'!$G9&amp;'A2.1 Intenzita dopravy'!$E$3,$E$69:$E$136,0),MATCH(E$5,$B$68:$L$68,1)+1)/INDEX($B$69:$L$136,MATCH('A2 Intenzita dopravy'!$F9&amp;'A2 Intenzita dopravy'!$G9&amp;'A2.1 Intenzita dopravy'!$E$3,$E$69:$E$136,0),MATCH(E$5,$B$68:$L$68,1)))^(1/5)*D9))),0)</f>
        <v>9987.6967194357985</v>
      </c>
      <c r="F9" s="30">
        <f>IFERROR(IF(F$5='A2 Intenzita dopravy'!$H$5,'A2 Intenzita dopravy'!$H9,IF(F$5&gt;=MAX($F$68:$L$68),E9/D9*E9,IF(F$5&lt;'A2 Intenzita dopravy'!$H$5,(INDEX($B$69:$L$136,MATCH('A2 Intenzita dopravy'!$F9&amp;'A2 Intenzita dopravy'!$G9&amp;'A2.1 Intenzita dopravy'!$E$3,$E$69:$E$136,0),MATCH(F$5,$B$68:$L$68,1))/INDEX($B$69:$L$136,MATCH('A2 Intenzita dopravy'!$F9&amp;'A2 Intenzita dopravy'!$G9&amp;'A2.1 Intenzita dopravy'!$E$3,$E$69:$E$136,0),MATCH(F$5,$B$68:$L$68,1)+1))^(1/5)*G9,(INDEX($B$69:$L$136,MATCH('A2 Intenzita dopravy'!$F9&amp;'A2 Intenzita dopravy'!$G9&amp;'A2.1 Intenzita dopravy'!$E$3,$E$69:$E$136,0),MATCH(F$5,$B$68:$L$68,1)+1)/INDEX($B$69:$L$136,MATCH('A2 Intenzita dopravy'!$F9&amp;'A2 Intenzita dopravy'!$G9&amp;'A2.1 Intenzita dopravy'!$E$3,$E$69:$E$136,0),MATCH(F$5,$B$68:$L$68,1)))^(1/5)*E9))),0)</f>
        <v>10160</v>
      </c>
      <c r="G9" s="30">
        <f>IFERROR(IF(G$5='A2 Intenzita dopravy'!$H$5,'A2 Intenzita dopravy'!$H9,IF(G$5&gt;=MAX($F$68:$L$68),F9/E9*F9,IF(G$5&lt;'A2 Intenzita dopravy'!$H$5,(INDEX($B$69:$L$136,MATCH('A2 Intenzita dopravy'!$F9&amp;'A2 Intenzita dopravy'!$G9&amp;'A2.1 Intenzita dopravy'!$E$3,$E$69:$E$136,0),MATCH(G$5,$B$68:$L$68,1))/INDEX($B$69:$L$136,MATCH('A2 Intenzita dopravy'!$F9&amp;'A2 Intenzita dopravy'!$G9&amp;'A2.1 Intenzita dopravy'!$E$3,$E$69:$E$136,0),MATCH(G$5,$B$68:$L$68,1)+1))^(1/5)*H9,(INDEX($B$69:$L$136,MATCH('A2 Intenzita dopravy'!$F9&amp;'A2 Intenzita dopravy'!$G9&amp;'A2.1 Intenzita dopravy'!$E$3,$E$69:$E$136,0),MATCH(G$5,$B$68:$L$68,1)+1)/INDEX($B$69:$L$136,MATCH('A2 Intenzita dopravy'!$F9&amp;'A2 Intenzita dopravy'!$G9&amp;'A2.1 Intenzita dopravy'!$E$3,$E$69:$E$136,0),MATCH(G$5,$B$68:$L$68,1)))^(1/5)*F9))),0)</f>
        <v>10336.941774548048</v>
      </c>
      <c r="H9" s="30">
        <f>IFERROR(IF(H$5='A2 Intenzita dopravy'!$H$5,'A2 Intenzita dopravy'!$H9,IF(H$5&gt;=MAX($F$68:$L$68),G9/F9*G9,IF(H$5&lt;'A2 Intenzita dopravy'!$H$5,(INDEX($B$69:$L$136,MATCH('A2 Intenzita dopravy'!$F9&amp;'A2 Intenzita dopravy'!$G9&amp;'A2.1 Intenzita dopravy'!$E$3,$E$69:$E$136,0),MATCH(H$5,$B$68:$L$68,1))/INDEX($B$69:$L$136,MATCH('A2 Intenzita dopravy'!$F9&amp;'A2 Intenzita dopravy'!$G9&amp;'A2.1 Intenzita dopravy'!$E$3,$E$69:$E$136,0),MATCH(H$5,$B$68:$L$68,1)+1))^(1/5)*I9,(INDEX($B$69:$L$136,MATCH('A2 Intenzita dopravy'!$F9&amp;'A2 Intenzita dopravy'!$G9&amp;'A2.1 Intenzita dopravy'!$E$3,$E$69:$E$136,0),MATCH(H$5,$B$68:$L$68,1)+1)/INDEX($B$69:$L$136,MATCH('A2 Intenzita dopravy'!$F9&amp;'A2 Intenzita dopravy'!$G9&amp;'A2.1 Intenzita dopravy'!$E$3,$E$69:$E$136,0),MATCH(H$5,$B$68:$L$68,1)))^(1/5)*G9))),0)</f>
        <v>10516.965083700448</v>
      </c>
      <c r="I9" s="30">
        <f>IFERROR(IF(I$5='A2 Intenzita dopravy'!$H$5,'A2 Intenzita dopravy'!$H9,IF(I$5&gt;=MAX($F$68:$L$68),H9/G9*H9,IF(I$5&lt;'A2 Intenzita dopravy'!$H$5,(INDEX($B$69:$L$136,MATCH('A2 Intenzita dopravy'!$F9&amp;'A2 Intenzita dopravy'!$G9&amp;'A2.1 Intenzita dopravy'!$E$3,$E$69:$E$136,0),MATCH(I$5,$B$68:$L$68,1))/INDEX($B$69:$L$136,MATCH('A2 Intenzita dopravy'!$F9&amp;'A2 Intenzita dopravy'!$G9&amp;'A2.1 Intenzita dopravy'!$E$3,$E$69:$E$136,0),MATCH(I$5,$B$68:$L$68,1)+1))^(1/5)*J9,(INDEX($B$69:$L$136,MATCH('A2 Intenzita dopravy'!$F9&amp;'A2 Intenzita dopravy'!$G9&amp;'A2.1 Intenzita dopravy'!$E$3,$E$69:$E$136,0),MATCH(I$5,$B$68:$L$68,1)+1)/INDEX($B$69:$L$136,MATCH('A2 Intenzita dopravy'!$F9&amp;'A2 Intenzita dopravy'!$G9&amp;'A2.1 Intenzita dopravy'!$E$3,$E$69:$E$136,0),MATCH(I$5,$B$68:$L$68,1)))^(1/5)*H9))),0)</f>
        <v>10700.123594012439</v>
      </c>
      <c r="J9" s="30">
        <f>IFERROR(IF(J$5='A2 Intenzita dopravy'!$H$5,'A2 Intenzita dopravy'!$H9,IF(J$5&gt;=MAX($F$68:$L$68),I9/H9*I9,IF(J$5&lt;'A2 Intenzita dopravy'!$H$5,(INDEX($B$69:$L$136,MATCH('A2 Intenzita dopravy'!$F9&amp;'A2 Intenzita dopravy'!$G9&amp;'A2.1 Intenzita dopravy'!$E$3,$E$69:$E$136,0),MATCH(J$5,$B$68:$L$68,1))/INDEX($B$69:$L$136,MATCH('A2 Intenzita dopravy'!$F9&amp;'A2 Intenzita dopravy'!$G9&amp;'A2.1 Intenzita dopravy'!$E$3,$E$69:$E$136,0),MATCH(J$5,$B$68:$L$68,1)+1))^(1/5)*K9,(INDEX($B$69:$L$136,MATCH('A2 Intenzita dopravy'!$F9&amp;'A2 Intenzita dopravy'!$G9&amp;'A2.1 Intenzita dopravy'!$E$3,$E$69:$E$136,0),MATCH(J$5,$B$68:$L$68,1)+1)/INDEX($B$69:$L$136,MATCH('A2 Intenzita dopravy'!$F9&amp;'A2 Intenzita dopravy'!$G9&amp;'A2.1 Intenzita dopravy'!$E$3,$E$69:$E$136,0),MATCH(J$5,$B$68:$L$68,1)))^(1/5)*I9))),0)</f>
        <v>10886.471906670708</v>
      </c>
      <c r="K9" s="30">
        <f>IFERROR(IF(K$5='A2 Intenzita dopravy'!$H$5,'A2 Intenzita dopravy'!$H9,IF(K$5&gt;=MAX($F$68:$L$68),J9/I9*J9,IF(K$5&lt;'A2 Intenzita dopravy'!$H$5,(INDEX($B$69:$L$136,MATCH('A2 Intenzita dopravy'!$F9&amp;'A2 Intenzita dopravy'!$G9&amp;'A2.1 Intenzita dopravy'!$E$3,$E$69:$E$136,0),MATCH(K$5,$B$68:$L$68,1))/INDEX($B$69:$L$136,MATCH('A2 Intenzita dopravy'!$F9&amp;'A2 Intenzita dopravy'!$G9&amp;'A2.1 Intenzita dopravy'!$E$3,$E$69:$E$136,0),MATCH(K$5,$B$68:$L$68,1)+1))^(1/5)*L9,(INDEX($B$69:$L$136,MATCH('A2 Intenzita dopravy'!$F9&amp;'A2 Intenzita dopravy'!$G9&amp;'A2.1 Intenzita dopravy'!$E$3,$E$69:$E$136,0),MATCH(K$5,$B$68:$L$68,1)+1)/INDEX($B$69:$L$136,MATCH('A2 Intenzita dopravy'!$F9&amp;'A2 Intenzita dopravy'!$G9&amp;'A2.1 Intenzita dopravy'!$E$3,$E$69:$E$136,0),MATCH(K$5,$B$68:$L$68,1)))^(1/5)*J9))),0)</f>
        <v>11029.974206944567</v>
      </c>
      <c r="L9" s="30">
        <f>IFERROR(IF(L$5='A2 Intenzita dopravy'!$H$5,'A2 Intenzita dopravy'!$H9,IF(L$5&gt;=MAX($F$68:$L$68),K9/J9*K9,IF(L$5&lt;'A2 Intenzita dopravy'!$H$5,(INDEX($B$69:$L$136,MATCH('A2 Intenzita dopravy'!$F9&amp;'A2 Intenzita dopravy'!$G9&amp;'A2.1 Intenzita dopravy'!$E$3,$E$69:$E$136,0),MATCH(L$5,$B$68:$L$68,1))/INDEX($B$69:$L$136,MATCH('A2 Intenzita dopravy'!$F9&amp;'A2 Intenzita dopravy'!$G9&amp;'A2.1 Intenzita dopravy'!$E$3,$E$69:$E$136,0),MATCH(L$5,$B$68:$L$68,1)+1))^(1/5)*M9,(INDEX($B$69:$L$136,MATCH('A2 Intenzita dopravy'!$F9&amp;'A2 Intenzita dopravy'!$G9&amp;'A2.1 Intenzita dopravy'!$E$3,$E$69:$E$136,0),MATCH(L$5,$B$68:$L$68,1)+1)/INDEX($B$69:$L$136,MATCH('A2 Intenzita dopravy'!$F9&amp;'A2 Intenzita dopravy'!$G9&amp;'A2.1 Intenzita dopravy'!$E$3,$E$69:$E$136,0),MATCH(L$5,$B$68:$L$68,1)))^(1/5)*K9))),0)</f>
        <v>11175.368112722987</v>
      </c>
      <c r="M9" s="30">
        <f>IFERROR(IF(M$5='A2 Intenzita dopravy'!$H$5,'A2 Intenzita dopravy'!$H9,IF(M$5&gt;=MAX($F$68:$L$68),L9/K9*L9,IF(M$5&lt;'A2 Intenzita dopravy'!$H$5,(INDEX($B$69:$L$136,MATCH('A2 Intenzita dopravy'!$F9&amp;'A2 Intenzita dopravy'!$G9&amp;'A2.1 Intenzita dopravy'!$E$3,$E$69:$E$136,0),MATCH(M$5,$B$68:$L$68,1))/INDEX($B$69:$L$136,MATCH('A2 Intenzita dopravy'!$F9&amp;'A2 Intenzita dopravy'!$G9&amp;'A2.1 Intenzita dopravy'!$E$3,$E$69:$E$136,0),MATCH(M$5,$B$68:$L$68,1)+1))^(1/5)*N9,(INDEX($B$69:$L$136,MATCH('A2 Intenzita dopravy'!$F9&amp;'A2 Intenzita dopravy'!$G9&amp;'A2.1 Intenzita dopravy'!$E$3,$E$69:$E$136,0),MATCH(M$5,$B$68:$L$68,1)+1)/INDEX($B$69:$L$136,MATCH('A2 Intenzita dopravy'!$F9&amp;'A2 Intenzita dopravy'!$G9&amp;'A2.1 Intenzita dopravy'!$E$3,$E$69:$E$136,0),MATCH(M$5,$B$68:$L$68,1)))^(1/5)*L9))),0)</f>
        <v>11322.678558598498</v>
      </c>
      <c r="N9" s="30">
        <f>IFERROR(IF(N$5='A2 Intenzita dopravy'!$H$5,'A2 Intenzita dopravy'!$H9,IF(N$5&gt;=MAX($F$68:$L$68),M9/L9*M9,IF(N$5&lt;'A2 Intenzita dopravy'!$H$5,(INDEX($B$69:$L$136,MATCH('A2 Intenzita dopravy'!$F9&amp;'A2 Intenzita dopravy'!$G9&amp;'A2.1 Intenzita dopravy'!$E$3,$E$69:$E$136,0),MATCH(N$5,$B$68:$L$68,1))/INDEX($B$69:$L$136,MATCH('A2 Intenzita dopravy'!$F9&amp;'A2 Intenzita dopravy'!$G9&amp;'A2.1 Intenzita dopravy'!$E$3,$E$69:$E$136,0),MATCH(N$5,$B$68:$L$68,1)+1))^(1/5)*O9,(INDEX($B$69:$L$136,MATCH('A2 Intenzita dopravy'!$F9&amp;'A2 Intenzita dopravy'!$G9&amp;'A2.1 Intenzita dopravy'!$E$3,$E$69:$E$136,0),MATCH(N$5,$B$68:$L$68,1)+1)/INDEX($B$69:$L$136,MATCH('A2 Intenzita dopravy'!$F9&amp;'A2 Intenzita dopravy'!$G9&amp;'A2.1 Intenzita dopravy'!$E$3,$E$69:$E$136,0),MATCH(N$5,$B$68:$L$68,1)))^(1/5)*M9))),0)</f>
        <v>11471.930807844168</v>
      </c>
      <c r="O9" s="30">
        <f>IFERROR(IF(O$5='A2 Intenzita dopravy'!$H$5,'A2 Intenzita dopravy'!$H9,IF(O$5&gt;=MAX($F$68:$L$68),N9/M9*N9,IF(O$5&lt;'A2 Intenzita dopravy'!$H$5,(INDEX($B$69:$L$136,MATCH('A2 Intenzita dopravy'!$F9&amp;'A2 Intenzita dopravy'!$G9&amp;'A2.1 Intenzita dopravy'!$E$3,$E$69:$E$136,0),MATCH(O$5,$B$68:$L$68,1))/INDEX($B$69:$L$136,MATCH('A2 Intenzita dopravy'!$F9&amp;'A2 Intenzita dopravy'!$G9&amp;'A2.1 Intenzita dopravy'!$E$3,$E$69:$E$136,0),MATCH(O$5,$B$68:$L$68,1)+1))^(1/5)*P9,(INDEX($B$69:$L$136,MATCH('A2 Intenzita dopravy'!$F9&amp;'A2 Intenzita dopravy'!$G9&amp;'A2.1 Intenzita dopravy'!$E$3,$E$69:$E$136,0),MATCH(O$5,$B$68:$L$68,1)+1)/INDEX($B$69:$L$136,MATCH('A2 Intenzita dopravy'!$F9&amp;'A2 Intenzita dopravy'!$G9&amp;'A2.1 Intenzita dopravy'!$E$3,$E$69:$E$136,0),MATCH(O$5,$B$68:$L$68,1)))^(1/5)*N9))),0)</f>
        <v>11623.150456746165</v>
      </c>
      <c r="P9" s="30">
        <f>IFERROR(IF(P$5='A2 Intenzita dopravy'!$H$5,'A2 Intenzita dopravy'!$H9,IF(P$5&gt;=MAX($F$68:$L$68),O9/N9*O9,IF(P$5&lt;'A2 Intenzita dopravy'!$H$5,(INDEX($B$69:$L$136,MATCH('A2 Intenzita dopravy'!$F9&amp;'A2 Intenzita dopravy'!$G9&amp;'A2.1 Intenzita dopravy'!$E$3,$E$69:$E$136,0),MATCH(P$5,$B$68:$L$68,1))/INDEX($B$69:$L$136,MATCH('A2 Intenzita dopravy'!$F9&amp;'A2 Intenzita dopravy'!$G9&amp;'A2.1 Intenzita dopravy'!$E$3,$E$69:$E$136,0),MATCH(P$5,$B$68:$L$68,1)+1))^(1/5)*Q9,(INDEX($B$69:$L$136,MATCH('A2 Intenzita dopravy'!$F9&amp;'A2 Intenzita dopravy'!$G9&amp;'A2.1 Intenzita dopravy'!$E$3,$E$69:$E$136,0),MATCH(P$5,$B$68:$L$68,1)+1)/INDEX($B$69:$L$136,MATCH('A2 Intenzita dopravy'!$F9&amp;'A2 Intenzita dopravy'!$G9&amp;'A2.1 Intenzita dopravy'!$E$3,$E$69:$E$136,0),MATCH(P$5,$B$68:$L$68,1)))^(1/5)*O9))),0)</f>
        <v>11782.431086172295</v>
      </c>
      <c r="Q9" s="30">
        <f>IFERROR(IF(Q$5='A2 Intenzita dopravy'!$H$5,'A2 Intenzita dopravy'!$H9,IF(Q$5&gt;=MAX($F$68:$L$68),P9/O9*P9,IF(Q$5&lt;'A2 Intenzita dopravy'!$H$5,(INDEX($B$69:$L$136,MATCH('A2 Intenzita dopravy'!$F9&amp;'A2 Intenzita dopravy'!$G9&amp;'A2.1 Intenzita dopravy'!$E$3,$E$69:$E$136,0),MATCH(Q$5,$B$68:$L$68,1))/INDEX($B$69:$L$136,MATCH('A2 Intenzita dopravy'!$F9&amp;'A2 Intenzita dopravy'!$G9&amp;'A2.1 Intenzita dopravy'!$E$3,$E$69:$E$136,0),MATCH(Q$5,$B$68:$L$68,1)+1))^(1/5)*R9,(INDEX($B$69:$L$136,MATCH('A2 Intenzita dopravy'!$F9&amp;'A2 Intenzita dopravy'!$G9&amp;'A2.1 Intenzita dopravy'!$E$3,$E$69:$E$136,0),MATCH(Q$5,$B$68:$L$68,1)+1)/INDEX($B$69:$L$136,MATCH('A2 Intenzita dopravy'!$F9&amp;'A2 Intenzita dopravy'!$G9&amp;'A2.1 Intenzita dopravy'!$E$3,$E$69:$E$136,0),MATCH(Q$5,$B$68:$L$68,1)))^(1/5)*P9))),0)</f>
        <v>11943.894455898037</v>
      </c>
      <c r="R9" s="30">
        <f>IFERROR(IF(R$5='A2 Intenzita dopravy'!$H$5,'A2 Intenzita dopravy'!$H9,IF(R$5&gt;=MAX($F$68:$L$68),Q9/P9*Q9,IF(R$5&lt;'A2 Intenzita dopravy'!$H$5,(INDEX($B$69:$L$136,MATCH('A2 Intenzita dopravy'!$F9&amp;'A2 Intenzita dopravy'!$G9&amp;'A2.1 Intenzita dopravy'!$E$3,$E$69:$E$136,0),MATCH(R$5,$B$68:$L$68,1))/INDEX($B$69:$L$136,MATCH('A2 Intenzita dopravy'!$F9&amp;'A2 Intenzita dopravy'!$G9&amp;'A2.1 Intenzita dopravy'!$E$3,$E$69:$E$136,0),MATCH(R$5,$B$68:$L$68,1)+1))^(1/5)*S9,(INDEX($B$69:$L$136,MATCH('A2 Intenzita dopravy'!$F9&amp;'A2 Intenzita dopravy'!$G9&amp;'A2.1 Intenzita dopravy'!$E$3,$E$69:$E$136,0),MATCH(R$5,$B$68:$L$68,1)+1)/INDEX($B$69:$L$136,MATCH('A2 Intenzita dopravy'!$F9&amp;'A2 Intenzita dopravy'!$G9&amp;'A2.1 Intenzita dopravy'!$E$3,$E$69:$E$136,0),MATCH(R$5,$B$68:$L$68,1)))^(1/5)*Q9))),0)</f>
        <v>12107.570477628489</v>
      </c>
      <c r="S9" s="30">
        <f>IFERROR(IF(S$5='A2 Intenzita dopravy'!$H$5,'A2 Intenzita dopravy'!$H9,IF(S$5&gt;=MAX($F$68:$L$68),R9/Q9*R9,IF(S$5&lt;'A2 Intenzita dopravy'!$H$5,(INDEX($B$69:$L$136,MATCH('A2 Intenzita dopravy'!$F9&amp;'A2 Intenzita dopravy'!$G9&amp;'A2.1 Intenzita dopravy'!$E$3,$E$69:$E$136,0),MATCH(S$5,$B$68:$L$68,1))/INDEX($B$69:$L$136,MATCH('A2 Intenzita dopravy'!$F9&amp;'A2 Intenzita dopravy'!$G9&amp;'A2.1 Intenzita dopravy'!$E$3,$E$69:$E$136,0),MATCH(S$5,$B$68:$L$68,1)+1))^(1/5)*T9,(INDEX($B$69:$L$136,MATCH('A2 Intenzita dopravy'!$F9&amp;'A2 Intenzita dopravy'!$G9&amp;'A2.1 Intenzita dopravy'!$E$3,$E$69:$E$136,0),MATCH(S$5,$B$68:$L$68,1)+1)/INDEX($B$69:$L$136,MATCH('A2 Intenzita dopravy'!$F9&amp;'A2 Intenzita dopravy'!$G9&amp;'A2.1 Intenzita dopravy'!$E$3,$E$69:$E$136,0),MATCH(S$5,$B$68:$L$68,1)))^(1/5)*R9))),0)</f>
        <v>12273.489472970976</v>
      </c>
      <c r="T9" s="30">
        <f>IFERROR(IF(T$5='A2 Intenzita dopravy'!$H$5,'A2 Intenzita dopravy'!$H9,IF(T$5&gt;=MAX($F$68:$L$68),S9/R9*S9,IF(T$5&lt;'A2 Intenzita dopravy'!$H$5,(INDEX($B$69:$L$136,MATCH('A2 Intenzita dopravy'!$F9&amp;'A2 Intenzita dopravy'!$G9&amp;'A2.1 Intenzita dopravy'!$E$3,$E$69:$E$136,0),MATCH(T$5,$B$68:$L$68,1))/INDEX($B$69:$L$136,MATCH('A2 Intenzita dopravy'!$F9&amp;'A2 Intenzita dopravy'!$G9&amp;'A2.1 Intenzita dopravy'!$E$3,$E$69:$E$136,0),MATCH(T$5,$B$68:$L$68,1)+1))^(1/5)*U9,(INDEX($B$69:$L$136,MATCH('A2 Intenzita dopravy'!$F9&amp;'A2 Intenzita dopravy'!$G9&amp;'A2.1 Intenzita dopravy'!$E$3,$E$69:$E$136,0),MATCH(T$5,$B$68:$L$68,1)+1)/INDEX($B$69:$L$136,MATCH('A2 Intenzita dopravy'!$F9&amp;'A2 Intenzita dopravy'!$G9&amp;'A2.1 Intenzita dopravy'!$E$3,$E$69:$E$136,0),MATCH(T$5,$B$68:$L$68,1)))^(1/5)*S9))),0)</f>
        <v>12441.682179052239</v>
      </c>
      <c r="U9" s="30">
        <f>IFERROR(IF(U$5='A2 Intenzita dopravy'!$H$5,'A2 Intenzita dopravy'!$H9,IF(U$5&gt;=MAX($F$68:$L$68),T9/S9*T9,IF(U$5&lt;'A2 Intenzita dopravy'!$H$5,(INDEX($B$69:$L$136,MATCH('A2 Intenzita dopravy'!$F9&amp;'A2 Intenzita dopravy'!$G9&amp;'A2.1 Intenzita dopravy'!$E$3,$E$69:$E$136,0),MATCH(U$5,$B$68:$L$68,1))/INDEX($B$69:$L$136,MATCH('A2 Intenzita dopravy'!$F9&amp;'A2 Intenzita dopravy'!$G9&amp;'A2.1 Intenzita dopravy'!$E$3,$E$69:$E$136,0),MATCH(U$5,$B$68:$L$68,1)+1))^(1/5)*V9,(INDEX($B$69:$L$136,MATCH('A2 Intenzita dopravy'!$F9&amp;'A2 Intenzita dopravy'!$G9&amp;'A2.1 Intenzita dopravy'!$E$3,$E$69:$E$136,0),MATCH(U$5,$B$68:$L$68,1)+1)/INDEX($B$69:$L$136,MATCH('A2 Intenzita dopravy'!$F9&amp;'A2 Intenzita dopravy'!$G9&amp;'A2.1 Intenzita dopravy'!$E$3,$E$69:$E$136,0),MATCH(U$5,$B$68:$L$68,1)))^(1/5)*T9))),0)</f>
        <v>12601.243057429714</v>
      </c>
      <c r="V9" s="30">
        <f>IFERROR(IF(V$5='A2 Intenzita dopravy'!$H$5,'A2 Intenzita dopravy'!$H9,IF(V$5&gt;=MAX($F$68:$L$68),U9/T9*U9,IF(V$5&lt;'A2 Intenzita dopravy'!$H$5,(INDEX($B$69:$L$136,MATCH('A2 Intenzita dopravy'!$F9&amp;'A2 Intenzita dopravy'!$G9&amp;'A2.1 Intenzita dopravy'!$E$3,$E$69:$E$136,0),MATCH(V$5,$B$68:$L$68,1))/INDEX($B$69:$L$136,MATCH('A2 Intenzita dopravy'!$F9&amp;'A2 Intenzita dopravy'!$G9&amp;'A2.1 Intenzita dopravy'!$E$3,$E$69:$E$136,0),MATCH(V$5,$B$68:$L$68,1)+1))^(1/5)*W9,(INDEX($B$69:$L$136,MATCH('A2 Intenzita dopravy'!$F9&amp;'A2 Intenzita dopravy'!$G9&amp;'A2.1 Intenzita dopravy'!$E$3,$E$69:$E$136,0),MATCH(V$5,$B$68:$L$68,1)+1)/INDEX($B$69:$L$136,MATCH('A2 Intenzita dopravy'!$F9&amp;'A2 Intenzita dopravy'!$G9&amp;'A2.1 Intenzita dopravy'!$E$3,$E$69:$E$136,0),MATCH(V$5,$B$68:$L$68,1)))^(1/5)*U9))),0)</f>
        <v>12762.850256677806</v>
      </c>
      <c r="W9" s="30">
        <f>IFERROR(IF(W$5='A2 Intenzita dopravy'!$H$5,'A2 Intenzita dopravy'!$H9,IF(W$5&gt;=MAX($F$68:$L$68),V9/U9*V9,IF(W$5&lt;'A2 Intenzita dopravy'!$H$5,(INDEX($B$69:$L$136,MATCH('A2 Intenzita dopravy'!$F9&amp;'A2 Intenzita dopravy'!$G9&amp;'A2.1 Intenzita dopravy'!$E$3,$E$69:$E$136,0),MATCH(W$5,$B$68:$L$68,1))/INDEX($B$69:$L$136,MATCH('A2 Intenzita dopravy'!$F9&amp;'A2 Intenzita dopravy'!$G9&amp;'A2.1 Intenzita dopravy'!$E$3,$E$69:$E$136,0),MATCH(W$5,$B$68:$L$68,1)+1))^(1/5)*X9,(INDEX($B$69:$L$136,MATCH('A2 Intenzita dopravy'!$F9&amp;'A2 Intenzita dopravy'!$G9&amp;'A2.1 Intenzita dopravy'!$E$3,$E$69:$E$136,0),MATCH(W$5,$B$68:$L$68,1)+1)/INDEX($B$69:$L$136,MATCH('A2 Intenzita dopravy'!$F9&amp;'A2 Intenzita dopravy'!$G9&amp;'A2.1 Intenzita dopravy'!$E$3,$E$69:$E$136,0),MATCH(W$5,$B$68:$L$68,1)))^(1/5)*V9))),0)</f>
        <v>12926.53002025386</v>
      </c>
      <c r="X9" s="30">
        <f>IFERROR(IF(X$5='A2 Intenzita dopravy'!$H$5,'A2 Intenzita dopravy'!$H9,IF(X$5&gt;=MAX($F$68:$L$68),W9/V9*W9,IF(X$5&lt;'A2 Intenzita dopravy'!$H$5,(INDEX($B$69:$L$136,MATCH('A2 Intenzita dopravy'!$F9&amp;'A2 Intenzita dopravy'!$G9&amp;'A2.1 Intenzita dopravy'!$E$3,$E$69:$E$136,0),MATCH(X$5,$B$68:$L$68,1))/INDEX($B$69:$L$136,MATCH('A2 Intenzita dopravy'!$F9&amp;'A2 Intenzita dopravy'!$G9&amp;'A2.1 Intenzita dopravy'!$E$3,$E$69:$E$136,0),MATCH(X$5,$B$68:$L$68,1)+1))^(1/5)*Y9,(INDEX($B$69:$L$136,MATCH('A2 Intenzita dopravy'!$F9&amp;'A2 Intenzita dopravy'!$G9&amp;'A2.1 Intenzita dopravy'!$E$3,$E$69:$E$136,0),MATCH(X$5,$B$68:$L$68,1)+1)/INDEX($B$69:$L$136,MATCH('A2 Intenzita dopravy'!$F9&amp;'A2 Intenzita dopravy'!$G9&amp;'A2.1 Intenzita dopravy'!$E$3,$E$69:$E$136,0),MATCH(X$5,$B$68:$L$68,1)))^(1/5)*W9))),0)</f>
        <v>13092.308928179767</v>
      </c>
      <c r="Y9" s="30">
        <f>IFERROR(IF(Y$5='A2 Intenzita dopravy'!$H$5,'A2 Intenzita dopravy'!$H9,IF(Y$5&gt;=MAX($F$68:$L$68),X9/W9*X9,IF(Y$5&lt;'A2 Intenzita dopravy'!$H$5,(INDEX($B$69:$L$136,MATCH('A2 Intenzita dopravy'!$F9&amp;'A2 Intenzita dopravy'!$G9&amp;'A2.1 Intenzita dopravy'!$E$3,$E$69:$E$136,0),MATCH(Y$5,$B$68:$L$68,1))/INDEX($B$69:$L$136,MATCH('A2 Intenzita dopravy'!$F9&amp;'A2 Intenzita dopravy'!$G9&amp;'A2.1 Intenzita dopravy'!$E$3,$E$69:$E$136,0),MATCH(Y$5,$B$68:$L$68,1)+1))^(1/5)*Z9,(INDEX($B$69:$L$136,MATCH('A2 Intenzita dopravy'!$F9&amp;'A2 Intenzita dopravy'!$G9&amp;'A2.1 Intenzita dopravy'!$E$3,$E$69:$E$136,0),MATCH(Y$5,$B$68:$L$68,1)+1)/INDEX($B$69:$L$136,MATCH('A2 Intenzita dopravy'!$F9&amp;'A2 Intenzita dopravy'!$G9&amp;'A2.1 Intenzita dopravy'!$E$3,$E$69:$E$136,0),MATCH(Y$5,$B$68:$L$68,1)))^(1/5)*X9))),0)</f>
        <v>13260.213901358302</v>
      </c>
      <c r="Z9" s="30">
        <f>IFERROR(IF(Z$5='A2 Intenzita dopravy'!$H$5,'A2 Intenzita dopravy'!$H9,IF(Z$5&gt;=MAX($F$68:$L$68),Y9/X9*Y9,IF(Z$5&lt;'A2 Intenzita dopravy'!$H$5,(INDEX($B$69:$L$136,MATCH('A2 Intenzita dopravy'!$F9&amp;'A2 Intenzita dopravy'!$G9&amp;'A2.1 Intenzita dopravy'!$E$3,$E$69:$E$136,0),MATCH(Z$5,$B$68:$L$68,1))/INDEX($B$69:$L$136,MATCH('A2 Intenzita dopravy'!$F9&amp;'A2 Intenzita dopravy'!$G9&amp;'A2.1 Intenzita dopravy'!$E$3,$E$69:$E$136,0),MATCH(Z$5,$B$68:$L$68,1)+1))^(1/5)*AA9,(INDEX($B$69:$L$136,MATCH('A2 Intenzita dopravy'!$F9&amp;'A2 Intenzita dopravy'!$G9&amp;'A2.1 Intenzita dopravy'!$E$3,$E$69:$E$136,0),MATCH(Z$5,$B$68:$L$68,1)+1)/INDEX($B$69:$L$136,MATCH('A2 Intenzita dopravy'!$F9&amp;'A2 Intenzita dopravy'!$G9&amp;'A2.1 Intenzita dopravy'!$E$3,$E$69:$E$136,0),MATCH(Z$5,$B$68:$L$68,1)))^(1/5)*Y9))),0)</f>
        <v>13430.272205944821</v>
      </c>
      <c r="AA9" s="30">
        <f>IFERROR(IF(AA$5='A2 Intenzita dopravy'!$H$5,'A2 Intenzita dopravy'!$H9,IF(AA$5&gt;=MAX($F$68:$L$68),Z9/Y9*Z9,IF(AA$5&lt;'A2 Intenzita dopravy'!$H$5,(INDEX($B$69:$L$136,MATCH('A2 Intenzita dopravy'!$F9&amp;'A2 Intenzita dopravy'!$G9&amp;'A2.1 Intenzita dopravy'!$E$3,$E$69:$E$136,0),MATCH(AA$5,$B$68:$L$68,1))/INDEX($B$69:$L$136,MATCH('A2 Intenzita dopravy'!$F9&amp;'A2 Intenzita dopravy'!$G9&amp;'A2.1 Intenzita dopravy'!$E$3,$E$69:$E$136,0),MATCH(AA$5,$B$68:$L$68,1)+1))^(1/5)*AB9,(INDEX($B$69:$L$136,MATCH('A2 Intenzita dopravy'!$F9&amp;'A2 Intenzita dopravy'!$G9&amp;'A2.1 Intenzita dopravy'!$E$3,$E$69:$E$136,0),MATCH(AA$5,$B$68:$L$68,1)+1)/INDEX($B$69:$L$136,MATCH('A2 Intenzita dopravy'!$F9&amp;'A2 Intenzita dopravy'!$G9&amp;'A2.1 Intenzita dopravy'!$E$3,$E$69:$E$136,0),MATCH(AA$5,$B$68:$L$68,1)))^(1/5)*Z9))),0)</f>
        <v>13602.511457775025</v>
      </c>
      <c r="AB9" s="30">
        <f>IFERROR(IF(AB$5='A2 Intenzita dopravy'!$H$5,'A2 Intenzita dopravy'!$H9,IF(AB$5&gt;=MAX($F$68:$L$68),AA9/Z9*AA9,IF(AB$5&lt;'A2 Intenzita dopravy'!$H$5,(INDEX($B$69:$L$136,MATCH('A2 Intenzita dopravy'!$F9&amp;'A2 Intenzita dopravy'!$G9&amp;'A2.1 Intenzita dopravy'!$E$3,$E$69:$E$136,0),MATCH(AB$5,$B$68:$L$68,1))/INDEX($B$69:$L$136,MATCH('A2 Intenzita dopravy'!$F9&amp;'A2 Intenzita dopravy'!$G9&amp;'A2.1 Intenzita dopravy'!$E$3,$E$69:$E$136,0),MATCH(AB$5,$B$68:$L$68,1)+1))^(1/5)*AC9,(INDEX($B$69:$L$136,MATCH('A2 Intenzita dopravy'!$F9&amp;'A2 Intenzita dopravy'!$G9&amp;'A2.1 Intenzita dopravy'!$E$3,$E$69:$E$136,0),MATCH(AB$5,$B$68:$L$68,1)+1)/INDEX($B$69:$L$136,MATCH('A2 Intenzita dopravy'!$F9&amp;'A2 Intenzita dopravy'!$G9&amp;'A2.1 Intenzita dopravy'!$E$3,$E$69:$E$136,0),MATCH(AB$5,$B$68:$L$68,1)))^(1/5)*AA9))),0)</f>
        <v>13776.959626849504</v>
      </c>
      <c r="AC9" s="30">
        <f>IFERROR(IF(AC$5='A2 Intenzita dopravy'!$H$5,'A2 Intenzita dopravy'!$H9,IF(AC$5&gt;=MAX($F$68:$L$68),AB9/AA9*AB9,IF(AC$5&lt;'A2 Intenzita dopravy'!$H$5,(INDEX($B$69:$L$136,MATCH('A2 Intenzita dopravy'!$F9&amp;'A2 Intenzita dopravy'!$G9&amp;'A2.1 Intenzita dopravy'!$E$3,$E$69:$E$136,0),MATCH(AC$5,$B$68:$L$68,1))/INDEX($B$69:$L$136,MATCH('A2 Intenzita dopravy'!$F9&amp;'A2 Intenzita dopravy'!$G9&amp;'A2.1 Intenzita dopravy'!$E$3,$E$69:$E$136,0),MATCH(AC$5,$B$68:$L$68,1)+1))^(1/5)*AD9,(INDEX($B$69:$L$136,MATCH('A2 Intenzita dopravy'!$F9&amp;'A2 Intenzita dopravy'!$G9&amp;'A2.1 Intenzita dopravy'!$E$3,$E$69:$E$136,0),MATCH(AC$5,$B$68:$L$68,1)+1)/INDEX($B$69:$L$136,MATCH('A2 Intenzita dopravy'!$F9&amp;'A2 Intenzita dopravy'!$G9&amp;'A2.1 Intenzita dopravy'!$E$3,$E$69:$E$136,0),MATCH(AC$5,$B$68:$L$68,1)))^(1/5)*AB9))),0)</f>
        <v>13953.6450418758</v>
      </c>
      <c r="AD9" s="30">
        <f>IFERROR(IF(AD$5='A2 Intenzita dopravy'!$H$5,'A2 Intenzita dopravy'!$H9,IF(AD$5&gt;=MAX($F$68:$L$68),AC9/AB9*AC9,IF(AD$5&lt;'A2 Intenzita dopravy'!$H$5,(INDEX($B$69:$L$136,MATCH('A2 Intenzita dopravy'!$F9&amp;'A2 Intenzita dopravy'!$G9&amp;'A2.1 Intenzita dopravy'!$E$3,$E$69:$E$136,0),MATCH(AD$5,$B$68:$L$68,1))/INDEX($B$69:$L$136,MATCH('A2 Intenzita dopravy'!$F9&amp;'A2 Intenzita dopravy'!$G9&amp;'A2.1 Intenzita dopravy'!$E$3,$E$69:$E$136,0),MATCH(AD$5,$B$68:$L$68,1)+1))^(1/5)*AE9,(INDEX($B$69:$L$136,MATCH('A2 Intenzita dopravy'!$F9&amp;'A2 Intenzita dopravy'!$G9&amp;'A2.1 Intenzita dopravy'!$E$3,$E$69:$E$136,0),MATCH(AD$5,$B$68:$L$68,1)+1)/INDEX($B$69:$L$136,MATCH('A2 Intenzita dopravy'!$F9&amp;'A2 Intenzita dopravy'!$G9&amp;'A2.1 Intenzita dopravy'!$E$3,$E$69:$E$136,0),MATCH(AD$5,$B$68:$L$68,1)))^(1/5)*AC9))),0)</f>
        <v>14132.596394868711</v>
      </c>
      <c r="AE9" s="30">
        <f>IFERROR(IF(AE$5='A2 Intenzita dopravy'!$H$5,'A2 Intenzita dopravy'!$H9,IF(AE$5&gt;=MAX($F$68:$L$68),AD9/AC9*AD9,IF(AE$5&lt;'A2 Intenzita dopravy'!$H$5,(INDEX($B$69:$L$136,MATCH('A2 Intenzita dopravy'!$F9&amp;'A2 Intenzita dopravy'!$G9&amp;'A2.1 Intenzita dopravy'!$E$3,$E$69:$E$136,0),MATCH(AE$5,$B$68:$L$68,1))/INDEX($B$69:$L$136,MATCH('A2 Intenzita dopravy'!$F9&amp;'A2 Intenzita dopravy'!$G9&amp;'A2.1 Intenzita dopravy'!$E$3,$E$69:$E$136,0),MATCH(AE$5,$B$68:$L$68,1)+1))^(1/5)*AF9,(INDEX($B$69:$L$136,MATCH('A2 Intenzita dopravy'!$F9&amp;'A2 Intenzita dopravy'!$G9&amp;'A2.1 Intenzita dopravy'!$E$3,$E$69:$E$136,0),MATCH(AE$5,$B$68:$L$68,1)+1)/INDEX($B$69:$L$136,MATCH('A2 Intenzita dopravy'!$F9&amp;'A2 Intenzita dopravy'!$G9&amp;'A2.1 Intenzita dopravy'!$E$3,$E$69:$E$136,0),MATCH(AE$5,$B$68:$L$68,1)))^(1/5)*AD9))),0)</f>
        <v>14313.842745809607</v>
      </c>
      <c r="AF9" s="30">
        <f>IFERROR(IF(AF$5='A2 Intenzita dopravy'!$H$5,'A2 Intenzita dopravy'!$H9,IF(AF$5&gt;=MAX($F$68:$L$68),AE9/AD9*AE9,IF(AF$5&lt;'A2 Intenzita dopravy'!$H$5,(INDEX($B$69:$L$136,MATCH('A2 Intenzita dopravy'!$F9&amp;'A2 Intenzita dopravy'!$G9&amp;'A2.1 Intenzita dopravy'!$E$3,$E$69:$E$136,0),MATCH(AF$5,$B$68:$L$68,1))/INDEX($B$69:$L$136,MATCH('A2 Intenzita dopravy'!$F9&amp;'A2 Intenzita dopravy'!$G9&amp;'A2.1 Intenzita dopravy'!$E$3,$E$69:$E$136,0),MATCH(AF$5,$B$68:$L$68,1)+1))^(1/5)*AG9,(INDEX($B$69:$L$136,MATCH('A2 Intenzita dopravy'!$F9&amp;'A2 Intenzita dopravy'!$G9&amp;'A2.1 Intenzita dopravy'!$E$3,$E$69:$E$136,0),MATCH(AF$5,$B$68:$L$68,1)+1)/INDEX($B$69:$L$136,MATCH('A2 Intenzita dopravy'!$F9&amp;'A2 Intenzita dopravy'!$G9&amp;'A2.1 Intenzita dopravy'!$E$3,$E$69:$E$136,0),MATCH(AF$5,$B$68:$L$68,1)))^(1/5)*AE9))),0)</f>
        <v>14497.413527365481</v>
      </c>
      <c r="AG9" s="30">
        <f>IFERROR(IF(AG$5='A2 Intenzita dopravy'!$H$5,'A2 Intenzita dopravy'!$H9,IF(AG$5&gt;=MAX($F$68:$L$68),AF9/AE9*AF9,IF(AG$5&lt;'A2 Intenzita dopravy'!$H$5,(INDEX($B$69:$L$136,MATCH('A2 Intenzita dopravy'!$F9&amp;'A2 Intenzita dopravy'!$G9&amp;'A2.1 Intenzita dopravy'!$E$3,$E$69:$E$136,0),MATCH(AG$5,$B$68:$L$68,1))/INDEX($B$69:$L$136,MATCH('A2 Intenzita dopravy'!$F9&amp;'A2 Intenzita dopravy'!$G9&amp;'A2.1 Intenzita dopravy'!$E$3,$E$69:$E$136,0),MATCH(AG$5,$B$68:$L$68,1)+1))^(1/5)*AH9,(INDEX($B$69:$L$136,MATCH('A2 Intenzita dopravy'!$F9&amp;'A2 Intenzita dopravy'!$G9&amp;'A2.1 Intenzita dopravy'!$E$3,$E$69:$E$136,0),MATCH(AG$5,$B$68:$L$68,1)+1)/INDEX($B$69:$L$136,MATCH('A2 Intenzita dopravy'!$F9&amp;'A2 Intenzita dopravy'!$G9&amp;'A2.1 Intenzita dopravy'!$E$3,$E$69:$E$136,0),MATCH(AG$5,$B$68:$L$68,1)))^(1/5)*AF9))),0)</f>
        <v>14683.338549668544</v>
      </c>
      <c r="AH9" s="30">
        <f>IFERROR(IF(AH$5='A2 Intenzita dopravy'!$H$5,'A2 Intenzita dopravy'!$H9,IF(AH$5&gt;=MAX($F$68:$L$68),AG9/AF9*AG9,IF(AH$5&lt;'A2 Intenzita dopravy'!$H$5,(INDEX($B$69:$L$136,MATCH('A2 Intenzita dopravy'!$F9&amp;'A2 Intenzita dopravy'!$G9&amp;'A2.1 Intenzita dopravy'!$E$3,$E$69:$E$136,0),MATCH(AH$5,$B$68:$L$68,1))/INDEX($B$69:$L$136,MATCH('A2 Intenzita dopravy'!$F9&amp;'A2 Intenzita dopravy'!$G9&amp;'A2.1 Intenzita dopravy'!$E$3,$E$69:$E$136,0),MATCH(AH$5,$B$68:$L$68,1)+1))^(1/5)*AI9,(INDEX($B$69:$L$136,MATCH('A2 Intenzita dopravy'!$F9&amp;'A2 Intenzita dopravy'!$G9&amp;'A2.1 Intenzita dopravy'!$E$3,$E$69:$E$136,0),MATCH(AH$5,$B$68:$L$68,1)+1)/INDEX($B$69:$L$136,MATCH('A2 Intenzita dopravy'!$F9&amp;'A2 Intenzita dopravy'!$G9&amp;'A2.1 Intenzita dopravy'!$E$3,$E$69:$E$136,0),MATCH(AH$5,$B$68:$L$68,1)))^(1/5)*AG9))),0)</f>
        <v>14871.648005157096</v>
      </c>
      <c r="AI9" s="30">
        <f>IFERROR(IF(AI$5='A2 Intenzita dopravy'!$H$5,'A2 Intenzita dopravy'!$H9,IF(AI$5&gt;=MAX($F$68:$L$68),AH9/AG9*AH9,IF(AI$5&lt;'A2 Intenzita dopravy'!$H$5,(INDEX($B$69:$L$136,MATCH('A2 Intenzita dopravy'!$F9&amp;'A2 Intenzita dopravy'!$G9&amp;'A2.1 Intenzita dopravy'!$E$3,$E$69:$E$136,0),MATCH(AI$5,$B$68:$L$68,1))/INDEX($B$69:$L$136,MATCH('A2 Intenzita dopravy'!$F9&amp;'A2 Intenzita dopravy'!$G9&amp;'A2.1 Intenzita dopravy'!$E$3,$E$69:$E$136,0),MATCH(AI$5,$B$68:$L$68,1)+1))^(1/5)*AJ9,(INDEX($B$69:$L$136,MATCH('A2 Intenzita dopravy'!$F9&amp;'A2 Intenzita dopravy'!$G9&amp;'A2.1 Intenzita dopravy'!$E$3,$E$69:$E$136,0),MATCH(AI$5,$B$68:$L$68,1)+1)/INDEX($B$69:$L$136,MATCH('A2 Intenzita dopravy'!$F9&amp;'A2 Intenzita dopravy'!$G9&amp;'A2.1 Intenzita dopravy'!$E$3,$E$69:$E$136,0),MATCH(AI$5,$B$68:$L$68,1)))^(1/5)*AH9))),0)</f>
        <v>15062.372473478488</v>
      </c>
      <c r="AJ9" s="30">
        <f>IFERROR(IF(AJ$5='A2 Intenzita dopravy'!$H$5,'A2 Intenzita dopravy'!$H9,IF(AJ$5&gt;=MAX($F$68:$L$68),AI9/AH9*AI9,IF(AJ$5&lt;'A2 Intenzita dopravy'!$H$5,(INDEX($B$69:$L$136,MATCH('A2 Intenzita dopravy'!$F9&amp;'A2 Intenzita dopravy'!$G9&amp;'A2.1 Intenzita dopravy'!$E$3,$E$69:$E$136,0),MATCH(AJ$5,$B$68:$L$68,1))/INDEX($B$69:$L$136,MATCH('A2 Intenzita dopravy'!$F9&amp;'A2 Intenzita dopravy'!$G9&amp;'A2.1 Intenzita dopravy'!$E$3,$E$69:$E$136,0),MATCH(AJ$5,$B$68:$L$68,1)+1))^(1/5)*AK9,(INDEX($B$69:$L$136,MATCH('A2 Intenzita dopravy'!$F9&amp;'A2 Intenzita dopravy'!$G9&amp;'A2.1 Intenzita dopravy'!$E$3,$E$69:$E$136,0),MATCH(AJ$5,$B$68:$L$68,1)+1)/INDEX($B$69:$L$136,MATCH('A2 Intenzita dopravy'!$F9&amp;'A2 Intenzita dopravy'!$G9&amp;'A2.1 Intenzita dopravy'!$E$3,$E$69:$E$136,0),MATCH(AJ$5,$B$68:$L$68,1)))^(1/5)*AI9))),0)</f>
        <v>15255.542926454968</v>
      </c>
      <c r="AK9" s="30">
        <f>IFERROR(IF(AK$5='A2 Intenzita dopravy'!$H$5,'A2 Intenzita dopravy'!$H9,IF(AK$5&gt;=MAX($F$68:$L$68),AJ9/AI9*AJ9,IF(AK$5&lt;'A2 Intenzita dopravy'!$H$5,(INDEX($B$69:$L$136,MATCH('A2 Intenzita dopravy'!$F9&amp;'A2 Intenzita dopravy'!$G9&amp;'A2.1 Intenzita dopravy'!$E$3,$E$69:$E$136,0),MATCH(AK$5,$B$68:$L$68,1))/INDEX($B$69:$L$136,MATCH('A2 Intenzita dopravy'!$F9&amp;'A2 Intenzita dopravy'!$G9&amp;'A2.1 Intenzita dopravy'!$E$3,$E$69:$E$136,0),MATCH(AK$5,$B$68:$L$68,1)+1))^(1/5)*AL9,(INDEX($B$69:$L$136,MATCH('A2 Intenzita dopravy'!$F9&amp;'A2 Intenzita dopravy'!$G9&amp;'A2.1 Intenzita dopravy'!$E$3,$E$69:$E$136,0),MATCH(AK$5,$B$68:$L$68,1)+1)/INDEX($B$69:$L$136,MATCH('A2 Intenzita dopravy'!$F9&amp;'A2 Intenzita dopravy'!$G9&amp;'A2.1 Intenzita dopravy'!$E$3,$E$69:$E$136,0),MATCH(AK$5,$B$68:$L$68,1)))^(1/5)*AJ9))),0)</f>
        <v>15451.190733113202</v>
      </c>
      <c r="AL9" s="30">
        <f>IFERROR(IF(AL$5='A2 Intenzita dopravy'!$H$5,'A2 Intenzita dopravy'!$H9,IF(AL$5&gt;=MAX($F$68:$L$68),AK9/AJ9*AK9,IF(AL$5&lt;'A2 Intenzita dopravy'!$H$5,(INDEX($B$69:$L$136,MATCH('A2 Intenzita dopravy'!$F9&amp;'A2 Intenzita dopravy'!$G9&amp;'A2.1 Intenzita dopravy'!$E$3,$E$69:$E$136,0),MATCH(AL$5,$B$68:$L$68,1))/INDEX($B$69:$L$136,MATCH('A2 Intenzita dopravy'!$F9&amp;'A2 Intenzita dopravy'!$G9&amp;'A2.1 Intenzita dopravy'!$E$3,$E$69:$E$136,0),MATCH(AL$5,$B$68:$L$68,1)+1))^(1/5)*AM9,(INDEX($B$69:$L$136,MATCH('A2 Intenzita dopravy'!$F9&amp;'A2 Intenzita dopravy'!$G9&amp;'A2.1 Intenzita dopravy'!$E$3,$E$69:$E$136,0),MATCH(AL$5,$B$68:$L$68,1)+1)/INDEX($B$69:$L$136,MATCH('A2 Intenzita dopravy'!$F9&amp;'A2 Intenzita dopravy'!$G9&amp;'A2.1 Intenzita dopravy'!$E$3,$E$69:$E$136,0),MATCH(AL$5,$B$68:$L$68,1)))^(1/5)*AK9))),0)</f>
        <v>15649.34766477831</v>
      </c>
      <c r="AM9" s="30">
        <f>IFERROR(IF(AM$5='A2 Intenzita dopravy'!$H$5,'A2 Intenzita dopravy'!$H9,IF(AM$5&gt;=MAX($F$68:$L$68),AL9/AK9*AL9,IF(AM$5&lt;'A2 Intenzita dopravy'!$H$5,(INDEX($B$69:$L$136,MATCH('A2 Intenzita dopravy'!$F9&amp;'A2 Intenzita dopravy'!$G9&amp;'A2.1 Intenzita dopravy'!$E$3,$E$69:$E$136,0),MATCH(AM$5,$B$68:$L$68,1))/INDEX($B$69:$L$136,MATCH('A2 Intenzita dopravy'!$F9&amp;'A2 Intenzita dopravy'!$G9&amp;'A2.1 Intenzita dopravy'!$E$3,$E$69:$E$136,0),MATCH(AM$5,$B$68:$L$68,1)+1))^(1/5)*AN9,(INDEX($B$69:$L$136,MATCH('A2 Intenzita dopravy'!$F9&amp;'A2 Intenzita dopravy'!$G9&amp;'A2.1 Intenzita dopravy'!$E$3,$E$69:$E$136,0),MATCH(AM$5,$B$68:$L$68,1)+1)/INDEX($B$69:$L$136,MATCH('A2 Intenzita dopravy'!$F9&amp;'A2 Intenzita dopravy'!$G9&amp;'A2.1 Intenzita dopravy'!$E$3,$E$69:$E$136,0),MATCH(AM$5,$B$68:$L$68,1)))^(1/5)*AL9))),0)</f>
        <v>15850.045900233214</v>
      </c>
      <c r="AN9" s="30">
        <f>IFERROR(IF(AN$5='A2 Intenzita dopravy'!$H$5,'A2 Intenzita dopravy'!$H9,IF(AN$5&gt;=MAX($F$68:$L$68),AM9/AL9*AM9,IF(AN$5&lt;'A2 Intenzita dopravy'!$H$5,(INDEX($B$69:$L$136,MATCH('A2 Intenzita dopravy'!$F9&amp;'A2 Intenzita dopravy'!$G9&amp;'A2.1 Intenzita dopravy'!$E$3,$E$69:$E$136,0),MATCH(AN$5,$B$68:$L$68,1))/INDEX($B$69:$L$136,MATCH('A2 Intenzita dopravy'!$F9&amp;'A2 Intenzita dopravy'!$G9&amp;'A2.1 Intenzita dopravy'!$E$3,$E$69:$E$136,0),MATCH(AN$5,$B$68:$L$68,1)+1))^(1/5)*AO9,(INDEX($B$69:$L$136,MATCH('A2 Intenzita dopravy'!$F9&amp;'A2 Intenzita dopravy'!$G9&amp;'A2.1 Intenzita dopravy'!$E$3,$E$69:$E$136,0),MATCH(AN$5,$B$68:$L$68,1)+1)/INDEX($B$69:$L$136,MATCH('A2 Intenzita dopravy'!$F9&amp;'A2 Intenzita dopravy'!$G9&amp;'A2.1 Intenzita dopravy'!$E$3,$E$69:$E$136,0),MATCH(AN$5,$B$68:$L$68,1)))^(1/5)*AM9))),0)</f>
        <v>16053.31803094417</v>
      </c>
      <c r="AO9" s="30">
        <f>IFERROR(IF(AO$5='A2 Intenzita dopravy'!$H$5,'A2 Intenzita dopravy'!$H9,IF(AO$5&gt;=MAX($F$68:$L$68),AN9/AM9*AN9,IF(AO$5&lt;'A2 Intenzita dopravy'!$H$5,(INDEX($B$69:$L$136,MATCH('A2 Intenzita dopravy'!$F9&amp;'A2 Intenzita dopravy'!$G9&amp;'A2.1 Intenzita dopravy'!$E$3,$E$69:$E$136,0),MATCH(AO$5,$B$68:$L$68,1))/INDEX($B$69:$L$136,MATCH('A2 Intenzita dopravy'!$F9&amp;'A2 Intenzita dopravy'!$G9&amp;'A2.1 Intenzita dopravy'!$E$3,$E$69:$E$136,0),MATCH(AO$5,$B$68:$L$68,1)+1))^(1/5)*AP9,(INDEX($B$69:$L$136,MATCH('A2 Intenzita dopravy'!$F9&amp;'A2 Intenzita dopravy'!$G9&amp;'A2.1 Intenzita dopravy'!$E$3,$E$69:$E$136,0),MATCH(AO$5,$B$68:$L$68,1)+1)/INDEX($B$69:$L$136,MATCH('A2 Intenzita dopravy'!$F9&amp;'A2 Intenzita dopravy'!$G9&amp;'A2.1 Intenzita dopravy'!$E$3,$E$69:$E$136,0),MATCH(AO$5,$B$68:$L$68,1)))^(1/5)*AN9))),0)</f>
        <v>16259.197066353314</v>
      </c>
      <c r="AP9" s="30">
        <f>IFERROR(IF(AP$5='A2 Intenzita dopravy'!$H$5,'A2 Intenzita dopravy'!$H9,IF(AP$5&gt;=MAX($F$68:$L$68),AO9/AN9*AO9,IF(AP$5&lt;'A2 Intenzita dopravy'!$H$5,(INDEX($B$69:$L$136,MATCH('A2 Intenzita dopravy'!$F9&amp;'A2 Intenzita dopravy'!$G9&amp;'A2.1 Intenzita dopravy'!$E$3,$E$69:$E$136,0),MATCH(AP$5,$B$68:$L$68,1))/INDEX($B$69:$L$136,MATCH('A2 Intenzita dopravy'!$F9&amp;'A2 Intenzita dopravy'!$G9&amp;'A2.1 Intenzita dopravy'!$E$3,$E$69:$E$136,0),MATCH(AP$5,$B$68:$L$68,1)+1))^(1/5)*AQ9,(INDEX($B$69:$L$136,MATCH('A2 Intenzita dopravy'!$F9&amp;'A2 Intenzita dopravy'!$G9&amp;'A2.1 Intenzita dopravy'!$E$3,$E$69:$E$136,0),MATCH(AP$5,$B$68:$L$68,1)+1)/INDEX($B$69:$L$136,MATCH('A2 Intenzita dopravy'!$F9&amp;'A2 Intenzita dopravy'!$G9&amp;'A2.1 Intenzita dopravy'!$E$3,$E$69:$E$136,0),MATCH(AP$5,$B$68:$L$68,1)))^(1/5)*AO9))),0)</f>
        <v>16467.716439239066</v>
      </c>
      <c r="AQ9" s="30">
        <f>IFERROR(IF(AQ$5='A2 Intenzita dopravy'!$H$5,'A2 Intenzita dopravy'!$H9,IF(AQ$5&gt;=MAX($F$68:$L$68),AP9/AO9*AP9,IF(AQ$5&lt;'A2 Intenzita dopravy'!$H$5,(INDEX($B$69:$L$136,MATCH('A2 Intenzita dopravy'!$F9&amp;'A2 Intenzita dopravy'!$G9&amp;'A2.1 Intenzita dopravy'!$E$3,$E$69:$E$136,0),MATCH(AQ$5,$B$68:$L$68,1))/INDEX($B$69:$L$136,MATCH('A2 Intenzita dopravy'!$F9&amp;'A2 Intenzita dopravy'!$G9&amp;'A2.1 Intenzita dopravy'!$E$3,$E$69:$E$136,0),MATCH(AQ$5,$B$68:$L$68,1)+1))^(1/5)*AR9,(INDEX($B$69:$L$136,MATCH('A2 Intenzita dopravy'!$F9&amp;'A2 Intenzita dopravy'!$G9&amp;'A2.1 Intenzita dopravy'!$E$3,$E$69:$E$136,0),MATCH(AQ$5,$B$68:$L$68,1)+1)/INDEX($B$69:$L$136,MATCH('A2 Intenzita dopravy'!$F9&amp;'A2 Intenzita dopravy'!$G9&amp;'A2.1 Intenzita dopravy'!$E$3,$E$69:$E$136,0),MATCH(AQ$5,$B$68:$L$68,1)))^(1/5)*AP9))),0)</f>
        <v>16678.910011145297</v>
      </c>
      <c r="AR9" s="30">
        <f>IFERROR(IF(AR$5='A2 Intenzita dopravy'!$H$5,'A2 Intenzita dopravy'!$H9,IF(AR$5&gt;=MAX($F$68:$L$68),AQ9/AP9*AQ9,IF(AR$5&lt;'A2 Intenzita dopravy'!$H$5,(INDEX($B$69:$L$136,MATCH('A2 Intenzita dopravy'!$F9&amp;'A2 Intenzita dopravy'!$G9&amp;'A2.1 Intenzita dopravy'!$E$3,$E$69:$E$136,0),MATCH(AR$5,$B$68:$L$68,1))/INDEX($B$69:$L$136,MATCH('A2 Intenzita dopravy'!$F9&amp;'A2 Intenzita dopravy'!$G9&amp;'A2.1 Intenzita dopravy'!$E$3,$E$69:$E$136,0),MATCH(AR$5,$B$68:$L$68,1)+1))^(1/5)*AS9,(INDEX($B$69:$L$136,MATCH('A2 Intenzita dopravy'!$F9&amp;'A2 Intenzita dopravy'!$G9&amp;'A2.1 Intenzita dopravy'!$E$3,$E$69:$E$136,0),MATCH(AR$5,$B$68:$L$68,1)+1)/INDEX($B$69:$L$136,MATCH('A2 Intenzita dopravy'!$F9&amp;'A2 Intenzita dopravy'!$G9&amp;'A2.1 Intenzita dopravy'!$E$3,$E$69:$E$136,0),MATCH(AR$5,$B$68:$L$68,1)))^(1/5)*AQ9))),0)</f>
        <v>16892.812077880128</v>
      </c>
      <c r="AS9" s="30">
        <f>IFERROR(IF(AS$5='A2 Intenzita dopravy'!$H$5,'A2 Intenzita dopravy'!$H9,IF(AS$5&gt;=MAX($F$68:$L$68),AR9/AQ9*AR9,IF(AS$5&lt;'A2 Intenzita dopravy'!$H$5,(INDEX($B$69:$L$136,MATCH('A2 Intenzita dopravy'!$F9&amp;'A2 Intenzita dopravy'!$G9&amp;'A2.1 Intenzita dopravy'!$E$3,$E$69:$E$136,0),MATCH(AS$5,$B$68:$L$68,1))/INDEX($B$69:$L$136,MATCH('A2 Intenzita dopravy'!$F9&amp;'A2 Intenzita dopravy'!$G9&amp;'A2.1 Intenzita dopravy'!$E$3,$E$69:$E$136,0),MATCH(AS$5,$B$68:$L$68,1)+1))^(1/5)*AT9,(INDEX($B$69:$L$136,MATCH('A2 Intenzita dopravy'!$F9&amp;'A2 Intenzita dopravy'!$G9&amp;'A2.1 Intenzita dopravy'!$E$3,$E$69:$E$136,0),MATCH(AS$5,$B$68:$L$68,1)+1)/INDEX($B$69:$L$136,MATCH('A2 Intenzita dopravy'!$F9&amp;'A2 Intenzita dopravy'!$G9&amp;'A2.1 Intenzita dopravy'!$E$3,$E$69:$E$136,0),MATCH(AS$5,$B$68:$L$68,1)))^(1/5)*AR9))),0)</f>
        <v>17109.457375085229</v>
      </c>
      <c r="AT9" s="30">
        <f>IFERROR(IF(AT$5='A2 Intenzita dopravy'!$H$5,'A2 Intenzita dopravy'!$H9,IF(AT$5&gt;=MAX($F$68:$L$68),AS9/AR9*AS9,IF(AT$5&lt;'A2 Intenzita dopravy'!$H$5,(INDEX($B$69:$L$136,MATCH('A2 Intenzita dopravy'!$F9&amp;'A2 Intenzita dopravy'!$G9&amp;'A2.1 Intenzita dopravy'!$E$3,$E$69:$E$136,0),MATCH(AT$5,$B$68:$L$68,1))/INDEX($B$69:$L$136,MATCH('A2 Intenzita dopravy'!$F9&amp;'A2 Intenzita dopravy'!$G9&amp;'A2.1 Intenzita dopravy'!$E$3,$E$69:$E$136,0),MATCH(AT$5,$B$68:$L$68,1)+1))^(1/5)*AU9,(INDEX($B$69:$L$136,MATCH('A2 Intenzita dopravy'!$F9&amp;'A2 Intenzita dopravy'!$G9&amp;'A2.1 Intenzita dopravy'!$E$3,$E$69:$E$136,0),MATCH(AT$5,$B$68:$L$68,1)+1)/INDEX($B$69:$L$136,MATCH('A2 Intenzita dopravy'!$F9&amp;'A2 Intenzita dopravy'!$G9&amp;'A2.1 Intenzita dopravy'!$E$3,$E$69:$E$136,0),MATCH(AT$5,$B$68:$L$68,1)))^(1/5)*AS9))),0)</f>
        <v>17328.881083876553</v>
      </c>
      <c r="AU9" s="30">
        <f>IFERROR(IF(AU$5='A2 Intenzita dopravy'!$H$5,'A2 Intenzita dopravy'!$H9,IF(AU$5&gt;=MAX($F$68:$L$68),AT9/AS9*AT9,IF(AU$5&lt;'A2 Intenzita dopravy'!$H$5,(INDEX($B$69:$L$136,MATCH('A2 Intenzita dopravy'!$F9&amp;'A2 Intenzita dopravy'!$G9&amp;'A2.1 Intenzita dopravy'!$E$3,$E$69:$E$136,0),MATCH(AU$5,$B$68:$L$68,1))/INDEX($B$69:$L$136,MATCH('A2 Intenzita dopravy'!$F9&amp;'A2 Intenzita dopravy'!$G9&amp;'A2.1 Intenzita dopravy'!$E$3,$E$69:$E$136,0),MATCH(AU$5,$B$68:$L$68,1)+1))^(1/5)*AV9,(INDEX($B$69:$L$136,MATCH('A2 Intenzita dopravy'!$F9&amp;'A2 Intenzita dopravy'!$G9&amp;'A2.1 Intenzita dopravy'!$E$3,$E$69:$E$136,0),MATCH(AU$5,$B$68:$L$68,1)+1)/INDEX($B$69:$L$136,MATCH('A2 Intenzita dopravy'!$F9&amp;'A2 Intenzita dopravy'!$G9&amp;'A2.1 Intenzita dopravy'!$E$3,$E$69:$E$136,0),MATCH(AU$5,$B$68:$L$68,1)))^(1/5)*AT9))),0)</f>
        <v>17551.11883655742</v>
      </c>
      <c r="AV9" s="30">
        <f>IFERROR(IF(AV$5='A2 Intenzita dopravy'!$H$5,'A2 Intenzita dopravy'!$H9,IF(AV$5&gt;=MAX($F$68:$L$68),AU9/AT9*AU9,IF(AV$5&lt;'A2 Intenzita dopravy'!$H$5,(INDEX($B$69:$L$136,MATCH('A2 Intenzita dopravy'!$F9&amp;'A2 Intenzita dopravy'!$G9&amp;'A2.1 Intenzita dopravy'!$E$3,$E$69:$E$136,0),MATCH(AV$5,$B$68:$L$68,1))/INDEX($B$69:$L$136,MATCH('A2 Intenzita dopravy'!$F9&amp;'A2 Intenzita dopravy'!$G9&amp;'A2.1 Intenzita dopravy'!$E$3,$E$69:$E$136,0),MATCH(AV$5,$B$68:$L$68,1)+1))^(1/5)*AW9,(INDEX($B$69:$L$136,MATCH('A2 Intenzita dopravy'!$F9&amp;'A2 Intenzita dopravy'!$G9&amp;'A2.1 Intenzita dopravy'!$E$3,$E$69:$E$136,0),MATCH(AV$5,$B$68:$L$68,1)+1)/INDEX($B$69:$L$136,MATCH('A2 Intenzita dopravy'!$F9&amp;'A2 Intenzita dopravy'!$G9&amp;'A2.1 Intenzita dopravy'!$E$3,$E$69:$E$136,0),MATCH(AV$5,$B$68:$L$68,1)))^(1/5)*AU9))),0)</f>
        <v>17776.206722404851</v>
      </c>
      <c r="AW9" s="30">
        <f>IFERROR(IF(AW$5='A2 Intenzita dopravy'!$H$5,'A2 Intenzita dopravy'!$H9,IF(AW$5&gt;=MAX($F$68:$L$68),AV9/AU9*AV9,IF(AW$5&lt;'A2 Intenzita dopravy'!$H$5,(INDEX($B$69:$L$136,MATCH('A2 Intenzita dopravy'!$F9&amp;'A2 Intenzita dopravy'!$G9&amp;'A2.1 Intenzita dopravy'!$E$3,$E$69:$E$136,0),MATCH(AW$5,$B$68:$L$68,1))/INDEX($B$69:$L$136,MATCH('A2 Intenzita dopravy'!$F9&amp;'A2 Intenzita dopravy'!$G9&amp;'A2.1 Intenzita dopravy'!$E$3,$E$69:$E$136,0),MATCH(AW$5,$B$68:$L$68,1)+1))^(1/5)*AX9,(INDEX($B$69:$L$136,MATCH('A2 Intenzita dopravy'!$F9&amp;'A2 Intenzita dopravy'!$G9&amp;'A2.1 Intenzita dopravy'!$E$3,$E$69:$E$136,0),MATCH(AW$5,$B$68:$L$68,1)+1)/INDEX($B$69:$L$136,MATCH('A2 Intenzita dopravy'!$F9&amp;'A2 Intenzita dopravy'!$G9&amp;'A2.1 Intenzita dopravy'!$E$3,$E$69:$E$136,0),MATCH(AW$5,$B$68:$L$68,1)))^(1/5)*AV9))),0)</f>
        <v>18004.181293530131</v>
      </c>
      <c r="AX9" s="30">
        <f>IFERROR(IF(AX$5='A2 Intenzita dopravy'!$H$5,'A2 Intenzita dopravy'!$H9,IF(AX$5&gt;=MAX($F$68:$L$68),AW9/AV9*AW9,IF(AX$5&lt;'A2 Intenzita dopravy'!$H$5,(INDEX($B$69:$L$136,MATCH('A2 Intenzita dopravy'!$F9&amp;'A2 Intenzita dopravy'!$G9&amp;'A2.1 Intenzita dopravy'!$E$3,$E$69:$E$136,0),MATCH(AX$5,$B$68:$L$68,1))/INDEX($B$69:$L$136,MATCH('A2 Intenzita dopravy'!$F9&amp;'A2 Intenzita dopravy'!$G9&amp;'A2.1 Intenzita dopravy'!$E$3,$E$69:$E$136,0),MATCH(AX$5,$B$68:$L$68,1)+1))^(1/5)*AY9,(INDEX($B$69:$L$136,MATCH('A2 Intenzita dopravy'!$F9&amp;'A2 Intenzita dopravy'!$G9&amp;'A2.1 Intenzita dopravy'!$E$3,$E$69:$E$136,0),MATCH(AX$5,$B$68:$L$68,1)+1)/INDEX($B$69:$L$136,MATCH('A2 Intenzita dopravy'!$F9&amp;'A2 Intenzita dopravy'!$G9&amp;'A2.1 Intenzita dopravy'!$E$3,$E$69:$E$136,0),MATCH(AX$5,$B$68:$L$68,1)))^(1/5)*AW9))),0)</f>
        <v>18235.079570814512</v>
      </c>
      <c r="AY9" s="30">
        <f>IFERROR(IF(AY$5='A2 Intenzita dopravy'!$H$5,'A2 Intenzita dopravy'!$H9,IF(AY$5&gt;=MAX($F$68:$L$68),AX9/AW9*AX9,IF(AY$5&lt;'A2 Intenzita dopravy'!$H$5,(INDEX($B$69:$L$136,MATCH('A2 Intenzita dopravy'!$F9&amp;'A2 Intenzita dopravy'!$G9&amp;'A2.1 Intenzita dopravy'!$E$3,$E$69:$E$136,0),MATCH(AY$5,$B$68:$L$68,1))/INDEX($B$69:$L$136,MATCH('A2 Intenzita dopravy'!$F9&amp;'A2 Intenzita dopravy'!$G9&amp;'A2.1 Intenzita dopravy'!$E$3,$E$69:$E$136,0),MATCH(AY$5,$B$68:$L$68,1)+1))^(1/5)*AZ9,(INDEX($B$69:$L$136,MATCH('A2 Intenzita dopravy'!$F9&amp;'A2 Intenzita dopravy'!$G9&amp;'A2.1 Intenzita dopravy'!$E$3,$E$69:$E$136,0),MATCH(AY$5,$B$68:$L$68,1)+1)/INDEX($B$69:$L$136,MATCH('A2 Intenzita dopravy'!$F9&amp;'A2 Intenzita dopravy'!$G9&amp;'A2.1 Intenzita dopravy'!$E$3,$E$69:$E$136,0),MATCH(AY$5,$B$68:$L$68,1)))^(1/5)*AX9))),0)</f>
        <v>18468.939049921053</v>
      </c>
      <c r="AZ9" s="30">
        <f>IFERROR(IF(AZ$5='A2 Intenzita dopravy'!$H$5,'A2 Intenzita dopravy'!$H9,IF(AZ$5&gt;=MAX($F$68:$L$68),AY9/AX9*AY9,IF(AZ$5&lt;'A2 Intenzita dopravy'!$H$5,(INDEX($B$69:$L$136,MATCH('A2 Intenzita dopravy'!$F9&amp;'A2 Intenzita dopravy'!$G9&amp;'A2.1 Intenzita dopravy'!$E$3,$E$69:$E$136,0),MATCH(AZ$5,$B$68:$L$68,1))/INDEX($B$69:$L$136,MATCH('A2 Intenzita dopravy'!$F9&amp;'A2 Intenzita dopravy'!$G9&amp;'A2.1 Intenzita dopravy'!$E$3,$E$69:$E$136,0),MATCH(AZ$5,$B$68:$L$68,1)+1))^(1/5)*BA9,(INDEX($B$69:$L$136,MATCH('A2 Intenzita dopravy'!$F9&amp;'A2 Intenzita dopravy'!$G9&amp;'A2.1 Intenzita dopravy'!$E$3,$E$69:$E$136,0),MATCH(AZ$5,$B$68:$L$68,1)+1)/INDEX($B$69:$L$136,MATCH('A2 Intenzita dopravy'!$F9&amp;'A2 Intenzita dopravy'!$G9&amp;'A2.1 Intenzita dopravy'!$E$3,$E$69:$E$136,0),MATCH(AZ$5,$B$68:$L$68,1)))^(1/5)*AY9))),0)</f>
        <v>18705.797707383554</v>
      </c>
      <c r="BA9" s="30">
        <f>IFERROR(IF(BA$5='A2 Intenzita dopravy'!$H$5,'A2 Intenzita dopravy'!$H9,IF(BA$5&gt;=MAX($F$68:$L$68),AZ9/AY9*AZ9,IF(BA$5&lt;'A2 Intenzita dopravy'!$H$5,(INDEX($B$69:$L$136,MATCH('A2 Intenzita dopravy'!$F9&amp;'A2 Intenzita dopravy'!$G9&amp;'A2.1 Intenzita dopravy'!$E$3,$E$69:$E$136,0),MATCH(BA$5,$B$68:$L$68,1))/INDEX($B$69:$L$136,MATCH('A2 Intenzita dopravy'!$F9&amp;'A2 Intenzita dopravy'!$G9&amp;'A2.1 Intenzita dopravy'!$E$3,$E$69:$E$136,0),MATCH(BA$5,$B$68:$L$68,1)+1))^(1/5)*BB9,(INDEX($B$69:$L$136,MATCH('A2 Intenzita dopravy'!$F9&amp;'A2 Intenzita dopravy'!$G9&amp;'A2.1 Intenzita dopravy'!$E$3,$E$69:$E$136,0),MATCH(BA$5,$B$68:$L$68,1)+1)/INDEX($B$69:$L$136,MATCH('A2 Intenzita dopravy'!$F9&amp;'A2 Intenzita dopravy'!$G9&amp;'A2.1 Intenzita dopravy'!$E$3,$E$69:$E$136,0),MATCH(BA$5,$B$68:$L$68,1)))^(1/5)*AZ9))),0)</f>
        <v>18945.694006773581</v>
      </c>
      <c r="BB9" s="30">
        <f>IFERROR(IF(BB$5='A2 Intenzita dopravy'!$H$5,'A2 Intenzita dopravy'!$H9,IF(BB$5&gt;=MAX($F$68:$L$68),BA9/AZ9*BA9,IF(BB$5&lt;'A2 Intenzita dopravy'!$H$5,(INDEX($B$69:$L$136,MATCH('A2 Intenzita dopravy'!$F9&amp;'A2 Intenzita dopravy'!$G9&amp;'A2.1 Intenzita dopravy'!$E$3,$E$69:$E$136,0),MATCH(BB$5,$B$68:$L$68,1))/INDEX($B$69:$L$136,MATCH('A2 Intenzita dopravy'!$F9&amp;'A2 Intenzita dopravy'!$G9&amp;'A2.1 Intenzita dopravy'!$E$3,$E$69:$E$136,0),MATCH(BB$5,$B$68:$L$68,1)+1))^(1/5)*BC9,(INDEX($B$69:$L$136,MATCH('A2 Intenzita dopravy'!$F9&amp;'A2 Intenzita dopravy'!$G9&amp;'A2.1 Intenzita dopravy'!$E$3,$E$69:$E$136,0),MATCH(BB$5,$B$68:$L$68,1)+1)/INDEX($B$69:$L$136,MATCH('A2 Intenzita dopravy'!$F9&amp;'A2 Intenzita dopravy'!$G9&amp;'A2.1 Intenzita dopravy'!$E$3,$E$69:$E$136,0),MATCH(BB$5,$B$68:$L$68,1)))^(1/5)*BA9))),0)</f>
        <v>19188.666904946578</v>
      </c>
    </row>
    <row r="10" spans="2:54" x14ac:dyDescent="0.2">
      <c r="B10" s="5">
        <v>4</v>
      </c>
      <c r="C10" s="5">
        <f>IF(ISBLANK('A2 Intenzita dopravy'!C10)=TRUE,"",'A2 Intenzita dopravy'!C10)</f>
        <v>90783</v>
      </c>
      <c r="D10" s="5" t="str">
        <f>IF(ISBLANK('A2 Intenzita dopravy'!D10)=TRUE,"",'A2 Intenzita dopravy'!D10)</f>
        <v>I/59 Tvrdošín - centrum</v>
      </c>
      <c r="E10" s="30">
        <f>IFERROR(IF(E$5='A2 Intenzita dopravy'!$H$5,'A2 Intenzita dopravy'!$H10,IF(E$5&gt;=MAX($F$68:$L$68),D10/C10*D10,IF(E$5&lt;'A2 Intenzita dopravy'!$H$5,(INDEX($B$69:$L$136,MATCH('A2 Intenzita dopravy'!$F10&amp;'A2 Intenzita dopravy'!$G10&amp;'A2.1 Intenzita dopravy'!$E$3,$E$69:$E$136,0),MATCH(E$5,$B$68:$L$68,1))/INDEX($B$69:$L$136,MATCH('A2 Intenzita dopravy'!$F10&amp;'A2 Intenzita dopravy'!$G10&amp;'A2.1 Intenzita dopravy'!$E$3,$E$69:$E$136,0),MATCH(E$5,$B$68:$L$68,1)+1))^(1/5)*F10,(INDEX($B$69:$L$136,MATCH('A2 Intenzita dopravy'!$F10&amp;'A2 Intenzita dopravy'!$G10&amp;'A2.1 Intenzita dopravy'!$E$3,$E$69:$E$136,0),MATCH(E$5,$B$68:$L$68,1)+1)/INDEX($B$69:$L$136,MATCH('A2 Intenzita dopravy'!$F10&amp;'A2 Intenzita dopravy'!$G10&amp;'A2.1 Intenzita dopravy'!$E$3,$E$69:$E$136,0),MATCH(E$5,$B$68:$L$68,1)))^(1/5)*D10))),0)</f>
        <v>10931.416094500597</v>
      </c>
      <c r="F10" s="30">
        <f>IFERROR(IF(F$5='A2 Intenzita dopravy'!$H$5,'A2 Intenzita dopravy'!$H10,IF(F$5&gt;=MAX($F$68:$L$68),E10/D10*E10,IF(F$5&lt;'A2 Intenzita dopravy'!$H$5,(INDEX($B$69:$L$136,MATCH('A2 Intenzita dopravy'!$F10&amp;'A2 Intenzita dopravy'!$G10&amp;'A2.1 Intenzita dopravy'!$E$3,$E$69:$E$136,0),MATCH(F$5,$B$68:$L$68,1))/INDEX($B$69:$L$136,MATCH('A2 Intenzita dopravy'!$F10&amp;'A2 Intenzita dopravy'!$G10&amp;'A2.1 Intenzita dopravy'!$E$3,$E$69:$E$136,0),MATCH(F$5,$B$68:$L$68,1)+1))^(1/5)*G10,(INDEX($B$69:$L$136,MATCH('A2 Intenzita dopravy'!$F10&amp;'A2 Intenzita dopravy'!$G10&amp;'A2.1 Intenzita dopravy'!$E$3,$E$69:$E$136,0),MATCH(F$5,$B$68:$L$68,1)+1)/INDEX($B$69:$L$136,MATCH('A2 Intenzita dopravy'!$F10&amp;'A2 Intenzita dopravy'!$G10&amp;'A2.1 Intenzita dopravy'!$E$3,$E$69:$E$136,0),MATCH(F$5,$B$68:$L$68,1)))^(1/5)*E10))),0)</f>
        <v>11120</v>
      </c>
      <c r="G10" s="30">
        <f>IFERROR(IF(G$5='A2 Intenzita dopravy'!$H$5,'A2 Intenzita dopravy'!$H10,IF(G$5&gt;=MAX($F$68:$L$68),F10/E10*F10,IF(G$5&lt;'A2 Intenzita dopravy'!$H$5,(INDEX($B$69:$L$136,MATCH('A2 Intenzita dopravy'!$F10&amp;'A2 Intenzita dopravy'!$G10&amp;'A2.1 Intenzita dopravy'!$E$3,$E$69:$E$136,0),MATCH(G$5,$B$68:$L$68,1))/INDEX($B$69:$L$136,MATCH('A2 Intenzita dopravy'!$F10&amp;'A2 Intenzita dopravy'!$G10&amp;'A2.1 Intenzita dopravy'!$E$3,$E$69:$E$136,0),MATCH(G$5,$B$68:$L$68,1)+1))^(1/5)*H10,(INDEX($B$69:$L$136,MATCH('A2 Intenzita dopravy'!$F10&amp;'A2 Intenzita dopravy'!$G10&amp;'A2.1 Intenzita dopravy'!$E$3,$E$69:$E$136,0),MATCH(G$5,$B$68:$L$68,1)+1)/INDEX($B$69:$L$136,MATCH('A2 Intenzita dopravy'!$F10&amp;'A2 Intenzita dopravy'!$G10&amp;'A2.1 Intenzita dopravy'!$E$3,$E$69:$E$136,0),MATCH(G$5,$B$68:$L$68,1)))^(1/5)*F10))),0)</f>
        <v>11313.660682379361</v>
      </c>
      <c r="H10" s="30">
        <f>IFERROR(IF(H$5='A2 Intenzita dopravy'!$H$5,'A2 Intenzita dopravy'!$H10,IF(H$5&gt;=MAX($F$68:$L$68),G10/F10*G10,IF(H$5&lt;'A2 Intenzita dopravy'!$H$5,(INDEX($B$69:$L$136,MATCH('A2 Intenzita dopravy'!$F10&amp;'A2 Intenzita dopravy'!$G10&amp;'A2.1 Intenzita dopravy'!$E$3,$E$69:$E$136,0),MATCH(H$5,$B$68:$L$68,1))/INDEX($B$69:$L$136,MATCH('A2 Intenzita dopravy'!$F10&amp;'A2 Intenzita dopravy'!$G10&amp;'A2.1 Intenzita dopravy'!$E$3,$E$69:$E$136,0),MATCH(H$5,$B$68:$L$68,1)+1))^(1/5)*I10,(INDEX($B$69:$L$136,MATCH('A2 Intenzita dopravy'!$F10&amp;'A2 Intenzita dopravy'!$G10&amp;'A2.1 Intenzita dopravy'!$E$3,$E$69:$E$136,0),MATCH(H$5,$B$68:$L$68,1)+1)/INDEX($B$69:$L$136,MATCH('A2 Intenzita dopravy'!$F10&amp;'A2 Intenzita dopravy'!$G10&amp;'A2.1 Intenzita dopravy'!$E$3,$E$69:$E$136,0),MATCH(H$5,$B$68:$L$68,1)))^(1/5)*G10))),0)</f>
        <v>11510.694067987106</v>
      </c>
      <c r="I10" s="30">
        <f>IFERROR(IF(I$5='A2 Intenzita dopravy'!$H$5,'A2 Intenzita dopravy'!$H10,IF(I$5&gt;=MAX($F$68:$L$68),H10/G10*H10,IF(I$5&lt;'A2 Intenzita dopravy'!$H$5,(INDEX($B$69:$L$136,MATCH('A2 Intenzita dopravy'!$F10&amp;'A2 Intenzita dopravy'!$G10&amp;'A2.1 Intenzita dopravy'!$E$3,$E$69:$E$136,0),MATCH(I$5,$B$68:$L$68,1))/INDEX($B$69:$L$136,MATCH('A2 Intenzita dopravy'!$F10&amp;'A2 Intenzita dopravy'!$G10&amp;'A2.1 Intenzita dopravy'!$E$3,$E$69:$E$136,0),MATCH(I$5,$B$68:$L$68,1)+1))^(1/5)*J10,(INDEX($B$69:$L$136,MATCH('A2 Intenzita dopravy'!$F10&amp;'A2 Intenzita dopravy'!$G10&amp;'A2.1 Intenzita dopravy'!$E$3,$E$69:$E$136,0),MATCH(I$5,$B$68:$L$68,1)+1)/INDEX($B$69:$L$136,MATCH('A2 Intenzita dopravy'!$F10&amp;'A2 Intenzita dopravy'!$G10&amp;'A2.1 Intenzita dopravy'!$E$3,$E$69:$E$136,0),MATCH(I$5,$B$68:$L$68,1)))^(1/5)*H10))),0)</f>
        <v>11711.158894234088</v>
      </c>
      <c r="J10" s="30">
        <f>IFERROR(IF(J$5='A2 Intenzita dopravy'!$H$5,'A2 Intenzita dopravy'!$H10,IF(J$5&gt;=MAX($F$68:$L$68),I10/H10*I10,IF(J$5&lt;'A2 Intenzita dopravy'!$H$5,(INDEX($B$69:$L$136,MATCH('A2 Intenzita dopravy'!$F10&amp;'A2 Intenzita dopravy'!$G10&amp;'A2.1 Intenzita dopravy'!$E$3,$E$69:$E$136,0),MATCH(J$5,$B$68:$L$68,1))/INDEX($B$69:$L$136,MATCH('A2 Intenzita dopravy'!$F10&amp;'A2 Intenzita dopravy'!$G10&amp;'A2.1 Intenzita dopravy'!$E$3,$E$69:$E$136,0),MATCH(J$5,$B$68:$L$68,1)+1))^(1/5)*K10,(INDEX($B$69:$L$136,MATCH('A2 Intenzita dopravy'!$F10&amp;'A2 Intenzita dopravy'!$G10&amp;'A2.1 Intenzita dopravy'!$E$3,$E$69:$E$136,0),MATCH(J$5,$B$68:$L$68,1)+1)/INDEX($B$69:$L$136,MATCH('A2 Intenzita dopravy'!$F10&amp;'A2 Intenzita dopravy'!$G10&amp;'A2.1 Intenzita dopravy'!$E$3,$E$69:$E$136,0),MATCH(J$5,$B$68:$L$68,1)))^(1/5)*I10))),0)</f>
        <v>11915.11492147424</v>
      </c>
      <c r="K10" s="30">
        <f>IFERROR(IF(K$5='A2 Intenzita dopravy'!$H$5,'A2 Intenzita dopravy'!$H10,IF(K$5&gt;=MAX($F$68:$L$68),J10/I10*J10,IF(K$5&lt;'A2 Intenzita dopravy'!$H$5,(INDEX($B$69:$L$136,MATCH('A2 Intenzita dopravy'!$F10&amp;'A2 Intenzita dopravy'!$G10&amp;'A2.1 Intenzita dopravy'!$E$3,$E$69:$E$136,0),MATCH(K$5,$B$68:$L$68,1))/INDEX($B$69:$L$136,MATCH('A2 Intenzita dopravy'!$F10&amp;'A2 Intenzita dopravy'!$G10&amp;'A2.1 Intenzita dopravy'!$E$3,$E$69:$E$136,0),MATCH(K$5,$B$68:$L$68,1)+1))^(1/5)*L10,(INDEX($B$69:$L$136,MATCH('A2 Intenzita dopravy'!$F10&amp;'A2 Intenzita dopravy'!$G10&amp;'A2.1 Intenzita dopravy'!$E$3,$E$69:$E$136,0),MATCH(K$5,$B$68:$L$68,1)+1)/INDEX($B$69:$L$136,MATCH('A2 Intenzita dopravy'!$F10&amp;'A2 Intenzita dopravy'!$G10&amp;'A2.1 Intenzita dopravy'!$E$3,$E$69:$E$136,0),MATCH(K$5,$B$68:$L$68,1)))^(1/5)*J10))),0)</f>
        <v>12072.176494214922</v>
      </c>
      <c r="L10" s="30">
        <f>IFERROR(IF(L$5='A2 Intenzita dopravy'!$H$5,'A2 Intenzita dopravy'!$H10,IF(L$5&gt;=MAX($F$68:$L$68),K10/J10*K10,IF(L$5&lt;'A2 Intenzita dopravy'!$H$5,(INDEX($B$69:$L$136,MATCH('A2 Intenzita dopravy'!$F10&amp;'A2 Intenzita dopravy'!$G10&amp;'A2.1 Intenzita dopravy'!$E$3,$E$69:$E$136,0),MATCH(L$5,$B$68:$L$68,1))/INDEX($B$69:$L$136,MATCH('A2 Intenzita dopravy'!$F10&amp;'A2 Intenzita dopravy'!$G10&amp;'A2.1 Intenzita dopravy'!$E$3,$E$69:$E$136,0),MATCH(L$5,$B$68:$L$68,1)+1))^(1/5)*M10,(INDEX($B$69:$L$136,MATCH('A2 Intenzita dopravy'!$F10&amp;'A2 Intenzita dopravy'!$G10&amp;'A2.1 Intenzita dopravy'!$E$3,$E$69:$E$136,0),MATCH(L$5,$B$68:$L$68,1)+1)/INDEX($B$69:$L$136,MATCH('A2 Intenzita dopravy'!$F10&amp;'A2 Intenzita dopravy'!$G10&amp;'A2.1 Intenzita dopravy'!$E$3,$E$69:$E$136,0),MATCH(L$5,$B$68:$L$68,1)))^(1/5)*K10))),0)</f>
        <v>12231.308406838547</v>
      </c>
      <c r="M10" s="30">
        <f>IFERROR(IF(M$5='A2 Intenzita dopravy'!$H$5,'A2 Intenzita dopravy'!$H10,IF(M$5&gt;=MAX($F$68:$L$68),L10/K10*L10,IF(M$5&lt;'A2 Intenzita dopravy'!$H$5,(INDEX($B$69:$L$136,MATCH('A2 Intenzita dopravy'!$F10&amp;'A2 Intenzita dopravy'!$G10&amp;'A2.1 Intenzita dopravy'!$E$3,$E$69:$E$136,0),MATCH(M$5,$B$68:$L$68,1))/INDEX($B$69:$L$136,MATCH('A2 Intenzita dopravy'!$F10&amp;'A2 Intenzita dopravy'!$G10&amp;'A2.1 Intenzita dopravy'!$E$3,$E$69:$E$136,0),MATCH(M$5,$B$68:$L$68,1)+1))^(1/5)*N10,(INDEX($B$69:$L$136,MATCH('A2 Intenzita dopravy'!$F10&amp;'A2 Intenzita dopravy'!$G10&amp;'A2.1 Intenzita dopravy'!$E$3,$E$69:$E$136,0),MATCH(M$5,$B$68:$L$68,1)+1)/INDEX($B$69:$L$136,MATCH('A2 Intenzita dopravy'!$F10&amp;'A2 Intenzita dopravy'!$G10&amp;'A2.1 Intenzita dopravy'!$E$3,$E$69:$E$136,0),MATCH(M$5,$B$68:$L$68,1)))^(1/5)*L10))),0)</f>
        <v>12392.537949962139</v>
      </c>
      <c r="N10" s="30">
        <f>IFERROR(IF(N$5='A2 Intenzita dopravy'!$H$5,'A2 Intenzita dopravy'!$H10,IF(N$5&gt;=MAX($F$68:$L$68),M10/L10*M10,IF(N$5&lt;'A2 Intenzita dopravy'!$H$5,(INDEX($B$69:$L$136,MATCH('A2 Intenzita dopravy'!$F10&amp;'A2 Intenzita dopravy'!$G10&amp;'A2.1 Intenzita dopravy'!$E$3,$E$69:$E$136,0),MATCH(N$5,$B$68:$L$68,1))/INDEX($B$69:$L$136,MATCH('A2 Intenzita dopravy'!$F10&amp;'A2 Intenzita dopravy'!$G10&amp;'A2.1 Intenzita dopravy'!$E$3,$E$69:$E$136,0),MATCH(N$5,$B$68:$L$68,1)+1))^(1/5)*O10,(INDEX($B$69:$L$136,MATCH('A2 Intenzita dopravy'!$F10&amp;'A2 Intenzita dopravy'!$G10&amp;'A2.1 Intenzita dopravy'!$E$3,$E$69:$E$136,0),MATCH(N$5,$B$68:$L$68,1)+1)/INDEX($B$69:$L$136,MATCH('A2 Intenzita dopravy'!$F10&amp;'A2 Intenzita dopravy'!$G10&amp;'A2.1 Intenzita dopravy'!$E$3,$E$69:$E$136,0),MATCH(N$5,$B$68:$L$68,1)))^(1/5)*M10))),0)</f>
        <v>12555.892773939684</v>
      </c>
      <c r="O10" s="30">
        <f>IFERROR(IF(O$5='A2 Intenzita dopravy'!$H$5,'A2 Intenzita dopravy'!$H10,IF(O$5&gt;=MAX($F$68:$L$68),N10/M10*N10,IF(O$5&lt;'A2 Intenzita dopravy'!$H$5,(INDEX($B$69:$L$136,MATCH('A2 Intenzita dopravy'!$F10&amp;'A2 Intenzita dopravy'!$G10&amp;'A2.1 Intenzita dopravy'!$E$3,$E$69:$E$136,0),MATCH(O$5,$B$68:$L$68,1))/INDEX($B$69:$L$136,MATCH('A2 Intenzita dopravy'!$F10&amp;'A2 Intenzita dopravy'!$G10&amp;'A2.1 Intenzita dopravy'!$E$3,$E$69:$E$136,0),MATCH(O$5,$B$68:$L$68,1)+1))^(1/5)*P10,(INDEX($B$69:$L$136,MATCH('A2 Intenzita dopravy'!$F10&amp;'A2 Intenzita dopravy'!$G10&amp;'A2.1 Intenzita dopravy'!$E$3,$E$69:$E$136,0),MATCH(O$5,$B$68:$L$68,1)+1)/INDEX($B$69:$L$136,MATCH('A2 Intenzita dopravy'!$F10&amp;'A2 Intenzita dopravy'!$G10&amp;'A2.1 Intenzita dopravy'!$E$3,$E$69:$E$136,0),MATCH(O$5,$B$68:$L$68,1)))^(1/5)*N10))),0)</f>
        <v>12721.400893604075</v>
      </c>
      <c r="P10" s="30">
        <f>IFERROR(IF(P$5='A2 Intenzita dopravy'!$H$5,'A2 Intenzita dopravy'!$H10,IF(P$5&gt;=MAX($F$68:$L$68),O10/N10*O10,IF(P$5&lt;'A2 Intenzita dopravy'!$H$5,(INDEX($B$69:$L$136,MATCH('A2 Intenzita dopravy'!$F10&amp;'A2 Intenzita dopravy'!$G10&amp;'A2.1 Intenzita dopravy'!$E$3,$E$69:$E$136,0),MATCH(P$5,$B$68:$L$68,1))/INDEX($B$69:$L$136,MATCH('A2 Intenzita dopravy'!$F10&amp;'A2 Intenzita dopravy'!$G10&amp;'A2.1 Intenzita dopravy'!$E$3,$E$69:$E$136,0),MATCH(P$5,$B$68:$L$68,1)+1))^(1/5)*Q10,(INDEX($B$69:$L$136,MATCH('A2 Intenzita dopravy'!$F10&amp;'A2 Intenzita dopravy'!$G10&amp;'A2.1 Intenzita dopravy'!$E$3,$E$69:$E$136,0),MATCH(P$5,$B$68:$L$68,1)+1)/INDEX($B$69:$L$136,MATCH('A2 Intenzita dopravy'!$F10&amp;'A2 Intenzita dopravy'!$G10&amp;'A2.1 Intenzita dopravy'!$E$3,$E$69:$E$136,0),MATCH(P$5,$B$68:$L$68,1)))^(1/5)*O10))),0)</f>
        <v>12895.731661243699</v>
      </c>
      <c r="Q10" s="30">
        <f>IFERROR(IF(Q$5='A2 Intenzita dopravy'!$H$5,'A2 Intenzita dopravy'!$H10,IF(Q$5&gt;=MAX($F$68:$L$68),P10/O10*P10,IF(Q$5&lt;'A2 Intenzita dopravy'!$H$5,(INDEX($B$69:$L$136,MATCH('A2 Intenzita dopravy'!$F10&amp;'A2 Intenzita dopravy'!$G10&amp;'A2.1 Intenzita dopravy'!$E$3,$E$69:$E$136,0),MATCH(Q$5,$B$68:$L$68,1))/INDEX($B$69:$L$136,MATCH('A2 Intenzita dopravy'!$F10&amp;'A2 Intenzita dopravy'!$G10&amp;'A2.1 Intenzita dopravy'!$E$3,$E$69:$E$136,0),MATCH(Q$5,$B$68:$L$68,1)+1))^(1/5)*R10,(INDEX($B$69:$L$136,MATCH('A2 Intenzita dopravy'!$F10&amp;'A2 Intenzita dopravy'!$G10&amp;'A2.1 Intenzita dopravy'!$E$3,$E$69:$E$136,0),MATCH(Q$5,$B$68:$L$68,1)+1)/INDEX($B$69:$L$136,MATCH('A2 Intenzita dopravy'!$F10&amp;'A2 Intenzita dopravy'!$G10&amp;'A2.1 Intenzita dopravy'!$E$3,$E$69:$E$136,0),MATCH(Q$5,$B$68:$L$68,1)))^(1/5)*P10))),0)</f>
        <v>13072.45141236085</v>
      </c>
      <c r="R10" s="30">
        <f>IFERROR(IF(R$5='A2 Intenzita dopravy'!$H$5,'A2 Intenzita dopravy'!$H10,IF(R$5&gt;=MAX($F$68:$L$68),Q10/P10*Q10,IF(R$5&lt;'A2 Intenzita dopravy'!$H$5,(INDEX($B$69:$L$136,MATCH('A2 Intenzita dopravy'!$F10&amp;'A2 Intenzita dopravy'!$G10&amp;'A2.1 Intenzita dopravy'!$E$3,$E$69:$E$136,0),MATCH(R$5,$B$68:$L$68,1))/INDEX($B$69:$L$136,MATCH('A2 Intenzita dopravy'!$F10&amp;'A2 Intenzita dopravy'!$G10&amp;'A2.1 Intenzita dopravy'!$E$3,$E$69:$E$136,0),MATCH(R$5,$B$68:$L$68,1)+1))^(1/5)*S10,(INDEX($B$69:$L$136,MATCH('A2 Intenzita dopravy'!$F10&amp;'A2 Intenzita dopravy'!$G10&amp;'A2.1 Intenzita dopravy'!$E$3,$E$69:$E$136,0),MATCH(R$5,$B$68:$L$68,1)+1)/INDEX($B$69:$L$136,MATCH('A2 Intenzita dopravy'!$F10&amp;'A2 Intenzita dopravy'!$G10&amp;'A2.1 Intenzita dopravy'!$E$3,$E$69:$E$136,0),MATCH(R$5,$B$68:$L$68,1)))^(1/5)*Q10))),0)</f>
        <v>13251.592884963471</v>
      </c>
      <c r="S10" s="30">
        <f>IFERROR(IF(S$5='A2 Intenzita dopravy'!$H$5,'A2 Intenzita dopravy'!$H10,IF(S$5&gt;=MAX($F$68:$L$68),R10/Q10*R10,IF(S$5&lt;'A2 Intenzita dopravy'!$H$5,(INDEX($B$69:$L$136,MATCH('A2 Intenzita dopravy'!$F10&amp;'A2 Intenzita dopravy'!$G10&amp;'A2.1 Intenzita dopravy'!$E$3,$E$69:$E$136,0),MATCH(S$5,$B$68:$L$68,1))/INDEX($B$69:$L$136,MATCH('A2 Intenzita dopravy'!$F10&amp;'A2 Intenzita dopravy'!$G10&amp;'A2.1 Intenzita dopravy'!$E$3,$E$69:$E$136,0),MATCH(S$5,$B$68:$L$68,1)+1))^(1/5)*T10,(INDEX($B$69:$L$136,MATCH('A2 Intenzita dopravy'!$F10&amp;'A2 Intenzita dopravy'!$G10&amp;'A2.1 Intenzita dopravy'!$E$3,$E$69:$E$136,0),MATCH(S$5,$B$68:$L$68,1)+1)/INDEX($B$69:$L$136,MATCH('A2 Intenzita dopravy'!$F10&amp;'A2 Intenzita dopravy'!$G10&amp;'A2.1 Intenzita dopravy'!$E$3,$E$69:$E$136,0),MATCH(S$5,$B$68:$L$68,1)))^(1/5)*R10))),0)</f>
        <v>13433.18926569265</v>
      </c>
      <c r="T10" s="30">
        <f>IFERROR(IF(T$5='A2 Intenzita dopravy'!$H$5,'A2 Intenzita dopravy'!$H10,IF(T$5&gt;=MAX($F$68:$L$68),S10/R10*S10,IF(T$5&lt;'A2 Intenzita dopravy'!$H$5,(INDEX($B$69:$L$136,MATCH('A2 Intenzita dopravy'!$F10&amp;'A2 Intenzita dopravy'!$G10&amp;'A2.1 Intenzita dopravy'!$E$3,$E$69:$E$136,0),MATCH(T$5,$B$68:$L$68,1))/INDEX($B$69:$L$136,MATCH('A2 Intenzita dopravy'!$F10&amp;'A2 Intenzita dopravy'!$G10&amp;'A2.1 Intenzita dopravy'!$E$3,$E$69:$E$136,0),MATCH(T$5,$B$68:$L$68,1)+1))^(1/5)*U10,(INDEX($B$69:$L$136,MATCH('A2 Intenzita dopravy'!$F10&amp;'A2 Intenzita dopravy'!$G10&amp;'A2.1 Intenzita dopravy'!$E$3,$E$69:$E$136,0),MATCH(T$5,$B$68:$L$68,1)+1)/INDEX($B$69:$L$136,MATCH('A2 Intenzita dopravy'!$F10&amp;'A2 Intenzita dopravy'!$G10&amp;'A2.1 Intenzita dopravy'!$E$3,$E$69:$E$136,0),MATCH(T$5,$B$68:$L$68,1)))^(1/5)*S10))),0)</f>
        <v>13617.274195970567</v>
      </c>
      <c r="U10" s="30">
        <f>IFERROR(IF(U$5='A2 Intenzita dopravy'!$H$5,'A2 Intenzita dopravy'!$H10,IF(U$5&gt;=MAX($F$68:$L$68),T10/S10*T10,IF(U$5&lt;'A2 Intenzita dopravy'!$H$5,(INDEX($B$69:$L$136,MATCH('A2 Intenzita dopravy'!$F10&amp;'A2 Intenzita dopravy'!$G10&amp;'A2.1 Intenzita dopravy'!$E$3,$E$69:$E$136,0),MATCH(U$5,$B$68:$L$68,1))/INDEX($B$69:$L$136,MATCH('A2 Intenzita dopravy'!$F10&amp;'A2 Intenzita dopravy'!$G10&amp;'A2.1 Intenzita dopravy'!$E$3,$E$69:$E$136,0),MATCH(U$5,$B$68:$L$68,1)+1))^(1/5)*V10,(INDEX($B$69:$L$136,MATCH('A2 Intenzita dopravy'!$F10&amp;'A2 Intenzita dopravy'!$G10&amp;'A2.1 Intenzita dopravy'!$E$3,$E$69:$E$136,0),MATCH(U$5,$B$68:$L$68,1)+1)/INDEX($B$69:$L$136,MATCH('A2 Intenzita dopravy'!$F10&amp;'A2 Intenzita dopravy'!$G10&amp;'A2.1 Intenzita dopravy'!$E$3,$E$69:$E$136,0),MATCH(U$5,$B$68:$L$68,1)))^(1/5)*T10))),0)</f>
        <v>13791.91169277741</v>
      </c>
      <c r="V10" s="30">
        <f>IFERROR(IF(V$5='A2 Intenzita dopravy'!$H$5,'A2 Intenzita dopravy'!$H10,IF(V$5&gt;=MAX($F$68:$L$68),U10/T10*U10,IF(V$5&lt;'A2 Intenzita dopravy'!$H$5,(INDEX($B$69:$L$136,MATCH('A2 Intenzita dopravy'!$F10&amp;'A2 Intenzita dopravy'!$G10&amp;'A2.1 Intenzita dopravy'!$E$3,$E$69:$E$136,0),MATCH(V$5,$B$68:$L$68,1))/INDEX($B$69:$L$136,MATCH('A2 Intenzita dopravy'!$F10&amp;'A2 Intenzita dopravy'!$G10&amp;'A2.1 Intenzita dopravy'!$E$3,$E$69:$E$136,0),MATCH(V$5,$B$68:$L$68,1)+1))^(1/5)*W10,(INDEX($B$69:$L$136,MATCH('A2 Intenzita dopravy'!$F10&amp;'A2 Intenzita dopravy'!$G10&amp;'A2.1 Intenzita dopravy'!$E$3,$E$69:$E$136,0),MATCH(V$5,$B$68:$L$68,1)+1)/INDEX($B$69:$L$136,MATCH('A2 Intenzita dopravy'!$F10&amp;'A2 Intenzita dopravy'!$G10&amp;'A2.1 Intenzita dopravy'!$E$3,$E$69:$E$136,0),MATCH(V$5,$B$68:$L$68,1)))^(1/5)*U10))),0)</f>
        <v>13968.788863608001</v>
      </c>
      <c r="W10" s="30">
        <f>IFERROR(IF(W$5='A2 Intenzita dopravy'!$H$5,'A2 Intenzita dopravy'!$H10,IF(W$5&gt;=MAX($F$68:$L$68),V10/U10*V10,IF(W$5&lt;'A2 Intenzita dopravy'!$H$5,(INDEX($B$69:$L$136,MATCH('A2 Intenzita dopravy'!$F10&amp;'A2 Intenzita dopravy'!$G10&amp;'A2.1 Intenzita dopravy'!$E$3,$E$69:$E$136,0),MATCH(W$5,$B$68:$L$68,1))/INDEX($B$69:$L$136,MATCH('A2 Intenzita dopravy'!$F10&amp;'A2 Intenzita dopravy'!$G10&amp;'A2.1 Intenzita dopravy'!$E$3,$E$69:$E$136,0),MATCH(W$5,$B$68:$L$68,1)+1))^(1/5)*X10,(INDEX($B$69:$L$136,MATCH('A2 Intenzita dopravy'!$F10&amp;'A2 Intenzita dopravy'!$G10&amp;'A2.1 Intenzita dopravy'!$E$3,$E$69:$E$136,0),MATCH(W$5,$B$68:$L$68,1)+1)/INDEX($B$69:$L$136,MATCH('A2 Intenzita dopravy'!$F10&amp;'A2 Intenzita dopravy'!$G10&amp;'A2.1 Intenzita dopravy'!$E$3,$E$69:$E$136,0),MATCH(W$5,$B$68:$L$68,1)))^(1/5)*V10))),0)</f>
        <v>14147.934431616439</v>
      </c>
      <c r="X10" s="30">
        <f>IFERROR(IF(X$5='A2 Intenzita dopravy'!$H$5,'A2 Intenzita dopravy'!$H10,IF(X$5&gt;=MAX($F$68:$L$68),W10/V10*W10,IF(X$5&lt;'A2 Intenzita dopravy'!$H$5,(INDEX($B$69:$L$136,MATCH('A2 Intenzita dopravy'!$F10&amp;'A2 Intenzita dopravy'!$G10&amp;'A2.1 Intenzita dopravy'!$E$3,$E$69:$E$136,0),MATCH(X$5,$B$68:$L$68,1))/INDEX($B$69:$L$136,MATCH('A2 Intenzita dopravy'!$F10&amp;'A2 Intenzita dopravy'!$G10&amp;'A2.1 Intenzita dopravy'!$E$3,$E$69:$E$136,0),MATCH(X$5,$B$68:$L$68,1)+1))^(1/5)*Y10,(INDEX($B$69:$L$136,MATCH('A2 Intenzita dopravy'!$F10&amp;'A2 Intenzita dopravy'!$G10&amp;'A2.1 Intenzita dopravy'!$E$3,$E$69:$E$136,0),MATCH(X$5,$B$68:$L$68,1)+1)/INDEX($B$69:$L$136,MATCH('A2 Intenzita dopravy'!$F10&amp;'A2 Intenzita dopravy'!$G10&amp;'A2.1 Intenzita dopravy'!$E$3,$E$69:$E$136,0),MATCH(X$5,$B$68:$L$68,1)))^(1/5)*W10))),0)</f>
        <v>14329.377488322747</v>
      </c>
      <c r="Y10" s="30">
        <f>IFERROR(IF(Y$5='A2 Intenzita dopravy'!$H$5,'A2 Intenzita dopravy'!$H10,IF(Y$5&gt;=MAX($F$68:$L$68),X10/W10*X10,IF(Y$5&lt;'A2 Intenzita dopravy'!$H$5,(INDEX($B$69:$L$136,MATCH('A2 Intenzita dopravy'!$F10&amp;'A2 Intenzita dopravy'!$G10&amp;'A2.1 Intenzita dopravy'!$E$3,$E$69:$E$136,0),MATCH(Y$5,$B$68:$L$68,1))/INDEX($B$69:$L$136,MATCH('A2 Intenzita dopravy'!$F10&amp;'A2 Intenzita dopravy'!$G10&amp;'A2.1 Intenzita dopravy'!$E$3,$E$69:$E$136,0),MATCH(Y$5,$B$68:$L$68,1)+1))^(1/5)*Z10,(INDEX($B$69:$L$136,MATCH('A2 Intenzita dopravy'!$F10&amp;'A2 Intenzita dopravy'!$G10&amp;'A2.1 Intenzita dopravy'!$E$3,$E$69:$E$136,0),MATCH(Y$5,$B$68:$L$68,1)+1)/INDEX($B$69:$L$136,MATCH('A2 Intenzita dopravy'!$F10&amp;'A2 Intenzita dopravy'!$G10&amp;'A2.1 Intenzita dopravy'!$E$3,$E$69:$E$136,0),MATCH(Y$5,$B$68:$L$68,1)))^(1/5)*X10))),0)</f>
        <v>14513.147498337048</v>
      </c>
      <c r="Z10" s="30">
        <f>IFERROR(IF(Z$5='A2 Intenzita dopravy'!$H$5,'A2 Intenzita dopravy'!$H10,IF(Z$5&gt;=MAX($F$68:$L$68),Y10/X10*Y10,IF(Z$5&lt;'A2 Intenzita dopravy'!$H$5,(INDEX($B$69:$L$136,MATCH('A2 Intenzita dopravy'!$F10&amp;'A2 Intenzita dopravy'!$G10&amp;'A2.1 Intenzita dopravy'!$E$3,$E$69:$E$136,0),MATCH(Z$5,$B$68:$L$68,1))/INDEX($B$69:$L$136,MATCH('A2 Intenzita dopravy'!$F10&amp;'A2 Intenzita dopravy'!$G10&amp;'A2.1 Intenzita dopravy'!$E$3,$E$69:$E$136,0),MATCH(Z$5,$B$68:$L$68,1)+1))^(1/5)*AA10,(INDEX($B$69:$L$136,MATCH('A2 Intenzita dopravy'!$F10&amp;'A2 Intenzita dopravy'!$G10&amp;'A2.1 Intenzita dopravy'!$E$3,$E$69:$E$136,0),MATCH(Z$5,$B$68:$L$68,1)+1)/INDEX($B$69:$L$136,MATCH('A2 Intenzita dopravy'!$F10&amp;'A2 Intenzita dopravy'!$G10&amp;'A2.1 Intenzita dopravy'!$E$3,$E$69:$E$136,0),MATCH(Z$5,$B$68:$L$68,1)))^(1/5)*Y10))),0)</f>
        <v>14699.274304144341</v>
      </c>
      <c r="AA10" s="30">
        <f>IFERROR(IF(AA$5='A2 Intenzita dopravy'!$H$5,'A2 Intenzita dopravy'!$H10,IF(AA$5&gt;=MAX($F$68:$L$68),Z10/Y10*Z10,IF(AA$5&lt;'A2 Intenzita dopravy'!$H$5,(INDEX($B$69:$L$136,MATCH('A2 Intenzita dopravy'!$F10&amp;'A2 Intenzita dopravy'!$G10&amp;'A2.1 Intenzita dopravy'!$E$3,$E$69:$E$136,0),MATCH(AA$5,$B$68:$L$68,1))/INDEX($B$69:$L$136,MATCH('A2 Intenzita dopravy'!$F10&amp;'A2 Intenzita dopravy'!$G10&amp;'A2.1 Intenzita dopravy'!$E$3,$E$69:$E$136,0),MATCH(AA$5,$B$68:$L$68,1)+1))^(1/5)*AB10,(INDEX($B$69:$L$136,MATCH('A2 Intenzita dopravy'!$F10&amp;'A2 Intenzita dopravy'!$G10&amp;'A2.1 Intenzita dopravy'!$E$3,$E$69:$E$136,0),MATCH(AA$5,$B$68:$L$68,1)+1)/INDEX($B$69:$L$136,MATCH('A2 Intenzita dopravy'!$F10&amp;'A2 Intenzita dopravy'!$G10&amp;'A2.1 Intenzita dopravy'!$E$3,$E$69:$E$136,0),MATCH(AA$5,$B$68:$L$68,1)))^(1/5)*Z10))),0)</f>
        <v>14887.788130950627</v>
      </c>
      <c r="AB10" s="30">
        <f>IFERROR(IF(AB$5='A2 Intenzita dopravy'!$H$5,'A2 Intenzita dopravy'!$H10,IF(AB$5&gt;=MAX($F$68:$L$68),AA10/Z10*AA10,IF(AB$5&lt;'A2 Intenzita dopravy'!$H$5,(INDEX($B$69:$L$136,MATCH('A2 Intenzita dopravy'!$F10&amp;'A2 Intenzita dopravy'!$G10&amp;'A2.1 Intenzita dopravy'!$E$3,$E$69:$E$136,0),MATCH(AB$5,$B$68:$L$68,1))/INDEX($B$69:$L$136,MATCH('A2 Intenzita dopravy'!$F10&amp;'A2 Intenzita dopravy'!$G10&amp;'A2.1 Intenzita dopravy'!$E$3,$E$69:$E$136,0),MATCH(AB$5,$B$68:$L$68,1)+1))^(1/5)*AC10,(INDEX($B$69:$L$136,MATCH('A2 Intenzita dopravy'!$F10&amp;'A2 Intenzita dopravy'!$G10&amp;'A2.1 Intenzita dopravy'!$E$3,$E$69:$E$136,0),MATCH(AB$5,$B$68:$L$68,1)+1)/INDEX($B$69:$L$136,MATCH('A2 Intenzita dopravy'!$F10&amp;'A2 Intenzita dopravy'!$G10&amp;'A2.1 Intenzita dopravy'!$E$3,$E$69:$E$136,0),MATCH(AB$5,$B$68:$L$68,1)))^(1/5)*AA10))),0)</f>
        <v>15078.719591591198</v>
      </c>
      <c r="AC10" s="30">
        <f>IFERROR(IF(AC$5='A2 Intenzita dopravy'!$H$5,'A2 Intenzita dopravy'!$H10,IF(AC$5&gt;=MAX($F$68:$L$68),AB10/AA10*AB10,IF(AC$5&lt;'A2 Intenzita dopravy'!$H$5,(INDEX($B$69:$L$136,MATCH('A2 Intenzita dopravy'!$F10&amp;'A2 Intenzita dopravy'!$G10&amp;'A2.1 Intenzita dopravy'!$E$3,$E$69:$E$136,0),MATCH(AC$5,$B$68:$L$68,1))/INDEX($B$69:$L$136,MATCH('A2 Intenzita dopravy'!$F10&amp;'A2 Intenzita dopravy'!$G10&amp;'A2.1 Intenzita dopravy'!$E$3,$E$69:$E$136,0),MATCH(AC$5,$B$68:$L$68,1)+1))^(1/5)*AD10,(INDEX($B$69:$L$136,MATCH('A2 Intenzita dopravy'!$F10&amp;'A2 Intenzita dopravy'!$G10&amp;'A2.1 Intenzita dopravy'!$E$3,$E$69:$E$136,0),MATCH(AC$5,$B$68:$L$68,1)+1)/INDEX($B$69:$L$136,MATCH('A2 Intenzita dopravy'!$F10&amp;'A2 Intenzita dopravy'!$G10&amp;'A2.1 Intenzita dopravy'!$E$3,$E$69:$E$136,0),MATCH(AC$5,$B$68:$L$68,1)))^(1/5)*AB10))),0)</f>
        <v>15272.099691501868</v>
      </c>
      <c r="AD10" s="30">
        <f>IFERROR(IF(AD$5='A2 Intenzita dopravy'!$H$5,'A2 Intenzita dopravy'!$H10,IF(AD$5&gt;=MAX($F$68:$L$68),AC10/AB10*AC10,IF(AD$5&lt;'A2 Intenzita dopravy'!$H$5,(INDEX($B$69:$L$136,MATCH('A2 Intenzita dopravy'!$F10&amp;'A2 Intenzita dopravy'!$G10&amp;'A2.1 Intenzita dopravy'!$E$3,$E$69:$E$136,0),MATCH(AD$5,$B$68:$L$68,1))/INDEX($B$69:$L$136,MATCH('A2 Intenzita dopravy'!$F10&amp;'A2 Intenzita dopravy'!$G10&amp;'A2.1 Intenzita dopravy'!$E$3,$E$69:$E$136,0),MATCH(AD$5,$B$68:$L$68,1)+1))^(1/5)*AE10,(INDEX($B$69:$L$136,MATCH('A2 Intenzita dopravy'!$F10&amp;'A2 Intenzita dopravy'!$G10&amp;'A2.1 Intenzita dopravy'!$E$3,$E$69:$E$136,0),MATCH(AD$5,$B$68:$L$68,1)+1)/INDEX($B$69:$L$136,MATCH('A2 Intenzita dopravy'!$F10&amp;'A2 Intenzita dopravy'!$G10&amp;'A2.1 Intenzita dopravy'!$E$3,$E$69:$E$136,0),MATCH(AD$5,$B$68:$L$68,1)))^(1/5)*AC10))),0)</f>
        <v>15467.959833753952</v>
      </c>
      <c r="AE10" s="30">
        <f>IFERROR(IF(AE$5='A2 Intenzita dopravy'!$H$5,'A2 Intenzita dopravy'!$H10,IF(AE$5&gt;=MAX($F$68:$L$68),AD10/AC10*AD10,IF(AE$5&lt;'A2 Intenzita dopravy'!$H$5,(INDEX($B$69:$L$136,MATCH('A2 Intenzita dopravy'!$F10&amp;'A2 Intenzita dopravy'!$G10&amp;'A2.1 Intenzita dopravy'!$E$3,$E$69:$E$136,0),MATCH(AE$5,$B$68:$L$68,1))/INDEX($B$69:$L$136,MATCH('A2 Intenzita dopravy'!$F10&amp;'A2 Intenzita dopravy'!$G10&amp;'A2.1 Intenzita dopravy'!$E$3,$E$69:$E$136,0),MATCH(AE$5,$B$68:$L$68,1)+1))^(1/5)*AF10,(INDEX($B$69:$L$136,MATCH('A2 Intenzita dopravy'!$F10&amp;'A2 Intenzita dopravy'!$G10&amp;'A2.1 Intenzita dopravy'!$E$3,$E$69:$E$136,0),MATCH(AE$5,$B$68:$L$68,1)+1)/INDEX($B$69:$L$136,MATCH('A2 Intenzita dopravy'!$F10&amp;'A2 Intenzita dopravy'!$G10&amp;'A2.1 Intenzita dopravy'!$E$3,$E$69:$E$136,0),MATCH(AE$5,$B$68:$L$68,1)))^(1/5)*AD10))),0)</f>
        <v>15666.331824153829</v>
      </c>
      <c r="AF10" s="30">
        <f>IFERROR(IF(AF$5='A2 Intenzita dopravy'!$H$5,'A2 Intenzita dopravy'!$H10,IF(AF$5&gt;=MAX($F$68:$L$68),AE10/AD10*AE10,IF(AF$5&lt;'A2 Intenzita dopravy'!$H$5,(INDEX($B$69:$L$136,MATCH('A2 Intenzita dopravy'!$F10&amp;'A2 Intenzita dopravy'!$G10&amp;'A2.1 Intenzita dopravy'!$E$3,$E$69:$E$136,0),MATCH(AF$5,$B$68:$L$68,1))/INDEX($B$69:$L$136,MATCH('A2 Intenzita dopravy'!$F10&amp;'A2 Intenzita dopravy'!$G10&amp;'A2.1 Intenzita dopravy'!$E$3,$E$69:$E$136,0),MATCH(AF$5,$B$68:$L$68,1)+1))^(1/5)*AG10,(INDEX($B$69:$L$136,MATCH('A2 Intenzita dopravy'!$F10&amp;'A2 Intenzita dopravy'!$G10&amp;'A2.1 Intenzita dopravy'!$E$3,$E$69:$E$136,0),MATCH(AF$5,$B$68:$L$68,1)+1)/INDEX($B$69:$L$136,MATCH('A2 Intenzita dopravy'!$F10&amp;'A2 Intenzita dopravy'!$G10&amp;'A2.1 Intenzita dopravy'!$E$3,$E$69:$E$136,0),MATCH(AF$5,$B$68:$L$68,1)))^(1/5)*AE10))),0)</f>
        <v>15867.247876407897</v>
      </c>
      <c r="AG10" s="30">
        <f>IFERROR(IF(AG$5='A2 Intenzita dopravy'!$H$5,'A2 Intenzita dopravy'!$H10,IF(AG$5&gt;=MAX($F$68:$L$68),AF10/AE10*AF10,IF(AG$5&lt;'A2 Intenzita dopravy'!$H$5,(INDEX($B$69:$L$136,MATCH('A2 Intenzita dopravy'!$F10&amp;'A2 Intenzita dopravy'!$G10&amp;'A2.1 Intenzita dopravy'!$E$3,$E$69:$E$136,0),MATCH(AG$5,$B$68:$L$68,1))/INDEX($B$69:$L$136,MATCH('A2 Intenzita dopravy'!$F10&amp;'A2 Intenzita dopravy'!$G10&amp;'A2.1 Intenzita dopravy'!$E$3,$E$69:$E$136,0),MATCH(AG$5,$B$68:$L$68,1)+1))^(1/5)*AH10,(INDEX($B$69:$L$136,MATCH('A2 Intenzita dopravy'!$F10&amp;'A2 Intenzita dopravy'!$G10&amp;'A2.1 Intenzita dopravy'!$E$3,$E$69:$E$136,0),MATCH(AG$5,$B$68:$L$68,1)+1)/INDEX($B$69:$L$136,MATCH('A2 Intenzita dopravy'!$F10&amp;'A2 Intenzita dopravy'!$G10&amp;'A2.1 Intenzita dopravy'!$E$3,$E$69:$E$136,0),MATCH(AG$5,$B$68:$L$68,1)))^(1/5)*AF10))),0)</f>
        <v>16070.740617353769</v>
      </c>
      <c r="AH10" s="30">
        <f>IFERROR(IF(AH$5='A2 Intenzita dopravy'!$H$5,'A2 Intenzita dopravy'!$H10,IF(AH$5&gt;=MAX($F$68:$L$68),AG10/AF10*AG10,IF(AH$5&lt;'A2 Intenzita dopravy'!$H$5,(INDEX($B$69:$L$136,MATCH('A2 Intenzita dopravy'!$F10&amp;'A2 Intenzita dopravy'!$G10&amp;'A2.1 Intenzita dopravy'!$E$3,$E$69:$E$136,0),MATCH(AH$5,$B$68:$L$68,1))/INDEX($B$69:$L$136,MATCH('A2 Intenzita dopravy'!$F10&amp;'A2 Intenzita dopravy'!$G10&amp;'A2.1 Intenzita dopravy'!$E$3,$E$69:$E$136,0),MATCH(AH$5,$B$68:$L$68,1)+1))^(1/5)*AI10,(INDEX($B$69:$L$136,MATCH('A2 Intenzita dopravy'!$F10&amp;'A2 Intenzita dopravy'!$G10&amp;'A2.1 Intenzita dopravy'!$E$3,$E$69:$E$136,0),MATCH(AH$5,$B$68:$L$68,1)+1)/INDEX($B$69:$L$136,MATCH('A2 Intenzita dopravy'!$F10&amp;'A2 Intenzita dopravy'!$G10&amp;'A2.1 Intenzita dopravy'!$E$3,$E$69:$E$136,0),MATCH(AH$5,$B$68:$L$68,1)))^(1/5)*AG10))),0)</f>
        <v>16276.843092258563</v>
      </c>
      <c r="AI10" s="30">
        <f>IFERROR(IF(AI$5='A2 Intenzita dopravy'!$H$5,'A2 Intenzita dopravy'!$H10,IF(AI$5&gt;=MAX($F$68:$L$68),AH10/AG10*AH10,IF(AI$5&lt;'A2 Intenzita dopravy'!$H$5,(INDEX($B$69:$L$136,MATCH('A2 Intenzita dopravy'!$F10&amp;'A2 Intenzita dopravy'!$G10&amp;'A2.1 Intenzita dopravy'!$E$3,$E$69:$E$136,0),MATCH(AI$5,$B$68:$L$68,1))/INDEX($B$69:$L$136,MATCH('A2 Intenzita dopravy'!$F10&amp;'A2 Intenzita dopravy'!$G10&amp;'A2.1 Intenzita dopravy'!$E$3,$E$69:$E$136,0),MATCH(AI$5,$B$68:$L$68,1)+1))^(1/5)*AJ10,(INDEX($B$69:$L$136,MATCH('A2 Intenzita dopravy'!$F10&amp;'A2 Intenzita dopravy'!$G10&amp;'A2.1 Intenzita dopravy'!$E$3,$E$69:$E$136,0),MATCH(AI$5,$B$68:$L$68,1)+1)/INDEX($B$69:$L$136,MATCH('A2 Intenzita dopravy'!$F10&amp;'A2 Intenzita dopravy'!$G10&amp;'A2.1 Intenzita dopravy'!$E$3,$E$69:$E$136,0),MATCH(AI$5,$B$68:$L$68,1)))^(1/5)*AH10))),0)</f>
        <v>16485.588770185128</v>
      </c>
      <c r="AJ10" s="30">
        <f>IFERROR(IF(AJ$5='A2 Intenzita dopravy'!$H$5,'A2 Intenzita dopravy'!$H10,IF(AJ$5&gt;=MAX($F$68:$L$68),AI10/AH10*AI10,IF(AJ$5&lt;'A2 Intenzita dopravy'!$H$5,(INDEX($B$69:$L$136,MATCH('A2 Intenzita dopravy'!$F10&amp;'A2 Intenzita dopravy'!$G10&amp;'A2.1 Intenzita dopravy'!$E$3,$E$69:$E$136,0),MATCH(AJ$5,$B$68:$L$68,1))/INDEX($B$69:$L$136,MATCH('A2 Intenzita dopravy'!$F10&amp;'A2 Intenzita dopravy'!$G10&amp;'A2.1 Intenzita dopravy'!$E$3,$E$69:$E$136,0),MATCH(AJ$5,$B$68:$L$68,1)+1))^(1/5)*AK10,(INDEX($B$69:$L$136,MATCH('A2 Intenzita dopravy'!$F10&amp;'A2 Intenzita dopravy'!$G10&amp;'A2.1 Intenzita dopravy'!$E$3,$E$69:$E$136,0),MATCH(AJ$5,$B$68:$L$68,1)+1)/INDEX($B$69:$L$136,MATCH('A2 Intenzita dopravy'!$F10&amp;'A2 Intenzita dopravy'!$G10&amp;'A2.1 Intenzita dopravy'!$E$3,$E$69:$E$136,0),MATCH(AJ$5,$B$68:$L$68,1)))^(1/5)*AI10))),0)</f>
        <v>16697.011549427101</v>
      </c>
      <c r="AK10" s="30">
        <f>IFERROR(IF(AK$5='A2 Intenzita dopravy'!$H$5,'A2 Intenzita dopravy'!$H10,IF(AK$5&gt;=MAX($F$68:$L$68),AJ10/AI10*AJ10,IF(AK$5&lt;'A2 Intenzita dopravy'!$H$5,(INDEX($B$69:$L$136,MATCH('A2 Intenzita dopravy'!$F10&amp;'A2 Intenzita dopravy'!$G10&amp;'A2.1 Intenzita dopravy'!$E$3,$E$69:$E$136,0),MATCH(AK$5,$B$68:$L$68,1))/INDEX($B$69:$L$136,MATCH('A2 Intenzita dopravy'!$F10&amp;'A2 Intenzita dopravy'!$G10&amp;'A2.1 Intenzita dopravy'!$E$3,$E$69:$E$136,0),MATCH(AK$5,$B$68:$L$68,1)+1))^(1/5)*AL10,(INDEX($B$69:$L$136,MATCH('A2 Intenzita dopravy'!$F10&amp;'A2 Intenzita dopravy'!$G10&amp;'A2.1 Intenzita dopravy'!$E$3,$E$69:$E$136,0),MATCH(AK$5,$B$68:$L$68,1)+1)/INDEX($B$69:$L$136,MATCH('A2 Intenzita dopravy'!$F10&amp;'A2 Intenzita dopravy'!$G10&amp;'A2.1 Intenzita dopravy'!$E$3,$E$69:$E$136,0),MATCH(AK$5,$B$68:$L$68,1)))^(1/5)*AJ10))),0)</f>
        <v>16911.145763013672</v>
      </c>
      <c r="AL10" s="30">
        <f>IFERROR(IF(AL$5='A2 Intenzita dopravy'!$H$5,'A2 Intenzita dopravy'!$H10,IF(AL$5&gt;=MAX($F$68:$L$68),AK10/AJ10*AK10,IF(AL$5&lt;'A2 Intenzita dopravy'!$H$5,(INDEX($B$69:$L$136,MATCH('A2 Intenzita dopravy'!$F10&amp;'A2 Intenzita dopravy'!$G10&amp;'A2.1 Intenzita dopravy'!$E$3,$E$69:$E$136,0),MATCH(AL$5,$B$68:$L$68,1))/INDEX($B$69:$L$136,MATCH('A2 Intenzita dopravy'!$F10&amp;'A2 Intenzita dopravy'!$G10&amp;'A2.1 Intenzita dopravy'!$E$3,$E$69:$E$136,0),MATCH(AL$5,$B$68:$L$68,1)+1))^(1/5)*AM10,(INDEX($B$69:$L$136,MATCH('A2 Intenzita dopravy'!$F10&amp;'A2 Intenzita dopravy'!$G10&amp;'A2.1 Intenzita dopravy'!$E$3,$E$69:$E$136,0),MATCH(AL$5,$B$68:$L$68,1)+1)/INDEX($B$69:$L$136,MATCH('A2 Intenzita dopravy'!$F10&amp;'A2 Intenzita dopravy'!$G10&amp;'A2.1 Intenzita dopravy'!$E$3,$E$69:$E$136,0),MATCH(AL$5,$B$68:$L$68,1)))^(1/5)*AK10))),0)</f>
        <v>17128.026184284932</v>
      </c>
      <c r="AM10" s="30">
        <f>IFERROR(IF(AM$5='A2 Intenzita dopravy'!$H$5,'A2 Intenzita dopravy'!$H10,IF(AM$5&gt;=MAX($F$68:$L$68),AL10/AK10*AL10,IF(AM$5&lt;'A2 Intenzita dopravy'!$H$5,(INDEX($B$69:$L$136,MATCH('A2 Intenzita dopravy'!$F10&amp;'A2 Intenzita dopravy'!$G10&amp;'A2.1 Intenzita dopravy'!$E$3,$E$69:$E$136,0),MATCH(AM$5,$B$68:$L$68,1))/INDEX($B$69:$L$136,MATCH('A2 Intenzita dopravy'!$F10&amp;'A2 Intenzita dopravy'!$G10&amp;'A2.1 Intenzita dopravy'!$E$3,$E$69:$E$136,0),MATCH(AM$5,$B$68:$L$68,1)+1))^(1/5)*AN10,(INDEX($B$69:$L$136,MATCH('A2 Intenzita dopravy'!$F10&amp;'A2 Intenzita dopravy'!$G10&amp;'A2.1 Intenzita dopravy'!$E$3,$E$69:$E$136,0),MATCH(AM$5,$B$68:$L$68,1)+1)/INDEX($B$69:$L$136,MATCH('A2 Intenzita dopravy'!$F10&amp;'A2 Intenzita dopravy'!$G10&amp;'A2.1 Intenzita dopravy'!$E$3,$E$69:$E$136,0),MATCH(AM$5,$B$68:$L$68,1)))^(1/5)*AL10))),0)</f>
        <v>17347.688032538725</v>
      </c>
      <c r="AN10" s="30">
        <f>IFERROR(IF(AN$5='A2 Intenzita dopravy'!$H$5,'A2 Intenzita dopravy'!$H10,IF(AN$5&gt;=MAX($F$68:$L$68),AM10/AL10*AM10,IF(AN$5&lt;'A2 Intenzita dopravy'!$H$5,(INDEX($B$69:$L$136,MATCH('A2 Intenzita dopravy'!$F10&amp;'A2 Intenzita dopravy'!$G10&amp;'A2.1 Intenzita dopravy'!$E$3,$E$69:$E$136,0),MATCH(AN$5,$B$68:$L$68,1))/INDEX($B$69:$L$136,MATCH('A2 Intenzita dopravy'!$F10&amp;'A2 Intenzita dopravy'!$G10&amp;'A2.1 Intenzita dopravy'!$E$3,$E$69:$E$136,0),MATCH(AN$5,$B$68:$L$68,1)+1))^(1/5)*AO10,(INDEX($B$69:$L$136,MATCH('A2 Intenzita dopravy'!$F10&amp;'A2 Intenzita dopravy'!$G10&amp;'A2.1 Intenzita dopravy'!$E$3,$E$69:$E$136,0),MATCH(AN$5,$B$68:$L$68,1)+1)/INDEX($B$69:$L$136,MATCH('A2 Intenzita dopravy'!$F10&amp;'A2 Intenzita dopravy'!$G10&amp;'A2.1 Intenzita dopravy'!$E$3,$E$69:$E$136,0),MATCH(AN$5,$B$68:$L$68,1)))^(1/5)*AM10))),0)</f>
        <v>17570.16697874993</v>
      </c>
      <c r="AO10" s="30">
        <f>IFERROR(IF(AO$5='A2 Intenzita dopravy'!$H$5,'A2 Intenzita dopravy'!$H10,IF(AO$5&gt;=MAX($F$68:$L$68),AN10/AM10*AN10,IF(AO$5&lt;'A2 Intenzita dopravy'!$H$5,(INDEX($B$69:$L$136,MATCH('A2 Intenzita dopravy'!$F10&amp;'A2 Intenzita dopravy'!$G10&amp;'A2.1 Intenzita dopravy'!$E$3,$E$69:$E$136,0),MATCH(AO$5,$B$68:$L$68,1))/INDEX($B$69:$L$136,MATCH('A2 Intenzita dopravy'!$F10&amp;'A2 Intenzita dopravy'!$G10&amp;'A2.1 Intenzita dopravy'!$E$3,$E$69:$E$136,0),MATCH(AO$5,$B$68:$L$68,1)+1))^(1/5)*AP10,(INDEX($B$69:$L$136,MATCH('A2 Intenzita dopravy'!$F10&amp;'A2 Intenzita dopravy'!$G10&amp;'A2.1 Intenzita dopravy'!$E$3,$E$69:$E$136,0),MATCH(AO$5,$B$68:$L$68,1)+1)/INDEX($B$69:$L$136,MATCH('A2 Intenzita dopravy'!$F10&amp;'A2 Intenzita dopravy'!$G10&amp;'A2.1 Intenzita dopravy'!$E$3,$E$69:$E$136,0),MATCH(AO$5,$B$68:$L$68,1)))^(1/5)*AN10))),0)</f>
        <v>17795.499151363088</v>
      </c>
      <c r="AP10" s="30">
        <f>IFERROR(IF(AP$5='A2 Intenzita dopravy'!$H$5,'A2 Intenzita dopravy'!$H10,IF(AP$5&gt;=MAX($F$68:$L$68),AO10/AN10*AO10,IF(AP$5&lt;'A2 Intenzita dopravy'!$H$5,(INDEX($B$69:$L$136,MATCH('A2 Intenzita dopravy'!$F10&amp;'A2 Intenzita dopravy'!$G10&amp;'A2.1 Intenzita dopravy'!$E$3,$E$69:$E$136,0),MATCH(AP$5,$B$68:$L$68,1))/INDEX($B$69:$L$136,MATCH('A2 Intenzita dopravy'!$F10&amp;'A2 Intenzita dopravy'!$G10&amp;'A2.1 Intenzita dopravy'!$E$3,$E$69:$E$136,0),MATCH(AP$5,$B$68:$L$68,1)+1))^(1/5)*AQ10,(INDEX($B$69:$L$136,MATCH('A2 Intenzita dopravy'!$F10&amp;'A2 Intenzita dopravy'!$G10&amp;'A2.1 Intenzita dopravy'!$E$3,$E$69:$E$136,0),MATCH(AP$5,$B$68:$L$68,1)+1)/INDEX($B$69:$L$136,MATCH('A2 Intenzita dopravy'!$F10&amp;'A2 Intenzita dopravy'!$G10&amp;'A2.1 Intenzita dopravy'!$E$3,$E$69:$E$136,0),MATCH(AP$5,$B$68:$L$68,1)))^(1/5)*AO10))),0)</f>
        <v>18023.721142159302</v>
      </c>
      <c r="AQ10" s="30">
        <f>IFERROR(IF(AQ$5='A2 Intenzita dopravy'!$H$5,'A2 Intenzita dopravy'!$H10,IF(AQ$5&gt;=MAX($F$68:$L$68),AP10/AO10*AP10,IF(AQ$5&lt;'A2 Intenzita dopravy'!$H$5,(INDEX($B$69:$L$136,MATCH('A2 Intenzita dopravy'!$F10&amp;'A2 Intenzita dopravy'!$G10&amp;'A2.1 Intenzita dopravy'!$E$3,$E$69:$E$136,0),MATCH(AQ$5,$B$68:$L$68,1))/INDEX($B$69:$L$136,MATCH('A2 Intenzita dopravy'!$F10&amp;'A2 Intenzita dopravy'!$G10&amp;'A2.1 Intenzita dopravy'!$E$3,$E$69:$E$136,0),MATCH(AQ$5,$B$68:$L$68,1)+1))^(1/5)*AR10,(INDEX($B$69:$L$136,MATCH('A2 Intenzita dopravy'!$F10&amp;'A2 Intenzita dopravy'!$G10&amp;'A2.1 Intenzita dopravy'!$E$3,$E$69:$E$136,0),MATCH(AQ$5,$B$68:$L$68,1)+1)/INDEX($B$69:$L$136,MATCH('A2 Intenzita dopravy'!$F10&amp;'A2 Intenzita dopravy'!$G10&amp;'A2.1 Intenzita dopravy'!$E$3,$E$69:$E$136,0),MATCH(AQ$5,$B$68:$L$68,1)))^(1/5)*AP10))),0)</f>
        <v>18254.870012198407</v>
      </c>
      <c r="AR10" s="30">
        <f>IFERROR(IF(AR$5='A2 Intenzita dopravy'!$H$5,'A2 Intenzita dopravy'!$H10,IF(AR$5&gt;=MAX($F$68:$L$68),AQ10/AP10*AQ10,IF(AR$5&lt;'A2 Intenzita dopravy'!$H$5,(INDEX($B$69:$L$136,MATCH('A2 Intenzita dopravy'!$F10&amp;'A2 Intenzita dopravy'!$G10&amp;'A2.1 Intenzita dopravy'!$E$3,$E$69:$E$136,0),MATCH(AR$5,$B$68:$L$68,1))/INDEX($B$69:$L$136,MATCH('A2 Intenzita dopravy'!$F10&amp;'A2 Intenzita dopravy'!$G10&amp;'A2.1 Intenzita dopravy'!$E$3,$E$69:$E$136,0),MATCH(AR$5,$B$68:$L$68,1)+1))^(1/5)*AS10,(INDEX($B$69:$L$136,MATCH('A2 Intenzita dopravy'!$F10&amp;'A2 Intenzita dopravy'!$G10&amp;'A2.1 Intenzita dopravy'!$E$3,$E$69:$E$136,0),MATCH(AR$5,$B$68:$L$68,1)+1)/INDEX($B$69:$L$136,MATCH('A2 Intenzita dopravy'!$F10&amp;'A2 Intenzita dopravy'!$G10&amp;'A2.1 Intenzita dopravy'!$E$3,$E$69:$E$136,0),MATCH(AR$5,$B$68:$L$68,1)))^(1/5)*AQ10))),0)</f>
        <v>18488.983297837316</v>
      </c>
      <c r="AS10" s="30">
        <f>IFERROR(IF(AS$5='A2 Intenzita dopravy'!$H$5,'A2 Intenzita dopravy'!$H10,IF(AS$5&gt;=MAX($F$68:$L$68),AR10/AQ10*AR10,IF(AS$5&lt;'A2 Intenzita dopravy'!$H$5,(INDEX($B$69:$L$136,MATCH('A2 Intenzita dopravy'!$F10&amp;'A2 Intenzita dopravy'!$G10&amp;'A2.1 Intenzita dopravy'!$E$3,$E$69:$E$136,0),MATCH(AS$5,$B$68:$L$68,1))/INDEX($B$69:$L$136,MATCH('A2 Intenzita dopravy'!$F10&amp;'A2 Intenzita dopravy'!$G10&amp;'A2.1 Intenzita dopravy'!$E$3,$E$69:$E$136,0),MATCH(AS$5,$B$68:$L$68,1)+1))^(1/5)*AT10,(INDEX($B$69:$L$136,MATCH('A2 Intenzita dopravy'!$F10&amp;'A2 Intenzita dopravy'!$G10&amp;'A2.1 Intenzita dopravy'!$E$3,$E$69:$E$136,0),MATCH(AS$5,$B$68:$L$68,1)+1)/INDEX($B$69:$L$136,MATCH('A2 Intenzita dopravy'!$F10&amp;'A2 Intenzita dopravy'!$G10&amp;'A2.1 Intenzita dopravy'!$E$3,$E$69:$E$136,0),MATCH(AS$5,$B$68:$L$68,1)))^(1/5)*AR10))),0)</f>
        <v>18726.099016825574</v>
      </c>
      <c r="AT10" s="30">
        <f>IFERROR(IF(AT$5='A2 Intenzita dopravy'!$H$5,'A2 Intenzita dopravy'!$H10,IF(AT$5&gt;=MAX($F$68:$L$68),AS10/AR10*AS10,IF(AT$5&lt;'A2 Intenzita dopravy'!$H$5,(INDEX($B$69:$L$136,MATCH('A2 Intenzita dopravy'!$F10&amp;'A2 Intenzita dopravy'!$G10&amp;'A2.1 Intenzita dopravy'!$E$3,$E$69:$E$136,0),MATCH(AT$5,$B$68:$L$68,1))/INDEX($B$69:$L$136,MATCH('A2 Intenzita dopravy'!$F10&amp;'A2 Intenzita dopravy'!$G10&amp;'A2.1 Intenzita dopravy'!$E$3,$E$69:$E$136,0),MATCH(AT$5,$B$68:$L$68,1)+1))^(1/5)*AU10,(INDEX($B$69:$L$136,MATCH('A2 Intenzita dopravy'!$F10&amp;'A2 Intenzita dopravy'!$G10&amp;'A2.1 Intenzita dopravy'!$E$3,$E$69:$E$136,0),MATCH(AT$5,$B$68:$L$68,1)+1)/INDEX($B$69:$L$136,MATCH('A2 Intenzita dopravy'!$F10&amp;'A2 Intenzita dopravy'!$G10&amp;'A2.1 Intenzita dopravy'!$E$3,$E$69:$E$136,0),MATCH(AT$5,$B$68:$L$68,1)))^(1/5)*AS10))),0)</f>
        <v>18966.255674479071</v>
      </c>
      <c r="AU10" s="30">
        <f>IFERROR(IF(AU$5='A2 Intenzita dopravy'!$H$5,'A2 Intenzita dopravy'!$H10,IF(AU$5&gt;=MAX($F$68:$L$68),AT10/AS10*AT10,IF(AU$5&lt;'A2 Intenzita dopravy'!$H$5,(INDEX($B$69:$L$136,MATCH('A2 Intenzita dopravy'!$F10&amp;'A2 Intenzita dopravy'!$G10&amp;'A2.1 Intenzita dopravy'!$E$3,$E$69:$E$136,0),MATCH(AU$5,$B$68:$L$68,1))/INDEX($B$69:$L$136,MATCH('A2 Intenzita dopravy'!$F10&amp;'A2 Intenzita dopravy'!$G10&amp;'A2.1 Intenzita dopravy'!$E$3,$E$69:$E$136,0),MATCH(AU$5,$B$68:$L$68,1)+1))^(1/5)*AV10,(INDEX($B$69:$L$136,MATCH('A2 Intenzita dopravy'!$F10&amp;'A2 Intenzita dopravy'!$G10&amp;'A2.1 Intenzita dopravy'!$E$3,$E$69:$E$136,0),MATCH(AU$5,$B$68:$L$68,1)+1)/INDEX($B$69:$L$136,MATCH('A2 Intenzita dopravy'!$F10&amp;'A2 Intenzita dopravy'!$G10&amp;'A2.1 Intenzita dopravy'!$E$3,$E$69:$E$136,0),MATCH(AU$5,$B$68:$L$68,1)))^(1/5)*AT10))),0)</f>
        <v>19209.492269932933</v>
      </c>
      <c r="AV10" s="30">
        <f>IFERROR(IF(AV$5='A2 Intenzita dopravy'!$H$5,'A2 Intenzita dopravy'!$H10,IF(AV$5&gt;=MAX($F$68:$L$68),AU10/AT10*AU10,IF(AV$5&lt;'A2 Intenzita dopravy'!$H$5,(INDEX($B$69:$L$136,MATCH('A2 Intenzita dopravy'!$F10&amp;'A2 Intenzita dopravy'!$G10&amp;'A2.1 Intenzita dopravy'!$E$3,$E$69:$E$136,0),MATCH(AV$5,$B$68:$L$68,1))/INDEX($B$69:$L$136,MATCH('A2 Intenzita dopravy'!$F10&amp;'A2 Intenzita dopravy'!$G10&amp;'A2.1 Intenzita dopravy'!$E$3,$E$69:$E$136,0),MATCH(AV$5,$B$68:$L$68,1)+1))^(1/5)*AW10,(INDEX($B$69:$L$136,MATCH('A2 Intenzita dopravy'!$F10&amp;'A2 Intenzita dopravy'!$G10&amp;'A2.1 Intenzita dopravy'!$E$3,$E$69:$E$136,0),MATCH(AV$5,$B$68:$L$68,1)+1)/INDEX($B$69:$L$136,MATCH('A2 Intenzita dopravy'!$F10&amp;'A2 Intenzita dopravy'!$G10&amp;'A2.1 Intenzita dopravy'!$E$3,$E$69:$E$136,0),MATCH(AV$5,$B$68:$L$68,1)))^(1/5)*AU10))),0)</f>
        <v>19455.848302474609</v>
      </c>
      <c r="AW10" s="30">
        <f>IFERROR(IF(AW$5='A2 Intenzita dopravy'!$H$5,'A2 Intenzita dopravy'!$H10,IF(AW$5&gt;=MAX($F$68:$L$68),AV10/AU10*AV10,IF(AW$5&lt;'A2 Intenzita dopravy'!$H$5,(INDEX($B$69:$L$136,MATCH('A2 Intenzita dopravy'!$F10&amp;'A2 Intenzita dopravy'!$G10&amp;'A2.1 Intenzita dopravy'!$E$3,$E$69:$E$136,0),MATCH(AW$5,$B$68:$L$68,1))/INDEX($B$69:$L$136,MATCH('A2 Intenzita dopravy'!$F10&amp;'A2 Intenzita dopravy'!$G10&amp;'A2.1 Intenzita dopravy'!$E$3,$E$69:$E$136,0),MATCH(AW$5,$B$68:$L$68,1)+1))^(1/5)*AX10,(INDEX($B$69:$L$136,MATCH('A2 Intenzita dopravy'!$F10&amp;'A2 Intenzita dopravy'!$G10&amp;'A2.1 Intenzita dopravy'!$E$3,$E$69:$E$136,0),MATCH(AW$5,$B$68:$L$68,1)+1)/INDEX($B$69:$L$136,MATCH('A2 Intenzita dopravy'!$F10&amp;'A2 Intenzita dopravy'!$G10&amp;'A2.1 Intenzita dopravy'!$E$3,$E$69:$E$136,0),MATCH(AW$5,$B$68:$L$68,1)))^(1/5)*AV10))),0)</f>
        <v>19705.363777958184</v>
      </c>
      <c r="AX10" s="30">
        <f>IFERROR(IF(AX$5='A2 Intenzita dopravy'!$H$5,'A2 Intenzita dopravy'!$H10,IF(AX$5&gt;=MAX($F$68:$L$68),AW10/AV10*AW10,IF(AX$5&lt;'A2 Intenzita dopravy'!$H$5,(INDEX($B$69:$L$136,MATCH('A2 Intenzita dopravy'!$F10&amp;'A2 Intenzita dopravy'!$G10&amp;'A2.1 Intenzita dopravy'!$E$3,$E$69:$E$136,0),MATCH(AX$5,$B$68:$L$68,1))/INDEX($B$69:$L$136,MATCH('A2 Intenzita dopravy'!$F10&amp;'A2 Intenzita dopravy'!$G10&amp;'A2.1 Intenzita dopravy'!$E$3,$E$69:$E$136,0),MATCH(AX$5,$B$68:$L$68,1)+1))^(1/5)*AY10,(INDEX($B$69:$L$136,MATCH('A2 Intenzita dopravy'!$F10&amp;'A2 Intenzita dopravy'!$G10&amp;'A2.1 Intenzita dopravy'!$E$3,$E$69:$E$136,0),MATCH(AX$5,$B$68:$L$68,1)+1)/INDEX($B$69:$L$136,MATCH('A2 Intenzita dopravy'!$F10&amp;'A2 Intenzita dopravy'!$G10&amp;'A2.1 Intenzita dopravy'!$E$3,$E$69:$E$136,0),MATCH(AX$5,$B$68:$L$68,1)))^(1/5)*AW10))),0)</f>
        <v>19958.079215300932</v>
      </c>
      <c r="AY10" s="30">
        <f>IFERROR(IF(AY$5='A2 Intenzita dopravy'!$H$5,'A2 Intenzita dopravy'!$H10,IF(AY$5&gt;=MAX($F$68:$L$68),AX10/AW10*AX10,IF(AY$5&lt;'A2 Intenzita dopravy'!$H$5,(INDEX($B$69:$L$136,MATCH('A2 Intenzita dopravy'!$F10&amp;'A2 Intenzita dopravy'!$G10&amp;'A2.1 Intenzita dopravy'!$E$3,$E$69:$E$136,0),MATCH(AY$5,$B$68:$L$68,1))/INDEX($B$69:$L$136,MATCH('A2 Intenzita dopravy'!$F10&amp;'A2 Intenzita dopravy'!$G10&amp;'A2.1 Intenzita dopravy'!$E$3,$E$69:$E$136,0),MATCH(AY$5,$B$68:$L$68,1)+1))^(1/5)*AZ10,(INDEX($B$69:$L$136,MATCH('A2 Intenzita dopravy'!$F10&amp;'A2 Intenzita dopravy'!$G10&amp;'A2.1 Intenzita dopravy'!$E$3,$E$69:$E$136,0),MATCH(AY$5,$B$68:$L$68,1)+1)/INDEX($B$69:$L$136,MATCH('A2 Intenzita dopravy'!$F10&amp;'A2 Intenzita dopravy'!$G10&amp;'A2.1 Intenzita dopravy'!$E$3,$E$69:$E$136,0),MATCH(AY$5,$B$68:$L$68,1)))^(1/5)*AX10))),0)</f>
        <v>20214.035653063209</v>
      </c>
      <c r="AZ10" s="30">
        <f>IFERROR(IF(AZ$5='A2 Intenzita dopravy'!$H$5,'A2 Intenzita dopravy'!$H10,IF(AZ$5&gt;=MAX($F$68:$L$68),AY10/AX10*AY10,IF(AZ$5&lt;'A2 Intenzita dopravy'!$H$5,(INDEX($B$69:$L$136,MATCH('A2 Intenzita dopravy'!$F10&amp;'A2 Intenzita dopravy'!$G10&amp;'A2.1 Intenzita dopravy'!$E$3,$E$69:$E$136,0),MATCH(AZ$5,$B$68:$L$68,1))/INDEX($B$69:$L$136,MATCH('A2 Intenzita dopravy'!$F10&amp;'A2 Intenzita dopravy'!$G10&amp;'A2.1 Intenzita dopravy'!$E$3,$E$69:$E$136,0),MATCH(AZ$5,$B$68:$L$68,1)+1))^(1/5)*BA10,(INDEX($B$69:$L$136,MATCH('A2 Intenzita dopravy'!$F10&amp;'A2 Intenzita dopravy'!$G10&amp;'A2.1 Intenzita dopravy'!$E$3,$E$69:$E$136,0),MATCH(AZ$5,$B$68:$L$68,1)+1)/INDEX($B$69:$L$136,MATCH('A2 Intenzita dopravy'!$F10&amp;'A2 Intenzita dopravy'!$G10&amp;'A2.1 Intenzita dopravy'!$E$3,$E$69:$E$136,0),MATCH(AZ$5,$B$68:$L$68,1)))^(1/5)*AY10))),0)</f>
        <v>20473.274656112717</v>
      </c>
      <c r="BA10" s="30">
        <f>IFERROR(IF(BA$5='A2 Intenzita dopravy'!$H$5,'A2 Intenzita dopravy'!$H10,IF(BA$5&gt;=MAX($F$68:$L$68),AZ10/AY10*AZ10,IF(BA$5&lt;'A2 Intenzita dopravy'!$H$5,(INDEX($B$69:$L$136,MATCH('A2 Intenzita dopravy'!$F10&amp;'A2 Intenzita dopravy'!$G10&amp;'A2.1 Intenzita dopravy'!$E$3,$E$69:$E$136,0),MATCH(BA$5,$B$68:$L$68,1))/INDEX($B$69:$L$136,MATCH('A2 Intenzita dopravy'!$F10&amp;'A2 Intenzita dopravy'!$G10&amp;'A2.1 Intenzita dopravy'!$E$3,$E$69:$E$136,0),MATCH(BA$5,$B$68:$L$68,1)+1))^(1/5)*BB10,(INDEX($B$69:$L$136,MATCH('A2 Intenzita dopravy'!$F10&amp;'A2 Intenzita dopravy'!$G10&amp;'A2.1 Intenzita dopravy'!$E$3,$E$69:$E$136,0),MATCH(BA$5,$B$68:$L$68,1)+1)/INDEX($B$69:$L$136,MATCH('A2 Intenzita dopravy'!$F10&amp;'A2 Intenzita dopravy'!$G10&amp;'A2.1 Intenzita dopravy'!$E$3,$E$69:$E$136,0),MATCH(BA$5,$B$68:$L$68,1)))^(1/5)*AZ10))),0)</f>
        <v>20735.838322374242</v>
      </c>
      <c r="BB10" s="30">
        <f>IFERROR(IF(BB$5='A2 Intenzita dopravy'!$H$5,'A2 Intenzita dopravy'!$H10,IF(BB$5&gt;=MAX($F$68:$L$68),BA10/AZ10*BA10,IF(BB$5&lt;'A2 Intenzita dopravy'!$H$5,(INDEX($B$69:$L$136,MATCH('A2 Intenzita dopravy'!$F10&amp;'A2 Intenzita dopravy'!$G10&amp;'A2.1 Intenzita dopravy'!$E$3,$E$69:$E$136,0),MATCH(BB$5,$B$68:$L$68,1))/INDEX($B$69:$L$136,MATCH('A2 Intenzita dopravy'!$F10&amp;'A2 Intenzita dopravy'!$G10&amp;'A2.1 Intenzita dopravy'!$E$3,$E$69:$E$136,0),MATCH(BB$5,$B$68:$L$68,1)+1))^(1/5)*BC10,(INDEX($B$69:$L$136,MATCH('A2 Intenzita dopravy'!$F10&amp;'A2 Intenzita dopravy'!$G10&amp;'A2.1 Intenzita dopravy'!$E$3,$E$69:$E$136,0),MATCH(BB$5,$B$68:$L$68,1)+1)/INDEX($B$69:$L$136,MATCH('A2 Intenzita dopravy'!$F10&amp;'A2 Intenzita dopravy'!$G10&amp;'A2.1 Intenzita dopravy'!$E$3,$E$69:$E$136,0),MATCH(BB$5,$B$68:$L$68,1)))^(1/5)*BA10))),0)</f>
        <v>21001.769289665946</v>
      </c>
    </row>
    <row r="11" spans="2:54" x14ac:dyDescent="0.2">
      <c r="B11" s="5">
        <v>5</v>
      </c>
      <c r="C11" s="5">
        <f>IF(ISBLANK('A2 Intenzita dopravy'!C11)=TRUE,"",'A2 Intenzita dopravy'!C11)</f>
        <v>90783</v>
      </c>
      <c r="D11" s="5" t="str">
        <f>IF(ISBLANK('A2 Intenzita dopravy'!D11)=TRUE,"",'A2 Intenzita dopravy'!D11)</f>
        <v>I/59 Tvrdošín - severný okraj</v>
      </c>
      <c r="E11" s="30">
        <f>IFERROR(IF(E$5='A2 Intenzita dopravy'!$H$5,'A2 Intenzita dopravy'!$H11,IF(E$5&gt;=MAX($F$68:$L$68),D11/C11*D11,IF(E$5&lt;'A2 Intenzita dopravy'!$H$5,(INDEX($B$69:$L$136,MATCH('A2 Intenzita dopravy'!$F11&amp;'A2 Intenzita dopravy'!$G11&amp;'A2.1 Intenzita dopravy'!$E$3,$E$69:$E$136,0),MATCH(E$5,$B$68:$L$68,1))/INDEX($B$69:$L$136,MATCH('A2 Intenzita dopravy'!$F11&amp;'A2 Intenzita dopravy'!$G11&amp;'A2.1 Intenzita dopravy'!$E$3,$E$69:$E$136,0),MATCH(E$5,$B$68:$L$68,1)+1))^(1/5)*F11,(INDEX($B$69:$L$136,MATCH('A2 Intenzita dopravy'!$F11&amp;'A2 Intenzita dopravy'!$G11&amp;'A2.1 Intenzita dopravy'!$E$3,$E$69:$E$136,0),MATCH(E$5,$B$68:$L$68,1)+1)/INDEX($B$69:$L$136,MATCH('A2 Intenzita dopravy'!$F11&amp;'A2 Intenzita dopravy'!$G11&amp;'A2.1 Intenzita dopravy'!$E$3,$E$69:$E$136,0),MATCH(E$5,$B$68:$L$68,1)))^(1/5)*D11))),0)</f>
        <v>10931.416094500597</v>
      </c>
      <c r="F11" s="30">
        <f>IFERROR(IF(F$5='A2 Intenzita dopravy'!$H$5,'A2 Intenzita dopravy'!$H11,IF(F$5&gt;=MAX($F$68:$L$68),E11/D11*E11,IF(F$5&lt;'A2 Intenzita dopravy'!$H$5,(INDEX($B$69:$L$136,MATCH('A2 Intenzita dopravy'!$F11&amp;'A2 Intenzita dopravy'!$G11&amp;'A2.1 Intenzita dopravy'!$E$3,$E$69:$E$136,0),MATCH(F$5,$B$68:$L$68,1))/INDEX($B$69:$L$136,MATCH('A2 Intenzita dopravy'!$F11&amp;'A2 Intenzita dopravy'!$G11&amp;'A2.1 Intenzita dopravy'!$E$3,$E$69:$E$136,0),MATCH(F$5,$B$68:$L$68,1)+1))^(1/5)*G11,(INDEX($B$69:$L$136,MATCH('A2 Intenzita dopravy'!$F11&amp;'A2 Intenzita dopravy'!$G11&amp;'A2.1 Intenzita dopravy'!$E$3,$E$69:$E$136,0),MATCH(F$5,$B$68:$L$68,1)+1)/INDEX($B$69:$L$136,MATCH('A2 Intenzita dopravy'!$F11&amp;'A2 Intenzita dopravy'!$G11&amp;'A2.1 Intenzita dopravy'!$E$3,$E$69:$E$136,0),MATCH(F$5,$B$68:$L$68,1)))^(1/5)*E11))),0)</f>
        <v>11120</v>
      </c>
      <c r="G11" s="30">
        <f>IFERROR(IF(G$5='A2 Intenzita dopravy'!$H$5,'A2 Intenzita dopravy'!$H11,IF(G$5&gt;=MAX($F$68:$L$68),F11/E11*F11,IF(G$5&lt;'A2 Intenzita dopravy'!$H$5,(INDEX($B$69:$L$136,MATCH('A2 Intenzita dopravy'!$F11&amp;'A2 Intenzita dopravy'!$G11&amp;'A2.1 Intenzita dopravy'!$E$3,$E$69:$E$136,0),MATCH(G$5,$B$68:$L$68,1))/INDEX($B$69:$L$136,MATCH('A2 Intenzita dopravy'!$F11&amp;'A2 Intenzita dopravy'!$G11&amp;'A2.1 Intenzita dopravy'!$E$3,$E$69:$E$136,0),MATCH(G$5,$B$68:$L$68,1)+1))^(1/5)*H11,(INDEX($B$69:$L$136,MATCH('A2 Intenzita dopravy'!$F11&amp;'A2 Intenzita dopravy'!$G11&amp;'A2.1 Intenzita dopravy'!$E$3,$E$69:$E$136,0),MATCH(G$5,$B$68:$L$68,1)+1)/INDEX($B$69:$L$136,MATCH('A2 Intenzita dopravy'!$F11&amp;'A2 Intenzita dopravy'!$G11&amp;'A2.1 Intenzita dopravy'!$E$3,$E$69:$E$136,0),MATCH(G$5,$B$68:$L$68,1)))^(1/5)*F11))),0)</f>
        <v>11313.660682379361</v>
      </c>
      <c r="H11" s="30">
        <f>IFERROR(IF(H$5='A2 Intenzita dopravy'!$H$5,'A2 Intenzita dopravy'!$H11,IF(H$5&gt;=MAX($F$68:$L$68),G11/F11*G11,IF(H$5&lt;'A2 Intenzita dopravy'!$H$5,(INDEX($B$69:$L$136,MATCH('A2 Intenzita dopravy'!$F11&amp;'A2 Intenzita dopravy'!$G11&amp;'A2.1 Intenzita dopravy'!$E$3,$E$69:$E$136,0),MATCH(H$5,$B$68:$L$68,1))/INDEX($B$69:$L$136,MATCH('A2 Intenzita dopravy'!$F11&amp;'A2 Intenzita dopravy'!$G11&amp;'A2.1 Intenzita dopravy'!$E$3,$E$69:$E$136,0),MATCH(H$5,$B$68:$L$68,1)+1))^(1/5)*I11,(INDEX($B$69:$L$136,MATCH('A2 Intenzita dopravy'!$F11&amp;'A2 Intenzita dopravy'!$G11&amp;'A2.1 Intenzita dopravy'!$E$3,$E$69:$E$136,0),MATCH(H$5,$B$68:$L$68,1)+1)/INDEX($B$69:$L$136,MATCH('A2 Intenzita dopravy'!$F11&amp;'A2 Intenzita dopravy'!$G11&amp;'A2.1 Intenzita dopravy'!$E$3,$E$69:$E$136,0),MATCH(H$5,$B$68:$L$68,1)))^(1/5)*G11))),0)</f>
        <v>11510.694067987106</v>
      </c>
      <c r="I11" s="30">
        <f>IFERROR(IF(I$5='A2 Intenzita dopravy'!$H$5,'A2 Intenzita dopravy'!$H11,IF(I$5&gt;=MAX($F$68:$L$68),H11/G11*H11,IF(I$5&lt;'A2 Intenzita dopravy'!$H$5,(INDEX($B$69:$L$136,MATCH('A2 Intenzita dopravy'!$F11&amp;'A2 Intenzita dopravy'!$G11&amp;'A2.1 Intenzita dopravy'!$E$3,$E$69:$E$136,0),MATCH(I$5,$B$68:$L$68,1))/INDEX($B$69:$L$136,MATCH('A2 Intenzita dopravy'!$F11&amp;'A2 Intenzita dopravy'!$G11&amp;'A2.1 Intenzita dopravy'!$E$3,$E$69:$E$136,0),MATCH(I$5,$B$68:$L$68,1)+1))^(1/5)*J11,(INDEX($B$69:$L$136,MATCH('A2 Intenzita dopravy'!$F11&amp;'A2 Intenzita dopravy'!$G11&amp;'A2.1 Intenzita dopravy'!$E$3,$E$69:$E$136,0),MATCH(I$5,$B$68:$L$68,1)+1)/INDEX($B$69:$L$136,MATCH('A2 Intenzita dopravy'!$F11&amp;'A2 Intenzita dopravy'!$G11&amp;'A2.1 Intenzita dopravy'!$E$3,$E$69:$E$136,0),MATCH(I$5,$B$68:$L$68,1)))^(1/5)*H11))),0)</f>
        <v>11711.158894234088</v>
      </c>
      <c r="J11" s="30">
        <f>IFERROR(IF(J$5='A2 Intenzita dopravy'!$H$5,'A2 Intenzita dopravy'!$H11,IF(J$5&gt;=MAX($F$68:$L$68),I11/H11*I11,IF(J$5&lt;'A2 Intenzita dopravy'!$H$5,(INDEX($B$69:$L$136,MATCH('A2 Intenzita dopravy'!$F11&amp;'A2 Intenzita dopravy'!$G11&amp;'A2.1 Intenzita dopravy'!$E$3,$E$69:$E$136,0),MATCH(J$5,$B$68:$L$68,1))/INDEX($B$69:$L$136,MATCH('A2 Intenzita dopravy'!$F11&amp;'A2 Intenzita dopravy'!$G11&amp;'A2.1 Intenzita dopravy'!$E$3,$E$69:$E$136,0),MATCH(J$5,$B$68:$L$68,1)+1))^(1/5)*K11,(INDEX($B$69:$L$136,MATCH('A2 Intenzita dopravy'!$F11&amp;'A2 Intenzita dopravy'!$G11&amp;'A2.1 Intenzita dopravy'!$E$3,$E$69:$E$136,0),MATCH(J$5,$B$68:$L$68,1)+1)/INDEX($B$69:$L$136,MATCH('A2 Intenzita dopravy'!$F11&amp;'A2 Intenzita dopravy'!$G11&amp;'A2.1 Intenzita dopravy'!$E$3,$E$69:$E$136,0),MATCH(J$5,$B$68:$L$68,1)))^(1/5)*I11))),0)</f>
        <v>11915.11492147424</v>
      </c>
      <c r="K11" s="30">
        <f>IFERROR(IF(K$5='A2 Intenzita dopravy'!$H$5,'A2 Intenzita dopravy'!$H11,IF(K$5&gt;=MAX($F$68:$L$68),J11/I11*J11,IF(K$5&lt;'A2 Intenzita dopravy'!$H$5,(INDEX($B$69:$L$136,MATCH('A2 Intenzita dopravy'!$F11&amp;'A2 Intenzita dopravy'!$G11&amp;'A2.1 Intenzita dopravy'!$E$3,$E$69:$E$136,0),MATCH(K$5,$B$68:$L$68,1))/INDEX($B$69:$L$136,MATCH('A2 Intenzita dopravy'!$F11&amp;'A2 Intenzita dopravy'!$G11&amp;'A2.1 Intenzita dopravy'!$E$3,$E$69:$E$136,0),MATCH(K$5,$B$68:$L$68,1)+1))^(1/5)*L11,(INDEX($B$69:$L$136,MATCH('A2 Intenzita dopravy'!$F11&amp;'A2 Intenzita dopravy'!$G11&amp;'A2.1 Intenzita dopravy'!$E$3,$E$69:$E$136,0),MATCH(K$5,$B$68:$L$68,1)+1)/INDEX($B$69:$L$136,MATCH('A2 Intenzita dopravy'!$F11&amp;'A2 Intenzita dopravy'!$G11&amp;'A2.1 Intenzita dopravy'!$E$3,$E$69:$E$136,0),MATCH(K$5,$B$68:$L$68,1)))^(1/5)*J11))),0)</f>
        <v>12072.176494214922</v>
      </c>
      <c r="L11" s="30">
        <f>IFERROR(IF(L$5='A2 Intenzita dopravy'!$H$5,'A2 Intenzita dopravy'!$H11,IF(L$5&gt;=MAX($F$68:$L$68),K11/J11*K11,IF(L$5&lt;'A2 Intenzita dopravy'!$H$5,(INDEX($B$69:$L$136,MATCH('A2 Intenzita dopravy'!$F11&amp;'A2 Intenzita dopravy'!$G11&amp;'A2.1 Intenzita dopravy'!$E$3,$E$69:$E$136,0),MATCH(L$5,$B$68:$L$68,1))/INDEX($B$69:$L$136,MATCH('A2 Intenzita dopravy'!$F11&amp;'A2 Intenzita dopravy'!$G11&amp;'A2.1 Intenzita dopravy'!$E$3,$E$69:$E$136,0),MATCH(L$5,$B$68:$L$68,1)+1))^(1/5)*M11,(INDEX($B$69:$L$136,MATCH('A2 Intenzita dopravy'!$F11&amp;'A2 Intenzita dopravy'!$G11&amp;'A2.1 Intenzita dopravy'!$E$3,$E$69:$E$136,0),MATCH(L$5,$B$68:$L$68,1)+1)/INDEX($B$69:$L$136,MATCH('A2 Intenzita dopravy'!$F11&amp;'A2 Intenzita dopravy'!$G11&amp;'A2.1 Intenzita dopravy'!$E$3,$E$69:$E$136,0),MATCH(L$5,$B$68:$L$68,1)))^(1/5)*K11))),0)</f>
        <v>12231.308406838547</v>
      </c>
      <c r="M11" s="30">
        <f>IFERROR(IF(M$5='A2 Intenzita dopravy'!$H$5,'A2 Intenzita dopravy'!$H11,IF(M$5&gt;=MAX($F$68:$L$68),L11/K11*L11,IF(M$5&lt;'A2 Intenzita dopravy'!$H$5,(INDEX($B$69:$L$136,MATCH('A2 Intenzita dopravy'!$F11&amp;'A2 Intenzita dopravy'!$G11&amp;'A2.1 Intenzita dopravy'!$E$3,$E$69:$E$136,0),MATCH(M$5,$B$68:$L$68,1))/INDEX($B$69:$L$136,MATCH('A2 Intenzita dopravy'!$F11&amp;'A2 Intenzita dopravy'!$G11&amp;'A2.1 Intenzita dopravy'!$E$3,$E$69:$E$136,0),MATCH(M$5,$B$68:$L$68,1)+1))^(1/5)*N11,(INDEX($B$69:$L$136,MATCH('A2 Intenzita dopravy'!$F11&amp;'A2 Intenzita dopravy'!$G11&amp;'A2.1 Intenzita dopravy'!$E$3,$E$69:$E$136,0),MATCH(M$5,$B$68:$L$68,1)+1)/INDEX($B$69:$L$136,MATCH('A2 Intenzita dopravy'!$F11&amp;'A2 Intenzita dopravy'!$G11&amp;'A2.1 Intenzita dopravy'!$E$3,$E$69:$E$136,0),MATCH(M$5,$B$68:$L$68,1)))^(1/5)*L11))),0)</f>
        <v>12392.537949962139</v>
      </c>
      <c r="N11" s="30">
        <f>IFERROR(IF(N$5='A2 Intenzita dopravy'!$H$5,'A2 Intenzita dopravy'!$H11,IF(N$5&gt;=MAX($F$68:$L$68),M11/L11*M11,IF(N$5&lt;'A2 Intenzita dopravy'!$H$5,(INDEX($B$69:$L$136,MATCH('A2 Intenzita dopravy'!$F11&amp;'A2 Intenzita dopravy'!$G11&amp;'A2.1 Intenzita dopravy'!$E$3,$E$69:$E$136,0),MATCH(N$5,$B$68:$L$68,1))/INDEX($B$69:$L$136,MATCH('A2 Intenzita dopravy'!$F11&amp;'A2 Intenzita dopravy'!$G11&amp;'A2.1 Intenzita dopravy'!$E$3,$E$69:$E$136,0),MATCH(N$5,$B$68:$L$68,1)+1))^(1/5)*O11,(INDEX($B$69:$L$136,MATCH('A2 Intenzita dopravy'!$F11&amp;'A2 Intenzita dopravy'!$G11&amp;'A2.1 Intenzita dopravy'!$E$3,$E$69:$E$136,0),MATCH(N$5,$B$68:$L$68,1)+1)/INDEX($B$69:$L$136,MATCH('A2 Intenzita dopravy'!$F11&amp;'A2 Intenzita dopravy'!$G11&amp;'A2.1 Intenzita dopravy'!$E$3,$E$69:$E$136,0),MATCH(N$5,$B$68:$L$68,1)))^(1/5)*M11))),0)</f>
        <v>12555.892773939684</v>
      </c>
      <c r="O11" s="30">
        <f>IFERROR(IF(O$5='A2 Intenzita dopravy'!$H$5,'A2 Intenzita dopravy'!$H11,IF(O$5&gt;=MAX($F$68:$L$68),N11/M11*N11,IF(O$5&lt;'A2 Intenzita dopravy'!$H$5,(INDEX($B$69:$L$136,MATCH('A2 Intenzita dopravy'!$F11&amp;'A2 Intenzita dopravy'!$G11&amp;'A2.1 Intenzita dopravy'!$E$3,$E$69:$E$136,0),MATCH(O$5,$B$68:$L$68,1))/INDEX($B$69:$L$136,MATCH('A2 Intenzita dopravy'!$F11&amp;'A2 Intenzita dopravy'!$G11&amp;'A2.1 Intenzita dopravy'!$E$3,$E$69:$E$136,0),MATCH(O$5,$B$68:$L$68,1)+1))^(1/5)*P11,(INDEX($B$69:$L$136,MATCH('A2 Intenzita dopravy'!$F11&amp;'A2 Intenzita dopravy'!$G11&amp;'A2.1 Intenzita dopravy'!$E$3,$E$69:$E$136,0),MATCH(O$5,$B$68:$L$68,1)+1)/INDEX($B$69:$L$136,MATCH('A2 Intenzita dopravy'!$F11&amp;'A2 Intenzita dopravy'!$G11&amp;'A2.1 Intenzita dopravy'!$E$3,$E$69:$E$136,0),MATCH(O$5,$B$68:$L$68,1)))^(1/5)*N11))),0)</f>
        <v>12721.400893604075</v>
      </c>
      <c r="P11" s="30">
        <f>IFERROR(IF(P$5='A2 Intenzita dopravy'!$H$5,'A2 Intenzita dopravy'!$H11,IF(P$5&gt;=MAX($F$68:$L$68),O11/N11*O11,IF(P$5&lt;'A2 Intenzita dopravy'!$H$5,(INDEX($B$69:$L$136,MATCH('A2 Intenzita dopravy'!$F11&amp;'A2 Intenzita dopravy'!$G11&amp;'A2.1 Intenzita dopravy'!$E$3,$E$69:$E$136,0),MATCH(P$5,$B$68:$L$68,1))/INDEX($B$69:$L$136,MATCH('A2 Intenzita dopravy'!$F11&amp;'A2 Intenzita dopravy'!$G11&amp;'A2.1 Intenzita dopravy'!$E$3,$E$69:$E$136,0),MATCH(P$5,$B$68:$L$68,1)+1))^(1/5)*Q11,(INDEX($B$69:$L$136,MATCH('A2 Intenzita dopravy'!$F11&amp;'A2 Intenzita dopravy'!$G11&amp;'A2.1 Intenzita dopravy'!$E$3,$E$69:$E$136,0),MATCH(P$5,$B$68:$L$68,1)+1)/INDEX($B$69:$L$136,MATCH('A2 Intenzita dopravy'!$F11&amp;'A2 Intenzita dopravy'!$G11&amp;'A2.1 Intenzita dopravy'!$E$3,$E$69:$E$136,0),MATCH(P$5,$B$68:$L$68,1)))^(1/5)*O11))),0)</f>
        <v>12895.731661243699</v>
      </c>
      <c r="Q11" s="30">
        <f>IFERROR(IF(Q$5='A2 Intenzita dopravy'!$H$5,'A2 Intenzita dopravy'!$H11,IF(Q$5&gt;=MAX($F$68:$L$68),P11/O11*P11,IF(Q$5&lt;'A2 Intenzita dopravy'!$H$5,(INDEX($B$69:$L$136,MATCH('A2 Intenzita dopravy'!$F11&amp;'A2 Intenzita dopravy'!$G11&amp;'A2.1 Intenzita dopravy'!$E$3,$E$69:$E$136,0),MATCH(Q$5,$B$68:$L$68,1))/INDEX($B$69:$L$136,MATCH('A2 Intenzita dopravy'!$F11&amp;'A2 Intenzita dopravy'!$G11&amp;'A2.1 Intenzita dopravy'!$E$3,$E$69:$E$136,0),MATCH(Q$5,$B$68:$L$68,1)+1))^(1/5)*R11,(INDEX($B$69:$L$136,MATCH('A2 Intenzita dopravy'!$F11&amp;'A2 Intenzita dopravy'!$G11&amp;'A2.1 Intenzita dopravy'!$E$3,$E$69:$E$136,0),MATCH(Q$5,$B$68:$L$68,1)+1)/INDEX($B$69:$L$136,MATCH('A2 Intenzita dopravy'!$F11&amp;'A2 Intenzita dopravy'!$G11&amp;'A2.1 Intenzita dopravy'!$E$3,$E$69:$E$136,0),MATCH(Q$5,$B$68:$L$68,1)))^(1/5)*P11))),0)</f>
        <v>13072.45141236085</v>
      </c>
      <c r="R11" s="30">
        <f>IFERROR(IF(R$5='A2 Intenzita dopravy'!$H$5,'A2 Intenzita dopravy'!$H11,IF(R$5&gt;=MAX($F$68:$L$68),Q11/P11*Q11,IF(R$5&lt;'A2 Intenzita dopravy'!$H$5,(INDEX($B$69:$L$136,MATCH('A2 Intenzita dopravy'!$F11&amp;'A2 Intenzita dopravy'!$G11&amp;'A2.1 Intenzita dopravy'!$E$3,$E$69:$E$136,0),MATCH(R$5,$B$68:$L$68,1))/INDEX($B$69:$L$136,MATCH('A2 Intenzita dopravy'!$F11&amp;'A2 Intenzita dopravy'!$G11&amp;'A2.1 Intenzita dopravy'!$E$3,$E$69:$E$136,0),MATCH(R$5,$B$68:$L$68,1)+1))^(1/5)*S11,(INDEX($B$69:$L$136,MATCH('A2 Intenzita dopravy'!$F11&amp;'A2 Intenzita dopravy'!$G11&amp;'A2.1 Intenzita dopravy'!$E$3,$E$69:$E$136,0),MATCH(R$5,$B$68:$L$68,1)+1)/INDEX($B$69:$L$136,MATCH('A2 Intenzita dopravy'!$F11&amp;'A2 Intenzita dopravy'!$G11&amp;'A2.1 Intenzita dopravy'!$E$3,$E$69:$E$136,0),MATCH(R$5,$B$68:$L$68,1)))^(1/5)*Q11))),0)</f>
        <v>13251.592884963471</v>
      </c>
      <c r="S11" s="30">
        <f>IFERROR(IF(S$5='A2 Intenzita dopravy'!$H$5,'A2 Intenzita dopravy'!$H11,IF(S$5&gt;=MAX($F$68:$L$68),R11/Q11*R11,IF(S$5&lt;'A2 Intenzita dopravy'!$H$5,(INDEX($B$69:$L$136,MATCH('A2 Intenzita dopravy'!$F11&amp;'A2 Intenzita dopravy'!$G11&amp;'A2.1 Intenzita dopravy'!$E$3,$E$69:$E$136,0),MATCH(S$5,$B$68:$L$68,1))/INDEX($B$69:$L$136,MATCH('A2 Intenzita dopravy'!$F11&amp;'A2 Intenzita dopravy'!$G11&amp;'A2.1 Intenzita dopravy'!$E$3,$E$69:$E$136,0),MATCH(S$5,$B$68:$L$68,1)+1))^(1/5)*T11,(INDEX($B$69:$L$136,MATCH('A2 Intenzita dopravy'!$F11&amp;'A2 Intenzita dopravy'!$G11&amp;'A2.1 Intenzita dopravy'!$E$3,$E$69:$E$136,0),MATCH(S$5,$B$68:$L$68,1)+1)/INDEX($B$69:$L$136,MATCH('A2 Intenzita dopravy'!$F11&amp;'A2 Intenzita dopravy'!$G11&amp;'A2.1 Intenzita dopravy'!$E$3,$E$69:$E$136,0),MATCH(S$5,$B$68:$L$68,1)))^(1/5)*R11))),0)</f>
        <v>13433.18926569265</v>
      </c>
      <c r="T11" s="30">
        <f>IFERROR(IF(T$5='A2 Intenzita dopravy'!$H$5,'A2 Intenzita dopravy'!$H11,IF(T$5&gt;=MAX($F$68:$L$68),S11/R11*S11,IF(T$5&lt;'A2 Intenzita dopravy'!$H$5,(INDEX($B$69:$L$136,MATCH('A2 Intenzita dopravy'!$F11&amp;'A2 Intenzita dopravy'!$G11&amp;'A2.1 Intenzita dopravy'!$E$3,$E$69:$E$136,0),MATCH(T$5,$B$68:$L$68,1))/INDEX($B$69:$L$136,MATCH('A2 Intenzita dopravy'!$F11&amp;'A2 Intenzita dopravy'!$G11&amp;'A2.1 Intenzita dopravy'!$E$3,$E$69:$E$136,0),MATCH(T$5,$B$68:$L$68,1)+1))^(1/5)*U11,(INDEX($B$69:$L$136,MATCH('A2 Intenzita dopravy'!$F11&amp;'A2 Intenzita dopravy'!$G11&amp;'A2.1 Intenzita dopravy'!$E$3,$E$69:$E$136,0),MATCH(T$5,$B$68:$L$68,1)+1)/INDEX($B$69:$L$136,MATCH('A2 Intenzita dopravy'!$F11&amp;'A2 Intenzita dopravy'!$G11&amp;'A2.1 Intenzita dopravy'!$E$3,$E$69:$E$136,0),MATCH(T$5,$B$68:$L$68,1)))^(1/5)*S11))),0)</f>
        <v>13617.274195970567</v>
      </c>
      <c r="U11" s="30">
        <f>IFERROR(IF(U$5='A2 Intenzita dopravy'!$H$5,'A2 Intenzita dopravy'!$H11,IF(U$5&gt;=MAX($F$68:$L$68),T11/S11*T11,IF(U$5&lt;'A2 Intenzita dopravy'!$H$5,(INDEX($B$69:$L$136,MATCH('A2 Intenzita dopravy'!$F11&amp;'A2 Intenzita dopravy'!$G11&amp;'A2.1 Intenzita dopravy'!$E$3,$E$69:$E$136,0),MATCH(U$5,$B$68:$L$68,1))/INDEX($B$69:$L$136,MATCH('A2 Intenzita dopravy'!$F11&amp;'A2 Intenzita dopravy'!$G11&amp;'A2.1 Intenzita dopravy'!$E$3,$E$69:$E$136,0),MATCH(U$5,$B$68:$L$68,1)+1))^(1/5)*V11,(INDEX($B$69:$L$136,MATCH('A2 Intenzita dopravy'!$F11&amp;'A2 Intenzita dopravy'!$G11&amp;'A2.1 Intenzita dopravy'!$E$3,$E$69:$E$136,0),MATCH(U$5,$B$68:$L$68,1)+1)/INDEX($B$69:$L$136,MATCH('A2 Intenzita dopravy'!$F11&amp;'A2 Intenzita dopravy'!$G11&amp;'A2.1 Intenzita dopravy'!$E$3,$E$69:$E$136,0),MATCH(U$5,$B$68:$L$68,1)))^(1/5)*T11))),0)</f>
        <v>13791.91169277741</v>
      </c>
      <c r="V11" s="30">
        <f>IFERROR(IF(V$5='A2 Intenzita dopravy'!$H$5,'A2 Intenzita dopravy'!$H11,IF(V$5&gt;=MAX($F$68:$L$68),U11/T11*U11,IF(V$5&lt;'A2 Intenzita dopravy'!$H$5,(INDEX($B$69:$L$136,MATCH('A2 Intenzita dopravy'!$F11&amp;'A2 Intenzita dopravy'!$G11&amp;'A2.1 Intenzita dopravy'!$E$3,$E$69:$E$136,0),MATCH(V$5,$B$68:$L$68,1))/INDEX($B$69:$L$136,MATCH('A2 Intenzita dopravy'!$F11&amp;'A2 Intenzita dopravy'!$G11&amp;'A2.1 Intenzita dopravy'!$E$3,$E$69:$E$136,0),MATCH(V$5,$B$68:$L$68,1)+1))^(1/5)*W11,(INDEX($B$69:$L$136,MATCH('A2 Intenzita dopravy'!$F11&amp;'A2 Intenzita dopravy'!$G11&amp;'A2.1 Intenzita dopravy'!$E$3,$E$69:$E$136,0),MATCH(V$5,$B$68:$L$68,1)+1)/INDEX($B$69:$L$136,MATCH('A2 Intenzita dopravy'!$F11&amp;'A2 Intenzita dopravy'!$G11&amp;'A2.1 Intenzita dopravy'!$E$3,$E$69:$E$136,0),MATCH(V$5,$B$68:$L$68,1)))^(1/5)*U11))),0)</f>
        <v>13968.788863608001</v>
      </c>
      <c r="W11" s="30">
        <f>IFERROR(IF(W$5='A2 Intenzita dopravy'!$H$5,'A2 Intenzita dopravy'!$H11,IF(W$5&gt;=MAX($F$68:$L$68),V11/U11*V11,IF(W$5&lt;'A2 Intenzita dopravy'!$H$5,(INDEX($B$69:$L$136,MATCH('A2 Intenzita dopravy'!$F11&amp;'A2 Intenzita dopravy'!$G11&amp;'A2.1 Intenzita dopravy'!$E$3,$E$69:$E$136,0),MATCH(W$5,$B$68:$L$68,1))/INDEX($B$69:$L$136,MATCH('A2 Intenzita dopravy'!$F11&amp;'A2 Intenzita dopravy'!$G11&amp;'A2.1 Intenzita dopravy'!$E$3,$E$69:$E$136,0),MATCH(W$5,$B$68:$L$68,1)+1))^(1/5)*X11,(INDEX($B$69:$L$136,MATCH('A2 Intenzita dopravy'!$F11&amp;'A2 Intenzita dopravy'!$G11&amp;'A2.1 Intenzita dopravy'!$E$3,$E$69:$E$136,0),MATCH(W$5,$B$68:$L$68,1)+1)/INDEX($B$69:$L$136,MATCH('A2 Intenzita dopravy'!$F11&amp;'A2 Intenzita dopravy'!$G11&amp;'A2.1 Intenzita dopravy'!$E$3,$E$69:$E$136,0),MATCH(W$5,$B$68:$L$68,1)))^(1/5)*V11))),0)</f>
        <v>14147.934431616439</v>
      </c>
      <c r="X11" s="30">
        <f>IFERROR(IF(X$5='A2 Intenzita dopravy'!$H$5,'A2 Intenzita dopravy'!$H11,IF(X$5&gt;=MAX($F$68:$L$68),W11/V11*W11,IF(X$5&lt;'A2 Intenzita dopravy'!$H$5,(INDEX($B$69:$L$136,MATCH('A2 Intenzita dopravy'!$F11&amp;'A2 Intenzita dopravy'!$G11&amp;'A2.1 Intenzita dopravy'!$E$3,$E$69:$E$136,0),MATCH(X$5,$B$68:$L$68,1))/INDEX($B$69:$L$136,MATCH('A2 Intenzita dopravy'!$F11&amp;'A2 Intenzita dopravy'!$G11&amp;'A2.1 Intenzita dopravy'!$E$3,$E$69:$E$136,0),MATCH(X$5,$B$68:$L$68,1)+1))^(1/5)*Y11,(INDEX($B$69:$L$136,MATCH('A2 Intenzita dopravy'!$F11&amp;'A2 Intenzita dopravy'!$G11&amp;'A2.1 Intenzita dopravy'!$E$3,$E$69:$E$136,0),MATCH(X$5,$B$68:$L$68,1)+1)/INDEX($B$69:$L$136,MATCH('A2 Intenzita dopravy'!$F11&amp;'A2 Intenzita dopravy'!$G11&amp;'A2.1 Intenzita dopravy'!$E$3,$E$69:$E$136,0),MATCH(X$5,$B$68:$L$68,1)))^(1/5)*W11))),0)</f>
        <v>14329.377488322747</v>
      </c>
      <c r="Y11" s="30">
        <f>IFERROR(IF(Y$5='A2 Intenzita dopravy'!$H$5,'A2 Intenzita dopravy'!$H11,IF(Y$5&gt;=MAX($F$68:$L$68),X11/W11*X11,IF(Y$5&lt;'A2 Intenzita dopravy'!$H$5,(INDEX($B$69:$L$136,MATCH('A2 Intenzita dopravy'!$F11&amp;'A2 Intenzita dopravy'!$G11&amp;'A2.1 Intenzita dopravy'!$E$3,$E$69:$E$136,0),MATCH(Y$5,$B$68:$L$68,1))/INDEX($B$69:$L$136,MATCH('A2 Intenzita dopravy'!$F11&amp;'A2 Intenzita dopravy'!$G11&amp;'A2.1 Intenzita dopravy'!$E$3,$E$69:$E$136,0),MATCH(Y$5,$B$68:$L$68,1)+1))^(1/5)*Z11,(INDEX($B$69:$L$136,MATCH('A2 Intenzita dopravy'!$F11&amp;'A2 Intenzita dopravy'!$G11&amp;'A2.1 Intenzita dopravy'!$E$3,$E$69:$E$136,0),MATCH(Y$5,$B$68:$L$68,1)+1)/INDEX($B$69:$L$136,MATCH('A2 Intenzita dopravy'!$F11&amp;'A2 Intenzita dopravy'!$G11&amp;'A2.1 Intenzita dopravy'!$E$3,$E$69:$E$136,0),MATCH(Y$5,$B$68:$L$68,1)))^(1/5)*X11))),0)</f>
        <v>14513.147498337048</v>
      </c>
      <c r="Z11" s="30">
        <f>IFERROR(IF(Z$5='A2 Intenzita dopravy'!$H$5,'A2 Intenzita dopravy'!$H11,IF(Z$5&gt;=MAX($F$68:$L$68),Y11/X11*Y11,IF(Z$5&lt;'A2 Intenzita dopravy'!$H$5,(INDEX($B$69:$L$136,MATCH('A2 Intenzita dopravy'!$F11&amp;'A2 Intenzita dopravy'!$G11&amp;'A2.1 Intenzita dopravy'!$E$3,$E$69:$E$136,0),MATCH(Z$5,$B$68:$L$68,1))/INDEX($B$69:$L$136,MATCH('A2 Intenzita dopravy'!$F11&amp;'A2 Intenzita dopravy'!$G11&amp;'A2.1 Intenzita dopravy'!$E$3,$E$69:$E$136,0),MATCH(Z$5,$B$68:$L$68,1)+1))^(1/5)*AA11,(INDEX($B$69:$L$136,MATCH('A2 Intenzita dopravy'!$F11&amp;'A2 Intenzita dopravy'!$G11&amp;'A2.1 Intenzita dopravy'!$E$3,$E$69:$E$136,0),MATCH(Z$5,$B$68:$L$68,1)+1)/INDEX($B$69:$L$136,MATCH('A2 Intenzita dopravy'!$F11&amp;'A2 Intenzita dopravy'!$G11&amp;'A2.1 Intenzita dopravy'!$E$3,$E$69:$E$136,0),MATCH(Z$5,$B$68:$L$68,1)))^(1/5)*Y11))),0)</f>
        <v>14699.274304144341</v>
      </c>
      <c r="AA11" s="30">
        <f>IFERROR(IF(AA$5='A2 Intenzita dopravy'!$H$5,'A2 Intenzita dopravy'!$H11,IF(AA$5&gt;=MAX($F$68:$L$68),Z11/Y11*Z11,IF(AA$5&lt;'A2 Intenzita dopravy'!$H$5,(INDEX($B$69:$L$136,MATCH('A2 Intenzita dopravy'!$F11&amp;'A2 Intenzita dopravy'!$G11&amp;'A2.1 Intenzita dopravy'!$E$3,$E$69:$E$136,0),MATCH(AA$5,$B$68:$L$68,1))/INDEX($B$69:$L$136,MATCH('A2 Intenzita dopravy'!$F11&amp;'A2 Intenzita dopravy'!$G11&amp;'A2.1 Intenzita dopravy'!$E$3,$E$69:$E$136,0),MATCH(AA$5,$B$68:$L$68,1)+1))^(1/5)*AB11,(INDEX($B$69:$L$136,MATCH('A2 Intenzita dopravy'!$F11&amp;'A2 Intenzita dopravy'!$G11&amp;'A2.1 Intenzita dopravy'!$E$3,$E$69:$E$136,0),MATCH(AA$5,$B$68:$L$68,1)+1)/INDEX($B$69:$L$136,MATCH('A2 Intenzita dopravy'!$F11&amp;'A2 Intenzita dopravy'!$G11&amp;'A2.1 Intenzita dopravy'!$E$3,$E$69:$E$136,0),MATCH(AA$5,$B$68:$L$68,1)))^(1/5)*Z11))),0)</f>
        <v>14887.788130950627</v>
      </c>
      <c r="AB11" s="30">
        <f>IFERROR(IF(AB$5='A2 Intenzita dopravy'!$H$5,'A2 Intenzita dopravy'!$H11,IF(AB$5&gt;=MAX($F$68:$L$68),AA11/Z11*AA11,IF(AB$5&lt;'A2 Intenzita dopravy'!$H$5,(INDEX($B$69:$L$136,MATCH('A2 Intenzita dopravy'!$F11&amp;'A2 Intenzita dopravy'!$G11&amp;'A2.1 Intenzita dopravy'!$E$3,$E$69:$E$136,0),MATCH(AB$5,$B$68:$L$68,1))/INDEX($B$69:$L$136,MATCH('A2 Intenzita dopravy'!$F11&amp;'A2 Intenzita dopravy'!$G11&amp;'A2.1 Intenzita dopravy'!$E$3,$E$69:$E$136,0),MATCH(AB$5,$B$68:$L$68,1)+1))^(1/5)*AC11,(INDEX($B$69:$L$136,MATCH('A2 Intenzita dopravy'!$F11&amp;'A2 Intenzita dopravy'!$G11&amp;'A2.1 Intenzita dopravy'!$E$3,$E$69:$E$136,0),MATCH(AB$5,$B$68:$L$68,1)+1)/INDEX($B$69:$L$136,MATCH('A2 Intenzita dopravy'!$F11&amp;'A2 Intenzita dopravy'!$G11&amp;'A2.1 Intenzita dopravy'!$E$3,$E$69:$E$136,0),MATCH(AB$5,$B$68:$L$68,1)))^(1/5)*AA11))),0)</f>
        <v>15078.719591591198</v>
      </c>
      <c r="AC11" s="30">
        <f>IFERROR(IF(AC$5='A2 Intenzita dopravy'!$H$5,'A2 Intenzita dopravy'!$H11,IF(AC$5&gt;=MAX($F$68:$L$68),AB11/AA11*AB11,IF(AC$5&lt;'A2 Intenzita dopravy'!$H$5,(INDEX($B$69:$L$136,MATCH('A2 Intenzita dopravy'!$F11&amp;'A2 Intenzita dopravy'!$G11&amp;'A2.1 Intenzita dopravy'!$E$3,$E$69:$E$136,0),MATCH(AC$5,$B$68:$L$68,1))/INDEX($B$69:$L$136,MATCH('A2 Intenzita dopravy'!$F11&amp;'A2 Intenzita dopravy'!$G11&amp;'A2.1 Intenzita dopravy'!$E$3,$E$69:$E$136,0),MATCH(AC$5,$B$68:$L$68,1)+1))^(1/5)*AD11,(INDEX($B$69:$L$136,MATCH('A2 Intenzita dopravy'!$F11&amp;'A2 Intenzita dopravy'!$G11&amp;'A2.1 Intenzita dopravy'!$E$3,$E$69:$E$136,0),MATCH(AC$5,$B$68:$L$68,1)+1)/INDEX($B$69:$L$136,MATCH('A2 Intenzita dopravy'!$F11&amp;'A2 Intenzita dopravy'!$G11&amp;'A2.1 Intenzita dopravy'!$E$3,$E$69:$E$136,0),MATCH(AC$5,$B$68:$L$68,1)))^(1/5)*AB11))),0)</f>
        <v>15272.099691501868</v>
      </c>
      <c r="AD11" s="30">
        <f>IFERROR(IF(AD$5='A2 Intenzita dopravy'!$H$5,'A2 Intenzita dopravy'!$H11,IF(AD$5&gt;=MAX($F$68:$L$68),AC11/AB11*AC11,IF(AD$5&lt;'A2 Intenzita dopravy'!$H$5,(INDEX($B$69:$L$136,MATCH('A2 Intenzita dopravy'!$F11&amp;'A2 Intenzita dopravy'!$G11&amp;'A2.1 Intenzita dopravy'!$E$3,$E$69:$E$136,0),MATCH(AD$5,$B$68:$L$68,1))/INDEX($B$69:$L$136,MATCH('A2 Intenzita dopravy'!$F11&amp;'A2 Intenzita dopravy'!$G11&amp;'A2.1 Intenzita dopravy'!$E$3,$E$69:$E$136,0),MATCH(AD$5,$B$68:$L$68,1)+1))^(1/5)*AE11,(INDEX($B$69:$L$136,MATCH('A2 Intenzita dopravy'!$F11&amp;'A2 Intenzita dopravy'!$G11&amp;'A2.1 Intenzita dopravy'!$E$3,$E$69:$E$136,0),MATCH(AD$5,$B$68:$L$68,1)+1)/INDEX($B$69:$L$136,MATCH('A2 Intenzita dopravy'!$F11&amp;'A2 Intenzita dopravy'!$G11&amp;'A2.1 Intenzita dopravy'!$E$3,$E$69:$E$136,0),MATCH(AD$5,$B$68:$L$68,1)))^(1/5)*AC11))),0)</f>
        <v>15467.959833753952</v>
      </c>
      <c r="AE11" s="30">
        <f>IFERROR(IF(AE$5='A2 Intenzita dopravy'!$H$5,'A2 Intenzita dopravy'!$H11,IF(AE$5&gt;=MAX($F$68:$L$68),AD11/AC11*AD11,IF(AE$5&lt;'A2 Intenzita dopravy'!$H$5,(INDEX($B$69:$L$136,MATCH('A2 Intenzita dopravy'!$F11&amp;'A2 Intenzita dopravy'!$G11&amp;'A2.1 Intenzita dopravy'!$E$3,$E$69:$E$136,0),MATCH(AE$5,$B$68:$L$68,1))/INDEX($B$69:$L$136,MATCH('A2 Intenzita dopravy'!$F11&amp;'A2 Intenzita dopravy'!$G11&amp;'A2.1 Intenzita dopravy'!$E$3,$E$69:$E$136,0),MATCH(AE$5,$B$68:$L$68,1)+1))^(1/5)*AF11,(INDEX($B$69:$L$136,MATCH('A2 Intenzita dopravy'!$F11&amp;'A2 Intenzita dopravy'!$G11&amp;'A2.1 Intenzita dopravy'!$E$3,$E$69:$E$136,0),MATCH(AE$5,$B$68:$L$68,1)+1)/INDEX($B$69:$L$136,MATCH('A2 Intenzita dopravy'!$F11&amp;'A2 Intenzita dopravy'!$G11&amp;'A2.1 Intenzita dopravy'!$E$3,$E$69:$E$136,0),MATCH(AE$5,$B$68:$L$68,1)))^(1/5)*AD11))),0)</f>
        <v>15666.331824153829</v>
      </c>
      <c r="AF11" s="30">
        <f>IFERROR(IF(AF$5='A2 Intenzita dopravy'!$H$5,'A2 Intenzita dopravy'!$H11,IF(AF$5&gt;=MAX($F$68:$L$68),AE11/AD11*AE11,IF(AF$5&lt;'A2 Intenzita dopravy'!$H$5,(INDEX($B$69:$L$136,MATCH('A2 Intenzita dopravy'!$F11&amp;'A2 Intenzita dopravy'!$G11&amp;'A2.1 Intenzita dopravy'!$E$3,$E$69:$E$136,0),MATCH(AF$5,$B$68:$L$68,1))/INDEX($B$69:$L$136,MATCH('A2 Intenzita dopravy'!$F11&amp;'A2 Intenzita dopravy'!$G11&amp;'A2.1 Intenzita dopravy'!$E$3,$E$69:$E$136,0),MATCH(AF$5,$B$68:$L$68,1)+1))^(1/5)*AG11,(INDEX($B$69:$L$136,MATCH('A2 Intenzita dopravy'!$F11&amp;'A2 Intenzita dopravy'!$G11&amp;'A2.1 Intenzita dopravy'!$E$3,$E$69:$E$136,0),MATCH(AF$5,$B$68:$L$68,1)+1)/INDEX($B$69:$L$136,MATCH('A2 Intenzita dopravy'!$F11&amp;'A2 Intenzita dopravy'!$G11&amp;'A2.1 Intenzita dopravy'!$E$3,$E$69:$E$136,0),MATCH(AF$5,$B$68:$L$68,1)))^(1/5)*AE11))),0)</f>
        <v>15867.247876407897</v>
      </c>
      <c r="AG11" s="30">
        <f>IFERROR(IF(AG$5='A2 Intenzita dopravy'!$H$5,'A2 Intenzita dopravy'!$H11,IF(AG$5&gt;=MAX($F$68:$L$68),AF11/AE11*AF11,IF(AG$5&lt;'A2 Intenzita dopravy'!$H$5,(INDEX($B$69:$L$136,MATCH('A2 Intenzita dopravy'!$F11&amp;'A2 Intenzita dopravy'!$G11&amp;'A2.1 Intenzita dopravy'!$E$3,$E$69:$E$136,0),MATCH(AG$5,$B$68:$L$68,1))/INDEX($B$69:$L$136,MATCH('A2 Intenzita dopravy'!$F11&amp;'A2 Intenzita dopravy'!$G11&amp;'A2.1 Intenzita dopravy'!$E$3,$E$69:$E$136,0),MATCH(AG$5,$B$68:$L$68,1)+1))^(1/5)*AH11,(INDEX($B$69:$L$136,MATCH('A2 Intenzita dopravy'!$F11&amp;'A2 Intenzita dopravy'!$G11&amp;'A2.1 Intenzita dopravy'!$E$3,$E$69:$E$136,0),MATCH(AG$5,$B$68:$L$68,1)+1)/INDEX($B$69:$L$136,MATCH('A2 Intenzita dopravy'!$F11&amp;'A2 Intenzita dopravy'!$G11&amp;'A2.1 Intenzita dopravy'!$E$3,$E$69:$E$136,0),MATCH(AG$5,$B$68:$L$68,1)))^(1/5)*AF11))),0)</f>
        <v>16070.740617353769</v>
      </c>
      <c r="AH11" s="30">
        <f>IFERROR(IF(AH$5='A2 Intenzita dopravy'!$H$5,'A2 Intenzita dopravy'!$H11,IF(AH$5&gt;=MAX($F$68:$L$68),AG11/AF11*AG11,IF(AH$5&lt;'A2 Intenzita dopravy'!$H$5,(INDEX($B$69:$L$136,MATCH('A2 Intenzita dopravy'!$F11&amp;'A2 Intenzita dopravy'!$G11&amp;'A2.1 Intenzita dopravy'!$E$3,$E$69:$E$136,0),MATCH(AH$5,$B$68:$L$68,1))/INDEX($B$69:$L$136,MATCH('A2 Intenzita dopravy'!$F11&amp;'A2 Intenzita dopravy'!$G11&amp;'A2.1 Intenzita dopravy'!$E$3,$E$69:$E$136,0),MATCH(AH$5,$B$68:$L$68,1)+1))^(1/5)*AI11,(INDEX($B$69:$L$136,MATCH('A2 Intenzita dopravy'!$F11&amp;'A2 Intenzita dopravy'!$G11&amp;'A2.1 Intenzita dopravy'!$E$3,$E$69:$E$136,0),MATCH(AH$5,$B$68:$L$68,1)+1)/INDEX($B$69:$L$136,MATCH('A2 Intenzita dopravy'!$F11&amp;'A2 Intenzita dopravy'!$G11&amp;'A2.1 Intenzita dopravy'!$E$3,$E$69:$E$136,0),MATCH(AH$5,$B$68:$L$68,1)))^(1/5)*AG11))),0)</f>
        <v>16276.843092258563</v>
      </c>
      <c r="AI11" s="30">
        <f>IFERROR(IF(AI$5='A2 Intenzita dopravy'!$H$5,'A2 Intenzita dopravy'!$H11,IF(AI$5&gt;=MAX($F$68:$L$68),AH11/AG11*AH11,IF(AI$5&lt;'A2 Intenzita dopravy'!$H$5,(INDEX($B$69:$L$136,MATCH('A2 Intenzita dopravy'!$F11&amp;'A2 Intenzita dopravy'!$G11&amp;'A2.1 Intenzita dopravy'!$E$3,$E$69:$E$136,0),MATCH(AI$5,$B$68:$L$68,1))/INDEX($B$69:$L$136,MATCH('A2 Intenzita dopravy'!$F11&amp;'A2 Intenzita dopravy'!$G11&amp;'A2.1 Intenzita dopravy'!$E$3,$E$69:$E$136,0),MATCH(AI$5,$B$68:$L$68,1)+1))^(1/5)*AJ11,(INDEX($B$69:$L$136,MATCH('A2 Intenzita dopravy'!$F11&amp;'A2 Intenzita dopravy'!$G11&amp;'A2.1 Intenzita dopravy'!$E$3,$E$69:$E$136,0),MATCH(AI$5,$B$68:$L$68,1)+1)/INDEX($B$69:$L$136,MATCH('A2 Intenzita dopravy'!$F11&amp;'A2 Intenzita dopravy'!$G11&amp;'A2.1 Intenzita dopravy'!$E$3,$E$69:$E$136,0),MATCH(AI$5,$B$68:$L$68,1)))^(1/5)*AH11))),0)</f>
        <v>16485.588770185128</v>
      </c>
      <c r="AJ11" s="30">
        <f>IFERROR(IF(AJ$5='A2 Intenzita dopravy'!$H$5,'A2 Intenzita dopravy'!$H11,IF(AJ$5&gt;=MAX($F$68:$L$68),AI11/AH11*AI11,IF(AJ$5&lt;'A2 Intenzita dopravy'!$H$5,(INDEX($B$69:$L$136,MATCH('A2 Intenzita dopravy'!$F11&amp;'A2 Intenzita dopravy'!$G11&amp;'A2.1 Intenzita dopravy'!$E$3,$E$69:$E$136,0),MATCH(AJ$5,$B$68:$L$68,1))/INDEX($B$69:$L$136,MATCH('A2 Intenzita dopravy'!$F11&amp;'A2 Intenzita dopravy'!$G11&amp;'A2.1 Intenzita dopravy'!$E$3,$E$69:$E$136,0),MATCH(AJ$5,$B$68:$L$68,1)+1))^(1/5)*AK11,(INDEX($B$69:$L$136,MATCH('A2 Intenzita dopravy'!$F11&amp;'A2 Intenzita dopravy'!$G11&amp;'A2.1 Intenzita dopravy'!$E$3,$E$69:$E$136,0),MATCH(AJ$5,$B$68:$L$68,1)+1)/INDEX($B$69:$L$136,MATCH('A2 Intenzita dopravy'!$F11&amp;'A2 Intenzita dopravy'!$G11&amp;'A2.1 Intenzita dopravy'!$E$3,$E$69:$E$136,0),MATCH(AJ$5,$B$68:$L$68,1)))^(1/5)*AI11))),0)</f>
        <v>16697.011549427101</v>
      </c>
      <c r="AK11" s="30">
        <f>IFERROR(IF(AK$5='A2 Intenzita dopravy'!$H$5,'A2 Intenzita dopravy'!$H11,IF(AK$5&gt;=MAX($F$68:$L$68),AJ11/AI11*AJ11,IF(AK$5&lt;'A2 Intenzita dopravy'!$H$5,(INDEX($B$69:$L$136,MATCH('A2 Intenzita dopravy'!$F11&amp;'A2 Intenzita dopravy'!$G11&amp;'A2.1 Intenzita dopravy'!$E$3,$E$69:$E$136,0),MATCH(AK$5,$B$68:$L$68,1))/INDEX($B$69:$L$136,MATCH('A2 Intenzita dopravy'!$F11&amp;'A2 Intenzita dopravy'!$G11&amp;'A2.1 Intenzita dopravy'!$E$3,$E$69:$E$136,0),MATCH(AK$5,$B$68:$L$68,1)+1))^(1/5)*AL11,(INDEX($B$69:$L$136,MATCH('A2 Intenzita dopravy'!$F11&amp;'A2 Intenzita dopravy'!$G11&amp;'A2.1 Intenzita dopravy'!$E$3,$E$69:$E$136,0),MATCH(AK$5,$B$68:$L$68,1)+1)/INDEX($B$69:$L$136,MATCH('A2 Intenzita dopravy'!$F11&amp;'A2 Intenzita dopravy'!$G11&amp;'A2.1 Intenzita dopravy'!$E$3,$E$69:$E$136,0),MATCH(AK$5,$B$68:$L$68,1)))^(1/5)*AJ11))),0)</f>
        <v>16911.145763013672</v>
      </c>
      <c r="AL11" s="30">
        <f>IFERROR(IF(AL$5='A2 Intenzita dopravy'!$H$5,'A2 Intenzita dopravy'!$H11,IF(AL$5&gt;=MAX($F$68:$L$68),AK11/AJ11*AK11,IF(AL$5&lt;'A2 Intenzita dopravy'!$H$5,(INDEX($B$69:$L$136,MATCH('A2 Intenzita dopravy'!$F11&amp;'A2 Intenzita dopravy'!$G11&amp;'A2.1 Intenzita dopravy'!$E$3,$E$69:$E$136,0),MATCH(AL$5,$B$68:$L$68,1))/INDEX($B$69:$L$136,MATCH('A2 Intenzita dopravy'!$F11&amp;'A2 Intenzita dopravy'!$G11&amp;'A2.1 Intenzita dopravy'!$E$3,$E$69:$E$136,0),MATCH(AL$5,$B$68:$L$68,1)+1))^(1/5)*AM11,(INDEX($B$69:$L$136,MATCH('A2 Intenzita dopravy'!$F11&amp;'A2 Intenzita dopravy'!$G11&amp;'A2.1 Intenzita dopravy'!$E$3,$E$69:$E$136,0),MATCH(AL$5,$B$68:$L$68,1)+1)/INDEX($B$69:$L$136,MATCH('A2 Intenzita dopravy'!$F11&amp;'A2 Intenzita dopravy'!$G11&amp;'A2.1 Intenzita dopravy'!$E$3,$E$69:$E$136,0),MATCH(AL$5,$B$68:$L$68,1)))^(1/5)*AK11))),0)</f>
        <v>17128.026184284932</v>
      </c>
      <c r="AM11" s="30">
        <f>IFERROR(IF(AM$5='A2 Intenzita dopravy'!$H$5,'A2 Intenzita dopravy'!$H11,IF(AM$5&gt;=MAX($F$68:$L$68),AL11/AK11*AL11,IF(AM$5&lt;'A2 Intenzita dopravy'!$H$5,(INDEX($B$69:$L$136,MATCH('A2 Intenzita dopravy'!$F11&amp;'A2 Intenzita dopravy'!$G11&amp;'A2.1 Intenzita dopravy'!$E$3,$E$69:$E$136,0),MATCH(AM$5,$B$68:$L$68,1))/INDEX($B$69:$L$136,MATCH('A2 Intenzita dopravy'!$F11&amp;'A2 Intenzita dopravy'!$G11&amp;'A2.1 Intenzita dopravy'!$E$3,$E$69:$E$136,0),MATCH(AM$5,$B$68:$L$68,1)+1))^(1/5)*AN11,(INDEX($B$69:$L$136,MATCH('A2 Intenzita dopravy'!$F11&amp;'A2 Intenzita dopravy'!$G11&amp;'A2.1 Intenzita dopravy'!$E$3,$E$69:$E$136,0),MATCH(AM$5,$B$68:$L$68,1)+1)/INDEX($B$69:$L$136,MATCH('A2 Intenzita dopravy'!$F11&amp;'A2 Intenzita dopravy'!$G11&amp;'A2.1 Intenzita dopravy'!$E$3,$E$69:$E$136,0),MATCH(AM$5,$B$68:$L$68,1)))^(1/5)*AL11))),0)</f>
        <v>17347.688032538725</v>
      </c>
      <c r="AN11" s="30">
        <f>IFERROR(IF(AN$5='A2 Intenzita dopravy'!$H$5,'A2 Intenzita dopravy'!$H11,IF(AN$5&gt;=MAX($F$68:$L$68),AM11/AL11*AM11,IF(AN$5&lt;'A2 Intenzita dopravy'!$H$5,(INDEX($B$69:$L$136,MATCH('A2 Intenzita dopravy'!$F11&amp;'A2 Intenzita dopravy'!$G11&amp;'A2.1 Intenzita dopravy'!$E$3,$E$69:$E$136,0),MATCH(AN$5,$B$68:$L$68,1))/INDEX($B$69:$L$136,MATCH('A2 Intenzita dopravy'!$F11&amp;'A2 Intenzita dopravy'!$G11&amp;'A2.1 Intenzita dopravy'!$E$3,$E$69:$E$136,0),MATCH(AN$5,$B$68:$L$68,1)+1))^(1/5)*AO11,(INDEX($B$69:$L$136,MATCH('A2 Intenzita dopravy'!$F11&amp;'A2 Intenzita dopravy'!$G11&amp;'A2.1 Intenzita dopravy'!$E$3,$E$69:$E$136,0),MATCH(AN$5,$B$68:$L$68,1)+1)/INDEX($B$69:$L$136,MATCH('A2 Intenzita dopravy'!$F11&amp;'A2 Intenzita dopravy'!$G11&amp;'A2.1 Intenzita dopravy'!$E$3,$E$69:$E$136,0),MATCH(AN$5,$B$68:$L$68,1)))^(1/5)*AM11))),0)</f>
        <v>17570.16697874993</v>
      </c>
      <c r="AO11" s="30">
        <f>IFERROR(IF(AO$5='A2 Intenzita dopravy'!$H$5,'A2 Intenzita dopravy'!$H11,IF(AO$5&gt;=MAX($F$68:$L$68),AN11/AM11*AN11,IF(AO$5&lt;'A2 Intenzita dopravy'!$H$5,(INDEX($B$69:$L$136,MATCH('A2 Intenzita dopravy'!$F11&amp;'A2 Intenzita dopravy'!$G11&amp;'A2.1 Intenzita dopravy'!$E$3,$E$69:$E$136,0),MATCH(AO$5,$B$68:$L$68,1))/INDEX($B$69:$L$136,MATCH('A2 Intenzita dopravy'!$F11&amp;'A2 Intenzita dopravy'!$G11&amp;'A2.1 Intenzita dopravy'!$E$3,$E$69:$E$136,0),MATCH(AO$5,$B$68:$L$68,1)+1))^(1/5)*AP11,(INDEX($B$69:$L$136,MATCH('A2 Intenzita dopravy'!$F11&amp;'A2 Intenzita dopravy'!$G11&amp;'A2.1 Intenzita dopravy'!$E$3,$E$69:$E$136,0),MATCH(AO$5,$B$68:$L$68,1)+1)/INDEX($B$69:$L$136,MATCH('A2 Intenzita dopravy'!$F11&amp;'A2 Intenzita dopravy'!$G11&amp;'A2.1 Intenzita dopravy'!$E$3,$E$69:$E$136,0),MATCH(AO$5,$B$68:$L$68,1)))^(1/5)*AN11))),0)</f>
        <v>17795.499151363088</v>
      </c>
      <c r="AP11" s="30">
        <f>IFERROR(IF(AP$5='A2 Intenzita dopravy'!$H$5,'A2 Intenzita dopravy'!$H11,IF(AP$5&gt;=MAX($F$68:$L$68),AO11/AN11*AO11,IF(AP$5&lt;'A2 Intenzita dopravy'!$H$5,(INDEX($B$69:$L$136,MATCH('A2 Intenzita dopravy'!$F11&amp;'A2 Intenzita dopravy'!$G11&amp;'A2.1 Intenzita dopravy'!$E$3,$E$69:$E$136,0),MATCH(AP$5,$B$68:$L$68,1))/INDEX($B$69:$L$136,MATCH('A2 Intenzita dopravy'!$F11&amp;'A2 Intenzita dopravy'!$G11&amp;'A2.1 Intenzita dopravy'!$E$3,$E$69:$E$136,0),MATCH(AP$5,$B$68:$L$68,1)+1))^(1/5)*AQ11,(INDEX($B$69:$L$136,MATCH('A2 Intenzita dopravy'!$F11&amp;'A2 Intenzita dopravy'!$G11&amp;'A2.1 Intenzita dopravy'!$E$3,$E$69:$E$136,0),MATCH(AP$5,$B$68:$L$68,1)+1)/INDEX($B$69:$L$136,MATCH('A2 Intenzita dopravy'!$F11&amp;'A2 Intenzita dopravy'!$G11&amp;'A2.1 Intenzita dopravy'!$E$3,$E$69:$E$136,0),MATCH(AP$5,$B$68:$L$68,1)))^(1/5)*AO11))),0)</f>
        <v>18023.721142159302</v>
      </c>
      <c r="AQ11" s="30">
        <f>IFERROR(IF(AQ$5='A2 Intenzita dopravy'!$H$5,'A2 Intenzita dopravy'!$H11,IF(AQ$5&gt;=MAX($F$68:$L$68),AP11/AO11*AP11,IF(AQ$5&lt;'A2 Intenzita dopravy'!$H$5,(INDEX($B$69:$L$136,MATCH('A2 Intenzita dopravy'!$F11&amp;'A2 Intenzita dopravy'!$G11&amp;'A2.1 Intenzita dopravy'!$E$3,$E$69:$E$136,0),MATCH(AQ$5,$B$68:$L$68,1))/INDEX($B$69:$L$136,MATCH('A2 Intenzita dopravy'!$F11&amp;'A2 Intenzita dopravy'!$G11&amp;'A2.1 Intenzita dopravy'!$E$3,$E$69:$E$136,0),MATCH(AQ$5,$B$68:$L$68,1)+1))^(1/5)*AR11,(INDEX($B$69:$L$136,MATCH('A2 Intenzita dopravy'!$F11&amp;'A2 Intenzita dopravy'!$G11&amp;'A2.1 Intenzita dopravy'!$E$3,$E$69:$E$136,0),MATCH(AQ$5,$B$68:$L$68,1)+1)/INDEX($B$69:$L$136,MATCH('A2 Intenzita dopravy'!$F11&amp;'A2 Intenzita dopravy'!$G11&amp;'A2.1 Intenzita dopravy'!$E$3,$E$69:$E$136,0),MATCH(AQ$5,$B$68:$L$68,1)))^(1/5)*AP11))),0)</f>
        <v>18254.870012198407</v>
      </c>
      <c r="AR11" s="30">
        <f>IFERROR(IF(AR$5='A2 Intenzita dopravy'!$H$5,'A2 Intenzita dopravy'!$H11,IF(AR$5&gt;=MAX($F$68:$L$68),AQ11/AP11*AQ11,IF(AR$5&lt;'A2 Intenzita dopravy'!$H$5,(INDEX($B$69:$L$136,MATCH('A2 Intenzita dopravy'!$F11&amp;'A2 Intenzita dopravy'!$G11&amp;'A2.1 Intenzita dopravy'!$E$3,$E$69:$E$136,0),MATCH(AR$5,$B$68:$L$68,1))/INDEX($B$69:$L$136,MATCH('A2 Intenzita dopravy'!$F11&amp;'A2 Intenzita dopravy'!$G11&amp;'A2.1 Intenzita dopravy'!$E$3,$E$69:$E$136,0),MATCH(AR$5,$B$68:$L$68,1)+1))^(1/5)*AS11,(INDEX($B$69:$L$136,MATCH('A2 Intenzita dopravy'!$F11&amp;'A2 Intenzita dopravy'!$G11&amp;'A2.1 Intenzita dopravy'!$E$3,$E$69:$E$136,0),MATCH(AR$5,$B$68:$L$68,1)+1)/INDEX($B$69:$L$136,MATCH('A2 Intenzita dopravy'!$F11&amp;'A2 Intenzita dopravy'!$G11&amp;'A2.1 Intenzita dopravy'!$E$3,$E$69:$E$136,0),MATCH(AR$5,$B$68:$L$68,1)))^(1/5)*AQ11))),0)</f>
        <v>18488.983297837316</v>
      </c>
      <c r="AS11" s="30">
        <f>IFERROR(IF(AS$5='A2 Intenzita dopravy'!$H$5,'A2 Intenzita dopravy'!$H11,IF(AS$5&gt;=MAX($F$68:$L$68),AR11/AQ11*AR11,IF(AS$5&lt;'A2 Intenzita dopravy'!$H$5,(INDEX($B$69:$L$136,MATCH('A2 Intenzita dopravy'!$F11&amp;'A2 Intenzita dopravy'!$G11&amp;'A2.1 Intenzita dopravy'!$E$3,$E$69:$E$136,0),MATCH(AS$5,$B$68:$L$68,1))/INDEX($B$69:$L$136,MATCH('A2 Intenzita dopravy'!$F11&amp;'A2 Intenzita dopravy'!$G11&amp;'A2.1 Intenzita dopravy'!$E$3,$E$69:$E$136,0),MATCH(AS$5,$B$68:$L$68,1)+1))^(1/5)*AT11,(INDEX($B$69:$L$136,MATCH('A2 Intenzita dopravy'!$F11&amp;'A2 Intenzita dopravy'!$G11&amp;'A2.1 Intenzita dopravy'!$E$3,$E$69:$E$136,0),MATCH(AS$5,$B$68:$L$68,1)+1)/INDEX($B$69:$L$136,MATCH('A2 Intenzita dopravy'!$F11&amp;'A2 Intenzita dopravy'!$G11&amp;'A2.1 Intenzita dopravy'!$E$3,$E$69:$E$136,0),MATCH(AS$5,$B$68:$L$68,1)))^(1/5)*AR11))),0)</f>
        <v>18726.099016825574</v>
      </c>
      <c r="AT11" s="30">
        <f>IFERROR(IF(AT$5='A2 Intenzita dopravy'!$H$5,'A2 Intenzita dopravy'!$H11,IF(AT$5&gt;=MAX($F$68:$L$68),AS11/AR11*AS11,IF(AT$5&lt;'A2 Intenzita dopravy'!$H$5,(INDEX($B$69:$L$136,MATCH('A2 Intenzita dopravy'!$F11&amp;'A2 Intenzita dopravy'!$G11&amp;'A2.1 Intenzita dopravy'!$E$3,$E$69:$E$136,0),MATCH(AT$5,$B$68:$L$68,1))/INDEX($B$69:$L$136,MATCH('A2 Intenzita dopravy'!$F11&amp;'A2 Intenzita dopravy'!$G11&amp;'A2.1 Intenzita dopravy'!$E$3,$E$69:$E$136,0),MATCH(AT$5,$B$68:$L$68,1)+1))^(1/5)*AU11,(INDEX($B$69:$L$136,MATCH('A2 Intenzita dopravy'!$F11&amp;'A2 Intenzita dopravy'!$G11&amp;'A2.1 Intenzita dopravy'!$E$3,$E$69:$E$136,0),MATCH(AT$5,$B$68:$L$68,1)+1)/INDEX($B$69:$L$136,MATCH('A2 Intenzita dopravy'!$F11&amp;'A2 Intenzita dopravy'!$G11&amp;'A2.1 Intenzita dopravy'!$E$3,$E$69:$E$136,0),MATCH(AT$5,$B$68:$L$68,1)))^(1/5)*AS11))),0)</f>
        <v>18966.255674479071</v>
      </c>
      <c r="AU11" s="30">
        <f>IFERROR(IF(AU$5='A2 Intenzita dopravy'!$H$5,'A2 Intenzita dopravy'!$H11,IF(AU$5&gt;=MAX($F$68:$L$68),AT11/AS11*AT11,IF(AU$5&lt;'A2 Intenzita dopravy'!$H$5,(INDEX($B$69:$L$136,MATCH('A2 Intenzita dopravy'!$F11&amp;'A2 Intenzita dopravy'!$G11&amp;'A2.1 Intenzita dopravy'!$E$3,$E$69:$E$136,0),MATCH(AU$5,$B$68:$L$68,1))/INDEX($B$69:$L$136,MATCH('A2 Intenzita dopravy'!$F11&amp;'A2 Intenzita dopravy'!$G11&amp;'A2.1 Intenzita dopravy'!$E$3,$E$69:$E$136,0),MATCH(AU$5,$B$68:$L$68,1)+1))^(1/5)*AV11,(INDEX($B$69:$L$136,MATCH('A2 Intenzita dopravy'!$F11&amp;'A2 Intenzita dopravy'!$G11&amp;'A2.1 Intenzita dopravy'!$E$3,$E$69:$E$136,0),MATCH(AU$5,$B$68:$L$68,1)+1)/INDEX($B$69:$L$136,MATCH('A2 Intenzita dopravy'!$F11&amp;'A2 Intenzita dopravy'!$G11&amp;'A2.1 Intenzita dopravy'!$E$3,$E$69:$E$136,0),MATCH(AU$5,$B$68:$L$68,1)))^(1/5)*AT11))),0)</f>
        <v>19209.492269932933</v>
      </c>
      <c r="AV11" s="30">
        <f>IFERROR(IF(AV$5='A2 Intenzita dopravy'!$H$5,'A2 Intenzita dopravy'!$H11,IF(AV$5&gt;=MAX($F$68:$L$68),AU11/AT11*AU11,IF(AV$5&lt;'A2 Intenzita dopravy'!$H$5,(INDEX($B$69:$L$136,MATCH('A2 Intenzita dopravy'!$F11&amp;'A2 Intenzita dopravy'!$G11&amp;'A2.1 Intenzita dopravy'!$E$3,$E$69:$E$136,0),MATCH(AV$5,$B$68:$L$68,1))/INDEX($B$69:$L$136,MATCH('A2 Intenzita dopravy'!$F11&amp;'A2 Intenzita dopravy'!$G11&amp;'A2.1 Intenzita dopravy'!$E$3,$E$69:$E$136,0),MATCH(AV$5,$B$68:$L$68,1)+1))^(1/5)*AW11,(INDEX($B$69:$L$136,MATCH('A2 Intenzita dopravy'!$F11&amp;'A2 Intenzita dopravy'!$G11&amp;'A2.1 Intenzita dopravy'!$E$3,$E$69:$E$136,0),MATCH(AV$5,$B$68:$L$68,1)+1)/INDEX($B$69:$L$136,MATCH('A2 Intenzita dopravy'!$F11&amp;'A2 Intenzita dopravy'!$G11&amp;'A2.1 Intenzita dopravy'!$E$3,$E$69:$E$136,0),MATCH(AV$5,$B$68:$L$68,1)))^(1/5)*AU11))),0)</f>
        <v>19455.848302474609</v>
      </c>
      <c r="AW11" s="30">
        <f>IFERROR(IF(AW$5='A2 Intenzita dopravy'!$H$5,'A2 Intenzita dopravy'!$H11,IF(AW$5&gt;=MAX($F$68:$L$68),AV11/AU11*AV11,IF(AW$5&lt;'A2 Intenzita dopravy'!$H$5,(INDEX($B$69:$L$136,MATCH('A2 Intenzita dopravy'!$F11&amp;'A2 Intenzita dopravy'!$G11&amp;'A2.1 Intenzita dopravy'!$E$3,$E$69:$E$136,0),MATCH(AW$5,$B$68:$L$68,1))/INDEX($B$69:$L$136,MATCH('A2 Intenzita dopravy'!$F11&amp;'A2 Intenzita dopravy'!$G11&amp;'A2.1 Intenzita dopravy'!$E$3,$E$69:$E$136,0),MATCH(AW$5,$B$68:$L$68,1)+1))^(1/5)*AX11,(INDEX($B$69:$L$136,MATCH('A2 Intenzita dopravy'!$F11&amp;'A2 Intenzita dopravy'!$G11&amp;'A2.1 Intenzita dopravy'!$E$3,$E$69:$E$136,0),MATCH(AW$5,$B$68:$L$68,1)+1)/INDEX($B$69:$L$136,MATCH('A2 Intenzita dopravy'!$F11&amp;'A2 Intenzita dopravy'!$G11&amp;'A2.1 Intenzita dopravy'!$E$3,$E$69:$E$136,0),MATCH(AW$5,$B$68:$L$68,1)))^(1/5)*AV11))),0)</f>
        <v>19705.363777958184</v>
      </c>
      <c r="AX11" s="30">
        <f>IFERROR(IF(AX$5='A2 Intenzita dopravy'!$H$5,'A2 Intenzita dopravy'!$H11,IF(AX$5&gt;=MAX($F$68:$L$68),AW11/AV11*AW11,IF(AX$5&lt;'A2 Intenzita dopravy'!$H$5,(INDEX($B$69:$L$136,MATCH('A2 Intenzita dopravy'!$F11&amp;'A2 Intenzita dopravy'!$G11&amp;'A2.1 Intenzita dopravy'!$E$3,$E$69:$E$136,0),MATCH(AX$5,$B$68:$L$68,1))/INDEX($B$69:$L$136,MATCH('A2 Intenzita dopravy'!$F11&amp;'A2 Intenzita dopravy'!$G11&amp;'A2.1 Intenzita dopravy'!$E$3,$E$69:$E$136,0),MATCH(AX$5,$B$68:$L$68,1)+1))^(1/5)*AY11,(INDEX($B$69:$L$136,MATCH('A2 Intenzita dopravy'!$F11&amp;'A2 Intenzita dopravy'!$G11&amp;'A2.1 Intenzita dopravy'!$E$3,$E$69:$E$136,0),MATCH(AX$5,$B$68:$L$68,1)+1)/INDEX($B$69:$L$136,MATCH('A2 Intenzita dopravy'!$F11&amp;'A2 Intenzita dopravy'!$G11&amp;'A2.1 Intenzita dopravy'!$E$3,$E$69:$E$136,0),MATCH(AX$5,$B$68:$L$68,1)))^(1/5)*AW11))),0)</f>
        <v>19958.079215300932</v>
      </c>
      <c r="AY11" s="30">
        <f>IFERROR(IF(AY$5='A2 Intenzita dopravy'!$H$5,'A2 Intenzita dopravy'!$H11,IF(AY$5&gt;=MAX($F$68:$L$68),AX11/AW11*AX11,IF(AY$5&lt;'A2 Intenzita dopravy'!$H$5,(INDEX($B$69:$L$136,MATCH('A2 Intenzita dopravy'!$F11&amp;'A2 Intenzita dopravy'!$G11&amp;'A2.1 Intenzita dopravy'!$E$3,$E$69:$E$136,0),MATCH(AY$5,$B$68:$L$68,1))/INDEX($B$69:$L$136,MATCH('A2 Intenzita dopravy'!$F11&amp;'A2 Intenzita dopravy'!$G11&amp;'A2.1 Intenzita dopravy'!$E$3,$E$69:$E$136,0),MATCH(AY$5,$B$68:$L$68,1)+1))^(1/5)*AZ11,(INDEX($B$69:$L$136,MATCH('A2 Intenzita dopravy'!$F11&amp;'A2 Intenzita dopravy'!$G11&amp;'A2.1 Intenzita dopravy'!$E$3,$E$69:$E$136,0),MATCH(AY$5,$B$68:$L$68,1)+1)/INDEX($B$69:$L$136,MATCH('A2 Intenzita dopravy'!$F11&amp;'A2 Intenzita dopravy'!$G11&amp;'A2.1 Intenzita dopravy'!$E$3,$E$69:$E$136,0),MATCH(AY$5,$B$68:$L$68,1)))^(1/5)*AX11))),0)</f>
        <v>20214.035653063209</v>
      </c>
      <c r="AZ11" s="30">
        <f>IFERROR(IF(AZ$5='A2 Intenzita dopravy'!$H$5,'A2 Intenzita dopravy'!$H11,IF(AZ$5&gt;=MAX($F$68:$L$68),AY11/AX11*AY11,IF(AZ$5&lt;'A2 Intenzita dopravy'!$H$5,(INDEX($B$69:$L$136,MATCH('A2 Intenzita dopravy'!$F11&amp;'A2 Intenzita dopravy'!$G11&amp;'A2.1 Intenzita dopravy'!$E$3,$E$69:$E$136,0),MATCH(AZ$5,$B$68:$L$68,1))/INDEX($B$69:$L$136,MATCH('A2 Intenzita dopravy'!$F11&amp;'A2 Intenzita dopravy'!$G11&amp;'A2.1 Intenzita dopravy'!$E$3,$E$69:$E$136,0),MATCH(AZ$5,$B$68:$L$68,1)+1))^(1/5)*BA11,(INDEX($B$69:$L$136,MATCH('A2 Intenzita dopravy'!$F11&amp;'A2 Intenzita dopravy'!$G11&amp;'A2.1 Intenzita dopravy'!$E$3,$E$69:$E$136,0),MATCH(AZ$5,$B$68:$L$68,1)+1)/INDEX($B$69:$L$136,MATCH('A2 Intenzita dopravy'!$F11&amp;'A2 Intenzita dopravy'!$G11&amp;'A2.1 Intenzita dopravy'!$E$3,$E$69:$E$136,0),MATCH(AZ$5,$B$68:$L$68,1)))^(1/5)*AY11))),0)</f>
        <v>20473.274656112717</v>
      </c>
      <c r="BA11" s="30">
        <f>IFERROR(IF(BA$5='A2 Intenzita dopravy'!$H$5,'A2 Intenzita dopravy'!$H11,IF(BA$5&gt;=MAX($F$68:$L$68),AZ11/AY11*AZ11,IF(BA$5&lt;'A2 Intenzita dopravy'!$H$5,(INDEX($B$69:$L$136,MATCH('A2 Intenzita dopravy'!$F11&amp;'A2 Intenzita dopravy'!$G11&amp;'A2.1 Intenzita dopravy'!$E$3,$E$69:$E$136,0),MATCH(BA$5,$B$68:$L$68,1))/INDEX($B$69:$L$136,MATCH('A2 Intenzita dopravy'!$F11&amp;'A2 Intenzita dopravy'!$G11&amp;'A2.1 Intenzita dopravy'!$E$3,$E$69:$E$136,0),MATCH(BA$5,$B$68:$L$68,1)+1))^(1/5)*BB11,(INDEX($B$69:$L$136,MATCH('A2 Intenzita dopravy'!$F11&amp;'A2 Intenzita dopravy'!$G11&amp;'A2.1 Intenzita dopravy'!$E$3,$E$69:$E$136,0),MATCH(BA$5,$B$68:$L$68,1)+1)/INDEX($B$69:$L$136,MATCH('A2 Intenzita dopravy'!$F11&amp;'A2 Intenzita dopravy'!$G11&amp;'A2.1 Intenzita dopravy'!$E$3,$E$69:$E$136,0),MATCH(BA$5,$B$68:$L$68,1)))^(1/5)*AZ11))),0)</f>
        <v>20735.838322374242</v>
      </c>
      <c r="BB11" s="30">
        <f>IFERROR(IF(BB$5='A2 Intenzita dopravy'!$H$5,'A2 Intenzita dopravy'!$H11,IF(BB$5&gt;=MAX($F$68:$L$68),BA11/AZ11*BA11,IF(BB$5&lt;'A2 Intenzita dopravy'!$H$5,(INDEX($B$69:$L$136,MATCH('A2 Intenzita dopravy'!$F11&amp;'A2 Intenzita dopravy'!$G11&amp;'A2.1 Intenzita dopravy'!$E$3,$E$69:$E$136,0),MATCH(BB$5,$B$68:$L$68,1))/INDEX($B$69:$L$136,MATCH('A2 Intenzita dopravy'!$F11&amp;'A2 Intenzita dopravy'!$G11&amp;'A2.1 Intenzita dopravy'!$E$3,$E$69:$E$136,0),MATCH(BB$5,$B$68:$L$68,1)+1))^(1/5)*BC11,(INDEX($B$69:$L$136,MATCH('A2 Intenzita dopravy'!$F11&amp;'A2 Intenzita dopravy'!$G11&amp;'A2.1 Intenzita dopravy'!$E$3,$E$69:$E$136,0),MATCH(BB$5,$B$68:$L$68,1)+1)/INDEX($B$69:$L$136,MATCH('A2 Intenzita dopravy'!$F11&amp;'A2 Intenzita dopravy'!$G11&amp;'A2.1 Intenzita dopravy'!$E$3,$E$69:$E$136,0),MATCH(BB$5,$B$68:$L$68,1)))^(1/5)*BA11))),0)</f>
        <v>21001.769289665946</v>
      </c>
    </row>
    <row r="12" spans="2:54" x14ac:dyDescent="0.2">
      <c r="B12" s="5">
        <v>6</v>
      </c>
      <c r="C12" s="5">
        <f>IF(ISBLANK('A2 Intenzita dopravy'!C12)=TRUE,"",'A2 Intenzita dopravy'!C12)</f>
        <v>95850</v>
      </c>
      <c r="D12" s="5" t="str">
        <f>IF(ISBLANK('A2 Intenzita dopravy'!D12)=TRUE,"",'A2 Intenzita dopravy'!D12)</f>
        <v>Privádzač Tvrdošín</v>
      </c>
      <c r="E12" s="30">
        <f>IFERROR(IF(E$5='A2 Intenzita dopravy'!$H$5,'A2 Intenzita dopravy'!$H12,IF(E$5&gt;=MAX($F$68:$L$68),D12/C12*D12,IF(E$5&lt;'A2 Intenzita dopravy'!$H$5,(INDEX($B$69:$L$136,MATCH('A2 Intenzita dopravy'!$F12&amp;'A2 Intenzita dopravy'!$G12&amp;'A2.1 Intenzita dopravy'!$E$3,$E$69:$E$136,0),MATCH(E$5,$B$68:$L$68,1))/INDEX($B$69:$L$136,MATCH('A2 Intenzita dopravy'!$F12&amp;'A2 Intenzita dopravy'!$G12&amp;'A2.1 Intenzita dopravy'!$E$3,$E$69:$E$136,0),MATCH(E$5,$B$68:$L$68,1)+1))^(1/5)*F12,(INDEX($B$69:$L$136,MATCH('A2 Intenzita dopravy'!$F12&amp;'A2 Intenzita dopravy'!$G12&amp;'A2.1 Intenzita dopravy'!$E$3,$E$69:$E$136,0),MATCH(E$5,$B$68:$L$68,1)+1)/INDEX($B$69:$L$136,MATCH('A2 Intenzita dopravy'!$F12&amp;'A2 Intenzita dopravy'!$G12&amp;'A2.1 Intenzita dopravy'!$E$3,$E$69:$E$136,0),MATCH(E$5,$B$68:$L$68,1)))^(1/5)*D12))),0)</f>
        <v>2457.6025392312495</v>
      </c>
      <c r="F12" s="30">
        <f>IFERROR(IF(F$5='A2 Intenzita dopravy'!$H$5,'A2 Intenzita dopravy'!$H12,IF(F$5&gt;=MAX($F$68:$L$68),E12/D12*E12,IF(F$5&lt;'A2 Intenzita dopravy'!$H$5,(INDEX($B$69:$L$136,MATCH('A2 Intenzita dopravy'!$F12&amp;'A2 Intenzita dopravy'!$G12&amp;'A2.1 Intenzita dopravy'!$E$3,$E$69:$E$136,0),MATCH(F$5,$B$68:$L$68,1))/INDEX($B$69:$L$136,MATCH('A2 Intenzita dopravy'!$F12&amp;'A2 Intenzita dopravy'!$G12&amp;'A2.1 Intenzita dopravy'!$E$3,$E$69:$E$136,0),MATCH(F$5,$B$68:$L$68,1)+1))^(1/5)*G12,(INDEX($B$69:$L$136,MATCH('A2 Intenzita dopravy'!$F12&amp;'A2 Intenzita dopravy'!$G12&amp;'A2.1 Intenzita dopravy'!$E$3,$E$69:$E$136,0),MATCH(F$5,$B$68:$L$68,1)+1)/INDEX($B$69:$L$136,MATCH('A2 Intenzita dopravy'!$F12&amp;'A2 Intenzita dopravy'!$G12&amp;'A2.1 Intenzita dopravy'!$E$3,$E$69:$E$136,0),MATCH(F$5,$B$68:$L$68,1)))^(1/5)*E12))),0)</f>
        <v>2500</v>
      </c>
      <c r="G12" s="30">
        <f>IFERROR(IF(G$5='A2 Intenzita dopravy'!$H$5,'A2 Intenzita dopravy'!$H12,IF(G$5&gt;=MAX($F$68:$L$68),F12/E12*F12,IF(G$5&lt;'A2 Intenzita dopravy'!$H$5,(INDEX($B$69:$L$136,MATCH('A2 Intenzita dopravy'!$F12&amp;'A2 Intenzita dopravy'!$G12&amp;'A2.1 Intenzita dopravy'!$E$3,$E$69:$E$136,0),MATCH(G$5,$B$68:$L$68,1))/INDEX($B$69:$L$136,MATCH('A2 Intenzita dopravy'!$F12&amp;'A2 Intenzita dopravy'!$G12&amp;'A2.1 Intenzita dopravy'!$E$3,$E$69:$E$136,0),MATCH(G$5,$B$68:$L$68,1)+1))^(1/5)*H12,(INDEX($B$69:$L$136,MATCH('A2 Intenzita dopravy'!$F12&amp;'A2 Intenzita dopravy'!$G12&amp;'A2.1 Intenzita dopravy'!$E$3,$E$69:$E$136,0),MATCH(G$5,$B$68:$L$68,1)+1)/INDEX($B$69:$L$136,MATCH('A2 Intenzita dopravy'!$F12&amp;'A2 Intenzita dopravy'!$G12&amp;'A2.1 Intenzita dopravy'!$E$3,$E$69:$E$136,0),MATCH(G$5,$B$68:$L$68,1)))^(1/5)*F12))),0)</f>
        <v>2543.5388224773742</v>
      </c>
      <c r="H12" s="30">
        <f>IFERROR(IF(H$5='A2 Intenzita dopravy'!$H$5,'A2 Intenzita dopravy'!$H12,IF(H$5&gt;=MAX($F$68:$L$68),G12/F12*G12,IF(H$5&lt;'A2 Intenzita dopravy'!$H$5,(INDEX($B$69:$L$136,MATCH('A2 Intenzita dopravy'!$F12&amp;'A2 Intenzita dopravy'!$G12&amp;'A2.1 Intenzita dopravy'!$E$3,$E$69:$E$136,0),MATCH(H$5,$B$68:$L$68,1))/INDEX($B$69:$L$136,MATCH('A2 Intenzita dopravy'!$F12&amp;'A2 Intenzita dopravy'!$G12&amp;'A2.1 Intenzita dopravy'!$E$3,$E$69:$E$136,0),MATCH(H$5,$B$68:$L$68,1)+1))^(1/5)*I12,(INDEX($B$69:$L$136,MATCH('A2 Intenzita dopravy'!$F12&amp;'A2 Intenzita dopravy'!$G12&amp;'A2.1 Intenzita dopravy'!$E$3,$E$69:$E$136,0),MATCH(H$5,$B$68:$L$68,1)+1)/INDEX($B$69:$L$136,MATCH('A2 Intenzita dopravy'!$F12&amp;'A2 Intenzita dopravy'!$G12&amp;'A2.1 Intenzita dopravy'!$E$3,$E$69:$E$136,0),MATCH(H$5,$B$68:$L$68,1)))^(1/5)*G12))),0)</f>
        <v>2587.8358965798348</v>
      </c>
      <c r="I12" s="30">
        <f>IFERROR(IF(I$5='A2 Intenzita dopravy'!$H$5,'A2 Intenzita dopravy'!$H12,IF(I$5&gt;=MAX($F$68:$L$68),H12/G12*H12,IF(I$5&lt;'A2 Intenzita dopravy'!$H$5,(INDEX($B$69:$L$136,MATCH('A2 Intenzita dopravy'!$F12&amp;'A2 Intenzita dopravy'!$G12&amp;'A2.1 Intenzita dopravy'!$E$3,$E$69:$E$136,0),MATCH(I$5,$B$68:$L$68,1))/INDEX($B$69:$L$136,MATCH('A2 Intenzita dopravy'!$F12&amp;'A2 Intenzita dopravy'!$G12&amp;'A2.1 Intenzita dopravy'!$E$3,$E$69:$E$136,0),MATCH(I$5,$B$68:$L$68,1)+1))^(1/5)*J12,(INDEX($B$69:$L$136,MATCH('A2 Intenzita dopravy'!$F12&amp;'A2 Intenzita dopravy'!$G12&amp;'A2.1 Intenzita dopravy'!$E$3,$E$69:$E$136,0),MATCH(I$5,$B$68:$L$68,1)+1)/INDEX($B$69:$L$136,MATCH('A2 Intenzita dopravy'!$F12&amp;'A2 Intenzita dopravy'!$G12&amp;'A2.1 Intenzita dopravy'!$E$3,$E$69:$E$136,0),MATCH(I$5,$B$68:$L$68,1)))^(1/5)*H12))),0)</f>
        <v>2632.9044276605409</v>
      </c>
      <c r="J12" s="30">
        <f>IFERROR(IF(J$5='A2 Intenzita dopravy'!$H$5,'A2 Intenzita dopravy'!$H12,IF(J$5&gt;=MAX($F$68:$L$68),I12/H12*I12,IF(J$5&lt;'A2 Intenzita dopravy'!$H$5,(INDEX($B$69:$L$136,MATCH('A2 Intenzita dopravy'!$F12&amp;'A2 Intenzita dopravy'!$G12&amp;'A2.1 Intenzita dopravy'!$E$3,$E$69:$E$136,0),MATCH(J$5,$B$68:$L$68,1))/INDEX($B$69:$L$136,MATCH('A2 Intenzita dopravy'!$F12&amp;'A2 Intenzita dopravy'!$G12&amp;'A2.1 Intenzita dopravy'!$E$3,$E$69:$E$136,0),MATCH(J$5,$B$68:$L$68,1)+1))^(1/5)*K12,(INDEX($B$69:$L$136,MATCH('A2 Intenzita dopravy'!$F12&amp;'A2 Intenzita dopravy'!$G12&amp;'A2.1 Intenzita dopravy'!$E$3,$E$69:$E$136,0),MATCH(J$5,$B$68:$L$68,1)+1)/INDEX($B$69:$L$136,MATCH('A2 Intenzita dopravy'!$F12&amp;'A2 Intenzita dopravy'!$G12&amp;'A2.1 Intenzita dopravy'!$E$3,$E$69:$E$136,0),MATCH(J$5,$B$68:$L$68,1)))^(1/5)*I12))),0)</f>
        <v>2678.7578510508629</v>
      </c>
      <c r="K12" s="30">
        <f>IFERROR(IF(K$5='A2 Intenzita dopravy'!$H$5,'A2 Intenzita dopravy'!$H12,IF(K$5&gt;=MAX($F$68:$L$68),J12/I12*J12,IF(K$5&lt;'A2 Intenzita dopravy'!$H$5,(INDEX($B$69:$L$136,MATCH('A2 Intenzita dopravy'!$F12&amp;'A2 Intenzita dopravy'!$G12&amp;'A2.1 Intenzita dopravy'!$E$3,$E$69:$E$136,0),MATCH(K$5,$B$68:$L$68,1))/INDEX($B$69:$L$136,MATCH('A2 Intenzita dopravy'!$F12&amp;'A2 Intenzita dopravy'!$G12&amp;'A2.1 Intenzita dopravy'!$E$3,$E$69:$E$136,0),MATCH(K$5,$B$68:$L$68,1)+1))^(1/5)*L12,(INDEX($B$69:$L$136,MATCH('A2 Intenzita dopravy'!$F12&amp;'A2 Intenzita dopravy'!$G12&amp;'A2.1 Intenzita dopravy'!$E$3,$E$69:$E$136,0),MATCH(K$5,$B$68:$L$68,1)+1)/INDEX($B$69:$L$136,MATCH('A2 Intenzita dopravy'!$F12&amp;'A2 Intenzita dopravy'!$G12&amp;'A2.1 Intenzita dopravy'!$E$3,$E$69:$E$136,0),MATCH(K$5,$B$68:$L$68,1)))^(1/5)*J12))),0)</f>
        <v>2714.0684564332105</v>
      </c>
      <c r="L12" s="30">
        <f>IFERROR(IF(L$5='A2 Intenzita dopravy'!$H$5,'A2 Intenzita dopravy'!$H12,IF(L$5&gt;=MAX($F$68:$L$68),K12/J12*K12,IF(L$5&lt;'A2 Intenzita dopravy'!$H$5,(INDEX($B$69:$L$136,MATCH('A2 Intenzita dopravy'!$F12&amp;'A2 Intenzita dopravy'!$G12&amp;'A2.1 Intenzita dopravy'!$E$3,$E$69:$E$136,0),MATCH(L$5,$B$68:$L$68,1))/INDEX($B$69:$L$136,MATCH('A2 Intenzita dopravy'!$F12&amp;'A2 Intenzita dopravy'!$G12&amp;'A2.1 Intenzita dopravy'!$E$3,$E$69:$E$136,0),MATCH(L$5,$B$68:$L$68,1)+1))^(1/5)*M12,(INDEX($B$69:$L$136,MATCH('A2 Intenzita dopravy'!$F12&amp;'A2 Intenzita dopravy'!$G12&amp;'A2.1 Intenzita dopravy'!$E$3,$E$69:$E$136,0),MATCH(L$5,$B$68:$L$68,1)+1)/INDEX($B$69:$L$136,MATCH('A2 Intenzita dopravy'!$F12&amp;'A2 Intenzita dopravy'!$G12&amp;'A2.1 Intenzita dopravy'!$E$3,$E$69:$E$136,0),MATCH(L$5,$B$68:$L$68,1)))^(1/5)*K12))),0)</f>
        <v>2749.8445159259318</v>
      </c>
      <c r="M12" s="30">
        <f>IFERROR(IF(M$5='A2 Intenzita dopravy'!$H$5,'A2 Intenzita dopravy'!$H12,IF(M$5&gt;=MAX($F$68:$L$68),L12/K12*L12,IF(M$5&lt;'A2 Intenzita dopravy'!$H$5,(INDEX($B$69:$L$136,MATCH('A2 Intenzita dopravy'!$F12&amp;'A2 Intenzita dopravy'!$G12&amp;'A2.1 Intenzita dopravy'!$E$3,$E$69:$E$136,0),MATCH(M$5,$B$68:$L$68,1))/INDEX($B$69:$L$136,MATCH('A2 Intenzita dopravy'!$F12&amp;'A2 Intenzita dopravy'!$G12&amp;'A2.1 Intenzita dopravy'!$E$3,$E$69:$E$136,0),MATCH(M$5,$B$68:$L$68,1)+1))^(1/5)*N12,(INDEX($B$69:$L$136,MATCH('A2 Intenzita dopravy'!$F12&amp;'A2 Intenzita dopravy'!$G12&amp;'A2.1 Intenzita dopravy'!$E$3,$E$69:$E$136,0),MATCH(M$5,$B$68:$L$68,1)+1)/INDEX($B$69:$L$136,MATCH('A2 Intenzita dopravy'!$F12&amp;'A2 Intenzita dopravy'!$G12&amp;'A2.1 Intenzita dopravy'!$E$3,$E$69:$E$136,0),MATCH(M$5,$B$68:$L$68,1)))^(1/5)*L12))),0)</f>
        <v>2786.0921650094733</v>
      </c>
      <c r="N12" s="30">
        <f>IFERROR(IF(N$5='A2 Intenzita dopravy'!$H$5,'A2 Intenzita dopravy'!$H12,IF(N$5&gt;=MAX($F$68:$L$68),M12/L12*M12,IF(N$5&lt;'A2 Intenzita dopravy'!$H$5,(INDEX($B$69:$L$136,MATCH('A2 Intenzita dopravy'!$F12&amp;'A2 Intenzita dopravy'!$G12&amp;'A2.1 Intenzita dopravy'!$E$3,$E$69:$E$136,0),MATCH(N$5,$B$68:$L$68,1))/INDEX($B$69:$L$136,MATCH('A2 Intenzita dopravy'!$F12&amp;'A2 Intenzita dopravy'!$G12&amp;'A2.1 Intenzita dopravy'!$E$3,$E$69:$E$136,0),MATCH(N$5,$B$68:$L$68,1)+1))^(1/5)*O12,(INDEX($B$69:$L$136,MATCH('A2 Intenzita dopravy'!$F12&amp;'A2 Intenzita dopravy'!$G12&amp;'A2.1 Intenzita dopravy'!$E$3,$E$69:$E$136,0),MATCH(N$5,$B$68:$L$68,1)+1)/INDEX($B$69:$L$136,MATCH('A2 Intenzita dopravy'!$F12&amp;'A2 Intenzita dopravy'!$G12&amp;'A2.1 Intenzita dopravy'!$E$3,$E$69:$E$136,0),MATCH(N$5,$B$68:$L$68,1)))^(1/5)*M12))),0)</f>
        <v>2822.8176200403959</v>
      </c>
      <c r="O12" s="30">
        <f>IFERROR(IF(O$5='A2 Intenzita dopravy'!$H$5,'A2 Intenzita dopravy'!$H12,IF(O$5&gt;=MAX($F$68:$L$68),N12/M12*N12,IF(O$5&lt;'A2 Intenzita dopravy'!$H$5,(INDEX($B$69:$L$136,MATCH('A2 Intenzita dopravy'!$F12&amp;'A2 Intenzita dopravy'!$G12&amp;'A2.1 Intenzita dopravy'!$E$3,$E$69:$E$136,0),MATCH(O$5,$B$68:$L$68,1))/INDEX($B$69:$L$136,MATCH('A2 Intenzita dopravy'!$F12&amp;'A2 Intenzita dopravy'!$G12&amp;'A2.1 Intenzita dopravy'!$E$3,$E$69:$E$136,0),MATCH(O$5,$B$68:$L$68,1)+1))^(1/5)*P12,(INDEX($B$69:$L$136,MATCH('A2 Intenzita dopravy'!$F12&amp;'A2 Intenzita dopravy'!$G12&amp;'A2.1 Intenzita dopravy'!$E$3,$E$69:$E$136,0),MATCH(O$5,$B$68:$L$68,1)+1)/INDEX($B$69:$L$136,MATCH('A2 Intenzita dopravy'!$F12&amp;'A2 Intenzita dopravy'!$G12&amp;'A2.1 Intenzita dopravy'!$E$3,$E$69:$E$136,0),MATCH(O$5,$B$68:$L$68,1)))^(1/5)*N12))),0)</f>
        <v>2860.0271793174625</v>
      </c>
      <c r="P12" s="30">
        <f>IFERROR(IF(P$5='A2 Intenzita dopravy'!$H$5,'A2 Intenzita dopravy'!$H12,IF(P$5&gt;=MAX($F$68:$L$68),O12/N12*O12,IF(P$5&lt;'A2 Intenzita dopravy'!$H$5,(INDEX($B$69:$L$136,MATCH('A2 Intenzita dopravy'!$F12&amp;'A2 Intenzita dopravy'!$G12&amp;'A2.1 Intenzita dopravy'!$E$3,$E$69:$E$136,0),MATCH(P$5,$B$68:$L$68,1))/INDEX($B$69:$L$136,MATCH('A2 Intenzita dopravy'!$F12&amp;'A2 Intenzita dopravy'!$G12&amp;'A2.1 Intenzita dopravy'!$E$3,$E$69:$E$136,0),MATCH(P$5,$B$68:$L$68,1)+1))^(1/5)*Q12,(INDEX($B$69:$L$136,MATCH('A2 Intenzita dopravy'!$F12&amp;'A2 Intenzita dopravy'!$G12&amp;'A2.1 Intenzita dopravy'!$E$3,$E$69:$E$136,0),MATCH(P$5,$B$68:$L$68,1)+1)/INDEX($B$69:$L$136,MATCH('A2 Intenzita dopravy'!$F12&amp;'A2 Intenzita dopravy'!$G12&amp;'A2.1 Intenzita dopravy'!$E$3,$E$69:$E$136,0),MATCH(P$5,$B$68:$L$68,1)))^(1/5)*O12))),0)</f>
        <v>2899.2202475817662</v>
      </c>
      <c r="Q12" s="30">
        <f>IFERROR(IF(Q$5='A2 Intenzita dopravy'!$H$5,'A2 Intenzita dopravy'!$H12,IF(Q$5&gt;=MAX($F$68:$L$68),P12/O12*P12,IF(Q$5&lt;'A2 Intenzita dopravy'!$H$5,(INDEX($B$69:$L$136,MATCH('A2 Intenzita dopravy'!$F12&amp;'A2 Intenzita dopravy'!$G12&amp;'A2.1 Intenzita dopravy'!$E$3,$E$69:$E$136,0),MATCH(Q$5,$B$68:$L$68,1))/INDEX($B$69:$L$136,MATCH('A2 Intenzita dopravy'!$F12&amp;'A2 Intenzita dopravy'!$G12&amp;'A2.1 Intenzita dopravy'!$E$3,$E$69:$E$136,0),MATCH(Q$5,$B$68:$L$68,1)+1))^(1/5)*R12,(INDEX($B$69:$L$136,MATCH('A2 Intenzita dopravy'!$F12&amp;'A2 Intenzita dopravy'!$G12&amp;'A2.1 Intenzita dopravy'!$E$3,$E$69:$E$136,0),MATCH(Q$5,$B$68:$L$68,1)+1)/INDEX($B$69:$L$136,MATCH('A2 Intenzita dopravy'!$F12&amp;'A2 Intenzita dopravy'!$G12&amp;'A2.1 Intenzita dopravy'!$E$3,$E$69:$E$136,0),MATCH(Q$5,$B$68:$L$68,1)))^(1/5)*P12))),0)</f>
        <v>2938.950407455226</v>
      </c>
      <c r="R12" s="30">
        <f>IFERROR(IF(R$5='A2 Intenzita dopravy'!$H$5,'A2 Intenzita dopravy'!$H12,IF(R$5&gt;=MAX($F$68:$L$68),Q12/P12*Q12,IF(R$5&lt;'A2 Intenzita dopravy'!$H$5,(INDEX($B$69:$L$136,MATCH('A2 Intenzita dopravy'!$F12&amp;'A2 Intenzita dopravy'!$G12&amp;'A2.1 Intenzita dopravy'!$E$3,$E$69:$E$136,0),MATCH(R$5,$B$68:$L$68,1))/INDEX($B$69:$L$136,MATCH('A2 Intenzita dopravy'!$F12&amp;'A2 Intenzita dopravy'!$G12&amp;'A2.1 Intenzita dopravy'!$E$3,$E$69:$E$136,0),MATCH(R$5,$B$68:$L$68,1)+1))^(1/5)*S12,(INDEX($B$69:$L$136,MATCH('A2 Intenzita dopravy'!$F12&amp;'A2 Intenzita dopravy'!$G12&amp;'A2.1 Intenzita dopravy'!$E$3,$E$69:$E$136,0),MATCH(R$5,$B$68:$L$68,1)+1)/INDEX($B$69:$L$136,MATCH('A2 Intenzita dopravy'!$F12&amp;'A2 Intenzita dopravy'!$G12&amp;'A2.1 Intenzita dopravy'!$E$3,$E$69:$E$136,0),MATCH(R$5,$B$68:$L$68,1)))^(1/5)*Q12))),0)</f>
        <v>2979.2250191014987</v>
      </c>
      <c r="S12" s="30">
        <f>IFERROR(IF(S$5='A2 Intenzita dopravy'!$H$5,'A2 Intenzita dopravy'!$H12,IF(S$5&gt;=MAX($F$68:$L$68),R12/Q12*R12,IF(S$5&lt;'A2 Intenzita dopravy'!$H$5,(INDEX($B$69:$L$136,MATCH('A2 Intenzita dopravy'!$F12&amp;'A2 Intenzita dopravy'!$G12&amp;'A2.1 Intenzita dopravy'!$E$3,$E$69:$E$136,0),MATCH(S$5,$B$68:$L$68,1))/INDEX($B$69:$L$136,MATCH('A2 Intenzita dopravy'!$F12&amp;'A2 Intenzita dopravy'!$G12&amp;'A2.1 Intenzita dopravy'!$E$3,$E$69:$E$136,0),MATCH(S$5,$B$68:$L$68,1)+1))^(1/5)*T12,(INDEX($B$69:$L$136,MATCH('A2 Intenzita dopravy'!$F12&amp;'A2 Intenzita dopravy'!$G12&amp;'A2.1 Intenzita dopravy'!$E$3,$E$69:$E$136,0),MATCH(S$5,$B$68:$L$68,1)+1)/INDEX($B$69:$L$136,MATCH('A2 Intenzita dopravy'!$F12&amp;'A2 Intenzita dopravy'!$G12&amp;'A2.1 Intenzita dopravy'!$E$3,$E$69:$E$136,0),MATCH(S$5,$B$68:$L$68,1)))^(1/5)*R12))),0)</f>
        <v>3020.0515435460084</v>
      </c>
      <c r="T12" s="30">
        <f>IFERROR(IF(T$5='A2 Intenzita dopravy'!$H$5,'A2 Intenzita dopravy'!$H12,IF(T$5&gt;=MAX($F$68:$L$68),S12/R12*S12,IF(T$5&lt;'A2 Intenzita dopravy'!$H$5,(INDEX($B$69:$L$136,MATCH('A2 Intenzita dopravy'!$F12&amp;'A2 Intenzita dopravy'!$G12&amp;'A2.1 Intenzita dopravy'!$E$3,$E$69:$E$136,0),MATCH(T$5,$B$68:$L$68,1))/INDEX($B$69:$L$136,MATCH('A2 Intenzita dopravy'!$F12&amp;'A2 Intenzita dopravy'!$G12&amp;'A2.1 Intenzita dopravy'!$E$3,$E$69:$E$136,0),MATCH(T$5,$B$68:$L$68,1)+1))^(1/5)*U12,(INDEX($B$69:$L$136,MATCH('A2 Intenzita dopravy'!$F12&amp;'A2 Intenzita dopravy'!$G12&amp;'A2.1 Intenzita dopravy'!$E$3,$E$69:$E$136,0),MATCH(T$5,$B$68:$L$68,1)+1)/INDEX($B$69:$L$136,MATCH('A2 Intenzita dopravy'!$F12&amp;'A2 Intenzita dopravy'!$G12&amp;'A2.1 Intenzita dopravy'!$E$3,$E$69:$E$136,0),MATCH(T$5,$B$68:$L$68,1)))^(1/5)*S12))),0)</f>
        <v>3061.4375440581298</v>
      </c>
      <c r="U12" s="30">
        <f>IFERROR(IF(U$5='A2 Intenzita dopravy'!$H$5,'A2 Intenzita dopravy'!$H12,IF(U$5&gt;=MAX($F$68:$L$68),T12/S12*T12,IF(U$5&lt;'A2 Intenzita dopravy'!$H$5,(INDEX($B$69:$L$136,MATCH('A2 Intenzita dopravy'!$F12&amp;'A2 Intenzita dopravy'!$G12&amp;'A2.1 Intenzita dopravy'!$E$3,$E$69:$E$136,0),MATCH(U$5,$B$68:$L$68,1))/INDEX($B$69:$L$136,MATCH('A2 Intenzita dopravy'!$F12&amp;'A2 Intenzita dopravy'!$G12&amp;'A2.1 Intenzita dopravy'!$E$3,$E$69:$E$136,0),MATCH(U$5,$B$68:$L$68,1)+1))^(1/5)*V12,(INDEX($B$69:$L$136,MATCH('A2 Intenzita dopravy'!$F12&amp;'A2 Intenzita dopravy'!$G12&amp;'A2.1 Intenzita dopravy'!$E$3,$E$69:$E$136,0),MATCH(U$5,$B$68:$L$68,1)+1)/INDEX($B$69:$L$136,MATCH('A2 Intenzita dopravy'!$F12&amp;'A2 Intenzita dopravy'!$G12&amp;'A2.1 Intenzita dopravy'!$E$3,$E$69:$E$136,0),MATCH(U$5,$B$68:$L$68,1)))^(1/5)*T12))),0)</f>
        <v>3100.6995712179414</v>
      </c>
      <c r="V12" s="30">
        <f>IFERROR(IF(V$5='A2 Intenzita dopravy'!$H$5,'A2 Intenzita dopravy'!$H12,IF(V$5&gt;=MAX($F$68:$L$68),U12/T12*U12,IF(V$5&lt;'A2 Intenzita dopravy'!$H$5,(INDEX($B$69:$L$136,MATCH('A2 Intenzita dopravy'!$F12&amp;'A2 Intenzita dopravy'!$G12&amp;'A2.1 Intenzita dopravy'!$E$3,$E$69:$E$136,0),MATCH(V$5,$B$68:$L$68,1))/INDEX($B$69:$L$136,MATCH('A2 Intenzita dopravy'!$F12&amp;'A2 Intenzita dopravy'!$G12&amp;'A2.1 Intenzita dopravy'!$E$3,$E$69:$E$136,0),MATCH(V$5,$B$68:$L$68,1)+1))^(1/5)*W12,(INDEX($B$69:$L$136,MATCH('A2 Intenzita dopravy'!$F12&amp;'A2 Intenzita dopravy'!$G12&amp;'A2.1 Intenzita dopravy'!$E$3,$E$69:$E$136,0),MATCH(V$5,$B$68:$L$68,1)+1)/INDEX($B$69:$L$136,MATCH('A2 Intenzita dopravy'!$F12&amp;'A2 Intenzita dopravy'!$G12&amp;'A2.1 Intenzita dopravy'!$E$3,$E$69:$E$136,0),MATCH(V$5,$B$68:$L$68,1)))^(1/5)*U12))),0)</f>
        <v>3140.4651222140274</v>
      </c>
      <c r="W12" s="30">
        <f>IFERROR(IF(W$5='A2 Intenzita dopravy'!$H$5,'A2 Intenzita dopravy'!$H12,IF(W$5&gt;=MAX($F$68:$L$68),V12/U12*V12,IF(W$5&lt;'A2 Intenzita dopravy'!$H$5,(INDEX($B$69:$L$136,MATCH('A2 Intenzita dopravy'!$F12&amp;'A2 Intenzita dopravy'!$G12&amp;'A2.1 Intenzita dopravy'!$E$3,$E$69:$E$136,0),MATCH(W$5,$B$68:$L$68,1))/INDEX($B$69:$L$136,MATCH('A2 Intenzita dopravy'!$F12&amp;'A2 Intenzita dopravy'!$G12&amp;'A2.1 Intenzita dopravy'!$E$3,$E$69:$E$136,0),MATCH(W$5,$B$68:$L$68,1)+1))^(1/5)*X12,(INDEX($B$69:$L$136,MATCH('A2 Intenzita dopravy'!$F12&amp;'A2 Intenzita dopravy'!$G12&amp;'A2.1 Intenzita dopravy'!$E$3,$E$69:$E$136,0),MATCH(W$5,$B$68:$L$68,1)+1)/INDEX($B$69:$L$136,MATCH('A2 Intenzita dopravy'!$F12&amp;'A2 Intenzita dopravy'!$G12&amp;'A2.1 Intenzita dopravy'!$E$3,$E$69:$E$136,0),MATCH(W$5,$B$68:$L$68,1)))^(1/5)*V12))),0)</f>
        <v>3180.7406545900253</v>
      </c>
      <c r="X12" s="30">
        <f>IFERROR(IF(X$5='A2 Intenzita dopravy'!$H$5,'A2 Intenzita dopravy'!$H12,IF(X$5&gt;=MAX($F$68:$L$68),W12/V12*W12,IF(X$5&lt;'A2 Intenzita dopravy'!$H$5,(INDEX($B$69:$L$136,MATCH('A2 Intenzita dopravy'!$F12&amp;'A2 Intenzita dopravy'!$G12&amp;'A2.1 Intenzita dopravy'!$E$3,$E$69:$E$136,0),MATCH(X$5,$B$68:$L$68,1))/INDEX($B$69:$L$136,MATCH('A2 Intenzita dopravy'!$F12&amp;'A2 Intenzita dopravy'!$G12&amp;'A2.1 Intenzita dopravy'!$E$3,$E$69:$E$136,0),MATCH(X$5,$B$68:$L$68,1)+1))^(1/5)*Y12,(INDEX($B$69:$L$136,MATCH('A2 Intenzita dopravy'!$F12&amp;'A2 Intenzita dopravy'!$G12&amp;'A2.1 Intenzita dopravy'!$E$3,$E$69:$E$136,0),MATCH(X$5,$B$68:$L$68,1)+1)/INDEX($B$69:$L$136,MATCH('A2 Intenzita dopravy'!$F12&amp;'A2 Intenzita dopravy'!$G12&amp;'A2.1 Intenzita dopravy'!$E$3,$E$69:$E$136,0),MATCH(X$5,$B$68:$L$68,1)))^(1/5)*W12))),0)</f>
        <v>3221.5327087056521</v>
      </c>
      <c r="Y12" s="30">
        <f>IFERROR(IF(Y$5='A2 Intenzita dopravy'!$H$5,'A2 Intenzita dopravy'!$H12,IF(Y$5&gt;=MAX($F$68:$L$68),X12/W12*X12,IF(Y$5&lt;'A2 Intenzita dopravy'!$H$5,(INDEX($B$69:$L$136,MATCH('A2 Intenzita dopravy'!$F12&amp;'A2 Intenzita dopravy'!$G12&amp;'A2.1 Intenzita dopravy'!$E$3,$E$69:$E$136,0),MATCH(Y$5,$B$68:$L$68,1))/INDEX($B$69:$L$136,MATCH('A2 Intenzita dopravy'!$F12&amp;'A2 Intenzita dopravy'!$G12&amp;'A2.1 Intenzita dopravy'!$E$3,$E$69:$E$136,0),MATCH(Y$5,$B$68:$L$68,1)+1))^(1/5)*Z12,(INDEX($B$69:$L$136,MATCH('A2 Intenzita dopravy'!$F12&amp;'A2 Intenzita dopravy'!$G12&amp;'A2.1 Intenzita dopravy'!$E$3,$E$69:$E$136,0),MATCH(Y$5,$B$68:$L$68,1)+1)/INDEX($B$69:$L$136,MATCH('A2 Intenzita dopravy'!$F12&amp;'A2 Intenzita dopravy'!$G12&amp;'A2.1 Intenzita dopravy'!$E$3,$E$69:$E$136,0),MATCH(Y$5,$B$68:$L$68,1)))^(1/5)*X12))),0)</f>
        <v>3262.8479087987953</v>
      </c>
      <c r="Z12" s="30">
        <f>IFERROR(IF(Z$5='A2 Intenzita dopravy'!$H$5,'A2 Intenzita dopravy'!$H12,IF(Z$5&gt;=MAX($F$68:$L$68),Y12/X12*Y12,IF(Z$5&lt;'A2 Intenzita dopravy'!$H$5,(INDEX($B$69:$L$136,MATCH('A2 Intenzita dopravy'!$F12&amp;'A2 Intenzita dopravy'!$G12&amp;'A2.1 Intenzita dopravy'!$E$3,$E$69:$E$136,0),MATCH(Z$5,$B$68:$L$68,1))/INDEX($B$69:$L$136,MATCH('A2 Intenzita dopravy'!$F12&amp;'A2 Intenzita dopravy'!$G12&amp;'A2.1 Intenzita dopravy'!$E$3,$E$69:$E$136,0),MATCH(Z$5,$B$68:$L$68,1)+1))^(1/5)*AA12,(INDEX($B$69:$L$136,MATCH('A2 Intenzita dopravy'!$F12&amp;'A2 Intenzita dopravy'!$G12&amp;'A2.1 Intenzita dopravy'!$E$3,$E$69:$E$136,0),MATCH(Z$5,$B$68:$L$68,1)+1)/INDEX($B$69:$L$136,MATCH('A2 Intenzita dopravy'!$F12&amp;'A2 Intenzita dopravy'!$G12&amp;'A2.1 Intenzita dopravy'!$E$3,$E$69:$E$136,0),MATCH(Z$5,$B$68:$L$68,1)))^(1/5)*Y12))),0)</f>
        <v>3304.6929640612261</v>
      </c>
      <c r="AA12" s="30">
        <f>IFERROR(IF(AA$5='A2 Intenzita dopravy'!$H$5,'A2 Intenzita dopravy'!$H12,IF(AA$5&gt;=MAX($F$68:$L$68),Z12/Y12*Z12,IF(AA$5&lt;'A2 Intenzita dopravy'!$H$5,(INDEX($B$69:$L$136,MATCH('A2 Intenzita dopravy'!$F12&amp;'A2 Intenzita dopravy'!$G12&amp;'A2.1 Intenzita dopravy'!$E$3,$E$69:$E$136,0),MATCH(AA$5,$B$68:$L$68,1))/INDEX($B$69:$L$136,MATCH('A2 Intenzita dopravy'!$F12&amp;'A2 Intenzita dopravy'!$G12&amp;'A2.1 Intenzita dopravy'!$E$3,$E$69:$E$136,0),MATCH(AA$5,$B$68:$L$68,1)+1))^(1/5)*AB12,(INDEX($B$69:$L$136,MATCH('A2 Intenzita dopravy'!$F12&amp;'A2 Intenzita dopravy'!$G12&amp;'A2.1 Intenzita dopravy'!$E$3,$E$69:$E$136,0),MATCH(AA$5,$B$68:$L$68,1)+1)/INDEX($B$69:$L$136,MATCH('A2 Intenzita dopravy'!$F12&amp;'A2 Intenzita dopravy'!$G12&amp;'A2.1 Intenzita dopravy'!$E$3,$E$69:$E$136,0),MATCH(AA$5,$B$68:$L$68,1)))^(1/5)*Z12))),0)</f>
        <v>3347.074669728107</v>
      </c>
      <c r="AB12" s="30">
        <f>IFERROR(IF(AB$5='A2 Intenzita dopravy'!$H$5,'A2 Intenzita dopravy'!$H12,IF(AB$5&gt;=MAX($F$68:$L$68),AA12/Z12*AA12,IF(AB$5&lt;'A2 Intenzita dopravy'!$H$5,(INDEX($B$69:$L$136,MATCH('A2 Intenzita dopravy'!$F12&amp;'A2 Intenzita dopravy'!$G12&amp;'A2.1 Intenzita dopravy'!$E$3,$E$69:$E$136,0),MATCH(AB$5,$B$68:$L$68,1))/INDEX($B$69:$L$136,MATCH('A2 Intenzita dopravy'!$F12&amp;'A2 Intenzita dopravy'!$G12&amp;'A2.1 Intenzita dopravy'!$E$3,$E$69:$E$136,0),MATCH(AB$5,$B$68:$L$68,1)+1))^(1/5)*AC12,(INDEX($B$69:$L$136,MATCH('A2 Intenzita dopravy'!$F12&amp;'A2 Intenzita dopravy'!$G12&amp;'A2.1 Intenzita dopravy'!$E$3,$E$69:$E$136,0),MATCH(AB$5,$B$68:$L$68,1)+1)/INDEX($B$69:$L$136,MATCH('A2 Intenzita dopravy'!$F12&amp;'A2 Intenzita dopravy'!$G12&amp;'A2.1 Intenzita dopravy'!$E$3,$E$69:$E$136,0),MATCH(AB$5,$B$68:$L$68,1)))^(1/5)*AA12))),0)</f>
        <v>3389.9999081814731</v>
      </c>
      <c r="AC12" s="30">
        <f>IFERROR(IF(AC$5='A2 Intenzita dopravy'!$H$5,'A2 Intenzita dopravy'!$H12,IF(AC$5&gt;=MAX($F$68:$L$68),AB12/AA12*AB12,IF(AC$5&lt;'A2 Intenzita dopravy'!$H$5,(INDEX($B$69:$L$136,MATCH('A2 Intenzita dopravy'!$F12&amp;'A2 Intenzita dopravy'!$G12&amp;'A2.1 Intenzita dopravy'!$E$3,$E$69:$E$136,0),MATCH(AC$5,$B$68:$L$68,1))/INDEX($B$69:$L$136,MATCH('A2 Intenzita dopravy'!$F12&amp;'A2 Intenzita dopravy'!$G12&amp;'A2.1 Intenzita dopravy'!$E$3,$E$69:$E$136,0),MATCH(AC$5,$B$68:$L$68,1)+1))^(1/5)*AD12,(INDEX($B$69:$L$136,MATCH('A2 Intenzita dopravy'!$F12&amp;'A2 Intenzita dopravy'!$G12&amp;'A2.1 Intenzita dopravy'!$E$3,$E$69:$E$136,0),MATCH(AC$5,$B$68:$L$68,1)+1)/INDEX($B$69:$L$136,MATCH('A2 Intenzita dopravy'!$F12&amp;'A2 Intenzita dopravy'!$G12&amp;'A2.1 Intenzita dopravy'!$E$3,$E$69:$E$136,0),MATCH(AC$5,$B$68:$L$68,1)))^(1/5)*AB12))),0)</f>
        <v>3433.4756500678645</v>
      </c>
      <c r="AD12" s="30">
        <f>IFERROR(IF(AD$5='A2 Intenzita dopravy'!$H$5,'A2 Intenzita dopravy'!$H12,IF(AD$5&gt;=MAX($F$68:$L$68),AC12/AB12*AC12,IF(AD$5&lt;'A2 Intenzita dopravy'!$H$5,(INDEX($B$69:$L$136,MATCH('A2 Intenzita dopravy'!$F12&amp;'A2 Intenzita dopravy'!$G12&amp;'A2.1 Intenzita dopravy'!$E$3,$E$69:$E$136,0),MATCH(AD$5,$B$68:$L$68,1))/INDEX($B$69:$L$136,MATCH('A2 Intenzita dopravy'!$F12&amp;'A2 Intenzita dopravy'!$G12&amp;'A2.1 Intenzita dopravy'!$E$3,$E$69:$E$136,0),MATCH(AD$5,$B$68:$L$68,1)+1))^(1/5)*AE12,(INDEX($B$69:$L$136,MATCH('A2 Intenzita dopravy'!$F12&amp;'A2 Intenzita dopravy'!$G12&amp;'A2.1 Intenzita dopravy'!$E$3,$E$69:$E$136,0),MATCH(AD$5,$B$68:$L$68,1)+1)/INDEX($B$69:$L$136,MATCH('A2 Intenzita dopravy'!$F12&amp;'A2 Intenzita dopravy'!$G12&amp;'A2.1 Intenzita dopravy'!$E$3,$E$69:$E$136,0),MATCH(AD$5,$B$68:$L$68,1)))^(1/5)*AC12))),0)</f>
        <v>3477.5089554302936</v>
      </c>
      <c r="AE12" s="30">
        <f>IFERROR(IF(AE$5='A2 Intenzita dopravy'!$H$5,'A2 Intenzita dopravy'!$H12,IF(AE$5&gt;=MAX($F$68:$L$68),AD12/AC12*AD12,IF(AE$5&lt;'A2 Intenzita dopravy'!$H$5,(INDEX($B$69:$L$136,MATCH('A2 Intenzita dopravy'!$F12&amp;'A2 Intenzita dopravy'!$G12&amp;'A2.1 Intenzita dopravy'!$E$3,$E$69:$E$136,0),MATCH(AE$5,$B$68:$L$68,1))/INDEX($B$69:$L$136,MATCH('A2 Intenzita dopravy'!$F12&amp;'A2 Intenzita dopravy'!$G12&amp;'A2.1 Intenzita dopravy'!$E$3,$E$69:$E$136,0),MATCH(AE$5,$B$68:$L$68,1)+1))^(1/5)*AF12,(INDEX($B$69:$L$136,MATCH('A2 Intenzita dopravy'!$F12&amp;'A2 Intenzita dopravy'!$G12&amp;'A2.1 Intenzita dopravy'!$E$3,$E$69:$E$136,0),MATCH(AE$5,$B$68:$L$68,1)+1)/INDEX($B$69:$L$136,MATCH('A2 Intenzita dopravy'!$F12&amp;'A2 Intenzita dopravy'!$G12&amp;'A2.1 Intenzita dopravy'!$E$3,$E$69:$E$136,0),MATCH(AE$5,$B$68:$L$68,1)))^(1/5)*AD12))),0)</f>
        <v>3522.1069748547266</v>
      </c>
      <c r="AF12" s="30">
        <f>IFERROR(IF(AF$5='A2 Intenzita dopravy'!$H$5,'A2 Intenzita dopravy'!$H12,IF(AF$5&gt;=MAX($F$68:$L$68),AE12/AD12*AE12,IF(AF$5&lt;'A2 Intenzita dopravy'!$H$5,(INDEX($B$69:$L$136,MATCH('A2 Intenzita dopravy'!$F12&amp;'A2 Intenzita dopravy'!$G12&amp;'A2.1 Intenzita dopravy'!$E$3,$E$69:$E$136,0),MATCH(AF$5,$B$68:$L$68,1))/INDEX($B$69:$L$136,MATCH('A2 Intenzita dopravy'!$F12&amp;'A2 Intenzita dopravy'!$G12&amp;'A2.1 Intenzita dopravy'!$E$3,$E$69:$E$136,0),MATCH(AF$5,$B$68:$L$68,1)+1))^(1/5)*AG12,(INDEX($B$69:$L$136,MATCH('A2 Intenzita dopravy'!$F12&amp;'A2 Intenzita dopravy'!$G12&amp;'A2.1 Intenzita dopravy'!$E$3,$E$69:$E$136,0),MATCH(AF$5,$B$68:$L$68,1)+1)/INDEX($B$69:$L$136,MATCH('A2 Intenzita dopravy'!$F12&amp;'A2 Intenzita dopravy'!$G12&amp;'A2.1 Intenzita dopravy'!$E$3,$E$69:$E$136,0),MATCH(AF$5,$B$68:$L$68,1)))^(1/5)*AE12))),0)</f>
        <v>3567.2769506312707</v>
      </c>
      <c r="AG12" s="30">
        <f>IFERROR(IF(AG$5='A2 Intenzita dopravy'!$H$5,'A2 Intenzita dopravy'!$H12,IF(AG$5&gt;=MAX($F$68:$L$68),AF12/AE12*AF12,IF(AG$5&lt;'A2 Intenzita dopravy'!$H$5,(INDEX($B$69:$L$136,MATCH('A2 Intenzita dopravy'!$F12&amp;'A2 Intenzita dopravy'!$G12&amp;'A2.1 Intenzita dopravy'!$E$3,$E$69:$E$136,0),MATCH(AG$5,$B$68:$L$68,1))/INDEX($B$69:$L$136,MATCH('A2 Intenzita dopravy'!$F12&amp;'A2 Intenzita dopravy'!$G12&amp;'A2.1 Intenzita dopravy'!$E$3,$E$69:$E$136,0),MATCH(AG$5,$B$68:$L$68,1)+1))^(1/5)*AH12,(INDEX($B$69:$L$136,MATCH('A2 Intenzita dopravy'!$F12&amp;'A2 Intenzita dopravy'!$G12&amp;'A2.1 Intenzita dopravy'!$E$3,$E$69:$E$136,0),MATCH(AG$5,$B$68:$L$68,1)+1)/INDEX($B$69:$L$136,MATCH('A2 Intenzita dopravy'!$F12&amp;'A2 Intenzita dopravy'!$G12&amp;'A2.1 Intenzita dopravy'!$E$3,$E$69:$E$136,0),MATCH(AG$5,$B$68:$L$68,1)))^(1/5)*AF12))),0)</f>
        <v>3613.0262179302526</v>
      </c>
      <c r="AH12" s="30">
        <f>IFERROR(IF(AH$5='A2 Intenzita dopravy'!$H$5,'A2 Intenzita dopravy'!$H12,IF(AH$5&gt;=MAX($F$68:$L$68),AG12/AF12*AG12,IF(AH$5&lt;'A2 Intenzita dopravy'!$H$5,(INDEX($B$69:$L$136,MATCH('A2 Intenzita dopravy'!$F12&amp;'A2 Intenzita dopravy'!$G12&amp;'A2.1 Intenzita dopravy'!$E$3,$E$69:$E$136,0),MATCH(AH$5,$B$68:$L$68,1))/INDEX($B$69:$L$136,MATCH('A2 Intenzita dopravy'!$F12&amp;'A2 Intenzita dopravy'!$G12&amp;'A2.1 Intenzita dopravy'!$E$3,$E$69:$E$136,0),MATCH(AH$5,$B$68:$L$68,1)+1))^(1/5)*AI12,(INDEX($B$69:$L$136,MATCH('A2 Intenzita dopravy'!$F12&amp;'A2 Intenzita dopravy'!$G12&amp;'A2.1 Intenzita dopravy'!$E$3,$E$69:$E$136,0),MATCH(AH$5,$B$68:$L$68,1)+1)/INDEX($B$69:$L$136,MATCH('A2 Intenzita dopravy'!$F12&amp;'A2 Intenzita dopravy'!$G12&amp;'A2.1 Intenzita dopravy'!$E$3,$E$69:$E$136,0),MATCH(AH$5,$B$68:$L$68,1)))^(1/5)*AG12))),0)</f>
        <v>3659.3622059933805</v>
      </c>
      <c r="AI12" s="30">
        <f>IFERROR(IF(AI$5='A2 Intenzita dopravy'!$H$5,'A2 Intenzita dopravy'!$H12,IF(AI$5&gt;=MAX($F$68:$L$68),AH12/AG12*AH12,IF(AI$5&lt;'A2 Intenzita dopravy'!$H$5,(INDEX($B$69:$L$136,MATCH('A2 Intenzita dopravy'!$F12&amp;'A2 Intenzita dopravy'!$G12&amp;'A2.1 Intenzita dopravy'!$E$3,$E$69:$E$136,0),MATCH(AI$5,$B$68:$L$68,1))/INDEX($B$69:$L$136,MATCH('A2 Intenzita dopravy'!$F12&amp;'A2 Intenzita dopravy'!$G12&amp;'A2.1 Intenzita dopravy'!$E$3,$E$69:$E$136,0),MATCH(AI$5,$B$68:$L$68,1)+1))^(1/5)*AJ12,(INDEX($B$69:$L$136,MATCH('A2 Intenzita dopravy'!$F12&amp;'A2 Intenzita dopravy'!$G12&amp;'A2.1 Intenzita dopravy'!$E$3,$E$69:$E$136,0),MATCH(AI$5,$B$68:$L$68,1)+1)/INDEX($B$69:$L$136,MATCH('A2 Intenzita dopravy'!$F12&amp;'A2 Intenzita dopravy'!$G12&amp;'A2.1 Intenzita dopravy'!$E$3,$E$69:$E$136,0),MATCH(AI$5,$B$68:$L$68,1)))^(1/5)*AH12))),0)</f>
        <v>3706.29243934018</v>
      </c>
      <c r="AJ12" s="30">
        <f>IFERROR(IF(AJ$5='A2 Intenzita dopravy'!$H$5,'A2 Intenzita dopravy'!$H12,IF(AJ$5&gt;=MAX($F$68:$L$68),AI12/AH12*AI12,IF(AJ$5&lt;'A2 Intenzita dopravy'!$H$5,(INDEX($B$69:$L$136,MATCH('A2 Intenzita dopravy'!$F12&amp;'A2 Intenzita dopravy'!$G12&amp;'A2.1 Intenzita dopravy'!$E$3,$E$69:$E$136,0),MATCH(AJ$5,$B$68:$L$68,1))/INDEX($B$69:$L$136,MATCH('A2 Intenzita dopravy'!$F12&amp;'A2 Intenzita dopravy'!$G12&amp;'A2.1 Intenzita dopravy'!$E$3,$E$69:$E$136,0),MATCH(AJ$5,$B$68:$L$68,1)+1))^(1/5)*AK12,(INDEX($B$69:$L$136,MATCH('A2 Intenzita dopravy'!$F12&amp;'A2 Intenzita dopravy'!$G12&amp;'A2.1 Intenzita dopravy'!$E$3,$E$69:$E$136,0),MATCH(AJ$5,$B$68:$L$68,1)+1)/INDEX($B$69:$L$136,MATCH('A2 Intenzita dopravy'!$F12&amp;'A2 Intenzita dopravy'!$G12&amp;'A2.1 Intenzita dopravy'!$E$3,$E$69:$E$136,0),MATCH(AJ$5,$B$68:$L$68,1)))^(1/5)*AI12))),0)</f>
        <v>3753.8245389899043</v>
      </c>
      <c r="AK12" s="30">
        <f>IFERROR(IF(AK$5='A2 Intenzita dopravy'!$H$5,'A2 Intenzita dopravy'!$H12,IF(AK$5&gt;=MAX($F$68:$L$68),AJ12/AI12*AJ12,IF(AK$5&lt;'A2 Intenzita dopravy'!$H$5,(INDEX($B$69:$L$136,MATCH('A2 Intenzita dopravy'!$F12&amp;'A2 Intenzita dopravy'!$G12&amp;'A2.1 Intenzita dopravy'!$E$3,$E$69:$E$136,0),MATCH(AK$5,$B$68:$L$68,1))/INDEX($B$69:$L$136,MATCH('A2 Intenzita dopravy'!$F12&amp;'A2 Intenzita dopravy'!$G12&amp;'A2.1 Intenzita dopravy'!$E$3,$E$69:$E$136,0),MATCH(AK$5,$B$68:$L$68,1)+1))^(1/5)*AL12,(INDEX($B$69:$L$136,MATCH('A2 Intenzita dopravy'!$F12&amp;'A2 Intenzita dopravy'!$G12&amp;'A2.1 Intenzita dopravy'!$E$3,$E$69:$E$136,0),MATCH(AK$5,$B$68:$L$68,1)+1)/INDEX($B$69:$L$136,MATCH('A2 Intenzita dopravy'!$F12&amp;'A2 Intenzita dopravy'!$G12&amp;'A2.1 Intenzita dopravy'!$E$3,$E$69:$E$136,0),MATCH(AK$5,$B$68:$L$68,1)))^(1/5)*AJ12))),0)</f>
        <v>3801.9662236991157</v>
      </c>
      <c r="AL12" s="30">
        <f>IFERROR(IF(AL$5='A2 Intenzita dopravy'!$H$5,'A2 Intenzita dopravy'!$H12,IF(AL$5&gt;=MAX($F$68:$L$68),AK12/AJ12*AK12,IF(AL$5&lt;'A2 Intenzita dopravy'!$H$5,(INDEX($B$69:$L$136,MATCH('A2 Intenzita dopravy'!$F12&amp;'A2 Intenzita dopravy'!$G12&amp;'A2.1 Intenzita dopravy'!$E$3,$E$69:$E$136,0),MATCH(AL$5,$B$68:$L$68,1))/INDEX($B$69:$L$136,MATCH('A2 Intenzita dopravy'!$F12&amp;'A2 Intenzita dopravy'!$G12&amp;'A2.1 Intenzita dopravy'!$E$3,$E$69:$E$136,0),MATCH(AL$5,$B$68:$L$68,1)+1))^(1/5)*AM12,(INDEX($B$69:$L$136,MATCH('A2 Intenzita dopravy'!$F12&amp;'A2 Intenzita dopravy'!$G12&amp;'A2.1 Intenzita dopravy'!$E$3,$E$69:$E$136,0),MATCH(AL$5,$B$68:$L$68,1)+1)/INDEX($B$69:$L$136,MATCH('A2 Intenzita dopravy'!$F12&amp;'A2 Intenzita dopravy'!$G12&amp;'A2.1 Intenzita dopravy'!$E$3,$E$69:$E$136,0),MATCH(AL$5,$B$68:$L$68,1)))^(1/5)*AK12))),0)</f>
        <v>3850.7253112151361</v>
      </c>
      <c r="AM12" s="30">
        <f>IFERROR(IF(AM$5='A2 Intenzita dopravy'!$H$5,'A2 Intenzita dopravy'!$H12,IF(AM$5&gt;=MAX($F$68:$L$68),AL12/AK12*AL12,IF(AM$5&lt;'A2 Intenzita dopravy'!$H$5,(INDEX($B$69:$L$136,MATCH('A2 Intenzita dopravy'!$F12&amp;'A2 Intenzita dopravy'!$G12&amp;'A2.1 Intenzita dopravy'!$E$3,$E$69:$E$136,0),MATCH(AM$5,$B$68:$L$68,1))/INDEX($B$69:$L$136,MATCH('A2 Intenzita dopravy'!$F12&amp;'A2 Intenzita dopravy'!$G12&amp;'A2.1 Intenzita dopravy'!$E$3,$E$69:$E$136,0),MATCH(AM$5,$B$68:$L$68,1)+1))^(1/5)*AN12,(INDEX($B$69:$L$136,MATCH('A2 Intenzita dopravy'!$F12&amp;'A2 Intenzita dopravy'!$G12&amp;'A2.1 Intenzita dopravy'!$E$3,$E$69:$E$136,0),MATCH(AM$5,$B$68:$L$68,1)+1)/INDEX($B$69:$L$136,MATCH('A2 Intenzita dopravy'!$F12&amp;'A2 Intenzita dopravy'!$G12&amp;'A2.1 Intenzita dopravy'!$E$3,$E$69:$E$136,0),MATCH(AM$5,$B$68:$L$68,1)))^(1/5)*AL12))),0)</f>
        <v>3900.109719545575</v>
      </c>
      <c r="AN12" s="30">
        <f>IFERROR(IF(AN$5='A2 Intenzita dopravy'!$H$5,'A2 Intenzita dopravy'!$H12,IF(AN$5&gt;=MAX($F$68:$L$68),AM12/AL12*AM12,IF(AN$5&lt;'A2 Intenzita dopravy'!$H$5,(INDEX($B$69:$L$136,MATCH('A2 Intenzita dopravy'!$F12&amp;'A2 Intenzita dopravy'!$G12&amp;'A2.1 Intenzita dopravy'!$E$3,$E$69:$E$136,0),MATCH(AN$5,$B$68:$L$68,1))/INDEX($B$69:$L$136,MATCH('A2 Intenzita dopravy'!$F12&amp;'A2 Intenzita dopravy'!$G12&amp;'A2.1 Intenzita dopravy'!$E$3,$E$69:$E$136,0),MATCH(AN$5,$B$68:$L$68,1)+1))^(1/5)*AO12,(INDEX($B$69:$L$136,MATCH('A2 Intenzita dopravy'!$F12&amp;'A2 Intenzita dopravy'!$G12&amp;'A2.1 Intenzita dopravy'!$E$3,$E$69:$E$136,0),MATCH(AN$5,$B$68:$L$68,1)+1)/INDEX($B$69:$L$136,MATCH('A2 Intenzita dopravy'!$F12&amp;'A2 Intenzita dopravy'!$G12&amp;'A2.1 Intenzita dopravy'!$E$3,$E$69:$E$136,0),MATCH(AN$5,$B$68:$L$68,1)))^(1/5)*AM12))),0)</f>
        <v>3950.1274682441376</v>
      </c>
      <c r="AO12" s="30">
        <f>IFERROR(IF(AO$5='A2 Intenzita dopravy'!$H$5,'A2 Intenzita dopravy'!$H12,IF(AO$5&gt;=MAX($F$68:$L$68),AN12/AM12*AN12,IF(AO$5&lt;'A2 Intenzita dopravy'!$H$5,(INDEX($B$69:$L$136,MATCH('A2 Intenzita dopravy'!$F12&amp;'A2 Intenzita dopravy'!$G12&amp;'A2.1 Intenzita dopravy'!$E$3,$E$69:$E$136,0),MATCH(AO$5,$B$68:$L$68,1))/INDEX($B$69:$L$136,MATCH('A2 Intenzita dopravy'!$F12&amp;'A2 Intenzita dopravy'!$G12&amp;'A2.1 Intenzita dopravy'!$E$3,$E$69:$E$136,0),MATCH(AO$5,$B$68:$L$68,1)+1))^(1/5)*AP12,(INDEX($B$69:$L$136,MATCH('A2 Intenzita dopravy'!$F12&amp;'A2 Intenzita dopravy'!$G12&amp;'A2.1 Intenzita dopravy'!$E$3,$E$69:$E$136,0),MATCH(AO$5,$B$68:$L$68,1)+1)/INDEX($B$69:$L$136,MATCH('A2 Intenzita dopravy'!$F12&amp;'A2 Intenzita dopravy'!$G12&amp;'A2.1 Intenzita dopravy'!$E$3,$E$69:$E$136,0),MATCH(AO$5,$B$68:$L$68,1)))^(1/5)*AN12))),0)</f>
        <v>4000.7866797129227</v>
      </c>
      <c r="AP12" s="30">
        <f>IFERROR(IF(AP$5='A2 Intenzita dopravy'!$H$5,'A2 Intenzita dopravy'!$H12,IF(AP$5&gt;=MAX($F$68:$L$68),AO12/AN12*AO12,IF(AP$5&lt;'A2 Intenzita dopravy'!$H$5,(INDEX($B$69:$L$136,MATCH('A2 Intenzita dopravy'!$F12&amp;'A2 Intenzita dopravy'!$G12&amp;'A2.1 Intenzita dopravy'!$E$3,$E$69:$E$136,0),MATCH(AP$5,$B$68:$L$68,1))/INDEX($B$69:$L$136,MATCH('A2 Intenzita dopravy'!$F12&amp;'A2 Intenzita dopravy'!$G12&amp;'A2.1 Intenzita dopravy'!$E$3,$E$69:$E$136,0),MATCH(AP$5,$B$68:$L$68,1)+1))^(1/5)*AQ12,(INDEX($B$69:$L$136,MATCH('A2 Intenzita dopravy'!$F12&amp;'A2 Intenzita dopravy'!$G12&amp;'A2.1 Intenzita dopravy'!$E$3,$E$69:$E$136,0),MATCH(AP$5,$B$68:$L$68,1)+1)/INDEX($B$69:$L$136,MATCH('A2 Intenzita dopravy'!$F12&amp;'A2 Intenzita dopravy'!$G12&amp;'A2.1 Intenzita dopravy'!$E$3,$E$69:$E$136,0),MATCH(AP$5,$B$68:$L$68,1)))^(1/5)*AO12))),0)</f>
        <v>4052.0955805214244</v>
      </c>
      <c r="AQ12" s="30">
        <f>IFERROR(IF(AQ$5='A2 Intenzita dopravy'!$H$5,'A2 Intenzita dopravy'!$H12,IF(AQ$5&gt;=MAX($F$68:$L$68),AP12/AO12*AP12,IF(AQ$5&lt;'A2 Intenzita dopravy'!$H$5,(INDEX($B$69:$L$136,MATCH('A2 Intenzita dopravy'!$F12&amp;'A2 Intenzita dopravy'!$G12&amp;'A2.1 Intenzita dopravy'!$E$3,$E$69:$E$136,0),MATCH(AQ$5,$B$68:$L$68,1))/INDEX($B$69:$L$136,MATCH('A2 Intenzita dopravy'!$F12&amp;'A2 Intenzita dopravy'!$G12&amp;'A2.1 Intenzita dopravy'!$E$3,$E$69:$E$136,0),MATCH(AQ$5,$B$68:$L$68,1)+1))^(1/5)*AR12,(INDEX($B$69:$L$136,MATCH('A2 Intenzita dopravy'!$F12&amp;'A2 Intenzita dopravy'!$G12&amp;'A2.1 Intenzita dopravy'!$E$3,$E$69:$E$136,0),MATCH(AQ$5,$B$68:$L$68,1)+1)/INDEX($B$69:$L$136,MATCH('A2 Intenzita dopravy'!$F12&amp;'A2 Intenzita dopravy'!$G12&amp;'A2.1 Intenzita dopravy'!$E$3,$E$69:$E$136,0),MATCH(AQ$5,$B$68:$L$68,1)))^(1/5)*AP12))),0)</f>
        <v>4104.0625027424458</v>
      </c>
      <c r="AR12" s="30">
        <f>IFERROR(IF(AR$5='A2 Intenzita dopravy'!$H$5,'A2 Intenzita dopravy'!$H12,IF(AR$5&gt;=MAX($F$68:$L$68),AQ12/AP12*AQ12,IF(AR$5&lt;'A2 Intenzita dopravy'!$H$5,(INDEX($B$69:$L$136,MATCH('A2 Intenzita dopravy'!$F12&amp;'A2 Intenzita dopravy'!$G12&amp;'A2.1 Intenzita dopravy'!$E$3,$E$69:$E$136,0),MATCH(AR$5,$B$68:$L$68,1))/INDEX($B$69:$L$136,MATCH('A2 Intenzita dopravy'!$F12&amp;'A2 Intenzita dopravy'!$G12&amp;'A2.1 Intenzita dopravy'!$E$3,$E$69:$E$136,0),MATCH(AR$5,$B$68:$L$68,1)+1))^(1/5)*AS12,(INDEX($B$69:$L$136,MATCH('A2 Intenzita dopravy'!$F12&amp;'A2 Intenzita dopravy'!$G12&amp;'A2.1 Intenzita dopravy'!$E$3,$E$69:$E$136,0),MATCH(AR$5,$B$68:$L$68,1)+1)/INDEX($B$69:$L$136,MATCH('A2 Intenzita dopravy'!$F12&amp;'A2 Intenzita dopravy'!$G12&amp;'A2.1 Intenzita dopravy'!$E$3,$E$69:$E$136,0),MATCH(AR$5,$B$68:$L$68,1)))^(1/5)*AQ12))),0)</f>
        <v>4156.6958853051501</v>
      </c>
      <c r="AS12" s="30">
        <f>IFERROR(IF(AS$5='A2 Intenzita dopravy'!$H$5,'A2 Intenzita dopravy'!$H12,IF(AS$5&gt;=MAX($F$68:$L$68),AR12/AQ12*AR12,IF(AS$5&lt;'A2 Intenzita dopravy'!$H$5,(INDEX($B$69:$L$136,MATCH('A2 Intenzita dopravy'!$F12&amp;'A2 Intenzita dopravy'!$G12&amp;'A2.1 Intenzita dopravy'!$E$3,$E$69:$E$136,0),MATCH(AS$5,$B$68:$L$68,1))/INDEX($B$69:$L$136,MATCH('A2 Intenzita dopravy'!$F12&amp;'A2 Intenzita dopravy'!$G12&amp;'A2.1 Intenzita dopravy'!$E$3,$E$69:$E$136,0),MATCH(AS$5,$B$68:$L$68,1)+1))^(1/5)*AT12,(INDEX($B$69:$L$136,MATCH('A2 Intenzita dopravy'!$F12&amp;'A2 Intenzita dopravy'!$G12&amp;'A2.1 Intenzita dopravy'!$E$3,$E$69:$E$136,0),MATCH(AS$5,$B$68:$L$68,1)+1)/INDEX($B$69:$L$136,MATCH('A2 Intenzita dopravy'!$F12&amp;'A2 Intenzita dopravy'!$G12&amp;'A2.1 Intenzita dopravy'!$E$3,$E$69:$E$136,0),MATCH(AS$5,$B$68:$L$68,1)))^(1/5)*AR12))),0)</f>
        <v>4210.0042753654598</v>
      </c>
      <c r="AT12" s="30">
        <f>IFERROR(IF(AT$5='A2 Intenzita dopravy'!$H$5,'A2 Intenzita dopravy'!$H12,IF(AT$5&gt;=MAX($F$68:$L$68),AS12/AR12*AS12,IF(AT$5&lt;'A2 Intenzita dopravy'!$H$5,(INDEX($B$69:$L$136,MATCH('A2 Intenzita dopravy'!$F12&amp;'A2 Intenzita dopravy'!$G12&amp;'A2.1 Intenzita dopravy'!$E$3,$E$69:$E$136,0),MATCH(AT$5,$B$68:$L$68,1))/INDEX($B$69:$L$136,MATCH('A2 Intenzita dopravy'!$F12&amp;'A2 Intenzita dopravy'!$G12&amp;'A2.1 Intenzita dopravy'!$E$3,$E$69:$E$136,0),MATCH(AT$5,$B$68:$L$68,1)+1))^(1/5)*AU12,(INDEX($B$69:$L$136,MATCH('A2 Intenzita dopravy'!$F12&amp;'A2 Intenzita dopravy'!$G12&amp;'A2.1 Intenzita dopravy'!$E$3,$E$69:$E$136,0),MATCH(AT$5,$B$68:$L$68,1)+1)/INDEX($B$69:$L$136,MATCH('A2 Intenzita dopravy'!$F12&amp;'A2 Intenzita dopravy'!$G12&amp;'A2.1 Intenzita dopravy'!$E$3,$E$69:$E$136,0),MATCH(AT$5,$B$68:$L$68,1)))^(1/5)*AS12))),0)</f>
        <v>4263.9963296940332</v>
      </c>
      <c r="AU12" s="30">
        <f>IFERROR(IF(AU$5='A2 Intenzita dopravy'!$H$5,'A2 Intenzita dopravy'!$H12,IF(AU$5&gt;=MAX($F$68:$L$68),AT12/AS12*AT12,IF(AU$5&lt;'A2 Intenzita dopravy'!$H$5,(INDEX($B$69:$L$136,MATCH('A2 Intenzita dopravy'!$F12&amp;'A2 Intenzita dopravy'!$G12&amp;'A2.1 Intenzita dopravy'!$E$3,$E$69:$E$136,0),MATCH(AU$5,$B$68:$L$68,1))/INDEX($B$69:$L$136,MATCH('A2 Intenzita dopravy'!$F12&amp;'A2 Intenzita dopravy'!$G12&amp;'A2.1 Intenzita dopravy'!$E$3,$E$69:$E$136,0),MATCH(AU$5,$B$68:$L$68,1)+1))^(1/5)*AV12,(INDEX($B$69:$L$136,MATCH('A2 Intenzita dopravy'!$F12&amp;'A2 Intenzita dopravy'!$G12&amp;'A2.1 Intenzita dopravy'!$E$3,$E$69:$E$136,0),MATCH(AU$5,$B$68:$L$68,1)+1)/INDEX($B$69:$L$136,MATCH('A2 Intenzita dopravy'!$F12&amp;'A2 Intenzita dopravy'!$G12&amp;'A2.1 Intenzita dopravy'!$E$3,$E$69:$E$136,0),MATCH(AU$5,$B$68:$L$68,1)))^(1/5)*AT12))),0)</f>
        <v>4318.680816082041</v>
      </c>
      <c r="AV12" s="30">
        <f>IFERROR(IF(AV$5='A2 Intenzita dopravy'!$H$5,'A2 Intenzita dopravy'!$H12,IF(AV$5&gt;=MAX($F$68:$L$68),AU12/AT12*AU12,IF(AV$5&lt;'A2 Intenzita dopravy'!$H$5,(INDEX($B$69:$L$136,MATCH('A2 Intenzita dopravy'!$F12&amp;'A2 Intenzita dopravy'!$G12&amp;'A2.1 Intenzita dopravy'!$E$3,$E$69:$E$136,0),MATCH(AV$5,$B$68:$L$68,1))/INDEX($B$69:$L$136,MATCH('A2 Intenzita dopravy'!$F12&amp;'A2 Intenzita dopravy'!$G12&amp;'A2.1 Intenzita dopravy'!$E$3,$E$69:$E$136,0),MATCH(AV$5,$B$68:$L$68,1)+1))^(1/5)*AW12,(INDEX($B$69:$L$136,MATCH('A2 Intenzita dopravy'!$F12&amp;'A2 Intenzita dopravy'!$G12&amp;'A2.1 Intenzita dopravy'!$E$3,$E$69:$E$136,0),MATCH(AV$5,$B$68:$L$68,1)+1)/INDEX($B$69:$L$136,MATCH('A2 Intenzita dopravy'!$F12&amp;'A2 Intenzita dopravy'!$G12&amp;'A2.1 Intenzita dopravy'!$E$3,$E$69:$E$136,0),MATCH(AV$5,$B$68:$L$68,1)))^(1/5)*AU12))),0)</f>
        <v>4374.0666147649717</v>
      </c>
      <c r="AW12" s="30">
        <f>IFERROR(IF(AW$5='A2 Intenzita dopravy'!$H$5,'A2 Intenzita dopravy'!$H12,IF(AW$5&gt;=MAX($F$68:$L$68),AV12/AU12*AV12,IF(AW$5&lt;'A2 Intenzita dopravy'!$H$5,(INDEX($B$69:$L$136,MATCH('A2 Intenzita dopravy'!$F12&amp;'A2 Intenzita dopravy'!$G12&amp;'A2.1 Intenzita dopravy'!$E$3,$E$69:$E$136,0),MATCH(AW$5,$B$68:$L$68,1))/INDEX($B$69:$L$136,MATCH('A2 Intenzita dopravy'!$F12&amp;'A2 Intenzita dopravy'!$G12&amp;'A2.1 Intenzita dopravy'!$E$3,$E$69:$E$136,0),MATCH(AW$5,$B$68:$L$68,1)+1))^(1/5)*AX12,(INDEX($B$69:$L$136,MATCH('A2 Intenzita dopravy'!$F12&amp;'A2 Intenzita dopravy'!$G12&amp;'A2.1 Intenzita dopravy'!$E$3,$E$69:$E$136,0),MATCH(AW$5,$B$68:$L$68,1)+1)/INDEX($B$69:$L$136,MATCH('A2 Intenzita dopravy'!$F12&amp;'A2 Intenzita dopravy'!$G12&amp;'A2.1 Intenzita dopravy'!$E$3,$E$69:$E$136,0),MATCH(AW$5,$B$68:$L$68,1)))^(1/5)*AV12))),0)</f>
        <v>4430.1627198646966</v>
      </c>
      <c r="AX12" s="30">
        <f>IFERROR(IF(AX$5='A2 Intenzita dopravy'!$H$5,'A2 Intenzita dopravy'!$H12,IF(AX$5&gt;=MAX($F$68:$L$68),AW12/AV12*AW12,IF(AX$5&lt;'A2 Intenzita dopravy'!$H$5,(INDEX($B$69:$L$136,MATCH('A2 Intenzita dopravy'!$F12&amp;'A2 Intenzita dopravy'!$G12&amp;'A2.1 Intenzita dopravy'!$E$3,$E$69:$E$136,0),MATCH(AX$5,$B$68:$L$68,1))/INDEX($B$69:$L$136,MATCH('A2 Intenzita dopravy'!$F12&amp;'A2 Intenzita dopravy'!$G12&amp;'A2.1 Intenzita dopravy'!$E$3,$E$69:$E$136,0),MATCH(AX$5,$B$68:$L$68,1)+1))^(1/5)*AY12,(INDEX($B$69:$L$136,MATCH('A2 Intenzita dopravy'!$F12&amp;'A2 Intenzita dopravy'!$G12&amp;'A2.1 Intenzita dopravy'!$E$3,$E$69:$E$136,0),MATCH(AX$5,$B$68:$L$68,1)+1)/INDEX($B$69:$L$136,MATCH('A2 Intenzita dopravy'!$F12&amp;'A2 Intenzita dopravy'!$G12&amp;'A2.1 Intenzita dopravy'!$E$3,$E$69:$E$136,0),MATCH(AX$5,$B$68:$L$68,1)))^(1/5)*AW12))),0)</f>
        <v>4486.9782408500269</v>
      </c>
      <c r="AY12" s="30">
        <f>IFERROR(IF(AY$5='A2 Intenzita dopravy'!$H$5,'A2 Intenzita dopravy'!$H12,IF(AY$5&gt;=MAX($F$68:$L$68),AX12/AW12*AX12,IF(AY$5&lt;'A2 Intenzita dopravy'!$H$5,(INDEX($B$69:$L$136,MATCH('A2 Intenzita dopravy'!$F12&amp;'A2 Intenzita dopravy'!$G12&amp;'A2.1 Intenzita dopravy'!$E$3,$E$69:$E$136,0),MATCH(AY$5,$B$68:$L$68,1))/INDEX($B$69:$L$136,MATCH('A2 Intenzita dopravy'!$F12&amp;'A2 Intenzita dopravy'!$G12&amp;'A2.1 Intenzita dopravy'!$E$3,$E$69:$E$136,0),MATCH(AY$5,$B$68:$L$68,1)+1))^(1/5)*AZ12,(INDEX($B$69:$L$136,MATCH('A2 Intenzita dopravy'!$F12&amp;'A2 Intenzita dopravy'!$G12&amp;'A2.1 Intenzita dopravy'!$E$3,$E$69:$E$136,0),MATCH(AY$5,$B$68:$L$68,1)+1)/INDEX($B$69:$L$136,MATCH('A2 Intenzita dopravy'!$F12&amp;'A2 Intenzita dopravy'!$G12&amp;'A2.1 Intenzita dopravy'!$E$3,$E$69:$E$136,0),MATCH(AY$5,$B$68:$L$68,1)))^(1/5)*AX12))),0)</f>
        <v>4544.5224040160065</v>
      </c>
      <c r="AZ12" s="30">
        <f>IFERROR(IF(AZ$5='A2 Intenzita dopravy'!$H$5,'A2 Intenzita dopravy'!$H12,IF(AZ$5&gt;=MAX($F$68:$L$68),AY12/AX12*AY12,IF(AZ$5&lt;'A2 Intenzita dopravy'!$H$5,(INDEX($B$69:$L$136,MATCH('A2 Intenzita dopravy'!$F12&amp;'A2 Intenzita dopravy'!$G12&amp;'A2.1 Intenzita dopravy'!$E$3,$E$69:$E$136,0),MATCH(AZ$5,$B$68:$L$68,1))/INDEX($B$69:$L$136,MATCH('A2 Intenzita dopravy'!$F12&amp;'A2 Intenzita dopravy'!$G12&amp;'A2.1 Intenzita dopravy'!$E$3,$E$69:$E$136,0),MATCH(AZ$5,$B$68:$L$68,1)+1))^(1/5)*BA12,(INDEX($B$69:$L$136,MATCH('A2 Intenzita dopravy'!$F12&amp;'A2 Intenzita dopravy'!$G12&amp;'A2.1 Intenzita dopravy'!$E$3,$E$69:$E$136,0),MATCH(AZ$5,$B$68:$L$68,1)+1)/INDEX($B$69:$L$136,MATCH('A2 Intenzita dopravy'!$F12&amp;'A2 Intenzita dopravy'!$G12&amp;'A2.1 Intenzita dopravy'!$E$3,$E$69:$E$136,0),MATCH(AZ$5,$B$68:$L$68,1)))^(1/5)*AY12))),0)</f>
        <v>4602.8045539821733</v>
      </c>
      <c r="BA12" s="30">
        <f>IFERROR(IF(BA$5='A2 Intenzita dopravy'!$H$5,'A2 Intenzita dopravy'!$H12,IF(BA$5&gt;=MAX($F$68:$L$68),AZ12/AY12*AZ12,IF(BA$5&lt;'A2 Intenzita dopravy'!$H$5,(INDEX($B$69:$L$136,MATCH('A2 Intenzita dopravy'!$F12&amp;'A2 Intenzita dopravy'!$G12&amp;'A2.1 Intenzita dopravy'!$E$3,$E$69:$E$136,0),MATCH(BA$5,$B$68:$L$68,1))/INDEX($B$69:$L$136,MATCH('A2 Intenzita dopravy'!$F12&amp;'A2 Intenzita dopravy'!$G12&amp;'A2.1 Intenzita dopravy'!$E$3,$E$69:$E$136,0),MATCH(BA$5,$B$68:$L$68,1)+1))^(1/5)*BB12,(INDEX($B$69:$L$136,MATCH('A2 Intenzita dopravy'!$F12&amp;'A2 Intenzita dopravy'!$G12&amp;'A2.1 Intenzita dopravy'!$E$3,$E$69:$E$136,0),MATCH(BA$5,$B$68:$L$68,1)+1)/INDEX($B$69:$L$136,MATCH('A2 Intenzita dopravy'!$F12&amp;'A2 Intenzita dopravy'!$G12&amp;'A2.1 Intenzita dopravy'!$E$3,$E$69:$E$136,0),MATCH(BA$5,$B$68:$L$68,1)))^(1/5)*AZ12))),0)</f>
        <v>4661.8341552100337</v>
      </c>
      <c r="BB12" s="30">
        <f>IFERROR(IF(BB$5='A2 Intenzita dopravy'!$H$5,'A2 Intenzita dopravy'!$H12,IF(BB$5&gt;=MAX($F$68:$L$68),BA12/AZ12*BA12,IF(BB$5&lt;'A2 Intenzita dopravy'!$H$5,(INDEX($B$69:$L$136,MATCH('A2 Intenzita dopravy'!$F12&amp;'A2 Intenzita dopravy'!$G12&amp;'A2.1 Intenzita dopravy'!$E$3,$E$69:$E$136,0),MATCH(BB$5,$B$68:$L$68,1))/INDEX($B$69:$L$136,MATCH('A2 Intenzita dopravy'!$F12&amp;'A2 Intenzita dopravy'!$G12&amp;'A2.1 Intenzita dopravy'!$E$3,$E$69:$E$136,0),MATCH(BB$5,$B$68:$L$68,1)+1))^(1/5)*BC12,(INDEX($B$69:$L$136,MATCH('A2 Intenzita dopravy'!$F12&amp;'A2 Intenzita dopravy'!$G12&amp;'A2.1 Intenzita dopravy'!$E$3,$E$69:$E$136,0),MATCH(BB$5,$B$68:$L$68,1)+1)/INDEX($B$69:$L$136,MATCH('A2 Intenzita dopravy'!$F12&amp;'A2 Intenzita dopravy'!$G12&amp;'A2.1 Intenzita dopravy'!$E$3,$E$69:$E$136,0),MATCH(BB$5,$B$68:$L$68,1)))^(1/5)*BA12))),0)</f>
        <v>4721.6207935400034</v>
      </c>
    </row>
    <row r="13" spans="2:54" x14ac:dyDescent="0.2">
      <c r="B13" s="5">
        <v>7</v>
      </c>
      <c r="C13" s="5" t="str">
        <f>IF(ISBLANK('A2 Intenzita dopravy'!C13)=TRUE,"",'A2 Intenzita dopravy'!C13)</f>
        <v/>
      </c>
      <c r="D13" s="5" t="str">
        <f>IF(ISBLANK('A2 Intenzita dopravy'!D13)=TRUE,"",'A2 Intenzita dopravy'!D13)</f>
        <v/>
      </c>
      <c r="E13" s="30">
        <f>IFERROR(IF(E$5='A2 Intenzita dopravy'!$H$5,'A2 Intenzita dopravy'!$H13,IF(E$5&gt;=MAX($F$68:$L$68),D13/C13*D13,IF(E$5&lt;'A2 Intenzita dopravy'!$H$5,(INDEX($B$69:$L$136,MATCH('A2 Intenzita dopravy'!$F13&amp;'A2 Intenzita dopravy'!$G13&amp;'A2.1 Intenzita dopravy'!$E$3,$E$69:$E$136,0),MATCH(E$5,$B$68:$L$68,1))/INDEX($B$69:$L$136,MATCH('A2 Intenzita dopravy'!$F13&amp;'A2 Intenzita dopravy'!$G13&amp;'A2.1 Intenzita dopravy'!$E$3,$E$69:$E$136,0),MATCH(E$5,$B$68:$L$68,1)+1))^(1/5)*F13,(INDEX($B$69:$L$136,MATCH('A2 Intenzita dopravy'!$F13&amp;'A2 Intenzita dopravy'!$G13&amp;'A2.1 Intenzita dopravy'!$E$3,$E$69:$E$136,0),MATCH(E$5,$B$68:$L$68,1)+1)/INDEX($B$69:$L$136,MATCH('A2 Intenzita dopravy'!$F13&amp;'A2 Intenzita dopravy'!$G13&amp;'A2.1 Intenzita dopravy'!$E$3,$E$69:$E$136,0),MATCH(E$5,$B$68:$L$68,1)))^(1/5)*D13))),0)</f>
        <v>0</v>
      </c>
      <c r="F13" s="30">
        <f>IFERROR(IF(F$5='A2 Intenzita dopravy'!$H$5,'A2 Intenzita dopravy'!$H13,IF(F$5&gt;=MAX($F$68:$L$68),E13/D13*E13,IF(F$5&lt;'A2 Intenzita dopravy'!$H$5,(INDEX($B$69:$L$136,MATCH('A2 Intenzita dopravy'!$F13&amp;'A2 Intenzita dopravy'!$G13&amp;'A2.1 Intenzita dopravy'!$E$3,$E$69:$E$136,0),MATCH(F$5,$B$68:$L$68,1))/INDEX($B$69:$L$136,MATCH('A2 Intenzita dopravy'!$F13&amp;'A2 Intenzita dopravy'!$G13&amp;'A2.1 Intenzita dopravy'!$E$3,$E$69:$E$136,0),MATCH(F$5,$B$68:$L$68,1)+1))^(1/5)*G13,(INDEX($B$69:$L$136,MATCH('A2 Intenzita dopravy'!$F13&amp;'A2 Intenzita dopravy'!$G13&amp;'A2.1 Intenzita dopravy'!$E$3,$E$69:$E$136,0),MATCH(F$5,$B$68:$L$68,1)+1)/INDEX($B$69:$L$136,MATCH('A2 Intenzita dopravy'!$F13&amp;'A2 Intenzita dopravy'!$G13&amp;'A2.1 Intenzita dopravy'!$E$3,$E$69:$E$136,0),MATCH(F$5,$B$68:$L$68,1)))^(1/5)*E13))),0)</f>
        <v>0</v>
      </c>
      <c r="G13" s="30">
        <f>IFERROR(IF(G$5='A2 Intenzita dopravy'!$H$5,'A2 Intenzita dopravy'!$H13,IF(G$5&gt;=MAX($F$68:$L$68),F13/E13*F13,IF(G$5&lt;'A2 Intenzita dopravy'!$H$5,(INDEX($B$69:$L$136,MATCH('A2 Intenzita dopravy'!$F13&amp;'A2 Intenzita dopravy'!$G13&amp;'A2.1 Intenzita dopravy'!$E$3,$E$69:$E$136,0),MATCH(G$5,$B$68:$L$68,1))/INDEX($B$69:$L$136,MATCH('A2 Intenzita dopravy'!$F13&amp;'A2 Intenzita dopravy'!$G13&amp;'A2.1 Intenzita dopravy'!$E$3,$E$69:$E$136,0),MATCH(G$5,$B$68:$L$68,1)+1))^(1/5)*H13,(INDEX($B$69:$L$136,MATCH('A2 Intenzita dopravy'!$F13&amp;'A2 Intenzita dopravy'!$G13&amp;'A2.1 Intenzita dopravy'!$E$3,$E$69:$E$136,0),MATCH(G$5,$B$68:$L$68,1)+1)/INDEX($B$69:$L$136,MATCH('A2 Intenzita dopravy'!$F13&amp;'A2 Intenzita dopravy'!$G13&amp;'A2.1 Intenzita dopravy'!$E$3,$E$69:$E$136,0),MATCH(G$5,$B$68:$L$68,1)))^(1/5)*F13))),0)</f>
        <v>0</v>
      </c>
      <c r="H13" s="30">
        <f>IFERROR(IF(H$5='A2 Intenzita dopravy'!$H$5,'A2 Intenzita dopravy'!$H13,IF(H$5&gt;=MAX($F$68:$L$68),G13/F13*G13,IF(H$5&lt;'A2 Intenzita dopravy'!$H$5,(INDEX($B$69:$L$136,MATCH('A2 Intenzita dopravy'!$F13&amp;'A2 Intenzita dopravy'!$G13&amp;'A2.1 Intenzita dopravy'!$E$3,$E$69:$E$136,0),MATCH(H$5,$B$68:$L$68,1))/INDEX($B$69:$L$136,MATCH('A2 Intenzita dopravy'!$F13&amp;'A2 Intenzita dopravy'!$G13&amp;'A2.1 Intenzita dopravy'!$E$3,$E$69:$E$136,0),MATCH(H$5,$B$68:$L$68,1)+1))^(1/5)*I13,(INDEX($B$69:$L$136,MATCH('A2 Intenzita dopravy'!$F13&amp;'A2 Intenzita dopravy'!$G13&amp;'A2.1 Intenzita dopravy'!$E$3,$E$69:$E$136,0),MATCH(H$5,$B$68:$L$68,1)+1)/INDEX($B$69:$L$136,MATCH('A2 Intenzita dopravy'!$F13&amp;'A2 Intenzita dopravy'!$G13&amp;'A2.1 Intenzita dopravy'!$E$3,$E$69:$E$136,0),MATCH(H$5,$B$68:$L$68,1)))^(1/5)*G13))),0)</f>
        <v>0</v>
      </c>
      <c r="I13" s="30">
        <f>IFERROR(IF(I$5='A2 Intenzita dopravy'!$H$5,'A2 Intenzita dopravy'!$H13,IF(I$5&gt;=MAX($F$68:$L$68),H13/G13*H13,IF(I$5&lt;'A2 Intenzita dopravy'!$H$5,(INDEX($B$69:$L$136,MATCH('A2 Intenzita dopravy'!$F13&amp;'A2 Intenzita dopravy'!$G13&amp;'A2.1 Intenzita dopravy'!$E$3,$E$69:$E$136,0),MATCH(I$5,$B$68:$L$68,1))/INDEX($B$69:$L$136,MATCH('A2 Intenzita dopravy'!$F13&amp;'A2 Intenzita dopravy'!$G13&amp;'A2.1 Intenzita dopravy'!$E$3,$E$69:$E$136,0),MATCH(I$5,$B$68:$L$68,1)+1))^(1/5)*J13,(INDEX($B$69:$L$136,MATCH('A2 Intenzita dopravy'!$F13&amp;'A2 Intenzita dopravy'!$G13&amp;'A2.1 Intenzita dopravy'!$E$3,$E$69:$E$136,0),MATCH(I$5,$B$68:$L$68,1)+1)/INDEX($B$69:$L$136,MATCH('A2 Intenzita dopravy'!$F13&amp;'A2 Intenzita dopravy'!$G13&amp;'A2.1 Intenzita dopravy'!$E$3,$E$69:$E$136,0),MATCH(I$5,$B$68:$L$68,1)))^(1/5)*H13))),0)</f>
        <v>0</v>
      </c>
      <c r="J13" s="30">
        <f>IFERROR(IF(J$5='A2 Intenzita dopravy'!$H$5,'A2 Intenzita dopravy'!$H13,IF(J$5&gt;=MAX($F$68:$L$68),I13/H13*I13,IF(J$5&lt;'A2 Intenzita dopravy'!$H$5,(INDEX($B$69:$L$136,MATCH('A2 Intenzita dopravy'!$F13&amp;'A2 Intenzita dopravy'!$G13&amp;'A2.1 Intenzita dopravy'!$E$3,$E$69:$E$136,0),MATCH(J$5,$B$68:$L$68,1))/INDEX($B$69:$L$136,MATCH('A2 Intenzita dopravy'!$F13&amp;'A2 Intenzita dopravy'!$G13&amp;'A2.1 Intenzita dopravy'!$E$3,$E$69:$E$136,0),MATCH(J$5,$B$68:$L$68,1)+1))^(1/5)*K13,(INDEX($B$69:$L$136,MATCH('A2 Intenzita dopravy'!$F13&amp;'A2 Intenzita dopravy'!$G13&amp;'A2.1 Intenzita dopravy'!$E$3,$E$69:$E$136,0),MATCH(J$5,$B$68:$L$68,1)+1)/INDEX($B$69:$L$136,MATCH('A2 Intenzita dopravy'!$F13&amp;'A2 Intenzita dopravy'!$G13&amp;'A2.1 Intenzita dopravy'!$E$3,$E$69:$E$136,0),MATCH(J$5,$B$68:$L$68,1)))^(1/5)*I13))),0)</f>
        <v>0</v>
      </c>
      <c r="K13" s="30">
        <f>IFERROR(IF(K$5='A2 Intenzita dopravy'!$H$5,'A2 Intenzita dopravy'!$H13,IF(K$5&gt;=MAX($F$68:$L$68),J13/I13*J13,IF(K$5&lt;'A2 Intenzita dopravy'!$H$5,(INDEX($B$69:$L$136,MATCH('A2 Intenzita dopravy'!$F13&amp;'A2 Intenzita dopravy'!$G13&amp;'A2.1 Intenzita dopravy'!$E$3,$E$69:$E$136,0),MATCH(K$5,$B$68:$L$68,1))/INDEX($B$69:$L$136,MATCH('A2 Intenzita dopravy'!$F13&amp;'A2 Intenzita dopravy'!$G13&amp;'A2.1 Intenzita dopravy'!$E$3,$E$69:$E$136,0),MATCH(K$5,$B$68:$L$68,1)+1))^(1/5)*L13,(INDEX($B$69:$L$136,MATCH('A2 Intenzita dopravy'!$F13&amp;'A2 Intenzita dopravy'!$G13&amp;'A2.1 Intenzita dopravy'!$E$3,$E$69:$E$136,0),MATCH(K$5,$B$68:$L$68,1)+1)/INDEX($B$69:$L$136,MATCH('A2 Intenzita dopravy'!$F13&amp;'A2 Intenzita dopravy'!$G13&amp;'A2.1 Intenzita dopravy'!$E$3,$E$69:$E$136,0),MATCH(K$5,$B$68:$L$68,1)))^(1/5)*J13))),0)</f>
        <v>0</v>
      </c>
      <c r="L13" s="30">
        <f>IFERROR(IF(L$5='A2 Intenzita dopravy'!$H$5,'A2 Intenzita dopravy'!$H13,IF(L$5&gt;=MAX($F$68:$L$68),K13/J13*K13,IF(L$5&lt;'A2 Intenzita dopravy'!$H$5,(INDEX($B$69:$L$136,MATCH('A2 Intenzita dopravy'!$F13&amp;'A2 Intenzita dopravy'!$G13&amp;'A2.1 Intenzita dopravy'!$E$3,$E$69:$E$136,0),MATCH(L$5,$B$68:$L$68,1))/INDEX($B$69:$L$136,MATCH('A2 Intenzita dopravy'!$F13&amp;'A2 Intenzita dopravy'!$G13&amp;'A2.1 Intenzita dopravy'!$E$3,$E$69:$E$136,0),MATCH(L$5,$B$68:$L$68,1)+1))^(1/5)*M13,(INDEX($B$69:$L$136,MATCH('A2 Intenzita dopravy'!$F13&amp;'A2 Intenzita dopravy'!$G13&amp;'A2.1 Intenzita dopravy'!$E$3,$E$69:$E$136,0),MATCH(L$5,$B$68:$L$68,1)+1)/INDEX($B$69:$L$136,MATCH('A2 Intenzita dopravy'!$F13&amp;'A2 Intenzita dopravy'!$G13&amp;'A2.1 Intenzita dopravy'!$E$3,$E$69:$E$136,0),MATCH(L$5,$B$68:$L$68,1)))^(1/5)*K13))),0)</f>
        <v>0</v>
      </c>
      <c r="M13" s="30">
        <f>IFERROR(IF(M$5='A2 Intenzita dopravy'!$H$5,'A2 Intenzita dopravy'!$H13,IF(M$5&gt;=MAX($F$68:$L$68),L13/K13*L13,IF(M$5&lt;'A2 Intenzita dopravy'!$H$5,(INDEX($B$69:$L$136,MATCH('A2 Intenzita dopravy'!$F13&amp;'A2 Intenzita dopravy'!$G13&amp;'A2.1 Intenzita dopravy'!$E$3,$E$69:$E$136,0),MATCH(M$5,$B$68:$L$68,1))/INDEX($B$69:$L$136,MATCH('A2 Intenzita dopravy'!$F13&amp;'A2 Intenzita dopravy'!$G13&amp;'A2.1 Intenzita dopravy'!$E$3,$E$69:$E$136,0),MATCH(M$5,$B$68:$L$68,1)+1))^(1/5)*N13,(INDEX($B$69:$L$136,MATCH('A2 Intenzita dopravy'!$F13&amp;'A2 Intenzita dopravy'!$G13&amp;'A2.1 Intenzita dopravy'!$E$3,$E$69:$E$136,0),MATCH(M$5,$B$68:$L$68,1)+1)/INDEX($B$69:$L$136,MATCH('A2 Intenzita dopravy'!$F13&amp;'A2 Intenzita dopravy'!$G13&amp;'A2.1 Intenzita dopravy'!$E$3,$E$69:$E$136,0),MATCH(M$5,$B$68:$L$68,1)))^(1/5)*L13))),0)</f>
        <v>0</v>
      </c>
      <c r="N13" s="30">
        <f>IFERROR(IF(N$5='A2 Intenzita dopravy'!$H$5,'A2 Intenzita dopravy'!$H13,IF(N$5&gt;=MAX($F$68:$L$68),M13/L13*M13,IF(N$5&lt;'A2 Intenzita dopravy'!$H$5,(INDEX($B$69:$L$136,MATCH('A2 Intenzita dopravy'!$F13&amp;'A2 Intenzita dopravy'!$G13&amp;'A2.1 Intenzita dopravy'!$E$3,$E$69:$E$136,0),MATCH(N$5,$B$68:$L$68,1))/INDEX($B$69:$L$136,MATCH('A2 Intenzita dopravy'!$F13&amp;'A2 Intenzita dopravy'!$G13&amp;'A2.1 Intenzita dopravy'!$E$3,$E$69:$E$136,0),MATCH(N$5,$B$68:$L$68,1)+1))^(1/5)*O13,(INDEX($B$69:$L$136,MATCH('A2 Intenzita dopravy'!$F13&amp;'A2 Intenzita dopravy'!$G13&amp;'A2.1 Intenzita dopravy'!$E$3,$E$69:$E$136,0),MATCH(N$5,$B$68:$L$68,1)+1)/INDEX($B$69:$L$136,MATCH('A2 Intenzita dopravy'!$F13&amp;'A2 Intenzita dopravy'!$G13&amp;'A2.1 Intenzita dopravy'!$E$3,$E$69:$E$136,0),MATCH(N$5,$B$68:$L$68,1)))^(1/5)*M13))),0)</f>
        <v>0</v>
      </c>
      <c r="O13" s="30">
        <f>IFERROR(IF(O$5='A2 Intenzita dopravy'!$H$5,'A2 Intenzita dopravy'!$H13,IF(O$5&gt;=MAX($F$68:$L$68),N13/M13*N13,IF(O$5&lt;'A2 Intenzita dopravy'!$H$5,(INDEX($B$69:$L$136,MATCH('A2 Intenzita dopravy'!$F13&amp;'A2 Intenzita dopravy'!$G13&amp;'A2.1 Intenzita dopravy'!$E$3,$E$69:$E$136,0),MATCH(O$5,$B$68:$L$68,1))/INDEX($B$69:$L$136,MATCH('A2 Intenzita dopravy'!$F13&amp;'A2 Intenzita dopravy'!$G13&amp;'A2.1 Intenzita dopravy'!$E$3,$E$69:$E$136,0),MATCH(O$5,$B$68:$L$68,1)+1))^(1/5)*P13,(INDEX($B$69:$L$136,MATCH('A2 Intenzita dopravy'!$F13&amp;'A2 Intenzita dopravy'!$G13&amp;'A2.1 Intenzita dopravy'!$E$3,$E$69:$E$136,0),MATCH(O$5,$B$68:$L$68,1)+1)/INDEX($B$69:$L$136,MATCH('A2 Intenzita dopravy'!$F13&amp;'A2 Intenzita dopravy'!$G13&amp;'A2.1 Intenzita dopravy'!$E$3,$E$69:$E$136,0),MATCH(O$5,$B$68:$L$68,1)))^(1/5)*N13))),0)</f>
        <v>0</v>
      </c>
      <c r="P13" s="30">
        <f>IFERROR(IF(P$5='A2 Intenzita dopravy'!$H$5,'A2 Intenzita dopravy'!$H13,IF(P$5&gt;=MAX($F$68:$L$68),O13/N13*O13,IF(P$5&lt;'A2 Intenzita dopravy'!$H$5,(INDEX($B$69:$L$136,MATCH('A2 Intenzita dopravy'!$F13&amp;'A2 Intenzita dopravy'!$G13&amp;'A2.1 Intenzita dopravy'!$E$3,$E$69:$E$136,0),MATCH(P$5,$B$68:$L$68,1))/INDEX($B$69:$L$136,MATCH('A2 Intenzita dopravy'!$F13&amp;'A2 Intenzita dopravy'!$G13&amp;'A2.1 Intenzita dopravy'!$E$3,$E$69:$E$136,0),MATCH(P$5,$B$68:$L$68,1)+1))^(1/5)*Q13,(INDEX($B$69:$L$136,MATCH('A2 Intenzita dopravy'!$F13&amp;'A2 Intenzita dopravy'!$G13&amp;'A2.1 Intenzita dopravy'!$E$3,$E$69:$E$136,0),MATCH(P$5,$B$68:$L$68,1)+1)/INDEX($B$69:$L$136,MATCH('A2 Intenzita dopravy'!$F13&amp;'A2 Intenzita dopravy'!$G13&amp;'A2.1 Intenzita dopravy'!$E$3,$E$69:$E$136,0),MATCH(P$5,$B$68:$L$68,1)))^(1/5)*O13))),0)</f>
        <v>0</v>
      </c>
      <c r="Q13" s="30">
        <f>IFERROR(IF(Q$5='A2 Intenzita dopravy'!$H$5,'A2 Intenzita dopravy'!$H13,IF(Q$5&gt;=MAX($F$68:$L$68),P13/O13*P13,IF(Q$5&lt;'A2 Intenzita dopravy'!$H$5,(INDEX($B$69:$L$136,MATCH('A2 Intenzita dopravy'!$F13&amp;'A2 Intenzita dopravy'!$G13&amp;'A2.1 Intenzita dopravy'!$E$3,$E$69:$E$136,0),MATCH(Q$5,$B$68:$L$68,1))/INDEX($B$69:$L$136,MATCH('A2 Intenzita dopravy'!$F13&amp;'A2 Intenzita dopravy'!$G13&amp;'A2.1 Intenzita dopravy'!$E$3,$E$69:$E$136,0),MATCH(Q$5,$B$68:$L$68,1)+1))^(1/5)*R13,(INDEX($B$69:$L$136,MATCH('A2 Intenzita dopravy'!$F13&amp;'A2 Intenzita dopravy'!$G13&amp;'A2.1 Intenzita dopravy'!$E$3,$E$69:$E$136,0),MATCH(Q$5,$B$68:$L$68,1)+1)/INDEX($B$69:$L$136,MATCH('A2 Intenzita dopravy'!$F13&amp;'A2 Intenzita dopravy'!$G13&amp;'A2.1 Intenzita dopravy'!$E$3,$E$69:$E$136,0),MATCH(Q$5,$B$68:$L$68,1)))^(1/5)*P13))),0)</f>
        <v>0</v>
      </c>
      <c r="R13" s="30">
        <f>IFERROR(IF(R$5='A2 Intenzita dopravy'!$H$5,'A2 Intenzita dopravy'!$H13,IF(R$5&gt;=MAX($F$68:$L$68),Q13/P13*Q13,IF(R$5&lt;'A2 Intenzita dopravy'!$H$5,(INDEX($B$69:$L$136,MATCH('A2 Intenzita dopravy'!$F13&amp;'A2 Intenzita dopravy'!$G13&amp;'A2.1 Intenzita dopravy'!$E$3,$E$69:$E$136,0),MATCH(R$5,$B$68:$L$68,1))/INDEX($B$69:$L$136,MATCH('A2 Intenzita dopravy'!$F13&amp;'A2 Intenzita dopravy'!$G13&amp;'A2.1 Intenzita dopravy'!$E$3,$E$69:$E$136,0),MATCH(R$5,$B$68:$L$68,1)+1))^(1/5)*S13,(INDEX($B$69:$L$136,MATCH('A2 Intenzita dopravy'!$F13&amp;'A2 Intenzita dopravy'!$G13&amp;'A2.1 Intenzita dopravy'!$E$3,$E$69:$E$136,0),MATCH(R$5,$B$68:$L$68,1)+1)/INDEX($B$69:$L$136,MATCH('A2 Intenzita dopravy'!$F13&amp;'A2 Intenzita dopravy'!$G13&amp;'A2.1 Intenzita dopravy'!$E$3,$E$69:$E$136,0),MATCH(R$5,$B$68:$L$68,1)))^(1/5)*Q13))),0)</f>
        <v>0</v>
      </c>
      <c r="S13" s="30">
        <f>IFERROR(IF(S$5='A2 Intenzita dopravy'!$H$5,'A2 Intenzita dopravy'!$H13,IF(S$5&gt;=MAX($F$68:$L$68),R13/Q13*R13,IF(S$5&lt;'A2 Intenzita dopravy'!$H$5,(INDEX($B$69:$L$136,MATCH('A2 Intenzita dopravy'!$F13&amp;'A2 Intenzita dopravy'!$G13&amp;'A2.1 Intenzita dopravy'!$E$3,$E$69:$E$136,0),MATCH(S$5,$B$68:$L$68,1))/INDEX($B$69:$L$136,MATCH('A2 Intenzita dopravy'!$F13&amp;'A2 Intenzita dopravy'!$G13&amp;'A2.1 Intenzita dopravy'!$E$3,$E$69:$E$136,0),MATCH(S$5,$B$68:$L$68,1)+1))^(1/5)*T13,(INDEX($B$69:$L$136,MATCH('A2 Intenzita dopravy'!$F13&amp;'A2 Intenzita dopravy'!$G13&amp;'A2.1 Intenzita dopravy'!$E$3,$E$69:$E$136,0),MATCH(S$5,$B$68:$L$68,1)+1)/INDEX($B$69:$L$136,MATCH('A2 Intenzita dopravy'!$F13&amp;'A2 Intenzita dopravy'!$G13&amp;'A2.1 Intenzita dopravy'!$E$3,$E$69:$E$136,0),MATCH(S$5,$B$68:$L$68,1)))^(1/5)*R13))),0)</f>
        <v>0</v>
      </c>
      <c r="T13" s="30">
        <f>IFERROR(IF(T$5='A2 Intenzita dopravy'!$H$5,'A2 Intenzita dopravy'!$H13,IF(T$5&gt;=MAX($F$68:$L$68),S13/R13*S13,IF(T$5&lt;'A2 Intenzita dopravy'!$H$5,(INDEX($B$69:$L$136,MATCH('A2 Intenzita dopravy'!$F13&amp;'A2 Intenzita dopravy'!$G13&amp;'A2.1 Intenzita dopravy'!$E$3,$E$69:$E$136,0),MATCH(T$5,$B$68:$L$68,1))/INDEX($B$69:$L$136,MATCH('A2 Intenzita dopravy'!$F13&amp;'A2 Intenzita dopravy'!$G13&amp;'A2.1 Intenzita dopravy'!$E$3,$E$69:$E$136,0),MATCH(T$5,$B$68:$L$68,1)+1))^(1/5)*U13,(INDEX($B$69:$L$136,MATCH('A2 Intenzita dopravy'!$F13&amp;'A2 Intenzita dopravy'!$G13&amp;'A2.1 Intenzita dopravy'!$E$3,$E$69:$E$136,0),MATCH(T$5,$B$68:$L$68,1)+1)/INDEX($B$69:$L$136,MATCH('A2 Intenzita dopravy'!$F13&amp;'A2 Intenzita dopravy'!$G13&amp;'A2.1 Intenzita dopravy'!$E$3,$E$69:$E$136,0),MATCH(T$5,$B$68:$L$68,1)))^(1/5)*S13))),0)</f>
        <v>0</v>
      </c>
      <c r="U13" s="30">
        <f>IFERROR(IF(U$5='A2 Intenzita dopravy'!$H$5,'A2 Intenzita dopravy'!$H13,IF(U$5&gt;=MAX($F$68:$L$68),T13/S13*T13,IF(U$5&lt;'A2 Intenzita dopravy'!$H$5,(INDEX($B$69:$L$136,MATCH('A2 Intenzita dopravy'!$F13&amp;'A2 Intenzita dopravy'!$G13&amp;'A2.1 Intenzita dopravy'!$E$3,$E$69:$E$136,0),MATCH(U$5,$B$68:$L$68,1))/INDEX($B$69:$L$136,MATCH('A2 Intenzita dopravy'!$F13&amp;'A2 Intenzita dopravy'!$G13&amp;'A2.1 Intenzita dopravy'!$E$3,$E$69:$E$136,0),MATCH(U$5,$B$68:$L$68,1)+1))^(1/5)*V13,(INDEX($B$69:$L$136,MATCH('A2 Intenzita dopravy'!$F13&amp;'A2 Intenzita dopravy'!$G13&amp;'A2.1 Intenzita dopravy'!$E$3,$E$69:$E$136,0),MATCH(U$5,$B$68:$L$68,1)+1)/INDEX($B$69:$L$136,MATCH('A2 Intenzita dopravy'!$F13&amp;'A2 Intenzita dopravy'!$G13&amp;'A2.1 Intenzita dopravy'!$E$3,$E$69:$E$136,0),MATCH(U$5,$B$68:$L$68,1)))^(1/5)*T13))),0)</f>
        <v>0</v>
      </c>
      <c r="V13" s="30">
        <f>IFERROR(IF(V$5='A2 Intenzita dopravy'!$H$5,'A2 Intenzita dopravy'!$H13,IF(V$5&gt;=MAX($F$68:$L$68),U13/T13*U13,IF(V$5&lt;'A2 Intenzita dopravy'!$H$5,(INDEX($B$69:$L$136,MATCH('A2 Intenzita dopravy'!$F13&amp;'A2 Intenzita dopravy'!$G13&amp;'A2.1 Intenzita dopravy'!$E$3,$E$69:$E$136,0),MATCH(V$5,$B$68:$L$68,1))/INDEX($B$69:$L$136,MATCH('A2 Intenzita dopravy'!$F13&amp;'A2 Intenzita dopravy'!$G13&amp;'A2.1 Intenzita dopravy'!$E$3,$E$69:$E$136,0),MATCH(V$5,$B$68:$L$68,1)+1))^(1/5)*W13,(INDEX($B$69:$L$136,MATCH('A2 Intenzita dopravy'!$F13&amp;'A2 Intenzita dopravy'!$G13&amp;'A2.1 Intenzita dopravy'!$E$3,$E$69:$E$136,0),MATCH(V$5,$B$68:$L$68,1)+1)/INDEX($B$69:$L$136,MATCH('A2 Intenzita dopravy'!$F13&amp;'A2 Intenzita dopravy'!$G13&amp;'A2.1 Intenzita dopravy'!$E$3,$E$69:$E$136,0),MATCH(V$5,$B$68:$L$68,1)))^(1/5)*U13))),0)</f>
        <v>0</v>
      </c>
      <c r="W13" s="30">
        <f>IFERROR(IF(W$5='A2 Intenzita dopravy'!$H$5,'A2 Intenzita dopravy'!$H13,IF(W$5&gt;=MAX($F$68:$L$68),V13/U13*V13,IF(W$5&lt;'A2 Intenzita dopravy'!$H$5,(INDEX($B$69:$L$136,MATCH('A2 Intenzita dopravy'!$F13&amp;'A2 Intenzita dopravy'!$G13&amp;'A2.1 Intenzita dopravy'!$E$3,$E$69:$E$136,0),MATCH(W$5,$B$68:$L$68,1))/INDEX($B$69:$L$136,MATCH('A2 Intenzita dopravy'!$F13&amp;'A2 Intenzita dopravy'!$G13&amp;'A2.1 Intenzita dopravy'!$E$3,$E$69:$E$136,0),MATCH(W$5,$B$68:$L$68,1)+1))^(1/5)*X13,(INDEX($B$69:$L$136,MATCH('A2 Intenzita dopravy'!$F13&amp;'A2 Intenzita dopravy'!$G13&amp;'A2.1 Intenzita dopravy'!$E$3,$E$69:$E$136,0),MATCH(W$5,$B$68:$L$68,1)+1)/INDEX($B$69:$L$136,MATCH('A2 Intenzita dopravy'!$F13&amp;'A2 Intenzita dopravy'!$G13&amp;'A2.1 Intenzita dopravy'!$E$3,$E$69:$E$136,0),MATCH(W$5,$B$68:$L$68,1)))^(1/5)*V13))),0)</f>
        <v>0</v>
      </c>
      <c r="X13" s="30">
        <f>IFERROR(IF(X$5='A2 Intenzita dopravy'!$H$5,'A2 Intenzita dopravy'!$H13,IF(X$5&gt;=MAX($F$68:$L$68),W13/V13*W13,IF(X$5&lt;'A2 Intenzita dopravy'!$H$5,(INDEX($B$69:$L$136,MATCH('A2 Intenzita dopravy'!$F13&amp;'A2 Intenzita dopravy'!$G13&amp;'A2.1 Intenzita dopravy'!$E$3,$E$69:$E$136,0),MATCH(X$5,$B$68:$L$68,1))/INDEX($B$69:$L$136,MATCH('A2 Intenzita dopravy'!$F13&amp;'A2 Intenzita dopravy'!$G13&amp;'A2.1 Intenzita dopravy'!$E$3,$E$69:$E$136,0),MATCH(X$5,$B$68:$L$68,1)+1))^(1/5)*Y13,(INDEX($B$69:$L$136,MATCH('A2 Intenzita dopravy'!$F13&amp;'A2 Intenzita dopravy'!$G13&amp;'A2.1 Intenzita dopravy'!$E$3,$E$69:$E$136,0),MATCH(X$5,$B$68:$L$68,1)+1)/INDEX($B$69:$L$136,MATCH('A2 Intenzita dopravy'!$F13&amp;'A2 Intenzita dopravy'!$G13&amp;'A2.1 Intenzita dopravy'!$E$3,$E$69:$E$136,0),MATCH(X$5,$B$68:$L$68,1)))^(1/5)*W13))),0)</f>
        <v>0</v>
      </c>
      <c r="Y13" s="30">
        <f>IFERROR(IF(Y$5='A2 Intenzita dopravy'!$H$5,'A2 Intenzita dopravy'!$H13,IF(Y$5&gt;=MAX($F$68:$L$68),X13/W13*X13,IF(Y$5&lt;'A2 Intenzita dopravy'!$H$5,(INDEX($B$69:$L$136,MATCH('A2 Intenzita dopravy'!$F13&amp;'A2 Intenzita dopravy'!$G13&amp;'A2.1 Intenzita dopravy'!$E$3,$E$69:$E$136,0),MATCH(Y$5,$B$68:$L$68,1))/INDEX($B$69:$L$136,MATCH('A2 Intenzita dopravy'!$F13&amp;'A2 Intenzita dopravy'!$G13&amp;'A2.1 Intenzita dopravy'!$E$3,$E$69:$E$136,0),MATCH(Y$5,$B$68:$L$68,1)+1))^(1/5)*Z13,(INDEX($B$69:$L$136,MATCH('A2 Intenzita dopravy'!$F13&amp;'A2 Intenzita dopravy'!$G13&amp;'A2.1 Intenzita dopravy'!$E$3,$E$69:$E$136,0),MATCH(Y$5,$B$68:$L$68,1)+1)/INDEX($B$69:$L$136,MATCH('A2 Intenzita dopravy'!$F13&amp;'A2 Intenzita dopravy'!$G13&amp;'A2.1 Intenzita dopravy'!$E$3,$E$69:$E$136,0),MATCH(Y$5,$B$68:$L$68,1)))^(1/5)*X13))),0)</f>
        <v>0</v>
      </c>
      <c r="Z13" s="30">
        <f>IFERROR(IF(Z$5='A2 Intenzita dopravy'!$H$5,'A2 Intenzita dopravy'!$H13,IF(Z$5&gt;=MAX($F$68:$L$68),Y13/X13*Y13,IF(Z$5&lt;'A2 Intenzita dopravy'!$H$5,(INDEX($B$69:$L$136,MATCH('A2 Intenzita dopravy'!$F13&amp;'A2 Intenzita dopravy'!$G13&amp;'A2.1 Intenzita dopravy'!$E$3,$E$69:$E$136,0),MATCH(Z$5,$B$68:$L$68,1))/INDEX($B$69:$L$136,MATCH('A2 Intenzita dopravy'!$F13&amp;'A2 Intenzita dopravy'!$G13&amp;'A2.1 Intenzita dopravy'!$E$3,$E$69:$E$136,0),MATCH(Z$5,$B$68:$L$68,1)+1))^(1/5)*AA13,(INDEX($B$69:$L$136,MATCH('A2 Intenzita dopravy'!$F13&amp;'A2 Intenzita dopravy'!$G13&amp;'A2.1 Intenzita dopravy'!$E$3,$E$69:$E$136,0),MATCH(Z$5,$B$68:$L$68,1)+1)/INDEX($B$69:$L$136,MATCH('A2 Intenzita dopravy'!$F13&amp;'A2 Intenzita dopravy'!$G13&amp;'A2.1 Intenzita dopravy'!$E$3,$E$69:$E$136,0),MATCH(Z$5,$B$68:$L$68,1)))^(1/5)*Y13))),0)</f>
        <v>0</v>
      </c>
      <c r="AA13" s="30">
        <f>IFERROR(IF(AA$5='A2 Intenzita dopravy'!$H$5,'A2 Intenzita dopravy'!$H13,IF(AA$5&gt;=MAX($F$68:$L$68),Z13/Y13*Z13,IF(AA$5&lt;'A2 Intenzita dopravy'!$H$5,(INDEX($B$69:$L$136,MATCH('A2 Intenzita dopravy'!$F13&amp;'A2 Intenzita dopravy'!$G13&amp;'A2.1 Intenzita dopravy'!$E$3,$E$69:$E$136,0),MATCH(AA$5,$B$68:$L$68,1))/INDEX($B$69:$L$136,MATCH('A2 Intenzita dopravy'!$F13&amp;'A2 Intenzita dopravy'!$G13&amp;'A2.1 Intenzita dopravy'!$E$3,$E$69:$E$136,0),MATCH(AA$5,$B$68:$L$68,1)+1))^(1/5)*AB13,(INDEX($B$69:$L$136,MATCH('A2 Intenzita dopravy'!$F13&amp;'A2 Intenzita dopravy'!$G13&amp;'A2.1 Intenzita dopravy'!$E$3,$E$69:$E$136,0),MATCH(AA$5,$B$68:$L$68,1)+1)/INDEX($B$69:$L$136,MATCH('A2 Intenzita dopravy'!$F13&amp;'A2 Intenzita dopravy'!$G13&amp;'A2.1 Intenzita dopravy'!$E$3,$E$69:$E$136,0),MATCH(AA$5,$B$68:$L$68,1)))^(1/5)*Z13))),0)</f>
        <v>0</v>
      </c>
      <c r="AB13" s="30">
        <f>IFERROR(IF(AB$5='A2 Intenzita dopravy'!$H$5,'A2 Intenzita dopravy'!$H13,IF(AB$5&gt;=MAX($F$68:$L$68),AA13/Z13*AA13,IF(AB$5&lt;'A2 Intenzita dopravy'!$H$5,(INDEX($B$69:$L$136,MATCH('A2 Intenzita dopravy'!$F13&amp;'A2 Intenzita dopravy'!$G13&amp;'A2.1 Intenzita dopravy'!$E$3,$E$69:$E$136,0),MATCH(AB$5,$B$68:$L$68,1))/INDEX($B$69:$L$136,MATCH('A2 Intenzita dopravy'!$F13&amp;'A2 Intenzita dopravy'!$G13&amp;'A2.1 Intenzita dopravy'!$E$3,$E$69:$E$136,0),MATCH(AB$5,$B$68:$L$68,1)+1))^(1/5)*AC13,(INDEX($B$69:$L$136,MATCH('A2 Intenzita dopravy'!$F13&amp;'A2 Intenzita dopravy'!$G13&amp;'A2.1 Intenzita dopravy'!$E$3,$E$69:$E$136,0),MATCH(AB$5,$B$68:$L$68,1)+1)/INDEX($B$69:$L$136,MATCH('A2 Intenzita dopravy'!$F13&amp;'A2 Intenzita dopravy'!$G13&amp;'A2.1 Intenzita dopravy'!$E$3,$E$69:$E$136,0),MATCH(AB$5,$B$68:$L$68,1)))^(1/5)*AA13))),0)</f>
        <v>0</v>
      </c>
      <c r="AC13" s="30">
        <f>IFERROR(IF(AC$5='A2 Intenzita dopravy'!$H$5,'A2 Intenzita dopravy'!$H13,IF(AC$5&gt;=MAX($F$68:$L$68),AB13/AA13*AB13,IF(AC$5&lt;'A2 Intenzita dopravy'!$H$5,(INDEX($B$69:$L$136,MATCH('A2 Intenzita dopravy'!$F13&amp;'A2 Intenzita dopravy'!$G13&amp;'A2.1 Intenzita dopravy'!$E$3,$E$69:$E$136,0),MATCH(AC$5,$B$68:$L$68,1))/INDEX($B$69:$L$136,MATCH('A2 Intenzita dopravy'!$F13&amp;'A2 Intenzita dopravy'!$G13&amp;'A2.1 Intenzita dopravy'!$E$3,$E$69:$E$136,0),MATCH(AC$5,$B$68:$L$68,1)+1))^(1/5)*AD13,(INDEX($B$69:$L$136,MATCH('A2 Intenzita dopravy'!$F13&amp;'A2 Intenzita dopravy'!$G13&amp;'A2.1 Intenzita dopravy'!$E$3,$E$69:$E$136,0),MATCH(AC$5,$B$68:$L$68,1)+1)/INDEX($B$69:$L$136,MATCH('A2 Intenzita dopravy'!$F13&amp;'A2 Intenzita dopravy'!$G13&amp;'A2.1 Intenzita dopravy'!$E$3,$E$69:$E$136,0),MATCH(AC$5,$B$68:$L$68,1)))^(1/5)*AB13))),0)</f>
        <v>0</v>
      </c>
      <c r="AD13" s="30">
        <f>IFERROR(IF(AD$5='A2 Intenzita dopravy'!$H$5,'A2 Intenzita dopravy'!$H13,IF(AD$5&gt;=MAX($F$68:$L$68),AC13/AB13*AC13,IF(AD$5&lt;'A2 Intenzita dopravy'!$H$5,(INDEX($B$69:$L$136,MATCH('A2 Intenzita dopravy'!$F13&amp;'A2 Intenzita dopravy'!$G13&amp;'A2.1 Intenzita dopravy'!$E$3,$E$69:$E$136,0),MATCH(AD$5,$B$68:$L$68,1))/INDEX($B$69:$L$136,MATCH('A2 Intenzita dopravy'!$F13&amp;'A2 Intenzita dopravy'!$G13&amp;'A2.1 Intenzita dopravy'!$E$3,$E$69:$E$136,0),MATCH(AD$5,$B$68:$L$68,1)+1))^(1/5)*AE13,(INDEX($B$69:$L$136,MATCH('A2 Intenzita dopravy'!$F13&amp;'A2 Intenzita dopravy'!$G13&amp;'A2.1 Intenzita dopravy'!$E$3,$E$69:$E$136,0),MATCH(AD$5,$B$68:$L$68,1)+1)/INDEX($B$69:$L$136,MATCH('A2 Intenzita dopravy'!$F13&amp;'A2 Intenzita dopravy'!$G13&amp;'A2.1 Intenzita dopravy'!$E$3,$E$69:$E$136,0),MATCH(AD$5,$B$68:$L$68,1)))^(1/5)*AC13))),0)</f>
        <v>0</v>
      </c>
      <c r="AE13" s="30">
        <f>IFERROR(IF(AE$5='A2 Intenzita dopravy'!$H$5,'A2 Intenzita dopravy'!$H13,IF(AE$5&gt;=MAX($F$68:$L$68),AD13/AC13*AD13,IF(AE$5&lt;'A2 Intenzita dopravy'!$H$5,(INDEX($B$69:$L$136,MATCH('A2 Intenzita dopravy'!$F13&amp;'A2 Intenzita dopravy'!$G13&amp;'A2.1 Intenzita dopravy'!$E$3,$E$69:$E$136,0),MATCH(AE$5,$B$68:$L$68,1))/INDEX($B$69:$L$136,MATCH('A2 Intenzita dopravy'!$F13&amp;'A2 Intenzita dopravy'!$G13&amp;'A2.1 Intenzita dopravy'!$E$3,$E$69:$E$136,0),MATCH(AE$5,$B$68:$L$68,1)+1))^(1/5)*AF13,(INDEX($B$69:$L$136,MATCH('A2 Intenzita dopravy'!$F13&amp;'A2 Intenzita dopravy'!$G13&amp;'A2.1 Intenzita dopravy'!$E$3,$E$69:$E$136,0),MATCH(AE$5,$B$68:$L$68,1)+1)/INDEX($B$69:$L$136,MATCH('A2 Intenzita dopravy'!$F13&amp;'A2 Intenzita dopravy'!$G13&amp;'A2.1 Intenzita dopravy'!$E$3,$E$69:$E$136,0),MATCH(AE$5,$B$68:$L$68,1)))^(1/5)*AD13))),0)</f>
        <v>0</v>
      </c>
      <c r="AF13" s="30">
        <f>IFERROR(IF(AF$5='A2 Intenzita dopravy'!$H$5,'A2 Intenzita dopravy'!$H13,IF(AF$5&gt;=MAX($F$68:$L$68),AE13/AD13*AE13,IF(AF$5&lt;'A2 Intenzita dopravy'!$H$5,(INDEX($B$69:$L$136,MATCH('A2 Intenzita dopravy'!$F13&amp;'A2 Intenzita dopravy'!$G13&amp;'A2.1 Intenzita dopravy'!$E$3,$E$69:$E$136,0),MATCH(AF$5,$B$68:$L$68,1))/INDEX($B$69:$L$136,MATCH('A2 Intenzita dopravy'!$F13&amp;'A2 Intenzita dopravy'!$G13&amp;'A2.1 Intenzita dopravy'!$E$3,$E$69:$E$136,0),MATCH(AF$5,$B$68:$L$68,1)+1))^(1/5)*AG13,(INDEX($B$69:$L$136,MATCH('A2 Intenzita dopravy'!$F13&amp;'A2 Intenzita dopravy'!$G13&amp;'A2.1 Intenzita dopravy'!$E$3,$E$69:$E$136,0),MATCH(AF$5,$B$68:$L$68,1)+1)/INDEX($B$69:$L$136,MATCH('A2 Intenzita dopravy'!$F13&amp;'A2 Intenzita dopravy'!$G13&amp;'A2.1 Intenzita dopravy'!$E$3,$E$69:$E$136,0),MATCH(AF$5,$B$68:$L$68,1)))^(1/5)*AE13))),0)</f>
        <v>0</v>
      </c>
      <c r="AG13" s="30">
        <f>IFERROR(IF(AG$5='A2 Intenzita dopravy'!$H$5,'A2 Intenzita dopravy'!$H13,IF(AG$5&gt;=MAX($F$68:$L$68),AF13/AE13*AF13,IF(AG$5&lt;'A2 Intenzita dopravy'!$H$5,(INDEX($B$69:$L$136,MATCH('A2 Intenzita dopravy'!$F13&amp;'A2 Intenzita dopravy'!$G13&amp;'A2.1 Intenzita dopravy'!$E$3,$E$69:$E$136,0),MATCH(AG$5,$B$68:$L$68,1))/INDEX($B$69:$L$136,MATCH('A2 Intenzita dopravy'!$F13&amp;'A2 Intenzita dopravy'!$G13&amp;'A2.1 Intenzita dopravy'!$E$3,$E$69:$E$136,0),MATCH(AG$5,$B$68:$L$68,1)+1))^(1/5)*AH13,(INDEX($B$69:$L$136,MATCH('A2 Intenzita dopravy'!$F13&amp;'A2 Intenzita dopravy'!$G13&amp;'A2.1 Intenzita dopravy'!$E$3,$E$69:$E$136,0),MATCH(AG$5,$B$68:$L$68,1)+1)/INDEX($B$69:$L$136,MATCH('A2 Intenzita dopravy'!$F13&amp;'A2 Intenzita dopravy'!$G13&amp;'A2.1 Intenzita dopravy'!$E$3,$E$69:$E$136,0),MATCH(AG$5,$B$68:$L$68,1)))^(1/5)*AF13))),0)</f>
        <v>0</v>
      </c>
      <c r="AH13" s="30">
        <f>IFERROR(IF(AH$5='A2 Intenzita dopravy'!$H$5,'A2 Intenzita dopravy'!$H13,IF(AH$5&gt;=MAX($F$68:$L$68),AG13/AF13*AG13,IF(AH$5&lt;'A2 Intenzita dopravy'!$H$5,(INDEX($B$69:$L$136,MATCH('A2 Intenzita dopravy'!$F13&amp;'A2 Intenzita dopravy'!$G13&amp;'A2.1 Intenzita dopravy'!$E$3,$E$69:$E$136,0),MATCH(AH$5,$B$68:$L$68,1))/INDEX($B$69:$L$136,MATCH('A2 Intenzita dopravy'!$F13&amp;'A2 Intenzita dopravy'!$G13&amp;'A2.1 Intenzita dopravy'!$E$3,$E$69:$E$136,0),MATCH(AH$5,$B$68:$L$68,1)+1))^(1/5)*AI13,(INDEX($B$69:$L$136,MATCH('A2 Intenzita dopravy'!$F13&amp;'A2 Intenzita dopravy'!$G13&amp;'A2.1 Intenzita dopravy'!$E$3,$E$69:$E$136,0),MATCH(AH$5,$B$68:$L$68,1)+1)/INDEX($B$69:$L$136,MATCH('A2 Intenzita dopravy'!$F13&amp;'A2 Intenzita dopravy'!$G13&amp;'A2.1 Intenzita dopravy'!$E$3,$E$69:$E$136,0),MATCH(AH$5,$B$68:$L$68,1)))^(1/5)*AG13))),0)</f>
        <v>0</v>
      </c>
      <c r="AI13" s="30">
        <f>IFERROR(IF(AI$5='A2 Intenzita dopravy'!$H$5,'A2 Intenzita dopravy'!$H13,IF(AI$5&gt;=MAX($F$68:$L$68),AH13/AG13*AH13,IF(AI$5&lt;'A2 Intenzita dopravy'!$H$5,(INDEX($B$69:$L$136,MATCH('A2 Intenzita dopravy'!$F13&amp;'A2 Intenzita dopravy'!$G13&amp;'A2.1 Intenzita dopravy'!$E$3,$E$69:$E$136,0),MATCH(AI$5,$B$68:$L$68,1))/INDEX($B$69:$L$136,MATCH('A2 Intenzita dopravy'!$F13&amp;'A2 Intenzita dopravy'!$G13&amp;'A2.1 Intenzita dopravy'!$E$3,$E$69:$E$136,0),MATCH(AI$5,$B$68:$L$68,1)+1))^(1/5)*AJ13,(INDEX($B$69:$L$136,MATCH('A2 Intenzita dopravy'!$F13&amp;'A2 Intenzita dopravy'!$G13&amp;'A2.1 Intenzita dopravy'!$E$3,$E$69:$E$136,0),MATCH(AI$5,$B$68:$L$68,1)+1)/INDEX($B$69:$L$136,MATCH('A2 Intenzita dopravy'!$F13&amp;'A2 Intenzita dopravy'!$G13&amp;'A2.1 Intenzita dopravy'!$E$3,$E$69:$E$136,0),MATCH(AI$5,$B$68:$L$68,1)))^(1/5)*AH13))),0)</f>
        <v>0</v>
      </c>
      <c r="AJ13" s="30">
        <f>IFERROR(IF(AJ$5='A2 Intenzita dopravy'!$H$5,'A2 Intenzita dopravy'!$H13,IF(AJ$5&gt;=MAX($F$68:$L$68),AI13/AH13*AI13,IF(AJ$5&lt;'A2 Intenzita dopravy'!$H$5,(INDEX($B$69:$L$136,MATCH('A2 Intenzita dopravy'!$F13&amp;'A2 Intenzita dopravy'!$G13&amp;'A2.1 Intenzita dopravy'!$E$3,$E$69:$E$136,0),MATCH(AJ$5,$B$68:$L$68,1))/INDEX($B$69:$L$136,MATCH('A2 Intenzita dopravy'!$F13&amp;'A2 Intenzita dopravy'!$G13&amp;'A2.1 Intenzita dopravy'!$E$3,$E$69:$E$136,0),MATCH(AJ$5,$B$68:$L$68,1)+1))^(1/5)*AK13,(INDEX($B$69:$L$136,MATCH('A2 Intenzita dopravy'!$F13&amp;'A2 Intenzita dopravy'!$G13&amp;'A2.1 Intenzita dopravy'!$E$3,$E$69:$E$136,0),MATCH(AJ$5,$B$68:$L$68,1)+1)/INDEX($B$69:$L$136,MATCH('A2 Intenzita dopravy'!$F13&amp;'A2 Intenzita dopravy'!$G13&amp;'A2.1 Intenzita dopravy'!$E$3,$E$69:$E$136,0),MATCH(AJ$5,$B$68:$L$68,1)))^(1/5)*AI13))),0)</f>
        <v>0</v>
      </c>
      <c r="AK13" s="30">
        <f>IFERROR(IF(AK$5='A2 Intenzita dopravy'!$H$5,'A2 Intenzita dopravy'!$H13,IF(AK$5&gt;=MAX($F$68:$L$68),AJ13/AI13*AJ13,IF(AK$5&lt;'A2 Intenzita dopravy'!$H$5,(INDEX($B$69:$L$136,MATCH('A2 Intenzita dopravy'!$F13&amp;'A2 Intenzita dopravy'!$G13&amp;'A2.1 Intenzita dopravy'!$E$3,$E$69:$E$136,0),MATCH(AK$5,$B$68:$L$68,1))/INDEX($B$69:$L$136,MATCH('A2 Intenzita dopravy'!$F13&amp;'A2 Intenzita dopravy'!$G13&amp;'A2.1 Intenzita dopravy'!$E$3,$E$69:$E$136,0),MATCH(AK$5,$B$68:$L$68,1)+1))^(1/5)*AL13,(INDEX($B$69:$L$136,MATCH('A2 Intenzita dopravy'!$F13&amp;'A2 Intenzita dopravy'!$G13&amp;'A2.1 Intenzita dopravy'!$E$3,$E$69:$E$136,0),MATCH(AK$5,$B$68:$L$68,1)+1)/INDEX($B$69:$L$136,MATCH('A2 Intenzita dopravy'!$F13&amp;'A2 Intenzita dopravy'!$G13&amp;'A2.1 Intenzita dopravy'!$E$3,$E$69:$E$136,0),MATCH(AK$5,$B$68:$L$68,1)))^(1/5)*AJ13))),0)</f>
        <v>0</v>
      </c>
      <c r="AL13" s="30">
        <f>IFERROR(IF(AL$5='A2 Intenzita dopravy'!$H$5,'A2 Intenzita dopravy'!$H13,IF(AL$5&gt;=MAX($F$68:$L$68),AK13/AJ13*AK13,IF(AL$5&lt;'A2 Intenzita dopravy'!$H$5,(INDEX($B$69:$L$136,MATCH('A2 Intenzita dopravy'!$F13&amp;'A2 Intenzita dopravy'!$G13&amp;'A2.1 Intenzita dopravy'!$E$3,$E$69:$E$136,0),MATCH(AL$5,$B$68:$L$68,1))/INDEX($B$69:$L$136,MATCH('A2 Intenzita dopravy'!$F13&amp;'A2 Intenzita dopravy'!$G13&amp;'A2.1 Intenzita dopravy'!$E$3,$E$69:$E$136,0),MATCH(AL$5,$B$68:$L$68,1)+1))^(1/5)*AM13,(INDEX($B$69:$L$136,MATCH('A2 Intenzita dopravy'!$F13&amp;'A2 Intenzita dopravy'!$G13&amp;'A2.1 Intenzita dopravy'!$E$3,$E$69:$E$136,0),MATCH(AL$5,$B$68:$L$68,1)+1)/INDEX($B$69:$L$136,MATCH('A2 Intenzita dopravy'!$F13&amp;'A2 Intenzita dopravy'!$G13&amp;'A2.1 Intenzita dopravy'!$E$3,$E$69:$E$136,0),MATCH(AL$5,$B$68:$L$68,1)))^(1/5)*AK13))),0)</f>
        <v>0</v>
      </c>
      <c r="AM13" s="30">
        <f>IFERROR(IF(AM$5='A2 Intenzita dopravy'!$H$5,'A2 Intenzita dopravy'!$H13,IF(AM$5&gt;=MAX($F$68:$L$68),AL13/AK13*AL13,IF(AM$5&lt;'A2 Intenzita dopravy'!$H$5,(INDEX($B$69:$L$136,MATCH('A2 Intenzita dopravy'!$F13&amp;'A2 Intenzita dopravy'!$G13&amp;'A2.1 Intenzita dopravy'!$E$3,$E$69:$E$136,0),MATCH(AM$5,$B$68:$L$68,1))/INDEX($B$69:$L$136,MATCH('A2 Intenzita dopravy'!$F13&amp;'A2 Intenzita dopravy'!$G13&amp;'A2.1 Intenzita dopravy'!$E$3,$E$69:$E$136,0),MATCH(AM$5,$B$68:$L$68,1)+1))^(1/5)*AN13,(INDEX($B$69:$L$136,MATCH('A2 Intenzita dopravy'!$F13&amp;'A2 Intenzita dopravy'!$G13&amp;'A2.1 Intenzita dopravy'!$E$3,$E$69:$E$136,0),MATCH(AM$5,$B$68:$L$68,1)+1)/INDEX($B$69:$L$136,MATCH('A2 Intenzita dopravy'!$F13&amp;'A2 Intenzita dopravy'!$G13&amp;'A2.1 Intenzita dopravy'!$E$3,$E$69:$E$136,0),MATCH(AM$5,$B$68:$L$68,1)))^(1/5)*AL13))),0)</f>
        <v>0</v>
      </c>
      <c r="AN13" s="30">
        <f>IFERROR(IF(AN$5='A2 Intenzita dopravy'!$H$5,'A2 Intenzita dopravy'!$H13,IF(AN$5&gt;=MAX($F$68:$L$68),AM13/AL13*AM13,IF(AN$5&lt;'A2 Intenzita dopravy'!$H$5,(INDEX($B$69:$L$136,MATCH('A2 Intenzita dopravy'!$F13&amp;'A2 Intenzita dopravy'!$G13&amp;'A2.1 Intenzita dopravy'!$E$3,$E$69:$E$136,0),MATCH(AN$5,$B$68:$L$68,1))/INDEX($B$69:$L$136,MATCH('A2 Intenzita dopravy'!$F13&amp;'A2 Intenzita dopravy'!$G13&amp;'A2.1 Intenzita dopravy'!$E$3,$E$69:$E$136,0),MATCH(AN$5,$B$68:$L$68,1)+1))^(1/5)*AO13,(INDEX($B$69:$L$136,MATCH('A2 Intenzita dopravy'!$F13&amp;'A2 Intenzita dopravy'!$G13&amp;'A2.1 Intenzita dopravy'!$E$3,$E$69:$E$136,0),MATCH(AN$5,$B$68:$L$68,1)+1)/INDEX($B$69:$L$136,MATCH('A2 Intenzita dopravy'!$F13&amp;'A2 Intenzita dopravy'!$G13&amp;'A2.1 Intenzita dopravy'!$E$3,$E$69:$E$136,0),MATCH(AN$5,$B$68:$L$68,1)))^(1/5)*AM13))),0)</f>
        <v>0</v>
      </c>
      <c r="AO13" s="30">
        <f>IFERROR(IF(AO$5='A2 Intenzita dopravy'!$H$5,'A2 Intenzita dopravy'!$H13,IF(AO$5&gt;=MAX($F$68:$L$68),AN13/AM13*AN13,IF(AO$5&lt;'A2 Intenzita dopravy'!$H$5,(INDEX($B$69:$L$136,MATCH('A2 Intenzita dopravy'!$F13&amp;'A2 Intenzita dopravy'!$G13&amp;'A2.1 Intenzita dopravy'!$E$3,$E$69:$E$136,0),MATCH(AO$5,$B$68:$L$68,1))/INDEX($B$69:$L$136,MATCH('A2 Intenzita dopravy'!$F13&amp;'A2 Intenzita dopravy'!$G13&amp;'A2.1 Intenzita dopravy'!$E$3,$E$69:$E$136,0),MATCH(AO$5,$B$68:$L$68,1)+1))^(1/5)*AP13,(INDEX($B$69:$L$136,MATCH('A2 Intenzita dopravy'!$F13&amp;'A2 Intenzita dopravy'!$G13&amp;'A2.1 Intenzita dopravy'!$E$3,$E$69:$E$136,0),MATCH(AO$5,$B$68:$L$68,1)+1)/INDEX($B$69:$L$136,MATCH('A2 Intenzita dopravy'!$F13&amp;'A2 Intenzita dopravy'!$G13&amp;'A2.1 Intenzita dopravy'!$E$3,$E$69:$E$136,0),MATCH(AO$5,$B$68:$L$68,1)))^(1/5)*AN13))),0)</f>
        <v>0</v>
      </c>
      <c r="AP13" s="30">
        <f>IFERROR(IF(AP$5='A2 Intenzita dopravy'!$H$5,'A2 Intenzita dopravy'!$H13,IF(AP$5&gt;=MAX($F$68:$L$68),AO13/AN13*AO13,IF(AP$5&lt;'A2 Intenzita dopravy'!$H$5,(INDEX($B$69:$L$136,MATCH('A2 Intenzita dopravy'!$F13&amp;'A2 Intenzita dopravy'!$G13&amp;'A2.1 Intenzita dopravy'!$E$3,$E$69:$E$136,0),MATCH(AP$5,$B$68:$L$68,1))/INDEX($B$69:$L$136,MATCH('A2 Intenzita dopravy'!$F13&amp;'A2 Intenzita dopravy'!$G13&amp;'A2.1 Intenzita dopravy'!$E$3,$E$69:$E$136,0),MATCH(AP$5,$B$68:$L$68,1)+1))^(1/5)*AQ13,(INDEX($B$69:$L$136,MATCH('A2 Intenzita dopravy'!$F13&amp;'A2 Intenzita dopravy'!$G13&amp;'A2.1 Intenzita dopravy'!$E$3,$E$69:$E$136,0),MATCH(AP$5,$B$68:$L$68,1)+1)/INDEX($B$69:$L$136,MATCH('A2 Intenzita dopravy'!$F13&amp;'A2 Intenzita dopravy'!$G13&amp;'A2.1 Intenzita dopravy'!$E$3,$E$69:$E$136,0),MATCH(AP$5,$B$68:$L$68,1)))^(1/5)*AO13))),0)</f>
        <v>0</v>
      </c>
      <c r="AQ13" s="30">
        <f>IFERROR(IF(AQ$5='A2 Intenzita dopravy'!$H$5,'A2 Intenzita dopravy'!$H13,IF(AQ$5&gt;=MAX($F$68:$L$68),AP13/AO13*AP13,IF(AQ$5&lt;'A2 Intenzita dopravy'!$H$5,(INDEX($B$69:$L$136,MATCH('A2 Intenzita dopravy'!$F13&amp;'A2 Intenzita dopravy'!$G13&amp;'A2.1 Intenzita dopravy'!$E$3,$E$69:$E$136,0),MATCH(AQ$5,$B$68:$L$68,1))/INDEX($B$69:$L$136,MATCH('A2 Intenzita dopravy'!$F13&amp;'A2 Intenzita dopravy'!$G13&amp;'A2.1 Intenzita dopravy'!$E$3,$E$69:$E$136,0),MATCH(AQ$5,$B$68:$L$68,1)+1))^(1/5)*AR13,(INDEX($B$69:$L$136,MATCH('A2 Intenzita dopravy'!$F13&amp;'A2 Intenzita dopravy'!$G13&amp;'A2.1 Intenzita dopravy'!$E$3,$E$69:$E$136,0),MATCH(AQ$5,$B$68:$L$68,1)+1)/INDEX($B$69:$L$136,MATCH('A2 Intenzita dopravy'!$F13&amp;'A2 Intenzita dopravy'!$G13&amp;'A2.1 Intenzita dopravy'!$E$3,$E$69:$E$136,0),MATCH(AQ$5,$B$68:$L$68,1)))^(1/5)*AP13))),0)</f>
        <v>0</v>
      </c>
      <c r="AR13" s="30">
        <f>IFERROR(IF(AR$5='A2 Intenzita dopravy'!$H$5,'A2 Intenzita dopravy'!$H13,IF(AR$5&gt;=MAX($F$68:$L$68),AQ13/AP13*AQ13,IF(AR$5&lt;'A2 Intenzita dopravy'!$H$5,(INDEX($B$69:$L$136,MATCH('A2 Intenzita dopravy'!$F13&amp;'A2 Intenzita dopravy'!$G13&amp;'A2.1 Intenzita dopravy'!$E$3,$E$69:$E$136,0),MATCH(AR$5,$B$68:$L$68,1))/INDEX($B$69:$L$136,MATCH('A2 Intenzita dopravy'!$F13&amp;'A2 Intenzita dopravy'!$G13&amp;'A2.1 Intenzita dopravy'!$E$3,$E$69:$E$136,0),MATCH(AR$5,$B$68:$L$68,1)+1))^(1/5)*AS13,(INDEX($B$69:$L$136,MATCH('A2 Intenzita dopravy'!$F13&amp;'A2 Intenzita dopravy'!$G13&amp;'A2.1 Intenzita dopravy'!$E$3,$E$69:$E$136,0),MATCH(AR$5,$B$68:$L$68,1)+1)/INDEX($B$69:$L$136,MATCH('A2 Intenzita dopravy'!$F13&amp;'A2 Intenzita dopravy'!$G13&amp;'A2.1 Intenzita dopravy'!$E$3,$E$69:$E$136,0),MATCH(AR$5,$B$68:$L$68,1)))^(1/5)*AQ13))),0)</f>
        <v>0</v>
      </c>
      <c r="AS13" s="30">
        <f>IFERROR(IF(AS$5='A2 Intenzita dopravy'!$H$5,'A2 Intenzita dopravy'!$H13,IF(AS$5&gt;=MAX($F$68:$L$68),AR13/AQ13*AR13,IF(AS$5&lt;'A2 Intenzita dopravy'!$H$5,(INDEX($B$69:$L$136,MATCH('A2 Intenzita dopravy'!$F13&amp;'A2 Intenzita dopravy'!$G13&amp;'A2.1 Intenzita dopravy'!$E$3,$E$69:$E$136,0),MATCH(AS$5,$B$68:$L$68,1))/INDEX($B$69:$L$136,MATCH('A2 Intenzita dopravy'!$F13&amp;'A2 Intenzita dopravy'!$G13&amp;'A2.1 Intenzita dopravy'!$E$3,$E$69:$E$136,0),MATCH(AS$5,$B$68:$L$68,1)+1))^(1/5)*AT13,(INDEX($B$69:$L$136,MATCH('A2 Intenzita dopravy'!$F13&amp;'A2 Intenzita dopravy'!$G13&amp;'A2.1 Intenzita dopravy'!$E$3,$E$69:$E$136,0),MATCH(AS$5,$B$68:$L$68,1)+1)/INDEX($B$69:$L$136,MATCH('A2 Intenzita dopravy'!$F13&amp;'A2 Intenzita dopravy'!$G13&amp;'A2.1 Intenzita dopravy'!$E$3,$E$69:$E$136,0),MATCH(AS$5,$B$68:$L$68,1)))^(1/5)*AR13))),0)</f>
        <v>0</v>
      </c>
      <c r="AT13" s="30">
        <f>IFERROR(IF(AT$5='A2 Intenzita dopravy'!$H$5,'A2 Intenzita dopravy'!$H13,IF(AT$5&gt;=MAX($F$68:$L$68),AS13/AR13*AS13,IF(AT$5&lt;'A2 Intenzita dopravy'!$H$5,(INDEX($B$69:$L$136,MATCH('A2 Intenzita dopravy'!$F13&amp;'A2 Intenzita dopravy'!$G13&amp;'A2.1 Intenzita dopravy'!$E$3,$E$69:$E$136,0),MATCH(AT$5,$B$68:$L$68,1))/INDEX($B$69:$L$136,MATCH('A2 Intenzita dopravy'!$F13&amp;'A2 Intenzita dopravy'!$G13&amp;'A2.1 Intenzita dopravy'!$E$3,$E$69:$E$136,0),MATCH(AT$5,$B$68:$L$68,1)+1))^(1/5)*AU13,(INDEX($B$69:$L$136,MATCH('A2 Intenzita dopravy'!$F13&amp;'A2 Intenzita dopravy'!$G13&amp;'A2.1 Intenzita dopravy'!$E$3,$E$69:$E$136,0),MATCH(AT$5,$B$68:$L$68,1)+1)/INDEX($B$69:$L$136,MATCH('A2 Intenzita dopravy'!$F13&amp;'A2 Intenzita dopravy'!$G13&amp;'A2.1 Intenzita dopravy'!$E$3,$E$69:$E$136,0),MATCH(AT$5,$B$68:$L$68,1)))^(1/5)*AS13))),0)</f>
        <v>0</v>
      </c>
      <c r="AU13" s="30">
        <f>IFERROR(IF(AU$5='A2 Intenzita dopravy'!$H$5,'A2 Intenzita dopravy'!$H13,IF(AU$5&gt;=MAX($F$68:$L$68),AT13/AS13*AT13,IF(AU$5&lt;'A2 Intenzita dopravy'!$H$5,(INDEX($B$69:$L$136,MATCH('A2 Intenzita dopravy'!$F13&amp;'A2 Intenzita dopravy'!$G13&amp;'A2.1 Intenzita dopravy'!$E$3,$E$69:$E$136,0),MATCH(AU$5,$B$68:$L$68,1))/INDEX($B$69:$L$136,MATCH('A2 Intenzita dopravy'!$F13&amp;'A2 Intenzita dopravy'!$G13&amp;'A2.1 Intenzita dopravy'!$E$3,$E$69:$E$136,0),MATCH(AU$5,$B$68:$L$68,1)+1))^(1/5)*AV13,(INDEX($B$69:$L$136,MATCH('A2 Intenzita dopravy'!$F13&amp;'A2 Intenzita dopravy'!$G13&amp;'A2.1 Intenzita dopravy'!$E$3,$E$69:$E$136,0),MATCH(AU$5,$B$68:$L$68,1)+1)/INDEX($B$69:$L$136,MATCH('A2 Intenzita dopravy'!$F13&amp;'A2 Intenzita dopravy'!$G13&amp;'A2.1 Intenzita dopravy'!$E$3,$E$69:$E$136,0),MATCH(AU$5,$B$68:$L$68,1)))^(1/5)*AT13))),0)</f>
        <v>0</v>
      </c>
      <c r="AV13" s="30">
        <f>IFERROR(IF(AV$5='A2 Intenzita dopravy'!$H$5,'A2 Intenzita dopravy'!$H13,IF(AV$5&gt;=MAX($F$68:$L$68),AU13/AT13*AU13,IF(AV$5&lt;'A2 Intenzita dopravy'!$H$5,(INDEX($B$69:$L$136,MATCH('A2 Intenzita dopravy'!$F13&amp;'A2 Intenzita dopravy'!$G13&amp;'A2.1 Intenzita dopravy'!$E$3,$E$69:$E$136,0),MATCH(AV$5,$B$68:$L$68,1))/INDEX($B$69:$L$136,MATCH('A2 Intenzita dopravy'!$F13&amp;'A2 Intenzita dopravy'!$G13&amp;'A2.1 Intenzita dopravy'!$E$3,$E$69:$E$136,0),MATCH(AV$5,$B$68:$L$68,1)+1))^(1/5)*AW13,(INDEX($B$69:$L$136,MATCH('A2 Intenzita dopravy'!$F13&amp;'A2 Intenzita dopravy'!$G13&amp;'A2.1 Intenzita dopravy'!$E$3,$E$69:$E$136,0),MATCH(AV$5,$B$68:$L$68,1)+1)/INDEX($B$69:$L$136,MATCH('A2 Intenzita dopravy'!$F13&amp;'A2 Intenzita dopravy'!$G13&amp;'A2.1 Intenzita dopravy'!$E$3,$E$69:$E$136,0),MATCH(AV$5,$B$68:$L$68,1)))^(1/5)*AU13))),0)</f>
        <v>0</v>
      </c>
      <c r="AW13" s="30">
        <f>IFERROR(IF(AW$5='A2 Intenzita dopravy'!$H$5,'A2 Intenzita dopravy'!$H13,IF(AW$5&gt;=MAX($F$68:$L$68),AV13/AU13*AV13,IF(AW$5&lt;'A2 Intenzita dopravy'!$H$5,(INDEX($B$69:$L$136,MATCH('A2 Intenzita dopravy'!$F13&amp;'A2 Intenzita dopravy'!$G13&amp;'A2.1 Intenzita dopravy'!$E$3,$E$69:$E$136,0),MATCH(AW$5,$B$68:$L$68,1))/INDEX($B$69:$L$136,MATCH('A2 Intenzita dopravy'!$F13&amp;'A2 Intenzita dopravy'!$G13&amp;'A2.1 Intenzita dopravy'!$E$3,$E$69:$E$136,0),MATCH(AW$5,$B$68:$L$68,1)+1))^(1/5)*AX13,(INDEX($B$69:$L$136,MATCH('A2 Intenzita dopravy'!$F13&amp;'A2 Intenzita dopravy'!$G13&amp;'A2.1 Intenzita dopravy'!$E$3,$E$69:$E$136,0),MATCH(AW$5,$B$68:$L$68,1)+1)/INDEX($B$69:$L$136,MATCH('A2 Intenzita dopravy'!$F13&amp;'A2 Intenzita dopravy'!$G13&amp;'A2.1 Intenzita dopravy'!$E$3,$E$69:$E$136,0),MATCH(AW$5,$B$68:$L$68,1)))^(1/5)*AV13))),0)</f>
        <v>0</v>
      </c>
      <c r="AX13" s="30">
        <f>IFERROR(IF(AX$5='A2 Intenzita dopravy'!$H$5,'A2 Intenzita dopravy'!$H13,IF(AX$5&gt;=MAX($F$68:$L$68),AW13/AV13*AW13,IF(AX$5&lt;'A2 Intenzita dopravy'!$H$5,(INDEX($B$69:$L$136,MATCH('A2 Intenzita dopravy'!$F13&amp;'A2 Intenzita dopravy'!$G13&amp;'A2.1 Intenzita dopravy'!$E$3,$E$69:$E$136,0),MATCH(AX$5,$B$68:$L$68,1))/INDEX($B$69:$L$136,MATCH('A2 Intenzita dopravy'!$F13&amp;'A2 Intenzita dopravy'!$G13&amp;'A2.1 Intenzita dopravy'!$E$3,$E$69:$E$136,0),MATCH(AX$5,$B$68:$L$68,1)+1))^(1/5)*AY13,(INDEX($B$69:$L$136,MATCH('A2 Intenzita dopravy'!$F13&amp;'A2 Intenzita dopravy'!$G13&amp;'A2.1 Intenzita dopravy'!$E$3,$E$69:$E$136,0),MATCH(AX$5,$B$68:$L$68,1)+1)/INDEX($B$69:$L$136,MATCH('A2 Intenzita dopravy'!$F13&amp;'A2 Intenzita dopravy'!$G13&amp;'A2.1 Intenzita dopravy'!$E$3,$E$69:$E$136,0),MATCH(AX$5,$B$68:$L$68,1)))^(1/5)*AW13))),0)</f>
        <v>0</v>
      </c>
      <c r="AY13" s="30">
        <f>IFERROR(IF(AY$5='A2 Intenzita dopravy'!$H$5,'A2 Intenzita dopravy'!$H13,IF(AY$5&gt;=MAX($F$68:$L$68),AX13/AW13*AX13,IF(AY$5&lt;'A2 Intenzita dopravy'!$H$5,(INDEX($B$69:$L$136,MATCH('A2 Intenzita dopravy'!$F13&amp;'A2 Intenzita dopravy'!$G13&amp;'A2.1 Intenzita dopravy'!$E$3,$E$69:$E$136,0),MATCH(AY$5,$B$68:$L$68,1))/INDEX($B$69:$L$136,MATCH('A2 Intenzita dopravy'!$F13&amp;'A2 Intenzita dopravy'!$G13&amp;'A2.1 Intenzita dopravy'!$E$3,$E$69:$E$136,0),MATCH(AY$5,$B$68:$L$68,1)+1))^(1/5)*AZ13,(INDEX($B$69:$L$136,MATCH('A2 Intenzita dopravy'!$F13&amp;'A2 Intenzita dopravy'!$G13&amp;'A2.1 Intenzita dopravy'!$E$3,$E$69:$E$136,0),MATCH(AY$5,$B$68:$L$68,1)+1)/INDEX($B$69:$L$136,MATCH('A2 Intenzita dopravy'!$F13&amp;'A2 Intenzita dopravy'!$G13&amp;'A2.1 Intenzita dopravy'!$E$3,$E$69:$E$136,0),MATCH(AY$5,$B$68:$L$68,1)))^(1/5)*AX13))),0)</f>
        <v>0</v>
      </c>
      <c r="AZ13" s="30">
        <f>IFERROR(IF(AZ$5='A2 Intenzita dopravy'!$H$5,'A2 Intenzita dopravy'!$H13,IF(AZ$5&gt;=MAX($F$68:$L$68),AY13/AX13*AY13,IF(AZ$5&lt;'A2 Intenzita dopravy'!$H$5,(INDEX($B$69:$L$136,MATCH('A2 Intenzita dopravy'!$F13&amp;'A2 Intenzita dopravy'!$G13&amp;'A2.1 Intenzita dopravy'!$E$3,$E$69:$E$136,0),MATCH(AZ$5,$B$68:$L$68,1))/INDEX($B$69:$L$136,MATCH('A2 Intenzita dopravy'!$F13&amp;'A2 Intenzita dopravy'!$G13&amp;'A2.1 Intenzita dopravy'!$E$3,$E$69:$E$136,0),MATCH(AZ$5,$B$68:$L$68,1)+1))^(1/5)*BA13,(INDEX($B$69:$L$136,MATCH('A2 Intenzita dopravy'!$F13&amp;'A2 Intenzita dopravy'!$G13&amp;'A2.1 Intenzita dopravy'!$E$3,$E$69:$E$136,0),MATCH(AZ$5,$B$68:$L$68,1)+1)/INDEX($B$69:$L$136,MATCH('A2 Intenzita dopravy'!$F13&amp;'A2 Intenzita dopravy'!$G13&amp;'A2.1 Intenzita dopravy'!$E$3,$E$69:$E$136,0),MATCH(AZ$5,$B$68:$L$68,1)))^(1/5)*AY13))),0)</f>
        <v>0</v>
      </c>
      <c r="BA13" s="30">
        <f>IFERROR(IF(BA$5='A2 Intenzita dopravy'!$H$5,'A2 Intenzita dopravy'!$H13,IF(BA$5&gt;=MAX($F$68:$L$68),AZ13/AY13*AZ13,IF(BA$5&lt;'A2 Intenzita dopravy'!$H$5,(INDEX($B$69:$L$136,MATCH('A2 Intenzita dopravy'!$F13&amp;'A2 Intenzita dopravy'!$G13&amp;'A2.1 Intenzita dopravy'!$E$3,$E$69:$E$136,0),MATCH(BA$5,$B$68:$L$68,1))/INDEX($B$69:$L$136,MATCH('A2 Intenzita dopravy'!$F13&amp;'A2 Intenzita dopravy'!$G13&amp;'A2.1 Intenzita dopravy'!$E$3,$E$69:$E$136,0),MATCH(BA$5,$B$68:$L$68,1)+1))^(1/5)*BB13,(INDEX($B$69:$L$136,MATCH('A2 Intenzita dopravy'!$F13&amp;'A2 Intenzita dopravy'!$G13&amp;'A2.1 Intenzita dopravy'!$E$3,$E$69:$E$136,0),MATCH(BA$5,$B$68:$L$68,1)+1)/INDEX($B$69:$L$136,MATCH('A2 Intenzita dopravy'!$F13&amp;'A2 Intenzita dopravy'!$G13&amp;'A2.1 Intenzita dopravy'!$E$3,$E$69:$E$136,0),MATCH(BA$5,$B$68:$L$68,1)))^(1/5)*AZ13))),0)</f>
        <v>0</v>
      </c>
      <c r="BB13" s="30">
        <f>IFERROR(IF(BB$5='A2 Intenzita dopravy'!$H$5,'A2 Intenzita dopravy'!$H13,IF(BB$5&gt;=MAX($F$68:$L$68),BA13/AZ13*BA13,IF(BB$5&lt;'A2 Intenzita dopravy'!$H$5,(INDEX($B$69:$L$136,MATCH('A2 Intenzita dopravy'!$F13&amp;'A2 Intenzita dopravy'!$G13&amp;'A2.1 Intenzita dopravy'!$E$3,$E$69:$E$136,0),MATCH(BB$5,$B$68:$L$68,1))/INDEX($B$69:$L$136,MATCH('A2 Intenzita dopravy'!$F13&amp;'A2 Intenzita dopravy'!$G13&amp;'A2.1 Intenzita dopravy'!$E$3,$E$69:$E$136,0),MATCH(BB$5,$B$68:$L$68,1)+1))^(1/5)*BC13,(INDEX($B$69:$L$136,MATCH('A2 Intenzita dopravy'!$F13&amp;'A2 Intenzita dopravy'!$G13&amp;'A2.1 Intenzita dopravy'!$E$3,$E$69:$E$136,0),MATCH(BB$5,$B$68:$L$68,1)+1)/INDEX($B$69:$L$136,MATCH('A2 Intenzita dopravy'!$F13&amp;'A2 Intenzita dopravy'!$G13&amp;'A2.1 Intenzita dopravy'!$E$3,$E$69:$E$136,0),MATCH(BB$5,$B$68:$L$68,1)))^(1/5)*BA13))),0)</f>
        <v>0</v>
      </c>
    </row>
    <row r="14" spans="2:54" x14ac:dyDescent="0.2">
      <c r="B14" s="5">
        <v>8</v>
      </c>
      <c r="C14" s="5" t="str">
        <f>IF(ISBLANK('A2 Intenzita dopravy'!C14)=TRUE,"",'A2 Intenzita dopravy'!C14)</f>
        <v/>
      </c>
      <c r="D14" s="5" t="str">
        <f>IF(ISBLANK('A2 Intenzita dopravy'!D14)=TRUE,"",'A2 Intenzita dopravy'!D14)</f>
        <v/>
      </c>
      <c r="E14" s="30">
        <f>IFERROR(IF(E$5='A2 Intenzita dopravy'!$H$5,'A2 Intenzita dopravy'!$H14,IF(E$5&gt;=MAX($F$68:$L$68),D14/C14*D14,IF(E$5&lt;'A2 Intenzita dopravy'!$H$5,(INDEX($B$69:$L$136,MATCH('A2 Intenzita dopravy'!$F14&amp;'A2 Intenzita dopravy'!$G14&amp;'A2.1 Intenzita dopravy'!$E$3,$E$69:$E$136,0),MATCH(E$5,$B$68:$L$68,1))/INDEX($B$69:$L$136,MATCH('A2 Intenzita dopravy'!$F14&amp;'A2 Intenzita dopravy'!$G14&amp;'A2.1 Intenzita dopravy'!$E$3,$E$69:$E$136,0),MATCH(E$5,$B$68:$L$68,1)+1))^(1/5)*F14,(INDEX($B$69:$L$136,MATCH('A2 Intenzita dopravy'!$F14&amp;'A2 Intenzita dopravy'!$G14&amp;'A2.1 Intenzita dopravy'!$E$3,$E$69:$E$136,0),MATCH(E$5,$B$68:$L$68,1)+1)/INDEX($B$69:$L$136,MATCH('A2 Intenzita dopravy'!$F14&amp;'A2 Intenzita dopravy'!$G14&amp;'A2.1 Intenzita dopravy'!$E$3,$E$69:$E$136,0),MATCH(E$5,$B$68:$L$68,1)))^(1/5)*D14))),0)</f>
        <v>0</v>
      </c>
      <c r="F14" s="30">
        <f>IFERROR(IF(F$5='A2 Intenzita dopravy'!$H$5,'A2 Intenzita dopravy'!$H14,IF(F$5&gt;=MAX($F$68:$L$68),E14/D14*E14,IF(F$5&lt;'A2 Intenzita dopravy'!$H$5,(INDEX($B$69:$L$136,MATCH('A2 Intenzita dopravy'!$F14&amp;'A2 Intenzita dopravy'!$G14&amp;'A2.1 Intenzita dopravy'!$E$3,$E$69:$E$136,0),MATCH(F$5,$B$68:$L$68,1))/INDEX($B$69:$L$136,MATCH('A2 Intenzita dopravy'!$F14&amp;'A2 Intenzita dopravy'!$G14&amp;'A2.1 Intenzita dopravy'!$E$3,$E$69:$E$136,0),MATCH(F$5,$B$68:$L$68,1)+1))^(1/5)*G14,(INDEX($B$69:$L$136,MATCH('A2 Intenzita dopravy'!$F14&amp;'A2 Intenzita dopravy'!$G14&amp;'A2.1 Intenzita dopravy'!$E$3,$E$69:$E$136,0),MATCH(F$5,$B$68:$L$68,1)+1)/INDEX($B$69:$L$136,MATCH('A2 Intenzita dopravy'!$F14&amp;'A2 Intenzita dopravy'!$G14&amp;'A2.1 Intenzita dopravy'!$E$3,$E$69:$E$136,0),MATCH(F$5,$B$68:$L$68,1)))^(1/5)*E14))),0)</f>
        <v>0</v>
      </c>
      <c r="G14" s="30">
        <f>IFERROR(IF(G$5='A2 Intenzita dopravy'!$H$5,'A2 Intenzita dopravy'!$H14,IF(G$5&gt;=MAX($F$68:$L$68),F14/E14*F14,IF(G$5&lt;'A2 Intenzita dopravy'!$H$5,(INDEX($B$69:$L$136,MATCH('A2 Intenzita dopravy'!$F14&amp;'A2 Intenzita dopravy'!$G14&amp;'A2.1 Intenzita dopravy'!$E$3,$E$69:$E$136,0),MATCH(G$5,$B$68:$L$68,1))/INDEX($B$69:$L$136,MATCH('A2 Intenzita dopravy'!$F14&amp;'A2 Intenzita dopravy'!$G14&amp;'A2.1 Intenzita dopravy'!$E$3,$E$69:$E$136,0),MATCH(G$5,$B$68:$L$68,1)+1))^(1/5)*H14,(INDEX($B$69:$L$136,MATCH('A2 Intenzita dopravy'!$F14&amp;'A2 Intenzita dopravy'!$G14&amp;'A2.1 Intenzita dopravy'!$E$3,$E$69:$E$136,0),MATCH(G$5,$B$68:$L$68,1)+1)/INDEX($B$69:$L$136,MATCH('A2 Intenzita dopravy'!$F14&amp;'A2 Intenzita dopravy'!$G14&amp;'A2.1 Intenzita dopravy'!$E$3,$E$69:$E$136,0),MATCH(G$5,$B$68:$L$68,1)))^(1/5)*F14))),0)</f>
        <v>0</v>
      </c>
      <c r="H14" s="30">
        <f>IFERROR(IF(H$5='A2 Intenzita dopravy'!$H$5,'A2 Intenzita dopravy'!$H14,IF(H$5&gt;=MAX($F$68:$L$68),G14/F14*G14,IF(H$5&lt;'A2 Intenzita dopravy'!$H$5,(INDEX($B$69:$L$136,MATCH('A2 Intenzita dopravy'!$F14&amp;'A2 Intenzita dopravy'!$G14&amp;'A2.1 Intenzita dopravy'!$E$3,$E$69:$E$136,0),MATCH(H$5,$B$68:$L$68,1))/INDEX($B$69:$L$136,MATCH('A2 Intenzita dopravy'!$F14&amp;'A2 Intenzita dopravy'!$G14&amp;'A2.1 Intenzita dopravy'!$E$3,$E$69:$E$136,0),MATCH(H$5,$B$68:$L$68,1)+1))^(1/5)*I14,(INDEX($B$69:$L$136,MATCH('A2 Intenzita dopravy'!$F14&amp;'A2 Intenzita dopravy'!$G14&amp;'A2.1 Intenzita dopravy'!$E$3,$E$69:$E$136,0),MATCH(H$5,$B$68:$L$68,1)+1)/INDEX($B$69:$L$136,MATCH('A2 Intenzita dopravy'!$F14&amp;'A2 Intenzita dopravy'!$G14&amp;'A2.1 Intenzita dopravy'!$E$3,$E$69:$E$136,0),MATCH(H$5,$B$68:$L$68,1)))^(1/5)*G14))),0)</f>
        <v>0</v>
      </c>
      <c r="I14" s="30">
        <f>IFERROR(IF(I$5='A2 Intenzita dopravy'!$H$5,'A2 Intenzita dopravy'!$H14,IF(I$5&gt;=MAX($F$68:$L$68),H14/G14*H14,IF(I$5&lt;'A2 Intenzita dopravy'!$H$5,(INDEX($B$69:$L$136,MATCH('A2 Intenzita dopravy'!$F14&amp;'A2 Intenzita dopravy'!$G14&amp;'A2.1 Intenzita dopravy'!$E$3,$E$69:$E$136,0),MATCH(I$5,$B$68:$L$68,1))/INDEX($B$69:$L$136,MATCH('A2 Intenzita dopravy'!$F14&amp;'A2 Intenzita dopravy'!$G14&amp;'A2.1 Intenzita dopravy'!$E$3,$E$69:$E$136,0),MATCH(I$5,$B$68:$L$68,1)+1))^(1/5)*J14,(INDEX($B$69:$L$136,MATCH('A2 Intenzita dopravy'!$F14&amp;'A2 Intenzita dopravy'!$G14&amp;'A2.1 Intenzita dopravy'!$E$3,$E$69:$E$136,0),MATCH(I$5,$B$68:$L$68,1)+1)/INDEX($B$69:$L$136,MATCH('A2 Intenzita dopravy'!$F14&amp;'A2 Intenzita dopravy'!$G14&amp;'A2.1 Intenzita dopravy'!$E$3,$E$69:$E$136,0),MATCH(I$5,$B$68:$L$68,1)))^(1/5)*H14))),0)</f>
        <v>0</v>
      </c>
      <c r="J14" s="30">
        <f>IFERROR(IF(J$5='A2 Intenzita dopravy'!$H$5,'A2 Intenzita dopravy'!$H14,IF(J$5&gt;=MAX($F$68:$L$68),I14/H14*I14,IF(J$5&lt;'A2 Intenzita dopravy'!$H$5,(INDEX($B$69:$L$136,MATCH('A2 Intenzita dopravy'!$F14&amp;'A2 Intenzita dopravy'!$G14&amp;'A2.1 Intenzita dopravy'!$E$3,$E$69:$E$136,0),MATCH(J$5,$B$68:$L$68,1))/INDEX($B$69:$L$136,MATCH('A2 Intenzita dopravy'!$F14&amp;'A2 Intenzita dopravy'!$G14&amp;'A2.1 Intenzita dopravy'!$E$3,$E$69:$E$136,0),MATCH(J$5,$B$68:$L$68,1)+1))^(1/5)*K14,(INDEX($B$69:$L$136,MATCH('A2 Intenzita dopravy'!$F14&amp;'A2 Intenzita dopravy'!$G14&amp;'A2.1 Intenzita dopravy'!$E$3,$E$69:$E$136,0),MATCH(J$5,$B$68:$L$68,1)+1)/INDEX($B$69:$L$136,MATCH('A2 Intenzita dopravy'!$F14&amp;'A2 Intenzita dopravy'!$G14&amp;'A2.1 Intenzita dopravy'!$E$3,$E$69:$E$136,0),MATCH(J$5,$B$68:$L$68,1)))^(1/5)*I14))),0)</f>
        <v>0</v>
      </c>
      <c r="K14" s="30">
        <f>IFERROR(IF(K$5='A2 Intenzita dopravy'!$H$5,'A2 Intenzita dopravy'!$H14,IF(K$5&gt;=MAX($F$68:$L$68),J14/I14*J14,IF(K$5&lt;'A2 Intenzita dopravy'!$H$5,(INDEX($B$69:$L$136,MATCH('A2 Intenzita dopravy'!$F14&amp;'A2 Intenzita dopravy'!$G14&amp;'A2.1 Intenzita dopravy'!$E$3,$E$69:$E$136,0),MATCH(K$5,$B$68:$L$68,1))/INDEX($B$69:$L$136,MATCH('A2 Intenzita dopravy'!$F14&amp;'A2 Intenzita dopravy'!$G14&amp;'A2.1 Intenzita dopravy'!$E$3,$E$69:$E$136,0),MATCH(K$5,$B$68:$L$68,1)+1))^(1/5)*L14,(INDEX($B$69:$L$136,MATCH('A2 Intenzita dopravy'!$F14&amp;'A2 Intenzita dopravy'!$G14&amp;'A2.1 Intenzita dopravy'!$E$3,$E$69:$E$136,0),MATCH(K$5,$B$68:$L$68,1)+1)/INDEX($B$69:$L$136,MATCH('A2 Intenzita dopravy'!$F14&amp;'A2 Intenzita dopravy'!$G14&amp;'A2.1 Intenzita dopravy'!$E$3,$E$69:$E$136,0),MATCH(K$5,$B$68:$L$68,1)))^(1/5)*J14))),0)</f>
        <v>0</v>
      </c>
      <c r="L14" s="30">
        <f>IFERROR(IF(L$5='A2 Intenzita dopravy'!$H$5,'A2 Intenzita dopravy'!$H14,IF(L$5&gt;=MAX($F$68:$L$68),K14/J14*K14,IF(L$5&lt;'A2 Intenzita dopravy'!$H$5,(INDEX($B$69:$L$136,MATCH('A2 Intenzita dopravy'!$F14&amp;'A2 Intenzita dopravy'!$G14&amp;'A2.1 Intenzita dopravy'!$E$3,$E$69:$E$136,0),MATCH(L$5,$B$68:$L$68,1))/INDEX($B$69:$L$136,MATCH('A2 Intenzita dopravy'!$F14&amp;'A2 Intenzita dopravy'!$G14&amp;'A2.1 Intenzita dopravy'!$E$3,$E$69:$E$136,0),MATCH(L$5,$B$68:$L$68,1)+1))^(1/5)*M14,(INDEX($B$69:$L$136,MATCH('A2 Intenzita dopravy'!$F14&amp;'A2 Intenzita dopravy'!$G14&amp;'A2.1 Intenzita dopravy'!$E$3,$E$69:$E$136,0),MATCH(L$5,$B$68:$L$68,1)+1)/INDEX($B$69:$L$136,MATCH('A2 Intenzita dopravy'!$F14&amp;'A2 Intenzita dopravy'!$G14&amp;'A2.1 Intenzita dopravy'!$E$3,$E$69:$E$136,0),MATCH(L$5,$B$68:$L$68,1)))^(1/5)*K14))),0)</f>
        <v>0</v>
      </c>
      <c r="M14" s="30">
        <f>IFERROR(IF(M$5='A2 Intenzita dopravy'!$H$5,'A2 Intenzita dopravy'!$H14,IF(M$5&gt;=MAX($F$68:$L$68),L14/K14*L14,IF(M$5&lt;'A2 Intenzita dopravy'!$H$5,(INDEX($B$69:$L$136,MATCH('A2 Intenzita dopravy'!$F14&amp;'A2 Intenzita dopravy'!$G14&amp;'A2.1 Intenzita dopravy'!$E$3,$E$69:$E$136,0),MATCH(M$5,$B$68:$L$68,1))/INDEX($B$69:$L$136,MATCH('A2 Intenzita dopravy'!$F14&amp;'A2 Intenzita dopravy'!$G14&amp;'A2.1 Intenzita dopravy'!$E$3,$E$69:$E$136,0),MATCH(M$5,$B$68:$L$68,1)+1))^(1/5)*N14,(INDEX($B$69:$L$136,MATCH('A2 Intenzita dopravy'!$F14&amp;'A2 Intenzita dopravy'!$G14&amp;'A2.1 Intenzita dopravy'!$E$3,$E$69:$E$136,0),MATCH(M$5,$B$68:$L$68,1)+1)/INDEX($B$69:$L$136,MATCH('A2 Intenzita dopravy'!$F14&amp;'A2 Intenzita dopravy'!$G14&amp;'A2.1 Intenzita dopravy'!$E$3,$E$69:$E$136,0),MATCH(M$5,$B$68:$L$68,1)))^(1/5)*L14))),0)</f>
        <v>0</v>
      </c>
      <c r="N14" s="30">
        <f>IFERROR(IF(N$5='A2 Intenzita dopravy'!$H$5,'A2 Intenzita dopravy'!$H14,IF(N$5&gt;=MAX($F$68:$L$68),M14/L14*M14,IF(N$5&lt;'A2 Intenzita dopravy'!$H$5,(INDEX($B$69:$L$136,MATCH('A2 Intenzita dopravy'!$F14&amp;'A2 Intenzita dopravy'!$G14&amp;'A2.1 Intenzita dopravy'!$E$3,$E$69:$E$136,0),MATCH(N$5,$B$68:$L$68,1))/INDEX($B$69:$L$136,MATCH('A2 Intenzita dopravy'!$F14&amp;'A2 Intenzita dopravy'!$G14&amp;'A2.1 Intenzita dopravy'!$E$3,$E$69:$E$136,0),MATCH(N$5,$B$68:$L$68,1)+1))^(1/5)*O14,(INDEX($B$69:$L$136,MATCH('A2 Intenzita dopravy'!$F14&amp;'A2 Intenzita dopravy'!$G14&amp;'A2.1 Intenzita dopravy'!$E$3,$E$69:$E$136,0),MATCH(N$5,$B$68:$L$68,1)+1)/INDEX($B$69:$L$136,MATCH('A2 Intenzita dopravy'!$F14&amp;'A2 Intenzita dopravy'!$G14&amp;'A2.1 Intenzita dopravy'!$E$3,$E$69:$E$136,0),MATCH(N$5,$B$68:$L$68,1)))^(1/5)*M14))),0)</f>
        <v>0</v>
      </c>
      <c r="O14" s="30">
        <f>IFERROR(IF(O$5='A2 Intenzita dopravy'!$H$5,'A2 Intenzita dopravy'!$H14,IF(O$5&gt;=MAX($F$68:$L$68),N14/M14*N14,IF(O$5&lt;'A2 Intenzita dopravy'!$H$5,(INDEX($B$69:$L$136,MATCH('A2 Intenzita dopravy'!$F14&amp;'A2 Intenzita dopravy'!$G14&amp;'A2.1 Intenzita dopravy'!$E$3,$E$69:$E$136,0),MATCH(O$5,$B$68:$L$68,1))/INDEX($B$69:$L$136,MATCH('A2 Intenzita dopravy'!$F14&amp;'A2 Intenzita dopravy'!$G14&amp;'A2.1 Intenzita dopravy'!$E$3,$E$69:$E$136,0),MATCH(O$5,$B$68:$L$68,1)+1))^(1/5)*P14,(INDEX($B$69:$L$136,MATCH('A2 Intenzita dopravy'!$F14&amp;'A2 Intenzita dopravy'!$G14&amp;'A2.1 Intenzita dopravy'!$E$3,$E$69:$E$136,0),MATCH(O$5,$B$68:$L$68,1)+1)/INDEX($B$69:$L$136,MATCH('A2 Intenzita dopravy'!$F14&amp;'A2 Intenzita dopravy'!$G14&amp;'A2.1 Intenzita dopravy'!$E$3,$E$69:$E$136,0),MATCH(O$5,$B$68:$L$68,1)))^(1/5)*N14))),0)</f>
        <v>0</v>
      </c>
      <c r="P14" s="30">
        <f>IFERROR(IF(P$5='A2 Intenzita dopravy'!$H$5,'A2 Intenzita dopravy'!$H14,IF(P$5&gt;=MAX($F$68:$L$68),O14/N14*O14,IF(P$5&lt;'A2 Intenzita dopravy'!$H$5,(INDEX($B$69:$L$136,MATCH('A2 Intenzita dopravy'!$F14&amp;'A2 Intenzita dopravy'!$G14&amp;'A2.1 Intenzita dopravy'!$E$3,$E$69:$E$136,0),MATCH(P$5,$B$68:$L$68,1))/INDEX($B$69:$L$136,MATCH('A2 Intenzita dopravy'!$F14&amp;'A2 Intenzita dopravy'!$G14&amp;'A2.1 Intenzita dopravy'!$E$3,$E$69:$E$136,0),MATCH(P$5,$B$68:$L$68,1)+1))^(1/5)*Q14,(INDEX($B$69:$L$136,MATCH('A2 Intenzita dopravy'!$F14&amp;'A2 Intenzita dopravy'!$G14&amp;'A2.1 Intenzita dopravy'!$E$3,$E$69:$E$136,0),MATCH(P$5,$B$68:$L$68,1)+1)/INDEX($B$69:$L$136,MATCH('A2 Intenzita dopravy'!$F14&amp;'A2 Intenzita dopravy'!$G14&amp;'A2.1 Intenzita dopravy'!$E$3,$E$69:$E$136,0),MATCH(P$5,$B$68:$L$68,1)))^(1/5)*O14))),0)</f>
        <v>0</v>
      </c>
      <c r="Q14" s="30">
        <f>IFERROR(IF(Q$5='A2 Intenzita dopravy'!$H$5,'A2 Intenzita dopravy'!$H14,IF(Q$5&gt;=MAX($F$68:$L$68),P14/O14*P14,IF(Q$5&lt;'A2 Intenzita dopravy'!$H$5,(INDEX($B$69:$L$136,MATCH('A2 Intenzita dopravy'!$F14&amp;'A2 Intenzita dopravy'!$G14&amp;'A2.1 Intenzita dopravy'!$E$3,$E$69:$E$136,0),MATCH(Q$5,$B$68:$L$68,1))/INDEX($B$69:$L$136,MATCH('A2 Intenzita dopravy'!$F14&amp;'A2 Intenzita dopravy'!$G14&amp;'A2.1 Intenzita dopravy'!$E$3,$E$69:$E$136,0),MATCH(Q$5,$B$68:$L$68,1)+1))^(1/5)*R14,(INDEX($B$69:$L$136,MATCH('A2 Intenzita dopravy'!$F14&amp;'A2 Intenzita dopravy'!$G14&amp;'A2.1 Intenzita dopravy'!$E$3,$E$69:$E$136,0),MATCH(Q$5,$B$68:$L$68,1)+1)/INDEX($B$69:$L$136,MATCH('A2 Intenzita dopravy'!$F14&amp;'A2 Intenzita dopravy'!$G14&amp;'A2.1 Intenzita dopravy'!$E$3,$E$69:$E$136,0),MATCH(Q$5,$B$68:$L$68,1)))^(1/5)*P14))),0)</f>
        <v>0</v>
      </c>
      <c r="R14" s="30">
        <f>IFERROR(IF(R$5='A2 Intenzita dopravy'!$H$5,'A2 Intenzita dopravy'!$H14,IF(R$5&gt;=MAX($F$68:$L$68),Q14/P14*Q14,IF(R$5&lt;'A2 Intenzita dopravy'!$H$5,(INDEX($B$69:$L$136,MATCH('A2 Intenzita dopravy'!$F14&amp;'A2 Intenzita dopravy'!$G14&amp;'A2.1 Intenzita dopravy'!$E$3,$E$69:$E$136,0),MATCH(R$5,$B$68:$L$68,1))/INDEX($B$69:$L$136,MATCH('A2 Intenzita dopravy'!$F14&amp;'A2 Intenzita dopravy'!$G14&amp;'A2.1 Intenzita dopravy'!$E$3,$E$69:$E$136,0),MATCH(R$5,$B$68:$L$68,1)+1))^(1/5)*S14,(INDEX($B$69:$L$136,MATCH('A2 Intenzita dopravy'!$F14&amp;'A2 Intenzita dopravy'!$G14&amp;'A2.1 Intenzita dopravy'!$E$3,$E$69:$E$136,0),MATCH(R$5,$B$68:$L$68,1)+1)/INDEX($B$69:$L$136,MATCH('A2 Intenzita dopravy'!$F14&amp;'A2 Intenzita dopravy'!$G14&amp;'A2.1 Intenzita dopravy'!$E$3,$E$69:$E$136,0),MATCH(R$5,$B$68:$L$68,1)))^(1/5)*Q14))),0)</f>
        <v>0</v>
      </c>
      <c r="S14" s="30">
        <f>IFERROR(IF(S$5='A2 Intenzita dopravy'!$H$5,'A2 Intenzita dopravy'!$H14,IF(S$5&gt;=MAX($F$68:$L$68),R14/Q14*R14,IF(S$5&lt;'A2 Intenzita dopravy'!$H$5,(INDEX($B$69:$L$136,MATCH('A2 Intenzita dopravy'!$F14&amp;'A2 Intenzita dopravy'!$G14&amp;'A2.1 Intenzita dopravy'!$E$3,$E$69:$E$136,0),MATCH(S$5,$B$68:$L$68,1))/INDEX($B$69:$L$136,MATCH('A2 Intenzita dopravy'!$F14&amp;'A2 Intenzita dopravy'!$G14&amp;'A2.1 Intenzita dopravy'!$E$3,$E$69:$E$136,0),MATCH(S$5,$B$68:$L$68,1)+1))^(1/5)*T14,(INDEX($B$69:$L$136,MATCH('A2 Intenzita dopravy'!$F14&amp;'A2 Intenzita dopravy'!$G14&amp;'A2.1 Intenzita dopravy'!$E$3,$E$69:$E$136,0),MATCH(S$5,$B$68:$L$68,1)+1)/INDEX($B$69:$L$136,MATCH('A2 Intenzita dopravy'!$F14&amp;'A2 Intenzita dopravy'!$G14&amp;'A2.1 Intenzita dopravy'!$E$3,$E$69:$E$136,0),MATCH(S$5,$B$68:$L$68,1)))^(1/5)*R14))),0)</f>
        <v>0</v>
      </c>
      <c r="T14" s="30">
        <f>IFERROR(IF(T$5='A2 Intenzita dopravy'!$H$5,'A2 Intenzita dopravy'!$H14,IF(T$5&gt;=MAX($F$68:$L$68),S14/R14*S14,IF(T$5&lt;'A2 Intenzita dopravy'!$H$5,(INDEX($B$69:$L$136,MATCH('A2 Intenzita dopravy'!$F14&amp;'A2 Intenzita dopravy'!$G14&amp;'A2.1 Intenzita dopravy'!$E$3,$E$69:$E$136,0),MATCH(T$5,$B$68:$L$68,1))/INDEX($B$69:$L$136,MATCH('A2 Intenzita dopravy'!$F14&amp;'A2 Intenzita dopravy'!$G14&amp;'A2.1 Intenzita dopravy'!$E$3,$E$69:$E$136,0),MATCH(T$5,$B$68:$L$68,1)+1))^(1/5)*U14,(INDEX($B$69:$L$136,MATCH('A2 Intenzita dopravy'!$F14&amp;'A2 Intenzita dopravy'!$G14&amp;'A2.1 Intenzita dopravy'!$E$3,$E$69:$E$136,0),MATCH(T$5,$B$68:$L$68,1)+1)/INDEX($B$69:$L$136,MATCH('A2 Intenzita dopravy'!$F14&amp;'A2 Intenzita dopravy'!$G14&amp;'A2.1 Intenzita dopravy'!$E$3,$E$69:$E$136,0),MATCH(T$5,$B$68:$L$68,1)))^(1/5)*S14))),0)</f>
        <v>0</v>
      </c>
      <c r="U14" s="30">
        <f>IFERROR(IF(U$5='A2 Intenzita dopravy'!$H$5,'A2 Intenzita dopravy'!$H14,IF(U$5&gt;=MAX($F$68:$L$68),T14/S14*T14,IF(U$5&lt;'A2 Intenzita dopravy'!$H$5,(INDEX($B$69:$L$136,MATCH('A2 Intenzita dopravy'!$F14&amp;'A2 Intenzita dopravy'!$G14&amp;'A2.1 Intenzita dopravy'!$E$3,$E$69:$E$136,0),MATCH(U$5,$B$68:$L$68,1))/INDEX($B$69:$L$136,MATCH('A2 Intenzita dopravy'!$F14&amp;'A2 Intenzita dopravy'!$G14&amp;'A2.1 Intenzita dopravy'!$E$3,$E$69:$E$136,0),MATCH(U$5,$B$68:$L$68,1)+1))^(1/5)*V14,(INDEX($B$69:$L$136,MATCH('A2 Intenzita dopravy'!$F14&amp;'A2 Intenzita dopravy'!$G14&amp;'A2.1 Intenzita dopravy'!$E$3,$E$69:$E$136,0),MATCH(U$5,$B$68:$L$68,1)+1)/INDEX($B$69:$L$136,MATCH('A2 Intenzita dopravy'!$F14&amp;'A2 Intenzita dopravy'!$G14&amp;'A2.1 Intenzita dopravy'!$E$3,$E$69:$E$136,0),MATCH(U$5,$B$68:$L$68,1)))^(1/5)*T14))),0)</f>
        <v>0</v>
      </c>
      <c r="V14" s="30">
        <f>IFERROR(IF(V$5='A2 Intenzita dopravy'!$H$5,'A2 Intenzita dopravy'!$H14,IF(V$5&gt;=MAX($F$68:$L$68),U14/T14*U14,IF(V$5&lt;'A2 Intenzita dopravy'!$H$5,(INDEX($B$69:$L$136,MATCH('A2 Intenzita dopravy'!$F14&amp;'A2 Intenzita dopravy'!$G14&amp;'A2.1 Intenzita dopravy'!$E$3,$E$69:$E$136,0),MATCH(V$5,$B$68:$L$68,1))/INDEX($B$69:$L$136,MATCH('A2 Intenzita dopravy'!$F14&amp;'A2 Intenzita dopravy'!$G14&amp;'A2.1 Intenzita dopravy'!$E$3,$E$69:$E$136,0),MATCH(V$5,$B$68:$L$68,1)+1))^(1/5)*W14,(INDEX($B$69:$L$136,MATCH('A2 Intenzita dopravy'!$F14&amp;'A2 Intenzita dopravy'!$G14&amp;'A2.1 Intenzita dopravy'!$E$3,$E$69:$E$136,0),MATCH(V$5,$B$68:$L$68,1)+1)/INDEX($B$69:$L$136,MATCH('A2 Intenzita dopravy'!$F14&amp;'A2 Intenzita dopravy'!$G14&amp;'A2.1 Intenzita dopravy'!$E$3,$E$69:$E$136,0),MATCH(V$5,$B$68:$L$68,1)))^(1/5)*U14))),0)</f>
        <v>0</v>
      </c>
      <c r="W14" s="30">
        <f>IFERROR(IF(W$5='A2 Intenzita dopravy'!$H$5,'A2 Intenzita dopravy'!$H14,IF(W$5&gt;=MAX($F$68:$L$68),V14/U14*V14,IF(W$5&lt;'A2 Intenzita dopravy'!$H$5,(INDEX($B$69:$L$136,MATCH('A2 Intenzita dopravy'!$F14&amp;'A2 Intenzita dopravy'!$G14&amp;'A2.1 Intenzita dopravy'!$E$3,$E$69:$E$136,0),MATCH(W$5,$B$68:$L$68,1))/INDEX($B$69:$L$136,MATCH('A2 Intenzita dopravy'!$F14&amp;'A2 Intenzita dopravy'!$G14&amp;'A2.1 Intenzita dopravy'!$E$3,$E$69:$E$136,0),MATCH(W$5,$B$68:$L$68,1)+1))^(1/5)*X14,(INDEX($B$69:$L$136,MATCH('A2 Intenzita dopravy'!$F14&amp;'A2 Intenzita dopravy'!$G14&amp;'A2.1 Intenzita dopravy'!$E$3,$E$69:$E$136,0),MATCH(W$5,$B$68:$L$68,1)+1)/INDEX($B$69:$L$136,MATCH('A2 Intenzita dopravy'!$F14&amp;'A2 Intenzita dopravy'!$G14&amp;'A2.1 Intenzita dopravy'!$E$3,$E$69:$E$136,0),MATCH(W$5,$B$68:$L$68,1)))^(1/5)*V14))),0)</f>
        <v>0</v>
      </c>
      <c r="X14" s="30">
        <f>IFERROR(IF(X$5='A2 Intenzita dopravy'!$H$5,'A2 Intenzita dopravy'!$H14,IF(X$5&gt;=MAX($F$68:$L$68),W14/V14*W14,IF(X$5&lt;'A2 Intenzita dopravy'!$H$5,(INDEX($B$69:$L$136,MATCH('A2 Intenzita dopravy'!$F14&amp;'A2 Intenzita dopravy'!$G14&amp;'A2.1 Intenzita dopravy'!$E$3,$E$69:$E$136,0),MATCH(X$5,$B$68:$L$68,1))/INDEX($B$69:$L$136,MATCH('A2 Intenzita dopravy'!$F14&amp;'A2 Intenzita dopravy'!$G14&amp;'A2.1 Intenzita dopravy'!$E$3,$E$69:$E$136,0),MATCH(X$5,$B$68:$L$68,1)+1))^(1/5)*Y14,(INDEX($B$69:$L$136,MATCH('A2 Intenzita dopravy'!$F14&amp;'A2 Intenzita dopravy'!$G14&amp;'A2.1 Intenzita dopravy'!$E$3,$E$69:$E$136,0),MATCH(X$5,$B$68:$L$68,1)+1)/INDEX($B$69:$L$136,MATCH('A2 Intenzita dopravy'!$F14&amp;'A2 Intenzita dopravy'!$G14&amp;'A2.1 Intenzita dopravy'!$E$3,$E$69:$E$136,0),MATCH(X$5,$B$68:$L$68,1)))^(1/5)*W14))),0)</f>
        <v>0</v>
      </c>
      <c r="Y14" s="30">
        <f>IFERROR(IF(Y$5='A2 Intenzita dopravy'!$H$5,'A2 Intenzita dopravy'!$H14,IF(Y$5&gt;=MAX($F$68:$L$68),X14/W14*X14,IF(Y$5&lt;'A2 Intenzita dopravy'!$H$5,(INDEX($B$69:$L$136,MATCH('A2 Intenzita dopravy'!$F14&amp;'A2 Intenzita dopravy'!$G14&amp;'A2.1 Intenzita dopravy'!$E$3,$E$69:$E$136,0),MATCH(Y$5,$B$68:$L$68,1))/INDEX($B$69:$L$136,MATCH('A2 Intenzita dopravy'!$F14&amp;'A2 Intenzita dopravy'!$G14&amp;'A2.1 Intenzita dopravy'!$E$3,$E$69:$E$136,0),MATCH(Y$5,$B$68:$L$68,1)+1))^(1/5)*Z14,(INDEX($B$69:$L$136,MATCH('A2 Intenzita dopravy'!$F14&amp;'A2 Intenzita dopravy'!$G14&amp;'A2.1 Intenzita dopravy'!$E$3,$E$69:$E$136,0),MATCH(Y$5,$B$68:$L$68,1)+1)/INDEX($B$69:$L$136,MATCH('A2 Intenzita dopravy'!$F14&amp;'A2 Intenzita dopravy'!$G14&amp;'A2.1 Intenzita dopravy'!$E$3,$E$69:$E$136,0),MATCH(Y$5,$B$68:$L$68,1)))^(1/5)*X14))),0)</f>
        <v>0</v>
      </c>
      <c r="Z14" s="30">
        <f>IFERROR(IF(Z$5='A2 Intenzita dopravy'!$H$5,'A2 Intenzita dopravy'!$H14,IF(Z$5&gt;=MAX($F$68:$L$68),Y14/X14*Y14,IF(Z$5&lt;'A2 Intenzita dopravy'!$H$5,(INDEX($B$69:$L$136,MATCH('A2 Intenzita dopravy'!$F14&amp;'A2 Intenzita dopravy'!$G14&amp;'A2.1 Intenzita dopravy'!$E$3,$E$69:$E$136,0),MATCH(Z$5,$B$68:$L$68,1))/INDEX($B$69:$L$136,MATCH('A2 Intenzita dopravy'!$F14&amp;'A2 Intenzita dopravy'!$G14&amp;'A2.1 Intenzita dopravy'!$E$3,$E$69:$E$136,0),MATCH(Z$5,$B$68:$L$68,1)+1))^(1/5)*AA14,(INDEX($B$69:$L$136,MATCH('A2 Intenzita dopravy'!$F14&amp;'A2 Intenzita dopravy'!$G14&amp;'A2.1 Intenzita dopravy'!$E$3,$E$69:$E$136,0),MATCH(Z$5,$B$68:$L$68,1)+1)/INDEX($B$69:$L$136,MATCH('A2 Intenzita dopravy'!$F14&amp;'A2 Intenzita dopravy'!$G14&amp;'A2.1 Intenzita dopravy'!$E$3,$E$69:$E$136,0),MATCH(Z$5,$B$68:$L$68,1)))^(1/5)*Y14))),0)</f>
        <v>0</v>
      </c>
      <c r="AA14" s="30">
        <f>IFERROR(IF(AA$5='A2 Intenzita dopravy'!$H$5,'A2 Intenzita dopravy'!$H14,IF(AA$5&gt;=MAX($F$68:$L$68),Z14/Y14*Z14,IF(AA$5&lt;'A2 Intenzita dopravy'!$H$5,(INDEX($B$69:$L$136,MATCH('A2 Intenzita dopravy'!$F14&amp;'A2 Intenzita dopravy'!$G14&amp;'A2.1 Intenzita dopravy'!$E$3,$E$69:$E$136,0),MATCH(AA$5,$B$68:$L$68,1))/INDEX($B$69:$L$136,MATCH('A2 Intenzita dopravy'!$F14&amp;'A2 Intenzita dopravy'!$G14&amp;'A2.1 Intenzita dopravy'!$E$3,$E$69:$E$136,0),MATCH(AA$5,$B$68:$L$68,1)+1))^(1/5)*AB14,(INDEX($B$69:$L$136,MATCH('A2 Intenzita dopravy'!$F14&amp;'A2 Intenzita dopravy'!$G14&amp;'A2.1 Intenzita dopravy'!$E$3,$E$69:$E$136,0),MATCH(AA$5,$B$68:$L$68,1)+1)/INDEX($B$69:$L$136,MATCH('A2 Intenzita dopravy'!$F14&amp;'A2 Intenzita dopravy'!$G14&amp;'A2.1 Intenzita dopravy'!$E$3,$E$69:$E$136,0),MATCH(AA$5,$B$68:$L$68,1)))^(1/5)*Z14))),0)</f>
        <v>0</v>
      </c>
      <c r="AB14" s="30">
        <f>IFERROR(IF(AB$5='A2 Intenzita dopravy'!$H$5,'A2 Intenzita dopravy'!$H14,IF(AB$5&gt;=MAX($F$68:$L$68),AA14/Z14*AA14,IF(AB$5&lt;'A2 Intenzita dopravy'!$H$5,(INDEX($B$69:$L$136,MATCH('A2 Intenzita dopravy'!$F14&amp;'A2 Intenzita dopravy'!$G14&amp;'A2.1 Intenzita dopravy'!$E$3,$E$69:$E$136,0),MATCH(AB$5,$B$68:$L$68,1))/INDEX($B$69:$L$136,MATCH('A2 Intenzita dopravy'!$F14&amp;'A2 Intenzita dopravy'!$G14&amp;'A2.1 Intenzita dopravy'!$E$3,$E$69:$E$136,0),MATCH(AB$5,$B$68:$L$68,1)+1))^(1/5)*AC14,(INDEX($B$69:$L$136,MATCH('A2 Intenzita dopravy'!$F14&amp;'A2 Intenzita dopravy'!$G14&amp;'A2.1 Intenzita dopravy'!$E$3,$E$69:$E$136,0),MATCH(AB$5,$B$68:$L$68,1)+1)/INDEX($B$69:$L$136,MATCH('A2 Intenzita dopravy'!$F14&amp;'A2 Intenzita dopravy'!$G14&amp;'A2.1 Intenzita dopravy'!$E$3,$E$69:$E$136,0),MATCH(AB$5,$B$68:$L$68,1)))^(1/5)*AA14))),0)</f>
        <v>0</v>
      </c>
      <c r="AC14" s="30">
        <f>IFERROR(IF(AC$5='A2 Intenzita dopravy'!$H$5,'A2 Intenzita dopravy'!$H14,IF(AC$5&gt;=MAX($F$68:$L$68),AB14/AA14*AB14,IF(AC$5&lt;'A2 Intenzita dopravy'!$H$5,(INDEX($B$69:$L$136,MATCH('A2 Intenzita dopravy'!$F14&amp;'A2 Intenzita dopravy'!$G14&amp;'A2.1 Intenzita dopravy'!$E$3,$E$69:$E$136,0),MATCH(AC$5,$B$68:$L$68,1))/INDEX($B$69:$L$136,MATCH('A2 Intenzita dopravy'!$F14&amp;'A2 Intenzita dopravy'!$G14&amp;'A2.1 Intenzita dopravy'!$E$3,$E$69:$E$136,0),MATCH(AC$5,$B$68:$L$68,1)+1))^(1/5)*AD14,(INDEX($B$69:$L$136,MATCH('A2 Intenzita dopravy'!$F14&amp;'A2 Intenzita dopravy'!$G14&amp;'A2.1 Intenzita dopravy'!$E$3,$E$69:$E$136,0),MATCH(AC$5,$B$68:$L$68,1)+1)/INDEX($B$69:$L$136,MATCH('A2 Intenzita dopravy'!$F14&amp;'A2 Intenzita dopravy'!$G14&amp;'A2.1 Intenzita dopravy'!$E$3,$E$69:$E$136,0),MATCH(AC$5,$B$68:$L$68,1)))^(1/5)*AB14))),0)</f>
        <v>0</v>
      </c>
      <c r="AD14" s="30">
        <f>IFERROR(IF(AD$5='A2 Intenzita dopravy'!$H$5,'A2 Intenzita dopravy'!$H14,IF(AD$5&gt;=MAX($F$68:$L$68),AC14/AB14*AC14,IF(AD$5&lt;'A2 Intenzita dopravy'!$H$5,(INDEX($B$69:$L$136,MATCH('A2 Intenzita dopravy'!$F14&amp;'A2 Intenzita dopravy'!$G14&amp;'A2.1 Intenzita dopravy'!$E$3,$E$69:$E$136,0),MATCH(AD$5,$B$68:$L$68,1))/INDEX($B$69:$L$136,MATCH('A2 Intenzita dopravy'!$F14&amp;'A2 Intenzita dopravy'!$G14&amp;'A2.1 Intenzita dopravy'!$E$3,$E$69:$E$136,0),MATCH(AD$5,$B$68:$L$68,1)+1))^(1/5)*AE14,(INDEX($B$69:$L$136,MATCH('A2 Intenzita dopravy'!$F14&amp;'A2 Intenzita dopravy'!$G14&amp;'A2.1 Intenzita dopravy'!$E$3,$E$69:$E$136,0),MATCH(AD$5,$B$68:$L$68,1)+1)/INDEX($B$69:$L$136,MATCH('A2 Intenzita dopravy'!$F14&amp;'A2 Intenzita dopravy'!$G14&amp;'A2.1 Intenzita dopravy'!$E$3,$E$69:$E$136,0),MATCH(AD$5,$B$68:$L$68,1)))^(1/5)*AC14))),0)</f>
        <v>0</v>
      </c>
      <c r="AE14" s="30">
        <f>IFERROR(IF(AE$5='A2 Intenzita dopravy'!$H$5,'A2 Intenzita dopravy'!$H14,IF(AE$5&gt;=MAX($F$68:$L$68),AD14/AC14*AD14,IF(AE$5&lt;'A2 Intenzita dopravy'!$H$5,(INDEX($B$69:$L$136,MATCH('A2 Intenzita dopravy'!$F14&amp;'A2 Intenzita dopravy'!$G14&amp;'A2.1 Intenzita dopravy'!$E$3,$E$69:$E$136,0),MATCH(AE$5,$B$68:$L$68,1))/INDEX($B$69:$L$136,MATCH('A2 Intenzita dopravy'!$F14&amp;'A2 Intenzita dopravy'!$G14&amp;'A2.1 Intenzita dopravy'!$E$3,$E$69:$E$136,0),MATCH(AE$5,$B$68:$L$68,1)+1))^(1/5)*AF14,(INDEX($B$69:$L$136,MATCH('A2 Intenzita dopravy'!$F14&amp;'A2 Intenzita dopravy'!$G14&amp;'A2.1 Intenzita dopravy'!$E$3,$E$69:$E$136,0),MATCH(AE$5,$B$68:$L$68,1)+1)/INDEX($B$69:$L$136,MATCH('A2 Intenzita dopravy'!$F14&amp;'A2 Intenzita dopravy'!$G14&amp;'A2.1 Intenzita dopravy'!$E$3,$E$69:$E$136,0),MATCH(AE$5,$B$68:$L$68,1)))^(1/5)*AD14))),0)</f>
        <v>0</v>
      </c>
      <c r="AF14" s="30">
        <f>IFERROR(IF(AF$5='A2 Intenzita dopravy'!$H$5,'A2 Intenzita dopravy'!$H14,IF(AF$5&gt;=MAX($F$68:$L$68),AE14/AD14*AE14,IF(AF$5&lt;'A2 Intenzita dopravy'!$H$5,(INDEX($B$69:$L$136,MATCH('A2 Intenzita dopravy'!$F14&amp;'A2 Intenzita dopravy'!$G14&amp;'A2.1 Intenzita dopravy'!$E$3,$E$69:$E$136,0),MATCH(AF$5,$B$68:$L$68,1))/INDEX($B$69:$L$136,MATCH('A2 Intenzita dopravy'!$F14&amp;'A2 Intenzita dopravy'!$G14&amp;'A2.1 Intenzita dopravy'!$E$3,$E$69:$E$136,0),MATCH(AF$5,$B$68:$L$68,1)+1))^(1/5)*AG14,(INDEX($B$69:$L$136,MATCH('A2 Intenzita dopravy'!$F14&amp;'A2 Intenzita dopravy'!$G14&amp;'A2.1 Intenzita dopravy'!$E$3,$E$69:$E$136,0),MATCH(AF$5,$B$68:$L$68,1)+1)/INDEX($B$69:$L$136,MATCH('A2 Intenzita dopravy'!$F14&amp;'A2 Intenzita dopravy'!$G14&amp;'A2.1 Intenzita dopravy'!$E$3,$E$69:$E$136,0),MATCH(AF$5,$B$68:$L$68,1)))^(1/5)*AE14))),0)</f>
        <v>0</v>
      </c>
      <c r="AG14" s="30">
        <f>IFERROR(IF(AG$5='A2 Intenzita dopravy'!$H$5,'A2 Intenzita dopravy'!$H14,IF(AG$5&gt;=MAX($F$68:$L$68),AF14/AE14*AF14,IF(AG$5&lt;'A2 Intenzita dopravy'!$H$5,(INDEX($B$69:$L$136,MATCH('A2 Intenzita dopravy'!$F14&amp;'A2 Intenzita dopravy'!$G14&amp;'A2.1 Intenzita dopravy'!$E$3,$E$69:$E$136,0),MATCH(AG$5,$B$68:$L$68,1))/INDEX($B$69:$L$136,MATCH('A2 Intenzita dopravy'!$F14&amp;'A2 Intenzita dopravy'!$G14&amp;'A2.1 Intenzita dopravy'!$E$3,$E$69:$E$136,0),MATCH(AG$5,$B$68:$L$68,1)+1))^(1/5)*AH14,(INDEX($B$69:$L$136,MATCH('A2 Intenzita dopravy'!$F14&amp;'A2 Intenzita dopravy'!$G14&amp;'A2.1 Intenzita dopravy'!$E$3,$E$69:$E$136,0),MATCH(AG$5,$B$68:$L$68,1)+1)/INDEX($B$69:$L$136,MATCH('A2 Intenzita dopravy'!$F14&amp;'A2 Intenzita dopravy'!$G14&amp;'A2.1 Intenzita dopravy'!$E$3,$E$69:$E$136,0),MATCH(AG$5,$B$68:$L$68,1)))^(1/5)*AF14))),0)</f>
        <v>0</v>
      </c>
      <c r="AH14" s="30">
        <f>IFERROR(IF(AH$5='A2 Intenzita dopravy'!$H$5,'A2 Intenzita dopravy'!$H14,IF(AH$5&gt;=MAX($F$68:$L$68),AG14/AF14*AG14,IF(AH$5&lt;'A2 Intenzita dopravy'!$H$5,(INDEX($B$69:$L$136,MATCH('A2 Intenzita dopravy'!$F14&amp;'A2 Intenzita dopravy'!$G14&amp;'A2.1 Intenzita dopravy'!$E$3,$E$69:$E$136,0),MATCH(AH$5,$B$68:$L$68,1))/INDEX($B$69:$L$136,MATCH('A2 Intenzita dopravy'!$F14&amp;'A2 Intenzita dopravy'!$G14&amp;'A2.1 Intenzita dopravy'!$E$3,$E$69:$E$136,0),MATCH(AH$5,$B$68:$L$68,1)+1))^(1/5)*AI14,(INDEX($B$69:$L$136,MATCH('A2 Intenzita dopravy'!$F14&amp;'A2 Intenzita dopravy'!$G14&amp;'A2.1 Intenzita dopravy'!$E$3,$E$69:$E$136,0),MATCH(AH$5,$B$68:$L$68,1)+1)/INDEX($B$69:$L$136,MATCH('A2 Intenzita dopravy'!$F14&amp;'A2 Intenzita dopravy'!$G14&amp;'A2.1 Intenzita dopravy'!$E$3,$E$69:$E$136,0),MATCH(AH$5,$B$68:$L$68,1)))^(1/5)*AG14))),0)</f>
        <v>0</v>
      </c>
      <c r="AI14" s="30">
        <f>IFERROR(IF(AI$5='A2 Intenzita dopravy'!$H$5,'A2 Intenzita dopravy'!$H14,IF(AI$5&gt;=MAX($F$68:$L$68),AH14/AG14*AH14,IF(AI$5&lt;'A2 Intenzita dopravy'!$H$5,(INDEX($B$69:$L$136,MATCH('A2 Intenzita dopravy'!$F14&amp;'A2 Intenzita dopravy'!$G14&amp;'A2.1 Intenzita dopravy'!$E$3,$E$69:$E$136,0),MATCH(AI$5,$B$68:$L$68,1))/INDEX($B$69:$L$136,MATCH('A2 Intenzita dopravy'!$F14&amp;'A2 Intenzita dopravy'!$G14&amp;'A2.1 Intenzita dopravy'!$E$3,$E$69:$E$136,0),MATCH(AI$5,$B$68:$L$68,1)+1))^(1/5)*AJ14,(INDEX($B$69:$L$136,MATCH('A2 Intenzita dopravy'!$F14&amp;'A2 Intenzita dopravy'!$G14&amp;'A2.1 Intenzita dopravy'!$E$3,$E$69:$E$136,0),MATCH(AI$5,$B$68:$L$68,1)+1)/INDEX($B$69:$L$136,MATCH('A2 Intenzita dopravy'!$F14&amp;'A2 Intenzita dopravy'!$G14&amp;'A2.1 Intenzita dopravy'!$E$3,$E$69:$E$136,0),MATCH(AI$5,$B$68:$L$68,1)))^(1/5)*AH14))),0)</f>
        <v>0</v>
      </c>
      <c r="AJ14" s="30">
        <f>IFERROR(IF(AJ$5='A2 Intenzita dopravy'!$H$5,'A2 Intenzita dopravy'!$H14,IF(AJ$5&gt;=MAX($F$68:$L$68),AI14/AH14*AI14,IF(AJ$5&lt;'A2 Intenzita dopravy'!$H$5,(INDEX($B$69:$L$136,MATCH('A2 Intenzita dopravy'!$F14&amp;'A2 Intenzita dopravy'!$G14&amp;'A2.1 Intenzita dopravy'!$E$3,$E$69:$E$136,0),MATCH(AJ$5,$B$68:$L$68,1))/INDEX($B$69:$L$136,MATCH('A2 Intenzita dopravy'!$F14&amp;'A2 Intenzita dopravy'!$G14&amp;'A2.1 Intenzita dopravy'!$E$3,$E$69:$E$136,0),MATCH(AJ$5,$B$68:$L$68,1)+1))^(1/5)*AK14,(INDEX($B$69:$L$136,MATCH('A2 Intenzita dopravy'!$F14&amp;'A2 Intenzita dopravy'!$G14&amp;'A2.1 Intenzita dopravy'!$E$3,$E$69:$E$136,0),MATCH(AJ$5,$B$68:$L$68,1)+1)/INDEX($B$69:$L$136,MATCH('A2 Intenzita dopravy'!$F14&amp;'A2 Intenzita dopravy'!$G14&amp;'A2.1 Intenzita dopravy'!$E$3,$E$69:$E$136,0),MATCH(AJ$5,$B$68:$L$68,1)))^(1/5)*AI14))),0)</f>
        <v>0</v>
      </c>
      <c r="AK14" s="30">
        <f>IFERROR(IF(AK$5='A2 Intenzita dopravy'!$H$5,'A2 Intenzita dopravy'!$H14,IF(AK$5&gt;=MAX($F$68:$L$68),AJ14/AI14*AJ14,IF(AK$5&lt;'A2 Intenzita dopravy'!$H$5,(INDEX($B$69:$L$136,MATCH('A2 Intenzita dopravy'!$F14&amp;'A2 Intenzita dopravy'!$G14&amp;'A2.1 Intenzita dopravy'!$E$3,$E$69:$E$136,0),MATCH(AK$5,$B$68:$L$68,1))/INDEX($B$69:$L$136,MATCH('A2 Intenzita dopravy'!$F14&amp;'A2 Intenzita dopravy'!$G14&amp;'A2.1 Intenzita dopravy'!$E$3,$E$69:$E$136,0),MATCH(AK$5,$B$68:$L$68,1)+1))^(1/5)*AL14,(INDEX($B$69:$L$136,MATCH('A2 Intenzita dopravy'!$F14&amp;'A2 Intenzita dopravy'!$G14&amp;'A2.1 Intenzita dopravy'!$E$3,$E$69:$E$136,0),MATCH(AK$5,$B$68:$L$68,1)+1)/INDEX($B$69:$L$136,MATCH('A2 Intenzita dopravy'!$F14&amp;'A2 Intenzita dopravy'!$G14&amp;'A2.1 Intenzita dopravy'!$E$3,$E$69:$E$136,0),MATCH(AK$5,$B$68:$L$68,1)))^(1/5)*AJ14))),0)</f>
        <v>0</v>
      </c>
      <c r="AL14" s="30">
        <f>IFERROR(IF(AL$5='A2 Intenzita dopravy'!$H$5,'A2 Intenzita dopravy'!$H14,IF(AL$5&gt;=MAX($F$68:$L$68),AK14/AJ14*AK14,IF(AL$5&lt;'A2 Intenzita dopravy'!$H$5,(INDEX($B$69:$L$136,MATCH('A2 Intenzita dopravy'!$F14&amp;'A2 Intenzita dopravy'!$G14&amp;'A2.1 Intenzita dopravy'!$E$3,$E$69:$E$136,0),MATCH(AL$5,$B$68:$L$68,1))/INDEX($B$69:$L$136,MATCH('A2 Intenzita dopravy'!$F14&amp;'A2 Intenzita dopravy'!$G14&amp;'A2.1 Intenzita dopravy'!$E$3,$E$69:$E$136,0),MATCH(AL$5,$B$68:$L$68,1)+1))^(1/5)*AM14,(INDEX($B$69:$L$136,MATCH('A2 Intenzita dopravy'!$F14&amp;'A2 Intenzita dopravy'!$G14&amp;'A2.1 Intenzita dopravy'!$E$3,$E$69:$E$136,0),MATCH(AL$5,$B$68:$L$68,1)+1)/INDEX($B$69:$L$136,MATCH('A2 Intenzita dopravy'!$F14&amp;'A2 Intenzita dopravy'!$G14&amp;'A2.1 Intenzita dopravy'!$E$3,$E$69:$E$136,0),MATCH(AL$5,$B$68:$L$68,1)))^(1/5)*AK14))),0)</f>
        <v>0</v>
      </c>
      <c r="AM14" s="30">
        <f>IFERROR(IF(AM$5='A2 Intenzita dopravy'!$H$5,'A2 Intenzita dopravy'!$H14,IF(AM$5&gt;=MAX($F$68:$L$68),AL14/AK14*AL14,IF(AM$5&lt;'A2 Intenzita dopravy'!$H$5,(INDEX($B$69:$L$136,MATCH('A2 Intenzita dopravy'!$F14&amp;'A2 Intenzita dopravy'!$G14&amp;'A2.1 Intenzita dopravy'!$E$3,$E$69:$E$136,0),MATCH(AM$5,$B$68:$L$68,1))/INDEX($B$69:$L$136,MATCH('A2 Intenzita dopravy'!$F14&amp;'A2 Intenzita dopravy'!$G14&amp;'A2.1 Intenzita dopravy'!$E$3,$E$69:$E$136,0),MATCH(AM$5,$B$68:$L$68,1)+1))^(1/5)*AN14,(INDEX($B$69:$L$136,MATCH('A2 Intenzita dopravy'!$F14&amp;'A2 Intenzita dopravy'!$G14&amp;'A2.1 Intenzita dopravy'!$E$3,$E$69:$E$136,0),MATCH(AM$5,$B$68:$L$68,1)+1)/INDEX($B$69:$L$136,MATCH('A2 Intenzita dopravy'!$F14&amp;'A2 Intenzita dopravy'!$G14&amp;'A2.1 Intenzita dopravy'!$E$3,$E$69:$E$136,0),MATCH(AM$5,$B$68:$L$68,1)))^(1/5)*AL14))),0)</f>
        <v>0</v>
      </c>
      <c r="AN14" s="30">
        <f>IFERROR(IF(AN$5='A2 Intenzita dopravy'!$H$5,'A2 Intenzita dopravy'!$H14,IF(AN$5&gt;=MAX($F$68:$L$68),AM14/AL14*AM14,IF(AN$5&lt;'A2 Intenzita dopravy'!$H$5,(INDEX($B$69:$L$136,MATCH('A2 Intenzita dopravy'!$F14&amp;'A2 Intenzita dopravy'!$G14&amp;'A2.1 Intenzita dopravy'!$E$3,$E$69:$E$136,0),MATCH(AN$5,$B$68:$L$68,1))/INDEX($B$69:$L$136,MATCH('A2 Intenzita dopravy'!$F14&amp;'A2 Intenzita dopravy'!$G14&amp;'A2.1 Intenzita dopravy'!$E$3,$E$69:$E$136,0),MATCH(AN$5,$B$68:$L$68,1)+1))^(1/5)*AO14,(INDEX($B$69:$L$136,MATCH('A2 Intenzita dopravy'!$F14&amp;'A2 Intenzita dopravy'!$G14&amp;'A2.1 Intenzita dopravy'!$E$3,$E$69:$E$136,0),MATCH(AN$5,$B$68:$L$68,1)+1)/INDEX($B$69:$L$136,MATCH('A2 Intenzita dopravy'!$F14&amp;'A2 Intenzita dopravy'!$G14&amp;'A2.1 Intenzita dopravy'!$E$3,$E$69:$E$136,0),MATCH(AN$5,$B$68:$L$68,1)))^(1/5)*AM14))),0)</f>
        <v>0</v>
      </c>
      <c r="AO14" s="30">
        <f>IFERROR(IF(AO$5='A2 Intenzita dopravy'!$H$5,'A2 Intenzita dopravy'!$H14,IF(AO$5&gt;=MAX($F$68:$L$68),AN14/AM14*AN14,IF(AO$5&lt;'A2 Intenzita dopravy'!$H$5,(INDEX($B$69:$L$136,MATCH('A2 Intenzita dopravy'!$F14&amp;'A2 Intenzita dopravy'!$G14&amp;'A2.1 Intenzita dopravy'!$E$3,$E$69:$E$136,0),MATCH(AO$5,$B$68:$L$68,1))/INDEX($B$69:$L$136,MATCH('A2 Intenzita dopravy'!$F14&amp;'A2 Intenzita dopravy'!$G14&amp;'A2.1 Intenzita dopravy'!$E$3,$E$69:$E$136,0),MATCH(AO$5,$B$68:$L$68,1)+1))^(1/5)*AP14,(INDEX($B$69:$L$136,MATCH('A2 Intenzita dopravy'!$F14&amp;'A2 Intenzita dopravy'!$G14&amp;'A2.1 Intenzita dopravy'!$E$3,$E$69:$E$136,0),MATCH(AO$5,$B$68:$L$68,1)+1)/INDEX($B$69:$L$136,MATCH('A2 Intenzita dopravy'!$F14&amp;'A2 Intenzita dopravy'!$G14&amp;'A2.1 Intenzita dopravy'!$E$3,$E$69:$E$136,0),MATCH(AO$5,$B$68:$L$68,1)))^(1/5)*AN14))),0)</f>
        <v>0</v>
      </c>
      <c r="AP14" s="30">
        <f>IFERROR(IF(AP$5='A2 Intenzita dopravy'!$H$5,'A2 Intenzita dopravy'!$H14,IF(AP$5&gt;=MAX($F$68:$L$68),AO14/AN14*AO14,IF(AP$5&lt;'A2 Intenzita dopravy'!$H$5,(INDEX($B$69:$L$136,MATCH('A2 Intenzita dopravy'!$F14&amp;'A2 Intenzita dopravy'!$G14&amp;'A2.1 Intenzita dopravy'!$E$3,$E$69:$E$136,0),MATCH(AP$5,$B$68:$L$68,1))/INDEX($B$69:$L$136,MATCH('A2 Intenzita dopravy'!$F14&amp;'A2 Intenzita dopravy'!$G14&amp;'A2.1 Intenzita dopravy'!$E$3,$E$69:$E$136,0),MATCH(AP$5,$B$68:$L$68,1)+1))^(1/5)*AQ14,(INDEX($B$69:$L$136,MATCH('A2 Intenzita dopravy'!$F14&amp;'A2 Intenzita dopravy'!$G14&amp;'A2.1 Intenzita dopravy'!$E$3,$E$69:$E$136,0),MATCH(AP$5,$B$68:$L$68,1)+1)/INDEX($B$69:$L$136,MATCH('A2 Intenzita dopravy'!$F14&amp;'A2 Intenzita dopravy'!$G14&amp;'A2.1 Intenzita dopravy'!$E$3,$E$69:$E$136,0),MATCH(AP$5,$B$68:$L$68,1)))^(1/5)*AO14))),0)</f>
        <v>0</v>
      </c>
      <c r="AQ14" s="30">
        <f>IFERROR(IF(AQ$5='A2 Intenzita dopravy'!$H$5,'A2 Intenzita dopravy'!$H14,IF(AQ$5&gt;=MAX($F$68:$L$68),AP14/AO14*AP14,IF(AQ$5&lt;'A2 Intenzita dopravy'!$H$5,(INDEX($B$69:$L$136,MATCH('A2 Intenzita dopravy'!$F14&amp;'A2 Intenzita dopravy'!$G14&amp;'A2.1 Intenzita dopravy'!$E$3,$E$69:$E$136,0),MATCH(AQ$5,$B$68:$L$68,1))/INDEX($B$69:$L$136,MATCH('A2 Intenzita dopravy'!$F14&amp;'A2 Intenzita dopravy'!$G14&amp;'A2.1 Intenzita dopravy'!$E$3,$E$69:$E$136,0),MATCH(AQ$5,$B$68:$L$68,1)+1))^(1/5)*AR14,(INDEX($B$69:$L$136,MATCH('A2 Intenzita dopravy'!$F14&amp;'A2 Intenzita dopravy'!$G14&amp;'A2.1 Intenzita dopravy'!$E$3,$E$69:$E$136,0),MATCH(AQ$5,$B$68:$L$68,1)+1)/INDEX($B$69:$L$136,MATCH('A2 Intenzita dopravy'!$F14&amp;'A2 Intenzita dopravy'!$G14&amp;'A2.1 Intenzita dopravy'!$E$3,$E$69:$E$136,0),MATCH(AQ$5,$B$68:$L$68,1)))^(1/5)*AP14))),0)</f>
        <v>0</v>
      </c>
      <c r="AR14" s="30">
        <f>IFERROR(IF(AR$5='A2 Intenzita dopravy'!$H$5,'A2 Intenzita dopravy'!$H14,IF(AR$5&gt;=MAX($F$68:$L$68),AQ14/AP14*AQ14,IF(AR$5&lt;'A2 Intenzita dopravy'!$H$5,(INDEX($B$69:$L$136,MATCH('A2 Intenzita dopravy'!$F14&amp;'A2 Intenzita dopravy'!$G14&amp;'A2.1 Intenzita dopravy'!$E$3,$E$69:$E$136,0),MATCH(AR$5,$B$68:$L$68,1))/INDEX($B$69:$L$136,MATCH('A2 Intenzita dopravy'!$F14&amp;'A2 Intenzita dopravy'!$G14&amp;'A2.1 Intenzita dopravy'!$E$3,$E$69:$E$136,0),MATCH(AR$5,$B$68:$L$68,1)+1))^(1/5)*AS14,(INDEX($B$69:$L$136,MATCH('A2 Intenzita dopravy'!$F14&amp;'A2 Intenzita dopravy'!$G14&amp;'A2.1 Intenzita dopravy'!$E$3,$E$69:$E$136,0),MATCH(AR$5,$B$68:$L$68,1)+1)/INDEX($B$69:$L$136,MATCH('A2 Intenzita dopravy'!$F14&amp;'A2 Intenzita dopravy'!$G14&amp;'A2.1 Intenzita dopravy'!$E$3,$E$69:$E$136,0),MATCH(AR$5,$B$68:$L$68,1)))^(1/5)*AQ14))),0)</f>
        <v>0</v>
      </c>
      <c r="AS14" s="30">
        <f>IFERROR(IF(AS$5='A2 Intenzita dopravy'!$H$5,'A2 Intenzita dopravy'!$H14,IF(AS$5&gt;=MAX($F$68:$L$68),AR14/AQ14*AR14,IF(AS$5&lt;'A2 Intenzita dopravy'!$H$5,(INDEX($B$69:$L$136,MATCH('A2 Intenzita dopravy'!$F14&amp;'A2 Intenzita dopravy'!$G14&amp;'A2.1 Intenzita dopravy'!$E$3,$E$69:$E$136,0),MATCH(AS$5,$B$68:$L$68,1))/INDEX($B$69:$L$136,MATCH('A2 Intenzita dopravy'!$F14&amp;'A2 Intenzita dopravy'!$G14&amp;'A2.1 Intenzita dopravy'!$E$3,$E$69:$E$136,0),MATCH(AS$5,$B$68:$L$68,1)+1))^(1/5)*AT14,(INDEX($B$69:$L$136,MATCH('A2 Intenzita dopravy'!$F14&amp;'A2 Intenzita dopravy'!$G14&amp;'A2.1 Intenzita dopravy'!$E$3,$E$69:$E$136,0),MATCH(AS$5,$B$68:$L$68,1)+1)/INDEX($B$69:$L$136,MATCH('A2 Intenzita dopravy'!$F14&amp;'A2 Intenzita dopravy'!$G14&amp;'A2.1 Intenzita dopravy'!$E$3,$E$69:$E$136,0),MATCH(AS$5,$B$68:$L$68,1)))^(1/5)*AR14))),0)</f>
        <v>0</v>
      </c>
      <c r="AT14" s="30">
        <f>IFERROR(IF(AT$5='A2 Intenzita dopravy'!$H$5,'A2 Intenzita dopravy'!$H14,IF(AT$5&gt;=MAX($F$68:$L$68),AS14/AR14*AS14,IF(AT$5&lt;'A2 Intenzita dopravy'!$H$5,(INDEX($B$69:$L$136,MATCH('A2 Intenzita dopravy'!$F14&amp;'A2 Intenzita dopravy'!$G14&amp;'A2.1 Intenzita dopravy'!$E$3,$E$69:$E$136,0),MATCH(AT$5,$B$68:$L$68,1))/INDEX($B$69:$L$136,MATCH('A2 Intenzita dopravy'!$F14&amp;'A2 Intenzita dopravy'!$G14&amp;'A2.1 Intenzita dopravy'!$E$3,$E$69:$E$136,0),MATCH(AT$5,$B$68:$L$68,1)+1))^(1/5)*AU14,(INDEX($B$69:$L$136,MATCH('A2 Intenzita dopravy'!$F14&amp;'A2 Intenzita dopravy'!$G14&amp;'A2.1 Intenzita dopravy'!$E$3,$E$69:$E$136,0),MATCH(AT$5,$B$68:$L$68,1)+1)/INDEX($B$69:$L$136,MATCH('A2 Intenzita dopravy'!$F14&amp;'A2 Intenzita dopravy'!$G14&amp;'A2.1 Intenzita dopravy'!$E$3,$E$69:$E$136,0),MATCH(AT$5,$B$68:$L$68,1)))^(1/5)*AS14))),0)</f>
        <v>0</v>
      </c>
      <c r="AU14" s="30">
        <f>IFERROR(IF(AU$5='A2 Intenzita dopravy'!$H$5,'A2 Intenzita dopravy'!$H14,IF(AU$5&gt;=MAX($F$68:$L$68),AT14/AS14*AT14,IF(AU$5&lt;'A2 Intenzita dopravy'!$H$5,(INDEX($B$69:$L$136,MATCH('A2 Intenzita dopravy'!$F14&amp;'A2 Intenzita dopravy'!$G14&amp;'A2.1 Intenzita dopravy'!$E$3,$E$69:$E$136,0),MATCH(AU$5,$B$68:$L$68,1))/INDEX($B$69:$L$136,MATCH('A2 Intenzita dopravy'!$F14&amp;'A2 Intenzita dopravy'!$G14&amp;'A2.1 Intenzita dopravy'!$E$3,$E$69:$E$136,0),MATCH(AU$5,$B$68:$L$68,1)+1))^(1/5)*AV14,(INDEX($B$69:$L$136,MATCH('A2 Intenzita dopravy'!$F14&amp;'A2 Intenzita dopravy'!$G14&amp;'A2.1 Intenzita dopravy'!$E$3,$E$69:$E$136,0),MATCH(AU$5,$B$68:$L$68,1)+1)/INDEX($B$69:$L$136,MATCH('A2 Intenzita dopravy'!$F14&amp;'A2 Intenzita dopravy'!$G14&amp;'A2.1 Intenzita dopravy'!$E$3,$E$69:$E$136,0),MATCH(AU$5,$B$68:$L$68,1)))^(1/5)*AT14))),0)</f>
        <v>0</v>
      </c>
      <c r="AV14" s="30">
        <f>IFERROR(IF(AV$5='A2 Intenzita dopravy'!$H$5,'A2 Intenzita dopravy'!$H14,IF(AV$5&gt;=MAX($F$68:$L$68),AU14/AT14*AU14,IF(AV$5&lt;'A2 Intenzita dopravy'!$H$5,(INDEX($B$69:$L$136,MATCH('A2 Intenzita dopravy'!$F14&amp;'A2 Intenzita dopravy'!$G14&amp;'A2.1 Intenzita dopravy'!$E$3,$E$69:$E$136,0),MATCH(AV$5,$B$68:$L$68,1))/INDEX($B$69:$L$136,MATCH('A2 Intenzita dopravy'!$F14&amp;'A2 Intenzita dopravy'!$G14&amp;'A2.1 Intenzita dopravy'!$E$3,$E$69:$E$136,0),MATCH(AV$5,$B$68:$L$68,1)+1))^(1/5)*AW14,(INDEX($B$69:$L$136,MATCH('A2 Intenzita dopravy'!$F14&amp;'A2 Intenzita dopravy'!$G14&amp;'A2.1 Intenzita dopravy'!$E$3,$E$69:$E$136,0),MATCH(AV$5,$B$68:$L$68,1)+1)/INDEX($B$69:$L$136,MATCH('A2 Intenzita dopravy'!$F14&amp;'A2 Intenzita dopravy'!$G14&amp;'A2.1 Intenzita dopravy'!$E$3,$E$69:$E$136,0),MATCH(AV$5,$B$68:$L$68,1)))^(1/5)*AU14))),0)</f>
        <v>0</v>
      </c>
      <c r="AW14" s="30">
        <f>IFERROR(IF(AW$5='A2 Intenzita dopravy'!$H$5,'A2 Intenzita dopravy'!$H14,IF(AW$5&gt;=MAX($F$68:$L$68),AV14/AU14*AV14,IF(AW$5&lt;'A2 Intenzita dopravy'!$H$5,(INDEX($B$69:$L$136,MATCH('A2 Intenzita dopravy'!$F14&amp;'A2 Intenzita dopravy'!$G14&amp;'A2.1 Intenzita dopravy'!$E$3,$E$69:$E$136,0),MATCH(AW$5,$B$68:$L$68,1))/INDEX($B$69:$L$136,MATCH('A2 Intenzita dopravy'!$F14&amp;'A2 Intenzita dopravy'!$G14&amp;'A2.1 Intenzita dopravy'!$E$3,$E$69:$E$136,0),MATCH(AW$5,$B$68:$L$68,1)+1))^(1/5)*AX14,(INDEX($B$69:$L$136,MATCH('A2 Intenzita dopravy'!$F14&amp;'A2 Intenzita dopravy'!$G14&amp;'A2.1 Intenzita dopravy'!$E$3,$E$69:$E$136,0),MATCH(AW$5,$B$68:$L$68,1)+1)/INDEX($B$69:$L$136,MATCH('A2 Intenzita dopravy'!$F14&amp;'A2 Intenzita dopravy'!$G14&amp;'A2.1 Intenzita dopravy'!$E$3,$E$69:$E$136,0),MATCH(AW$5,$B$68:$L$68,1)))^(1/5)*AV14))),0)</f>
        <v>0</v>
      </c>
      <c r="AX14" s="30">
        <f>IFERROR(IF(AX$5='A2 Intenzita dopravy'!$H$5,'A2 Intenzita dopravy'!$H14,IF(AX$5&gt;=MAX($F$68:$L$68),AW14/AV14*AW14,IF(AX$5&lt;'A2 Intenzita dopravy'!$H$5,(INDEX($B$69:$L$136,MATCH('A2 Intenzita dopravy'!$F14&amp;'A2 Intenzita dopravy'!$G14&amp;'A2.1 Intenzita dopravy'!$E$3,$E$69:$E$136,0),MATCH(AX$5,$B$68:$L$68,1))/INDEX($B$69:$L$136,MATCH('A2 Intenzita dopravy'!$F14&amp;'A2 Intenzita dopravy'!$G14&amp;'A2.1 Intenzita dopravy'!$E$3,$E$69:$E$136,0),MATCH(AX$5,$B$68:$L$68,1)+1))^(1/5)*AY14,(INDEX($B$69:$L$136,MATCH('A2 Intenzita dopravy'!$F14&amp;'A2 Intenzita dopravy'!$G14&amp;'A2.1 Intenzita dopravy'!$E$3,$E$69:$E$136,0),MATCH(AX$5,$B$68:$L$68,1)+1)/INDEX($B$69:$L$136,MATCH('A2 Intenzita dopravy'!$F14&amp;'A2 Intenzita dopravy'!$G14&amp;'A2.1 Intenzita dopravy'!$E$3,$E$69:$E$136,0),MATCH(AX$5,$B$68:$L$68,1)))^(1/5)*AW14))),0)</f>
        <v>0</v>
      </c>
      <c r="AY14" s="30">
        <f>IFERROR(IF(AY$5='A2 Intenzita dopravy'!$H$5,'A2 Intenzita dopravy'!$H14,IF(AY$5&gt;=MAX($F$68:$L$68),AX14/AW14*AX14,IF(AY$5&lt;'A2 Intenzita dopravy'!$H$5,(INDEX($B$69:$L$136,MATCH('A2 Intenzita dopravy'!$F14&amp;'A2 Intenzita dopravy'!$G14&amp;'A2.1 Intenzita dopravy'!$E$3,$E$69:$E$136,0),MATCH(AY$5,$B$68:$L$68,1))/INDEX($B$69:$L$136,MATCH('A2 Intenzita dopravy'!$F14&amp;'A2 Intenzita dopravy'!$G14&amp;'A2.1 Intenzita dopravy'!$E$3,$E$69:$E$136,0),MATCH(AY$5,$B$68:$L$68,1)+1))^(1/5)*AZ14,(INDEX($B$69:$L$136,MATCH('A2 Intenzita dopravy'!$F14&amp;'A2 Intenzita dopravy'!$G14&amp;'A2.1 Intenzita dopravy'!$E$3,$E$69:$E$136,0),MATCH(AY$5,$B$68:$L$68,1)+1)/INDEX($B$69:$L$136,MATCH('A2 Intenzita dopravy'!$F14&amp;'A2 Intenzita dopravy'!$G14&amp;'A2.1 Intenzita dopravy'!$E$3,$E$69:$E$136,0),MATCH(AY$5,$B$68:$L$68,1)))^(1/5)*AX14))),0)</f>
        <v>0</v>
      </c>
      <c r="AZ14" s="30">
        <f>IFERROR(IF(AZ$5='A2 Intenzita dopravy'!$H$5,'A2 Intenzita dopravy'!$H14,IF(AZ$5&gt;=MAX($F$68:$L$68),AY14/AX14*AY14,IF(AZ$5&lt;'A2 Intenzita dopravy'!$H$5,(INDEX($B$69:$L$136,MATCH('A2 Intenzita dopravy'!$F14&amp;'A2 Intenzita dopravy'!$G14&amp;'A2.1 Intenzita dopravy'!$E$3,$E$69:$E$136,0),MATCH(AZ$5,$B$68:$L$68,1))/INDEX($B$69:$L$136,MATCH('A2 Intenzita dopravy'!$F14&amp;'A2 Intenzita dopravy'!$G14&amp;'A2.1 Intenzita dopravy'!$E$3,$E$69:$E$136,0),MATCH(AZ$5,$B$68:$L$68,1)+1))^(1/5)*BA14,(INDEX($B$69:$L$136,MATCH('A2 Intenzita dopravy'!$F14&amp;'A2 Intenzita dopravy'!$G14&amp;'A2.1 Intenzita dopravy'!$E$3,$E$69:$E$136,0),MATCH(AZ$5,$B$68:$L$68,1)+1)/INDEX($B$69:$L$136,MATCH('A2 Intenzita dopravy'!$F14&amp;'A2 Intenzita dopravy'!$G14&amp;'A2.1 Intenzita dopravy'!$E$3,$E$69:$E$136,0),MATCH(AZ$5,$B$68:$L$68,1)))^(1/5)*AY14))),0)</f>
        <v>0</v>
      </c>
      <c r="BA14" s="30">
        <f>IFERROR(IF(BA$5='A2 Intenzita dopravy'!$H$5,'A2 Intenzita dopravy'!$H14,IF(BA$5&gt;=MAX($F$68:$L$68),AZ14/AY14*AZ14,IF(BA$5&lt;'A2 Intenzita dopravy'!$H$5,(INDEX($B$69:$L$136,MATCH('A2 Intenzita dopravy'!$F14&amp;'A2 Intenzita dopravy'!$G14&amp;'A2.1 Intenzita dopravy'!$E$3,$E$69:$E$136,0),MATCH(BA$5,$B$68:$L$68,1))/INDEX($B$69:$L$136,MATCH('A2 Intenzita dopravy'!$F14&amp;'A2 Intenzita dopravy'!$G14&amp;'A2.1 Intenzita dopravy'!$E$3,$E$69:$E$136,0),MATCH(BA$5,$B$68:$L$68,1)+1))^(1/5)*BB14,(INDEX($B$69:$L$136,MATCH('A2 Intenzita dopravy'!$F14&amp;'A2 Intenzita dopravy'!$G14&amp;'A2.1 Intenzita dopravy'!$E$3,$E$69:$E$136,0),MATCH(BA$5,$B$68:$L$68,1)+1)/INDEX($B$69:$L$136,MATCH('A2 Intenzita dopravy'!$F14&amp;'A2 Intenzita dopravy'!$G14&amp;'A2.1 Intenzita dopravy'!$E$3,$E$69:$E$136,0),MATCH(BA$5,$B$68:$L$68,1)))^(1/5)*AZ14))),0)</f>
        <v>0</v>
      </c>
      <c r="BB14" s="30">
        <f>IFERROR(IF(BB$5='A2 Intenzita dopravy'!$H$5,'A2 Intenzita dopravy'!$H14,IF(BB$5&gt;=MAX($F$68:$L$68),BA14/AZ14*BA14,IF(BB$5&lt;'A2 Intenzita dopravy'!$H$5,(INDEX($B$69:$L$136,MATCH('A2 Intenzita dopravy'!$F14&amp;'A2 Intenzita dopravy'!$G14&amp;'A2.1 Intenzita dopravy'!$E$3,$E$69:$E$136,0),MATCH(BB$5,$B$68:$L$68,1))/INDEX($B$69:$L$136,MATCH('A2 Intenzita dopravy'!$F14&amp;'A2 Intenzita dopravy'!$G14&amp;'A2.1 Intenzita dopravy'!$E$3,$E$69:$E$136,0),MATCH(BB$5,$B$68:$L$68,1)+1))^(1/5)*BC14,(INDEX($B$69:$L$136,MATCH('A2 Intenzita dopravy'!$F14&amp;'A2 Intenzita dopravy'!$G14&amp;'A2.1 Intenzita dopravy'!$E$3,$E$69:$E$136,0),MATCH(BB$5,$B$68:$L$68,1)+1)/INDEX($B$69:$L$136,MATCH('A2 Intenzita dopravy'!$F14&amp;'A2 Intenzita dopravy'!$G14&amp;'A2.1 Intenzita dopravy'!$E$3,$E$69:$E$136,0),MATCH(BB$5,$B$68:$L$68,1)))^(1/5)*BA14))),0)</f>
        <v>0</v>
      </c>
    </row>
    <row r="15" spans="2:54" x14ac:dyDescent="0.2">
      <c r="B15" s="5">
        <v>9</v>
      </c>
      <c r="C15" s="5" t="str">
        <f>IF(ISBLANK('A2 Intenzita dopravy'!C15)=TRUE,"",'A2 Intenzita dopravy'!C15)</f>
        <v/>
      </c>
      <c r="D15" s="5" t="str">
        <f>IF(ISBLANK('A2 Intenzita dopravy'!D15)=TRUE,"",'A2 Intenzita dopravy'!D15)</f>
        <v/>
      </c>
      <c r="E15" s="30">
        <f>IFERROR(IF(E$5='A2 Intenzita dopravy'!$H$5,'A2 Intenzita dopravy'!$H15,IF(E$5&gt;=MAX($F$68:$L$68),D15/C15*D15,IF(E$5&lt;'A2 Intenzita dopravy'!$H$5,(INDEX($B$69:$L$136,MATCH('A2 Intenzita dopravy'!$F15&amp;'A2 Intenzita dopravy'!$G15&amp;'A2.1 Intenzita dopravy'!$E$3,$E$69:$E$136,0),MATCH(E$5,$B$68:$L$68,1))/INDEX($B$69:$L$136,MATCH('A2 Intenzita dopravy'!$F15&amp;'A2 Intenzita dopravy'!$G15&amp;'A2.1 Intenzita dopravy'!$E$3,$E$69:$E$136,0),MATCH(E$5,$B$68:$L$68,1)+1))^(1/5)*F15,(INDEX($B$69:$L$136,MATCH('A2 Intenzita dopravy'!$F15&amp;'A2 Intenzita dopravy'!$G15&amp;'A2.1 Intenzita dopravy'!$E$3,$E$69:$E$136,0),MATCH(E$5,$B$68:$L$68,1)+1)/INDEX($B$69:$L$136,MATCH('A2 Intenzita dopravy'!$F15&amp;'A2 Intenzita dopravy'!$G15&amp;'A2.1 Intenzita dopravy'!$E$3,$E$69:$E$136,0),MATCH(E$5,$B$68:$L$68,1)))^(1/5)*D15))),0)</f>
        <v>0</v>
      </c>
      <c r="F15" s="30">
        <f>IFERROR(IF(F$5='A2 Intenzita dopravy'!$H$5,'A2 Intenzita dopravy'!$H15,IF(F$5&gt;=MAX($F$68:$L$68),E15/D15*E15,IF(F$5&lt;'A2 Intenzita dopravy'!$H$5,(INDEX($B$69:$L$136,MATCH('A2 Intenzita dopravy'!$F15&amp;'A2 Intenzita dopravy'!$G15&amp;'A2.1 Intenzita dopravy'!$E$3,$E$69:$E$136,0),MATCH(F$5,$B$68:$L$68,1))/INDEX($B$69:$L$136,MATCH('A2 Intenzita dopravy'!$F15&amp;'A2 Intenzita dopravy'!$G15&amp;'A2.1 Intenzita dopravy'!$E$3,$E$69:$E$136,0),MATCH(F$5,$B$68:$L$68,1)+1))^(1/5)*G15,(INDEX($B$69:$L$136,MATCH('A2 Intenzita dopravy'!$F15&amp;'A2 Intenzita dopravy'!$G15&amp;'A2.1 Intenzita dopravy'!$E$3,$E$69:$E$136,0),MATCH(F$5,$B$68:$L$68,1)+1)/INDEX($B$69:$L$136,MATCH('A2 Intenzita dopravy'!$F15&amp;'A2 Intenzita dopravy'!$G15&amp;'A2.1 Intenzita dopravy'!$E$3,$E$69:$E$136,0),MATCH(F$5,$B$68:$L$68,1)))^(1/5)*E15))),0)</f>
        <v>0</v>
      </c>
      <c r="G15" s="30">
        <f>IFERROR(IF(G$5='A2 Intenzita dopravy'!$H$5,'A2 Intenzita dopravy'!$H15,IF(G$5&gt;=MAX($F$68:$L$68),F15/E15*F15,IF(G$5&lt;'A2 Intenzita dopravy'!$H$5,(INDEX($B$69:$L$136,MATCH('A2 Intenzita dopravy'!$F15&amp;'A2 Intenzita dopravy'!$G15&amp;'A2.1 Intenzita dopravy'!$E$3,$E$69:$E$136,0),MATCH(G$5,$B$68:$L$68,1))/INDEX($B$69:$L$136,MATCH('A2 Intenzita dopravy'!$F15&amp;'A2 Intenzita dopravy'!$G15&amp;'A2.1 Intenzita dopravy'!$E$3,$E$69:$E$136,0),MATCH(G$5,$B$68:$L$68,1)+1))^(1/5)*H15,(INDEX($B$69:$L$136,MATCH('A2 Intenzita dopravy'!$F15&amp;'A2 Intenzita dopravy'!$G15&amp;'A2.1 Intenzita dopravy'!$E$3,$E$69:$E$136,0),MATCH(G$5,$B$68:$L$68,1)+1)/INDEX($B$69:$L$136,MATCH('A2 Intenzita dopravy'!$F15&amp;'A2 Intenzita dopravy'!$G15&amp;'A2.1 Intenzita dopravy'!$E$3,$E$69:$E$136,0),MATCH(G$5,$B$68:$L$68,1)))^(1/5)*F15))),0)</f>
        <v>0</v>
      </c>
      <c r="H15" s="30">
        <f>IFERROR(IF(H$5='A2 Intenzita dopravy'!$H$5,'A2 Intenzita dopravy'!$H15,IF(H$5&gt;=MAX($F$68:$L$68),G15/F15*G15,IF(H$5&lt;'A2 Intenzita dopravy'!$H$5,(INDEX($B$69:$L$136,MATCH('A2 Intenzita dopravy'!$F15&amp;'A2 Intenzita dopravy'!$G15&amp;'A2.1 Intenzita dopravy'!$E$3,$E$69:$E$136,0),MATCH(H$5,$B$68:$L$68,1))/INDEX($B$69:$L$136,MATCH('A2 Intenzita dopravy'!$F15&amp;'A2 Intenzita dopravy'!$G15&amp;'A2.1 Intenzita dopravy'!$E$3,$E$69:$E$136,0),MATCH(H$5,$B$68:$L$68,1)+1))^(1/5)*I15,(INDEX($B$69:$L$136,MATCH('A2 Intenzita dopravy'!$F15&amp;'A2 Intenzita dopravy'!$G15&amp;'A2.1 Intenzita dopravy'!$E$3,$E$69:$E$136,0),MATCH(H$5,$B$68:$L$68,1)+1)/INDEX($B$69:$L$136,MATCH('A2 Intenzita dopravy'!$F15&amp;'A2 Intenzita dopravy'!$G15&amp;'A2.1 Intenzita dopravy'!$E$3,$E$69:$E$136,0),MATCH(H$5,$B$68:$L$68,1)))^(1/5)*G15))),0)</f>
        <v>0</v>
      </c>
      <c r="I15" s="30">
        <f>IFERROR(IF(I$5='A2 Intenzita dopravy'!$H$5,'A2 Intenzita dopravy'!$H15,IF(I$5&gt;=MAX($F$68:$L$68),H15/G15*H15,IF(I$5&lt;'A2 Intenzita dopravy'!$H$5,(INDEX($B$69:$L$136,MATCH('A2 Intenzita dopravy'!$F15&amp;'A2 Intenzita dopravy'!$G15&amp;'A2.1 Intenzita dopravy'!$E$3,$E$69:$E$136,0),MATCH(I$5,$B$68:$L$68,1))/INDEX($B$69:$L$136,MATCH('A2 Intenzita dopravy'!$F15&amp;'A2 Intenzita dopravy'!$G15&amp;'A2.1 Intenzita dopravy'!$E$3,$E$69:$E$136,0),MATCH(I$5,$B$68:$L$68,1)+1))^(1/5)*J15,(INDEX($B$69:$L$136,MATCH('A2 Intenzita dopravy'!$F15&amp;'A2 Intenzita dopravy'!$G15&amp;'A2.1 Intenzita dopravy'!$E$3,$E$69:$E$136,0),MATCH(I$5,$B$68:$L$68,1)+1)/INDEX($B$69:$L$136,MATCH('A2 Intenzita dopravy'!$F15&amp;'A2 Intenzita dopravy'!$G15&amp;'A2.1 Intenzita dopravy'!$E$3,$E$69:$E$136,0),MATCH(I$5,$B$68:$L$68,1)))^(1/5)*H15))),0)</f>
        <v>0</v>
      </c>
      <c r="J15" s="30">
        <f>IFERROR(IF(J$5='A2 Intenzita dopravy'!$H$5,'A2 Intenzita dopravy'!$H15,IF(J$5&gt;=MAX($F$68:$L$68),I15/H15*I15,IF(J$5&lt;'A2 Intenzita dopravy'!$H$5,(INDEX($B$69:$L$136,MATCH('A2 Intenzita dopravy'!$F15&amp;'A2 Intenzita dopravy'!$G15&amp;'A2.1 Intenzita dopravy'!$E$3,$E$69:$E$136,0),MATCH(J$5,$B$68:$L$68,1))/INDEX($B$69:$L$136,MATCH('A2 Intenzita dopravy'!$F15&amp;'A2 Intenzita dopravy'!$G15&amp;'A2.1 Intenzita dopravy'!$E$3,$E$69:$E$136,0),MATCH(J$5,$B$68:$L$68,1)+1))^(1/5)*K15,(INDEX($B$69:$L$136,MATCH('A2 Intenzita dopravy'!$F15&amp;'A2 Intenzita dopravy'!$G15&amp;'A2.1 Intenzita dopravy'!$E$3,$E$69:$E$136,0),MATCH(J$5,$B$68:$L$68,1)+1)/INDEX($B$69:$L$136,MATCH('A2 Intenzita dopravy'!$F15&amp;'A2 Intenzita dopravy'!$G15&amp;'A2.1 Intenzita dopravy'!$E$3,$E$69:$E$136,0),MATCH(J$5,$B$68:$L$68,1)))^(1/5)*I15))),0)</f>
        <v>0</v>
      </c>
      <c r="K15" s="30">
        <f>IFERROR(IF(K$5='A2 Intenzita dopravy'!$H$5,'A2 Intenzita dopravy'!$H15,IF(K$5&gt;=MAX($F$68:$L$68),J15/I15*J15,IF(K$5&lt;'A2 Intenzita dopravy'!$H$5,(INDEX($B$69:$L$136,MATCH('A2 Intenzita dopravy'!$F15&amp;'A2 Intenzita dopravy'!$G15&amp;'A2.1 Intenzita dopravy'!$E$3,$E$69:$E$136,0),MATCH(K$5,$B$68:$L$68,1))/INDEX($B$69:$L$136,MATCH('A2 Intenzita dopravy'!$F15&amp;'A2 Intenzita dopravy'!$G15&amp;'A2.1 Intenzita dopravy'!$E$3,$E$69:$E$136,0),MATCH(K$5,$B$68:$L$68,1)+1))^(1/5)*L15,(INDEX($B$69:$L$136,MATCH('A2 Intenzita dopravy'!$F15&amp;'A2 Intenzita dopravy'!$G15&amp;'A2.1 Intenzita dopravy'!$E$3,$E$69:$E$136,0),MATCH(K$5,$B$68:$L$68,1)+1)/INDEX($B$69:$L$136,MATCH('A2 Intenzita dopravy'!$F15&amp;'A2 Intenzita dopravy'!$G15&amp;'A2.1 Intenzita dopravy'!$E$3,$E$69:$E$136,0),MATCH(K$5,$B$68:$L$68,1)))^(1/5)*J15))),0)</f>
        <v>0</v>
      </c>
      <c r="L15" s="30">
        <f>IFERROR(IF(L$5='A2 Intenzita dopravy'!$H$5,'A2 Intenzita dopravy'!$H15,IF(L$5&gt;=MAX($F$68:$L$68),K15/J15*K15,IF(L$5&lt;'A2 Intenzita dopravy'!$H$5,(INDEX($B$69:$L$136,MATCH('A2 Intenzita dopravy'!$F15&amp;'A2 Intenzita dopravy'!$G15&amp;'A2.1 Intenzita dopravy'!$E$3,$E$69:$E$136,0),MATCH(L$5,$B$68:$L$68,1))/INDEX($B$69:$L$136,MATCH('A2 Intenzita dopravy'!$F15&amp;'A2 Intenzita dopravy'!$G15&amp;'A2.1 Intenzita dopravy'!$E$3,$E$69:$E$136,0),MATCH(L$5,$B$68:$L$68,1)+1))^(1/5)*M15,(INDEX($B$69:$L$136,MATCH('A2 Intenzita dopravy'!$F15&amp;'A2 Intenzita dopravy'!$G15&amp;'A2.1 Intenzita dopravy'!$E$3,$E$69:$E$136,0),MATCH(L$5,$B$68:$L$68,1)+1)/INDEX($B$69:$L$136,MATCH('A2 Intenzita dopravy'!$F15&amp;'A2 Intenzita dopravy'!$G15&amp;'A2.1 Intenzita dopravy'!$E$3,$E$69:$E$136,0),MATCH(L$5,$B$68:$L$68,1)))^(1/5)*K15))),0)</f>
        <v>0</v>
      </c>
      <c r="M15" s="30">
        <f>IFERROR(IF(M$5='A2 Intenzita dopravy'!$H$5,'A2 Intenzita dopravy'!$H15,IF(M$5&gt;=MAX($F$68:$L$68),L15/K15*L15,IF(M$5&lt;'A2 Intenzita dopravy'!$H$5,(INDEX($B$69:$L$136,MATCH('A2 Intenzita dopravy'!$F15&amp;'A2 Intenzita dopravy'!$G15&amp;'A2.1 Intenzita dopravy'!$E$3,$E$69:$E$136,0),MATCH(M$5,$B$68:$L$68,1))/INDEX($B$69:$L$136,MATCH('A2 Intenzita dopravy'!$F15&amp;'A2 Intenzita dopravy'!$G15&amp;'A2.1 Intenzita dopravy'!$E$3,$E$69:$E$136,0),MATCH(M$5,$B$68:$L$68,1)+1))^(1/5)*N15,(INDEX($B$69:$L$136,MATCH('A2 Intenzita dopravy'!$F15&amp;'A2 Intenzita dopravy'!$G15&amp;'A2.1 Intenzita dopravy'!$E$3,$E$69:$E$136,0),MATCH(M$5,$B$68:$L$68,1)+1)/INDEX($B$69:$L$136,MATCH('A2 Intenzita dopravy'!$F15&amp;'A2 Intenzita dopravy'!$G15&amp;'A2.1 Intenzita dopravy'!$E$3,$E$69:$E$136,0),MATCH(M$5,$B$68:$L$68,1)))^(1/5)*L15))),0)</f>
        <v>0</v>
      </c>
      <c r="N15" s="30">
        <f>IFERROR(IF(N$5='A2 Intenzita dopravy'!$H$5,'A2 Intenzita dopravy'!$H15,IF(N$5&gt;=MAX($F$68:$L$68),M15/L15*M15,IF(N$5&lt;'A2 Intenzita dopravy'!$H$5,(INDEX($B$69:$L$136,MATCH('A2 Intenzita dopravy'!$F15&amp;'A2 Intenzita dopravy'!$G15&amp;'A2.1 Intenzita dopravy'!$E$3,$E$69:$E$136,0),MATCH(N$5,$B$68:$L$68,1))/INDEX($B$69:$L$136,MATCH('A2 Intenzita dopravy'!$F15&amp;'A2 Intenzita dopravy'!$G15&amp;'A2.1 Intenzita dopravy'!$E$3,$E$69:$E$136,0),MATCH(N$5,$B$68:$L$68,1)+1))^(1/5)*O15,(INDEX($B$69:$L$136,MATCH('A2 Intenzita dopravy'!$F15&amp;'A2 Intenzita dopravy'!$G15&amp;'A2.1 Intenzita dopravy'!$E$3,$E$69:$E$136,0),MATCH(N$5,$B$68:$L$68,1)+1)/INDEX($B$69:$L$136,MATCH('A2 Intenzita dopravy'!$F15&amp;'A2 Intenzita dopravy'!$G15&amp;'A2.1 Intenzita dopravy'!$E$3,$E$69:$E$136,0),MATCH(N$5,$B$68:$L$68,1)))^(1/5)*M15))),0)</f>
        <v>0</v>
      </c>
      <c r="O15" s="30">
        <f>IFERROR(IF(O$5='A2 Intenzita dopravy'!$H$5,'A2 Intenzita dopravy'!$H15,IF(O$5&gt;=MAX($F$68:$L$68),N15/M15*N15,IF(O$5&lt;'A2 Intenzita dopravy'!$H$5,(INDEX($B$69:$L$136,MATCH('A2 Intenzita dopravy'!$F15&amp;'A2 Intenzita dopravy'!$G15&amp;'A2.1 Intenzita dopravy'!$E$3,$E$69:$E$136,0),MATCH(O$5,$B$68:$L$68,1))/INDEX($B$69:$L$136,MATCH('A2 Intenzita dopravy'!$F15&amp;'A2 Intenzita dopravy'!$G15&amp;'A2.1 Intenzita dopravy'!$E$3,$E$69:$E$136,0),MATCH(O$5,$B$68:$L$68,1)+1))^(1/5)*P15,(INDEX($B$69:$L$136,MATCH('A2 Intenzita dopravy'!$F15&amp;'A2 Intenzita dopravy'!$G15&amp;'A2.1 Intenzita dopravy'!$E$3,$E$69:$E$136,0),MATCH(O$5,$B$68:$L$68,1)+1)/INDEX($B$69:$L$136,MATCH('A2 Intenzita dopravy'!$F15&amp;'A2 Intenzita dopravy'!$G15&amp;'A2.1 Intenzita dopravy'!$E$3,$E$69:$E$136,0),MATCH(O$5,$B$68:$L$68,1)))^(1/5)*N15))),0)</f>
        <v>0</v>
      </c>
      <c r="P15" s="30">
        <f>IFERROR(IF(P$5='A2 Intenzita dopravy'!$H$5,'A2 Intenzita dopravy'!$H15,IF(P$5&gt;=MAX($F$68:$L$68),O15/N15*O15,IF(P$5&lt;'A2 Intenzita dopravy'!$H$5,(INDEX($B$69:$L$136,MATCH('A2 Intenzita dopravy'!$F15&amp;'A2 Intenzita dopravy'!$G15&amp;'A2.1 Intenzita dopravy'!$E$3,$E$69:$E$136,0),MATCH(P$5,$B$68:$L$68,1))/INDEX($B$69:$L$136,MATCH('A2 Intenzita dopravy'!$F15&amp;'A2 Intenzita dopravy'!$G15&amp;'A2.1 Intenzita dopravy'!$E$3,$E$69:$E$136,0),MATCH(P$5,$B$68:$L$68,1)+1))^(1/5)*Q15,(INDEX($B$69:$L$136,MATCH('A2 Intenzita dopravy'!$F15&amp;'A2 Intenzita dopravy'!$G15&amp;'A2.1 Intenzita dopravy'!$E$3,$E$69:$E$136,0),MATCH(P$5,$B$68:$L$68,1)+1)/INDEX($B$69:$L$136,MATCH('A2 Intenzita dopravy'!$F15&amp;'A2 Intenzita dopravy'!$G15&amp;'A2.1 Intenzita dopravy'!$E$3,$E$69:$E$136,0),MATCH(P$5,$B$68:$L$68,1)))^(1/5)*O15))),0)</f>
        <v>0</v>
      </c>
      <c r="Q15" s="30">
        <f>IFERROR(IF(Q$5='A2 Intenzita dopravy'!$H$5,'A2 Intenzita dopravy'!$H15,IF(Q$5&gt;=MAX($F$68:$L$68),P15/O15*P15,IF(Q$5&lt;'A2 Intenzita dopravy'!$H$5,(INDEX($B$69:$L$136,MATCH('A2 Intenzita dopravy'!$F15&amp;'A2 Intenzita dopravy'!$G15&amp;'A2.1 Intenzita dopravy'!$E$3,$E$69:$E$136,0),MATCH(Q$5,$B$68:$L$68,1))/INDEX($B$69:$L$136,MATCH('A2 Intenzita dopravy'!$F15&amp;'A2 Intenzita dopravy'!$G15&amp;'A2.1 Intenzita dopravy'!$E$3,$E$69:$E$136,0),MATCH(Q$5,$B$68:$L$68,1)+1))^(1/5)*R15,(INDEX($B$69:$L$136,MATCH('A2 Intenzita dopravy'!$F15&amp;'A2 Intenzita dopravy'!$G15&amp;'A2.1 Intenzita dopravy'!$E$3,$E$69:$E$136,0),MATCH(Q$5,$B$68:$L$68,1)+1)/INDEX($B$69:$L$136,MATCH('A2 Intenzita dopravy'!$F15&amp;'A2 Intenzita dopravy'!$G15&amp;'A2.1 Intenzita dopravy'!$E$3,$E$69:$E$136,0),MATCH(Q$5,$B$68:$L$68,1)))^(1/5)*P15))),0)</f>
        <v>0</v>
      </c>
      <c r="R15" s="30">
        <f>IFERROR(IF(R$5='A2 Intenzita dopravy'!$H$5,'A2 Intenzita dopravy'!$H15,IF(R$5&gt;=MAX($F$68:$L$68),Q15/P15*Q15,IF(R$5&lt;'A2 Intenzita dopravy'!$H$5,(INDEX($B$69:$L$136,MATCH('A2 Intenzita dopravy'!$F15&amp;'A2 Intenzita dopravy'!$G15&amp;'A2.1 Intenzita dopravy'!$E$3,$E$69:$E$136,0),MATCH(R$5,$B$68:$L$68,1))/INDEX($B$69:$L$136,MATCH('A2 Intenzita dopravy'!$F15&amp;'A2 Intenzita dopravy'!$G15&amp;'A2.1 Intenzita dopravy'!$E$3,$E$69:$E$136,0),MATCH(R$5,$B$68:$L$68,1)+1))^(1/5)*S15,(INDEX($B$69:$L$136,MATCH('A2 Intenzita dopravy'!$F15&amp;'A2 Intenzita dopravy'!$G15&amp;'A2.1 Intenzita dopravy'!$E$3,$E$69:$E$136,0),MATCH(R$5,$B$68:$L$68,1)+1)/INDEX($B$69:$L$136,MATCH('A2 Intenzita dopravy'!$F15&amp;'A2 Intenzita dopravy'!$G15&amp;'A2.1 Intenzita dopravy'!$E$3,$E$69:$E$136,0),MATCH(R$5,$B$68:$L$68,1)))^(1/5)*Q15))),0)</f>
        <v>0</v>
      </c>
      <c r="S15" s="30">
        <f>IFERROR(IF(S$5='A2 Intenzita dopravy'!$H$5,'A2 Intenzita dopravy'!$H15,IF(S$5&gt;=MAX($F$68:$L$68),R15/Q15*R15,IF(S$5&lt;'A2 Intenzita dopravy'!$H$5,(INDEX($B$69:$L$136,MATCH('A2 Intenzita dopravy'!$F15&amp;'A2 Intenzita dopravy'!$G15&amp;'A2.1 Intenzita dopravy'!$E$3,$E$69:$E$136,0),MATCH(S$5,$B$68:$L$68,1))/INDEX($B$69:$L$136,MATCH('A2 Intenzita dopravy'!$F15&amp;'A2 Intenzita dopravy'!$G15&amp;'A2.1 Intenzita dopravy'!$E$3,$E$69:$E$136,0),MATCH(S$5,$B$68:$L$68,1)+1))^(1/5)*T15,(INDEX($B$69:$L$136,MATCH('A2 Intenzita dopravy'!$F15&amp;'A2 Intenzita dopravy'!$G15&amp;'A2.1 Intenzita dopravy'!$E$3,$E$69:$E$136,0),MATCH(S$5,$B$68:$L$68,1)+1)/INDEX($B$69:$L$136,MATCH('A2 Intenzita dopravy'!$F15&amp;'A2 Intenzita dopravy'!$G15&amp;'A2.1 Intenzita dopravy'!$E$3,$E$69:$E$136,0),MATCH(S$5,$B$68:$L$68,1)))^(1/5)*R15))),0)</f>
        <v>0</v>
      </c>
      <c r="T15" s="30">
        <f>IFERROR(IF(T$5='A2 Intenzita dopravy'!$H$5,'A2 Intenzita dopravy'!$H15,IF(T$5&gt;=MAX($F$68:$L$68),S15/R15*S15,IF(T$5&lt;'A2 Intenzita dopravy'!$H$5,(INDEX($B$69:$L$136,MATCH('A2 Intenzita dopravy'!$F15&amp;'A2 Intenzita dopravy'!$G15&amp;'A2.1 Intenzita dopravy'!$E$3,$E$69:$E$136,0),MATCH(T$5,$B$68:$L$68,1))/INDEX($B$69:$L$136,MATCH('A2 Intenzita dopravy'!$F15&amp;'A2 Intenzita dopravy'!$G15&amp;'A2.1 Intenzita dopravy'!$E$3,$E$69:$E$136,0),MATCH(T$5,$B$68:$L$68,1)+1))^(1/5)*U15,(INDEX($B$69:$L$136,MATCH('A2 Intenzita dopravy'!$F15&amp;'A2 Intenzita dopravy'!$G15&amp;'A2.1 Intenzita dopravy'!$E$3,$E$69:$E$136,0),MATCH(T$5,$B$68:$L$68,1)+1)/INDEX($B$69:$L$136,MATCH('A2 Intenzita dopravy'!$F15&amp;'A2 Intenzita dopravy'!$G15&amp;'A2.1 Intenzita dopravy'!$E$3,$E$69:$E$136,0),MATCH(T$5,$B$68:$L$68,1)))^(1/5)*S15))),0)</f>
        <v>0</v>
      </c>
      <c r="U15" s="30">
        <f>IFERROR(IF(U$5='A2 Intenzita dopravy'!$H$5,'A2 Intenzita dopravy'!$H15,IF(U$5&gt;=MAX($F$68:$L$68),T15/S15*T15,IF(U$5&lt;'A2 Intenzita dopravy'!$H$5,(INDEX($B$69:$L$136,MATCH('A2 Intenzita dopravy'!$F15&amp;'A2 Intenzita dopravy'!$G15&amp;'A2.1 Intenzita dopravy'!$E$3,$E$69:$E$136,0),MATCH(U$5,$B$68:$L$68,1))/INDEX($B$69:$L$136,MATCH('A2 Intenzita dopravy'!$F15&amp;'A2 Intenzita dopravy'!$G15&amp;'A2.1 Intenzita dopravy'!$E$3,$E$69:$E$136,0),MATCH(U$5,$B$68:$L$68,1)+1))^(1/5)*V15,(INDEX($B$69:$L$136,MATCH('A2 Intenzita dopravy'!$F15&amp;'A2 Intenzita dopravy'!$G15&amp;'A2.1 Intenzita dopravy'!$E$3,$E$69:$E$136,0),MATCH(U$5,$B$68:$L$68,1)+1)/INDEX($B$69:$L$136,MATCH('A2 Intenzita dopravy'!$F15&amp;'A2 Intenzita dopravy'!$G15&amp;'A2.1 Intenzita dopravy'!$E$3,$E$69:$E$136,0),MATCH(U$5,$B$68:$L$68,1)))^(1/5)*T15))),0)</f>
        <v>0</v>
      </c>
      <c r="V15" s="30">
        <f>IFERROR(IF(V$5='A2 Intenzita dopravy'!$H$5,'A2 Intenzita dopravy'!$H15,IF(V$5&gt;=MAX($F$68:$L$68),U15/T15*U15,IF(V$5&lt;'A2 Intenzita dopravy'!$H$5,(INDEX($B$69:$L$136,MATCH('A2 Intenzita dopravy'!$F15&amp;'A2 Intenzita dopravy'!$G15&amp;'A2.1 Intenzita dopravy'!$E$3,$E$69:$E$136,0),MATCH(V$5,$B$68:$L$68,1))/INDEX($B$69:$L$136,MATCH('A2 Intenzita dopravy'!$F15&amp;'A2 Intenzita dopravy'!$G15&amp;'A2.1 Intenzita dopravy'!$E$3,$E$69:$E$136,0),MATCH(V$5,$B$68:$L$68,1)+1))^(1/5)*W15,(INDEX($B$69:$L$136,MATCH('A2 Intenzita dopravy'!$F15&amp;'A2 Intenzita dopravy'!$G15&amp;'A2.1 Intenzita dopravy'!$E$3,$E$69:$E$136,0),MATCH(V$5,$B$68:$L$68,1)+1)/INDEX($B$69:$L$136,MATCH('A2 Intenzita dopravy'!$F15&amp;'A2 Intenzita dopravy'!$G15&amp;'A2.1 Intenzita dopravy'!$E$3,$E$69:$E$136,0),MATCH(V$5,$B$68:$L$68,1)))^(1/5)*U15))),0)</f>
        <v>0</v>
      </c>
      <c r="W15" s="30">
        <f>IFERROR(IF(W$5='A2 Intenzita dopravy'!$H$5,'A2 Intenzita dopravy'!$H15,IF(W$5&gt;=MAX($F$68:$L$68),V15/U15*V15,IF(W$5&lt;'A2 Intenzita dopravy'!$H$5,(INDEX($B$69:$L$136,MATCH('A2 Intenzita dopravy'!$F15&amp;'A2 Intenzita dopravy'!$G15&amp;'A2.1 Intenzita dopravy'!$E$3,$E$69:$E$136,0),MATCH(W$5,$B$68:$L$68,1))/INDEX($B$69:$L$136,MATCH('A2 Intenzita dopravy'!$F15&amp;'A2 Intenzita dopravy'!$G15&amp;'A2.1 Intenzita dopravy'!$E$3,$E$69:$E$136,0),MATCH(W$5,$B$68:$L$68,1)+1))^(1/5)*X15,(INDEX($B$69:$L$136,MATCH('A2 Intenzita dopravy'!$F15&amp;'A2 Intenzita dopravy'!$G15&amp;'A2.1 Intenzita dopravy'!$E$3,$E$69:$E$136,0),MATCH(W$5,$B$68:$L$68,1)+1)/INDEX($B$69:$L$136,MATCH('A2 Intenzita dopravy'!$F15&amp;'A2 Intenzita dopravy'!$G15&amp;'A2.1 Intenzita dopravy'!$E$3,$E$69:$E$136,0),MATCH(W$5,$B$68:$L$68,1)))^(1/5)*V15))),0)</f>
        <v>0</v>
      </c>
      <c r="X15" s="30">
        <f>IFERROR(IF(X$5='A2 Intenzita dopravy'!$H$5,'A2 Intenzita dopravy'!$H15,IF(X$5&gt;=MAX($F$68:$L$68),W15/V15*W15,IF(X$5&lt;'A2 Intenzita dopravy'!$H$5,(INDEX($B$69:$L$136,MATCH('A2 Intenzita dopravy'!$F15&amp;'A2 Intenzita dopravy'!$G15&amp;'A2.1 Intenzita dopravy'!$E$3,$E$69:$E$136,0),MATCH(X$5,$B$68:$L$68,1))/INDEX($B$69:$L$136,MATCH('A2 Intenzita dopravy'!$F15&amp;'A2 Intenzita dopravy'!$G15&amp;'A2.1 Intenzita dopravy'!$E$3,$E$69:$E$136,0),MATCH(X$5,$B$68:$L$68,1)+1))^(1/5)*Y15,(INDEX($B$69:$L$136,MATCH('A2 Intenzita dopravy'!$F15&amp;'A2 Intenzita dopravy'!$G15&amp;'A2.1 Intenzita dopravy'!$E$3,$E$69:$E$136,0),MATCH(X$5,$B$68:$L$68,1)+1)/INDEX($B$69:$L$136,MATCH('A2 Intenzita dopravy'!$F15&amp;'A2 Intenzita dopravy'!$G15&amp;'A2.1 Intenzita dopravy'!$E$3,$E$69:$E$136,0),MATCH(X$5,$B$68:$L$68,1)))^(1/5)*W15))),0)</f>
        <v>0</v>
      </c>
      <c r="Y15" s="30">
        <f>IFERROR(IF(Y$5='A2 Intenzita dopravy'!$H$5,'A2 Intenzita dopravy'!$H15,IF(Y$5&gt;=MAX($F$68:$L$68),X15/W15*X15,IF(Y$5&lt;'A2 Intenzita dopravy'!$H$5,(INDEX($B$69:$L$136,MATCH('A2 Intenzita dopravy'!$F15&amp;'A2 Intenzita dopravy'!$G15&amp;'A2.1 Intenzita dopravy'!$E$3,$E$69:$E$136,0),MATCH(Y$5,$B$68:$L$68,1))/INDEX($B$69:$L$136,MATCH('A2 Intenzita dopravy'!$F15&amp;'A2 Intenzita dopravy'!$G15&amp;'A2.1 Intenzita dopravy'!$E$3,$E$69:$E$136,0),MATCH(Y$5,$B$68:$L$68,1)+1))^(1/5)*Z15,(INDEX($B$69:$L$136,MATCH('A2 Intenzita dopravy'!$F15&amp;'A2 Intenzita dopravy'!$G15&amp;'A2.1 Intenzita dopravy'!$E$3,$E$69:$E$136,0),MATCH(Y$5,$B$68:$L$68,1)+1)/INDEX($B$69:$L$136,MATCH('A2 Intenzita dopravy'!$F15&amp;'A2 Intenzita dopravy'!$G15&amp;'A2.1 Intenzita dopravy'!$E$3,$E$69:$E$136,0),MATCH(Y$5,$B$68:$L$68,1)))^(1/5)*X15))),0)</f>
        <v>0</v>
      </c>
      <c r="Z15" s="30">
        <f>IFERROR(IF(Z$5='A2 Intenzita dopravy'!$H$5,'A2 Intenzita dopravy'!$H15,IF(Z$5&gt;=MAX($F$68:$L$68),Y15/X15*Y15,IF(Z$5&lt;'A2 Intenzita dopravy'!$H$5,(INDEX($B$69:$L$136,MATCH('A2 Intenzita dopravy'!$F15&amp;'A2 Intenzita dopravy'!$G15&amp;'A2.1 Intenzita dopravy'!$E$3,$E$69:$E$136,0),MATCH(Z$5,$B$68:$L$68,1))/INDEX($B$69:$L$136,MATCH('A2 Intenzita dopravy'!$F15&amp;'A2 Intenzita dopravy'!$G15&amp;'A2.1 Intenzita dopravy'!$E$3,$E$69:$E$136,0),MATCH(Z$5,$B$68:$L$68,1)+1))^(1/5)*AA15,(INDEX($B$69:$L$136,MATCH('A2 Intenzita dopravy'!$F15&amp;'A2 Intenzita dopravy'!$G15&amp;'A2.1 Intenzita dopravy'!$E$3,$E$69:$E$136,0),MATCH(Z$5,$B$68:$L$68,1)+1)/INDEX($B$69:$L$136,MATCH('A2 Intenzita dopravy'!$F15&amp;'A2 Intenzita dopravy'!$G15&amp;'A2.1 Intenzita dopravy'!$E$3,$E$69:$E$136,0),MATCH(Z$5,$B$68:$L$68,1)))^(1/5)*Y15))),0)</f>
        <v>0</v>
      </c>
      <c r="AA15" s="30">
        <f>IFERROR(IF(AA$5='A2 Intenzita dopravy'!$H$5,'A2 Intenzita dopravy'!$H15,IF(AA$5&gt;=MAX($F$68:$L$68),Z15/Y15*Z15,IF(AA$5&lt;'A2 Intenzita dopravy'!$H$5,(INDEX($B$69:$L$136,MATCH('A2 Intenzita dopravy'!$F15&amp;'A2 Intenzita dopravy'!$G15&amp;'A2.1 Intenzita dopravy'!$E$3,$E$69:$E$136,0),MATCH(AA$5,$B$68:$L$68,1))/INDEX($B$69:$L$136,MATCH('A2 Intenzita dopravy'!$F15&amp;'A2 Intenzita dopravy'!$G15&amp;'A2.1 Intenzita dopravy'!$E$3,$E$69:$E$136,0),MATCH(AA$5,$B$68:$L$68,1)+1))^(1/5)*AB15,(INDEX($B$69:$L$136,MATCH('A2 Intenzita dopravy'!$F15&amp;'A2 Intenzita dopravy'!$G15&amp;'A2.1 Intenzita dopravy'!$E$3,$E$69:$E$136,0),MATCH(AA$5,$B$68:$L$68,1)+1)/INDEX($B$69:$L$136,MATCH('A2 Intenzita dopravy'!$F15&amp;'A2 Intenzita dopravy'!$G15&amp;'A2.1 Intenzita dopravy'!$E$3,$E$69:$E$136,0),MATCH(AA$5,$B$68:$L$68,1)))^(1/5)*Z15))),0)</f>
        <v>0</v>
      </c>
      <c r="AB15" s="30">
        <f>IFERROR(IF(AB$5='A2 Intenzita dopravy'!$H$5,'A2 Intenzita dopravy'!$H15,IF(AB$5&gt;=MAX($F$68:$L$68),AA15/Z15*AA15,IF(AB$5&lt;'A2 Intenzita dopravy'!$H$5,(INDEX($B$69:$L$136,MATCH('A2 Intenzita dopravy'!$F15&amp;'A2 Intenzita dopravy'!$G15&amp;'A2.1 Intenzita dopravy'!$E$3,$E$69:$E$136,0),MATCH(AB$5,$B$68:$L$68,1))/INDEX($B$69:$L$136,MATCH('A2 Intenzita dopravy'!$F15&amp;'A2 Intenzita dopravy'!$G15&amp;'A2.1 Intenzita dopravy'!$E$3,$E$69:$E$136,0),MATCH(AB$5,$B$68:$L$68,1)+1))^(1/5)*AC15,(INDEX($B$69:$L$136,MATCH('A2 Intenzita dopravy'!$F15&amp;'A2 Intenzita dopravy'!$G15&amp;'A2.1 Intenzita dopravy'!$E$3,$E$69:$E$136,0),MATCH(AB$5,$B$68:$L$68,1)+1)/INDEX($B$69:$L$136,MATCH('A2 Intenzita dopravy'!$F15&amp;'A2 Intenzita dopravy'!$G15&amp;'A2.1 Intenzita dopravy'!$E$3,$E$69:$E$136,0),MATCH(AB$5,$B$68:$L$68,1)))^(1/5)*AA15))),0)</f>
        <v>0</v>
      </c>
      <c r="AC15" s="30">
        <f>IFERROR(IF(AC$5='A2 Intenzita dopravy'!$H$5,'A2 Intenzita dopravy'!$H15,IF(AC$5&gt;=MAX($F$68:$L$68),AB15/AA15*AB15,IF(AC$5&lt;'A2 Intenzita dopravy'!$H$5,(INDEX($B$69:$L$136,MATCH('A2 Intenzita dopravy'!$F15&amp;'A2 Intenzita dopravy'!$G15&amp;'A2.1 Intenzita dopravy'!$E$3,$E$69:$E$136,0),MATCH(AC$5,$B$68:$L$68,1))/INDEX($B$69:$L$136,MATCH('A2 Intenzita dopravy'!$F15&amp;'A2 Intenzita dopravy'!$G15&amp;'A2.1 Intenzita dopravy'!$E$3,$E$69:$E$136,0),MATCH(AC$5,$B$68:$L$68,1)+1))^(1/5)*AD15,(INDEX($B$69:$L$136,MATCH('A2 Intenzita dopravy'!$F15&amp;'A2 Intenzita dopravy'!$G15&amp;'A2.1 Intenzita dopravy'!$E$3,$E$69:$E$136,0),MATCH(AC$5,$B$68:$L$68,1)+1)/INDEX($B$69:$L$136,MATCH('A2 Intenzita dopravy'!$F15&amp;'A2 Intenzita dopravy'!$G15&amp;'A2.1 Intenzita dopravy'!$E$3,$E$69:$E$136,0),MATCH(AC$5,$B$68:$L$68,1)))^(1/5)*AB15))),0)</f>
        <v>0</v>
      </c>
      <c r="AD15" s="30">
        <f>IFERROR(IF(AD$5='A2 Intenzita dopravy'!$H$5,'A2 Intenzita dopravy'!$H15,IF(AD$5&gt;=MAX($F$68:$L$68),AC15/AB15*AC15,IF(AD$5&lt;'A2 Intenzita dopravy'!$H$5,(INDEX($B$69:$L$136,MATCH('A2 Intenzita dopravy'!$F15&amp;'A2 Intenzita dopravy'!$G15&amp;'A2.1 Intenzita dopravy'!$E$3,$E$69:$E$136,0),MATCH(AD$5,$B$68:$L$68,1))/INDEX($B$69:$L$136,MATCH('A2 Intenzita dopravy'!$F15&amp;'A2 Intenzita dopravy'!$G15&amp;'A2.1 Intenzita dopravy'!$E$3,$E$69:$E$136,0),MATCH(AD$5,$B$68:$L$68,1)+1))^(1/5)*AE15,(INDEX($B$69:$L$136,MATCH('A2 Intenzita dopravy'!$F15&amp;'A2 Intenzita dopravy'!$G15&amp;'A2.1 Intenzita dopravy'!$E$3,$E$69:$E$136,0),MATCH(AD$5,$B$68:$L$68,1)+1)/INDEX($B$69:$L$136,MATCH('A2 Intenzita dopravy'!$F15&amp;'A2 Intenzita dopravy'!$G15&amp;'A2.1 Intenzita dopravy'!$E$3,$E$69:$E$136,0),MATCH(AD$5,$B$68:$L$68,1)))^(1/5)*AC15))),0)</f>
        <v>0</v>
      </c>
      <c r="AE15" s="30">
        <f>IFERROR(IF(AE$5='A2 Intenzita dopravy'!$H$5,'A2 Intenzita dopravy'!$H15,IF(AE$5&gt;=MAX($F$68:$L$68),AD15/AC15*AD15,IF(AE$5&lt;'A2 Intenzita dopravy'!$H$5,(INDEX($B$69:$L$136,MATCH('A2 Intenzita dopravy'!$F15&amp;'A2 Intenzita dopravy'!$G15&amp;'A2.1 Intenzita dopravy'!$E$3,$E$69:$E$136,0),MATCH(AE$5,$B$68:$L$68,1))/INDEX($B$69:$L$136,MATCH('A2 Intenzita dopravy'!$F15&amp;'A2 Intenzita dopravy'!$G15&amp;'A2.1 Intenzita dopravy'!$E$3,$E$69:$E$136,0),MATCH(AE$5,$B$68:$L$68,1)+1))^(1/5)*AF15,(INDEX($B$69:$L$136,MATCH('A2 Intenzita dopravy'!$F15&amp;'A2 Intenzita dopravy'!$G15&amp;'A2.1 Intenzita dopravy'!$E$3,$E$69:$E$136,0),MATCH(AE$5,$B$68:$L$68,1)+1)/INDEX($B$69:$L$136,MATCH('A2 Intenzita dopravy'!$F15&amp;'A2 Intenzita dopravy'!$G15&amp;'A2.1 Intenzita dopravy'!$E$3,$E$69:$E$136,0),MATCH(AE$5,$B$68:$L$68,1)))^(1/5)*AD15))),0)</f>
        <v>0</v>
      </c>
      <c r="AF15" s="30">
        <f>IFERROR(IF(AF$5='A2 Intenzita dopravy'!$H$5,'A2 Intenzita dopravy'!$H15,IF(AF$5&gt;=MAX($F$68:$L$68),AE15/AD15*AE15,IF(AF$5&lt;'A2 Intenzita dopravy'!$H$5,(INDEX($B$69:$L$136,MATCH('A2 Intenzita dopravy'!$F15&amp;'A2 Intenzita dopravy'!$G15&amp;'A2.1 Intenzita dopravy'!$E$3,$E$69:$E$136,0),MATCH(AF$5,$B$68:$L$68,1))/INDEX($B$69:$L$136,MATCH('A2 Intenzita dopravy'!$F15&amp;'A2 Intenzita dopravy'!$G15&amp;'A2.1 Intenzita dopravy'!$E$3,$E$69:$E$136,0),MATCH(AF$5,$B$68:$L$68,1)+1))^(1/5)*AG15,(INDEX($B$69:$L$136,MATCH('A2 Intenzita dopravy'!$F15&amp;'A2 Intenzita dopravy'!$G15&amp;'A2.1 Intenzita dopravy'!$E$3,$E$69:$E$136,0),MATCH(AF$5,$B$68:$L$68,1)+1)/INDEX($B$69:$L$136,MATCH('A2 Intenzita dopravy'!$F15&amp;'A2 Intenzita dopravy'!$G15&amp;'A2.1 Intenzita dopravy'!$E$3,$E$69:$E$136,0),MATCH(AF$5,$B$68:$L$68,1)))^(1/5)*AE15))),0)</f>
        <v>0</v>
      </c>
      <c r="AG15" s="30">
        <f>IFERROR(IF(AG$5='A2 Intenzita dopravy'!$H$5,'A2 Intenzita dopravy'!$H15,IF(AG$5&gt;=MAX($F$68:$L$68),AF15/AE15*AF15,IF(AG$5&lt;'A2 Intenzita dopravy'!$H$5,(INDEX($B$69:$L$136,MATCH('A2 Intenzita dopravy'!$F15&amp;'A2 Intenzita dopravy'!$G15&amp;'A2.1 Intenzita dopravy'!$E$3,$E$69:$E$136,0),MATCH(AG$5,$B$68:$L$68,1))/INDEX($B$69:$L$136,MATCH('A2 Intenzita dopravy'!$F15&amp;'A2 Intenzita dopravy'!$G15&amp;'A2.1 Intenzita dopravy'!$E$3,$E$69:$E$136,0),MATCH(AG$5,$B$68:$L$68,1)+1))^(1/5)*AH15,(INDEX($B$69:$L$136,MATCH('A2 Intenzita dopravy'!$F15&amp;'A2 Intenzita dopravy'!$G15&amp;'A2.1 Intenzita dopravy'!$E$3,$E$69:$E$136,0),MATCH(AG$5,$B$68:$L$68,1)+1)/INDEX($B$69:$L$136,MATCH('A2 Intenzita dopravy'!$F15&amp;'A2 Intenzita dopravy'!$G15&amp;'A2.1 Intenzita dopravy'!$E$3,$E$69:$E$136,0),MATCH(AG$5,$B$68:$L$68,1)))^(1/5)*AF15))),0)</f>
        <v>0</v>
      </c>
      <c r="AH15" s="30">
        <f>IFERROR(IF(AH$5='A2 Intenzita dopravy'!$H$5,'A2 Intenzita dopravy'!$H15,IF(AH$5&gt;=MAX($F$68:$L$68),AG15/AF15*AG15,IF(AH$5&lt;'A2 Intenzita dopravy'!$H$5,(INDEX($B$69:$L$136,MATCH('A2 Intenzita dopravy'!$F15&amp;'A2 Intenzita dopravy'!$G15&amp;'A2.1 Intenzita dopravy'!$E$3,$E$69:$E$136,0),MATCH(AH$5,$B$68:$L$68,1))/INDEX($B$69:$L$136,MATCH('A2 Intenzita dopravy'!$F15&amp;'A2 Intenzita dopravy'!$G15&amp;'A2.1 Intenzita dopravy'!$E$3,$E$69:$E$136,0),MATCH(AH$5,$B$68:$L$68,1)+1))^(1/5)*AI15,(INDEX($B$69:$L$136,MATCH('A2 Intenzita dopravy'!$F15&amp;'A2 Intenzita dopravy'!$G15&amp;'A2.1 Intenzita dopravy'!$E$3,$E$69:$E$136,0),MATCH(AH$5,$B$68:$L$68,1)+1)/INDEX($B$69:$L$136,MATCH('A2 Intenzita dopravy'!$F15&amp;'A2 Intenzita dopravy'!$G15&amp;'A2.1 Intenzita dopravy'!$E$3,$E$69:$E$136,0),MATCH(AH$5,$B$68:$L$68,1)))^(1/5)*AG15))),0)</f>
        <v>0</v>
      </c>
      <c r="AI15" s="30">
        <f>IFERROR(IF(AI$5='A2 Intenzita dopravy'!$H$5,'A2 Intenzita dopravy'!$H15,IF(AI$5&gt;=MAX($F$68:$L$68),AH15/AG15*AH15,IF(AI$5&lt;'A2 Intenzita dopravy'!$H$5,(INDEX($B$69:$L$136,MATCH('A2 Intenzita dopravy'!$F15&amp;'A2 Intenzita dopravy'!$G15&amp;'A2.1 Intenzita dopravy'!$E$3,$E$69:$E$136,0),MATCH(AI$5,$B$68:$L$68,1))/INDEX($B$69:$L$136,MATCH('A2 Intenzita dopravy'!$F15&amp;'A2 Intenzita dopravy'!$G15&amp;'A2.1 Intenzita dopravy'!$E$3,$E$69:$E$136,0),MATCH(AI$5,$B$68:$L$68,1)+1))^(1/5)*AJ15,(INDEX($B$69:$L$136,MATCH('A2 Intenzita dopravy'!$F15&amp;'A2 Intenzita dopravy'!$G15&amp;'A2.1 Intenzita dopravy'!$E$3,$E$69:$E$136,0),MATCH(AI$5,$B$68:$L$68,1)+1)/INDEX($B$69:$L$136,MATCH('A2 Intenzita dopravy'!$F15&amp;'A2 Intenzita dopravy'!$G15&amp;'A2.1 Intenzita dopravy'!$E$3,$E$69:$E$136,0),MATCH(AI$5,$B$68:$L$68,1)))^(1/5)*AH15))),0)</f>
        <v>0</v>
      </c>
      <c r="AJ15" s="30">
        <f>IFERROR(IF(AJ$5='A2 Intenzita dopravy'!$H$5,'A2 Intenzita dopravy'!$H15,IF(AJ$5&gt;=MAX($F$68:$L$68),AI15/AH15*AI15,IF(AJ$5&lt;'A2 Intenzita dopravy'!$H$5,(INDEX($B$69:$L$136,MATCH('A2 Intenzita dopravy'!$F15&amp;'A2 Intenzita dopravy'!$G15&amp;'A2.1 Intenzita dopravy'!$E$3,$E$69:$E$136,0),MATCH(AJ$5,$B$68:$L$68,1))/INDEX($B$69:$L$136,MATCH('A2 Intenzita dopravy'!$F15&amp;'A2 Intenzita dopravy'!$G15&amp;'A2.1 Intenzita dopravy'!$E$3,$E$69:$E$136,0),MATCH(AJ$5,$B$68:$L$68,1)+1))^(1/5)*AK15,(INDEX($B$69:$L$136,MATCH('A2 Intenzita dopravy'!$F15&amp;'A2 Intenzita dopravy'!$G15&amp;'A2.1 Intenzita dopravy'!$E$3,$E$69:$E$136,0),MATCH(AJ$5,$B$68:$L$68,1)+1)/INDEX($B$69:$L$136,MATCH('A2 Intenzita dopravy'!$F15&amp;'A2 Intenzita dopravy'!$G15&amp;'A2.1 Intenzita dopravy'!$E$3,$E$69:$E$136,0),MATCH(AJ$5,$B$68:$L$68,1)))^(1/5)*AI15))),0)</f>
        <v>0</v>
      </c>
      <c r="AK15" s="30">
        <f>IFERROR(IF(AK$5='A2 Intenzita dopravy'!$H$5,'A2 Intenzita dopravy'!$H15,IF(AK$5&gt;=MAX($F$68:$L$68),AJ15/AI15*AJ15,IF(AK$5&lt;'A2 Intenzita dopravy'!$H$5,(INDEX($B$69:$L$136,MATCH('A2 Intenzita dopravy'!$F15&amp;'A2 Intenzita dopravy'!$G15&amp;'A2.1 Intenzita dopravy'!$E$3,$E$69:$E$136,0),MATCH(AK$5,$B$68:$L$68,1))/INDEX($B$69:$L$136,MATCH('A2 Intenzita dopravy'!$F15&amp;'A2 Intenzita dopravy'!$G15&amp;'A2.1 Intenzita dopravy'!$E$3,$E$69:$E$136,0),MATCH(AK$5,$B$68:$L$68,1)+1))^(1/5)*AL15,(INDEX($B$69:$L$136,MATCH('A2 Intenzita dopravy'!$F15&amp;'A2 Intenzita dopravy'!$G15&amp;'A2.1 Intenzita dopravy'!$E$3,$E$69:$E$136,0),MATCH(AK$5,$B$68:$L$68,1)+1)/INDEX($B$69:$L$136,MATCH('A2 Intenzita dopravy'!$F15&amp;'A2 Intenzita dopravy'!$G15&amp;'A2.1 Intenzita dopravy'!$E$3,$E$69:$E$136,0),MATCH(AK$5,$B$68:$L$68,1)))^(1/5)*AJ15))),0)</f>
        <v>0</v>
      </c>
      <c r="AL15" s="30">
        <f>IFERROR(IF(AL$5='A2 Intenzita dopravy'!$H$5,'A2 Intenzita dopravy'!$H15,IF(AL$5&gt;=MAX($F$68:$L$68),AK15/AJ15*AK15,IF(AL$5&lt;'A2 Intenzita dopravy'!$H$5,(INDEX($B$69:$L$136,MATCH('A2 Intenzita dopravy'!$F15&amp;'A2 Intenzita dopravy'!$G15&amp;'A2.1 Intenzita dopravy'!$E$3,$E$69:$E$136,0),MATCH(AL$5,$B$68:$L$68,1))/INDEX($B$69:$L$136,MATCH('A2 Intenzita dopravy'!$F15&amp;'A2 Intenzita dopravy'!$G15&amp;'A2.1 Intenzita dopravy'!$E$3,$E$69:$E$136,0),MATCH(AL$5,$B$68:$L$68,1)+1))^(1/5)*AM15,(INDEX($B$69:$L$136,MATCH('A2 Intenzita dopravy'!$F15&amp;'A2 Intenzita dopravy'!$G15&amp;'A2.1 Intenzita dopravy'!$E$3,$E$69:$E$136,0),MATCH(AL$5,$B$68:$L$68,1)+1)/INDEX($B$69:$L$136,MATCH('A2 Intenzita dopravy'!$F15&amp;'A2 Intenzita dopravy'!$G15&amp;'A2.1 Intenzita dopravy'!$E$3,$E$69:$E$136,0),MATCH(AL$5,$B$68:$L$68,1)))^(1/5)*AK15))),0)</f>
        <v>0</v>
      </c>
      <c r="AM15" s="30">
        <f>IFERROR(IF(AM$5='A2 Intenzita dopravy'!$H$5,'A2 Intenzita dopravy'!$H15,IF(AM$5&gt;=MAX($F$68:$L$68),AL15/AK15*AL15,IF(AM$5&lt;'A2 Intenzita dopravy'!$H$5,(INDEX($B$69:$L$136,MATCH('A2 Intenzita dopravy'!$F15&amp;'A2 Intenzita dopravy'!$G15&amp;'A2.1 Intenzita dopravy'!$E$3,$E$69:$E$136,0),MATCH(AM$5,$B$68:$L$68,1))/INDEX($B$69:$L$136,MATCH('A2 Intenzita dopravy'!$F15&amp;'A2 Intenzita dopravy'!$G15&amp;'A2.1 Intenzita dopravy'!$E$3,$E$69:$E$136,0),MATCH(AM$5,$B$68:$L$68,1)+1))^(1/5)*AN15,(INDEX($B$69:$L$136,MATCH('A2 Intenzita dopravy'!$F15&amp;'A2 Intenzita dopravy'!$G15&amp;'A2.1 Intenzita dopravy'!$E$3,$E$69:$E$136,0),MATCH(AM$5,$B$68:$L$68,1)+1)/INDEX($B$69:$L$136,MATCH('A2 Intenzita dopravy'!$F15&amp;'A2 Intenzita dopravy'!$G15&amp;'A2.1 Intenzita dopravy'!$E$3,$E$69:$E$136,0),MATCH(AM$5,$B$68:$L$68,1)))^(1/5)*AL15))),0)</f>
        <v>0</v>
      </c>
      <c r="AN15" s="30">
        <f>IFERROR(IF(AN$5='A2 Intenzita dopravy'!$H$5,'A2 Intenzita dopravy'!$H15,IF(AN$5&gt;=MAX($F$68:$L$68),AM15/AL15*AM15,IF(AN$5&lt;'A2 Intenzita dopravy'!$H$5,(INDEX($B$69:$L$136,MATCH('A2 Intenzita dopravy'!$F15&amp;'A2 Intenzita dopravy'!$G15&amp;'A2.1 Intenzita dopravy'!$E$3,$E$69:$E$136,0),MATCH(AN$5,$B$68:$L$68,1))/INDEX($B$69:$L$136,MATCH('A2 Intenzita dopravy'!$F15&amp;'A2 Intenzita dopravy'!$G15&amp;'A2.1 Intenzita dopravy'!$E$3,$E$69:$E$136,0),MATCH(AN$5,$B$68:$L$68,1)+1))^(1/5)*AO15,(INDEX($B$69:$L$136,MATCH('A2 Intenzita dopravy'!$F15&amp;'A2 Intenzita dopravy'!$G15&amp;'A2.1 Intenzita dopravy'!$E$3,$E$69:$E$136,0),MATCH(AN$5,$B$68:$L$68,1)+1)/INDEX($B$69:$L$136,MATCH('A2 Intenzita dopravy'!$F15&amp;'A2 Intenzita dopravy'!$G15&amp;'A2.1 Intenzita dopravy'!$E$3,$E$69:$E$136,0),MATCH(AN$5,$B$68:$L$68,1)))^(1/5)*AM15))),0)</f>
        <v>0</v>
      </c>
      <c r="AO15" s="30">
        <f>IFERROR(IF(AO$5='A2 Intenzita dopravy'!$H$5,'A2 Intenzita dopravy'!$H15,IF(AO$5&gt;=MAX($F$68:$L$68),AN15/AM15*AN15,IF(AO$5&lt;'A2 Intenzita dopravy'!$H$5,(INDEX($B$69:$L$136,MATCH('A2 Intenzita dopravy'!$F15&amp;'A2 Intenzita dopravy'!$G15&amp;'A2.1 Intenzita dopravy'!$E$3,$E$69:$E$136,0),MATCH(AO$5,$B$68:$L$68,1))/INDEX($B$69:$L$136,MATCH('A2 Intenzita dopravy'!$F15&amp;'A2 Intenzita dopravy'!$G15&amp;'A2.1 Intenzita dopravy'!$E$3,$E$69:$E$136,0),MATCH(AO$5,$B$68:$L$68,1)+1))^(1/5)*AP15,(INDEX($B$69:$L$136,MATCH('A2 Intenzita dopravy'!$F15&amp;'A2 Intenzita dopravy'!$G15&amp;'A2.1 Intenzita dopravy'!$E$3,$E$69:$E$136,0),MATCH(AO$5,$B$68:$L$68,1)+1)/INDEX($B$69:$L$136,MATCH('A2 Intenzita dopravy'!$F15&amp;'A2 Intenzita dopravy'!$G15&amp;'A2.1 Intenzita dopravy'!$E$3,$E$69:$E$136,0),MATCH(AO$5,$B$68:$L$68,1)))^(1/5)*AN15))),0)</f>
        <v>0</v>
      </c>
      <c r="AP15" s="30">
        <f>IFERROR(IF(AP$5='A2 Intenzita dopravy'!$H$5,'A2 Intenzita dopravy'!$H15,IF(AP$5&gt;=MAX($F$68:$L$68),AO15/AN15*AO15,IF(AP$5&lt;'A2 Intenzita dopravy'!$H$5,(INDEX($B$69:$L$136,MATCH('A2 Intenzita dopravy'!$F15&amp;'A2 Intenzita dopravy'!$G15&amp;'A2.1 Intenzita dopravy'!$E$3,$E$69:$E$136,0),MATCH(AP$5,$B$68:$L$68,1))/INDEX($B$69:$L$136,MATCH('A2 Intenzita dopravy'!$F15&amp;'A2 Intenzita dopravy'!$G15&amp;'A2.1 Intenzita dopravy'!$E$3,$E$69:$E$136,0),MATCH(AP$5,$B$68:$L$68,1)+1))^(1/5)*AQ15,(INDEX($B$69:$L$136,MATCH('A2 Intenzita dopravy'!$F15&amp;'A2 Intenzita dopravy'!$G15&amp;'A2.1 Intenzita dopravy'!$E$3,$E$69:$E$136,0),MATCH(AP$5,$B$68:$L$68,1)+1)/INDEX($B$69:$L$136,MATCH('A2 Intenzita dopravy'!$F15&amp;'A2 Intenzita dopravy'!$G15&amp;'A2.1 Intenzita dopravy'!$E$3,$E$69:$E$136,0),MATCH(AP$5,$B$68:$L$68,1)))^(1/5)*AO15))),0)</f>
        <v>0</v>
      </c>
      <c r="AQ15" s="30">
        <f>IFERROR(IF(AQ$5='A2 Intenzita dopravy'!$H$5,'A2 Intenzita dopravy'!$H15,IF(AQ$5&gt;=MAX($F$68:$L$68),AP15/AO15*AP15,IF(AQ$5&lt;'A2 Intenzita dopravy'!$H$5,(INDEX($B$69:$L$136,MATCH('A2 Intenzita dopravy'!$F15&amp;'A2 Intenzita dopravy'!$G15&amp;'A2.1 Intenzita dopravy'!$E$3,$E$69:$E$136,0),MATCH(AQ$5,$B$68:$L$68,1))/INDEX($B$69:$L$136,MATCH('A2 Intenzita dopravy'!$F15&amp;'A2 Intenzita dopravy'!$G15&amp;'A2.1 Intenzita dopravy'!$E$3,$E$69:$E$136,0),MATCH(AQ$5,$B$68:$L$68,1)+1))^(1/5)*AR15,(INDEX($B$69:$L$136,MATCH('A2 Intenzita dopravy'!$F15&amp;'A2 Intenzita dopravy'!$G15&amp;'A2.1 Intenzita dopravy'!$E$3,$E$69:$E$136,0),MATCH(AQ$5,$B$68:$L$68,1)+1)/INDEX($B$69:$L$136,MATCH('A2 Intenzita dopravy'!$F15&amp;'A2 Intenzita dopravy'!$G15&amp;'A2.1 Intenzita dopravy'!$E$3,$E$69:$E$136,0),MATCH(AQ$5,$B$68:$L$68,1)))^(1/5)*AP15))),0)</f>
        <v>0</v>
      </c>
      <c r="AR15" s="30">
        <f>IFERROR(IF(AR$5='A2 Intenzita dopravy'!$H$5,'A2 Intenzita dopravy'!$H15,IF(AR$5&gt;=MAX($F$68:$L$68),AQ15/AP15*AQ15,IF(AR$5&lt;'A2 Intenzita dopravy'!$H$5,(INDEX($B$69:$L$136,MATCH('A2 Intenzita dopravy'!$F15&amp;'A2 Intenzita dopravy'!$G15&amp;'A2.1 Intenzita dopravy'!$E$3,$E$69:$E$136,0),MATCH(AR$5,$B$68:$L$68,1))/INDEX($B$69:$L$136,MATCH('A2 Intenzita dopravy'!$F15&amp;'A2 Intenzita dopravy'!$G15&amp;'A2.1 Intenzita dopravy'!$E$3,$E$69:$E$136,0),MATCH(AR$5,$B$68:$L$68,1)+1))^(1/5)*AS15,(INDEX($B$69:$L$136,MATCH('A2 Intenzita dopravy'!$F15&amp;'A2 Intenzita dopravy'!$G15&amp;'A2.1 Intenzita dopravy'!$E$3,$E$69:$E$136,0),MATCH(AR$5,$B$68:$L$68,1)+1)/INDEX($B$69:$L$136,MATCH('A2 Intenzita dopravy'!$F15&amp;'A2 Intenzita dopravy'!$G15&amp;'A2.1 Intenzita dopravy'!$E$3,$E$69:$E$136,0),MATCH(AR$5,$B$68:$L$68,1)))^(1/5)*AQ15))),0)</f>
        <v>0</v>
      </c>
      <c r="AS15" s="30">
        <f>IFERROR(IF(AS$5='A2 Intenzita dopravy'!$H$5,'A2 Intenzita dopravy'!$H15,IF(AS$5&gt;=MAX($F$68:$L$68),AR15/AQ15*AR15,IF(AS$5&lt;'A2 Intenzita dopravy'!$H$5,(INDEX($B$69:$L$136,MATCH('A2 Intenzita dopravy'!$F15&amp;'A2 Intenzita dopravy'!$G15&amp;'A2.1 Intenzita dopravy'!$E$3,$E$69:$E$136,0),MATCH(AS$5,$B$68:$L$68,1))/INDEX($B$69:$L$136,MATCH('A2 Intenzita dopravy'!$F15&amp;'A2 Intenzita dopravy'!$G15&amp;'A2.1 Intenzita dopravy'!$E$3,$E$69:$E$136,0),MATCH(AS$5,$B$68:$L$68,1)+1))^(1/5)*AT15,(INDEX($B$69:$L$136,MATCH('A2 Intenzita dopravy'!$F15&amp;'A2 Intenzita dopravy'!$G15&amp;'A2.1 Intenzita dopravy'!$E$3,$E$69:$E$136,0),MATCH(AS$5,$B$68:$L$68,1)+1)/INDEX($B$69:$L$136,MATCH('A2 Intenzita dopravy'!$F15&amp;'A2 Intenzita dopravy'!$G15&amp;'A2.1 Intenzita dopravy'!$E$3,$E$69:$E$136,0),MATCH(AS$5,$B$68:$L$68,1)))^(1/5)*AR15))),0)</f>
        <v>0</v>
      </c>
      <c r="AT15" s="30">
        <f>IFERROR(IF(AT$5='A2 Intenzita dopravy'!$H$5,'A2 Intenzita dopravy'!$H15,IF(AT$5&gt;=MAX($F$68:$L$68),AS15/AR15*AS15,IF(AT$5&lt;'A2 Intenzita dopravy'!$H$5,(INDEX($B$69:$L$136,MATCH('A2 Intenzita dopravy'!$F15&amp;'A2 Intenzita dopravy'!$G15&amp;'A2.1 Intenzita dopravy'!$E$3,$E$69:$E$136,0),MATCH(AT$5,$B$68:$L$68,1))/INDEX($B$69:$L$136,MATCH('A2 Intenzita dopravy'!$F15&amp;'A2 Intenzita dopravy'!$G15&amp;'A2.1 Intenzita dopravy'!$E$3,$E$69:$E$136,0),MATCH(AT$5,$B$68:$L$68,1)+1))^(1/5)*AU15,(INDEX($B$69:$L$136,MATCH('A2 Intenzita dopravy'!$F15&amp;'A2 Intenzita dopravy'!$G15&amp;'A2.1 Intenzita dopravy'!$E$3,$E$69:$E$136,0),MATCH(AT$5,$B$68:$L$68,1)+1)/INDEX($B$69:$L$136,MATCH('A2 Intenzita dopravy'!$F15&amp;'A2 Intenzita dopravy'!$G15&amp;'A2.1 Intenzita dopravy'!$E$3,$E$69:$E$136,0),MATCH(AT$5,$B$68:$L$68,1)))^(1/5)*AS15))),0)</f>
        <v>0</v>
      </c>
      <c r="AU15" s="30">
        <f>IFERROR(IF(AU$5='A2 Intenzita dopravy'!$H$5,'A2 Intenzita dopravy'!$H15,IF(AU$5&gt;=MAX($F$68:$L$68),AT15/AS15*AT15,IF(AU$5&lt;'A2 Intenzita dopravy'!$H$5,(INDEX($B$69:$L$136,MATCH('A2 Intenzita dopravy'!$F15&amp;'A2 Intenzita dopravy'!$G15&amp;'A2.1 Intenzita dopravy'!$E$3,$E$69:$E$136,0),MATCH(AU$5,$B$68:$L$68,1))/INDEX($B$69:$L$136,MATCH('A2 Intenzita dopravy'!$F15&amp;'A2 Intenzita dopravy'!$G15&amp;'A2.1 Intenzita dopravy'!$E$3,$E$69:$E$136,0),MATCH(AU$5,$B$68:$L$68,1)+1))^(1/5)*AV15,(INDEX($B$69:$L$136,MATCH('A2 Intenzita dopravy'!$F15&amp;'A2 Intenzita dopravy'!$G15&amp;'A2.1 Intenzita dopravy'!$E$3,$E$69:$E$136,0),MATCH(AU$5,$B$68:$L$68,1)+1)/INDEX($B$69:$L$136,MATCH('A2 Intenzita dopravy'!$F15&amp;'A2 Intenzita dopravy'!$G15&amp;'A2.1 Intenzita dopravy'!$E$3,$E$69:$E$136,0),MATCH(AU$5,$B$68:$L$68,1)))^(1/5)*AT15))),0)</f>
        <v>0</v>
      </c>
      <c r="AV15" s="30">
        <f>IFERROR(IF(AV$5='A2 Intenzita dopravy'!$H$5,'A2 Intenzita dopravy'!$H15,IF(AV$5&gt;=MAX($F$68:$L$68),AU15/AT15*AU15,IF(AV$5&lt;'A2 Intenzita dopravy'!$H$5,(INDEX($B$69:$L$136,MATCH('A2 Intenzita dopravy'!$F15&amp;'A2 Intenzita dopravy'!$G15&amp;'A2.1 Intenzita dopravy'!$E$3,$E$69:$E$136,0),MATCH(AV$5,$B$68:$L$68,1))/INDEX($B$69:$L$136,MATCH('A2 Intenzita dopravy'!$F15&amp;'A2 Intenzita dopravy'!$G15&amp;'A2.1 Intenzita dopravy'!$E$3,$E$69:$E$136,0),MATCH(AV$5,$B$68:$L$68,1)+1))^(1/5)*AW15,(INDEX($B$69:$L$136,MATCH('A2 Intenzita dopravy'!$F15&amp;'A2 Intenzita dopravy'!$G15&amp;'A2.1 Intenzita dopravy'!$E$3,$E$69:$E$136,0),MATCH(AV$5,$B$68:$L$68,1)+1)/INDEX($B$69:$L$136,MATCH('A2 Intenzita dopravy'!$F15&amp;'A2 Intenzita dopravy'!$G15&amp;'A2.1 Intenzita dopravy'!$E$3,$E$69:$E$136,0),MATCH(AV$5,$B$68:$L$68,1)))^(1/5)*AU15))),0)</f>
        <v>0</v>
      </c>
      <c r="AW15" s="30">
        <f>IFERROR(IF(AW$5='A2 Intenzita dopravy'!$H$5,'A2 Intenzita dopravy'!$H15,IF(AW$5&gt;=MAX($F$68:$L$68),AV15/AU15*AV15,IF(AW$5&lt;'A2 Intenzita dopravy'!$H$5,(INDEX($B$69:$L$136,MATCH('A2 Intenzita dopravy'!$F15&amp;'A2 Intenzita dopravy'!$G15&amp;'A2.1 Intenzita dopravy'!$E$3,$E$69:$E$136,0),MATCH(AW$5,$B$68:$L$68,1))/INDEX($B$69:$L$136,MATCH('A2 Intenzita dopravy'!$F15&amp;'A2 Intenzita dopravy'!$G15&amp;'A2.1 Intenzita dopravy'!$E$3,$E$69:$E$136,0),MATCH(AW$5,$B$68:$L$68,1)+1))^(1/5)*AX15,(INDEX($B$69:$L$136,MATCH('A2 Intenzita dopravy'!$F15&amp;'A2 Intenzita dopravy'!$G15&amp;'A2.1 Intenzita dopravy'!$E$3,$E$69:$E$136,0),MATCH(AW$5,$B$68:$L$68,1)+1)/INDEX($B$69:$L$136,MATCH('A2 Intenzita dopravy'!$F15&amp;'A2 Intenzita dopravy'!$G15&amp;'A2.1 Intenzita dopravy'!$E$3,$E$69:$E$136,0),MATCH(AW$5,$B$68:$L$68,1)))^(1/5)*AV15))),0)</f>
        <v>0</v>
      </c>
      <c r="AX15" s="30">
        <f>IFERROR(IF(AX$5='A2 Intenzita dopravy'!$H$5,'A2 Intenzita dopravy'!$H15,IF(AX$5&gt;=MAX($F$68:$L$68),AW15/AV15*AW15,IF(AX$5&lt;'A2 Intenzita dopravy'!$H$5,(INDEX($B$69:$L$136,MATCH('A2 Intenzita dopravy'!$F15&amp;'A2 Intenzita dopravy'!$G15&amp;'A2.1 Intenzita dopravy'!$E$3,$E$69:$E$136,0),MATCH(AX$5,$B$68:$L$68,1))/INDEX($B$69:$L$136,MATCH('A2 Intenzita dopravy'!$F15&amp;'A2 Intenzita dopravy'!$G15&amp;'A2.1 Intenzita dopravy'!$E$3,$E$69:$E$136,0),MATCH(AX$5,$B$68:$L$68,1)+1))^(1/5)*AY15,(INDEX($B$69:$L$136,MATCH('A2 Intenzita dopravy'!$F15&amp;'A2 Intenzita dopravy'!$G15&amp;'A2.1 Intenzita dopravy'!$E$3,$E$69:$E$136,0),MATCH(AX$5,$B$68:$L$68,1)+1)/INDEX($B$69:$L$136,MATCH('A2 Intenzita dopravy'!$F15&amp;'A2 Intenzita dopravy'!$G15&amp;'A2.1 Intenzita dopravy'!$E$3,$E$69:$E$136,0),MATCH(AX$5,$B$68:$L$68,1)))^(1/5)*AW15))),0)</f>
        <v>0</v>
      </c>
      <c r="AY15" s="30">
        <f>IFERROR(IF(AY$5='A2 Intenzita dopravy'!$H$5,'A2 Intenzita dopravy'!$H15,IF(AY$5&gt;=MAX($F$68:$L$68),AX15/AW15*AX15,IF(AY$5&lt;'A2 Intenzita dopravy'!$H$5,(INDEX($B$69:$L$136,MATCH('A2 Intenzita dopravy'!$F15&amp;'A2 Intenzita dopravy'!$G15&amp;'A2.1 Intenzita dopravy'!$E$3,$E$69:$E$136,0),MATCH(AY$5,$B$68:$L$68,1))/INDEX($B$69:$L$136,MATCH('A2 Intenzita dopravy'!$F15&amp;'A2 Intenzita dopravy'!$G15&amp;'A2.1 Intenzita dopravy'!$E$3,$E$69:$E$136,0),MATCH(AY$5,$B$68:$L$68,1)+1))^(1/5)*AZ15,(INDEX($B$69:$L$136,MATCH('A2 Intenzita dopravy'!$F15&amp;'A2 Intenzita dopravy'!$G15&amp;'A2.1 Intenzita dopravy'!$E$3,$E$69:$E$136,0),MATCH(AY$5,$B$68:$L$68,1)+1)/INDEX($B$69:$L$136,MATCH('A2 Intenzita dopravy'!$F15&amp;'A2 Intenzita dopravy'!$G15&amp;'A2.1 Intenzita dopravy'!$E$3,$E$69:$E$136,0),MATCH(AY$5,$B$68:$L$68,1)))^(1/5)*AX15))),0)</f>
        <v>0</v>
      </c>
      <c r="AZ15" s="30">
        <f>IFERROR(IF(AZ$5='A2 Intenzita dopravy'!$H$5,'A2 Intenzita dopravy'!$H15,IF(AZ$5&gt;=MAX($F$68:$L$68),AY15/AX15*AY15,IF(AZ$5&lt;'A2 Intenzita dopravy'!$H$5,(INDEX($B$69:$L$136,MATCH('A2 Intenzita dopravy'!$F15&amp;'A2 Intenzita dopravy'!$G15&amp;'A2.1 Intenzita dopravy'!$E$3,$E$69:$E$136,0),MATCH(AZ$5,$B$68:$L$68,1))/INDEX($B$69:$L$136,MATCH('A2 Intenzita dopravy'!$F15&amp;'A2 Intenzita dopravy'!$G15&amp;'A2.1 Intenzita dopravy'!$E$3,$E$69:$E$136,0),MATCH(AZ$5,$B$68:$L$68,1)+1))^(1/5)*BA15,(INDEX($B$69:$L$136,MATCH('A2 Intenzita dopravy'!$F15&amp;'A2 Intenzita dopravy'!$G15&amp;'A2.1 Intenzita dopravy'!$E$3,$E$69:$E$136,0),MATCH(AZ$5,$B$68:$L$68,1)+1)/INDEX($B$69:$L$136,MATCH('A2 Intenzita dopravy'!$F15&amp;'A2 Intenzita dopravy'!$G15&amp;'A2.1 Intenzita dopravy'!$E$3,$E$69:$E$136,0),MATCH(AZ$5,$B$68:$L$68,1)))^(1/5)*AY15))),0)</f>
        <v>0</v>
      </c>
      <c r="BA15" s="30">
        <f>IFERROR(IF(BA$5='A2 Intenzita dopravy'!$H$5,'A2 Intenzita dopravy'!$H15,IF(BA$5&gt;=MAX($F$68:$L$68),AZ15/AY15*AZ15,IF(BA$5&lt;'A2 Intenzita dopravy'!$H$5,(INDEX($B$69:$L$136,MATCH('A2 Intenzita dopravy'!$F15&amp;'A2 Intenzita dopravy'!$G15&amp;'A2.1 Intenzita dopravy'!$E$3,$E$69:$E$136,0),MATCH(BA$5,$B$68:$L$68,1))/INDEX($B$69:$L$136,MATCH('A2 Intenzita dopravy'!$F15&amp;'A2 Intenzita dopravy'!$G15&amp;'A2.1 Intenzita dopravy'!$E$3,$E$69:$E$136,0),MATCH(BA$5,$B$68:$L$68,1)+1))^(1/5)*BB15,(INDEX($B$69:$L$136,MATCH('A2 Intenzita dopravy'!$F15&amp;'A2 Intenzita dopravy'!$G15&amp;'A2.1 Intenzita dopravy'!$E$3,$E$69:$E$136,0),MATCH(BA$5,$B$68:$L$68,1)+1)/INDEX($B$69:$L$136,MATCH('A2 Intenzita dopravy'!$F15&amp;'A2 Intenzita dopravy'!$G15&amp;'A2.1 Intenzita dopravy'!$E$3,$E$69:$E$136,0),MATCH(BA$5,$B$68:$L$68,1)))^(1/5)*AZ15))),0)</f>
        <v>0</v>
      </c>
      <c r="BB15" s="30">
        <f>IFERROR(IF(BB$5='A2 Intenzita dopravy'!$H$5,'A2 Intenzita dopravy'!$H15,IF(BB$5&gt;=MAX($F$68:$L$68),BA15/AZ15*BA15,IF(BB$5&lt;'A2 Intenzita dopravy'!$H$5,(INDEX($B$69:$L$136,MATCH('A2 Intenzita dopravy'!$F15&amp;'A2 Intenzita dopravy'!$G15&amp;'A2.1 Intenzita dopravy'!$E$3,$E$69:$E$136,0),MATCH(BB$5,$B$68:$L$68,1))/INDEX($B$69:$L$136,MATCH('A2 Intenzita dopravy'!$F15&amp;'A2 Intenzita dopravy'!$G15&amp;'A2.1 Intenzita dopravy'!$E$3,$E$69:$E$136,0),MATCH(BB$5,$B$68:$L$68,1)+1))^(1/5)*BC15,(INDEX($B$69:$L$136,MATCH('A2 Intenzita dopravy'!$F15&amp;'A2 Intenzita dopravy'!$G15&amp;'A2.1 Intenzita dopravy'!$E$3,$E$69:$E$136,0),MATCH(BB$5,$B$68:$L$68,1)+1)/INDEX($B$69:$L$136,MATCH('A2 Intenzita dopravy'!$F15&amp;'A2 Intenzita dopravy'!$G15&amp;'A2.1 Intenzita dopravy'!$E$3,$E$69:$E$136,0),MATCH(BB$5,$B$68:$L$68,1)))^(1/5)*BA15))),0)</f>
        <v>0</v>
      </c>
    </row>
    <row r="16" spans="2:54" x14ac:dyDescent="0.2">
      <c r="B16" s="5">
        <v>10</v>
      </c>
      <c r="C16" s="5" t="str">
        <f>IF(ISBLANK('A2 Intenzita dopravy'!C16)=TRUE,"",'A2 Intenzita dopravy'!C16)</f>
        <v/>
      </c>
      <c r="D16" s="5" t="str">
        <f>IF(ISBLANK('A2 Intenzita dopravy'!D16)=TRUE,"",'A2 Intenzita dopravy'!D16)</f>
        <v/>
      </c>
      <c r="E16" s="30">
        <f>IFERROR(IF(E$5='A2 Intenzita dopravy'!$H$5,'A2 Intenzita dopravy'!$H16,IF(E$5&gt;=MAX($F$68:$L$68),D16/C16*D16,IF(E$5&lt;'A2 Intenzita dopravy'!$H$5,(INDEX($B$69:$L$136,MATCH('A2 Intenzita dopravy'!$F16&amp;'A2 Intenzita dopravy'!$G16&amp;'A2.1 Intenzita dopravy'!$E$3,$E$69:$E$136,0),MATCH(E$5,$B$68:$L$68,1))/INDEX($B$69:$L$136,MATCH('A2 Intenzita dopravy'!$F16&amp;'A2 Intenzita dopravy'!$G16&amp;'A2.1 Intenzita dopravy'!$E$3,$E$69:$E$136,0),MATCH(E$5,$B$68:$L$68,1)+1))^(1/5)*F16,(INDEX($B$69:$L$136,MATCH('A2 Intenzita dopravy'!$F16&amp;'A2 Intenzita dopravy'!$G16&amp;'A2.1 Intenzita dopravy'!$E$3,$E$69:$E$136,0),MATCH(E$5,$B$68:$L$68,1)+1)/INDEX($B$69:$L$136,MATCH('A2 Intenzita dopravy'!$F16&amp;'A2 Intenzita dopravy'!$G16&amp;'A2.1 Intenzita dopravy'!$E$3,$E$69:$E$136,0),MATCH(E$5,$B$68:$L$68,1)))^(1/5)*D16))),0)</f>
        <v>0</v>
      </c>
      <c r="F16" s="30">
        <f>IFERROR(IF(F$5='A2 Intenzita dopravy'!$H$5,'A2 Intenzita dopravy'!$H16,IF(F$5&gt;=MAX($F$68:$L$68),E16/D16*E16,IF(F$5&lt;'A2 Intenzita dopravy'!$H$5,(INDEX($B$69:$L$136,MATCH('A2 Intenzita dopravy'!$F16&amp;'A2 Intenzita dopravy'!$G16&amp;'A2.1 Intenzita dopravy'!$E$3,$E$69:$E$136,0),MATCH(F$5,$B$68:$L$68,1))/INDEX($B$69:$L$136,MATCH('A2 Intenzita dopravy'!$F16&amp;'A2 Intenzita dopravy'!$G16&amp;'A2.1 Intenzita dopravy'!$E$3,$E$69:$E$136,0),MATCH(F$5,$B$68:$L$68,1)+1))^(1/5)*G16,(INDEX($B$69:$L$136,MATCH('A2 Intenzita dopravy'!$F16&amp;'A2 Intenzita dopravy'!$G16&amp;'A2.1 Intenzita dopravy'!$E$3,$E$69:$E$136,0),MATCH(F$5,$B$68:$L$68,1)+1)/INDEX($B$69:$L$136,MATCH('A2 Intenzita dopravy'!$F16&amp;'A2 Intenzita dopravy'!$G16&amp;'A2.1 Intenzita dopravy'!$E$3,$E$69:$E$136,0),MATCH(F$5,$B$68:$L$68,1)))^(1/5)*E16))),0)</f>
        <v>0</v>
      </c>
      <c r="G16" s="30">
        <f>IFERROR(IF(G$5='A2 Intenzita dopravy'!$H$5,'A2 Intenzita dopravy'!$H16,IF(G$5&gt;=MAX($F$68:$L$68),F16/E16*F16,IF(G$5&lt;'A2 Intenzita dopravy'!$H$5,(INDEX($B$69:$L$136,MATCH('A2 Intenzita dopravy'!$F16&amp;'A2 Intenzita dopravy'!$G16&amp;'A2.1 Intenzita dopravy'!$E$3,$E$69:$E$136,0),MATCH(G$5,$B$68:$L$68,1))/INDEX($B$69:$L$136,MATCH('A2 Intenzita dopravy'!$F16&amp;'A2 Intenzita dopravy'!$G16&amp;'A2.1 Intenzita dopravy'!$E$3,$E$69:$E$136,0),MATCH(G$5,$B$68:$L$68,1)+1))^(1/5)*H16,(INDEX($B$69:$L$136,MATCH('A2 Intenzita dopravy'!$F16&amp;'A2 Intenzita dopravy'!$G16&amp;'A2.1 Intenzita dopravy'!$E$3,$E$69:$E$136,0),MATCH(G$5,$B$68:$L$68,1)+1)/INDEX($B$69:$L$136,MATCH('A2 Intenzita dopravy'!$F16&amp;'A2 Intenzita dopravy'!$G16&amp;'A2.1 Intenzita dopravy'!$E$3,$E$69:$E$136,0),MATCH(G$5,$B$68:$L$68,1)))^(1/5)*F16))),0)</f>
        <v>0</v>
      </c>
      <c r="H16" s="30">
        <f>IFERROR(IF(H$5='A2 Intenzita dopravy'!$H$5,'A2 Intenzita dopravy'!$H16,IF(H$5&gt;=MAX($F$68:$L$68),G16/F16*G16,IF(H$5&lt;'A2 Intenzita dopravy'!$H$5,(INDEX($B$69:$L$136,MATCH('A2 Intenzita dopravy'!$F16&amp;'A2 Intenzita dopravy'!$G16&amp;'A2.1 Intenzita dopravy'!$E$3,$E$69:$E$136,0),MATCH(H$5,$B$68:$L$68,1))/INDEX($B$69:$L$136,MATCH('A2 Intenzita dopravy'!$F16&amp;'A2 Intenzita dopravy'!$G16&amp;'A2.1 Intenzita dopravy'!$E$3,$E$69:$E$136,0),MATCH(H$5,$B$68:$L$68,1)+1))^(1/5)*I16,(INDEX($B$69:$L$136,MATCH('A2 Intenzita dopravy'!$F16&amp;'A2 Intenzita dopravy'!$G16&amp;'A2.1 Intenzita dopravy'!$E$3,$E$69:$E$136,0),MATCH(H$5,$B$68:$L$68,1)+1)/INDEX($B$69:$L$136,MATCH('A2 Intenzita dopravy'!$F16&amp;'A2 Intenzita dopravy'!$G16&amp;'A2.1 Intenzita dopravy'!$E$3,$E$69:$E$136,0),MATCH(H$5,$B$68:$L$68,1)))^(1/5)*G16))),0)</f>
        <v>0</v>
      </c>
      <c r="I16" s="30">
        <f>IFERROR(IF(I$5='A2 Intenzita dopravy'!$H$5,'A2 Intenzita dopravy'!$H16,IF(I$5&gt;=MAX($F$68:$L$68),H16/G16*H16,IF(I$5&lt;'A2 Intenzita dopravy'!$H$5,(INDEX($B$69:$L$136,MATCH('A2 Intenzita dopravy'!$F16&amp;'A2 Intenzita dopravy'!$G16&amp;'A2.1 Intenzita dopravy'!$E$3,$E$69:$E$136,0),MATCH(I$5,$B$68:$L$68,1))/INDEX($B$69:$L$136,MATCH('A2 Intenzita dopravy'!$F16&amp;'A2 Intenzita dopravy'!$G16&amp;'A2.1 Intenzita dopravy'!$E$3,$E$69:$E$136,0),MATCH(I$5,$B$68:$L$68,1)+1))^(1/5)*J16,(INDEX($B$69:$L$136,MATCH('A2 Intenzita dopravy'!$F16&amp;'A2 Intenzita dopravy'!$G16&amp;'A2.1 Intenzita dopravy'!$E$3,$E$69:$E$136,0),MATCH(I$5,$B$68:$L$68,1)+1)/INDEX($B$69:$L$136,MATCH('A2 Intenzita dopravy'!$F16&amp;'A2 Intenzita dopravy'!$G16&amp;'A2.1 Intenzita dopravy'!$E$3,$E$69:$E$136,0),MATCH(I$5,$B$68:$L$68,1)))^(1/5)*H16))),0)</f>
        <v>0</v>
      </c>
      <c r="J16" s="30">
        <f>IFERROR(IF(J$5='A2 Intenzita dopravy'!$H$5,'A2 Intenzita dopravy'!$H16,IF(J$5&gt;=MAX($F$68:$L$68),I16/H16*I16,IF(J$5&lt;'A2 Intenzita dopravy'!$H$5,(INDEX($B$69:$L$136,MATCH('A2 Intenzita dopravy'!$F16&amp;'A2 Intenzita dopravy'!$G16&amp;'A2.1 Intenzita dopravy'!$E$3,$E$69:$E$136,0),MATCH(J$5,$B$68:$L$68,1))/INDEX($B$69:$L$136,MATCH('A2 Intenzita dopravy'!$F16&amp;'A2 Intenzita dopravy'!$G16&amp;'A2.1 Intenzita dopravy'!$E$3,$E$69:$E$136,0),MATCH(J$5,$B$68:$L$68,1)+1))^(1/5)*K16,(INDEX($B$69:$L$136,MATCH('A2 Intenzita dopravy'!$F16&amp;'A2 Intenzita dopravy'!$G16&amp;'A2.1 Intenzita dopravy'!$E$3,$E$69:$E$136,0),MATCH(J$5,$B$68:$L$68,1)+1)/INDEX($B$69:$L$136,MATCH('A2 Intenzita dopravy'!$F16&amp;'A2 Intenzita dopravy'!$G16&amp;'A2.1 Intenzita dopravy'!$E$3,$E$69:$E$136,0),MATCH(J$5,$B$68:$L$68,1)))^(1/5)*I16))),0)</f>
        <v>0</v>
      </c>
      <c r="K16" s="30">
        <f>IFERROR(IF(K$5='A2 Intenzita dopravy'!$H$5,'A2 Intenzita dopravy'!$H16,IF(K$5&gt;=MAX($F$68:$L$68),J16/I16*J16,IF(K$5&lt;'A2 Intenzita dopravy'!$H$5,(INDEX($B$69:$L$136,MATCH('A2 Intenzita dopravy'!$F16&amp;'A2 Intenzita dopravy'!$G16&amp;'A2.1 Intenzita dopravy'!$E$3,$E$69:$E$136,0),MATCH(K$5,$B$68:$L$68,1))/INDEX($B$69:$L$136,MATCH('A2 Intenzita dopravy'!$F16&amp;'A2 Intenzita dopravy'!$G16&amp;'A2.1 Intenzita dopravy'!$E$3,$E$69:$E$136,0),MATCH(K$5,$B$68:$L$68,1)+1))^(1/5)*L16,(INDEX($B$69:$L$136,MATCH('A2 Intenzita dopravy'!$F16&amp;'A2 Intenzita dopravy'!$G16&amp;'A2.1 Intenzita dopravy'!$E$3,$E$69:$E$136,0),MATCH(K$5,$B$68:$L$68,1)+1)/INDEX($B$69:$L$136,MATCH('A2 Intenzita dopravy'!$F16&amp;'A2 Intenzita dopravy'!$G16&amp;'A2.1 Intenzita dopravy'!$E$3,$E$69:$E$136,0),MATCH(K$5,$B$68:$L$68,1)))^(1/5)*J16))),0)</f>
        <v>0</v>
      </c>
      <c r="L16" s="30">
        <f>IFERROR(IF(L$5='A2 Intenzita dopravy'!$H$5,'A2 Intenzita dopravy'!$H16,IF(L$5&gt;=MAX($F$68:$L$68),K16/J16*K16,IF(L$5&lt;'A2 Intenzita dopravy'!$H$5,(INDEX($B$69:$L$136,MATCH('A2 Intenzita dopravy'!$F16&amp;'A2 Intenzita dopravy'!$G16&amp;'A2.1 Intenzita dopravy'!$E$3,$E$69:$E$136,0),MATCH(L$5,$B$68:$L$68,1))/INDEX($B$69:$L$136,MATCH('A2 Intenzita dopravy'!$F16&amp;'A2 Intenzita dopravy'!$G16&amp;'A2.1 Intenzita dopravy'!$E$3,$E$69:$E$136,0),MATCH(L$5,$B$68:$L$68,1)+1))^(1/5)*M16,(INDEX($B$69:$L$136,MATCH('A2 Intenzita dopravy'!$F16&amp;'A2 Intenzita dopravy'!$G16&amp;'A2.1 Intenzita dopravy'!$E$3,$E$69:$E$136,0),MATCH(L$5,$B$68:$L$68,1)+1)/INDEX($B$69:$L$136,MATCH('A2 Intenzita dopravy'!$F16&amp;'A2 Intenzita dopravy'!$G16&amp;'A2.1 Intenzita dopravy'!$E$3,$E$69:$E$136,0),MATCH(L$5,$B$68:$L$68,1)))^(1/5)*K16))),0)</f>
        <v>0</v>
      </c>
      <c r="M16" s="30">
        <f>IFERROR(IF(M$5='A2 Intenzita dopravy'!$H$5,'A2 Intenzita dopravy'!$H16,IF(M$5&gt;=MAX($F$68:$L$68),L16/K16*L16,IF(M$5&lt;'A2 Intenzita dopravy'!$H$5,(INDEX($B$69:$L$136,MATCH('A2 Intenzita dopravy'!$F16&amp;'A2 Intenzita dopravy'!$G16&amp;'A2.1 Intenzita dopravy'!$E$3,$E$69:$E$136,0),MATCH(M$5,$B$68:$L$68,1))/INDEX($B$69:$L$136,MATCH('A2 Intenzita dopravy'!$F16&amp;'A2 Intenzita dopravy'!$G16&amp;'A2.1 Intenzita dopravy'!$E$3,$E$69:$E$136,0),MATCH(M$5,$B$68:$L$68,1)+1))^(1/5)*N16,(INDEX($B$69:$L$136,MATCH('A2 Intenzita dopravy'!$F16&amp;'A2 Intenzita dopravy'!$G16&amp;'A2.1 Intenzita dopravy'!$E$3,$E$69:$E$136,0),MATCH(M$5,$B$68:$L$68,1)+1)/INDEX($B$69:$L$136,MATCH('A2 Intenzita dopravy'!$F16&amp;'A2 Intenzita dopravy'!$G16&amp;'A2.1 Intenzita dopravy'!$E$3,$E$69:$E$136,0),MATCH(M$5,$B$68:$L$68,1)))^(1/5)*L16))),0)</f>
        <v>0</v>
      </c>
      <c r="N16" s="30">
        <f>IFERROR(IF(N$5='A2 Intenzita dopravy'!$H$5,'A2 Intenzita dopravy'!$H16,IF(N$5&gt;=MAX($F$68:$L$68),M16/L16*M16,IF(N$5&lt;'A2 Intenzita dopravy'!$H$5,(INDEX($B$69:$L$136,MATCH('A2 Intenzita dopravy'!$F16&amp;'A2 Intenzita dopravy'!$G16&amp;'A2.1 Intenzita dopravy'!$E$3,$E$69:$E$136,0),MATCH(N$5,$B$68:$L$68,1))/INDEX($B$69:$L$136,MATCH('A2 Intenzita dopravy'!$F16&amp;'A2 Intenzita dopravy'!$G16&amp;'A2.1 Intenzita dopravy'!$E$3,$E$69:$E$136,0),MATCH(N$5,$B$68:$L$68,1)+1))^(1/5)*O16,(INDEX($B$69:$L$136,MATCH('A2 Intenzita dopravy'!$F16&amp;'A2 Intenzita dopravy'!$G16&amp;'A2.1 Intenzita dopravy'!$E$3,$E$69:$E$136,0),MATCH(N$5,$B$68:$L$68,1)+1)/INDEX($B$69:$L$136,MATCH('A2 Intenzita dopravy'!$F16&amp;'A2 Intenzita dopravy'!$G16&amp;'A2.1 Intenzita dopravy'!$E$3,$E$69:$E$136,0),MATCH(N$5,$B$68:$L$68,1)))^(1/5)*M16))),0)</f>
        <v>0</v>
      </c>
      <c r="O16" s="30">
        <f>IFERROR(IF(O$5='A2 Intenzita dopravy'!$H$5,'A2 Intenzita dopravy'!$H16,IF(O$5&gt;=MAX($F$68:$L$68),N16/M16*N16,IF(O$5&lt;'A2 Intenzita dopravy'!$H$5,(INDEX($B$69:$L$136,MATCH('A2 Intenzita dopravy'!$F16&amp;'A2 Intenzita dopravy'!$G16&amp;'A2.1 Intenzita dopravy'!$E$3,$E$69:$E$136,0),MATCH(O$5,$B$68:$L$68,1))/INDEX($B$69:$L$136,MATCH('A2 Intenzita dopravy'!$F16&amp;'A2 Intenzita dopravy'!$G16&amp;'A2.1 Intenzita dopravy'!$E$3,$E$69:$E$136,0),MATCH(O$5,$B$68:$L$68,1)+1))^(1/5)*P16,(INDEX($B$69:$L$136,MATCH('A2 Intenzita dopravy'!$F16&amp;'A2 Intenzita dopravy'!$G16&amp;'A2.1 Intenzita dopravy'!$E$3,$E$69:$E$136,0),MATCH(O$5,$B$68:$L$68,1)+1)/INDEX($B$69:$L$136,MATCH('A2 Intenzita dopravy'!$F16&amp;'A2 Intenzita dopravy'!$G16&amp;'A2.1 Intenzita dopravy'!$E$3,$E$69:$E$136,0),MATCH(O$5,$B$68:$L$68,1)))^(1/5)*N16))),0)</f>
        <v>0</v>
      </c>
      <c r="P16" s="30">
        <f>IFERROR(IF(P$5='A2 Intenzita dopravy'!$H$5,'A2 Intenzita dopravy'!$H16,IF(P$5&gt;=MAX($F$68:$L$68),O16/N16*O16,IF(P$5&lt;'A2 Intenzita dopravy'!$H$5,(INDEX($B$69:$L$136,MATCH('A2 Intenzita dopravy'!$F16&amp;'A2 Intenzita dopravy'!$G16&amp;'A2.1 Intenzita dopravy'!$E$3,$E$69:$E$136,0),MATCH(P$5,$B$68:$L$68,1))/INDEX($B$69:$L$136,MATCH('A2 Intenzita dopravy'!$F16&amp;'A2 Intenzita dopravy'!$G16&amp;'A2.1 Intenzita dopravy'!$E$3,$E$69:$E$136,0),MATCH(P$5,$B$68:$L$68,1)+1))^(1/5)*Q16,(INDEX($B$69:$L$136,MATCH('A2 Intenzita dopravy'!$F16&amp;'A2 Intenzita dopravy'!$G16&amp;'A2.1 Intenzita dopravy'!$E$3,$E$69:$E$136,0),MATCH(P$5,$B$68:$L$68,1)+1)/INDEX($B$69:$L$136,MATCH('A2 Intenzita dopravy'!$F16&amp;'A2 Intenzita dopravy'!$G16&amp;'A2.1 Intenzita dopravy'!$E$3,$E$69:$E$136,0),MATCH(P$5,$B$68:$L$68,1)))^(1/5)*O16))),0)</f>
        <v>0</v>
      </c>
      <c r="Q16" s="30">
        <f>IFERROR(IF(Q$5='A2 Intenzita dopravy'!$H$5,'A2 Intenzita dopravy'!$H16,IF(Q$5&gt;=MAX($F$68:$L$68),P16/O16*P16,IF(Q$5&lt;'A2 Intenzita dopravy'!$H$5,(INDEX($B$69:$L$136,MATCH('A2 Intenzita dopravy'!$F16&amp;'A2 Intenzita dopravy'!$G16&amp;'A2.1 Intenzita dopravy'!$E$3,$E$69:$E$136,0),MATCH(Q$5,$B$68:$L$68,1))/INDEX($B$69:$L$136,MATCH('A2 Intenzita dopravy'!$F16&amp;'A2 Intenzita dopravy'!$G16&amp;'A2.1 Intenzita dopravy'!$E$3,$E$69:$E$136,0),MATCH(Q$5,$B$68:$L$68,1)+1))^(1/5)*R16,(INDEX($B$69:$L$136,MATCH('A2 Intenzita dopravy'!$F16&amp;'A2 Intenzita dopravy'!$G16&amp;'A2.1 Intenzita dopravy'!$E$3,$E$69:$E$136,0),MATCH(Q$5,$B$68:$L$68,1)+1)/INDEX($B$69:$L$136,MATCH('A2 Intenzita dopravy'!$F16&amp;'A2 Intenzita dopravy'!$G16&amp;'A2.1 Intenzita dopravy'!$E$3,$E$69:$E$136,0),MATCH(Q$5,$B$68:$L$68,1)))^(1/5)*P16))),0)</f>
        <v>0</v>
      </c>
      <c r="R16" s="30">
        <f>IFERROR(IF(R$5='A2 Intenzita dopravy'!$H$5,'A2 Intenzita dopravy'!$H16,IF(R$5&gt;=MAX($F$68:$L$68),Q16/P16*Q16,IF(R$5&lt;'A2 Intenzita dopravy'!$H$5,(INDEX($B$69:$L$136,MATCH('A2 Intenzita dopravy'!$F16&amp;'A2 Intenzita dopravy'!$G16&amp;'A2.1 Intenzita dopravy'!$E$3,$E$69:$E$136,0),MATCH(R$5,$B$68:$L$68,1))/INDEX($B$69:$L$136,MATCH('A2 Intenzita dopravy'!$F16&amp;'A2 Intenzita dopravy'!$G16&amp;'A2.1 Intenzita dopravy'!$E$3,$E$69:$E$136,0),MATCH(R$5,$B$68:$L$68,1)+1))^(1/5)*S16,(INDEX($B$69:$L$136,MATCH('A2 Intenzita dopravy'!$F16&amp;'A2 Intenzita dopravy'!$G16&amp;'A2.1 Intenzita dopravy'!$E$3,$E$69:$E$136,0),MATCH(R$5,$B$68:$L$68,1)+1)/INDEX($B$69:$L$136,MATCH('A2 Intenzita dopravy'!$F16&amp;'A2 Intenzita dopravy'!$G16&amp;'A2.1 Intenzita dopravy'!$E$3,$E$69:$E$136,0),MATCH(R$5,$B$68:$L$68,1)))^(1/5)*Q16))),0)</f>
        <v>0</v>
      </c>
      <c r="S16" s="30">
        <f>IFERROR(IF(S$5='A2 Intenzita dopravy'!$H$5,'A2 Intenzita dopravy'!$H16,IF(S$5&gt;=MAX($F$68:$L$68),R16/Q16*R16,IF(S$5&lt;'A2 Intenzita dopravy'!$H$5,(INDEX($B$69:$L$136,MATCH('A2 Intenzita dopravy'!$F16&amp;'A2 Intenzita dopravy'!$G16&amp;'A2.1 Intenzita dopravy'!$E$3,$E$69:$E$136,0),MATCH(S$5,$B$68:$L$68,1))/INDEX($B$69:$L$136,MATCH('A2 Intenzita dopravy'!$F16&amp;'A2 Intenzita dopravy'!$G16&amp;'A2.1 Intenzita dopravy'!$E$3,$E$69:$E$136,0),MATCH(S$5,$B$68:$L$68,1)+1))^(1/5)*T16,(INDEX($B$69:$L$136,MATCH('A2 Intenzita dopravy'!$F16&amp;'A2 Intenzita dopravy'!$G16&amp;'A2.1 Intenzita dopravy'!$E$3,$E$69:$E$136,0),MATCH(S$5,$B$68:$L$68,1)+1)/INDEX($B$69:$L$136,MATCH('A2 Intenzita dopravy'!$F16&amp;'A2 Intenzita dopravy'!$G16&amp;'A2.1 Intenzita dopravy'!$E$3,$E$69:$E$136,0),MATCH(S$5,$B$68:$L$68,1)))^(1/5)*R16))),0)</f>
        <v>0</v>
      </c>
      <c r="T16" s="30">
        <f>IFERROR(IF(T$5='A2 Intenzita dopravy'!$H$5,'A2 Intenzita dopravy'!$H16,IF(T$5&gt;=MAX($F$68:$L$68),S16/R16*S16,IF(T$5&lt;'A2 Intenzita dopravy'!$H$5,(INDEX($B$69:$L$136,MATCH('A2 Intenzita dopravy'!$F16&amp;'A2 Intenzita dopravy'!$G16&amp;'A2.1 Intenzita dopravy'!$E$3,$E$69:$E$136,0),MATCH(T$5,$B$68:$L$68,1))/INDEX($B$69:$L$136,MATCH('A2 Intenzita dopravy'!$F16&amp;'A2 Intenzita dopravy'!$G16&amp;'A2.1 Intenzita dopravy'!$E$3,$E$69:$E$136,0),MATCH(T$5,$B$68:$L$68,1)+1))^(1/5)*U16,(INDEX($B$69:$L$136,MATCH('A2 Intenzita dopravy'!$F16&amp;'A2 Intenzita dopravy'!$G16&amp;'A2.1 Intenzita dopravy'!$E$3,$E$69:$E$136,0),MATCH(T$5,$B$68:$L$68,1)+1)/INDEX($B$69:$L$136,MATCH('A2 Intenzita dopravy'!$F16&amp;'A2 Intenzita dopravy'!$G16&amp;'A2.1 Intenzita dopravy'!$E$3,$E$69:$E$136,0),MATCH(T$5,$B$68:$L$68,1)))^(1/5)*S16))),0)</f>
        <v>0</v>
      </c>
      <c r="U16" s="30">
        <f>IFERROR(IF(U$5='A2 Intenzita dopravy'!$H$5,'A2 Intenzita dopravy'!$H16,IF(U$5&gt;=MAX($F$68:$L$68),T16/S16*T16,IF(U$5&lt;'A2 Intenzita dopravy'!$H$5,(INDEX($B$69:$L$136,MATCH('A2 Intenzita dopravy'!$F16&amp;'A2 Intenzita dopravy'!$G16&amp;'A2.1 Intenzita dopravy'!$E$3,$E$69:$E$136,0),MATCH(U$5,$B$68:$L$68,1))/INDEX($B$69:$L$136,MATCH('A2 Intenzita dopravy'!$F16&amp;'A2 Intenzita dopravy'!$G16&amp;'A2.1 Intenzita dopravy'!$E$3,$E$69:$E$136,0),MATCH(U$5,$B$68:$L$68,1)+1))^(1/5)*V16,(INDEX($B$69:$L$136,MATCH('A2 Intenzita dopravy'!$F16&amp;'A2 Intenzita dopravy'!$G16&amp;'A2.1 Intenzita dopravy'!$E$3,$E$69:$E$136,0),MATCH(U$5,$B$68:$L$68,1)+1)/INDEX($B$69:$L$136,MATCH('A2 Intenzita dopravy'!$F16&amp;'A2 Intenzita dopravy'!$G16&amp;'A2.1 Intenzita dopravy'!$E$3,$E$69:$E$136,0),MATCH(U$5,$B$68:$L$68,1)))^(1/5)*T16))),0)</f>
        <v>0</v>
      </c>
      <c r="V16" s="30">
        <f>IFERROR(IF(V$5='A2 Intenzita dopravy'!$H$5,'A2 Intenzita dopravy'!$H16,IF(V$5&gt;=MAX($F$68:$L$68),U16/T16*U16,IF(V$5&lt;'A2 Intenzita dopravy'!$H$5,(INDEX($B$69:$L$136,MATCH('A2 Intenzita dopravy'!$F16&amp;'A2 Intenzita dopravy'!$G16&amp;'A2.1 Intenzita dopravy'!$E$3,$E$69:$E$136,0),MATCH(V$5,$B$68:$L$68,1))/INDEX($B$69:$L$136,MATCH('A2 Intenzita dopravy'!$F16&amp;'A2 Intenzita dopravy'!$G16&amp;'A2.1 Intenzita dopravy'!$E$3,$E$69:$E$136,0),MATCH(V$5,$B$68:$L$68,1)+1))^(1/5)*W16,(INDEX($B$69:$L$136,MATCH('A2 Intenzita dopravy'!$F16&amp;'A2 Intenzita dopravy'!$G16&amp;'A2.1 Intenzita dopravy'!$E$3,$E$69:$E$136,0),MATCH(V$5,$B$68:$L$68,1)+1)/INDEX($B$69:$L$136,MATCH('A2 Intenzita dopravy'!$F16&amp;'A2 Intenzita dopravy'!$G16&amp;'A2.1 Intenzita dopravy'!$E$3,$E$69:$E$136,0),MATCH(V$5,$B$68:$L$68,1)))^(1/5)*U16))),0)</f>
        <v>0</v>
      </c>
      <c r="W16" s="30">
        <f>IFERROR(IF(W$5='A2 Intenzita dopravy'!$H$5,'A2 Intenzita dopravy'!$H16,IF(W$5&gt;=MAX($F$68:$L$68),V16/U16*V16,IF(W$5&lt;'A2 Intenzita dopravy'!$H$5,(INDEX($B$69:$L$136,MATCH('A2 Intenzita dopravy'!$F16&amp;'A2 Intenzita dopravy'!$G16&amp;'A2.1 Intenzita dopravy'!$E$3,$E$69:$E$136,0),MATCH(W$5,$B$68:$L$68,1))/INDEX($B$69:$L$136,MATCH('A2 Intenzita dopravy'!$F16&amp;'A2 Intenzita dopravy'!$G16&amp;'A2.1 Intenzita dopravy'!$E$3,$E$69:$E$136,0),MATCH(W$5,$B$68:$L$68,1)+1))^(1/5)*X16,(INDEX($B$69:$L$136,MATCH('A2 Intenzita dopravy'!$F16&amp;'A2 Intenzita dopravy'!$G16&amp;'A2.1 Intenzita dopravy'!$E$3,$E$69:$E$136,0),MATCH(W$5,$B$68:$L$68,1)+1)/INDEX($B$69:$L$136,MATCH('A2 Intenzita dopravy'!$F16&amp;'A2 Intenzita dopravy'!$G16&amp;'A2.1 Intenzita dopravy'!$E$3,$E$69:$E$136,0),MATCH(W$5,$B$68:$L$68,1)))^(1/5)*V16))),0)</f>
        <v>0</v>
      </c>
      <c r="X16" s="30">
        <f>IFERROR(IF(X$5='A2 Intenzita dopravy'!$H$5,'A2 Intenzita dopravy'!$H16,IF(X$5&gt;=MAX($F$68:$L$68),W16/V16*W16,IF(X$5&lt;'A2 Intenzita dopravy'!$H$5,(INDEX($B$69:$L$136,MATCH('A2 Intenzita dopravy'!$F16&amp;'A2 Intenzita dopravy'!$G16&amp;'A2.1 Intenzita dopravy'!$E$3,$E$69:$E$136,0),MATCH(X$5,$B$68:$L$68,1))/INDEX($B$69:$L$136,MATCH('A2 Intenzita dopravy'!$F16&amp;'A2 Intenzita dopravy'!$G16&amp;'A2.1 Intenzita dopravy'!$E$3,$E$69:$E$136,0),MATCH(X$5,$B$68:$L$68,1)+1))^(1/5)*Y16,(INDEX($B$69:$L$136,MATCH('A2 Intenzita dopravy'!$F16&amp;'A2 Intenzita dopravy'!$G16&amp;'A2.1 Intenzita dopravy'!$E$3,$E$69:$E$136,0),MATCH(X$5,$B$68:$L$68,1)+1)/INDEX($B$69:$L$136,MATCH('A2 Intenzita dopravy'!$F16&amp;'A2 Intenzita dopravy'!$G16&amp;'A2.1 Intenzita dopravy'!$E$3,$E$69:$E$136,0),MATCH(X$5,$B$68:$L$68,1)))^(1/5)*W16))),0)</f>
        <v>0</v>
      </c>
      <c r="Y16" s="30">
        <f>IFERROR(IF(Y$5='A2 Intenzita dopravy'!$H$5,'A2 Intenzita dopravy'!$H16,IF(Y$5&gt;=MAX($F$68:$L$68),X16/W16*X16,IF(Y$5&lt;'A2 Intenzita dopravy'!$H$5,(INDEX($B$69:$L$136,MATCH('A2 Intenzita dopravy'!$F16&amp;'A2 Intenzita dopravy'!$G16&amp;'A2.1 Intenzita dopravy'!$E$3,$E$69:$E$136,0),MATCH(Y$5,$B$68:$L$68,1))/INDEX($B$69:$L$136,MATCH('A2 Intenzita dopravy'!$F16&amp;'A2 Intenzita dopravy'!$G16&amp;'A2.1 Intenzita dopravy'!$E$3,$E$69:$E$136,0),MATCH(Y$5,$B$68:$L$68,1)+1))^(1/5)*Z16,(INDEX($B$69:$L$136,MATCH('A2 Intenzita dopravy'!$F16&amp;'A2 Intenzita dopravy'!$G16&amp;'A2.1 Intenzita dopravy'!$E$3,$E$69:$E$136,0),MATCH(Y$5,$B$68:$L$68,1)+1)/INDEX($B$69:$L$136,MATCH('A2 Intenzita dopravy'!$F16&amp;'A2 Intenzita dopravy'!$G16&amp;'A2.1 Intenzita dopravy'!$E$3,$E$69:$E$136,0),MATCH(Y$5,$B$68:$L$68,1)))^(1/5)*X16))),0)</f>
        <v>0</v>
      </c>
      <c r="Z16" s="30">
        <f>IFERROR(IF(Z$5='A2 Intenzita dopravy'!$H$5,'A2 Intenzita dopravy'!$H16,IF(Z$5&gt;=MAX($F$68:$L$68),Y16/X16*Y16,IF(Z$5&lt;'A2 Intenzita dopravy'!$H$5,(INDEX($B$69:$L$136,MATCH('A2 Intenzita dopravy'!$F16&amp;'A2 Intenzita dopravy'!$G16&amp;'A2.1 Intenzita dopravy'!$E$3,$E$69:$E$136,0),MATCH(Z$5,$B$68:$L$68,1))/INDEX($B$69:$L$136,MATCH('A2 Intenzita dopravy'!$F16&amp;'A2 Intenzita dopravy'!$G16&amp;'A2.1 Intenzita dopravy'!$E$3,$E$69:$E$136,0),MATCH(Z$5,$B$68:$L$68,1)+1))^(1/5)*AA16,(INDEX($B$69:$L$136,MATCH('A2 Intenzita dopravy'!$F16&amp;'A2 Intenzita dopravy'!$G16&amp;'A2.1 Intenzita dopravy'!$E$3,$E$69:$E$136,0),MATCH(Z$5,$B$68:$L$68,1)+1)/INDEX($B$69:$L$136,MATCH('A2 Intenzita dopravy'!$F16&amp;'A2 Intenzita dopravy'!$G16&amp;'A2.1 Intenzita dopravy'!$E$3,$E$69:$E$136,0),MATCH(Z$5,$B$68:$L$68,1)))^(1/5)*Y16))),0)</f>
        <v>0</v>
      </c>
      <c r="AA16" s="30">
        <f>IFERROR(IF(AA$5='A2 Intenzita dopravy'!$H$5,'A2 Intenzita dopravy'!$H16,IF(AA$5&gt;=MAX($F$68:$L$68),Z16/Y16*Z16,IF(AA$5&lt;'A2 Intenzita dopravy'!$H$5,(INDEX($B$69:$L$136,MATCH('A2 Intenzita dopravy'!$F16&amp;'A2 Intenzita dopravy'!$G16&amp;'A2.1 Intenzita dopravy'!$E$3,$E$69:$E$136,0),MATCH(AA$5,$B$68:$L$68,1))/INDEX($B$69:$L$136,MATCH('A2 Intenzita dopravy'!$F16&amp;'A2 Intenzita dopravy'!$G16&amp;'A2.1 Intenzita dopravy'!$E$3,$E$69:$E$136,0),MATCH(AA$5,$B$68:$L$68,1)+1))^(1/5)*AB16,(INDEX($B$69:$L$136,MATCH('A2 Intenzita dopravy'!$F16&amp;'A2 Intenzita dopravy'!$G16&amp;'A2.1 Intenzita dopravy'!$E$3,$E$69:$E$136,0),MATCH(AA$5,$B$68:$L$68,1)+1)/INDEX($B$69:$L$136,MATCH('A2 Intenzita dopravy'!$F16&amp;'A2 Intenzita dopravy'!$G16&amp;'A2.1 Intenzita dopravy'!$E$3,$E$69:$E$136,0),MATCH(AA$5,$B$68:$L$68,1)))^(1/5)*Z16))),0)</f>
        <v>0</v>
      </c>
      <c r="AB16" s="30">
        <f>IFERROR(IF(AB$5='A2 Intenzita dopravy'!$H$5,'A2 Intenzita dopravy'!$H16,IF(AB$5&gt;=MAX($F$68:$L$68),AA16/Z16*AA16,IF(AB$5&lt;'A2 Intenzita dopravy'!$H$5,(INDEX($B$69:$L$136,MATCH('A2 Intenzita dopravy'!$F16&amp;'A2 Intenzita dopravy'!$G16&amp;'A2.1 Intenzita dopravy'!$E$3,$E$69:$E$136,0),MATCH(AB$5,$B$68:$L$68,1))/INDEX($B$69:$L$136,MATCH('A2 Intenzita dopravy'!$F16&amp;'A2 Intenzita dopravy'!$G16&amp;'A2.1 Intenzita dopravy'!$E$3,$E$69:$E$136,0),MATCH(AB$5,$B$68:$L$68,1)+1))^(1/5)*AC16,(INDEX($B$69:$L$136,MATCH('A2 Intenzita dopravy'!$F16&amp;'A2 Intenzita dopravy'!$G16&amp;'A2.1 Intenzita dopravy'!$E$3,$E$69:$E$136,0),MATCH(AB$5,$B$68:$L$68,1)+1)/INDEX($B$69:$L$136,MATCH('A2 Intenzita dopravy'!$F16&amp;'A2 Intenzita dopravy'!$G16&amp;'A2.1 Intenzita dopravy'!$E$3,$E$69:$E$136,0),MATCH(AB$5,$B$68:$L$68,1)))^(1/5)*AA16))),0)</f>
        <v>0</v>
      </c>
      <c r="AC16" s="30">
        <f>IFERROR(IF(AC$5='A2 Intenzita dopravy'!$H$5,'A2 Intenzita dopravy'!$H16,IF(AC$5&gt;=MAX($F$68:$L$68),AB16/AA16*AB16,IF(AC$5&lt;'A2 Intenzita dopravy'!$H$5,(INDEX($B$69:$L$136,MATCH('A2 Intenzita dopravy'!$F16&amp;'A2 Intenzita dopravy'!$G16&amp;'A2.1 Intenzita dopravy'!$E$3,$E$69:$E$136,0),MATCH(AC$5,$B$68:$L$68,1))/INDEX($B$69:$L$136,MATCH('A2 Intenzita dopravy'!$F16&amp;'A2 Intenzita dopravy'!$G16&amp;'A2.1 Intenzita dopravy'!$E$3,$E$69:$E$136,0),MATCH(AC$5,$B$68:$L$68,1)+1))^(1/5)*AD16,(INDEX($B$69:$L$136,MATCH('A2 Intenzita dopravy'!$F16&amp;'A2 Intenzita dopravy'!$G16&amp;'A2.1 Intenzita dopravy'!$E$3,$E$69:$E$136,0),MATCH(AC$5,$B$68:$L$68,1)+1)/INDEX($B$69:$L$136,MATCH('A2 Intenzita dopravy'!$F16&amp;'A2 Intenzita dopravy'!$G16&amp;'A2.1 Intenzita dopravy'!$E$3,$E$69:$E$136,0),MATCH(AC$5,$B$68:$L$68,1)))^(1/5)*AB16))),0)</f>
        <v>0</v>
      </c>
      <c r="AD16" s="30">
        <f>IFERROR(IF(AD$5='A2 Intenzita dopravy'!$H$5,'A2 Intenzita dopravy'!$H16,IF(AD$5&gt;=MAX($F$68:$L$68),AC16/AB16*AC16,IF(AD$5&lt;'A2 Intenzita dopravy'!$H$5,(INDEX($B$69:$L$136,MATCH('A2 Intenzita dopravy'!$F16&amp;'A2 Intenzita dopravy'!$G16&amp;'A2.1 Intenzita dopravy'!$E$3,$E$69:$E$136,0),MATCH(AD$5,$B$68:$L$68,1))/INDEX($B$69:$L$136,MATCH('A2 Intenzita dopravy'!$F16&amp;'A2 Intenzita dopravy'!$G16&amp;'A2.1 Intenzita dopravy'!$E$3,$E$69:$E$136,0),MATCH(AD$5,$B$68:$L$68,1)+1))^(1/5)*AE16,(INDEX($B$69:$L$136,MATCH('A2 Intenzita dopravy'!$F16&amp;'A2 Intenzita dopravy'!$G16&amp;'A2.1 Intenzita dopravy'!$E$3,$E$69:$E$136,0),MATCH(AD$5,$B$68:$L$68,1)+1)/INDEX($B$69:$L$136,MATCH('A2 Intenzita dopravy'!$F16&amp;'A2 Intenzita dopravy'!$G16&amp;'A2.1 Intenzita dopravy'!$E$3,$E$69:$E$136,0),MATCH(AD$5,$B$68:$L$68,1)))^(1/5)*AC16))),0)</f>
        <v>0</v>
      </c>
      <c r="AE16" s="30">
        <f>IFERROR(IF(AE$5='A2 Intenzita dopravy'!$H$5,'A2 Intenzita dopravy'!$H16,IF(AE$5&gt;=MAX($F$68:$L$68),AD16/AC16*AD16,IF(AE$5&lt;'A2 Intenzita dopravy'!$H$5,(INDEX($B$69:$L$136,MATCH('A2 Intenzita dopravy'!$F16&amp;'A2 Intenzita dopravy'!$G16&amp;'A2.1 Intenzita dopravy'!$E$3,$E$69:$E$136,0),MATCH(AE$5,$B$68:$L$68,1))/INDEX($B$69:$L$136,MATCH('A2 Intenzita dopravy'!$F16&amp;'A2 Intenzita dopravy'!$G16&amp;'A2.1 Intenzita dopravy'!$E$3,$E$69:$E$136,0),MATCH(AE$5,$B$68:$L$68,1)+1))^(1/5)*AF16,(INDEX($B$69:$L$136,MATCH('A2 Intenzita dopravy'!$F16&amp;'A2 Intenzita dopravy'!$G16&amp;'A2.1 Intenzita dopravy'!$E$3,$E$69:$E$136,0),MATCH(AE$5,$B$68:$L$68,1)+1)/INDEX($B$69:$L$136,MATCH('A2 Intenzita dopravy'!$F16&amp;'A2 Intenzita dopravy'!$G16&amp;'A2.1 Intenzita dopravy'!$E$3,$E$69:$E$136,0),MATCH(AE$5,$B$68:$L$68,1)))^(1/5)*AD16))),0)</f>
        <v>0</v>
      </c>
      <c r="AF16" s="30">
        <f>IFERROR(IF(AF$5='A2 Intenzita dopravy'!$H$5,'A2 Intenzita dopravy'!$H16,IF(AF$5&gt;=MAX($F$68:$L$68),AE16/AD16*AE16,IF(AF$5&lt;'A2 Intenzita dopravy'!$H$5,(INDEX($B$69:$L$136,MATCH('A2 Intenzita dopravy'!$F16&amp;'A2 Intenzita dopravy'!$G16&amp;'A2.1 Intenzita dopravy'!$E$3,$E$69:$E$136,0),MATCH(AF$5,$B$68:$L$68,1))/INDEX($B$69:$L$136,MATCH('A2 Intenzita dopravy'!$F16&amp;'A2 Intenzita dopravy'!$G16&amp;'A2.1 Intenzita dopravy'!$E$3,$E$69:$E$136,0),MATCH(AF$5,$B$68:$L$68,1)+1))^(1/5)*AG16,(INDEX($B$69:$L$136,MATCH('A2 Intenzita dopravy'!$F16&amp;'A2 Intenzita dopravy'!$G16&amp;'A2.1 Intenzita dopravy'!$E$3,$E$69:$E$136,0),MATCH(AF$5,$B$68:$L$68,1)+1)/INDEX($B$69:$L$136,MATCH('A2 Intenzita dopravy'!$F16&amp;'A2 Intenzita dopravy'!$G16&amp;'A2.1 Intenzita dopravy'!$E$3,$E$69:$E$136,0),MATCH(AF$5,$B$68:$L$68,1)))^(1/5)*AE16))),0)</f>
        <v>0</v>
      </c>
      <c r="AG16" s="30">
        <f>IFERROR(IF(AG$5='A2 Intenzita dopravy'!$H$5,'A2 Intenzita dopravy'!$H16,IF(AG$5&gt;=MAX($F$68:$L$68),AF16/AE16*AF16,IF(AG$5&lt;'A2 Intenzita dopravy'!$H$5,(INDEX($B$69:$L$136,MATCH('A2 Intenzita dopravy'!$F16&amp;'A2 Intenzita dopravy'!$G16&amp;'A2.1 Intenzita dopravy'!$E$3,$E$69:$E$136,0),MATCH(AG$5,$B$68:$L$68,1))/INDEX($B$69:$L$136,MATCH('A2 Intenzita dopravy'!$F16&amp;'A2 Intenzita dopravy'!$G16&amp;'A2.1 Intenzita dopravy'!$E$3,$E$69:$E$136,0),MATCH(AG$5,$B$68:$L$68,1)+1))^(1/5)*AH16,(INDEX($B$69:$L$136,MATCH('A2 Intenzita dopravy'!$F16&amp;'A2 Intenzita dopravy'!$G16&amp;'A2.1 Intenzita dopravy'!$E$3,$E$69:$E$136,0),MATCH(AG$5,$B$68:$L$68,1)+1)/INDEX($B$69:$L$136,MATCH('A2 Intenzita dopravy'!$F16&amp;'A2 Intenzita dopravy'!$G16&amp;'A2.1 Intenzita dopravy'!$E$3,$E$69:$E$136,0),MATCH(AG$5,$B$68:$L$68,1)))^(1/5)*AF16))),0)</f>
        <v>0</v>
      </c>
      <c r="AH16" s="30">
        <f>IFERROR(IF(AH$5='A2 Intenzita dopravy'!$H$5,'A2 Intenzita dopravy'!$H16,IF(AH$5&gt;=MAX($F$68:$L$68),AG16/AF16*AG16,IF(AH$5&lt;'A2 Intenzita dopravy'!$H$5,(INDEX($B$69:$L$136,MATCH('A2 Intenzita dopravy'!$F16&amp;'A2 Intenzita dopravy'!$G16&amp;'A2.1 Intenzita dopravy'!$E$3,$E$69:$E$136,0),MATCH(AH$5,$B$68:$L$68,1))/INDEX($B$69:$L$136,MATCH('A2 Intenzita dopravy'!$F16&amp;'A2 Intenzita dopravy'!$G16&amp;'A2.1 Intenzita dopravy'!$E$3,$E$69:$E$136,0),MATCH(AH$5,$B$68:$L$68,1)+1))^(1/5)*AI16,(INDEX($B$69:$L$136,MATCH('A2 Intenzita dopravy'!$F16&amp;'A2 Intenzita dopravy'!$G16&amp;'A2.1 Intenzita dopravy'!$E$3,$E$69:$E$136,0),MATCH(AH$5,$B$68:$L$68,1)+1)/INDEX($B$69:$L$136,MATCH('A2 Intenzita dopravy'!$F16&amp;'A2 Intenzita dopravy'!$G16&amp;'A2.1 Intenzita dopravy'!$E$3,$E$69:$E$136,0),MATCH(AH$5,$B$68:$L$68,1)))^(1/5)*AG16))),0)</f>
        <v>0</v>
      </c>
      <c r="AI16" s="30">
        <f>IFERROR(IF(AI$5='A2 Intenzita dopravy'!$H$5,'A2 Intenzita dopravy'!$H16,IF(AI$5&gt;=MAX($F$68:$L$68),AH16/AG16*AH16,IF(AI$5&lt;'A2 Intenzita dopravy'!$H$5,(INDEX($B$69:$L$136,MATCH('A2 Intenzita dopravy'!$F16&amp;'A2 Intenzita dopravy'!$G16&amp;'A2.1 Intenzita dopravy'!$E$3,$E$69:$E$136,0),MATCH(AI$5,$B$68:$L$68,1))/INDEX($B$69:$L$136,MATCH('A2 Intenzita dopravy'!$F16&amp;'A2 Intenzita dopravy'!$G16&amp;'A2.1 Intenzita dopravy'!$E$3,$E$69:$E$136,0),MATCH(AI$5,$B$68:$L$68,1)+1))^(1/5)*AJ16,(INDEX($B$69:$L$136,MATCH('A2 Intenzita dopravy'!$F16&amp;'A2 Intenzita dopravy'!$G16&amp;'A2.1 Intenzita dopravy'!$E$3,$E$69:$E$136,0),MATCH(AI$5,$B$68:$L$68,1)+1)/INDEX($B$69:$L$136,MATCH('A2 Intenzita dopravy'!$F16&amp;'A2 Intenzita dopravy'!$G16&amp;'A2.1 Intenzita dopravy'!$E$3,$E$69:$E$136,0),MATCH(AI$5,$B$68:$L$68,1)))^(1/5)*AH16))),0)</f>
        <v>0</v>
      </c>
      <c r="AJ16" s="30">
        <f>IFERROR(IF(AJ$5='A2 Intenzita dopravy'!$H$5,'A2 Intenzita dopravy'!$H16,IF(AJ$5&gt;=MAX($F$68:$L$68),AI16/AH16*AI16,IF(AJ$5&lt;'A2 Intenzita dopravy'!$H$5,(INDEX($B$69:$L$136,MATCH('A2 Intenzita dopravy'!$F16&amp;'A2 Intenzita dopravy'!$G16&amp;'A2.1 Intenzita dopravy'!$E$3,$E$69:$E$136,0),MATCH(AJ$5,$B$68:$L$68,1))/INDEX($B$69:$L$136,MATCH('A2 Intenzita dopravy'!$F16&amp;'A2 Intenzita dopravy'!$G16&amp;'A2.1 Intenzita dopravy'!$E$3,$E$69:$E$136,0),MATCH(AJ$5,$B$68:$L$68,1)+1))^(1/5)*AK16,(INDEX($B$69:$L$136,MATCH('A2 Intenzita dopravy'!$F16&amp;'A2 Intenzita dopravy'!$G16&amp;'A2.1 Intenzita dopravy'!$E$3,$E$69:$E$136,0),MATCH(AJ$5,$B$68:$L$68,1)+1)/INDEX($B$69:$L$136,MATCH('A2 Intenzita dopravy'!$F16&amp;'A2 Intenzita dopravy'!$G16&amp;'A2.1 Intenzita dopravy'!$E$3,$E$69:$E$136,0),MATCH(AJ$5,$B$68:$L$68,1)))^(1/5)*AI16))),0)</f>
        <v>0</v>
      </c>
      <c r="AK16" s="30">
        <f>IFERROR(IF(AK$5='A2 Intenzita dopravy'!$H$5,'A2 Intenzita dopravy'!$H16,IF(AK$5&gt;=MAX($F$68:$L$68),AJ16/AI16*AJ16,IF(AK$5&lt;'A2 Intenzita dopravy'!$H$5,(INDEX($B$69:$L$136,MATCH('A2 Intenzita dopravy'!$F16&amp;'A2 Intenzita dopravy'!$G16&amp;'A2.1 Intenzita dopravy'!$E$3,$E$69:$E$136,0),MATCH(AK$5,$B$68:$L$68,1))/INDEX($B$69:$L$136,MATCH('A2 Intenzita dopravy'!$F16&amp;'A2 Intenzita dopravy'!$G16&amp;'A2.1 Intenzita dopravy'!$E$3,$E$69:$E$136,0),MATCH(AK$5,$B$68:$L$68,1)+1))^(1/5)*AL16,(INDEX($B$69:$L$136,MATCH('A2 Intenzita dopravy'!$F16&amp;'A2 Intenzita dopravy'!$G16&amp;'A2.1 Intenzita dopravy'!$E$3,$E$69:$E$136,0),MATCH(AK$5,$B$68:$L$68,1)+1)/INDEX($B$69:$L$136,MATCH('A2 Intenzita dopravy'!$F16&amp;'A2 Intenzita dopravy'!$G16&amp;'A2.1 Intenzita dopravy'!$E$3,$E$69:$E$136,0),MATCH(AK$5,$B$68:$L$68,1)))^(1/5)*AJ16))),0)</f>
        <v>0</v>
      </c>
      <c r="AL16" s="30">
        <f>IFERROR(IF(AL$5='A2 Intenzita dopravy'!$H$5,'A2 Intenzita dopravy'!$H16,IF(AL$5&gt;=MAX($F$68:$L$68),AK16/AJ16*AK16,IF(AL$5&lt;'A2 Intenzita dopravy'!$H$5,(INDEX($B$69:$L$136,MATCH('A2 Intenzita dopravy'!$F16&amp;'A2 Intenzita dopravy'!$G16&amp;'A2.1 Intenzita dopravy'!$E$3,$E$69:$E$136,0),MATCH(AL$5,$B$68:$L$68,1))/INDEX($B$69:$L$136,MATCH('A2 Intenzita dopravy'!$F16&amp;'A2 Intenzita dopravy'!$G16&amp;'A2.1 Intenzita dopravy'!$E$3,$E$69:$E$136,0),MATCH(AL$5,$B$68:$L$68,1)+1))^(1/5)*AM16,(INDEX($B$69:$L$136,MATCH('A2 Intenzita dopravy'!$F16&amp;'A2 Intenzita dopravy'!$G16&amp;'A2.1 Intenzita dopravy'!$E$3,$E$69:$E$136,0),MATCH(AL$5,$B$68:$L$68,1)+1)/INDEX($B$69:$L$136,MATCH('A2 Intenzita dopravy'!$F16&amp;'A2 Intenzita dopravy'!$G16&amp;'A2.1 Intenzita dopravy'!$E$3,$E$69:$E$136,0),MATCH(AL$5,$B$68:$L$68,1)))^(1/5)*AK16))),0)</f>
        <v>0</v>
      </c>
      <c r="AM16" s="30">
        <f>IFERROR(IF(AM$5='A2 Intenzita dopravy'!$H$5,'A2 Intenzita dopravy'!$H16,IF(AM$5&gt;=MAX($F$68:$L$68),AL16/AK16*AL16,IF(AM$5&lt;'A2 Intenzita dopravy'!$H$5,(INDEX($B$69:$L$136,MATCH('A2 Intenzita dopravy'!$F16&amp;'A2 Intenzita dopravy'!$G16&amp;'A2.1 Intenzita dopravy'!$E$3,$E$69:$E$136,0),MATCH(AM$5,$B$68:$L$68,1))/INDEX($B$69:$L$136,MATCH('A2 Intenzita dopravy'!$F16&amp;'A2 Intenzita dopravy'!$G16&amp;'A2.1 Intenzita dopravy'!$E$3,$E$69:$E$136,0),MATCH(AM$5,$B$68:$L$68,1)+1))^(1/5)*AN16,(INDEX($B$69:$L$136,MATCH('A2 Intenzita dopravy'!$F16&amp;'A2 Intenzita dopravy'!$G16&amp;'A2.1 Intenzita dopravy'!$E$3,$E$69:$E$136,0),MATCH(AM$5,$B$68:$L$68,1)+1)/INDEX($B$69:$L$136,MATCH('A2 Intenzita dopravy'!$F16&amp;'A2 Intenzita dopravy'!$G16&amp;'A2.1 Intenzita dopravy'!$E$3,$E$69:$E$136,0),MATCH(AM$5,$B$68:$L$68,1)))^(1/5)*AL16))),0)</f>
        <v>0</v>
      </c>
      <c r="AN16" s="30">
        <f>IFERROR(IF(AN$5='A2 Intenzita dopravy'!$H$5,'A2 Intenzita dopravy'!$H16,IF(AN$5&gt;=MAX($F$68:$L$68),AM16/AL16*AM16,IF(AN$5&lt;'A2 Intenzita dopravy'!$H$5,(INDEX($B$69:$L$136,MATCH('A2 Intenzita dopravy'!$F16&amp;'A2 Intenzita dopravy'!$G16&amp;'A2.1 Intenzita dopravy'!$E$3,$E$69:$E$136,0),MATCH(AN$5,$B$68:$L$68,1))/INDEX($B$69:$L$136,MATCH('A2 Intenzita dopravy'!$F16&amp;'A2 Intenzita dopravy'!$G16&amp;'A2.1 Intenzita dopravy'!$E$3,$E$69:$E$136,0),MATCH(AN$5,$B$68:$L$68,1)+1))^(1/5)*AO16,(INDEX($B$69:$L$136,MATCH('A2 Intenzita dopravy'!$F16&amp;'A2 Intenzita dopravy'!$G16&amp;'A2.1 Intenzita dopravy'!$E$3,$E$69:$E$136,0),MATCH(AN$5,$B$68:$L$68,1)+1)/INDEX($B$69:$L$136,MATCH('A2 Intenzita dopravy'!$F16&amp;'A2 Intenzita dopravy'!$G16&amp;'A2.1 Intenzita dopravy'!$E$3,$E$69:$E$136,0),MATCH(AN$5,$B$68:$L$68,1)))^(1/5)*AM16))),0)</f>
        <v>0</v>
      </c>
      <c r="AO16" s="30">
        <f>IFERROR(IF(AO$5='A2 Intenzita dopravy'!$H$5,'A2 Intenzita dopravy'!$H16,IF(AO$5&gt;=MAX($F$68:$L$68),AN16/AM16*AN16,IF(AO$5&lt;'A2 Intenzita dopravy'!$H$5,(INDEX($B$69:$L$136,MATCH('A2 Intenzita dopravy'!$F16&amp;'A2 Intenzita dopravy'!$G16&amp;'A2.1 Intenzita dopravy'!$E$3,$E$69:$E$136,0),MATCH(AO$5,$B$68:$L$68,1))/INDEX($B$69:$L$136,MATCH('A2 Intenzita dopravy'!$F16&amp;'A2 Intenzita dopravy'!$G16&amp;'A2.1 Intenzita dopravy'!$E$3,$E$69:$E$136,0),MATCH(AO$5,$B$68:$L$68,1)+1))^(1/5)*AP16,(INDEX($B$69:$L$136,MATCH('A2 Intenzita dopravy'!$F16&amp;'A2 Intenzita dopravy'!$G16&amp;'A2.1 Intenzita dopravy'!$E$3,$E$69:$E$136,0),MATCH(AO$5,$B$68:$L$68,1)+1)/INDEX($B$69:$L$136,MATCH('A2 Intenzita dopravy'!$F16&amp;'A2 Intenzita dopravy'!$G16&amp;'A2.1 Intenzita dopravy'!$E$3,$E$69:$E$136,0),MATCH(AO$5,$B$68:$L$68,1)))^(1/5)*AN16))),0)</f>
        <v>0</v>
      </c>
      <c r="AP16" s="30">
        <f>IFERROR(IF(AP$5='A2 Intenzita dopravy'!$H$5,'A2 Intenzita dopravy'!$H16,IF(AP$5&gt;=MAX($F$68:$L$68),AO16/AN16*AO16,IF(AP$5&lt;'A2 Intenzita dopravy'!$H$5,(INDEX($B$69:$L$136,MATCH('A2 Intenzita dopravy'!$F16&amp;'A2 Intenzita dopravy'!$G16&amp;'A2.1 Intenzita dopravy'!$E$3,$E$69:$E$136,0),MATCH(AP$5,$B$68:$L$68,1))/INDEX($B$69:$L$136,MATCH('A2 Intenzita dopravy'!$F16&amp;'A2 Intenzita dopravy'!$G16&amp;'A2.1 Intenzita dopravy'!$E$3,$E$69:$E$136,0),MATCH(AP$5,$B$68:$L$68,1)+1))^(1/5)*AQ16,(INDEX($B$69:$L$136,MATCH('A2 Intenzita dopravy'!$F16&amp;'A2 Intenzita dopravy'!$G16&amp;'A2.1 Intenzita dopravy'!$E$3,$E$69:$E$136,0),MATCH(AP$5,$B$68:$L$68,1)+1)/INDEX($B$69:$L$136,MATCH('A2 Intenzita dopravy'!$F16&amp;'A2 Intenzita dopravy'!$G16&amp;'A2.1 Intenzita dopravy'!$E$3,$E$69:$E$136,0),MATCH(AP$5,$B$68:$L$68,1)))^(1/5)*AO16))),0)</f>
        <v>0</v>
      </c>
      <c r="AQ16" s="30">
        <f>IFERROR(IF(AQ$5='A2 Intenzita dopravy'!$H$5,'A2 Intenzita dopravy'!$H16,IF(AQ$5&gt;=MAX($F$68:$L$68),AP16/AO16*AP16,IF(AQ$5&lt;'A2 Intenzita dopravy'!$H$5,(INDEX($B$69:$L$136,MATCH('A2 Intenzita dopravy'!$F16&amp;'A2 Intenzita dopravy'!$G16&amp;'A2.1 Intenzita dopravy'!$E$3,$E$69:$E$136,0),MATCH(AQ$5,$B$68:$L$68,1))/INDEX($B$69:$L$136,MATCH('A2 Intenzita dopravy'!$F16&amp;'A2 Intenzita dopravy'!$G16&amp;'A2.1 Intenzita dopravy'!$E$3,$E$69:$E$136,0),MATCH(AQ$5,$B$68:$L$68,1)+1))^(1/5)*AR16,(INDEX($B$69:$L$136,MATCH('A2 Intenzita dopravy'!$F16&amp;'A2 Intenzita dopravy'!$G16&amp;'A2.1 Intenzita dopravy'!$E$3,$E$69:$E$136,0),MATCH(AQ$5,$B$68:$L$68,1)+1)/INDEX($B$69:$L$136,MATCH('A2 Intenzita dopravy'!$F16&amp;'A2 Intenzita dopravy'!$G16&amp;'A2.1 Intenzita dopravy'!$E$3,$E$69:$E$136,0),MATCH(AQ$5,$B$68:$L$68,1)))^(1/5)*AP16))),0)</f>
        <v>0</v>
      </c>
      <c r="AR16" s="30">
        <f>IFERROR(IF(AR$5='A2 Intenzita dopravy'!$H$5,'A2 Intenzita dopravy'!$H16,IF(AR$5&gt;=MAX($F$68:$L$68),AQ16/AP16*AQ16,IF(AR$5&lt;'A2 Intenzita dopravy'!$H$5,(INDEX($B$69:$L$136,MATCH('A2 Intenzita dopravy'!$F16&amp;'A2 Intenzita dopravy'!$G16&amp;'A2.1 Intenzita dopravy'!$E$3,$E$69:$E$136,0),MATCH(AR$5,$B$68:$L$68,1))/INDEX($B$69:$L$136,MATCH('A2 Intenzita dopravy'!$F16&amp;'A2 Intenzita dopravy'!$G16&amp;'A2.1 Intenzita dopravy'!$E$3,$E$69:$E$136,0),MATCH(AR$5,$B$68:$L$68,1)+1))^(1/5)*AS16,(INDEX($B$69:$L$136,MATCH('A2 Intenzita dopravy'!$F16&amp;'A2 Intenzita dopravy'!$G16&amp;'A2.1 Intenzita dopravy'!$E$3,$E$69:$E$136,0),MATCH(AR$5,$B$68:$L$68,1)+1)/INDEX($B$69:$L$136,MATCH('A2 Intenzita dopravy'!$F16&amp;'A2 Intenzita dopravy'!$G16&amp;'A2.1 Intenzita dopravy'!$E$3,$E$69:$E$136,0),MATCH(AR$5,$B$68:$L$68,1)))^(1/5)*AQ16))),0)</f>
        <v>0</v>
      </c>
      <c r="AS16" s="30">
        <f>IFERROR(IF(AS$5='A2 Intenzita dopravy'!$H$5,'A2 Intenzita dopravy'!$H16,IF(AS$5&gt;=MAX($F$68:$L$68),AR16/AQ16*AR16,IF(AS$5&lt;'A2 Intenzita dopravy'!$H$5,(INDEX($B$69:$L$136,MATCH('A2 Intenzita dopravy'!$F16&amp;'A2 Intenzita dopravy'!$G16&amp;'A2.1 Intenzita dopravy'!$E$3,$E$69:$E$136,0),MATCH(AS$5,$B$68:$L$68,1))/INDEX($B$69:$L$136,MATCH('A2 Intenzita dopravy'!$F16&amp;'A2 Intenzita dopravy'!$G16&amp;'A2.1 Intenzita dopravy'!$E$3,$E$69:$E$136,0),MATCH(AS$5,$B$68:$L$68,1)+1))^(1/5)*AT16,(INDEX($B$69:$L$136,MATCH('A2 Intenzita dopravy'!$F16&amp;'A2 Intenzita dopravy'!$G16&amp;'A2.1 Intenzita dopravy'!$E$3,$E$69:$E$136,0),MATCH(AS$5,$B$68:$L$68,1)+1)/INDEX($B$69:$L$136,MATCH('A2 Intenzita dopravy'!$F16&amp;'A2 Intenzita dopravy'!$G16&amp;'A2.1 Intenzita dopravy'!$E$3,$E$69:$E$136,0),MATCH(AS$5,$B$68:$L$68,1)))^(1/5)*AR16))),0)</f>
        <v>0</v>
      </c>
      <c r="AT16" s="30">
        <f>IFERROR(IF(AT$5='A2 Intenzita dopravy'!$H$5,'A2 Intenzita dopravy'!$H16,IF(AT$5&gt;=MAX($F$68:$L$68),AS16/AR16*AS16,IF(AT$5&lt;'A2 Intenzita dopravy'!$H$5,(INDEX($B$69:$L$136,MATCH('A2 Intenzita dopravy'!$F16&amp;'A2 Intenzita dopravy'!$G16&amp;'A2.1 Intenzita dopravy'!$E$3,$E$69:$E$136,0),MATCH(AT$5,$B$68:$L$68,1))/INDEX($B$69:$L$136,MATCH('A2 Intenzita dopravy'!$F16&amp;'A2 Intenzita dopravy'!$G16&amp;'A2.1 Intenzita dopravy'!$E$3,$E$69:$E$136,0),MATCH(AT$5,$B$68:$L$68,1)+1))^(1/5)*AU16,(INDEX($B$69:$L$136,MATCH('A2 Intenzita dopravy'!$F16&amp;'A2 Intenzita dopravy'!$G16&amp;'A2.1 Intenzita dopravy'!$E$3,$E$69:$E$136,0),MATCH(AT$5,$B$68:$L$68,1)+1)/INDEX($B$69:$L$136,MATCH('A2 Intenzita dopravy'!$F16&amp;'A2 Intenzita dopravy'!$G16&amp;'A2.1 Intenzita dopravy'!$E$3,$E$69:$E$136,0),MATCH(AT$5,$B$68:$L$68,1)))^(1/5)*AS16))),0)</f>
        <v>0</v>
      </c>
      <c r="AU16" s="30">
        <f>IFERROR(IF(AU$5='A2 Intenzita dopravy'!$H$5,'A2 Intenzita dopravy'!$H16,IF(AU$5&gt;=MAX($F$68:$L$68),AT16/AS16*AT16,IF(AU$5&lt;'A2 Intenzita dopravy'!$H$5,(INDEX($B$69:$L$136,MATCH('A2 Intenzita dopravy'!$F16&amp;'A2 Intenzita dopravy'!$G16&amp;'A2.1 Intenzita dopravy'!$E$3,$E$69:$E$136,0),MATCH(AU$5,$B$68:$L$68,1))/INDEX($B$69:$L$136,MATCH('A2 Intenzita dopravy'!$F16&amp;'A2 Intenzita dopravy'!$G16&amp;'A2.1 Intenzita dopravy'!$E$3,$E$69:$E$136,0),MATCH(AU$5,$B$68:$L$68,1)+1))^(1/5)*AV16,(INDEX($B$69:$L$136,MATCH('A2 Intenzita dopravy'!$F16&amp;'A2 Intenzita dopravy'!$G16&amp;'A2.1 Intenzita dopravy'!$E$3,$E$69:$E$136,0),MATCH(AU$5,$B$68:$L$68,1)+1)/INDEX($B$69:$L$136,MATCH('A2 Intenzita dopravy'!$F16&amp;'A2 Intenzita dopravy'!$G16&amp;'A2.1 Intenzita dopravy'!$E$3,$E$69:$E$136,0),MATCH(AU$5,$B$68:$L$68,1)))^(1/5)*AT16))),0)</f>
        <v>0</v>
      </c>
      <c r="AV16" s="30">
        <f>IFERROR(IF(AV$5='A2 Intenzita dopravy'!$H$5,'A2 Intenzita dopravy'!$H16,IF(AV$5&gt;=MAX($F$68:$L$68),AU16/AT16*AU16,IF(AV$5&lt;'A2 Intenzita dopravy'!$H$5,(INDEX($B$69:$L$136,MATCH('A2 Intenzita dopravy'!$F16&amp;'A2 Intenzita dopravy'!$G16&amp;'A2.1 Intenzita dopravy'!$E$3,$E$69:$E$136,0),MATCH(AV$5,$B$68:$L$68,1))/INDEX($B$69:$L$136,MATCH('A2 Intenzita dopravy'!$F16&amp;'A2 Intenzita dopravy'!$G16&amp;'A2.1 Intenzita dopravy'!$E$3,$E$69:$E$136,0),MATCH(AV$5,$B$68:$L$68,1)+1))^(1/5)*AW16,(INDEX($B$69:$L$136,MATCH('A2 Intenzita dopravy'!$F16&amp;'A2 Intenzita dopravy'!$G16&amp;'A2.1 Intenzita dopravy'!$E$3,$E$69:$E$136,0),MATCH(AV$5,$B$68:$L$68,1)+1)/INDEX($B$69:$L$136,MATCH('A2 Intenzita dopravy'!$F16&amp;'A2 Intenzita dopravy'!$G16&amp;'A2.1 Intenzita dopravy'!$E$3,$E$69:$E$136,0),MATCH(AV$5,$B$68:$L$68,1)))^(1/5)*AU16))),0)</f>
        <v>0</v>
      </c>
      <c r="AW16" s="30">
        <f>IFERROR(IF(AW$5='A2 Intenzita dopravy'!$H$5,'A2 Intenzita dopravy'!$H16,IF(AW$5&gt;=MAX($F$68:$L$68),AV16/AU16*AV16,IF(AW$5&lt;'A2 Intenzita dopravy'!$H$5,(INDEX($B$69:$L$136,MATCH('A2 Intenzita dopravy'!$F16&amp;'A2 Intenzita dopravy'!$G16&amp;'A2.1 Intenzita dopravy'!$E$3,$E$69:$E$136,0),MATCH(AW$5,$B$68:$L$68,1))/INDEX($B$69:$L$136,MATCH('A2 Intenzita dopravy'!$F16&amp;'A2 Intenzita dopravy'!$G16&amp;'A2.1 Intenzita dopravy'!$E$3,$E$69:$E$136,0),MATCH(AW$5,$B$68:$L$68,1)+1))^(1/5)*AX16,(INDEX($B$69:$L$136,MATCH('A2 Intenzita dopravy'!$F16&amp;'A2 Intenzita dopravy'!$G16&amp;'A2.1 Intenzita dopravy'!$E$3,$E$69:$E$136,0),MATCH(AW$5,$B$68:$L$68,1)+1)/INDEX($B$69:$L$136,MATCH('A2 Intenzita dopravy'!$F16&amp;'A2 Intenzita dopravy'!$G16&amp;'A2.1 Intenzita dopravy'!$E$3,$E$69:$E$136,0),MATCH(AW$5,$B$68:$L$68,1)))^(1/5)*AV16))),0)</f>
        <v>0</v>
      </c>
      <c r="AX16" s="30">
        <f>IFERROR(IF(AX$5='A2 Intenzita dopravy'!$H$5,'A2 Intenzita dopravy'!$H16,IF(AX$5&gt;=MAX($F$68:$L$68),AW16/AV16*AW16,IF(AX$5&lt;'A2 Intenzita dopravy'!$H$5,(INDEX($B$69:$L$136,MATCH('A2 Intenzita dopravy'!$F16&amp;'A2 Intenzita dopravy'!$G16&amp;'A2.1 Intenzita dopravy'!$E$3,$E$69:$E$136,0),MATCH(AX$5,$B$68:$L$68,1))/INDEX($B$69:$L$136,MATCH('A2 Intenzita dopravy'!$F16&amp;'A2 Intenzita dopravy'!$G16&amp;'A2.1 Intenzita dopravy'!$E$3,$E$69:$E$136,0),MATCH(AX$5,$B$68:$L$68,1)+1))^(1/5)*AY16,(INDEX($B$69:$L$136,MATCH('A2 Intenzita dopravy'!$F16&amp;'A2 Intenzita dopravy'!$G16&amp;'A2.1 Intenzita dopravy'!$E$3,$E$69:$E$136,0),MATCH(AX$5,$B$68:$L$68,1)+1)/INDEX($B$69:$L$136,MATCH('A2 Intenzita dopravy'!$F16&amp;'A2 Intenzita dopravy'!$G16&amp;'A2.1 Intenzita dopravy'!$E$3,$E$69:$E$136,0),MATCH(AX$5,$B$68:$L$68,1)))^(1/5)*AW16))),0)</f>
        <v>0</v>
      </c>
      <c r="AY16" s="30">
        <f>IFERROR(IF(AY$5='A2 Intenzita dopravy'!$H$5,'A2 Intenzita dopravy'!$H16,IF(AY$5&gt;=MAX($F$68:$L$68),AX16/AW16*AX16,IF(AY$5&lt;'A2 Intenzita dopravy'!$H$5,(INDEX($B$69:$L$136,MATCH('A2 Intenzita dopravy'!$F16&amp;'A2 Intenzita dopravy'!$G16&amp;'A2.1 Intenzita dopravy'!$E$3,$E$69:$E$136,0),MATCH(AY$5,$B$68:$L$68,1))/INDEX($B$69:$L$136,MATCH('A2 Intenzita dopravy'!$F16&amp;'A2 Intenzita dopravy'!$G16&amp;'A2.1 Intenzita dopravy'!$E$3,$E$69:$E$136,0),MATCH(AY$5,$B$68:$L$68,1)+1))^(1/5)*AZ16,(INDEX($B$69:$L$136,MATCH('A2 Intenzita dopravy'!$F16&amp;'A2 Intenzita dopravy'!$G16&amp;'A2.1 Intenzita dopravy'!$E$3,$E$69:$E$136,0),MATCH(AY$5,$B$68:$L$68,1)+1)/INDEX($B$69:$L$136,MATCH('A2 Intenzita dopravy'!$F16&amp;'A2 Intenzita dopravy'!$G16&amp;'A2.1 Intenzita dopravy'!$E$3,$E$69:$E$136,0),MATCH(AY$5,$B$68:$L$68,1)))^(1/5)*AX16))),0)</f>
        <v>0</v>
      </c>
      <c r="AZ16" s="30">
        <f>IFERROR(IF(AZ$5='A2 Intenzita dopravy'!$H$5,'A2 Intenzita dopravy'!$H16,IF(AZ$5&gt;=MAX($F$68:$L$68),AY16/AX16*AY16,IF(AZ$5&lt;'A2 Intenzita dopravy'!$H$5,(INDEX($B$69:$L$136,MATCH('A2 Intenzita dopravy'!$F16&amp;'A2 Intenzita dopravy'!$G16&amp;'A2.1 Intenzita dopravy'!$E$3,$E$69:$E$136,0),MATCH(AZ$5,$B$68:$L$68,1))/INDEX($B$69:$L$136,MATCH('A2 Intenzita dopravy'!$F16&amp;'A2 Intenzita dopravy'!$G16&amp;'A2.1 Intenzita dopravy'!$E$3,$E$69:$E$136,0),MATCH(AZ$5,$B$68:$L$68,1)+1))^(1/5)*BA16,(INDEX($B$69:$L$136,MATCH('A2 Intenzita dopravy'!$F16&amp;'A2 Intenzita dopravy'!$G16&amp;'A2.1 Intenzita dopravy'!$E$3,$E$69:$E$136,0),MATCH(AZ$5,$B$68:$L$68,1)+1)/INDEX($B$69:$L$136,MATCH('A2 Intenzita dopravy'!$F16&amp;'A2 Intenzita dopravy'!$G16&amp;'A2.1 Intenzita dopravy'!$E$3,$E$69:$E$136,0),MATCH(AZ$5,$B$68:$L$68,1)))^(1/5)*AY16))),0)</f>
        <v>0</v>
      </c>
      <c r="BA16" s="30">
        <f>IFERROR(IF(BA$5='A2 Intenzita dopravy'!$H$5,'A2 Intenzita dopravy'!$H16,IF(BA$5&gt;=MAX($F$68:$L$68),AZ16/AY16*AZ16,IF(BA$5&lt;'A2 Intenzita dopravy'!$H$5,(INDEX($B$69:$L$136,MATCH('A2 Intenzita dopravy'!$F16&amp;'A2 Intenzita dopravy'!$G16&amp;'A2.1 Intenzita dopravy'!$E$3,$E$69:$E$136,0),MATCH(BA$5,$B$68:$L$68,1))/INDEX($B$69:$L$136,MATCH('A2 Intenzita dopravy'!$F16&amp;'A2 Intenzita dopravy'!$G16&amp;'A2.1 Intenzita dopravy'!$E$3,$E$69:$E$136,0),MATCH(BA$5,$B$68:$L$68,1)+1))^(1/5)*BB16,(INDEX($B$69:$L$136,MATCH('A2 Intenzita dopravy'!$F16&amp;'A2 Intenzita dopravy'!$G16&amp;'A2.1 Intenzita dopravy'!$E$3,$E$69:$E$136,0),MATCH(BA$5,$B$68:$L$68,1)+1)/INDEX($B$69:$L$136,MATCH('A2 Intenzita dopravy'!$F16&amp;'A2 Intenzita dopravy'!$G16&amp;'A2.1 Intenzita dopravy'!$E$3,$E$69:$E$136,0),MATCH(BA$5,$B$68:$L$68,1)))^(1/5)*AZ16))),0)</f>
        <v>0</v>
      </c>
      <c r="BB16" s="30">
        <f>IFERROR(IF(BB$5='A2 Intenzita dopravy'!$H$5,'A2 Intenzita dopravy'!$H16,IF(BB$5&gt;=MAX($F$68:$L$68),BA16/AZ16*BA16,IF(BB$5&lt;'A2 Intenzita dopravy'!$H$5,(INDEX($B$69:$L$136,MATCH('A2 Intenzita dopravy'!$F16&amp;'A2 Intenzita dopravy'!$G16&amp;'A2.1 Intenzita dopravy'!$E$3,$E$69:$E$136,0),MATCH(BB$5,$B$68:$L$68,1))/INDEX($B$69:$L$136,MATCH('A2 Intenzita dopravy'!$F16&amp;'A2 Intenzita dopravy'!$G16&amp;'A2.1 Intenzita dopravy'!$E$3,$E$69:$E$136,0),MATCH(BB$5,$B$68:$L$68,1)+1))^(1/5)*BC16,(INDEX($B$69:$L$136,MATCH('A2 Intenzita dopravy'!$F16&amp;'A2 Intenzita dopravy'!$G16&amp;'A2.1 Intenzita dopravy'!$E$3,$E$69:$E$136,0),MATCH(BB$5,$B$68:$L$68,1)+1)/INDEX($B$69:$L$136,MATCH('A2 Intenzita dopravy'!$F16&amp;'A2 Intenzita dopravy'!$G16&amp;'A2.1 Intenzita dopravy'!$E$3,$E$69:$E$136,0),MATCH(BB$5,$B$68:$L$68,1)))^(1/5)*BA16))),0)</f>
        <v>0</v>
      </c>
    </row>
    <row r="19" spans="2:54" x14ac:dyDescent="0.2">
      <c r="B19" s="80" t="s">
        <v>64</v>
      </c>
      <c r="E19" s="175" t="s">
        <v>6</v>
      </c>
      <c r="F19" s="33"/>
      <c r="G19" s="33"/>
      <c r="H19" s="33"/>
      <c r="I19" s="33"/>
    </row>
    <row r="21" spans="2:54" x14ac:dyDescent="0.2">
      <c r="D21" s="32" t="s">
        <v>63</v>
      </c>
      <c r="E21" s="34">
        <f>E5</f>
        <v>2019</v>
      </c>
      <c r="F21" s="34">
        <f t="shared" ref="F21:BB21" si="1">E21+1</f>
        <v>2020</v>
      </c>
      <c r="G21" s="34">
        <f t="shared" si="1"/>
        <v>2021</v>
      </c>
      <c r="H21" s="34">
        <f t="shared" si="1"/>
        <v>2022</v>
      </c>
      <c r="I21" s="34">
        <f t="shared" si="1"/>
        <v>2023</v>
      </c>
      <c r="J21" s="34">
        <f t="shared" si="1"/>
        <v>2024</v>
      </c>
      <c r="K21" s="34">
        <f t="shared" si="1"/>
        <v>2025</v>
      </c>
      <c r="L21" s="34">
        <f t="shared" si="1"/>
        <v>2026</v>
      </c>
      <c r="M21" s="34">
        <f t="shared" si="1"/>
        <v>2027</v>
      </c>
      <c r="N21" s="34">
        <f t="shared" si="1"/>
        <v>2028</v>
      </c>
      <c r="O21" s="34">
        <f t="shared" si="1"/>
        <v>2029</v>
      </c>
      <c r="P21" s="34">
        <f t="shared" si="1"/>
        <v>2030</v>
      </c>
      <c r="Q21" s="34">
        <f t="shared" si="1"/>
        <v>2031</v>
      </c>
      <c r="R21" s="34">
        <f t="shared" si="1"/>
        <v>2032</v>
      </c>
      <c r="S21" s="34">
        <f t="shared" si="1"/>
        <v>2033</v>
      </c>
      <c r="T21" s="34">
        <f t="shared" si="1"/>
        <v>2034</v>
      </c>
      <c r="U21" s="34">
        <f t="shared" si="1"/>
        <v>2035</v>
      </c>
      <c r="V21" s="34">
        <f t="shared" si="1"/>
        <v>2036</v>
      </c>
      <c r="W21" s="34">
        <f t="shared" si="1"/>
        <v>2037</v>
      </c>
      <c r="X21" s="34">
        <f t="shared" si="1"/>
        <v>2038</v>
      </c>
      <c r="Y21" s="34">
        <f t="shared" si="1"/>
        <v>2039</v>
      </c>
      <c r="Z21" s="34">
        <f t="shared" si="1"/>
        <v>2040</v>
      </c>
      <c r="AA21" s="34">
        <f t="shared" si="1"/>
        <v>2041</v>
      </c>
      <c r="AB21" s="34">
        <f t="shared" si="1"/>
        <v>2042</v>
      </c>
      <c r="AC21" s="34">
        <f t="shared" si="1"/>
        <v>2043</v>
      </c>
      <c r="AD21" s="34">
        <f t="shared" si="1"/>
        <v>2044</v>
      </c>
      <c r="AE21" s="34">
        <f t="shared" si="1"/>
        <v>2045</v>
      </c>
      <c r="AF21" s="34">
        <f t="shared" si="1"/>
        <v>2046</v>
      </c>
      <c r="AG21" s="34">
        <f t="shared" si="1"/>
        <v>2047</v>
      </c>
      <c r="AH21" s="34">
        <f t="shared" si="1"/>
        <v>2048</v>
      </c>
      <c r="AI21" s="34">
        <f t="shared" si="1"/>
        <v>2049</v>
      </c>
      <c r="AJ21" s="34">
        <f t="shared" si="1"/>
        <v>2050</v>
      </c>
      <c r="AK21" s="34">
        <f t="shared" si="1"/>
        <v>2051</v>
      </c>
      <c r="AL21" s="34">
        <f t="shared" si="1"/>
        <v>2052</v>
      </c>
      <c r="AM21" s="34">
        <f t="shared" si="1"/>
        <v>2053</v>
      </c>
      <c r="AN21" s="34">
        <f t="shared" si="1"/>
        <v>2054</v>
      </c>
      <c r="AO21" s="34">
        <f t="shared" si="1"/>
        <v>2055</v>
      </c>
      <c r="AP21" s="34">
        <f t="shared" si="1"/>
        <v>2056</v>
      </c>
      <c r="AQ21" s="34">
        <f t="shared" si="1"/>
        <v>2057</v>
      </c>
      <c r="AR21" s="34">
        <f t="shared" si="1"/>
        <v>2058</v>
      </c>
      <c r="AS21" s="34">
        <f t="shared" si="1"/>
        <v>2059</v>
      </c>
      <c r="AT21" s="34">
        <f t="shared" si="1"/>
        <v>2060</v>
      </c>
      <c r="AU21" s="34">
        <f t="shared" si="1"/>
        <v>2061</v>
      </c>
      <c r="AV21" s="34">
        <f t="shared" si="1"/>
        <v>2062</v>
      </c>
      <c r="AW21" s="34">
        <f t="shared" si="1"/>
        <v>2063</v>
      </c>
      <c r="AX21" s="34">
        <f t="shared" si="1"/>
        <v>2064</v>
      </c>
      <c r="AY21" s="34">
        <f t="shared" si="1"/>
        <v>2065</v>
      </c>
      <c r="AZ21" s="34">
        <f t="shared" si="1"/>
        <v>2066</v>
      </c>
      <c r="BA21" s="34">
        <f t="shared" si="1"/>
        <v>2067</v>
      </c>
      <c r="BB21" s="34">
        <f t="shared" si="1"/>
        <v>2068</v>
      </c>
    </row>
    <row r="22" spans="2:54" x14ac:dyDescent="0.2">
      <c r="B22" s="32" t="s">
        <v>132</v>
      </c>
      <c r="C22" s="32" t="s">
        <v>131</v>
      </c>
      <c r="D22" s="32" t="s">
        <v>61</v>
      </c>
      <c r="E22" s="81">
        <f>IF(E21&lt;'A1 Parametre'!$C$6,"",'A2.1 Intenzita dopravy'!E21-'A1 Parametre'!$C$6+1)</f>
        <v>1</v>
      </c>
      <c r="F22" s="81">
        <f>IF(F21&lt;'A1 Parametre'!$C$6,"",'A2.1 Intenzita dopravy'!F21-'A1 Parametre'!$C$6+1)</f>
        <v>2</v>
      </c>
      <c r="G22" s="81">
        <f>IF(G21&lt;'A1 Parametre'!$C$6,"",'A2.1 Intenzita dopravy'!G21-'A1 Parametre'!$C$6+1)</f>
        <v>3</v>
      </c>
      <c r="H22" s="81">
        <f>IF(H21&lt;'A1 Parametre'!$C$6,"",'A2.1 Intenzita dopravy'!H21-'A1 Parametre'!$C$6+1)</f>
        <v>4</v>
      </c>
      <c r="I22" s="81">
        <f>IF(I21&lt;'A1 Parametre'!$C$6,"",'A2.1 Intenzita dopravy'!I21-'A1 Parametre'!$C$6+1)</f>
        <v>5</v>
      </c>
      <c r="J22" s="81">
        <f>IF(J21&lt;'A1 Parametre'!$C$6,"",'A2.1 Intenzita dopravy'!J21-'A1 Parametre'!$C$6+1)</f>
        <v>6</v>
      </c>
      <c r="K22" s="81">
        <f>IF(K21&lt;'A1 Parametre'!$C$6,"",'A2.1 Intenzita dopravy'!K21-'A1 Parametre'!$C$6+1)</f>
        <v>7</v>
      </c>
      <c r="L22" s="81">
        <f>IF(L21&lt;'A1 Parametre'!$C$6,"",'A2.1 Intenzita dopravy'!L21-'A1 Parametre'!$C$6+1)</f>
        <v>8</v>
      </c>
      <c r="M22" s="81">
        <f>IF(M21&lt;'A1 Parametre'!$C$6,"",'A2.1 Intenzita dopravy'!M21-'A1 Parametre'!$C$6+1)</f>
        <v>9</v>
      </c>
      <c r="N22" s="81">
        <f>IF(N21&lt;'A1 Parametre'!$C$6,"",'A2.1 Intenzita dopravy'!N21-'A1 Parametre'!$C$6+1)</f>
        <v>10</v>
      </c>
      <c r="O22" s="81">
        <f>IF(O21&lt;'A1 Parametre'!$C$6,"",'A2.1 Intenzita dopravy'!O21-'A1 Parametre'!$C$6+1)</f>
        <v>11</v>
      </c>
      <c r="P22" s="81">
        <f>IF(P21&lt;'A1 Parametre'!$C$6,"",'A2.1 Intenzita dopravy'!P21-'A1 Parametre'!$C$6+1)</f>
        <v>12</v>
      </c>
      <c r="Q22" s="81">
        <f>IF(Q21&lt;'A1 Parametre'!$C$6,"",'A2.1 Intenzita dopravy'!Q21-'A1 Parametre'!$C$6+1)</f>
        <v>13</v>
      </c>
      <c r="R22" s="81">
        <f>IF(R21&lt;'A1 Parametre'!$C$6,"",'A2.1 Intenzita dopravy'!R21-'A1 Parametre'!$C$6+1)</f>
        <v>14</v>
      </c>
      <c r="S22" s="81">
        <f>IF(S21&lt;'A1 Parametre'!$C$6,"",'A2.1 Intenzita dopravy'!S21-'A1 Parametre'!$C$6+1)</f>
        <v>15</v>
      </c>
      <c r="T22" s="81">
        <f>IF(T21&lt;'A1 Parametre'!$C$6,"",'A2.1 Intenzita dopravy'!T21-'A1 Parametre'!$C$6+1)</f>
        <v>16</v>
      </c>
      <c r="U22" s="81">
        <f>IF(U21&lt;'A1 Parametre'!$C$6,"",'A2.1 Intenzita dopravy'!U21-'A1 Parametre'!$C$6+1)</f>
        <v>17</v>
      </c>
      <c r="V22" s="81">
        <f>IF(V21&lt;'A1 Parametre'!$C$6,"",'A2.1 Intenzita dopravy'!V21-'A1 Parametre'!$C$6+1)</f>
        <v>18</v>
      </c>
      <c r="W22" s="81">
        <f>IF(W21&lt;'A1 Parametre'!$C$6,"",'A2.1 Intenzita dopravy'!W21-'A1 Parametre'!$C$6+1)</f>
        <v>19</v>
      </c>
      <c r="X22" s="81">
        <f>IF(X21&lt;'A1 Parametre'!$C$6,"",'A2.1 Intenzita dopravy'!X21-'A1 Parametre'!$C$6+1)</f>
        <v>20</v>
      </c>
      <c r="Y22" s="81">
        <f>IF(Y21&lt;'A1 Parametre'!$C$6,"",'A2.1 Intenzita dopravy'!Y21-'A1 Parametre'!$C$6+1)</f>
        <v>21</v>
      </c>
      <c r="Z22" s="81">
        <f>IF(Z21&lt;'A1 Parametre'!$C$6,"",'A2.1 Intenzita dopravy'!Z21-'A1 Parametre'!$C$6+1)</f>
        <v>22</v>
      </c>
      <c r="AA22" s="81">
        <f>IF(AA21&lt;'A1 Parametre'!$C$6,"",'A2.1 Intenzita dopravy'!AA21-'A1 Parametre'!$C$6+1)</f>
        <v>23</v>
      </c>
      <c r="AB22" s="81">
        <f>IF(AB21&lt;'A1 Parametre'!$C$6,"",'A2.1 Intenzita dopravy'!AB21-'A1 Parametre'!$C$6+1)</f>
        <v>24</v>
      </c>
      <c r="AC22" s="81">
        <f>IF(AC21&lt;'A1 Parametre'!$C$6,"",'A2.1 Intenzita dopravy'!AC21-'A1 Parametre'!$C$6+1)</f>
        <v>25</v>
      </c>
      <c r="AD22" s="81">
        <f>IF(AD21&lt;'A1 Parametre'!$C$6,"",'A2.1 Intenzita dopravy'!AD21-'A1 Parametre'!$C$6+1)</f>
        <v>26</v>
      </c>
      <c r="AE22" s="81">
        <f>IF(AE21&lt;'A1 Parametre'!$C$6,"",'A2.1 Intenzita dopravy'!AE21-'A1 Parametre'!$C$6+1)</f>
        <v>27</v>
      </c>
      <c r="AF22" s="81">
        <f>IF(AF21&lt;'A1 Parametre'!$C$6,"",'A2.1 Intenzita dopravy'!AF21-'A1 Parametre'!$C$6+1)</f>
        <v>28</v>
      </c>
      <c r="AG22" s="81">
        <f>IF(AG21&lt;'A1 Parametre'!$C$6,"",'A2.1 Intenzita dopravy'!AG21-'A1 Parametre'!$C$6+1)</f>
        <v>29</v>
      </c>
      <c r="AH22" s="81">
        <f>IF(AH21&lt;'A1 Parametre'!$C$6,"",'A2.1 Intenzita dopravy'!AH21-'A1 Parametre'!$C$6+1)</f>
        <v>30</v>
      </c>
      <c r="AI22" s="81">
        <f>IF(AI21&lt;'A1 Parametre'!$C$6,"",'A2.1 Intenzita dopravy'!AI21-'A1 Parametre'!$C$6+1)</f>
        <v>31</v>
      </c>
      <c r="AJ22" s="81">
        <f>IF(AJ21&lt;'A1 Parametre'!$C$6,"",'A2.1 Intenzita dopravy'!AJ21-'A1 Parametre'!$C$6+1)</f>
        <v>32</v>
      </c>
      <c r="AK22" s="81">
        <f>IF(AK21&lt;'A1 Parametre'!$C$6,"",'A2.1 Intenzita dopravy'!AK21-'A1 Parametre'!$C$6+1)</f>
        <v>33</v>
      </c>
      <c r="AL22" s="81">
        <f>IF(AL21&lt;'A1 Parametre'!$C$6,"",'A2.1 Intenzita dopravy'!AL21-'A1 Parametre'!$C$6+1)</f>
        <v>34</v>
      </c>
      <c r="AM22" s="81">
        <f>IF(AM21&lt;'A1 Parametre'!$C$6,"",'A2.1 Intenzita dopravy'!AM21-'A1 Parametre'!$C$6+1)</f>
        <v>35</v>
      </c>
      <c r="AN22" s="81">
        <f>IF(AN21&lt;'A1 Parametre'!$C$6,"",'A2.1 Intenzita dopravy'!AN21-'A1 Parametre'!$C$6+1)</f>
        <v>36</v>
      </c>
      <c r="AO22" s="81">
        <f>IF(AO21&lt;'A1 Parametre'!$C$6,"",'A2.1 Intenzita dopravy'!AO21-'A1 Parametre'!$C$6+1)</f>
        <v>37</v>
      </c>
      <c r="AP22" s="81">
        <f>IF(AP21&lt;'A1 Parametre'!$C$6,"",'A2.1 Intenzita dopravy'!AP21-'A1 Parametre'!$C$6+1)</f>
        <v>38</v>
      </c>
      <c r="AQ22" s="81">
        <f>IF(AQ21&lt;'A1 Parametre'!$C$6,"",'A2.1 Intenzita dopravy'!AQ21-'A1 Parametre'!$C$6+1)</f>
        <v>39</v>
      </c>
      <c r="AR22" s="81">
        <f>IF(AR21&lt;'A1 Parametre'!$C$6,"",'A2.1 Intenzita dopravy'!AR21-'A1 Parametre'!$C$6+1)</f>
        <v>40</v>
      </c>
      <c r="AS22" s="81">
        <f>IF(AS21&lt;'A1 Parametre'!$C$6,"",'A2.1 Intenzita dopravy'!AS21-'A1 Parametre'!$C$6+1)</f>
        <v>41</v>
      </c>
      <c r="AT22" s="81">
        <f>IF(AT21&lt;'A1 Parametre'!$C$6,"",'A2.1 Intenzita dopravy'!AT21-'A1 Parametre'!$C$6+1)</f>
        <v>42</v>
      </c>
      <c r="AU22" s="81">
        <f>IF(AU21&lt;'A1 Parametre'!$C$6,"",'A2.1 Intenzita dopravy'!AU21-'A1 Parametre'!$C$6+1)</f>
        <v>43</v>
      </c>
      <c r="AV22" s="81">
        <f>IF(AV21&lt;'A1 Parametre'!$C$6,"",'A2.1 Intenzita dopravy'!AV21-'A1 Parametre'!$C$6+1)</f>
        <v>44</v>
      </c>
      <c r="AW22" s="81">
        <f>IF(AW21&lt;'A1 Parametre'!$C$6,"",'A2.1 Intenzita dopravy'!AW21-'A1 Parametre'!$C$6+1)</f>
        <v>45</v>
      </c>
      <c r="AX22" s="81">
        <f>IF(AX21&lt;'A1 Parametre'!$C$6,"",'A2.1 Intenzita dopravy'!AX21-'A1 Parametre'!$C$6+1)</f>
        <v>46</v>
      </c>
      <c r="AY22" s="81">
        <f>IF(AY21&lt;'A1 Parametre'!$C$6,"",'A2.1 Intenzita dopravy'!AY21-'A1 Parametre'!$C$6+1)</f>
        <v>47</v>
      </c>
      <c r="AZ22" s="81">
        <f>IF(AZ21&lt;'A1 Parametre'!$C$6,"",'A2.1 Intenzita dopravy'!AZ21-'A1 Parametre'!$C$6+1)</f>
        <v>48</v>
      </c>
      <c r="BA22" s="81">
        <f>IF(BA21&lt;'A1 Parametre'!$C$6,"",'A2.1 Intenzita dopravy'!BA21-'A1 Parametre'!$C$6+1)</f>
        <v>49</v>
      </c>
      <c r="BB22" s="81">
        <f>IF(BB21&lt;'A1 Parametre'!$C$6,"",'A2.1 Intenzita dopravy'!BB21-'A1 Parametre'!$C$6+1)</f>
        <v>50</v>
      </c>
    </row>
    <row r="23" spans="2:54" x14ac:dyDescent="0.2">
      <c r="B23" s="5">
        <v>1</v>
      </c>
      <c r="C23" s="5">
        <f>C7</f>
        <v>90780</v>
      </c>
      <c r="D23" s="5" t="str">
        <f t="shared" ref="D23:D32" si="2">D7</f>
        <v>I/59 Nižná - Tvrdošín</v>
      </c>
      <c r="E23" s="30">
        <f>IFERROR(IF(E$21='A2 Intenzita dopravy'!$H$5,'A2 Intenzita dopravy'!$H7,IF(E$21&gt;=MAX($F$68:$L$68),D23/C23*D23,IF(E$21&lt;'A2 Intenzita dopravy'!$H$5,(INDEX($B$69:$L$136,MATCH('A2 Intenzita dopravy'!$F7&amp;'A2 Intenzita dopravy'!$G7&amp;'A2.1 Intenzita dopravy'!$E$19,$E$69:$E$136,0),MATCH(E$21,$B$68:$L$68,1))/INDEX($B$69:$L$136,MATCH('A2 Intenzita dopravy'!$F7&amp;'A2 Intenzita dopravy'!$G7&amp;'A2.1 Intenzita dopravy'!$E$19,$E$69:$E$136,0),MATCH(E$21,$B$68:$L$68,1)+1))^(1/5)*F23,(INDEX($B$69:$L$136,MATCH('A2 Intenzita dopravy'!$F7&amp;'A2 Intenzita dopravy'!$G7&amp;'A2.1 Intenzita dopravy'!$E$19,$E$69:$E$136,0),MATCH(E$21,$B$68:$L$68,1)+1)/INDEX($B$69:$L$136,MATCH('A2 Intenzita dopravy'!$F7&amp;'A2 Intenzita dopravy'!$G7&amp;'A2.1 Intenzita dopravy'!$E$19,$E$69:$E$136,0),MATCH(E$21,$B$68:$L$68,1)))^(1/5)*D23))),0)</f>
        <v>8228.0533013462227</v>
      </c>
      <c r="F23" s="30">
        <f>IFERROR(IF(F$21='A2 Intenzita dopravy'!$H$5,'A2 Intenzita dopravy'!$H7,IF(F$21&gt;=MAX($F$68:$L$68),E23/D23*E23,IF(F$21&lt;'A2 Intenzita dopravy'!$H$5,(INDEX($B$69:$L$136,MATCH('A2 Intenzita dopravy'!$F7&amp;'A2 Intenzita dopravy'!$G7&amp;'A2.1 Intenzita dopravy'!$E$19,$E$69:$E$136,0),MATCH(F$21,$B$68:$L$68,1))/INDEX($B$69:$L$136,MATCH('A2 Intenzita dopravy'!$F7&amp;'A2 Intenzita dopravy'!$G7&amp;'A2.1 Intenzita dopravy'!$E$19,$E$69:$E$136,0),MATCH(F$21,$B$68:$L$68,1)+1))^(1/5)*G23,(INDEX($B$69:$L$136,MATCH('A2 Intenzita dopravy'!$F7&amp;'A2 Intenzita dopravy'!$G7&amp;'A2.1 Intenzita dopravy'!$E$19,$E$69:$E$136,0),MATCH(F$21,$B$68:$L$68,1)+1)/INDEX($B$69:$L$136,MATCH('A2 Intenzita dopravy'!$F7&amp;'A2 Intenzita dopravy'!$G7&amp;'A2.1 Intenzita dopravy'!$E$19,$E$69:$E$136,0),MATCH(F$21,$B$68:$L$68,1)))^(1/5)*E23))),0)</f>
        <v>8370</v>
      </c>
      <c r="G23" s="30">
        <f>IFERROR(IF(G$21='A2 Intenzita dopravy'!$H$5,'A2 Intenzita dopravy'!$H7,IF(G$21&gt;=MAX($F$68:$L$68),F23/E23*F23,IF(G$21&lt;'A2 Intenzita dopravy'!$H$5,(INDEX($B$69:$L$136,MATCH('A2 Intenzita dopravy'!$F7&amp;'A2 Intenzita dopravy'!$G7&amp;'A2.1 Intenzita dopravy'!$E$19,$E$69:$E$136,0),MATCH(G$21,$B$68:$L$68,1))/INDEX($B$69:$L$136,MATCH('A2 Intenzita dopravy'!$F7&amp;'A2 Intenzita dopravy'!$G7&amp;'A2.1 Intenzita dopravy'!$E$19,$E$69:$E$136,0),MATCH(G$21,$B$68:$L$68,1)+1))^(1/5)*H23,(INDEX($B$69:$L$136,MATCH('A2 Intenzita dopravy'!$F7&amp;'A2 Intenzita dopravy'!$G7&amp;'A2.1 Intenzita dopravy'!$E$19,$E$69:$E$136,0),MATCH(G$21,$B$68:$L$68,1)+1)/INDEX($B$69:$L$136,MATCH('A2 Intenzita dopravy'!$F7&amp;'A2 Intenzita dopravy'!$G7&amp;'A2.1 Intenzita dopravy'!$E$19,$E$69:$E$136,0),MATCH(G$21,$B$68:$L$68,1)))^(1/5)*F23))),0)</f>
        <v>8515.7679776542482</v>
      </c>
      <c r="H23" s="30">
        <f>IFERROR(IF(H$21='A2 Intenzita dopravy'!$H$5,'A2 Intenzita dopravy'!$H7,IF(H$21&gt;=MAX($F$68:$L$68),G23/F23*G23,IF(H$21&lt;'A2 Intenzita dopravy'!$H$5,(INDEX($B$69:$L$136,MATCH('A2 Intenzita dopravy'!$F7&amp;'A2 Intenzita dopravy'!$G7&amp;'A2.1 Intenzita dopravy'!$E$19,$E$69:$E$136,0),MATCH(H$21,$B$68:$L$68,1))/INDEX($B$69:$L$136,MATCH('A2 Intenzita dopravy'!$F7&amp;'A2 Intenzita dopravy'!$G7&amp;'A2.1 Intenzita dopravy'!$E$19,$E$69:$E$136,0),MATCH(H$21,$B$68:$L$68,1)+1))^(1/5)*I23,(INDEX($B$69:$L$136,MATCH('A2 Intenzita dopravy'!$F7&amp;'A2 Intenzita dopravy'!$G7&amp;'A2.1 Intenzita dopravy'!$E$19,$E$69:$E$136,0),MATCH(H$21,$B$68:$L$68,1)+1)/INDEX($B$69:$L$136,MATCH('A2 Intenzita dopravy'!$F7&amp;'A2 Intenzita dopravy'!$G7&amp;'A2.1 Intenzita dopravy'!$E$19,$E$69:$E$136,0),MATCH(H$21,$B$68:$L$68,1)))^(1/5)*G23))),0)</f>
        <v>8664.0745817492862</v>
      </c>
      <c r="I23" s="30">
        <f>IFERROR(IF(I$21='A2 Intenzita dopravy'!$H$5,'A2 Intenzita dopravy'!$H7,IF(I$21&gt;=MAX($F$68:$L$68),H23/G23*H23,IF(I$21&lt;'A2 Intenzita dopravy'!$H$5,(INDEX($B$69:$L$136,MATCH('A2 Intenzita dopravy'!$F7&amp;'A2 Intenzita dopravy'!$G7&amp;'A2.1 Intenzita dopravy'!$E$19,$E$69:$E$136,0),MATCH(I$21,$B$68:$L$68,1))/INDEX($B$69:$L$136,MATCH('A2 Intenzita dopravy'!$F7&amp;'A2 Intenzita dopravy'!$G7&amp;'A2.1 Intenzita dopravy'!$E$19,$E$69:$E$136,0),MATCH(I$21,$B$68:$L$68,1)+1))^(1/5)*J23,(INDEX($B$69:$L$136,MATCH('A2 Intenzita dopravy'!$F7&amp;'A2 Intenzita dopravy'!$G7&amp;'A2.1 Intenzita dopravy'!$E$19,$E$69:$E$136,0),MATCH(I$21,$B$68:$L$68,1)+1)/INDEX($B$69:$L$136,MATCH('A2 Intenzita dopravy'!$F7&amp;'A2 Intenzita dopravy'!$G7&amp;'A2.1 Intenzita dopravy'!$E$19,$E$69:$E$136,0),MATCH(I$21,$B$68:$L$68,1)))^(1/5)*H23))),0)</f>
        <v>8814.9640238074917</v>
      </c>
      <c r="J23" s="30">
        <f>IFERROR(IF(J$21='A2 Intenzita dopravy'!$H$5,'A2 Intenzita dopravy'!$H7,IF(J$21&gt;=MAX($F$68:$L$68),I23/H23*I23,IF(J$21&lt;'A2 Intenzita dopravy'!$H$5,(INDEX($B$69:$L$136,MATCH('A2 Intenzita dopravy'!$F7&amp;'A2 Intenzita dopravy'!$G7&amp;'A2.1 Intenzita dopravy'!$E$19,$E$69:$E$136,0),MATCH(J$21,$B$68:$L$68,1))/INDEX($B$69:$L$136,MATCH('A2 Intenzita dopravy'!$F7&amp;'A2 Intenzita dopravy'!$G7&amp;'A2.1 Intenzita dopravy'!$E$19,$E$69:$E$136,0),MATCH(J$21,$B$68:$L$68,1)+1))^(1/5)*K23,(INDEX($B$69:$L$136,MATCH('A2 Intenzita dopravy'!$F7&amp;'A2 Intenzita dopravy'!$G7&amp;'A2.1 Intenzita dopravy'!$E$19,$E$69:$E$136,0),MATCH(J$21,$B$68:$L$68,1)+1)/INDEX($B$69:$L$136,MATCH('A2 Intenzita dopravy'!$F7&amp;'A2 Intenzita dopravy'!$G7&amp;'A2.1 Intenzita dopravy'!$E$19,$E$69:$E$136,0),MATCH(J$21,$B$68:$L$68,1)))^(1/5)*I23))),0)</f>
        <v>8968.4812853182902</v>
      </c>
      <c r="K23" s="30">
        <f>IFERROR(IF(K$21='A2 Intenzita dopravy'!$H$5,'A2 Intenzita dopravy'!$H7,IF(K$21&gt;=MAX($F$68:$L$68),J23/I23*J23,IF(K$21&lt;'A2 Intenzita dopravy'!$H$5,(INDEX($B$69:$L$136,MATCH('A2 Intenzita dopravy'!$F7&amp;'A2 Intenzita dopravy'!$G7&amp;'A2.1 Intenzita dopravy'!$E$19,$E$69:$E$136,0),MATCH(K$21,$B$68:$L$68,1))/INDEX($B$69:$L$136,MATCH('A2 Intenzita dopravy'!$F7&amp;'A2 Intenzita dopravy'!$G7&amp;'A2.1 Intenzita dopravy'!$E$19,$E$69:$E$136,0),MATCH(K$21,$B$68:$L$68,1)+1))^(1/5)*L23,(INDEX($B$69:$L$136,MATCH('A2 Intenzita dopravy'!$F7&amp;'A2 Intenzita dopravy'!$G7&amp;'A2.1 Intenzita dopravy'!$E$19,$E$69:$E$136,0),MATCH(K$21,$B$68:$L$68,1)+1)/INDEX($B$69:$L$136,MATCH('A2 Intenzita dopravy'!$F7&amp;'A2 Intenzita dopravy'!$G7&amp;'A2.1 Intenzita dopravy'!$E$19,$E$69:$E$136,0),MATCH(K$21,$B$68:$L$68,1)))^(1/5)*J23))),0)</f>
        <v>9086.7011921383892</v>
      </c>
      <c r="L23" s="30">
        <f>IFERROR(IF(L$21='A2 Intenzita dopravy'!$H$5,'A2 Intenzita dopravy'!$H7,IF(L$21&gt;=MAX($F$68:$L$68),K23/J23*K23,IF(L$21&lt;'A2 Intenzita dopravy'!$H$5,(INDEX($B$69:$L$136,MATCH('A2 Intenzita dopravy'!$F7&amp;'A2 Intenzita dopravy'!$G7&amp;'A2.1 Intenzita dopravy'!$E$19,$E$69:$E$136,0),MATCH(L$21,$B$68:$L$68,1))/INDEX($B$69:$L$136,MATCH('A2 Intenzita dopravy'!$F7&amp;'A2 Intenzita dopravy'!$G7&amp;'A2.1 Intenzita dopravy'!$E$19,$E$69:$E$136,0),MATCH(L$21,$B$68:$L$68,1)+1))^(1/5)*M23,(INDEX($B$69:$L$136,MATCH('A2 Intenzita dopravy'!$F7&amp;'A2 Intenzita dopravy'!$G7&amp;'A2.1 Intenzita dopravy'!$E$19,$E$69:$E$136,0),MATCH(L$21,$B$68:$L$68,1)+1)/INDEX($B$69:$L$136,MATCH('A2 Intenzita dopravy'!$F7&amp;'A2 Intenzita dopravy'!$G7&amp;'A2.1 Intenzita dopravy'!$E$19,$E$69:$E$136,0),MATCH(L$21,$B$68:$L$68,1)))^(1/5)*K23))),0)</f>
        <v>9206.4794393200209</v>
      </c>
      <c r="M23" s="30">
        <f>IFERROR(IF(M$21='A2 Intenzita dopravy'!$H$5,'A2 Intenzita dopravy'!$H7,IF(M$21&gt;=MAX($F$68:$L$68),L23/K23*L23,IF(M$21&lt;'A2 Intenzita dopravy'!$H$5,(INDEX($B$69:$L$136,MATCH('A2 Intenzita dopravy'!$F7&amp;'A2 Intenzita dopravy'!$G7&amp;'A2.1 Intenzita dopravy'!$E$19,$E$69:$E$136,0),MATCH(M$21,$B$68:$L$68,1))/INDEX($B$69:$L$136,MATCH('A2 Intenzita dopravy'!$F7&amp;'A2 Intenzita dopravy'!$G7&amp;'A2.1 Intenzita dopravy'!$E$19,$E$69:$E$136,0),MATCH(M$21,$B$68:$L$68,1)+1))^(1/5)*N23,(INDEX($B$69:$L$136,MATCH('A2 Intenzita dopravy'!$F7&amp;'A2 Intenzita dopravy'!$G7&amp;'A2.1 Intenzita dopravy'!$E$19,$E$69:$E$136,0),MATCH(M$21,$B$68:$L$68,1)+1)/INDEX($B$69:$L$136,MATCH('A2 Intenzita dopravy'!$F7&amp;'A2 Intenzita dopravy'!$G7&amp;'A2.1 Intenzita dopravy'!$E$19,$E$69:$E$136,0),MATCH(M$21,$B$68:$L$68,1)))^(1/5)*L23))),0)</f>
        <v>9327.8365684517175</v>
      </c>
      <c r="N23" s="30">
        <f>IFERROR(IF(N$21='A2 Intenzita dopravy'!$H$5,'A2 Intenzita dopravy'!$H7,IF(N$21&gt;=MAX($F$68:$L$68),M23/L23*M23,IF(N$21&lt;'A2 Intenzita dopravy'!$H$5,(INDEX($B$69:$L$136,MATCH('A2 Intenzita dopravy'!$F7&amp;'A2 Intenzita dopravy'!$G7&amp;'A2.1 Intenzita dopravy'!$E$19,$E$69:$E$136,0),MATCH(N$21,$B$68:$L$68,1))/INDEX($B$69:$L$136,MATCH('A2 Intenzita dopravy'!$F7&amp;'A2 Intenzita dopravy'!$G7&amp;'A2.1 Intenzita dopravy'!$E$19,$E$69:$E$136,0),MATCH(N$21,$B$68:$L$68,1)+1))^(1/5)*O23,(INDEX($B$69:$L$136,MATCH('A2 Intenzita dopravy'!$F7&amp;'A2 Intenzita dopravy'!$G7&amp;'A2.1 Intenzita dopravy'!$E$19,$E$69:$E$136,0),MATCH(N$21,$B$68:$L$68,1)+1)/INDEX($B$69:$L$136,MATCH('A2 Intenzita dopravy'!$F7&amp;'A2 Intenzita dopravy'!$G7&amp;'A2.1 Intenzita dopravy'!$E$19,$E$69:$E$136,0),MATCH(N$21,$B$68:$L$68,1)))^(1/5)*M23))),0)</f>
        <v>9450.7933918952476</v>
      </c>
      <c r="O23" s="30">
        <f>IFERROR(IF(O$21='A2 Intenzita dopravy'!$H$5,'A2 Intenzita dopravy'!$H7,IF(O$21&gt;=MAX($F$68:$L$68),N23/M23*N23,IF(O$21&lt;'A2 Intenzita dopravy'!$H$5,(INDEX($B$69:$L$136,MATCH('A2 Intenzita dopravy'!$F7&amp;'A2 Intenzita dopravy'!$G7&amp;'A2.1 Intenzita dopravy'!$E$19,$E$69:$E$136,0),MATCH(O$21,$B$68:$L$68,1))/INDEX($B$69:$L$136,MATCH('A2 Intenzita dopravy'!$F7&amp;'A2 Intenzita dopravy'!$G7&amp;'A2.1 Intenzita dopravy'!$E$19,$E$69:$E$136,0),MATCH(O$21,$B$68:$L$68,1)+1))^(1/5)*P23,(INDEX($B$69:$L$136,MATCH('A2 Intenzita dopravy'!$F7&amp;'A2 Intenzita dopravy'!$G7&amp;'A2.1 Intenzita dopravy'!$E$19,$E$69:$E$136,0),MATCH(O$21,$B$68:$L$68,1)+1)/INDEX($B$69:$L$136,MATCH('A2 Intenzita dopravy'!$F7&amp;'A2 Intenzita dopravy'!$G7&amp;'A2.1 Intenzita dopravy'!$E$19,$E$69:$E$136,0),MATCH(O$21,$B$68:$L$68,1)))^(1/5)*N23))),0)</f>
        <v>9575.3709963548663</v>
      </c>
      <c r="P23" s="30">
        <f>IFERROR(IF(P$21='A2 Intenzita dopravy'!$H$5,'A2 Intenzita dopravy'!$H7,IF(P$21&gt;=MAX($F$68:$L$68),O23/N23*O23,IF(P$21&lt;'A2 Intenzita dopravy'!$H$5,(INDEX($B$69:$L$136,MATCH('A2 Intenzita dopravy'!$F7&amp;'A2 Intenzita dopravy'!$G7&amp;'A2.1 Intenzita dopravy'!$E$19,$E$69:$E$136,0),MATCH(P$21,$B$68:$L$68,1))/INDEX($B$69:$L$136,MATCH('A2 Intenzita dopravy'!$F7&amp;'A2 Intenzita dopravy'!$G7&amp;'A2.1 Intenzita dopravy'!$E$19,$E$69:$E$136,0),MATCH(P$21,$B$68:$L$68,1)+1))^(1/5)*Q23,(INDEX($B$69:$L$136,MATCH('A2 Intenzita dopravy'!$F7&amp;'A2 Intenzita dopravy'!$G7&amp;'A2.1 Intenzita dopravy'!$E$19,$E$69:$E$136,0),MATCH(P$21,$B$68:$L$68,1)+1)/INDEX($B$69:$L$136,MATCH('A2 Intenzita dopravy'!$F7&amp;'A2 Intenzita dopravy'!$G7&amp;'A2.1 Intenzita dopravy'!$E$19,$E$69:$E$136,0),MATCH(P$21,$B$68:$L$68,1)))^(1/5)*O23))),0)</f>
        <v>9706.5893889037543</v>
      </c>
      <c r="Q23" s="30">
        <f>IFERROR(IF(Q$21='A2 Intenzita dopravy'!$H$5,'A2 Intenzita dopravy'!$H7,IF(Q$21&gt;=MAX($F$68:$L$68),P23/O23*P23,IF(Q$21&lt;'A2 Intenzita dopravy'!$H$5,(INDEX($B$69:$L$136,MATCH('A2 Intenzita dopravy'!$F7&amp;'A2 Intenzita dopravy'!$G7&amp;'A2.1 Intenzita dopravy'!$E$19,$E$69:$E$136,0),MATCH(Q$21,$B$68:$L$68,1))/INDEX($B$69:$L$136,MATCH('A2 Intenzita dopravy'!$F7&amp;'A2 Intenzita dopravy'!$G7&amp;'A2.1 Intenzita dopravy'!$E$19,$E$69:$E$136,0),MATCH(Q$21,$B$68:$L$68,1)+1))^(1/5)*R23,(INDEX($B$69:$L$136,MATCH('A2 Intenzita dopravy'!$F7&amp;'A2 Intenzita dopravy'!$G7&amp;'A2.1 Intenzita dopravy'!$E$19,$E$69:$E$136,0),MATCH(Q$21,$B$68:$L$68,1)+1)/INDEX($B$69:$L$136,MATCH('A2 Intenzita dopravy'!$F7&amp;'A2 Intenzita dopravy'!$G7&amp;'A2.1 Intenzita dopravy'!$E$19,$E$69:$E$136,0),MATCH(Q$21,$B$68:$L$68,1)))^(1/5)*P23))),0)</f>
        <v>9839.6059641600987</v>
      </c>
      <c r="R23" s="30">
        <f>IFERROR(IF(R$21='A2 Intenzita dopravy'!$H$5,'A2 Intenzita dopravy'!$H7,IF(R$21&gt;=MAX($F$68:$L$68),Q23/P23*Q23,IF(R$21&lt;'A2 Intenzita dopravy'!$H$5,(INDEX($B$69:$L$136,MATCH('A2 Intenzita dopravy'!$F7&amp;'A2 Intenzita dopravy'!$G7&amp;'A2.1 Intenzita dopravy'!$E$19,$E$69:$E$136,0),MATCH(R$21,$B$68:$L$68,1))/INDEX($B$69:$L$136,MATCH('A2 Intenzita dopravy'!$F7&amp;'A2 Intenzita dopravy'!$G7&amp;'A2.1 Intenzita dopravy'!$E$19,$E$69:$E$136,0),MATCH(R$21,$B$68:$L$68,1)+1))^(1/5)*S23,(INDEX($B$69:$L$136,MATCH('A2 Intenzita dopravy'!$F7&amp;'A2 Intenzita dopravy'!$G7&amp;'A2.1 Intenzita dopravy'!$E$19,$E$69:$E$136,0),MATCH(R$21,$B$68:$L$68,1)+1)/INDEX($B$69:$L$136,MATCH('A2 Intenzita dopravy'!$F7&amp;'A2 Intenzita dopravy'!$G7&amp;'A2.1 Intenzita dopravy'!$E$19,$E$69:$E$136,0),MATCH(R$21,$B$68:$L$68,1)))^(1/5)*Q23))),0)</f>
        <v>9974.4453639518197</v>
      </c>
      <c r="S23" s="30">
        <f>IFERROR(IF(S$21='A2 Intenzita dopravy'!$H$5,'A2 Intenzita dopravy'!$H7,IF(S$21&gt;=MAX($F$68:$L$68),R23/Q23*R23,IF(S$21&lt;'A2 Intenzita dopravy'!$H$5,(INDEX($B$69:$L$136,MATCH('A2 Intenzita dopravy'!$F7&amp;'A2 Intenzita dopravy'!$G7&amp;'A2.1 Intenzita dopravy'!$E$19,$E$69:$E$136,0),MATCH(S$21,$B$68:$L$68,1))/INDEX($B$69:$L$136,MATCH('A2 Intenzita dopravy'!$F7&amp;'A2 Intenzita dopravy'!$G7&amp;'A2.1 Intenzita dopravy'!$E$19,$E$69:$E$136,0),MATCH(S$21,$B$68:$L$68,1)+1))^(1/5)*T23,(INDEX($B$69:$L$136,MATCH('A2 Intenzita dopravy'!$F7&amp;'A2 Intenzita dopravy'!$G7&amp;'A2.1 Intenzita dopravy'!$E$19,$E$69:$E$136,0),MATCH(S$21,$B$68:$L$68,1)+1)/INDEX($B$69:$L$136,MATCH('A2 Intenzita dopravy'!$F7&amp;'A2 Intenzita dopravy'!$G7&amp;'A2.1 Intenzita dopravy'!$E$19,$E$69:$E$136,0),MATCH(S$21,$B$68:$L$68,1)))^(1/5)*R23))),0)</f>
        <v>10111.132567792038</v>
      </c>
      <c r="T23" s="30">
        <f>IFERROR(IF(T$21='A2 Intenzita dopravy'!$H$5,'A2 Intenzita dopravy'!$H7,IF(T$21&gt;=MAX($F$68:$L$68),S23/R23*S23,IF(T$21&lt;'A2 Intenzita dopravy'!$H$5,(INDEX($B$69:$L$136,MATCH('A2 Intenzita dopravy'!$F7&amp;'A2 Intenzita dopravy'!$G7&amp;'A2.1 Intenzita dopravy'!$E$19,$E$69:$E$136,0),MATCH(T$21,$B$68:$L$68,1))/INDEX($B$69:$L$136,MATCH('A2 Intenzita dopravy'!$F7&amp;'A2 Intenzita dopravy'!$G7&amp;'A2.1 Intenzita dopravy'!$E$19,$E$69:$E$136,0),MATCH(T$21,$B$68:$L$68,1)+1))^(1/5)*U23,(INDEX($B$69:$L$136,MATCH('A2 Intenzita dopravy'!$F7&amp;'A2 Intenzita dopravy'!$G7&amp;'A2.1 Intenzita dopravy'!$E$19,$E$69:$E$136,0),MATCH(T$21,$B$68:$L$68,1)+1)/INDEX($B$69:$L$136,MATCH('A2 Intenzita dopravy'!$F7&amp;'A2 Intenzita dopravy'!$G7&amp;'A2.1 Intenzita dopravy'!$E$19,$E$69:$E$136,0),MATCH(T$21,$B$68:$L$68,1)))^(1/5)*S23))),0)</f>
        <v>10249.69289750662</v>
      </c>
      <c r="U23" s="30">
        <f>IFERROR(IF(U$21='A2 Intenzita dopravy'!$H$5,'A2 Intenzita dopravy'!$H7,IF(U$21&gt;=MAX($F$68:$L$68),T23/S23*T23,IF(U$21&lt;'A2 Intenzita dopravy'!$H$5,(INDEX($B$69:$L$136,MATCH('A2 Intenzita dopravy'!$F7&amp;'A2 Intenzita dopravy'!$G7&amp;'A2.1 Intenzita dopravy'!$E$19,$E$69:$E$136,0),MATCH(U$21,$B$68:$L$68,1))/INDEX($B$69:$L$136,MATCH('A2 Intenzita dopravy'!$F7&amp;'A2 Intenzita dopravy'!$G7&amp;'A2.1 Intenzita dopravy'!$E$19,$E$69:$E$136,0),MATCH(U$21,$B$68:$L$68,1)+1))^(1/5)*V23,(INDEX($B$69:$L$136,MATCH('A2 Intenzita dopravy'!$F7&amp;'A2 Intenzita dopravy'!$G7&amp;'A2.1 Intenzita dopravy'!$E$19,$E$69:$E$136,0),MATCH(U$21,$B$68:$L$68,1)+1)/INDEX($B$69:$L$136,MATCH('A2 Intenzita dopravy'!$F7&amp;'A2 Intenzita dopravy'!$G7&amp;'A2.1 Intenzita dopravy'!$E$19,$E$69:$E$136,0),MATCH(U$21,$B$68:$L$68,1)))^(1/5)*T23))),0)</f>
        <v>10381.14216443767</v>
      </c>
      <c r="V23" s="30">
        <f>IFERROR(IF(V$21='A2 Intenzita dopravy'!$H$5,'A2 Intenzita dopravy'!$H7,IF(V$21&gt;=MAX($F$68:$L$68),U23/T23*U23,IF(V$21&lt;'A2 Intenzita dopravy'!$H$5,(INDEX($B$69:$L$136,MATCH('A2 Intenzita dopravy'!$F7&amp;'A2 Intenzita dopravy'!$G7&amp;'A2.1 Intenzita dopravy'!$E$19,$E$69:$E$136,0),MATCH(V$21,$B$68:$L$68,1))/INDEX($B$69:$L$136,MATCH('A2 Intenzita dopravy'!$F7&amp;'A2 Intenzita dopravy'!$G7&amp;'A2.1 Intenzita dopravy'!$E$19,$E$69:$E$136,0),MATCH(V$21,$B$68:$L$68,1)+1))^(1/5)*W23,(INDEX($B$69:$L$136,MATCH('A2 Intenzita dopravy'!$F7&amp;'A2 Intenzita dopravy'!$G7&amp;'A2.1 Intenzita dopravy'!$E$19,$E$69:$E$136,0),MATCH(V$21,$B$68:$L$68,1)+1)/INDEX($B$69:$L$136,MATCH('A2 Intenzita dopravy'!$F7&amp;'A2 Intenzita dopravy'!$G7&amp;'A2.1 Intenzita dopravy'!$E$19,$E$69:$E$136,0),MATCH(V$21,$B$68:$L$68,1)))^(1/5)*U23))),0)</f>
        <v>10514.277229172565</v>
      </c>
      <c r="W23" s="30">
        <f>IFERROR(IF(W$21='A2 Intenzita dopravy'!$H$5,'A2 Intenzita dopravy'!$H7,IF(W$21&gt;=MAX($F$68:$L$68),V23/U23*V23,IF(W$21&lt;'A2 Intenzita dopravy'!$H$5,(INDEX($B$69:$L$136,MATCH('A2 Intenzita dopravy'!$F7&amp;'A2 Intenzita dopravy'!$G7&amp;'A2.1 Intenzita dopravy'!$E$19,$E$69:$E$136,0),MATCH(W$21,$B$68:$L$68,1))/INDEX($B$69:$L$136,MATCH('A2 Intenzita dopravy'!$F7&amp;'A2 Intenzita dopravy'!$G7&amp;'A2.1 Intenzita dopravy'!$E$19,$E$69:$E$136,0),MATCH(W$21,$B$68:$L$68,1)+1))^(1/5)*X23,(INDEX($B$69:$L$136,MATCH('A2 Intenzita dopravy'!$F7&amp;'A2 Intenzita dopravy'!$G7&amp;'A2.1 Intenzita dopravy'!$E$19,$E$69:$E$136,0),MATCH(W$21,$B$68:$L$68,1)+1)/INDEX($B$69:$L$136,MATCH('A2 Intenzita dopravy'!$F7&amp;'A2 Intenzita dopravy'!$G7&amp;'A2.1 Intenzita dopravy'!$E$19,$E$69:$E$136,0),MATCH(W$21,$B$68:$L$68,1)))^(1/5)*V23))),0)</f>
        <v>10649.119711567406</v>
      </c>
      <c r="X23" s="30">
        <f>IFERROR(IF(X$21='A2 Intenzita dopravy'!$H$5,'A2 Intenzita dopravy'!$H7,IF(X$21&gt;=MAX($F$68:$L$68),W23/V23*W23,IF(X$21&lt;'A2 Intenzita dopravy'!$H$5,(INDEX($B$69:$L$136,MATCH('A2 Intenzita dopravy'!$F7&amp;'A2 Intenzita dopravy'!$G7&amp;'A2.1 Intenzita dopravy'!$E$19,$E$69:$E$136,0),MATCH(X$21,$B$68:$L$68,1))/INDEX($B$69:$L$136,MATCH('A2 Intenzita dopravy'!$F7&amp;'A2 Intenzita dopravy'!$G7&amp;'A2.1 Intenzita dopravy'!$E$19,$E$69:$E$136,0),MATCH(X$21,$B$68:$L$68,1)+1))^(1/5)*Y23,(INDEX($B$69:$L$136,MATCH('A2 Intenzita dopravy'!$F7&amp;'A2 Intenzita dopravy'!$G7&amp;'A2.1 Intenzita dopravy'!$E$19,$E$69:$E$136,0),MATCH(X$21,$B$68:$L$68,1)+1)/INDEX($B$69:$L$136,MATCH('A2 Intenzita dopravy'!$F7&amp;'A2 Intenzita dopravy'!$G7&amp;'A2.1 Intenzita dopravy'!$E$19,$E$69:$E$136,0),MATCH(X$21,$B$68:$L$68,1)))^(1/5)*W23))),0)</f>
        <v>10785.691508746524</v>
      </c>
      <c r="Y23" s="30">
        <f>IFERROR(IF(Y$21='A2 Intenzita dopravy'!$H$5,'A2 Intenzita dopravy'!$H7,IF(Y$21&gt;=MAX($F$68:$L$68),X23/W23*X23,IF(Y$21&lt;'A2 Intenzita dopravy'!$H$5,(INDEX($B$69:$L$136,MATCH('A2 Intenzita dopravy'!$F7&amp;'A2 Intenzita dopravy'!$G7&amp;'A2.1 Intenzita dopravy'!$E$19,$E$69:$E$136,0),MATCH(Y$21,$B$68:$L$68,1))/INDEX($B$69:$L$136,MATCH('A2 Intenzita dopravy'!$F7&amp;'A2 Intenzita dopravy'!$G7&amp;'A2.1 Intenzita dopravy'!$E$19,$E$69:$E$136,0),MATCH(Y$21,$B$68:$L$68,1)+1))^(1/5)*Z23,(INDEX($B$69:$L$136,MATCH('A2 Intenzita dopravy'!$F7&amp;'A2 Intenzita dopravy'!$G7&amp;'A2.1 Intenzita dopravy'!$E$19,$E$69:$E$136,0),MATCH(Y$21,$B$68:$L$68,1)+1)/INDEX($B$69:$L$136,MATCH('A2 Intenzita dopravy'!$F7&amp;'A2 Intenzita dopravy'!$G7&amp;'A2.1 Intenzita dopravy'!$E$19,$E$69:$E$136,0),MATCH(Y$21,$B$68:$L$68,1)))^(1/5)*X23))),0)</f>
        <v>10924.014798658367</v>
      </c>
      <c r="Z23" s="30">
        <f>IFERROR(IF(Z$21='A2 Intenzita dopravy'!$H$5,'A2 Intenzita dopravy'!$H7,IF(Z$21&gt;=MAX($F$68:$L$68),Y23/X23*Y23,IF(Z$21&lt;'A2 Intenzita dopravy'!$H$5,(INDEX($B$69:$L$136,MATCH('A2 Intenzita dopravy'!$F7&amp;'A2 Intenzita dopravy'!$G7&amp;'A2.1 Intenzita dopravy'!$E$19,$E$69:$E$136,0),MATCH(Z$21,$B$68:$L$68,1))/INDEX($B$69:$L$136,MATCH('A2 Intenzita dopravy'!$F7&amp;'A2 Intenzita dopravy'!$G7&amp;'A2.1 Intenzita dopravy'!$E$19,$E$69:$E$136,0),MATCH(Z$21,$B$68:$L$68,1)+1))^(1/5)*AA23,(INDEX($B$69:$L$136,MATCH('A2 Intenzita dopravy'!$F7&amp;'A2 Intenzita dopravy'!$G7&amp;'A2.1 Intenzita dopravy'!$E$19,$E$69:$E$136,0),MATCH(Z$21,$B$68:$L$68,1)+1)/INDEX($B$69:$L$136,MATCH('A2 Intenzita dopravy'!$F7&amp;'A2 Intenzita dopravy'!$G7&amp;'A2.1 Intenzita dopravy'!$E$19,$E$69:$E$136,0),MATCH(Z$21,$B$68:$L$68,1)))^(1/5)*Y23))),0)</f>
        <v>11064.112043676985</v>
      </c>
      <c r="AA23" s="30">
        <f>IFERROR(IF(AA$21='A2 Intenzita dopravy'!$H$5,'A2 Intenzita dopravy'!$H7,IF(AA$21&gt;=MAX($F$68:$L$68),Z23/Y23*Z23,IF(AA$21&lt;'A2 Intenzita dopravy'!$H$5,(INDEX($B$69:$L$136,MATCH('A2 Intenzita dopravy'!$F7&amp;'A2 Intenzita dopravy'!$G7&amp;'A2.1 Intenzita dopravy'!$E$19,$E$69:$E$136,0),MATCH(AA$21,$B$68:$L$68,1))/INDEX($B$69:$L$136,MATCH('A2 Intenzita dopravy'!$F7&amp;'A2 Intenzita dopravy'!$G7&amp;'A2.1 Intenzita dopravy'!$E$19,$E$69:$E$136,0),MATCH(AA$21,$B$68:$L$68,1)+1))^(1/5)*AB23,(INDEX($B$69:$L$136,MATCH('A2 Intenzita dopravy'!$F7&amp;'A2 Intenzita dopravy'!$G7&amp;'A2.1 Intenzita dopravy'!$E$19,$E$69:$E$136,0),MATCH(AA$21,$B$68:$L$68,1)+1)/INDEX($B$69:$L$136,MATCH('A2 Intenzita dopravy'!$F7&amp;'A2 Intenzita dopravy'!$G7&amp;'A2.1 Intenzita dopravy'!$E$19,$E$69:$E$136,0),MATCH(AA$21,$B$68:$L$68,1)))^(1/5)*Z23))),0)</f>
        <v>11206.005994249703</v>
      </c>
      <c r="AB23" s="30">
        <f>IFERROR(IF(AB$21='A2 Intenzita dopravy'!$H$5,'A2 Intenzita dopravy'!$H7,IF(AB$21&gt;=MAX($F$68:$L$68),AA23/Z23*AA23,IF(AB$21&lt;'A2 Intenzita dopravy'!$H$5,(INDEX($B$69:$L$136,MATCH('A2 Intenzita dopravy'!$F7&amp;'A2 Intenzita dopravy'!$G7&amp;'A2.1 Intenzita dopravy'!$E$19,$E$69:$E$136,0),MATCH(AB$21,$B$68:$L$68,1))/INDEX($B$69:$L$136,MATCH('A2 Intenzita dopravy'!$F7&amp;'A2 Intenzita dopravy'!$G7&amp;'A2.1 Intenzita dopravy'!$E$19,$E$69:$E$136,0),MATCH(AB$21,$B$68:$L$68,1)+1))^(1/5)*AC23,(INDEX($B$69:$L$136,MATCH('A2 Intenzita dopravy'!$F7&amp;'A2 Intenzita dopravy'!$G7&amp;'A2.1 Intenzita dopravy'!$E$19,$E$69:$E$136,0),MATCH(AB$21,$B$68:$L$68,1)+1)/INDEX($B$69:$L$136,MATCH('A2 Intenzita dopravy'!$F7&amp;'A2 Intenzita dopravy'!$G7&amp;'A2.1 Intenzita dopravy'!$E$19,$E$69:$E$136,0),MATCH(AB$21,$B$68:$L$68,1)))^(1/5)*AA23))),0)</f>
        <v>11349.719692591572</v>
      </c>
      <c r="AC23" s="30">
        <f>IFERROR(IF(AC$21='A2 Intenzita dopravy'!$H$5,'A2 Intenzita dopravy'!$H7,IF(AC$21&gt;=MAX($F$68:$L$68),AB23/AA23*AB23,IF(AC$21&lt;'A2 Intenzita dopravy'!$H$5,(INDEX($B$69:$L$136,MATCH('A2 Intenzita dopravy'!$F7&amp;'A2 Intenzita dopravy'!$G7&amp;'A2.1 Intenzita dopravy'!$E$19,$E$69:$E$136,0),MATCH(AC$21,$B$68:$L$68,1))/INDEX($B$69:$L$136,MATCH('A2 Intenzita dopravy'!$F7&amp;'A2 Intenzita dopravy'!$G7&amp;'A2.1 Intenzita dopravy'!$E$19,$E$69:$E$136,0),MATCH(AC$21,$B$68:$L$68,1)+1))^(1/5)*AD23,(INDEX($B$69:$L$136,MATCH('A2 Intenzita dopravy'!$F7&amp;'A2 Intenzita dopravy'!$G7&amp;'A2.1 Intenzita dopravy'!$E$19,$E$69:$E$136,0),MATCH(AC$21,$B$68:$L$68,1)+1)/INDEX($B$69:$L$136,MATCH('A2 Intenzita dopravy'!$F7&amp;'A2 Intenzita dopravy'!$G7&amp;'A2.1 Intenzita dopravy'!$E$19,$E$69:$E$136,0),MATCH(AC$21,$B$68:$L$68,1)))^(1/5)*AB23))),0)</f>
        <v>11495.276476427211</v>
      </c>
      <c r="AD23" s="30">
        <f>IFERROR(IF(AD$21='A2 Intenzita dopravy'!$H$5,'A2 Intenzita dopravy'!$H7,IF(AD$21&gt;=MAX($F$68:$L$68),AC23/AB23*AC23,IF(AD$21&lt;'A2 Intenzita dopravy'!$H$5,(INDEX($B$69:$L$136,MATCH('A2 Intenzita dopravy'!$F7&amp;'A2 Intenzita dopravy'!$G7&amp;'A2.1 Intenzita dopravy'!$E$19,$E$69:$E$136,0),MATCH(AD$21,$B$68:$L$68,1))/INDEX($B$69:$L$136,MATCH('A2 Intenzita dopravy'!$F7&amp;'A2 Intenzita dopravy'!$G7&amp;'A2.1 Intenzita dopravy'!$E$19,$E$69:$E$136,0),MATCH(AD$21,$B$68:$L$68,1)+1))^(1/5)*AE23,(INDEX($B$69:$L$136,MATCH('A2 Intenzita dopravy'!$F7&amp;'A2 Intenzita dopravy'!$G7&amp;'A2.1 Intenzita dopravy'!$E$19,$E$69:$E$136,0),MATCH(AD$21,$B$68:$L$68,1)+1)/INDEX($B$69:$L$136,MATCH('A2 Intenzita dopravy'!$F7&amp;'A2 Intenzita dopravy'!$G7&amp;'A2.1 Intenzita dopravy'!$E$19,$E$69:$E$136,0),MATCH(AD$21,$B$68:$L$68,1)))^(1/5)*AC23))),0)</f>
        <v>11642.699982780623</v>
      </c>
      <c r="AE23" s="30">
        <f>IFERROR(IF(AE$21='A2 Intenzita dopravy'!$H$5,'A2 Intenzita dopravy'!$H7,IF(AE$21&gt;=MAX($F$68:$L$68),AD23/AC23*AD23,IF(AE$21&lt;'A2 Intenzita dopravy'!$H$5,(INDEX($B$69:$L$136,MATCH('A2 Intenzita dopravy'!$F7&amp;'A2 Intenzita dopravy'!$G7&amp;'A2.1 Intenzita dopravy'!$E$19,$E$69:$E$136,0),MATCH(AE$21,$B$68:$L$68,1))/INDEX($B$69:$L$136,MATCH('A2 Intenzita dopravy'!$F7&amp;'A2 Intenzita dopravy'!$G7&amp;'A2.1 Intenzita dopravy'!$E$19,$E$69:$E$136,0),MATCH(AE$21,$B$68:$L$68,1)+1))^(1/5)*AF23,(INDEX($B$69:$L$136,MATCH('A2 Intenzita dopravy'!$F7&amp;'A2 Intenzita dopravy'!$G7&amp;'A2.1 Intenzita dopravy'!$E$19,$E$69:$E$136,0),MATCH(AE$21,$B$68:$L$68,1)+1)/INDEX($B$69:$L$136,MATCH('A2 Intenzita dopravy'!$F7&amp;'A2 Intenzita dopravy'!$G7&amp;'A2.1 Intenzita dopravy'!$E$19,$E$69:$E$136,0),MATCH(AE$21,$B$68:$L$68,1)))^(1/5)*AD23))),0)</f>
        <v>11792.014151813624</v>
      </c>
      <c r="AF23" s="30">
        <f>IFERROR(IF(AF$21='A2 Intenzita dopravy'!$H$5,'A2 Intenzita dopravy'!$H7,IF(AF$21&gt;=MAX($F$68:$L$68),AE23/AD23*AE23,IF(AF$21&lt;'A2 Intenzita dopravy'!$H$5,(INDEX($B$69:$L$136,MATCH('A2 Intenzita dopravy'!$F7&amp;'A2 Intenzita dopravy'!$G7&amp;'A2.1 Intenzita dopravy'!$E$19,$E$69:$E$136,0),MATCH(AF$21,$B$68:$L$68,1))/INDEX($B$69:$L$136,MATCH('A2 Intenzita dopravy'!$F7&amp;'A2 Intenzita dopravy'!$G7&amp;'A2.1 Intenzita dopravy'!$E$19,$E$69:$E$136,0),MATCH(AF$21,$B$68:$L$68,1)+1))^(1/5)*AG23,(INDEX($B$69:$L$136,MATCH('A2 Intenzita dopravy'!$F7&amp;'A2 Intenzita dopravy'!$G7&amp;'A2.1 Intenzita dopravy'!$E$19,$E$69:$E$136,0),MATCH(AF$21,$B$68:$L$68,1)+1)/INDEX($B$69:$L$136,MATCH('A2 Intenzita dopravy'!$F7&amp;'A2 Intenzita dopravy'!$G7&amp;'A2.1 Intenzita dopravy'!$E$19,$E$69:$E$136,0),MATCH(AF$21,$B$68:$L$68,1)))^(1/5)*AE23))),0)</f>
        <v>11943.243230713493</v>
      </c>
      <c r="AG23" s="30">
        <f>IFERROR(IF(AG$21='A2 Intenzita dopravy'!$H$5,'A2 Intenzita dopravy'!$H7,IF(AG$21&gt;=MAX($F$68:$L$68),AF23/AE23*AF23,IF(AG$21&lt;'A2 Intenzita dopravy'!$H$5,(INDEX($B$69:$L$136,MATCH('A2 Intenzita dopravy'!$F7&amp;'A2 Intenzita dopravy'!$G7&amp;'A2.1 Intenzita dopravy'!$E$19,$E$69:$E$136,0),MATCH(AG$21,$B$68:$L$68,1))/INDEX($B$69:$L$136,MATCH('A2 Intenzita dopravy'!$F7&amp;'A2 Intenzita dopravy'!$G7&amp;'A2.1 Intenzita dopravy'!$E$19,$E$69:$E$136,0),MATCH(AG$21,$B$68:$L$68,1)+1))^(1/5)*AH23,(INDEX($B$69:$L$136,MATCH('A2 Intenzita dopravy'!$F7&amp;'A2 Intenzita dopravy'!$G7&amp;'A2.1 Intenzita dopravy'!$E$19,$E$69:$E$136,0),MATCH(AG$21,$B$68:$L$68,1)+1)/INDEX($B$69:$L$136,MATCH('A2 Intenzita dopravy'!$F7&amp;'A2 Intenzita dopravy'!$G7&amp;'A2.1 Intenzita dopravy'!$E$19,$E$69:$E$136,0),MATCH(AG$21,$B$68:$L$68,1)))^(1/5)*AF23))),0)</f>
        <v>12096.411777630485</v>
      </c>
      <c r="AH23" s="30">
        <f>IFERROR(IF(AH$21='A2 Intenzita dopravy'!$H$5,'A2 Intenzita dopravy'!$H7,IF(AH$21&gt;=MAX($F$68:$L$68),AG23/AF23*AG23,IF(AH$21&lt;'A2 Intenzita dopravy'!$H$5,(INDEX($B$69:$L$136,MATCH('A2 Intenzita dopravy'!$F7&amp;'A2 Intenzita dopravy'!$G7&amp;'A2.1 Intenzita dopravy'!$E$19,$E$69:$E$136,0),MATCH(AH$21,$B$68:$L$68,1))/INDEX($B$69:$L$136,MATCH('A2 Intenzita dopravy'!$F7&amp;'A2 Intenzita dopravy'!$G7&amp;'A2.1 Intenzita dopravy'!$E$19,$E$69:$E$136,0),MATCH(AH$21,$B$68:$L$68,1)+1))^(1/5)*AI23,(INDEX($B$69:$L$136,MATCH('A2 Intenzita dopravy'!$F7&amp;'A2 Intenzita dopravy'!$G7&amp;'A2.1 Intenzita dopravy'!$E$19,$E$69:$E$136,0),MATCH(AH$21,$B$68:$L$68,1)+1)/INDEX($B$69:$L$136,MATCH('A2 Intenzita dopravy'!$F7&amp;'A2 Intenzita dopravy'!$G7&amp;'A2.1 Intenzita dopravy'!$E$19,$E$69:$E$136,0),MATCH(AH$21,$B$68:$L$68,1)))^(1/5)*AG23))),0)</f>
        <v>12251.544665665837</v>
      </c>
      <c r="AI23" s="30">
        <f>IFERROR(IF(AI$21='A2 Intenzita dopravy'!$H$5,'A2 Intenzita dopravy'!$H7,IF(AI$21&gt;=MAX($F$68:$L$68),AH23/AG23*AH23,IF(AI$21&lt;'A2 Intenzita dopravy'!$H$5,(INDEX($B$69:$L$136,MATCH('A2 Intenzita dopravy'!$F7&amp;'A2 Intenzita dopravy'!$G7&amp;'A2.1 Intenzita dopravy'!$E$19,$E$69:$E$136,0),MATCH(AI$21,$B$68:$L$68,1))/INDEX($B$69:$L$136,MATCH('A2 Intenzita dopravy'!$F7&amp;'A2 Intenzita dopravy'!$G7&amp;'A2.1 Intenzita dopravy'!$E$19,$E$69:$E$136,0),MATCH(AI$21,$B$68:$L$68,1)+1))^(1/5)*AJ23,(INDEX($B$69:$L$136,MATCH('A2 Intenzita dopravy'!$F7&amp;'A2 Intenzita dopravy'!$G7&amp;'A2.1 Intenzita dopravy'!$E$19,$E$69:$E$136,0),MATCH(AI$21,$B$68:$L$68,1)+1)/INDEX($B$69:$L$136,MATCH('A2 Intenzita dopravy'!$F7&amp;'A2 Intenzita dopravy'!$G7&amp;'A2.1 Intenzita dopravy'!$E$19,$E$69:$E$136,0),MATCH(AI$21,$B$68:$L$68,1)))^(1/5)*AH23))),0)</f>
        <v>12408.66708691092</v>
      </c>
      <c r="AJ23" s="30">
        <f>IFERROR(IF(AJ$21='A2 Intenzita dopravy'!$H$5,'A2 Intenzita dopravy'!$H7,IF(AJ$21&gt;=MAX($F$68:$L$68),AI23/AH23*AI23,IF(AJ$21&lt;'A2 Intenzita dopravy'!$H$5,(INDEX($B$69:$L$136,MATCH('A2 Intenzita dopravy'!$F7&amp;'A2 Intenzita dopravy'!$G7&amp;'A2.1 Intenzita dopravy'!$E$19,$E$69:$E$136,0),MATCH(AJ$21,$B$68:$L$68,1))/INDEX($B$69:$L$136,MATCH('A2 Intenzita dopravy'!$F7&amp;'A2 Intenzita dopravy'!$G7&amp;'A2.1 Intenzita dopravy'!$E$19,$E$69:$E$136,0),MATCH(AJ$21,$B$68:$L$68,1)+1))^(1/5)*AK23,(INDEX($B$69:$L$136,MATCH('A2 Intenzita dopravy'!$F7&amp;'A2 Intenzita dopravy'!$G7&amp;'A2.1 Intenzita dopravy'!$E$19,$E$69:$E$136,0),MATCH(AJ$21,$B$68:$L$68,1)+1)/INDEX($B$69:$L$136,MATCH('A2 Intenzita dopravy'!$F7&amp;'A2 Intenzita dopravy'!$G7&amp;'A2.1 Intenzita dopravy'!$E$19,$E$69:$E$136,0),MATCH(AJ$21,$B$68:$L$68,1)))^(1/5)*AI23))),0)</f>
        <v>12567.804556538198</v>
      </c>
      <c r="AK23" s="30">
        <f>IFERROR(IF(AK$21='A2 Intenzita dopravy'!$H$5,'A2 Intenzita dopravy'!$H7,IF(AK$21&gt;=MAX($F$68:$L$68),AJ23/AI23*AJ23,IF(AK$21&lt;'A2 Intenzita dopravy'!$H$5,(INDEX($B$69:$L$136,MATCH('A2 Intenzita dopravy'!$F7&amp;'A2 Intenzita dopravy'!$G7&amp;'A2.1 Intenzita dopravy'!$E$19,$E$69:$E$136,0),MATCH(AK$21,$B$68:$L$68,1))/INDEX($B$69:$L$136,MATCH('A2 Intenzita dopravy'!$F7&amp;'A2 Intenzita dopravy'!$G7&amp;'A2.1 Intenzita dopravy'!$E$19,$E$69:$E$136,0),MATCH(AK$21,$B$68:$L$68,1)+1))^(1/5)*AL23,(INDEX($B$69:$L$136,MATCH('A2 Intenzita dopravy'!$F7&amp;'A2 Intenzita dopravy'!$G7&amp;'A2.1 Intenzita dopravy'!$E$19,$E$69:$E$136,0),MATCH(AK$21,$B$68:$L$68,1)+1)/INDEX($B$69:$L$136,MATCH('A2 Intenzita dopravy'!$F7&amp;'A2 Intenzita dopravy'!$G7&amp;'A2.1 Intenzita dopravy'!$E$19,$E$69:$E$136,0),MATCH(AK$21,$B$68:$L$68,1)))^(1/5)*AJ23))),0)</f>
        <v>12728.982916944638</v>
      </c>
      <c r="AL23" s="30">
        <f>IFERROR(IF(AL$21='A2 Intenzita dopravy'!$H$5,'A2 Intenzita dopravy'!$H7,IF(AL$21&gt;=MAX($F$68:$L$68),AK23/AJ23*AK23,IF(AL$21&lt;'A2 Intenzita dopravy'!$H$5,(INDEX($B$69:$L$136,MATCH('A2 Intenzita dopravy'!$F7&amp;'A2 Intenzita dopravy'!$G7&amp;'A2.1 Intenzita dopravy'!$E$19,$E$69:$E$136,0),MATCH(AL$21,$B$68:$L$68,1))/INDEX($B$69:$L$136,MATCH('A2 Intenzita dopravy'!$F7&amp;'A2 Intenzita dopravy'!$G7&amp;'A2.1 Intenzita dopravy'!$E$19,$E$69:$E$136,0),MATCH(AL$21,$B$68:$L$68,1)+1))^(1/5)*AM23,(INDEX($B$69:$L$136,MATCH('A2 Intenzita dopravy'!$F7&amp;'A2 Intenzita dopravy'!$G7&amp;'A2.1 Intenzita dopravy'!$E$19,$E$69:$E$136,0),MATCH(AL$21,$B$68:$L$68,1)+1)/INDEX($B$69:$L$136,MATCH('A2 Intenzita dopravy'!$F7&amp;'A2 Intenzita dopravy'!$G7&amp;'A2.1 Intenzita dopravy'!$E$19,$E$69:$E$136,0),MATCH(AL$21,$B$68:$L$68,1)))^(1/5)*AK23))),0)</f>
        <v>12892.228341948276</v>
      </c>
      <c r="AM23" s="30">
        <f>IFERROR(IF(AM$21='A2 Intenzita dopravy'!$H$5,'A2 Intenzita dopravy'!$H7,IF(AM$21&gt;=MAX($F$68:$L$68),AL23/AK23*AL23,IF(AM$21&lt;'A2 Intenzita dopravy'!$H$5,(INDEX($B$69:$L$136,MATCH('A2 Intenzita dopravy'!$F7&amp;'A2 Intenzita dopravy'!$G7&amp;'A2.1 Intenzita dopravy'!$E$19,$E$69:$E$136,0),MATCH(AM$21,$B$68:$L$68,1))/INDEX($B$69:$L$136,MATCH('A2 Intenzita dopravy'!$F7&amp;'A2 Intenzita dopravy'!$G7&amp;'A2.1 Intenzita dopravy'!$E$19,$E$69:$E$136,0),MATCH(AM$21,$B$68:$L$68,1)+1))^(1/5)*AN23,(INDEX($B$69:$L$136,MATCH('A2 Intenzita dopravy'!$F7&amp;'A2 Intenzita dopravy'!$G7&amp;'A2.1 Intenzita dopravy'!$E$19,$E$69:$E$136,0),MATCH(AM$21,$B$68:$L$68,1)+1)/INDEX($B$69:$L$136,MATCH('A2 Intenzita dopravy'!$F7&amp;'A2 Intenzita dopravy'!$G7&amp;'A2.1 Intenzita dopravy'!$E$19,$E$69:$E$136,0),MATCH(AM$21,$B$68:$L$68,1)))^(1/5)*AL23))),0)</f>
        <v>13057.567341038584</v>
      </c>
      <c r="AN23" s="30">
        <f>IFERROR(IF(AN$21='A2 Intenzita dopravy'!$H$5,'A2 Intenzita dopravy'!$H7,IF(AN$21&gt;=MAX($F$68:$L$68),AM23/AL23*AM23,IF(AN$21&lt;'A2 Intenzita dopravy'!$H$5,(INDEX($B$69:$L$136,MATCH('A2 Intenzita dopravy'!$F7&amp;'A2 Intenzita dopravy'!$G7&amp;'A2.1 Intenzita dopravy'!$E$19,$E$69:$E$136,0),MATCH(AN$21,$B$68:$L$68,1))/INDEX($B$69:$L$136,MATCH('A2 Intenzita dopravy'!$F7&amp;'A2 Intenzita dopravy'!$G7&amp;'A2.1 Intenzita dopravy'!$E$19,$E$69:$E$136,0),MATCH(AN$21,$B$68:$L$68,1)+1))^(1/5)*AO23,(INDEX($B$69:$L$136,MATCH('A2 Intenzita dopravy'!$F7&amp;'A2 Intenzita dopravy'!$G7&amp;'A2.1 Intenzita dopravy'!$E$19,$E$69:$E$136,0),MATCH(AN$21,$B$68:$L$68,1)+1)/INDEX($B$69:$L$136,MATCH('A2 Intenzita dopravy'!$F7&amp;'A2 Intenzita dopravy'!$G7&amp;'A2.1 Intenzita dopravy'!$E$19,$E$69:$E$136,0),MATCH(AN$21,$B$68:$L$68,1)))^(1/5)*AM23))),0)</f>
        <v>13225.026763681371</v>
      </c>
      <c r="AO23" s="30">
        <f>IFERROR(IF(AO$21='A2 Intenzita dopravy'!$H$5,'A2 Intenzita dopravy'!$H7,IF(AO$21&gt;=MAX($F$68:$L$68),AN23/AM23*AN23,IF(AO$21&lt;'A2 Intenzita dopravy'!$H$5,(INDEX($B$69:$L$136,MATCH('A2 Intenzita dopravy'!$F7&amp;'A2 Intenzita dopravy'!$G7&amp;'A2.1 Intenzita dopravy'!$E$19,$E$69:$E$136,0),MATCH(AO$21,$B$68:$L$68,1))/INDEX($B$69:$L$136,MATCH('A2 Intenzita dopravy'!$F7&amp;'A2 Intenzita dopravy'!$G7&amp;'A2.1 Intenzita dopravy'!$E$19,$E$69:$E$136,0),MATCH(AO$21,$B$68:$L$68,1)+1))^(1/5)*AP23,(INDEX($B$69:$L$136,MATCH('A2 Intenzita dopravy'!$F7&amp;'A2 Intenzita dopravy'!$G7&amp;'A2.1 Intenzita dopravy'!$E$19,$E$69:$E$136,0),MATCH(AO$21,$B$68:$L$68,1)+1)/INDEX($B$69:$L$136,MATCH('A2 Intenzita dopravy'!$F7&amp;'A2 Intenzita dopravy'!$G7&amp;'A2.1 Intenzita dopravy'!$E$19,$E$69:$E$136,0),MATCH(AO$21,$B$68:$L$68,1)))^(1/5)*AN23))),0)</f>
        <v>13394.633803678864</v>
      </c>
      <c r="AP23" s="30">
        <f>IFERROR(IF(AP$21='A2 Intenzita dopravy'!$H$5,'A2 Intenzita dopravy'!$H7,IF(AP$21&gt;=MAX($F$68:$L$68),AO23/AN23*AO23,IF(AP$21&lt;'A2 Intenzita dopravy'!$H$5,(INDEX($B$69:$L$136,MATCH('A2 Intenzita dopravy'!$F7&amp;'A2 Intenzita dopravy'!$G7&amp;'A2.1 Intenzita dopravy'!$E$19,$E$69:$E$136,0),MATCH(AP$21,$B$68:$L$68,1))/INDEX($B$69:$L$136,MATCH('A2 Intenzita dopravy'!$F7&amp;'A2 Intenzita dopravy'!$G7&amp;'A2.1 Intenzita dopravy'!$E$19,$E$69:$E$136,0),MATCH(AP$21,$B$68:$L$68,1)+1))^(1/5)*AQ23,(INDEX($B$69:$L$136,MATCH('A2 Intenzita dopravy'!$F7&amp;'A2 Intenzita dopravy'!$G7&amp;'A2.1 Intenzita dopravy'!$E$19,$E$69:$E$136,0),MATCH(AP$21,$B$68:$L$68,1)+1)/INDEX($B$69:$L$136,MATCH('A2 Intenzita dopravy'!$F7&amp;'A2 Intenzita dopravy'!$G7&amp;'A2.1 Intenzita dopravy'!$E$19,$E$69:$E$136,0),MATCH(AP$21,$B$68:$L$68,1)))^(1/5)*AO23))),0)</f>
        <v>13566.416003585728</v>
      </c>
      <c r="AQ23" s="30">
        <f>IFERROR(IF(AQ$21='A2 Intenzita dopravy'!$H$5,'A2 Intenzita dopravy'!$H7,IF(AQ$21&gt;=MAX($F$68:$L$68),AP23/AO23*AP23,IF(AQ$21&lt;'A2 Intenzita dopravy'!$H$5,(INDEX($B$69:$L$136,MATCH('A2 Intenzita dopravy'!$F7&amp;'A2 Intenzita dopravy'!$G7&amp;'A2.1 Intenzita dopravy'!$E$19,$E$69:$E$136,0),MATCH(AQ$21,$B$68:$L$68,1))/INDEX($B$69:$L$136,MATCH('A2 Intenzita dopravy'!$F7&amp;'A2 Intenzita dopravy'!$G7&amp;'A2.1 Intenzita dopravy'!$E$19,$E$69:$E$136,0),MATCH(AQ$21,$B$68:$L$68,1)+1))^(1/5)*AR23,(INDEX($B$69:$L$136,MATCH('A2 Intenzita dopravy'!$F7&amp;'A2 Intenzita dopravy'!$G7&amp;'A2.1 Intenzita dopravy'!$E$19,$E$69:$E$136,0),MATCH(AQ$21,$B$68:$L$68,1)+1)/INDEX($B$69:$L$136,MATCH('A2 Intenzita dopravy'!$F7&amp;'A2 Intenzita dopravy'!$G7&amp;'A2.1 Intenzita dopravy'!$E$19,$E$69:$E$136,0),MATCH(AQ$21,$B$68:$L$68,1)))^(1/5)*AP23))),0)</f>
        <v>13740.401259181708</v>
      </c>
      <c r="AR23" s="30">
        <f>IFERROR(IF(AR$21='A2 Intenzita dopravy'!$H$5,'A2 Intenzita dopravy'!$H7,IF(AR$21&gt;=MAX($F$68:$L$68),AQ23/AP23*AQ23,IF(AR$21&lt;'A2 Intenzita dopravy'!$H$5,(INDEX($B$69:$L$136,MATCH('A2 Intenzita dopravy'!$F7&amp;'A2 Intenzita dopravy'!$G7&amp;'A2.1 Intenzita dopravy'!$E$19,$E$69:$E$136,0),MATCH(AR$21,$B$68:$L$68,1))/INDEX($B$69:$L$136,MATCH('A2 Intenzita dopravy'!$F7&amp;'A2 Intenzita dopravy'!$G7&amp;'A2.1 Intenzita dopravy'!$E$19,$E$69:$E$136,0),MATCH(AR$21,$B$68:$L$68,1)+1))^(1/5)*AS23,(INDEX($B$69:$L$136,MATCH('A2 Intenzita dopravy'!$F7&amp;'A2 Intenzita dopravy'!$G7&amp;'A2.1 Intenzita dopravy'!$E$19,$E$69:$E$136,0),MATCH(AR$21,$B$68:$L$68,1)+1)/INDEX($B$69:$L$136,MATCH('A2 Intenzita dopravy'!$F7&amp;'A2 Intenzita dopravy'!$G7&amp;'A2.1 Intenzita dopravy'!$E$19,$E$69:$E$136,0),MATCH(AR$21,$B$68:$L$68,1)))^(1/5)*AQ23))),0)</f>
        <v>13916.617824001643</v>
      </c>
      <c r="AS23" s="30">
        <f>IFERROR(IF(AS$21='A2 Intenzita dopravy'!$H$5,'A2 Intenzita dopravy'!$H7,IF(AS$21&gt;=MAX($F$68:$L$68),AR23/AQ23*AR23,IF(AS$21&lt;'A2 Intenzita dopravy'!$H$5,(INDEX($B$69:$L$136,MATCH('A2 Intenzita dopravy'!$F7&amp;'A2 Intenzita dopravy'!$G7&amp;'A2.1 Intenzita dopravy'!$E$19,$E$69:$E$136,0),MATCH(AS$21,$B$68:$L$68,1))/INDEX($B$69:$L$136,MATCH('A2 Intenzita dopravy'!$F7&amp;'A2 Intenzita dopravy'!$G7&amp;'A2.1 Intenzita dopravy'!$E$19,$E$69:$E$136,0),MATCH(AS$21,$B$68:$L$68,1)+1))^(1/5)*AT23,(INDEX($B$69:$L$136,MATCH('A2 Intenzita dopravy'!$F7&amp;'A2 Intenzita dopravy'!$G7&amp;'A2.1 Intenzita dopravy'!$E$19,$E$69:$E$136,0),MATCH(AS$21,$B$68:$L$68,1)+1)/INDEX($B$69:$L$136,MATCH('A2 Intenzita dopravy'!$F7&amp;'A2 Intenzita dopravy'!$G7&amp;'A2.1 Intenzita dopravy'!$E$19,$E$69:$E$136,0),MATCH(AS$21,$B$68:$L$68,1)))^(1/5)*AR23))),0)</f>
        <v>14095.094313923561</v>
      </c>
      <c r="AT23" s="30">
        <f>IFERROR(IF(AT$21='A2 Intenzita dopravy'!$H$5,'A2 Intenzita dopravy'!$H7,IF(AT$21&gt;=MAX($F$68:$L$68),AS23/AR23*AS23,IF(AT$21&lt;'A2 Intenzita dopravy'!$H$5,(INDEX($B$69:$L$136,MATCH('A2 Intenzita dopravy'!$F7&amp;'A2 Intenzita dopravy'!$G7&amp;'A2.1 Intenzita dopravy'!$E$19,$E$69:$E$136,0),MATCH(AT$21,$B$68:$L$68,1))/INDEX($B$69:$L$136,MATCH('A2 Intenzita dopravy'!$F7&amp;'A2 Intenzita dopravy'!$G7&amp;'A2.1 Intenzita dopravy'!$E$19,$E$69:$E$136,0),MATCH(AT$21,$B$68:$L$68,1)+1))^(1/5)*AU23,(INDEX($B$69:$L$136,MATCH('A2 Intenzita dopravy'!$F7&amp;'A2 Intenzita dopravy'!$G7&amp;'A2.1 Intenzita dopravy'!$E$19,$E$69:$E$136,0),MATCH(AT$21,$B$68:$L$68,1)+1)/INDEX($B$69:$L$136,MATCH('A2 Intenzita dopravy'!$F7&amp;'A2 Intenzita dopravy'!$G7&amp;'A2.1 Intenzita dopravy'!$E$19,$E$69:$E$136,0),MATCH(AT$21,$B$68:$L$68,1)))^(1/5)*AS23))),0)</f>
        <v>14275.859711815625</v>
      </c>
      <c r="AU23" s="30">
        <f>IFERROR(IF(AU$21='A2 Intenzita dopravy'!$H$5,'A2 Intenzita dopravy'!$H7,IF(AU$21&gt;=MAX($F$68:$L$68),AT23/AS23*AT23,IF(AU$21&lt;'A2 Intenzita dopravy'!$H$5,(INDEX($B$69:$L$136,MATCH('A2 Intenzita dopravy'!$F7&amp;'A2 Intenzita dopravy'!$G7&amp;'A2.1 Intenzita dopravy'!$E$19,$E$69:$E$136,0),MATCH(AU$21,$B$68:$L$68,1))/INDEX($B$69:$L$136,MATCH('A2 Intenzita dopravy'!$F7&amp;'A2 Intenzita dopravy'!$G7&amp;'A2.1 Intenzita dopravy'!$E$19,$E$69:$E$136,0),MATCH(AU$21,$B$68:$L$68,1)+1))^(1/5)*AV23,(INDEX($B$69:$L$136,MATCH('A2 Intenzita dopravy'!$F7&amp;'A2 Intenzita dopravy'!$G7&amp;'A2.1 Intenzita dopravy'!$E$19,$E$69:$E$136,0),MATCH(AU$21,$B$68:$L$68,1)+1)/INDEX($B$69:$L$136,MATCH('A2 Intenzita dopravy'!$F7&amp;'A2 Intenzita dopravy'!$G7&amp;'A2.1 Intenzita dopravy'!$E$19,$E$69:$E$136,0),MATCH(AU$21,$B$68:$L$68,1)))^(1/5)*AT23))),0)</f>
        <v>14458.943372242677</v>
      </c>
      <c r="AV23" s="30">
        <f>IFERROR(IF(AV$21='A2 Intenzita dopravy'!$H$5,'A2 Intenzita dopravy'!$H7,IF(AV$21&gt;=MAX($F$68:$L$68),AU23/AT23*AU23,IF(AV$21&lt;'A2 Intenzita dopravy'!$H$5,(INDEX($B$69:$L$136,MATCH('A2 Intenzita dopravy'!$F7&amp;'A2 Intenzita dopravy'!$G7&amp;'A2.1 Intenzita dopravy'!$E$19,$E$69:$E$136,0),MATCH(AV$21,$B$68:$L$68,1))/INDEX($B$69:$L$136,MATCH('A2 Intenzita dopravy'!$F7&amp;'A2 Intenzita dopravy'!$G7&amp;'A2.1 Intenzita dopravy'!$E$19,$E$69:$E$136,0),MATCH(AV$21,$B$68:$L$68,1)+1))^(1/5)*AW23,(INDEX($B$69:$L$136,MATCH('A2 Intenzita dopravy'!$F7&amp;'A2 Intenzita dopravy'!$G7&amp;'A2.1 Intenzita dopravy'!$E$19,$E$69:$E$136,0),MATCH(AV$21,$B$68:$L$68,1)+1)/INDEX($B$69:$L$136,MATCH('A2 Intenzita dopravy'!$F7&amp;'A2 Intenzita dopravy'!$G7&amp;'A2.1 Intenzita dopravy'!$E$19,$E$69:$E$136,0),MATCH(AV$21,$B$68:$L$68,1)))^(1/5)*AU23))),0)</f>
        <v>14644.37502623313</v>
      </c>
      <c r="AW23" s="30">
        <f>IFERROR(IF(AW$21='A2 Intenzita dopravy'!$H$5,'A2 Intenzita dopravy'!$H7,IF(AW$21&gt;=MAX($F$68:$L$68),AV23/AU23*AV23,IF(AW$21&lt;'A2 Intenzita dopravy'!$H$5,(INDEX($B$69:$L$136,MATCH('A2 Intenzita dopravy'!$F7&amp;'A2 Intenzita dopravy'!$G7&amp;'A2.1 Intenzita dopravy'!$E$19,$E$69:$E$136,0),MATCH(AW$21,$B$68:$L$68,1))/INDEX($B$69:$L$136,MATCH('A2 Intenzita dopravy'!$F7&amp;'A2 Intenzita dopravy'!$G7&amp;'A2.1 Intenzita dopravy'!$E$19,$E$69:$E$136,0),MATCH(AW$21,$B$68:$L$68,1)+1))^(1/5)*AX23,(INDEX($B$69:$L$136,MATCH('A2 Intenzita dopravy'!$F7&amp;'A2 Intenzita dopravy'!$G7&amp;'A2.1 Intenzita dopravy'!$E$19,$E$69:$E$136,0),MATCH(AW$21,$B$68:$L$68,1)+1)/INDEX($B$69:$L$136,MATCH('A2 Intenzita dopravy'!$F7&amp;'A2 Intenzita dopravy'!$G7&amp;'A2.1 Intenzita dopravy'!$E$19,$E$69:$E$136,0),MATCH(AW$21,$B$68:$L$68,1)))^(1/5)*AV23))),0)</f>
        <v>14832.184786107009</v>
      </c>
      <c r="AX23" s="30">
        <f>IFERROR(IF(AX$21='A2 Intenzita dopravy'!$H$5,'A2 Intenzita dopravy'!$H7,IF(AX$21&gt;=MAX($F$68:$L$68),AW23/AV23*AW23,IF(AX$21&lt;'A2 Intenzita dopravy'!$H$5,(INDEX($B$69:$L$136,MATCH('A2 Intenzita dopravy'!$F7&amp;'A2 Intenzita dopravy'!$G7&amp;'A2.1 Intenzita dopravy'!$E$19,$E$69:$E$136,0),MATCH(AX$21,$B$68:$L$68,1))/INDEX($B$69:$L$136,MATCH('A2 Intenzita dopravy'!$F7&amp;'A2 Intenzita dopravy'!$G7&amp;'A2.1 Intenzita dopravy'!$E$19,$E$69:$E$136,0),MATCH(AX$21,$B$68:$L$68,1)+1))^(1/5)*AY23,(INDEX($B$69:$L$136,MATCH('A2 Intenzita dopravy'!$F7&amp;'A2 Intenzita dopravy'!$G7&amp;'A2.1 Intenzita dopravy'!$E$19,$E$69:$E$136,0),MATCH(AX$21,$B$68:$L$68,1)+1)/INDEX($B$69:$L$136,MATCH('A2 Intenzita dopravy'!$F7&amp;'A2 Intenzita dopravy'!$G7&amp;'A2.1 Intenzita dopravy'!$E$19,$E$69:$E$136,0),MATCH(AX$21,$B$68:$L$68,1)))^(1/5)*AW23))),0)</f>
        <v>15022.403150365895</v>
      </c>
      <c r="AY23" s="30">
        <f>IFERROR(IF(AY$21='A2 Intenzita dopravy'!$H$5,'A2 Intenzita dopravy'!$H7,IF(AY$21&gt;=MAX($F$68:$L$68),AX23/AW23*AX23,IF(AY$21&lt;'A2 Intenzita dopravy'!$H$5,(INDEX($B$69:$L$136,MATCH('A2 Intenzita dopravy'!$F7&amp;'A2 Intenzita dopravy'!$G7&amp;'A2.1 Intenzita dopravy'!$E$19,$E$69:$E$136,0),MATCH(AY$21,$B$68:$L$68,1))/INDEX($B$69:$L$136,MATCH('A2 Intenzita dopravy'!$F7&amp;'A2 Intenzita dopravy'!$G7&amp;'A2.1 Intenzita dopravy'!$E$19,$E$69:$E$136,0),MATCH(AY$21,$B$68:$L$68,1)+1))^(1/5)*AZ23,(INDEX($B$69:$L$136,MATCH('A2 Intenzita dopravy'!$F7&amp;'A2 Intenzita dopravy'!$G7&amp;'A2.1 Intenzita dopravy'!$E$19,$E$69:$E$136,0),MATCH(AY$21,$B$68:$L$68,1)+1)/INDEX($B$69:$L$136,MATCH('A2 Intenzita dopravy'!$F7&amp;'A2 Intenzita dopravy'!$G7&amp;'A2.1 Intenzita dopravy'!$E$19,$E$69:$E$136,0),MATCH(AY$21,$B$68:$L$68,1)))^(1/5)*AX23))),0)</f>
        <v>15215.061008645596</v>
      </c>
      <c r="AZ23" s="30">
        <f>IFERROR(IF(AZ$21='A2 Intenzita dopravy'!$H$5,'A2 Intenzita dopravy'!$H7,IF(AZ$21&gt;=MAX($F$68:$L$68),AY23/AX23*AY23,IF(AZ$21&lt;'A2 Intenzita dopravy'!$H$5,(INDEX($B$69:$L$136,MATCH('A2 Intenzita dopravy'!$F7&amp;'A2 Intenzita dopravy'!$G7&amp;'A2.1 Intenzita dopravy'!$E$19,$E$69:$E$136,0),MATCH(AZ$21,$B$68:$L$68,1))/INDEX($B$69:$L$136,MATCH('A2 Intenzita dopravy'!$F7&amp;'A2 Intenzita dopravy'!$G7&amp;'A2.1 Intenzita dopravy'!$E$19,$E$69:$E$136,0),MATCH(AZ$21,$B$68:$L$68,1)+1))^(1/5)*BA23,(INDEX($B$69:$L$136,MATCH('A2 Intenzita dopravy'!$F7&amp;'A2 Intenzita dopravy'!$G7&amp;'A2.1 Intenzita dopravy'!$E$19,$E$69:$E$136,0),MATCH(AZ$21,$B$68:$L$68,1)+1)/INDEX($B$69:$L$136,MATCH('A2 Intenzita dopravy'!$F7&amp;'A2 Intenzita dopravy'!$G7&amp;'A2.1 Intenzita dopravy'!$E$19,$E$69:$E$136,0),MATCH(AZ$21,$B$68:$L$68,1)))^(1/5)*AY23))),0)</f>
        <v>15410.189646732322</v>
      </c>
      <c r="BA23" s="30">
        <f>IFERROR(IF(BA$21='A2 Intenzita dopravy'!$H$5,'A2 Intenzita dopravy'!$H7,IF(BA$21&gt;=MAX($F$68:$L$68),AZ23/AY23*AZ23,IF(BA$21&lt;'A2 Intenzita dopravy'!$H$5,(INDEX($B$69:$L$136,MATCH('A2 Intenzita dopravy'!$F7&amp;'A2 Intenzita dopravy'!$G7&amp;'A2.1 Intenzita dopravy'!$E$19,$E$69:$E$136,0),MATCH(BA$21,$B$68:$L$68,1))/INDEX($B$69:$L$136,MATCH('A2 Intenzita dopravy'!$F7&amp;'A2 Intenzita dopravy'!$G7&amp;'A2.1 Intenzita dopravy'!$E$19,$E$69:$E$136,0),MATCH(BA$21,$B$68:$L$68,1)+1))^(1/5)*BB23,(INDEX($B$69:$L$136,MATCH('A2 Intenzita dopravy'!$F7&amp;'A2 Intenzita dopravy'!$G7&amp;'A2.1 Intenzita dopravy'!$E$19,$E$69:$E$136,0),MATCH(BA$21,$B$68:$L$68,1)+1)/INDEX($B$69:$L$136,MATCH('A2 Intenzita dopravy'!$F7&amp;'A2 Intenzita dopravy'!$G7&amp;'A2.1 Intenzita dopravy'!$E$19,$E$69:$E$136,0),MATCH(BA$21,$B$68:$L$68,1)))^(1/5)*AZ23))),0)</f>
        <v>15607.820751643199</v>
      </c>
      <c r="BB23" s="30">
        <f>IFERROR(IF(BB$21='A2 Intenzita dopravy'!$H$5,'A2 Intenzita dopravy'!$H7,IF(BB$21&gt;=MAX($F$68:$L$68),BA23/AZ23*BA23,IF(BB$21&lt;'A2 Intenzita dopravy'!$H$5,(INDEX($B$69:$L$136,MATCH('A2 Intenzita dopravy'!$F7&amp;'A2 Intenzita dopravy'!$G7&amp;'A2.1 Intenzita dopravy'!$E$19,$E$69:$E$136,0),MATCH(BB$21,$B$68:$L$68,1))/INDEX($B$69:$L$136,MATCH('A2 Intenzita dopravy'!$F7&amp;'A2 Intenzita dopravy'!$G7&amp;'A2.1 Intenzita dopravy'!$E$19,$E$69:$E$136,0),MATCH(BB$21,$B$68:$L$68,1)+1))^(1/5)*BC23,(INDEX($B$69:$L$136,MATCH('A2 Intenzita dopravy'!$F7&amp;'A2 Intenzita dopravy'!$G7&amp;'A2.1 Intenzita dopravy'!$E$19,$E$69:$E$136,0),MATCH(BB$21,$B$68:$L$68,1)+1)/INDEX($B$69:$L$136,MATCH('A2 Intenzita dopravy'!$F7&amp;'A2 Intenzita dopravy'!$G7&amp;'A2.1 Intenzita dopravy'!$E$19,$E$69:$E$136,0),MATCH(BB$21,$B$68:$L$68,1)))^(1/5)*BA23))),0)</f>
        <v>15807.986416771937</v>
      </c>
    </row>
    <row r="24" spans="2:54" x14ac:dyDescent="0.2">
      <c r="B24" s="5">
        <v>2</v>
      </c>
      <c r="C24" s="5">
        <f t="shared" ref="C24" si="3">C8</f>
        <v>90781</v>
      </c>
      <c r="D24" s="5" t="str">
        <f t="shared" si="2"/>
        <v>I/59 Tvrdošín - pred okružnou</v>
      </c>
      <c r="E24" s="30">
        <f>IFERROR(IF(E$21='A2 Intenzita dopravy'!$H$5,'A2 Intenzita dopravy'!$H8,IF(E$21&gt;=MAX($F$68:$L$68),D24/C24*D24,IF(E$21&lt;'A2 Intenzita dopravy'!$H$5,(INDEX($B$69:$L$136,MATCH('A2 Intenzita dopravy'!$F8&amp;'A2 Intenzita dopravy'!$G8&amp;'A2.1 Intenzita dopravy'!$E$19,$E$69:$E$136,0),MATCH(E$21,$B$68:$L$68,1))/INDEX($B$69:$L$136,MATCH('A2 Intenzita dopravy'!$F8&amp;'A2 Intenzita dopravy'!$G8&amp;'A2.1 Intenzita dopravy'!$E$19,$E$69:$E$136,0),MATCH(E$21,$B$68:$L$68,1)+1))^(1/5)*F24,(INDEX($B$69:$L$136,MATCH('A2 Intenzita dopravy'!$F8&amp;'A2 Intenzita dopravy'!$G8&amp;'A2.1 Intenzita dopravy'!$E$19,$E$69:$E$136,0),MATCH(E$21,$B$68:$L$68,1)+1)/INDEX($B$69:$L$136,MATCH('A2 Intenzita dopravy'!$F8&amp;'A2 Intenzita dopravy'!$G8&amp;'A2.1 Intenzita dopravy'!$E$19,$E$69:$E$136,0),MATCH(E$21,$B$68:$L$68,1)))^(1/5)*D24))),0)</f>
        <v>9987.6967194357985</v>
      </c>
      <c r="F24" s="30">
        <f>IFERROR(IF(F$21='A2 Intenzita dopravy'!$H$5,'A2 Intenzita dopravy'!$H8,IF(F$21&gt;=MAX($F$68:$L$68),E24/D24*E24,IF(F$21&lt;'A2 Intenzita dopravy'!$H$5,(INDEX($B$69:$L$136,MATCH('A2 Intenzita dopravy'!$F8&amp;'A2 Intenzita dopravy'!$G8&amp;'A2.1 Intenzita dopravy'!$E$19,$E$69:$E$136,0),MATCH(F$21,$B$68:$L$68,1))/INDEX($B$69:$L$136,MATCH('A2 Intenzita dopravy'!$F8&amp;'A2 Intenzita dopravy'!$G8&amp;'A2.1 Intenzita dopravy'!$E$19,$E$69:$E$136,0),MATCH(F$21,$B$68:$L$68,1)+1))^(1/5)*G24,(INDEX($B$69:$L$136,MATCH('A2 Intenzita dopravy'!$F8&amp;'A2 Intenzita dopravy'!$G8&amp;'A2.1 Intenzita dopravy'!$E$19,$E$69:$E$136,0),MATCH(F$21,$B$68:$L$68,1)+1)/INDEX($B$69:$L$136,MATCH('A2 Intenzita dopravy'!$F8&amp;'A2 Intenzita dopravy'!$G8&amp;'A2.1 Intenzita dopravy'!$E$19,$E$69:$E$136,0),MATCH(F$21,$B$68:$L$68,1)))^(1/5)*E24))),0)</f>
        <v>10160</v>
      </c>
      <c r="G24" s="30">
        <f>IFERROR(IF(G$21='A2 Intenzita dopravy'!$H$5,'A2 Intenzita dopravy'!$H8,IF(G$21&gt;=MAX($F$68:$L$68),F24/E24*F24,IF(G$21&lt;'A2 Intenzita dopravy'!$H$5,(INDEX($B$69:$L$136,MATCH('A2 Intenzita dopravy'!$F8&amp;'A2 Intenzita dopravy'!$G8&amp;'A2.1 Intenzita dopravy'!$E$19,$E$69:$E$136,0),MATCH(G$21,$B$68:$L$68,1))/INDEX($B$69:$L$136,MATCH('A2 Intenzita dopravy'!$F8&amp;'A2 Intenzita dopravy'!$G8&amp;'A2.1 Intenzita dopravy'!$E$19,$E$69:$E$136,0),MATCH(G$21,$B$68:$L$68,1)+1))^(1/5)*H24,(INDEX($B$69:$L$136,MATCH('A2 Intenzita dopravy'!$F8&amp;'A2 Intenzita dopravy'!$G8&amp;'A2.1 Intenzita dopravy'!$E$19,$E$69:$E$136,0),MATCH(G$21,$B$68:$L$68,1)+1)/INDEX($B$69:$L$136,MATCH('A2 Intenzita dopravy'!$F8&amp;'A2 Intenzita dopravy'!$G8&amp;'A2.1 Intenzita dopravy'!$E$19,$E$69:$E$136,0),MATCH(G$21,$B$68:$L$68,1)))^(1/5)*F24))),0)</f>
        <v>10336.941774548048</v>
      </c>
      <c r="H24" s="30">
        <f>IFERROR(IF(H$21='A2 Intenzita dopravy'!$H$5,'A2 Intenzita dopravy'!$H8,IF(H$21&gt;=MAX($F$68:$L$68),G24/F24*G24,IF(H$21&lt;'A2 Intenzita dopravy'!$H$5,(INDEX($B$69:$L$136,MATCH('A2 Intenzita dopravy'!$F8&amp;'A2 Intenzita dopravy'!$G8&amp;'A2.1 Intenzita dopravy'!$E$19,$E$69:$E$136,0),MATCH(H$21,$B$68:$L$68,1))/INDEX($B$69:$L$136,MATCH('A2 Intenzita dopravy'!$F8&amp;'A2 Intenzita dopravy'!$G8&amp;'A2.1 Intenzita dopravy'!$E$19,$E$69:$E$136,0),MATCH(H$21,$B$68:$L$68,1)+1))^(1/5)*I24,(INDEX($B$69:$L$136,MATCH('A2 Intenzita dopravy'!$F8&amp;'A2 Intenzita dopravy'!$G8&amp;'A2.1 Intenzita dopravy'!$E$19,$E$69:$E$136,0),MATCH(H$21,$B$68:$L$68,1)+1)/INDEX($B$69:$L$136,MATCH('A2 Intenzita dopravy'!$F8&amp;'A2 Intenzita dopravy'!$G8&amp;'A2.1 Intenzita dopravy'!$E$19,$E$69:$E$136,0),MATCH(H$21,$B$68:$L$68,1)))^(1/5)*G24))),0)</f>
        <v>10516.965083700448</v>
      </c>
      <c r="I24" s="30">
        <f>IFERROR(IF(I$21='A2 Intenzita dopravy'!$H$5,'A2 Intenzita dopravy'!$H8,IF(I$21&gt;=MAX($F$68:$L$68),H24/G24*H24,IF(I$21&lt;'A2 Intenzita dopravy'!$H$5,(INDEX($B$69:$L$136,MATCH('A2 Intenzita dopravy'!$F8&amp;'A2 Intenzita dopravy'!$G8&amp;'A2.1 Intenzita dopravy'!$E$19,$E$69:$E$136,0),MATCH(I$21,$B$68:$L$68,1))/INDEX($B$69:$L$136,MATCH('A2 Intenzita dopravy'!$F8&amp;'A2 Intenzita dopravy'!$G8&amp;'A2.1 Intenzita dopravy'!$E$19,$E$69:$E$136,0),MATCH(I$21,$B$68:$L$68,1)+1))^(1/5)*J24,(INDEX($B$69:$L$136,MATCH('A2 Intenzita dopravy'!$F8&amp;'A2 Intenzita dopravy'!$G8&amp;'A2.1 Intenzita dopravy'!$E$19,$E$69:$E$136,0),MATCH(I$21,$B$68:$L$68,1)+1)/INDEX($B$69:$L$136,MATCH('A2 Intenzita dopravy'!$F8&amp;'A2 Intenzita dopravy'!$G8&amp;'A2.1 Intenzita dopravy'!$E$19,$E$69:$E$136,0),MATCH(I$21,$B$68:$L$68,1)))^(1/5)*H24))),0)</f>
        <v>10700.123594012439</v>
      </c>
      <c r="J24" s="30">
        <f>IFERROR(IF(J$21='A2 Intenzita dopravy'!$H$5,'A2 Intenzita dopravy'!$H8,IF(J$21&gt;=MAX($F$68:$L$68),I24/H24*I24,IF(J$21&lt;'A2 Intenzita dopravy'!$H$5,(INDEX($B$69:$L$136,MATCH('A2 Intenzita dopravy'!$F8&amp;'A2 Intenzita dopravy'!$G8&amp;'A2.1 Intenzita dopravy'!$E$19,$E$69:$E$136,0),MATCH(J$21,$B$68:$L$68,1))/INDEX($B$69:$L$136,MATCH('A2 Intenzita dopravy'!$F8&amp;'A2 Intenzita dopravy'!$G8&amp;'A2.1 Intenzita dopravy'!$E$19,$E$69:$E$136,0),MATCH(J$21,$B$68:$L$68,1)+1))^(1/5)*K24,(INDEX($B$69:$L$136,MATCH('A2 Intenzita dopravy'!$F8&amp;'A2 Intenzita dopravy'!$G8&amp;'A2.1 Intenzita dopravy'!$E$19,$E$69:$E$136,0),MATCH(J$21,$B$68:$L$68,1)+1)/INDEX($B$69:$L$136,MATCH('A2 Intenzita dopravy'!$F8&amp;'A2 Intenzita dopravy'!$G8&amp;'A2.1 Intenzita dopravy'!$E$19,$E$69:$E$136,0),MATCH(J$21,$B$68:$L$68,1)))^(1/5)*I24))),0)</f>
        <v>10886.471906670708</v>
      </c>
      <c r="K24" s="30">
        <f>IFERROR(IF(K$21='A2 Intenzita dopravy'!$H$5,'A2 Intenzita dopravy'!$H8,IF(K$21&gt;=MAX($F$68:$L$68),J24/I24*J24,IF(K$21&lt;'A2 Intenzita dopravy'!$H$5,(INDEX($B$69:$L$136,MATCH('A2 Intenzita dopravy'!$F8&amp;'A2 Intenzita dopravy'!$G8&amp;'A2.1 Intenzita dopravy'!$E$19,$E$69:$E$136,0),MATCH(K$21,$B$68:$L$68,1))/INDEX($B$69:$L$136,MATCH('A2 Intenzita dopravy'!$F8&amp;'A2 Intenzita dopravy'!$G8&amp;'A2.1 Intenzita dopravy'!$E$19,$E$69:$E$136,0),MATCH(K$21,$B$68:$L$68,1)+1))^(1/5)*L24,(INDEX($B$69:$L$136,MATCH('A2 Intenzita dopravy'!$F8&amp;'A2 Intenzita dopravy'!$G8&amp;'A2.1 Intenzita dopravy'!$E$19,$E$69:$E$136,0),MATCH(K$21,$B$68:$L$68,1)+1)/INDEX($B$69:$L$136,MATCH('A2 Intenzita dopravy'!$F8&amp;'A2 Intenzita dopravy'!$G8&amp;'A2.1 Intenzita dopravy'!$E$19,$E$69:$E$136,0),MATCH(K$21,$B$68:$L$68,1)))^(1/5)*J24))),0)</f>
        <v>11029.974206944567</v>
      </c>
      <c r="L24" s="30">
        <f>IFERROR(IF(L$21='A2 Intenzita dopravy'!$H$5,'A2 Intenzita dopravy'!$H8,IF(L$21&gt;=MAX($F$68:$L$68),K24/J24*K24,IF(L$21&lt;'A2 Intenzita dopravy'!$H$5,(INDEX($B$69:$L$136,MATCH('A2 Intenzita dopravy'!$F8&amp;'A2 Intenzita dopravy'!$G8&amp;'A2.1 Intenzita dopravy'!$E$19,$E$69:$E$136,0),MATCH(L$21,$B$68:$L$68,1))/INDEX($B$69:$L$136,MATCH('A2 Intenzita dopravy'!$F8&amp;'A2 Intenzita dopravy'!$G8&amp;'A2.1 Intenzita dopravy'!$E$19,$E$69:$E$136,0),MATCH(L$21,$B$68:$L$68,1)+1))^(1/5)*M24,(INDEX($B$69:$L$136,MATCH('A2 Intenzita dopravy'!$F8&amp;'A2 Intenzita dopravy'!$G8&amp;'A2.1 Intenzita dopravy'!$E$19,$E$69:$E$136,0),MATCH(L$21,$B$68:$L$68,1)+1)/INDEX($B$69:$L$136,MATCH('A2 Intenzita dopravy'!$F8&amp;'A2 Intenzita dopravy'!$G8&amp;'A2.1 Intenzita dopravy'!$E$19,$E$69:$E$136,0),MATCH(L$21,$B$68:$L$68,1)))^(1/5)*K24))),0)</f>
        <v>11175.368112722987</v>
      </c>
      <c r="M24" s="30">
        <f>IFERROR(IF(M$21='A2 Intenzita dopravy'!$H$5,'A2 Intenzita dopravy'!$H8,IF(M$21&gt;=MAX($F$68:$L$68),L24/K24*L24,IF(M$21&lt;'A2 Intenzita dopravy'!$H$5,(INDEX($B$69:$L$136,MATCH('A2 Intenzita dopravy'!$F8&amp;'A2 Intenzita dopravy'!$G8&amp;'A2.1 Intenzita dopravy'!$E$19,$E$69:$E$136,0),MATCH(M$21,$B$68:$L$68,1))/INDEX($B$69:$L$136,MATCH('A2 Intenzita dopravy'!$F8&amp;'A2 Intenzita dopravy'!$G8&amp;'A2.1 Intenzita dopravy'!$E$19,$E$69:$E$136,0),MATCH(M$21,$B$68:$L$68,1)+1))^(1/5)*N24,(INDEX($B$69:$L$136,MATCH('A2 Intenzita dopravy'!$F8&amp;'A2 Intenzita dopravy'!$G8&amp;'A2.1 Intenzita dopravy'!$E$19,$E$69:$E$136,0),MATCH(M$21,$B$68:$L$68,1)+1)/INDEX($B$69:$L$136,MATCH('A2 Intenzita dopravy'!$F8&amp;'A2 Intenzita dopravy'!$G8&amp;'A2.1 Intenzita dopravy'!$E$19,$E$69:$E$136,0),MATCH(M$21,$B$68:$L$68,1)))^(1/5)*L24))),0)</f>
        <v>11322.678558598498</v>
      </c>
      <c r="N24" s="30">
        <f>IFERROR(IF(N$21='A2 Intenzita dopravy'!$H$5,'A2 Intenzita dopravy'!$H8,IF(N$21&gt;=MAX($F$68:$L$68),M24/L24*M24,IF(N$21&lt;'A2 Intenzita dopravy'!$H$5,(INDEX($B$69:$L$136,MATCH('A2 Intenzita dopravy'!$F8&amp;'A2 Intenzita dopravy'!$G8&amp;'A2.1 Intenzita dopravy'!$E$19,$E$69:$E$136,0),MATCH(N$21,$B$68:$L$68,1))/INDEX($B$69:$L$136,MATCH('A2 Intenzita dopravy'!$F8&amp;'A2 Intenzita dopravy'!$G8&amp;'A2.1 Intenzita dopravy'!$E$19,$E$69:$E$136,0),MATCH(N$21,$B$68:$L$68,1)+1))^(1/5)*O24,(INDEX($B$69:$L$136,MATCH('A2 Intenzita dopravy'!$F8&amp;'A2 Intenzita dopravy'!$G8&amp;'A2.1 Intenzita dopravy'!$E$19,$E$69:$E$136,0),MATCH(N$21,$B$68:$L$68,1)+1)/INDEX($B$69:$L$136,MATCH('A2 Intenzita dopravy'!$F8&amp;'A2 Intenzita dopravy'!$G8&amp;'A2.1 Intenzita dopravy'!$E$19,$E$69:$E$136,0),MATCH(N$21,$B$68:$L$68,1)))^(1/5)*M24))),0)</f>
        <v>11471.930807844168</v>
      </c>
      <c r="O24" s="30">
        <f>IFERROR(IF(O$21='A2 Intenzita dopravy'!$H$5,'A2 Intenzita dopravy'!$H8,IF(O$21&gt;=MAX($F$68:$L$68),N24/M24*N24,IF(O$21&lt;'A2 Intenzita dopravy'!$H$5,(INDEX($B$69:$L$136,MATCH('A2 Intenzita dopravy'!$F8&amp;'A2 Intenzita dopravy'!$G8&amp;'A2.1 Intenzita dopravy'!$E$19,$E$69:$E$136,0),MATCH(O$21,$B$68:$L$68,1))/INDEX($B$69:$L$136,MATCH('A2 Intenzita dopravy'!$F8&amp;'A2 Intenzita dopravy'!$G8&amp;'A2.1 Intenzita dopravy'!$E$19,$E$69:$E$136,0),MATCH(O$21,$B$68:$L$68,1)+1))^(1/5)*P24,(INDEX($B$69:$L$136,MATCH('A2 Intenzita dopravy'!$F8&amp;'A2 Intenzita dopravy'!$G8&amp;'A2.1 Intenzita dopravy'!$E$19,$E$69:$E$136,0),MATCH(O$21,$B$68:$L$68,1)+1)/INDEX($B$69:$L$136,MATCH('A2 Intenzita dopravy'!$F8&amp;'A2 Intenzita dopravy'!$G8&amp;'A2.1 Intenzita dopravy'!$E$19,$E$69:$E$136,0),MATCH(O$21,$B$68:$L$68,1)))^(1/5)*N24))),0)</f>
        <v>11623.150456746165</v>
      </c>
      <c r="P24" s="30">
        <f>IFERROR(IF(P$21='A2 Intenzita dopravy'!$H$5,'A2 Intenzita dopravy'!$H8,IF(P$21&gt;=MAX($F$68:$L$68),O24/N24*O24,IF(P$21&lt;'A2 Intenzita dopravy'!$H$5,(INDEX($B$69:$L$136,MATCH('A2 Intenzita dopravy'!$F8&amp;'A2 Intenzita dopravy'!$G8&amp;'A2.1 Intenzita dopravy'!$E$19,$E$69:$E$136,0),MATCH(P$21,$B$68:$L$68,1))/INDEX($B$69:$L$136,MATCH('A2 Intenzita dopravy'!$F8&amp;'A2 Intenzita dopravy'!$G8&amp;'A2.1 Intenzita dopravy'!$E$19,$E$69:$E$136,0),MATCH(P$21,$B$68:$L$68,1)+1))^(1/5)*Q24,(INDEX($B$69:$L$136,MATCH('A2 Intenzita dopravy'!$F8&amp;'A2 Intenzita dopravy'!$G8&amp;'A2.1 Intenzita dopravy'!$E$19,$E$69:$E$136,0),MATCH(P$21,$B$68:$L$68,1)+1)/INDEX($B$69:$L$136,MATCH('A2 Intenzita dopravy'!$F8&amp;'A2 Intenzita dopravy'!$G8&amp;'A2.1 Intenzita dopravy'!$E$19,$E$69:$E$136,0),MATCH(P$21,$B$68:$L$68,1)))^(1/5)*O24))),0)</f>
        <v>11782.431086172295</v>
      </c>
      <c r="Q24" s="30">
        <f>IFERROR(IF(Q$21='A2 Intenzita dopravy'!$H$5,'A2 Intenzita dopravy'!$H8,IF(Q$21&gt;=MAX($F$68:$L$68),P24/O24*P24,IF(Q$21&lt;'A2 Intenzita dopravy'!$H$5,(INDEX($B$69:$L$136,MATCH('A2 Intenzita dopravy'!$F8&amp;'A2 Intenzita dopravy'!$G8&amp;'A2.1 Intenzita dopravy'!$E$19,$E$69:$E$136,0),MATCH(Q$21,$B$68:$L$68,1))/INDEX($B$69:$L$136,MATCH('A2 Intenzita dopravy'!$F8&amp;'A2 Intenzita dopravy'!$G8&amp;'A2.1 Intenzita dopravy'!$E$19,$E$69:$E$136,0),MATCH(Q$21,$B$68:$L$68,1)+1))^(1/5)*R24,(INDEX($B$69:$L$136,MATCH('A2 Intenzita dopravy'!$F8&amp;'A2 Intenzita dopravy'!$G8&amp;'A2.1 Intenzita dopravy'!$E$19,$E$69:$E$136,0),MATCH(Q$21,$B$68:$L$68,1)+1)/INDEX($B$69:$L$136,MATCH('A2 Intenzita dopravy'!$F8&amp;'A2 Intenzita dopravy'!$G8&amp;'A2.1 Intenzita dopravy'!$E$19,$E$69:$E$136,0),MATCH(Q$21,$B$68:$L$68,1)))^(1/5)*P24))),0)</f>
        <v>11943.894455898037</v>
      </c>
      <c r="R24" s="30">
        <f>IFERROR(IF(R$21='A2 Intenzita dopravy'!$H$5,'A2 Intenzita dopravy'!$H8,IF(R$21&gt;=MAX($F$68:$L$68),Q24/P24*Q24,IF(R$21&lt;'A2 Intenzita dopravy'!$H$5,(INDEX($B$69:$L$136,MATCH('A2 Intenzita dopravy'!$F8&amp;'A2 Intenzita dopravy'!$G8&amp;'A2.1 Intenzita dopravy'!$E$19,$E$69:$E$136,0),MATCH(R$21,$B$68:$L$68,1))/INDEX($B$69:$L$136,MATCH('A2 Intenzita dopravy'!$F8&amp;'A2 Intenzita dopravy'!$G8&amp;'A2.1 Intenzita dopravy'!$E$19,$E$69:$E$136,0),MATCH(R$21,$B$68:$L$68,1)+1))^(1/5)*S24,(INDEX($B$69:$L$136,MATCH('A2 Intenzita dopravy'!$F8&amp;'A2 Intenzita dopravy'!$G8&amp;'A2.1 Intenzita dopravy'!$E$19,$E$69:$E$136,0),MATCH(R$21,$B$68:$L$68,1)+1)/INDEX($B$69:$L$136,MATCH('A2 Intenzita dopravy'!$F8&amp;'A2 Intenzita dopravy'!$G8&amp;'A2.1 Intenzita dopravy'!$E$19,$E$69:$E$136,0),MATCH(R$21,$B$68:$L$68,1)))^(1/5)*Q24))),0)</f>
        <v>12107.570477628489</v>
      </c>
      <c r="S24" s="30">
        <f>IFERROR(IF(S$21='A2 Intenzita dopravy'!$H$5,'A2 Intenzita dopravy'!$H8,IF(S$21&gt;=MAX($F$68:$L$68),R24/Q24*R24,IF(S$21&lt;'A2 Intenzita dopravy'!$H$5,(INDEX($B$69:$L$136,MATCH('A2 Intenzita dopravy'!$F8&amp;'A2 Intenzita dopravy'!$G8&amp;'A2.1 Intenzita dopravy'!$E$19,$E$69:$E$136,0),MATCH(S$21,$B$68:$L$68,1))/INDEX($B$69:$L$136,MATCH('A2 Intenzita dopravy'!$F8&amp;'A2 Intenzita dopravy'!$G8&amp;'A2.1 Intenzita dopravy'!$E$19,$E$69:$E$136,0),MATCH(S$21,$B$68:$L$68,1)+1))^(1/5)*T24,(INDEX($B$69:$L$136,MATCH('A2 Intenzita dopravy'!$F8&amp;'A2 Intenzita dopravy'!$G8&amp;'A2.1 Intenzita dopravy'!$E$19,$E$69:$E$136,0),MATCH(S$21,$B$68:$L$68,1)+1)/INDEX($B$69:$L$136,MATCH('A2 Intenzita dopravy'!$F8&amp;'A2 Intenzita dopravy'!$G8&amp;'A2.1 Intenzita dopravy'!$E$19,$E$69:$E$136,0),MATCH(S$21,$B$68:$L$68,1)))^(1/5)*R24))),0)</f>
        <v>12273.489472970976</v>
      </c>
      <c r="T24" s="30">
        <f>IFERROR(IF(T$21='A2 Intenzita dopravy'!$H$5,'A2 Intenzita dopravy'!$H8,IF(T$21&gt;=MAX($F$68:$L$68),S24/R24*S24,IF(T$21&lt;'A2 Intenzita dopravy'!$H$5,(INDEX($B$69:$L$136,MATCH('A2 Intenzita dopravy'!$F8&amp;'A2 Intenzita dopravy'!$G8&amp;'A2.1 Intenzita dopravy'!$E$19,$E$69:$E$136,0),MATCH(T$21,$B$68:$L$68,1))/INDEX($B$69:$L$136,MATCH('A2 Intenzita dopravy'!$F8&amp;'A2 Intenzita dopravy'!$G8&amp;'A2.1 Intenzita dopravy'!$E$19,$E$69:$E$136,0),MATCH(T$21,$B$68:$L$68,1)+1))^(1/5)*U24,(INDEX($B$69:$L$136,MATCH('A2 Intenzita dopravy'!$F8&amp;'A2 Intenzita dopravy'!$G8&amp;'A2.1 Intenzita dopravy'!$E$19,$E$69:$E$136,0),MATCH(T$21,$B$68:$L$68,1)+1)/INDEX($B$69:$L$136,MATCH('A2 Intenzita dopravy'!$F8&amp;'A2 Intenzita dopravy'!$G8&amp;'A2.1 Intenzita dopravy'!$E$19,$E$69:$E$136,0),MATCH(T$21,$B$68:$L$68,1)))^(1/5)*S24))),0)</f>
        <v>12441.682179052239</v>
      </c>
      <c r="U24" s="30">
        <f>IFERROR(IF(U$21='A2 Intenzita dopravy'!$H$5,'A2 Intenzita dopravy'!$H8,IF(U$21&gt;=MAX($F$68:$L$68),T24/S24*T24,IF(U$21&lt;'A2 Intenzita dopravy'!$H$5,(INDEX($B$69:$L$136,MATCH('A2 Intenzita dopravy'!$F8&amp;'A2 Intenzita dopravy'!$G8&amp;'A2.1 Intenzita dopravy'!$E$19,$E$69:$E$136,0),MATCH(U$21,$B$68:$L$68,1))/INDEX($B$69:$L$136,MATCH('A2 Intenzita dopravy'!$F8&amp;'A2 Intenzita dopravy'!$G8&amp;'A2.1 Intenzita dopravy'!$E$19,$E$69:$E$136,0),MATCH(U$21,$B$68:$L$68,1)+1))^(1/5)*V24,(INDEX($B$69:$L$136,MATCH('A2 Intenzita dopravy'!$F8&amp;'A2 Intenzita dopravy'!$G8&amp;'A2.1 Intenzita dopravy'!$E$19,$E$69:$E$136,0),MATCH(U$21,$B$68:$L$68,1)+1)/INDEX($B$69:$L$136,MATCH('A2 Intenzita dopravy'!$F8&amp;'A2 Intenzita dopravy'!$G8&amp;'A2.1 Intenzita dopravy'!$E$19,$E$69:$E$136,0),MATCH(U$21,$B$68:$L$68,1)))^(1/5)*T24))),0)</f>
        <v>12601.243057429714</v>
      </c>
      <c r="V24" s="30">
        <f>IFERROR(IF(V$21='A2 Intenzita dopravy'!$H$5,'A2 Intenzita dopravy'!$H8,IF(V$21&gt;=MAX($F$68:$L$68),U24/T24*U24,IF(V$21&lt;'A2 Intenzita dopravy'!$H$5,(INDEX($B$69:$L$136,MATCH('A2 Intenzita dopravy'!$F8&amp;'A2 Intenzita dopravy'!$G8&amp;'A2.1 Intenzita dopravy'!$E$19,$E$69:$E$136,0),MATCH(V$21,$B$68:$L$68,1))/INDEX($B$69:$L$136,MATCH('A2 Intenzita dopravy'!$F8&amp;'A2 Intenzita dopravy'!$G8&amp;'A2.1 Intenzita dopravy'!$E$19,$E$69:$E$136,0),MATCH(V$21,$B$68:$L$68,1)+1))^(1/5)*W24,(INDEX($B$69:$L$136,MATCH('A2 Intenzita dopravy'!$F8&amp;'A2 Intenzita dopravy'!$G8&amp;'A2.1 Intenzita dopravy'!$E$19,$E$69:$E$136,0),MATCH(V$21,$B$68:$L$68,1)+1)/INDEX($B$69:$L$136,MATCH('A2 Intenzita dopravy'!$F8&amp;'A2 Intenzita dopravy'!$G8&amp;'A2.1 Intenzita dopravy'!$E$19,$E$69:$E$136,0),MATCH(V$21,$B$68:$L$68,1)))^(1/5)*U24))),0)</f>
        <v>12762.850256677806</v>
      </c>
      <c r="W24" s="30">
        <f>IFERROR(IF(W$21='A2 Intenzita dopravy'!$H$5,'A2 Intenzita dopravy'!$H8,IF(W$21&gt;=MAX($F$68:$L$68),V24/U24*V24,IF(W$21&lt;'A2 Intenzita dopravy'!$H$5,(INDEX($B$69:$L$136,MATCH('A2 Intenzita dopravy'!$F8&amp;'A2 Intenzita dopravy'!$G8&amp;'A2.1 Intenzita dopravy'!$E$19,$E$69:$E$136,0),MATCH(W$21,$B$68:$L$68,1))/INDEX($B$69:$L$136,MATCH('A2 Intenzita dopravy'!$F8&amp;'A2 Intenzita dopravy'!$G8&amp;'A2.1 Intenzita dopravy'!$E$19,$E$69:$E$136,0),MATCH(W$21,$B$68:$L$68,1)+1))^(1/5)*X24,(INDEX($B$69:$L$136,MATCH('A2 Intenzita dopravy'!$F8&amp;'A2 Intenzita dopravy'!$G8&amp;'A2.1 Intenzita dopravy'!$E$19,$E$69:$E$136,0),MATCH(W$21,$B$68:$L$68,1)+1)/INDEX($B$69:$L$136,MATCH('A2 Intenzita dopravy'!$F8&amp;'A2 Intenzita dopravy'!$G8&amp;'A2.1 Intenzita dopravy'!$E$19,$E$69:$E$136,0),MATCH(W$21,$B$68:$L$68,1)))^(1/5)*V24))),0)</f>
        <v>12926.53002025386</v>
      </c>
      <c r="X24" s="30">
        <f>IFERROR(IF(X$21='A2 Intenzita dopravy'!$H$5,'A2 Intenzita dopravy'!$H8,IF(X$21&gt;=MAX($F$68:$L$68),W24/V24*W24,IF(X$21&lt;'A2 Intenzita dopravy'!$H$5,(INDEX($B$69:$L$136,MATCH('A2 Intenzita dopravy'!$F8&amp;'A2 Intenzita dopravy'!$G8&amp;'A2.1 Intenzita dopravy'!$E$19,$E$69:$E$136,0),MATCH(X$21,$B$68:$L$68,1))/INDEX($B$69:$L$136,MATCH('A2 Intenzita dopravy'!$F8&amp;'A2 Intenzita dopravy'!$G8&amp;'A2.1 Intenzita dopravy'!$E$19,$E$69:$E$136,0),MATCH(X$21,$B$68:$L$68,1)+1))^(1/5)*Y24,(INDEX($B$69:$L$136,MATCH('A2 Intenzita dopravy'!$F8&amp;'A2 Intenzita dopravy'!$G8&amp;'A2.1 Intenzita dopravy'!$E$19,$E$69:$E$136,0),MATCH(X$21,$B$68:$L$68,1)+1)/INDEX($B$69:$L$136,MATCH('A2 Intenzita dopravy'!$F8&amp;'A2 Intenzita dopravy'!$G8&amp;'A2.1 Intenzita dopravy'!$E$19,$E$69:$E$136,0),MATCH(X$21,$B$68:$L$68,1)))^(1/5)*W24))),0)</f>
        <v>13092.308928179767</v>
      </c>
      <c r="Y24" s="30">
        <f>IFERROR(IF(Y$21='A2 Intenzita dopravy'!$H$5,'A2 Intenzita dopravy'!$H8,IF(Y$21&gt;=MAX($F$68:$L$68),X24/W24*X24,IF(Y$21&lt;'A2 Intenzita dopravy'!$H$5,(INDEX($B$69:$L$136,MATCH('A2 Intenzita dopravy'!$F8&amp;'A2 Intenzita dopravy'!$G8&amp;'A2.1 Intenzita dopravy'!$E$19,$E$69:$E$136,0),MATCH(Y$21,$B$68:$L$68,1))/INDEX($B$69:$L$136,MATCH('A2 Intenzita dopravy'!$F8&amp;'A2 Intenzita dopravy'!$G8&amp;'A2.1 Intenzita dopravy'!$E$19,$E$69:$E$136,0),MATCH(Y$21,$B$68:$L$68,1)+1))^(1/5)*Z24,(INDEX($B$69:$L$136,MATCH('A2 Intenzita dopravy'!$F8&amp;'A2 Intenzita dopravy'!$G8&amp;'A2.1 Intenzita dopravy'!$E$19,$E$69:$E$136,0),MATCH(Y$21,$B$68:$L$68,1)+1)/INDEX($B$69:$L$136,MATCH('A2 Intenzita dopravy'!$F8&amp;'A2 Intenzita dopravy'!$G8&amp;'A2.1 Intenzita dopravy'!$E$19,$E$69:$E$136,0),MATCH(Y$21,$B$68:$L$68,1)))^(1/5)*X24))),0)</f>
        <v>13260.213901358302</v>
      </c>
      <c r="Z24" s="30">
        <f>IFERROR(IF(Z$21='A2 Intenzita dopravy'!$H$5,'A2 Intenzita dopravy'!$H8,IF(Z$21&gt;=MAX($F$68:$L$68),Y24/X24*Y24,IF(Z$21&lt;'A2 Intenzita dopravy'!$H$5,(INDEX($B$69:$L$136,MATCH('A2 Intenzita dopravy'!$F8&amp;'A2 Intenzita dopravy'!$G8&amp;'A2.1 Intenzita dopravy'!$E$19,$E$69:$E$136,0),MATCH(Z$21,$B$68:$L$68,1))/INDEX($B$69:$L$136,MATCH('A2 Intenzita dopravy'!$F8&amp;'A2 Intenzita dopravy'!$G8&amp;'A2.1 Intenzita dopravy'!$E$19,$E$69:$E$136,0),MATCH(Z$21,$B$68:$L$68,1)+1))^(1/5)*AA24,(INDEX($B$69:$L$136,MATCH('A2 Intenzita dopravy'!$F8&amp;'A2 Intenzita dopravy'!$G8&amp;'A2.1 Intenzita dopravy'!$E$19,$E$69:$E$136,0),MATCH(Z$21,$B$68:$L$68,1)+1)/INDEX($B$69:$L$136,MATCH('A2 Intenzita dopravy'!$F8&amp;'A2 Intenzita dopravy'!$G8&amp;'A2.1 Intenzita dopravy'!$E$19,$E$69:$E$136,0),MATCH(Z$21,$B$68:$L$68,1)))^(1/5)*Y24))),0)</f>
        <v>13430.272205944821</v>
      </c>
      <c r="AA24" s="30">
        <f>IFERROR(IF(AA$21='A2 Intenzita dopravy'!$H$5,'A2 Intenzita dopravy'!$H8,IF(AA$21&gt;=MAX($F$68:$L$68),Z24/Y24*Z24,IF(AA$21&lt;'A2 Intenzita dopravy'!$H$5,(INDEX($B$69:$L$136,MATCH('A2 Intenzita dopravy'!$F8&amp;'A2 Intenzita dopravy'!$G8&amp;'A2.1 Intenzita dopravy'!$E$19,$E$69:$E$136,0),MATCH(AA$21,$B$68:$L$68,1))/INDEX($B$69:$L$136,MATCH('A2 Intenzita dopravy'!$F8&amp;'A2 Intenzita dopravy'!$G8&amp;'A2.1 Intenzita dopravy'!$E$19,$E$69:$E$136,0),MATCH(AA$21,$B$68:$L$68,1)+1))^(1/5)*AB24,(INDEX($B$69:$L$136,MATCH('A2 Intenzita dopravy'!$F8&amp;'A2 Intenzita dopravy'!$G8&amp;'A2.1 Intenzita dopravy'!$E$19,$E$69:$E$136,0),MATCH(AA$21,$B$68:$L$68,1)+1)/INDEX($B$69:$L$136,MATCH('A2 Intenzita dopravy'!$F8&amp;'A2 Intenzita dopravy'!$G8&amp;'A2.1 Intenzita dopravy'!$E$19,$E$69:$E$136,0),MATCH(AA$21,$B$68:$L$68,1)))^(1/5)*Z24))),0)</f>
        <v>13602.511457775025</v>
      </c>
      <c r="AB24" s="30">
        <f>IFERROR(IF(AB$21='A2 Intenzita dopravy'!$H$5,'A2 Intenzita dopravy'!$H8,IF(AB$21&gt;=MAX($F$68:$L$68),AA24/Z24*AA24,IF(AB$21&lt;'A2 Intenzita dopravy'!$H$5,(INDEX($B$69:$L$136,MATCH('A2 Intenzita dopravy'!$F8&amp;'A2 Intenzita dopravy'!$G8&amp;'A2.1 Intenzita dopravy'!$E$19,$E$69:$E$136,0),MATCH(AB$21,$B$68:$L$68,1))/INDEX($B$69:$L$136,MATCH('A2 Intenzita dopravy'!$F8&amp;'A2 Intenzita dopravy'!$G8&amp;'A2.1 Intenzita dopravy'!$E$19,$E$69:$E$136,0),MATCH(AB$21,$B$68:$L$68,1)+1))^(1/5)*AC24,(INDEX($B$69:$L$136,MATCH('A2 Intenzita dopravy'!$F8&amp;'A2 Intenzita dopravy'!$G8&amp;'A2.1 Intenzita dopravy'!$E$19,$E$69:$E$136,0),MATCH(AB$21,$B$68:$L$68,1)+1)/INDEX($B$69:$L$136,MATCH('A2 Intenzita dopravy'!$F8&amp;'A2 Intenzita dopravy'!$G8&amp;'A2.1 Intenzita dopravy'!$E$19,$E$69:$E$136,0),MATCH(AB$21,$B$68:$L$68,1)))^(1/5)*AA24))),0)</f>
        <v>13776.959626849504</v>
      </c>
      <c r="AC24" s="30">
        <f>IFERROR(IF(AC$21='A2 Intenzita dopravy'!$H$5,'A2 Intenzita dopravy'!$H8,IF(AC$21&gt;=MAX($F$68:$L$68),AB24/AA24*AB24,IF(AC$21&lt;'A2 Intenzita dopravy'!$H$5,(INDEX($B$69:$L$136,MATCH('A2 Intenzita dopravy'!$F8&amp;'A2 Intenzita dopravy'!$G8&amp;'A2.1 Intenzita dopravy'!$E$19,$E$69:$E$136,0),MATCH(AC$21,$B$68:$L$68,1))/INDEX($B$69:$L$136,MATCH('A2 Intenzita dopravy'!$F8&amp;'A2 Intenzita dopravy'!$G8&amp;'A2.1 Intenzita dopravy'!$E$19,$E$69:$E$136,0),MATCH(AC$21,$B$68:$L$68,1)+1))^(1/5)*AD24,(INDEX($B$69:$L$136,MATCH('A2 Intenzita dopravy'!$F8&amp;'A2 Intenzita dopravy'!$G8&amp;'A2.1 Intenzita dopravy'!$E$19,$E$69:$E$136,0),MATCH(AC$21,$B$68:$L$68,1)+1)/INDEX($B$69:$L$136,MATCH('A2 Intenzita dopravy'!$F8&amp;'A2 Intenzita dopravy'!$G8&amp;'A2.1 Intenzita dopravy'!$E$19,$E$69:$E$136,0),MATCH(AC$21,$B$68:$L$68,1)))^(1/5)*AB24))),0)</f>
        <v>13953.6450418758</v>
      </c>
      <c r="AD24" s="30">
        <f>IFERROR(IF(AD$21='A2 Intenzita dopravy'!$H$5,'A2 Intenzita dopravy'!$H8,IF(AD$21&gt;=MAX($F$68:$L$68),AC24/AB24*AC24,IF(AD$21&lt;'A2 Intenzita dopravy'!$H$5,(INDEX($B$69:$L$136,MATCH('A2 Intenzita dopravy'!$F8&amp;'A2 Intenzita dopravy'!$G8&amp;'A2.1 Intenzita dopravy'!$E$19,$E$69:$E$136,0),MATCH(AD$21,$B$68:$L$68,1))/INDEX($B$69:$L$136,MATCH('A2 Intenzita dopravy'!$F8&amp;'A2 Intenzita dopravy'!$G8&amp;'A2.1 Intenzita dopravy'!$E$19,$E$69:$E$136,0),MATCH(AD$21,$B$68:$L$68,1)+1))^(1/5)*AE24,(INDEX($B$69:$L$136,MATCH('A2 Intenzita dopravy'!$F8&amp;'A2 Intenzita dopravy'!$G8&amp;'A2.1 Intenzita dopravy'!$E$19,$E$69:$E$136,0),MATCH(AD$21,$B$68:$L$68,1)+1)/INDEX($B$69:$L$136,MATCH('A2 Intenzita dopravy'!$F8&amp;'A2 Intenzita dopravy'!$G8&amp;'A2.1 Intenzita dopravy'!$E$19,$E$69:$E$136,0),MATCH(AD$21,$B$68:$L$68,1)))^(1/5)*AC24))),0)</f>
        <v>14132.596394868711</v>
      </c>
      <c r="AE24" s="30">
        <f>IFERROR(IF(AE$21='A2 Intenzita dopravy'!$H$5,'A2 Intenzita dopravy'!$H8,IF(AE$21&gt;=MAX($F$68:$L$68),AD24/AC24*AD24,IF(AE$21&lt;'A2 Intenzita dopravy'!$H$5,(INDEX($B$69:$L$136,MATCH('A2 Intenzita dopravy'!$F8&amp;'A2 Intenzita dopravy'!$G8&amp;'A2.1 Intenzita dopravy'!$E$19,$E$69:$E$136,0),MATCH(AE$21,$B$68:$L$68,1))/INDEX($B$69:$L$136,MATCH('A2 Intenzita dopravy'!$F8&amp;'A2 Intenzita dopravy'!$G8&amp;'A2.1 Intenzita dopravy'!$E$19,$E$69:$E$136,0),MATCH(AE$21,$B$68:$L$68,1)+1))^(1/5)*AF24,(INDEX($B$69:$L$136,MATCH('A2 Intenzita dopravy'!$F8&amp;'A2 Intenzita dopravy'!$G8&amp;'A2.1 Intenzita dopravy'!$E$19,$E$69:$E$136,0),MATCH(AE$21,$B$68:$L$68,1)+1)/INDEX($B$69:$L$136,MATCH('A2 Intenzita dopravy'!$F8&amp;'A2 Intenzita dopravy'!$G8&amp;'A2.1 Intenzita dopravy'!$E$19,$E$69:$E$136,0),MATCH(AE$21,$B$68:$L$68,1)))^(1/5)*AD24))),0)</f>
        <v>14313.842745809607</v>
      </c>
      <c r="AF24" s="30">
        <f>IFERROR(IF(AF$21='A2 Intenzita dopravy'!$H$5,'A2 Intenzita dopravy'!$H8,IF(AF$21&gt;=MAX($F$68:$L$68),AE24/AD24*AE24,IF(AF$21&lt;'A2 Intenzita dopravy'!$H$5,(INDEX($B$69:$L$136,MATCH('A2 Intenzita dopravy'!$F8&amp;'A2 Intenzita dopravy'!$G8&amp;'A2.1 Intenzita dopravy'!$E$19,$E$69:$E$136,0),MATCH(AF$21,$B$68:$L$68,1))/INDEX($B$69:$L$136,MATCH('A2 Intenzita dopravy'!$F8&amp;'A2 Intenzita dopravy'!$G8&amp;'A2.1 Intenzita dopravy'!$E$19,$E$69:$E$136,0),MATCH(AF$21,$B$68:$L$68,1)+1))^(1/5)*AG24,(INDEX($B$69:$L$136,MATCH('A2 Intenzita dopravy'!$F8&amp;'A2 Intenzita dopravy'!$G8&amp;'A2.1 Intenzita dopravy'!$E$19,$E$69:$E$136,0),MATCH(AF$21,$B$68:$L$68,1)+1)/INDEX($B$69:$L$136,MATCH('A2 Intenzita dopravy'!$F8&amp;'A2 Intenzita dopravy'!$G8&amp;'A2.1 Intenzita dopravy'!$E$19,$E$69:$E$136,0),MATCH(AF$21,$B$68:$L$68,1)))^(1/5)*AE24))),0)</f>
        <v>14497.413527365481</v>
      </c>
      <c r="AG24" s="30">
        <f>IFERROR(IF(AG$21='A2 Intenzita dopravy'!$H$5,'A2 Intenzita dopravy'!$H8,IF(AG$21&gt;=MAX($F$68:$L$68),AF24/AE24*AF24,IF(AG$21&lt;'A2 Intenzita dopravy'!$H$5,(INDEX($B$69:$L$136,MATCH('A2 Intenzita dopravy'!$F8&amp;'A2 Intenzita dopravy'!$G8&amp;'A2.1 Intenzita dopravy'!$E$19,$E$69:$E$136,0),MATCH(AG$21,$B$68:$L$68,1))/INDEX($B$69:$L$136,MATCH('A2 Intenzita dopravy'!$F8&amp;'A2 Intenzita dopravy'!$G8&amp;'A2.1 Intenzita dopravy'!$E$19,$E$69:$E$136,0),MATCH(AG$21,$B$68:$L$68,1)+1))^(1/5)*AH24,(INDEX($B$69:$L$136,MATCH('A2 Intenzita dopravy'!$F8&amp;'A2 Intenzita dopravy'!$G8&amp;'A2.1 Intenzita dopravy'!$E$19,$E$69:$E$136,0),MATCH(AG$21,$B$68:$L$68,1)+1)/INDEX($B$69:$L$136,MATCH('A2 Intenzita dopravy'!$F8&amp;'A2 Intenzita dopravy'!$G8&amp;'A2.1 Intenzita dopravy'!$E$19,$E$69:$E$136,0),MATCH(AG$21,$B$68:$L$68,1)))^(1/5)*AF24))),0)</f>
        <v>14683.338549668544</v>
      </c>
      <c r="AH24" s="30">
        <f>IFERROR(IF(AH$21='A2 Intenzita dopravy'!$H$5,'A2 Intenzita dopravy'!$H8,IF(AH$21&gt;=MAX($F$68:$L$68),AG24/AF24*AG24,IF(AH$21&lt;'A2 Intenzita dopravy'!$H$5,(INDEX($B$69:$L$136,MATCH('A2 Intenzita dopravy'!$F8&amp;'A2 Intenzita dopravy'!$G8&amp;'A2.1 Intenzita dopravy'!$E$19,$E$69:$E$136,0),MATCH(AH$21,$B$68:$L$68,1))/INDEX($B$69:$L$136,MATCH('A2 Intenzita dopravy'!$F8&amp;'A2 Intenzita dopravy'!$G8&amp;'A2.1 Intenzita dopravy'!$E$19,$E$69:$E$136,0),MATCH(AH$21,$B$68:$L$68,1)+1))^(1/5)*AI24,(INDEX($B$69:$L$136,MATCH('A2 Intenzita dopravy'!$F8&amp;'A2 Intenzita dopravy'!$G8&amp;'A2.1 Intenzita dopravy'!$E$19,$E$69:$E$136,0),MATCH(AH$21,$B$68:$L$68,1)+1)/INDEX($B$69:$L$136,MATCH('A2 Intenzita dopravy'!$F8&amp;'A2 Intenzita dopravy'!$G8&amp;'A2.1 Intenzita dopravy'!$E$19,$E$69:$E$136,0),MATCH(AH$21,$B$68:$L$68,1)))^(1/5)*AG24))),0)</f>
        <v>14871.648005157096</v>
      </c>
      <c r="AI24" s="30">
        <f>IFERROR(IF(AI$21='A2 Intenzita dopravy'!$H$5,'A2 Intenzita dopravy'!$H8,IF(AI$21&gt;=MAX($F$68:$L$68),AH24/AG24*AH24,IF(AI$21&lt;'A2 Intenzita dopravy'!$H$5,(INDEX($B$69:$L$136,MATCH('A2 Intenzita dopravy'!$F8&amp;'A2 Intenzita dopravy'!$G8&amp;'A2.1 Intenzita dopravy'!$E$19,$E$69:$E$136,0),MATCH(AI$21,$B$68:$L$68,1))/INDEX($B$69:$L$136,MATCH('A2 Intenzita dopravy'!$F8&amp;'A2 Intenzita dopravy'!$G8&amp;'A2.1 Intenzita dopravy'!$E$19,$E$69:$E$136,0),MATCH(AI$21,$B$68:$L$68,1)+1))^(1/5)*AJ24,(INDEX($B$69:$L$136,MATCH('A2 Intenzita dopravy'!$F8&amp;'A2 Intenzita dopravy'!$G8&amp;'A2.1 Intenzita dopravy'!$E$19,$E$69:$E$136,0),MATCH(AI$21,$B$68:$L$68,1)+1)/INDEX($B$69:$L$136,MATCH('A2 Intenzita dopravy'!$F8&amp;'A2 Intenzita dopravy'!$G8&amp;'A2.1 Intenzita dopravy'!$E$19,$E$69:$E$136,0),MATCH(AI$21,$B$68:$L$68,1)))^(1/5)*AH24))),0)</f>
        <v>15062.372473478488</v>
      </c>
      <c r="AJ24" s="30">
        <f>IFERROR(IF(AJ$21='A2 Intenzita dopravy'!$H$5,'A2 Intenzita dopravy'!$H8,IF(AJ$21&gt;=MAX($F$68:$L$68),AI24/AH24*AI24,IF(AJ$21&lt;'A2 Intenzita dopravy'!$H$5,(INDEX($B$69:$L$136,MATCH('A2 Intenzita dopravy'!$F8&amp;'A2 Intenzita dopravy'!$G8&amp;'A2.1 Intenzita dopravy'!$E$19,$E$69:$E$136,0),MATCH(AJ$21,$B$68:$L$68,1))/INDEX($B$69:$L$136,MATCH('A2 Intenzita dopravy'!$F8&amp;'A2 Intenzita dopravy'!$G8&amp;'A2.1 Intenzita dopravy'!$E$19,$E$69:$E$136,0),MATCH(AJ$21,$B$68:$L$68,1)+1))^(1/5)*AK24,(INDEX($B$69:$L$136,MATCH('A2 Intenzita dopravy'!$F8&amp;'A2 Intenzita dopravy'!$G8&amp;'A2.1 Intenzita dopravy'!$E$19,$E$69:$E$136,0),MATCH(AJ$21,$B$68:$L$68,1)+1)/INDEX($B$69:$L$136,MATCH('A2 Intenzita dopravy'!$F8&amp;'A2 Intenzita dopravy'!$G8&amp;'A2.1 Intenzita dopravy'!$E$19,$E$69:$E$136,0),MATCH(AJ$21,$B$68:$L$68,1)))^(1/5)*AI24))),0)</f>
        <v>15255.542926454968</v>
      </c>
      <c r="AK24" s="30">
        <f>IFERROR(IF(AK$21='A2 Intenzita dopravy'!$H$5,'A2 Intenzita dopravy'!$H8,IF(AK$21&gt;=MAX($F$68:$L$68),AJ24/AI24*AJ24,IF(AK$21&lt;'A2 Intenzita dopravy'!$H$5,(INDEX($B$69:$L$136,MATCH('A2 Intenzita dopravy'!$F8&amp;'A2 Intenzita dopravy'!$G8&amp;'A2.1 Intenzita dopravy'!$E$19,$E$69:$E$136,0),MATCH(AK$21,$B$68:$L$68,1))/INDEX($B$69:$L$136,MATCH('A2 Intenzita dopravy'!$F8&amp;'A2 Intenzita dopravy'!$G8&amp;'A2.1 Intenzita dopravy'!$E$19,$E$69:$E$136,0),MATCH(AK$21,$B$68:$L$68,1)+1))^(1/5)*AL24,(INDEX($B$69:$L$136,MATCH('A2 Intenzita dopravy'!$F8&amp;'A2 Intenzita dopravy'!$G8&amp;'A2.1 Intenzita dopravy'!$E$19,$E$69:$E$136,0),MATCH(AK$21,$B$68:$L$68,1)+1)/INDEX($B$69:$L$136,MATCH('A2 Intenzita dopravy'!$F8&amp;'A2 Intenzita dopravy'!$G8&amp;'A2.1 Intenzita dopravy'!$E$19,$E$69:$E$136,0),MATCH(AK$21,$B$68:$L$68,1)))^(1/5)*AJ24))),0)</f>
        <v>15451.190733113202</v>
      </c>
      <c r="AL24" s="30">
        <f>IFERROR(IF(AL$21='A2 Intenzita dopravy'!$H$5,'A2 Intenzita dopravy'!$H8,IF(AL$21&gt;=MAX($F$68:$L$68),AK24/AJ24*AK24,IF(AL$21&lt;'A2 Intenzita dopravy'!$H$5,(INDEX($B$69:$L$136,MATCH('A2 Intenzita dopravy'!$F8&amp;'A2 Intenzita dopravy'!$G8&amp;'A2.1 Intenzita dopravy'!$E$19,$E$69:$E$136,0),MATCH(AL$21,$B$68:$L$68,1))/INDEX($B$69:$L$136,MATCH('A2 Intenzita dopravy'!$F8&amp;'A2 Intenzita dopravy'!$G8&amp;'A2.1 Intenzita dopravy'!$E$19,$E$69:$E$136,0),MATCH(AL$21,$B$68:$L$68,1)+1))^(1/5)*AM24,(INDEX($B$69:$L$136,MATCH('A2 Intenzita dopravy'!$F8&amp;'A2 Intenzita dopravy'!$G8&amp;'A2.1 Intenzita dopravy'!$E$19,$E$69:$E$136,0),MATCH(AL$21,$B$68:$L$68,1)+1)/INDEX($B$69:$L$136,MATCH('A2 Intenzita dopravy'!$F8&amp;'A2 Intenzita dopravy'!$G8&amp;'A2.1 Intenzita dopravy'!$E$19,$E$69:$E$136,0),MATCH(AL$21,$B$68:$L$68,1)))^(1/5)*AK24))),0)</f>
        <v>15649.34766477831</v>
      </c>
      <c r="AM24" s="30">
        <f>IFERROR(IF(AM$21='A2 Intenzita dopravy'!$H$5,'A2 Intenzita dopravy'!$H8,IF(AM$21&gt;=MAX($F$68:$L$68),AL24/AK24*AL24,IF(AM$21&lt;'A2 Intenzita dopravy'!$H$5,(INDEX($B$69:$L$136,MATCH('A2 Intenzita dopravy'!$F8&amp;'A2 Intenzita dopravy'!$G8&amp;'A2.1 Intenzita dopravy'!$E$19,$E$69:$E$136,0),MATCH(AM$21,$B$68:$L$68,1))/INDEX($B$69:$L$136,MATCH('A2 Intenzita dopravy'!$F8&amp;'A2 Intenzita dopravy'!$G8&amp;'A2.1 Intenzita dopravy'!$E$19,$E$69:$E$136,0),MATCH(AM$21,$B$68:$L$68,1)+1))^(1/5)*AN24,(INDEX($B$69:$L$136,MATCH('A2 Intenzita dopravy'!$F8&amp;'A2 Intenzita dopravy'!$G8&amp;'A2.1 Intenzita dopravy'!$E$19,$E$69:$E$136,0),MATCH(AM$21,$B$68:$L$68,1)+1)/INDEX($B$69:$L$136,MATCH('A2 Intenzita dopravy'!$F8&amp;'A2 Intenzita dopravy'!$G8&amp;'A2.1 Intenzita dopravy'!$E$19,$E$69:$E$136,0),MATCH(AM$21,$B$68:$L$68,1)))^(1/5)*AL24))),0)</f>
        <v>15850.045900233214</v>
      </c>
      <c r="AN24" s="30">
        <f>IFERROR(IF(AN$21='A2 Intenzita dopravy'!$H$5,'A2 Intenzita dopravy'!$H8,IF(AN$21&gt;=MAX($F$68:$L$68),AM24/AL24*AM24,IF(AN$21&lt;'A2 Intenzita dopravy'!$H$5,(INDEX($B$69:$L$136,MATCH('A2 Intenzita dopravy'!$F8&amp;'A2 Intenzita dopravy'!$G8&amp;'A2.1 Intenzita dopravy'!$E$19,$E$69:$E$136,0),MATCH(AN$21,$B$68:$L$68,1))/INDEX($B$69:$L$136,MATCH('A2 Intenzita dopravy'!$F8&amp;'A2 Intenzita dopravy'!$G8&amp;'A2.1 Intenzita dopravy'!$E$19,$E$69:$E$136,0),MATCH(AN$21,$B$68:$L$68,1)+1))^(1/5)*AO24,(INDEX($B$69:$L$136,MATCH('A2 Intenzita dopravy'!$F8&amp;'A2 Intenzita dopravy'!$G8&amp;'A2.1 Intenzita dopravy'!$E$19,$E$69:$E$136,0),MATCH(AN$21,$B$68:$L$68,1)+1)/INDEX($B$69:$L$136,MATCH('A2 Intenzita dopravy'!$F8&amp;'A2 Intenzita dopravy'!$G8&amp;'A2.1 Intenzita dopravy'!$E$19,$E$69:$E$136,0),MATCH(AN$21,$B$68:$L$68,1)))^(1/5)*AM24))),0)</f>
        <v>16053.31803094417</v>
      </c>
      <c r="AO24" s="30">
        <f>IFERROR(IF(AO$21='A2 Intenzita dopravy'!$H$5,'A2 Intenzita dopravy'!$H8,IF(AO$21&gt;=MAX($F$68:$L$68),AN24/AM24*AN24,IF(AO$21&lt;'A2 Intenzita dopravy'!$H$5,(INDEX($B$69:$L$136,MATCH('A2 Intenzita dopravy'!$F8&amp;'A2 Intenzita dopravy'!$G8&amp;'A2.1 Intenzita dopravy'!$E$19,$E$69:$E$136,0),MATCH(AO$21,$B$68:$L$68,1))/INDEX($B$69:$L$136,MATCH('A2 Intenzita dopravy'!$F8&amp;'A2 Intenzita dopravy'!$G8&amp;'A2.1 Intenzita dopravy'!$E$19,$E$69:$E$136,0),MATCH(AO$21,$B$68:$L$68,1)+1))^(1/5)*AP24,(INDEX($B$69:$L$136,MATCH('A2 Intenzita dopravy'!$F8&amp;'A2 Intenzita dopravy'!$G8&amp;'A2.1 Intenzita dopravy'!$E$19,$E$69:$E$136,0),MATCH(AO$21,$B$68:$L$68,1)+1)/INDEX($B$69:$L$136,MATCH('A2 Intenzita dopravy'!$F8&amp;'A2 Intenzita dopravy'!$G8&amp;'A2.1 Intenzita dopravy'!$E$19,$E$69:$E$136,0),MATCH(AO$21,$B$68:$L$68,1)))^(1/5)*AN24))),0)</f>
        <v>16259.197066353314</v>
      </c>
      <c r="AP24" s="30">
        <f>IFERROR(IF(AP$21='A2 Intenzita dopravy'!$H$5,'A2 Intenzita dopravy'!$H8,IF(AP$21&gt;=MAX($F$68:$L$68),AO24/AN24*AO24,IF(AP$21&lt;'A2 Intenzita dopravy'!$H$5,(INDEX($B$69:$L$136,MATCH('A2 Intenzita dopravy'!$F8&amp;'A2 Intenzita dopravy'!$G8&amp;'A2.1 Intenzita dopravy'!$E$19,$E$69:$E$136,0),MATCH(AP$21,$B$68:$L$68,1))/INDEX($B$69:$L$136,MATCH('A2 Intenzita dopravy'!$F8&amp;'A2 Intenzita dopravy'!$G8&amp;'A2.1 Intenzita dopravy'!$E$19,$E$69:$E$136,0),MATCH(AP$21,$B$68:$L$68,1)+1))^(1/5)*AQ24,(INDEX($B$69:$L$136,MATCH('A2 Intenzita dopravy'!$F8&amp;'A2 Intenzita dopravy'!$G8&amp;'A2.1 Intenzita dopravy'!$E$19,$E$69:$E$136,0),MATCH(AP$21,$B$68:$L$68,1)+1)/INDEX($B$69:$L$136,MATCH('A2 Intenzita dopravy'!$F8&amp;'A2 Intenzita dopravy'!$G8&amp;'A2.1 Intenzita dopravy'!$E$19,$E$69:$E$136,0),MATCH(AP$21,$B$68:$L$68,1)))^(1/5)*AO24))),0)</f>
        <v>16467.716439239066</v>
      </c>
      <c r="AQ24" s="30">
        <f>IFERROR(IF(AQ$21='A2 Intenzita dopravy'!$H$5,'A2 Intenzita dopravy'!$H8,IF(AQ$21&gt;=MAX($F$68:$L$68),AP24/AO24*AP24,IF(AQ$21&lt;'A2 Intenzita dopravy'!$H$5,(INDEX($B$69:$L$136,MATCH('A2 Intenzita dopravy'!$F8&amp;'A2 Intenzita dopravy'!$G8&amp;'A2.1 Intenzita dopravy'!$E$19,$E$69:$E$136,0),MATCH(AQ$21,$B$68:$L$68,1))/INDEX($B$69:$L$136,MATCH('A2 Intenzita dopravy'!$F8&amp;'A2 Intenzita dopravy'!$G8&amp;'A2.1 Intenzita dopravy'!$E$19,$E$69:$E$136,0),MATCH(AQ$21,$B$68:$L$68,1)+1))^(1/5)*AR24,(INDEX($B$69:$L$136,MATCH('A2 Intenzita dopravy'!$F8&amp;'A2 Intenzita dopravy'!$G8&amp;'A2.1 Intenzita dopravy'!$E$19,$E$69:$E$136,0),MATCH(AQ$21,$B$68:$L$68,1)+1)/INDEX($B$69:$L$136,MATCH('A2 Intenzita dopravy'!$F8&amp;'A2 Intenzita dopravy'!$G8&amp;'A2.1 Intenzita dopravy'!$E$19,$E$69:$E$136,0),MATCH(AQ$21,$B$68:$L$68,1)))^(1/5)*AP24))),0)</f>
        <v>16678.910011145297</v>
      </c>
      <c r="AR24" s="30">
        <f>IFERROR(IF(AR$21='A2 Intenzita dopravy'!$H$5,'A2 Intenzita dopravy'!$H8,IF(AR$21&gt;=MAX($F$68:$L$68),AQ24/AP24*AQ24,IF(AR$21&lt;'A2 Intenzita dopravy'!$H$5,(INDEX($B$69:$L$136,MATCH('A2 Intenzita dopravy'!$F8&amp;'A2 Intenzita dopravy'!$G8&amp;'A2.1 Intenzita dopravy'!$E$19,$E$69:$E$136,0),MATCH(AR$21,$B$68:$L$68,1))/INDEX($B$69:$L$136,MATCH('A2 Intenzita dopravy'!$F8&amp;'A2 Intenzita dopravy'!$G8&amp;'A2.1 Intenzita dopravy'!$E$19,$E$69:$E$136,0),MATCH(AR$21,$B$68:$L$68,1)+1))^(1/5)*AS24,(INDEX($B$69:$L$136,MATCH('A2 Intenzita dopravy'!$F8&amp;'A2 Intenzita dopravy'!$G8&amp;'A2.1 Intenzita dopravy'!$E$19,$E$69:$E$136,0),MATCH(AR$21,$B$68:$L$68,1)+1)/INDEX($B$69:$L$136,MATCH('A2 Intenzita dopravy'!$F8&amp;'A2 Intenzita dopravy'!$G8&amp;'A2.1 Intenzita dopravy'!$E$19,$E$69:$E$136,0),MATCH(AR$21,$B$68:$L$68,1)))^(1/5)*AQ24))),0)</f>
        <v>16892.812077880128</v>
      </c>
      <c r="AS24" s="30">
        <f>IFERROR(IF(AS$21='A2 Intenzita dopravy'!$H$5,'A2 Intenzita dopravy'!$H8,IF(AS$21&gt;=MAX($F$68:$L$68),AR24/AQ24*AR24,IF(AS$21&lt;'A2 Intenzita dopravy'!$H$5,(INDEX($B$69:$L$136,MATCH('A2 Intenzita dopravy'!$F8&amp;'A2 Intenzita dopravy'!$G8&amp;'A2.1 Intenzita dopravy'!$E$19,$E$69:$E$136,0),MATCH(AS$21,$B$68:$L$68,1))/INDEX($B$69:$L$136,MATCH('A2 Intenzita dopravy'!$F8&amp;'A2 Intenzita dopravy'!$G8&amp;'A2.1 Intenzita dopravy'!$E$19,$E$69:$E$136,0),MATCH(AS$21,$B$68:$L$68,1)+1))^(1/5)*AT24,(INDEX($B$69:$L$136,MATCH('A2 Intenzita dopravy'!$F8&amp;'A2 Intenzita dopravy'!$G8&amp;'A2.1 Intenzita dopravy'!$E$19,$E$69:$E$136,0),MATCH(AS$21,$B$68:$L$68,1)+1)/INDEX($B$69:$L$136,MATCH('A2 Intenzita dopravy'!$F8&amp;'A2 Intenzita dopravy'!$G8&amp;'A2.1 Intenzita dopravy'!$E$19,$E$69:$E$136,0),MATCH(AS$21,$B$68:$L$68,1)))^(1/5)*AR24))),0)</f>
        <v>17109.457375085229</v>
      </c>
      <c r="AT24" s="30">
        <f>IFERROR(IF(AT$21='A2 Intenzita dopravy'!$H$5,'A2 Intenzita dopravy'!$H8,IF(AT$21&gt;=MAX($F$68:$L$68),AS24/AR24*AS24,IF(AT$21&lt;'A2 Intenzita dopravy'!$H$5,(INDEX($B$69:$L$136,MATCH('A2 Intenzita dopravy'!$F8&amp;'A2 Intenzita dopravy'!$G8&amp;'A2.1 Intenzita dopravy'!$E$19,$E$69:$E$136,0),MATCH(AT$21,$B$68:$L$68,1))/INDEX($B$69:$L$136,MATCH('A2 Intenzita dopravy'!$F8&amp;'A2 Intenzita dopravy'!$G8&amp;'A2.1 Intenzita dopravy'!$E$19,$E$69:$E$136,0),MATCH(AT$21,$B$68:$L$68,1)+1))^(1/5)*AU24,(INDEX($B$69:$L$136,MATCH('A2 Intenzita dopravy'!$F8&amp;'A2 Intenzita dopravy'!$G8&amp;'A2.1 Intenzita dopravy'!$E$19,$E$69:$E$136,0),MATCH(AT$21,$B$68:$L$68,1)+1)/INDEX($B$69:$L$136,MATCH('A2 Intenzita dopravy'!$F8&amp;'A2 Intenzita dopravy'!$G8&amp;'A2.1 Intenzita dopravy'!$E$19,$E$69:$E$136,0),MATCH(AT$21,$B$68:$L$68,1)))^(1/5)*AS24))),0)</f>
        <v>17328.881083876553</v>
      </c>
      <c r="AU24" s="30">
        <f>IFERROR(IF(AU$21='A2 Intenzita dopravy'!$H$5,'A2 Intenzita dopravy'!$H8,IF(AU$21&gt;=MAX($F$68:$L$68),AT24/AS24*AT24,IF(AU$21&lt;'A2 Intenzita dopravy'!$H$5,(INDEX($B$69:$L$136,MATCH('A2 Intenzita dopravy'!$F8&amp;'A2 Intenzita dopravy'!$G8&amp;'A2.1 Intenzita dopravy'!$E$19,$E$69:$E$136,0),MATCH(AU$21,$B$68:$L$68,1))/INDEX($B$69:$L$136,MATCH('A2 Intenzita dopravy'!$F8&amp;'A2 Intenzita dopravy'!$G8&amp;'A2.1 Intenzita dopravy'!$E$19,$E$69:$E$136,0),MATCH(AU$21,$B$68:$L$68,1)+1))^(1/5)*AV24,(INDEX($B$69:$L$136,MATCH('A2 Intenzita dopravy'!$F8&amp;'A2 Intenzita dopravy'!$G8&amp;'A2.1 Intenzita dopravy'!$E$19,$E$69:$E$136,0),MATCH(AU$21,$B$68:$L$68,1)+1)/INDEX($B$69:$L$136,MATCH('A2 Intenzita dopravy'!$F8&amp;'A2 Intenzita dopravy'!$G8&amp;'A2.1 Intenzita dopravy'!$E$19,$E$69:$E$136,0),MATCH(AU$21,$B$68:$L$68,1)))^(1/5)*AT24))),0)</f>
        <v>17551.11883655742</v>
      </c>
      <c r="AV24" s="30">
        <f>IFERROR(IF(AV$21='A2 Intenzita dopravy'!$H$5,'A2 Intenzita dopravy'!$H8,IF(AV$21&gt;=MAX($F$68:$L$68),AU24/AT24*AU24,IF(AV$21&lt;'A2 Intenzita dopravy'!$H$5,(INDEX($B$69:$L$136,MATCH('A2 Intenzita dopravy'!$F8&amp;'A2 Intenzita dopravy'!$G8&amp;'A2.1 Intenzita dopravy'!$E$19,$E$69:$E$136,0),MATCH(AV$21,$B$68:$L$68,1))/INDEX($B$69:$L$136,MATCH('A2 Intenzita dopravy'!$F8&amp;'A2 Intenzita dopravy'!$G8&amp;'A2.1 Intenzita dopravy'!$E$19,$E$69:$E$136,0),MATCH(AV$21,$B$68:$L$68,1)+1))^(1/5)*AW24,(INDEX($B$69:$L$136,MATCH('A2 Intenzita dopravy'!$F8&amp;'A2 Intenzita dopravy'!$G8&amp;'A2.1 Intenzita dopravy'!$E$19,$E$69:$E$136,0),MATCH(AV$21,$B$68:$L$68,1)+1)/INDEX($B$69:$L$136,MATCH('A2 Intenzita dopravy'!$F8&amp;'A2 Intenzita dopravy'!$G8&amp;'A2.1 Intenzita dopravy'!$E$19,$E$69:$E$136,0),MATCH(AV$21,$B$68:$L$68,1)))^(1/5)*AU24))),0)</f>
        <v>17776.206722404851</v>
      </c>
      <c r="AW24" s="30">
        <f>IFERROR(IF(AW$21='A2 Intenzita dopravy'!$H$5,'A2 Intenzita dopravy'!$H8,IF(AW$21&gt;=MAX($F$68:$L$68),AV24/AU24*AV24,IF(AW$21&lt;'A2 Intenzita dopravy'!$H$5,(INDEX($B$69:$L$136,MATCH('A2 Intenzita dopravy'!$F8&amp;'A2 Intenzita dopravy'!$G8&amp;'A2.1 Intenzita dopravy'!$E$19,$E$69:$E$136,0),MATCH(AW$21,$B$68:$L$68,1))/INDEX($B$69:$L$136,MATCH('A2 Intenzita dopravy'!$F8&amp;'A2 Intenzita dopravy'!$G8&amp;'A2.1 Intenzita dopravy'!$E$19,$E$69:$E$136,0),MATCH(AW$21,$B$68:$L$68,1)+1))^(1/5)*AX24,(INDEX($B$69:$L$136,MATCH('A2 Intenzita dopravy'!$F8&amp;'A2 Intenzita dopravy'!$G8&amp;'A2.1 Intenzita dopravy'!$E$19,$E$69:$E$136,0),MATCH(AW$21,$B$68:$L$68,1)+1)/INDEX($B$69:$L$136,MATCH('A2 Intenzita dopravy'!$F8&amp;'A2 Intenzita dopravy'!$G8&amp;'A2.1 Intenzita dopravy'!$E$19,$E$69:$E$136,0),MATCH(AW$21,$B$68:$L$68,1)))^(1/5)*AV24))),0)</f>
        <v>18004.181293530131</v>
      </c>
      <c r="AX24" s="30">
        <f>IFERROR(IF(AX$21='A2 Intenzita dopravy'!$H$5,'A2 Intenzita dopravy'!$H8,IF(AX$21&gt;=MAX($F$68:$L$68),AW24/AV24*AW24,IF(AX$21&lt;'A2 Intenzita dopravy'!$H$5,(INDEX($B$69:$L$136,MATCH('A2 Intenzita dopravy'!$F8&amp;'A2 Intenzita dopravy'!$G8&amp;'A2.1 Intenzita dopravy'!$E$19,$E$69:$E$136,0),MATCH(AX$21,$B$68:$L$68,1))/INDEX($B$69:$L$136,MATCH('A2 Intenzita dopravy'!$F8&amp;'A2 Intenzita dopravy'!$G8&amp;'A2.1 Intenzita dopravy'!$E$19,$E$69:$E$136,0),MATCH(AX$21,$B$68:$L$68,1)+1))^(1/5)*AY24,(INDEX($B$69:$L$136,MATCH('A2 Intenzita dopravy'!$F8&amp;'A2 Intenzita dopravy'!$G8&amp;'A2.1 Intenzita dopravy'!$E$19,$E$69:$E$136,0),MATCH(AX$21,$B$68:$L$68,1)+1)/INDEX($B$69:$L$136,MATCH('A2 Intenzita dopravy'!$F8&amp;'A2 Intenzita dopravy'!$G8&amp;'A2.1 Intenzita dopravy'!$E$19,$E$69:$E$136,0),MATCH(AX$21,$B$68:$L$68,1)))^(1/5)*AW24))),0)</f>
        <v>18235.079570814512</v>
      </c>
      <c r="AY24" s="30">
        <f>IFERROR(IF(AY$21='A2 Intenzita dopravy'!$H$5,'A2 Intenzita dopravy'!$H8,IF(AY$21&gt;=MAX($F$68:$L$68),AX24/AW24*AX24,IF(AY$21&lt;'A2 Intenzita dopravy'!$H$5,(INDEX($B$69:$L$136,MATCH('A2 Intenzita dopravy'!$F8&amp;'A2 Intenzita dopravy'!$G8&amp;'A2.1 Intenzita dopravy'!$E$19,$E$69:$E$136,0),MATCH(AY$21,$B$68:$L$68,1))/INDEX($B$69:$L$136,MATCH('A2 Intenzita dopravy'!$F8&amp;'A2 Intenzita dopravy'!$G8&amp;'A2.1 Intenzita dopravy'!$E$19,$E$69:$E$136,0),MATCH(AY$21,$B$68:$L$68,1)+1))^(1/5)*AZ24,(INDEX($B$69:$L$136,MATCH('A2 Intenzita dopravy'!$F8&amp;'A2 Intenzita dopravy'!$G8&amp;'A2.1 Intenzita dopravy'!$E$19,$E$69:$E$136,0),MATCH(AY$21,$B$68:$L$68,1)+1)/INDEX($B$69:$L$136,MATCH('A2 Intenzita dopravy'!$F8&amp;'A2 Intenzita dopravy'!$G8&amp;'A2.1 Intenzita dopravy'!$E$19,$E$69:$E$136,0),MATCH(AY$21,$B$68:$L$68,1)))^(1/5)*AX24))),0)</f>
        <v>18468.939049921053</v>
      </c>
      <c r="AZ24" s="30">
        <f>IFERROR(IF(AZ$21='A2 Intenzita dopravy'!$H$5,'A2 Intenzita dopravy'!$H8,IF(AZ$21&gt;=MAX($F$68:$L$68),AY24/AX24*AY24,IF(AZ$21&lt;'A2 Intenzita dopravy'!$H$5,(INDEX($B$69:$L$136,MATCH('A2 Intenzita dopravy'!$F8&amp;'A2 Intenzita dopravy'!$G8&amp;'A2.1 Intenzita dopravy'!$E$19,$E$69:$E$136,0),MATCH(AZ$21,$B$68:$L$68,1))/INDEX($B$69:$L$136,MATCH('A2 Intenzita dopravy'!$F8&amp;'A2 Intenzita dopravy'!$G8&amp;'A2.1 Intenzita dopravy'!$E$19,$E$69:$E$136,0),MATCH(AZ$21,$B$68:$L$68,1)+1))^(1/5)*BA24,(INDEX($B$69:$L$136,MATCH('A2 Intenzita dopravy'!$F8&amp;'A2 Intenzita dopravy'!$G8&amp;'A2.1 Intenzita dopravy'!$E$19,$E$69:$E$136,0),MATCH(AZ$21,$B$68:$L$68,1)+1)/INDEX($B$69:$L$136,MATCH('A2 Intenzita dopravy'!$F8&amp;'A2 Intenzita dopravy'!$G8&amp;'A2.1 Intenzita dopravy'!$E$19,$E$69:$E$136,0),MATCH(AZ$21,$B$68:$L$68,1)))^(1/5)*AY24))),0)</f>
        <v>18705.797707383554</v>
      </c>
      <c r="BA24" s="30">
        <f>IFERROR(IF(BA$21='A2 Intenzita dopravy'!$H$5,'A2 Intenzita dopravy'!$H8,IF(BA$21&gt;=MAX($F$68:$L$68),AZ24/AY24*AZ24,IF(BA$21&lt;'A2 Intenzita dopravy'!$H$5,(INDEX($B$69:$L$136,MATCH('A2 Intenzita dopravy'!$F8&amp;'A2 Intenzita dopravy'!$G8&amp;'A2.1 Intenzita dopravy'!$E$19,$E$69:$E$136,0),MATCH(BA$21,$B$68:$L$68,1))/INDEX($B$69:$L$136,MATCH('A2 Intenzita dopravy'!$F8&amp;'A2 Intenzita dopravy'!$G8&amp;'A2.1 Intenzita dopravy'!$E$19,$E$69:$E$136,0),MATCH(BA$21,$B$68:$L$68,1)+1))^(1/5)*BB24,(INDEX($B$69:$L$136,MATCH('A2 Intenzita dopravy'!$F8&amp;'A2 Intenzita dopravy'!$G8&amp;'A2.1 Intenzita dopravy'!$E$19,$E$69:$E$136,0),MATCH(BA$21,$B$68:$L$68,1)+1)/INDEX($B$69:$L$136,MATCH('A2 Intenzita dopravy'!$F8&amp;'A2 Intenzita dopravy'!$G8&amp;'A2.1 Intenzita dopravy'!$E$19,$E$69:$E$136,0),MATCH(BA$21,$B$68:$L$68,1)))^(1/5)*AZ24))),0)</f>
        <v>18945.694006773581</v>
      </c>
      <c r="BB24" s="30">
        <f>IFERROR(IF(BB$21='A2 Intenzita dopravy'!$H$5,'A2 Intenzita dopravy'!$H8,IF(BB$21&gt;=MAX($F$68:$L$68),BA24/AZ24*BA24,IF(BB$21&lt;'A2 Intenzita dopravy'!$H$5,(INDEX($B$69:$L$136,MATCH('A2 Intenzita dopravy'!$F8&amp;'A2 Intenzita dopravy'!$G8&amp;'A2.1 Intenzita dopravy'!$E$19,$E$69:$E$136,0),MATCH(BB$21,$B$68:$L$68,1))/INDEX($B$69:$L$136,MATCH('A2 Intenzita dopravy'!$F8&amp;'A2 Intenzita dopravy'!$G8&amp;'A2.1 Intenzita dopravy'!$E$19,$E$69:$E$136,0),MATCH(BB$21,$B$68:$L$68,1)+1))^(1/5)*BC24,(INDEX($B$69:$L$136,MATCH('A2 Intenzita dopravy'!$F8&amp;'A2 Intenzita dopravy'!$G8&amp;'A2.1 Intenzita dopravy'!$E$19,$E$69:$E$136,0),MATCH(BB$21,$B$68:$L$68,1)+1)/INDEX($B$69:$L$136,MATCH('A2 Intenzita dopravy'!$F8&amp;'A2 Intenzita dopravy'!$G8&amp;'A2.1 Intenzita dopravy'!$E$19,$E$69:$E$136,0),MATCH(BB$21,$B$68:$L$68,1)))^(1/5)*BA24))),0)</f>
        <v>19188.666904946578</v>
      </c>
    </row>
    <row r="25" spans="2:54" x14ac:dyDescent="0.2">
      <c r="B25" s="5">
        <v>3</v>
      </c>
      <c r="C25" s="5">
        <f t="shared" ref="C25" si="4">C9</f>
        <v>90782</v>
      </c>
      <c r="D25" s="5" t="str">
        <f t="shared" si="2"/>
        <v>I/59 Tvrdošín - po OK II/520</v>
      </c>
      <c r="E25" s="30">
        <f>IFERROR(IF(E$21='A2 Intenzita dopravy'!$H$5,'A2 Intenzita dopravy'!$H9,IF(E$21&gt;=MAX($F$68:$L$68),D25/C25*D25,IF(E$21&lt;'A2 Intenzita dopravy'!$H$5,(INDEX($B$69:$L$136,MATCH('A2 Intenzita dopravy'!$F9&amp;'A2 Intenzita dopravy'!$G9&amp;'A2.1 Intenzita dopravy'!$E$19,$E$69:$E$136,0),MATCH(E$21,$B$68:$L$68,1))/INDEX($B$69:$L$136,MATCH('A2 Intenzita dopravy'!$F9&amp;'A2 Intenzita dopravy'!$G9&amp;'A2.1 Intenzita dopravy'!$E$19,$E$69:$E$136,0),MATCH(E$21,$B$68:$L$68,1)+1))^(1/5)*F25,(INDEX($B$69:$L$136,MATCH('A2 Intenzita dopravy'!$F9&amp;'A2 Intenzita dopravy'!$G9&amp;'A2.1 Intenzita dopravy'!$E$19,$E$69:$E$136,0),MATCH(E$21,$B$68:$L$68,1)+1)/INDEX($B$69:$L$136,MATCH('A2 Intenzita dopravy'!$F9&amp;'A2 Intenzita dopravy'!$G9&amp;'A2.1 Intenzita dopravy'!$E$19,$E$69:$E$136,0),MATCH(E$21,$B$68:$L$68,1)))^(1/5)*D25))),0)</f>
        <v>9987.6967194357985</v>
      </c>
      <c r="F25" s="30">
        <f>IFERROR(IF(F$21='A2 Intenzita dopravy'!$H$5,'A2 Intenzita dopravy'!$H9,IF(F$21&gt;=MAX($F$68:$L$68),E25/D25*E25,IF(F$21&lt;'A2 Intenzita dopravy'!$H$5,(INDEX($B$69:$L$136,MATCH('A2 Intenzita dopravy'!$F9&amp;'A2 Intenzita dopravy'!$G9&amp;'A2.1 Intenzita dopravy'!$E$19,$E$69:$E$136,0),MATCH(F$21,$B$68:$L$68,1))/INDEX($B$69:$L$136,MATCH('A2 Intenzita dopravy'!$F9&amp;'A2 Intenzita dopravy'!$G9&amp;'A2.1 Intenzita dopravy'!$E$19,$E$69:$E$136,0),MATCH(F$21,$B$68:$L$68,1)+1))^(1/5)*G25,(INDEX($B$69:$L$136,MATCH('A2 Intenzita dopravy'!$F9&amp;'A2 Intenzita dopravy'!$G9&amp;'A2.1 Intenzita dopravy'!$E$19,$E$69:$E$136,0),MATCH(F$21,$B$68:$L$68,1)+1)/INDEX($B$69:$L$136,MATCH('A2 Intenzita dopravy'!$F9&amp;'A2 Intenzita dopravy'!$G9&amp;'A2.1 Intenzita dopravy'!$E$19,$E$69:$E$136,0),MATCH(F$21,$B$68:$L$68,1)))^(1/5)*E25))),0)</f>
        <v>10160</v>
      </c>
      <c r="G25" s="30">
        <f>IFERROR(IF(G$21='A2 Intenzita dopravy'!$H$5,'A2 Intenzita dopravy'!$H9,IF(G$21&gt;=MAX($F$68:$L$68),F25/E25*F25,IF(G$21&lt;'A2 Intenzita dopravy'!$H$5,(INDEX($B$69:$L$136,MATCH('A2 Intenzita dopravy'!$F9&amp;'A2 Intenzita dopravy'!$G9&amp;'A2.1 Intenzita dopravy'!$E$19,$E$69:$E$136,0),MATCH(G$21,$B$68:$L$68,1))/INDEX($B$69:$L$136,MATCH('A2 Intenzita dopravy'!$F9&amp;'A2 Intenzita dopravy'!$G9&amp;'A2.1 Intenzita dopravy'!$E$19,$E$69:$E$136,0),MATCH(G$21,$B$68:$L$68,1)+1))^(1/5)*H25,(INDEX($B$69:$L$136,MATCH('A2 Intenzita dopravy'!$F9&amp;'A2 Intenzita dopravy'!$G9&amp;'A2.1 Intenzita dopravy'!$E$19,$E$69:$E$136,0),MATCH(G$21,$B$68:$L$68,1)+1)/INDEX($B$69:$L$136,MATCH('A2 Intenzita dopravy'!$F9&amp;'A2 Intenzita dopravy'!$G9&amp;'A2.1 Intenzita dopravy'!$E$19,$E$69:$E$136,0),MATCH(G$21,$B$68:$L$68,1)))^(1/5)*F25))),0)</f>
        <v>10336.941774548048</v>
      </c>
      <c r="H25" s="30">
        <f>IFERROR(IF(H$21='A2 Intenzita dopravy'!$H$5,'A2 Intenzita dopravy'!$H9,IF(H$21&gt;=MAX($F$68:$L$68),G25/F25*G25,IF(H$21&lt;'A2 Intenzita dopravy'!$H$5,(INDEX($B$69:$L$136,MATCH('A2 Intenzita dopravy'!$F9&amp;'A2 Intenzita dopravy'!$G9&amp;'A2.1 Intenzita dopravy'!$E$19,$E$69:$E$136,0),MATCH(H$21,$B$68:$L$68,1))/INDEX($B$69:$L$136,MATCH('A2 Intenzita dopravy'!$F9&amp;'A2 Intenzita dopravy'!$G9&amp;'A2.1 Intenzita dopravy'!$E$19,$E$69:$E$136,0),MATCH(H$21,$B$68:$L$68,1)+1))^(1/5)*I25,(INDEX($B$69:$L$136,MATCH('A2 Intenzita dopravy'!$F9&amp;'A2 Intenzita dopravy'!$G9&amp;'A2.1 Intenzita dopravy'!$E$19,$E$69:$E$136,0),MATCH(H$21,$B$68:$L$68,1)+1)/INDEX($B$69:$L$136,MATCH('A2 Intenzita dopravy'!$F9&amp;'A2 Intenzita dopravy'!$G9&amp;'A2.1 Intenzita dopravy'!$E$19,$E$69:$E$136,0),MATCH(H$21,$B$68:$L$68,1)))^(1/5)*G25))),0)</f>
        <v>10516.965083700448</v>
      </c>
      <c r="I25" s="30">
        <f>IFERROR(IF(I$21='A2 Intenzita dopravy'!$H$5,'A2 Intenzita dopravy'!$H9,IF(I$21&gt;=MAX($F$68:$L$68),H25/G25*H25,IF(I$21&lt;'A2 Intenzita dopravy'!$H$5,(INDEX($B$69:$L$136,MATCH('A2 Intenzita dopravy'!$F9&amp;'A2 Intenzita dopravy'!$G9&amp;'A2.1 Intenzita dopravy'!$E$19,$E$69:$E$136,0),MATCH(I$21,$B$68:$L$68,1))/INDEX($B$69:$L$136,MATCH('A2 Intenzita dopravy'!$F9&amp;'A2 Intenzita dopravy'!$G9&amp;'A2.1 Intenzita dopravy'!$E$19,$E$69:$E$136,0),MATCH(I$21,$B$68:$L$68,1)+1))^(1/5)*J25,(INDEX($B$69:$L$136,MATCH('A2 Intenzita dopravy'!$F9&amp;'A2 Intenzita dopravy'!$G9&amp;'A2.1 Intenzita dopravy'!$E$19,$E$69:$E$136,0),MATCH(I$21,$B$68:$L$68,1)+1)/INDEX($B$69:$L$136,MATCH('A2 Intenzita dopravy'!$F9&amp;'A2 Intenzita dopravy'!$G9&amp;'A2.1 Intenzita dopravy'!$E$19,$E$69:$E$136,0),MATCH(I$21,$B$68:$L$68,1)))^(1/5)*H25))),0)</f>
        <v>10700.123594012439</v>
      </c>
      <c r="J25" s="30">
        <f>IFERROR(IF(J$21='A2 Intenzita dopravy'!$H$5,'A2 Intenzita dopravy'!$H9,IF(J$21&gt;=MAX($F$68:$L$68),I25/H25*I25,IF(J$21&lt;'A2 Intenzita dopravy'!$H$5,(INDEX($B$69:$L$136,MATCH('A2 Intenzita dopravy'!$F9&amp;'A2 Intenzita dopravy'!$G9&amp;'A2.1 Intenzita dopravy'!$E$19,$E$69:$E$136,0),MATCH(J$21,$B$68:$L$68,1))/INDEX($B$69:$L$136,MATCH('A2 Intenzita dopravy'!$F9&amp;'A2 Intenzita dopravy'!$G9&amp;'A2.1 Intenzita dopravy'!$E$19,$E$69:$E$136,0),MATCH(J$21,$B$68:$L$68,1)+1))^(1/5)*K25,(INDEX($B$69:$L$136,MATCH('A2 Intenzita dopravy'!$F9&amp;'A2 Intenzita dopravy'!$G9&amp;'A2.1 Intenzita dopravy'!$E$19,$E$69:$E$136,0),MATCH(J$21,$B$68:$L$68,1)+1)/INDEX($B$69:$L$136,MATCH('A2 Intenzita dopravy'!$F9&amp;'A2 Intenzita dopravy'!$G9&amp;'A2.1 Intenzita dopravy'!$E$19,$E$69:$E$136,0),MATCH(J$21,$B$68:$L$68,1)))^(1/5)*I25))),0)</f>
        <v>10886.471906670708</v>
      </c>
      <c r="K25" s="30">
        <f>IFERROR(IF(K$21='A2 Intenzita dopravy'!$H$5,'A2 Intenzita dopravy'!$H9,IF(K$21&gt;=MAX($F$68:$L$68),J25/I25*J25,IF(K$21&lt;'A2 Intenzita dopravy'!$H$5,(INDEX($B$69:$L$136,MATCH('A2 Intenzita dopravy'!$F9&amp;'A2 Intenzita dopravy'!$G9&amp;'A2.1 Intenzita dopravy'!$E$19,$E$69:$E$136,0),MATCH(K$21,$B$68:$L$68,1))/INDEX($B$69:$L$136,MATCH('A2 Intenzita dopravy'!$F9&amp;'A2 Intenzita dopravy'!$G9&amp;'A2.1 Intenzita dopravy'!$E$19,$E$69:$E$136,0),MATCH(K$21,$B$68:$L$68,1)+1))^(1/5)*L25,(INDEX($B$69:$L$136,MATCH('A2 Intenzita dopravy'!$F9&amp;'A2 Intenzita dopravy'!$G9&amp;'A2.1 Intenzita dopravy'!$E$19,$E$69:$E$136,0),MATCH(K$21,$B$68:$L$68,1)+1)/INDEX($B$69:$L$136,MATCH('A2 Intenzita dopravy'!$F9&amp;'A2 Intenzita dopravy'!$G9&amp;'A2.1 Intenzita dopravy'!$E$19,$E$69:$E$136,0),MATCH(K$21,$B$68:$L$68,1)))^(1/5)*J25))),0)</f>
        <v>11029.974206944567</v>
      </c>
      <c r="L25" s="30">
        <f>IFERROR(IF(L$21='A2 Intenzita dopravy'!$H$5,'A2 Intenzita dopravy'!$H9,IF(L$21&gt;=MAX($F$68:$L$68),K25/J25*K25,IF(L$21&lt;'A2 Intenzita dopravy'!$H$5,(INDEX($B$69:$L$136,MATCH('A2 Intenzita dopravy'!$F9&amp;'A2 Intenzita dopravy'!$G9&amp;'A2.1 Intenzita dopravy'!$E$19,$E$69:$E$136,0),MATCH(L$21,$B$68:$L$68,1))/INDEX($B$69:$L$136,MATCH('A2 Intenzita dopravy'!$F9&amp;'A2 Intenzita dopravy'!$G9&amp;'A2.1 Intenzita dopravy'!$E$19,$E$69:$E$136,0),MATCH(L$21,$B$68:$L$68,1)+1))^(1/5)*M25,(INDEX($B$69:$L$136,MATCH('A2 Intenzita dopravy'!$F9&amp;'A2 Intenzita dopravy'!$G9&amp;'A2.1 Intenzita dopravy'!$E$19,$E$69:$E$136,0),MATCH(L$21,$B$68:$L$68,1)+1)/INDEX($B$69:$L$136,MATCH('A2 Intenzita dopravy'!$F9&amp;'A2 Intenzita dopravy'!$G9&amp;'A2.1 Intenzita dopravy'!$E$19,$E$69:$E$136,0),MATCH(L$21,$B$68:$L$68,1)))^(1/5)*K25))),0)</f>
        <v>11175.368112722987</v>
      </c>
      <c r="M25" s="30">
        <f>IFERROR(IF(M$21='A2 Intenzita dopravy'!$H$5,'A2 Intenzita dopravy'!$H9,IF(M$21&gt;=MAX($F$68:$L$68),L25/K25*L25,IF(M$21&lt;'A2 Intenzita dopravy'!$H$5,(INDEX($B$69:$L$136,MATCH('A2 Intenzita dopravy'!$F9&amp;'A2 Intenzita dopravy'!$G9&amp;'A2.1 Intenzita dopravy'!$E$19,$E$69:$E$136,0),MATCH(M$21,$B$68:$L$68,1))/INDEX($B$69:$L$136,MATCH('A2 Intenzita dopravy'!$F9&amp;'A2 Intenzita dopravy'!$G9&amp;'A2.1 Intenzita dopravy'!$E$19,$E$69:$E$136,0),MATCH(M$21,$B$68:$L$68,1)+1))^(1/5)*N25,(INDEX($B$69:$L$136,MATCH('A2 Intenzita dopravy'!$F9&amp;'A2 Intenzita dopravy'!$G9&amp;'A2.1 Intenzita dopravy'!$E$19,$E$69:$E$136,0),MATCH(M$21,$B$68:$L$68,1)+1)/INDEX($B$69:$L$136,MATCH('A2 Intenzita dopravy'!$F9&amp;'A2 Intenzita dopravy'!$G9&amp;'A2.1 Intenzita dopravy'!$E$19,$E$69:$E$136,0),MATCH(M$21,$B$68:$L$68,1)))^(1/5)*L25))),0)</f>
        <v>11322.678558598498</v>
      </c>
      <c r="N25" s="30">
        <f>IFERROR(IF(N$21='A2 Intenzita dopravy'!$H$5,'A2 Intenzita dopravy'!$H9,IF(N$21&gt;=MAX($F$68:$L$68),M25/L25*M25,IF(N$21&lt;'A2 Intenzita dopravy'!$H$5,(INDEX($B$69:$L$136,MATCH('A2 Intenzita dopravy'!$F9&amp;'A2 Intenzita dopravy'!$G9&amp;'A2.1 Intenzita dopravy'!$E$19,$E$69:$E$136,0),MATCH(N$21,$B$68:$L$68,1))/INDEX($B$69:$L$136,MATCH('A2 Intenzita dopravy'!$F9&amp;'A2 Intenzita dopravy'!$G9&amp;'A2.1 Intenzita dopravy'!$E$19,$E$69:$E$136,0),MATCH(N$21,$B$68:$L$68,1)+1))^(1/5)*O25,(INDEX($B$69:$L$136,MATCH('A2 Intenzita dopravy'!$F9&amp;'A2 Intenzita dopravy'!$G9&amp;'A2.1 Intenzita dopravy'!$E$19,$E$69:$E$136,0),MATCH(N$21,$B$68:$L$68,1)+1)/INDEX($B$69:$L$136,MATCH('A2 Intenzita dopravy'!$F9&amp;'A2 Intenzita dopravy'!$G9&amp;'A2.1 Intenzita dopravy'!$E$19,$E$69:$E$136,0),MATCH(N$21,$B$68:$L$68,1)))^(1/5)*M25))),0)</f>
        <v>11471.930807844168</v>
      </c>
      <c r="O25" s="30">
        <f>IFERROR(IF(O$21='A2 Intenzita dopravy'!$H$5,'A2 Intenzita dopravy'!$H9,IF(O$21&gt;=MAX($F$68:$L$68),N25/M25*N25,IF(O$21&lt;'A2 Intenzita dopravy'!$H$5,(INDEX($B$69:$L$136,MATCH('A2 Intenzita dopravy'!$F9&amp;'A2 Intenzita dopravy'!$G9&amp;'A2.1 Intenzita dopravy'!$E$19,$E$69:$E$136,0),MATCH(O$21,$B$68:$L$68,1))/INDEX($B$69:$L$136,MATCH('A2 Intenzita dopravy'!$F9&amp;'A2 Intenzita dopravy'!$G9&amp;'A2.1 Intenzita dopravy'!$E$19,$E$69:$E$136,0),MATCH(O$21,$B$68:$L$68,1)+1))^(1/5)*P25,(INDEX($B$69:$L$136,MATCH('A2 Intenzita dopravy'!$F9&amp;'A2 Intenzita dopravy'!$G9&amp;'A2.1 Intenzita dopravy'!$E$19,$E$69:$E$136,0),MATCH(O$21,$B$68:$L$68,1)+1)/INDEX($B$69:$L$136,MATCH('A2 Intenzita dopravy'!$F9&amp;'A2 Intenzita dopravy'!$G9&amp;'A2.1 Intenzita dopravy'!$E$19,$E$69:$E$136,0),MATCH(O$21,$B$68:$L$68,1)))^(1/5)*N25))),0)</f>
        <v>11623.150456746165</v>
      </c>
      <c r="P25" s="30">
        <f>IFERROR(IF(P$21='A2 Intenzita dopravy'!$H$5,'A2 Intenzita dopravy'!$H9,IF(P$21&gt;=MAX($F$68:$L$68),O25/N25*O25,IF(P$21&lt;'A2 Intenzita dopravy'!$H$5,(INDEX($B$69:$L$136,MATCH('A2 Intenzita dopravy'!$F9&amp;'A2 Intenzita dopravy'!$G9&amp;'A2.1 Intenzita dopravy'!$E$19,$E$69:$E$136,0),MATCH(P$21,$B$68:$L$68,1))/INDEX($B$69:$L$136,MATCH('A2 Intenzita dopravy'!$F9&amp;'A2 Intenzita dopravy'!$G9&amp;'A2.1 Intenzita dopravy'!$E$19,$E$69:$E$136,0),MATCH(P$21,$B$68:$L$68,1)+1))^(1/5)*Q25,(INDEX($B$69:$L$136,MATCH('A2 Intenzita dopravy'!$F9&amp;'A2 Intenzita dopravy'!$G9&amp;'A2.1 Intenzita dopravy'!$E$19,$E$69:$E$136,0),MATCH(P$21,$B$68:$L$68,1)+1)/INDEX($B$69:$L$136,MATCH('A2 Intenzita dopravy'!$F9&amp;'A2 Intenzita dopravy'!$G9&amp;'A2.1 Intenzita dopravy'!$E$19,$E$69:$E$136,0),MATCH(P$21,$B$68:$L$68,1)))^(1/5)*O25))),0)</f>
        <v>11782.431086172295</v>
      </c>
      <c r="Q25" s="30">
        <f>IFERROR(IF(Q$21='A2 Intenzita dopravy'!$H$5,'A2 Intenzita dopravy'!$H9,IF(Q$21&gt;=MAX($F$68:$L$68),P25/O25*P25,IF(Q$21&lt;'A2 Intenzita dopravy'!$H$5,(INDEX($B$69:$L$136,MATCH('A2 Intenzita dopravy'!$F9&amp;'A2 Intenzita dopravy'!$G9&amp;'A2.1 Intenzita dopravy'!$E$19,$E$69:$E$136,0),MATCH(Q$21,$B$68:$L$68,1))/INDEX($B$69:$L$136,MATCH('A2 Intenzita dopravy'!$F9&amp;'A2 Intenzita dopravy'!$G9&amp;'A2.1 Intenzita dopravy'!$E$19,$E$69:$E$136,0),MATCH(Q$21,$B$68:$L$68,1)+1))^(1/5)*R25,(INDEX($B$69:$L$136,MATCH('A2 Intenzita dopravy'!$F9&amp;'A2 Intenzita dopravy'!$G9&amp;'A2.1 Intenzita dopravy'!$E$19,$E$69:$E$136,0),MATCH(Q$21,$B$68:$L$68,1)+1)/INDEX($B$69:$L$136,MATCH('A2 Intenzita dopravy'!$F9&amp;'A2 Intenzita dopravy'!$G9&amp;'A2.1 Intenzita dopravy'!$E$19,$E$69:$E$136,0),MATCH(Q$21,$B$68:$L$68,1)))^(1/5)*P25))),0)</f>
        <v>11943.894455898037</v>
      </c>
      <c r="R25" s="30">
        <f>IFERROR(IF(R$21='A2 Intenzita dopravy'!$H$5,'A2 Intenzita dopravy'!$H9,IF(R$21&gt;=MAX($F$68:$L$68),Q25/P25*Q25,IF(R$21&lt;'A2 Intenzita dopravy'!$H$5,(INDEX($B$69:$L$136,MATCH('A2 Intenzita dopravy'!$F9&amp;'A2 Intenzita dopravy'!$G9&amp;'A2.1 Intenzita dopravy'!$E$19,$E$69:$E$136,0),MATCH(R$21,$B$68:$L$68,1))/INDEX($B$69:$L$136,MATCH('A2 Intenzita dopravy'!$F9&amp;'A2 Intenzita dopravy'!$G9&amp;'A2.1 Intenzita dopravy'!$E$19,$E$69:$E$136,0),MATCH(R$21,$B$68:$L$68,1)+1))^(1/5)*S25,(INDEX($B$69:$L$136,MATCH('A2 Intenzita dopravy'!$F9&amp;'A2 Intenzita dopravy'!$G9&amp;'A2.1 Intenzita dopravy'!$E$19,$E$69:$E$136,0),MATCH(R$21,$B$68:$L$68,1)+1)/INDEX($B$69:$L$136,MATCH('A2 Intenzita dopravy'!$F9&amp;'A2 Intenzita dopravy'!$G9&amp;'A2.1 Intenzita dopravy'!$E$19,$E$69:$E$136,0),MATCH(R$21,$B$68:$L$68,1)))^(1/5)*Q25))),0)</f>
        <v>12107.570477628489</v>
      </c>
      <c r="S25" s="30">
        <f>IFERROR(IF(S$21='A2 Intenzita dopravy'!$H$5,'A2 Intenzita dopravy'!$H9,IF(S$21&gt;=MAX($F$68:$L$68),R25/Q25*R25,IF(S$21&lt;'A2 Intenzita dopravy'!$H$5,(INDEX($B$69:$L$136,MATCH('A2 Intenzita dopravy'!$F9&amp;'A2 Intenzita dopravy'!$G9&amp;'A2.1 Intenzita dopravy'!$E$19,$E$69:$E$136,0),MATCH(S$21,$B$68:$L$68,1))/INDEX($B$69:$L$136,MATCH('A2 Intenzita dopravy'!$F9&amp;'A2 Intenzita dopravy'!$G9&amp;'A2.1 Intenzita dopravy'!$E$19,$E$69:$E$136,0),MATCH(S$21,$B$68:$L$68,1)+1))^(1/5)*T25,(INDEX($B$69:$L$136,MATCH('A2 Intenzita dopravy'!$F9&amp;'A2 Intenzita dopravy'!$G9&amp;'A2.1 Intenzita dopravy'!$E$19,$E$69:$E$136,0),MATCH(S$21,$B$68:$L$68,1)+1)/INDEX($B$69:$L$136,MATCH('A2 Intenzita dopravy'!$F9&amp;'A2 Intenzita dopravy'!$G9&amp;'A2.1 Intenzita dopravy'!$E$19,$E$69:$E$136,0),MATCH(S$21,$B$68:$L$68,1)))^(1/5)*R25))),0)</f>
        <v>12273.489472970976</v>
      </c>
      <c r="T25" s="30">
        <f>IFERROR(IF(T$21='A2 Intenzita dopravy'!$H$5,'A2 Intenzita dopravy'!$H9,IF(T$21&gt;=MAX($F$68:$L$68),S25/R25*S25,IF(T$21&lt;'A2 Intenzita dopravy'!$H$5,(INDEX($B$69:$L$136,MATCH('A2 Intenzita dopravy'!$F9&amp;'A2 Intenzita dopravy'!$G9&amp;'A2.1 Intenzita dopravy'!$E$19,$E$69:$E$136,0),MATCH(T$21,$B$68:$L$68,1))/INDEX($B$69:$L$136,MATCH('A2 Intenzita dopravy'!$F9&amp;'A2 Intenzita dopravy'!$G9&amp;'A2.1 Intenzita dopravy'!$E$19,$E$69:$E$136,0),MATCH(T$21,$B$68:$L$68,1)+1))^(1/5)*U25,(INDEX($B$69:$L$136,MATCH('A2 Intenzita dopravy'!$F9&amp;'A2 Intenzita dopravy'!$G9&amp;'A2.1 Intenzita dopravy'!$E$19,$E$69:$E$136,0),MATCH(T$21,$B$68:$L$68,1)+1)/INDEX($B$69:$L$136,MATCH('A2 Intenzita dopravy'!$F9&amp;'A2 Intenzita dopravy'!$G9&amp;'A2.1 Intenzita dopravy'!$E$19,$E$69:$E$136,0),MATCH(T$21,$B$68:$L$68,1)))^(1/5)*S25))),0)</f>
        <v>12441.682179052239</v>
      </c>
      <c r="U25" s="30">
        <f>IFERROR(IF(U$21='A2 Intenzita dopravy'!$H$5,'A2 Intenzita dopravy'!$H9,IF(U$21&gt;=MAX($F$68:$L$68),T25/S25*T25,IF(U$21&lt;'A2 Intenzita dopravy'!$H$5,(INDEX($B$69:$L$136,MATCH('A2 Intenzita dopravy'!$F9&amp;'A2 Intenzita dopravy'!$G9&amp;'A2.1 Intenzita dopravy'!$E$19,$E$69:$E$136,0),MATCH(U$21,$B$68:$L$68,1))/INDEX($B$69:$L$136,MATCH('A2 Intenzita dopravy'!$F9&amp;'A2 Intenzita dopravy'!$G9&amp;'A2.1 Intenzita dopravy'!$E$19,$E$69:$E$136,0),MATCH(U$21,$B$68:$L$68,1)+1))^(1/5)*V25,(INDEX($B$69:$L$136,MATCH('A2 Intenzita dopravy'!$F9&amp;'A2 Intenzita dopravy'!$G9&amp;'A2.1 Intenzita dopravy'!$E$19,$E$69:$E$136,0),MATCH(U$21,$B$68:$L$68,1)+1)/INDEX($B$69:$L$136,MATCH('A2 Intenzita dopravy'!$F9&amp;'A2 Intenzita dopravy'!$G9&amp;'A2.1 Intenzita dopravy'!$E$19,$E$69:$E$136,0),MATCH(U$21,$B$68:$L$68,1)))^(1/5)*T25))),0)</f>
        <v>12601.243057429714</v>
      </c>
      <c r="V25" s="30">
        <f>IFERROR(IF(V$21='A2 Intenzita dopravy'!$H$5,'A2 Intenzita dopravy'!$H9,IF(V$21&gt;=MAX($F$68:$L$68),U25/T25*U25,IF(V$21&lt;'A2 Intenzita dopravy'!$H$5,(INDEX($B$69:$L$136,MATCH('A2 Intenzita dopravy'!$F9&amp;'A2 Intenzita dopravy'!$G9&amp;'A2.1 Intenzita dopravy'!$E$19,$E$69:$E$136,0),MATCH(V$21,$B$68:$L$68,1))/INDEX($B$69:$L$136,MATCH('A2 Intenzita dopravy'!$F9&amp;'A2 Intenzita dopravy'!$G9&amp;'A2.1 Intenzita dopravy'!$E$19,$E$69:$E$136,0),MATCH(V$21,$B$68:$L$68,1)+1))^(1/5)*W25,(INDEX($B$69:$L$136,MATCH('A2 Intenzita dopravy'!$F9&amp;'A2 Intenzita dopravy'!$G9&amp;'A2.1 Intenzita dopravy'!$E$19,$E$69:$E$136,0),MATCH(V$21,$B$68:$L$68,1)+1)/INDEX($B$69:$L$136,MATCH('A2 Intenzita dopravy'!$F9&amp;'A2 Intenzita dopravy'!$G9&amp;'A2.1 Intenzita dopravy'!$E$19,$E$69:$E$136,0),MATCH(V$21,$B$68:$L$68,1)))^(1/5)*U25))),0)</f>
        <v>12762.850256677806</v>
      </c>
      <c r="W25" s="30">
        <f>IFERROR(IF(W$21='A2 Intenzita dopravy'!$H$5,'A2 Intenzita dopravy'!$H9,IF(W$21&gt;=MAX($F$68:$L$68),V25/U25*V25,IF(W$21&lt;'A2 Intenzita dopravy'!$H$5,(INDEX($B$69:$L$136,MATCH('A2 Intenzita dopravy'!$F9&amp;'A2 Intenzita dopravy'!$G9&amp;'A2.1 Intenzita dopravy'!$E$19,$E$69:$E$136,0),MATCH(W$21,$B$68:$L$68,1))/INDEX($B$69:$L$136,MATCH('A2 Intenzita dopravy'!$F9&amp;'A2 Intenzita dopravy'!$G9&amp;'A2.1 Intenzita dopravy'!$E$19,$E$69:$E$136,0),MATCH(W$21,$B$68:$L$68,1)+1))^(1/5)*X25,(INDEX($B$69:$L$136,MATCH('A2 Intenzita dopravy'!$F9&amp;'A2 Intenzita dopravy'!$G9&amp;'A2.1 Intenzita dopravy'!$E$19,$E$69:$E$136,0),MATCH(W$21,$B$68:$L$68,1)+1)/INDEX($B$69:$L$136,MATCH('A2 Intenzita dopravy'!$F9&amp;'A2 Intenzita dopravy'!$G9&amp;'A2.1 Intenzita dopravy'!$E$19,$E$69:$E$136,0),MATCH(W$21,$B$68:$L$68,1)))^(1/5)*V25))),0)</f>
        <v>12926.53002025386</v>
      </c>
      <c r="X25" s="30">
        <f>IFERROR(IF(X$21='A2 Intenzita dopravy'!$H$5,'A2 Intenzita dopravy'!$H9,IF(X$21&gt;=MAX($F$68:$L$68),W25/V25*W25,IF(X$21&lt;'A2 Intenzita dopravy'!$H$5,(INDEX($B$69:$L$136,MATCH('A2 Intenzita dopravy'!$F9&amp;'A2 Intenzita dopravy'!$G9&amp;'A2.1 Intenzita dopravy'!$E$19,$E$69:$E$136,0),MATCH(X$21,$B$68:$L$68,1))/INDEX($B$69:$L$136,MATCH('A2 Intenzita dopravy'!$F9&amp;'A2 Intenzita dopravy'!$G9&amp;'A2.1 Intenzita dopravy'!$E$19,$E$69:$E$136,0),MATCH(X$21,$B$68:$L$68,1)+1))^(1/5)*Y25,(INDEX($B$69:$L$136,MATCH('A2 Intenzita dopravy'!$F9&amp;'A2 Intenzita dopravy'!$G9&amp;'A2.1 Intenzita dopravy'!$E$19,$E$69:$E$136,0),MATCH(X$21,$B$68:$L$68,1)+1)/INDEX($B$69:$L$136,MATCH('A2 Intenzita dopravy'!$F9&amp;'A2 Intenzita dopravy'!$G9&amp;'A2.1 Intenzita dopravy'!$E$19,$E$69:$E$136,0),MATCH(X$21,$B$68:$L$68,1)))^(1/5)*W25))),0)</f>
        <v>13092.308928179767</v>
      </c>
      <c r="Y25" s="30">
        <f>IFERROR(IF(Y$21='A2 Intenzita dopravy'!$H$5,'A2 Intenzita dopravy'!$H9,IF(Y$21&gt;=MAX($F$68:$L$68),X25/W25*X25,IF(Y$21&lt;'A2 Intenzita dopravy'!$H$5,(INDEX($B$69:$L$136,MATCH('A2 Intenzita dopravy'!$F9&amp;'A2 Intenzita dopravy'!$G9&amp;'A2.1 Intenzita dopravy'!$E$19,$E$69:$E$136,0),MATCH(Y$21,$B$68:$L$68,1))/INDEX($B$69:$L$136,MATCH('A2 Intenzita dopravy'!$F9&amp;'A2 Intenzita dopravy'!$G9&amp;'A2.1 Intenzita dopravy'!$E$19,$E$69:$E$136,0),MATCH(Y$21,$B$68:$L$68,1)+1))^(1/5)*Z25,(INDEX($B$69:$L$136,MATCH('A2 Intenzita dopravy'!$F9&amp;'A2 Intenzita dopravy'!$G9&amp;'A2.1 Intenzita dopravy'!$E$19,$E$69:$E$136,0),MATCH(Y$21,$B$68:$L$68,1)+1)/INDEX($B$69:$L$136,MATCH('A2 Intenzita dopravy'!$F9&amp;'A2 Intenzita dopravy'!$G9&amp;'A2.1 Intenzita dopravy'!$E$19,$E$69:$E$136,0),MATCH(Y$21,$B$68:$L$68,1)))^(1/5)*X25))),0)</f>
        <v>13260.213901358302</v>
      </c>
      <c r="Z25" s="30">
        <f>IFERROR(IF(Z$21='A2 Intenzita dopravy'!$H$5,'A2 Intenzita dopravy'!$H9,IF(Z$21&gt;=MAX($F$68:$L$68),Y25/X25*Y25,IF(Z$21&lt;'A2 Intenzita dopravy'!$H$5,(INDEX($B$69:$L$136,MATCH('A2 Intenzita dopravy'!$F9&amp;'A2 Intenzita dopravy'!$G9&amp;'A2.1 Intenzita dopravy'!$E$19,$E$69:$E$136,0),MATCH(Z$21,$B$68:$L$68,1))/INDEX($B$69:$L$136,MATCH('A2 Intenzita dopravy'!$F9&amp;'A2 Intenzita dopravy'!$G9&amp;'A2.1 Intenzita dopravy'!$E$19,$E$69:$E$136,0),MATCH(Z$21,$B$68:$L$68,1)+1))^(1/5)*AA25,(INDEX($B$69:$L$136,MATCH('A2 Intenzita dopravy'!$F9&amp;'A2 Intenzita dopravy'!$G9&amp;'A2.1 Intenzita dopravy'!$E$19,$E$69:$E$136,0),MATCH(Z$21,$B$68:$L$68,1)+1)/INDEX($B$69:$L$136,MATCH('A2 Intenzita dopravy'!$F9&amp;'A2 Intenzita dopravy'!$G9&amp;'A2.1 Intenzita dopravy'!$E$19,$E$69:$E$136,0),MATCH(Z$21,$B$68:$L$68,1)))^(1/5)*Y25))),0)</f>
        <v>13430.272205944821</v>
      </c>
      <c r="AA25" s="30">
        <f>IFERROR(IF(AA$21='A2 Intenzita dopravy'!$H$5,'A2 Intenzita dopravy'!$H9,IF(AA$21&gt;=MAX($F$68:$L$68),Z25/Y25*Z25,IF(AA$21&lt;'A2 Intenzita dopravy'!$H$5,(INDEX($B$69:$L$136,MATCH('A2 Intenzita dopravy'!$F9&amp;'A2 Intenzita dopravy'!$G9&amp;'A2.1 Intenzita dopravy'!$E$19,$E$69:$E$136,0),MATCH(AA$21,$B$68:$L$68,1))/INDEX($B$69:$L$136,MATCH('A2 Intenzita dopravy'!$F9&amp;'A2 Intenzita dopravy'!$G9&amp;'A2.1 Intenzita dopravy'!$E$19,$E$69:$E$136,0),MATCH(AA$21,$B$68:$L$68,1)+1))^(1/5)*AB25,(INDEX($B$69:$L$136,MATCH('A2 Intenzita dopravy'!$F9&amp;'A2 Intenzita dopravy'!$G9&amp;'A2.1 Intenzita dopravy'!$E$19,$E$69:$E$136,0),MATCH(AA$21,$B$68:$L$68,1)+1)/INDEX($B$69:$L$136,MATCH('A2 Intenzita dopravy'!$F9&amp;'A2 Intenzita dopravy'!$G9&amp;'A2.1 Intenzita dopravy'!$E$19,$E$69:$E$136,0),MATCH(AA$21,$B$68:$L$68,1)))^(1/5)*Z25))),0)</f>
        <v>13602.511457775025</v>
      </c>
      <c r="AB25" s="30">
        <f>IFERROR(IF(AB$21='A2 Intenzita dopravy'!$H$5,'A2 Intenzita dopravy'!$H9,IF(AB$21&gt;=MAX($F$68:$L$68),AA25/Z25*AA25,IF(AB$21&lt;'A2 Intenzita dopravy'!$H$5,(INDEX($B$69:$L$136,MATCH('A2 Intenzita dopravy'!$F9&amp;'A2 Intenzita dopravy'!$G9&amp;'A2.1 Intenzita dopravy'!$E$19,$E$69:$E$136,0),MATCH(AB$21,$B$68:$L$68,1))/INDEX($B$69:$L$136,MATCH('A2 Intenzita dopravy'!$F9&amp;'A2 Intenzita dopravy'!$G9&amp;'A2.1 Intenzita dopravy'!$E$19,$E$69:$E$136,0),MATCH(AB$21,$B$68:$L$68,1)+1))^(1/5)*AC25,(INDEX($B$69:$L$136,MATCH('A2 Intenzita dopravy'!$F9&amp;'A2 Intenzita dopravy'!$G9&amp;'A2.1 Intenzita dopravy'!$E$19,$E$69:$E$136,0),MATCH(AB$21,$B$68:$L$68,1)+1)/INDEX($B$69:$L$136,MATCH('A2 Intenzita dopravy'!$F9&amp;'A2 Intenzita dopravy'!$G9&amp;'A2.1 Intenzita dopravy'!$E$19,$E$69:$E$136,0),MATCH(AB$21,$B$68:$L$68,1)))^(1/5)*AA25))),0)</f>
        <v>13776.959626849504</v>
      </c>
      <c r="AC25" s="30">
        <f>IFERROR(IF(AC$21='A2 Intenzita dopravy'!$H$5,'A2 Intenzita dopravy'!$H9,IF(AC$21&gt;=MAX($F$68:$L$68),AB25/AA25*AB25,IF(AC$21&lt;'A2 Intenzita dopravy'!$H$5,(INDEX($B$69:$L$136,MATCH('A2 Intenzita dopravy'!$F9&amp;'A2 Intenzita dopravy'!$G9&amp;'A2.1 Intenzita dopravy'!$E$19,$E$69:$E$136,0),MATCH(AC$21,$B$68:$L$68,1))/INDEX($B$69:$L$136,MATCH('A2 Intenzita dopravy'!$F9&amp;'A2 Intenzita dopravy'!$G9&amp;'A2.1 Intenzita dopravy'!$E$19,$E$69:$E$136,0),MATCH(AC$21,$B$68:$L$68,1)+1))^(1/5)*AD25,(INDEX($B$69:$L$136,MATCH('A2 Intenzita dopravy'!$F9&amp;'A2 Intenzita dopravy'!$G9&amp;'A2.1 Intenzita dopravy'!$E$19,$E$69:$E$136,0),MATCH(AC$21,$B$68:$L$68,1)+1)/INDEX($B$69:$L$136,MATCH('A2 Intenzita dopravy'!$F9&amp;'A2 Intenzita dopravy'!$G9&amp;'A2.1 Intenzita dopravy'!$E$19,$E$69:$E$136,0),MATCH(AC$21,$B$68:$L$68,1)))^(1/5)*AB25))),0)</f>
        <v>13953.6450418758</v>
      </c>
      <c r="AD25" s="30">
        <f>IFERROR(IF(AD$21='A2 Intenzita dopravy'!$H$5,'A2 Intenzita dopravy'!$H9,IF(AD$21&gt;=MAX($F$68:$L$68),AC25/AB25*AC25,IF(AD$21&lt;'A2 Intenzita dopravy'!$H$5,(INDEX($B$69:$L$136,MATCH('A2 Intenzita dopravy'!$F9&amp;'A2 Intenzita dopravy'!$G9&amp;'A2.1 Intenzita dopravy'!$E$19,$E$69:$E$136,0),MATCH(AD$21,$B$68:$L$68,1))/INDEX($B$69:$L$136,MATCH('A2 Intenzita dopravy'!$F9&amp;'A2 Intenzita dopravy'!$G9&amp;'A2.1 Intenzita dopravy'!$E$19,$E$69:$E$136,0),MATCH(AD$21,$B$68:$L$68,1)+1))^(1/5)*AE25,(INDEX($B$69:$L$136,MATCH('A2 Intenzita dopravy'!$F9&amp;'A2 Intenzita dopravy'!$G9&amp;'A2.1 Intenzita dopravy'!$E$19,$E$69:$E$136,0),MATCH(AD$21,$B$68:$L$68,1)+1)/INDEX($B$69:$L$136,MATCH('A2 Intenzita dopravy'!$F9&amp;'A2 Intenzita dopravy'!$G9&amp;'A2.1 Intenzita dopravy'!$E$19,$E$69:$E$136,0),MATCH(AD$21,$B$68:$L$68,1)))^(1/5)*AC25))),0)</f>
        <v>14132.596394868711</v>
      </c>
      <c r="AE25" s="30">
        <f>IFERROR(IF(AE$21='A2 Intenzita dopravy'!$H$5,'A2 Intenzita dopravy'!$H9,IF(AE$21&gt;=MAX($F$68:$L$68),AD25/AC25*AD25,IF(AE$21&lt;'A2 Intenzita dopravy'!$H$5,(INDEX($B$69:$L$136,MATCH('A2 Intenzita dopravy'!$F9&amp;'A2 Intenzita dopravy'!$G9&amp;'A2.1 Intenzita dopravy'!$E$19,$E$69:$E$136,0),MATCH(AE$21,$B$68:$L$68,1))/INDEX($B$69:$L$136,MATCH('A2 Intenzita dopravy'!$F9&amp;'A2 Intenzita dopravy'!$G9&amp;'A2.1 Intenzita dopravy'!$E$19,$E$69:$E$136,0),MATCH(AE$21,$B$68:$L$68,1)+1))^(1/5)*AF25,(INDEX($B$69:$L$136,MATCH('A2 Intenzita dopravy'!$F9&amp;'A2 Intenzita dopravy'!$G9&amp;'A2.1 Intenzita dopravy'!$E$19,$E$69:$E$136,0),MATCH(AE$21,$B$68:$L$68,1)+1)/INDEX($B$69:$L$136,MATCH('A2 Intenzita dopravy'!$F9&amp;'A2 Intenzita dopravy'!$G9&amp;'A2.1 Intenzita dopravy'!$E$19,$E$69:$E$136,0),MATCH(AE$21,$B$68:$L$68,1)))^(1/5)*AD25))),0)</f>
        <v>14313.842745809607</v>
      </c>
      <c r="AF25" s="30">
        <f>IFERROR(IF(AF$21='A2 Intenzita dopravy'!$H$5,'A2 Intenzita dopravy'!$H9,IF(AF$21&gt;=MAX($F$68:$L$68),AE25/AD25*AE25,IF(AF$21&lt;'A2 Intenzita dopravy'!$H$5,(INDEX($B$69:$L$136,MATCH('A2 Intenzita dopravy'!$F9&amp;'A2 Intenzita dopravy'!$G9&amp;'A2.1 Intenzita dopravy'!$E$19,$E$69:$E$136,0),MATCH(AF$21,$B$68:$L$68,1))/INDEX($B$69:$L$136,MATCH('A2 Intenzita dopravy'!$F9&amp;'A2 Intenzita dopravy'!$G9&amp;'A2.1 Intenzita dopravy'!$E$19,$E$69:$E$136,0),MATCH(AF$21,$B$68:$L$68,1)+1))^(1/5)*AG25,(INDEX($B$69:$L$136,MATCH('A2 Intenzita dopravy'!$F9&amp;'A2 Intenzita dopravy'!$G9&amp;'A2.1 Intenzita dopravy'!$E$19,$E$69:$E$136,0),MATCH(AF$21,$B$68:$L$68,1)+1)/INDEX($B$69:$L$136,MATCH('A2 Intenzita dopravy'!$F9&amp;'A2 Intenzita dopravy'!$G9&amp;'A2.1 Intenzita dopravy'!$E$19,$E$69:$E$136,0),MATCH(AF$21,$B$68:$L$68,1)))^(1/5)*AE25))),0)</f>
        <v>14497.413527365481</v>
      </c>
      <c r="AG25" s="30">
        <f>IFERROR(IF(AG$21='A2 Intenzita dopravy'!$H$5,'A2 Intenzita dopravy'!$H9,IF(AG$21&gt;=MAX($F$68:$L$68),AF25/AE25*AF25,IF(AG$21&lt;'A2 Intenzita dopravy'!$H$5,(INDEX($B$69:$L$136,MATCH('A2 Intenzita dopravy'!$F9&amp;'A2 Intenzita dopravy'!$G9&amp;'A2.1 Intenzita dopravy'!$E$19,$E$69:$E$136,0),MATCH(AG$21,$B$68:$L$68,1))/INDEX($B$69:$L$136,MATCH('A2 Intenzita dopravy'!$F9&amp;'A2 Intenzita dopravy'!$G9&amp;'A2.1 Intenzita dopravy'!$E$19,$E$69:$E$136,0),MATCH(AG$21,$B$68:$L$68,1)+1))^(1/5)*AH25,(INDEX($B$69:$L$136,MATCH('A2 Intenzita dopravy'!$F9&amp;'A2 Intenzita dopravy'!$G9&amp;'A2.1 Intenzita dopravy'!$E$19,$E$69:$E$136,0),MATCH(AG$21,$B$68:$L$68,1)+1)/INDEX($B$69:$L$136,MATCH('A2 Intenzita dopravy'!$F9&amp;'A2 Intenzita dopravy'!$G9&amp;'A2.1 Intenzita dopravy'!$E$19,$E$69:$E$136,0),MATCH(AG$21,$B$68:$L$68,1)))^(1/5)*AF25))),0)</f>
        <v>14683.338549668544</v>
      </c>
      <c r="AH25" s="30">
        <f>IFERROR(IF(AH$21='A2 Intenzita dopravy'!$H$5,'A2 Intenzita dopravy'!$H9,IF(AH$21&gt;=MAX($F$68:$L$68),AG25/AF25*AG25,IF(AH$21&lt;'A2 Intenzita dopravy'!$H$5,(INDEX($B$69:$L$136,MATCH('A2 Intenzita dopravy'!$F9&amp;'A2 Intenzita dopravy'!$G9&amp;'A2.1 Intenzita dopravy'!$E$19,$E$69:$E$136,0),MATCH(AH$21,$B$68:$L$68,1))/INDEX($B$69:$L$136,MATCH('A2 Intenzita dopravy'!$F9&amp;'A2 Intenzita dopravy'!$G9&amp;'A2.1 Intenzita dopravy'!$E$19,$E$69:$E$136,0),MATCH(AH$21,$B$68:$L$68,1)+1))^(1/5)*AI25,(INDEX($B$69:$L$136,MATCH('A2 Intenzita dopravy'!$F9&amp;'A2 Intenzita dopravy'!$G9&amp;'A2.1 Intenzita dopravy'!$E$19,$E$69:$E$136,0),MATCH(AH$21,$B$68:$L$68,1)+1)/INDEX($B$69:$L$136,MATCH('A2 Intenzita dopravy'!$F9&amp;'A2 Intenzita dopravy'!$G9&amp;'A2.1 Intenzita dopravy'!$E$19,$E$69:$E$136,0),MATCH(AH$21,$B$68:$L$68,1)))^(1/5)*AG25))),0)</f>
        <v>14871.648005157096</v>
      </c>
      <c r="AI25" s="30">
        <f>IFERROR(IF(AI$21='A2 Intenzita dopravy'!$H$5,'A2 Intenzita dopravy'!$H9,IF(AI$21&gt;=MAX($F$68:$L$68),AH25/AG25*AH25,IF(AI$21&lt;'A2 Intenzita dopravy'!$H$5,(INDEX($B$69:$L$136,MATCH('A2 Intenzita dopravy'!$F9&amp;'A2 Intenzita dopravy'!$G9&amp;'A2.1 Intenzita dopravy'!$E$19,$E$69:$E$136,0),MATCH(AI$21,$B$68:$L$68,1))/INDEX($B$69:$L$136,MATCH('A2 Intenzita dopravy'!$F9&amp;'A2 Intenzita dopravy'!$G9&amp;'A2.1 Intenzita dopravy'!$E$19,$E$69:$E$136,0),MATCH(AI$21,$B$68:$L$68,1)+1))^(1/5)*AJ25,(INDEX($B$69:$L$136,MATCH('A2 Intenzita dopravy'!$F9&amp;'A2 Intenzita dopravy'!$G9&amp;'A2.1 Intenzita dopravy'!$E$19,$E$69:$E$136,0),MATCH(AI$21,$B$68:$L$68,1)+1)/INDEX($B$69:$L$136,MATCH('A2 Intenzita dopravy'!$F9&amp;'A2 Intenzita dopravy'!$G9&amp;'A2.1 Intenzita dopravy'!$E$19,$E$69:$E$136,0),MATCH(AI$21,$B$68:$L$68,1)))^(1/5)*AH25))),0)</f>
        <v>15062.372473478488</v>
      </c>
      <c r="AJ25" s="30">
        <f>IFERROR(IF(AJ$21='A2 Intenzita dopravy'!$H$5,'A2 Intenzita dopravy'!$H9,IF(AJ$21&gt;=MAX($F$68:$L$68),AI25/AH25*AI25,IF(AJ$21&lt;'A2 Intenzita dopravy'!$H$5,(INDEX($B$69:$L$136,MATCH('A2 Intenzita dopravy'!$F9&amp;'A2 Intenzita dopravy'!$G9&amp;'A2.1 Intenzita dopravy'!$E$19,$E$69:$E$136,0),MATCH(AJ$21,$B$68:$L$68,1))/INDEX($B$69:$L$136,MATCH('A2 Intenzita dopravy'!$F9&amp;'A2 Intenzita dopravy'!$G9&amp;'A2.1 Intenzita dopravy'!$E$19,$E$69:$E$136,0),MATCH(AJ$21,$B$68:$L$68,1)+1))^(1/5)*AK25,(INDEX($B$69:$L$136,MATCH('A2 Intenzita dopravy'!$F9&amp;'A2 Intenzita dopravy'!$G9&amp;'A2.1 Intenzita dopravy'!$E$19,$E$69:$E$136,0),MATCH(AJ$21,$B$68:$L$68,1)+1)/INDEX($B$69:$L$136,MATCH('A2 Intenzita dopravy'!$F9&amp;'A2 Intenzita dopravy'!$G9&amp;'A2.1 Intenzita dopravy'!$E$19,$E$69:$E$136,0),MATCH(AJ$21,$B$68:$L$68,1)))^(1/5)*AI25))),0)</f>
        <v>15255.542926454968</v>
      </c>
      <c r="AK25" s="30">
        <f>IFERROR(IF(AK$21='A2 Intenzita dopravy'!$H$5,'A2 Intenzita dopravy'!$H9,IF(AK$21&gt;=MAX($F$68:$L$68),AJ25/AI25*AJ25,IF(AK$21&lt;'A2 Intenzita dopravy'!$H$5,(INDEX($B$69:$L$136,MATCH('A2 Intenzita dopravy'!$F9&amp;'A2 Intenzita dopravy'!$G9&amp;'A2.1 Intenzita dopravy'!$E$19,$E$69:$E$136,0),MATCH(AK$21,$B$68:$L$68,1))/INDEX($B$69:$L$136,MATCH('A2 Intenzita dopravy'!$F9&amp;'A2 Intenzita dopravy'!$G9&amp;'A2.1 Intenzita dopravy'!$E$19,$E$69:$E$136,0),MATCH(AK$21,$B$68:$L$68,1)+1))^(1/5)*AL25,(INDEX($B$69:$L$136,MATCH('A2 Intenzita dopravy'!$F9&amp;'A2 Intenzita dopravy'!$G9&amp;'A2.1 Intenzita dopravy'!$E$19,$E$69:$E$136,0),MATCH(AK$21,$B$68:$L$68,1)+1)/INDEX($B$69:$L$136,MATCH('A2 Intenzita dopravy'!$F9&amp;'A2 Intenzita dopravy'!$G9&amp;'A2.1 Intenzita dopravy'!$E$19,$E$69:$E$136,0),MATCH(AK$21,$B$68:$L$68,1)))^(1/5)*AJ25))),0)</f>
        <v>15451.190733113202</v>
      </c>
      <c r="AL25" s="30">
        <f>IFERROR(IF(AL$21='A2 Intenzita dopravy'!$H$5,'A2 Intenzita dopravy'!$H9,IF(AL$21&gt;=MAX($F$68:$L$68),AK25/AJ25*AK25,IF(AL$21&lt;'A2 Intenzita dopravy'!$H$5,(INDEX($B$69:$L$136,MATCH('A2 Intenzita dopravy'!$F9&amp;'A2 Intenzita dopravy'!$G9&amp;'A2.1 Intenzita dopravy'!$E$19,$E$69:$E$136,0),MATCH(AL$21,$B$68:$L$68,1))/INDEX($B$69:$L$136,MATCH('A2 Intenzita dopravy'!$F9&amp;'A2 Intenzita dopravy'!$G9&amp;'A2.1 Intenzita dopravy'!$E$19,$E$69:$E$136,0),MATCH(AL$21,$B$68:$L$68,1)+1))^(1/5)*AM25,(INDEX($B$69:$L$136,MATCH('A2 Intenzita dopravy'!$F9&amp;'A2 Intenzita dopravy'!$G9&amp;'A2.1 Intenzita dopravy'!$E$19,$E$69:$E$136,0),MATCH(AL$21,$B$68:$L$68,1)+1)/INDEX($B$69:$L$136,MATCH('A2 Intenzita dopravy'!$F9&amp;'A2 Intenzita dopravy'!$G9&amp;'A2.1 Intenzita dopravy'!$E$19,$E$69:$E$136,0),MATCH(AL$21,$B$68:$L$68,1)))^(1/5)*AK25))),0)</f>
        <v>15649.34766477831</v>
      </c>
      <c r="AM25" s="30">
        <f>IFERROR(IF(AM$21='A2 Intenzita dopravy'!$H$5,'A2 Intenzita dopravy'!$H9,IF(AM$21&gt;=MAX($F$68:$L$68),AL25/AK25*AL25,IF(AM$21&lt;'A2 Intenzita dopravy'!$H$5,(INDEX($B$69:$L$136,MATCH('A2 Intenzita dopravy'!$F9&amp;'A2 Intenzita dopravy'!$G9&amp;'A2.1 Intenzita dopravy'!$E$19,$E$69:$E$136,0),MATCH(AM$21,$B$68:$L$68,1))/INDEX($B$69:$L$136,MATCH('A2 Intenzita dopravy'!$F9&amp;'A2 Intenzita dopravy'!$G9&amp;'A2.1 Intenzita dopravy'!$E$19,$E$69:$E$136,0),MATCH(AM$21,$B$68:$L$68,1)+1))^(1/5)*AN25,(INDEX($B$69:$L$136,MATCH('A2 Intenzita dopravy'!$F9&amp;'A2 Intenzita dopravy'!$G9&amp;'A2.1 Intenzita dopravy'!$E$19,$E$69:$E$136,0),MATCH(AM$21,$B$68:$L$68,1)+1)/INDEX($B$69:$L$136,MATCH('A2 Intenzita dopravy'!$F9&amp;'A2 Intenzita dopravy'!$G9&amp;'A2.1 Intenzita dopravy'!$E$19,$E$69:$E$136,0),MATCH(AM$21,$B$68:$L$68,1)))^(1/5)*AL25))),0)</f>
        <v>15850.045900233214</v>
      </c>
      <c r="AN25" s="30">
        <f>IFERROR(IF(AN$21='A2 Intenzita dopravy'!$H$5,'A2 Intenzita dopravy'!$H9,IF(AN$21&gt;=MAX($F$68:$L$68),AM25/AL25*AM25,IF(AN$21&lt;'A2 Intenzita dopravy'!$H$5,(INDEX($B$69:$L$136,MATCH('A2 Intenzita dopravy'!$F9&amp;'A2 Intenzita dopravy'!$G9&amp;'A2.1 Intenzita dopravy'!$E$19,$E$69:$E$136,0),MATCH(AN$21,$B$68:$L$68,1))/INDEX($B$69:$L$136,MATCH('A2 Intenzita dopravy'!$F9&amp;'A2 Intenzita dopravy'!$G9&amp;'A2.1 Intenzita dopravy'!$E$19,$E$69:$E$136,0),MATCH(AN$21,$B$68:$L$68,1)+1))^(1/5)*AO25,(INDEX($B$69:$L$136,MATCH('A2 Intenzita dopravy'!$F9&amp;'A2 Intenzita dopravy'!$G9&amp;'A2.1 Intenzita dopravy'!$E$19,$E$69:$E$136,0),MATCH(AN$21,$B$68:$L$68,1)+1)/INDEX($B$69:$L$136,MATCH('A2 Intenzita dopravy'!$F9&amp;'A2 Intenzita dopravy'!$G9&amp;'A2.1 Intenzita dopravy'!$E$19,$E$69:$E$136,0),MATCH(AN$21,$B$68:$L$68,1)))^(1/5)*AM25))),0)</f>
        <v>16053.31803094417</v>
      </c>
      <c r="AO25" s="30">
        <f>IFERROR(IF(AO$21='A2 Intenzita dopravy'!$H$5,'A2 Intenzita dopravy'!$H9,IF(AO$21&gt;=MAX($F$68:$L$68),AN25/AM25*AN25,IF(AO$21&lt;'A2 Intenzita dopravy'!$H$5,(INDEX($B$69:$L$136,MATCH('A2 Intenzita dopravy'!$F9&amp;'A2 Intenzita dopravy'!$G9&amp;'A2.1 Intenzita dopravy'!$E$19,$E$69:$E$136,0),MATCH(AO$21,$B$68:$L$68,1))/INDEX($B$69:$L$136,MATCH('A2 Intenzita dopravy'!$F9&amp;'A2 Intenzita dopravy'!$G9&amp;'A2.1 Intenzita dopravy'!$E$19,$E$69:$E$136,0),MATCH(AO$21,$B$68:$L$68,1)+1))^(1/5)*AP25,(INDEX($B$69:$L$136,MATCH('A2 Intenzita dopravy'!$F9&amp;'A2 Intenzita dopravy'!$G9&amp;'A2.1 Intenzita dopravy'!$E$19,$E$69:$E$136,0),MATCH(AO$21,$B$68:$L$68,1)+1)/INDEX($B$69:$L$136,MATCH('A2 Intenzita dopravy'!$F9&amp;'A2 Intenzita dopravy'!$G9&amp;'A2.1 Intenzita dopravy'!$E$19,$E$69:$E$136,0),MATCH(AO$21,$B$68:$L$68,1)))^(1/5)*AN25))),0)</f>
        <v>16259.197066353314</v>
      </c>
      <c r="AP25" s="30">
        <f>IFERROR(IF(AP$21='A2 Intenzita dopravy'!$H$5,'A2 Intenzita dopravy'!$H9,IF(AP$21&gt;=MAX($F$68:$L$68),AO25/AN25*AO25,IF(AP$21&lt;'A2 Intenzita dopravy'!$H$5,(INDEX($B$69:$L$136,MATCH('A2 Intenzita dopravy'!$F9&amp;'A2 Intenzita dopravy'!$G9&amp;'A2.1 Intenzita dopravy'!$E$19,$E$69:$E$136,0),MATCH(AP$21,$B$68:$L$68,1))/INDEX($B$69:$L$136,MATCH('A2 Intenzita dopravy'!$F9&amp;'A2 Intenzita dopravy'!$G9&amp;'A2.1 Intenzita dopravy'!$E$19,$E$69:$E$136,0),MATCH(AP$21,$B$68:$L$68,1)+1))^(1/5)*AQ25,(INDEX($B$69:$L$136,MATCH('A2 Intenzita dopravy'!$F9&amp;'A2 Intenzita dopravy'!$G9&amp;'A2.1 Intenzita dopravy'!$E$19,$E$69:$E$136,0),MATCH(AP$21,$B$68:$L$68,1)+1)/INDEX($B$69:$L$136,MATCH('A2 Intenzita dopravy'!$F9&amp;'A2 Intenzita dopravy'!$G9&amp;'A2.1 Intenzita dopravy'!$E$19,$E$69:$E$136,0),MATCH(AP$21,$B$68:$L$68,1)))^(1/5)*AO25))),0)</f>
        <v>16467.716439239066</v>
      </c>
      <c r="AQ25" s="30">
        <f>IFERROR(IF(AQ$21='A2 Intenzita dopravy'!$H$5,'A2 Intenzita dopravy'!$H9,IF(AQ$21&gt;=MAX($F$68:$L$68),AP25/AO25*AP25,IF(AQ$21&lt;'A2 Intenzita dopravy'!$H$5,(INDEX($B$69:$L$136,MATCH('A2 Intenzita dopravy'!$F9&amp;'A2 Intenzita dopravy'!$G9&amp;'A2.1 Intenzita dopravy'!$E$19,$E$69:$E$136,0),MATCH(AQ$21,$B$68:$L$68,1))/INDEX($B$69:$L$136,MATCH('A2 Intenzita dopravy'!$F9&amp;'A2 Intenzita dopravy'!$G9&amp;'A2.1 Intenzita dopravy'!$E$19,$E$69:$E$136,0),MATCH(AQ$21,$B$68:$L$68,1)+1))^(1/5)*AR25,(INDEX($B$69:$L$136,MATCH('A2 Intenzita dopravy'!$F9&amp;'A2 Intenzita dopravy'!$G9&amp;'A2.1 Intenzita dopravy'!$E$19,$E$69:$E$136,0),MATCH(AQ$21,$B$68:$L$68,1)+1)/INDEX($B$69:$L$136,MATCH('A2 Intenzita dopravy'!$F9&amp;'A2 Intenzita dopravy'!$G9&amp;'A2.1 Intenzita dopravy'!$E$19,$E$69:$E$136,0),MATCH(AQ$21,$B$68:$L$68,1)))^(1/5)*AP25))),0)</f>
        <v>16678.910011145297</v>
      </c>
      <c r="AR25" s="30">
        <f>IFERROR(IF(AR$21='A2 Intenzita dopravy'!$H$5,'A2 Intenzita dopravy'!$H9,IF(AR$21&gt;=MAX($F$68:$L$68),AQ25/AP25*AQ25,IF(AR$21&lt;'A2 Intenzita dopravy'!$H$5,(INDEX($B$69:$L$136,MATCH('A2 Intenzita dopravy'!$F9&amp;'A2 Intenzita dopravy'!$G9&amp;'A2.1 Intenzita dopravy'!$E$19,$E$69:$E$136,0),MATCH(AR$21,$B$68:$L$68,1))/INDEX($B$69:$L$136,MATCH('A2 Intenzita dopravy'!$F9&amp;'A2 Intenzita dopravy'!$G9&amp;'A2.1 Intenzita dopravy'!$E$19,$E$69:$E$136,0),MATCH(AR$21,$B$68:$L$68,1)+1))^(1/5)*AS25,(INDEX($B$69:$L$136,MATCH('A2 Intenzita dopravy'!$F9&amp;'A2 Intenzita dopravy'!$G9&amp;'A2.1 Intenzita dopravy'!$E$19,$E$69:$E$136,0),MATCH(AR$21,$B$68:$L$68,1)+1)/INDEX($B$69:$L$136,MATCH('A2 Intenzita dopravy'!$F9&amp;'A2 Intenzita dopravy'!$G9&amp;'A2.1 Intenzita dopravy'!$E$19,$E$69:$E$136,0),MATCH(AR$21,$B$68:$L$68,1)))^(1/5)*AQ25))),0)</f>
        <v>16892.812077880128</v>
      </c>
      <c r="AS25" s="30">
        <f>IFERROR(IF(AS$21='A2 Intenzita dopravy'!$H$5,'A2 Intenzita dopravy'!$H9,IF(AS$21&gt;=MAX($F$68:$L$68),AR25/AQ25*AR25,IF(AS$21&lt;'A2 Intenzita dopravy'!$H$5,(INDEX($B$69:$L$136,MATCH('A2 Intenzita dopravy'!$F9&amp;'A2 Intenzita dopravy'!$G9&amp;'A2.1 Intenzita dopravy'!$E$19,$E$69:$E$136,0),MATCH(AS$21,$B$68:$L$68,1))/INDEX($B$69:$L$136,MATCH('A2 Intenzita dopravy'!$F9&amp;'A2 Intenzita dopravy'!$G9&amp;'A2.1 Intenzita dopravy'!$E$19,$E$69:$E$136,0),MATCH(AS$21,$B$68:$L$68,1)+1))^(1/5)*AT25,(INDEX($B$69:$L$136,MATCH('A2 Intenzita dopravy'!$F9&amp;'A2 Intenzita dopravy'!$G9&amp;'A2.1 Intenzita dopravy'!$E$19,$E$69:$E$136,0),MATCH(AS$21,$B$68:$L$68,1)+1)/INDEX($B$69:$L$136,MATCH('A2 Intenzita dopravy'!$F9&amp;'A2 Intenzita dopravy'!$G9&amp;'A2.1 Intenzita dopravy'!$E$19,$E$69:$E$136,0),MATCH(AS$21,$B$68:$L$68,1)))^(1/5)*AR25))),0)</f>
        <v>17109.457375085229</v>
      </c>
      <c r="AT25" s="30">
        <f>IFERROR(IF(AT$21='A2 Intenzita dopravy'!$H$5,'A2 Intenzita dopravy'!$H9,IF(AT$21&gt;=MAX($F$68:$L$68),AS25/AR25*AS25,IF(AT$21&lt;'A2 Intenzita dopravy'!$H$5,(INDEX($B$69:$L$136,MATCH('A2 Intenzita dopravy'!$F9&amp;'A2 Intenzita dopravy'!$G9&amp;'A2.1 Intenzita dopravy'!$E$19,$E$69:$E$136,0),MATCH(AT$21,$B$68:$L$68,1))/INDEX($B$69:$L$136,MATCH('A2 Intenzita dopravy'!$F9&amp;'A2 Intenzita dopravy'!$G9&amp;'A2.1 Intenzita dopravy'!$E$19,$E$69:$E$136,0),MATCH(AT$21,$B$68:$L$68,1)+1))^(1/5)*AU25,(INDEX($B$69:$L$136,MATCH('A2 Intenzita dopravy'!$F9&amp;'A2 Intenzita dopravy'!$G9&amp;'A2.1 Intenzita dopravy'!$E$19,$E$69:$E$136,0),MATCH(AT$21,$B$68:$L$68,1)+1)/INDEX($B$69:$L$136,MATCH('A2 Intenzita dopravy'!$F9&amp;'A2 Intenzita dopravy'!$G9&amp;'A2.1 Intenzita dopravy'!$E$19,$E$69:$E$136,0),MATCH(AT$21,$B$68:$L$68,1)))^(1/5)*AS25))),0)</f>
        <v>17328.881083876553</v>
      </c>
      <c r="AU25" s="30">
        <f>IFERROR(IF(AU$21='A2 Intenzita dopravy'!$H$5,'A2 Intenzita dopravy'!$H9,IF(AU$21&gt;=MAX($F$68:$L$68),AT25/AS25*AT25,IF(AU$21&lt;'A2 Intenzita dopravy'!$H$5,(INDEX($B$69:$L$136,MATCH('A2 Intenzita dopravy'!$F9&amp;'A2 Intenzita dopravy'!$G9&amp;'A2.1 Intenzita dopravy'!$E$19,$E$69:$E$136,0),MATCH(AU$21,$B$68:$L$68,1))/INDEX($B$69:$L$136,MATCH('A2 Intenzita dopravy'!$F9&amp;'A2 Intenzita dopravy'!$G9&amp;'A2.1 Intenzita dopravy'!$E$19,$E$69:$E$136,0),MATCH(AU$21,$B$68:$L$68,1)+1))^(1/5)*AV25,(INDEX($B$69:$L$136,MATCH('A2 Intenzita dopravy'!$F9&amp;'A2 Intenzita dopravy'!$G9&amp;'A2.1 Intenzita dopravy'!$E$19,$E$69:$E$136,0),MATCH(AU$21,$B$68:$L$68,1)+1)/INDEX($B$69:$L$136,MATCH('A2 Intenzita dopravy'!$F9&amp;'A2 Intenzita dopravy'!$G9&amp;'A2.1 Intenzita dopravy'!$E$19,$E$69:$E$136,0),MATCH(AU$21,$B$68:$L$68,1)))^(1/5)*AT25))),0)</f>
        <v>17551.11883655742</v>
      </c>
      <c r="AV25" s="30">
        <f>IFERROR(IF(AV$21='A2 Intenzita dopravy'!$H$5,'A2 Intenzita dopravy'!$H9,IF(AV$21&gt;=MAX($F$68:$L$68),AU25/AT25*AU25,IF(AV$21&lt;'A2 Intenzita dopravy'!$H$5,(INDEX($B$69:$L$136,MATCH('A2 Intenzita dopravy'!$F9&amp;'A2 Intenzita dopravy'!$G9&amp;'A2.1 Intenzita dopravy'!$E$19,$E$69:$E$136,0),MATCH(AV$21,$B$68:$L$68,1))/INDEX($B$69:$L$136,MATCH('A2 Intenzita dopravy'!$F9&amp;'A2 Intenzita dopravy'!$G9&amp;'A2.1 Intenzita dopravy'!$E$19,$E$69:$E$136,0),MATCH(AV$21,$B$68:$L$68,1)+1))^(1/5)*AW25,(INDEX($B$69:$L$136,MATCH('A2 Intenzita dopravy'!$F9&amp;'A2 Intenzita dopravy'!$G9&amp;'A2.1 Intenzita dopravy'!$E$19,$E$69:$E$136,0),MATCH(AV$21,$B$68:$L$68,1)+1)/INDEX($B$69:$L$136,MATCH('A2 Intenzita dopravy'!$F9&amp;'A2 Intenzita dopravy'!$G9&amp;'A2.1 Intenzita dopravy'!$E$19,$E$69:$E$136,0),MATCH(AV$21,$B$68:$L$68,1)))^(1/5)*AU25))),0)</f>
        <v>17776.206722404851</v>
      </c>
      <c r="AW25" s="30">
        <f>IFERROR(IF(AW$21='A2 Intenzita dopravy'!$H$5,'A2 Intenzita dopravy'!$H9,IF(AW$21&gt;=MAX($F$68:$L$68),AV25/AU25*AV25,IF(AW$21&lt;'A2 Intenzita dopravy'!$H$5,(INDEX($B$69:$L$136,MATCH('A2 Intenzita dopravy'!$F9&amp;'A2 Intenzita dopravy'!$G9&amp;'A2.1 Intenzita dopravy'!$E$19,$E$69:$E$136,0),MATCH(AW$21,$B$68:$L$68,1))/INDEX($B$69:$L$136,MATCH('A2 Intenzita dopravy'!$F9&amp;'A2 Intenzita dopravy'!$G9&amp;'A2.1 Intenzita dopravy'!$E$19,$E$69:$E$136,0),MATCH(AW$21,$B$68:$L$68,1)+1))^(1/5)*AX25,(INDEX($B$69:$L$136,MATCH('A2 Intenzita dopravy'!$F9&amp;'A2 Intenzita dopravy'!$G9&amp;'A2.1 Intenzita dopravy'!$E$19,$E$69:$E$136,0),MATCH(AW$21,$B$68:$L$68,1)+1)/INDEX($B$69:$L$136,MATCH('A2 Intenzita dopravy'!$F9&amp;'A2 Intenzita dopravy'!$G9&amp;'A2.1 Intenzita dopravy'!$E$19,$E$69:$E$136,0),MATCH(AW$21,$B$68:$L$68,1)))^(1/5)*AV25))),0)</f>
        <v>18004.181293530131</v>
      </c>
      <c r="AX25" s="30">
        <f>IFERROR(IF(AX$21='A2 Intenzita dopravy'!$H$5,'A2 Intenzita dopravy'!$H9,IF(AX$21&gt;=MAX($F$68:$L$68),AW25/AV25*AW25,IF(AX$21&lt;'A2 Intenzita dopravy'!$H$5,(INDEX($B$69:$L$136,MATCH('A2 Intenzita dopravy'!$F9&amp;'A2 Intenzita dopravy'!$G9&amp;'A2.1 Intenzita dopravy'!$E$19,$E$69:$E$136,0),MATCH(AX$21,$B$68:$L$68,1))/INDEX($B$69:$L$136,MATCH('A2 Intenzita dopravy'!$F9&amp;'A2 Intenzita dopravy'!$G9&amp;'A2.1 Intenzita dopravy'!$E$19,$E$69:$E$136,0),MATCH(AX$21,$B$68:$L$68,1)+1))^(1/5)*AY25,(INDEX($B$69:$L$136,MATCH('A2 Intenzita dopravy'!$F9&amp;'A2 Intenzita dopravy'!$G9&amp;'A2.1 Intenzita dopravy'!$E$19,$E$69:$E$136,0),MATCH(AX$21,$B$68:$L$68,1)+1)/INDEX($B$69:$L$136,MATCH('A2 Intenzita dopravy'!$F9&amp;'A2 Intenzita dopravy'!$G9&amp;'A2.1 Intenzita dopravy'!$E$19,$E$69:$E$136,0),MATCH(AX$21,$B$68:$L$68,1)))^(1/5)*AW25))),0)</f>
        <v>18235.079570814512</v>
      </c>
      <c r="AY25" s="30">
        <f>IFERROR(IF(AY$21='A2 Intenzita dopravy'!$H$5,'A2 Intenzita dopravy'!$H9,IF(AY$21&gt;=MAX($F$68:$L$68),AX25/AW25*AX25,IF(AY$21&lt;'A2 Intenzita dopravy'!$H$5,(INDEX($B$69:$L$136,MATCH('A2 Intenzita dopravy'!$F9&amp;'A2 Intenzita dopravy'!$G9&amp;'A2.1 Intenzita dopravy'!$E$19,$E$69:$E$136,0),MATCH(AY$21,$B$68:$L$68,1))/INDEX($B$69:$L$136,MATCH('A2 Intenzita dopravy'!$F9&amp;'A2 Intenzita dopravy'!$G9&amp;'A2.1 Intenzita dopravy'!$E$19,$E$69:$E$136,0),MATCH(AY$21,$B$68:$L$68,1)+1))^(1/5)*AZ25,(INDEX($B$69:$L$136,MATCH('A2 Intenzita dopravy'!$F9&amp;'A2 Intenzita dopravy'!$G9&amp;'A2.1 Intenzita dopravy'!$E$19,$E$69:$E$136,0),MATCH(AY$21,$B$68:$L$68,1)+1)/INDEX($B$69:$L$136,MATCH('A2 Intenzita dopravy'!$F9&amp;'A2 Intenzita dopravy'!$G9&amp;'A2.1 Intenzita dopravy'!$E$19,$E$69:$E$136,0),MATCH(AY$21,$B$68:$L$68,1)))^(1/5)*AX25))),0)</f>
        <v>18468.939049921053</v>
      </c>
      <c r="AZ25" s="30">
        <f>IFERROR(IF(AZ$21='A2 Intenzita dopravy'!$H$5,'A2 Intenzita dopravy'!$H9,IF(AZ$21&gt;=MAX($F$68:$L$68),AY25/AX25*AY25,IF(AZ$21&lt;'A2 Intenzita dopravy'!$H$5,(INDEX($B$69:$L$136,MATCH('A2 Intenzita dopravy'!$F9&amp;'A2 Intenzita dopravy'!$G9&amp;'A2.1 Intenzita dopravy'!$E$19,$E$69:$E$136,0),MATCH(AZ$21,$B$68:$L$68,1))/INDEX($B$69:$L$136,MATCH('A2 Intenzita dopravy'!$F9&amp;'A2 Intenzita dopravy'!$G9&amp;'A2.1 Intenzita dopravy'!$E$19,$E$69:$E$136,0),MATCH(AZ$21,$B$68:$L$68,1)+1))^(1/5)*BA25,(INDEX($B$69:$L$136,MATCH('A2 Intenzita dopravy'!$F9&amp;'A2 Intenzita dopravy'!$G9&amp;'A2.1 Intenzita dopravy'!$E$19,$E$69:$E$136,0),MATCH(AZ$21,$B$68:$L$68,1)+1)/INDEX($B$69:$L$136,MATCH('A2 Intenzita dopravy'!$F9&amp;'A2 Intenzita dopravy'!$G9&amp;'A2.1 Intenzita dopravy'!$E$19,$E$69:$E$136,0),MATCH(AZ$21,$B$68:$L$68,1)))^(1/5)*AY25))),0)</f>
        <v>18705.797707383554</v>
      </c>
      <c r="BA25" s="30">
        <f>IFERROR(IF(BA$21='A2 Intenzita dopravy'!$H$5,'A2 Intenzita dopravy'!$H9,IF(BA$21&gt;=MAX($F$68:$L$68),AZ25/AY25*AZ25,IF(BA$21&lt;'A2 Intenzita dopravy'!$H$5,(INDEX($B$69:$L$136,MATCH('A2 Intenzita dopravy'!$F9&amp;'A2 Intenzita dopravy'!$G9&amp;'A2.1 Intenzita dopravy'!$E$19,$E$69:$E$136,0),MATCH(BA$21,$B$68:$L$68,1))/INDEX($B$69:$L$136,MATCH('A2 Intenzita dopravy'!$F9&amp;'A2 Intenzita dopravy'!$G9&amp;'A2.1 Intenzita dopravy'!$E$19,$E$69:$E$136,0),MATCH(BA$21,$B$68:$L$68,1)+1))^(1/5)*BB25,(INDEX($B$69:$L$136,MATCH('A2 Intenzita dopravy'!$F9&amp;'A2 Intenzita dopravy'!$G9&amp;'A2.1 Intenzita dopravy'!$E$19,$E$69:$E$136,0),MATCH(BA$21,$B$68:$L$68,1)+1)/INDEX($B$69:$L$136,MATCH('A2 Intenzita dopravy'!$F9&amp;'A2 Intenzita dopravy'!$G9&amp;'A2.1 Intenzita dopravy'!$E$19,$E$69:$E$136,0),MATCH(BA$21,$B$68:$L$68,1)))^(1/5)*AZ25))),0)</f>
        <v>18945.694006773581</v>
      </c>
      <c r="BB25" s="30">
        <f>IFERROR(IF(BB$21='A2 Intenzita dopravy'!$H$5,'A2 Intenzita dopravy'!$H9,IF(BB$21&gt;=MAX($F$68:$L$68),BA25/AZ25*BA25,IF(BB$21&lt;'A2 Intenzita dopravy'!$H$5,(INDEX($B$69:$L$136,MATCH('A2 Intenzita dopravy'!$F9&amp;'A2 Intenzita dopravy'!$G9&amp;'A2.1 Intenzita dopravy'!$E$19,$E$69:$E$136,0),MATCH(BB$21,$B$68:$L$68,1))/INDEX($B$69:$L$136,MATCH('A2 Intenzita dopravy'!$F9&amp;'A2 Intenzita dopravy'!$G9&amp;'A2.1 Intenzita dopravy'!$E$19,$E$69:$E$136,0),MATCH(BB$21,$B$68:$L$68,1)+1))^(1/5)*BC25,(INDEX($B$69:$L$136,MATCH('A2 Intenzita dopravy'!$F9&amp;'A2 Intenzita dopravy'!$G9&amp;'A2.1 Intenzita dopravy'!$E$19,$E$69:$E$136,0),MATCH(BB$21,$B$68:$L$68,1)+1)/INDEX($B$69:$L$136,MATCH('A2 Intenzita dopravy'!$F9&amp;'A2 Intenzita dopravy'!$G9&amp;'A2.1 Intenzita dopravy'!$E$19,$E$69:$E$136,0),MATCH(BB$21,$B$68:$L$68,1)))^(1/5)*BA25))),0)</f>
        <v>19188.666904946578</v>
      </c>
    </row>
    <row r="26" spans="2:54" x14ac:dyDescent="0.2">
      <c r="B26" s="5">
        <v>4</v>
      </c>
      <c r="C26" s="5">
        <f t="shared" ref="C26" si="5">C10</f>
        <v>90783</v>
      </c>
      <c r="D26" s="5" t="str">
        <f t="shared" si="2"/>
        <v>I/59 Tvrdošín - centrum</v>
      </c>
      <c r="E26" s="30">
        <f>IFERROR(IF(E$21='A2 Intenzita dopravy'!$H$5,'A2 Intenzita dopravy'!$H10,IF(E$21&gt;=MAX($F$68:$L$68),D26/C26*D26,IF(E$21&lt;'A2 Intenzita dopravy'!$H$5,(INDEX($B$69:$L$136,MATCH('A2 Intenzita dopravy'!$F10&amp;'A2 Intenzita dopravy'!$G10&amp;'A2.1 Intenzita dopravy'!$E$19,$E$69:$E$136,0),MATCH(E$21,$B$68:$L$68,1))/INDEX($B$69:$L$136,MATCH('A2 Intenzita dopravy'!$F10&amp;'A2 Intenzita dopravy'!$G10&amp;'A2.1 Intenzita dopravy'!$E$19,$E$69:$E$136,0),MATCH(E$21,$B$68:$L$68,1)+1))^(1/5)*F26,(INDEX($B$69:$L$136,MATCH('A2 Intenzita dopravy'!$F10&amp;'A2 Intenzita dopravy'!$G10&amp;'A2.1 Intenzita dopravy'!$E$19,$E$69:$E$136,0),MATCH(E$21,$B$68:$L$68,1)+1)/INDEX($B$69:$L$136,MATCH('A2 Intenzita dopravy'!$F10&amp;'A2 Intenzita dopravy'!$G10&amp;'A2.1 Intenzita dopravy'!$E$19,$E$69:$E$136,0),MATCH(E$21,$B$68:$L$68,1)))^(1/5)*D26))),0)</f>
        <v>10931.416094500597</v>
      </c>
      <c r="F26" s="30">
        <f>IFERROR(IF(F$21='A2 Intenzita dopravy'!$H$5,'A2 Intenzita dopravy'!$H10,IF(F$21&gt;=MAX($F$68:$L$68),E26/D26*E26,IF(F$21&lt;'A2 Intenzita dopravy'!$H$5,(INDEX($B$69:$L$136,MATCH('A2 Intenzita dopravy'!$F10&amp;'A2 Intenzita dopravy'!$G10&amp;'A2.1 Intenzita dopravy'!$E$19,$E$69:$E$136,0),MATCH(F$21,$B$68:$L$68,1))/INDEX($B$69:$L$136,MATCH('A2 Intenzita dopravy'!$F10&amp;'A2 Intenzita dopravy'!$G10&amp;'A2.1 Intenzita dopravy'!$E$19,$E$69:$E$136,0),MATCH(F$21,$B$68:$L$68,1)+1))^(1/5)*G26,(INDEX($B$69:$L$136,MATCH('A2 Intenzita dopravy'!$F10&amp;'A2 Intenzita dopravy'!$G10&amp;'A2.1 Intenzita dopravy'!$E$19,$E$69:$E$136,0),MATCH(F$21,$B$68:$L$68,1)+1)/INDEX($B$69:$L$136,MATCH('A2 Intenzita dopravy'!$F10&amp;'A2 Intenzita dopravy'!$G10&amp;'A2.1 Intenzita dopravy'!$E$19,$E$69:$E$136,0),MATCH(F$21,$B$68:$L$68,1)))^(1/5)*E26))),0)</f>
        <v>11120</v>
      </c>
      <c r="G26" s="30">
        <f>IFERROR(IF(G$21='A2 Intenzita dopravy'!$H$5,'A2 Intenzita dopravy'!$H10,IF(G$21&gt;=MAX($F$68:$L$68),F26/E26*F26,IF(G$21&lt;'A2 Intenzita dopravy'!$H$5,(INDEX($B$69:$L$136,MATCH('A2 Intenzita dopravy'!$F10&amp;'A2 Intenzita dopravy'!$G10&amp;'A2.1 Intenzita dopravy'!$E$19,$E$69:$E$136,0),MATCH(G$21,$B$68:$L$68,1))/INDEX($B$69:$L$136,MATCH('A2 Intenzita dopravy'!$F10&amp;'A2 Intenzita dopravy'!$G10&amp;'A2.1 Intenzita dopravy'!$E$19,$E$69:$E$136,0),MATCH(G$21,$B$68:$L$68,1)+1))^(1/5)*H26,(INDEX($B$69:$L$136,MATCH('A2 Intenzita dopravy'!$F10&amp;'A2 Intenzita dopravy'!$G10&amp;'A2.1 Intenzita dopravy'!$E$19,$E$69:$E$136,0),MATCH(G$21,$B$68:$L$68,1)+1)/INDEX($B$69:$L$136,MATCH('A2 Intenzita dopravy'!$F10&amp;'A2 Intenzita dopravy'!$G10&amp;'A2.1 Intenzita dopravy'!$E$19,$E$69:$E$136,0),MATCH(G$21,$B$68:$L$68,1)))^(1/5)*F26))),0)</f>
        <v>11313.660682379361</v>
      </c>
      <c r="H26" s="30">
        <f>IFERROR(IF(H$21='A2 Intenzita dopravy'!$H$5,'A2 Intenzita dopravy'!$H10,IF(H$21&gt;=MAX($F$68:$L$68),G26/F26*G26,IF(H$21&lt;'A2 Intenzita dopravy'!$H$5,(INDEX($B$69:$L$136,MATCH('A2 Intenzita dopravy'!$F10&amp;'A2 Intenzita dopravy'!$G10&amp;'A2.1 Intenzita dopravy'!$E$19,$E$69:$E$136,0),MATCH(H$21,$B$68:$L$68,1))/INDEX($B$69:$L$136,MATCH('A2 Intenzita dopravy'!$F10&amp;'A2 Intenzita dopravy'!$G10&amp;'A2.1 Intenzita dopravy'!$E$19,$E$69:$E$136,0),MATCH(H$21,$B$68:$L$68,1)+1))^(1/5)*I26,(INDEX($B$69:$L$136,MATCH('A2 Intenzita dopravy'!$F10&amp;'A2 Intenzita dopravy'!$G10&amp;'A2.1 Intenzita dopravy'!$E$19,$E$69:$E$136,0),MATCH(H$21,$B$68:$L$68,1)+1)/INDEX($B$69:$L$136,MATCH('A2 Intenzita dopravy'!$F10&amp;'A2 Intenzita dopravy'!$G10&amp;'A2.1 Intenzita dopravy'!$E$19,$E$69:$E$136,0),MATCH(H$21,$B$68:$L$68,1)))^(1/5)*G26))),0)</f>
        <v>11510.694067987106</v>
      </c>
      <c r="I26" s="30">
        <f>IFERROR(IF(I$21='A2 Intenzita dopravy'!$H$5,'A2 Intenzita dopravy'!$H10,IF(I$21&gt;=MAX($F$68:$L$68),H26/G26*H26,IF(I$21&lt;'A2 Intenzita dopravy'!$H$5,(INDEX($B$69:$L$136,MATCH('A2 Intenzita dopravy'!$F10&amp;'A2 Intenzita dopravy'!$G10&amp;'A2.1 Intenzita dopravy'!$E$19,$E$69:$E$136,0),MATCH(I$21,$B$68:$L$68,1))/INDEX($B$69:$L$136,MATCH('A2 Intenzita dopravy'!$F10&amp;'A2 Intenzita dopravy'!$G10&amp;'A2.1 Intenzita dopravy'!$E$19,$E$69:$E$136,0),MATCH(I$21,$B$68:$L$68,1)+1))^(1/5)*J26,(INDEX($B$69:$L$136,MATCH('A2 Intenzita dopravy'!$F10&amp;'A2 Intenzita dopravy'!$G10&amp;'A2.1 Intenzita dopravy'!$E$19,$E$69:$E$136,0),MATCH(I$21,$B$68:$L$68,1)+1)/INDEX($B$69:$L$136,MATCH('A2 Intenzita dopravy'!$F10&amp;'A2 Intenzita dopravy'!$G10&amp;'A2.1 Intenzita dopravy'!$E$19,$E$69:$E$136,0),MATCH(I$21,$B$68:$L$68,1)))^(1/5)*H26))),0)</f>
        <v>11711.158894234088</v>
      </c>
      <c r="J26" s="30">
        <f>IFERROR(IF(J$21='A2 Intenzita dopravy'!$H$5,'A2 Intenzita dopravy'!$H10,IF(J$21&gt;=MAX($F$68:$L$68),I26/H26*I26,IF(J$21&lt;'A2 Intenzita dopravy'!$H$5,(INDEX($B$69:$L$136,MATCH('A2 Intenzita dopravy'!$F10&amp;'A2 Intenzita dopravy'!$G10&amp;'A2.1 Intenzita dopravy'!$E$19,$E$69:$E$136,0),MATCH(J$21,$B$68:$L$68,1))/INDEX($B$69:$L$136,MATCH('A2 Intenzita dopravy'!$F10&amp;'A2 Intenzita dopravy'!$G10&amp;'A2.1 Intenzita dopravy'!$E$19,$E$69:$E$136,0),MATCH(J$21,$B$68:$L$68,1)+1))^(1/5)*K26,(INDEX($B$69:$L$136,MATCH('A2 Intenzita dopravy'!$F10&amp;'A2 Intenzita dopravy'!$G10&amp;'A2.1 Intenzita dopravy'!$E$19,$E$69:$E$136,0),MATCH(J$21,$B$68:$L$68,1)+1)/INDEX($B$69:$L$136,MATCH('A2 Intenzita dopravy'!$F10&amp;'A2 Intenzita dopravy'!$G10&amp;'A2.1 Intenzita dopravy'!$E$19,$E$69:$E$136,0),MATCH(J$21,$B$68:$L$68,1)))^(1/5)*I26))),0)</f>
        <v>11915.11492147424</v>
      </c>
      <c r="K26" s="30">
        <f>IFERROR(IF(K$21='A2 Intenzita dopravy'!$H$5,'A2 Intenzita dopravy'!$H10,IF(K$21&gt;=MAX($F$68:$L$68),J26/I26*J26,IF(K$21&lt;'A2 Intenzita dopravy'!$H$5,(INDEX($B$69:$L$136,MATCH('A2 Intenzita dopravy'!$F10&amp;'A2 Intenzita dopravy'!$G10&amp;'A2.1 Intenzita dopravy'!$E$19,$E$69:$E$136,0),MATCH(K$21,$B$68:$L$68,1))/INDEX($B$69:$L$136,MATCH('A2 Intenzita dopravy'!$F10&amp;'A2 Intenzita dopravy'!$G10&amp;'A2.1 Intenzita dopravy'!$E$19,$E$69:$E$136,0),MATCH(K$21,$B$68:$L$68,1)+1))^(1/5)*L26,(INDEX($B$69:$L$136,MATCH('A2 Intenzita dopravy'!$F10&amp;'A2 Intenzita dopravy'!$G10&amp;'A2.1 Intenzita dopravy'!$E$19,$E$69:$E$136,0),MATCH(K$21,$B$68:$L$68,1)+1)/INDEX($B$69:$L$136,MATCH('A2 Intenzita dopravy'!$F10&amp;'A2 Intenzita dopravy'!$G10&amp;'A2.1 Intenzita dopravy'!$E$19,$E$69:$E$136,0),MATCH(K$21,$B$68:$L$68,1)))^(1/5)*J26))),0)</f>
        <v>12072.176494214922</v>
      </c>
      <c r="L26" s="30">
        <f>IFERROR(IF(L$21='A2 Intenzita dopravy'!$H$5,'A2 Intenzita dopravy'!$H10,IF(L$21&gt;=MAX($F$68:$L$68),K26/J26*K26,IF(L$21&lt;'A2 Intenzita dopravy'!$H$5,(INDEX($B$69:$L$136,MATCH('A2 Intenzita dopravy'!$F10&amp;'A2 Intenzita dopravy'!$G10&amp;'A2.1 Intenzita dopravy'!$E$19,$E$69:$E$136,0),MATCH(L$21,$B$68:$L$68,1))/INDEX($B$69:$L$136,MATCH('A2 Intenzita dopravy'!$F10&amp;'A2 Intenzita dopravy'!$G10&amp;'A2.1 Intenzita dopravy'!$E$19,$E$69:$E$136,0),MATCH(L$21,$B$68:$L$68,1)+1))^(1/5)*M26,(INDEX($B$69:$L$136,MATCH('A2 Intenzita dopravy'!$F10&amp;'A2 Intenzita dopravy'!$G10&amp;'A2.1 Intenzita dopravy'!$E$19,$E$69:$E$136,0),MATCH(L$21,$B$68:$L$68,1)+1)/INDEX($B$69:$L$136,MATCH('A2 Intenzita dopravy'!$F10&amp;'A2 Intenzita dopravy'!$G10&amp;'A2.1 Intenzita dopravy'!$E$19,$E$69:$E$136,0),MATCH(L$21,$B$68:$L$68,1)))^(1/5)*K26))),0)</f>
        <v>12231.308406838547</v>
      </c>
      <c r="M26" s="30">
        <f>IFERROR(IF(M$21='A2 Intenzita dopravy'!$H$5,'A2 Intenzita dopravy'!$H10,IF(M$21&gt;=MAX($F$68:$L$68),L26/K26*L26,IF(M$21&lt;'A2 Intenzita dopravy'!$H$5,(INDEX($B$69:$L$136,MATCH('A2 Intenzita dopravy'!$F10&amp;'A2 Intenzita dopravy'!$G10&amp;'A2.1 Intenzita dopravy'!$E$19,$E$69:$E$136,0),MATCH(M$21,$B$68:$L$68,1))/INDEX($B$69:$L$136,MATCH('A2 Intenzita dopravy'!$F10&amp;'A2 Intenzita dopravy'!$G10&amp;'A2.1 Intenzita dopravy'!$E$19,$E$69:$E$136,0),MATCH(M$21,$B$68:$L$68,1)+1))^(1/5)*N26,(INDEX($B$69:$L$136,MATCH('A2 Intenzita dopravy'!$F10&amp;'A2 Intenzita dopravy'!$G10&amp;'A2.1 Intenzita dopravy'!$E$19,$E$69:$E$136,0),MATCH(M$21,$B$68:$L$68,1)+1)/INDEX($B$69:$L$136,MATCH('A2 Intenzita dopravy'!$F10&amp;'A2 Intenzita dopravy'!$G10&amp;'A2.1 Intenzita dopravy'!$E$19,$E$69:$E$136,0),MATCH(M$21,$B$68:$L$68,1)))^(1/5)*L26))),0)</f>
        <v>12392.537949962139</v>
      </c>
      <c r="N26" s="30">
        <f>IFERROR(IF(N$21='A2 Intenzita dopravy'!$H$5,'A2 Intenzita dopravy'!$H10,IF(N$21&gt;=MAX($F$68:$L$68),M26/L26*M26,IF(N$21&lt;'A2 Intenzita dopravy'!$H$5,(INDEX($B$69:$L$136,MATCH('A2 Intenzita dopravy'!$F10&amp;'A2 Intenzita dopravy'!$G10&amp;'A2.1 Intenzita dopravy'!$E$19,$E$69:$E$136,0),MATCH(N$21,$B$68:$L$68,1))/INDEX($B$69:$L$136,MATCH('A2 Intenzita dopravy'!$F10&amp;'A2 Intenzita dopravy'!$G10&amp;'A2.1 Intenzita dopravy'!$E$19,$E$69:$E$136,0),MATCH(N$21,$B$68:$L$68,1)+1))^(1/5)*O26,(INDEX($B$69:$L$136,MATCH('A2 Intenzita dopravy'!$F10&amp;'A2 Intenzita dopravy'!$G10&amp;'A2.1 Intenzita dopravy'!$E$19,$E$69:$E$136,0),MATCH(N$21,$B$68:$L$68,1)+1)/INDEX($B$69:$L$136,MATCH('A2 Intenzita dopravy'!$F10&amp;'A2 Intenzita dopravy'!$G10&amp;'A2.1 Intenzita dopravy'!$E$19,$E$69:$E$136,0),MATCH(N$21,$B$68:$L$68,1)))^(1/5)*M26))),0)</f>
        <v>12555.892773939684</v>
      </c>
      <c r="O26" s="30">
        <f>IFERROR(IF(O$21='A2 Intenzita dopravy'!$H$5,'A2 Intenzita dopravy'!$H10,IF(O$21&gt;=MAX($F$68:$L$68),N26/M26*N26,IF(O$21&lt;'A2 Intenzita dopravy'!$H$5,(INDEX($B$69:$L$136,MATCH('A2 Intenzita dopravy'!$F10&amp;'A2 Intenzita dopravy'!$G10&amp;'A2.1 Intenzita dopravy'!$E$19,$E$69:$E$136,0),MATCH(O$21,$B$68:$L$68,1))/INDEX($B$69:$L$136,MATCH('A2 Intenzita dopravy'!$F10&amp;'A2 Intenzita dopravy'!$G10&amp;'A2.1 Intenzita dopravy'!$E$19,$E$69:$E$136,0),MATCH(O$21,$B$68:$L$68,1)+1))^(1/5)*P26,(INDEX($B$69:$L$136,MATCH('A2 Intenzita dopravy'!$F10&amp;'A2 Intenzita dopravy'!$G10&amp;'A2.1 Intenzita dopravy'!$E$19,$E$69:$E$136,0),MATCH(O$21,$B$68:$L$68,1)+1)/INDEX($B$69:$L$136,MATCH('A2 Intenzita dopravy'!$F10&amp;'A2 Intenzita dopravy'!$G10&amp;'A2.1 Intenzita dopravy'!$E$19,$E$69:$E$136,0),MATCH(O$21,$B$68:$L$68,1)))^(1/5)*N26))),0)</f>
        <v>12721.400893604075</v>
      </c>
      <c r="P26" s="30">
        <f>IFERROR(IF(P$21='A2 Intenzita dopravy'!$H$5,'A2 Intenzita dopravy'!$H10,IF(P$21&gt;=MAX($F$68:$L$68),O26/N26*O26,IF(P$21&lt;'A2 Intenzita dopravy'!$H$5,(INDEX($B$69:$L$136,MATCH('A2 Intenzita dopravy'!$F10&amp;'A2 Intenzita dopravy'!$G10&amp;'A2.1 Intenzita dopravy'!$E$19,$E$69:$E$136,0),MATCH(P$21,$B$68:$L$68,1))/INDEX($B$69:$L$136,MATCH('A2 Intenzita dopravy'!$F10&amp;'A2 Intenzita dopravy'!$G10&amp;'A2.1 Intenzita dopravy'!$E$19,$E$69:$E$136,0),MATCH(P$21,$B$68:$L$68,1)+1))^(1/5)*Q26,(INDEX($B$69:$L$136,MATCH('A2 Intenzita dopravy'!$F10&amp;'A2 Intenzita dopravy'!$G10&amp;'A2.1 Intenzita dopravy'!$E$19,$E$69:$E$136,0),MATCH(P$21,$B$68:$L$68,1)+1)/INDEX($B$69:$L$136,MATCH('A2 Intenzita dopravy'!$F10&amp;'A2 Intenzita dopravy'!$G10&amp;'A2.1 Intenzita dopravy'!$E$19,$E$69:$E$136,0),MATCH(P$21,$B$68:$L$68,1)))^(1/5)*O26))),0)</f>
        <v>12895.731661243699</v>
      </c>
      <c r="Q26" s="30">
        <f>IFERROR(IF(Q$21='A2 Intenzita dopravy'!$H$5,'A2 Intenzita dopravy'!$H10,IF(Q$21&gt;=MAX($F$68:$L$68),P26/O26*P26,IF(Q$21&lt;'A2 Intenzita dopravy'!$H$5,(INDEX($B$69:$L$136,MATCH('A2 Intenzita dopravy'!$F10&amp;'A2 Intenzita dopravy'!$G10&amp;'A2.1 Intenzita dopravy'!$E$19,$E$69:$E$136,0),MATCH(Q$21,$B$68:$L$68,1))/INDEX($B$69:$L$136,MATCH('A2 Intenzita dopravy'!$F10&amp;'A2 Intenzita dopravy'!$G10&amp;'A2.1 Intenzita dopravy'!$E$19,$E$69:$E$136,0),MATCH(Q$21,$B$68:$L$68,1)+1))^(1/5)*R26,(INDEX($B$69:$L$136,MATCH('A2 Intenzita dopravy'!$F10&amp;'A2 Intenzita dopravy'!$G10&amp;'A2.1 Intenzita dopravy'!$E$19,$E$69:$E$136,0),MATCH(Q$21,$B$68:$L$68,1)+1)/INDEX($B$69:$L$136,MATCH('A2 Intenzita dopravy'!$F10&amp;'A2 Intenzita dopravy'!$G10&amp;'A2.1 Intenzita dopravy'!$E$19,$E$69:$E$136,0),MATCH(Q$21,$B$68:$L$68,1)))^(1/5)*P26))),0)</f>
        <v>13072.45141236085</v>
      </c>
      <c r="R26" s="30">
        <f>IFERROR(IF(R$21='A2 Intenzita dopravy'!$H$5,'A2 Intenzita dopravy'!$H10,IF(R$21&gt;=MAX($F$68:$L$68),Q26/P26*Q26,IF(R$21&lt;'A2 Intenzita dopravy'!$H$5,(INDEX($B$69:$L$136,MATCH('A2 Intenzita dopravy'!$F10&amp;'A2 Intenzita dopravy'!$G10&amp;'A2.1 Intenzita dopravy'!$E$19,$E$69:$E$136,0),MATCH(R$21,$B$68:$L$68,1))/INDEX($B$69:$L$136,MATCH('A2 Intenzita dopravy'!$F10&amp;'A2 Intenzita dopravy'!$G10&amp;'A2.1 Intenzita dopravy'!$E$19,$E$69:$E$136,0),MATCH(R$21,$B$68:$L$68,1)+1))^(1/5)*S26,(INDEX($B$69:$L$136,MATCH('A2 Intenzita dopravy'!$F10&amp;'A2 Intenzita dopravy'!$G10&amp;'A2.1 Intenzita dopravy'!$E$19,$E$69:$E$136,0),MATCH(R$21,$B$68:$L$68,1)+1)/INDEX($B$69:$L$136,MATCH('A2 Intenzita dopravy'!$F10&amp;'A2 Intenzita dopravy'!$G10&amp;'A2.1 Intenzita dopravy'!$E$19,$E$69:$E$136,0),MATCH(R$21,$B$68:$L$68,1)))^(1/5)*Q26))),0)</f>
        <v>13251.592884963471</v>
      </c>
      <c r="S26" s="30">
        <f>IFERROR(IF(S$21='A2 Intenzita dopravy'!$H$5,'A2 Intenzita dopravy'!$H10,IF(S$21&gt;=MAX($F$68:$L$68),R26/Q26*R26,IF(S$21&lt;'A2 Intenzita dopravy'!$H$5,(INDEX($B$69:$L$136,MATCH('A2 Intenzita dopravy'!$F10&amp;'A2 Intenzita dopravy'!$G10&amp;'A2.1 Intenzita dopravy'!$E$19,$E$69:$E$136,0),MATCH(S$21,$B$68:$L$68,1))/INDEX($B$69:$L$136,MATCH('A2 Intenzita dopravy'!$F10&amp;'A2 Intenzita dopravy'!$G10&amp;'A2.1 Intenzita dopravy'!$E$19,$E$69:$E$136,0),MATCH(S$21,$B$68:$L$68,1)+1))^(1/5)*T26,(INDEX($B$69:$L$136,MATCH('A2 Intenzita dopravy'!$F10&amp;'A2 Intenzita dopravy'!$G10&amp;'A2.1 Intenzita dopravy'!$E$19,$E$69:$E$136,0),MATCH(S$21,$B$68:$L$68,1)+1)/INDEX($B$69:$L$136,MATCH('A2 Intenzita dopravy'!$F10&amp;'A2 Intenzita dopravy'!$G10&amp;'A2.1 Intenzita dopravy'!$E$19,$E$69:$E$136,0),MATCH(S$21,$B$68:$L$68,1)))^(1/5)*R26))),0)</f>
        <v>13433.18926569265</v>
      </c>
      <c r="T26" s="30">
        <f>IFERROR(IF(T$21='A2 Intenzita dopravy'!$H$5,'A2 Intenzita dopravy'!$H10,IF(T$21&gt;=MAX($F$68:$L$68),S26/R26*S26,IF(T$21&lt;'A2 Intenzita dopravy'!$H$5,(INDEX($B$69:$L$136,MATCH('A2 Intenzita dopravy'!$F10&amp;'A2 Intenzita dopravy'!$G10&amp;'A2.1 Intenzita dopravy'!$E$19,$E$69:$E$136,0),MATCH(T$21,$B$68:$L$68,1))/INDEX($B$69:$L$136,MATCH('A2 Intenzita dopravy'!$F10&amp;'A2 Intenzita dopravy'!$G10&amp;'A2.1 Intenzita dopravy'!$E$19,$E$69:$E$136,0),MATCH(T$21,$B$68:$L$68,1)+1))^(1/5)*U26,(INDEX($B$69:$L$136,MATCH('A2 Intenzita dopravy'!$F10&amp;'A2 Intenzita dopravy'!$G10&amp;'A2.1 Intenzita dopravy'!$E$19,$E$69:$E$136,0),MATCH(T$21,$B$68:$L$68,1)+1)/INDEX($B$69:$L$136,MATCH('A2 Intenzita dopravy'!$F10&amp;'A2 Intenzita dopravy'!$G10&amp;'A2.1 Intenzita dopravy'!$E$19,$E$69:$E$136,0),MATCH(T$21,$B$68:$L$68,1)))^(1/5)*S26))),0)</f>
        <v>13617.274195970567</v>
      </c>
      <c r="U26" s="30">
        <f>IFERROR(IF(U$21='A2 Intenzita dopravy'!$H$5,'A2 Intenzita dopravy'!$H10,IF(U$21&gt;=MAX($F$68:$L$68),T26/S26*T26,IF(U$21&lt;'A2 Intenzita dopravy'!$H$5,(INDEX($B$69:$L$136,MATCH('A2 Intenzita dopravy'!$F10&amp;'A2 Intenzita dopravy'!$G10&amp;'A2.1 Intenzita dopravy'!$E$19,$E$69:$E$136,0),MATCH(U$21,$B$68:$L$68,1))/INDEX($B$69:$L$136,MATCH('A2 Intenzita dopravy'!$F10&amp;'A2 Intenzita dopravy'!$G10&amp;'A2.1 Intenzita dopravy'!$E$19,$E$69:$E$136,0),MATCH(U$21,$B$68:$L$68,1)+1))^(1/5)*V26,(INDEX($B$69:$L$136,MATCH('A2 Intenzita dopravy'!$F10&amp;'A2 Intenzita dopravy'!$G10&amp;'A2.1 Intenzita dopravy'!$E$19,$E$69:$E$136,0),MATCH(U$21,$B$68:$L$68,1)+1)/INDEX($B$69:$L$136,MATCH('A2 Intenzita dopravy'!$F10&amp;'A2 Intenzita dopravy'!$G10&amp;'A2.1 Intenzita dopravy'!$E$19,$E$69:$E$136,0),MATCH(U$21,$B$68:$L$68,1)))^(1/5)*T26))),0)</f>
        <v>13791.91169277741</v>
      </c>
      <c r="V26" s="30">
        <f>IFERROR(IF(V$21='A2 Intenzita dopravy'!$H$5,'A2 Intenzita dopravy'!$H10,IF(V$21&gt;=MAX($F$68:$L$68),U26/T26*U26,IF(V$21&lt;'A2 Intenzita dopravy'!$H$5,(INDEX($B$69:$L$136,MATCH('A2 Intenzita dopravy'!$F10&amp;'A2 Intenzita dopravy'!$G10&amp;'A2.1 Intenzita dopravy'!$E$19,$E$69:$E$136,0),MATCH(V$21,$B$68:$L$68,1))/INDEX($B$69:$L$136,MATCH('A2 Intenzita dopravy'!$F10&amp;'A2 Intenzita dopravy'!$G10&amp;'A2.1 Intenzita dopravy'!$E$19,$E$69:$E$136,0),MATCH(V$21,$B$68:$L$68,1)+1))^(1/5)*W26,(INDEX($B$69:$L$136,MATCH('A2 Intenzita dopravy'!$F10&amp;'A2 Intenzita dopravy'!$G10&amp;'A2.1 Intenzita dopravy'!$E$19,$E$69:$E$136,0),MATCH(V$21,$B$68:$L$68,1)+1)/INDEX($B$69:$L$136,MATCH('A2 Intenzita dopravy'!$F10&amp;'A2 Intenzita dopravy'!$G10&amp;'A2.1 Intenzita dopravy'!$E$19,$E$69:$E$136,0),MATCH(V$21,$B$68:$L$68,1)))^(1/5)*U26))),0)</f>
        <v>13968.788863608001</v>
      </c>
      <c r="W26" s="30">
        <f>IFERROR(IF(W$21='A2 Intenzita dopravy'!$H$5,'A2 Intenzita dopravy'!$H10,IF(W$21&gt;=MAX($F$68:$L$68),V26/U26*V26,IF(W$21&lt;'A2 Intenzita dopravy'!$H$5,(INDEX($B$69:$L$136,MATCH('A2 Intenzita dopravy'!$F10&amp;'A2 Intenzita dopravy'!$G10&amp;'A2.1 Intenzita dopravy'!$E$19,$E$69:$E$136,0),MATCH(W$21,$B$68:$L$68,1))/INDEX($B$69:$L$136,MATCH('A2 Intenzita dopravy'!$F10&amp;'A2 Intenzita dopravy'!$G10&amp;'A2.1 Intenzita dopravy'!$E$19,$E$69:$E$136,0),MATCH(W$21,$B$68:$L$68,1)+1))^(1/5)*X26,(INDEX($B$69:$L$136,MATCH('A2 Intenzita dopravy'!$F10&amp;'A2 Intenzita dopravy'!$G10&amp;'A2.1 Intenzita dopravy'!$E$19,$E$69:$E$136,0),MATCH(W$21,$B$68:$L$68,1)+1)/INDEX($B$69:$L$136,MATCH('A2 Intenzita dopravy'!$F10&amp;'A2 Intenzita dopravy'!$G10&amp;'A2.1 Intenzita dopravy'!$E$19,$E$69:$E$136,0),MATCH(W$21,$B$68:$L$68,1)))^(1/5)*V26))),0)</f>
        <v>14147.934431616439</v>
      </c>
      <c r="X26" s="30">
        <f>IFERROR(IF(X$21='A2 Intenzita dopravy'!$H$5,'A2 Intenzita dopravy'!$H10,IF(X$21&gt;=MAX($F$68:$L$68),W26/V26*W26,IF(X$21&lt;'A2 Intenzita dopravy'!$H$5,(INDEX($B$69:$L$136,MATCH('A2 Intenzita dopravy'!$F10&amp;'A2 Intenzita dopravy'!$G10&amp;'A2.1 Intenzita dopravy'!$E$19,$E$69:$E$136,0),MATCH(X$21,$B$68:$L$68,1))/INDEX($B$69:$L$136,MATCH('A2 Intenzita dopravy'!$F10&amp;'A2 Intenzita dopravy'!$G10&amp;'A2.1 Intenzita dopravy'!$E$19,$E$69:$E$136,0),MATCH(X$21,$B$68:$L$68,1)+1))^(1/5)*Y26,(INDEX($B$69:$L$136,MATCH('A2 Intenzita dopravy'!$F10&amp;'A2 Intenzita dopravy'!$G10&amp;'A2.1 Intenzita dopravy'!$E$19,$E$69:$E$136,0),MATCH(X$21,$B$68:$L$68,1)+1)/INDEX($B$69:$L$136,MATCH('A2 Intenzita dopravy'!$F10&amp;'A2 Intenzita dopravy'!$G10&amp;'A2.1 Intenzita dopravy'!$E$19,$E$69:$E$136,0),MATCH(X$21,$B$68:$L$68,1)))^(1/5)*W26))),0)</f>
        <v>14329.377488322747</v>
      </c>
      <c r="Y26" s="30">
        <f>IFERROR(IF(Y$21='A2 Intenzita dopravy'!$H$5,'A2 Intenzita dopravy'!$H10,IF(Y$21&gt;=MAX($F$68:$L$68),X26/W26*X26,IF(Y$21&lt;'A2 Intenzita dopravy'!$H$5,(INDEX($B$69:$L$136,MATCH('A2 Intenzita dopravy'!$F10&amp;'A2 Intenzita dopravy'!$G10&amp;'A2.1 Intenzita dopravy'!$E$19,$E$69:$E$136,0),MATCH(Y$21,$B$68:$L$68,1))/INDEX($B$69:$L$136,MATCH('A2 Intenzita dopravy'!$F10&amp;'A2 Intenzita dopravy'!$G10&amp;'A2.1 Intenzita dopravy'!$E$19,$E$69:$E$136,0),MATCH(Y$21,$B$68:$L$68,1)+1))^(1/5)*Z26,(INDEX($B$69:$L$136,MATCH('A2 Intenzita dopravy'!$F10&amp;'A2 Intenzita dopravy'!$G10&amp;'A2.1 Intenzita dopravy'!$E$19,$E$69:$E$136,0),MATCH(Y$21,$B$68:$L$68,1)+1)/INDEX($B$69:$L$136,MATCH('A2 Intenzita dopravy'!$F10&amp;'A2 Intenzita dopravy'!$G10&amp;'A2.1 Intenzita dopravy'!$E$19,$E$69:$E$136,0),MATCH(Y$21,$B$68:$L$68,1)))^(1/5)*X26))),0)</f>
        <v>14513.147498337048</v>
      </c>
      <c r="Z26" s="30">
        <f>IFERROR(IF(Z$21='A2 Intenzita dopravy'!$H$5,'A2 Intenzita dopravy'!$H10,IF(Z$21&gt;=MAX($F$68:$L$68),Y26/X26*Y26,IF(Z$21&lt;'A2 Intenzita dopravy'!$H$5,(INDEX($B$69:$L$136,MATCH('A2 Intenzita dopravy'!$F10&amp;'A2 Intenzita dopravy'!$G10&amp;'A2.1 Intenzita dopravy'!$E$19,$E$69:$E$136,0),MATCH(Z$21,$B$68:$L$68,1))/INDEX($B$69:$L$136,MATCH('A2 Intenzita dopravy'!$F10&amp;'A2 Intenzita dopravy'!$G10&amp;'A2.1 Intenzita dopravy'!$E$19,$E$69:$E$136,0),MATCH(Z$21,$B$68:$L$68,1)+1))^(1/5)*AA26,(INDEX($B$69:$L$136,MATCH('A2 Intenzita dopravy'!$F10&amp;'A2 Intenzita dopravy'!$G10&amp;'A2.1 Intenzita dopravy'!$E$19,$E$69:$E$136,0),MATCH(Z$21,$B$68:$L$68,1)+1)/INDEX($B$69:$L$136,MATCH('A2 Intenzita dopravy'!$F10&amp;'A2 Intenzita dopravy'!$G10&amp;'A2.1 Intenzita dopravy'!$E$19,$E$69:$E$136,0),MATCH(Z$21,$B$68:$L$68,1)))^(1/5)*Y26))),0)</f>
        <v>14699.274304144341</v>
      </c>
      <c r="AA26" s="30">
        <f>IFERROR(IF(AA$21='A2 Intenzita dopravy'!$H$5,'A2 Intenzita dopravy'!$H10,IF(AA$21&gt;=MAX($F$68:$L$68),Z26/Y26*Z26,IF(AA$21&lt;'A2 Intenzita dopravy'!$H$5,(INDEX($B$69:$L$136,MATCH('A2 Intenzita dopravy'!$F10&amp;'A2 Intenzita dopravy'!$G10&amp;'A2.1 Intenzita dopravy'!$E$19,$E$69:$E$136,0),MATCH(AA$21,$B$68:$L$68,1))/INDEX($B$69:$L$136,MATCH('A2 Intenzita dopravy'!$F10&amp;'A2 Intenzita dopravy'!$G10&amp;'A2.1 Intenzita dopravy'!$E$19,$E$69:$E$136,0),MATCH(AA$21,$B$68:$L$68,1)+1))^(1/5)*AB26,(INDEX($B$69:$L$136,MATCH('A2 Intenzita dopravy'!$F10&amp;'A2 Intenzita dopravy'!$G10&amp;'A2.1 Intenzita dopravy'!$E$19,$E$69:$E$136,0),MATCH(AA$21,$B$68:$L$68,1)+1)/INDEX($B$69:$L$136,MATCH('A2 Intenzita dopravy'!$F10&amp;'A2 Intenzita dopravy'!$G10&amp;'A2.1 Intenzita dopravy'!$E$19,$E$69:$E$136,0),MATCH(AA$21,$B$68:$L$68,1)))^(1/5)*Z26))),0)</f>
        <v>14887.788130950627</v>
      </c>
      <c r="AB26" s="30">
        <f>IFERROR(IF(AB$21='A2 Intenzita dopravy'!$H$5,'A2 Intenzita dopravy'!$H10,IF(AB$21&gt;=MAX($F$68:$L$68),AA26/Z26*AA26,IF(AB$21&lt;'A2 Intenzita dopravy'!$H$5,(INDEX($B$69:$L$136,MATCH('A2 Intenzita dopravy'!$F10&amp;'A2 Intenzita dopravy'!$G10&amp;'A2.1 Intenzita dopravy'!$E$19,$E$69:$E$136,0),MATCH(AB$21,$B$68:$L$68,1))/INDEX($B$69:$L$136,MATCH('A2 Intenzita dopravy'!$F10&amp;'A2 Intenzita dopravy'!$G10&amp;'A2.1 Intenzita dopravy'!$E$19,$E$69:$E$136,0),MATCH(AB$21,$B$68:$L$68,1)+1))^(1/5)*AC26,(INDEX($B$69:$L$136,MATCH('A2 Intenzita dopravy'!$F10&amp;'A2 Intenzita dopravy'!$G10&amp;'A2.1 Intenzita dopravy'!$E$19,$E$69:$E$136,0),MATCH(AB$21,$B$68:$L$68,1)+1)/INDEX($B$69:$L$136,MATCH('A2 Intenzita dopravy'!$F10&amp;'A2 Intenzita dopravy'!$G10&amp;'A2.1 Intenzita dopravy'!$E$19,$E$69:$E$136,0),MATCH(AB$21,$B$68:$L$68,1)))^(1/5)*AA26))),0)</f>
        <v>15078.719591591198</v>
      </c>
      <c r="AC26" s="30">
        <f>IFERROR(IF(AC$21='A2 Intenzita dopravy'!$H$5,'A2 Intenzita dopravy'!$H10,IF(AC$21&gt;=MAX($F$68:$L$68),AB26/AA26*AB26,IF(AC$21&lt;'A2 Intenzita dopravy'!$H$5,(INDEX($B$69:$L$136,MATCH('A2 Intenzita dopravy'!$F10&amp;'A2 Intenzita dopravy'!$G10&amp;'A2.1 Intenzita dopravy'!$E$19,$E$69:$E$136,0),MATCH(AC$21,$B$68:$L$68,1))/INDEX($B$69:$L$136,MATCH('A2 Intenzita dopravy'!$F10&amp;'A2 Intenzita dopravy'!$G10&amp;'A2.1 Intenzita dopravy'!$E$19,$E$69:$E$136,0),MATCH(AC$21,$B$68:$L$68,1)+1))^(1/5)*AD26,(INDEX($B$69:$L$136,MATCH('A2 Intenzita dopravy'!$F10&amp;'A2 Intenzita dopravy'!$G10&amp;'A2.1 Intenzita dopravy'!$E$19,$E$69:$E$136,0),MATCH(AC$21,$B$68:$L$68,1)+1)/INDEX($B$69:$L$136,MATCH('A2 Intenzita dopravy'!$F10&amp;'A2 Intenzita dopravy'!$G10&amp;'A2.1 Intenzita dopravy'!$E$19,$E$69:$E$136,0),MATCH(AC$21,$B$68:$L$68,1)))^(1/5)*AB26))),0)</f>
        <v>15272.099691501868</v>
      </c>
      <c r="AD26" s="30">
        <f>IFERROR(IF(AD$21='A2 Intenzita dopravy'!$H$5,'A2 Intenzita dopravy'!$H10,IF(AD$21&gt;=MAX($F$68:$L$68),AC26/AB26*AC26,IF(AD$21&lt;'A2 Intenzita dopravy'!$H$5,(INDEX($B$69:$L$136,MATCH('A2 Intenzita dopravy'!$F10&amp;'A2 Intenzita dopravy'!$G10&amp;'A2.1 Intenzita dopravy'!$E$19,$E$69:$E$136,0),MATCH(AD$21,$B$68:$L$68,1))/INDEX($B$69:$L$136,MATCH('A2 Intenzita dopravy'!$F10&amp;'A2 Intenzita dopravy'!$G10&amp;'A2.1 Intenzita dopravy'!$E$19,$E$69:$E$136,0),MATCH(AD$21,$B$68:$L$68,1)+1))^(1/5)*AE26,(INDEX($B$69:$L$136,MATCH('A2 Intenzita dopravy'!$F10&amp;'A2 Intenzita dopravy'!$G10&amp;'A2.1 Intenzita dopravy'!$E$19,$E$69:$E$136,0),MATCH(AD$21,$B$68:$L$68,1)+1)/INDEX($B$69:$L$136,MATCH('A2 Intenzita dopravy'!$F10&amp;'A2 Intenzita dopravy'!$G10&amp;'A2.1 Intenzita dopravy'!$E$19,$E$69:$E$136,0),MATCH(AD$21,$B$68:$L$68,1)))^(1/5)*AC26))),0)</f>
        <v>15467.959833753952</v>
      </c>
      <c r="AE26" s="30">
        <f>IFERROR(IF(AE$21='A2 Intenzita dopravy'!$H$5,'A2 Intenzita dopravy'!$H10,IF(AE$21&gt;=MAX($F$68:$L$68),AD26/AC26*AD26,IF(AE$21&lt;'A2 Intenzita dopravy'!$H$5,(INDEX($B$69:$L$136,MATCH('A2 Intenzita dopravy'!$F10&amp;'A2 Intenzita dopravy'!$G10&amp;'A2.1 Intenzita dopravy'!$E$19,$E$69:$E$136,0),MATCH(AE$21,$B$68:$L$68,1))/INDEX($B$69:$L$136,MATCH('A2 Intenzita dopravy'!$F10&amp;'A2 Intenzita dopravy'!$G10&amp;'A2.1 Intenzita dopravy'!$E$19,$E$69:$E$136,0),MATCH(AE$21,$B$68:$L$68,1)+1))^(1/5)*AF26,(INDEX($B$69:$L$136,MATCH('A2 Intenzita dopravy'!$F10&amp;'A2 Intenzita dopravy'!$G10&amp;'A2.1 Intenzita dopravy'!$E$19,$E$69:$E$136,0),MATCH(AE$21,$B$68:$L$68,1)+1)/INDEX($B$69:$L$136,MATCH('A2 Intenzita dopravy'!$F10&amp;'A2 Intenzita dopravy'!$G10&amp;'A2.1 Intenzita dopravy'!$E$19,$E$69:$E$136,0),MATCH(AE$21,$B$68:$L$68,1)))^(1/5)*AD26))),0)</f>
        <v>15666.331824153829</v>
      </c>
      <c r="AF26" s="30">
        <f>IFERROR(IF(AF$21='A2 Intenzita dopravy'!$H$5,'A2 Intenzita dopravy'!$H10,IF(AF$21&gt;=MAX($F$68:$L$68),AE26/AD26*AE26,IF(AF$21&lt;'A2 Intenzita dopravy'!$H$5,(INDEX($B$69:$L$136,MATCH('A2 Intenzita dopravy'!$F10&amp;'A2 Intenzita dopravy'!$G10&amp;'A2.1 Intenzita dopravy'!$E$19,$E$69:$E$136,0),MATCH(AF$21,$B$68:$L$68,1))/INDEX($B$69:$L$136,MATCH('A2 Intenzita dopravy'!$F10&amp;'A2 Intenzita dopravy'!$G10&amp;'A2.1 Intenzita dopravy'!$E$19,$E$69:$E$136,0),MATCH(AF$21,$B$68:$L$68,1)+1))^(1/5)*AG26,(INDEX($B$69:$L$136,MATCH('A2 Intenzita dopravy'!$F10&amp;'A2 Intenzita dopravy'!$G10&amp;'A2.1 Intenzita dopravy'!$E$19,$E$69:$E$136,0),MATCH(AF$21,$B$68:$L$68,1)+1)/INDEX($B$69:$L$136,MATCH('A2 Intenzita dopravy'!$F10&amp;'A2 Intenzita dopravy'!$G10&amp;'A2.1 Intenzita dopravy'!$E$19,$E$69:$E$136,0),MATCH(AF$21,$B$68:$L$68,1)))^(1/5)*AE26))),0)</f>
        <v>15867.247876407897</v>
      </c>
      <c r="AG26" s="30">
        <f>IFERROR(IF(AG$21='A2 Intenzita dopravy'!$H$5,'A2 Intenzita dopravy'!$H10,IF(AG$21&gt;=MAX($F$68:$L$68),AF26/AE26*AF26,IF(AG$21&lt;'A2 Intenzita dopravy'!$H$5,(INDEX($B$69:$L$136,MATCH('A2 Intenzita dopravy'!$F10&amp;'A2 Intenzita dopravy'!$G10&amp;'A2.1 Intenzita dopravy'!$E$19,$E$69:$E$136,0),MATCH(AG$21,$B$68:$L$68,1))/INDEX($B$69:$L$136,MATCH('A2 Intenzita dopravy'!$F10&amp;'A2 Intenzita dopravy'!$G10&amp;'A2.1 Intenzita dopravy'!$E$19,$E$69:$E$136,0),MATCH(AG$21,$B$68:$L$68,1)+1))^(1/5)*AH26,(INDEX($B$69:$L$136,MATCH('A2 Intenzita dopravy'!$F10&amp;'A2 Intenzita dopravy'!$G10&amp;'A2.1 Intenzita dopravy'!$E$19,$E$69:$E$136,0),MATCH(AG$21,$B$68:$L$68,1)+1)/INDEX($B$69:$L$136,MATCH('A2 Intenzita dopravy'!$F10&amp;'A2 Intenzita dopravy'!$G10&amp;'A2.1 Intenzita dopravy'!$E$19,$E$69:$E$136,0),MATCH(AG$21,$B$68:$L$68,1)))^(1/5)*AF26))),0)</f>
        <v>16070.740617353769</v>
      </c>
      <c r="AH26" s="30">
        <f>IFERROR(IF(AH$21='A2 Intenzita dopravy'!$H$5,'A2 Intenzita dopravy'!$H10,IF(AH$21&gt;=MAX($F$68:$L$68),AG26/AF26*AG26,IF(AH$21&lt;'A2 Intenzita dopravy'!$H$5,(INDEX($B$69:$L$136,MATCH('A2 Intenzita dopravy'!$F10&amp;'A2 Intenzita dopravy'!$G10&amp;'A2.1 Intenzita dopravy'!$E$19,$E$69:$E$136,0),MATCH(AH$21,$B$68:$L$68,1))/INDEX($B$69:$L$136,MATCH('A2 Intenzita dopravy'!$F10&amp;'A2 Intenzita dopravy'!$G10&amp;'A2.1 Intenzita dopravy'!$E$19,$E$69:$E$136,0),MATCH(AH$21,$B$68:$L$68,1)+1))^(1/5)*AI26,(INDEX($B$69:$L$136,MATCH('A2 Intenzita dopravy'!$F10&amp;'A2 Intenzita dopravy'!$G10&amp;'A2.1 Intenzita dopravy'!$E$19,$E$69:$E$136,0),MATCH(AH$21,$B$68:$L$68,1)+1)/INDEX($B$69:$L$136,MATCH('A2 Intenzita dopravy'!$F10&amp;'A2 Intenzita dopravy'!$G10&amp;'A2.1 Intenzita dopravy'!$E$19,$E$69:$E$136,0),MATCH(AH$21,$B$68:$L$68,1)))^(1/5)*AG26))),0)</f>
        <v>16276.843092258563</v>
      </c>
      <c r="AI26" s="30">
        <f>IFERROR(IF(AI$21='A2 Intenzita dopravy'!$H$5,'A2 Intenzita dopravy'!$H10,IF(AI$21&gt;=MAX($F$68:$L$68),AH26/AG26*AH26,IF(AI$21&lt;'A2 Intenzita dopravy'!$H$5,(INDEX($B$69:$L$136,MATCH('A2 Intenzita dopravy'!$F10&amp;'A2 Intenzita dopravy'!$G10&amp;'A2.1 Intenzita dopravy'!$E$19,$E$69:$E$136,0),MATCH(AI$21,$B$68:$L$68,1))/INDEX($B$69:$L$136,MATCH('A2 Intenzita dopravy'!$F10&amp;'A2 Intenzita dopravy'!$G10&amp;'A2.1 Intenzita dopravy'!$E$19,$E$69:$E$136,0),MATCH(AI$21,$B$68:$L$68,1)+1))^(1/5)*AJ26,(INDEX($B$69:$L$136,MATCH('A2 Intenzita dopravy'!$F10&amp;'A2 Intenzita dopravy'!$G10&amp;'A2.1 Intenzita dopravy'!$E$19,$E$69:$E$136,0),MATCH(AI$21,$B$68:$L$68,1)+1)/INDEX($B$69:$L$136,MATCH('A2 Intenzita dopravy'!$F10&amp;'A2 Intenzita dopravy'!$G10&amp;'A2.1 Intenzita dopravy'!$E$19,$E$69:$E$136,0),MATCH(AI$21,$B$68:$L$68,1)))^(1/5)*AH26))),0)</f>
        <v>16485.588770185128</v>
      </c>
      <c r="AJ26" s="30">
        <f>IFERROR(IF(AJ$21='A2 Intenzita dopravy'!$H$5,'A2 Intenzita dopravy'!$H10,IF(AJ$21&gt;=MAX($F$68:$L$68),AI26/AH26*AI26,IF(AJ$21&lt;'A2 Intenzita dopravy'!$H$5,(INDEX($B$69:$L$136,MATCH('A2 Intenzita dopravy'!$F10&amp;'A2 Intenzita dopravy'!$G10&amp;'A2.1 Intenzita dopravy'!$E$19,$E$69:$E$136,0),MATCH(AJ$21,$B$68:$L$68,1))/INDEX($B$69:$L$136,MATCH('A2 Intenzita dopravy'!$F10&amp;'A2 Intenzita dopravy'!$G10&amp;'A2.1 Intenzita dopravy'!$E$19,$E$69:$E$136,0),MATCH(AJ$21,$B$68:$L$68,1)+1))^(1/5)*AK26,(INDEX($B$69:$L$136,MATCH('A2 Intenzita dopravy'!$F10&amp;'A2 Intenzita dopravy'!$G10&amp;'A2.1 Intenzita dopravy'!$E$19,$E$69:$E$136,0),MATCH(AJ$21,$B$68:$L$68,1)+1)/INDEX($B$69:$L$136,MATCH('A2 Intenzita dopravy'!$F10&amp;'A2 Intenzita dopravy'!$G10&amp;'A2.1 Intenzita dopravy'!$E$19,$E$69:$E$136,0),MATCH(AJ$21,$B$68:$L$68,1)))^(1/5)*AI26))),0)</f>
        <v>16697.011549427101</v>
      </c>
      <c r="AK26" s="30">
        <f>IFERROR(IF(AK$21='A2 Intenzita dopravy'!$H$5,'A2 Intenzita dopravy'!$H10,IF(AK$21&gt;=MAX($F$68:$L$68),AJ26/AI26*AJ26,IF(AK$21&lt;'A2 Intenzita dopravy'!$H$5,(INDEX($B$69:$L$136,MATCH('A2 Intenzita dopravy'!$F10&amp;'A2 Intenzita dopravy'!$G10&amp;'A2.1 Intenzita dopravy'!$E$19,$E$69:$E$136,0),MATCH(AK$21,$B$68:$L$68,1))/INDEX($B$69:$L$136,MATCH('A2 Intenzita dopravy'!$F10&amp;'A2 Intenzita dopravy'!$G10&amp;'A2.1 Intenzita dopravy'!$E$19,$E$69:$E$136,0),MATCH(AK$21,$B$68:$L$68,1)+1))^(1/5)*AL26,(INDEX($B$69:$L$136,MATCH('A2 Intenzita dopravy'!$F10&amp;'A2 Intenzita dopravy'!$G10&amp;'A2.1 Intenzita dopravy'!$E$19,$E$69:$E$136,0),MATCH(AK$21,$B$68:$L$68,1)+1)/INDEX($B$69:$L$136,MATCH('A2 Intenzita dopravy'!$F10&amp;'A2 Intenzita dopravy'!$G10&amp;'A2.1 Intenzita dopravy'!$E$19,$E$69:$E$136,0),MATCH(AK$21,$B$68:$L$68,1)))^(1/5)*AJ26))),0)</f>
        <v>16911.145763013672</v>
      </c>
      <c r="AL26" s="30">
        <f>IFERROR(IF(AL$21='A2 Intenzita dopravy'!$H$5,'A2 Intenzita dopravy'!$H10,IF(AL$21&gt;=MAX($F$68:$L$68),AK26/AJ26*AK26,IF(AL$21&lt;'A2 Intenzita dopravy'!$H$5,(INDEX($B$69:$L$136,MATCH('A2 Intenzita dopravy'!$F10&amp;'A2 Intenzita dopravy'!$G10&amp;'A2.1 Intenzita dopravy'!$E$19,$E$69:$E$136,0),MATCH(AL$21,$B$68:$L$68,1))/INDEX($B$69:$L$136,MATCH('A2 Intenzita dopravy'!$F10&amp;'A2 Intenzita dopravy'!$G10&amp;'A2.1 Intenzita dopravy'!$E$19,$E$69:$E$136,0),MATCH(AL$21,$B$68:$L$68,1)+1))^(1/5)*AM26,(INDEX($B$69:$L$136,MATCH('A2 Intenzita dopravy'!$F10&amp;'A2 Intenzita dopravy'!$G10&amp;'A2.1 Intenzita dopravy'!$E$19,$E$69:$E$136,0),MATCH(AL$21,$B$68:$L$68,1)+1)/INDEX($B$69:$L$136,MATCH('A2 Intenzita dopravy'!$F10&amp;'A2 Intenzita dopravy'!$G10&amp;'A2.1 Intenzita dopravy'!$E$19,$E$69:$E$136,0),MATCH(AL$21,$B$68:$L$68,1)))^(1/5)*AK26))),0)</f>
        <v>17128.026184284932</v>
      </c>
      <c r="AM26" s="30">
        <f>IFERROR(IF(AM$21='A2 Intenzita dopravy'!$H$5,'A2 Intenzita dopravy'!$H10,IF(AM$21&gt;=MAX($F$68:$L$68),AL26/AK26*AL26,IF(AM$21&lt;'A2 Intenzita dopravy'!$H$5,(INDEX($B$69:$L$136,MATCH('A2 Intenzita dopravy'!$F10&amp;'A2 Intenzita dopravy'!$G10&amp;'A2.1 Intenzita dopravy'!$E$19,$E$69:$E$136,0),MATCH(AM$21,$B$68:$L$68,1))/INDEX($B$69:$L$136,MATCH('A2 Intenzita dopravy'!$F10&amp;'A2 Intenzita dopravy'!$G10&amp;'A2.1 Intenzita dopravy'!$E$19,$E$69:$E$136,0),MATCH(AM$21,$B$68:$L$68,1)+1))^(1/5)*AN26,(INDEX($B$69:$L$136,MATCH('A2 Intenzita dopravy'!$F10&amp;'A2 Intenzita dopravy'!$G10&amp;'A2.1 Intenzita dopravy'!$E$19,$E$69:$E$136,0),MATCH(AM$21,$B$68:$L$68,1)+1)/INDEX($B$69:$L$136,MATCH('A2 Intenzita dopravy'!$F10&amp;'A2 Intenzita dopravy'!$G10&amp;'A2.1 Intenzita dopravy'!$E$19,$E$69:$E$136,0),MATCH(AM$21,$B$68:$L$68,1)))^(1/5)*AL26))),0)</f>
        <v>17347.688032538725</v>
      </c>
      <c r="AN26" s="30">
        <f>IFERROR(IF(AN$21='A2 Intenzita dopravy'!$H$5,'A2 Intenzita dopravy'!$H10,IF(AN$21&gt;=MAX($F$68:$L$68),AM26/AL26*AM26,IF(AN$21&lt;'A2 Intenzita dopravy'!$H$5,(INDEX($B$69:$L$136,MATCH('A2 Intenzita dopravy'!$F10&amp;'A2 Intenzita dopravy'!$G10&amp;'A2.1 Intenzita dopravy'!$E$19,$E$69:$E$136,0),MATCH(AN$21,$B$68:$L$68,1))/INDEX($B$69:$L$136,MATCH('A2 Intenzita dopravy'!$F10&amp;'A2 Intenzita dopravy'!$G10&amp;'A2.1 Intenzita dopravy'!$E$19,$E$69:$E$136,0),MATCH(AN$21,$B$68:$L$68,1)+1))^(1/5)*AO26,(INDEX($B$69:$L$136,MATCH('A2 Intenzita dopravy'!$F10&amp;'A2 Intenzita dopravy'!$G10&amp;'A2.1 Intenzita dopravy'!$E$19,$E$69:$E$136,0),MATCH(AN$21,$B$68:$L$68,1)+1)/INDEX($B$69:$L$136,MATCH('A2 Intenzita dopravy'!$F10&amp;'A2 Intenzita dopravy'!$G10&amp;'A2.1 Intenzita dopravy'!$E$19,$E$69:$E$136,0),MATCH(AN$21,$B$68:$L$68,1)))^(1/5)*AM26))),0)</f>
        <v>17570.16697874993</v>
      </c>
      <c r="AO26" s="30">
        <f>IFERROR(IF(AO$21='A2 Intenzita dopravy'!$H$5,'A2 Intenzita dopravy'!$H10,IF(AO$21&gt;=MAX($F$68:$L$68),AN26/AM26*AN26,IF(AO$21&lt;'A2 Intenzita dopravy'!$H$5,(INDEX($B$69:$L$136,MATCH('A2 Intenzita dopravy'!$F10&amp;'A2 Intenzita dopravy'!$G10&amp;'A2.1 Intenzita dopravy'!$E$19,$E$69:$E$136,0),MATCH(AO$21,$B$68:$L$68,1))/INDEX($B$69:$L$136,MATCH('A2 Intenzita dopravy'!$F10&amp;'A2 Intenzita dopravy'!$G10&amp;'A2.1 Intenzita dopravy'!$E$19,$E$69:$E$136,0),MATCH(AO$21,$B$68:$L$68,1)+1))^(1/5)*AP26,(INDEX($B$69:$L$136,MATCH('A2 Intenzita dopravy'!$F10&amp;'A2 Intenzita dopravy'!$G10&amp;'A2.1 Intenzita dopravy'!$E$19,$E$69:$E$136,0),MATCH(AO$21,$B$68:$L$68,1)+1)/INDEX($B$69:$L$136,MATCH('A2 Intenzita dopravy'!$F10&amp;'A2 Intenzita dopravy'!$G10&amp;'A2.1 Intenzita dopravy'!$E$19,$E$69:$E$136,0),MATCH(AO$21,$B$68:$L$68,1)))^(1/5)*AN26))),0)</f>
        <v>17795.499151363088</v>
      </c>
      <c r="AP26" s="30">
        <f>IFERROR(IF(AP$21='A2 Intenzita dopravy'!$H$5,'A2 Intenzita dopravy'!$H10,IF(AP$21&gt;=MAX($F$68:$L$68),AO26/AN26*AO26,IF(AP$21&lt;'A2 Intenzita dopravy'!$H$5,(INDEX($B$69:$L$136,MATCH('A2 Intenzita dopravy'!$F10&amp;'A2 Intenzita dopravy'!$G10&amp;'A2.1 Intenzita dopravy'!$E$19,$E$69:$E$136,0),MATCH(AP$21,$B$68:$L$68,1))/INDEX($B$69:$L$136,MATCH('A2 Intenzita dopravy'!$F10&amp;'A2 Intenzita dopravy'!$G10&amp;'A2.1 Intenzita dopravy'!$E$19,$E$69:$E$136,0),MATCH(AP$21,$B$68:$L$68,1)+1))^(1/5)*AQ26,(INDEX($B$69:$L$136,MATCH('A2 Intenzita dopravy'!$F10&amp;'A2 Intenzita dopravy'!$G10&amp;'A2.1 Intenzita dopravy'!$E$19,$E$69:$E$136,0),MATCH(AP$21,$B$68:$L$68,1)+1)/INDEX($B$69:$L$136,MATCH('A2 Intenzita dopravy'!$F10&amp;'A2 Intenzita dopravy'!$G10&amp;'A2.1 Intenzita dopravy'!$E$19,$E$69:$E$136,0),MATCH(AP$21,$B$68:$L$68,1)))^(1/5)*AO26))),0)</f>
        <v>18023.721142159302</v>
      </c>
      <c r="AQ26" s="30">
        <f>IFERROR(IF(AQ$21='A2 Intenzita dopravy'!$H$5,'A2 Intenzita dopravy'!$H10,IF(AQ$21&gt;=MAX($F$68:$L$68),AP26/AO26*AP26,IF(AQ$21&lt;'A2 Intenzita dopravy'!$H$5,(INDEX($B$69:$L$136,MATCH('A2 Intenzita dopravy'!$F10&amp;'A2 Intenzita dopravy'!$G10&amp;'A2.1 Intenzita dopravy'!$E$19,$E$69:$E$136,0),MATCH(AQ$21,$B$68:$L$68,1))/INDEX($B$69:$L$136,MATCH('A2 Intenzita dopravy'!$F10&amp;'A2 Intenzita dopravy'!$G10&amp;'A2.1 Intenzita dopravy'!$E$19,$E$69:$E$136,0),MATCH(AQ$21,$B$68:$L$68,1)+1))^(1/5)*AR26,(INDEX($B$69:$L$136,MATCH('A2 Intenzita dopravy'!$F10&amp;'A2 Intenzita dopravy'!$G10&amp;'A2.1 Intenzita dopravy'!$E$19,$E$69:$E$136,0),MATCH(AQ$21,$B$68:$L$68,1)+1)/INDEX($B$69:$L$136,MATCH('A2 Intenzita dopravy'!$F10&amp;'A2 Intenzita dopravy'!$G10&amp;'A2.1 Intenzita dopravy'!$E$19,$E$69:$E$136,0),MATCH(AQ$21,$B$68:$L$68,1)))^(1/5)*AP26))),0)</f>
        <v>18254.870012198407</v>
      </c>
      <c r="AR26" s="30">
        <f>IFERROR(IF(AR$21='A2 Intenzita dopravy'!$H$5,'A2 Intenzita dopravy'!$H10,IF(AR$21&gt;=MAX($F$68:$L$68),AQ26/AP26*AQ26,IF(AR$21&lt;'A2 Intenzita dopravy'!$H$5,(INDEX($B$69:$L$136,MATCH('A2 Intenzita dopravy'!$F10&amp;'A2 Intenzita dopravy'!$G10&amp;'A2.1 Intenzita dopravy'!$E$19,$E$69:$E$136,0),MATCH(AR$21,$B$68:$L$68,1))/INDEX($B$69:$L$136,MATCH('A2 Intenzita dopravy'!$F10&amp;'A2 Intenzita dopravy'!$G10&amp;'A2.1 Intenzita dopravy'!$E$19,$E$69:$E$136,0),MATCH(AR$21,$B$68:$L$68,1)+1))^(1/5)*AS26,(INDEX($B$69:$L$136,MATCH('A2 Intenzita dopravy'!$F10&amp;'A2 Intenzita dopravy'!$G10&amp;'A2.1 Intenzita dopravy'!$E$19,$E$69:$E$136,0),MATCH(AR$21,$B$68:$L$68,1)+1)/INDEX($B$69:$L$136,MATCH('A2 Intenzita dopravy'!$F10&amp;'A2 Intenzita dopravy'!$G10&amp;'A2.1 Intenzita dopravy'!$E$19,$E$69:$E$136,0),MATCH(AR$21,$B$68:$L$68,1)))^(1/5)*AQ26))),0)</f>
        <v>18488.983297837316</v>
      </c>
      <c r="AS26" s="30">
        <f>IFERROR(IF(AS$21='A2 Intenzita dopravy'!$H$5,'A2 Intenzita dopravy'!$H10,IF(AS$21&gt;=MAX($F$68:$L$68),AR26/AQ26*AR26,IF(AS$21&lt;'A2 Intenzita dopravy'!$H$5,(INDEX($B$69:$L$136,MATCH('A2 Intenzita dopravy'!$F10&amp;'A2 Intenzita dopravy'!$G10&amp;'A2.1 Intenzita dopravy'!$E$19,$E$69:$E$136,0),MATCH(AS$21,$B$68:$L$68,1))/INDEX($B$69:$L$136,MATCH('A2 Intenzita dopravy'!$F10&amp;'A2 Intenzita dopravy'!$G10&amp;'A2.1 Intenzita dopravy'!$E$19,$E$69:$E$136,0),MATCH(AS$21,$B$68:$L$68,1)+1))^(1/5)*AT26,(INDEX($B$69:$L$136,MATCH('A2 Intenzita dopravy'!$F10&amp;'A2 Intenzita dopravy'!$G10&amp;'A2.1 Intenzita dopravy'!$E$19,$E$69:$E$136,0),MATCH(AS$21,$B$68:$L$68,1)+1)/INDEX($B$69:$L$136,MATCH('A2 Intenzita dopravy'!$F10&amp;'A2 Intenzita dopravy'!$G10&amp;'A2.1 Intenzita dopravy'!$E$19,$E$69:$E$136,0),MATCH(AS$21,$B$68:$L$68,1)))^(1/5)*AR26))),0)</f>
        <v>18726.099016825574</v>
      </c>
      <c r="AT26" s="30">
        <f>IFERROR(IF(AT$21='A2 Intenzita dopravy'!$H$5,'A2 Intenzita dopravy'!$H10,IF(AT$21&gt;=MAX($F$68:$L$68),AS26/AR26*AS26,IF(AT$21&lt;'A2 Intenzita dopravy'!$H$5,(INDEX($B$69:$L$136,MATCH('A2 Intenzita dopravy'!$F10&amp;'A2 Intenzita dopravy'!$G10&amp;'A2.1 Intenzita dopravy'!$E$19,$E$69:$E$136,0),MATCH(AT$21,$B$68:$L$68,1))/INDEX($B$69:$L$136,MATCH('A2 Intenzita dopravy'!$F10&amp;'A2 Intenzita dopravy'!$G10&amp;'A2.1 Intenzita dopravy'!$E$19,$E$69:$E$136,0),MATCH(AT$21,$B$68:$L$68,1)+1))^(1/5)*AU26,(INDEX($B$69:$L$136,MATCH('A2 Intenzita dopravy'!$F10&amp;'A2 Intenzita dopravy'!$G10&amp;'A2.1 Intenzita dopravy'!$E$19,$E$69:$E$136,0),MATCH(AT$21,$B$68:$L$68,1)+1)/INDEX($B$69:$L$136,MATCH('A2 Intenzita dopravy'!$F10&amp;'A2 Intenzita dopravy'!$G10&amp;'A2.1 Intenzita dopravy'!$E$19,$E$69:$E$136,0),MATCH(AT$21,$B$68:$L$68,1)))^(1/5)*AS26))),0)</f>
        <v>18966.255674479071</v>
      </c>
      <c r="AU26" s="30">
        <f>IFERROR(IF(AU$21='A2 Intenzita dopravy'!$H$5,'A2 Intenzita dopravy'!$H10,IF(AU$21&gt;=MAX($F$68:$L$68),AT26/AS26*AT26,IF(AU$21&lt;'A2 Intenzita dopravy'!$H$5,(INDEX($B$69:$L$136,MATCH('A2 Intenzita dopravy'!$F10&amp;'A2 Intenzita dopravy'!$G10&amp;'A2.1 Intenzita dopravy'!$E$19,$E$69:$E$136,0),MATCH(AU$21,$B$68:$L$68,1))/INDEX($B$69:$L$136,MATCH('A2 Intenzita dopravy'!$F10&amp;'A2 Intenzita dopravy'!$G10&amp;'A2.1 Intenzita dopravy'!$E$19,$E$69:$E$136,0),MATCH(AU$21,$B$68:$L$68,1)+1))^(1/5)*AV26,(INDEX($B$69:$L$136,MATCH('A2 Intenzita dopravy'!$F10&amp;'A2 Intenzita dopravy'!$G10&amp;'A2.1 Intenzita dopravy'!$E$19,$E$69:$E$136,0),MATCH(AU$21,$B$68:$L$68,1)+1)/INDEX($B$69:$L$136,MATCH('A2 Intenzita dopravy'!$F10&amp;'A2 Intenzita dopravy'!$G10&amp;'A2.1 Intenzita dopravy'!$E$19,$E$69:$E$136,0),MATCH(AU$21,$B$68:$L$68,1)))^(1/5)*AT26))),0)</f>
        <v>19209.492269932933</v>
      </c>
      <c r="AV26" s="30">
        <f>IFERROR(IF(AV$21='A2 Intenzita dopravy'!$H$5,'A2 Intenzita dopravy'!$H10,IF(AV$21&gt;=MAX($F$68:$L$68),AU26/AT26*AU26,IF(AV$21&lt;'A2 Intenzita dopravy'!$H$5,(INDEX($B$69:$L$136,MATCH('A2 Intenzita dopravy'!$F10&amp;'A2 Intenzita dopravy'!$G10&amp;'A2.1 Intenzita dopravy'!$E$19,$E$69:$E$136,0),MATCH(AV$21,$B$68:$L$68,1))/INDEX($B$69:$L$136,MATCH('A2 Intenzita dopravy'!$F10&amp;'A2 Intenzita dopravy'!$G10&amp;'A2.1 Intenzita dopravy'!$E$19,$E$69:$E$136,0),MATCH(AV$21,$B$68:$L$68,1)+1))^(1/5)*AW26,(INDEX($B$69:$L$136,MATCH('A2 Intenzita dopravy'!$F10&amp;'A2 Intenzita dopravy'!$G10&amp;'A2.1 Intenzita dopravy'!$E$19,$E$69:$E$136,0),MATCH(AV$21,$B$68:$L$68,1)+1)/INDEX($B$69:$L$136,MATCH('A2 Intenzita dopravy'!$F10&amp;'A2 Intenzita dopravy'!$G10&amp;'A2.1 Intenzita dopravy'!$E$19,$E$69:$E$136,0),MATCH(AV$21,$B$68:$L$68,1)))^(1/5)*AU26))),0)</f>
        <v>19455.848302474609</v>
      </c>
      <c r="AW26" s="30">
        <f>IFERROR(IF(AW$21='A2 Intenzita dopravy'!$H$5,'A2 Intenzita dopravy'!$H10,IF(AW$21&gt;=MAX($F$68:$L$68),AV26/AU26*AV26,IF(AW$21&lt;'A2 Intenzita dopravy'!$H$5,(INDEX($B$69:$L$136,MATCH('A2 Intenzita dopravy'!$F10&amp;'A2 Intenzita dopravy'!$G10&amp;'A2.1 Intenzita dopravy'!$E$19,$E$69:$E$136,0),MATCH(AW$21,$B$68:$L$68,1))/INDEX($B$69:$L$136,MATCH('A2 Intenzita dopravy'!$F10&amp;'A2 Intenzita dopravy'!$G10&amp;'A2.1 Intenzita dopravy'!$E$19,$E$69:$E$136,0),MATCH(AW$21,$B$68:$L$68,1)+1))^(1/5)*AX26,(INDEX($B$69:$L$136,MATCH('A2 Intenzita dopravy'!$F10&amp;'A2 Intenzita dopravy'!$G10&amp;'A2.1 Intenzita dopravy'!$E$19,$E$69:$E$136,0),MATCH(AW$21,$B$68:$L$68,1)+1)/INDEX($B$69:$L$136,MATCH('A2 Intenzita dopravy'!$F10&amp;'A2 Intenzita dopravy'!$G10&amp;'A2.1 Intenzita dopravy'!$E$19,$E$69:$E$136,0),MATCH(AW$21,$B$68:$L$68,1)))^(1/5)*AV26))),0)</f>
        <v>19705.363777958184</v>
      </c>
      <c r="AX26" s="30">
        <f>IFERROR(IF(AX$21='A2 Intenzita dopravy'!$H$5,'A2 Intenzita dopravy'!$H10,IF(AX$21&gt;=MAX($F$68:$L$68),AW26/AV26*AW26,IF(AX$21&lt;'A2 Intenzita dopravy'!$H$5,(INDEX($B$69:$L$136,MATCH('A2 Intenzita dopravy'!$F10&amp;'A2 Intenzita dopravy'!$G10&amp;'A2.1 Intenzita dopravy'!$E$19,$E$69:$E$136,0),MATCH(AX$21,$B$68:$L$68,1))/INDEX($B$69:$L$136,MATCH('A2 Intenzita dopravy'!$F10&amp;'A2 Intenzita dopravy'!$G10&amp;'A2.1 Intenzita dopravy'!$E$19,$E$69:$E$136,0),MATCH(AX$21,$B$68:$L$68,1)+1))^(1/5)*AY26,(INDEX($B$69:$L$136,MATCH('A2 Intenzita dopravy'!$F10&amp;'A2 Intenzita dopravy'!$G10&amp;'A2.1 Intenzita dopravy'!$E$19,$E$69:$E$136,0),MATCH(AX$21,$B$68:$L$68,1)+1)/INDEX($B$69:$L$136,MATCH('A2 Intenzita dopravy'!$F10&amp;'A2 Intenzita dopravy'!$G10&amp;'A2.1 Intenzita dopravy'!$E$19,$E$69:$E$136,0),MATCH(AX$21,$B$68:$L$68,1)))^(1/5)*AW26))),0)</f>
        <v>19958.079215300932</v>
      </c>
      <c r="AY26" s="30">
        <f>IFERROR(IF(AY$21='A2 Intenzita dopravy'!$H$5,'A2 Intenzita dopravy'!$H10,IF(AY$21&gt;=MAX($F$68:$L$68),AX26/AW26*AX26,IF(AY$21&lt;'A2 Intenzita dopravy'!$H$5,(INDEX($B$69:$L$136,MATCH('A2 Intenzita dopravy'!$F10&amp;'A2 Intenzita dopravy'!$G10&amp;'A2.1 Intenzita dopravy'!$E$19,$E$69:$E$136,0),MATCH(AY$21,$B$68:$L$68,1))/INDEX($B$69:$L$136,MATCH('A2 Intenzita dopravy'!$F10&amp;'A2 Intenzita dopravy'!$G10&amp;'A2.1 Intenzita dopravy'!$E$19,$E$69:$E$136,0),MATCH(AY$21,$B$68:$L$68,1)+1))^(1/5)*AZ26,(INDEX($B$69:$L$136,MATCH('A2 Intenzita dopravy'!$F10&amp;'A2 Intenzita dopravy'!$G10&amp;'A2.1 Intenzita dopravy'!$E$19,$E$69:$E$136,0),MATCH(AY$21,$B$68:$L$68,1)+1)/INDEX($B$69:$L$136,MATCH('A2 Intenzita dopravy'!$F10&amp;'A2 Intenzita dopravy'!$G10&amp;'A2.1 Intenzita dopravy'!$E$19,$E$69:$E$136,0),MATCH(AY$21,$B$68:$L$68,1)))^(1/5)*AX26))),0)</f>
        <v>20214.035653063209</v>
      </c>
      <c r="AZ26" s="30">
        <f>IFERROR(IF(AZ$21='A2 Intenzita dopravy'!$H$5,'A2 Intenzita dopravy'!$H10,IF(AZ$21&gt;=MAX($F$68:$L$68),AY26/AX26*AY26,IF(AZ$21&lt;'A2 Intenzita dopravy'!$H$5,(INDEX($B$69:$L$136,MATCH('A2 Intenzita dopravy'!$F10&amp;'A2 Intenzita dopravy'!$G10&amp;'A2.1 Intenzita dopravy'!$E$19,$E$69:$E$136,0),MATCH(AZ$21,$B$68:$L$68,1))/INDEX($B$69:$L$136,MATCH('A2 Intenzita dopravy'!$F10&amp;'A2 Intenzita dopravy'!$G10&amp;'A2.1 Intenzita dopravy'!$E$19,$E$69:$E$136,0),MATCH(AZ$21,$B$68:$L$68,1)+1))^(1/5)*BA26,(INDEX($B$69:$L$136,MATCH('A2 Intenzita dopravy'!$F10&amp;'A2 Intenzita dopravy'!$G10&amp;'A2.1 Intenzita dopravy'!$E$19,$E$69:$E$136,0),MATCH(AZ$21,$B$68:$L$68,1)+1)/INDEX($B$69:$L$136,MATCH('A2 Intenzita dopravy'!$F10&amp;'A2 Intenzita dopravy'!$G10&amp;'A2.1 Intenzita dopravy'!$E$19,$E$69:$E$136,0),MATCH(AZ$21,$B$68:$L$68,1)))^(1/5)*AY26))),0)</f>
        <v>20473.274656112717</v>
      </c>
      <c r="BA26" s="30">
        <f>IFERROR(IF(BA$21='A2 Intenzita dopravy'!$H$5,'A2 Intenzita dopravy'!$H10,IF(BA$21&gt;=MAX($F$68:$L$68),AZ26/AY26*AZ26,IF(BA$21&lt;'A2 Intenzita dopravy'!$H$5,(INDEX($B$69:$L$136,MATCH('A2 Intenzita dopravy'!$F10&amp;'A2 Intenzita dopravy'!$G10&amp;'A2.1 Intenzita dopravy'!$E$19,$E$69:$E$136,0),MATCH(BA$21,$B$68:$L$68,1))/INDEX($B$69:$L$136,MATCH('A2 Intenzita dopravy'!$F10&amp;'A2 Intenzita dopravy'!$G10&amp;'A2.1 Intenzita dopravy'!$E$19,$E$69:$E$136,0),MATCH(BA$21,$B$68:$L$68,1)+1))^(1/5)*BB26,(INDEX($B$69:$L$136,MATCH('A2 Intenzita dopravy'!$F10&amp;'A2 Intenzita dopravy'!$G10&amp;'A2.1 Intenzita dopravy'!$E$19,$E$69:$E$136,0),MATCH(BA$21,$B$68:$L$68,1)+1)/INDEX($B$69:$L$136,MATCH('A2 Intenzita dopravy'!$F10&amp;'A2 Intenzita dopravy'!$G10&amp;'A2.1 Intenzita dopravy'!$E$19,$E$69:$E$136,0),MATCH(BA$21,$B$68:$L$68,1)))^(1/5)*AZ26))),0)</f>
        <v>20735.838322374242</v>
      </c>
      <c r="BB26" s="30">
        <f>IFERROR(IF(BB$21='A2 Intenzita dopravy'!$H$5,'A2 Intenzita dopravy'!$H10,IF(BB$21&gt;=MAX($F$68:$L$68),BA26/AZ26*BA26,IF(BB$21&lt;'A2 Intenzita dopravy'!$H$5,(INDEX($B$69:$L$136,MATCH('A2 Intenzita dopravy'!$F10&amp;'A2 Intenzita dopravy'!$G10&amp;'A2.1 Intenzita dopravy'!$E$19,$E$69:$E$136,0),MATCH(BB$21,$B$68:$L$68,1))/INDEX($B$69:$L$136,MATCH('A2 Intenzita dopravy'!$F10&amp;'A2 Intenzita dopravy'!$G10&amp;'A2.1 Intenzita dopravy'!$E$19,$E$69:$E$136,0),MATCH(BB$21,$B$68:$L$68,1)+1))^(1/5)*BC26,(INDEX($B$69:$L$136,MATCH('A2 Intenzita dopravy'!$F10&amp;'A2 Intenzita dopravy'!$G10&amp;'A2.1 Intenzita dopravy'!$E$19,$E$69:$E$136,0),MATCH(BB$21,$B$68:$L$68,1)+1)/INDEX($B$69:$L$136,MATCH('A2 Intenzita dopravy'!$F10&amp;'A2 Intenzita dopravy'!$G10&amp;'A2.1 Intenzita dopravy'!$E$19,$E$69:$E$136,0),MATCH(BB$21,$B$68:$L$68,1)))^(1/5)*BA26))),0)</f>
        <v>21001.769289665946</v>
      </c>
    </row>
    <row r="27" spans="2:54" x14ac:dyDescent="0.2">
      <c r="B27" s="5">
        <v>5</v>
      </c>
      <c r="C27" s="5">
        <f t="shared" ref="C27" si="6">C11</f>
        <v>90783</v>
      </c>
      <c r="D27" s="5" t="str">
        <f t="shared" si="2"/>
        <v>I/59 Tvrdošín - severný okraj</v>
      </c>
      <c r="E27" s="30">
        <f>IFERROR(IF(E$21='A2 Intenzita dopravy'!$H$5,'A2 Intenzita dopravy'!$H11,IF(E$21&gt;=MAX($F$68:$L$68),D27/C27*D27,IF(E$21&lt;'A2 Intenzita dopravy'!$H$5,(INDEX($B$69:$L$136,MATCH('A2 Intenzita dopravy'!$F11&amp;'A2 Intenzita dopravy'!$G11&amp;'A2.1 Intenzita dopravy'!$E$19,$E$69:$E$136,0),MATCH(E$21,$B$68:$L$68,1))/INDEX($B$69:$L$136,MATCH('A2 Intenzita dopravy'!$F11&amp;'A2 Intenzita dopravy'!$G11&amp;'A2.1 Intenzita dopravy'!$E$19,$E$69:$E$136,0),MATCH(E$21,$B$68:$L$68,1)+1))^(1/5)*F27,(INDEX($B$69:$L$136,MATCH('A2 Intenzita dopravy'!$F11&amp;'A2 Intenzita dopravy'!$G11&amp;'A2.1 Intenzita dopravy'!$E$19,$E$69:$E$136,0),MATCH(E$21,$B$68:$L$68,1)+1)/INDEX($B$69:$L$136,MATCH('A2 Intenzita dopravy'!$F11&amp;'A2 Intenzita dopravy'!$G11&amp;'A2.1 Intenzita dopravy'!$E$19,$E$69:$E$136,0),MATCH(E$21,$B$68:$L$68,1)))^(1/5)*D27))),0)</f>
        <v>10931.416094500597</v>
      </c>
      <c r="F27" s="30">
        <f>IFERROR(IF(F$21='A2 Intenzita dopravy'!$H$5,'A2 Intenzita dopravy'!$H11,IF(F$21&gt;=MAX($F$68:$L$68),E27/D27*E27,IF(F$21&lt;'A2 Intenzita dopravy'!$H$5,(INDEX($B$69:$L$136,MATCH('A2 Intenzita dopravy'!$F11&amp;'A2 Intenzita dopravy'!$G11&amp;'A2.1 Intenzita dopravy'!$E$19,$E$69:$E$136,0),MATCH(F$21,$B$68:$L$68,1))/INDEX($B$69:$L$136,MATCH('A2 Intenzita dopravy'!$F11&amp;'A2 Intenzita dopravy'!$G11&amp;'A2.1 Intenzita dopravy'!$E$19,$E$69:$E$136,0),MATCH(F$21,$B$68:$L$68,1)+1))^(1/5)*G27,(INDEX($B$69:$L$136,MATCH('A2 Intenzita dopravy'!$F11&amp;'A2 Intenzita dopravy'!$G11&amp;'A2.1 Intenzita dopravy'!$E$19,$E$69:$E$136,0),MATCH(F$21,$B$68:$L$68,1)+1)/INDEX($B$69:$L$136,MATCH('A2 Intenzita dopravy'!$F11&amp;'A2 Intenzita dopravy'!$G11&amp;'A2.1 Intenzita dopravy'!$E$19,$E$69:$E$136,0),MATCH(F$21,$B$68:$L$68,1)))^(1/5)*E27))),0)</f>
        <v>11120</v>
      </c>
      <c r="G27" s="30">
        <f>IFERROR(IF(G$21='A2 Intenzita dopravy'!$H$5,'A2 Intenzita dopravy'!$H11,IF(G$21&gt;=MAX($F$68:$L$68),F27/E27*F27,IF(G$21&lt;'A2 Intenzita dopravy'!$H$5,(INDEX($B$69:$L$136,MATCH('A2 Intenzita dopravy'!$F11&amp;'A2 Intenzita dopravy'!$G11&amp;'A2.1 Intenzita dopravy'!$E$19,$E$69:$E$136,0),MATCH(G$21,$B$68:$L$68,1))/INDEX($B$69:$L$136,MATCH('A2 Intenzita dopravy'!$F11&amp;'A2 Intenzita dopravy'!$G11&amp;'A2.1 Intenzita dopravy'!$E$19,$E$69:$E$136,0),MATCH(G$21,$B$68:$L$68,1)+1))^(1/5)*H27,(INDEX($B$69:$L$136,MATCH('A2 Intenzita dopravy'!$F11&amp;'A2 Intenzita dopravy'!$G11&amp;'A2.1 Intenzita dopravy'!$E$19,$E$69:$E$136,0),MATCH(G$21,$B$68:$L$68,1)+1)/INDEX($B$69:$L$136,MATCH('A2 Intenzita dopravy'!$F11&amp;'A2 Intenzita dopravy'!$G11&amp;'A2.1 Intenzita dopravy'!$E$19,$E$69:$E$136,0),MATCH(G$21,$B$68:$L$68,1)))^(1/5)*F27))),0)</f>
        <v>11313.660682379361</v>
      </c>
      <c r="H27" s="30">
        <f>IFERROR(IF(H$21='A2 Intenzita dopravy'!$H$5,'A2 Intenzita dopravy'!$H11,IF(H$21&gt;=MAX($F$68:$L$68),G27/F27*G27,IF(H$21&lt;'A2 Intenzita dopravy'!$H$5,(INDEX($B$69:$L$136,MATCH('A2 Intenzita dopravy'!$F11&amp;'A2 Intenzita dopravy'!$G11&amp;'A2.1 Intenzita dopravy'!$E$19,$E$69:$E$136,0),MATCH(H$21,$B$68:$L$68,1))/INDEX($B$69:$L$136,MATCH('A2 Intenzita dopravy'!$F11&amp;'A2 Intenzita dopravy'!$G11&amp;'A2.1 Intenzita dopravy'!$E$19,$E$69:$E$136,0),MATCH(H$21,$B$68:$L$68,1)+1))^(1/5)*I27,(INDEX($B$69:$L$136,MATCH('A2 Intenzita dopravy'!$F11&amp;'A2 Intenzita dopravy'!$G11&amp;'A2.1 Intenzita dopravy'!$E$19,$E$69:$E$136,0),MATCH(H$21,$B$68:$L$68,1)+1)/INDEX($B$69:$L$136,MATCH('A2 Intenzita dopravy'!$F11&amp;'A2 Intenzita dopravy'!$G11&amp;'A2.1 Intenzita dopravy'!$E$19,$E$69:$E$136,0),MATCH(H$21,$B$68:$L$68,1)))^(1/5)*G27))),0)</f>
        <v>11510.694067987106</v>
      </c>
      <c r="I27" s="30">
        <f>IFERROR(IF(I$21='A2 Intenzita dopravy'!$H$5,'A2 Intenzita dopravy'!$H11,IF(I$21&gt;=MAX($F$68:$L$68),H27/G27*H27,IF(I$21&lt;'A2 Intenzita dopravy'!$H$5,(INDEX($B$69:$L$136,MATCH('A2 Intenzita dopravy'!$F11&amp;'A2 Intenzita dopravy'!$G11&amp;'A2.1 Intenzita dopravy'!$E$19,$E$69:$E$136,0),MATCH(I$21,$B$68:$L$68,1))/INDEX($B$69:$L$136,MATCH('A2 Intenzita dopravy'!$F11&amp;'A2 Intenzita dopravy'!$G11&amp;'A2.1 Intenzita dopravy'!$E$19,$E$69:$E$136,0),MATCH(I$21,$B$68:$L$68,1)+1))^(1/5)*J27,(INDEX($B$69:$L$136,MATCH('A2 Intenzita dopravy'!$F11&amp;'A2 Intenzita dopravy'!$G11&amp;'A2.1 Intenzita dopravy'!$E$19,$E$69:$E$136,0),MATCH(I$21,$B$68:$L$68,1)+1)/INDEX($B$69:$L$136,MATCH('A2 Intenzita dopravy'!$F11&amp;'A2 Intenzita dopravy'!$G11&amp;'A2.1 Intenzita dopravy'!$E$19,$E$69:$E$136,0),MATCH(I$21,$B$68:$L$68,1)))^(1/5)*H27))),0)</f>
        <v>11711.158894234088</v>
      </c>
      <c r="J27" s="30">
        <f>IFERROR(IF(J$21='A2 Intenzita dopravy'!$H$5,'A2 Intenzita dopravy'!$H11,IF(J$21&gt;=MAX($F$68:$L$68),I27/H27*I27,IF(J$21&lt;'A2 Intenzita dopravy'!$H$5,(INDEX($B$69:$L$136,MATCH('A2 Intenzita dopravy'!$F11&amp;'A2 Intenzita dopravy'!$G11&amp;'A2.1 Intenzita dopravy'!$E$19,$E$69:$E$136,0),MATCH(J$21,$B$68:$L$68,1))/INDEX($B$69:$L$136,MATCH('A2 Intenzita dopravy'!$F11&amp;'A2 Intenzita dopravy'!$G11&amp;'A2.1 Intenzita dopravy'!$E$19,$E$69:$E$136,0),MATCH(J$21,$B$68:$L$68,1)+1))^(1/5)*K27,(INDEX($B$69:$L$136,MATCH('A2 Intenzita dopravy'!$F11&amp;'A2 Intenzita dopravy'!$G11&amp;'A2.1 Intenzita dopravy'!$E$19,$E$69:$E$136,0),MATCH(J$21,$B$68:$L$68,1)+1)/INDEX($B$69:$L$136,MATCH('A2 Intenzita dopravy'!$F11&amp;'A2 Intenzita dopravy'!$G11&amp;'A2.1 Intenzita dopravy'!$E$19,$E$69:$E$136,0),MATCH(J$21,$B$68:$L$68,1)))^(1/5)*I27))),0)</f>
        <v>11915.11492147424</v>
      </c>
      <c r="K27" s="30">
        <f>IFERROR(IF(K$21='A2 Intenzita dopravy'!$H$5,'A2 Intenzita dopravy'!$H11,IF(K$21&gt;=MAX($F$68:$L$68),J27/I27*J27,IF(K$21&lt;'A2 Intenzita dopravy'!$H$5,(INDEX($B$69:$L$136,MATCH('A2 Intenzita dopravy'!$F11&amp;'A2 Intenzita dopravy'!$G11&amp;'A2.1 Intenzita dopravy'!$E$19,$E$69:$E$136,0),MATCH(K$21,$B$68:$L$68,1))/INDEX($B$69:$L$136,MATCH('A2 Intenzita dopravy'!$F11&amp;'A2 Intenzita dopravy'!$G11&amp;'A2.1 Intenzita dopravy'!$E$19,$E$69:$E$136,0),MATCH(K$21,$B$68:$L$68,1)+1))^(1/5)*L27,(INDEX($B$69:$L$136,MATCH('A2 Intenzita dopravy'!$F11&amp;'A2 Intenzita dopravy'!$G11&amp;'A2.1 Intenzita dopravy'!$E$19,$E$69:$E$136,0),MATCH(K$21,$B$68:$L$68,1)+1)/INDEX($B$69:$L$136,MATCH('A2 Intenzita dopravy'!$F11&amp;'A2 Intenzita dopravy'!$G11&amp;'A2.1 Intenzita dopravy'!$E$19,$E$69:$E$136,0),MATCH(K$21,$B$68:$L$68,1)))^(1/5)*J27))),0)</f>
        <v>12072.176494214922</v>
      </c>
      <c r="L27" s="30">
        <f>IFERROR(IF(L$21='A2 Intenzita dopravy'!$H$5,'A2 Intenzita dopravy'!$H11,IF(L$21&gt;=MAX($F$68:$L$68),K27/J27*K27,IF(L$21&lt;'A2 Intenzita dopravy'!$H$5,(INDEX($B$69:$L$136,MATCH('A2 Intenzita dopravy'!$F11&amp;'A2 Intenzita dopravy'!$G11&amp;'A2.1 Intenzita dopravy'!$E$19,$E$69:$E$136,0),MATCH(L$21,$B$68:$L$68,1))/INDEX($B$69:$L$136,MATCH('A2 Intenzita dopravy'!$F11&amp;'A2 Intenzita dopravy'!$G11&amp;'A2.1 Intenzita dopravy'!$E$19,$E$69:$E$136,0),MATCH(L$21,$B$68:$L$68,1)+1))^(1/5)*M27,(INDEX($B$69:$L$136,MATCH('A2 Intenzita dopravy'!$F11&amp;'A2 Intenzita dopravy'!$G11&amp;'A2.1 Intenzita dopravy'!$E$19,$E$69:$E$136,0),MATCH(L$21,$B$68:$L$68,1)+1)/INDEX($B$69:$L$136,MATCH('A2 Intenzita dopravy'!$F11&amp;'A2 Intenzita dopravy'!$G11&amp;'A2.1 Intenzita dopravy'!$E$19,$E$69:$E$136,0),MATCH(L$21,$B$68:$L$68,1)))^(1/5)*K27))),0)</f>
        <v>12231.308406838547</v>
      </c>
      <c r="M27" s="30">
        <f>IFERROR(IF(M$21='A2 Intenzita dopravy'!$H$5,'A2 Intenzita dopravy'!$H11,IF(M$21&gt;=MAX($F$68:$L$68),L27/K27*L27,IF(M$21&lt;'A2 Intenzita dopravy'!$H$5,(INDEX($B$69:$L$136,MATCH('A2 Intenzita dopravy'!$F11&amp;'A2 Intenzita dopravy'!$G11&amp;'A2.1 Intenzita dopravy'!$E$19,$E$69:$E$136,0),MATCH(M$21,$B$68:$L$68,1))/INDEX($B$69:$L$136,MATCH('A2 Intenzita dopravy'!$F11&amp;'A2 Intenzita dopravy'!$G11&amp;'A2.1 Intenzita dopravy'!$E$19,$E$69:$E$136,0),MATCH(M$21,$B$68:$L$68,1)+1))^(1/5)*N27,(INDEX($B$69:$L$136,MATCH('A2 Intenzita dopravy'!$F11&amp;'A2 Intenzita dopravy'!$G11&amp;'A2.1 Intenzita dopravy'!$E$19,$E$69:$E$136,0),MATCH(M$21,$B$68:$L$68,1)+1)/INDEX($B$69:$L$136,MATCH('A2 Intenzita dopravy'!$F11&amp;'A2 Intenzita dopravy'!$G11&amp;'A2.1 Intenzita dopravy'!$E$19,$E$69:$E$136,0),MATCH(M$21,$B$68:$L$68,1)))^(1/5)*L27))),0)</f>
        <v>12392.537949962139</v>
      </c>
      <c r="N27" s="30">
        <f>IFERROR(IF(N$21='A2 Intenzita dopravy'!$H$5,'A2 Intenzita dopravy'!$H11,IF(N$21&gt;=MAX($F$68:$L$68),M27/L27*M27,IF(N$21&lt;'A2 Intenzita dopravy'!$H$5,(INDEX($B$69:$L$136,MATCH('A2 Intenzita dopravy'!$F11&amp;'A2 Intenzita dopravy'!$G11&amp;'A2.1 Intenzita dopravy'!$E$19,$E$69:$E$136,0),MATCH(N$21,$B$68:$L$68,1))/INDEX($B$69:$L$136,MATCH('A2 Intenzita dopravy'!$F11&amp;'A2 Intenzita dopravy'!$G11&amp;'A2.1 Intenzita dopravy'!$E$19,$E$69:$E$136,0),MATCH(N$21,$B$68:$L$68,1)+1))^(1/5)*O27,(INDEX($B$69:$L$136,MATCH('A2 Intenzita dopravy'!$F11&amp;'A2 Intenzita dopravy'!$G11&amp;'A2.1 Intenzita dopravy'!$E$19,$E$69:$E$136,0),MATCH(N$21,$B$68:$L$68,1)+1)/INDEX($B$69:$L$136,MATCH('A2 Intenzita dopravy'!$F11&amp;'A2 Intenzita dopravy'!$G11&amp;'A2.1 Intenzita dopravy'!$E$19,$E$69:$E$136,0),MATCH(N$21,$B$68:$L$68,1)))^(1/5)*M27))),0)</f>
        <v>12555.892773939684</v>
      </c>
      <c r="O27" s="30">
        <f>IFERROR(IF(O$21='A2 Intenzita dopravy'!$H$5,'A2 Intenzita dopravy'!$H11,IF(O$21&gt;=MAX($F$68:$L$68),N27/M27*N27,IF(O$21&lt;'A2 Intenzita dopravy'!$H$5,(INDEX($B$69:$L$136,MATCH('A2 Intenzita dopravy'!$F11&amp;'A2 Intenzita dopravy'!$G11&amp;'A2.1 Intenzita dopravy'!$E$19,$E$69:$E$136,0),MATCH(O$21,$B$68:$L$68,1))/INDEX($B$69:$L$136,MATCH('A2 Intenzita dopravy'!$F11&amp;'A2 Intenzita dopravy'!$G11&amp;'A2.1 Intenzita dopravy'!$E$19,$E$69:$E$136,0),MATCH(O$21,$B$68:$L$68,1)+1))^(1/5)*P27,(INDEX($B$69:$L$136,MATCH('A2 Intenzita dopravy'!$F11&amp;'A2 Intenzita dopravy'!$G11&amp;'A2.1 Intenzita dopravy'!$E$19,$E$69:$E$136,0),MATCH(O$21,$B$68:$L$68,1)+1)/INDEX($B$69:$L$136,MATCH('A2 Intenzita dopravy'!$F11&amp;'A2 Intenzita dopravy'!$G11&amp;'A2.1 Intenzita dopravy'!$E$19,$E$69:$E$136,0),MATCH(O$21,$B$68:$L$68,1)))^(1/5)*N27))),0)</f>
        <v>12721.400893604075</v>
      </c>
      <c r="P27" s="30">
        <f>IFERROR(IF(P$21='A2 Intenzita dopravy'!$H$5,'A2 Intenzita dopravy'!$H11,IF(P$21&gt;=MAX($F$68:$L$68),O27/N27*O27,IF(P$21&lt;'A2 Intenzita dopravy'!$H$5,(INDEX($B$69:$L$136,MATCH('A2 Intenzita dopravy'!$F11&amp;'A2 Intenzita dopravy'!$G11&amp;'A2.1 Intenzita dopravy'!$E$19,$E$69:$E$136,0),MATCH(P$21,$B$68:$L$68,1))/INDEX($B$69:$L$136,MATCH('A2 Intenzita dopravy'!$F11&amp;'A2 Intenzita dopravy'!$G11&amp;'A2.1 Intenzita dopravy'!$E$19,$E$69:$E$136,0),MATCH(P$21,$B$68:$L$68,1)+1))^(1/5)*Q27,(INDEX($B$69:$L$136,MATCH('A2 Intenzita dopravy'!$F11&amp;'A2 Intenzita dopravy'!$G11&amp;'A2.1 Intenzita dopravy'!$E$19,$E$69:$E$136,0),MATCH(P$21,$B$68:$L$68,1)+1)/INDEX($B$69:$L$136,MATCH('A2 Intenzita dopravy'!$F11&amp;'A2 Intenzita dopravy'!$G11&amp;'A2.1 Intenzita dopravy'!$E$19,$E$69:$E$136,0),MATCH(P$21,$B$68:$L$68,1)))^(1/5)*O27))),0)</f>
        <v>12895.731661243699</v>
      </c>
      <c r="Q27" s="30">
        <f>IFERROR(IF(Q$21='A2 Intenzita dopravy'!$H$5,'A2 Intenzita dopravy'!$H11,IF(Q$21&gt;=MAX($F$68:$L$68),P27/O27*P27,IF(Q$21&lt;'A2 Intenzita dopravy'!$H$5,(INDEX($B$69:$L$136,MATCH('A2 Intenzita dopravy'!$F11&amp;'A2 Intenzita dopravy'!$G11&amp;'A2.1 Intenzita dopravy'!$E$19,$E$69:$E$136,0),MATCH(Q$21,$B$68:$L$68,1))/INDEX($B$69:$L$136,MATCH('A2 Intenzita dopravy'!$F11&amp;'A2 Intenzita dopravy'!$G11&amp;'A2.1 Intenzita dopravy'!$E$19,$E$69:$E$136,0),MATCH(Q$21,$B$68:$L$68,1)+1))^(1/5)*R27,(INDEX($B$69:$L$136,MATCH('A2 Intenzita dopravy'!$F11&amp;'A2 Intenzita dopravy'!$G11&amp;'A2.1 Intenzita dopravy'!$E$19,$E$69:$E$136,0),MATCH(Q$21,$B$68:$L$68,1)+1)/INDEX($B$69:$L$136,MATCH('A2 Intenzita dopravy'!$F11&amp;'A2 Intenzita dopravy'!$G11&amp;'A2.1 Intenzita dopravy'!$E$19,$E$69:$E$136,0),MATCH(Q$21,$B$68:$L$68,1)))^(1/5)*P27))),0)</f>
        <v>13072.45141236085</v>
      </c>
      <c r="R27" s="30">
        <f>IFERROR(IF(R$21='A2 Intenzita dopravy'!$H$5,'A2 Intenzita dopravy'!$H11,IF(R$21&gt;=MAX($F$68:$L$68),Q27/P27*Q27,IF(R$21&lt;'A2 Intenzita dopravy'!$H$5,(INDEX($B$69:$L$136,MATCH('A2 Intenzita dopravy'!$F11&amp;'A2 Intenzita dopravy'!$G11&amp;'A2.1 Intenzita dopravy'!$E$19,$E$69:$E$136,0),MATCH(R$21,$B$68:$L$68,1))/INDEX($B$69:$L$136,MATCH('A2 Intenzita dopravy'!$F11&amp;'A2 Intenzita dopravy'!$G11&amp;'A2.1 Intenzita dopravy'!$E$19,$E$69:$E$136,0),MATCH(R$21,$B$68:$L$68,1)+1))^(1/5)*S27,(INDEX($B$69:$L$136,MATCH('A2 Intenzita dopravy'!$F11&amp;'A2 Intenzita dopravy'!$G11&amp;'A2.1 Intenzita dopravy'!$E$19,$E$69:$E$136,0),MATCH(R$21,$B$68:$L$68,1)+1)/INDEX($B$69:$L$136,MATCH('A2 Intenzita dopravy'!$F11&amp;'A2 Intenzita dopravy'!$G11&amp;'A2.1 Intenzita dopravy'!$E$19,$E$69:$E$136,0),MATCH(R$21,$B$68:$L$68,1)))^(1/5)*Q27))),0)</f>
        <v>13251.592884963471</v>
      </c>
      <c r="S27" s="30">
        <f>IFERROR(IF(S$21='A2 Intenzita dopravy'!$H$5,'A2 Intenzita dopravy'!$H11,IF(S$21&gt;=MAX($F$68:$L$68),R27/Q27*R27,IF(S$21&lt;'A2 Intenzita dopravy'!$H$5,(INDEX($B$69:$L$136,MATCH('A2 Intenzita dopravy'!$F11&amp;'A2 Intenzita dopravy'!$G11&amp;'A2.1 Intenzita dopravy'!$E$19,$E$69:$E$136,0),MATCH(S$21,$B$68:$L$68,1))/INDEX($B$69:$L$136,MATCH('A2 Intenzita dopravy'!$F11&amp;'A2 Intenzita dopravy'!$G11&amp;'A2.1 Intenzita dopravy'!$E$19,$E$69:$E$136,0),MATCH(S$21,$B$68:$L$68,1)+1))^(1/5)*T27,(INDEX($B$69:$L$136,MATCH('A2 Intenzita dopravy'!$F11&amp;'A2 Intenzita dopravy'!$G11&amp;'A2.1 Intenzita dopravy'!$E$19,$E$69:$E$136,0),MATCH(S$21,$B$68:$L$68,1)+1)/INDEX($B$69:$L$136,MATCH('A2 Intenzita dopravy'!$F11&amp;'A2 Intenzita dopravy'!$G11&amp;'A2.1 Intenzita dopravy'!$E$19,$E$69:$E$136,0),MATCH(S$21,$B$68:$L$68,1)))^(1/5)*R27))),0)</f>
        <v>13433.18926569265</v>
      </c>
      <c r="T27" s="30">
        <f>IFERROR(IF(T$21='A2 Intenzita dopravy'!$H$5,'A2 Intenzita dopravy'!$H11,IF(T$21&gt;=MAX($F$68:$L$68),S27/R27*S27,IF(T$21&lt;'A2 Intenzita dopravy'!$H$5,(INDEX($B$69:$L$136,MATCH('A2 Intenzita dopravy'!$F11&amp;'A2 Intenzita dopravy'!$G11&amp;'A2.1 Intenzita dopravy'!$E$19,$E$69:$E$136,0),MATCH(T$21,$B$68:$L$68,1))/INDEX($B$69:$L$136,MATCH('A2 Intenzita dopravy'!$F11&amp;'A2 Intenzita dopravy'!$G11&amp;'A2.1 Intenzita dopravy'!$E$19,$E$69:$E$136,0),MATCH(T$21,$B$68:$L$68,1)+1))^(1/5)*U27,(INDEX($B$69:$L$136,MATCH('A2 Intenzita dopravy'!$F11&amp;'A2 Intenzita dopravy'!$G11&amp;'A2.1 Intenzita dopravy'!$E$19,$E$69:$E$136,0),MATCH(T$21,$B$68:$L$68,1)+1)/INDEX($B$69:$L$136,MATCH('A2 Intenzita dopravy'!$F11&amp;'A2 Intenzita dopravy'!$G11&amp;'A2.1 Intenzita dopravy'!$E$19,$E$69:$E$136,0),MATCH(T$21,$B$68:$L$68,1)))^(1/5)*S27))),0)</f>
        <v>13617.274195970567</v>
      </c>
      <c r="U27" s="30">
        <f>IFERROR(IF(U$21='A2 Intenzita dopravy'!$H$5,'A2 Intenzita dopravy'!$H11,IF(U$21&gt;=MAX($F$68:$L$68),T27/S27*T27,IF(U$21&lt;'A2 Intenzita dopravy'!$H$5,(INDEX($B$69:$L$136,MATCH('A2 Intenzita dopravy'!$F11&amp;'A2 Intenzita dopravy'!$G11&amp;'A2.1 Intenzita dopravy'!$E$19,$E$69:$E$136,0),MATCH(U$21,$B$68:$L$68,1))/INDEX($B$69:$L$136,MATCH('A2 Intenzita dopravy'!$F11&amp;'A2 Intenzita dopravy'!$G11&amp;'A2.1 Intenzita dopravy'!$E$19,$E$69:$E$136,0),MATCH(U$21,$B$68:$L$68,1)+1))^(1/5)*V27,(INDEX($B$69:$L$136,MATCH('A2 Intenzita dopravy'!$F11&amp;'A2 Intenzita dopravy'!$G11&amp;'A2.1 Intenzita dopravy'!$E$19,$E$69:$E$136,0),MATCH(U$21,$B$68:$L$68,1)+1)/INDEX($B$69:$L$136,MATCH('A2 Intenzita dopravy'!$F11&amp;'A2 Intenzita dopravy'!$G11&amp;'A2.1 Intenzita dopravy'!$E$19,$E$69:$E$136,0),MATCH(U$21,$B$68:$L$68,1)))^(1/5)*T27))),0)</f>
        <v>13791.91169277741</v>
      </c>
      <c r="V27" s="30">
        <f>IFERROR(IF(V$21='A2 Intenzita dopravy'!$H$5,'A2 Intenzita dopravy'!$H11,IF(V$21&gt;=MAX($F$68:$L$68),U27/T27*U27,IF(V$21&lt;'A2 Intenzita dopravy'!$H$5,(INDEX($B$69:$L$136,MATCH('A2 Intenzita dopravy'!$F11&amp;'A2 Intenzita dopravy'!$G11&amp;'A2.1 Intenzita dopravy'!$E$19,$E$69:$E$136,0),MATCH(V$21,$B$68:$L$68,1))/INDEX($B$69:$L$136,MATCH('A2 Intenzita dopravy'!$F11&amp;'A2 Intenzita dopravy'!$G11&amp;'A2.1 Intenzita dopravy'!$E$19,$E$69:$E$136,0),MATCH(V$21,$B$68:$L$68,1)+1))^(1/5)*W27,(INDEX($B$69:$L$136,MATCH('A2 Intenzita dopravy'!$F11&amp;'A2 Intenzita dopravy'!$G11&amp;'A2.1 Intenzita dopravy'!$E$19,$E$69:$E$136,0),MATCH(V$21,$B$68:$L$68,1)+1)/INDEX($B$69:$L$136,MATCH('A2 Intenzita dopravy'!$F11&amp;'A2 Intenzita dopravy'!$G11&amp;'A2.1 Intenzita dopravy'!$E$19,$E$69:$E$136,0),MATCH(V$21,$B$68:$L$68,1)))^(1/5)*U27))),0)</f>
        <v>13968.788863608001</v>
      </c>
      <c r="W27" s="30">
        <f>IFERROR(IF(W$21='A2 Intenzita dopravy'!$H$5,'A2 Intenzita dopravy'!$H11,IF(W$21&gt;=MAX($F$68:$L$68),V27/U27*V27,IF(W$21&lt;'A2 Intenzita dopravy'!$H$5,(INDEX($B$69:$L$136,MATCH('A2 Intenzita dopravy'!$F11&amp;'A2 Intenzita dopravy'!$G11&amp;'A2.1 Intenzita dopravy'!$E$19,$E$69:$E$136,0),MATCH(W$21,$B$68:$L$68,1))/INDEX($B$69:$L$136,MATCH('A2 Intenzita dopravy'!$F11&amp;'A2 Intenzita dopravy'!$G11&amp;'A2.1 Intenzita dopravy'!$E$19,$E$69:$E$136,0),MATCH(W$21,$B$68:$L$68,1)+1))^(1/5)*X27,(INDEX($B$69:$L$136,MATCH('A2 Intenzita dopravy'!$F11&amp;'A2 Intenzita dopravy'!$G11&amp;'A2.1 Intenzita dopravy'!$E$19,$E$69:$E$136,0),MATCH(W$21,$B$68:$L$68,1)+1)/INDEX($B$69:$L$136,MATCH('A2 Intenzita dopravy'!$F11&amp;'A2 Intenzita dopravy'!$G11&amp;'A2.1 Intenzita dopravy'!$E$19,$E$69:$E$136,0),MATCH(W$21,$B$68:$L$68,1)))^(1/5)*V27))),0)</f>
        <v>14147.934431616439</v>
      </c>
      <c r="X27" s="30">
        <f>IFERROR(IF(X$21='A2 Intenzita dopravy'!$H$5,'A2 Intenzita dopravy'!$H11,IF(X$21&gt;=MAX($F$68:$L$68),W27/V27*W27,IF(X$21&lt;'A2 Intenzita dopravy'!$H$5,(INDEX($B$69:$L$136,MATCH('A2 Intenzita dopravy'!$F11&amp;'A2 Intenzita dopravy'!$G11&amp;'A2.1 Intenzita dopravy'!$E$19,$E$69:$E$136,0),MATCH(X$21,$B$68:$L$68,1))/INDEX($B$69:$L$136,MATCH('A2 Intenzita dopravy'!$F11&amp;'A2 Intenzita dopravy'!$G11&amp;'A2.1 Intenzita dopravy'!$E$19,$E$69:$E$136,0),MATCH(X$21,$B$68:$L$68,1)+1))^(1/5)*Y27,(INDEX($B$69:$L$136,MATCH('A2 Intenzita dopravy'!$F11&amp;'A2 Intenzita dopravy'!$G11&amp;'A2.1 Intenzita dopravy'!$E$19,$E$69:$E$136,0),MATCH(X$21,$B$68:$L$68,1)+1)/INDEX($B$69:$L$136,MATCH('A2 Intenzita dopravy'!$F11&amp;'A2 Intenzita dopravy'!$G11&amp;'A2.1 Intenzita dopravy'!$E$19,$E$69:$E$136,0),MATCH(X$21,$B$68:$L$68,1)))^(1/5)*W27))),0)</f>
        <v>14329.377488322747</v>
      </c>
      <c r="Y27" s="30">
        <f>IFERROR(IF(Y$21='A2 Intenzita dopravy'!$H$5,'A2 Intenzita dopravy'!$H11,IF(Y$21&gt;=MAX($F$68:$L$68),X27/W27*X27,IF(Y$21&lt;'A2 Intenzita dopravy'!$H$5,(INDEX($B$69:$L$136,MATCH('A2 Intenzita dopravy'!$F11&amp;'A2 Intenzita dopravy'!$G11&amp;'A2.1 Intenzita dopravy'!$E$19,$E$69:$E$136,0),MATCH(Y$21,$B$68:$L$68,1))/INDEX($B$69:$L$136,MATCH('A2 Intenzita dopravy'!$F11&amp;'A2 Intenzita dopravy'!$G11&amp;'A2.1 Intenzita dopravy'!$E$19,$E$69:$E$136,0),MATCH(Y$21,$B$68:$L$68,1)+1))^(1/5)*Z27,(INDEX($B$69:$L$136,MATCH('A2 Intenzita dopravy'!$F11&amp;'A2 Intenzita dopravy'!$G11&amp;'A2.1 Intenzita dopravy'!$E$19,$E$69:$E$136,0),MATCH(Y$21,$B$68:$L$68,1)+1)/INDEX($B$69:$L$136,MATCH('A2 Intenzita dopravy'!$F11&amp;'A2 Intenzita dopravy'!$G11&amp;'A2.1 Intenzita dopravy'!$E$19,$E$69:$E$136,0),MATCH(Y$21,$B$68:$L$68,1)))^(1/5)*X27))),0)</f>
        <v>14513.147498337048</v>
      </c>
      <c r="Z27" s="30">
        <f>IFERROR(IF(Z$21='A2 Intenzita dopravy'!$H$5,'A2 Intenzita dopravy'!$H11,IF(Z$21&gt;=MAX($F$68:$L$68),Y27/X27*Y27,IF(Z$21&lt;'A2 Intenzita dopravy'!$H$5,(INDEX($B$69:$L$136,MATCH('A2 Intenzita dopravy'!$F11&amp;'A2 Intenzita dopravy'!$G11&amp;'A2.1 Intenzita dopravy'!$E$19,$E$69:$E$136,0),MATCH(Z$21,$B$68:$L$68,1))/INDEX($B$69:$L$136,MATCH('A2 Intenzita dopravy'!$F11&amp;'A2 Intenzita dopravy'!$G11&amp;'A2.1 Intenzita dopravy'!$E$19,$E$69:$E$136,0),MATCH(Z$21,$B$68:$L$68,1)+1))^(1/5)*AA27,(INDEX($B$69:$L$136,MATCH('A2 Intenzita dopravy'!$F11&amp;'A2 Intenzita dopravy'!$G11&amp;'A2.1 Intenzita dopravy'!$E$19,$E$69:$E$136,0),MATCH(Z$21,$B$68:$L$68,1)+1)/INDEX($B$69:$L$136,MATCH('A2 Intenzita dopravy'!$F11&amp;'A2 Intenzita dopravy'!$G11&amp;'A2.1 Intenzita dopravy'!$E$19,$E$69:$E$136,0),MATCH(Z$21,$B$68:$L$68,1)))^(1/5)*Y27))),0)</f>
        <v>14699.274304144341</v>
      </c>
      <c r="AA27" s="30">
        <f>IFERROR(IF(AA$21='A2 Intenzita dopravy'!$H$5,'A2 Intenzita dopravy'!$H11,IF(AA$21&gt;=MAX($F$68:$L$68),Z27/Y27*Z27,IF(AA$21&lt;'A2 Intenzita dopravy'!$H$5,(INDEX($B$69:$L$136,MATCH('A2 Intenzita dopravy'!$F11&amp;'A2 Intenzita dopravy'!$G11&amp;'A2.1 Intenzita dopravy'!$E$19,$E$69:$E$136,0),MATCH(AA$21,$B$68:$L$68,1))/INDEX($B$69:$L$136,MATCH('A2 Intenzita dopravy'!$F11&amp;'A2 Intenzita dopravy'!$G11&amp;'A2.1 Intenzita dopravy'!$E$19,$E$69:$E$136,0),MATCH(AA$21,$B$68:$L$68,1)+1))^(1/5)*AB27,(INDEX($B$69:$L$136,MATCH('A2 Intenzita dopravy'!$F11&amp;'A2 Intenzita dopravy'!$G11&amp;'A2.1 Intenzita dopravy'!$E$19,$E$69:$E$136,0),MATCH(AA$21,$B$68:$L$68,1)+1)/INDEX($B$69:$L$136,MATCH('A2 Intenzita dopravy'!$F11&amp;'A2 Intenzita dopravy'!$G11&amp;'A2.1 Intenzita dopravy'!$E$19,$E$69:$E$136,0),MATCH(AA$21,$B$68:$L$68,1)))^(1/5)*Z27))),0)</f>
        <v>14887.788130950627</v>
      </c>
      <c r="AB27" s="30">
        <f>IFERROR(IF(AB$21='A2 Intenzita dopravy'!$H$5,'A2 Intenzita dopravy'!$H11,IF(AB$21&gt;=MAX($F$68:$L$68),AA27/Z27*AA27,IF(AB$21&lt;'A2 Intenzita dopravy'!$H$5,(INDEX($B$69:$L$136,MATCH('A2 Intenzita dopravy'!$F11&amp;'A2 Intenzita dopravy'!$G11&amp;'A2.1 Intenzita dopravy'!$E$19,$E$69:$E$136,0),MATCH(AB$21,$B$68:$L$68,1))/INDEX($B$69:$L$136,MATCH('A2 Intenzita dopravy'!$F11&amp;'A2 Intenzita dopravy'!$G11&amp;'A2.1 Intenzita dopravy'!$E$19,$E$69:$E$136,0),MATCH(AB$21,$B$68:$L$68,1)+1))^(1/5)*AC27,(INDEX($B$69:$L$136,MATCH('A2 Intenzita dopravy'!$F11&amp;'A2 Intenzita dopravy'!$G11&amp;'A2.1 Intenzita dopravy'!$E$19,$E$69:$E$136,0),MATCH(AB$21,$B$68:$L$68,1)+1)/INDEX($B$69:$L$136,MATCH('A2 Intenzita dopravy'!$F11&amp;'A2 Intenzita dopravy'!$G11&amp;'A2.1 Intenzita dopravy'!$E$19,$E$69:$E$136,0),MATCH(AB$21,$B$68:$L$68,1)))^(1/5)*AA27))),0)</f>
        <v>15078.719591591198</v>
      </c>
      <c r="AC27" s="30">
        <f>IFERROR(IF(AC$21='A2 Intenzita dopravy'!$H$5,'A2 Intenzita dopravy'!$H11,IF(AC$21&gt;=MAX($F$68:$L$68),AB27/AA27*AB27,IF(AC$21&lt;'A2 Intenzita dopravy'!$H$5,(INDEX($B$69:$L$136,MATCH('A2 Intenzita dopravy'!$F11&amp;'A2 Intenzita dopravy'!$G11&amp;'A2.1 Intenzita dopravy'!$E$19,$E$69:$E$136,0),MATCH(AC$21,$B$68:$L$68,1))/INDEX($B$69:$L$136,MATCH('A2 Intenzita dopravy'!$F11&amp;'A2 Intenzita dopravy'!$G11&amp;'A2.1 Intenzita dopravy'!$E$19,$E$69:$E$136,0),MATCH(AC$21,$B$68:$L$68,1)+1))^(1/5)*AD27,(INDEX($B$69:$L$136,MATCH('A2 Intenzita dopravy'!$F11&amp;'A2 Intenzita dopravy'!$G11&amp;'A2.1 Intenzita dopravy'!$E$19,$E$69:$E$136,0),MATCH(AC$21,$B$68:$L$68,1)+1)/INDEX($B$69:$L$136,MATCH('A2 Intenzita dopravy'!$F11&amp;'A2 Intenzita dopravy'!$G11&amp;'A2.1 Intenzita dopravy'!$E$19,$E$69:$E$136,0),MATCH(AC$21,$B$68:$L$68,1)))^(1/5)*AB27))),0)</f>
        <v>15272.099691501868</v>
      </c>
      <c r="AD27" s="30">
        <f>IFERROR(IF(AD$21='A2 Intenzita dopravy'!$H$5,'A2 Intenzita dopravy'!$H11,IF(AD$21&gt;=MAX($F$68:$L$68),AC27/AB27*AC27,IF(AD$21&lt;'A2 Intenzita dopravy'!$H$5,(INDEX($B$69:$L$136,MATCH('A2 Intenzita dopravy'!$F11&amp;'A2 Intenzita dopravy'!$G11&amp;'A2.1 Intenzita dopravy'!$E$19,$E$69:$E$136,0),MATCH(AD$21,$B$68:$L$68,1))/INDEX($B$69:$L$136,MATCH('A2 Intenzita dopravy'!$F11&amp;'A2 Intenzita dopravy'!$G11&amp;'A2.1 Intenzita dopravy'!$E$19,$E$69:$E$136,0),MATCH(AD$21,$B$68:$L$68,1)+1))^(1/5)*AE27,(INDEX($B$69:$L$136,MATCH('A2 Intenzita dopravy'!$F11&amp;'A2 Intenzita dopravy'!$G11&amp;'A2.1 Intenzita dopravy'!$E$19,$E$69:$E$136,0),MATCH(AD$21,$B$68:$L$68,1)+1)/INDEX($B$69:$L$136,MATCH('A2 Intenzita dopravy'!$F11&amp;'A2 Intenzita dopravy'!$G11&amp;'A2.1 Intenzita dopravy'!$E$19,$E$69:$E$136,0),MATCH(AD$21,$B$68:$L$68,1)))^(1/5)*AC27))),0)</f>
        <v>15467.959833753952</v>
      </c>
      <c r="AE27" s="30">
        <f>IFERROR(IF(AE$21='A2 Intenzita dopravy'!$H$5,'A2 Intenzita dopravy'!$H11,IF(AE$21&gt;=MAX($F$68:$L$68),AD27/AC27*AD27,IF(AE$21&lt;'A2 Intenzita dopravy'!$H$5,(INDEX($B$69:$L$136,MATCH('A2 Intenzita dopravy'!$F11&amp;'A2 Intenzita dopravy'!$G11&amp;'A2.1 Intenzita dopravy'!$E$19,$E$69:$E$136,0),MATCH(AE$21,$B$68:$L$68,1))/INDEX($B$69:$L$136,MATCH('A2 Intenzita dopravy'!$F11&amp;'A2 Intenzita dopravy'!$G11&amp;'A2.1 Intenzita dopravy'!$E$19,$E$69:$E$136,0),MATCH(AE$21,$B$68:$L$68,1)+1))^(1/5)*AF27,(INDEX($B$69:$L$136,MATCH('A2 Intenzita dopravy'!$F11&amp;'A2 Intenzita dopravy'!$G11&amp;'A2.1 Intenzita dopravy'!$E$19,$E$69:$E$136,0),MATCH(AE$21,$B$68:$L$68,1)+1)/INDEX($B$69:$L$136,MATCH('A2 Intenzita dopravy'!$F11&amp;'A2 Intenzita dopravy'!$G11&amp;'A2.1 Intenzita dopravy'!$E$19,$E$69:$E$136,0),MATCH(AE$21,$B$68:$L$68,1)))^(1/5)*AD27))),0)</f>
        <v>15666.331824153829</v>
      </c>
      <c r="AF27" s="30">
        <f>IFERROR(IF(AF$21='A2 Intenzita dopravy'!$H$5,'A2 Intenzita dopravy'!$H11,IF(AF$21&gt;=MAX($F$68:$L$68),AE27/AD27*AE27,IF(AF$21&lt;'A2 Intenzita dopravy'!$H$5,(INDEX($B$69:$L$136,MATCH('A2 Intenzita dopravy'!$F11&amp;'A2 Intenzita dopravy'!$G11&amp;'A2.1 Intenzita dopravy'!$E$19,$E$69:$E$136,0),MATCH(AF$21,$B$68:$L$68,1))/INDEX($B$69:$L$136,MATCH('A2 Intenzita dopravy'!$F11&amp;'A2 Intenzita dopravy'!$G11&amp;'A2.1 Intenzita dopravy'!$E$19,$E$69:$E$136,0),MATCH(AF$21,$B$68:$L$68,1)+1))^(1/5)*AG27,(INDEX($B$69:$L$136,MATCH('A2 Intenzita dopravy'!$F11&amp;'A2 Intenzita dopravy'!$G11&amp;'A2.1 Intenzita dopravy'!$E$19,$E$69:$E$136,0),MATCH(AF$21,$B$68:$L$68,1)+1)/INDEX($B$69:$L$136,MATCH('A2 Intenzita dopravy'!$F11&amp;'A2 Intenzita dopravy'!$G11&amp;'A2.1 Intenzita dopravy'!$E$19,$E$69:$E$136,0),MATCH(AF$21,$B$68:$L$68,1)))^(1/5)*AE27))),0)</f>
        <v>15867.247876407897</v>
      </c>
      <c r="AG27" s="30">
        <f>IFERROR(IF(AG$21='A2 Intenzita dopravy'!$H$5,'A2 Intenzita dopravy'!$H11,IF(AG$21&gt;=MAX($F$68:$L$68),AF27/AE27*AF27,IF(AG$21&lt;'A2 Intenzita dopravy'!$H$5,(INDEX($B$69:$L$136,MATCH('A2 Intenzita dopravy'!$F11&amp;'A2 Intenzita dopravy'!$G11&amp;'A2.1 Intenzita dopravy'!$E$19,$E$69:$E$136,0),MATCH(AG$21,$B$68:$L$68,1))/INDEX($B$69:$L$136,MATCH('A2 Intenzita dopravy'!$F11&amp;'A2 Intenzita dopravy'!$G11&amp;'A2.1 Intenzita dopravy'!$E$19,$E$69:$E$136,0),MATCH(AG$21,$B$68:$L$68,1)+1))^(1/5)*AH27,(INDEX($B$69:$L$136,MATCH('A2 Intenzita dopravy'!$F11&amp;'A2 Intenzita dopravy'!$G11&amp;'A2.1 Intenzita dopravy'!$E$19,$E$69:$E$136,0),MATCH(AG$21,$B$68:$L$68,1)+1)/INDEX($B$69:$L$136,MATCH('A2 Intenzita dopravy'!$F11&amp;'A2 Intenzita dopravy'!$G11&amp;'A2.1 Intenzita dopravy'!$E$19,$E$69:$E$136,0),MATCH(AG$21,$B$68:$L$68,1)))^(1/5)*AF27))),0)</f>
        <v>16070.740617353769</v>
      </c>
      <c r="AH27" s="30">
        <f>IFERROR(IF(AH$21='A2 Intenzita dopravy'!$H$5,'A2 Intenzita dopravy'!$H11,IF(AH$21&gt;=MAX($F$68:$L$68),AG27/AF27*AG27,IF(AH$21&lt;'A2 Intenzita dopravy'!$H$5,(INDEX($B$69:$L$136,MATCH('A2 Intenzita dopravy'!$F11&amp;'A2 Intenzita dopravy'!$G11&amp;'A2.1 Intenzita dopravy'!$E$19,$E$69:$E$136,0),MATCH(AH$21,$B$68:$L$68,1))/INDEX($B$69:$L$136,MATCH('A2 Intenzita dopravy'!$F11&amp;'A2 Intenzita dopravy'!$G11&amp;'A2.1 Intenzita dopravy'!$E$19,$E$69:$E$136,0),MATCH(AH$21,$B$68:$L$68,1)+1))^(1/5)*AI27,(INDEX($B$69:$L$136,MATCH('A2 Intenzita dopravy'!$F11&amp;'A2 Intenzita dopravy'!$G11&amp;'A2.1 Intenzita dopravy'!$E$19,$E$69:$E$136,0),MATCH(AH$21,$B$68:$L$68,1)+1)/INDEX($B$69:$L$136,MATCH('A2 Intenzita dopravy'!$F11&amp;'A2 Intenzita dopravy'!$G11&amp;'A2.1 Intenzita dopravy'!$E$19,$E$69:$E$136,0),MATCH(AH$21,$B$68:$L$68,1)))^(1/5)*AG27))),0)</f>
        <v>16276.843092258563</v>
      </c>
      <c r="AI27" s="30">
        <f>IFERROR(IF(AI$21='A2 Intenzita dopravy'!$H$5,'A2 Intenzita dopravy'!$H11,IF(AI$21&gt;=MAX($F$68:$L$68),AH27/AG27*AH27,IF(AI$21&lt;'A2 Intenzita dopravy'!$H$5,(INDEX($B$69:$L$136,MATCH('A2 Intenzita dopravy'!$F11&amp;'A2 Intenzita dopravy'!$G11&amp;'A2.1 Intenzita dopravy'!$E$19,$E$69:$E$136,0),MATCH(AI$21,$B$68:$L$68,1))/INDEX($B$69:$L$136,MATCH('A2 Intenzita dopravy'!$F11&amp;'A2 Intenzita dopravy'!$G11&amp;'A2.1 Intenzita dopravy'!$E$19,$E$69:$E$136,0),MATCH(AI$21,$B$68:$L$68,1)+1))^(1/5)*AJ27,(INDEX($B$69:$L$136,MATCH('A2 Intenzita dopravy'!$F11&amp;'A2 Intenzita dopravy'!$G11&amp;'A2.1 Intenzita dopravy'!$E$19,$E$69:$E$136,0),MATCH(AI$21,$B$68:$L$68,1)+1)/INDEX($B$69:$L$136,MATCH('A2 Intenzita dopravy'!$F11&amp;'A2 Intenzita dopravy'!$G11&amp;'A2.1 Intenzita dopravy'!$E$19,$E$69:$E$136,0),MATCH(AI$21,$B$68:$L$68,1)))^(1/5)*AH27))),0)</f>
        <v>16485.588770185128</v>
      </c>
      <c r="AJ27" s="30">
        <f>IFERROR(IF(AJ$21='A2 Intenzita dopravy'!$H$5,'A2 Intenzita dopravy'!$H11,IF(AJ$21&gt;=MAX($F$68:$L$68),AI27/AH27*AI27,IF(AJ$21&lt;'A2 Intenzita dopravy'!$H$5,(INDEX($B$69:$L$136,MATCH('A2 Intenzita dopravy'!$F11&amp;'A2 Intenzita dopravy'!$G11&amp;'A2.1 Intenzita dopravy'!$E$19,$E$69:$E$136,0),MATCH(AJ$21,$B$68:$L$68,1))/INDEX($B$69:$L$136,MATCH('A2 Intenzita dopravy'!$F11&amp;'A2 Intenzita dopravy'!$G11&amp;'A2.1 Intenzita dopravy'!$E$19,$E$69:$E$136,0),MATCH(AJ$21,$B$68:$L$68,1)+1))^(1/5)*AK27,(INDEX($B$69:$L$136,MATCH('A2 Intenzita dopravy'!$F11&amp;'A2 Intenzita dopravy'!$G11&amp;'A2.1 Intenzita dopravy'!$E$19,$E$69:$E$136,0),MATCH(AJ$21,$B$68:$L$68,1)+1)/INDEX($B$69:$L$136,MATCH('A2 Intenzita dopravy'!$F11&amp;'A2 Intenzita dopravy'!$G11&amp;'A2.1 Intenzita dopravy'!$E$19,$E$69:$E$136,0),MATCH(AJ$21,$B$68:$L$68,1)))^(1/5)*AI27))),0)</f>
        <v>16697.011549427101</v>
      </c>
      <c r="AK27" s="30">
        <f>IFERROR(IF(AK$21='A2 Intenzita dopravy'!$H$5,'A2 Intenzita dopravy'!$H11,IF(AK$21&gt;=MAX($F$68:$L$68),AJ27/AI27*AJ27,IF(AK$21&lt;'A2 Intenzita dopravy'!$H$5,(INDEX($B$69:$L$136,MATCH('A2 Intenzita dopravy'!$F11&amp;'A2 Intenzita dopravy'!$G11&amp;'A2.1 Intenzita dopravy'!$E$19,$E$69:$E$136,0),MATCH(AK$21,$B$68:$L$68,1))/INDEX($B$69:$L$136,MATCH('A2 Intenzita dopravy'!$F11&amp;'A2 Intenzita dopravy'!$G11&amp;'A2.1 Intenzita dopravy'!$E$19,$E$69:$E$136,0),MATCH(AK$21,$B$68:$L$68,1)+1))^(1/5)*AL27,(INDEX($B$69:$L$136,MATCH('A2 Intenzita dopravy'!$F11&amp;'A2 Intenzita dopravy'!$G11&amp;'A2.1 Intenzita dopravy'!$E$19,$E$69:$E$136,0),MATCH(AK$21,$B$68:$L$68,1)+1)/INDEX($B$69:$L$136,MATCH('A2 Intenzita dopravy'!$F11&amp;'A2 Intenzita dopravy'!$G11&amp;'A2.1 Intenzita dopravy'!$E$19,$E$69:$E$136,0),MATCH(AK$21,$B$68:$L$68,1)))^(1/5)*AJ27))),0)</f>
        <v>16911.145763013672</v>
      </c>
      <c r="AL27" s="30">
        <f>IFERROR(IF(AL$21='A2 Intenzita dopravy'!$H$5,'A2 Intenzita dopravy'!$H11,IF(AL$21&gt;=MAX($F$68:$L$68),AK27/AJ27*AK27,IF(AL$21&lt;'A2 Intenzita dopravy'!$H$5,(INDEX($B$69:$L$136,MATCH('A2 Intenzita dopravy'!$F11&amp;'A2 Intenzita dopravy'!$G11&amp;'A2.1 Intenzita dopravy'!$E$19,$E$69:$E$136,0),MATCH(AL$21,$B$68:$L$68,1))/INDEX($B$69:$L$136,MATCH('A2 Intenzita dopravy'!$F11&amp;'A2 Intenzita dopravy'!$G11&amp;'A2.1 Intenzita dopravy'!$E$19,$E$69:$E$136,0),MATCH(AL$21,$B$68:$L$68,1)+1))^(1/5)*AM27,(INDEX($B$69:$L$136,MATCH('A2 Intenzita dopravy'!$F11&amp;'A2 Intenzita dopravy'!$G11&amp;'A2.1 Intenzita dopravy'!$E$19,$E$69:$E$136,0),MATCH(AL$21,$B$68:$L$68,1)+1)/INDEX($B$69:$L$136,MATCH('A2 Intenzita dopravy'!$F11&amp;'A2 Intenzita dopravy'!$G11&amp;'A2.1 Intenzita dopravy'!$E$19,$E$69:$E$136,0),MATCH(AL$21,$B$68:$L$68,1)))^(1/5)*AK27))),0)</f>
        <v>17128.026184284932</v>
      </c>
      <c r="AM27" s="30">
        <f>IFERROR(IF(AM$21='A2 Intenzita dopravy'!$H$5,'A2 Intenzita dopravy'!$H11,IF(AM$21&gt;=MAX($F$68:$L$68),AL27/AK27*AL27,IF(AM$21&lt;'A2 Intenzita dopravy'!$H$5,(INDEX($B$69:$L$136,MATCH('A2 Intenzita dopravy'!$F11&amp;'A2 Intenzita dopravy'!$G11&amp;'A2.1 Intenzita dopravy'!$E$19,$E$69:$E$136,0),MATCH(AM$21,$B$68:$L$68,1))/INDEX($B$69:$L$136,MATCH('A2 Intenzita dopravy'!$F11&amp;'A2 Intenzita dopravy'!$G11&amp;'A2.1 Intenzita dopravy'!$E$19,$E$69:$E$136,0),MATCH(AM$21,$B$68:$L$68,1)+1))^(1/5)*AN27,(INDEX($B$69:$L$136,MATCH('A2 Intenzita dopravy'!$F11&amp;'A2 Intenzita dopravy'!$G11&amp;'A2.1 Intenzita dopravy'!$E$19,$E$69:$E$136,0),MATCH(AM$21,$B$68:$L$68,1)+1)/INDEX($B$69:$L$136,MATCH('A2 Intenzita dopravy'!$F11&amp;'A2 Intenzita dopravy'!$G11&amp;'A2.1 Intenzita dopravy'!$E$19,$E$69:$E$136,0),MATCH(AM$21,$B$68:$L$68,1)))^(1/5)*AL27))),0)</f>
        <v>17347.688032538725</v>
      </c>
      <c r="AN27" s="30">
        <f>IFERROR(IF(AN$21='A2 Intenzita dopravy'!$H$5,'A2 Intenzita dopravy'!$H11,IF(AN$21&gt;=MAX($F$68:$L$68),AM27/AL27*AM27,IF(AN$21&lt;'A2 Intenzita dopravy'!$H$5,(INDEX($B$69:$L$136,MATCH('A2 Intenzita dopravy'!$F11&amp;'A2 Intenzita dopravy'!$G11&amp;'A2.1 Intenzita dopravy'!$E$19,$E$69:$E$136,0),MATCH(AN$21,$B$68:$L$68,1))/INDEX($B$69:$L$136,MATCH('A2 Intenzita dopravy'!$F11&amp;'A2 Intenzita dopravy'!$G11&amp;'A2.1 Intenzita dopravy'!$E$19,$E$69:$E$136,0),MATCH(AN$21,$B$68:$L$68,1)+1))^(1/5)*AO27,(INDEX($B$69:$L$136,MATCH('A2 Intenzita dopravy'!$F11&amp;'A2 Intenzita dopravy'!$G11&amp;'A2.1 Intenzita dopravy'!$E$19,$E$69:$E$136,0),MATCH(AN$21,$B$68:$L$68,1)+1)/INDEX($B$69:$L$136,MATCH('A2 Intenzita dopravy'!$F11&amp;'A2 Intenzita dopravy'!$G11&amp;'A2.1 Intenzita dopravy'!$E$19,$E$69:$E$136,0),MATCH(AN$21,$B$68:$L$68,1)))^(1/5)*AM27))),0)</f>
        <v>17570.16697874993</v>
      </c>
      <c r="AO27" s="30">
        <f>IFERROR(IF(AO$21='A2 Intenzita dopravy'!$H$5,'A2 Intenzita dopravy'!$H11,IF(AO$21&gt;=MAX($F$68:$L$68),AN27/AM27*AN27,IF(AO$21&lt;'A2 Intenzita dopravy'!$H$5,(INDEX($B$69:$L$136,MATCH('A2 Intenzita dopravy'!$F11&amp;'A2 Intenzita dopravy'!$G11&amp;'A2.1 Intenzita dopravy'!$E$19,$E$69:$E$136,0),MATCH(AO$21,$B$68:$L$68,1))/INDEX($B$69:$L$136,MATCH('A2 Intenzita dopravy'!$F11&amp;'A2 Intenzita dopravy'!$G11&amp;'A2.1 Intenzita dopravy'!$E$19,$E$69:$E$136,0),MATCH(AO$21,$B$68:$L$68,1)+1))^(1/5)*AP27,(INDEX($B$69:$L$136,MATCH('A2 Intenzita dopravy'!$F11&amp;'A2 Intenzita dopravy'!$G11&amp;'A2.1 Intenzita dopravy'!$E$19,$E$69:$E$136,0),MATCH(AO$21,$B$68:$L$68,1)+1)/INDEX($B$69:$L$136,MATCH('A2 Intenzita dopravy'!$F11&amp;'A2 Intenzita dopravy'!$G11&amp;'A2.1 Intenzita dopravy'!$E$19,$E$69:$E$136,0),MATCH(AO$21,$B$68:$L$68,1)))^(1/5)*AN27))),0)</f>
        <v>17795.499151363088</v>
      </c>
      <c r="AP27" s="30">
        <f>IFERROR(IF(AP$21='A2 Intenzita dopravy'!$H$5,'A2 Intenzita dopravy'!$H11,IF(AP$21&gt;=MAX($F$68:$L$68),AO27/AN27*AO27,IF(AP$21&lt;'A2 Intenzita dopravy'!$H$5,(INDEX($B$69:$L$136,MATCH('A2 Intenzita dopravy'!$F11&amp;'A2 Intenzita dopravy'!$G11&amp;'A2.1 Intenzita dopravy'!$E$19,$E$69:$E$136,0),MATCH(AP$21,$B$68:$L$68,1))/INDEX($B$69:$L$136,MATCH('A2 Intenzita dopravy'!$F11&amp;'A2 Intenzita dopravy'!$G11&amp;'A2.1 Intenzita dopravy'!$E$19,$E$69:$E$136,0),MATCH(AP$21,$B$68:$L$68,1)+1))^(1/5)*AQ27,(INDEX($B$69:$L$136,MATCH('A2 Intenzita dopravy'!$F11&amp;'A2 Intenzita dopravy'!$G11&amp;'A2.1 Intenzita dopravy'!$E$19,$E$69:$E$136,0),MATCH(AP$21,$B$68:$L$68,1)+1)/INDEX($B$69:$L$136,MATCH('A2 Intenzita dopravy'!$F11&amp;'A2 Intenzita dopravy'!$G11&amp;'A2.1 Intenzita dopravy'!$E$19,$E$69:$E$136,0),MATCH(AP$21,$B$68:$L$68,1)))^(1/5)*AO27))),0)</f>
        <v>18023.721142159302</v>
      </c>
      <c r="AQ27" s="30">
        <f>IFERROR(IF(AQ$21='A2 Intenzita dopravy'!$H$5,'A2 Intenzita dopravy'!$H11,IF(AQ$21&gt;=MAX($F$68:$L$68),AP27/AO27*AP27,IF(AQ$21&lt;'A2 Intenzita dopravy'!$H$5,(INDEX($B$69:$L$136,MATCH('A2 Intenzita dopravy'!$F11&amp;'A2 Intenzita dopravy'!$G11&amp;'A2.1 Intenzita dopravy'!$E$19,$E$69:$E$136,0),MATCH(AQ$21,$B$68:$L$68,1))/INDEX($B$69:$L$136,MATCH('A2 Intenzita dopravy'!$F11&amp;'A2 Intenzita dopravy'!$G11&amp;'A2.1 Intenzita dopravy'!$E$19,$E$69:$E$136,0),MATCH(AQ$21,$B$68:$L$68,1)+1))^(1/5)*AR27,(INDEX($B$69:$L$136,MATCH('A2 Intenzita dopravy'!$F11&amp;'A2 Intenzita dopravy'!$G11&amp;'A2.1 Intenzita dopravy'!$E$19,$E$69:$E$136,0),MATCH(AQ$21,$B$68:$L$68,1)+1)/INDEX($B$69:$L$136,MATCH('A2 Intenzita dopravy'!$F11&amp;'A2 Intenzita dopravy'!$G11&amp;'A2.1 Intenzita dopravy'!$E$19,$E$69:$E$136,0),MATCH(AQ$21,$B$68:$L$68,1)))^(1/5)*AP27))),0)</f>
        <v>18254.870012198407</v>
      </c>
      <c r="AR27" s="30">
        <f>IFERROR(IF(AR$21='A2 Intenzita dopravy'!$H$5,'A2 Intenzita dopravy'!$H11,IF(AR$21&gt;=MAX($F$68:$L$68),AQ27/AP27*AQ27,IF(AR$21&lt;'A2 Intenzita dopravy'!$H$5,(INDEX($B$69:$L$136,MATCH('A2 Intenzita dopravy'!$F11&amp;'A2 Intenzita dopravy'!$G11&amp;'A2.1 Intenzita dopravy'!$E$19,$E$69:$E$136,0),MATCH(AR$21,$B$68:$L$68,1))/INDEX($B$69:$L$136,MATCH('A2 Intenzita dopravy'!$F11&amp;'A2 Intenzita dopravy'!$G11&amp;'A2.1 Intenzita dopravy'!$E$19,$E$69:$E$136,0),MATCH(AR$21,$B$68:$L$68,1)+1))^(1/5)*AS27,(INDEX($B$69:$L$136,MATCH('A2 Intenzita dopravy'!$F11&amp;'A2 Intenzita dopravy'!$G11&amp;'A2.1 Intenzita dopravy'!$E$19,$E$69:$E$136,0),MATCH(AR$21,$B$68:$L$68,1)+1)/INDEX($B$69:$L$136,MATCH('A2 Intenzita dopravy'!$F11&amp;'A2 Intenzita dopravy'!$G11&amp;'A2.1 Intenzita dopravy'!$E$19,$E$69:$E$136,0),MATCH(AR$21,$B$68:$L$68,1)))^(1/5)*AQ27))),0)</f>
        <v>18488.983297837316</v>
      </c>
      <c r="AS27" s="30">
        <f>IFERROR(IF(AS$21='A2 Intenzita dopravy'!$H$5,'A2 Intenzita dopravy'!$H11,IF(AS$21&gt;=MAX($F$68:$L$68),AR27/AQ27*AR27,IF(AS$21&lt;'A2 Intenzita dopravy'!$H$5,(INDEX($B$69:$L$136,MATCH('A2 Intenzita dopravy'!$F11&amp;'A2 Intenzita dopravy'!$G11&amp;'A2.1 Intenzita dopravy'!$E$19,$E$69:$E$136,0),MATCH(AS$21,$B$68:$L$68,1))/INDEX($B$69:$L$136,MATCH('A2 Intenzita dopravy'!$F11&amp;'A2 Intenzita dopravy'!$G11&amp;'A2.1 Intenzita dopravy'!$E$19,$E$69:$E$136,0),MATCH(AS$21,$B$68:$L$68,1)+1))^(1/5)*AT27,(INDEX($B$69:$L$136,MATCH('A2 Intenzita dopravy'!$F11&amp;'A2 Intenzita dopravy'!$G11&amp;'A2.1 Intenzita dopravy'!$E$19,$E$69:$E$136,0),MATCH(AS$21,$B$68:$L$68,1)+1)/INDEX($B$69:$L$136,MATCH('A2 Intenzita dopravy'!$F11&amp;'A2 Intenzita dopravy'!$G11&amp;'A2.1 Intenzita dopravy'!$E$19,$E$69:$E$136,0),MATCH(AS$21,$B$68:$L$68,1)))^(1/5)*AR27))),0)</f>
        <v>18726.099016825574</v>
      </c>
      <c r="AT27" s="30">
        <f>IFERROR(IF(AT$21='A2 Intenzita dopravy'!$H$5,'A2 Intenzita dopravy'!$H11,IF(AT$21&gt;=MAX($F$68:$L$68),AS27/AR27*AS27,IF(AT$21&lt;'A2 Intenzita dopravy'!$H$5,(INDEX($B$69:$L$136,MATCH('A2 Intenzita dopravy'!$F11&amp;'A2 Intenzita dopravy'!$G11&amp;'A2.1 Intenzita dopravy'!$E$19,$E$69:$E$136,0),MATCH(AT$21,$B$68:$L$68,1))/INDEX($B$69:$L$136,MATCH('A2 Intenzita dopravy'!$F11&amp;'A2 Intenzita dopravy'!$G11&amp;'A2.1 Intenzita dopravy'!$E$19,$E$69:$E$136,0),MATCH(AT$21,$B$68:$L$68,1)+1))^(1/5)*AU27,(INDEX($B$69:$L$136,MATCH('A2 Intenzita dopravy'!$F11&amp;'A2 Intenzita dopravy'!$G11&amp;'A2.1 Intenzita dopravy'!$E$19,$E$69:$E$136,0),MATCH(AT$21,$B$68:$L$68,1)+1)/INDEX($B$69:$L$136,MATCH('A2 Intenzita dopravy'!$F11&amp;'A2 Intenzita dopravy'!$G11&amp;'A2.1 Intenzita dopravy'!$E$19,$E$69:$E$136,0),MATCH(AT$21,$B$68:$L$68,1)))^(1/5)*AS27))),0)</f>
        <v>18966.255674479071</v>
      </c>
      <c r="AU27" s="30">
        <f>IFERROR(IF(AU$21='A2 Intenzita dopravy'!$H$5,'A2 Intenzita dopravy'!$H11,IF(AU$21&gt;=MAX($F$68:$L$68),AT27/AS27*AT27,IF(AU$21&lt;'A2 Intenzita dopravy'!$H$5,(INDEX($B$69:$L$136,MATCH('A2 Intenzita dopravy'!$F11&amp;'A2 Intenzita dopravy'!$G11&amp;'A2.1 Intenzita dopravy'!$E$19,$E$69:$E$136,0),MATCH(AU$21,$B$68:$L$68,1))/INDEX($B$69:$L$136,MATCH('A2 Intenzita dopravy'!$F11&amp;'A2 Intenzita dopravy'!$G11&amp;'A2.1 Intenzita dopravy'!$E$19,$E$69:$E$136,0),MATCH(AU$21,$B$68:$L$68,1)+1))^(1/5)*AV27,(INDEX($B$69:$L$136,MATCH('A2 Intenzita dopravy'!$F11&amp;'A2 Intenzita dopravy'!$G11&amp;'A2.1 Intenzita dopravy'!$E$19,$E$69:$E$136,0),MATCH(AU$21,$B$68:$L$68,1)+1)/INDEX($B$69:$L$136,MATCH('A2 Intenzita dopravy'!$F11&amp;'A2 Intenzita dopravy'!$G11&amp;'A2.1 Intenzita dopravy'!$E$19,$E$69:$E$136,0),MATCH(AU$21,$B$68:$L$68,1)))^(1/5)*AT27))),0)</f>
        <v>19209.492269932933</v>
      </c>
      <c r="AV27" s="30">
        <f>IFERROR(IF(AV$21='A2 Intenzita dopravy'!$H$5,'A2 Intenzita dopravy'!$H11,IF(AV$21&gt;=MAX($F$68:$L$68),AU27/AT27*AU27,IF(AV$21&lt;'A2 Intenzita dopravy'!$H$5,(INDEX($B$69:$L$136,MATCH('A2 Intenzita dopravy'!$F11&amp;'A2 Intenzita dopravy'!$G11&amp;'A2.1 Intenzita dopravy'!$E$19,$E$69:$E$136,0),MATCH(AV$21,$B$68:$L$68,1))/INDEX($B$69:$L$136,MATCH('A2 Intenzita dopravy'!$F11&amp;'A2 Intenzita dopravy'!$G11&amp;'A2.1 Intenzita dopravy'!$E$19,$E$69:$E$136,0),MATCH(AV$21,$B$68:$L$68,1)+1))^(1/5)*AW27,(INDEX($B$69:$L$136,MATCH('A2 Intenzita dopravy'!$F11&amp;'A2 Intenzita dopravy'!$G11&amp;'A2.1 Intenzita dopravy'!$E$19,$E$69:$E$136,0),MATCH(AV$21,$B$68:$L$68,1)+1)/INDEX($B$69:$L$136,MATCH('A2 Intenzita dopravy'!$F11&amp;'A2 Intenzita dopravy'!$G11&amp;'A2.1 Intenzita dopravy'!$E$19,$E$69:$E$136,0),MATCH(AV$21,$B$68:$L$68,1)))^(1/5)*AU27))),0)</f>
        <v>19455.848302474609</v>
      </c>
      <c r="AW27" s="30">
        <f>IFERROR(IF(AW$21='A2 Intenzita dopravy'!$H$5,'A2 Intenzita dopravy'!$H11,IF(AW$21&gt;=MAX($F$68:$L$68),AV27/AU27*AV27,IF(AW$21&lt;'A2 Intenzita dopravy'!$H$5,(INDEX($B$69:$L$136,MATCH('A2 Intenzita dopravy'!$F11&amp;'A2 Intenzita dopravy'!$G11&amp;'A2.1 Intenzita dopravy'!$E$19,$E$69:$E$136,0),MATCH(AW$21,$B$68:$L$68,1))/INDEX($B$69:$L$136,MATCH('A2 Intenzita dopravy'!$F11&amp;'A2 Intenzita dopravy'!$G11&amp;'A2.1 Intenzita dopravy'!$E$19,$E$69:$E$136,0),MATCH(AW$21,$B$68:$L$68,1)+1))^(1/5)*AX27,(INDEX($B$69:$L$136,MATCH('A2 Intenzita dopravy'!$F11&amp;'A2 Intenzita dopravy'!$G11&amp;'A2.1 Intenzita dopravy'!$E$19,$E$69:$E$136,0),MATCH(AW$21,$B$68:$L$68,1)+1)/INDEX($B$69:$L$136,MATCH('A2 Intenzita dopravy'!$F11&amp;'A2 Intenzita dopravy'!$G11&amp;'A2.1 Intenzita dopravy'!$E$19,$E$69:$E$136,0),MATCH(AW$21,$B$68:$L$68,1)))^(1/5)*AV27))),0)</f>
        <v>19705.363777958184</v>
      </c>
      <c r="AX27" s="30">
        <f>IFERROR(IF(AX$21='A2 Intenzita dopravy'!$H$5,'A2 Intenzita dopravy'!$H11,IF(AX$21&gt;=MAX($F$68:$L$68),AW27/AV27*AW27,IF(AX$21&lt;'A2 Intenzita dopravy'!$H$5,(INDEX($B$69:$L$136,MATCH('A2 Intenzita dopravy'!$F11&amp;'A2 Intenzita dopravy'!$G11&amp;'A2.1 Intenzita dopravy'!$E$19,$E$69:$E$136,0),MATCH(AX$21,$B$68:$L$68,1))/INDEX($B$69:$L$136,MATCH('A2 Intenzita dopravy'!$F11&amp;'A2 Intenzita dopravy'!$G11&amp;'A2.1 Intenzita dopravy'!$E$19,$E$69:$E$136,0),MATCH(AX$21,$B$68:$L$68,1)+1))^(1/5)*AY27,(INDEX($B$69:$L$136,MATCH('A2 Intenzita dopravy'!$F11&amp;'A2 Intenzita dopravy'!$G11&amp;'A2.1 Intenzita dopravy'!$E$19,$E$69:$E$136,0),MATCH(AX$21,$B$68:$L$68,1)+1)/INDEX($B$69:$L$136,MATCH('A2 Intenzita dopravy'!$F11&amp;'A2 Intenzita dopravy'!$G11&amp;'A2.1 Intenzita dopravy'!$E$19,$E$69:$E$136,0),MATCH(AX$21,$B$68:$L$68,1)))^(1/5)*AW27))),0)</f>
        <v>19958.079215300932</v>
      </c>
      <c r="AY27" s="30">
        <f>IFERROR(IF(AY$21='A2 Intenzita dopravy'!$H$5,'A2 Intenzita dopravy'!$H11,IF(AY$21&gt;=MAX($F$68:$L$68),AX27/AW27*AX27,IF(AY$21&lt;'A2 Intenzita dopravy'!$H$5,(INDEX($B$69:$L$136,MATCH('A2 Intenzita dopravy'!$F11&amp;'A2 Intenzita dopravy'!$G11&amp;'A2.1 Intenzita dopravy'!$E$19,$E$69:$E$136,0),MATCH(AY$21,$B$68:$L$68,1))/INDEX($B$69:$L$136,MATCH('A2 Intenzita dopravy'!$F11&amp;'A2 Intenzita dopravy'!$G11&amp;'A2.1 Intenzita dopravy'!$E$19,$E$69:$E$136,0),MATCH(AY$21,$B$68:$L$68,1)+1))^(1/5)*AZ27,(INDEX($B$69:$L$136,MATCH('A2 Intenzita dopravy'!$F11&amp;'A2 Intenzita dopravy'!$G11&amp;'A2.1 Intenzita dopravy'!$E$19,$E$69:$E$136,0),MATCH(AY$21,$B$68:$L$68,1)+1)/INDEX($B$69:$L$136,MATCH('A2 Intenzita dopravy'!$F11&amp;'A2 Intenzita dopravy'!$G11&amp;'A2.1 Intenzita dopravy'!$E$19,$E$69:$E$136,0),MATCH(AY$21,$B$68:$L$68,1)))^(1/5)*AX27))),0)</f>
        <v>20214.035653063209</v>
      </c>
      <c r="AZ27" s="30">
        <f>IFERROR(IF(AZ$21='A2 Intenzita dopravy'!$H$5,'A2 Intenzita dopravy'!$H11,IF(AZ$21&gt;=MAX($F$68:$L$68),AY27/AX27*AY27,IF(AZ$21&lt;'A2 Intenzita dopravy'!$H$5,(INDEX($B$69:$L$136,MATCH('A2 Intenzita dopravy'!$F11&amp;'A2 Intenzita dopravy'!$G11&amp;'A2.1 Intenzita dopravy'!$E$19,$E$69:$E$136,0),MATCH(AZ$21,$B$68:$L$68,1))/INDEX($B$69:$L$136,MATCH('A2 Intenzita dopravy'!$F11&amp;'A2 Intenzita dopravy'!$G11&amp;'A2.1 Intenzita dopravy'!$E$19,$E$69:$E$136,0),MATCH(AZ$21,$B$68:$L$68,1)+1))^(1/5)*BA27,(INDEX($B$69:$L$136,MATCH('A2 Intenzita dopravy'!$F11&amp;'A2 Intenzita dopravy'!$G11&amp;'A2.1 Intenzita dopravy'!$E$19,$E$69:$E$136,0),MATCH(AZ$21,$B$68:$L$68,1)+1)/INDEX($B$69:$L$136,MATCH('A2 Intenzita dopravy'!$F11&amp;'A2 Intenzita dopravy'!$G11&amp;'A2.1 Intenzita dopravy'!$E$19,$E$69:$E$136,0),MATCH(AZ$21,$B$68:$L$68,1)))^(1/5)*AY27))),0)</f>
        <v>20473.274656112717</v>
      </c>
      <c r="BA27" s="30">
        <f>IFERROR(IF(BA$21='A2 Intenzita dopravy'!$H$5,'A2 Intenzita dopravy'!$H11,IF(BA$21&gt;=MAX($F$68:$L$68),AZ27/AY27*AZ27,IF(BA$21&lt;'A2 Intenzita dopravy'!$H$5,(INDEX($B$69:$L$136,MATCH('A2 Intenzita dopravy'!$F11&amp;'A2 Intenzita dopravy'!$G11&amp;'A2.1 Intenzita dopravy'!$E$19,$E$69:$E$136,0),MATCH(BA$21,$B$68:$L$68,1))/INDEX($B$69:$L$136,MATCH('A2 Intenzita dopravy'!$F11&amp;'A2 Intenzita dopravy'!$G11&amp;'A2.1 Intenzita dopravy'!$E$19,$E$69:$E$136,0),MATCH(BA$21,$B$68:$L$68,1)+1))^(1/5)*BB27,(INDEX($B$69:$L$136,MATCH('A2 Intenzita dopravy'!$F11&amp;'A2 Intenzita dopravy'!$G11&amp;'A2.1 Intenzita dopravy'!$E$19,$E$69:$E$136,0),MATCH(BA$21,$B$68:$L$68,1)+1)/INDEX($B$69:$L$136,MATCH('A2 Intenzita dopravy'!$F11&amp;'A2 Intenzita dopravy'!$G11&amp;'A2.1 Intenzita dopravy'!$E$19,$E$69:$E$136,0),MATCH(BA$21,$B$68:$L$68,1)))^(1/5)*AZ27))),0)</f>
        <v>20735.838322374242</v>
      </c>
      <c r="BB27" s="30">
        <f>IFERROR(IF(BB$21='A2 Intenzita dopravy'!$H$5,'A2 Intenzita dopravy'!$H11,IF(BB$21&gt;=MAX($F$68:$L$68),BA27/AZ27*BA27,IF(BB$21&lt;'A2 Intenzita dopravy'!$H$5,(INDEX($B$69:$L$136,MATCH('A2 Intenzita dopravy'!$F11&amp;'A2 Intenzita dopravy'!$G11&amp;'A2.1 Intenzita dopravy'!$E$19,$E$69:$E$136,0),MATCH(BB$21,$B$68:$L$68,1))/INDEX($B$69:$L$136,MATCH('A2 Intenzita dopravy'!$F11&amp;'A2 Intenzita dopravy'!$G11&amp;'A2.1 Intenzita dopravy'!$E$19,$E$69:$E$136,0),MATCH(BB$21,$B$68:$L$68,1)+1))^(1/5)*BC27,(INDEX($B$69:$L$136,MATCH('A2 Intenzita dopravy'!$F11&amp;'A2 Intenzita dopravy'!$G11&amp;'A2.1 Intenzita dopravy'!$E$19,$E$69:$E$136,0),MATCH(BB$21,$B$68:$L$68,1)+1)/INDEX($B$69:$L$136,MATCH('A2 Intenzita dopravy'!$F11&amp;'A2 Intenzita dopravy'!$G11&amp;'A2.1 Intenzita dopravy'!$E$19,$E$69:$E$136,0),MATCH(BB$21,$B$68:$L$68,1)))^(1/5)*BA27))),0)</f>
        <v>21001.769289665946</v>
      </c>
    </row>
    <row r="28" spans="2:54" x14ac:dyDescent="0.2">
      <c r="B28" s="5">
        <v>6</v>
      </c>
      <c r="C28" s="5">
        <f t="shared" ref="C28" si="7">C12</f>
        <v>95850</v>
      </c>
      <c r="D28" s="5" t="str">
        <f t="shared" si="2"/>
        <v>Privádzač Tvrdošín</v>
      </c>
      <c r="E28" s="30">
        <f>IFERROR(IF(E$21='A2 Intenzita dopravy'!$H$5,'A2 Intenzita dopravy'!$H12,IF(E$21&gt;=MAX($F$68:$L$68),D28/C28*D28,IF(E$21&lt;'A2 Intenzita dopravy'!$H$5,(INDEX($B$69:$L$136,MATCH('A2 Intenzita dopravy'!$F12&amp;'A2 Intenzita dopravy'!$G12&amp;'A2.1 Intenzita dopravy'!$E$19,$E$69:$E$136,0),MATCH(E$21,$B$68:$L$68,1))/INDEX($B$69:$L$136,MATCH('A2 Intenzita dopravy'!$F12&amp;'A2 Intenzita dopravy'!$G12&amp;'A2.1 Intenzita dopravy'!$E$19,$E$69:$E$136,0),MATCH(E$21,$B$68:$L$68,1)+1))^(1/5)*F28,(INDEX($B$69:$L$136,MATCH('A2 Intenzita dopravy'!$F12&amp;'A2 Intenzita dopravy'!$G12&amp;'A2.1 Intenzita dopravy'!$E$19,$E$69:$E$136,0),MATCH(E$21,$B$68:$L$68,1)+1)/INDEX($B$69:$L$136,MATCH('A2 Intenzita dopravy'!$F12&amp;'A2 Intenzita dopravy'!$G12&amp;'A2.1 Intenzita dopravy'!$E$19,$E$69:$E$136,0),MATCH(E$21,$B$68:$L$68,1)))^(1/5)*D28))),0)</f>
        <v>2457.6025392312495</v>
      </c>
      <c r="F28" s="30">
        <f>IFERROR(IF(F$21='A2 Intenzita dopravy'!$H$5,'A2 Intenzita dopravy'!$H12,IF(F$21&gt;=MAX($F$68:$L$68),E28/D28*E28,IF(F$21&lt;'A2 Intenzita dopravy'!$H$5,(INDEX($B$69:$L$136,MATCH('A2 Intenzita dopravy'!$F12&amp;'A2 Intenzita dopravy'!$G12&amp;'A2.1 Intenzita dopravy'!$E$19,$E$69:$E$136,0),MATCH(F$21,$B$68:$L$68,1))/INDEX($B$69:$L$136,MATCH('A2 Intenzita dopravy'!$F12&amp;'A2 Intenzita dopravy'!$G12&amp;'A2.1 Intenzita dopravy'!$E$19,$E$69:$E$136,0),MATCH(F$21,$B$68:$L$68,1)+1))^(1/5)*G28,(INDEX($B$69:$L$136,MATCH('A2 Intenzita dopravy'!$F12&amp;'A2 Intenzita dopravy'!$G12&amp;'A2.1 Intenzita dopravy'!$E$19,$E$69:$E$136,0),MATCH(F$21,$B$68:$L$68,1)+1)/INDEX($B$69:$L$136,MATCH('A2 Intenzita dopravy'!$F12&amp;'A2 Intenzita dopravy'!$G12&amp;'A2.1 Intenzita dopravy'!$E$19,$E$69:$E$136,0),MATCH(F$21,$B$68:$L$68,1)))^(1/5)*E28))),0)</f>
        <v>2500</v>
      </c>
      <c r="G28" s="30">
        <f>IFERROR(IF(G$21='A2 Intenzita dopravy'!$H$5,'A2 Intenzita dopravy'!$H12,IF(G$21&gt;=MAX($F$68:$L$68),F28/E28*F28,IF(G$21&lt;'A2 Intenzita dopravy'!$H$5,(INDEX($B$69:$L$136,MATCH('A2 Intenzita dopravy'!$F12&amp;'A2 Intenzita dopravy'!$G12&amp;'A2.1 Intenzita dopravy'!$E$19,$E$69:$E$136,0),MATCH(G$21,$B$68:$L$68,1))/INDEX($B$69:$L$136,MATCH('A2 Intenzita dopravy'!$F12&amp;'A2 Intenzita dopravy'!$G12&amp;'A2.1 Intenzita dopravy'!$E$19,$E$69:$E$136,0),MATCH(G$21,$B$68:$L$68,1)+1))^(1/5)*H28,(INDEX($B$69:$L$136,MATCH('A2 Intenzita dopravy'!$F12&amp;'A2 Intenzita dopravy'!$G12&amp;'A2.1 Intenzita dopravy'!$E$19,$E$69:$E$136,0),MATCH(G$21,$B$68:$L$68,1)+1)/INDEX($B$69:$L$136,MATCH('A2 Intenzita dopravy'!$F12&amp;'A2 Intenzita dopravy'!$G12&amp;'A2.1 Intenzita dopravy'!$E$19,$E$69:$E$136,0),MATCH(G$21,$B$68:$L$68,1)))^(1/5)*F28))),0)</f>
        <v>2543.5388224773742</v>
      </c>
      <c r="H28" s="30">
        <f>IFERROR(IF(H$21='A2 Intenzita dopravy'!$H$5,'A2 Intenzita dopravy'!$H12,IF(H$21&gt;=MAX($F$68:$L$68),G28/F28*G28,IF(H$21&lt;'A2 Intenzita dopravy'!$H$5,(INDEX($B$69:$L$136,MATCH('A2 Intenzita dopravy'!$F12&amp;'A2 Intenzita dopravy'!$G12&amp;'A2.1 Intenzita dopravy'!$E$19,$E$69:$E$136,0),MATCH(H$21,$B$68:$L$68,1))/INDEX($B$69:$L$136,MATCH('A2 Intenzita dopravy'!$F12&amp;'A2 Intenzita dopravy'!$G12&amp;'A2.1 Intenzita dopravy'!$E$19,$E$69:$E$136,0),MATCH(H$21,$B$68:$L$68,1)+1))^(1/5)*I28,(INDEX($B$69:$L$136,MATCH('A2 Intenzita dopravy'!$F12&amp;'A2 Intenzita dopravy'!$G12&amp;'A2.1 Intenzita dopravy'!$E$19,$E$69:$E$136,0),MATCH(H$21,$B$68:$L$68,1)+1)/INDEX($B$69:$L$136,MATCH('A2 Intenzita dopravy'!$F12&amp;'A2 Intenzita dopravy'!$G12&amp;'A2.1 Intenzita dopravy'!$E$19,$E$69:$E$136,0),MATCH(H$21,$B$68:$L$68,1)))^(1/5)*G28))),0)</f>
        <v>2587.8358965798348</v>
      </c>
      <c r="I28" s="30">
        <f>IFERROR(IF(I$21='A2 Intenzita dopravy'!$H$5,'A2 Intenzita dopravy'!$H12,IF(I$21&gt;=MAX($F$68:$L$68),H28/G28*H28,IF(I$21&lt;'A2 Intenzita dopravy'!$H$5,(INDEX($B$69:$L$136,MATCH('A2 Intenzita dopravy'!$F12&amp;'A2 Intenzita dopravy'!$G12&amp;'A2.1 Intenzita dopravy'!$E$19,$E$69:$E$136,0),MATCH(I$21,$B$68:$L$68,1))/INDEX($B$69:$L$136,MATCH('A2 Intenzita dopravy'!$F12&amp;'A2 Intenzita dopravy'!$G12&amp;'A2.1 Intenzita dopravy'!$E$19,$E$69:$E$136,0),MATCH(I$21,$B$68:$L$68,1)+1))^(1/5)*J28,(INDEX($B$69:$L$136,MATCH('A2 Intenzita dopravy'!$F12&amp;'A2 Intenzita dopravy'!$G12&amp;'A2.1 Intenzita dopravy'!$E$19,$E$69:$E$136,0),MATCH(I$21,$B$68:$L$68,1)+1)/INDEX($B$69:$L$136,MATCH('A2 Intenzita dopravy'!$F12&amp;'A2 Intenzita dopravy'!$G12&amp;'A2.1 Intenzita dopravy'!$E$19,$E$69:$E$136,0),MATCH(I$21,$B$68:$L$68,1)))^(1/5)*H28))),0)</f>
        <v>2632.9044276605409</v>
      </c>
      <c r="J28" s="30">
        <f>IFERROR(IF(J$21='A2 Intenzita dopravy'!$H$5,'A2 Intenzita dopravy'!$H12,IF(J$21&gt;=MAX($F$68:$L$68),I28/H28*I28,IF(J$21&lt;'A2 Intenzita dopravy'!$H$5,(INDEX($B$69:$L$136,MATCH('A2 Intenzita dopravy'!$F12&amp;'A2 Intenzita dopravy'!$G12&amp;'A2.1 Intenzita dopravy'!$E$19,$E$69:$E$136,0),MATCH(J$21,$B$68:$L$68,1))/INDEX($B$69:$L$136,MATCH('A2 Intenzita dopravy'!$F12&amp;'A2 Intenzita dopravy'!$G12&amp;'A2.1 Intenzita dopravy'!$E$19,$E$69:$E$136,0),MATCH(J$21,$B$68:$L$68,1)+1))^(1/5)*K28,(INDEX($B$69:$L$136,MATCH('A2 Intenzita dopravy'!$F12&amp;'A2 Intenzita dopravy'!$G12&amp;'A2.1 Intenzita dopravy'!$E$19,$E$69:$E$136,0),MATCH(J$21,$B$68:$L$68,1)+1)/INDEX($B$69:$L$136,MATCH('A2 Intenzita dopravy'!$F12&amp;'A2 Intenzita dopravy'!$G12&amp;'A2.1 Intenzita dopravy'!$E$19,$E$69:$E$136,0),MATCH(J$21,$B$68:$L$68,1)))^(1/5)*I28))),0)</f>
        <v>2678.7578510508629</v>
      </c>
      <c r="K28" s="30">
        <f>IFERROR(IF(K$21='A2 Intenzita dopravy'!$H$5,'A2 Intenzita dopravy'!$H12,IF(K$21&gt;=MAX($F$68:$L$68),J28/I28*J28,IF(K$21&lt;'A2 Intenzita dopravy'!$H$5,(INDEX($B$69:$L$136,MATCH('A2 Intenzita dopravy'!$F12&amp;'A2 Intenzita dopravy'!$G12&amp;'A2.1 Intenzita dopravy'!$E$19,$E$69:$E$136,0),MATCH(K$21,$B$68:$L$68,1))/INDEX($B$69:$L$136,MATCH('A2 Intenzita dopravy'!$F12&amp;'A2 Intenzita dopravy'!$G12&amp;'A2.1 Intenzita dopravy'!$E$19,$E$69:$E$136,0),MATCH(K$21,$B$68:$L$68,1)+1))^(1/5)*L28,(INDEX($B$69:$L$136,MATCH('A2 Intenzita dopravy'!$F12&amp;'A2 Intenzita dopravy'!$G12&amp;'A2.1 Intenzita dopravy'!$E$19,$E$69:$E$136,0),MATCH(K$21,$B$68:$L$68,1)+1)/INDEX($B$69:$L$136,MATCH('A2 Intenzita dopravy'!$F12&amp;'A2 Intenzita dopravy'!$G12&amp;'A2.1 Intenzita dopravy'!$E$19,$E$69:$E$136,0),MATCH(K$21,$B$68:$L$68,1)))^(1/5)*J28))),0)</f>
        <v>2714.0684564332105</v>
      </c>
      <c r="L28" s="30">
        <f>IFERROR(IF(L$21='A2 Intenzita dopravy'!$H$5,'A2 Intenzita dopravy'!$H12,IF(L$21&gt;=MAX($F$68:$L$68),K28/J28*K28,IF(L$21&lt;'A2 Intenzita dopravy'!$H$5,(INDEX($B$69:$L$136,MATCH('A2 Intenzita dopravy'!$F12&amp;'A2 Intenzita dopravy'!$G12&amp;'A2.1 Intenzita dopravy'!$E$19,$E$69:$E$136,0),MATCH(L$21,$B$68:$L$68,1))/INDEX($B$69:$L$136,MATCH('A2 Intenzita dopravy'!$F12&amp;'A2 Intenzita dopravy'!$G12&amp;'A2.1 Intenzita dopravy'!$E$19,$E$69:$E$136,0),MATCH(L$21,$B$68:$L$68,1)+1))^(1/5)*M28,(INDEX($B$69:$L$136,MATCH('A2 Intenzita dopravy'!$F12&amp;'A2 Intenzita dopravy'!$G12&amp;'A2.1 Intenzita dopravy'!$E$19,$E$69:$E$136,0),MATCH(L$21,$B$68:$L$68,1)+1)/INDEX($B$69:$L$136,MATCH('A2 Intenzita dopravy'!$F12&amp;'A2 Intenzita dopravy'!$G12&amp;'A2.1 Intenzita dopravy'!$E$19,$E$69:$E$136,0),MATCH(L$21,$B$68:$L$68,1)))^(1/5)*K28))),0)</f>
        <v>2749.8445159259318</v>
      </c>
      <c r="M28" s="30">
        <f>IFERROR(IF(M$21='A2 Intenzita dopravy'!$H$5,'A2 Intenzita dopravy'!$H12,IF(M$21&gt;=MAX($F$68:$L$68),L28/K28*L28,IF(M$21&lt;'A2 Intenzita dopravy'!$H$5,(INDEX($B$69:$L$136,MATCH('A2 Intenzita dopravy'!$F12&amp;'A2 Intenzita dopravy'!$G12&amp;'A2.1 Intenzita dopravy'!$E$19,$E$69:$E$136,0),MATCH(M$21,$B$68:$L$68,1))/INDEX($B$69:$L$136,MATCH('A2 Intenzita dopravy'!$F12&amp;'A2 Intenzita dopravy'!$G12&amp;'A2.1 Intenzita dopravy'!$E$19,$E$69:$E$136,0),MATCH(M$21,$B$68:$L$68,1)+1))^(1/5)*N28,(INDEX($B$69:$L$136,MATCH('A2 Intenzita dopravy'!$F12&amp;'A2 Intenzita dopravy'!$G12&amp;'A2.1 Intenzita dopravy'!$E$19,$E$69:$E$136,0),MATCH(M$21,$B$68:$L$68,1)+1)/INDEX($B$69:$L$136,MATCH('A2 Intenzita dopravy'!$F12&amp;'A2 Intenzita dopravy'!$G12&amp;'A2.1 Intenzita dopravy'!$E$19,$E$69:$E$136,0),MATCH(M$21,$B$68:$L$68,1)))^(1/5)*L28))),0)</f>
        <v>2786.0921650094733</v>
      </c>
      <c r="N28" s="30">
        <f>IFERROR(IF(N$21='A2 Intenzita dopravy'!$H$5,'A2 Intenzita dopravy'!$H12,IF(N$21&gt;=MAX($F$68:$L$68),M28/L28*M28,IF(N$21&lt;'A2 Intenzita dopravy'!$H$5,(INDEX($B$69:$L$136,MATCH('A2 Intenzita dopravy'!$F12&amp;'A2 Intenzita dopravy'!$G12&amp;'A2.1 Intenzita dopravy'!$E$19,$E$69:$E$136,0),MATCH(N$21,$B$68:$L$68,1))/INDEX($B$69:$L$136,MATCH('A2 Intenzita dopravy'!$F12&amp;'A2 Intenzita dopravy'!$G12&amp;'A2.1 Intenzita dopravy'!$E$19,$E$69:$E$136,0),MATCH(N$21,$B$68:$L$68,1)+1))^(1/5)*O28,(INDEX($B$69:$L$136,MATCH('A2 Intenzita dopravy'!$F12&amp;'A2 Intenzita dopravy'!$G12&amp;'A2.1 Intenzita dopravy'!$E$19,$E$69:$E$136,0),MATCH(N$21,$B$68:$L$68,1)+1)/INDEX($B$69:$L$136,MATCH('A2 Intenzita dopravy'!$F12&amp;'A2 Intenzita dopravy'!$G12&amp;'A2.1 Intenzita dopravy'!$E$19,$E$69:$E$136,0),MATCH(N$21,$B$68:$L$68,1)))^(1/5)*M28))),0)</f>
        <v>2822.8176200403959</v>
      </c>
      <c r="O28" s="30">
        <f>IFERROR(IF(O$21='A2 Intenzita dopravy'!$H$5,'A2 Intenzita dopravy'!$H12,IF(O$21&gt;=MAX($F$68:$L$68),N28/M28*N28,IF(O$21&lt;'A2 Intenzita dopravy'!$H$5,(INDEX($B$69:$L$136,MATCH('A2 Intenzita dopravy'!$F12&amp;'A2 Intenzita dopravy'!$G12&amp;'A2.1 Intenzita dopravy'!$E$19,$E$69:$E$136,0),MATCH(O$21,$B$68:$L$68,1))/INDEX($B$69:$L$136,MATCH('A2 Intenzita dopravy'!$F12&amp;'A2 Intenzita dopravy'!$G12&amp;'A2.1 Intenzita dopravy'!$E$19,$E$69:$E$136,0),MATCH(O$21,$B$68:$L$68,1)+1))^(1/5)*P28,(INDEX($B$69:$L$136,MATCH('A2 Intenzita dopravy'!$F12&amp;'A2 Intenzita dopravy'!$G12&amp;'A2.1 Intenzita dopravy'!$E$19,$E$69:$E$136,0),MATCH(O$21,$B$68:$L$68,1)+1)/INDEX($B$69:$L$136,MATCH('A2 Intenzita dopravy'!$F12&amp;'A2 Intenzita dopravy'!$G12&amp;'A2.1 Intenzita dopravy'!$E$19,$E$69:$E$136,0),MATCH(O$21,$B$68:$L$68,1)))^(1/5)*N28))),0)</f>
        <v>2860.0271793174625</v>
      </c>
      <c r="P28" s="30">
        <f>IFERROR(IF(P$21='A2 Intenzita dopravy'!$H$5,'A2 Intenzita dopravy'!$H12,IF(P$21&gt;=MAX($F$68:$L$68),O28/N28*O28,IF(P$21&lt;'A2 Intenzita dopravy'!$H$5,(INDEX($B$69:$L$136,MATCH('A2 Intenzita dopravy'!$F12&amp;'A2 Intenzita dopravy'!$G12&amp;'A2.1 Intenzita dopravy'!$E$19,$E$69:$E$136,0),MATCH(P$21,$B$68:$L$68,1))/INDEX($B$69:$L$136,MATCH('A2 Intenzita dopravy'!$F12&amp;'A2 Intenzita dopravy'!$G12&amp;'A2.1 Intenzita dopravy'!$E$19,$E$69:$E$136,0),MATCH(P$21,$B$68:$L$68,1)+1))^(1/5)*Q28,(INDEX($B$69:$L$136,MATCH('A2 Intenzita dopravy'!$F12&amp;'A2 Intenzita dopravy'!$G12&amp;'A2.1 Intenzita dopravy'!$E$19,$E$69:$E$136,0),MATCH(P$21,$B$68:$L$68,1)+1)/INDEX($B$69:$L$136,MATCH('A2 Intenzita dopravy'!$F12&amp;'A2 Intenzita dopravy'!$G12&amp;'A2.1 Intenzita dopravy'!$E$19,$E$69:$E$136,0),MATCH(P$21,$B$68:$L$68,1)))^(1/5)*O28))),0)</f>
        <v>2899.2202475817662</v>
      </c>
      <c r="Q28" s="30">
        <f>IFERROR(IF(Q$21='A2 Intenzita dopravy'!$H$5,'A2 Intenzita dopravy'!$H12,IF(Q$21&gt;=MAX($F$68:$L$68),P28/O28*P28,IF(Q$21&lt;'A2 Intenzita dopravy'!$H$5,(INDEX($B$69:$L$136,MATCH('A2 Intenzita dopravy'!$F12&amp;'A2 Intenzita dopravy'!$G12&amp;'A2.1 Intenzita dopravy'!$E$19,$E$69:$E$136,0),MATCH(Q$21,$B$68:$L$68,1))/INDEX($B$69:$L$136,MATCH('A2 Intenzita dopravy'!$F12&amp;'A2 Intenzita dopravy'!$G12&amp;'A2.1 Intenzita dopravy'!$E$19,$E$69:$E$136,0),MATCH(Q$21,$B$68:$L$68,1)+1))^(1/5)*R28,(INDEX($B$69:$L$136,MATCH('A2 Intenzita dopravy'!$F12&amp;'A2 Intenzita dopravy'!$G12&amp;'A2.1 Intenzita dopravy'!$E$19,$E$69:$E$136,0),MATCH(Q$21,$B$68:$L$68,1)+1)/INDEX($B$69:$L$136,MATCH('A2 Intenzita dopravy'!$F12&amp;'A2 Intenzita dopravy'!$G12&amp;'A2.1 Intenzita dopravy'!$E$19,$E$69:$E$136,0),MATCH(Q$21,$B$68:$L$68,1)))^(1/5)*P28))),0)</f>
        <v>2938.950407455226</v>
      </c>
      <c r="R28" s="30">
        <f>IFERROR(IF(R$21='A2 Intenzita dopravy'!$H$5,'A2 Intenzita dopravy'!$H12,IF(R$21&gt;=MAX($F$68:$L$68),Q28/P28*Q28,IF(R$21&lt;'A2 Intenzita dopravy'!$H$5,(INDEX($B$69:$L$136,MATCH('A2 Intenzita dopravy'!$F12&amp;'A2 Intenzita dopravy'!$G12&amp;'A2.1 Intenzita dopravy'!$E$19,$E$69:$E$136,0),MATCH(R$21,$B$68:$L$68,1))/INDEX($B$69:$L$136,MATCH('A2 Intenzita dopravy'!$F12&amp;'A2 Intenzita dopravy'!$G12&amp;'A2.1 Intenzita dopravy'!$E$19,$E$69:$E$136,0),MATCH(R$21,$B$68:$L$68,1)+1))^(1/5)*S28,(INDEX($B$69:$L$136,MATCH('A2 Intenzita dopravy'!$F12&amp;'A2 Intenzita dopravy'!$G12&amp;'A2.1 Intenzita dopravy'!$E$19,$E$69:$E$136,0),MATCH(R$21,$B$68:$L$68,1)+1)/INDEX($B$69:$L$136,MATCH('A2 Intenzita dopravy'!$F12&amp;'A2 Intenzita dopravy'!$G12&amp;'A2.1 Intenzita dopravy'!$E$19,$E$69:$E$136,0),MATCH(R$21,$B$68:$L$68,1)))^(1/5)*Q28))),0)</f>
        <v>2979.2250191014987</v>
      </c>
      <c r="S28" s="30">
        <f>IFERROR(IF(S$21='A2 Intenzita dopravy'!$H$5,'A2 Intenzita dopravy'!$H12,IF(S$21&gt;=MAX($F$68:$L$68),R28/Q28*R28,IF(S$21&lt;'A2 Intenzita dopravy'!$H$5,(INDEX($B$69:$L$136,MATCH('A2 Intenzita dopravy'!$F12&amp;'A2 Intenzita dopravy'!$G12&amp;'A2.1 Intenzita dopravy'!$E$19,$E$69:$E$136,0),MATCH(S$21,$B$68:$L$68,1))/INDEX($B$69:$L$136,MATCH('A2 Intenzita dopravy'!$F12&amp;'A2 Intenzita dopravy'!$G12&amp;'A2.1 Intenzita dopravy'!$E$19,$E$69:$E$136,0),MATCH(S$21,$B$68:$L$68,1)+1))^(1/5)*T28,(INDEX($B$69:$L$136,MATCH('A2 Intenzita dopravy'!$F12&amp;'A2 Intenzita dopravy'!$G12&amp;'A2.1 Intenzita dopravy'!$E$19,$E$69:$E$136,0),MATCH(S$21,$B$68:$L$68,1)+1)/INDEX($B$69:$L$136,MATCH('A2 Intenzita dopravy'!$F12&amp;'A2 Intenzita dopravy'!$G12&amp;'A2.1 Intenzita dopravy'!$E$19,$E$69:$E$136,0),MATCH(S$21,$B$68:$L$68,1)))^(1/5)*R28))),0)</f>
        <v>3020.0515435460084</v>
      </c>
      <c r="T28" s="30">
        <f>IFERROR(IF(T$21='A2 Intenzita dopravy'!$H$5,'A2 Intenzita dopravy'!$H12,IF(T$21&gt;=MAX($F$68:$L$68),S28/R28*S28,IF(T$21&lt;'A2 Intenzita dopravy'!$H$5,(INDEX($B$69:$L$136,MATCH('A2 Intenzita dopravy'!$F12&amp;'A2 Intenzita dopravy'!$G12&amp;'A2.1 Intenzita dopravy'!$E$19,$E$69:$E$136,0),MATCH(T$21,$B$68:$L$68,1))/INDEX($B$69:$L$136,MATCH('A2 Intenzita dopravy'!$F12&amp;'A2 Intenzita dopravy'!$G12&amp;'A2.1 Intenzita dopravy'!$E$19,$E$69:$E$136,0),MATCH(T$21,$B$68:$L$68,1)+1))^(1/5)*U28,(INDEX($B$69:$L$136,MATCH('A2 Intenzita dopravy'!$F12&amp;'A2 Intenzita dopravy'!$G12&amp;'A2.1 Intenzita dopravy'!$E$19,$E$69:$E$136,0),MATCH(T$21,$B$68:$L$68,1)+1)/INDEX($B$69:$L$136,MATCH('A2 Intenzita dopravy'!$F12&amp;'A2 Intenzita dopravy'!$G12&amp;'A2.1 Intenzita dopravy'!$E$19,$E$69:$E$136,0),MATCH(T$21,$B$68:$L$68,1)))^(1/5)*S28))),0)</f>
        <v>3061.4375440581298</v>
      </c>
      <c r="U28" s="30">
        <f>IFERROR(IF(U$21='A2 Intenzita dopravy'!$H$5,'A2 Intenzita dopravy'!$H12,IF(U$21&gt;=MAX($F$68:$L$68),T28/S28*T28,IF(U$21&lt;'A2 Intenzita dopravy'!$H$5,(INDEX($B$69:$L$136,MATCH('A2 Intenzita dopravy'!$F12&amp;'A2 Intenzita dopravy'!$G12&amp;'A2.1 Intenzita dopravy'!$E$19,$E$69:$E$136,0),MATCH(U$21,$B$68:$L$68,1))/INDEX($B$69:$L$136,MATCH('A2 Intenzita dopravy'!$F12&amp;'A2 Intenzita dopravy'!$G12&amp;'A2.1 Intenzita dopravy'!$E$19,$E$69:$E$136,0),MATCH(U$21,$B$68:$L$68,1)+1))^(1/5)*V28,(INDEX($B$69:$L$136,MATCH('A2 Intenzita dopravy'!$F12&amp;'A2 Intenzita dopravy'!$G12&amp;'A2.1 Intenzita dopravy'!$E$19,$E$69:$E$136,0),MATCH(U$21,$B$68:$L$68,1)+1)/INDEX($B$69:$L$136,MATCH('A2 Intenzita dopravy'!$F12&amp;'A2 Intenzita dopravy'!$G12&amp;'A2.1 Intenzita dopravy'!$E$19,$E$69:$E$136,0),MATCH(U$21,$B$68:$L$68,1)))^(1/5)*T28))),0)</f>
        <v>3100.6995712179414</v>
      </c>
      <c r="V28" s="30">
        <f>IFERROR(IF(V$21='A2 Intenzita dopravy'!$H$5,'A2 Intenzita dopravy'!$H12,IF(V$21&gt;=MAX($F$68:$L$68),U28/T28*U28,IF(V$21&lt;'A2 Intenzita dopravy'!$H$5,(INDEX($B$69:$L$136,MATCH('A2 Intenzita dopravy'!$F12&amp;'A2 Intenzita dopravy'!$G12&amp;'A2.1 Intenzita dopravy'!$E$19,$E$69:$E$136,0),MATCH(V$21,$B$68:$L$68,1))/INDEX($B$69:$L$136,MATCH('A2 Intenzita dopravy'!$F12&amp;'A2 Intenzita dopravy'!$G12&amp;'A2.1 Intenzita dopravy'!$E$19,$E$69:$E$136,0),MATCH(V$21,$B$68:$L$68,1)+1))^(1/5)*W28,(INDEX($B$69:$L$136,MATCH('A2 Intenzita dopravy'!$F12&amp;'A2 Intenzita dopravy'!$G12&amp;'A2.1 Intenzita dopravy'!$E$19,$E$69:$E$136,0),MATCH(V$21,$B$68:$L$68,1)+1)/INDEX($B$69:$L$136,MATCH('A2 Intenzita dopravy'!$F12&amp;'A2 Intenzita dopravy'!$G12&amp;'A2.1 Intenzita dopravy'!$E$19,$E$69:$E$136,0),MATCH(V$21,$B$68:$L$68,1)))^(1/5)*U28))),0)</f>
        <v>3140.4651222140274</v>
      </c>
      <c r="W28" s="30">
        <f>IFERROR(IF(W$21='A2 Intenzita dopravy'!$H$5,'A2 Intenzita dopravy'!$H12,IF(W$21&gt;=MAX($F$68:$L$68),V28/U28*V28,IF(W$21&lt;'A2 Intenzita dopravy'!$H$5,(INDEX($B$69:$L$136,MATCH('A2 Intenzita dopravy'!$F12&amp;'A2 Intenzita dopravy'!$G12&amp;'A2.1 Intenzita dopravy'!$E$19,$E$69:$E$136,0),MATCH(W$21,$B$68:$L$68,1))/INDEX($B$69:$L$136,MATCH('A2 Intenzita dopravy'!$F12&amp;'A2 Intenzita dopravy'!$G12&amp;'A2.1 Intenzita dopravy'!$E$19,$E$69:$E$136,0),MATCH(W$21,$B$68:$L$68,1)+1))^(1/5)*X28,(INDEX($B$69:$L$136,MATCH('A2 Intenzita dopravy'!$F12&amp;'A2 Intenzita dopravy'!$G12&amp;'A2.1 Intenzita dopravy'!$E$19,$E$69:$E$136,0),MATCH(W$21,$B$68:$L$68,1)+1)/INDEX($B$69:$L$136,MATCH('A2 Intenzita dopravy'!$F12&amp;'A2 Intenzita dopravy'!$G12&amp;'A2.1 Intenzita dopravy'!$E$19,$E$69:$E$136,0),MATCH(W$21,$B$68:$L$68,1)))^(1/5)*V28))),0)</f>
        <v>3180.7406545900253</v>
      </c>
      <c r="X28" s="30">
        <f>IFERROR(IF(X$21='A2 Intenzita dopravy'!$H$5,'A2 Intenzita dopravy'!$H12,IF(X$21&gt;=MAX($F$68:$L$68),W28/V28*W28,IF(X$21&lt;'A2 Intenzita dopravy'!$H$5,(INDEX($B$69:$L$136,MATCH('A2 Intenzita dopravy'!$F12&amp;'A2 Intenzita dopravy'!$G12&amp;'A2.1 Intenzita dopravy'!$E$19,$E$69:$E$136,0),MATCH(X$21,$B$68:$L$68,1))/INDEX($B$69:$L$136,MATCH('A2 Intenzita dopravy'!$F12&amp;'A2 Intenzita dopravy'!$G12&amp;'A2.1 Intenzita dopravy'!$E$19,$E$69:$E$136,0),MATCH(X$21,$B$68:$L$68,1)+1))^(1/5)*Y28,(INDEX($B$69:$L$136,MATCH('A2 Intenzita dopravy'!$F12&amp;'A2 Intenzita dopravy'!$G12&amp;'A2.1 Intenzita dopravy'!$E$19,$E$69:$E$136,0),MATCH(X$21,$B$68:$L$68,1)+1)/INDEX($B$69:$L$136,MATCH('A2 Intenzita dopravy'!$F12&amp;'A2 Intenzita dopravy'!$G12&amp;'A2.1 Intenzita dopravy'!$E$19,$E$69:$E$136,0),MATCH(X$21,$B$68:$L$68,1)))^(1/5)*W28))),0)</f>
        <v>3221.5327087056521</v>
      </c>
      <c r="Y28" s="30">
        <f>IFERROR(IF(Y$21='A2 Intenzita dopravy'!$H$5,'A2 Intenzita dopravy'!$H12,IF(Y$21&gt;=MAX($F$68:$L$68),X28/W28*X28,IF(Y$21&lt;'A2 Intenzita dopravy'!$H$5,(INDEX($B$69:$L$136,MATCH('A2 Intenzita dopravy'!$F12&amp;'A2 Intenzita dopravy'!$G12&amp;'A2.1 Intenzita dopravy'!$E$19,$E$69:$E$136,0),MATCH(Y$21,$B$68:$L$68,1))/INDEX($B$69:$L$136,MATCH('A2 Intenzita dopravy'!$F12&amp;'A2 Intenzita dopravy'!$G12&amp;'A2.1 Intenzita dopravy'!$E$19,$E$69:$E$136,0),MATCH(Y$21,$B$68:$L$68,1)+1))^(1/5)*Z28,(INDEX($B$69:$L$136,MATCH('A2 Intenzita dopravy'!$F12&amp;'A2 Intenzita dopravy'!$G12&amp;'A2.1 Intenzita dopravy'!$E$19,$E$69:$E$136,0),MATCH(Y$21,$B$68:$L$68,1)+1)/INDEX($B$69:$L$136,MATCH('A2 Intenzita dopravy'!$F12&amp;'A2 Intenzita dopravy'!$G12&amp;'A2.1 Intenzita dopravy'!$E$19,$E$69:$E$136,0),MATCH(Y$21,$B$68:$L$68,1)))^(1/5)*X28))),0)</f>
        <v>3262.8479087987953</v>
      </c>
      <c r="Z28" s="30">
        <f>IFERROR(IF(Z$21='A2 Intenzita dopravy'!$H$5,'A2 Intenzita dopravy'!$H12,IF(Z$21&gt;=MAX($F$68:$L$68),Y28/X28*Y28,IF(Z$21&lt;'A2 Intenzita dopravy'!$H$5,(INDEX($B$69:$L$136,MATCH('A2 Intenzita dopravy'!$F12&amp;'A2 Intenzita dopravy'!$G12&amp;'A2.1 Intenzita dopravy'!$E$19,$E$69:$E$136,0),MATCH(Z$21,$B$68:$L$68,1))/INDEX($B$69:$L$136,MATCH('A2 Intenzita dopravy'!$F12&amp;'A2 Intenzita dopravy'!$G12&amp;'A2.1 Intenzita dopravy'!$E$19,$E$69:$E$136,0),MATCH(Z$21,$B$68:$L$68,1)+1))^(1/5)*AA28,(INDEX($B$69:$L$136,MATCH('A2 Intenzita dopravy'!$F12&amp;'A2 Intenzita dopravy'!$G12&amp;'A2.1 Intenzita dopravy'!$E$19,$E$69:$E$136,0),MATCH(Z$21,$B$68:$L$68,1)+1)/INDEX($B$69:$L$136,MATCH('A2 Intenzita dopravy'!$F12&amp;'A2 Intenzita dopravy'!$G12&amp;'A2.1 Intenzita dopravy'!$E$19,$E$69:$E$136,0),MATCH(Z$21,$B$68:$L$68,1)))^(1/5)*Y28))),0)</f>
        <v>3304.6929640612261</v>
      </c>
      <c r="AA28" s="30">
        <f>IFERROR(IF(AA$21='A2 Intenzita dopravy'!$H$5,'A2 Intenzita dopravy'!$H12,IF(AA$21&gt;=MAX($F$68:$L$68),Z28/Y28*Z28,IF(AA$21&lt;'A2 Intenzita dopravy'!$H$5,(INDEX($B$69:$L$136,MATCH('A2 Intenzita dopravy'!$F12&amp;'A2 Intenzita dopravy'!$G12&amp;'A2.1 Intenzita dopravy'!$E$19,$E$69:$E$136,0),MATCH(AA$21,$B$68:$L$68,1))/INDEX($B$69:$L$136,MATCH('A2 Intenzita dopravy'!$F12&amp;'A2 Intenzita dopravy'!$G12&amp;'A2.1 Intenzita dopravy'!$E$19,$E$69:$E$136,0),MATCH(AA$21,$B$68:$L$68,1)+1))^(1/5)*AB28,(INDEX($B$69:$L$136,MATCH('A2 Intenzita dopravy'!$F12&amp;'A2 Intenzita dopravy'!$G12&amp;'A2.1 Intenzita dopravy'!$E$19,$E$69:$E$136,0),MATCH(AA$21,$B$68:$L$68,1)+1)/INDEX($B$69:$L$136,MATCH('A2 Intenzita dopravy'!$F12&amp;'A2 Intenzita dopravy'!$G12&amp;'A2.1 Intenzita dopravy'!$E$19,$E$69:$E$136,0),MATCH(AA$21,$B$68:$L$68,1)))^(1/5)*Z28))),0)</f>
        <v>3347.074669728107</v>
      </c>
      <c r="AB28" s="30">
        <f>IFERROR(IF(AB$21='A2 Intenzita dopravy'!$H$5,'A2 Intenzita dopravy'!$H12,IF(AB$21&gt;=MAX($F$68:$L$68),AA28/Z28*AA28,IF(AB$21&lt;'A2 Intenzita dopravy'!$H$5,(INDEX($B$69:$L$136,MATCH('A2 Intenzita dopravy'!$F12&amp;'A2 Intenzita dopravy'!$G12&amp;'A2.1 Intenzita dopravy'!$E$19,$E$69:$E$136,0),MATCH(AB$21,$B$68:$L$68,1))/INDEX($B$69:$L$136,MATCH('A2 Intenzita dopravy'!$F12&amp;'A2 Intenzita dopravy'!$G12&amp;'A2.1 Intenzita dopravy'!$E$19,$E$69:$E$136,0),MATCH(AB$21,$B$68:$L$68,1)+1))^(1/5)*AC28,(INDEX($B$69:$L$136,MATCH('A2 Intenzita dopravy'!$F12&amp;'A2 Intenzita dopravy'!$G12&amp;'A2.1 Intenzita dopravy'!$E$19,$E$69:$E$136,0),MATCH(AB$21,$B$68:$L$68,1)+1)/INDEX($B$69:$L$136,MATCH('A2 Intenzita dopravy'!$F12&amp;'A2 Intenzita dopravy'!$G12&amp;'A2.1 Intenzita dopravy'!$E$19,$E$69:$E$136,0),MATCH(AB$21,$B$68:$L$68,1)))^(1/5)*AA28))),0)</f>
        <v>3389.9999081814731</v>
      </c>
      <c r="AC28" s="30">
        <f>IFERROR(IF(AC$21='A2 Intenzita dopravy'!$H$5,'A2 Intenzita dopravy'!$H12,IF(AC$21&gt;=MAX($F$68:$L$68),AB28/AA28*AB28,IF(AC$21&lt;'A2 Intenzita dopravy'!$H$5,(INDEX($B$69:$L$136,MATCH('A2 Intenzita dopravy'!$F12&amp;'A2 Intenzita dopravy'!$G12&amp;'A2.1 Intenzita dopravy'!$E$19,$E$69:$E$136,0),MATCH(AC$21,$B$68:$L$68,1))/INDEX($B$69:$L$136,MATCH('A2 Intenzita dopravy'!$F12&amp;'A2 Intenzita dopravy'!$G12&amp;'A2.1 Intenzita dopravy'!$E$19,$E$69:$E$136,0),MATCH(AC$21,$B$68:$L$68,1)+1))^(1/5)*AD28,(INDEX($B$69:$L$136,MATCH('A2 Intenzita dopravy'!$F12&amp;'A2 Intenzita dopravy'!$G12&amp;'A2.1 Intenzita dopravy'!$E$19,$E$69:$E$136,0),MATCH(AC$21,$B$68:$L$68,1)+1)/INDEX($B$69:$L$136,MATCH('A2 Intenzita dopravy'!$F12&amp;'A2 Intenzita dopravy'!$G12&amp;'A2.1 Intenzita dopravy'!$E$19,$E$69:$E$136,0),MATCH(AC$21,$B$68:$L$68,1)))^(1/5)*AB28))),0)</f>
        <v>3433.4756500678645</v>
      </c>
      <c r="AD28" s="30">
        <f>IFERROR(IF(AD$21='A2 Intenzita dopravy'!$H$5,'A2 Intenzita dopravy'!$H12,IF(AD$21&gt;=MAX($F$68:$L$68),AC28/AB28*AC28,IF(AD$21&lt;'A2 Intenzita dopravy'!$H$5,(INDEX($B$69:$L$136,MATCH('A2 Intenzita dopravy'!$F12&amp;'A2 Intenzita dopravy'!$G12&amp;'A2.1 Intenzita dopravy'!$E$19,$E$69:$E$136,0),MATCH(AD$21,$B$68:$L$68,1))/INDEX($B$69:$L$136,MATCH('A2 Intenzita dopravy'!$F12&amp;'A2 Intenzita dopravy'!$G12&amp;'A2.1 Intenzita dopravy'!$E$19,$E$69:$E$136,0),MATCH(AD$21,$B$68:$L$68,1)+1))^(1/5)*AE28,(INDEX($B$69:$L$136,MATCH('A2 Intenzita dopravy'!$F12&amp;'A2 Intenzita dopravy'!$G12&amp;'A2.1 Intenzita dopravy'!$E$19,$E$69:$E$136,0),MATCH(AD$21,$B$68:$L$68,1)+1)/INDEX($B$69:$L$136,MATCH('A2 Intenzita dopravy'!$F12&amp;'A2 Intenzita dopravy'!$G12&amp;'A2.1 Intenzita dopravy'!$E$19,$E$69:$E$136,0),MATCH(AD$21,$B$68:$L$68,1)))^(1/5)*AC28))),0)</f>
        <v>3477.5089554302936</v>
      </c>
      <c r="AE28" s="30">
        <f>IFERROR(IF(AE$21='A2 Intenzita dopravy'!$H$5,'A2 Intenzita dopravy'!$H12,IF(AE$21&gt;=MAX($F$68:$L$68),AD28/AC28*AD28,IF(AE$21&lt;'A2 Intenzita dopravy'!$H$5,(INDEX($B$69:$L$136,MATCH('A2 Intenzita dopravy'!$F12&amp;'A2 Intenzita dopravy'!$G12&amp;'A2.1 Intenzita dopravy'!$E$19,$E$69:$E$136,0),MATCH(AE$21,$B$68:$L$68,1))/INDEX($B$69:$L$136,MATCH('A2 Intenzita dopravy'!$F12&amp;'A2 Intenzita dopravy'!$G12&amp;'A2.1 Intenzita dopravy'!$E$19,$E$69:$E$136,0),MATCH(AE$21,$B$68:$L$68,1)+1))^(1/5)*AF28,(INDEX($B$69:$L$136,MATCH('A2 Intenzita dopravy'!$F12&amp;'A2 Intenzita dopravy'!$G12&amp;'A2.1 Intenzita dopravy'!$E$19,$E$69:$E$136,0),MATCH(AE$21,$B$68:$L$68,1)+1)/INDEX($B$69:$L$136,MATCH('A2 Intenzita dopravy'!$F12&amp;'A2 Intenzita dopravy'!$G12&amp;'A2.1 Intenzita dopravy'!$E$19,$E$69:$E$136,0),MATCH(AE$21,$B$68:$L$68,1)))^(1/5)*AD28))),0)</f>
        <v>3522.1069748547266</v>
      </c>
      <c r="AF28" s="30">
        <f>IFERROR(IF(AF$21='A2 Intenzita dopravy'!$H$5,'A2 Intenzita dopravy'!$H12,IF(AF$21&gt;=MAX($F$68:$L$68),AE28/AD28*AE28,IF(AF$21&lt;'A2 Intenzita dopravy'!$H$5,(INDEX($B$69:$L$136,MATCH('A2 Intenzita dopravy'!$F12&amp;'A2 Intenzita dopravy'!$G12&amp;'A2.1 Intenzita dopravy'!$E$19,$E$69:$E$136,0),MATCH(AF$21,$B$68:$L$68,1))/INDEX($B$69:$L$136,MATCH('A2 Intenzita dopravy'!$F12&amp;'A2 Intenzita dopravy'!$G12&amp;'A2.1 Intenzita dopravy'!$E$19,$E$69:$E$136,0),MATCH(AF$21,$B$68:$L$68,1)+1))^(1/5)*AG28,(INDEX($B$69:$L$136,MATCH('A2 Intenzita dopravy'!$F12&amp;'A2 Intenzita dopravy'!$G12&amp;'A2.1 Intenzita dopravy'!$E$19,$E$69:$E$136,0),MATCH(AF$21,$B$68:$L$68,1)+1)/INDEX($B$69:$L$136,MATCH('A2 Intenzita dopravy'!$F12&amp;'A2 Intenzita dopravy'!$G12&amp;'A2.1 Intenzita dopravy'!$E$19,$E$69:$E$136,0),MATCH(AF$21,$B$68:$L$68,1)))^(1/5)*AE28))),0)</f>
        <v>3567.2769506312707</v>
      </c>
      <c r="AG28" s="30">
        <f>IFERROR(IF(AG$21='A2 Intenzita dopravy'!$H$5,'A2 Intenzita dopravy'!$H12,IF(AG$21&gt;=MAX($F$68:$L$68),AF28/AE28*AF28,IF(AG$21&lt;'A2 Intenzita dopravy'!$H$5,(INDEX($B$69:$L$136,MATCH('A2 Intenzita dopravy'!$F12&amp;'A2 Intenzita dopravy'!$G12&amp;'A2.1 Intenzita dopravy'!$E$19,$E$69:$E$136,0),MATCH(AG$21,$B$68:$L$68,1))/INDEX($B$69:$L$136,MATCH('A2 Intenzita dopravy'!$F12&amp;'A2 Intenzita dopravy'!$G12&amp;'A2.1 Intenzita dopravy'!$E$19,$E$69:$E$136,0),MATCH(AG$21,$B$68:$L$68,1)+1))^(1/5)*AH28,(INDEX($B$69:$L$136,MATCH('A2 Intenzita dopravy'!$F12&amp;'A2 Intenzita dopravy'!$G12&amp;'A2.1 Intenzita dopravy'!$E$19,$E$69:$E$136,0),MATCH(AG$21,$B$68:$L$68,1)+1)/INDEX($B$69:$L$136,MATCH('A2 Intenzita dopravy'!$F12&amp;'A2 Intenzita dopravy'!$G12&amp;'A2.1 Intenzita dopravy'!$E$19,$E$69:$E$136,0),MATCH(AG$21,$B$68:$L$68,1)))^(1/5)*AF28))),0)</f>
        <v>3613.0262179302526</v>
      </c>
      <c r="AH28" s="30">
        <f>IFERROR(IF(AH$21='A2 Intenzita dopravy'!$H$5,'A2 Intenzita dopravy'!$H12,IF(AH$21&gt;=MAX($F$68:$L$68),AG28/AF28*AG28,IF(AH$21&lt;'A2 Intenzita dopravy'!$H$5,(INDEX($B$69:$L$136,MATCH('A2 Intenzita dopravy'!$F12&amp;'A2 Intenzita dopravy'!$G12&amp;'A2.1 Intenzita dopravy'!$E$19,$E$69:$E$136,0),MATCH(AH$21,$B$68:$L$68,1))/INDEX($B$69:$L$136,MATCH('A2 Intenzita dopravy'!$F12&amp;'A2 Intenzita dopravy'!$G12&amp;'A2.1 Intenzita dopravy'!$E$19,$E$69:$E$136,0),MATCH(AH$21,$B$68:$L$68,1)+1))^(1/5)*AI28,(INDEX($B$69:$L$136,MATCH('A2 Intenzita dopravy'!$F12&amp;'A2 Intenzita dopravy'!$G12&amp;'A2.1 Intenzita dopravy'!$E$19,$E$69:$E$136,0),MATCH(AH$21,$B$68:$L$68,1)+1)/INDEX($B$69:$L$136,MATCH('A2 Intenzita dopravy'!$F12&amp;'A2 Intenzita dopravy'!$G12&amp;'A2.1 Intenzita dopravy'!$E$19,$E$69:$E$136,0),MATCH(AH$21,$B$68:$L$68,1)))^(1/5)*AG28))),0)</f>
        <v>3659.3622059933805</v>
      </c>
      <c r="AI28" s="30">
        <f>IFERROR(IF(AI$21='A2 Intenzita dopravy'!$H$5,'A2 Intenzita dopravy'!$H12,IF(AI$21&gt;=MAX($F$68:$L$68),AH28/AG28*AH28,IF(AI$21&lt;'A2 Intenzita dopravy'!$H$5,(INDEX($B$69:$L$136,MATCH('A2 Intenzita dopravy'!$F12&amp;'A2 Intenzita dopravy'!$G12&amp;'A2.1 Intenzita dopravy'!$E$19,$E$69:$E$136,0),MATCH(AI$21,$B$68:$L$68,1))/INDEX($B$69:$L$136,MATCH('A2 Intenzita dopravy'!$F12&amp;'A2 Intenzita dopravy'!$G12&amp;'A2.1 Intenzita dopravy'!$E$19,$E$69:$E$136,0),MATCH(AI$21,$B$68:$L$68,1)+1))^(1/5)*AJ28,(INDEX($B$69:$L$136,MATCH('A2 Intenzita dopravy'!$F12&amp;'A2 Intenzita dopravy'!$G12&amp;'A2.1 Intenzita dopravy'!$E$19,$E$69:$E$136,0),MATCH(AI$21,$B$68:$L$68,1)+1)/INDEX($B$69:$L$136,MATCH('A2 Intenzita dopravy'!$F12&amp;'A2 Intenzita dopravy'!$G12&amp;'A2.1 Intenzita dopravy'!$E$19,$E$69:$E$136,0),MATCH(AI$21,$B$68:$L$68,1)))^(1/5)*AH28))),0)</f>
        <v>3706.29243934018</v>
      </c>
      <c r="AJ28" s="30">
        <f>IFERROR(IF(AJ$21='A2 Intenzita dopravy'!$H$5,'A2 Intenzita dopravy'!$H12,IF(AJ$21&gt;=MAX($F$68:$L$68),AI28/AH28*AI28,IF(AJ$21&lt;'A2 Intenzita dopravy'!$H$5,(INDEX($B$69:$L$136,MATCH('A2 Intenzita dopravy'!$F12&amp;'A2 Intenzita dopravy'!$G12&amp;'A2.1 Intenzita dopravy'!$E$19,$E$69:$E$136,0),MATCH(AJ$21,$B$68:$L$68,1))/INDEX($B$69:$L$136,MATCH('A2 Intenzita dopravy'!$F12&amp;'A2 Intenzita dopravy'!$G12&amp;'A2.1 Intenzita dopravy'!$E$19,$E$69:$E$136,0),MATCH(AJ$21,$B$68:$L$68,1)+1))^(1/5)*AK28,(INDEX($B$69:$L$136,MATCH('A2 Intenzita dopravy'!$F12&amp;'A2 Intenzita dopravy'!$G12&amp;'A2.1 Intenzita dopravy'!$E$19,$E$69:$E$136,0),MATCH(AJ$21,$B$68:$L$68,1)+1)/INDEX($B$69:$L$136,MATCH('A2 Intenzita dopravy'!$F12&amp;'A2 Intenzita dopravy'!$G12&amp;'A2.1 Intenzita dopravy'!$E$19,$E$69:$E$136,0),MATCH(AJ$21,$B$68:$L$68,1)))^(1/5)*AI28))),0)</f>
        <v>3753.8245389899043</v>
      </c>
      <c r="AK28" s="30">
        <f>IFERROR(IF(AK$21='A2 Intenzita dopravy'!$H$5,'A2 Intenzita dopravy'!$H12,IF(AK$21&gt;=MAX($F$68:$L$68),AJ28/AI28*AJ28,IF(AK$21&lt;'A2 Intenzita dopravy'!$H$5,(INDEX($B$69:$L$136,MATCH('A2 Intenzita dopravy'!$F12&amp;'A2 Intenzita dopravy'!$G12&amp;'A2.1 Intenzita dopravy'!$E$19,$E$69:$E$136,0),MATCH(AK$21,$B$68:$L$68,1))/INDEX($B$69:$L$136,MATCH('A2 Intenzita dopravy'!$F12&amp;'A2 Intenzita dopravy'!$G12&amp;'A2.1 Intenzita dopravy'!$E$19,$E$69:$E$136,0),MATCH(AK$21,$B$68:$L$68,1)+1))^(1/5)*AL28,(INDEX($B$69:$L$136,MATCH('A2 Intenzita dopravy'!$F12&amp;'A2 Intenzita dopravy'!$G12&amp;'A2.1 Intenzita dopravy'!$E$19,$E$69:$E$136,0),MATCH(AK$21,$B$68:$L$68,1)+1)/INDEX($B$69:$L$136,MATCH('A2 Intenzita dopravy'!$F12&amp;'A2 Intenzita dopravy'!$G12&amp;'A2.1 Intenzita dopravy'!$E$19,$E$69:$E$136,0),MATCH(AK$21,$B$68:$L$68,1)))^(1/5)*AJ28))),0)</f>
        <v>3801.9662236991157</v>
      </c>
      <c r="AL28" s="30">
        <f>IFERROR(IF(AL$21='A2 Intenzita dopravy'!$H$5,'A2 Intenzita dopravy'!$H12,IF(AL$21&gt;=MAX($F$68:$L$68),AK28/AJ28*AK28,IF(AL$21&lt;'A2 Intenzita dopravy'!$H$5,(INDEX($B$69:$L$136,MATCH('A2 Intenzita dopravy'!$F12&amp;'A2 Intenzita dopravy'!$G12&amp;'A2.1 Intenzita dopravy'!$E$19,$E$69:$E$136,0),MATCH(AL$21,$B$68:$L$68,1))/INDEX($B$69:$L$136,MATCH('A2 Intenzita dopravy'!$F12&amp;'A2 Intenzita dopravy'!$G12&amp;'A2.1 Intenzita dopravy'!$E$19,$E$69:$E$136,0),MATCH(AL$21,$B$68:$L$68,1)+1))^(1/5)*AM28,(INDEX($B$69:$L$136,MATCH('A2 Intenzita dopravy'!$F12&amp;'A2 Intenzita dopravy'!$G12&amp;'A2.1 Intenzita dopravy'!$E$19,$E$69:$E$136,0),MATCH(AL$21,$B$68:$L$68,1)+1)/INDEX($B$69:$L$136,MATCH('A2 Intenzita dopravy'!$F12&amp;'A2 Intenzita dopravy'!$G12&amp;'A2.1 Intenzita dopravy'!$E$19,$E$69:$E$136,0),MATCH(AL$21,$B$68:$L$68,1)))^(1/5)*AK28))),0)</f>
        <v>3850.7253112151361</v>
      </c>
      <c r="AM28" s="30">
        <f>IFERROR(IF(AM$21='A2 Intenzita dopravy'!$H$5,'A2 Intenzita dopravy'!$H12,IF(AM$21&gt;=MAX($F$68:$L$68),AL28/AK28*AL28,IF(AM$21&lt;'A2 Intenzita dopravy'!$H$5,(INDEX($B$69:$L$136,MATCH('A2 Intenzita dopravy'!$F12&amp;'A2 Intenzita dopravy'!$G12&amp;'A2.1 Intenzita dopravy'!$E$19,$E$69:$E$136,0),MATCH(AM$21,$B$68:$L$68,1))/INDEX($B$69:$L$136,MATCH('A2 Intenzita dopravy'!$F12&amp;'A2 Intenzita dopravy'!$G12&amp;'A2.1 Intenzita dopravy'!$E$19,$E$69:$E$136,0),MATCH(AM$21,$B$68:$L$68,1)+1))^(1/5)*AN28,(INDEX($B$69:$L$136,MATCH('A2 Intenzita dopravy'!$F12&amp;'A2 Intenzita dopravy'!$G12&amp;'A2.1 Intenzita dopravy'!$E$19,$E$69:$E$136,0),MATCH(AM$21,$B$68:$L$68,1)+1)/INDEX($B$69:$L$136,MATCH('A2 Intenzita dopravy'!$F12&amp;'A2 Intenzita dopravy'!$G12&amp;'A2.1 Intenzita dopravy'!$E$19,$E$69:$E$136,0),MATCH(AM$21,$B$68:$L$68,1)))^(1/5)*AL28))),0)</f>
        <v>3900.109719545575</v>
      </c>
      <c r="AN28" s="30">
        <f>IFERROR(IF(AN$21='A2 Intenzita dopravy'!$H$5,'A2 Intenzita dopravy'!$H12,IF(AN$21&gt;=MAX($F$68:$L$68),AM28/AL28*AM28,IF(AN$21&lt;'A2 Intenzita dopravy'!$H$5,(INDEX($B$69:$L$136,MATCH('A2 Intenzita dopravy'!$F12&amp;'A2 Intenzita dopravy'!$G12&amp;'A2.1 Intenzita dopravy'!$E$19,$E$69:$E$136,0),MATCH(AN$21,$B$68:$L$68,1))/INDEX($B$69:$L$136,MATCH('A2 Intenzita dopravy'!$F12&amp;'A2 Intenzita dopravy'!$G12&amp;'A2.1 Intenzita dopravy'!$E$19,$E$69:$E$136,0),MATCH(AN$21,$B$68:$L$68,1)+1))^(1/5)*AO28,(INDEX($B$69:$L$136,MATCH('A2 Intenzita dopravy'!$F12&amp;'A2 Intenzita dopravy'!$G12&amp;'A2.1 Intenzita dopravy'!$E$19,$E$69:$E$136,0),MATCH(AN$21,$B$68:$L$68,1)+1)/INDEX($B$69:$L$136,MATCH('A2 Intenzita dopravy'!$F12&amp;'A2 Intenzita dopravy'!$G12&amp;'A2.1 Intenzita dopravy'!$E$19,$E$69:$E$136,0),MATCH(AN$21,$B$68:$L$68,1)))^(1/5)*AM28))),0)</f>
        <v>3950.1274682441376</v>
      </c>
      <c r="AO28" s="30">
        <f>IFERROR(IF(AO$21='A2 Intenzita dopravy'!$H$5,'A2 Intenzita dopravy'!$H12,IF(AO$21&gt;=MAX($F$68:$L$68),AN28/AM28*AN28,IF(AO$21&lt;'A2 Intenzita dopravy'!$H$5,(INDEX($B$69:$L$136,MATCH('A2 Intenzita dopravy'!$F12&amp;'A2 Intenzita dopravy'!$G12&amp;'A2.1 Intenzita dopravy'!$E$19,$E$69:$E$136,0),MATCH(AO$21,$B$68:$L$68,1))/INDEX($B$69:$L$136,MATCH('A2 Intenzita dopravy'!$F12&amp;'A2 Intenzita dopravy'!$G12&amp;'A2.1 Intenzita dopravy'!$E$19,$E$69:$E$136,0),MATCH(AO$21,$B$68:$L$68,1)+1))^(1/5)*AP28,(INDEX($B$69:$L$136,MATCH('A2 Intenzita dopravy'!$F12&amp;'A2 Intenzita dopravy'!$G12&amp;'A2.1 Intenzita dopravy'!$E$19,$E$69:$E$136,0),MATCH(AO$21,$B$68:$L$68,1)+1)/INDEX($B$69:$L$136,MATCH('A2 Intenzita dopravy'!$F12&amp;'A2 Intenzita dopravy'!$G12&amp;'A2.1 Intenzita dopravy'!$E$19,$E$69:$E$136,0),MATCH(AO$21,$B$68:$L$68,1)))^(1/5)*AN28))),0)</f>
        <v>4000.7866797129227</v>
      </c>
      <c r="AP28" s="30">
        <f>IFERROR(IF(AP$21='A2 Intenzita dopravy'!$H$5,'A2 Intenzita dopravy'!$H12,IF(AP$21&gt;=MAX($F$68:$L$68),AO28/AN28*AO28,IF(AP$21&lt;'A2 Intenzita dopravy'!$H$5,(INDEX($B$69:$L$136,MATCH('A2 Intenzita dopravy'!$F12&amp;'A2 Intenzita dopravy'!$G12&amp;'A2.1 Intenzita dopravy'!$E$19,$E$69:$E$136,0),MATCH(AP$21,$B$68:$L$68,1))/INDEX($B$69:$L$136,MATCH('A2 Intenzita dopravy'!$F12&amp;'A2 Intenzita dopravy'!$G12&amp;'A2.1 Intenzita dopravy'!$E$19,$E$69:$E$136,0),MATCH(AP$21,$B$68:$L$68,1)+1))^(1/5)*AQ28,(INDEX($B$69:$L$136,MATCH('A2 Intenzita dopravy'!$F12&amp;'A2 Intenzita dopravy'!$G12&amp;'A2.1 Intenzita dopravy'!$E$19,$E$69:$E$136,0),MATCH(AP$21,$B$68:$L$68,1)+1)/INDEX($B$69:$L$136,MATCH('A2 Intenzita dopravy'!$F12&amp;'A2 Intenzita dopravy'!$G12&amp;'A2.1 Intenzita dopravy'!$E$19,$E$69:$E$136,0),MATCH(AP$21,$B$68:$L$68,1)))^(1/5)*AO28))),0)</f>
        <v>4052.0955805214244</v>
      </c>
      <c r="AQ28" s="30">
        <f>IFERROR(IF(AQ$21='A2 Intenzita dopravy'!$H$5,'A2 Intenzita dopravy'!$H12,IF(AQ$21&gt;=MAX($F$68:$L$68),AP28/AO28*AP28,IF(AQ$21&lt;'A2 Intenzita dopravy'!$H$5,(INDEX($B$69:$L$136,MATCH('A2 Intenzita dopravy'!$F12&amp;'A2 Intenzita dopravy'!$G12&amp;'A2.1 Intenzita dopravy'!$E$19,$E$69:$E$136,0),MATCH(AQ$21,$B$68:$L$68,1))/INDEX($B$69:$L$136,MATCH('A2 Intenzita dopravy'!$F12&amp;'A2 Intenzita dopravy'!$G12&amp;'A2.1 Intenzita dopravy'!$E$19,$E$69:$E$136,0),MATCH(AQ$21,$B$68:$L$68,1)+1))^(1/5)*AR28,(INDEX($B$69:$L$136,MATCH('A2 Intenzita dopravy'!$F12&amp;'A2 Intenzita dopravy'!$G12&amp;'A2.1 Intenzita dopravy'!$E$19,$E$69:$E$136,0),MATCH(AQ$21,$B$68:$L$68,1)+1)/INDEX($B$69:$L$136,MATCH('A2 Intenzita dopravy'!$F12&amp;'A2 Intenzita dopravy'!$G12&amp;'A2.1 Intenzita dopravy'!$E$19,$E$69:$E$136,0),MATCH(AQ$21,$B$68:$L$68,1)))^(1/5)*AP28))),0)</f>
        <v>4104.0625027424458</v>
      </c>
      <c r="AR28" s="30">
        <f>IFERROR(IF(AR$21='A2 Intenzita dopravy'!$H$5,'A2 Intenzita dopravy'!$H12,IF(AR$21&gt;=MAX($F$68:$L$68),AQ28/AP28*AQ28,IF(AR$21&lt;'A2 Intenzita dopravy'!$H$5,(INDEX($B$69:$L$136,MATCH('A2 Intenzita dopravy'!$F12&amp;'A2 Intenzita dopravy'!$G12&amp;'A2.1 Intenzita dopravy'!$E$19,$E$69:$E$136,0),MATCH(AR$21,$B$68:$L$68,1))/INDEX($B$69:$L$136,MATCH('A2 Intenzita dopravy'!$F12&amp;'A2 Intenzita dopravy'!$G12&amp;'A2.1 Intenzita dopravy'!$E$19,$E$69:$E$136,0),MATCH(AR$21,$B$68:$L$68,1)+1))^(1/5)*AS28,(INDEX($B$69:$L$136,MATCH('A2 Intenzita dopravy'!$F12&amp;'A2 Intenzita dopravy'!$G12&amp;'A2.1 Intenzita dopravy'!$E$19,$E$69:$E$136,0),MATCH(AR$21,$B$68:$L$68,1)+1)/INDEX($B$69:$L$136,MATCH('A2 Intenzita dopravy'!$F12&amp;'A2 Intenzita dopravy'!$G12&amp;'A2.1 Intenzita dopravy'!$E$19,$E$69:$E$136,0),MATCH(AR$21,$B$68:$L$68,1)))^(1/5)*AQ28))),0)</f>
        <v>4156.6958853051501</v>
      </c>
      <c r="AS28" s="30">
        <f>IFERROR(IF(AS$21='A2 Intenzita dopravy'!$H$5,'A2 Intenzita dopravy'!$H12,IF(AS$21&gt;=MAX($F$68:$L$68),AR28/AQ28*AR28,IF(AS$21&lt;'A2 Intenzita dopravy'!$H$5,(INDEX($B$69:$L$136,MATCH('A2 Intenzita dopravy'!$F12&amp;'A2 Intenzita dopravy'!$G12&amp;'A2.1 Intenzita dopravy'!$E$19,$E$69:$E$136,0),MATCH(AS$21,$B$68:$L$68,1))/INDEX($B$69:$L$136,MATCH('A2 Intenzita dopravy'!$F12&amp;'A2 Intenzita dopravy'!$G12&amp;'A2.1 Intenzita dopravy'!$E$19,$E$69:$E$136,0),MATCH(AS$21,$B$68:$L$68,1)+1))^(1/5)*AT28,(INDEX($B$69:$L$136,MATCH('A2 Intenzita dopravy'!$F12&amp;'A2 Intenzita dopravy'!$G12&amp;'A2.1 Intenzita dopravy'!$E$19,$E$69:$E$136,0),MATCH(AS$21,$B$68:$L$68,1)+1)/INDEX($B$69:$L$136,MATCH('A2 Intenzita dopravy'!$F12&amp;'A2 Intenzita dopravy'!$G12&amp;'A2.1 Intenzita dopravy'!$E$19,$E$69:$E$136,0),MATCH(AS$21,$B$68:$L$68,1)))^(1/5)*AR28))),0)</f>
        <v>4210.0042753654598</v>
      </c>
      <c r="AT28" s="30">
        <f>IFERROR(IF(AT$21='A2 Intenzita dopravy'!$H$5,'A2 Intenzita dopravy'!$H12,IF(AT$21&gt;=MAX($F$68:$L$68),AS28/AR28*AS28,IF(AT$21&lt;'A2 Intenzita dopravy'!$H$5,(INDEX($B$69:$L$136,MATCH('A2 Intenzita dopravy'!$F12&amp;'A2 Intenzita dopravy'!$G12&amp;'A2.1 Intenzita dopravy'!$E$19,$E$69:$E$136,0),MATCH(AT$21,$B$68:$L$68,1))/INDEX($B$69:$L$136,MATCH('A2 Intenzita dopravy'!$F12&amp;'A2 Intenzita dopravy'!$G12&amp;'A2.1 Intenzita dopravy'!$E$19,$E$69:$E$136,0),MATCH(AT$21,$B$68:$L$68,1)+1))^(1/5)*AU28,(INDEX($B$69:$L$136,MATCH('A2 Intenzita dopravy'!$F12&amp;'A2 Intenzita dopravy'!$G12&amp;'A2.1 Intenzita dopravy'!$E$19,$E$69:$E$136,0),MATCH(AT$21,$B$68:$L$68,1)+1)/INDEX($B$69:$L$136,MATCH('A2 Intenzita dopravy'!$F12&amp;'A2 Intenzita dopravy'!$G12&amp;'A2.1 Intenzita dopravy'!$E$19,$E$69:$E$136,0),MATCH(AT$21,$B$68:$L$68,1)))^(1/5)*AS28))),0)</f>
        <v>4263.9963296940332</v>
      </c>
      <c r="AU28" s="30">
        <f>IFERROR(IF(AU$21='A2 Intenzita dopravy'!$H$5,'A2 Intenzita dopravy'!$H12,IF(AU$21&gt;=MAX($F$68:$L$68),AT28/AS28*AT28,IF(AU$21&lt;'A2 Intenzita dopravy'!$H$5,(INDEX($B$69:$L$136,MATCH('A2 Intenzita dopravy'!$F12&amp;'A2 Intenzita dopravy'!$G12&amp;'A2.1 Intenzita dopravy'!$E$19,$E$69:$E$136,0),MATCH(AU$21,$B$68:$L$68,1))/INDEX($B$69:$L$136,MATCH('A2 Intenzita dopravy'!$F12&amp;'A2 Intenzita dopravy'!$G12&amp;'A2.1 Intenzita dopravy'!$E$19,$E$69:$E$136,0),MATCH(AU$21,$B$68:$L$68,1)+1))^(1/5)*AV28,(INDEX($B$69:$L$136,MATCH('A2 Intenzita dopravy'!$F12&amp;'A2 Intenzita dopravy'!$G12&amp;'A2.1 Intenzita dopravy'!$E$19,$E$69:$E$136,0),MATCH(AU$21,$B$68:$L$68,1)+1)/INDEX($B$69:$L$136,MATCH('A2 Intenzita dopravy'!$F12&amp;'A2 Intenzita dopravy'!$G12&amp;'A2.1 Intenzita dopravy'!$E$19,$E$69:$E$136,0),MATCH(AU$21,$B$68:$L$68,1)))^(1/5)*AT28))),0)</f>
        <v>4318.680816082041</v>
      </c>
      <c r="AV28" s="30">
        <f>IFERROR(IF(AV$21='A2 Intenzita dopravy'!$H$5,'A2 Intenzita dopravy'!$H12,IF(AV$21&gt;=MAX($F$68:$L$68),AU28/AT28*AU28,IF(AV$21&lt;'A2 Intenzita dopravy'!$H$5,(INDEX($B$69:$L$136,MATCH('A2 Intenzita dopravy'!$F12&amp;'A2 Intenzita dopravy'!$G12&amp;'A2.1 Intenzita dopravy'!$E$19,$E$69:$E$136,0),MATCH(AV$21,$B$68:$L$68,1))/INDEX($B$69:$L$136,MATCH('A2 Intenzita dopravy'!$F12&amp;'A2 Intenzita dopravy'!$G12&amp;'A2.1 Intenzita dopravy'!$E$19,$E$69:$E$136,0),MATCH(AV$21,$B$68:$L$68,1)+1))^(1/5)*AW28,(INDEX($B$69:$L$136,MATCH('A2 Intenzita dopravy'!$F12&amp;'A2 Intenzita dopravy'!$G12&amp;'A2.1 Intenzita dopravy'!$E$19,$E$69:$E$136,0),MATCH(AV$21,$B$68:$L$68,1)+1)/INDEX($B$69:$L$136,MATCH('A2 Intenzita dopravy'!$F12&amp;'A2 Intenzita dopravy'!$G12&amp;'A2.1 Intenzita dopravy'!$E$19,$E$69:$E$136,0),MATCH(AV$21,$B$68:$L$68,1)))^(1/5)*AU28))),0)</f>
        <v>4374.0666147649717</v>
      </c>
      <c r="AW28" s="30">
        <f>IFERROR(IF(AW$21='A2 Intenzita dopravy'!$H$5,'A2 Intenzita dopravy'!$H12,IF(AW$21&gt;=MAX($F$68:$L$68),AV28/AU28*AV28,IF(AW$21&lt;'A2 Intenzita dopravy'!$H$5,(INDEX($B$69:$L$136,MATCH('A2 Intenzita dopravy'!$F12&amp;'A2 Intenzita dopravy'!$G12&amp;'A2.1 Intenzita dopravy'!$E$19,$E$69:$E$136,0),MATCH(AW$21,$B$68:$L$68,1))/INDEX($B$69:$L$136,MATCH('A2 Intenzita dopravy'!$F12&amp;'A2 Intenzita dopravy'!$G12&amp;'A2.1 Intenzita dopravy'!$E$19,$E$69:$E$136,0),MATCH(AW$21,$B$68:$L$68,1)+1))^(1/5)*AX28,(INDEX($B$69:$L$136,MATCH('A2 Intenzita dopravy'!$F12&amp;'A2 Intenzita dopravy'!$G12&amp;'A2.1 Intenzita dopravy'!$E$19,$E$69:$E$136,0),MATCH(AW$21,$B$68:$L$68,1)+1)/INDEX($B$69:$L$136,MATCH('A2 Intenzita dopravy'!$F12&amp;'A2 Intenzita dopravy'!$G12&amp;'A2.1 Intenzita dopravy'!$E$19,$E$69:$E$136,0),MATCH(AW$21,$B$68:$L$68,1)))^(1/5)*AV28))),0)</f>
        <v>4430.1627198646966</v>
      </c>
      <c r="AX28" s="30">
        <f>IFERROR(IF(AX$21='A2 Intenzita dopravy'!$H$5,'A2 Intenzita dopravy'!$H12,IF(AX$21&gt;=MAX($F$68:$L$68),AW28/AV28*AW28,IF(AX$21&lt;'A2 Intenzita dopravy'!$H$5,(INDEX($B$69:$L$136,MATCH('A2 Intenzita dopravy'!$F12&amp;'A2 Intenzita dopravy'!$G12&amp;'A2.1 Intenzita dopravy'!$E$19,$E$69:$E$136,0),MATCH(AX$21,$B$68:$L$68,1))/INDEX($B$69:$L$136,MATCH('A2 Intenzita dopravy'!$F12&amp;'A2 Intenzita dopravy'!$G12&amp;'A2.1 Intenzita dopravy'!$E$19,$E$69:$E$136,0),MATCH(AX$21,$B$68:$L$68,1)+1))^(1/5)*AY28,(INDEX($B$69:$L$136,MATCH('A2 Intenzita dopravy'!$F12&amp;'A2 Intenzita dopravy'!$G12&amp;'A2.1 Intenzita dopravy'!$E$19,$E$69:$E$136,0),MATCH(AX$21,$B$68:$L$68,1)+1)/INDEX($B$69:$L$136,MATCH('A2 Intenzita dopravy'!$F12&amp;'A2 Intenzita dopravy'!$G12&amp;'A2.1 Intenzita dopravy'!$E$19,$E$69:$E$136,0),MATCH(AX$21,$B$68:$L$68,1)))^(1/5)*AW28))),0)</f>
        <v>4486.9782408500269</v>
      </c>
      <c r="AY28" s="30">
        <f>IFERROR(IF(AY$21='A2 Intenzita dopravy'!$H$5,'A2 Intenzita dopravy'!$H12,IF(AY$21&gt;=MAX($F$68:$L$68),AX28/AW28*AX28,IF(AY$21&lt;'A2 Intenzita dopravy'!$H$5,(INDEX($B$69:$L$136,MATCH('A2 Intenzita dopravy'!$F12&amp;'A2 Intenzita dopravy'!$G12&amp;'A2.1 Intenzita dopravy'!$E$19,$E$69:$E$136,0),MATCH(AY$21,$B$68:$L$68,1))/INDEX($B$69:$L$136,MATCH('A2 Intenzita dopravy'!$F12&amp;'A2 Intenzita dopravy'!$G12&amp;'A2.1 Intenzita dopravy'!$E$19,$E$69:$E$136,0),MATCH(AY$21,$B$68:$L$68,1)+1))^(1/5)*AZ28,(INDEX($B$69:$L$136,MATCH('A2 Intenzita dopravy'!$F12&amp;'A2 Intenzita dopravy'!$G12&amp;'A2.1 Intenzita dopravy'!$E$19,$E$69:$E$136,0),MATCH(AY$21,$B$68:$L$68,1)+1)/INDEX($B$69:$L$136,MATCH('A2 Intenzita dopravy'!$F12&amp;'A2 Intenzita dopravy'!$G12&amp;'A2.1 Intenzita dopravy'!$E$19,$E$69:$E$136,0),MATCH(AY$21,$B$68:$L$68,1)))^(1/5)*AX28))),0)</f>
        <v>4544.5224040160065</v>
      </c>
      <c r="AZ28" s="30">
        <f>IFERROR(IF(AZ$21='A2 Intenzita dopravy'!$H$5,'A2 Intenzita dopravy'!$H12,IF(AZ$21&gt;=MAX($F$68:$L$68),AY28/AX28*AY28,IF(AZ$21&lt;'A2 Intenzita dopravy'!$H$5,(INDEX($B$69:$L$136,MATCH('A2 Intenzita dopravy'!$F12&amp;'A2 Intenzita dopravy'!$G12&amp;'A2.1 Intenzita dopravy'!$E$19,$E$69:$E$136,0),MATCH(AZ$21,$B$68:$L$68,1))/INDEX($B$69:$L$136,MATCH('A2 Intenzita dopravy'!$F12&amp;'A2 Intenzita dopravy'!$G12&amp;'A2.1 Intenzita dopravy'!$E$19,$E$69:$E$136,0),MATCH(AZ$21,$B$68:$L$68,1)+1))^(1/5)*BA28,(INDEX($B$69:$L$136,MATCH('A2 Intenzita dopravy'!$F12&amp;'A2 Intenzita dopravy'!$G12&amp;'A2.1 Intenzita dopravy'!$E$19,$E$69:$E$136,0),MATCH(AZ$21,$B$68:$L$68,1)+1)/INDEX($B$69:$L$136,MATCH('A2 Intenzita dopravy'!$F12&amp;'A2 Intenzita dopravy'!$G12&amp;'A2.1 Intenzita dopravy'!$E$19,$E$69:$E$136,0),MATCH(AZ$21,$B$68:$L$68,1)))^(1/5)*AY28))),0)</f>
        <v>4602.8045539821733</v>
      </c>
      <c r="BA28" s="30">
        <f>IFERROR(IF(BA$21='A2 Intenzita dopravy'!$H$5,'A2 Intenzita dopravy'!$H12,IF(BA$21&gt;=MAX($F$68:$L$68),AZ28/AY28*AZ28,IF(BA$21&lt;'A2 Intenzita dopravy'!$H$5,(INDEX($B$69:$L$136,MATCH('A2 Intenzita dopravy'!$F12&amp;'A2 Intenzita dopravy'!$G12&amp;'A2.1 Intenzita dopravy'!$E$19,$E$69:$E$136,0),MATCH(BA$21,$B$68:$L$68,1))/INDEX($B$69:$L$136,MATCH('A2 Intenzita dopravy'!$F12&amp;'A2 Intenzita dopravy'!$G12&amp;'A2.1 Intenzita dopravy'!$E$19,$E$69:$E$136,0),MATCH(BA$21,$B$68:$L$68,1)+1))^(1/5)*BB28,(INDEX($B$69:$L$136,MATCH('A2 Intenzita dopravy'!$F12&amp;'A2 Intenzita dopravy'!$G12&amp;'A2.1 Intenzita dopravy'!$E$19,$E$69:$E$136,0),MATCH(BA$21,$B$68:$L$68,1)+1)/INDEX($B$69:$L$136,MATCH('A2 Intenzita dopravy'!$F12&amp;'A2 Intenzita dopravy'!$G12&amp;'A2.1 Intenzita dopravy'!$E$19,$E$69:$E$136,0),MATCH(BA$21,$B$68:$L$68,1)))^(1/5)*AZ28))),0)</f>
        <v>4661.8341552100337</v>
      </c>
      <c r="BB28" s="30">
        <f>IFERROR(IF(BB$21='A2 Intenzita dopravy'!$H$5,'A2 Intenzita dopravy'!$H12,IF(BB$21&gt;=MAX($F$68:$L$68),BA28/AZ28*BA28,IF(BB$21&lt;'A2 Intenzita dopravy'!$H$5,(INDEX($B$69:$L$136,MATCH('A2 Intenzita dopravy'!$F12&amp;'A2 Intenzita dopravy'!$G12&amp;'A2.1 Intenzita dopravy'!$E$19,$E$69:$E$136,0),MATCH(BB$21,$B$68:$L$68,1))/INDEX($B$69:$L$136,MATCH('A2 Intenzita dopravy'!$F12&amp;'A2 Intenzita dopravy'!$G12&amp;'A2.1 Intenzita dopravy'!$E$19,$E$69:$E$136,0),MATCH(BB$21,$B$68:$L$68,1)+1))^(1/5)*BC28,(INDEX($B$69:$L$136,MATCH('A2 Intenzita dopravy'!$F12&amp;'A2 Intenzita dopravy'!$G12&amp;'A2.1 Intenzita dopravy'!$E$19,$E$69:$E$136,0),MATCH(BB$21,$B$68:$L$68,1)+1)/INDEX($B$69:$L$136,MATCH('A2 Intenzita dopravy'!$F12&amp;'A2 Intenzita dopravy'!$G12&amp;'A2.1 Intenzita dopravy'!$E$19,$E$69:$E$136,0),MATCH(BB$21,$B$68:$L$68,1)))^(1/5)*BA28))),0)</f>
        <v>4721.6207935400034</v>
      </c>
    </row>
    <row r="29" spans="2:54" x14ac:dyDescent="0.2">
      <c r="B29" s="5">
        <v>7</v>
      </c>
      <c r="C29" s="5" t="str">
        <f t="shared" ref="C29" si="8">C13</f>
        <v/>
      </c>
      <c r="D29" s="5" t="str">
        <f t="shared" si="2"/>
        <v/>
      </c>
      <c r="E29" s="30">
        <f>IFERROR(IF(E$21='A2 Intenzita dopravy'!$H$5,'A2 Intenzita dopravy'!$H13,IF(E$21&gt;=MAX($F$68:$L$68),D29/C29*D29,IF(E$21&lt;'A2 Intenzita dopravy'!$H$5,(INDEX($B$69:$L$136,MATCH('A2 Intenzita dopravy'!$F13&amp;'A2 Intenzita dopravy'!$G13&amp;'A2.1 Intenzita dopravy'!$E$19,$E$69:$E$136,0),MATCH(E$21,$B$68:$L$68,1))/INDEX($B$69:$L$136,MATCH('A2 Intenzita dopravy'!$F13&amp;'A2 Intenzita dopravy'!$G13&amp;'A2.1 Intenzita dopravy'!$E$19,$E$69:$E$136,0),MATCH(E$21,$B$68:$L$68,1)+1))^(1/5)*F29,(INDEX($B$69:$L$136,MATCH('A2 Intenzita dopravy'!$F13&amp;'A2 Intenzita dopravy'!$G13&amp;'A2.1 Intenzita dopravy'!$E$19,$E$69:$E$136,0),MATCH(E$21,$B$68:$L$68,1)+1)/INDEX($B$69:$L$136,MATCH('A2 Intenzita dopravy'!$F13&amp;'A2 Intenzita dopravy'!$G13&amp;'A2.1 Intenzita dopravy'!$E$19,$E$69:$E$136,0),MATCH(E$21,$B$68:$L$68,1)))^(1/5)*D29))),0)</f>
        <v>0</v>
      </c>
      <c r="F29" s="30">
        <f>IFERROR(IF(F$21='A2 Intenzita dopravy'!$H$5,'A2 Intenzita dopravy'!$H13,IF(F$21&gt;=MAX($F$68:$L$68),E29/D29*E29,IF(F$21&lt;'A2 Intenzita dopravy'!$H$5,(INDEX($B$69:$L$136,MATCH('A2 Intenzita dopravy'!$F13&amp;'A2 Intenzita dopravy'!$G13&amp;'A2.1 Intenzita dopravy'!$E$19,$E$69:$E$136,0),MATCH(F$21,$B$68:$L$68,1))/INDEX($B$69:$L$136,MATCH('A2 Intenzita dopravy'!$F13&amp;'A2 Intenzita dopravy'!$G13&amp;'A2.1 Intenzita dopravy'!$E$19,$E$69:$E$136,0),MATCH(F$21,$B$68:$L$68,1)+1))^(1/5)*G29,(INDEX($B$69:$L$136,MATCH('A2 Intenzita dopravy'!$F13&amp;'A2 Intenzita dopravy'!$G13&amp;'A2.1 Intenzita dopravy'!$E$19,$E$69:$E$136,0),MATCH(F$21,$B$68:$L$68,1)+1)/INDEX($B$69:$L$136,MATCH('A2 Intenzita dopravy'!$F13&amp;'A2 Intenzita dopravy'!$G13&amp;'A2.1 Intenzita dopravy'!$E$19,$E$69:$E$136,0),MATCH(F$21,$B$68:$L$68,1)))^(1/5)*E29))),0)</f>
        <v>0</v>
      </c>
      <c r="G29" s="30">
        <f>IFERROR(IF(G$21='A2 Intenzita dopravy'!$H$5,'A2 Intenzita dopravy'!$H13,IF(G$21&gt;=MAX($F$68:$L$68),F29/E29*F29,IF(G$21&lt;'A2 Intenzita dopravy'!$H$5,(INDEX($B$69:$L$136,MATCH('A2 Intenzita dopravy'!$F13&amp;'A2 Intenzita dopravy'!$G13&amp;'A2.1 Intenzita dopravy'!$E$19,$E$69:$E$136,0),MATCH(G$21,$B$68:$L$68,1))/INDEX($B$69:$L$136,MATCH('A2 Intenzita dopravy'!$F13&amp;'A2 Intenzita dopravy'!$G13&amp;'A2.1 Intenzita dopravy'!$E$19,$E$69:$E$136,0),MATCH(G$21,$B$68:$L$68,1)+1))^(1/5)*H29,(INDEX($B$69:$L$136,MATCH('A2 Intenzita dopravy'!$F13&amp;'A2 Intenzita dopravy'!$G13&amp;'A2.1 Intenzita dopravy'!$E$19,$E$69:$E$136,0),MATCH(G$21,$B$68:$L$68,1)+1)/INDEX($B$69:$L$136,MATCH('A2 Intenzita dopravy'!$F13&amp;'A2 Intenzita dopravy'!$G13&amp;'A2.1 Intenzita dopravy'!$E$19,$E$69:$E$136,0),MATCH(G$21,$B$68:$L$68,1)))^(1/5)*F29))),0)</f>
        <v>0</v>
      </c>
      <c r="H29" s="30">
        <f>IFERROR(IF(H$21='A2 Intenzita dopravy'!$H$5,'A2 Intenzita dopravy'!$H13,IF(H$21&gt;=MAX($F$68:$L$68),G29/F29*G29,IF(H$21&lt;'A2 Intenzita dopravy'!$H$5,(INDEX($B$69:$L$136,MATCH('A2 Intenzita dopravy'!$F13&amp;'A2 Intenzita dopravy'!$G13&amp;'A2.1 Intenzita dopravy'!$E$19,$E$69:$E$136,0),MATCH(H$21,$B$68:$L$68,1))/INDEX($B$69:$L$136,MATCH('A2 Intenzita dopravy'!$F13&amp;'A2 Intenzita dopravy'!$G13&amp;'A2.1 Intenzita dopravy'!$E$19,$E$69:$E$136,0),MATCH(H$21,$B$68:$L$68,1)+1))^(1/5)*I29,(INDEX($B$69:$L$136,MATCH('A2 Intenzita dopravy'!$F13&amp;'A2 Intenzita dopravy'!$G13&amp;'A2.1 Intenzita dopravy'!$E$19,$E$69:$E$136,0),MATCH(H$21,$B$68:$L$68,1)+1)/INDEX($B$69:$L$136,MATCH('A2 Intenzita dopravy'!$F13&amp;'A2 Intenzita dopravy'!$G13&amp;'A2.1 Intenzita dopravy'!$E$19,$E$69:$E$136,0),MATCH(H$21,$B$68:$L$68,1)))^(1/5)*G29))),0)</f>
        <v>0</v>
      </c>
      <c r="I29" s="30">
        <f>IFERROR(IF(I$21='A2 Intenzita dopravy'!$H$5,'A2 Intenzita dopravy'!$H13,IF(I$21&gt;=MAX($F$68:$L$68),H29/G29*H29,IF(I$21&lt;'A2 Intenzita dopravy'!$H$5,(INDEX($B$69:$L$136,MATCH('A2 Intenzita dopravy'!$F13&amp;'A2 Intenzita dopravy'!$G13&amp;'A2.1 Intenzita dopravy'!$E$19,$E$69:$E$136,0),MATCH(I$21,$B$68:$L$68,1))/INDEX($B$69:$L$136,MATCH('A2 Intenzita dopravy'!$F13&amp;'A2 Intenzita dopravy'!$G13&amp;'A2.1 Intenzita dopravy'!$E$19,$E$69:$E$136,0),MATCH(I$21,$B$68:$L$68,1)+1))^(1/5)*J29,(INDEX($B$69:$L$136,MATCH('A2 Intenzita dopravy'!$F13&amp;'A2 Intenzita dopravy'!$G13&amp;'A2.1 Intenzita dopravy'!$E$19,$E$69:$E$136,0),MATCH(I$21,$B$68:$L$68,1)+1)/INDEX($B$69:$L$136,MATCH('A2 Intenzita dopravy'!$F13&amp;'A2 Intenzita dopravy'!$G13&amp;'A2.1 Intenzita dopravy'!$E$19,$E$69:$E$136,0),MATCH(I$21,$B$68:$L$68,1)))^(1/5)*H29))),0)</f>
        <v>0</v>
      </c>
      <c r="J29" s="30">
        <f>IFERROR(IF(J$21='A2 Intenzita dopravy'!$H$5,'A2 Intenzita dopravy'!$H13,IF(J$21&gt;=MAX($F$68:$L$68),I29/H29*I29,IF(J$21&lt;'A2 Intenzita dopravy'!$H$5,(INDEX($B$69:$L$136,MATCH('A2 Intenzita dopravy'!$F13&amp;'A2 Intenzita dopravy'!$G13&amp;'A2.1 Intenzita dopravy'!$E$19,$E$69:$E$136,0),MATCH(J$21,$B$68:$L$68,1))/INDEX($B$69:$L$136,MATCH('A2 Intenzita dopravy'!$F13&amp;'A2 Intenzita dopravy'!$G13&amp;'A2.1 Intenzita dopravy'!$E$19,$E$69:$E$136,0),MATCH(J$21,$B$68:$L$68,1)+1))^(1/5)*K29,(INDEX($B$69:$L$136,MATCH('A2 Intenzita dopravy'!$F13&amp;'A2 Intenzita dopravy'!$G13&amp;'A2.1 Intenzita dopravy'!$E$19,$E$69:$E$136,0),MATCH(J$21,$B$68:$L$68,1)+1)/INDEX($B$69:$L$136,MATCH('A2 Intenzita dopravy'!$F13&amp;'A2 Intenzita dopravy'!$G13&amp;'A2.1 Intenzita dopravy'!$E$19,$E$69:$E$136,0),MATCH(J$21,$B$68:$L$68,1)))^(1/5)*I29))),0)</f>
        <v>0</v>
      </c>
      <c r="K29" s="30">
        <f>IFERROR(IF(K$21='A2 Intenzita dopravy'!$H$5,'A2 Intenzita dopravy'!$H13,IF(K$21&gt;=MAX($F$68:$L$68),J29/I29*J29,IF(K$21&lt;'A2 Intenzita dopravy'!$H$5,(INDEX($B$69:$L$136,MATCH('A2 Intenzita dopravy'!$F13&amp;'A2 Intenzita dopravy'!$G13&amp;'A2.1 Intenzita dopravy'!$E$19,$E$69:$E$136,0),MATCH(K$21,$B$68:$L$68,1))/INDEX($B$69:$L$136,MATCH('A2 Intenzita dopravy'!$F13&amp;'A2 Intenzita dopravy'!$G13&amp;'A2.1 Intenzita dopravy'!$E$19,$E$69:$E$136,0),MATCH(K$21,$B$68:$L$68,1)+1))^(1/5)*L29,(INDEX($B$69:$L$136,MATCH('A2 Intenzita dopravy'!$F13&amp;'A2 Intenzita dopravy'!$G13&amp;'A2.1 Intenzita dopravy'!$E$19,$E$69:$E$136,0),MATCH(K$21,$B$68:$L$68,1)+1)/INDEX($B$69:$L$136,MATCH('A2 Intenzita dopravy'!$F13&amp;'A2 Intenzita dopravy'!$G13&amp;'A2.1 Intenzita dopravy'!$E$19,$E$69:$E$136,0),MATCH(K$21,$B$68:$L$68,1)))^(1/5)*J29))),0)</f>
        <v>0</v>
      </c>
      <c r="L29" s="30">
        <f>IFERROR(IF(L$21='A2 Intenzita dopravy'!$H$5,'A2 Intenzita dopravy'!$H13,IF(L$21&gt;=MAX($F$68:$L$68),K29/J29*K29,IF(L$21&lt;'A2 Intenzita dopravy'!$H$5,(INDEX($B$69:$L$136,MATCH('A2 Intenzita dopravy'!$F13&amp;'A2 Intenzita dopravy'!$G13&amp;'A2.1 Intenzita dopravy'!$E$19,$E$69:$E$136,0),MATCH(L$21,$B$68:$L$68,1))/INDEX($B$69:$L$136,MATCH('A2 Intenzita dopravy'!$F13&amp;'A2 Intenzita dopravy'!$G13&amp;'A2.1 Intenzita dopravy'!$E$19,$E$69:$E$136,0),MATCH(L$21,$B$68:$L$68,1)+1))^(1/5)*M29,(INDEX($B$69:$L$136,MATCH('A2 Intenzita dopravy'!$F13&amp;'A2 Intenzita dopravy'!$G13&amp;'A2.1 Intenzita dopravy'!$E$19,$E$69:$E$136,0),MATCH(L$21,$B$68:$L$68,1)+1)/INDEX($B$69:$L$136,MATCH('A2 Intenzita dopravy'!$F13&amp;'A2 Intenzita dopravy'!$G13&amp;'A2.1 Intenzita dopravy'!$E$19,$E$69:$E$136,0),MATCH(L$21,$B$68:$L$68,1)))^(1/5)*K29))),0)</f>
        <v>0</v>
      </c>
      <c r="M29" s="30">
        <f>IFERROR(IF(M$21='A2 Intenzita dopravy'!$H$5,'A2 Intenzita dopravy'!$H13,IF(M$21&gt;=MAX($F$68:$L$68),L29/K29*L29,IF(M$21&lt;'A2 Intenzita dopravy'!$H$5,(INDEX($B$69:$L$136,MATCH('A2 Intenzita dopravy'!$F13&amp;'A2 Intenzita dopravy'!$G13&amp;'A2.1 Intenzita dopravy'!$E$19,$E$69:$E$136,0),MATCH(M$21,$B$68:$L$68,1))/INDEX($B$69:$L$136,MATCH('A2 Intenzita dopravy'!$F13&amp;'A2 Intenzita dopravy'!$G13&amp;'A2.1 Intenzita dopravy'!$E$19,$E$69:$E$136,0),MATCH(M$21,$B$68:$L$68,1)+1))^(1/5)*N29,(INDEX($B$69:$L$136,MATCH('A2 Intenzita dopravy'!$F13&amp;'A2 Intenzita dopravy'!$G13&amp;'A2.1 Intenzita dopravy'!$E$19,$E$69:$E$136,0),MATCH(M$21,$B$68:$L$68,1)+1)/INDEX($B$69:$L$136,MATCH('A2 Intenzita dopravy'!$F13&amp;'A2 Intenzita dopravy'!$G13&amp;'A2.1 Intenzita dopravy'!$E$19,$E$69:$E$136,0),MATCH(M$21,$B$68:$L$68,1)))^(1/5)*L29))),0)</f>
        <v>0</v>
      </c>
      <c r="N29" s="30">
        <f>IFERROR(IF(N$21='A2 Intenzita dopravy'!$H$5,'A2 Intenzita dopravy'!$H13,IF(N$21&gt;=MAX($F$68:$L$68),M29/L29*M29,IF(N$21&lt;'A2 Intenzita dopravy'!$H$5,(INDEX($B$69:$L$136,MATCH('A2 Intenzita dopravy'!$F13&amp;'A2 Intenzita dopravy'!$G13&amp;'A2.1 Intenzita dopravy'!$E$19,$E$69:$E$136,0),MATCH(N$21,$B$68:$L$68,1))/INDEX($B$69:$L$136,MATCH('A2 Intenzita dopravy'!$F13&amp;'A2 Intenzita dopravy'!$G13&amp;'A2.1 Intenzita dopravy'!$E$19,$E$69:$E$136,0),MATCH(N$21,$B$68:$L$68,1)+1))^(1/5)*O29,(INDEX($B$69:$L$136,MATCH('A2 Intenzita dopravy'!$F13&amp;'A2 Intenzita dopravy'!$G13&amp;'A2.1 Intenzita dopravy'!$E$19,$E$69:$E$136,0),MATCH(N$21,$B$68:$L$68,1)+1)/INDEX($B$69:$L$136,MATCH('A2 Intenzita dopravy'!$F13&amp;'A2 Intenzita dopravy'!$G13&amp;'A2.1 Intenzita dopravy'!$E$19,$E$69:$E$136,0),MATCH(N$21,$B$68:$L$68,1)))^(1/5)*M29))),0)</f>
        <v>0</v>
      </c>
      <c r="O29" s="30">
        <f>IFERROR(IF(O$21='A2 Intenzita dopravy'!$H$5,'A2 Intenzita dopravy'!$H13,IF(O$21&gt;=MAX($F$68:$L$68),N29/M29*N29,IF(O$21&lt;'A2 Intenzita dopravy'!$H$5,(INDEX($B$69:$L$136,MATCH('A2 Intenzita dopravy'!$F13&amp;'A2 Intenzita dopravy'!$G13&amp;'A2.1 Intenzita dopravy'!$E$19,$E$69:$E$136,0),MATCH(O$21,$B$68:$L$68,1))/INDEX($B$69:$L$136,MATCH('A2 Intenzita dopravy'!$F13&amp;'A2 Intenzita dopravy'!$G13&amp;'A2.1 Intenzita dopravy'!$E$19,$E$69:$E$136,0),MATCH(O$21,$B$68:$L$68,1)+1))^(1/5)*P29,(INDEX($B$69:$L$136,MATCH('A2 Intenzita dopravy'!$F13&amp;'A2 Intenzita dopravy'!$G13&amp;'A2.1 Intenzita dopravy'!$E$19,$E$69:$E$136,0),MATCH(O$21,$B$68:$L$68,1)+1)/INDEX($B$69:$L$136,MATCH('A2 Intenzita dopravy'!$F13&amp;'A2 Intenzita dopravy'!$G13&amp;'A2.1 Intenzita dopravy'!$E$19,$E$69:$E$136,0),MATCH(O$21,$B$68:$L$68,1)))^(1/5)*N29))),0)</f>
        <v>0</v>
      </c>
      <c r="P29" s="30">
        <f>IFERROR(IF(P$21='A2 Intenzita dopravy'!$H$5,'A2 Intenzita dopravy'!$H13,IF(P$21&gt;=MAX($F$68:$L$68),O29/N29*O29,IF(P$21&lt;'A2 Intenzita dopravy'!$H$5,(INDEX($B$69:$L$136,MATCH('A2 Intenzita dopravy'!$F13&amp;'A2 Intenzita dopravy'!$G13&amp;'A2.1 Intenzita dopravy'!$E$19,$E$69:$E$136,0),MATCH(P$21,$B$68:$L$68,1))/INDEX($B$69:$L$136,MATCH('A2 Intenzita dopravy'!$F13&amp;'A2 Intenzita dopravy'!$G13&amp;'A2.1 Intenzita dopravy'!$E$19,$E$69:$E$136,0),MATCH(P$21,$B$68:$L$68,1)+1))^(1/5)*Q29,(INDEX($B$69:$L$136,MATCH('A2 Intenzita dopravy'!$F13&amp;'A2 Intenzita dopravy'!$G13&amp;'A2.1 Intenzita dopravy'!$E$19,$E$69:$E$136,0),MATCH(P$21,$B$68:$L$68,1)+1)/INDEX($B$69:$L$136,MATCH('A2 Intenzita dopravy'!$F13&amp;'A2 Intenzita dopravy'!$G13&amp;'A2.1 Intenzita dopravy'!$E$19,$E$69:$E$136,0),MATCH(P$21,$B$68:$L$68,1)))^(1/5)*O29))),0)</f>
        <v>0</v>
      </c>
      <c r="Q29" s="30">
        <f>IFERROR(IF(Q$21='A2 Intenzita dopravy'!$H$5,'A2 Intenzita dopravy'!$H13,IF(Q$21&gt;=MAX($F$68:$L$68),P29/O29*P29,IF(Q$21&lt;'A2 Intenzita dopravy'!$H$5,(INDEX($B$69:$L$136,MATCH('A2 Intenzita dopravy'!$F13&amp;'A2 Intenzita dopravy'!$G13&amp;'A2.1 Intenzita dopravy'!$E$19,$E$69:$E$136,0),MATCH(Q$21,$B$68:$L$68,1))/INDEX($B$69:$L$136,MATCH('A2 Intenzita dopravy'!$F13&amp;'A2 Intenzita dopravy'!$G13&amp;'A2.1 Intenzita dopravy'!$E$19,$E$69:$E$136,0),MATCH(Q$21,$B$68:$L$68,1)+1))^(1/5)*R29,(INDEX($B$69:$L$136,MATCH('A2 Intenzita dopravy'!$F13&amp;'A2 Intenzita dopravy'!$G13&amp;'A2.1 Intenzita dopravy'!$E$19,$E$69:$E$136,0),MATCH(Q$21,$B$68:$L$68,1)+1)/INDEX($B$69:$L$136,MATCH('A2 Intenzita dopravy'!$F13&amp;'A2 Intenzita dopravy'!$G13&amp;'A2.1 Intenzita dopravy'!$E$19,$E$69:$E$136,0),MATCH(Q$21,$B$68:$L$68,1)))^(1/5)*P29))),0)</f>
        <v>0</v>
      </c>
      <c r="R29" s="30">
        <f>IFERROR(IF(R$21='A2 Intenzita dopravy'!$H$5,'A2 Intenzita dopravy'!$H13,IF(R$21&gt;=MAX($F$68:$L$68),Q29/P29*Q29,IF(R$21&lt;'A2 Intenzita dopravy'!$H$5,(INDEX($B$69:$L$136,MATCH('A2 Intenzita dopravy'!$F13&amp;'A2 Intenzita dopravy'!$G13&amp;'A2.1 Intenzita dopravy'!$E$19,$E$69:$E$136,0),MATCH(R$21,$B$68:$L$68,1))/INDEX($B$69:$L$136,MATCH('A2 Intenzita dopravy'!$F13&amp;'A2 Intenzita dopravy'!$G13&amp;'A2.1 Intenzita dopravy'!$E$19,$E$69:$E$136,0),MATCH(R$21,$B$68:$L$68,1)+1))^(1/5)*S29,(INDEX($B$69:$L$136,MATCH('A2 Intenzita dopravy'!$F13&amp;'A2 Intenzita dopravy'!$G13&amp;'A2.1 Intenzita dopravy'!$E$19,$E$69:$E$136,0),MATCH(R$21,$B$68:$L$68,1)+1)/INDEX($B$69:$L$136,MATCH('A2 Intenzita dopravy'!$F13&amp;'A2 Intenzita dopravy'!$G13&amp;'A2.1 Intenzita dopravy'!$E$19,$E$69:$E$136,0),MATCH(R$21,$B$68:$L$68,1)))^(1/5)*Q29))),0)</f>
        <v>0</v>
      </c>
      <c r="S29" s="30">
        <f>IFERROR(IF(S$21='A2 Intenzita dopravy'!$H$5,'A2 Intenzita dopravy'!$H13,IF(S$21&gt;=MAX($F$68:$L$68),R29/Q29*R29,IF(S$21&lt;'A2 Intenzita dopravy'!$H$5,(INDEX($B$69:$L$136,MATCH('A2 Intenzita dopravy'!$F13&amp;'A2 Intenzita dopravy'!$G13&amp;'A2.1 Intenzita dopravy'!$E$19,$E$69:$E$136,0),MATCH(S$21,$B$68:$L$68,1))/INDEX($B$69:$L$136,MATCH('A2 Intenzita dopravy'!$F13&amp;'A2 Intenzita dopravy'!$G13&amp;'A2.1 Intenzita dopravy'!$E$19,$E$69:$E$136,0),MATCH(S$21,$B$68:$L$68,1)+1))^(1/5)*T29,(INDEX($B$69:$L$136,MATCH('A2 Intenzita dopravy'!$F13&amp;'A2 Intenzita dopravy'!$G13&amp;'A2.1 Intenzita dopravy'!$E$19,$E$69:$E$136,0),MATCH(S$21,$B$68:$L$68,1)+1)/INDEX($B$69:$L$136,MATCH('A2 Intenzita dopravy'!$F13&amp;'A2 Intenzita dopravy'!$G13&amp;'A2.1 Intenzita dopravy'!$E$19,$E$69:$E$136,0),MATCH(S$21,$B$68:$L$68,1)))^(1/5)*R29))),0)</f>
        <v>0</v>
      </c>
      <c r="T29" s="30">
        <f>IFERROR(IF(T$21='A2 Intenzita dopravy'!$H$5,'A2 Intenzita dopravy'!$H13,IF(T$21&gt;=MAX($F$68:$L$68),S29/R29*S29,IF(T$21&lt;'A2 Intenzita dopravy'!$H$5,(INDEX($B$69:$L$136,MATCH('A2 Intenzita dopravy'!$F13&amp;'A2 Intenzita dopravy'!$G13&amp;'A2.1 Intenzita dopravy'!$E$19,$E$69:$E$136,0),MATCH(T$21,$B$68:$L$68,1))/INDEX($B$69:$L$136,MATCH('A2 Intenzita dopravy'!$F13&amp;'A2 Intenzita dopravy'!$G13&amp;'A2.1 Intenzita dopravy'!$E$19,$E$69:$E$136,0),MATCH(T$21,$B$68:$L$68,1)+1))^(1/5)*U29,(INDEX($B$69:$L$136,MATCH('A2 Intenzita dopravy'!$F13&amp;'A2 Intenzita dopravy'!$G13&amp;'A2.1 Intenzita dopravy'!$E$19,$E$69:$E$136,0),MATCH(T$21,$B$68:$L$68,1)+1)/INDEX($B$69:$L$136,MATCH('A2 Intenzita dopravy'!$F13&amp;'A2 Intenzita dopravy'!$G13&amp;'A2.1 Intenzita dopravy'!$E$19,$E$69:$E$136,0),MATCH(T$21,$B$68:$L$68,1)))^(1/5)*S29))),0)</f>
        <v>0</v>
      </c>
      <c r="U29" s="30">
        <f>IFERROR(IF(U$21='A2 Intenzita dopravy'!$H$5,'A2 Intenzita dopravy'!$H13,IF(U$21&gt;=MAX($F$68:$L$68),T29/S29*T29,IF(U$21&lt;'A2 Intenzita dopravy'!$H$5,(INDEX($B$69:$L$136,MATCH('A2 Intenzita dopravy'!$F13&amp;'A2 Intenzita dopravy'!$G13&amp;'A2.1 Intenzita dopravy'!$E$19,$E$69:$E$136,0),MATCH(U$21,$B$68:$L$68,1))/INDEX($B$69:$L$136,MATCH('A2 Intenzita dopravy'!$F13&amp;'A2 Intenzita dopravy'!$G13&amp;'A2.1 Intenzita dopravy'!$E$19,$E$69:$E$136,0),MATCH(U$21,$B$68:$L$68,1)+1))^(1/5)*V29,(INDEX($B$69:$L$136,MATCH('A2 Intenzita dopravy'!$F13&amp;'A2 Intenzita dopravy'!$G13&amp;'A2.1 Intenzita dopravy'!$E$19,$E$69:$E$136,0),MATCH(U$21,$B$68:$L$68,1)+1)/INDEX($B$69:$L$136,MATCH('A2 Intenzita dopravy'!$F13&amp;'A2 Intenzita dopravy'!$G13&amp;'A2.1 Intenzita dopravy'!$E$19,$E$69:$E$136,0),MATCH(U$21,$B$68:$L$68,1)))^(1/5)*T29))),0)</f>
        <v>0</v>
      </c>
      <c r="V29" s="30">
        <f>IFERROR(IF(V$21='A2 Intenzita dopravy'!$H$5,'A2 Intenzita dopravy'!$H13,IF(V$21&gt;=MAX($F$68:$L$68),U29/T29*U29,IF(V$21&lt;'A2 Intenzita dopravy'!$H$5,(INDEX($B$69:$L$136,MATCH('A2 Intenzita dopravy'!$F13&amp;'A2 Intenzita dopravy'!$G13&amp;'A2.1 Intenzita dopravy'!$E$19,$E$69:$E$136,0),MATCH(V$21,$B$68:$L$68,1))/INDEX($B$69:$L$136,MATCH('A2 Intenzita dopravy'!$F13&amp;'A2 Intenzita dopravy'!$G13&amp;'A2.1 Intenzita dopravy'!$E$19,$E$69:$E$136,0),MATCH(V$21,$B$68:$L$68,1)+1))^(1/5)*W29,(INDEX($B$69:$L$136,MATCH('A2 Intenzita dopravy'!$F13&amp;'A2 Intenzita dopravy'!$G13&amp;'A2.1 Intenzita dopravy'!$E$19,$E$69:$E$136,0),MATCH(V$21,$B$68:$L$68,1)+1)/INDEX($B$69:$L$136,MATCH('A2 Intenzita dopravy'!$F13&amp;'A2 Intenzita dopravy'!$G13&amp;'A2.1 Intenzita dopravy'!$E$19,$E$69:$E$136,0),MATCH(V$21,$B$68:$L$68,1)))^(1/5)*U29))),0)</f>
        <v>0</v>
      </c>
      <c r="W29" s="30">
        <f>IFERROR(IF(W$21='A2 Intenzita dopravy'!$H$5,'A2 Intenzita dopravy'!$H13,IF(W$21&gt;=MAX($F$68:$L$68),V29/U29*V29,IF(W$21&lt;'A2 Intenzita dopravy'!$H$5,(INDEX($B$69:$L$136,MATCH('A2 Intenzita dopravy'!$F13&amp;'A2 Intenzita dopravy'!$G13&amp;'A2.1 Intenzita dopravy'!$E$19,$E$69:$E$136,0),MATCH(W$21,$B$68:$L$68,1))/INDEX($B$69:$L$136,MATCH('A2 Intenzita dopravy'!$F13&amp;'A2 Intenzita dopravy'!$G13&amp;'A2.1 Intenzita dopravy'!$E$19,$E$69:$E$136,0),MATCH(W$21,$B$68:$L$68,1)+1))^(1/5)*X29,(INDEX($B$69:$L$136,MATCH('A2 Intenzita dopravy'!$F13&amp;'A2 Intenzita dopravy'!$G13&amp;'A2.1 Intenzita dopravy'!$E$19,$E$69:$E$136,0),MATCH(W$21,$B$68:$L$68,1)+1)/INDEX($B$69:$L$136,MATCH('A2 Intenzita dopravy'!$F13&amp;'A2 Intenzita dopravy'!$G13&amp;'A2.1 Intenzita dopravy'!$E$19,$E$69:$E$136,0),MATCH(W$21,$B$68:$L$68,1)))^(1/5)*V29))),0)</f>
        <v>0</v>
      </c>
      <c r="X29" s="30">
        <f>IFERROR(IF(X$21='A2 Intenzita dopravy'!$H$5,'A2 Intenzita dopravy'!$H13,IF(X$21&gt;=MAX($F$68:$L$68),W29/V29*W29,IF(X$21&lt;'A2 Intenzita dopravy'!$H$5,(INDEX($B$69:$L$136,MATCH('A2 Intenzita dopravy'!$F13&amp;'A2 Intenzita dopravy'!$G13&amp;'A2.1 Intenzita dopravy'!$E$19,$E$69:$E$136,0),MATCH(X$21,$B$68:$L$68,1))/INDEX($B$69:$L$136,MATCH('A2 Intenzita dopravy'!$F13&amp;'A2 Intenzita dopravy'!$G13&amp;'A2.1 Intenzita dopravy'!$E$19,$E$69:$E$136,0),MATCH(X$21,$B$68:$L$68,1)+1))^(1/5)*Y29,(INDEX($B$69:$L$136,MATCH('A2 Intenzita dopravy'!$F13&amp;'A2 Intenzita dopravy'!$G13&amp;'A2.1 Intenzita dopravy'!$E$19,$E$69:$E$136,0),MATCH(X$21,$B$68:$L$68,1)+1)/INDEX($B$69:$L$136,MATCH('A2 Intenzita dopravy'!$F13&amp;'A2 Intenzita dopravy'!$G13&amp;'A2.1 Intenzita dopravy'!$E$19,$E$69:$E$136,0),MATCH(X$21,$B$68:$L$68,1)))^(1/5)*W29))),0)</f>
        <v>0</v>
      </c>
      <c r="Y29" s="30">
        <f>IFERROR(IF(Y$21='A2 Intenzita dopravy'!$H$5,'A2 Intenzita dopravy'!$H13,IF(Y$21&gt;=MAX($F$68:$L$68),X29/W29*X29,IF(Y$21&lt;'A2 Intenzita dopravy'!$H$5,(INDEX($B$69:$L$136,MATCH('A2 Intenzita dopravy'!$F13&amp;'A2 Intenzita dopravy'!$G13&amp;'A2.1 Intenzita dopravy'!$E$19,$E$69:$E$136,0),MATCH(Y$21,$B$68:$L$68,1))/INDEX($B$69:$L$136,MATCH('A2 Intenzita dopravy'!$F13&amp;'A2 Intenzita dopravy'!$G13&amp;'A2.1 Intenzita dopravy'!$E$19,$E$69:$E$136,0),MATCH(Y$21,$B$68:$L$68,1)+1))^(1/5)*Z29,(INDEX($B$69:$L$136,MATCH('A2 Intenzita dopravy'!$F13&amp;'A2 Intenzita dopravy'!$G13&amp;'A2.1 Intenzita dopravy'!$E$19,$E$69:$E$136,0),MATCH(Y$21,$B$68:$L$68,1)+1)/INDEX($B$69:$L$136,MATCH('A2 Intenzita dopravy'!$F13&amp;'A2 Intenzita dopravy'!$G13&amp;'A2.1 Intenzita dopravy'!$E$19,$E$69:$E$136,0),MATCH(Y$21,$B$68:$L$68,1)))^(1/5)*X29))),0)</f>
        <v>0</v>
      </c>
      <c r="Z29" s="30">
        <f>IFERROR(IF(Z$21='A2 Intenzita dopravy'!$H$5,'A2 Intenzita dopravy'!$H13,IF(Z$21&gt;=MAX($F$68:$L$68),Y29/X29*Y29,IF(Z$21&lt;'A2 Intenzita dopravy'!$H$5,(INDEX($B$69:$L$136,MATCH('A2 Intenzita dopravy'!$F13&amp;'A2 Intenzita dopravy'!$G13&amp;'A2.1 Intenzita dopravy'!$E$19,$E$69:$E$136,0),MATCH(Z$21,$B$68:$L$68,1))/INDEX($B$69:$L$136,MATCH('A2 Intenzita dopravy'!$F13&amp;'A2 Intenzita dopravy'!$G13&amp;'A2.1 Intenzita dopravy'!$E$19,$E$69:$E$136,0),MATCH(Z$21,$B$68:$L$68,1)+1))^(1/5)*AA29,(INDEX($B$69:$L$136,MATCH('A2 Intenzita dopravy'!$F13&amp;'A2 Intenzita dopravy'!$G13&amp;'A2.1 Intenzita dopravy'!$E$19,$E$69:$E$136,0),MATCH(Z$21,$B$68:$L$68,1)+1)/INDEX($B$69:$L$136,MATCH('A2 Intenzita dopravy'!$F13&amp;'A2 Intenzita dopravy'!$G13&amp;'A2.1 Intenzita dopravy'!$E$19,$E$69:$E$136,0),MATCH(Z$21,$B$68:$L$68,1)))^(1/5)*Y29))),0)</f>
        <v>0</v>
      </c>
      <c r="AA29" s="30">
        <f>IFERROR(IF(AA$21='A2 Intenzita dopravy'!$H$5,'A2 Intenzita dopravy'!$H13,IF(AA$21&gt;=MAX($F$68:$L$68),Z29/Y29*Z29,IF(AA$21&lt;'A2 Intenzita dopravy'!$H$5,(INDEX($B$69:$L$136,MATCH('A2 Intenzita dopravy'!$F13&amp;'A2 Intenzita dopravy'!$G13&amp;'A2.1 Intenzita dopravy'!$E$19,$E$69:$E$136,0),MATCH(AA$21,$B$68:$L$68,1))/INDEX($B$69:$L$136,MATCH('A2 Intenzita dopravy'!$F13&amp;'A2 Intenzita dopravy'!$G13&amp;'A2.1 Intenzita dopravy'!$E$19,$E$69:$E$136,0),MATCH(AA$21,$B$68:$L$68,1)+1))^(1/5)*AB29,(INDEX($B$69:$L$136,MATCH('A2 Intenzita dopravy'!$F13&amp;'A2 Intenzita dopravy'!$G13&amp;'A2.1 Intenzita dopravy'!$E$19,$E$69:$E$136,0),MATCH(AA$21,$B$68:$L$68,1)+1)/INDEX($B$69:$L$136,MATCH('A2 Intenzita dopravy'!$F13&amp;'A2 Intenzita dopravy'!$G13&amp;'A2.1 Intenzita dopravy'!$E$19,$E$69:$E$136,0),MATCH(AA$21,$B$68:$L$68,1)))^(1/5)*Z29))),0)</f>
        <v>0</v>
      </c>
      <c r="AB29" s="30">
        <f>IFERROR(IF(AB$21='A2 Intenzita dopravy'!$H$5,'A2 Intenzita dopravy'!$H13,IF(AB$21&gt;=MAX($F$68:$L$68),AA29/Z29*AA29,IF(AB$21&lt;'A2 Intenzita dopravy'!$H$5,(INDEX($B$69:$L$136,MATCH('A2 Intenzita dopravy'!$F13&amp;'A2 Intenzita dopravy'!$G13&amp;'A2.1 Intenzita dopravy'!$E$19,$E$69:$E$136,0),MATCH(AB$21,$B$68:$L$68,1))/INDEX($B$69:$L$136,MATCH('A2 Intenzita dopravy'!$F13&amp;'A2 Intenzita dopravy'!$G13&amp;'A2.1 Intenzita dopravy'!$E$19,$E$69:$E$136,0),MATCH(AB$21,$B$68:$L$68,1)+1))^(1/5)*AC29,(INDEX($B$69:$L$136,MATCH('A2 Intenzita dopravy'!$F13&amp;'A2 Intenzita dopravy'!$G13&amp;'A2.1 Intenzita dopravy'!$E$19,$E$69:$E$136,0),MATCH(AB$21,$B$68:$L$68,1)+1)/INDEX($B$69:$L$136,MATCH('A2 Intenzita dopravy'!$F13&amp;'A2 Intenzita dopravy'!$G13&amp;'A2.1 Intenzita dopravy'!$E$19,$E$69:$E$136,0),MATCH(AB$21,$B$68:$L$68,1)))^(1/5)*AA29))),0)</f>
        <v>0</v>
      </c>
      <c r="AC29" s="30">
        <f>IFERROR(IF(AC$21='A2 Intenzita dopravy'!$H$5,'A2 Intenzita dopravy'!$H13,IF(AC$21&gt;=MAX($F$68:$L$68),AB29/AA29*AB29,IF(AC$21&lt;'A2 Intenzita dopravy'!$H$5,(INDEX($B$69:$L$136,MATCH('A2 Intenzita dopravy'!$F13&amp;'A2 Intenzita dopravy'!$G13&amp;'A2.1 Intenzita dopravy'!$E$19,$E$69:$E$136,0),MATCH(AC$21,$B$68:$L$68,1))/INDEX($B$69:$L$136,MATCH('A2 Intenzita dopravy'!$F13&amp;'A2 Intenzita dopravy'!$G13&amp;'A2.1 Intenzita dopravy'!$E$19,$E$69:$E$136,0),MATCH(AC$21,$B$68:$L$68,1)+1))^(1/5)*AD29,(INDEX($B$69:$L$136,MATCH('A2 Intenzita dopravy'!$F13&amp;'A2 Intenzita dopravy'!$G13&amp;'A2.1 Intenzita dopravy'!$E$19,$E$69:$E$136,0),MATCH(AC$21,$B$68:$L$68,1)+1)/INDEX($B$69:$L$136,MATCH('A2 Intenzita dopravy'!$F13&amp;'A2 Intenzita dopravy'!$G13&amp;'A2.1 Intenzita dopravy'!$E$19,$E$69:$E$136,0),MATCH(AC$21,$B$68:$L$68,1)))^(1/5)*AB29))),0)</f>
        <v>0</v>
      </c>
      <c r="AD29" s="30">
        <f>IFERROR(IF(AD$21='A2 Intenzita dopravy'!$H$5,'A2 Intenzita dopravy'!$H13,IF(AD$21&gt;=MAX($F$68:$L$68),AC29/AB29*AC29,IF(AD$21&lt;'A2 Intenzita dopravy'!$H$5,(INDEX($B$69:$L$136,MATCH('A2 Intenzita dopravy'!$F13&amp;'A2 Intenzita dopravy'!$G13&amp;'A2.1 Intenzita dopravy'!$E$19,$E$69:$E$136,0),MATCH(AD$21,$B$68:$L$68,1))/INDEX($B$69:$L$136,MATCH('A2 Intenzita dopravy'!$F13&amp;'A2 Intenzita dopravy'!$G13&amp;'A2.1 Intenzita dopravy'!$E$19,$E$69:$E$136,0),MATCH(AD$21,$B$68:$L$68,1)+1))^(1/5)*AE29,(INDEX($B$69:$L$136,MATCH('A2 Intenzita dopravy'!$F13&amp;'A2 Intenzita dopravy'!$G13&amp;'A2.1 Intenzita dopravy'!$E$19,$E$69:$E$136,0),MATCH(AD$21,$B$68:$L$68,1)+1)/INDEX($B$69:$L$136,MATCH('A2 Intenzita dopravy'!$F13&amp;'A2 Intenzita dopravy'!$G13&amp;'A2.1 Intenzita dopravy'!$E$19,$E$69:$E$136,0),MATCH(AD$21,$B$68:$L$68,1)))^(1/5)*AC29))),0)</f>
        <v>0</v>
      </c>
      <c r="AE29" s="30">
        <f>IFERROR(IF(AE$21='A2 Intenzita dopravy'!$H$5,'A2 Intenzita dopravy'!$H13,IF(AE$21&gt;=MAX($F$68:$L$68),AD29/AC29*AD29,IF(AE$21&lt;'A2 Intenzita dopravy'!$H$5,(INDEX($B$69:$L$136,MATCH('A2 Intenzita dopravy'!$F13&amp;'A2 Intenzita dopravy'!$G13&amp;'A2.1 Intenzita dopravy'!$E$19,$E$69:$E$136,0),MATCH(AE$21,$B$68:$L$68,1))/INDEX($B$69:$L$136,MATCH('A2 Intenzita dopravy'!$F13&amp;'A2 Intenzita dopravy'!$G13&amp;'A2.1 Intenzita dopravy'!$E$19,$E$69:$E$136,0),MATCH(AE$21,$B$68:$L$68,1)+1))^(1/5)*AF29,(INDEX($B$69:$L$136,MATCH('A2 Intenzita dopravy'!$F13&amp;'A2 Intenzita dopravy'!$G13&amp;'A2.1 Intenzita dopravy'!$E$19,$E$69:$E$136,0),MATCH(AE$21,$B$68:$L$68,1)+1)/INDEX($B$69:$L$136,MATCH('A2 Intenzita dopravy'!$F13&amp;'A2 Intenzita dopravy'!$G13&amp;'A2.1 Intenzita dopravy'!$E$19,$E$69:$E$136,0),MATCH(AE$21,$B$68:$L$68,1)))^(1/5)*AD29))),0)</f>
        <v>0</v>
      </c>
      <c r="AF29" s="30">
        <f>IFERROR(IF(AF$21='A2 Intenzita dopravy'!$H$5,'A2 Intenzita dopravy'!$H13,IF(AF$21&gt;=MAX($F$68:$L$68),AE29/AD29*AE29,IF(AF$21&lt;'A2 Intenzita dopravy'!$H$5,(INDEX($B$69:$L$136,MATCH('A2 Intenzita dopravy'!$F13&amp;'A2 Intenzita dopravy'!$G13&amp;'A2.1 Intenzita dopravy'!$E$19,$E$69:$E$136,0),MATCH(AF$21,$B$68:$L$68,1))/INDEX($B$69:$L$136,MATCH('A2 Intenzita dopravy'!$F13&amp;'A2 Intenzita dopravy'!$G13&amp;'A2.1 Intenzita dopravy'!$E$19,$E$69:$E$136,0),MATCH(AF$21,$B$68:$L$68,1)+1))^(1/5)*AG29,(INDEX($B$69:$L$136,MATCH('A2 Intenzita dopravy'!$F13&amp;'A2 Intenzita dopravy'!$G13&amp;'A2.1 Intenzita dopravy'!$E$19,$E$69:$E$136,0),MATCH(AF$21,$B$68:$L$68,1)+1)/INDEX($B$69:$L$136,MATCH('A2 Intenzita dopravy'!$F13&amp;'A2 Intenzita dopravy'!$G13&amp;'A2.1 Intenzita dopravy'!$E$19,$E$69:$E$136,0),MATCH(AF$21,$B$68:$L$68,1)))^(1/5)*AE29))),0)</f>
        <v>0</v>
      </c>
      <c r="AG29" s="30">
        <f>IFERROR(IF(AG$21='A2 Intenzita dopravy'!$H$5,'A2 Intenzita dopravy'!$H13,IF(AG$21&gt;=MAX($F$68:$L$68),AF29/AE29*AF29,IF(AG$21&lt;'A2 Intenzita dopravy'!$H$5,(INDEX($B$69:$L$136,MATCH('A2 Intenzita dopravy'!$F13&amp;'A2 Intenzita dopravy'!$G13&amp;'A2.1 Intenzita dopravy'!$E$19,$E$69:$E$136,0),MATCH(AG$21,$B$68:$L$68,1))/INDEX($B$69:$L$136,MATCH('A2 Intenzita dopravy'!$F13&amp;'A2 Intenzita dopravy'!$G13&amp;'A2.1 Intenzita dopravy'!$E$19,$E$69:$E$136,0),MATCH(AG$21,$B$68:$L$68,1)+1))^(1/5)*AH29,(INDEX($B$69:$L$136,MATCH('A2 Intenzita dopravy'!$F13&amp;'A2 Intenzita dopravy'!$G13&amp;'A2.1 Intenzita dopravy'!$E$19,$E$69:$E$136,0),MATCH(AG$21,$B$68:$L$68,1)+1)/INDEX($B$69:$L$136,MATCH('A2 Intenzita dopravy'!$F13&amp;'A2 Intenzita dopravy'!$G13&amp;'A2.1 Intenzita dopravy'!$E$19,$E$69:$E$136,0),MATCH(AG$21,$B$68:$L$68,1)))^(1/5)*AF29))),0)</f>
        <v>0</v>
      </c>
      <c r="AH29" s="30">
        <f>IFERROR(IF(AH$21='A2 Intenzita dopravy'!$H$5,'A2 Intenzita dopravy'!$H13,IF(AH$21&gt;=MAX($F$68:$L$68),AG29/AF29*AG29,IF(AH$21&lt;'A2 Intenzita dopravy'!$H$5,(INDEX($B$69:$L$136,MATCH('A2 Intenzita dopravy'!$F13&amp;'A2 Intenzita dopravy'!$G13&amp;'A2.1 Intenzita dopravy'!$E$19,$E$69:$E$136,0),MATCH(AH$21,$B$68:$L$68,1))/INDEX($B$69:$L$136,MATCH('A2 Intenzita dopravy'!$F13&amp;'A2 Intenzita dopravy'!$G13&amp;'A2.1 Intenzita dopravy'!$E$19,$E$69:$E$136,0),MATCH(AH$21,$B$68:$L$68,1)+1))^(1/5)*AI29,(INDEX($B$69:$L$136,MATCH('A2 Intenzita dopravy'!$F13&amp;'A2 Intenzita dopravy'!$G13&amp;'A2.1 Intenzita dopravy'!$E$19,$E$69:$E$136,0),MATCH(AH$21,$B$68:$L$68,1)+1)/INDEX($B$69:$L$136,MATCH('A2 Intenzita dopravy'!$F13&amp;'A2 Intenzita dopravy'!$G13&amp;'A2.1 Intenzita dopravy'!$E$19,$E$69:$E$136,0),MATCH(AH$21,$B$68:$L$68,1)))^(1/5)*AG29))),0)</f>
        <v>0</v>
      </c>
      <c r="AI29" s="30">
        <f>IFERROR(IF(AI$21='A2 Intenzita dopravy'!$H$5,'A2 Intenzita dopravy'!$H13,IF(AI$21&gt;=MAX($F$68:$L$68),AH29/AG29*AH29,IF(AI$21&lt;'A2 Intenzita dopravy'!$H$5,(INDEX($B$69:$L$136,MATCH('A2 Intenzita dopravy'!$F13&amp;'A2 Intenzita dopravy'!$G13&amp;'A2.1 Intenzita dopravy'!$E$19,$E$69:$E$136,0),MATCH(AI$21,$B$68:$L$68,1))/INDEX($B$69:$L$136,MATCH('A2 Intenzita dopravy'!$F13&amp;'A2 Intenzita dopravy'!$G13&amp;'A2.1 Intenzita dopravy'!$E$19,$E$69:$E$136,0),MATCH(AI$21,$B$68:$L$68,1)+1))^(1/5)*AJ29,(INDEX($B$69:$L$136,MATCH('A2 Intenzita dopravy'!$F13&amp;'A2 Intenzita dopravy'!$G13&amp;'A2.1 Intenzita dopravy'!$E$19,$E$69:$E$136,0),MATCH(AI$21,$B$68:$L$68,1)+1)/INDEX($B$69:$L$136,MATCH('A2 Intenzita dopravy'!$F13&amp;'A2 Intenzita dopravy'!$G13&amp;'A2.1 Intenzita dopravy'!$E$19,$E$69:$E$136,0),MATCH(AI$21,$B$68:$L$68,1)))^(1/5)*AH29))),0)</f>
        <v>0</v>
      </c>
      <c r="AJ29" s="30">
        <f>IFERROR(IF(AJ$21='A2 Intenzita dopravy'!$H$5,'A2 Intenzita dopravy'!$H13,IF(AJ$21&gt;=MAX($F$68:$L$68),AI29/AH29*AI29,IF(AJ$21&lt;'A2 Intenzita dopravy'!$H$5,(INDEX($B$69:$L$136,MATCH('A2 Intenzita dopravy'!$F13&amp;'A2 Intenzita dopravy'!$G13&amp;'A2.1 Intenzita dopravy'!$E$19,$E$69:$E$136,0),MATCH(AJ$21,$B$68:$L$68,1))/INDEX($B$69:$L$136,MATCH('A2 Intenzita dopravy'!$F13&amp;'A2 Intenzita dopravy'!$G13&amp;'A2.1 Intenzita dopravy'!$E$19,$E$69:$E$136,0),MATCH(AJ$21,$B$68:$L$68,1)+1))^(1/5)*AK29,(INDEX($B$69:$L$136,MATCH('A2 Intenzita dopravy'!$F13&amp;'A2 Intenzita dopravy'!$G13&amp;'A2.1 Intenzita dopravy'!$E$19,$E$69:$E$136,0),MATCH(AJ$21,$B$68:$L$68,1)+1)/INDEX($B$69:$L$136,MATCH('A2 Intenzita dopravy'!$F13&amp;'A2 Intenzita dopravy'!$G13&amp;'A2.1 Intenzita dopravy'!$E$19,$E$69:$E$136,0),MATCH(AJ$21,$B$68:$L$68,1)))^(1/5)*AI29))),0)</f>
        <v>0</v>
      </c>
      <c r="AK29" s="30">
        <f>IFERROR(IF(AK$21='A2 Intenzita dopravy'!$H$5,'A2 Intenzita dopravy'!$H13,IF(AK$21&gt;=MAX($F$68:$L$68),AJ29/AI29*AJ29,IF(AK$21&lt;'A2 Intenzita dopravy'!$H$5,(INDEX($B$69:$L$136,MATCH('A2 Intenzita dopravy'!$F13&amp;'A2 Intenzita dopravy'!$G13&amp;'A2.1 Intenzita dopravy'!$E$19,$E$69:$E$136,0),MATCH(AK$21,$B$68:$L$68,1))/INDEX($B$69:$L$136,MATCH('A2 Intenzita dopravy'!$F13&amp;'A2 Intenzita dopravy'!$G13&amp;'A2.1 Intenzita dopravy'!$E$19,$E$69:$E$136,0),MATCH(AK$21,$B$68:$L$68,1)+1))^(1/5)*AL29,(INDEX($B$69:$L$136,MATCH('A2 Intenzita dopravy'!$F13&amp;'A2 Intenzita dopravy'!$G13&amp;'A2.1 Intenzita dopravy'!$E$19,$E$69:$E$136,0),MATCH(AK$21,$B$68:$L$68,1)+1)/INDEX($B$69:$L$136,MATCH('A2 Intenzita dopravy'!$F13&amp;'A2 Intenzita dopravy'!$G13&amp;'A2.1 Intenzita dopravy'!$E$19,$E$69:$E$136,0),MATCH(AK$21,$B$68:$L$68,1)))^(1/5)*AJ29))),0)</f>
        <v>0</v>
      </c>
      <c r="AL29" s="30">
        <f>IFERROR(IF(AL$21='A2 Intenzita dopravy'!$H$5,'A2 Intenzita dopravy'!$H13,IF(AL$21&gt;=MAX($F$68:$L$68),AK29/AJ29*AK29,IF(AL$21&lt;'A2 Intenzita dopravy'!$H$5,(INDEX($B$69:$L$136,MATCH('A2 Intenzita dopravy'!$F13&amp;'A2 Intenzita dopravy'!$G13&amp;'A2.1 Intenzita dopravy'!$E$19,$E$69:$E$136,0),MATCH(AL$21,$B$68:$L$68,1))/INDEX($B$69:$L$136,MATCH('A2 Intenzita dopravy'!$F13&amp;'A2 Intenzita dopravy'!$G13&amp;'A2.1 Intenzita dopravy'!$E$19,$E$69:$E$136,0),MATCH(AL$21,$B$68:$L$68,1)+1))^(1/5)*AM29,(INDEX($B$69:$L$136,MATCH('A2 Intenzita dopravy'!$F13&amp;'A2 Intenzita dopravy'!$G13&amp;'A2.1 Intenzita dopravy'!$E$19,$E$69:$E$136,0),MATCH(AL$21,$B$68:$L$68,1)+1)/INDEX($B$69:$L$136,MATCH('A2 Intenzita dopravy'!$F13&amp;'A2 Intenzita dopravy'!$G13&amp;'A2.1 Intenzita dopravy'!$E$19,$E$69:$E$136,0),MATCH(AL$21,$B$68:$L$68,1)))^(1/5)*AK29))),0)</f>
        <v>0</v>
      </c>
      <c r="AM29" s="30">
        <f>IFERROR(IF(AM$21='A2 Intenzita dopravy'!$H$5,'A2 Intenzita dopravy'!$H13,IF(AM$21&gt;=MAX($F$68:$L$68),AL29/AK29*AL29,IF(AM$21&lt;'A2 Intenzita dopravy'!$H$5,(INDEX($B$69:$L$136,MATCH('A2 Intenzita dopravy'!$F13&amp;'A2 Intenzita dopravy'!$G13&amp;'A2.1 Intenzita dopravy'!$E$19,$E$69:$E$136,0),MATCH(AM$21,$B$68:$L$68,1))/INDEX($B$69:$L$136,MATCH('A2 Intenzita dopravy'!$F13&amp;'A2 Intenzita dopravy'!$G13&amp;'A2.1 Intenzita dopravy'!$E$19,$E$69:$E$136,0),MATCH(AM$21,$B$68:$L$68,1)+1))^(1/5)*AN29,(INDEX($B$69:$L$136,MATCH('A2 Intenzita dopravy'!$F13&amp;'A2 Intenzita dopravy'!$G13&amp;'A2.1 Intenzita dopravy'!$E$19,$E$69:$E$136,0),MATCH(AM$21,$B$68:$L$68,1)+1)/INDEX($B$69:$L$136,MATCH('A2 Intenzita dopravy'!$F13&amp;'A2 Intenzita dopravy'!$G13&amp;'A2.1 Intenzita dopravy'!$E$19,$E$69:$E$136,0),MATCH(AM$21,$B$68:$L$68,1)))^(1/5)*AL29))),0)</f>
        <v>0</v>
      </c>
      <c r="AN29" s="30">
        <f>IFERROR(IF(AN$21='A2 Intenzita dopravy'!$H$5,'A2 Intenzita dopravy'!$H13,IF(AN$21&gt;=MAX($F$68:$L$68),AM29/AL29*AM29,IF(AN$21&lt;'A2 Intenzita dopravy'!$H$5,(INDEX($B$69:$L$136,MATCH('A2 Intenzita dopravy'!$F13&amp;'A2 Intenzita dopravy'!$G13&amp;'A2.1 Intenzita dopravy'!$E$19,$E$69:$E$136,0),MATCH(AN$21,$B$68:$L$68,1))/INDEX($B$69:$L$136,MATCH('A2 Intenzita dopravy'!$F13&amp;'A2 Intenzita dopravy'!$G13&amp;'A2.1 Intenzita dopravy'!$E$19,$E$69:$E$136,0),MATCH(AN$21,$B$68:$L$68,1)+1))^(1/5)*AO29,(INDEX($B$69:$L$136,MATCH('A2 Intenzita dopravy'!$F13&amp;'A2 Intenzita dopravy'!$G13&amp;'A2.1 Intenzita dopravy'!$E$19,$E$69:$E$136,0),MATCH(AN$21,$B$68:$L$68,1)+1)/INDEX($B$69:$L$136,MATCH('A2 Intenzita dopravy'!$F13&amp;'A2 Intenzita dopravy'!$G13&amp;'A2.1 Intenzita dopravy'!$E$19,$E$69:$E$136,0),MATCH(AN$21,$B$68:$L$68,1)))^(1/5)*AM29))),0)</f>
        <v>0</v>
      </c>
      <c r="AO29" s="30">
        <f>IFERROR(IF(AO$21='A2 Intenzita dopravy'!$H$5,'A2 Intenzita dopravy'!$H13,IF(AO$21&gt;=MAX($F$68:$L$68),AN29/AM29*AN29,IF(AO$21&lt;'A2 Intenzita dopravy'!$H$5,(INDEX($B$69:$L$136,MATCH('A2 Intenzita dopravy'!$F13&amp;'A2 Intenzita dopravy'!$G13&amp;'A2.1 Intenzita dopravy'!$E$19,$E$69:$E$136,0),MATCH(AO$21,$B$68:$L$68,1))/INDEX($B$69:$L$136,MATCH('A2 Intenzita dopravy'!$F13&amp;'A2 Intenzita dopravy'!$G13&amp;'A2.1 Intenzita dopravy'!$E$19,$E$69:$E$136,0),MATCH(AO$21,$B$68:$L$68,1)+1))^(1/5)*AP29,(INDEX($B$69:$L$136,MATCH('A2 Intenzita dopravy'!$F13&amp;'A2 Intenzita dopravy'!$G13&amp;'A2.1 Intenzita dopravy'!$E$19,$E$69:$E$136,0),MATCH(AO$21,$B$68:$L$68,1)+1)/INDEX($B$69:$L$136,MATCH('A2 Intenzita dopravy'!$F13&amp;'A2 Intenzita dopravy'!$G13&amp;'A2.1 Intenzita dopravy'!$E$19,$E$69:$E$136,0),MATCH(AO$21,$B$68:$L$68,1)))^(1/5)*AN29))),0)</f>
        <v>0</v>
      </c>
      <c r="AP29" s="30">
        <f>IFERROR(IF(AP$21='A2 Intenzita dopravy'!$H$5,'A2 Intenzita dopravy'!$H13,IF(AP$21&gt;=MAX($F$68:$L$68),AO29/AN29*AO29,IF(AP$21&lt;'A2 Intenzita dopravy'!$H$5,(INDEX($B$69:$L$136,MATCH('A2 Intenzita dopravy'!$F13&amp;'A2 Intenzita dopravy'!$G13&amp;'A2.1 Intenzita dopravy'!$E$19,$E$69:$E$136,0),MATCH(AP$21,$B$68:$L$68,1))/INDEX($B$69:$L$136,MATCH('A2 Intenzita dopravy'!$F13&amp;'A2 Intenzita dopravy'!$G13&amp;'A2.1 Intenzita dopravy'!$E$19,$E$69:$E$136,0),MATCH(AP$21,$B$68:$L$68,1)+1))^(1/5)*AQ29,(INDEX($B$69:$L$136,MATCH('A2 Intenzita dopravy'!$F13&amp;'A2 Intenzita dopravy'!$G13&amp;'A2.1 Intenzita dopravy'!$E$19,$E$69:$E$136,0),MATCH(AP$21,$B$68:$L$68,1)+1)/INDEX($B$69:$L$136,MATCH('A2 Intenzita dopravy'!$F13&amp;'A2 Intenzita dopravy'!$G13&amp;'A2.1 Intenzita dopravy'!$E$19,$E$69:$E$136,0),MATCH(AP$21,$B$68:$L$68,1)))^(1/5)*AO29))),0)</f>
        <v>0</v>
      </c>
      <c r="AQ29" s="30">
        <f>IFERROR(IF(AQ$21='A2 Intenzita dopravy'!$H$5,'A2 Intenzita dopravy'!$H13,IF(AQ$21&gt;=MAX($F$68:$L$68),AP29/AO29*AP29,IF(AQ$21&lt;'A2 Intenzita dopravy'!$H$5,(INDEX($B$69:$L$136,MATCH('A2 Intenzita dopravy'!$F13&amp;'A2 Intenzita dopravy'!$G13&amp;'A2.1 Intenzita dopravy'!$E$19,$E$69:$E$136,0),MATCH(AQ$21,$B$68:$L$68,1))/INDEX($B$69:$L$136,MATCH('A2 Intenzita dopravy'!$F13&amp;'A2 Intenzita dopravy'!$G13&amp;'A2.1 Intenzita dopravy'!$E$19,$E$69:$E$136,0),MATCH(AQ$21,$B$68:$L$68,1)+1))^(1/5)*AR29,(INDEX($B$69:$L$136,MATCH('A2 Intenzita dopravy'!$F13&amp;'A2 Intenzita dopravy'!$G13&amp;'A2.1 Intenzita dopravy'!$E$19,$E$69:$E$136,0),MATCH(AQ$21,$B$68:$L$68,1)+1)/INDEX($B$69:$L$136,MATCH('A2 Intenzita dopravy'!$F13&amp;'A2 Intenzita dopravy'!$G13&amp;'A2.1 Intenzita dopravy'!$E$19,$E$69:$E$136,0),MATCH(AQ$21,$B$68:$L$68,1)))^(1/5)*AP29))),0)</f>
        <v>0</v>
      </c>
      <c r="AR29" s="30">
        <f>IFERROR(IF(AR$21='A2 Intenzita dopravy'!$H$5,'A2 Intenzita dopravy'!$H13,IF(AR$21&gt;=MAX($F$68:$L$68),AQ29/AP29*AQ29,IF(AR$21&lt;'A2 Intenzita dopravy'!$H$5,(INDEX($B$69:$L$136,MATCH('A2 Intenzita dopravy'!$F13&amp;'A2 Intenzita dopravy'!$G13&amp;'A2.1 Intenzita dopravy'!$E$19,$E$69:$E$136,0),MATCH(AR$21,$B$68:$L$68,1))/INDEX($B$69:$L$136,MATCH('A2 Intenzita dopravy'!$F13&amp;'A2 Intenzita dopravy'!$G13&amp;'A2.1 Intenzita dopravy'!$E$19,$E$69:$E$136,0),MATCH(AR$21,$B$68:$L$68,1)+1))^(1/5)*AS29,(INDEX($B$69:$L$136,MATCH('A2 Intenzita dopravy'!$F13&amp;'A2 Intenzita dopravy'!$G13&amp;'A2.1 Intenzita dopravy'!$E$19,$E$69:$E$136,0),MATCH(AR$21,$B$68:$L$68,1)+1)/INDEX($B$69:$L$136,MATCH('A2 Intenzita dopravy'!$F13&amp;'A2 Intenzita dopravy'!$G13&amp;'A2.1 Intenzita dopravy'!$E$19,$E$69:$E$136,0),MATCH(AR$21,$B$68:$L$68,1)))^(1/5)*AQ29))),0)</f>
        <v>0</v>
      </c>
      <c r="AS29" s="30">
        <f>IFERROR(IF(AS$21='A2 Intenzita dopravy'!$H$5,'A2 Intenzita dopravy'!$H13,IF(AS$21&gt;=MAX($F$68:$L$68),AR29/AQ29*AR29,IF(AS$21&lt;'A2 Intenzita dopravy'!$H$5,(INDEX($B$69:$L$136,MATCH('A2 Intenzita dopravy'!$F13&amp;'A2 Intenzita dopravy'!$G13&amp;'A2.1 Intenzita dopravy'!$E$19,$E$69:$E$136,0),MATCH(AS$21,$B$68:$L$68,1))/INDEX($B$69:$L$136,MATCH('A2 Intenzita dopravy'!$F13&amp;'A2 Intenzita dopravy'!$G13&amp;'A2.1 Intenzita dopravy'!$E$19,$E$69:$E$136,0),MATCH(AS$21,$B$68:$L$68,1)+1))^(1/5)*AT29,(INDEX($B$69:$L$136,MATCH('A2 Intenzita dopravy'!$F13&amp;'A2 Intenzita dopravy'!$G13&amp;'A2.1 Intenzita dopravy'!$E$19,$E$69:$E$136,0),MATCH(AS$21,$B$68:$L$68,1)+1)/INDEX($B$69:$L$136,MATCH('A2 Intenzita dopravy'!$F13&amp;'A2 Intenzita dopravy'!$G13&amp;'A2.1 Intenzita dopravy'!$E$19,$E$69:$E$136,0),MATCH(AS$21,$B$68:$L$68,1)))^(1/5)*AR29))),0)</f>
        <v>0</v>
      </c>
      <c r="AT29" s="30">
        <f>IFERROR(IF(AT$21='A2 Intenzita dopravy'!$H$5,'A2 Intenzita dopravy'!$H13,IF(AT$21&gt;=MAX($F$68:$L$68),AS29/AR29*AS29,IF(AT$21&lt;'A2 Intenzita dopravy'!$H$5,(INDEX($B$69:$L$136,MATCH('A2 Intenzita dopravy'!$F13&amp;'A2 Intenzita dopravy'!$G13&amp;'A2.1 Intenzita dopravy'!$E$19,$E$69:$E$136,0),MATCH(AT$21,$B$68:$L$68,1))/INDEX($B$69:$L$136,MATCH('A2 Intenzita dopravy'!$F13&amp;'A2 Intenzita dopravy'!$G13&amp;'A2.1 Intenzita dopravy'!$E$19,$E$69:$E$136,0),MATCH(AT$21,$B$68:$L$68,1)+1))^(1/5)*AU29,(INDEX($B$69:$L$136,MATCH('A2 Intenzita dopravy'!$F13&amp;'A2 Intenzita dopravy'!$G13&amp;'A2.1 Intenzita dopravy'!$E$19,$E$69:$E$136,0),MATCH(AT$21,$B$68:$L$68,1)+1)/INDEX($B$69:$L$136,MATCH('A2 Intenzita dopravy'!$F13&amp;'A2 Intenzita dopravy'!$G13&amp;'A2.1 Intenzita dopravy'!$E$19,$E$69:$E$136,0),MATCH(AT$21,$B$68:$L$68,1)))^(1/5)*AS29))),0)</f>
        <v>0</v>
      </c>
      <c r="AU29" s="30">
        <f>IFERROR(IF(AU$21='A2 Intenzita dopravy'!$H$5,'A2 Intenzita dopravy'!$H13,IF(AU$21&gt;=MAX($F$68:$L$68),AT29/AS29*AT29,IF(AU$21&lt;'A2 Intenzita dopravy'!$H$5,(INDEX($B$69:$L$136,MATCH('A2 Intenzita dopravy'!$F13&amp;'A2 Intenzita dopravy'!$G13&amp;'A2.1 Intenzita dopravy'!$E$19,$E$69:$E$136,0),MATCH(AU$21,$B$68:$L$68,1))/INDEX($B$69:$L$136,MATCH('A2 Intenzita dopravy'!$F13&amp;'A2 Intenzita dopravy'!$G13&amp;'A2.1 Intenzita dopravy'!$E$19,$E$69:$E$136,0),MATCH(AU$21,$B$68:$L$68,1)+1))^(1/5)*AV29,(INDEX($B$69:$L$136,MATCH('A2 Intenzita dopravy'!$F13&amp;'A2 Intenzita dopravy'!$G13&amp;'A2.1 Intenzita dopravy'!$E$19,$E$69:$E$136,0),MATCH(AU$21,$B$68:$L$68,1)+1)/INDEX($B$69:$L$136,MATCH('A2 Intenzita dopravy'!$F13&amp;'A2 Intenzita dopravy'!$G13&amp;'A2.1 Intenzita dopravy'!$E$19,$E$69:$E$136,0),MATCH(AU$21,$B$68:$L$68,1)))^(1/5)*AT29))),0)</f>
        <v>0</v>
      </c>
      <c r="AV29" s="30">
        <f>IFERROR(IF(AV$21='A2 Intenzita dopravy'!$H$5,'A2 Intenzita dopravy'!$H13,IF(AV$21&gt;=MAX($F$68:$L$68),AU29/AT29*AU29,IF(AV$21&lt;'A2 Intenzita dopravy'!$H$5,(INDEX($B$69:$L$136,MATCH('A2 Intenzita dopravy'!$F13&amp;'A2 Intenzita dopravy'!$G13&amp;'A2.1 Intenzita dopravy'!$E$19,$E$69:$E$136,0),MATCH(AV$21,$B$68:$L$68,1))/INDEX($B$69:$L$136,MATCH('A2 Intenzita dopravy'!$F13&amp;'A2 Intenzita dopravy'!$G13&amp;'A2.1 Intenzita dopravy'!$E$19,$E$69:$E$136,0),MATCH(AV$21,$B$68:$L$68,1)+1))^(1/5)*AW29,(INDEX($B$69:$L$136,MATCH('A2 Intenzita dopravy'!$F13&amp;'A2 Intenzita dopravy'!$G13&amp;'A2.1 Intenzita dopravy'!$E$19,$E$69:$E$136,0),MATCH(AV$21,$B$68:$L$68,1)+1)/INDEX($B$69:$L$136,MATCH('A2 Intenzita dopravy'!$F13&amp;'A2 Intenzita dopravy'!$G13&amp;'A2.1 Intenzita dopravy'!$E$19,$E$69:$E$136,0),MATCH(AV$21,$B$68:$L$68,1)))^(1/5)*AU29))),0)</f>
        <v>0</v>
      </c>
      <c r="AW29" s="30">
        <f>IFERROR(IF(AW$21='A2 Intenzita dopravy'!$H$5,'A2 Intenzita dopravy'!$H13,IF(AW$21&gt;=MAX($F$68:$L$68),AV29/AU29*AV29,IF(AW$21&lt;'A2 Intenzita dopravy'!$H$5,(INDEX($B$69:$L$136,MATCH('A2 Intenzita dopravy'!$F13&amp;'A2 Intenzita dopravy'!$G13&amp;'A2.1 Intenzita dopravy'!$E$19,$E$69:$E$136,0),MATCH(AW$21,$B$68:$L$68,1))/INDEX($B$69:$L$136,MATCH('A2 Intenzita dopravy'!$F13&amp;'A2 Intenzita dopravy'!$G13&amp;'A2.1 Intenzita dopravy'!$E$19,$E$69:$E$136,0),MATCH(AW$21,$B$68:$L$68,1)+1))^(1/5)*AX29,(INDEX($B$69:$L$136,MATCH('A2 Intenzita dopravy'!$F13&amp;'A2 Intenzita dopravy'!$G13&amp;'A2.1 Intenzita dopravy'!$E$19,$E$69:$E$136,0),MATCH(AW$21,$B$68:$L$68,1)+1)/INDEX($B$69:$L$136,MATCH('A2 Intenzita dopravy'!$F13&amp;'A2 Intenzita dopravy'!$G13&amp;'A2.1 Intenzita dopravy'!$E$19,$E$69:$E$136,0),MATCH(AW$21,$B$68:$L$68,1)))^(1/5)*AV29))),0)</f>
        <v>0</v>
      </c>
      <c r="AX29" s="30">
        <f>IFERROR(IF(AX$21='A2 Intenzita dopravy'!$H$5,'A2 Intenzita dopravy'!$H13,IF(AX$21&gt;=MAX($F$68:$L$68),AW29/AV29*AW29,IF(AX$21&lt;'A2 Intenzita dopravy'!$H$5,(INDEX($B$69:$L$136,MATCH('A2 Intenzita dopravy'!$F13&amp;'A2 Intenzita dopravy'!$G13&amp;'A2.1 Intenzita dopravy'!$E$19,$E$69:$E$136,0),MATCH(AX$21,$B$68:$L$68,1))/INDEX($B$69:$L$136,MATCH('A2 Intenzita dopravy'!$F13&amp;'A2 Intenzita dopravy'!$G13&amp;'A2.1 Intenzita dopravy'!$E$19,$E$69:$E$136,0),MATCH(AX$21,$B$68:$L$68,1)+1))^(1/5)*AY29,(INDEX($B$69:$L$136,MATCH('A2 Intenzita dopravy'!$F13&amp;'A2 Intenzita dopravy'!$G13&amp;'A2.1 Intenzita dopravy'!$E$19,$E$69:$E$136,0),MATCH(AX$21,$B$68:$L$68,1)+1)/INDEX($B$69:$L$136,MATCH('A2 Intenzita dopravy'!$F13&amp;'A2 Intenzita dopravy'!$G13&amp;'A2.1 Intenzita dopravy'!$E$19,$E$69:$E$136,0),MATCH(AX$21,$B$68:$L$68,1)))^(1/5)*AW29))),0)</f>
        <v>0</v>
      </c>
      <c r="AY29" s="30">
        <f>IFERROR(IF(AY$21='A2 Intenzita dopravy'!$H$5,'A2 Intenzita dopravy'!$H13,IF(AY$21&gt;=MAX($F$68:$L$68),AX29/AW29*AX29,IF(AY$21&lt;'A2 Intenzita dopravy'!$H$5,(INDEX($B$69:$L$136,MATCH('A2 Intenzita dopravy'!$F13&amp;'A2 Intenzita dopravy'!$G13&amp;'A2.1 Intenzita dopravy'!$E$19,$E$69:$E$136,0),MATCH(AY$21,$B$68:$L$68,1))/INDEX($B$69:$L$136,MATCH('A2 Intenzita dopravy'!$F13&amp;'A2 Intenzita dopravy'!$G13&amp;'A2.1 Intenzita dopravy'!$E$19,$E$69:$E$136,0),MATCH(AY$21,$B$68:$L$68,1)+1))^(1/5)*AZ29,(INDEX($B$69:$L$136,MATCH('A2 Intenzita dopravy'!$F13&amp;'A2 Intenzita dopravy'!$G13&amp;'A2.1 Intenzita dopravy'!$E$19,$E$69:$E$136,0),MATCH(AY$21,$B$68:$L$68,1)+1)/INDEX($B$69:$L$136,MATCH('A2 Intenzita dopravy'!$F13&amp;'A2 Intenzita dopravy'!$G13&amp;'A2.1 Intenzita dopravy'!$E$19,$E$69:$E$136,0),MATCH(AY$21,$B$68:$L$68,1)))^(1/5)*AX29))),0)</f>
        <v>0</v>
      </c>
      <c r="AZ29" s="30">
        <f>IFERROR(IF(AZ$21='A2 Intenzita dopravy'!$H$5,'A2 Intenzita dopravy'!$H13,IF(AZ$21&gt;=MAX($F$68:$L$68),AY29/AX29*AY29,IF(AZ$21&lt;'A2 Intenzita dopravy'!$H$5,(INDEX($B$69:$L$136,MATCH('A2 Intenzita dopravy'!$F13&amp;'A2 Intenzita dopravy'!$G13&amp;'A2.1 Intenzita dopravy'!$E$19,$E$69:$E$136,0),MATCH(AZ$21,$B$68:$L$68,1))/INDEX($B$69:$L$136,MATCH('A2 Intenzita dopravy'!$F13&amp;'A2 Intenzita dopravy'!$G13&amp;'A2.1 Intenzita dopravy'!$E$19,$E$69:$E$136,0),MATCH(AZ$21,$B$68:$L$68,1)+1))^(1/5)*BA29,(INDEX($B$69:$L$136,MATCH('A2 Intenzita dopravy'!$F13&amp;'A2 Intenzita dopravy'!$G13&amp;'A2.1 Intenzita dopravy'!$E$19,$E$69:$E$136,0),MATCH(AZ$21,$B$68:$L$68,1)+1)/INDEX($B$69:$L$136,MATCH('A2 Intenzita dopravy'!$F13&amp;'A2 Intenzita dopravy'!$G13&amp;'A2.1 Intenzita dopravy'!$E$19,$E$69:$E$136,0),MATCH(AZ$21,$B$68:$L$68,1)))^(1/5)*AY29))),0)</f>
        <v>0</v>
      </c>
      <c r="BA29" s="30">
        <f>IFERROR(IF(BA$21='A2 Intenzita dopravy'!$H$5,'A2 Intenzita dopravy'!$H13,IF(BA$21&gt;=MAX($F$68:$L$68),AZ29/AY29*AZ29,IF(BA$21&lt;'A2 Intenzita dopravy'!$H$5,(INDEX($B$69:$L$136,MATCH('A2 Intenzita dopravy'!$F13&amp;'A2 Intenzita dopravy'!$G13&amp;'A2.1 Intenzita dopravy'!$E$19,$E$69:$E$136,0),MATCH(BA$21,$B$68:$L$68,1))/INDEX($B$69:$L$136,MATCH('A2 Intenzita dopravy'!$F13&amp;'A2 Intenzita dopravy'!$G13&amp;'A2.1 Intenzita dopravy'!$E$19,$E$69:$E$136,0),MATCH(BA$21,$B$68:$L$68,1)+1))^(1/5)*BB29,(INDEX($B$69:$L$136,MATCH('A2 Intenzita dopravy'!$F13&amp;'A2 Intenzita dopravy'!$G13&amp;'A2.1 Intenzita dopravy'!$E$19,$E$69:$E$136,0),MATCH(BA$21,$B$68:$L$68,1)+1)/INDEX($B$69:$L$136,MATCH('A2 Intenzita dopravy'!$F13&amp;'A2 Intenzita dopravy'!$G13&amp;'A2.1 Intenzita dopravy'!$E$19,$E$69:$E$136,0),MATCH(BA$21,$B$68:$L$68,1)))^(1/5)*AZ29))),0)</f>
        <v>0</v>
      </c>
      <c r="BB29" s="30">
        <f>IFERROR(IF(BB$21='A2 Intenzita dopravy'!$H$5,'A2 Intenzita dopravy'!$H13,IF(BB$21&gt;=MAX($F$68:$L$68),BA29/AZ29*BA29,IF(BB$21&lt;'A2 Intenzita dopravy'!$H$5,(INDEX($B$69:$L$136,MATCH('A2 Intenzita dopravy'!$F13&amp;'A2 Intenzita dopravy'!$G13&amp;'A2.1 Intenzita dopravy'!$E$19,$E$69:$E$136,0),MATCH(BB$21,$B$68:$L$68,1))/INDEX($B$69:$L$136,MATCH('A2 Intenzita dopravy'!$F13&amp;'A2 Intenzita dopravy'!$G13&amp;'A2.1 Intenzita dopravy'!$E$19,$E$69:$E$136,0),MATCH(BB$21,$B$68:$L$68,1)+1))^(1/5)*BC29,(INDEX($B$69:$L$136,MATCH('A2 Intenzita dopravy'!$F13&amp;'A2 Intenzita dopravy'!$G13&amp;'A2.1 Intenzita dopravy'!$E$19,$E$69:$E$136,0),MATCH(BB$21,$B$68:$L$68,1)+1)/INDEX($B$69:$L$136,MATCH('A2 Intenzita dopravy'!$F13&amp;'A2 Intenzita dopravy'!$G13&amp;'A2.1 Intenzita dopravy'!$E$19,$E$69:$E$136,0),MATCH(BB$21,$B$68:$L$68,1)))^(1/5)*BA29))),0)</f>
        <v>0</v>
      </c>
    </row>
    <row r="30" spans="2:54" x14ac:dyDescent="0.2">
      <c r="B30" s="5">
        <v>8</v>
      </c>
      <c r="C30" s="5" t="str">
        <f t="shared" ref="C30" si="9">C14</f>
        <v/>
      </c>
      <c r="D30" s="5" t="str">
        <f t="shared" si="2"/>
        <v/>
      </c>
      <c r="E30" s="30">
        <f>IFERROR(IF(E$21='A2 Intenzita dopravy'!$H$5,'A2 Intenzita dopravy'!$H14,IF(E$21&gt;=MAX($F$68:$L$68),D30/C30*D30,IF(E$21&lt;'A2 Intenzita dopravy'!$H$5,(INDEX($B$69:$L$136,MATCH('A2 Intenzita dopravy'!$F14&amp;'A2 Intenzita dopravy'!$G14&amp;'A2.1 Intenzita dopravy'!$E$19,$E$69:$E$136,0),MATCH(E$21,$B$68:$L$68,1))/INDEX($B$69:$L$136,MATCH('A2 Intenzita dopravy'!$F14&amp;'A2 Intenzita dopravy'!$G14&amp;'A2.1 Intenzita dopravy'!$E$19,$E$69:$E$136,0),MATCH(E$21,$B$68:$L$68,1)+1))^(1/5)*F30,(INDEX($B$69:$L$136,MATCH('A2 Intenzita dopravy'!$F14&amp;'A2 Intenzita dopravy'!$G14&amp;'A2.1 Intenzita dopravy'!$E$19,$E$69:$E$136,0),MATCH(E$21,$B$68:$L$68,1)+1)/INDEX($B$69:$L$136,MATCH('A2 Intenzita dopravy'!$F14&amp;'A2 Intenzita dopravy'!$G14&amp;'A2.1 Intenzita dopravy'!$E$19,$E$69:$E$136,0),MATCH(E$21,$B$68:$L$68,1)))^(1/5)*D30))),0)</f>
        <v>0</v>
      </c>
      <c r="F30" s="30">
        <f>IFERROR(IF(F$21='A2 Intenzita dopravy'!$H$5,'A2 Intenzita dopravy'!$H14,IF(F$21&gt;=MAX($F$68:$L$68),E30/D30*E30,IF(F$21&lt;'A2 Intenzita dopravy'!$H$5,(INDEX($B$69:$L$136,MATCH('A2 Intenzita dopravy'!$F14&amp;'A2 Intenzita dopravy'!$G14&amp;'A2.1 Intenzita dopravy'!$E$19,$E$69:$E$136,0),MATCH(F$21,$B$68:$L$68,1))/INDEX($B$69:$L$136,MATCH('A2 Intenzita dopravy'!$F14&amp;'A2 Intenzita dopravy'!$G14&amp;'A2.1 Intenzita dopravy'!$E$19,$E$69:$E$136,0),MATCH(F$21,$B$68:$L$68,1)+1))^(1/5)*G30,(INDEX($B$69:$L$136,MATCH('A2 Intenzita dopravy'!$F14&amp;'A2 Intenzita dopravy'!$G14&amp;'A2.1 Intenzita dopravy'!$E$19,$E$69:$E$136,0),MATCH(F$21,$B$68:$L$68,1)+1)/INDEX($B$69:$L$136,MATCH('A2 Intenzita dopravy'!$F14&amp;'A2 Intenzita dopravy'!$G14&amp;'A2.1 Intenzita dopravy'!$E$19,$E$69:$E$136,0),MATCH(F$21,$B$68:$L$68,1)))^(1/5)*E30))),0)</f>
        <v>0</v>
      </c>
      <c r="G30" s="30">
        <f>IFERROR(IF(G$21='A2 Intenzita dopravy'!$H$5,'A2 Intenzita dopravy'!$H14,IF(G$21&gt;=MAX($F$68:$L$68),F30/E30*F30,IF(G$21&lt;'A2 Intenzita dopravy'!$H$5,(INDEX($B$69:$L$136,MATCH('A2 Intenzita dopravy'!$F14&amp;'A2 Intenzita dopravy'!$G14&amp;'A2.1 Intenzita dopravy'!$E$19,$E$69:$E$136,0),MATCH(G$21,$B$68:$L$68,1))/INDEX($B$69:$L$136,MATCH('A2 Intenzita dopravy'!$F14&amp;'A2 Intenzita dopravy'!$G14&amp;'A2.1 Intenzita dopravy'!$E$19,$E$69:$E$136,0),MATCH(G$21,$B$68:$L$68,1)+1))^(1/5)*H30,(INDEX($B$69:$L$136,MATCH('A2 Intenzita dopravy'!$F14&amp;'A2 Intenzita dopravy'!$G14&amp;'A2.1 Intenzita dopravy'!$E$19,$E$69:$E$136,0),MATCH(G$21,$B$68:$L$68,1)+1)/INDEX($B$69:$L$136,MATCH('A2 Intenzita dopravy'!$F14&amp;'A2 Intenzita dopravy'!$G14&amp;'A2.1 Intenzita dopravy'!$E$19,$E$69:$E$136,0),MATCH(G$21,$B$68:$L$68,1)))^(1/5)*F30))),0)</f>
        <v>0</v>
      </c>
      <c r="H30" s="30">
        <f>IFERROR(IF(H$21='A2 Intenzita dopravy'!$H$5,'A2 Intenzita dopravy'!$H14,IF(H$21&gt;=MAX($F$68:$L$68),G30/F30*G30,IF(H$21&lt;'A2 Intenzita dopravy'!$H$5,(INDEX($B$69:$L$136,MATCH('A2 Intenzita dopravy'!$F14&amp;'A2 Intenzita dopravy'!$G14&amp;'A2.1 Intenzita dopravy'!$E$19,$E$69:$E$136,0),MATCH(H$21,$B$68:$L$68,1))/INDEX($B$69:$L$136,MATCH('A2 Intenzita dopravy'!$F14&amp;'A2 Intenzita dopravy'!$G14&amp;'A2.1 Intenzita dopravy'!$E$19,$E$69:$E$136,0),MATCH(H$21,$B$68:$L$68,1)+1))^(1/5)*I30,(INDEX($B$69:$L$136,MATCH('A2 Intenzita dopravy'!$F14&amp;'A2 Intenzita dopravy'!$G14&amp;'A2.1 Intenzita dopravy'!$E$19,$E$69:$E$136,0),MATCH(H$21,$B$68:$L$68,1)+1)/INDEX($B$69:$L$136,MATCH('A2 Intenzita dopravy'!$F14&amp;'A2 Intenzita dopravy'!$G14&amp;'A2.1 Intenzita dopravy'!$E$19,$E$69:$E$136,0),MATCH(H$21,$B$68:$L$68,1)))^(1/5)*G30))),0)</f>
        <v>0</v>
      </c>
      <c r="I30" s="30">
        <f>IFERROR(IF(I$21='A2 Intenzita dopravy'!$H$5,'A2 Intenzita dopravy'!$H14,IF(I$21&gt;=MAX($F$68:$L$68),H30/G30*H30,IF(I$21&lt;'A2 Intenzita dopravy'!$H$5,(INDEX($B$69:$L$136,MATCH('A2 Intenzita dopravy'!$F14&amp;'A2 Intenzita dopravy'!$G14&amp;'A2.1 Intenzita dopravy'!$E$19,$E$69:$E$136,0),MATCH(I$21,$B$68:$L$68,1))/INDEX($B$69:$L$136,MATCH('A2 Intenzita dopravy'!$F14&amp;'A2 Intenzita dopravy'!$G14&amp;'A2.1 Intenzita dopravy'!$E$19,$E$69:$E$136,0),MATCH(I$21,$B$68:$L$68,1)+1))^(1/5)*J30,(INDEX($B$69:$L$136,MATCH('A2 Intenzita dopravy'!$F14&amp;'A2 Intenzita dopravy'!$G14&amp;'A2.1 Intenzita dopravy'!$E$19,$E$69:$E$136,0),MATCH(I$21,$B$68:$L$68,1)+1)/INDEX($B$69:$L$136,MATCH('A2 Intenzita dopravy'!$F14&amp;'A2 Intenzita dopravy'!$G14&amp;'A2.1 Intenzita dopravy'!$E$19,$E$69:$E$136,0),MATCH(I$21,$B$68:$L$68,1)))^(1/5)*H30))),0)</f>
        <v>0</v>
      </c>
      <c r="J30" s="30">
        <f>IFERROR(IF(J$21='A2 Intenzita dopravy'!$H$5,'A2 Intenzita dopravy'!$H14,IF(J$21&gt;=MAX($F$68:$L$68),I30/H30*I30,IF(J$21&lt;'A2 Intenzita dopravy'!$H$5,(INDEX($B$69:$L$136,MATCH('A2 Intenzita dopravy'!$F14&amp;'A2 Intenzita dopravy'!$G14&amp;'A2.1 Intenzita dopravy'!$E$19,$E$69:$E$136,0),MATCH(J$21,$B$68:$L$68,1))/INDEX($B$69:$L$136,MATCH('A2 Intenzita dopravy'!$F14&amp;'A2 Intenzita dopravy'!$G14&amp;'A2.1 Intenzita dopravy'!$E$19,$E$69:$E$136,0),MATCH(J$21,$B$68:$L$68,1)+1))^(1/5)*K30,(INDEX($B$69:$L$136,MATCH('A2 Intenzita dopravy'!$F14&amp;'A2 Intenzita dopravy'!$G14&amp;'A2.1 Intenzita dopravy'!$E$19,$E$69:$E$136,0),MATCH(J$21,$B$68:$L$68,1)+1)/INDEX($B$69:$L$136,MATCH('A2 Intenzita dopravy'!$F14&amp;'A2 Intenzita dopravy'!$G14&amp;'A2.1 Intenzita dopravy'!$E$19,$E$69:$E$136,0),MATCH(J$21,$B$68:$L$68,1)))^(1/5)*I30))),0)</f>
        <v>0</v>
      </c>
      <c r="K30" s="30">
        <f>IFERROR(IF(K$21='A2 Intenzita dopravy'!$H$5,'A2 Intenzita dopravy'!$H14,IF(K$21&gt;=MAX($F$68:$L$68),J30/I30*J30,IF(K$21&lt;'A2 Intenzita dopravy'!$H$5,(INDEX($B$69:$L$136,MATCH('A2 Intenzita dopravy'!$F14&amp;'A2 Intenzita dopravy'!$G14&amp;'A2.1 Intenzita dopravy'!$E$19,$E$69:$E$136,0),MATCH(K$21,$B$68:$L$68,1))/INDEX($B$69:$L$136,MATCH('A2 Intenzita dopravy'!$F14&amp;'A2 Intenzita dopravy'!$G14&amp;'A2.1 Intenzita dopravy'!$E$19,$E$69:$E$136,0),MATCH(K$21,$B$68:$L$68,1)+1))^(1/5)*L30,(INDEX($B$69:$L$136,MATCH('A2 Intenzita dopravy'!$F14&amp;'A2 Intenzita dopravy'!$G14&amp;'A2.1 Intenzita dopravy'!$E$19,$E$69:$E$136,0),MATCH(K$21,$B$68:$L$68,1)+1)/INDEX($B$69:$L$136,MATCH('A2 Intenzita dopravy'!$F14&amp;'A2 Intenzita dopravy'!$G14&amp;'A2.1 Intenzita dopravy'!$E$19,$E$69:$E$136,0),MATCH(K$21,$B$68:$L$68,1)))^(1/5)*J30))),0)</f>
        <v>0</v>
      </c>
      <c r="L30" s="30">
        <f>IFERROR(IF(L$21='A2 Intenzita dopravy'!$H$5,'A2 Intenzita dopravy'!$H14,IF(L$21&gt;=MAX($F$68:$L$68),K30/J30*K30,IF(L$21&lt;'A2 Intenzita dopravy'!$H$5,(INDEX($B$69:$L$136,MATCH('A2 Intenzita dopravy'!$F14&amp;'A2 Intenzita dopravy'!$G14&amp;'A2.1 Intenzita dopravy'!$E$19,$E$69:$E$136,0),MATCH(L$21,$B$68:$L$68,1))/INDEX($B$69:$L$136,MATCH('A2 Intenzita dopravy'!$F14&amp;'A2 Intenzita dopravy'!$G14&amp;'A2.1 Intenzita dopravy'!$E$19,$E$69:$E$136,0),MATCH(L$21,$B$68:$L$68,1)+1))^(1/5)*M30,(INDEX($B$69:$L$136,MATCH('A2 Intenzita dopravy'!$F14&amp;'A2 Intenzita dopravy'!$G14&amp;'A2.1 Intenzita dopravy'!$E$19,$E$69:$E$136,0),MATCH(L$21,$B$68:$L$68,1)+1)/INDEX($B$69:$L$136,MATCH('A2 Intenzita dopravy'!$F14&amp;'A2 Intenzita dopravy'!$G14&amp;'A2.1 Intenzita dopravy'!$E$19,$E$69:$E$136,0),MATCH(L$21,$B$68:$L$68,1)))^(1/5)*K30))),0)</f>
        <v>0</v>
      </c>
      <c r="M30" s="30">
        <f>IFERROR(IF(M$21='A2 Intenzita dopravy'!$H$5,'A2 Intenzita dopravy'!$H14,IF(M$21&gt;=MAX($F$68:$L$68),L30/K30*L30,IF(M$21&lt;'A2 Intenzita dopravy'!$H$5,(INDEX($B$69:$L$136,MATCH('A2 Intenzita dopravy'!$F14&amp;'A2 Intenzita dopravy'!$G14&amp;'A2.1 Intenzita dopravy'!$E$19,$E$69:$E$136,0),MATCH(M$21,$B$68:$L$68,1))/INDEX($B$69:$L$136,MATCH('A2 Intenzita dopravy'!$F14&amp;'A2 Intenzita dopravy'!$G14&amp;'A2.1 Intenzita dopravy'!$E$19,$E$69:$E$136,0),MATCH(M$21,$B$68:$L$68,1)+1))^(1/5)*N30,(INDEX($B$69:$L$136,MATCH('A2 Intenzita dopravy'!$F14&amp;'A2 Intenzita dopravy'!$G14&amp;'A2.1 Intenzita dopravy'!$E$19,$E$69:$E$136,0),MATCH(M$21,$B$68:$L$68,1)+1)/INDEX($B$69:$L$136,MATCH('A2 Intenzita dopravy'!$F14&amp;'A2 Intenzita dopravy'!$G14&amp;'A2.1 Intenzita dopravy'!$E$19,$E$69:$E$136,0),MATCH(M$21,$B$68:$L$68,1)))^(1/5)*L30))),0)</f>
        <v>0</v>
      </c>
      <c r="N30" s="30">
        <f>IFERROR(IF(N$21='A2 Intenzita dopravy'!$H$5,'A2 Intenzita dopravy'!$H14,IF(N$21&gt;=MAX($F$68:$L$68),M30/L30*M30,IF(N$21&lt;'A2 Intenzita dopravy'!$H$5,(INDEX($B$69:$L$136,MATCH('A2 Intenzita dopravy'!$F14&amp;'A2 Intenzita dopravy'!$G14&amp;'A2.1 Intenzita dopravy'!$E$19,$E$69:$E$136,0),MATCH(N$21,$B$68:$L$68,1))/INDEX($B$69:$L$136,MATCH('A2 Intenzita dopravy'!$F14&amp;'A2 Intenzita dopravy'!$G14&amp;'A2.1 Intenzita dopravy'!$E$19,$E$69:$E$136,0),MATCH(N$21,$B$68:$L$68,1)+1))^(1/5)*O30,(INDEX($B$69:$L$136,MATCH('A2 Intenzita dopravy'!$F14&amp;'A2 Intenzita dopravy'!$G14&amp;'A2.1 Intenzita dopravy'!$E$19,$E$69:$E$136,0),MATCH(N$21,$B$68:$L$68,1)+1)/INDEX($B$69:$L$136,MATCH('A2 Intenzita dopravy'!$F14&amp;'A2 Intenzita dopravy'!$G14&amp;'A2.1 Intenzita dopravy'!$E$19,$E$69:$E$136,0),MATCH(N$21,$B$68:$L$68,1)))^(1/5)*M30))),0)</f>
        <v>0</v>
      </c>
      <c r="O30" s="30">
        <f>IFERROR(IF(O$21='A2 Intenzita dopravy'!$H$5,'A2 Intenzita dopravy'!$H14,IF(O$21&gt;=MAX($F$68:$L$68),N30/M30*N30,IF(O$21&lt;'A2 Intenzita dopravy'!$H$5,(INDEX($B$69:$L$136,MATCH('A2 Intenzita dopravy'!$F14&amp;'A2 Intenzita dopravy'!$G14&amp;'A2.1 Intenzita dopravy'!$E$19,$E$69:$E$136,0),MATCH(O$21,$B$68:$L$68,1))/INDEX($B$69:$L$136,MATCH('A2 Intenzita dopravy'!$F14&amp;'A2 Intenzita dopravy'!$G14&amp;'A2.1 Intenzita dopravy'!$E$19,$E$69:$E$136,0),MATCH(O$21,$B$68:$L$68,1)+1))^(1/5)*P30,(INDEX($B$69:$L$136,MATCH('A2 Intenzita dopravy'!$F14&amp;'A2 Intenzita dopravy'!$G14&amp;'A2.1 Intenzita dopravy'!$E$19,$E$69:$E$136,0),MATCH(O$21,$B$68:$L$68,1)+1)/INDEX($B$69:$L$136,MATCH('A2 Intenzita dopravy'!$F14&amp;'A2 Intenzita dopravy'!$G14&amp;'A2.1 Intenzita dopravy'!$E$19,$E$69:$E$136,0),MATCH(O$21,$B$68:$L$68,1)))^(1/5)*N30))),0)</f>
        <v>0</v>
      </c>
      <c r="P30" s="30">
        <f>IFERROR(IF(P$21='A2 Intenzita dopravy'!$H$5,'A2 Intenzita dopravy'!$H14,IF(P$21&gt;=MAX($F$68:$L$68),O30/N30*O30,IF(P$21&lt;'A2 Intenzita dopravy'!$H$5,(INDEX($B$69:$L$136,MATCH('A2 Intenzita dopravy'!$F14&amp;'A2 Intenzita dopravy'!$G14&amp;'A2.1 Intenzita dopravy'!$E$19,$E$69:$E$136,0),MATCH(P$21,$B$68:$L$68,1))/INDEX($B$69:$L$136,MATCH('A2 Intenzita dopravy'!$F14&amp;'A2 Intenzita dopravy'!$G14&amp;'A2.1 Intenzita dopravy'!$E$19,$E$69:$E$136,0),MATCH(P$21,$B$68:$L$68,1)+1))^(1/5)*Q30,(INDEX($B$69:$L$136,MATCH('A2 Intenzita dopravy'!$F14&amp;'A2 Intenzita dopravy'!$G14&amp;'A2.1 Intenzita dopravy'!$E$19,$E$69:$E$136,0),MATCH(P$21,$B$68:$L$68,1)+1)/INDEX($B$69:$L$136,MATCH('A2 Intenzita dopravy'!$F14&amp;'A2 Intenzita dopravy'!$G14&amp;'A2.1 Intenzita dopravy'!$E$19,$E$69:$E$136,0),MATCH(P$21,$B$68:$L$68,1)))^(1/5)*O30))),0)</f>
        <v>0</v>
      </c>
      <c r="Q30" s="30">
        <f>IFERROR(IF(Q$21='A2 Intenzita dopravy'!$H$5,'A2 Intenzita dopravy'!$H14,IF(Q$21&gt;=MAX($F$68:$L$68),P30/O30*P30,IF(Q$21&lt;'A2 Intenzita dopravy'!$H$5,(INDEX($B$69:$L$136,MATCH('A2 Intenzita dopravy'!$F14&amp;'A2 Intenzita dopravy'!$G14&amp;'A2.1 Intenzita dopravy'!$E$19,$E$69:$E$136,0),MATCH(Q$21,$B$68:$L$68,1))/INDEX($B$69:$L$136,MATCH('A2 Intenzita dopravy'!$F14&amp;'A2 Intenzita dopravy'!$G14&amp;'A2.1 Intenzita dopravy'!$E$19,$E$69:$E$136,0),MATCH(Q$21,$B$68:$L$68,1)+1))^(1/5)*R30,(INDEX($B$69:$L$136,MATCH('A2 Intenzita dopravy'!$F14&amp;'A2 Intenzita dopravy'!$G14&amp;'A2.1 Intenzita dopravy'!$E$19,$E$69:$E$136,0),MATCH(Q$21,$B$68:$L$68,1)+1)/INDEX($B$69:$L$136,MATCH('A2 Intenzita dopravy'!$F14&amp;'A2 Intenzita dopravy'!$G14&amp;'A2.1 Intenzita dopravy'!$E$19,$E$69:$E$136,0),MATCH(Q$21,$B$68:$L$68,1)))^(1/5)*P30))),0)</f>
        <v>0</v>
      </c>
      <c r="R30" s="30">
        <f>IFERROR(IF(R$21='A2 Intenzita dopravy'!$H$5,'A2 Intenzita dopravy'!$H14,IF(R$21&gt;=MAX($F$68:$L$68),Q30/P30*Q30,IF(R$21&lt;'A2 Intenzita dopravy'!$H$5,(INDEX($B$69:$L$136,MATCH('A2 Intenzita dopravy'!$F14&amp;'A2 Intenzita dopravy'!$G14&amp;'A2.1 Intenzita dopravy'!$E$19,$E$69:$E$136,0),MATCH(R$21,$B$68:$L$68,1))/INDEX($B$69:$L$136,MATCH('A2 Intenzita dopravy'!$F14&amp;'A2 Intenzita dopravy'!$G14&amp;'A2.1 Intenzita dopravy'!$E$19,$E$69:$E$136,0),MATCH(R$21,$B$68:$L$68,1)+1))^(1/5)*S30,(INDEX($B$69:$L$136,MATCH('A2 Intenzita dopravy'!$F14&amp;'A2 Intenzita dopravy'!$G14&amp;'A2.1 Intenzita dopravy'!$E$19,$E$69:$E$136,0),MATCH(R$21,$B$68:$L$68,1)+1)/INDEX($B$69:$L$136,MATCH('A2 Intenzita dopravy'!$F14&amp;'A2 Intenzita dopravy'!$G14&amp;'A2.1 Intenzita dopravy'!$E$19,$E$69:$E$136,0),MATCH(R$21,$B$68:$L$68,1)))^(1/5)*Q30))),0)</f>
        <v>0</v>
      </c>
      <c r="S30" s="30">
        <f>IFERROR(IF(S$21='A2 Intenzita dopravy'!$H$5,'A2 Intenzita dopravy'!$H14,IF(S$21&gt;=MAX($F$68:$L$68),R30/Q30*R30,IF(S$21&lt;'A2 Intenzita dopravy'!$H$5,(INDEX($B$69:$L$136,MATCH('A2 Intenzita dopravy'!$F14&amp;'A2 Intenzita dopravy'!$G14&amp;'A2.1 Intenzita dopravy'!$E$19,$E$69:$E$136,0),MATCH(S$21,$B$68:$L$68,1))/INDEX($B$69:$L$136,MATCH('A2 Intenzita dopravy'!$F14&amp;'A2 Intenzita dopravy'!$G14&amp;'A2.1 Intenzita dopravy'!$E$19,$E$69:$E$136,0),MATCH(S$21,$B$68:$L$68,1)+1))^(1/5)*T30,(INDEX($B$69:$L$136,MATCH('A2 Intenzita dopravy'!$F14&amp;'A2 Intenzita dopravy'!$G14&amp;'A2.1 Intenzita dopravy'!$E$19,$E$69:$E$136,0),MATCH(S$21,$B$68:$L$68,1)+1)/INDEX($B$69:$L$136,MATCH('A2 Intenzita dopravy'!$F14&amp;'A2 Intenzita dopravy'!$G14&amp;'A2.1 Intenzita dopravy'!$E$19,$E$69:$E$136,0),MATCH(S$21,$B$68:$L$68,1)))^(1/5)*R30))),0)</f>
        <v>0</v>
      </c>
      <c r="T30" s="30">
        <f>IFERROR(IF(T$21='A2 Intenzita dopravy'!$H$5,'A2 Intenzita dopravy'!$H14,IF(T$21&gt;=MAX($F$68:$L$68),S30/R30*S30,IF(T$21&lt;'A2 Intenzita dopravy'!$H$5,(INDEX($B$69:$L$136,MATCH('A2 Intenzita dopravy'!$F14&amp;'A2 Intenzita dopravy'!$G14&amp;'A2.1 Intenzita dopravy'!$E$19,$E$69:$E$136,0),MATCH(T$21,$B$68:$L$68,1))/INDEX($B$69:$L$136,MATCH('A2 Intenzita dopravy'!$F14&amp;'A2 Intenzita dopravy'!$G14&amp;'A2.1 Intenzita dopravy'!$E$19,$E$69:$E$136,0),MATCH(T$21,$B$68:$L$68,1)+1))^(1/5)*U30,(INDEX($B$69:$L$136,MATCH('A2 Intenzita dopravy'!$F14&amp;'A2 Intenzita dopravy'!$G14&amp;'A2.1 Intenzita dopravy'!$E$19,$E$69:$E$136,0),MATCH(T$21,$B$68:$L$68,1)+1)/INDEX($B$69:$L$136,MATCH('A2 Intenzita dopravy'!$F14&amp;'A2 Intenzita dopravy'!$G14&amp;'A2.1 Intenzita dopravy'!$E$19,$E$69:$E$136,0),MATCH(T$21,$B$68:$L$68,1)))^(1/5)*S30))),0)</f>
        <v>0</v>
      </c>
      <c r="U30" s="30">
        <f>IFERROR(IF(U$21='A2 Intenzita dopravy'!$H$5,'A2 Intenzita dopravy'!$H14,IF(U$21&gt;=MAX($F$68:$L$68),T30/S30*T30,IF(U$21&lt;'A2 Intenzita dopravy'!$H$5,(INDEX($B$69:$L$136,MATCH('A2 Intenzita dopravy'!$F14&amp;'A2 Intenzita dopravy'!$G14&amp;'A2.1 Intenzita dopravy'!$E$19,$E$69:$E$136,0),MATCH(U$21,$B$68:$L$68,1))/INDEX($B$69:$L$136,MATCH('A2 Intenzita dopravy'!$F14&amp;'A2 Intenzita dopravy'!$G14&amp;'A2.1 Intenzita dopravy'!$E$19,$E$69:$E$136,0),MATCH(U$21,$B$68:$L$68,1)+1))^(1/5)*V30,(INDEX($B$69:$L$136,MATCH('A2 Intenzita dopravy'!$F14&amp;'A2 Intenzita dopravy'!$G14&amp;'A2.1 Intenzita dopravy'!$E$19,$E$69:$E$136,0),MATCH(U$21,$B$68:$L$68,1)+1)/INDEX($B$69:$L$136,MATCH('A2 Intenzita dopravy'!$F14&amp;'A2 Intenzita dopravy'!$G14&amp;'A2.1 Intenzita dopravy'!$E$19,$E$69:$E$136,0),MATCH(U$21,$B$68:$L$68,1)))^(1/5)*T30))),0)</f>
        <v>0</v>
      </c>
      <c r="V30" s="30">
        <f>IFERROR(IF(V$21='A2 Intenzita dopravy'!$H$5,'A2 Intenzita dopravy'!$H14,IF(V$21&gt;=MAX($F$68:$L$68),U30/T30*U30,IF(V$21&lt;'A2 Intenzita dopravy'!$H$5,(INDEX($B$69:$L$136,MATCH('A2 Intenzita dopravy'!$F14&amp;'A2 Intenzita dopravy'!$G14&amp;'A2.1 Intenzita dopravy'!$E$19,$E$69:$E$136,0),MATCH(V$21,$B$68:$L$68,1))/INDEX($B$69:$L$136,MATCH('A2 Intenzita dopravy'!$F14&amp;'A2 Intenzita dopravy'!$G14&amp;'A2.1 Intenzita dopravy'!$E$19,$E$69:$E$136,0),MATCH(V$21,$B$68:$L$68,1)+1))^(1/5)*W30,(INDEX($B$69:$L$136,MATCH('A2 Intenzita dopravy'!$F14&amp;'A2 Intenzita dopravy'!$G14&amp;'A2.1 Intenzita dopravy'!$E$19,$E$69:$E$136,0),MATCH(V$21,$B$68:$L$68,1)+1)/INDEX($B$69:$L$136,MATCH('A2 Intenzita dopravy'!$F14&amp;'A2 Intenzita dopravy'!$G14&amp;'A2.1 Intenzita dopravy'!$E$19,$E$69:$E$136,0),MATCH(V$21,$B$68:$L$68,1)))^(1/5)*U30))),0)</f>
        <v>0</v>
      </c>
      <c r="W30" s="30">
        <f>IFERROR(IF(W$21='A2 Intenzita dopravy'!$H$5,'A2 Intenzita dopravy'!$H14,IF(W$21&gt;=MAX($F$68:$L$68),V30/U30*V30,IF(W$21&lt;'A2 Intenzita dopravy'!$H$5,(INDEX($B$69:$L$136,MATCH('A2 Intenzita dopravy'!$F14&amp;'A2 Intenzita dopravy'!$G14&amp;'A2.1 Intenzita dopravy'!$E$19,$E$69:$E$136,0),MATCH(W$21,$B$68:$L$68,1))/INDEX($B$69:$L$136,MATCH('A2 Intenzita dopravy'!$F14&amp;'A2 Intenzita dopravy'!$G14&amp;'A2.1 Intenzita dopravy'!$E$19,$E$69:$E$136,0),MATCH(W$21,$B$68:$L$68,1)+1))^(1/5)*X30,(INDEX($B$69:$L$136,MATCH('A2 Intenzita dopravy'!$F14&amp;'A2 Intenzita dopravy'!$G14&amp;'A2.1 Intenzita dopravy'!$E$19,$E$69:$E$136,0),MATCH(W$21,$B$68:$L$68,1)+1)/INDEX($B$69:$L$136,MATCH('A2 Intenzita dopravy'!$F14&amp;'A2 Intenzita dopravy'!$G14&amp;'A2.1 Intenzita dopravy'!$E$19,$E$69:$E$136,0),MATCH(W$21,$B$68:$L$68,1)))^(1/5)*V30))),0)</f>
        <v>0</v>
      </c>
      <c r="X30" s="30">
        <f>IFERROR(IF(X$21='A2 Intenzita dopravy'!$H$5,'A2 Intenzita dopravy'!$H14,IF(X$21&gt;=MAX($F$68:$L$68),W30/V30*W30,IF(X$21&lt;'A2 Intenzita dopravy'!$H$5,(INDEX($B$69:$L$136,MATCH('A2 Intenzita dopravy'!$F14&amp;'A2 Intenzita dopravy'!$G14&amp;'A2.1 Intenzita dopravy'!$E$19,$E$69:$E$136,0),MATCH(X$21,$B$68:$L$68,1))/INDEX($B$69:$L$136,MATCH('A2 Intenzita dopravy'!$F14&amp;'A2 Intenzita dopravy'!$G14&amp;'A2.1 Intenzita dopravy'!$E$19,$E$69:$E$136,0),MATCH(X$21,$B$68:$L$68,1)+1))^(1/5)*Y30,(INDEX($B$69:$L$136,MATCH('A2 Intenzita dopravy'!$F14&amp;'A2 Intenzita dopravy'!$G14&amp;'A2.1 Intenzita dopravy'!$E$19,$E$69:$E$136,0),MATCH(X$21,$B$68:$L$68,1)+1)/INDEX($B$69:$L$136,MATCH('A2 Intenzita dopravy'!$F14&amp;'A2 Intenzita dopravy'!$G14&amp;'A2.1 Intenzita dopravy'!$E$19,$E$69:$E$136,0),MATCH(X$21,$B$68:$L$68,1)))^(1/5)*W30))),0)</f>
        <v>0</v>
      </c>
      <c r="Y30" s="30">
        <f>IFERROR(IF(Y$21='A2 Intenzita dopravy'!$H$5,'A2 Intenzita dopravy'!$H14,IF(Y$21&gt;=MAX($F$68:$L$68),X30/W30*X30,IF(Y$21&lt;'A2 Intenzita dopravy'!$H$5,(INDEX($B$69:$L$136,MATCH('A2 Intenzita dopravy'!$F14&amp;'A2 Intenzita dopravy'!$G14&amp;'A2.1 Intenzita dopravy'!$E$19,$E$69:$E$136,0),MATCH(Y$21,$B$68:$L$68,1))/INDEX($B$69:$L$136,MATCH('A2 Intenzita dopravy'!$F14&amp;'A2 Intenzita dopravy'!$G14&amp;'A2.1 Intenzita dopravy'!$E$19,$E$69:$E$136,0),MATCH(Y$21,$B$68:$L$68,1)+1))^(1/5)*Z30,(INDEX($B$69:$L$136,MATCH('A2 Intenzita dopravy'!$F14&amp;'A2 Intenzita dopravy'!$G14&amp;'A2.1 Intenzita dopravy'!$E$19,$E$69:$E$136,0),MATCH(Y$21,$B$68:$L$68,1)+1)/INDEX($B$69:$L$136,MATCH('A2 Intenzita dopravy'!$F14&amp;'A2 Intenzita dopravy'!$G14&amp;'A2.1 Intenzita dopravy'!$E$19,$E$69:$E$136,0),MATCH(Y$21,$B$68:$L$68,1)))^(1/5)*X30))),0)</f>
        <v>0</v>
      </c>
      <c r="Z30" s="30">
        <f>IFERROR(IF(Z$21='A2 Intenzita dopravy'!$H$5,'A2 Intenzita dopravy'!$H14,IF(Z$21&gt;=MAX($F$68:$L$68),Y30/X30*Y30,IF(Z$21&lt;'A2 Intenzita dopravy'!$H$5,(INDEX($B$69:$L$136,MATCH('A2 Intenzita dopravy'!$F14&amp;'A2 Intenzita dopravy'!$G14&amp;'A2.1 Intenzita dopravy'!$E$19,$E$69:$E$136,0),MATCH(Z$21,$B$68:$L$68,1))/INDEX($B$69:$L$136,MATCH('A2 Intenzita dopravy'!$F14&amp;'A2 Intenzita dopravy'!$G14&amp;'A2.1 Intenzita dopravy'!$E$19,$E$69:$E$136,0),MATCH(Z$21,$B$68:$L$68,1)+1))^(1/5)*AA30,(INDEX($B$69:$L$136,MATCH('A2 Intenzita dopravy'!$F14&amp;'A2 Intenzita dopravy'!$G14&amp;'A2.1 Intenzita dopravy'!$E$19,$E$69:$E$136,0),MATCH(Z$21,$B$68:$L$68,1)+1)/INDEX($B$69:$L$136,MATCH('A2 Intenzita dopravy'!$F14&amp;'A2 Intenzita dopravy'!$G14&amp;'A2.1 Intenzita dopravy'!$E$19,$E$69:$E$136,0),MATCH(Z$21,$B$68:$L$68,1)))^(1/5)*Y30))),0)</f>
        <v>0</v>
      </c>
      <c r="AA30" s="30">
        <f>IFERROR(IF(AA$21='A2 Intenzita dopravy'!$H$5,'A2 Intenzita dopravy'!$H14,IF(AA$21&gt;=MAX($F$68:$L$68),Z30/Y30*Z30,IF(AA$21&lt;'A2 Intenzita dopravy'!$H$5,(INDEX($B$69:$L$136,MATCH('A2 Intenzita dopravy'!$F14&amp;'A2 Intenzita dopravy'!$G14&amp;'A2.1 Intenzita dopravy'!$E$19,$E$69:$E$136,0),MATCH(AA$21,$B$68:$L$68,1))/INDEX($B$69:$L$136,MATCH('A2 Intenzita dopravy'!$F14&amp;'A2 Intenzita dopravy'!$G14&amp;'A2.1 Intenzita dopravy'!$E$19,$E$69:$E$136,0),MATCH(AA$21,$B$68:$L$68,1)+1))^(1/5)*AB30,(INDEX($B$69:$L$136,MATCH('A2 Intenzita dopravy'!$F14&amp;'A2 Intenzita dopravy'!$G14&amp;'A2.1 Intenzita dopravy'!$E$19,$E$69:$E$136,0),MATCH(AA$21,$B$68:$L$68,1)+1)/INDEX($B$69:$L$136,MATCH('A2 Intenzita dopravy'!$F14&amp;'A2 Intenzita dopravy'!$G14&amp;'A2.1 Intenzita dopravy'!$E$19,$E$69:$E$136,0),MATCH(AA$21,$B$68:$L$68,1)))^(1/5)*Z30))),0)</f>
        <v>0</v>
      </c>
      <c r="AB30" s="30">
        <f>IFERROR(IF(AB$21='A2 Intenzita dopravy'!$H$5,'A2 Intenzita dopravy'!$H14,IF(AB$21&gt;=MAX($F$68:$L$68),AA30/Z30*AA30,IF(AB$21&lt;'A2 Intenzita dopravy'!$H$5,(INDEX($B$69:$L$136,MATCH('A2 Intenzita dopravy'!$F14&amp;'A2 Intenzita dopravy'!$G14&amp;'A2.1 Intenzita dopravy'!$E$19,$E$69:$E$136,0),MATCH(AB$21,$B$68:$L$68,1))/INDEX($B$69:$L$136,MATCH('A2 Intenzita dopravy'!$F14&amp;'A2 Intenzita dopravy'!$G14&amp;'A2.1 Intenzita dopravy'!$E$19,$E$69:$E$136,0),MATCH(AB$21,$B$68:$L$68,1)+1))^(1/5)*AC30,(INDEX($B$69:$L$136,MATCH('A2 Intenzita dopravy'!$F14&amp;'A2 Intenzita dopravy'!$G14&amp;'A2.1 Intenzita dopravy'!$E$19,$E$69:$E$136,0),MATCH(AB$21,$B$68:$L$68,1)+1)/INDEX($B$69:$L$136,MATCH('A2 Intenzita dopravy'!$F14&amp;'A2 Intenzita dopravy'!$G14&amp;'A2.1 Intenzita dopravy'!$E$19,$E$69:$E$136,0),MATCH(AB$21,$B$68:$L$68,1)))^(1/5)*AA30))),0)</f>
        <v>0</v>
      </c>
      <c r="AC30" s="30">
        <f>IFERROR(IF(AC$21='A2 Intenzita dopravy'!$H$5,'A2 Intenzita dopravy'!$H14,IF(AC$21&gt;=MAX($F$68:$L$68),AB30/AA30*AB30,IF(AC$21&lt;'A2 Intenzita dopravy'!$H$5,(INDEX($B$69:$L$136,MATCH('A2 Intenzita dopravy'!$F14&amp;'A2 Intenzita dopravy'!$G14&amp;'A2.1 Intenzita dopravy'!$E$19,$E$69:$E$136,0),MATCH(AC$21,$B$68:$L$68,1))/INDEX($B$69:$L$136,MATCH('A2 Intenzita dopravy'!$F14&amp;'A2 Intenzita dopravy'!$G14&amp;'A2.1 Intenzita dopravy'!$E$19,$E$69:$E$136,0),MATCH(AC$21,$B$68:$L$68,1)+1))^(1/5)*AD30,(INDEX($B$69:$L$136,MATCH('A2 Intenzita dopravy'!$F14&amp;'A2 Intenzita dopravy'!$G14&amp;'A2.1 Intenzita dopravy'!$E$19,$E$69:$E$136,0),MATCH(AC$21,$B$68:$L$68,1)+1)/INDEX($B$69:$L$136,MATCH('A2 Intenzita dopravy'!$F14&amp;'A2 Intenzita dopravy'!$G14&amp;'A2.1 Intenzita dopravy'!$E$19,$E$69:$E$136,0),MATCH(AC$21,$B$68:$L$68,1)))^(1/5)*AB30))),0)</f>
        <v>0</v>
      </c>
      <c r="AD30" s="30">
        <f>IFERROR(IF(AD$21='A2 Intenzita dopravy'!$H$5,'A2 Intenzita dopravy'!$H14,IF(AD$21&gt;=MAX($F$68:$L$68),AC30/AB30*AC30,IF(AD$21&lt;'A2 Intenzita dopravy'!$H$5,(INDEX($B$69:$L$136,MATCH('A2 Intenzita dopravy'!$F14&amp;'A2 Intenzita dopravy'!$G14&amp;'A2.1 Intenzita dopravy'!$E$19,$E$69:$E$136,0),MATCH(AD$21,$B$68:$L$68,1))/INDEX($B$69:$L$136,MATCH('A2 Intenzita dopravy'!$F14&amp;'A2 Intenzita dopravy'!$G14&amp;'A2.1 Intenzita dopravy'!$E$19,$E$69:$E$136,0),MATCH(AD$21,$B$68:$L$68,1)+1))^(1/5)*AE30,(INDEX($B$69:$L$136,MATCH('A2 Intenzita dopravy'!$F14&amp;'A2 Intenzita dopravy'!$G14&amp;'A2.1 Intenzita dopravy'!$E$19,$E$69:$E$136,0),MATCH(AD$21,$B$68:$L$68,1)+1)/INDEX($B$69:$L$136,MATCH('A2 Intenzita dopravy'!$F14&amp;'A2 Intenzita dopravy'!$G14&amp;'A2.1 Intenzita dopravy'!$E$19,$E$69:$E$136,0),MATCH(AD$21,$B$68:$L$68,1)))^(1/5)*AC30))),0)</f>
        <v>0</v>
      </c>
      <c r="AE30" s="30">
        <f>IFERROR(IF(AE$21='A2 Intenzita dopravy'!$H$5,'A2 Intenzita dopravy'!$H14,IF(AE$21&gt;=MAX($F$68:$L$68),AD30/AC30*AD30,IF(AE$21&lt;'A2 Intenzita dopravy'!$H$5,(INDEX($B$69:$L$136,MATCH('A2 Intenzita dopravy'!$F14&amp;'A2 Intenzita dopravy'!$G14&amp;'A2.1 Intenzita dopravy'!$E$19,$E$69:$E$136,0),MATCH(AE$21,$B$68:$L$68,1))/INDEX($B$69:$L$136,MATCH('A2 Intenzita dopravy'!$F14&amp;'A2 Intenzita dopravy'!$G14&amp;'A2.1 Intenzita dopravy'!$E$19,$E$69:$E$136,0),MATCH(AE$21,$B$68:$L$68,1)+1))^(1/5)*AF30,(INDEX($B$69:$L$136,MATCH('A2 Intenzita dopravy'!$F14&amp;'A2 Intenzita dopravy'!$G14&amp;'A2.1 Intenzita dopravy'!$E$19,$E$69:$E$136,0),MATCH(AE$21,$B$68:$L$68,1)+1)/INDEX($B$69:$L$136,MATCH('A2 Intenzita dopravy'!$F14&amp;'A2 Intenzita dopravy'!$G14&amp;'A2.1 Intenzita dopravy'!$E$19,$E$69:$E$136,0),MATCH(AE$21,$B$68:$L$68,1)))^(1/5)*AD30))),0)</f>
        <v>0</v>
      </c>
      <c r="AF30" s="30">
        <f>IFERROR(IF(AF$21='A2 Intenzita dopravy'!$H$5,'A2 Intenzita dopravy'!$H14,IF(AF$21&gt;=MAX($F$68:$L$68),AE30/AD30*AE30,IF(AF$21&lt;'A2 Intenzita dopravy'!$H$5,(INDEX($B$69:$L$136,MATCH('A2 Intenzita dopravy'!$F14&amp;'A2 Intenzita dopravy'!$G14&amp;'A2.1 Intenzita dopravy'!$E$19,$E$69:$E$136,0),MATCH(AF$21,$B$68:$L$68,1))/INDEX($B$69:$L$136,MATCH('A2 Intenzita dopravy'!$F14&amp;'A2 Intenzita dopravy'!$G14&amp;'A2.1 Intenzita dopravy'!$E$19,$E$69:$E$136,0),MATCH(AF$21,$B$68:$L$68,1)+1))^(1/5)*AG30,(INDEX($B$69:$L$136,MATCH('A2 Intenzita dopravy'!$F14&amp;'A2 Intenzita dopravy'!$G14&amp;'A2.1 Intenzita dopravy'!$E$19,$E$69:$E$136,0),MATCH(AF$21,$B$68:$L$68,1)+1)/INDEX($B$69:$L$136,MATCH('A2 Intenzita dopravy'!$F14&amp;'A2 Intenzita dopravy'!$G14&amp;'A2.1 Intenzita dopravy'!$E$19,$E$69:$E$136,0),MATCH(AF$21,$B$68:$L$68,1)))^(1/5)*AE30))),0)</f>
        <v>0</v>
      </c>
      <c r="AG30" s="30">
        <f>IFERROR(IF(AG$21='A2 Intenzita dopravy'!$H$5,'A2 Intenzita dopravy'!$H14,IF(AG$21&gt;=MAX($F$68:$L$68),AF30/AE30*AF30,IF(AG$21&lt;'A2 Intenzita dopravy'!$H$5,(INDEX($B$69:$L$136,MATCH('A2 Intenzita dopravy'!$F14&amp;'A2 Intenzita dopravy'!$G14&amp;'A2.1 Intenzita dopravy'!$E$19,$E$69:$E$136,0),MATCH(AG$21,$B$68:$L$68,1))/INDEX($B$69:$L$136,MATCH('A2 Intenzita dopravy'!$F14&amp;'A2 Intenzita dopravy'!$G14&amp;'A2.1 Intenzita dopravy'!$E$19,$E$69:$E$136,0),MATCH(AG$21,$B$68:$L$68,1)+1))^(1/5)*AH30,(INDEX($B$69:$L$136,MATCH('A2 Intenzita dopravy'!$F14&amp;'A2 Intenzita dopravy'!$G14&amp;'A2.1 Intenzita dopravy'!$E$19,$E$69:$E$136,0),MATCH(AG$21,$B$68:$L$68,1)+1)/INDEX($B$69:$L$136,MATCH('A2 Intenzita dopravy'!$F14&amp;'A2 Intenzita dopravy'!$G14&amp;'A2.1 Intenzita dopravy'!$E$19,$E$69:$E$136,0),MATCH(AG$21,$B$68:$L$68,1)))^(1/5)*AF30))),0)</f>
        <v>0</v>
      </c>
      <c r="AH30" s="30">
        <f>IFERROR(IF(AH$21='A2 Intenzita dopravy'!$H$5,'A2 Intenzita dopravy'!$H14,IF(AH$21&gt;=MAX($F$68:$L$68),AG30/AF30*AG30,IF(AH$21&lt;'A2 Intenzita dopravy'!$H$5,(INDEX($B$69:$L$136,MATCH('A2 Intenzita dopravy'!$F14&amp;'A2 Intenzita dopravy'!$G14&amp;'A2.1 Intenzita dopravy'!$E$19,$E$69:$E$136,0),MATCH(AH$21,$B$68:$L$68,1))/INDEX($B$69:$L$136,MATCH('A2 Intenzita dopravy'!$F14&amp;'A2 Intenzita dopravy'!$G14&amp;'A2.1 Intenzita dopravy'!$E$19,$E$69:$E$136,0),MATCH(AH$21,$B$68:$L$68,1)+1))^(1/5)*AI30,(INDEX($B$69:$L$136,MATCH('A2 Intenzita dopravy'!$F14&amp;'A2 Intenzita dopravy'!$G14&amp;'A2.1 Intenzita dopravy'!$E$19,$E$69:$E$136,0),MATCH(AH$21,$B$68:$L$68,1)+1)/INDEX($B$69:$L$136,MATCH('A2 Intenzita dopravy'!$F14&amp;'A2 Intenzita dopravy'!$G14&amp;'A2.1 Intenzita dopravy'!$E$19,$E$69:$E$136,0),MATCH(AH$21,$B$68:$L$68,1)))^(1/5)*AG30))),0)</f>
        <v>0</v>
      </c>
      <c r="AI30" s="30">
        <f>IFERROR(IF(AI$21='A2 Intenzita dopravy'!$H$5,'A2 Intenzita dopravy'!$H14,IF(AI$21&gt;=MAX($F$68:$L$68),AH30/AG30*AH30,IF(AI$21&lt;'A2 Intenzita dopravy'!$H$5,(INDEX($B$69:$L$136,MATCH('A2 Intenzita dopravy'!$F14&amp;'A2 Intenzita dopravy'!$G14&amp;'A2.1 Intenzita dopravy'!$E$19,$E$69:$E$136,0),MATCH(AI$21,$B$68:$L$68,1))/INDEX($B$69:$L$136,MATCH('A2 Intenzita dopravy'!$F14&amp;'A2 Intenzita dopravy'!$G14&amp;'A2.1 Intenzita dopravy'!$E$19,$E$69:$E$136,0),MATCH(AI$21,$B$68:$L$68,1)+1))^(1/5)*AJ30,(INDEX($B$69:$L$136,MATCH('A2 Intenzita dopravy'!$F14&amp;'A2 Intenzita dopravy'!$G14&amp;'A2.1 Intenzita dopravy'!$E$19,$E$69:$E$136,0),MATCH(AI$21,$B$68:$L$68,1)+1)/INDEX($B$69:$L$136,MATCH('A2 Intenzita dopravy'!$F14&amp;'A2 Intenzita dopravy'!$G14&amp;'A2.1 Intenzita dopravy'!$E$19,$E$69:$E$136,0),MATCH(AI$21,$B$68:$L$68,1)))^(1/5)*AH30))),0)</f>
        <v>0</v>
      </c>
      <c r="AJ30" s="30">
        <f>IFERROR(IF(AJ$21='A2 Intenzita dopravy'!$H$5,'A2 Intenzita dopravy'!$H14,IF(AJ$21&gt;=MAX($F$68:$L$68),AI30/AH30*AI30,IF(AJ$21&lt;'A2 Intenzita dopravy'!$H$5,(INDEX($B$69:$L$136,MATCH('A2 Intenzita dopravy'!$F14&amp;'A2 Intenzita dopravy'!$G14&amp;'A2.1 Intenzita dopravy'!$E$19,$E$69:$E$136,0),MATCH(AJ$21,$B$68:$L$68,1))/INDEX($B$69:$L$136,MATCH('A2 Intenzita dopravy'!$F14&amp;'A2 Intenzita dopravy'!$G14&amp;'A2.1 Intenzita dopravy'!$E$19,$E$69:$E$136,0),MATCH(AJ$21,$B$68:$L$68,1)+1))^(1/5)*AK30,(INDEX($B$69:$L$136,MATCH('A2 Intenzita dopravy'!$F14&amp;'A2 Intenzita dopravy'!$G14&amp;'A2.1 Intenzita dopravy'!$E$19,$E$69:$E$136,0),MATCH(AJ$21,$B$68:$L$68,1)+1)/INDEX($B$69:$L$136,MATCH('A2 Intenzita dopravy'!$F14&amp;'A2 Intenzita dopravy'!$G14&amp;'A2.1 Intenzita dopravy'!$E$19,$E$69:$E$136,0),MATCH(AJ$21,$B$68:$L$68,1)))^(1/5)*AI30))),0)</f>
        <v>0</v>
      </c>
      <c r="AK30" s="30">
        <f>IFERROR(IF(AK$21='A2 Intenzita dopravy'!$H$5,'A2 Intenzita dopravy'!$H14,IF(AK$21&gt;=MAX($F$68:$L$68),AJ30/AI30*AJ30,IF(AK$21&lt;'A2 Intenzita dopravy'!$H$5,(INDEX($B$69:$L$136,MATCH('A2 Intenzita dopravy'!$F14&amp;'A2 Intenzita dopravy'!$G14&amp;'A2.1 Intenzita dopravy'!$E$19,$E$69:$E$136,0),MATCH(AK$21,$B$68:$L$68,1))/INDEX($B$69:$L$136,MATCH('A2 Intenzita dopravy'!$F14&amp;'A2 Intenzita dopravy'!$G14&amp;'A2.1 Intenzita dopravy'!$E$19,$E$69:$E$136,0),MATCH(AK$21,$B$68:$L$68,1)+1))^(1/5)*AL30,(INDEX($B$69:$L$136,MATCH('A2 Intenzita dopravy'!$F14&amp;'A2 Intenzita dopravy'!$G14&amp;'A2.1 Intenzita dopravy'!$E$19,$E$69:$E$136,0),MATCH(AK$21,$B$68:$L$68,1)+1)/INDEX($B$69:$L$136,MATCH('A2 Intenzita dopravy'!$F14&amp;'A2 Intenzita dopravy'!$G14&amp;'A2.1 Intenzita dopravy'!$E$19,$E$69:$E$136,0),MATCH(AK$21,$B$68:$L$68,1)))^(1/5)*AJ30))),0)</f>
        <v>0</v>
      </c>
      <c r="AL30" s="30">
        <f>IFERROR(IF(AL$21='A2 Intenzita dopravy'!$H$5,'A2 Intenzita dopravy'!$H14,IF(AL$21&gt;=MAX($F$68:$L$68),AK30/AJ30*AK30,IF(AL$21&lt;'A2 Intenzita dopravy'!$H$5,(INDEX($B$69:$L$136,MATCH('A2 Intenzita dopravy'!$F14&amp;'A2 Intenzita dopravy'!$G14&amp;'A2.1 Intenzita dopravy'!$E$19,$E$69:$E$136,0),MATCH(AL$21,$B$68:$L$68,1))/INDEX($B$69:$L$136,MATCH('A2 Intenzita dopravy'!$F14&amp;'A2 Intenzita dopravy'!$G14&amp;'A2.1 Intenzita dopravy'!$E$19,$E$69:$E$136,0),MATCH(AL$21,$B$68:$L$68,1)+1))^(1/5)*AM30,(INDEX($B$69:$L$136,MATCH('A2 Intenzita dopravy'!$F14&amp;'A2 Intenzita dopravy'!$G14&amp;'A2.1 Intenzita dopravy'!$E$19,$E$69:$E$136,0),MATCH(AL$21,$B$68:$L$68,1)+1)/INDEX($B$69:$L$136,MATCH('A2 Intenzita dopravy'!$F14&amp;'A2 Intenzita dopravy'!$G14&amp;'A2.1 Intenzita dopravy'!$E$19,$E$69:$E$136,0),MATCH(AL$21,$B$68:$L$68,1)))^(1/5)*AK30))),0)</f>
        <v>0</v>
      </c>
      <c r="AM30" s="30">
        <f>IFERROR(IF(AM$21='A2 Intenzita dopravy'!$H$5,'A2 Intenzita dopravy'!$H14,IF(AM$21&gt;=MAX($F$68:$L$68),AL30/AK30*AL30,IF(AM$21&lt;'A2 Intenzita dopravy'!$H$5,(INDEX($B$69:$L$136,MATCH('A2 Intenzita dopravy'!$F14&amp;'A2 Intenzita dopravy'!$G14&amp;'A2.1 Intenzita dopravy'!$E$19,$E$69:$E$136,0),MATCH(AM$21,$B$68:$L$68,1))/INDEX($B$69:$L$136,MATCH('A2 Intenzita dopravy'!$F14&amp;'A2 Intenzita dopravy'!$G14&amp;'A2.1 Intenzita dopravy'!$E$19,$E$69:$E$136,0),MATCH(AM$21,$B$68:$L$68,1)+1))^(1/5)*AN30,(INDEX($B$69:$L$136,MATCH('A2 Intenzita dopravy'!$F14&amp;'A2 Intenzita dopravy'!$G14&amp;'A2.1 Intenzita dopravy'!$E$19,$E$69:$E$136,0),MATCH(AM$21,$B$68:$L$68,1)+1)/INDEX($B$69:$L$136,MATCH('A2 Intenzita dopravy'!$F14&amp;'A2 Intenzita dopravy'!$G14&amp;'A2.1 Intenzita dopravy'!$E$19,$E$69:$E$136,0),MATCH(AM$21,$B$68:$L$68,1)))^(1/5)*AL30))),0)</f>
        <v>0</v>
      </c>
      <c r="AN30" s="30">
        <f>IFERROR(IF(AN$21='A2 Intenzita dopravy'!$H$5,'A2 Intenzita dopravy'!$H14,IF(AN$21&gt;=MAX($F$68:$L$68),AM30/AL30*AM30,IF(AN$21&lt;'A2 Intenzita dopravy'!$H$5,(INDEX($B$69:$L$136,MATCH('A2 Intenzita dopravy'!$F14&amp;'A2 Intenzita dopravy'!$G14&amp;'A2.1 Intenzita dopravy'!$E$19,$E$69:$E$136,0),MATCH(AN$21,$B$68:$L$68,1))/INDEX($B$69:$L$136,MATCH('A2 Intenzita dopravy'!$F14&amp;'A2 Intenzita dopravy'!$G14&amp;'A2.1 Intenzita dopravy'!$E$19,$E$69:$E$136,0),MATCH(AN$21,$B$68:$L$68,1)+1))^(1/5)*AO30,(INDEX($B$69:$L$136,MATCH('A2 Intenzita dopravy'!$F14&amp;'A2 Intenzita dopravy'!$G14&amp;'A2.1 Intenzita dopravy'!$E$19,$E$69:$E$136,0),MATCH(AN$21,$B$68:$L$68,1)+1)/INDEX($B$69:$L$136,MATCH('A2 Intenzita dopravy'!$F14&amp;'A2 Intenzita dopravy'!$G14&amp;'A2.1 Intenzita dopravy'!$E$19,$E$69:$E$136,0),MATCH(AN$21,$B$68:$L$68,1)))^(1/5)*AM30))),0)</f>
        <v>0</v>
      </c>
      <c r="AO30" s="30">
        <f>IFERROR(IF(AO$21='A2 Intenzita dopravy'!$H$5,'A2 Intenzita dopravy'!$H14,IF(AO$21&gt;=MAX($F$68:$L$68),AN30/AM30*AN30,IF(AO$21&lt;'A2 Intenzita dopravy'!$H$5,(INDEX($B$69:$L$136,MATCH('A2 Intenzita dopravy'!$F14&amp;'A2 Intenzita dopravy'!$G14&amp;'A2.1 Intenzita dopravy'!$E$19,$E$69:$E$136,0),MATCH(AO$21,$B$68:$L$68,1))/INDEX($B$69:$L$136,MATCH('A2 Intenzita dopravy'!$F14&amp;'A2 Intenzita dopravy'!$G14&amp;'A2.1 Intenzita dopravy'!$E$19,$E$69:$E$136,0),MATCH(AO$21,$B$68:$L$68,1)+1))^(1/5)*AP30,(INDEX($B$69:$L$136,MATCH('A2 Intenzita dopravy'!$F14&amp;'A2 Intenzita dopravy'!$G14&amp;'A2.1 Intenzita dopravy'!$E$19,$E$69:$E$136,0),MATCH(AO$21,$B$68:$L$68,1)+1)/INDEX($B$69:$L$136,MATCH('A2 Intenzita dopravy'!$F14&amp;'A2 Intenzita dopravy'!$G14&amp;'A2.1 Intenzita dopravy'!$E$19,$E$69:$E$136,0),MATCH(AO$21,$B$68:$L$68,1)))^(1/5)*AN30))),0)</f>
        <v>0</v>
      </c>
      <c r="AP30" s="30">
        <f>IFERROR(IF(AP$21='A2 Intenzita dopravy'!$H$5,'A2 Intenzita dopravy'!$H14,IF(AP$21&gt;=MAX($F$68:$L$68),AO30/AN30*AO30,IF(AP$21&lt;'A2 Intenzita dopravy'!$H$5,(INDEX($B$69:$L$136,MATCH('A2 Intenzita dopravy'!$F14&amp;'A2 Intenzita dopravy'!$G14&amp;'A2.1 Intenzita dopravy'!$E$19,$E$69:$E$136,0),MATCH(AP$21,$B$68:$L$68,1))/INDEX($B$69:$L$136,MATCH('A2 Intenzita dopravy'!$F14&amp;'A2 Intenzita dopravy'!$G14&amp;'A2.1 Intenzita dopravy'!$E$19,$E$69:$E$136,0),MATCH(AP$21,$B$68:$L$68,1)+1))^(1/5)*AQ30,(INDEX($B$69:$L$136,MATCH('A2 Intenzita dopravy'!$F14&amp;'A2 Intenzita dopravy'!$G14&amp;'A2.1 Intenzita dopravy'!$E$19,$E$69:$E$136,0),MATCH(AP$21,$B$68:$L$68,1)+1)/INDEX($B$69:$L$136,MATCH('A2 Intenzita dopravy'!$F14&amp;'A2 Intenzita dopravy'!$G14&amp;'A2.1 Intenzita dopravy'!$E$19,$E$69:$E$136,0),MATCH(AP$21,$B$68:$L$68,1)))^(1/5)*AO30))),0)</f>
        <v>0</v>
      </c>
      <c r="AQ30" s="30">
        <f>IFERROR(IF(AQ$21='A2 Intenzita dopravy'!$H$5,'A2 Intenzita dopravy'!$H14,IF(AQ$21&gt;=MAX($F$68:$L$68),AP30/AO30*AP30,IF(AQ$21&lt;'A2 Intenzita dopravy'!$H$5,(INDEX($B$69:$L$136,MATCH('A2 Intenzita dopravy'!$F14&amp;'A2 Intenzita dopravy'!$G14&amp;'A2.1 Intenzita dopravy'!$E$19,$E$69:$E$136,0),MATCH(AQ$21,$B$68:$L$68,1))/INDEX($B$69:$L$136,MATCH('A2 Intenzita dopravy'!$F14&amp;'A2 Intenzita dopravy'!$G14&amp;'A2.1 Intenzita dopravy'!$E$19,$E$69:$E$136,0),MATCH(AQ$21,$B$68:$L$68,1)+1))^(1/5)*AR30,(INDEX($B$69:$L$136,MATCH('A2 Intenzita dopravy'!$F14&amp;'A2 Intenzita dopravy'!$G14&amp;'A2.1 Intenzita dopravy'!$E$19,$E$69:$E$136,0),MATCH(AQ$21,$B$68:$L$68,1)+1)/INDEX($B$69:$L$136,MATCH('A2 Intenzita dopravy'!$F14&amp;'A2 Intenzita dopravy'!$G14&amp;'A2.1 Intenzita dopravy'!$E$19,$E$69:$E$136,0),MATCH(AQ$21,$B$68:$L$68,1)))^(1/5)*AP30))),0)</f>
        <v>0</v>
      </c>
      <c r="AR30" s="30">
        <f>IFERROR(IF(AR$21='A2 Intenzita dopravy'!$H$5,'A2 Intenzita dopravy'!$H14,IF(AR$21&gt;=MAX($F$68:$L$68),AQ30/AP30*AQ30,IF(AR$21&lt;'A2 Intenzita dopravy'!$H$5,(INDEX($B$69:$L$136,MATCH('A2 Intenzita dopravy'!$F14&amp;'A2 Intenzita dopravy'!$G14&amp;'A2.1 Intenzita dopravy'!$E$19,$E$69:$E$136,0),MATCH(AR$21,$B$68:$L$68,1))/INDEX($B$69:$L$136,MATCH('A2 Intenzita dopravy'!$F14&amp;'A2 Intenzita dopravy'!$G14&amp;'A2.1 Intenzita dopravy'!$E$19,$E$69:$E$136,0),MATCH(AR$21,$B$68:$L$68,1)+1))^(1/5)*AS30,(INDEX($B$69:$L$136,MATCH('A2 Intenzita dopravy'!$F14&amp;'A2 Intenzita dopravy'!$G14&amp;'A2.1 Intenzita dopravy'!$E$19,$E$69:$E$136,0),MATCH(AR$21,$B$68:$L$68,1)+1)/INDEX($B$69:$L$136,MATCH('A2 Intenzita dopravy'!$F14&amp;'A2 Intenzita dopravy'!$G14&amp;'A2.1 Intenzita dopravy'!$E$19,$E$69:$E$136,0),MATCH(AR$21,$B$68:$L$68,1)))^(1/5)*AQ30))),0)</f>
        <v>0</v>
      </c>
      <c r="AS30" s="30">
        <f>IFERROR(IF(AS$21='A2 Intenzita dopravy'!$H$5,'A2 Intenzita dopravy'!$H14,IF(AS$21&gt;=MAX($F$68:$L$68),AR30/AQ30*AR30,IF(AS$21&lt;'A2 Intenzita dopravy'!$H$5,(INDEX($B$69:$L$136,MATCH('A2 Intenzita dopravy'!$F14&amp;'A2 Intenzita dopravy'!$G14&amp;'A2.1 Intenzita dopravy'!$E$19,$E$69:$E$136,0),MATCH(AS$21,$B$68:$L$68,1))/INDEX($B$69:$L$136,MATCH('A2 Intenzita dopravy'!$F14&amp;'A2 Intenzita dopravy'!$G14&amp;'A2.1 Intenzita dopravy'!$E$19,$E$69:$E$136,0),MATCH(AS$21,$B$68:$L$68,1)+1))^(1/5)*AT30,(INDEX($B$69:$L$136,MATCH('A2 Intenzita dopravy'!$F14&amp;'A2 Intenzita dopravy'!$G14&amp;'A2.1 Intenzita dopravy'!$E$19,$E$69:$E$136,0),MATCH(AS$21,$B$68:$L$68,1)+1)/INDEX($B$69:$L$136,MATCH('A2 Intenzita dopravy'!$F14&amp;'A2 Intenzita dopravy'!$G14&amp;'A2.1 Intenzita dopravy'!$E$19,$E$69:$E$136,0),MATCH(AS$21,$B$68:$L$68,1)))^(1/5)*AR30))),0)</f>
        <v>0</v>
      </c>
      <c r="AT30" s="30">
        <f>IFERROR(IF(AT$21='A2 Intenzita dopravy'!$H$5,'A2 Intenzita dopravy'!$H14,IF(AT$21&gt;=MAX($F$68:$L$68),AS30/AR30*AS30,IF(AT$21&lt;'A2 Intenzita dopravy'!$H$5,(INDEX($B$69:$L$136,MATCH('A2 Intenzita dopravy'!$F14&amp;'A2 Intenzita dopravy'!$G14&amp;'A2.1 Intenzita dopravy'!$E$19,$E$69:$E$136,0),MATCH(AT$21,$B$68:$L$68,1))/INDEX($B$69:$L$136,MATCH('A2 Intenzita dopravy'!$F14&amp;'A2 Intenzita dopravy'!$G14&amp;'A2.1 Intenzita dopravy'!$E$19,$E$69:$E$136,0),MATCH(AT$21,$B$68:$L$68,1)+1))^(1/5)*AU30,(INDEX($B$69:$L$136,MATCH('A2 Intenzita dopravy'!$F14&amp;'A2 Intenzita dopravy'!$G14&amp;'A2.1 Intenzita dopravy'!$E$19,$E$69:$E$136,0),MATCH(AT$21,$B$68:$L$68,1)+1)/INDEX($B$69:$L$136,MATCH('A2 Intenzita dopravy'!$F14&amp;'A2 Intenzita dopravy'!$G14&amp;'A2.1 Intenzita dopravy'!$E$19,$E$69:$E$136,0),MATCH(AT$21,$B$68:$L$68,1)))^(1/5)*AS30))),0)</f>
        <v>0</v>
      </c>
      <c r="AU30" s="30">
        <f>IFERROR(IF(AU$21='A2 Intenzita dopravy'!$H$5,'A2 Intenzita dopravy'!$H14,IF(AU$21&gt;=MAX($F$68:$L$68),AT30/AS30*AT30,IF(AU$21&lt;'A2 Intenzita dopravy'!$H$5,(INDEX($B$69:$L$136,MATCH('A2 Intenzita dopravy'!$F14&amp;'A2 Intenzita dopravy'!$G14&amp;'A2.1 Intenzita dopravy'!$E$19,$E$69:$E$136,0),MATCH(AU$21,$B$68:$L$68,1))/INDEX($B$69:$L$136,MATCH('A2 Intenzita dopravy'!$F14&amp;'A2 Intenzita dopravy'!$G14&amp;'A2.1 Intenzita dopravy'!$E$19,$E$69:$E$136,0),MATCH(AU$21,$B$68:$L$68,1)+1))^(1/5)*AV30,(INDEX($B$69:$L$136,MATCH('A2 Intenzita dopravy'!$F14&amp;'A2 Intenzita dopravy'!$G14&amp;'A2.1 Intenzita dopravy'!$E$19,$E$69:$E$136,0),MATCH(AU$21,$B$68:$L$68,1)+1)/INDEX($B$69:$L$136,MATCH('A2 Intenzita dopravy'!$F14&amp;'A2 Intenzita dopravy'!$G14&amp;'A2.1 Intenzita dopravy'!$E$19,$E$69:$E$136,0),MATCH(AU$21,$B$68:$L$68,1)))^(1/5)*AT30))),0)</f>
        <v>0</v>
      </c>
      <c r="AV30" s="30">
        <f>IFERROR(IF(AV$21='A2 Intenzita dopravy'!$H$5,'A2 Intenzita dopravy'!$H14,IF(AV$21&gt;=MAX($F$68:$L$68),AU30/AT30*AU30,IF(AV$21&lt;'A2 Intenzita dopravy'!$H$5,(INDEX($B$69:$L$136,MATCH('A2 Intenzita dopravy'!$F14&amp;'A2 Intenzita dopravy'!$G14&amp;'A2.1 Intenzita dopravy'!$E$19,$E$69:$E$136,0),MATCH(AV$21,$B$68:$L$68,1))/INDEX($B$69:$L$136,MATCH('A2 Intenzita dopravy'!$F14&amp;'A2 Intenzita dopravy'!$G14&amp;'A2.1 Intenzita dopravy'!$E$19,$E$69:$E$136,0),MATCH(AV$21,$B$68:$L$68,1)+1))^(1/5)*AW30,(INDEX($B$69:$L$136,MATCH('A2 Intenzita dopravy'!$F14&amp;'A2 Intenzita dopravy'!$G14&amp;'A2.1 Intenzita dopravy'!$E$19,$E$69:$E$136,0),MATCH(AV$21,$B$68:$L$68,1)+1)/INDEX($B$69:$L$136,MATCH('A2 Intenzita dopravy'!$F14&amp;'A2 Intenzita dopravy'!$G14&amp;'A2.1 Intenzita dopravy'!$E$19,$E$69:$E$136,0),MATCH(AV$21,$B$68:$L$68,1)))^(1/5)*AU30))),0)</f>
        <v>0</v>
      </c>
      <c r="AW30" s="30">
        <f>IFERROR(IF(AW$21='A2 Intenzita dopravy'!$H$5,'A2 Intenzita dopravy'!$H14,IF(AW$21&gt;=MAX($F$68:$L$68),AV30/AU30*AV30,IF(AW$21&lt;'A2 Intenzita dopravy'!$H$5,(INDEX($B$69:$L$136,MATCH('A2 Intenzita dopravy'!$F14&amp;'A2 Intenzita dopravy'!$G14&amp;'A2.1 Intenzita dopravy'!$E$19,$E$69:$E$136,0),MATCH(AW$21,$B$68:$L$68,1))/INDEX($B$69:$L$136,MATCH('A2 Intenzita dopravy'!$F14&amp;'A2 Intenzita dopravy'!$G14&amp;'A2.1 Intenzita dopravy'!$E$19,$E$69:$E$136,0),MATCH(AW$21,$B$68:$L$68,1)+1))^(1/5)*AX30,(INDEX($B$69:$L$136,MATCH('A2 Intenzita dopravy'!$F14&amp;'A2 Intenzita dopravy'!$G14&amp;'A2.1 Intenzita dopravy'!$E$19,$E$69:$E$136,0),MATCH(AW$21,$B$68:$L$68,1)+1)/INDEX($B$69:$L$136,MATCH('A2 Intenzita dopravy'!$F14&amp;'A2 Intenzita dopravy'!$G14&amp;'A2.1 Intenzita dopravy'!$E$19,$E$69:$E$136,0),MATCH(AW$21,$B$68:$L$68,1)))^(1/5)*AV30))),0)</f>
        <v>0</v>
      </c>
      <c r="AX30" s="30">
        <f>IFERROR(IF(AX$21='A2 Intenzita dopravy'!$H$5,'A2 Intenzita dopravy'!$H14,IF(AX$21&gt;=MAX($F$68:$L$68),AW30/AV30*AW30,IF(AX$21&lt;'A2 Intenzita dopravy'!$H$5,(INDEX($B$69:$L$136,MATCH('A2 Intenzita dopravy'!$F14&amp;'A2 Intenzita dopravy'!$G14&amp;'A2.1 Intenzita dopravy'!$E$19,$E$69:$E$136,0),MATCH(AX$21,$B$68:$L$68,1))/INDEX($B$69:$L$136,MATCH('A2 Intenzita dopravy'!$F14&amp;'A2 Intenzita dopravy'!$G14&amp;'A2.1 Intenzita dopravy'!$E$19,$E$69:$E$136,0),MATCH(AX$21,$B$68:$L$68,1)+1))^(1/5)*AY30,(INDEX($B$69:$L$136,MATCH('A2 Intenzita dopravy'!$F14&amp;'A2 Intenzita dopravy'!$G14&amp;'A2.1 Intenzita dopravy'!$E$19,$E$69:$E$136,0),MATCH(AX$21,$B$68:$L$68,1)+1)/INDEX($B$69:$L$136,MATCH('A2 Intenzita dopravy'!$F14&amp;'A2 Intenzita dopravy'!$G14&amp;'A2.1 Intenzita dopravy'!$E$19,$E$69:$E$136,0),MATCH(AX$21,$B$68:$L$68,1)))^(1/5)*AW30))),0)</f>
        <v>0</v>
      </c>
      <c r="AY30" s="30">
        <f>IFERROR(IF(AY$21='A2 Intenzita dopravy'!$H$5,'A2 Intenzita dopravy'!$H14,IF(AY$21&gt;=MAX($F$68:$L$68),AX30/AW30*AX30,IF(AY$21&lt;'A2 Intenzita dopravy'!$H$5,(INDEX($B$69:$L$136,MATCH('A2 Intenzita dopravy'!$F14&amp;'A2 Intenzita dopravy'!$G14&amp;'A2.1 Intenzita dopravy'!$E$19,$E$69:$E$136,0),MATCH(AY$21,$B$68:$L$68,1))/INDEX($B$69:$L$136,MATCH('A2 Intenzita dopravy'!$F14&amp;'A2 Intenzita dopravy'!$G14&amp;'A2.1 Intenzita dopravy'!$E$19,$E$69:$E$136,0),MATCH(AY$21,$B$68:$L$68,1)+1))^(1/5)*AZ30,(INDEX($B$69:$L$136,MATCH('A2 Intenzita dopravy'!$F14&amp;'A2 Intenzita dopravy'!$G14&amp;'A2.1 Intenzita dopravy'!$E$19,$E$69:$E$136,0),MATCH(AY$21,$B$68:$L$68,1)+1)/INDEX($B$69:$L$136,MATCH('A2 Intenzita dopravy'!$F14&amp;'A2 Intenzita dopravy'!$G14&amp;'A2.1 Intenzita dopravy'!$E$19,$E$69:$E$136,0),MATCH(AY$21,$B$68:$L$68,1)))^(1/5)*AX30))),0)</f>
        <v>0</v>
      </c>
      <c r="AZ30" s="30">
        <f>IFERROR(IF(AZ$21='A2 Intenzita dopravy'!$H$5,'A2 Intenzita dopravy'!$H14,IF(AZ$21&gt;=MAX($F$68:$L$68),AY30/AX30*AY30,IF(AZ$21&lt;'A2 Intenzita dopravy'!$H$5,(INDEX($B$69:$L$136,MATCH('A2 Intenzita dopravy'!$F14&amp;'A2 Intenzita dopravy'!$G14&amp;'A2.1 Intenzita dopravy'!$E$19,$E$69:$E$136,0),MATCH(AZ$21,$B$68:$L$68,1))/INDEX($B$69:$L$136,MATCH('A2 Intenzita dopravy'!$F14&amp;'A2 Intenzita dopravy'!$G14&amp;'A2.1 Intenzita dopravy'!$E$19,$E$69:$E$136,0),MATCH(AZ$21,$B$68:$L$68,1)+1))^(1/5)*BA30,(INDEX($B$69:$L$136,MATCH('A2 Intenzita dopravy'!$F14&amp;'A2 Intenzita dopravy'!$G14&amp;'A2.1 Intenzita dopravy'!$E$19,$E$69:$E$136,0),MATCH(AZ$21,$B$68:$L$68,1)+1)/INDEX($B$69:$L$136,MATCH('A2 Intenzita dopravy'!$F14&amp;'A2 Intenzita dopravy'!$G14&amp;'A2.1 Intenzita dopravy'!$E$19,$E$69:$E$136,0),MATCH(AZ$21,$B$68:$L$68,1)))^(1/5)*AY30))),0)</f>
        <v>0</v>
      </c>
      <c r="BA30" s="30">
        <f>IFERROR(IF(BA$21='A2 Intenzita dopravy'!$H$5,'A2 Intenzita dopravy'!$H14,IF(BA$21&gt;=MAX($F$68:$L$68),AZ30/AY30*AZ30,IF(BA$21&lt;'A2 Intenzita dopravy'!$H$5,(INDEX($B$69:$L$136,MATCH('A2 Intenzita dopravy'!$F14&amp;'A2 Intenzita dopravy'!$G14&amp;'A2.1 Intenzita dopravy'!$E$19,$E$69:$E$136,0),MATCH(BA$21,$B$68:$L$68,1))/INDEX($B$69:$L$136,MATCH('A2 Intenzita dopravy'!$F14&amp;'A2 Intenzita dopravy'!$G14&amp;'A2.1 Intenzita dopravy'!$E$19,$E$69:$E$136,0),MATCH(BA$21,$B$68:$L$68,1)+1))^(1/5)*BB30,(INDEX($B$69:$L$136,MATCH('A2 Intenzita dopravy'!$F14&amp;'A2 Intenzita dopravy'!$G14&amp;'A2.1 Intenzita dopravy'!$E$19,$E$69:$E$136,0),MATCH(BA$21,$B$68:$L$68,1)+1)/INDEX($B$69:$L$136,MATCH('A2 Intenzita dopravy'!$F14&amp;'A2 Intenzita dopravy'!$G14&amp;'A2.1 Intenzita dopravy'!$E$19,$E$69:$E$136,0),MATCH(BA$21,$B$68:$L$68,1)))^(1/5)*AZ30))),0)</f>
        <v>0</v>
      </c>
      <c r="BB30" s="30">
        <f>IFERROR(IF(BB$21='A2 Intenzita dopravy'!$H$5,'A2 Intenzita dopravy'!$H14,IF(BB$21&gt;=MAX($F$68:$L$68),BA30/AZ30*BA30,IF(BB$21&lt;'A2 Intenzita dopravy'!$H$5,(INDEX($B$69:$L$136,MATCH('A2 Intenzita dopravy'!$F14&amp;'A2 Intenzita dopravy'!$G14&amp;'A2.1 Intenzita dopravy'!$E$19,$E$69:$E$136,0),MATCH(BB$21,$B$68:$L$68,1))/INDEX($B$69:$L$136,MATCH('A2 Intenzita dopravy'!$F14&amp;'A2 Intenzita dopravy'!$G14&amp;'A2.1 Intenzita dopravy'!$E$19,$E$69:$E$136,0),MATCH(BB$21,$B$68:$L$68,1)+1))^(1/5)*BC30,(INDEX($B$69:$L$136,MATCH('A2 Intenzita dopravy'!$F14&amp;'A2 Intenzita dopravy'!$G14&amp;'A2.1 Intenzita dopravy'!$E$19,$E$69:$E$136,0),MATCH(BB$21,$B$68:$L$68,1)+1)/INDEX($B$69:$L$136,MATCH('A2 Intenzita dopravy'!$F14&amp;'A2 Intenzita dopravy'!$G14&amp;'A2.1 Intenzita dopravy'!$E$19,$E$69:$E$136,0),MATCH(BB$21,$B$68:$L$68,1)))^(1/5)*BA30))),0)</f>
        <v>0</v>
      </c>
    </row>
    <row r="31" spans="2:54" x14ac:dyDescent="0.2">
      <c r="B31" s="5">
        <v>9</v>
      </c>
      <c r="C31" s="5" t="str">
        <f t="shared" ref="C31" si="10">C15</f>
        <v/>
      </c>
      <c r="D31" s="5" t="str">
        <f t="shared" si="2"/>
        <v/>
      </c>
      <c r="E31" s="30">
        <f>IFERROR(IF(E$21='A2 Intenzita dopravy'!$H$5,'A2 Intenzita dopravy'!$H15,IF(E$21&gt;=MAX($F$68:$L$68),D31/C31*D31,IF(E$21&lt;'A2 Intenzita dopravy'!$H$5,(INDEX($B$69:$L$136,MATCH('A2 Intenzita dopravy'!$F15&amp;'A2 Intenzita dopravy'!$G15&amp;'A2.1 Intenzita dopravy'!$E$19,$E$69:$E$136,0),MATCH(E$21,$B$68:$L$68,1))/INDEX($B$69:$L$136,MATCH('A2 Intenzita dopravy'!$F15&amp;'A2 Intenzita dopravy'!$G15&amp;'A2.1 Intenzita dopravy'!$E$19,$E$69:$E$136,0),MATCH(E$21,$B$68:$L$68,1)+1))^(1/5)*F31,(INDEX($B$69:$L$136,MATCH('A2 Intenzita dopravy'!$F15&amp;'A2 Intenzita dopravy'!$G15&amp;'A2.1 Intenzita dopravy'!$E$19,$E$69:$E$136,0),MATCH(E$21,$B$68:$L$68,1)+1)/INDEX($B$69:$L$136,MATCH('A2 Intenzita dopravy'!$F15&amp;'A2 Intenzita dopravy'!$G15&amp;'A2.1 Intenzita dopravy'!$E$19,$E$69:$E$136,0),MATCH(E$21,$B$68:$L$68,1)))^(1/5)*D31))),0)</f>
        <v>0</v>
      </c>
      <c r="F31" s="30">
        <f>IFERROR(IF(F$21='A2 Intenzita dopravy'!$H$5,'A2 Intenzita dopravy'!$H15,IF(F$21&gt;=MAX($F$68:$L$68),E31/D31*E31,IF(F$21&lt;'A2 Intenzita dopravy'!$H$5,(INDEX($B$69:$L$136,MATCH('A2 Intenzita dopravy'!$F15&amp;'A2 Intenzita dopravy'!$G15&amp;'A2.1 Intenzita dopravy'!$E$19,$E$69:$E$136,0),MATCH(F$21,$B$68:$L$68,1))/INDEX($B$69:$L$136,MATCH('A2 Intenzita dopravy'!$F15&amp;'A2 Intenzita dopravy'!$G15&amp;'A2.1 Intenzita dopravy'!$E$19,$E$69:$E$136,0),MATCH(F$21,$B$68:$L$68,1)+1))^(1/5)*G31,(INDEX($B$69:$L$136,MATCH('A2 Intenzita dopravy'!$F15&amp;'A2 Intenzita dopravy'!$G15&amp;'A2.1 Intenzita dopravy'!$E$19,$E$69:$E$136,0),MATCH(F$21,$B$68:$L$68,1)+1)/INDEX($B$69:$L$136,MATCH('A2 Intenzita dopravy'!$F15&amp;'A2 Intenzita dopravy'!$G15&amp;'A2.1 Intenzita dopravy'!$E$19,$E$69:$E$136,0),MATCH(F$21,$B$68:$L$68,1)))^(1/5)*E31))),0)</f>
        <v>0</v>
      </c>
      <c r="G31" s="30">
        <f>IFERROR(IF(G$21='A2 Intenzita dopravy'!$H$5,'A2 Intenzita dopravy'!$H15,IF(G$21&gt;=MAX($F$68:$L$68),F31/E31*F31,IF(G$21&lt;'A2 Intenzita dopravy'!$H$5,(INDEX($B$69:$L$136,MATCH('A2 Intenzita dopravy'!$F15&amp;'A2 Intenzita dopravy'!$G15&amp;'A2.1 Intenzita dopravy'!$E$19,$E$69:$E$136,0),MATCH(G$21,$B$68:$L$68,1))/INDEX($B$69:$L$136,MATCH('A2 Intenzita dopravy'!$F15&amp;'A2 Intenzita dopravy'!$G15&amp;'A2.1 Intenzita dopravy'!$E$19,$E$69:$E$136,0),MATCH(G$21,$B$68:$L$68,1)+1))^(1/5)*H31,(INDEX($B$69:$L$136,MATCH('A2 Intenzita dopravy'!$F15&amp;'A2 Intenzita dopravy'!$G15&amp;'A2.1 Intenzita dopravy'!$E$19,$E$69:$E$136,0),MATCH(G$21,$B$68:$L$68,1)+1)/INDEX($B$69:$L$136,MATCH('A2 Intenzita dopravy'!$F15&amp;'A2 Intenzita dopravy'!$G15&amp;'A2.1 Intenzita dopravy'!$E$19,$E$69:$E$136,0),MATCH(G$21,$B$68:$L$68,1)))^(1/5)*F31))),0)</f>
        <v>0</v>
      </c>
      <c r="H31" s="30">
        <f>IFERROR(IF(H$21='A2 Intenzita dopravy'!$H$5,'A2 Intenzita dopravy'!$H15,IF(H$21&gt;=MAX($F$68:$L$68),G31/F31*G31,IF(H$21&lt;'A2 Intenzita dopravy'!$H$5,(INDEX($B$69:$L$136,MATCH('A2 Intenzita dopravy'!$F15&amp;'A2 Intenzita dopravy'!$G15&amp;'A2.1 Intenzita dopravy'!$E$19,$E$69:$E$136,0),MATCH(H$21,$B$68:$L$68,1))/INDEX($B$69:$L$136,MATCH('A2 Intenzita dopravy'!$F15&amp;'A2 Intenzita dopravy'!$G15&amp;'A2.1 Intenzita dopravy'!$E$19,$E$69:$E$136,0),MATCH(H$21,$B$68:$L$68,1)+1))^(1/5)*I31,(INDEX($B$69:$L$136,MATCH('A2 Intenzita dopravy'!$F15&amp;'A2 Intenzita dopravy'!$G15&amp;'A2.1 Intenzita dopravy'!$E$19,$E$69:$E$136,0),MATCH(H$21,$B$68:$L$68,1)+1)/INDEX($B$69:$L$136,MATCH('A2 Intenzita dopravy'!$F15&amp;'A2 Intenzita dopravy'!$G15&amp;'A2.1 Intenzita dopravy'!$E$19,$E$69:$E$136,0),MATCH(H$21,$B$68:$L$68,1)))^(1/5)*G31))),0)</f>
        <v>0</v>
      </c>
      <c r="I31" s="30">
        <f>IFERROR(IF(I$21='A2 Intenzita dopravy'!$H$5,'A2 Intenzita dopravy'!$H15,IF(I$21&gt;=MAX($F$68:$L$68),H31/G31*H31,IF(I$21&lt;'A2 Intenzita dopravy'!$H$5,(INDEX($B$69:$L$136,MATCH('A2 Intenzita dopravy'!$F15&amp;'A2 Intenzita dopravy'!$G15&amp;'A2.1 Intenzita dopravy'!$E$19,$E$69:$E$136,0),MATCH(I$21,$B$68:$L$68,1))/INDEX($B$69:$L$136,MATCH('A2 Intenzita dopravy'!$F15&amp;'A2 Intenzita dopravy'!$G15&amp;'A2.1 Intenzita dopravy'!$E$19,$E$69:$E$136,0),MATCH(I$21,$B$68:$L$68,1)+1))^(1/5)*J31,(INDEX($B$69:$L$136,MATCH('A2 Intenzita dopravy'!$F15&amp;'A2 Intenzita dopravy'!$G15&amp;'A2.1 Intenzita dopravy'!$E$19,$E$69:$E$136,0),MATCH(I$21,$B$68:$L$68,1)+1)/INDEX($B$69:$L$136,MATCH('A2 Intenzita dopravy'!$F15&amp;'A2 Intenzita dopravy'!$G15&amp;'A2.1 Intenzita dopravy'!$E$19,$E$69:$E$136,0),MATCH(I$21,$B$68:$L$68,1)))^(1/5)*H31))),0)</f>
        <v>0</v>
      </c>
      <c r="J31" s="30">
        <f>IFERROR(IF(J$21='A2 Intenzita dopravy'!$H$5,'A2 Intenzita dopravy'!$H15,IF(J$21&gt;=MAX($F$68:$L$68),I31/H31*I31,IF(J$21&lt;'A2 Intenzita dopravy'!$H$5,(INDEX($B$69:$L$136,MATCH('A2 Intenzita dopravy'!$F15&amp;'A2 Intenzita dopravy'!$G15&amp;'A2.1 Intenzita dopravy'!$E$19,$E$69:$E$136,0),MATCH(J$21,$B$68:$L$68,1))/INDEX($B$69:$L$136,MATCH('A2 Intenzita dopravy'!$F15&amp;'A2 Intenzita dopravy'!$G15&amp;'A2.1 Intenzita dopravy'!$E$19,$E$69:$E$136,0),MATCH(J$21,$B$68:$L$68,1)+1))^(1/5)*K31,(INDEX($B$69:$L$136,MATCH('A2 Intenzita dopravy'!$F15&amp;'A2 Intenzita dopravy'!$G15&amp;'A2.1 Intenzita dopravy'!$E$19,$E$69:$E$136,0),MATCH(J$21,$B$68:$L$68,1)+1)/INDEX($B$69:$L$136,MATCH('A2 Intenzita dopravy'!$F15&amp;'A2 Intenzita dopravy'!$G15&amp;'A2.1 Intenzita dopravy'!$E$19,$E$69:$E$136,0),MATCH(J$21,$B$68:$L$68,1)))^(1/5)*I31))),0)</f>
        <v>0</v>
      </c>
      <c r="K31" s="30">
        <f>IFERROR(IF(K$21='A2 Intenzita dopravy'!$H$5,'A2 Intenzita dopravy'!$H15,IF(K$21&gt;=MAX($F$68:$L$68),J31/I31*J31,IF(K$21&lt;'A2 Intenzita dopravy'!$H$5,(INDEX($B$69:$L$136,MATCH('A2 Intenzita dopravy'!$F15&amp;'A2 Intenzita dopravy'!$G15&amp;'A2.1 Intenzita dopravy'!$E$19,$E$69:$E$136,0),MATCH(K$21,$B$68:$L$68,1))/INDEX($B$69:$L$136,MATCH('A2 Intenzita dopravy'!$F15&amp;'A2 Intenzita dopravy'!$G15&amp;'A2.1 Intenzita dopravy'!$E$19,$E$69:$E$136,0),MATCH(K$21,$B$68:$L$68,1)+1))^(1/5)*L31,(INDEX($B$69:$L$136,MATCH('A2 Intenzita dopravy'!$F15&amp;'A2 Intenzita dopravy'!$G15&amp;'A2.1 Intenzita dopravy'!$E$19,$E$69:$E$136,0),MATCH(K$21,$B$68:$L$68,1)+1)/INDEX($B$69:$L$136,MATCH('A2 Intenzita dopravy'!$F15&amp;'A2 Intenzita dopravy'!$G15&amp;'A2.1 Intenzita dopravy'!$E$19,$E$69:$E$136,0),MATCH(K$21,$B$68:$L$68,1)))^(1/5)*J31))),0)</f>
        <v>0</v>
      </c>
      <c r="L31" s="30">
        <f>IFERROR(IF(L$21='A2 Intenzita dopravy'!$H$5,'A2 Intenzita dopravy'!$H15,IF(L$21&gt;=MAX($F$68:$L$68),K31/J31*K31,IF(L$21&lt;'A2 Intenzita dopravy'!$H$5,(INDEX($B$69:$L$136,MATCH('A2 Intenzita dopravy'!$F15&amp;'A2 Intenzita dopravy'!$G15&amp;'A2.1 Intenzita dopravy'!$E$19,$E$69:$E$136,0),MATCH(L$21,$B$68:$L$68,1))/INDEX($B$69:$L$136,MATCH('A2 Intenzita dopravy'!$F15&amp;'A2 Intenzita dopravy'!$G15&amp;'A2.1 Intenzita dopravy'!$E$19,$E$69:$E$136,0),MATCH(L$21,$B$68:$L$68,1)+1))^(1/5)*M31,(INDEX($B$69:$L$136,MATCH('A2 Intenzita dopravy'!$F15&amp;'A2 Intenzita dopravy'!$G15&amp;'A2.1 Intenzita dopravy'!$E$19,$E$69:$E$136,0),MATCH(L$21,$B$68:$L$68,1)+1)/INDEX($B$69:$L$136,MATCH('A2 Intenzita dopravy'!$F15&amp;'A2 Intenzita dopravy'!$G15&amp;'A2.1 Intenzita dopravy'!$E$19,$E$69:$E$136,0),MATCH(L$21,$B$68:$L$68,1)))^(1/5)*K31))),0)</f>
        <v>0</v>
      </c>
      <c r="M31" s="30">
        <f>IFERROR(IF(M$21='A2 Intenzita dopravy'!$H$5,'A2 Intenzita dopravy'!$H15,IF(M$21&gt;=MAX($F$68:$L$68),L31/K31*L31,IF(M$21&lt;'A2 Intenzita dopravy'!$H$5,(INDEX($B$69:$L$136,MATCH('A2 Intenzita dopravy'!$F15&amp;'A2 Intenzita dopravy'!$G15&amp;'A2.1 Intenzita dopravy'!$E$19,$E$69:$E$136,0),MATCH(M$21,$B$68:$L$68,1))/INDEX($B$69:$L$136,MATCH('A2 Intenzita dopravy'!$F15&amp;'A2 Intenzita dopravy'!$G15&amp;'A2.1 Intenzita dopravy'!$E$19,$E$69:$E$136,0),MATCH(M$21,$B$68:$L$68,1)+1))^(1/5)*N31,(INDEX($B$69:$L$136,MATCH('A2 Intenzita dopravy'!$F15&amp;'A2 Intenzita dopravy'!$G15&amp;'A2.1 Intenzita dopravy'!$E$19,$E$69:$E$136,0),MATCH(M$21,$B$68:$L$68,1)+1)/INDEX($B$69:$L$136,MATCH('A2 Intenzita dopravy'!$F15&amp;'A2 Intenzita dopravy'!$G15&amp;'A2.1 Intenzita dopravy'!$E$19,$E$69:$E$136,0),MATCH(M$21,$B$68:$L$68,1)))^(1/5)*L31))),0)</f>
        <v>0</v>
      </c>
      <c r="N31" s="30">
        <f>IFERROR(IF(N$21='A2 Intenzita dopravy'!$H$5,'A2 Intenzita dopravy'!$H15,IF(N$21&gt;=MAX($F$68:$L$68),M31/L31*M31,IF(N$21&lt;'A2 Intenzita dopravy'!$H$5,(INDEX($B$69:$L$136,MATCH('A2 Intenzita dopravy'!$F15&amp;'A2 Intenzita dopravy'!$G15&amp;'A2.1 Intenzita dopravy'!$E$19,$E$69:$E$136,0),MATCH(N$21,$B$68:$L$68,1))/INDEX($B$69:$L$136,MATCH('A2 Intenzita dopravy'!$F15&amp;'A2 Intenzita dopravy'!$G15&amp;'A2.1 Intenzita dopravy'!$E$19,$E$69:$E$136,0),MATCH(N$21,$B$68:$L$68,1)+1))^(1/5)*O31,(INDEX($B$69:$L$136,MATCH('A2 Intenzita dopravy'!$F15&amp;'A2 Intenzita dopravy'!$G15&amp;'A2.1 Intenzita dopravy'!$E$19,$E$69:$E$136,0),MATCH(N$21,$B$68:$L$68,1)+1)/INDEX($B$69:$L$136,MATCH('A2 Intenzita dopravy'!$F15&amp;'A2 Intenzita dopravy'!$G15&amp;'A2.1 Intenzita dopravy'!$E$19,$E$69:$E$136,0),MATCH(N$21,$B$68:$L$68,1)))^(1/5)*M31))),0)</f>
        <v>0</v>
      </c>
      <c r="O31" s="30">
        <f>IFERROR(IF(O$21='A2 Intenzita dopravy'!$H$5,'A2 Intenzita dopravy'!$H15,IF(O$21&gt;=MAX($F$68:$L$68),N31/M31*N31,IF(O$21&lt;'A2 Intenzita dopravy'!$H$5,(INDEX($B$69:$L$136,MATCH('A2 Intenzita dopravy'!$F15&amp;'A2 Intenzita dopravy'!$G15&amp;'A2.1 Intenzita dopravy'!$E$19,$E$69:$E$136,0),MATCH(O$21,$B$68:$L$68,1))/INDEX($B$69:$L$136,MATCH('A2 Intenzita dopravy'!$F15&amp;'A2 Intenzita dopravy'!$G15&amp;'A2.1 Intenzita dopravy'!$E$19,$E$69:$E$136,0),MATCH(O$21,$B$68:$L$68,1)+1))^(1/5)*P31,(INDEX($B$69:$L$136,MATCH('A2 Intenzita dopravy'!$F15&amp;'A2 Intenzita dopravy'!$G15&amp;'A2.1 Intenzita dopravy'!$E$19,$E$69:$E$136,0),MATCH(O$21,$B$68:$L$68,1)+1)/INDEX($B$69:$L$136,MATCH('A2 Intenzita dopravy'!$F15&amp;'A2 Intenzita dopravy'!$G15&amp;'A2.1 Intenzita dopravy'!$E$19,$E$69:$E$136,0),MATCH(O$21,$B$68:$L$68,1)))^(1/5)*N31))),0)</f>
        <v>0</v>
      </c>
      <c r="P31" s="30">
        <f>IFERROR(IF(P$21='A2 Intenzita dopravy'!$H$5,'A2 Intenzita dopravy'!$H15,IF(P$21&gt;=MAX($F$68:$L$68),O31/N31*O31,IF(P$21&lt;'A2 Intenzita dopravy'!$H$5,(INDEX($B$69:$L$136,MATCH('A2 Intenzita dopravy'!$F15&amp;'A2 Intenzita dopravy'!$G15&amp;'A2.1 Intenzita dopravy'!$E$19,$E$69:$E$136,0),MATCH(P$21,$B$68:$L$68,1))/INDEX($B$69:$L$136,MATCH('A2 Intenzita dopravy'!$F15&amp;'A2 Intenzita dopravy'!$G15&amp;'A2.1 Intenzita dopravy'!$E$19,$E$69:$E$136,0),MATCH(P$21,$B$68:$L$68,1)+1))^(1/5)*Q31,(INDEX($B$69:$L$136,MATCH('A2 Intenzita dopravy'!$F15&amp;'A2 Intenzita dopravy'!$G15&amp;'A2.1 Intenzita dopravy'!$E$19,$E$69:$E$136,0),MATCH(P$21,$B$68:$L$68,1)+1)/INDEX($B$69:$L$136,MATCH('A2 Intenzita dopravy'!$F15&amp;'A2 Intenzita dopravy'!$G15&amp;'A2.1 Intenzita dopravy'!$E$19,$E$69:$E$136,0),MATCH(P$21,$B$68:$L$68,1)))^(1/5)*O31))),0)</f>
        <v>0</v>
      </c>
      <c r="Q31" s="30">
        <f>IFERROR(IF(Q$21='A2 Intenzita dopravy'!$H$5,'A2 Intenzita dopravy'!$H15,IF(Q$21&gt;=MAX($F$68:$L$68),P31/O31*P31,IF(Q$21&lt;'A2 Intenzita dopravy'!$H$5,(INDEX($B$69:$L$136,MATCH('A2 Intenzita dopravy'!$F15&amp;'A2 Intenzita dopravy'!$G15&amp;'A2.1 Intenzita dopravy'!$E$19,$E$69:$E$136,0),MATCH(Q$21,$B$68:$L$68,1))/INDEX($B$69:$L$136,MATCH('A2 Intenzita dopravy'!$F15&amp;'A2 Intenzita dopravy'!$G15&amp;'A2.1 Intenzita dopravy'!$E$19,$E$69:$E$136,0),MATCH(Q$21,$B$68:$L$68,1)+1))^(1/5)*R31,(INDEX($B$69:$L$136,MATCH('A2 Intenzita dopravy'!$F15&amp;'A2 Intenzita dopravy'!$G15&amp;'A2.1 Intenzita dopravy'!$E$19,$E$69:$E$136,0),MATCH(Q$21,$B$68:$L$68,1)+1)/INDEX($B$69:$L$136,MATCH('A2 Intenzita dopravy'!$F15&amp;'A2 Intenzita dopravy'!$G15&amp;'A2.1 Intenzita dopravy'!$E$19,$E$69:$E$136,0),MATCH(Q$21,$B$68:$L$68,1)))^(1/5)*P31))),0)</f>
        <v>0</v>
      </c>
      <c r="R31" s="30">
        <f>IFERROR(IF(R$21='A2 Intenzita dopravy'!$H$5,'A2 Intenzita dopravy'!$H15,IF(R$21&gt;=MAX($F$68:$L$68),Q31/P31*Q31,IF(R$21&lt;'A2 Intenzita dopravy'!$H$5,(INDEX($B$69:$L$136,MATCH('A2 Intenzita dopravy'!$F15&amp;'A2 Intenzita dopravy'!$G15&amp;'A2.1 Intenzita dopravy'!$E$19,$E$69:$E$136,0),MATCH(R$21,$B$68:$L$68,1))/INDEX($B$69:$L$136,MATCH('A2 Intenzita dopravy'!$F15&amp;'A2 Intenzita dopravy'!$G15&amp;'A2.1 Intenzita dopravy'!$E$19,$E$69:$E$136,0),MATCH(R$21,$B$68:$L$68,1)+1))^(1/5)*S31,(INDEX($B$69:$L$136,MATCH('A2 Intenzita dopravy'!$F15&amp;'A2 Intenzita dopravy'!$G15&amp;'A2.1 Intenzita dopravy'!$E$19,$E$69:$E$136,0),MATCH(R$21,$B$68:$L$68,1)+1)/INDEX($B$69:$L$136,MATCH('A2 Intenzita dopravy'!$F15&amp;'A2 Intenzita dopravy'!$G15&amp;'A2.1 Intenzita dopravy'!$E$19,$E$69:$E$136,0),MATCH(R$21,$B$68:$L$68,1)))^(1/5)*Q31))),0)</f>
        <v>0</v>
      </c>
      <c r="S31" s="30">
        <f>IFERROR(IF(S$21='A2 Intenzita dopravy'!$H$5,'A2 Intenzita dopravy'!$H15,IF(S$21&gt;=MAX($F$68:$L$68),R31/Q31*R31,IF(S$21&lt;'A2 Intenzita dopravy'!$H$5,(INDEX($B$69:$L$136,MATCH('A2 Intenzita dopravy'!$F15&amp;'A2 Intenzita dopravy'!$G15&amp;'A2.1 Intenzita dopravy'!$E$19,$E$69:$E$136,0),MATCH(S$21,$B$68:$L$68,1))/INDEX($B$69:$L$136,MATCH('A2 Intenzita dopravy'!$F15&amp;'A2 Intenzita dopravy'!$G15&amp;'A2.1 Intenzita dopravy'!$E$19,$E$69:$E$136,0),MATCH(S$21,$B$68:$L$68,1)+1))^(1/5)*T31,(INDEX($B$69:$L$136,MATCH('A2 Intenzita dopravy'!$F15&amp;'A2 Intenzita dopravy'!$G15&amp;'A2.1 Intenzita dopravy'!$E$19,$E$69:$E$136,0),MATCH(S$21,$B$68:$L$68,1)+1)/INDEX($B$69:$L$136,MATCH('A2 Intenzita dopravy'!$F15&amp;'A2 Intenzita dopravy'!$G15&amp;'A2.1 Intenzita dopravy'!$E$19,$E$69:$E$136,0),MATCH(S$21,$B$68:$L$68,1)))^(1/5)*R31))),0)</f>
        <v>0</v>
      </c>
      <c r="T31" s="30">
        <f>IFERROR(IF(T$21='A2 Intenzita dopravy'!$H$5,'A2 Intenzita dopravy'!$H15,IF(T$21&gt;=MAX($F$68:$L$68),S31/R31*S31,IF(T$21&lt;'A2 Intenzita dopravy'!$H$5,(INDEX($B$69:$L$136,MATCH('A2 Intenzita dopravy'!$F15&amp;'A2 Intenzita dopravy'!$G15&amp;'A2.1 Intenzita dopravy'!$E$19,$E$69:$E$136,0),MATCH(T$21,$B$68:$L$68,1))/INDEX($B$69:$L$136,MATCH('A2 Intenzita dopravy'!$F15&amp;'A2 Intenzita dopravy'!$G15&amp;'A2.1 Intenzita dopravy'!$E$19,$E$69:$E$136,0),MATCH(T$21,$B$68:$L$68,1)+1))^(1/5)*U31,(INDEX($B$69:$L$136,MATCH('A2 Intenzita dopravy'!$F15&amp;'A2 Intenzita dopravy'!$G15&amp;'A2.1 Intenzita dopravy'!$E$19,$E$69:$E$136,0),MATCH(T$21,$B$68:$L$68,1)+1)/INDEX($B$69:$L$136,MATCH('A2 Intenzita dopravy'!$F15&amp;'A2 Intenzita dopravy'!$G15&amp;'A2.1 Intenzita dopravy'!$E$19,$E$69:$E$136,0),MATCH(T$21,$B$68:$L$68,1)))^(1/5)*S31))),0)</f>
        <v>0</v>
      </c>
      <c r="U31" s="30">
        <f>IFERROR(IF(U$21='A2 Intenzita dopravy'!$H$5,'A2 Intenzita dopravy'!$H15,IF(U$21&gt;=MAX($F$68:$L$68),T31/S31*T31,IF(U$21&lt;'A2 Intenzita dopravy'!$H$5,(INDEX($B$69:$L$136,MATCH('A2 Intenzita dopravy'!$F15&amp;'A2 Intenzita dopravy'!$G15&amp;'A2.1 Intenzita dopravy'!$E$19,$E$69:$E$136,0),MATCH(U$21,$B$68:$L$68,1))/INDEX($B$69:$L$136,MATCH('A2 Intenzita dopravy'!$F15&amp;'A2 Intenzita dopravy'!$G15&amp;'A2.1 Intenzita dopravy'!$E$19,$E$69:$E$136,0),MATCH(U$21,$B$68:$L$68,1)+1))^(1/5)*V31,(INDEX($B$69:$L$136,MATCH('A2 Intenzita dopravy'!$F15&amp;'A2 Intenzita dopravy'!$G15&amp;'A2.1 Intenzita dopravy'!$E$19,$E$69:$E$136,0),MATCH(U$21,$B$68:$L$68,1)+1)/INDEX($B$69:$L$136,MATCH('A2 Intenzita dopravy'!$F15&amp;'A2 Intenzita dopravy'!$G15&amp;'A2.1 Intenzita dopravy'!$E$19,$E$69:$E$136,0),MATCH(U$21,$B$68:$L$68,1)))^(1/5)*T31))),0)</f>
        <v>0</v>
      </c>
      <c r="V31" s="30">
        <f>IFERROR(IF(V$21='A2 Intenzita dopravy'!$H$5,'A2 Intenzita dopravy'!$H15,IF(V$21&gt;=MAX($F$68:$L$68),U31/T31*U31,IF(V$21&lt;'A2 Intenzita dopravy'!$H$5,(INDEX($B$69:$L$136,MATCH('A2 Intenzita dopravy'!$F15&amp;'A2 Intenzita dopravy'!$G15&amp;'A2.1 Intenzita dopravy'!$E$19,$E$69:$E$136,0),MATCH(V$21,$B$68:$L$68,1))/INDEX($B$69:$L$136,MATCH('A2 Intenzita dopravy'!$F15&amp;'A2 Intenzita dopravy'!$G15&amp;'A2.1 Intenzita dopravy'!$E$19,$E$69:$E$136,0),MATCH(V$21,$B$68:$L$68,1)+1))^(1/5)*W31,(INDEX($B$69:$L$136,MATCH('A2 Intenzita dopravy'!$F15&amp;'A2 Intenzita dopravy'!$G15&amp;'A2.1 Intenzita dopravy'!$E$19,$E$69:$E$136,0),MATCH(V$21,$B$68:$L$68,1)+1)/INDEX($B$69:$L$136,MATCH('A2 Intenzita dopravy'!$F15&amp;'A2 Intenzita dopravy'!$G15&amp;'A2.1 Intenzita dopravy'!$E$19,$E$69:$E$136,0),MATCH(V$21,$B$68:$L$68,1)))^(1/5)*U31))),0)</f>
        <v>0</v>
      </c>
      <c r="W31" s="30">
        <f>IFERROR(IF(W$21='A2 Intenzita dopravy'!$H$5,'A2 Intenzita dopravy'!$H15,IF(W$21&gt;=MAX($F$68:$L$68),V31/U31*V31,IF(W$21&lt;'A2 Intenzita dopravy'!$H$5,(INDEX($B$69:$L$136,MATCH('A2 Intenzita dopravy'!$F15&amp;'A2 Intenzita dopravy'!$G15&amp;'A2.1 Intenzita dopravy'!$E$19,$E$69:$E$136,0),MATCH(W$21,$B$68:$L$68,1))/INDEX($B$69:$L$136,MATCH('A2 Intenzita dopravy'!$F15&amp;'A2 Intenzita dopravy'!$G15&amp;'A2.1 Intenzita dopravy'!$E$19,$E$69:$E$136,0),MATCH(W$21,$B$68:$L$68,1)+1))^(1/5)*X31,(INDEX($B$69:$L$136,MATCH('A2 Intenzita dopravy'!$F15&amp;'A2 Intenzita dopravy'!$G15&amp;'A2.1 Intenzita dopravy'!$E$19,$E$69:$E$136,0),MATCH(W$21,$B$68:$L$68,1)+1)/INDEX($B$69:$L$136,MATCH('A2 Intenzita dopravy'!$F15&amp;'A2 Intenzita dopravy'!$G15&amp;'A2.1 Intenzita dopravy'!$E$19,$E$69:$E$136,0),MATCH(W$21,$B$68:$L$68,1)))^(1/5)*V31))),0)</f>
        <v>0</v>
      </c>
      <c r="X31" s="30">
        <f>IFERROR(IF(X$21='A2 Intenzita dopravy'!$H$5,'A2 Intenzita dopravy'!$H15,IF(X$21&gt;=MAX($F$68:$L$68),W31/V31*W31,IF(X$21&lt;'A2 Intenzita dopravy'!$H$5,(INDEX($B$69:$L$136,MATCH('A2 Intenzita dopravy'!$F15&amp;'A2 Intenzita dopravy'!$G15&amp;'A2.1 Intenzita dopravy'!$E$19,$E$69:$E$136,0),MATCH(X$21,$B$68:$L$68,1))/INDEX($B$69:$L$136,MATCH('A2 Intenzita dopravy'!$F15&amp;'A2 Intenzita dopravy'!$G15&amp;'A2.1 Intenzita dopravy'!$E$19,$E$69:$E$136,0),MATCH(X$21,$B$68:$L$68,1)+1))^(1/5)*Y31,(INDEX($B$69:$L$136,MATCH('A2 Intenzita dopravy'!$F15&amp;'A2 Intenzita dopravy'!$G15&amp;'A2.1 Intenzita dopravy'!$E$19,$E$69:$E$136,0),MATCH(X$21,$B$68:$L$68,1)+1)/INDEX($B$69:$L$136,MATCH('A2 Intenzita dopravy'!$F15&amp;'A2 Intenzita dopravy'!$G15&amp;'A2.1 Intenzita dopravy'!$E$19,$E$69:$E$136,0),MATCH(X$21,$B$68:$L$68,1)))^(1/5)*W31))),0)</f>
        <v>0</v>
      </c>
      <c r="Y31" s="30">
        <f>IFERROR(IF(Y$21='A2 Intenzita dopravy'!$H$5,'A2 Intenzita dopravy'!$H15,IF(Y$21&gt;=MAX($F$68:$L$68),X31/W31*X31,IF(Y$21&lt;'A2 Intenzita dopravy'!$H$5,(INDEX($B$69:$L$136,MATCH('A2 Intenzita dopravy'!$F15&amp;'A2 Intenzita dopravy'!$G15&amp;'A2.1 Intenzita dopravy'!$E$19,$E$69:$E$136,0),MATCH(Y$21,$B$68:$L$68,1))/INDEX($B$69:$L$136,MATCH('A2 Intenzita dopravy'!$F15&amp;'A2 Intenzita dopravy'!$G15&amp;'A2.1 Intenzita dopravy'!$E$19,$E$69:$E$136,0),MATCH(Y$21,$B$68:$L$68,1)+1))^(1/5)*Z31,(INDEX($B$69:$L$136,MATCH('A2 Intenzita dopravy'!$F15&amp;'A2 Intenzita dopravy'!$G15&amp;'A2.1 Intenzita dopravy'!$E$19,$E$69:$E$136,0),MATCH(Y$21,$B$68:$L$68,1)+1)/INDEX($B$69:$L$136,MATCH('A2 Intenzita dopravy'!$F15&amp;'A2 Intenzita dopravy'!$G15&amp;'A2.1 Intenzita dopravy'!$E$19,$E$69:$E$136,0),MATCH(Y$21,$B$68:$L$68,1)))^(1/5)*X31))),0)</f>
        <v>0</v>
      </c>
      <c r="Z31" s="30">
        <f>IFERROR(IF(Z$21='A2 Intenzita dopravy'!$H$5,'A2 Intenzita dopravy'!$H15,IF(Z$21&gt;=MAX($F$68:$L$68),Y31/X31*Y31,IF(Z$21&lt;'A2 Intenzita dopravy'!$H$5,(INDEX($B$69:$L$136,MATCH('A2 Intenzita dopravy'!$F15&amp;'A2 Intenzita dopravy'!$G15&amp;'A2.1 Intenzita dopravy'!$E$19,$E$69:$E$136,0),MATCH(Z$21,$B$68:$L$68,1))/INDEX($B$69:$L$136,MATCH('A2 Intenzita dopravy'!$F15&amp;'A2 Intenzita dopravy'!$G15&amp;'A2.1 Intenzita dopravy'!$E$19,$E$69:$E$136,0),MATCH(Z$21,$B$68:$L$68,1)+1))^(1/5)*AA31,(INDEX($B$69:$L$136,MATCH('A2 Intenzita dopravy'!$F15&amp;'A2 Intenzita dopravy'!$G15&amp;'A2.1 Intenzita dopravy'!$E$19,$E$69:$E$136,0),MATCH(Z$21,$B$68:$L$68,1)+1)/INDEX($B$69:$L$136,MATCH('A2 Intenzita dopravy'!$F15&amp;'A2 Intenzita dopravy'!$G15&amp;'A2.1 Intenzita dopravy'!$E$19,$E$69:$E$136,0),MATCH(Z$21,$B$68:$L$68,1)))^(1/5)*Y31))),0)</f>
        <v>0</v>
      </c>
      <c r="AA31" s="30">
        <f>IFERROR(IF(AA$21='A2 Intenzita dopravy'!$H$5,'A2 Intenzita dopravy'!$H15,IF(AA$21&gt;=MAX($F$68:$L$68),Z31/Y31*Z31,IF(AA$21&lt;'A2 Intenzita dopravy'!$H$5,(INDEX($B$69:$L$136,MATCH('A2 Intenzita dopravy'!$F15&amp;'A2 Intenzita dopravy'!$G15&amp;'A2.1 Intenzita dopravy'!$E$19,$E$69:$E$136,0),MATCH(AA$21,$B$68:$L$68,1))/INDEX($B$69:$L$136,MATCH('A2 Intenzita dopravy'!$F15&amp;'A2 Intenzita dopravy'!$G15&amp;'A2.1 Intenzita dopravy'!$E$19,$E$69:$E$136,0),MATCH(AA$21,$B$68:$L$68,1)+1))^(1/5)*AB31,(INDEX($B$69:$L$136,MATCH('A2 Intenzita dopravy'!$F15&amp;'A2 Intenzita dopravy'!$G15&amp;'A2.1 Intenzita dopravy'!$E$19,$E$69:$E$136,0),MATCH(AA$21,$B$68:$L$68,1)+1)/INDEX($B$69:$L$136,MATCH('A2 Intenzita dopravy'!$F15&amp;'A2 Intenzita dopravy'!$G15&amp;'A2.1 Intenzita dopravy'!$E$19,$E$69:$E$136,0),MATCH(AA$21,$B$68:$L$68,1)))^(1/5)*Z31))),0)</f>
        <v>0</v>
      </c>
      <c r="AB31" s="30">
        <f>IFERROR(IF(AB$21='A2 Intenzita dopravy'!$H$5,'A2 Intenzita dopravy'!$H15,IF(AB$21&gt;=MAX($F$68:$L$68),AA31/Z31*AA31,IF(AB$21&lt;'A2 Intenzita dopravy'!$H$5,(INDEX($B$69:$L$136,MATCH('A2 Intenzita dopravy'!$F15&amp;'A2 Intenzita dopravy'!$G15&amp;'A2.1 Intenzita dopravy'!$E$19,$E$69:$E$136,0),MATCH(AB$21,$B$68:$L$68,1))/INDEX($B$69:$L$136,MATCH('A2 Intenzita dopravy'!$F15&amp;'A2 Intenzita dopravy'!$G15&amp;'A2.1 Intenzita dopravy'!$E$19,$E$69:$E$136,0),MATCH(AB$21,$B$68:$L$68,1)+1))^(1/5)*AC31,(INDEX($B$69:$L$136,MATCH('A2 Intenzita dopravy'!$F15&amp;'A2 Intenzita dopravy'!$G15&amp;'A2.1 Intenzita dopravy'!$E$19,$E$69:$E$136,0),MATCH(AB$21,$B$68:$L$68,1)+1)/INDEX($B$69:$L$136,MATCH('A2 Intenzita dopravy'!$F15&amp;'A2 Intenzita dopravy'!$G15&amp;'A2.1 Intenzita dopravy'!$E$19,$E$69:$E$136,0),MATCH(AB$21,$B$68:$L$68,1)))^(1/5)*AA31))),0)</f>
        <v>0</v>
      </c>
      <c r="AC31" s="30">
        <f>IFERROR(IF(AC$21='A2 Intenzita dopravy'!$H$5,'A2 Intenzita dopravy'!$H15,IF(AC$21&gt;=MAX($F$68:$L$68),AB31/AA31*AB31,IF(AC$21&lt;'A2 Intenzita dopravy'!$H$5,(INDEX($B$69:$L$136,MATCH('A2 Intenzita dopravy'!$F15&amp;'A2 Intenzita dopravy'!$G15&amp;'A2.1 Intenzita dopravy'!$E$19,$E$69:$E$136,0),MATCH(AC$21,$B$68:$L$68,1))/INDEX($B$69:$L$136,MATCH('A2 Intenzita dopravy'!$F15&amp;'A2 Intenzita dopravy'!$G15&amp;'A2.1 Intenzita dopravy'!$E$19,$E$69:$E$136,0),MATCH(AC$21,$B$68:$L$68,1)+1))^(1/5)*AD31,(INDEX($B$69:$L$136,MATCH('A2 Intenzita dopravy'!$F15&amp;'A2 Intenzita dopravy'!$G15&amp;'A2.1 Intenzita dopravy'!$E$19,$E$69:$E$136,0),MATCH(AC$21,$B$68:$L$68,1)+1)/INDEX($B$69:$L$136,MATCH('A2 Intenzita dopravy'!$F15&amp;'A2 Intenzita dopravy'!$G15&amp;'A2.1 Intenzita dopravy'!$E$19,$E$69:$E$136,0),MATCH(AC$21,$B$68:$L$68,1)))^(1/5)*AB31))),0)</f>
        <v>0</v>
      </c>
      <c r="AD31" s="30">
        <f>IFERROR(IF(AD$21='A2 Intenzita dopravy'!$H$5,'A2 Intenzita dopravy'!$H15,IF(AD$21&gt;=MAX($F$68:$L$68),AC31/AB31*AC31,IF(AD$21&lt;'A2 Intenzita dopravy'!$H$5,(INDEX($B$69:$L$136,MATCH('A2 Intenzita dopravy'!$F15&amp;'A2 Intenzita dopravy'!$G15&amp;'A2.1 Intenzita dopravy'!$E$19,$E$69:$E$136,0),MATCH(AD$21,$B$68:$L$68,1))/INDEX($B$69:$L$136,MATCH('A2 Intenzita dopravy'!$F15&amp;'A2 Intenzita dopravy'!$G15&amp;'A2.1 Intenzita dopravy'!$E$19,$E$69:$E$136,0),MATCH(AD$21,$B$68:$L$68,1)+1))^(1/5)*AE31,(INDEX($B$69:$L$136,MATCH('A2 Intenzita dopravy'!$F15&amp;'A2 Intenzita dopravy'!$G15&amp;'A2.1 Intenzita dopravy'!$E$19,$E$69:$E$136,0),MATCH(AD$21,$B$68:$L$68,1)+1)/INDEX($B$69:$L$136,MATCH('A2 Intenzita dopravy'!$F15&amp;'A2 Intenzita dopravy'!$G15&amp;'A2.1 Intenzita dopravy'!$E$19,$E$69:$E$136,0),MATCH(AD$21,$B$68:$L$68,1)))^(1/5)*AC31))),0)</f>
        <v>0</v>
      </c>
      <c r="AE31" s="30">
        <f>IFERROR(IF(AE$21='A2 Intenzita dopravy'!$H$5,'A2 Intenzita dopravy'!$H15,IF(AE$21&gt;=MAX($F$68:$L$68),AD31/AC31*AD31,IF(AE$21&lt;'A2 Intenzita dopravy'!$H$5,(INDEX($B$69:$L$136,MATCH('A2 Intenzita dopravy'!$F15&amp;'A2 Intenzita dopravy'!$G15&amp;'A2.1 Intenzita dopravy'!$E$19,$E$69:$E$136,0),MATCH(AE$21,$B$68:$L$68,1))/INDEX($B$69:$L$136,MATCH('A2 Intenzita dopravy'!$F15&amp;'A2 Intenzita dopravy'!$G15&amp;'A2.1 Intenzita dopravy'!$E$19,$E$69:$E$136,0),MATCH(AE$21,$B$68:$L$68,1)+1))^(1/5)*AF31,(INDEX($B$69:$L$136,MATCH('A2 Intenzita dopravy'!$F15&amp;'A2 Intenzita dopravy'!$G15&amp;'A2.1 Intenzita dopravy'!$E$19,$E$69:$E$136,0),MATCH(AE$21,$B$68:$L$68,1)+1)/INDEX($B$69:$L$136,MATCH('A2 Intenzita dopravy'!$F15&amp;'A2 Intenzita dopravy'!$G15&amp;'A2.1 Intenzita dopravy'!$E$19,$E$69:$E$136,0),MATCH(AE$21,$B$68:$L$68,1)))^(1/5)*AD31))),0)</f>
        <v>0</v>
      </c>
      <c r="AF31" s="30">
        <f>IFERROR(IF(AF$21='A2 Intenzita dopravy'!$H$5,'A2 Intenzita dopravy'!$H15,IF(AF$21&gt;=MAX($F$68:$L$68),AE31/AD31*AE31,IF(AF$21&lt;'A2 Intenzita dopravy'!$H$5,(INDEX($B$69:$L$136,MATCH('A2 Intenzita dopravy'!$F15&amp;'A2 Intenzita dopravy'!$G15&amp;'A2.1 Intenzita dopravy'!$E$19,$E$69:$E$136,0),MATCH(AF$21,$B$68:$L$68,1))/INDEX($B$69:$L$136,MATCH('A2 Intenzita dopravy'!$F15&amp;'A2 Intenzita dopravy'!$G15&amp;'A2.1 Intenzita dopravy'!$E$19,$E$69:$E$136,0),MATCH(AF$21,$B$68:$L$68,1)+1))^(1/5)*AG31,(INDEX($B$69:$L$136,MATCH('A2 Intenzita dopravy'!$F15&amp;'A2 Intenzita dopravy'!$G15&amp;'A2.1 Intenzita dopravy'!$E$19,$E$69:$E$136,0),MATCH(AF$21,$B$68:$L$68,1)+1)/INDEX($B$69:$L$136,MATCH('A2 Intenzita dopravy'!$F15&amp;'A2 Intenzita dopravy'!$G15&amp;'A2.1 Intenzita dopravy'!$E$19,$E$69:$E$136,0),MATCH(AF$21,$B$68:$L$68,1)))^(1/5)*AE31))),0)</f>
        <v>0</v>
      </c>
      <c r="AG31" s="30">
        <f>IFERROR(IF(AG$21='A2 Intenzita dopravy'!$H$5,'A2 Intenzita dopravy'!$H15,IF(AG$21&gt;=MAX($F$68:$L$68),AF31/AE31*AF31,IF(AG$21&lt;'A2 Intenzita dopravy'!$H$5,(INDEX($B$69:$L$136,MATCH('A2 Intenzita dopravy'!$F15&amp;'A2 Intenzita dopravy'!$G15&amp;'A2.1 Intenzita dopravy'!$E$19,$E$69:$E$136,0),MATCH(AG$21,$B$68:$L$68,1))/INDEX($B$69:$L$136,MATCH('A2 Intenzita dopravy'!$F15&amp;'A2 Intenzita dopravy'!$G15&amp;'A2.1 Intenzita dopravy'!$E$19,$E$69:$E$136,0),MATCH(AG$21,$B$68:$L$68,1)+1))^(1/5)*AH31,(INDEX($B$69:$L$136,MATCH('A2 Intenzita dopravy'!$F15&amp;'A2 Intenzita dopravy'!$G15&amp;'A2.1 Intenzita dopravy'!$E$19,$E$69:$E$136,0),MATCH(AG$21,$B$68:$L$68,1)+1)/INDEX($B$69:$L$136,MATCH('A2 Intenzita dopravy'!$F15&amp;'A2 Intenzita dopravy'!$G15&amp;'A2.1 Intenzita dopravy'!$E$19,$E$69:$E$136,0),MATCH(AG$21,$B$68:$L$68,1)))^(1/5)*AF31))),0)</f>
        <v>0</v>
      </c>
      <c r="AH31" s="30">
        <f>IFERROR(IF(AH$21='A2 Intenzita dopravy'!$H$5,'A2 Intenzita dopravy'!$H15,IF(AH$21&gt;=MAX($F$68:$L$68),AG31/AF31*AG31,IF(AH$21&lt;'A2 Intenzita dopravy'!$H$5,(INDEX($B$69:$L$136,MATCH('A2 Intenzita dopravy'!$F15&amp;'A2 Intenzita dopravy'!$G15&amp;'A2.1 Intenzita dopravy'!$E$19,$E$69:$E$136,0),MATCH(AH$21,$B$68:$L$68,1))/INDEX($B$69:$L$136,MATCH('A2 Intenzita dopravy'!$F15&amp;'A2 Intenzita dopravy'!$G15&amp;'A2.1 Intenzita dopravy'!$E$19,$E$69:$E$136,0),MATCH(AH$21,$B$68:$L$68,1)+1))^(1/5)*AI31,(INDEX($B$69:$L$136,MATCH('A2 Intenzita dopravy'!$F15&amp;'A2 Intenzita dopravy'!$G15&amp;'A2.1 Intenzita dopravy'!$E$19,$E$69:$E$136,0),MATCH(AH$21,$B$68:$L$68,1)+1)/INDEX($B$69:$L$136,MATCH('A2 Intenzita dopravy'!$F15&amp;'A2 Intenzita dopravy'!$G15&amp;'A2.1 Intenzita dopravy'!$E$19,$E$69:$E$136,0),MATCH(AH$21,$B$68:$L$68,1)))^(1/5)*AG31))),0)</f>
        <v>0</v>
      </c>
      <c r="AI31" s="30">
        <f>IFERROR(IF(AI$21='A2 Intenzita dopravy'!$H$5,'A2 Intenzita dopravy'!$H15,IF(AI$21&gt;=MAX($F$68:$L$68),AH31/AG31*AH31,IF(AI$21&lt;'A2 Intenzita dopravy'!$H$5,(INDEX($B$69:$L$136,MATCH('A2 Intenzita dopravy'!$F15&amp;'A2 Intenzita dopravy'!$G15&amp;'A2.1 Intenzita dopravy'!$E$19,$E$69:$E$136,0),MATCH(AI$21,$B$68:$L$68,1))/INDEX($B$69:$L$136,MATCH('A2 Intenzita dopravy'!$F15&amp;'A2 Intenzita dopravy'!$G15&amp;'A2.1 Intenzita dopravy'!$E$19,$E$69:$E$136,0),MATCH(AI$21,$B$68:$L$68,1)+1))^(1/5)*AJ31,(INDEX($B$69:$L$136,MATCH('A2 Intenzita dopravy'!$F15&amp;'A2 Intenzita dopravy'!$G15&amp;'A2.1 Intenzita dopravy'!$E$19,$E$69:$E$136,0),MATCH(AI$21,$B$68:$L$68,1)+1)/INDEX($B$69:$L$136,MATCH('A2 Intenzita dopravy'!$F15&amp;'A2 Intenzita dopravy'!$G15&amp;'A2.1 Intenzita dopravy'!$E$19,$E$69:$E$136,0),MATCH(AI$21,$B$68:$L$68,1)))^(1/5)*AH31))),0)</f>
        <v>0</v>
      </c>
      <c r="AJ31" s="30">
        <f>IFERROR(IF(AJ$21='A2 Intenzita dopravy'!$H$5,'A2 Intenzita dopravy'!$H15,IF(AJ$21&gt;=MAX($F$68:$L$68),AI31/AH31*AI31,IF(AJ$21&lt;'A2 Intenzita dopravy'!$H$5,(INDEX($B$69:$L$136,MATCH('A2 Intenzita dopravy'!$F15&amp;'A2 Intenzita dopravy'!$G15&amp;'A2.1 Intenzita dopravy'!$E$19,$E$69:$E$136,0),MATCH(AJ$21,$B$68:$L$68,1))/INDEX($B$69:$L$136,MATCH('A2 Intenzita dopravy'!$F15&amp;'A2 Intenzita dopravy'!$G15&amp;'A2.1 Intenzita dopravy'!$E$19,$E$69:$E$136,0),MATCH(AJ$21,$B$68:$L$68,1)+1))^(1/5)*AK31,(INDEX($B$69:$L$136,MATCH('A2 Intenzita dopravy'!$F15&amp;'A2 Intenzita dopravy'!$G15&amp;'A2.1 Intenzita dopravy'!$E$19,$E$69:$E$136,0),MATCH(AJ$21,$B$68:$L$68,1)+1)/INDEX($B$69:$L$136,MATCH('A2 Intenzita dopravy'!$F15&amp;'A2 Intenzita dopravy'!$G15&amp;'A2.1 Intenzita dopravy'!$E$19,$E$69:$E$136,0),MATCH(AJ$21,$B$68:$L$68,1)))^(1/5)*AI31))),0)</f>
        <v>0</v>
      </c>
      <c r="AK31" s="30">
        <f>IFERROR(IF(AK$21='A2 Intenzita dopravy'!$H$5,'A2 Intenzita dopravy'!$H15,IF(AK$21&gt;=MAX($F$68:$L$68),AJ31/AI31*AJ31,IF(AK$21&lt;'A2 Intenzita dopravy'!$H$5,(INDEX($B$69:$L$136,MATCH('A2 Intenzita dopravy'!$F15&amp;'A2 Intenzita dopravy'!$G15&amp;'A2.1 Intenzita dopravy'!$E$19,$E$69:$E$136,0),MATCH(AK$21,$B$68:$L$68,1))/INDEX($B$69:$L$136,MATCH('A2 Intenzita dopravy'!$F15&amp;'A2 Intenzita dopravy'!$G15&amp;'A2.1 Intenzita dopravy'!$E$19,$E$69:$E$136,0),MATCH(AK$21,$B$68:$L$68,1)+1))^(1/5)*AL31,(INDEX($B$69:$L$136,MATCH('A2 Intenzita dopravy'!$F15&amp;'A2 Intenzita dopravy'!$G15&amp;'A2.1 Intenzita dopravy'!$E$19,$E$69:$E$136,0),MATCH(AK$21,$B$68:$L$68,1)+1)/INDEX($B$69:$L$136,MATCH('A2 Intenzita dopravy'!$F15&amp;'A2 Intenzita dopravy'!$G15&amp;'A2.1 Intenzita dopravy'!$E$19,$E$69:$E$136,0),MATCH(AK$21,$B$68:$L$68,1)))^(1/5)*AJ31))),0)</f>
        <v>0</v>
      </c>
      <c r="AL31" s="30">
        <f>IFERROR(IF(AL$21='A2 Intenzita dopravy'!$H$5,'A2 Intenzita dopravy'!$H15,IF(AL$21&gt;=MAX($F$68:$L$68),AK31/AJ31*AK31,IF(AL$21&lt;'A2 Intenzita dopravy'!$H$5,(INDEX($B$69:$L$136,MATCH('A2 Intenzita dopravy'!$F15&amp;'A2 Intenzita dopravy'!$G15&amp;'A2.1 Intenzita dopravy'!$E$19,$E$69:$E$136,0),MATCH(AL$21,$B$68:$L$68,1))/INDEX($B$69:$L$136,MATCH('A2 Intenzita dopravy'!$F15&amp;'A2 Intenzita dopravy'!$G15&amp;'A2.1 Intenzita dopravy'!$E$19,$E$69:$E$136,0),MATCH(AL$21,$B$68:$L$68,1)+1))^(1/5)*AM31,(INDEX($B$69:$L$136,MATCH('A2 Intenzita dopravy'!$F15&amp;'A2 Intenzita dopravy'!$G15&amp;'A2.1 Intenzita dopravy'!$E$19,$E$69:$E$136,0),MATCH(AL$21,$B$68:$L$68,1)+1)/INDEX($B$69:$L$136,MATCH('A2 Intenzita dopravy'!$F15&amp;'A2 Intenzita dopravy'!$G15&amp;'A2.1 Intenzita dopravy'!$E$19,$E$69:$E$136,0),MATCH(AL$21,$B$68:$L$68,1)))^(1/5)*AK31))),0)</f>
        <v>0</v>
      </c>
      <c r="AM31" s="30">
        <f>IFERROR(IF(AM$21='A2 Intenzita dopravy'!$H$5,'A2 Intenzita dopravy'!$H15,IF(AM$21&gt;=MAX($F$68:$L$68),AL31/AK31*AL31,IF(AM$21&lt;'A2 Intenzita dopravy'!$H$5,(INDEX($B$69:$L$136,MATCH('A2 Intenzita dopravy'!$F15&amp;'A2 Intenzita dopravy'!$G15&amp;'A2.1 Intenzita dopravy'!$E$19,$E$69:$E$136,0),MATCH(AM$21,$B$68:$L$68,1))/INDEX($B$69:$L$136,MATCH('A2 Intenzita dopravy'!$F15&amp;'A2 Intenzita dopravy'!$G15&amp;'A2.1 Intenzita dopravy'!$E$19,$E$69:$E$136,0),MATCH(AM$21,$B$68:$L$68,1)+1))^(1/5)*AN31,(INDEX($B$69:$L$136,MATCH('A2 Intenzita dopravy'!$F15&amp;'A2 Intenzita dopravy'!$G15&amp;'A2.1 Intenzita dopravy'!$E$19,$E$69:$E$136,0),MATCH(AM$21,$B$68:$L$68,1)+1)/INDEX($B$69:$L$136,MATCH('A2 Intenzita dopravy'!$F15&amp;'A2 Intenzita dopravy'!$G15&amp;'A2.1 Intenzita dopravy'!$E$19,$E$69:$E$136,0),MATCH(AM$21,$B$68:$L$68,1)))^(1/5)*AL31))),0)</f>
        <v>0</v>
      </c>
      <c r="AN31" s="30">
        <f>IFERROR(IF(AN$21='A2 Intenzita dopravy'!$H$5,'A2 Intenzita dopravy'!$H15,IF(AN$21&gt;=MAX($F$68:$L$68),AM31/AL31*AM31,IF(AN$21&lt;'A2 Intenzita dopravy'!$H$5,(INDEX($B$69:$L$136,MATCH('A2 Intenzita dopravy'!$F15&amp;'A2 Intenzita dopravy'!$G15&amp;'A2.1 Intenzita dopravy'!$E$19,$E$69:$E$136,0),MATCH(AN$21,$B$68:$L$68,1))/INDEX($B$69:$L$136,MATCH('A2 Intenzita dopravy'!$F15&amp;'A2 Intenzita dopravy'!$G15&amp;'A2.1 Intenzita dopravy'!$E$19,$E$69:$E$136,0),MATCH(AN$21,$B$68:$L$68,1)+1))^(1/5)*AO31,(INDEX($B$69:$L$136,MATCH('A2 Intenzita dopravy'!$F15&amp;'A2 Intenzita dopravy'!$G15&amp;'A2.1 Intenzita dopravy'!$E$19,$E$69:$E$136,0),MATCH(AN$21,$B$68:$L$68,1)+1)/INDEX($B$69:$L$136,MATCH('A2 Intenzita dopravy'!$F15&amp;'A2 Intenzita dopravy'!$G15&amp;'A2.1 Intenzita dopravy'!$E$19,$E$69:$E$136,0),MATCH(AN$21,$B$68:$L$68,1)))^(1/5)*AM31))),0)</f>
        <v>0</v>
      </c>
      <c r="AO31" s="30">
        <f>IFERROR(IF(AO$21='A2 Intenzita dopravy'!$H$5,'A2 Intenzita dopravy'!$H15,IF(AO$21&gt;=MAX($F$68:$L$68),AN31/AM31*AN31,IF(AO$21&lt;'A2 Intenzita dopravy'!$H$5,(INDEX($B$69:$L$136,MATCH('A2 Intenzita dopravy'!$F15&amp;'A2 Intenzita dopravy'!$G15&amp;'A2.1 Intenzita dopravy'!$E$19,$E$69:$E$136,0),MATCH(AO$21,$B$68:$L$68,1))/INDEX($B$69:$L$136,MATCH('A2 Intenzita dopravy'!$F15&amp;'A2 Intenzita dopravy'!$G15&amp;'A2.1 Intenzita dopravy'!$E$19,$E$69:$E$136,0),MATCH(AO$21,$B$68:$L$68,1)+1))^(1/5)*AP31,(INDEX($B$69:$L$136,MATCH('A2 Intenzita dopravy'!$F15&amp;'A2 Intenzita dopravy'!$G15&amp;'A2.1 Intenzita dopravy'!$E$19,$E$69:$E$136,0),MATCH(AO$21,$B$68:$L$68,1)+1)/INDEX($B$69:$L$136,MATCH('A2 Intenzita dopravy'!$F15&amp;'A2 Intenzita dopravy'!$G15&amp;'A2.1 Intenzita dopravy'!$E$19,$E$69:$E$136,0),MATCH(AO$21,$B$68:$L$68,1)))^(1/5)*AN31))),0)</f>
        <v>0</v>
      </c>
      <c r="AP31" s="30">
        <f>IFERROR(IF(AP$21='A2 Intenzita dopravy'!$H$5,'A2 Intenzita dopravy'!$H15,IF(AP$21&gt;=MAX($F$68:$L$68),AO31/AN31*AO31,IF(AP$21&lt;'A2 Intenzita dopravy'!$H$5,(INDEX($B$69:$L$136,MATCH('A2 Intenzita dopravy'!$F15&amp;'A2 Intenzita dopravy'!$G15&amp;'A2.1 Intenzita dopravy'!$E$19,$E$69:$E$136,0),MATCH(AP$21,$B$68:$L$68,1))/INDEX($B$69:$L$136,MATCH('A2 Intenzita dopravy'!$F15&amp;'A2 Intenzita dopravy'!$G15&amp;'A2.1 Intenzita dopravy'!$E$19,$E$69:$E$136,0),MATCH(AP$21,$B$68:$L$68,1)+1))^(1/5)*AQ31,(INDEX($B$69:$L$136,MATCH('A2 Intenzita dopravy'!$F15&amp;'A2 Intenzita dopravy'!$G15&amp;'A2.1 Intenzita dopravy'!$E$19,$E$69:$E$136,0),MATCH(AP$21,$B$68:$L$68,1)+1)/INDEX($B$69:$L$136,MATCH('A2 Intenzita dopravy'!$F15&amp;'A2 Intenzita dopravy'!$G15&amp;'A2.1 Intenzita dopravy'!$E$19,$E$69:$E$136,0),MATCH(AP$21,$B$68:$L$68,1)))^(1/5)*AO31))),0)</f>
        <v>0</v>
      </c>
      <c r="AQ31" s="30">
        <f>IFERROR(IF(AQ$21='A2 Intenzita dopravy'!$H$5,'A2 Intenzita dopravy'!$H15,IF(AQ$21&gt;=MAX($F$68:$L$68),AP31/AO31*AP31,IF(AQ$21&lt;'A2 Intenzita dopravy'!$H$5,(INDEX($B$69:$L$136,MATCH('A2 Intenzita dopravy'!$F15&amp;'A2 Intenzita dopravy'!$G15&amp;'A2.1 Intenzita dopravy'!$E$19,$E$69:$E$136,0),MATCH(AQ$21,$B$68:$L$68,1))/INDEX($B$69:$L$136,MATCH('A2 Intenzita dopravy'!$F15&amp;'A2 Intenzita dopravy'!$G15&amp;'A2.1 Intenzita dopravy'!$E$19,$E$69:$E$136,0),MATCH(AQ$21,$B$68:$L$68,1)+1))^(1/5)*AR31,(INDEX($B$69:$L$136,MATCH('A2 Intenzita dopravy'!$F15&amp;'A2 Intenzita dopravy'!$G15&amp;'A2.1 Intenzita dopravy'!$E$19,$E$69:$E$136,0),MATCH(AQ$21,$B$68:$L$68,1)+1)/INDEX($B$69:$L$136,MATCH('A2 Intenzita dopravy'!$F15&amp;'A2 Intenzita dopravy'!$G15&amp;'A2.1 Intenzita dopravy'!$E$19,$E$69:$E$136,0),MATCH(AQ$21,$B$68:$L$68,1)))^(1/5)*AP31))),0)</f>
        <v>0</v>
      </c>
      <c r="AR31" s="30">
        <f>IFERROR(IF(AR$21='A2 Intenzita dopravy'!$H$5,'A2 Intenzita dopravy'!$H15,IF(AR$21&gt;=MAX($F$68:$L$68),AQ31/AP31*AQ31,IF(AR$21&lt;'A2 Intenzita dopravy'!$H$5,(INDEX($B$69:$L$136,MATCH('A2 Intenzita dopravy'!$F15&amp;'A2 Intenzita dopravy'!$G15&amp;'A2.1 Intenzita dopravy'!$E$19,$E$69:$E$136,0),MATCH(AR$21,$B$68:$L$68,1))/INDEX($B$69:$L$136,MATCH('A2 Intenzita dopravy'!$F15&amp;'A2 Intenzita dopravy'!$G15&amp;'A2.1 Intenzita dopravy'!$E$19,$E$69:$E$136,0),MATCH(AR$21,$B$68:$L$68,1)+1))^(1/5)*AS31,(INDEX($B$69:$L$136,MATCH('A2 Intenzita dopravy'!$F15&amp;'A2 Intenzita dopravy'!$G15&amp;'A2.1 Intenzita dopravy'!$E$19,$E$69:$E$136,0),MATCH(AR$21,$B$68:$L$68,1)+1)/INDEX($B$69:$L$136,MATCH('A2 Intenzita dopravy'!$F15&amp;'A2 Intenzita dopravy'!$G15&amp;'A2.1 Intenzita dopravy'!$E$19,$E$69:$E$136,0),MATCH(AR$21,$B$68:$L$68,1)))^(1/5)*AQ31))),0)</f>
        <v>0</v>
      </c>
      <c r="AS31" s="30">
        <f>IFERROR(IF(AS$21='A2 Intenzita dopravy'!$H$5,'A2 Intenzita dopravy'!$H15,IF(AS$21&gt;=MAX($F$68:$L$68),AR31/AQ31*AR31,IF(AS$21&lt;'A2 Intenzita dopravy'!$H$5,(INDEX($B$69:$L$136,MATCH('A2 Intenzita dopravy'!$F15&amp;'A2 Intenzita dopravy'!$G15&amp;'A2.1 Intenzita dopravy'!$E$19,$E$69:$E$136,0),MATCH(AS$21,$B$68:$L$68,1))/INDEX($B$69:$L$136,MATCH('A2 Intenzita dopravy'!$F15&amp;'A2 Intenzita dopravy'!$G15&amp;'A2.1 Intenzita dopravy'!$E$19,$E$69:$E$136,0),MATCH(AS$21,$B$68:$L$68,1)+1))^(1/5)*AT31,(INDEX($B$69:$L$136,MATCH('A2 Intenzita dopravy'!$F15&amp;'A2 Intenzita dopravy'!$G15&amp;'A2.1 Intenzita dopravy'!$E$19,$E$69:$E$136,0),MATCH(AS$21,$B$68:$L$68,1)+1)/INDEX($B$69:$L$136,MATCH('A2 Intenzita dopravy'!$F15&amp;'A2 Intenzita dopravy'!$G15&amp;'A2.1 Intenzita dopravy'!$E$19,$E$69:$E$136,0),MATCH(AS$21,$B$68:$L$68,1)))^(1/5)*AR31))),0)</f>
        <v>0</v>
      </c>
      <c r="AT31" s="30">
        <f>IFERROR(IF(AT$21='A2 Intenzita dopravy'!$H$5,'A2 Intenzita dopravy'!$H15,IF(AT$21&gt;=MAX($F$68:$L$68),AS31/AR31*AS31,IF(AT$21&lt;'A2 Intenzita dopravy'!$H$5,(INDEX($B$69:$L$136,MATCH('A2 Intenzita dopravy'!$F15&amp;'A2 Intenzita dopravy'!$G15&amp;'A2.1 Intenzita dopravy'!$E$19,$E$69:$E$136,0),MATCH(AT$21,$B$68:$L$68,1))/INDEX($B$69:$L$136,MATCH('A2 Intenzita dopravy'!$F15&amp;'A2 Intenzita dopravy'!$G15&amp;'A2.1 Intenzita dopravy'!$E$19,$E$69:$E$136,0),MATCH(AT$21,$B$68:$L$68,1)+1))^(1/5)*AU31,(INDEX($B$69:$L$136,MATCH('A2 Intenzita dopravy'!$F15&amp;'A2 Intenzita dopravy'!$G15&amp;'A2.1 Intenzita dopravy'!$E$19,$E$69:$E$136,0),MATCH(AT$21,$B$68:$L$68,1)+1)/INDEX($B$69:$L$136,MATCH('A2 Intenzita dopravy'!$F15&amp;'A2 Intenzita dopravy'!$G15&amp;'A2.1 Intenzita dopravy'!$E$19,$E$69:$E$136,0),MATCH(AT$21,$B$68:$L$68,1)))^(1/5)*AS31))),0)</f>
        <v>0</v>
      </c>
      <c r="AU31" s="30">
        <f>IFERROR(IF(AU$21='A2 Intenzita dopravy'!$H$5,'A2 Intenzita dopravy'!$H15,IF(AU$21&gt;=MAX($F$68:$L$68),AT31/AS31*AT31,IF(AU$21&lt;'A2 Intenzita dopravy'!$H$5,(INDEX($B$69:$L$136,MATCH('A2 Intenzita dopravy'!$F15&amp;'A2 Intenzita dopravy'!$G15&amp;'A2.1 Intenzita dopravy'!$E$19,$E$69:$E$136,0),MATCH(AU$21,$B$68:$L$68,1))/INDEX($B$69:$L$136,MATCH('A2 Intenzita dopravy'!$F15&amp;'A2 Intenzita dopravy'!$G15&amp;'A2.1 Intenzita dopravy'!$E$19,$E$69:$E$136,0),MATCH(AU$21,$B$68:$L$68,1)+1))^(1/5)*AV31,(INDEX($B$69:$L$136,MATCH('A2 Intenzita dopravy'!$F15&amp;'A2 Intenzita dopravy'!$G15&amp;'A2.1 Intenzita dopravy'!$E$19,$E$69:$E$136,0),MATCH(AU$21,$B$68:$L$68,1)+1)/INDEX($B$69:$L$136,MATCH('A2 Intenzita dopravy'!$F15&amp;'A2 Intenzita dopravy'!$G15&amp;'A2.1 Intenzita dopravy'!$E$19,$E$69:$E$136,0),MATCH(AU$21,$B$68:$L$68,1)))^(1/5)*AT31))),0)</f>
        <v>0</v>
      </c>
      <c r="AV31" s="30">
        <f>IFERROR(IF(AV$21='A2 Intenzita dopravy'!$H$5,'A2 Intenzita dopravy'!$H15,IF(AV$21&gt;=MAX($F$68:$L$68),AU31/AT31*AU31,IF(AV$21&lt;'A2 Intenzita dopravy'!$H$5,(INDEX($B$69:$L$136,MATCH('A2 Intenzita dopravy'!$F15&amp;'A2 Intenzita dopravy'!$G15&amp;'A2.1 Intenzita dopravy'!$E$19,$E$69:$E$136,0),MATCH(AV$21,$B$68:$L$68,1))/INDEX($B$69:$L$136,MATCH('A2 Intenzita dopravy'!$F15&amp;'A2 Intenzita dopravy'!$G15&amp;'A2.1 Intenzita dopravy'!$E$19,$E$69:$E$136,0),MATCH(AV$21,$B$68:$L$68,1)+1))^(1/5)*AW31,(INDEX($B$69:$L$136,MATCH('A2 Intenzita dopravy'!$F15&amp;'A2 Intenzita dopravy'!$G15&amp;'A2.1 Intenzita dopravy'!$E$19,$E$69:$E$136,0),MATCH(AV$21,$B$68:$L$68,1)+1)/INDEX($B$69:$L$136,MATCH('A2 Intenzita dopravy'!$F15&amp;'A2 Intenzita dopravy'!$G15&amp;'A2.1 Intenzita dopravy'!$E$19,$E$69:$E$136,0),MATCH(AV$21,$B$68:$L$68,1)))^(1/5)*AU31))),0)</f>
        <v>0</v>
      </c>
      <c r="AW31" s="30">
        <f>IFERROR(IF(AW$21='A2 Intenzita dopravy'!$H$5,'A2 Intenzita dopravy'!$H15,IF(AW$21&gt;=MAX($F$68:$L$68),AV31/AU31*AV31,IF(AW$21&lt;'A2 Intenzita dopravy'!$H$5,(INDEX($B$69:$L$136,MATCH('A2 Intenzita dopravy'!$F15&amp;'A2 Intenzita dopravy'!$G15&amp;'A2.1 Intenzita dopravy'!$E$19,$E$69:$E$136,0),MATCH(AW$21,$B$68:$L$68,1))/INDEX($B$69:$L$136,MATCH('A2 Intenzita dopravy'!$F15&amp;'A2 Intenzita dopravy'!$G15&amp;'A2.1 Intenzita dopravy'!$E$19,$E$69:$E$136,0),MATCH(AW$21,$B$68:$L$68,1)+1))^(1/5)*AX31,(INDEX($B$69:$L$136,MATCH('A2 Intenzita dopravy'!$F15&amp;'A2 Intenzita dopravy'!$G15&amp;'A2.1 Intenzita dopravy'!$E$19,$E$69:$E$136,0),MATCH(AW$21,$B$68:$L$68,1)+1)/INDEX($B$69:$L$136,MATCH('A2 Intenzita dopravy'!$F15&amp;'A2 Intenzita dopravy'!$G15&amp;'A2.1 Intenzita dopravy'!$E$19,$E$69:$E$136,0),MATCH(AW$21,$B$68:$L$68,1)))^(1/5)*AV31))),0)</f>
        <v>0</v>
      </c>
      <c r="AX31" s="30">
        <f>IFERROR(IF(AX$21='A2 Intenzita dopravy'!$H$5,'A2 Intenzita dopravy'!$H15,IF(AX$21&gt;=MAX($F$68:$L$68),AW31/AV31*AW31,IF(AX$21&lt;'A2 Intenzita dopravy'!$H$5,(INDEX($B$69:$L$136,MATCH('A2 Intenzita dopravy'!$F15&amp;'A2 Intenzita dopravy'!$G15&amp;'A2.1 Intenzita dopravy'!$E$19,$E$69:$E$136,0),MATCH(AX$21,$B$68:$L$68,1))/INDEX($B$69:$L$136,MATCH('A2 Intenzita dopravy'!$F15&amp;'A2 Intenzita dopravy'!$G15&amp;'A2.1 Intenzita dopravy'!$E$19,$E$69:$E$136,0),MATCH(AX$21,$B$68:$L$68,1)+1))^(1/5)*AY31,(INDEX($B$69:$L$136,MATCH('A2 Intenzita dopravy'!$F15&amp;'A2 Intenzita dopravy'!$G15&amp;'A2.1 Intenzita dopravy'!$E$19,$E$69:$E$136,0),MATCH(AX$21,$B$68:$L$68,1)+1)/INDEX($B$69:$L$136,MATCH('A2 Intenzita dopravy'!$F15&amp;'A2 Intenzita dopravy'!$G15&amp;'A2.1 Intenzita dopravy'!$E$19,$E$69:$E$136,0),MATCH(AX$21,$B$68:$L$68,1)))^(1/5)*AW31))),0)</f>
        <v>0</v>
      </c>
      <c r="AY31" s="30">
        <f>IFERROR(IF(AY$21='A2 Intenzita dopravy'!$H$5,'A2 Intenzita dopravy'!$H15,IF(AY$21&gt;=MAX($F$68:$L$68),AX31/AW31*AX31,IF(AY$21&lt;'A2 Intenzita dopravy'!$H$5,(INDEX($B$69:$L$136,MATCH('A2 Intenzita dopravy'!$F15&amp;'A2 Intenzita dopravy'!$G15&amp;'A2.1 Intenzita dopravy'!$E$19,$E$69:$E$136,0),MATCH(AY$21,$B$68:$L$68,1))/INDEX($B$69:$L$136,MATCH('A2 Intenzita dopravy'!$F15&amp;'A2 Intenzita dopravy'!$G15&amp;'A2.1 Intenzita dopravy'!$E$19,$E$69:$E$136,0),MATCH(AY$21,$B$68:$L$68,1)+1))^(1/5)*AZ31,(INDEX($B$69:$L$136,MATCH('A2 Intenzita dopravy'!$F15&amp;'A2 Intenzita dopravy'!$G15&amp;'A2.1 Intenzita dopravy'!$E$19,$E$69:$E$136,0),MATCH(AY$21,$B$68:$L$68,1)+1)/INDEX($B$69:$L$136,MATCH('A2 Intenzita dopravy'!$F15&amp;'A2 Intenzita dopravy'!$G15&amp;'A2.1 Intenzita dopravy'!$E$19,$E$69:$E$136,0),MATCH(AY$21,$B$68:$L$68,1)))^(1/5)*AX31))),0)</f>
        <v>0</v>
      </c>
      <c r="AZ31" s="30">
        <f>IFERROR(IF(AZ$21='A2 Intenzita dopravy'!$H$5,'A2 Intenzita dopravy'!$H15,IF(AZ$21&gt;=MAX($F$68:$L$68),AY31/AX31*AY31,IF(AZ$21&lt;'A2 Intenzita dopravy'!$H$5,(INDEX($B$69:$L$136,MATCH('A2 Intenzita dopravy'!$F15&amp;'A2 Intenzita dopravy'!$G15&amp;'A2.1 Intenzita dopravy'!$E$19,$E$69:$E$136,0),MATCH(AZ$21,$B$68:$L$68,1))/INDEX($B$69:$L$136,MATCH('A2 Intenzita dopravy'!$F15&amp;'A2 Intenzita dopravy'!$G15&amp;'A2.1 Intenzita dopravy'!$E$19,$E$69:$E$136,0),MATCH(AZ$21,$B$68:$L$68,1)+1))^(1/5)*BA31,(INDEX($B$69:$L$136,MATCH('A2 Intenzita dopravy'!$F15&amp;'A2 Intenzita dopravy'!$G15&amp;'A2.1 Intenzita dopravy'!$E$19,$E$69:$E$136,0),MATCH(AZ$21,$B$68:$L$68,1)+1)/INDEX($B$69:$L$136,MATCH('A2 Intenzita dopravy'!$F15&amp;'A2 Intenzita dopravy'!$G15&amp;'A2.1 Intenzita dopravy'!$E$19,$E$69:$E$136,0),MATCH(AZ$21,$B$68:$L$68,1)))^(1/5)*AY31))),0)</f>
        <v>0</v>
      </c>
      <c r="BA31" s="30">
        <f>IFERROR(IF(BA$21='A2 Intenzita dopravy'!$H$5,'A2 Intenzita dopravy'!$H15,IF(BA$21&gt;=MAX($F$68:$L$68),AZ31/AY31*AZ31,IF(BA$21&lt;'A2 Intenzita dopravy'!$H$5,(INDEX($B$69:$L$136,MATCH('A2 Intenzita dopravy'!$F15&amp;'A2 Intenzita dopravy'!$G15&amp;'A2.1 Intenzita dopravy'!$E$19,$E$69:$E$136,0),MATCH(BA$21,$B$68:$L$68,1))/INDEX($B$69:$L$136,MATCH('A2 Intenzita dopravy'!$F15&amp;'A2 Intenzita dopravy'!$G15&amp;'A2.1 Intenzita dopravy'!$E$19,$E$69:$E$136,0),MATCH(BA$21,$B$68:$L$68,1)+1))^(1/5)*BB31,(INDEX($B$69:$L$136,MATCH('A2 Intenzita dopravy'!$F15&amp;'A2 Intenzita dopravy'!$G15&amp;'A2.1 Intenzita dopravy'!$E$19,$E$69:$E$136,0),MATCH(BA$21,$B$68:$L$68,1)+1)/INDEX($B$69:$L$136,MATCH('A2 Intenzita dopravy'!$F15&amp;'A2 Intenzita dopravy'!$G15&amp;'A2.1 Intenzita dopravy'!$E$19,$E$69:$E$136,0),MATCH(BA$21,$B$68:$L$68,1)))^(1/5)*AZ31))),0)</f>
        <v>0</v>
      </c>
      <c r="BB31" s="30">
        <f>IFERROR(IF(BB$21='A2 Intenzita dopravy'!$H$5,'A2 Intenzita dopravy'!$H15,IF(BB$21&gt;=MAX($F$68:$L$68),BA31/AZ31*BA31,IF(BB$21&lt;'A2 Intenzita dopravy'!$H$5,(INDEX($B$69:$L$136,MATCH('A2 Intenzita dopravy'!$F15&amp;'A2 Intenzita dopravy'!$G15&amp;'A2.1 Intenzita dopravy'!$E$19,$E$69:$E$136,0),MATCH(BB$21,$B$68:$L$68,1))/INDEX($B$69:$L$136,MATCH('A2 Intenzita dopravy'!$F15&amp;'A2 Intenzita dopravy'!$G15&amp;'A2.1 Intenzita dopravy'!$E$19,$E$69:$E$136,0),MATCH(BB$21,$B$68:$L$68,1)+1))^(1/5)*BC31,(INDEX($B$69:$L$136,MATCH('A2 Intenzita dopravy'!$F15&amp;'A2 Intenzita dopravy'!$G15&amp;'A2.1 Intenzita dopravy'!$E$19,$E$69:$E$136,0),MATCH(BB$21,$B$68:$L$68,1)+1)/INDEX($B$69:$L$136,MATCH('A2 Intenzita dopravy'!$F15&amp;'A2 Intenzita dopravy'!$G15&amp;'A2.1 Intenzita dopravy'!$E$19,$E$69:$E$136,0),MATCH(BB$21,$B$68:$L$68,1)))^(1/5)*BA31))),0)</f>
        <v>0</v>
      </c>
    </row>
    <row r="32" spans="2:54" x14ac:dyDescent="0.2">
      <c r="B32" s="5">
        <v>10</v>
      </c>
      <c r="C32" s="5" t="str">
        <f t="shared" ref="C32" si="11">C16</f>
        <v/>
      </c>
      <c r="D32" s="5" t="str">
        <f t="shared" si="2"/>
        <v/>
      </c>
      <c r="E32" s="30">
        <f>IFERROR(IF(E$21='A2 Intenzita dopravy'!$H$5,'A2 Intenzita dopravy'!$H16,IF(E$21&gt;=MAX($F$68:$L$68),D32/C32*D32,IF(E$21&lt;'A2 Intenzita dopravy'!$H$5,(INDEX($B$69:$L$136,MATCH('A2 Intenzita dopravy'!$F16&amp;'A2 Intenzita dopravy'!$G16&amp;'A2.1 Intenzita dopravy'!$E$19,$E$69:$E$136,0),MATCH(E$21,$B$68:$L$68,1))/INDEX($B$69:$L$136,MATCH('A2 Intenzita dopravy'!$F16&amp;'A2 Intenzita dopravy'!$G16&amp;'A2.1 Intenzita dopravy'!$E$19,$E$69:$E$136,0),MATCH(E$21,$B$68:$L$68,1)+1))^(1/5)*F32,(INDEX($B$69:$L$136,MATCH('A2 Intenzita dopravy'!$F16&amp;'A2 Intenzita dopravy'!$G16&amp;'A2.1 Intenzita dopravy'!$E$19,$E$69:$E$136,0),MATCH(E$21,$B$68:$L$68,1)+1)/INDEX($B$69:$L$136,MATCH('A2 Intenzita dopravy'!$F16&amp;'A2 Intenzita dopravy'!$G16&amp;'A2.1 Intenzita dopravy'!$E$19,$E$69:$E$136,0),MATCH(E$21,$B$68:$L$68,1)))^(1/5)*D32))),0)</f>
        <v>0</v>
      </c>
      <c r="F32" s="30">
        <f>IFERROR(IF(F$21='A2 Intenzita dopravy'!$H$5,'A2 Intenzita dopravy'!$H16,IF(F$21&gt;=MAX($F$68:$L$68),E32/D32*E32,IF(F$21&lt;'A2 Intenzita dopravy'!$H$5,(INDEX($B$69:$L$136,MATCH('A2 Intenzita dopravy'!$F16&amp;'A2 Intenzita dopravy'!$G16&amp;'A2.1 Intenzita dopravy'!$E$19,$E$69:$E$136,0),MATCH(F$21,$B$68:$L$68,1))/INDEX($B$69:$L$136,MATCH('A2 Intenzita dopravy'!$F16&amp;'A2 Intenzita dopravy'!$G16&amp;'A2.1 Intenzita dopravy'!$E$19,$E$69:$E$136,0),MATCH(F$21,$B$68:$L$68,1)+1))^(1/5)*G32,(INDEX($B$69:$L$136,MATCH('A2 Intenzita dopravy'!$F16&amp;'A2 Intenzita dopravy'!$G16&amp;'A2.1 Intenzita dopravy'!$E$19,$E$69:$E$136,0),MATCH(F$21,$B$68:$L$68,1)+1)/INDEX($B$69:$L$136,MATCH('A2 Intenzita dopravy'!$F16&amp;'A2 Intenzita dopravy'!$G16&amp;'A2.1 Intenzita dopravy'!$E$19,$E$69:$E$136,0),MATCH(F$21,$B$68:$L$68,1)))^(1/5)*E32))),0)</f>
        <v>0</v>
      </c>
      <c r="G32" s="30">
        <f>IFERROR(IF(G$21='A2 Intenzita dopravy'!$H$5,'A2 Intenzita dopravy'!$H16,IF(G$21&gt;=MAX($F$68:$L$68),F32/E32*F32,IF(G$21&lt;'A2 Intenzita dopravy'!$H$5,(INDEX($B$69:$L$136,MATCH('A2 Intenzita dopravy'!$F16&amp;'A2 Intenzita dopravy'!$G16&amp;'A2.1 Intenzita dopravy'!$E$19,$E$69:$E$136,0),MATCH(G$21,$B$68:$L$68,1))/INDEX($B$69:$L$136,MATCH('A2 Intenzita dopravy'!$F16&amp;'A2 Intenzita dopravy'!$G16&amp;'A2.1 Intenzita dopravy'!$E$19,$E$69:$E$136,0),MATCH(G$21,$B$68:$L$68,1)+1))^(1/5)*H32,(INDEX($B$69:$L$136,MATCH('A2 Intenzita dopravy'!$F16&amp;'A2 Intenzita dopravy'!$G16&amp;'A2.1 Intenzita dopravy'!$E$19,$E$69:$E$136,0),MATCH(G$21,$B$68:$L$68,1)+1)/INDEX($B$69:$L$136,MATCH('A2 Intenzita dopravy'!$F16&amp;'A2 Intenzita dopravy'!$G16&amp;'A2.1 Intenzita dopravy'!$E$19,$E$69:$E$136,0),MATCH(G$21,$B$68:$L$68,1)))^(1/5)*F32))),0)</f>
        <v>0</v>
      </c>
      <c r="H32" s="30">
        <f>IFERROR(IF(H$21='A2 Intenzita dopravy'!$H$5,'A2 Intenzita dopravy'!$H16,IF(H$21&gt;=MAX($F$68:$L$68),G32/F32*G32,IF(H$21&lt;'A2 Intenzita dopravy'!$H$5,(INDEX($B$69:$L$136,MATCH('A2 Intenzita dopravy'!$F16&amp;'A2 Intenzita dopravy'!$G16&amp;'A2.1 Intenzita dopravy'!$E$19,$E$69:$E$136,0),MATCH(H$21,$B$68:$L$68,1))/INDEX($B$69:$L$136,MATCH('A2 Intenzita dopravy'!$F16&amp;'A2 Intenzita dopravy'!$G16&amp;'A2.1 Intenzita dopravy'!$E$19,$E$69:$E$136,0),MATCH(H$21,$B$68:$L$68,1)+1))^(1/5)*I32,(INDEX($B$69:$L$136,MATCH('A2 Intenzita dopravy'!$F16&amp;'A2 Intenzita dopravy'!$G16&amp;'A2.1 Intenzita dopravy'!$E$19,$E$69:$E$136,0),MATCH(H$21,$B$68:$L$68,1)+1)/INDEX($B$69:$L$136,MATCH('A2 Intenzita dopravy'!$F16&amp;'A2 Intenzita dopravy'!$G16&amp;'A2.1 Intenzita dopravy'!$E$19,$E$69:$E$136,0),MATCH(H$21,$B$68:$L$68,1)))^(1/5)*G32))),0)</f>
        <v>0</v>
      </c>
      <c r="I32" s="30">
        <f>IFERROR(IF(I$21='A2 Intenzita dopravy'!$H$5,'A2 Intenzita dopravy'!$H16,IF(I$21&gt;=MAX($F$68:$L$68),H32/G32*H32,IF(I$21&lt;'A2 Intenzita dopravy'!$H$5,(INDEX($B$69:$L$136,MATCH('A2 Intenzita dopravy'!$F16&amp;'A2 Intenzita dopravy'!$G16&amp;'A2.1 Intenzita dopravy'!$E$19,$E$69:$E$136,0),MATCH(I$21,$B$68:$L$68,1))/INDEX($B$69:$L$136,MATCH('A2 Intenzita dopravy'!$F16&amp;'A2 Intenzita dopravy'!$G16&amp;'A2.1 Intenzita dopravy'!$E$19,$E$69:$E$136,0),MATCH(I$21,$B$68:$L$68,1)+1))^(1/5)*J32,(INDEX($B$69:$L$136,MATCH('A2 Intenzita dopravy'!$F16&amp;'A2 Intenzita dopravy'!$G16&amp;'A2.1 Intenzita dopravy'!$E$19,$E$69:$E$136,0),MATCH(I$21,$B$68:$L$68,1)+1)/INDEX($B$69:$L$136,MATCH('A2 Intenzita dopravy'!$F16&amp;'A2 Intenzita dopravy'!$G16&amp;'A2.1 Intenzita dopravy'!$E$19,$E$69:$E$136,0),MATCH(I$21,$B$68:$L$68,1)))^(1/5)*H32))),0)</f>
        <v>0</v>
      </c>
      <c r="J32" s="30">
        <f>IFERROR(IF(J$21='A2 Intenzita dopravy'!$H$5,'A2 Intenzita dopravy'!$H16,IF(J$21&gt;=MAX($F$68:$L$68),I32/H32*I32,IF(J$21&lt;'A2 Intenzita dopravy'!$H$5,(INDEX($B$69:$L$136,MATCH('A2 Intenzita dopravy'!$F16&amp;'A2 Intenzita dopravy'!$G16&amp;'A2.1 Intenzita dopravy'!$E$19,$E$69:$E$136,0),MATCH(J$21,$B$68:$L$68,1))/INDEX($B$69:$L$136,MATCH('A2 Intenzita dopravy'!$F16&amp;'A2 Intenzita dopravy'!$G16&amp;'A2.1 Intenzita dopravy'!$E$19,$E$69:$E$136,0),MATCH(J$21,$B$68:$L$68,1)+1))^(1/5)*K32,(INDEX($B$69:$L$136,MATCH('A2 Intenzita dopravy'!$F16&amp;'A2 Intenzita dopravy'!$G16&amp;'A2.1 Intenzita dopravy'!$E$19,$E$69:$E$136,0),MATCH(J$21,$B$68:$L$68,1)+1)/INDEX($B$69:$L$136,MATCH('A2 Intenzita dopravy'!$F16&amp;'A2 Intenzita dopravy'!$G16&amp;'A2.1 Intenzita dopravy'!$E$19,$E$69:$E$136,0),MATCH(J$21,$B$68:$L$68,1)))^(1/5)*I32))),0)</f>
        <v>0</v>
      </c>
      <c r="K32" s="30">
        <f>IFERROR(IF(K$21='A2 Intenzita dopravy'!$H$5,'A2 Intenzita dopravy'!$H16,IF(K$21&gt;=MAX($F$68:$L$68),J32/I32*J32,IF(K$21&lt;'A2 Intenzita dopravy'!$H$5,(INDEX($B$69:$L$136,MATCH('A2 Intenzita dopravy'!$F16&amp;'A2 Intenzita dopravy'!$G16&amp;'A2.1 Intenzita dopravy'!$E$19,$E$69:$E$136,0),MATCH(K$21,$B$68:$L$68,1))/INDEX($B$69:$L$136,MATCH('A2 Intenzita dopravy'!$F16&amp;'A2 Intenzita dopravy'!$G16&amp;'A2.1 Intenzita dopravy'!$E$19,$E$69:$E$136,0),MATCH(K$21,$B$68:$L$68,1)+1))^(1/5)*L32,(INDEX($B$69:$L$136,MATCH('A2 Intenzita dopravy'!$F16&amp;'A2 Intenzita dopravy'!$G16&amp;'A2.1 Intenzita dopravy'!$E$19,$E$69:$E$136,0),MATCH(K$21,$B$68:$L$68,1)+1)/INDEX($B$69:$L$136,MATCH('A2 Intenzita dopravy'!$F16&amp;'A2 Intenzita dopravy'!$G16&amp;'A2.1 Intenzita dopravy'!$E$19,$E$69:$E$136,0),MATCH(K$21,$B$68:$L$68,1)))^(1/5)*J32))),0)</f>
        <v>0</v>
      </c>
      <c r="L32" s="30">
        <f>IFERROR(IF(L$21='A2 Intenzita dopravy'!$H$5,'A2 Intenzita dopravy'!$H16,IF(L$21&gt;=MAX($F$68:$L$68),K32/J32*K32,IF(L$21&lt;'A2 Intenzita dopravy'!$H$5,(INDEX($B$69:$L$136,MATCH('A2 Intenzita dopravy'!$F16&amp;'A2 Intenzita dopravy'!$G16&amp;'A2.1 Intenzita dopravy'!$E$19,$E$69:$E$136,0),MATCH(L$21,$B$68:$L$68,1))/INDEX($B$69:$L$136,MATCH('A2 Intenzita dopravy'!$F16&amp;'A2 Intenzita dopravy'!$G16&amp;'A2.1 Intenzita dopravy'!$E$19,$E$69:$E$136,0),MATCH(L$21,$B$68:$L$68,1)+1))^(1/5)*M32,(INDEX($B$69:$L$136,MATCH('A2 Intenzita dopravy'!$F16&amp;'A2 Intenzita dopravy'!$G16&amp;'A2.1 Intenzita dopravy'!$E$19,$E$69:$E$136,0),MATCH(L$21,$B$68:$L$68,1)+1)/INDEX($B$69:$L$136,MATCH('A2 Intenzita dopravy'!$F16&amp;'A2 Intenzita dopravy'!$G16&amp;'A2.1 Intenzita dopravy'!$E$19,$E$69:$E$136,0),MATCH(L$21,$B$68:$L$68,1)))^(1/5)*K32))),0)</f>
        <v>0</v>
      </c>
      <c r="M32" s="30">
        <f>IFERROR(IF(M$21='A2 Intenzita dopravy'!$H$5,'A2 Intenzita dopravy'!$H16,IF(M$21&gt;=MAX($F$68:$L$68),L32/K32*L32,IF(M$21&lt;'A2 Intenzita dopravy'!$H$5,(INDEX($B$69:$L$136,MATCH('A2 Intenzita dopravy'!$F16&amp;'A2 Intenzita dopravy'!$G16&amp;'A2.1 Intenzita dopravy'!$E$19,$E$69:$E$136,0),MATCH(M$21,$B$68:$L$68,1))/INDEX($B$69:$L$136,MATCH('A2 Intenzita dopravy'!$F16&amp;'A2 Intenzita dopravy'!$G16&amp;'A2.1 Intenzita dopravy'!$E$19,$E$69:$E$136,0),MATCH(M$21,$B$68:$L$68,1)+1))^(1/5)*N32,(INDEX($B$69:$L$136,MATCH('A2 Intenzita dopravy'!$F16&amp;'A2 Intenzita dopravy'!$G16&amp;'A2.1 Intenzita dopravy'!$E$19,$E$69:$E$136,0),MATCH(M$21,$B$68:$L$68,1)+1)/INDEX($B$69:$L$136,MATCH('A2 Intenzita dopravy'!$F16&amp;'A2 Intenzita dopravy'!$G16&amp;'A2.1 Intenzita dopravy'!$E$19,$E$69:$E$136,0),MATCH(M$21,$B$68:$L$68,1)))^(1/5)*L32))),0)</f>
        <v>0</v>
      </c>
      <c r="N32" s="30">
        <f>IFERROR(IF(N$21='A2 Intenzita dopravy'!$H$5,'A2 Intenzita dopravy'!$H16,IF(N$21&gt;=MAX($F$68:$L$68),M32/L32*M32,IF(N$21&lt;'A2 Intenzita dopravy'!$H$5,(INDEX($B$69:$L$136,MATCH('A2 Intenzita dopravy'!$F16&amp;'A2 Intenzita dopravy'!$G16&amp;'A2.1 Intenzita dopravy'!$E$19,$E$69:$E$136,0),MATCH(N$21,$B$68:$L$68,1))/INDEX($B$69:$L$136,MATCH('A2 Intenzita dopravy'!$F16&amp;'A2 Intenzita dopravy'!$G16&amp;'A2.1 Intenzita dopravy'!$E$19,$E$69:$E$136,0),MATCH(N$21,$B$68:$L$68,1)+1))^(1/5)*O32,(INDEX($B$69:$L$136,MATCH('A2 Intenzita dopravy'!$F16&amp;'A2 Intenzita dopravy'!$G16&amp;'A2.1 Intenzita dopravy'!$E$19,$E$69:$E$136,0),MATCH(N$21,$B$68:$L$68,1)+1)/INDEX($B$69:$L$136,MATCH('A2 Intenzita dopravy'!$F16&amp;'A2 Intenzita dopravy'!$G16&amp;'A2.1 Intenzita dopravy'!$E$19,$E$69:$E$136,0),MATCH(N$21,$B$68:$L$68,1)))^(1/5)*M32))),0)</f>
        <v>0</v>
      </c>
      <c r="O32" s="30">
        <f>IFERROR(IF(O$21='A2 Intenzita dopravy'!$H$5,'A2 Intenzita dopravy'!$H16,IF(O$21&gt;=MAX($F$68:$L$68),N32/M32*N32,IF(O$21&lt;'A2 Intenzita dopravy'!$H$5,(INDEX($B$69:$L$136,MATCH('A2 Intenzita dopravy'!$F16&amp;'A2 Intenzita dopravy'!$G16&amp;'A2.1 Intenzita dopravy'!$E$19,$E$69:$E$136,0),MATCH(O$21,$B$68:$L$68,1))/INDEX($B$69:$L$136,MATCH('A2 Intenzita dopravy'!$F16&amp;'A2 Intenzita dopravy'!$G16&amp;'A2.1 Intenzita dopravy'!$E$19,$E$69:$E$136,0),MATCH(O$21,$B$68:$L$68,1)+1))^(1/5)*P32,(INDEX($B$69:$L$136,MATCH('A2 Intenzita dopravy'!$F16&amp;'A2 Intenzita dopravy'!$G16&amp;'A2.1 Intenzita dopravy'!$E$19,$E$69:$E$136,0),MATCH(O$21,$B$68:$L$68,1)+1)/INDEX($B$69:$L$136,MATCH('A2 Intenzita dopravy'!$F16&amp;'A2 Intenzita dopravy'!$G16&amp;'A2.1 Intenzita dopravy'!$E$19,$E$69:$E$136,0),MATCH(O$21,$B$68:$L$68,1)))^(1/5)*N32))),0)</f>
        <v>0</v>
      </c>
      <c r="P32" s="30">
        <f>IFERROR(IF(P$21='A2 Intenzita dopravy'!$H$5,'A2 Intenzita dopravy'!$H16,IF(P$21&gt;=MAX($F$68:$L$68),O32/N32*O32,IF(P$21&lt;'A2 Intenzita dopravy'!$H$5,(INDEX($B$69:$L$136,MATCH('A2 Intenzita dopravy'!$F16&amp;'A2 Intenzita dopravy'!$G16&amp;'A2.1 Intenzita dopravy'!$E$19,$E$69:$E$136,0),MATCH(P$21,$B$68:$L$68,1))/INDEX($B$69:$L$136,MATCH('A2 Intenzita dopravy'!$F16&amp;'A2 Intenzita dopravy'!$G16&amp;'A2.1 Intenzita dopravy'!$E$19,$E$69:$E$136,0),MATCH(P$21,$B$68:$L$68,1)+1))^(1/5)*Q32,(INDEX($B$69:$L$136,MATCH('A2 Intenzita dopravy'!$F16&amp;'A2 Intenzita dopravy'!$G16&amp;'A2.1 Intenzita dopravy'!$E$19,$E$69:$E$136,0),MATCH(P$21,$B$68:$L$68,1)+1)/INDEX($B$69:$L$136,MATCH('A2 Intenzita dopravy'!$F16&amp;'A2 Intenzita dopravy'!$G16&amp;'A2.1 Intenzita dopravy'!$E$19,$E$69:$E$136,0),MATCH(P$21,$B$68:$L$68,1)))^(1/5)*O32))),0)</f>
        <v>0</v>
      </c>
      <c r="Q32" s="30">
        <f>IFERROR(IF(Q$21='A2 Intenzita dopravy'!$H$5,'A2 Intenzita dopravy'!$H16,IF(Q$21&gt;=MAX($F$68:$L$68),P32/O32*P32,IF(Q$21&lt;'A2 Intenzita dopravy'!$H$5,(INDEX($B$69:$L$136,MATCH('A2 Intenzita dopravy'!$F16&amp;'A2 Intenzita dopravy'!$G16&amp;'A2.1 Intenzita dopravy'!$E$19,$E$69:$E$136,0),MATCH(Q$21,$B$68:$L$68,1))/INDEX($B$69:$L$136,MATCH('A2 Intenzita dopravy'!$F16&amp;'A2 Intenzita dopravy'!$G16&amp;'A2.1 Intenzita dopravy'!$E$19,$E$69:$E$136,0),MATCH(Q$21,$B$68:$L$68,1)+1))^(1/5)*R32,(INDEX($B$69:$L$136,MATCH('A2 Intenzita dopravy'!$F16&amp;'A2 Intenzita dopravy'!$G16&amp;'A2.1 Intenzita dopravy'!$E$19,$E$69:$E$136,0),MATCH(Q$21,$B$68:$L$68,1)+1)/INDEX($B$69:$L$136,MATCH('A2 Intenzita dopravy'!$F16&amp;'A2 Intenzita dopravy'!$G16&amp;'A2.1 Intenzita dopravy'!$E$19,$E$69:$E$136,0),MATCH(Q$21,$B$68:$L$68,1)))^(1/5)*P32))),0)</f>
        <v>0</v>
      </c>
      <c r="R32" s="30">
        <f>IFERROR(IF(R$21='A2 Intenzita dopravy'!$H$5,'A2 Intenzita dopravy'!$H16,IF(R$21&gt;=MAX($F$68:$L$68),Q32/P32*Q32,IF(R$21&lt;'A2 Intenzita dopravy'!$H$5,(INDEX($B$69:$L$136,MATCH('A2 Intenzita dopravy'!$F16&amp;'A2 Intenzita dopravy'!$G16&amp;'A2.1 Intenzita dopravy'!$E$19,$E$69:$E$136,0),MATCH(R$21,$B$68:$L$68,1))/INDEX($B$69:$L$136,MATCH('A2 Intenzita dopravy'!$F16&amp;'A2 Intenzita dopravy'!$G16&amp;'A2.1 Intenzita dopravy'!$E$19,$E$69:$E$136,0),MATCH(R$21,$B$68:$L$68,1)+1))^(1/5)*S32,(INDEX($B$69:$L$136,MATCH('A2 Intenzita dopravy'!$F16&amp;'A2 Intenzita dopravy'!$G16&amp;'A2.1 Intenzita dopravy'!$E$19,$E$69:$E$136,0),MATCH(R$21,$B$68:$L$68,1)+1)/INDEX($B$69:$L$136,MATCH('A2 Intenzita dopravy'!$F16&amp;'A2 Intenzita dopravy'!$G16&amp;'A2.1 Intenzita dopravy'!$E$19,$E$69:$E$136,0),MATCH(R$21,$B$68:$L$68,1)))^(1/5)*Q32))),0)</f>
        <v>0</v>
      </c>
      <c r="S32" s="30">
        <f>IFERROR(IF(S$21='A2 Intenzita dopravy'!$H$5,'A2 Intenzita dopravy'!$H16,IF(S$21&gt;=MAX($F$68:$L$68),R32/Q32*R32,IF(S$21&lt;'A2 Intenzita dopravy'!$H$5,(INDEX($B$69:$L$136,MATCH('A2 Intenzita dopravy'!$F16&amp;'A2 Intenzita dopravy'!$G16&amp;'A2.1 Intenzita dopravy'!$E$19,$E$69:$E$136,0),MATCH(S$21,$B$68:$L$68,1))/INDEX($B$69:$L$136,MATCH('A2 Intenzita dopravy'!$F16&amp;'A2 Intenzita dopravy'!$G16&amp;'A2.1 Intenzita dopravy'!$E$19,$E$69:$E$136,0),MATCH(S$21,$B$68:$L$68,1)+1))^(1/5)*T32,(INDEX($B$69:$L$136,MATCH('A2 Intenzita dopravy'!$F16&amp;'A2 Intenzita dopravy'!$G16&amp;'A2.1 Intenzita dopravy'!$E$19,$E$69:$E$136,0),MATCH(S$21,$B$68:$L$68,1)+1)/INDEX($B$69:$L$136,MATCH('A2 Intenzita dopravy'!$F16&amp;'A2 Intenzita dopravy'!$G16&amp;'A2.1 Intenzita dopravy'!$E$19,$E$69:$E$136,0),MATCH(S$21,$B$68:$L$68,1)))^(1/5)*R32))),0)</f>
        <v>0</v>
      </c>
      <c r="T32" s="30">
        <f>IFERROR(IF(T$21='A2 Intenzita dopravy'!$H$5,'A2 Intenzita dopravy'!$H16,IF(T$21&gt;=MAX($F$68:$L$68),S32/R32*S32,IF(T$21&lt;'A2 Intenzita dopravy'!$H$5,(INDEX($B$69:$L$136,MATCH('A2 Intenzita dopravy'!$F16&amp;'A2 Intenzita dopravy'!$G16&amp;'A2.1 Intenzita dopravy'!$E$19,$E$69:$E$136,0),MATCH(T$21,$B$68:$L$68,1))/INDEX($B$69:$L$136,MATCH('A2 Intenzita dopravy'!$F16&amp;'A2 Intenzita dopravy'!$G16&amp;'A2.1 Intenzita dopravy'!$E$19,$E$69:$E$136,0),MATCH(T$21,$B$68:$L$68,1)+1))^(1/5)*U32,(INDEX($B$69:$L$136,MATCH('A2 Intenzita dopravy'!$F16&amp;'A2 Intenzita dopravy'!$G16&amp;'A2.1 Intenzita dopravy'!$E$19,$E$69:$E$136,0),MATCH(T$21,$B$68:$L$68,1)+1)/INDEX($B$69:$L$136,MATCH('A2 Intenzita dopravy'!$F16&amp;'A2 Intenzita dopravy'!$G16&amp;'A2.1 Intenzita dopravy'!$E$19,$E$69:$E$136,0),MATCH(T$21,$B$68:$L$68,1)))^(1/5)*S32))),0)</f>
        <v>0</v>
      </c>
      <c r="U32" s="30">
        <f>IFERROR(IF(U$21='A2 Intenzita dopravy'!$H$5,'A2 Intenzita dopravy'!$H16,IF(U$21&gt;=MAX($F$68:$L$68),T32/S32*T32,IF(U$21&lt;'A2 Intenzita dopravy'!$H$5,(INDEX($B$69:$L$136,MATCH('A2 Intenzita dopravy'!$F16&amp;'A2 Intenzita dopravy'!$G16&amp;'A2.1 Intenzita dopravy'!$E$19,$E$69:$E$136,0),MATCH(U$21,$B$68:$L$68,1))/INDEX($B$69:$L$136,MATCH('A2 Intenzita dopravy'!$F16&amp;'A2 Intenzita dopravy'!$G16&amp;'A2.1 Intenzita dopravy'!$E$19,$E$69:$E$136,0),MATCH(U$21,$B$68:$L$68,1)+1))^(1/5)*V32,(INDEX($B$69:$L$136,MATCH('A2 Intenzita dopravy'!$F16&amp;'A2 Intenzita dopravy'!$G16&amp;'A2.1 Intenzita dopravy'!$E$19,$E$69:$E$136,0),MATCH(U$21,$B$68:$L$68,1)+1)/INDEX($B$69:$L$136,MATCH('A2 Intenzita dopravy'!$F16&amp;'A2 Intenzita dopravy'!$G16&amp;'A2.1 Intenzita dopravy'!$E$19,$E$69:$E$136,0),MATCH(U$21,$B$68:$L$68,1)))^(1/5)*T32))),0)</f>
        <v>0</v>
      </c>
      <c r="V32" s="30">
        <f>IFERROR(IF(V$21='A2 Intenzita dopravy'!$H$5,'A2 Intenzita dopravy'!$H16,IF(V$21&gt;=MAX($F$68:$L$68),U32/T32*U32,IF(V$21&lt;'A2 Intenzita dopravy'!$H$5,(INDEX($B$69:$L$136,MATCH('A2 Intenzita dopravy'!$F16&amp;'A2 Intenzita dopravy'!$G16&amp;'A2.1 Intenzita dopravy'!$E$19,$E$69:$E$136,0),MATCH(V$21,$B$68:$L$68,1))/INDEX($B$69:$L$136,MATCH('A2 Intenzita dopravy'!$F16&amp;'A2 Intenzita dopravy'!$G16&amp;'A2.1 Intenzita dopravy'!$E$19,$E$69:$E$136,0),MATCH(V$21,$B$68:$L$68,1)+1))^(1/5)*W32,(INDEX($B$69:$L$136,MATCH('A2 Intenzita dopravy'!$F16&amp;'A2 Intenzita dopravy'!$G16&amp;'A2.1 Intenzita dopravy'!$E$19,$E$69:$E$136,0),MATCH(V$21,$B$68:$L$68,1)+1)/INDEX($B$69:$L$136,MATCH('A2 Intenzita dopravy'!$F16&amp;'A2 Intenzita dopravy'!$G16&amp;'A2.1 Intenzita dopravy'!$E$19,$E$69:$E$136,0),MATCH(V$21,$B$68:$L$68,1)))^(1/5)*U32))),0)</f>
        <v>0</v>
      </c>
      <c r="W32" s="30">
        <f>IFERROR(IF(W$21='A2 Intenzita dopravy'!$H$5,'A2 Intenzita dopravy'!$H16,IF(W$21&gt;=MAX($F$68:$L$68),V32/U32*V32,IF(W$21&lt;'A2 Intenzita dopravy'!$H$5,(INDEX($B$69:$L$136,MATCH('A2 Intenzita dopravy'!$F16&amp;'A2 Intenzita dopravy'!$G16&amp;'A2.1 Intenzita dopravy'!$E$19,$E$69:$E$136,0),MATCH(W$21,$B$68:$L$68,1))/INDEX($B$69:$L$136,MATCH('A2 Intenzita dopravy'!$F16&amp;'A2 Intenzita dopravy'!$G16&amp;'A2.1 Intenzita dopravy'!$E$19,$E$69:$E$136,0),MATCH(W$21,$B$68:$L$68,1)+1))^(1/5)*X32,(INDEX($B$69:$L$136,MATCH('A2 Intenzita dopravy'!$F16&amp;'A2 Intenzita dopravy'!$G16&amp;'A2.1 Intenzita dopravy'!$E$19,$E$69:$E$136,0),MATCH(W$21,$B$68:$L$68,1)+1)/INDEX($B$69:$L$136,MATCH('A2 Intenzita dopravy'!$F16&amp;'A2 Intenzita dopravy'!$G16&amp;'A2.1 Intenzita dopravy'!$E$19,$E$69:$E$136,0),MATCH(W$21,$B$68:$L$68,1)))^(1/5)*V32))),0)</f>
        <v>0</v>
      </c>
      <c r="X32" s="30">
        <f>IFERROR(IF(X$21='A2 Intenzita dopravy'!$H$5,'A2 Intenzita dopravy'!$H16,IF(X$21&gt;=MAX($F$68:$L$68),W32/V32*W32,IF(X$21&lt;'A2 Intenzita dopravy'!$H$5,(INDEX($B$69:$L$136,MATCH('A2 Intenzita dopravy'!$F16&amp;'A2 Intenzita dopravy'!$G16&amp;'A2.1 Intenzita dopravy'!$E$19,$E$69:$E$136,0),MATCH(X$21,$B$68:$L$68,1))/INDEX($B$69:$L$136,MATCH('A2 Intenzita dopravy'!$F16&amp;'A2 Intenzita dopravy'!$G16&amp;'A2.1 Intenzita dopravy'!$E$19,$E$69:$E$136,0),MATCH(X$21,$B$68:$L$68,1)+1))^(1/5)*Y32,(INDEX($B$69:$L$136,MATCH('A2 Intenzita dopravy'!$F16&amp;'A2 Intenzita dopravy'!$G16&amp;'A2.1 Intenzita dopravy'!$E$19,$E$69:$E$136,0),MATCH(X$21,$B$68:$L$68,1)+1)/INDEX($B$69:$L$136,MATCH('A2 Intenzita dopravy'!$F16&amp;'A2 Intenzita dopravy'!$G16&amp;'A2.1 Intenzita dopravy'!$E$19,$E$69:$E$136,0),MATCH(X$21,$B$68:$L$68,1)))^(1/5)*W32))),0)</f>
        <v>0</v>
      </c>
      <c r="Y32" s="30">
        <f>IFERROR(IF(Y$21='A2 Intenzita dopravy'!$H$5,'A2 Intenzita dopravy'!$H16,IF(Y$21&gt;=MAX($F$68:$L$68),X32/W32*X32,IF(Y$21&lt;'A2 Intenzita dopravy'!$H$5,(INDEX($B$69:$L$136,MATCH('A2 Intenzita dopravy'!$F16&amp;'A2 Intenzita dopravy'!$G16&amp;'A2.1 Intenzita dopravy'!$E$19,$E$69:$E$136,0),MATCH(Y$21,$B$68:$L$68,1))/INDEX($B$69:$L$136,MATCH('A2 Intenzita dopravy'!$F16&amp;'A2 Intenzita dopravy'!$G16&amp;'A2.1 Intenzita dopravy'!$E$19,$E$69:$E$136,0),MATCH(Y$21,$B$68:$L$68,1)+1))^(1/5)*Z32,(INDEX($B$69:$L$136,MATCH('A2 Intenzita dopravy'!$F16&amp;'A2 Intenzita dopravy'!$G16&amp;'A2.1 Intenzita dopravy'!$E$19,$E$69:$E$136,0),MATCH(Y$21,$B$68:$L$68,1)+1)/INDEX($B$69:$L$136,MATCH('A2 Intenzita dopravy'!$F16&amp;'A2 Intenzita dopravy'!$G16&amp;'A2.1 Intenzita dopravy'!$E$19,$E$69:$E$136,0),MATCH(Y$21,$B$68:$L$68,1)))^(1/5)*X32))),0)</f>
        <v>0</v>
      </c>
      <c r="Z32" s="30">
        <f>IFERROR(IF(Z$21='A2 Intenzita dopravy'!$H$5,'A2 Intenzita dopravy'!$H16,IF(Z$21&gt;=MAX($F$68:$L$68),Y32/X32*Y32,IF(Z$21&lt;'A2 Intenzita dopravy'!$H$5,(INDEX($B$69:$L$136,MATCH('A2 Intenzita dopravy'!$F16&amp;'A2 Intenzita dopravy'!$G16&amp;'A2.1 Intenzita dopravy'!$E$19,$E$69:$E$136,0),MATCH(Z$21,$B$68:$L$68,1))/INDEX($B$69:$L$136,MATCH('A2 Intenzita dopravy'!$F16&amp;'A2 Intenzita dopravy'!$G16&amp;'A2.1 Intenzita dopravy'!$E$19,$E$69:$E$136,0),MATCH(Z$21,$B$68:$L$68,1)+1))^(1/5)*AA32,(INDEX($B$69:$L$136,MATCH('A2 Intenzita dopravy'!$F16&amp;'A2 Intenzita dopravy'!$G16&amp;'A2.1 Intenzita dopravy'!$E$19,$E$69:$E$136,0),MATCH(Z$21,$B$68:$L$68,1)+1)/INDEX($B$69:$L$136,MATCH('A2 Intenzita dopravy'!$F16&amp;'A2 Intenzita dopravy'!$G16&amp;'A2.1 Intenzita dopravy'!$E$19,$E$69:$E$136,0),MATCH(Z$21,$B$68:$L$68,1)))^(1/5)*Y32))),0)</f>
        <v>0</v>
      </c>
      <c r="AA32" s="30">
        <f>IFERROR(IF(AA$21='A2 Intenzita dopravy'!$H$5,'A2 Intenzita dopravy'!$H16,IF(AA$21&gt;=MAX($F$68:$L$68),Z32/Y32*Z32,IF(AA$21&lt;'A2 Intenzita dopravy'!$H$5,(INDEX($B$69:$L$136,MATCH('A2 Intenzita dopravy'!$F16&amp;'A2 Intenzita dopravy'!$G16&amp;'A2.1 Intenzita dopravy'!$E$19,$E$69:$E$136,0),MATCH(AA$21,$B$68:$L$68,1))/INDEX($B$69:$L$136,MATCH('A2 Intenzita dopravy'!$F16&amp;'A2 Intenzita dopravy'!$G16&amp;'A2.1 Intenzita dopravy'!$E$19,$E$69:$E$136,0),MATCH(AA$21,$B$68:$L$68,1)+1))^(1/5)*AB32,(INDEX($B$69:$L$136,MATCH('A2 Intenzita dopravy'!$F16&amp;'A2 Intenzita dopravy'!$G16&amp;'A2.1 Intenzita dopravy'!$E$19,$E$69:$E$136,0),MATCH(AA$21,$B$68:$L$68,1)+1)/INDEX($B$69:$L$136,MATCH('A2 Intenzita dopravy'!$F16&amp;'A2 Intenzita dopravy'!$G16&amp;'A2.1 Intenzita dopravy'!$E$19,$E$69:$E$136,0),MATCH(AA$21,$B$68:$L$68,1)))^(1/5)*Z32))),0)</f>
        <v>0</v>
      </c>
      <c r="AB32" s="30">
        <f>IFERROR(IF(AB$21='A2 Intenzita dopravy'!$H$5,'A2 Intenzita dopravy'!$H16,IF(AB$21&gt;=MAX($F$68:$L$68),AA32/Z32*AA32,IF(AB$21&lt;'A2 Intenzita dopravy'!$H$5,(INDEX($B$69:$L$136,MATCH('A2 Intenzita dopravy'!$F16&amp;'A2 Intenzita dopravy'!$G16&amp;'A2.1 Intenzita dopravy'!$E$19,$E$69:$E$136,0),MATCH(AB$21,$B$68:$L$68,1))/INDEX($B$69:$L$136,MATCH('A2 Intenzita dopravy'!$F16&amp;'A2 Intenzita dopravy'!$G16&amp;'A2.1 Intenzita dopravy'!$E$19,$E$69:$E$136,0),MATCH(AB$21,$B$68:$L$68,1)+1))^(1/5)*AC32,(INDEX($B$69:$L$136,MATCH('A2 Intenzita dopravy'!$F16&amp;'A2 Intenzita dopravy'!$G16&amp;'A2.1 Intenzita dopravy'!$E$19,$E$69:$E$136,0),MATCH(AB$21,$B$68:$L$68,1)+1)/INDEX($B$69:$L$136,MATCH('A2 Intenzita dopravy'!$F16&amp;'A2 Intenzita dopravy'!$G16&amp;'A2.1 Intenzita dopravy'!$E$19,$E$69:$E$136,0),MATCH(AB$21,$B$68:$L$68,1)))^(1/5)*AA32))),0)</f>
        <v>0</v>
      </c>
      <c r="AC32" s="30">
        <f>IFERROR(IF(AC$21='A2 Intenzita dopravy'!$H$5,'A2 Intenzita dopravy'!$H16,IF(AC$21&gt;=MAX($F$68:$L$68),AB32/AA32*AB32,IF(AC$21&lt;'A2 Intenzita dopravy'!$H$5,(INDEX($B$69:$L$136,MATCH('A2 Intenzita dopravy'!$F16&amp;'A2 Intenzita dopravy'!$G16&amp;'A2.1 Intenzita dopravy'!$E$19,$E$69:$E$136,0),MATCH(AC$21,$B$68:$L$68,1))/INDEX($B$69:$L$136,MATCH('A2 Intenzita dopravy'!$F16&amp;'A2 Intenzita dopravy'!$G16&amp;'A2.1 Intenzita dopravy'!$E$19,$E$69:$E$136,0),MATCH(AC$21,$B$68:$L$68,1)+1))^(1/5)*AD32,(INDEX($B$69:$L$136,MATCH('A2 Intenzita dopravy'!$F16&amp;'A2 Intenzita dopravy'!$G16&amp;'A2.1 Intenzita dopravy'!$E$19,$E$69:$E$136,0),MATCH(AC$21,$B$68:$L$68,1)+1)/INDEX($B$69:$L$136,MATCH('A2 Intenzita dopravy'!$F16&amp;'A2 Intenzita dopravy'!$G16&amp;'A2.1 Intenzita dopravy'!$E$19,$E$69:$E$136,0),MATCH(AC$21,$B$68:$L$68,1)))^(1/5)*AB32))),0)</f>
        <v>0</v>
      </c>
      <c r="AD32" s="30">
        <f>IFERROR(IF(AD$21='A2 Intenzita dopravy'!$H$5,'A2 Intenzita dopravy'!$H16,IF(AD$21&gt;=MAX($F$68:$L$68),AC32/AB32*AC32,IF(AD$21&lt;'A2 Intenzita dopravy'!$H$5,(INDEX($B$69:$L$136,MATCH('A2 Intenzita dopravy'!$F16&amp;'A2 Intenzita dopravy'!$G16&amp;'A2.1 Intenzita dopravy'!$E$19,$E$69:$E$136,0),MATCH(AD$21,$B$68:$L$68,1))/INDEX($B$69:$L$136,MATCH('A2 Intenzita dopravy'!$F16&amp;'A2 Intenzita dopravy'!$G16&amp;'A2.1 Intenzita dopravy'!$E$19,$E$69:$E$136,0),MATCH(AD$21,$B$68:$L$68,1)+1))^(1/5)*AE32,(INDEX($B$69:$L$136,MATCH('A2 Intenzita dopravy'!$F16&amp;'A2 Intenzita dopravy'!$G16&amp;'A2.1 Intenzita dopravy'!$E$19,$E$69:$E$136,0),MATCH(AD$21,$B$68:$L$68,1)+1)/INDEX($B$69:$L$136,MATCH('A2 Intenzita dopravy'!$F16&amp;'A2 Intenzita dopravy'!$G16&amp;'A2.1 Intenzita dopravy'!$E$19,$E$69:$E$136,0),MATCH(AD$21,$B$68:$L$68,1)))^(1/5)*AC32))),0)</f>
        <v>0</v>
      </c>
      <c r="AE32" s="30">
        <f>IFERROR(IF(AE$21='A2 Intenzita dopravy'!$H$5,'A2 Intenzita dopravy'!$H16,IF(AE$21&gt;=MAX($F$68:$L$68),AD32/AC32*AD32,IF(AE$21&lt;'A2 Intenzita dopravy'!$H$5,(INDEX($B$69:$L$136,MATCH('A2 Intenzita dopravy'!$F16&amp;'A2 Intenzita dopravy'!$G16&amp;'A2.1 Intenzita dopravy'!$E$19,$E$69:$E$136,0),MATCH(AE$21,$B$68:$L$68,1))/INDEX($B$69:$L$136,MATCH('A2 Intenzita dopravy'!$F16&amp;'A2 Intenzita dopravy'!$G16&amp;'A2.1 Intenzita dopravy'!$E$19,$E$69:$E$136,0),MATCH(AE$21,$B$68:$L$68,1)+1))^(1/5)*AF32,(INDEX($B$69:$L$136,MATCH('A2 Intenzita dopravy'!$F16&amp;'A2 Intenzita dopravy'!$G16&amp;'A2.1 Intenzita dopravy'!$E$19,$E$69:$E$136,0),MATCH(AE$21,$B$68:$L$68,1)+1)/INDEX($B$69:$L$136,MATCH('A2 Intenzita dopravy'!$F16&amp;'A2 Intenzita dopravy'!$G16&amp;'A2.1 Intenzita dopravy'!$E$19,$E$69:$E$136,0),MATCH(AE$21,$B$68:$L$68,1)))^(1/5)*AD32))),0)</f>
        <v>0</v>
      </c>
      <c r="AF32" s="30">
        <f>IFERROR(IF(AF$21='A2 Intenzita dopravy'!$H$5,'A2 Intenzita dopravy'!$H16,IF(AF$21&gt;=MAX($F$68:$L$68),AE32/AD32*AE32,IF(AF$21&lt;'A2 Intenzita dopravy'!$H$5,(INDEX($B$69:$L$136,MATCH('A2 Intenzita dopravy'!$F16&amp;'A2 Intenzita dopravy'!$G16&amp;'A2.1 Intenzita dopravy'!$E$19,$E$69:$E$136,0),MATCH(AF$21,$B$68:$L$68,1))/INDEX($B$69:$L$136,MATCH('A2 Intenzita dopravy'!$F16&amp;'A2 Intenzita dopravy'!$G16&amp;'A2.1 Intenzita dopravy'!$E$19,$E$69:$E$136,0),MATCH(AF$21,$B$68:$L$68,1)+1))^(1/5)*AG32,(INDEX($B$69:$L$136,MATCH('A2 Intenzita dopravy'!$F16&amp;'A2 Intenzita dopravy'!$G16&amp;'A2.1 Intenzita dopravy'!$E$19,$E$69:$E$136,0),MATCH(AF$21,$B$68:$L$68,1)+1)/INDEX($B$69:$L$136,MATCH('A2 Intenzita dopravy'!$F16&amp;'A2 Intenzita dopravy'!$G16&amp;'A2.1 Intenzita dopravy'!$E$19,$E$69:$E$136,0),MATCH(AF$21,$B$68:$L$68,1)))^(1/5)*AE32))),0)</f>
        <v>0</v>
      </c>
      <c r="AG32" s="30">
        <f>IFERROR(IF(AG$21='A2 Intenzita dopravy'!$H$5,'A2 Intenzita dopravy'!$H16,IF(AG$21&gt;=MAX($F$68:$L$68),AF32/AE32*AF32,IF(AG$21&lt;'A2 Intenzita dopravy'!$H$5,(INDEX($B$69:$L$136,MATCH('A2 Intenzita dopravy'!$F16&amp;'A2 Intenzita dopravy'!$G16&amp;'A2.1 Intenzita dopravy'!$E$19,$E$69:$E$136,0),MATCH(AG$21,$B$68:$L$68,1))/INDEX($B$69:$L$136,MATCH('A2 Intenzita dopravy'!$F16&amp;'A2 Intenzita dopravy'!$G16&amp;'A2.1 Intenzita dopravy'!$E$19,$E$69:$E$136,0),MATCH(AG$21,$B$68:$L$68,1)+1))^(1/5)*AH32,(INDEX($B$69:$L$136,MATCH('A2 Intenzita dopravy'!$F16&amp;'A2 Intenzita dopravy'!$G16&amp;'A2.1 Intenzita dopravy'!$E$19,$E$69:$E$136,0),MATCH(AG$21,$B$68:$L$68,1)+1)/INDEX($B$69:$L$136,MATCH('A2 Intenzita dopravy'!$F16&amp;'A2 Intenzita dopravy'!$G16&amp;'A2.1 Intenzita dopravy'!$E$19,$E$69:$E$136,0),MATCH(AG$21,$B$68:$L$68,1)))^(1/5)*AF32))),0)</f>
        <v>0</v>
      </c>
      <c r="AH32" s="30">
        <f>IFERROR(IF(AH$21='A2 Intenzita dopravy'!$H$5,'A2 Intenzita dopravy'!$H16,IF(AH$21&gt;=MAX($F$68:$L$68),AG32/AF32*AG32,IF(AH$21&lt;'A2 Intenzita dopravy'!$H$5,(INDEX($B$69:$L$136,MATCH('A2 Intenzita dopravy'!$F16&amp;'A2 Intenzita dopravy'!$G16&amp;'A2.1 Intenzita dopravy'!$E$19,$E$69:$E$136,0),MATCH(AH$21,$B$68:$L$68,1))/INDEX($B$69:$L$136,MATCH('A2 Intenzita dopravy'!$F16&amp;'A2 Intenzita dopravy'!$G16&amp;'A2.1 Intenzita dopravy'!$E$19,$E$69:$E$136,0),MATCH(AH$21,$B$68:$L$68,1)+1))^(1/5)*AI32,(INDEX($B$69:$L$136,MATCH('A2 Intenzita dopravy'!$F16&amp;'A2 Intenzita dopravy'!$G16&amp;'A2.1 Intenzita dopravy'!$E$19,$E$69:$E$136,0),MATCH(AH$21,$B$68:$L$68,1)+1)/INDEX($B$69:$L$136,MATCH('A2 Intenzita dopravy'!$F16&amp;'A2 Intenzita dopravy'!$G16&amp;'A2.1 Intenzita dopravy'!$E$19,$E$69:$E$136,0),MATCH(AH$21,$B$68:$L$68,1)))^(1/5)*AG32))),0)</f>
        <v>0</v>
      </c>
      <c r="AI32" s="30">
        <f>IFERROR(IF(AI$21='A2 Intenzita dopravy'!$H$5,'A2 Intenzita dopravy'!$H16,IF(AI$21&gt;=MAX($F$68:$L$68),AH32/AG32*AH32,IF(AI$21&lt;'A2 Intenzita dopravy'!$H$5,(INDEX($B$69:$L$136,MATCH('A2 Intenzita dopravy'!$F16&amp;'A2 Intenzita dopravy'!$G16&amp;'A2.1 Intenzita dopravy'!$E$19,$E$69:$E$136,0),MATCH(AI$21,$B$68:$L$68,1))/INDEX($B$69:$L$136,MATCH('A2 Intenzita dopravy'!$F16&amp;'A2 Intenzita dopravy'!$G16&amp;'A2.1 Intenzita dopravy'!$E$19,$E$69:$E$136,0),MATCH(AI$21,$B$68:$L$68,1)+1))^(1/5)*AJ32,(INDEX($B$69:$L$136,MATCH('A2 Intenzita dopravy'!$F16&amp;'A2 Intenzita dopravy'!$G16&amp;'A2.1 Intenzita dopravy'!$E$19,$E$69:$E$136,0),MATCH(AI$21,$B$68:$L$68,1)+1)/INDEX($B$69:$L$136,MATCH('A2 Intenzita dopravy'!$F16&amp;'A2 Intenzita dopravy'!$G16&amp;'A2.1 Intenzita dopravy'!$E$19,$E$69:$E$136,0),MATCH(AI$21,$B$68:$L$68,1)))^(1/5)*AH32))),0)</f>
        <v>0</v>
      </c>
      <c r="AJ32" s="30">
        <f>IFERROR(IF(AJ$21='A2 Intenzita dopravy'!$H$5,'A2 Intenzita dopravy'!$H16,IF(AJ$21&gt;=MAX($F$68:$L$68),AI32/AH32*AI32,IF(AJ$21&lt;'A2 Intenzita dopravy'!$H$5,(INDEX($B$69:$L$136,MATCH('A2 Intenzita dopravy'!$F16&amp;'A2 Intenzita dopravy'!$G16&amp;'A2.1 Intenzita dopravy'!$E$19,$E$69:$E$136,0),MATCH(AJ$21,$B$68:$L$68,1))/INDEX($B$69:$L$136,MATCH('A2 Intenzita dopravy'!$F16&amp;'A2 Intenzita dopravy'!$G16&amp;'A2.1 Intenzita dopravy'!$E$19,$E$69:$E$136,0),MATCH(AJ$21,$B$68:$L$68,1)+1))^(1/5)*AK32,(INDEX($B$69:$L$136,MATCH('A2 Intenzita dopravy'!$F16&amp;'A2 Intenzita dopravy'!$G16&amp;'A2.1 Intenzita dopravy'!$E$19,$E$69:$E$136,0),MATCH(AJ$21,$B$68:$L$68,1)+1)/INDEX($B$69:$L$136,MATCH('A2 Intenzita dopravy'!$F16&amp;'A2 Intenzita dopravy'!$G16&amp;'A2.1 Intenzita dopravy'!$E$19,$E$69:$E$136,0),MATCH(AJ$21,$B$68:$L$68,1)))^(1/5)*AI32))),0)</f>
        <v>0</v>
      </c>
      <c r="AK32" s="30">
        <f>IFERROR(IF(AK$21='A2 Intenzita dopravy'!$H$5,'A2 Intenzita dopravy'!$H16,IF(AK$21&gt;=MAX($F$68:$L$68),AJ32/AI32*AJ32,IF(AK$21&lt;'A2 Intenzita dopravy'!$H$5,(INDEX($B$69:$L$136,MATCH('A2 Intenzita dopravy'!$F16&amp;'A2 Intenzita dopravy'!$G16&amp;'A2.1 Intenzita dopravy'!$E$19,$E$69:$E$136,0),MATCH(AK$21,$B$68:$L$68,1))/INDEX($B$69:$L$136,MATCH('A2 Intenzita dopravy'!$F16&amp;'A2 Intenzita dopravy'!$G16&amp;'A2.1 Intenzita dopravy'!$E$19,$E$69:$E$136,0),MATCH(AK$21,$B$68:$L$68,1)+1))^(1/5)*AL32,(INDEX($B$69:$L$136,MATCH('A2 Intenzita dopravy'!$F16&amp;'A2 Intenzita dopravy'!$G16&amp;'A2.1 Intenzita dopravy'!$E$19,$E$69:$E$136,0),MATCH(AK$21,$B$68:$L$68,1)+1)/INDEX($B$69:$L$136,MATCH('A2 Intenzita dopravy'!$F16&amp;'A2 Intenzita dopravy'!$G16&amp;'A2.1 Intenzita dopravy'!$E$19,$E$69:$E$136,0),MATCH(AK$21,$B$68:$L$68,1)))^(1/5)*AJ32))),0)</f>
        <v>0</v>
      </c>
      <c r="AL32" s="30">
        <f>IFERROR(IF(AL$21='A2 Intenzita dopravy'!$H$5,'A2 Intenzita dopravy'!$H16,IF(AL$21&gt;=MAX($F$68:$L$68),AK32/AJ32*AK32,IF(AL$21&lt;'A2 Intenzita dopravy'!$H$5,(INDEX($B$69:$L$136,MATCH('A2 Intenzita dopravy'!$F16&amp;'A2 Intenzita dopravy'!$G16&amp;'A2.1 Intenzita dopravy'!$E$19,$E$69:$E$136,0),MATCH(AL$21,$B$68:$L$68,1))/INDEX($B$69:$L$136,MATCH('A2 Intenzita dopravy'!$F16&amp;'A2 Intenzita dopravy'!$G16&amp;'A2.1 Intenzita dopravy'!$E$19,$E$69:$E$136,0),MATCH(AL$21,$B$68:$L$68,1)+1))^(1/5)*AM32,(INDEX($B$69:$L$136,MATCH('A2 Intenzita dopravy'!$F16&amp;'A2 Intenzita dopravy'!$G16&amp;'A2.1 Intenzita dopravy'!$E$19,$E$69:$E$136,0),MATCH(AL$21,$B$68:$L$68,1)+1)/INDEX($B$69:$L$136,MATCH('A2 Intenzita dopravy'!$F16&amp;'A2 Intenzita dopravy'!$G16&amp;'A2.1 Intenzita dopravy'!$E$19,$E$69:$E$136,0),MATCH(AL$21,$B$68:$L$68,1)))^(1/5)*AK32))),0)</f>
        <v>0</v>
      </c>
      <c r="AM32" s="30">
        <f>IFERROR(IF(AM$21='A2 Intenzita dopravy'!$H$5,'A2 Intenzita dopravy'!$H16,IF(AM$21&gt;=MAX($F$68:$L$68),AL32/AK32*AL32,IF(AM$21&lt;'A2 Intenzita dopravy'!$H$5,(INDEX($B$69:$L$136,MATCH('A2 Intenzita dopravy'!$F16&amp;'A2 Intenzita dopravy'!$G16&amp;'A2.1 Intenzita dopravy'!$E$19,$E$69:$E$136,0),MATCH(AM$21,$B$68:$L$68,1))/INDEX($B$69:$L$136,MATCH('A2 Intenzita dopravy'!$F16&amp;'A2 Intenzita dopravy'!$G16&amp;'A2.1 Intenzita dopravy'!$E$19,$E$69:$E$136,0),MATCH(AM$21,$B$68:$L$68,1)+1))^(1/5)*AN32,(INDEX($B$69:$L$136,MATCH('A2 Intenzita dopravy'!$F16&amp;'A2 Intenzita dopravy'!$G16&amp;'A2.1 Intenzita dopravy'!$E$19,$E$69:$E$136,0),MATCH(AM$21,$B$68:$L$68,1)+1)/INDEX($B$69:$L$136,MATCH('A2 Intenzita dopravy'!$F16&amp;'A2 Intenzita dopravy'!$G16&amp;'A2.1 Intenzita dopravy'!$E$19,$E$69:$E$136,0),MATCH(AM$21,$B$68:$L$68,1)))^(1/5)*AL32))),0)</f>
        <v>0</v>
      </c>
      <c r="AN32" s="30">
        <f>IFERROR(IF(AN$21='A2 Intenzita dopravy'!$H$5,'A2 Intenzita dopravy'!$H16,IF(AN$21&gt;=MAX($F$68:$L$68),AM32/AL32*AM32,IF(AN$21&lt;'A2 Intenzita dopravy'!$H$5,(INDEX($B$69:$L$136,MATCH('A2 Intenzita dopravy'!$F16&amp;'A2 Intenzita dopravy'!$G16&amp;'A2.1 Intenzita dopravy'!$E$19,$E$69:$E$136,0),MATCH(AN$21,$B$68:$L$68,1))/INDEX($B$69:$L$136,MATCH('A2 Intenzita dopravy'!$F16&amp;'A2 Intenzita dopravy'!$G16&amp;'A2.1 Intenzita dopravy'!$E$19,$E$69:$E$136,0),MATCH(AN$21,$B$68:$L$68,1)+1))^(1/5)*AO32,(INDEX($B$69:$L$136,MATCH('A2 Intenzita dopravy'!$F16&amp;'A2 Intenzita dopravy'!$G16&amp;'A2.1 Intenzita dopravy'!$E$19,$E$69:$E$136,0),MATCH(AN$21,$B$68:$L$68,1)+1)/INDEX($B$69:$L$136,MATCH('A2 Intenzita dopravy'!$F16&amp;'A2 Intenzita dopravy'!$G16&amp;'A2.1 Intenzita dopravy'!$E$19,$E$69:$E$136,0),MATCH(AN$21,$B$68:$L$68,1)))^(1/5)*AM32))),0)</f>
        <v>0</v>
      </c>
      <c r="AO32" s="30">
        <f>IFERROR(IF(AO$21='A2 Intenzita dopravy'!$H$5,'A2 Intenzita dopravy'!$H16,IF(AO$21&gt;=MAX($F$68:$L$68),AN32/AM32*AN32,IF(AO$21&lt;'A2 Intenzita dopravy'!$H$5,(INDEX($B$69:$L$136,MATCH('A2 Intenzita dopravy'!$F16&amp;'A2 Intenzita dopravy'!$G16&amp;'A2.1 Intenzita dopravy'!$E$19,$E$69:$E$136,0),MATCH(AO$21,$B$68:$L$68,1))/INDEX($B$69:$L$136,MATCH('A2 Intenzita dopravy'!$F16&amp;'A2 Intenzita dopravy'!$G16&amp;'A2.1 Intenzita dopravy'!$E$19,$E$69:$E$136,0),MATCH(AO$21,$B$68:$L$68,1)+1))^(1/5)*AP32,(INDEX($B$69:$L$136,MATCH('A2 Intenzita dopravy'!$F16&amp;'A2 Intenzita dopravy'!$G16&amp;'A2.1 Intenzita dopravy'!$E$19,$E$69:$E$136,0),MATCH(AO$21,$B$68:$L$68,1)+1)/INDEX($B$69:$L$136,MATCH('A2 Intenzita dopravy'!$F16&amp;'A2 Intenzita dopravy'!$G16&amp;'A2.1 Intenzita dopravy'!$E$19,$E$69:$E$136,0),MATCH(AO$21,$B$68:$L$68,1)))^(1/5)*AN32))),0)</f>
        <v>0</v>
      </c>
      <c r="AP32" s="30">
        <f>IFERROR(IF(AP$21='A2 Intenzita dopravy'!$H$5,'A2 Intenzita dopravy'!$H16,IF(AP$21&gt;=MAX($F$68:$L$68),AO32/AN32*AO32,IF(AP$21&lt;'A2 Intenzita dopravy'!$H$5,(INDEX($B$69:$L$136,MATCH('A2 Intenzita dopravy'!$F16&amp;'A2 Intenzita dopravy'!$G16&amp;'A2.1 Intenzita dopravy'!$E$19,$E$69:$E$136,0),MATCH(AP$21,$B$68:$L$68,1))/INDEX($B$69:$L$136,MATCH('A2 Intenzita dopravy'!$F16&amp;'A2 Intenzita dopravy'!$G16&amp;'A2.1 Intenzita dopravy'!$E$19,$E$69:$E$136,0),MATCH(AP$21,$B$68:$L$68,1)+1))^(1/5)*AQ32,(INDEX($B$69:$L$136,MATCH('A2 Intenzita dopravy'!$F16&amp;'A2 Intenzita dopravy'!$G16&amp;'A2.1 Intenzita dopravy'!$E$19,$E$69:$E$136,0),MATCH(AP$21,$B$68:$L$68,1)+1)/INDEX($B$69:$L$136,MATCH('A2 Intenzita dopravy'!$F16&amp;'A2 Intenzita dopravy'!$G16&amp;'A2.1 Intenzita dopravy'!$E$19,$E$69:$E$136,0),MATCH(AP$21,$B$68:$L$68,1)))^(1/5)*AO32))),0)</f>
        <v>0</v>
      </c>
      <c r="AQ32" s="30">
        <f>IFERROR(IF(AQ$21='A2 Intenzita dopravy'!$H$5,'A2 Intenzita dopravy'!$H16,IF(AQ$21&gt;=MAX($F$68:$L$68),AP32/AO32*AP32,IF(AQ$21&lt;'A2 Intenzita dopravy'!$H$5,(INDEX($B$69:$L$136,MATCH('A2 Intenzita dopravy'!$F16&amp;'A2 Intenzita dopravy'!$G16&amp;'A2.1 Intenzita dopravy'!$E$19,$E$69:$E$136,0),MATCH(AQ$21,$B$68:$L$68,1))/INDEX($B$69:$L$136,MATCH('A2 Intenzita dopravy'!$F16&amp;'A2 Intenzita dopravy'!$G16&amp;'A2.1 Intenzita dopravy'!$E$19,$E$69:$E$136,0),MATCH(AQ$21,$B$68:$L$68,1)+1))^(1/5)*AR32,(INDEX($B$69:$L$136,MATCH('A2 Intenzita dopravy'!$F16&amp;'A2 Intenzita dopravy'!$G16&amp;'A2.1 Intenzita dopravy'!$E$19,$E$69:$E$136,0),MATCH(AQ$21,$B$68:$L$68,1)+1)/INDEX($B$69:$L$136,MATCH('A2 Intenzita dopravy'!$F16&amp;'A2 Intenzita dopravy'!$G16&amp;'A2.1 Intenzita dopravy'!$E$19,$E$69:$E$136,0),MATCH(AQ$21,$B$68:$L$68,1)))^(1/5)*AP32))),0)</f>
        <v>0</v>
      </c>
      <c r="AR32" s="30">
        <f>IFERROR(IF(AR$21='A2 Intenzita dopravy'!$H$5,'A2 Intenzita dopravy'!$H16,IF(AR$21&gt;=MAX($F$68:$L$68),AQ32/AP32*AQ32,IF(AR$21&lt;'A2 Intenzita dopravy'!$H$5,(INDEX($B$69:$L$136,MATCH('A2 Intenzita dopravy'!$F16&amp;'A2 Intenzita dopravy'!$G16&amp;'A2.1 Intenzita dopravy'!$E$19,$E$69:$E$136,0),MATCH(AR$21,$B$68:$L$68,1))/INDEX($B$69:$L$136,MATCH('A2 Intenzita dopravy'!$F16&amp;'A2 Intenzita dopravy'!$G16&amp;'A2.1 Intenzita dopravy'!$E$19,$E$69:$E$136,0),MATCH(AR$21,$B$68:$L$68,1)+1))^(1/5)*AS32,(INDEX($B$69:$L$136,MATCH('A2 Intenzita dopravy'!$F16&amp;'A2 Intenzita dopravy'!$G16&amp;'A2.1 Intenzita dopravy'!$E$19,$E$69:$E$136,0),MATCH(AR$21,$B$68:$L$68,1)+1)/INDEX($B$69:$L$136,MATCH('A2 Intenzita dopravy'!$F16&amp;'A2 Intenzita dopravy'!$G16&amp;'A2.1 Intenzita dopravy'!$E$19,$E$69:$E$136,0),MATCH(AR$21,$B$68:$L$68,1)))^(1/5)*AQ32))),0)</f>
        <v>0</v>
      </c>
      <c r="AS32" s="30">
        <f>IFERROR(IF(AS$21='A2 Intenzita dopravy'!$H$5,'A2 Intenzita dopravy'!$H16,IF(AS$21&gt;=MAX($F$68:$L$68),AR32/AQ32*AR32,IF(AS$21&lt;'A2 Intenzita dopravy'!$H$5,(INDEX($B$69:$L$136,MATCH('A2 Intenzita dopravy'!$F16&amp;'A2 Intenzita dopravy'!$G16&amp;'A2.1 Intenzita dopravy'!$E$19,$E$69:$E$136,0),MATCH(AS$21,$B$68:$L$68,1))/INDEX($B$69:$L$136,MATCH('A2 Intenzita dopravy'!$F16&amp;'A2 Intenzita dopravy'!$G16&amp;'A2.1 Intenzita dopravy'!$E$19,$E$69:$E$136,0),MATCH(AS$21,$B$68:$L$68,1)+1))^(1/5)*AT32,(INDEX($B$69:$L$136,MATCH('A2 Intenzita dopravy'!$F16&amp;'A2 Intenzita dopravy'!$G16&amp;'A2.1 Intenzita dopravy'!$E$19,$E$69:$E$136,0),MATCH(AS$21,$B$68:$L$68,1)+1)/INDEX($B$69:$L$136,MATCH('A2 Intenzita dopravy'!$F16&amp;'A2 Intenzita dopravy'!$G16&amp;'A2.1 Intenzita dopravy'!$E$19,$E$69:$E$136,0),MATCH(AS$21,$B$68:$L$68,1)))^(1/5)*AR32))),0)</f>
        <v>0</v>
      </c>
      <c r="AT32" s="30">
        <f>IFERROR(IF(AT$21='A2 Intenzita dopravy'!$H$5,'A2 Intenzita dopravy'!$H16,IF(AT$21&gt;=MAX($F$68:$L$68),AS32/AR32*AS32,IF(AT$21&lt;'A2 Intenzita dopravy'!$H$5,(INDEX($B$69:$L$136,MATCH('A2 Intenzita dopravy'!$F16&amp;'A2 Intenzita dopravy'!$G16&amp;'A2.1 Intenzita dopravy'!$E$19,$E$69:$E$136,0),MATCH(AT$21,$B$68:$L$68,1))/INDEX($B$69:$L$136,MATCH('A2 Intenzita dopravy'!$F16&amp;'A2 Intenzita dopravy'!$G16&amp;'A2.1 Intenzita dopravy'!$E$19,$E$69:$E$136,0),MATCH(AT$21,$B$68:$L$68,1)+1))^(1/5)*AU32,(INDEX($B$69:$L$136,MATCH('A2 Intenzita dopravy'!$F16&amp;'A2 Intenzita dopravy'!$G16&amp;'A2.1 Intenzita dopravy'!$E$19,$E$69:$E$136,0),MATCH(AT$21,$B$68:$L$68,1)+1)/INDEX($B$69:$L$136,MATCH('A2 Intenzita dopravy'!$F16&amp;'A2 Intenzita dopravy'!$G16&amp;'A2.1 Intenzita dopravy'!$E$19,$E$69:$E$136,0),MATCH(AT$21,$B$68:$L$68,1)))^(1/5)*AS32))),0)</f>
        <v>0</v>
      </c>
      <c r="AU32" s="30">
        <f>IFERROR(IF(AU$21='A2 Intenzita dopravy'!$H$5,'A2 Intenzita dopravy'!$H16,IF(AU$21&gt;=MAX($F$68:$L$68),AT32/AS32*AT32,IF(AU$21&lt;'A2 Intenzita dopravy'!$H$5,(INDEX($B$69:$L$136,MATCH('A2 Intenzita dopravy'!$F16&amp;'A2 Intenzita dopravy'!$G16&amp;'A2.1 Intenzita dopravy'!$E$19,$E$69:$E$136,0),MATCH(AU$21,$B$68:$L$68,1))/INDEX($B$69:$L$136,MATCH('A2 Intenzita dopravy'!$F16&amp;'A2 Intenzita dopravy'!$G16&amp;'A2.1 Intenzita dopravy'!$E$19,$E$69:$E$136,0),MATCH(AU$21,$B$68:$L$68,1)+1))^(1/5)*AV32,(INDEX($B$69:$L$136,MATCH('A2 Intenzita dopravy'!$F16&amp;'A2 Intenzita dopravy'!$G16&amp;'A2.1 Intenzita dopravy'!$E$19,$E$69:$E$136,0),MATCH(AU$21,$B$68:$L$68,1)+1)/INDEX($B$69:$L$136,MATCH('A2 Intenzita dopravy'!$F16&amp;'A2 Intenzita dopravy'!$G16&amp;'A2.1 Intenzita dopravy'!$E$19,$E$69:$E$136,0),MATCH(AU$21,$B$68:$L$68,1)))^(1/5)*AT32))),0)</f>
        <v>0</v>
      </c>
      <c r="AV32" s="30">
        <f>IFERROR(IF(AV$21='A2 Intenzita dopravy'!$H$5,'A2 Intenzita dopravy'!$H16,IF(AV$21&gt;=MAX($F$68:$L$68),AU32/AT32*AU32,IF(AV$21&lt;'A2 Intenzita dopravy'!$H$5,(INDEX($B$69:$L$136,MATCH('A2 Intenzita dopravy'!$F16&amp;'A2 Intenzita dopravy'!$G16&amp;'A2.1 Intenzita dopravy'!$E$19,$E$69:$E$136,0),MATCH(AV$21,$B$68:$L$68,1))/INDEX($B$69:$L$136,MATCH('A2 Intenzita dopravy'!$F16&amp;'A2 Intenzita dopravy'!$G16&amp;'A2.1 Intenzita dopravy'!$E$19,$E$69:$E$136,0),MATCH(AV$21,$B$68:$L$68,1)+1))^(1/5)*AW32,(INDEX($B$69:$L$136,MATCH('A2 Intenzita dopravy'!$F16&amp;'A2 Intenzita dopravy'!$G16&amp;'A2.1 Intenzita dopravy'!$E$19,$E$69:$E$136,0),MATCH(AV$21,$B$68:$L$68,1)+1)/INDEX($B$69:$L$136,MATCH('A2 Intenzita dopravy'!$F16&amp;'A2 Intenzita dopravy'!$G16&amp;'A2.1 Intenzita dopravy'!$E$19,$E$69:$E$136,0),MATCH(AV$21,$B$68:$L$68,1)))^(1/5)*AU32))),0)</f>
        <v>0</v>
      </c>
      <c r="AW32" s="30">
        <f>IFERROR(IF(AW$21='A2 Intenzita dopravy'!$H$5,'A2 Intenzita dopravy'!$H16,IF(AW$21&gt;=MAX($F$68:$L$68),AV32/AU32*AV32,IF(AW$21&lt;'A2 Intenzita dopravy'!$H$5,(INDEX($B$69:$L$136,MATCH('A2 Intenzita dopravy'!$F16&amp;'A2 Intenzita dopravy'!$G16&amp;'A2.1 Intenzita dopravy'!$E$19,$E$69:$E$136,0),MATCH(AW$21,$B$68:$L$68,1))/INDEX($B$69:$L$136,MATCH('A2 Intenzita dopravy'!$F16&amp;'A2 Intenzita dopravy'!$G16&amp;'A2.1 Intenzita dopravy'!$E$19,$E$69:$E$136,0),MATCH(AW$21,$B$68:$L$68,1)+1))^(1/5)*AX32,(INDEX($B$69:$L$136,MATCH('A2 Intenzita dopravy'!$F16&amp;'A2 Intenzita dopravy'!$G16&amp;'A2.1 Intenzita dopravy'!$E$19,$E$69:$E$136,0),MATCH(AW$21,$B$68:$L$68,1)+1)/INDEX($B$69:$L$136,MATCH('A2 Intenzita dopravy'!$F16&amp;'A2 Intenzita dopravy'!$G16&amp;'A2.1 Intenzita dopravy'!$E$19,$E$69:$E$136,0),MATCH(AW$21,$B$68:$L$68,1)))^(1/5)*AV32))),0)</f>
        <v>0</v>
      </c>
      <c r="AX32" s="30">
        <f>IFERROR(IF(AX$21='A2 Intenzita dopravy'!$H$5,'A2 Intenzita dopravy'!$H16,IF(AX$21&gt;=MAX($F$68:$L$68),AW32/AV32*AW32,IF(AX$21&lt;'A2 Intenzita dopravy'!$H$5,(INDEX($B$69:$L$136,MATCH('A2 Intenzita dopravy'!$F16&amp;'A2 Intenzita dopravy'!$G16&amp;'A2.1 Intenzita dopravy'!$E$19,$E$69:$E$136,0),MATCH(AX$21,$B$68:$L$68,1))/INDEX($B$69:$L$136,MATCH('A2 Intenzita dopravy'!$F16&amp;'A2 Intenzita dopravy'!$G16&amp;'A2.1 Intenzita dopravy'!$E$19,$E$69:$E$136,0),MATCH(AX$21,$B$68:$L$68,1)+1))^(1/5)*AY32,(INDEX($B$69:$L$136,MATCH('A2 Intenzita dopravy'!$F16&amp;'A2 Intenzita dopravy'!$G16&amp;'A2.1 Intenzita dopravy'!$E$19,$E$69:$E$136,0),MATCH(AX$21,$B$68:$L$68,1)+1)/INDEX($B$69:$L$136,MATCH('A2 Intenzita dopravy'!$F16&amp;'A2 Intenzita dopravy'!$G16&amp;'A2.1 Intenzita dopravy'!$E$19,$E$69:$E$136,0),MATCH(AX$21,$B$68:$L$68,1)))^(1/5)*AW32))),0)</f>
        <v>0</v>
      </c>
      <c r="AY32" s="30">
        <f>IFERROR(IF(AY$21='A2 Intenzita dopravy'!$H$5,'A2 Intenzita dopravy'!$H16,IF(AY$21&gt;=MAX($F$68:$L$68),AX32/AW32*AX32,IF(AY$21&lt;'A2 Intenzita dopravy'!$H$5,(INDEX($B$69:$L$136,MATCH('A2 Intenzita dopravy'!$F16&amp;'A2 Intenzita dopravy'!$G16&amp;'A2.1 Intenzita dopravy'!$E$19,$E$69:$E$136,0),MATCH(AY$21,$B$68:$L$68,1))/INDEX($B$69:$L$136,MATCH('A2 Intenzita dopravy'!$F16&amp;'A2 Intenzita dopravy'!$G16&amp;'A2.1 Intenzita dopravy'!$E$19,$E$69:$E$136,0),MATCH(AY$21,$B$68:$L$68,1)+1))^(1/5)*AZ32,(INDEX($B$69:$L$136,MATCH('A2 Intenzita dopravy'!$F16&amp;'A2 Intenzita dopravy'!$G16&amp;'A2.1 Intenzita dopravy'!$E$19,$E$69:$E$136,0),MATCH(AY$21,$B$68:$L$68,1)+1)/INDEX($B$69:$L$136,MATCH('A2 Intenzita dopravy'!$F16&amp;'A2 Intenzita dopravy'!$G16&amp;'A2.1 Intenzita dopravy'!$E$19,$E$69:$E$136,0),MATCH(AY$21,$B$68:$L$68,1)))^(1/5)*AX32))),0)</f>
        <v>0</v>
      </c>
      <c r="AZ32" s="30">
        <f>IFERROR(IF(AZ$21='A2 Intenzita dopravy'!$H$5,'A2 Intenzita dopravy'!$H16,IF(AZ$21&gt;=MAX($F$68:$L$68),AY32/AX32*AY32,IF(AZ$21&lt;'A2 Intenzita dopravy'!$H$5,(INDEX($B$69:$L$136,MATCH('A2 Intenzita dopravy'!$F16&amp;'A2 Intenzita dopravy'!$G16&amp;'A2.1 Intenzita dopravy'!$E$19,$E$69:$E$136,0),MATCH(AZ$21,$B$68:$L$68,1))/INDEX($B$69:$L$136,MATCH('A2 Intenzita dopravy'!$F16&amp;'A2 Intenzita dopravy'!$G16&amp;'A2.1 Intenzita dopravy'!$E$19,$E$69:$E$136,0),MATCH(AZ$21,$B$68:$L$68,1)+1))^(1/5)*BA32,(INDEX($B$69:$L$136,MATCH('A2 Intenzita dopravy'!$F16&amp;'A2 Intenzita dopravy'!$G16&amp;'A2.1 Intenzita dopravy'!$E$19,$E$69:$E$136,0),MATCH(AZ$21,$B$68:$L$68,1)+1)/INDEX($B$69:$L$136,MATCH('A2 Intenzita dopravy'!$F16&amp;'A2 Intenzita dopravy'!$G16&amp;'A2.1 Intenzita dopravy'!$E$19,$E$69:$E$136,0),MATCH(AZ$21,$B$68:$L$68,1)))^(1/5)*AY32))),0)</f>
        <v>0</v>
      </c>
      <c r="BA32" s="30">
        <f>IFERROR(IF(BA$21='A2 Intenzita dopravy'!$H$5,'A2 Intenzita dopravy'!$H16,IF(BA$21&gt;=MAX($F$68:$L$68),AZ32/AY32*AZ32,IF(BA$21&lt;'A2 Intenzita dopravy'!$H$5,(INDEX($B$69:$L$136,MATCH('A2 Intenzita dopravy'!$F16&amp;'A2 Intenzita dopravy'!$G16&amp;'A2.1 Intenzita dopravy'!$E$19,$E$69:$E$136,0),MATCH(BA$21,$B$68:$L$68,1))/INDEX($B$69:$L$136,MATCH('A2 Intenzita dopravy'!$F16&amp;'A2 Intenzita dopravy'!$G16&amp;'A2.1 Intenzita dopravy'!$E$19,$E$69:$E$136,0),MATCH(BA$21,$B$68:$L$68,1)+1))^(1/5)*BB32,(INDEX($B$69:$L$136,MATCH('A2 Intenzita dopravy'!$F16&amp;'A2 Intenzita dopravy'!$G16&amp;'A2.1 Intenzita dopravy'!$E$19,$E$69:$E$136,0),MATCH(BA$21,$B$68:$L$68,1)+1)/INDEX($B$69:$L$136,MATCH('A2 Intenzita dopravy'!$F16&amp;'A2 Intenzita dopravy'!$G16&amp;'A2.1 Intenzita dopravy'!$E$19,$E$69:$E$136,0),MATCH(BA$21,$B$68:$L$68,1)))^(1/5)*AZ32))),0)</f>
        <v>0</v>
      </c>
      <c r="BB32" s="30">
        <f>IFERROR(IF(BB$21='A2 Intenzita dopravy'!$H$5,'A2 Intenzita dopravy'!$H16,IF(BB$21&gt;=MAX($F$68:$L$68),BA32/AZ32*BA32,IF(BB$21&lt;'A2 Intenzita dopravy'!$H$5,(INDEX($B$69:$L$136,MATCH('A2 Intenzita dopravy'!$F16&amp;'A2 Intenzita dopravy'!$G16&amp;'A2.1 Intenzita dopravy'!$E$19,$E$69:$E$136,0),MATCH(BB$21,$B$68:$L$68,1))/INDEX($B$69:$L$136,MATCH('A2 Intenzita dopravy'!$F16&amp;'A2 Intenzita dopravy'!$G16&amp;'A2.1 Intenzita dopravy'!$E$19,$E$69:$E$136,0),MATCH(BB$21,$B$68:$L$68,1)+1))^(1/5)*BC32,(INDEX($B$69:$L$136,MATCH('A2 Intenzita dopravy'!$F16&amp;'A2 Intenzita dopravy'!$G16&amp;'A2.1 Intenzita dopravy'!$E$19,$E$69:$E$136,0),MATCH(BB$21,$B$68:$L$68,1)+1)/INDEX($B$69:$L$136,MATCH('A2 Intenzita dopravy'!$F16&amp;'A2 Intenzita dopravy'!$G16&amp;'A2.1 Intenzita dopravy'!$E$19,$E$69:$E$136,0),MATCH(BB$21,$B$68:$L$68,1)))^(1/5)*BA32))),0)</f>
        <v>0</v>
      </c>
    </row>
    <row r="35" spans="2:54" x14ac:dyDescent="0.2">
      <c r="B35" s="80" t="s">
        <v>62</v>
      </c>
      <c r="E35" s="175" t="s">
        <v>243</v>
      </c>
      <c r="F35" s="33"/>
      <c r="G35" s="33"/>
      <c r="H35" s="33"/>
      <c r="I35" s="33"/>
    </row>
    <row r="37" spans="2:54" x14ac:dyDescent="0.2">
      <c r="D37" s="32" t="s">
        <v>63</v>
      </c>
      <c r="E37" s="34">
        <f>E5</f>
        <v>2019</v>
      </c>
      <c r="F37" s="34">
        <f t="shared" ref="F37:BB37" si="12">E37+1</f>
        <v>2020</v>
      </c>
      <c r="G37" s="34">
        <f t="shared" si="12"/>
        <v>2021</v>
      </c>
      <c r="H37" s="34">
        <f t="shared" si="12"/>
        <v>2022</v>
      </c>
      <c r="I37" s="34">
        <f t="shared" si="12"/>
        <v>2023</v>
      </c>
      <c r="J37" s="34">
        <f t="shared" si="12"/>
        <v>2024</v>
      </c>
      <c r="K37" s="34">
        <f t="shared" si="12"/>
        <v>2025</v>
      </c>
      <c r="L37" s="34">
        <f t="shared" si="12"/>
        <v>2026</v>
      </c>
      <c r="M37" s="34">
        <f t="shared" si="12"/>
        <v>2027</v>
      </c>
      <c r="N37" s="34">
        <f t="shared" si="12"/>
        <v>2028</v>
      </c>
      <c r="O37" s="34">
        <f t="shared" si="12"/>
        <v>2029</v>
      </c>
      <c r="P37" s="34">
        <f t="shared" si="12"/>
        <v>2030</v>
      </c>
      <c r="Q37" s="34">
        <f t="shared" si="12"/>
        <v>2031</v>
      </c>
      <c r="R37" s="34">
        <f t="shared" si="12"/>
        <v>2032</v>
      </c>
      <c r="S37" s="34">
        <f t="shared" si="12"/>
        <v>2033</v>
      </c>
      <c r="T37" s="34">
        <f t="shared" si="12"/>
        <v>2034</v>
      </c>
      <c r="U37" s="34">
        <f t="shared" si="12"/>
        <v>2035</v>
      </c>
      <c r="V37" s="34">
        <f t="shared" si="12"/>
        <v>2036</v>
      </c>
      <c r="W37" s="34">
        <f t="shared" si="12"/>
        <v>2037</v>
      </c>
      <c r="X37" s="34">
        <f t="shared" si="12"/>
        <v>2038</v>
      </c>
      <c r="Y37" s="34">
        <f t="shared" si="12"/>
        <v>2039</v>
      </c>
      <c r="Z37" s="34">
        <f t="shared" si="12"/>
        <v>2040</v>
      </c>
      <c r="AA37" s="34">
        <f t="shared" si="12"/>
        <v>2041</v>
      </c>
      <c r="AB37" s="34">
        <f t="shared" si="12"/>
        <v>2042</v>
      </c>
      <c r="AC37" s="34">
        <f t="shared" si="12"/>
        <v>2043</v>
      </c>
      <c r="AD37" s="34">
        <f t="shared" si="12"/>
        <v>2044</v>
      </c>
      <c r="AE37" s="34">
        <f t="shared" si="12"/>
        <v>2045</v>
      </c>
      <c r="AF37" s="34">
        <f t="shared" si="12"/>
        <v>2046</v>
      </c>
      <c r="AG37" s="34">
        <f t="shared" si="12"/>
        <v>2047</v>
      </c>
      <c r="AH37" s="34">
        <f t="shared" si="12"/>
        <v>2048</v>
      </c>
      <c r="AI37" s="34">
        <f t="shared" si="12"/>
        <v>2049</v>
      </c>
      <c r="AJ37" s="34">
        <f t="shared" si="12"/>
        <v>2050</v>
      </c>
      <c r="AK37" s="34">
        <f t="shared" si="12"/>
        <v>2051</v>
      </c>
      <c r="AL37" s="34">
        <f t="shared" si="12"/>
        <v>2052</v>
      </c>
      <c r="AM37" s="34">
        <f t="shared" si="12"/>
        <v>2053</v>
      </c>
      <c r="AN37" s="34">
        <f t="shared" si="12"/>
        <v>2054</v>
      </c>
      <c r="AO37" s="34">
        <f t="shared" si="12"/>
        <v>2055</v>
      </c>
      <c r="AP37" s="34">
        <f t="shared" si="12"/>
        <v>2056</v>
      </c>
      <c r="AQ37" s="34">
        <f t="shared" si="12"/>
        <v>2057</v>
      </c>
      <c r="AR37" s="34">
        <f t="shared" si="12"/>
        <v>2058</v>
      </c>
      <c r="AS37" s="34">
        <f t="shared" si="12"/>
        <v>2059</v>
      </c>
      <c r="AT37" s="34">
        <f t="shared" si="12"/>
        <v>2060</v>
      </c>
      <c r="AU37" s="34">
        <f t="shared" si="12"/>
        <v>2061</v>
      </c>
      <c r="AV37" s="34">
        <f t="shared" si="12"/>
        <v>2062</v>
      </c>
      <c r="AW37" s="34">
        <f t="shared" si="12"/>
        <v>2063</v>
      </c>
      <c r="AX37" s="34">
        <f t="shared" si="12"/>
        <v>2064</v>
      </c>
      <c r="AY37" s="34">
        <f t="shared" si="12"/>
        <v>2065</v>
      </c>
      <c r="AZ37" s="34">
        <f t="shared" si="12"/>
        <v>2066</v>
      </c>
      <c r="BA37" s="34">
        <f t="shared" si="12"/>
        <v>2067</v>
      </c>
      <c r="BB37" s="34">
        <f t="shared" si="12"/>
        <v>2068</v>
      </c>
    </row>
    <row r="38" spans="2:54" x14ac:dyDescent="0.2">
      <c r="B38" s="32" t="s">
        <v>132</v>
      </c>
      <c r="C38" s="32" t="s">
        <v>131</v>
      </c>
      <c r="D38" s="32" t="s">
        <v>61</v>
      </c>
      <c r="E38" s="81">
        <f>IF(E37&lt;'A1 Parametre'!$C$6,"",'A2.1 Intenzita dopravy'!E37-'A1 Parametre'!$C$6+1)</f>
        <v>1</v>
      </c>
      <c r="F38" s="81">
        <f>IF(F37&lt;'A1 Parametre'!$C$6,"",'A2.1 Intenzita dopravy'!F37-'A1 Parametre'!$C$6+1)</f>
        <v>2</v>
      </c>
      <c r="G38" s="81">
        <f>IF(G37&lt;'A1 Parametre'!$C$6,"",'A2.1 Intenzita dopravy'!G37-'A1 Parametre'!$C$6+1)</f>
        <v>3</v>
      </c>
      <c r="H38" s="81">
        <f>IF(H37&lt;'A1 Parametre'!$C$6,"",'A2.1 Intenzita dopravy'!H37-'A1 Parametre'!$C$6+1)</f>
        <v>4</v>
      </c>
      <c r="I38" s="81">
        <f>IF(I37&lt;'A1 Parametre'!$C$6,"",'A2.1 Intenzita dopravy'!I37-'A1 Parametre'!$C$6+1)</f>
        <v>5</v>
      </c>
      <c r="J38" s="81">
        <f>IF(J37&lt;'A1 Parametre'!$C$6,"",'A2.1 Intenzita dopravy'!J37-'A1 Parametre'!$C$6+1)</f>
        <v>6</v>
      </c>
      <c r="K38" s="81">
        <f>IF(K37&lt;'A1 Parametre'!$C$6,"",'A2.1 Intenzita dopravy'!K37-'A1 Parametre'!$C$6+1)</f>
        <v>7</v>
      </c>
      <c r="L38" s="81">
        <f>IF(L37&lt;'A1 Parametre'!$C$6,"",'A2.1 Intenzita dopravy'!L37-'A1 Parametre'!$C$6+1)</f>
        <v>8</v>
      </c>
      <c r="M38" s="81">
        <f>IF(M37&lt;'A1 Parametre'!$C$6,"",'A2.1 Intenzita dopravy'!M37-'A1 Parametre'!$C$6+1)</f>
        <v>9</v>
      </c>
      <c r="N38" s="81">
        <f>IF(N37&lt;'A1 Parametre'!$C$6,"",'A2.1 Intenzita dopravy'!N37-'A1 Parametre'!$C$6+1)</f>
        <v>10</v>
      </c>
      <c r="O38" s="81">
        <f>IF(O37&lt;'A1 Parametre'!$C$6,"",'A2.1 Intenzita dopravy'!O37-'A1 Parametre'!$C$6+1)</f>
        <v>11</v>
      </c>
      <c r="P38" s="81">
        <f>IF(P37&lt;'A1 Parametre'!$C$6,"",'A2.1 Intenzita dopravy'!P37-'A1 Parametre'!$C$6+1)</f>
        <v>12</v>
      </c>
      <c r="Q38" s="81">
        <f>IF(Q37&lt;'A1 Parametre'!$C$6,"",'A2.1 Intenzita dopravy'!Q37-'A1 Parametre'!$C$6+1)</f>
        <v>13</v>
      </c>
      <c r="R38" s="81">
        <f>IF(R37&lt;'A1 Parametre'!$C$6,"",'A2.1 Intenzita dopravy'!R37-'A1 Parametre'!$C$6+1)</f>
        <v>14</v>
      </c>
      <c r="S38" s="81">
        <f>IF(S37&lt;'A1 Parametre'!$C$6,"",'A2.1 Intenzita dopravy'!S37-'A1 Parametre'!$C$6+1)</f>
        <v>15</v>
      </c>
      <c r="T38" s="81">
        <f>IF(T37&lt;'A1 Parametre'!$C$6,"",'A2.1 Intenzita dopravy'!T37-'A1 Parametre'!$C$6+1)</f>
        <v>16</v>
      </c>
      <c r="U38" s="81">
        <f>IF(U37&lt;'A1 Parametre'!$C$6,"",'A2.1 Intenzita dopravy'!U37-'A1 Parametre'!$C$6+1)</f>
        <v>17</v>
      </c>
      <c r="V38" s="81">
        <f>IF(V37&lt;'A1 Parametre'!$C$6,"",'A2.1 Intenzita dopravy'!V37-'A1 Parametre'!$C$6+1)</f>
        <v>18</v>
      </c>
      <c r="W38" s="81">
        <f>IF(W37&lt;'A1 Parametre'!$C$6,"",'A2.1 Intenzita dopravy'!W37-'A1 Parametre'!$C$6+1)</f>
        <v>19</v>
      </c>
      <c r="X38" s="81">
        <f>IF(X37&lt;'A1 Parametre'!$C$6,"",'A2.1 Intenzita dopravy'!X37-'A1 Parametre'!$C$6+1)</f>
        <v>20</v>
      </c>
      <c r="Y38" s="81">
        <f>IF(Y37&lt;'A1 Parametre'!$C$6,"",'A2.1 Intenzita dopravy'!Y37-'A1 Parametre'!$C$6+1)</f>
        <v>21</v>
      </c>
      <c r="Z38" s="81">
        <f>IF(Z37&lt;'A1 Parametre'!$C$6,"",'A2.1 Intenzita dopravy'!Z37-'A1 Parametre'!$C$6+1)</f>
        <v>22</v>
      </c>
      <c r="AA38" s="81">
        <f>IF(AA37&lt;'A1 Parametre'!$C$6,"",'A2.1 Intenzita dopravy'!AA37-'A1 Parametre'!$C$6+1)</f>
        <v>23</v>
      </c>
      <c r="AB38" s="81">
        <f>IF(AB37&lt;'A1 Parametre'!$C$6,"",'A2.1 Intenzita dopravy'!AB37-'A1 Parametre'!$C$6+1)</f>
        <v>24</v>
      </c>
      <c r="AC38" s="81">
        <f>IF(AC37&lt;'A1 Parametre'!$C$6,"",'A2.1 Intenzita dopravy'!AC37-'A1 Parametre'!$C$6+1)</f>
        <v>25</v>
      </c>
      <c r="AD38" s="81">
        <f>IF(AD37&lt;'A1 Parametre'!$C$6,"",'A2.1 Intenzita dopravy'!AD37-'A1 Parametre'!$C$6+1)</f>
        <v>26</v>
      </c>
      <c r="AE38" s="81">
        <f>IF(AE37&lt;'A1 Parametre'!$C$6,"",'A2.1 Intenzita dopravy'!AE37-'A1 Parametre'!$C$6+1)</f>
        <v>27</v>
      </c>
      <c r="AF38" s="81">
        <f>IF(AF37&lt;'A1 Parametre'!$C$6,"",'A2.1 Intenzita dopravy'!AF37-'A1 Parametre'!$C$6+1)</f>
        <v>28</v>
      </c>
      <c r="AG38" s="81">
        <f>IF(AG37&lt;'A1 Parametre'!$C$6,"",'A2.1 Intenzita dopravy'!AG37-'A1 Parametre'!$C$6+1)</f>
        <v>29</v>
      </c>
      <c r="AH38" s="81">
        <f>IF(AH37&lt;'A1 Parametre'!$C$6,"",'A2.1 Intenzita dopravy'!AH37-'A1 Parametre'!$C$6+1)</f>
        <v>30</v>
      </c>
      <c r="AI38" s="81">
        <f>IF(AI37&lt;'A1 Parametre'!$C$6,"",'A2.1 Intenzita dopravy'!AI37-'A1 Parametre'!$C$6+1)</f>
        <v>31</v>
      </c>
      <c r="AJ38" s="81">
        <f>IF(AJ37&lt;'A1 Parametre'!$C$6,"",'A2.1 Intenzita dopravy'!AJ37-'A1 Parametre'!$C$6+1)</f>
        <v>32</v>
      </c>
      <c r="AK38" s="81">
        <f>IF(AK37&lt;'A1 Parametre'!$C$6,"",'A2.1 Intenzita dopravy'!AK37-'A1 Parametre'!$C$6+1)</f>
        <v>33</v>
      </c>
      <c r="AL38" s="81">
        <f>IF(AL37&lt;'A1 Parametre'!$C$6,"",'A2.1 Intenzita dopravy'!AL37-'A1 Parametre'!$C$6+1)</f>
        <v>34</v>
      </c>
      <c r="AM38" s="81">
        <f>IF(AM37&lt;'A1 Parametre'!$C$6,"",'A2.1 Intenzita dopravy'!AM37-'A1 Parametre'!$C$6+1)</f>
        <v>35</v>
      </c>
      <c r="AN38" s="81">
        <f>IF(AN37&lt;'A1 Parametre'!$C$6,"",'A2.1 Intenzita dopravy'!AN37-'A1 Parametre'!$C$6+1)</f>
        <v>36</v>
      </c>
      <c r="AO38" s="81">
        <f>IF(AO37&lt;'A1 Parametre'!$C$6,"",'A2.1 Intenzita dopravy'!AO37-'A1 Parametre'!$C$6+1)</f>
        <v>37</v>
      </c>
      <c r="AP38" s="81">
        <f>IF(AP37&lt;'A1 Parametre'!$C$6,"",'A2.1 Intenzita dopravy'!AP37-'A1 Parametre'!$C$6+1)</f>
        <v>38</v>
      </c>
      <c r="AQ38" s="81">
        <f>IF(AQ37&lt;'A1 Parametre'!$C$6,"",'A2.1 Intenzita dopravy'!AQ37-'A1 Parametre'!$C$6+1)</f>
        <v>39</v>
      </c>
      <c r="AR38" s="81">
        <f>IF(AR37&lt;'A1 Parametre'!$C$6,"",'A2.1 Intenzita dopravy'!AR37-'A1 Parametre'!$C$6+1)</f>
        <v>40</v>
      </c>
      <c r="AS38" s="81">
        <f>IF(AS37&lt;'A1 Parametre'!$C$6,"",'A2.1 Intenzita dopravy'!AS37-'A1 Parametre'!$C$6+1)</f>
        <v>41</v>
      </c>
      <c r="AT38" s="81">
        <f>IF(AT37&lt;'A1 Parametre'!$C$6,"",'A2.1 Intenzita dopravy'!AT37-'A1 Parametre'!$C$6+1)</f>
        <v>42</v>
      </c>
      <c r="AU38" s="81">
        <f>IF(AU37&lt;'A1 Parametre'!$C$6,"",'A2.1 Intenzita dopravy'!AU37-'A1 Parametre'!$C$6+1)</f>
        <v>43</v>
      </c>
      <c r="AV38" s="81">
        <f>IF(AV37&lt;'A1 Parametre'!$C$6,"",'A2.1 Intenzita dopravy'!AV37-'A1 Parametre'!$C$6+1)</f>
        <v>44</v>
      </c>
      <c r="AW38" s="81">
        <f>IF(AW37&lt;'A1 Parametre'!$C$6,"",'A2.1 Intenzita dopravy'!AW37-'A1 Parametre'!$C$6+1)</f>
        <v>45</v>
      </c>
      <c r="AX38" s="81">
        <f>IF(AX37&lt;'A1 Parametre'!$C$6,"",'A2.1 Intenzita dopravy'!AX37-'A1 Parametre'!$C$6+1)</f>
        <v>46</v>
      </c>
      <c r="AY38" s="81">
        <f>IF(AY37&lt;'A1 Parametre'!$C$6,"",'A2.1 Intenzita dopravy'!AY37-'A1 Parametre'!$C$6+1)</f>
        <v>47</v>
      </c>
      <c r="AZ38" s="81">
        <f>IF(AZ37&lt;'A1 Parametre'!$C$6,"",'A2.1 Intenzita dopravy'!AZ37-'A1 Parametre'!$C$6+1)</f>
        <v>48</v>
      </c>
      <c r="BA38" s="81">
        <f>IF(BA37&lt;'A1 Parametre'!$C$6,"",'A2.1 Intenzita dopravy'!BA37-'A1 Parametre'!$C$6+1)</f>
        <v>49</v>
      </c>
      <c r="BB38" s="81">
        <f>IF(BB37&lt;'A1 Parametre'!$C$6,"",'A2.1 Intenzita dopravy'!BB37-'A1 Parametre'!$C$6+1)</f>
        <v>50</v>
      </c>
    </row>
    <row r="39" spans="2:54" x14ac:dyDescent="0.2">
      <c r="B39" s="5">
        <v>1</v>
      </c>
      <c r="C39" s="5">
        <f>C23</f>
        <v>90780</v>
      </c>
      <c r="D39" s="5" t="str">
        <f t="shared" ref="D39:D48" si="13">D23</f>
        <v>I/59 Nižná - Tvrdošín</v>
      </c>
      <c r="E39" s="30">
        <f>IFERROR(IF(E$37='A2 Intenzita dopravy'!$M$5,'A2 Intenzita dopravy'!$M7,IF(E$37&gt;=MAX($F$68:$L$68),D39/C39*D39,IF(E$37&lt;'A2 Intenzita dopravy'!$M$5,(INDEX($B$69:$L$136,MATCH('A2 Intenzita dopravy'!$F7&amp;'A2 Intenzita dopravy'!$G7&amp;'A2.1 Intenzita dopravy'!$E$35,$E$69:$E$136,0),MATCH(E$37,$B$68:$L$68,1))/INDEX($B$69:$L$136,MATCH('A2 Intenzita dopravy'!$F7&amp;'A2 Intenzita dopravy'!$G7&amp;'A2.1 Intenzita dopravy'!$E$35,$E$69:$E$136,0),MATCH(E$37,$B$68:$L$68,1)+1))^(1/5)*F39,(INDEX($B$69:$L$136,MATCH('A2 Intenzita dopravy'!$F7&amp;'A2 Intenzita dopravy'!$G7&amp;'A2.1 Intenzita dopravy'!$E$35,$E$69:$E$136,0),MATCH(E$37,$B$68:$L$68,1)+1)/INDEX($B$69:$L$136,MATCH('A2 Intenzita dopravy'!$F7&amp;'A2 Intenzita dopravy'!$G7&amp;'A2.1 Intenzita dopravy'!$E$35,$E$69:$E$136,0),MATCH(E$37,$B$68:$L$68,1)))^(1/5)*D39))),0)</f>
        <v>2010.7929546508763</v>
      </c>
      <c r="F39" s="30">
        <f>IFERROR(IF(F$37='A2 Intenzita dopravy'!$M$5,'A2 Intenzita dopravy'!$M7,IF(F$37&gt;=MAX($F$68:$L$68),E39/D39*E39,IF(F$37&lt;'A2 Intenzita dopravy'!$M$5,(INDEX($B$69:$L$136,MATCH('A2 Intenzita dopravy'!$F7&amp;'A2 Intenzita dopravy'!$G7&amp;'A2.1 Intenzita dopravy'!$E$35,$E$69:$E$136,0),MATCH(F$37,$B$68:$L$68,1))/INDEX($B$69:$L$136,MATCH('A2 Intenzita dopravy'!$F7&amp;'A2 Intenzita dopravy'!$G7&amp;'A2.1 Intenzita dopravy'!$E$35,$E$69:$E$136,0),MATCH(F$37,$B$68:$L$68,1)+1))^(1/5)*G39,(INDEX($B$69:$L$136,MATCH('A2 Intenzita dopravy'!$F7&amp;'A2 Intenzita dopravy'!$G7&amp;'A2.1 Intenzita dopravy'!$E$35,$E$69:$E$136,0),MATCH(F$37,$B$68:$L$68,1)+1)/INDEX($B$69:$L$136,MATCH('A2 Intenzita dopravy'!$F7&amp;'A2 Intenzita dopravy'!$G7&amp;'A2.1 Intenzita dopravy'!$E$35,$E$69:$E$136,0),MATCH(F$37,$B$68:$L$68,1)))^(1/5)*E39))),0)</f>
        <v>2040</v>
      </c>
      <c r="G39" s="30">
        <f>IFERROR(IF(G$37='A2 Intenzita dopravy'!$M$5,'A2 Intenzita dopravy'!$M7,IF(G$37&gt;=MAX($F$68:$L$68),F39/E39*F39,IF(G$37&lt;'A2 Intenzita dopravy'!$M$5,(INDEX($B$69:$L$136,MATCH('A2 Intenzita dopravy'!$F7&amp;'A2 Intenzita dopravy'!$G7&amp;'A2.1 Intenzita dopravy'!$E$35,$E$69:$E$136,0),MATCH(G$37,$B$68:$L$68,1))/INDEX($B$69:$L$136,MATCH('A2 Intenzita dopravy'!$F7&amp;'A2 Intenzita dopravy'!$G7&amp;'A2.1 Intenzita dopravy'!$E$35,$E$69:$E$136,0),MATCH(G$37,$B$68:$L$68,1)+1))^(1/5)*H39,(INDEX($B$69:$L$136,MATCH('A2 Intenzita dopravy'!$F7&amp;'A2 Intenzita dopravy'!$G7&amp;'A2.1 Intenzita dopravy'!$E$35,$E$69:$E$136,0),MATCH(G$37,$B$68:$L$68,1)+1)/INDEX($B$69:$L$136,MATCH('A2 Intenzita dopravy'!$F7&amp;'A2 Intenzita dopravy'!$G7&amp;'A2.1 Intenzita dopravy'!$E$35,$E$69:$E$136,0),MATCH(G$37,$B$68:$L$68,1)))^(1/5)*F39))),0)</f>
        <v>2060.8561253641133</v>
      </c>
      <c r="H39" s="30">
        <f>IFERROR(IF(H$37='A2 Intenzita dopravy'!$M$5,'A2 Intenzita dopravy'!$M7,IF(H$37&gt;=MAX($F$68:$L$68),G39/F39*G39,IF(H$37&lt;'A2 Intenzita dopravy'!$M$5,(INDEX($B$69:$L$136,MATCH('A2 Intenzita dopravy'!$F7&amp;'A2 Intenzita dopravy'!$G7&amp;'A2.1 Intenzita dopravy'!$E$35,$E$69:$E$136,0),MATCH(H$37,$B$68:$L$68,1))/INDEX($B$69:$L$136,MATCH('A2 Intenzita dopravy'!$F7&amp;'A2 Intenzita dopravy'!$G7&amp;'A2.1 Intenzita dopravy'!$E$35,$E$69:$E$136,0),MATCH(H$37,$B$68:$L$68,1)+1))^(1/5)*I39,(INDEX($B$69:$L$136,MATCH('A2 Intenzita dopravy'!$F7&amp;'A2 Intenzita dopravy'!$G7&amp;'A2.1 Intenzita dopravy'!$E$35,$E$69:$E$136,0),MATCH(H$37,$B$68:$L$68,1)+1)/INDEX($B$69:$L$136,MATCH('A2 Intenzita dopravy'!$F7&amp;'A2 Intenzita dopravy'!$G7&amp;'A2.1 Intenzita dopravy'!$E$35,$E$69:$E$136,0),MATCH(H$37,$B$68:$L$68,1)))^(1/5)*G39))),0)</f>
        <v>2081.9254752209736</v>
      </c>
      <c r="I39" s="30">
        <f>IFERROR(IF(I$37='A2 Intenzita dopravy'!$M$5,'A2 Intenzita dopravy'!$M7,IF(I$37&gt;=MAX($F$68:$L$68),H39/G39*H39,IF(I$37&lt;'A2 Intenzita dopravy'!$M$5,(INDEX($B$69:$L$136,MATCH('A2 Intenzita dopravy'!$F7&amp;'A2 Intenzita dopravy'!$G7&amp;'A2.1 Intenzita dopravy'!$E$35,$E$69:$E$136,0),MATCH(I$37,$B$68:$L$68,1))/INDEX($B$69:$L$136,MATCH('A2 Intenzita dopravy'!$F7&amp;'A2 Intenzita dopravy'!$G7&amp;'A2.1 Intenzita dopravy'!$E$35,$E$69:$E$136,0),MATCH(I$37,$B$68:$L$68,1)+1))^(1/5)*J39,(INDEX($B$69:$L$136,MATCH('A2 Intenzita dopravy'!$F7&amp;'A2 Intenzita dopravy'!$G7&amp;'A2.1 Intenzita dopravy'!$E$35,$E$69:$E$136,0),MATCH(I$37,$B$68:$L$68,1)+1)/INDEX($B$69:$L$136,MATCH('A2 Intenzita dopravy'!$F7&amp;'A2 Intenzita dopravy'!$G7&amp;'A2.1 Intenzita dopravy'!$E$35,$E$69:$E$136,0),MATCH(I$37,$B$68:$L$68,1)))^(1/5)*H39))),0)</f>
        <v>2103.2102294905567</v>
      </c>
      <c r="J39" s="30">
        <f>IFERROR(IF(J$37='A2 Intenzita dopravy'!$M$5,'A2 Intenzita dopravy'!$M7,IF(J$37&gt;=MAX($F$68:$L$68),I39/H39*I39,IF(J$37&lt;'A2 Intenzita dopravy'!$M$5,(INDEX($B$69:$L$136,MATCH('A2 Intenzita dopravy'!$F7&amp;'A2 Intenzita dopravy'!$G7&amp;'A2.1 Intenzita dopravy'!$E$35,$E$69:$E$136,0),MATCH(J$37,$B$68:$L$68,1))/INDEX($B$69:$L$136,MATCH('A2 Intenzita dopravy'!$F7&amp;'A2 Intenzita dopravy'!$G7&amp;'A2.1 Intenzita dopravy'!$E$35,$E$69:$E$136,0),MATCH(J$37,$B$68:$L$68,1)+1))^(1/5)*K39,(INDEX($B$69:$L$136,MATCH('A2 Intenzita dopravy'!$F7&amp;'A2 Intenzita dopravy'!$G7&amp;'A2.1 Intenzita dopravy'!$E$35,$E$69:$E$136,0),MATCH(J$37,$B$68:$L$68,1)+1)/INDEX($B$69:$L$136,MATCH('A2 Intenzita dopravy'!$F7&amp;'A2 Intenzita dopravy'!$G7&amp;'A2.1 Intenzita dopravy'!$E$35,$E$69:$E$136,0),MATCH(J$37,$B$68:$L$68,1)))^(1/5)*I39))),0)</f>
        <v>2124.712590379449</v>
      </c>
      <c r="K39" s="30">
        <f>IFERROR(IF(K$37='A2 Intenzita dopravy'!$M$5,'A2 Intenzita dopravy'!$M7,IF(K$37&gt;=MAX($F$68:$L$68),J39/I39*J39,IF(K$37&lt;'A2 Intenzita dopravy'!$M$5,(INDEX($B$69:$L$136,MATCH('A2 Intenzita dopravy'!$F7&amp;'A2 Intenzita dopravy'!$G7&amp;'A2.1 Intenzita dopravy'!$E$35,$E$69:$E$136,0),MATCH(K$37,$B$68:$L$68,1))/INDEX($B$69:$L$136,MATCH('A2 Intenzita dopravy'!$F7&amp;'A2 Intenzita dopravy'!$G7&amp;'A2.1 Intenzita dopravy'!$E$35,$E$69:$E$136,0),MATCH(K$37,$B$68:$L$68,1)+1))^(1/5)*L39,(INDEX($B$69:$L$136,MATCH('A2 Intenzita dopravy'!$F7&amp;'A2 Intenzita dopravy'!$G7&amp;'A2.1 Intenzita dopravy'!$E$35,$E$69:$E$136,0),MATCH(K$37,$B$68:$L$68,1)+1)/INDEX($B$69:$L$136,MATCH('A2 Intenzita dopravy'!$F7&amp;'A2 Intenzita dopravy'!$G7&amp;'A2.1 Intenzita dopravy'!$E$35,$E$69:$E$136,0),MATCH(K$37,$B$68:$L$68,1)))^(1/5)*J39))),0)</f>
        <v>2148.7461485679887</v>
      </c>
      <c r="L39" s="30">
        <f>IFERROR(IF(L$37='A2 Intenzita dopravy'!$M$5,'A2 Intenzita dopravy'!$M7,IF(L$37&gt;=MAX($F$68:$L$68),K39/J39*K39,IF(L$37&lt;'A2 Intenzita dopravy'!$M$5,(INDEX($B$69:$L$136,MATCH('A2 Intenzita dopravy'!$F7&amp;'A2 Intenzita dopravy'!$G7&amp;'A2.1 Intenzita dopravy'!$E$35,$E$69:$E$136,0),MATCH(L$37,$B$68:$L$68,1))/INDEX($B$69:$L$136,MATCH('A2 Intenzita dopravy'!$F7&amp;'A2 Intenzita dopravy'!$G7&amp;'A2.1 Intenzita dopravy'!$E$35,$E$69:$E$136,0),MATCH(L$37,$B$68:$L$68,1)+1))^(1/5)*M39,(INDEX($B$69:$L$136,MATCH('A2 Intenzita dopravy'!$F7&amp;'A2 Intenzita dopravy'!$G7&amp;'A2.1 Intenzita dopravy'!$E$35,$E$69:$E$136,0),MATCH(L$37,$B$68:$L$68,1)+1)/INDEX($B$69:$L$136,MATCH('A2 Intenzita dopravy'!$F7&amp;'A2 Intenzita dopravy'!$G7&amp;'A2.1 Intenzita dopravy'!$E$35,$E$69:$E$136,0),MATCH(L$37,$B$68:$L$68,1)))^(1/5)*K39))),0)</f>
        <v>2173.0515608989745</v>
      </c>
      <c r="M39" s="30">
        <f>IFERROR(IF(M$37='A2 Intenzita dopravy'!$M$5,'A2 Intenzita dopravy'!$M7,IF(M$37&gt;=MAX($F$68:$L$68),L39/K39*L39,IF(M$37&lt;'A2 Intenzita dopravy'!$M$5,(INDEX($B$69:$L$136,MATCH('A2 Intenzita dopravy'!$F7&amp;'A2 Intenzita dopravy'!$G7&amp;'A2.1 Intenzita dopravy'!$E$35,$E$69:$E$136,0),MATCH(M$37,$B$68:$L$68,1))/INDEX($B$69:$L$136,MATCH('A2 Intenzita dopravy'!$F7&amp;'A2 Intenzita dopravy'!$G7&amp;'A2.1 Intenzita dopravy'!$E$35,$E$69:$E$136,0),MATCH(M$37,$B$68:$L$68,1)+1))^(1/5)*N39,(INDEX($B$69:$L$136,MATCH('A2 Intenzita dopravy'!$F7&amp;'A2 Intenzita dopravy'!$G7&amp;'A2.1 Intenzita dopravy'!$E$35,$E$69:$E$136,0),MATCH(M$37,$B$68:$L$68,1)+1)/INDEX($B$69:$L$136,MATCH('A2 Intenzita dopravy'!$F7&amp;'A2 Intenzita dopravy'!$G7&amp;'A2.1 Intenzita dopravy'!$E$35,$E$69:$E$136,0),MATCH(M$37,$B$68:$L$68,1)))^(1/5)*L39))),0)</f>
        <v>2197.6319024341255</v>
      </c>
      <c r="N39" s="30">
        <f>IFERROR(IF(N$37='A2 Intenzita dopravy'!$M$5,'A2 Intenzita dopravy'!$M7,IF(N$37&gt;=MAX($F$68:$L$68),M39/L39*M39,IF(N$37&lt;'A2 Intenzita dopravy'!$M$5,(INDEX($B$69:$L$136,MATCH('A2 Intenzita dopravy'!$F7&amp;'A2 Intenzita dopravy'!$G7&amp;'A2.1 Intenzita dopravy'!$E$35,$E$69:$E$136,0),MATCH(N$37,$B$68:$L$68,1))/INDEX($B$69:$L$136,MATCH('A2 Intenzita dopravy'!$F7&amp;'A2 Intenzita dopravy'!$G7&amp;'A2.1 Intenzita dopravy'!$E$35,$E$69:$E$136,0),MATCH(N$37,$B$68:$L$68,1)+1))^(1/5)*O39,(INDEX($B$69:$L$136,MATCH('A2 Intenzita dopravy'!$F7&amp;'A2 Intenzita dopravy'!$G7&amp;'A2.1 Intenzita dopravy'!$E$35,$E$69:$E$136,0),MATCH(N$37,$B$68:$L$68,1)+1)/INDEX($B$69:$L$136,MATCH('A2 Intenzita dopravy'!$F7&amp;'A2 Intenzita dopravy'!$G7&amp;'A2.1 Intenzita dopravy'!$E$35,$E$69:$E$136,0),MATCH(N$37,$B$68:$L$68,1)))^(1/5)*M39))),0)</f>
        <v>2222.4902830185365</v>
      </c>
      <c r="O39" s="30">
        <f>IFERROR(IF(O$37='A2 Intenzita dopravy'!$M$5,'A2 Intenzita dopravy'!$M7,IF(O$37&gt;=MAX($F$68:$L$68),N39/M39*N39,IF(O$37&lt;'A2 Intenzita dopravy'!$M$5,(INDEX($B$69:$L$136,MATCH('A2 Intenzita dopravy'!$F7&amp;'A2 Intenzita dopravy'!$G7&amp;'A2.1 Intenzita dopravy'!$E$35,$E$69:$E$136,0),MATCH(O$37,$B$68:$L$68,1))/INDEX($B$69:$L$136,MATCH('A2 Intenzita dopravy'!$F7&amp;'A2 Intenzita dopravy'!$G7&amp;'A2.1 Intenzita dopravy'!$E$35,$E$69:$E$136,0),MATCH(O$37,$B$68:$L$68,1)+1))^(1/5)*P39,(INDEX($B$69:$L$136,MATCH('A2 Intenzita dopravy'!$F7&amp;'A2 Intenzita dopravy'!$G7&amp;'A2.1 Intenzita dopravy'!$E$35,$E$69:$E$136,0),MATCH(O$37,$B$68:$L$68,1)+1)/INDEX($B$69:$L$136,MATCH('A2 Intenzita dopravy'!$F7&amp;'A2 Intenzita dopravy'!$G7&amp;'A2.1 Intenzita dopravy'!$E$35,$E$69:$E$136,0),MATCH(O$37,$B$68:$L$68,1)))^(1/5)*N39))),0)</f>
        <v>2247.6298476741267</v>
      </c>
      <c r="P39" s="30">
        <f>IFERROR(IF(P$37='A2 Intenzita dopravy'!$M$5,'A2 Intenzita dopravy'!$M7,IF(P$37&gt;=MAX($F$68:$L$68),O39/N39*O39,IF(P$37&lt;'A2 Intenzita dopravy'!$M$5,(INDEX($B$69:$L$136,MATCH('A2 Intenzita dopravy'!$F7&amp;'A2 Intenzita dopravy'!$G7&amp;'A2.1 Intenzita dopravy'!$E$35,$E$69:$E$136,0),MATCH(P$37,$B$68:$L$68,1))/INDEX($B$69:$L$136,MATCH('A2 Intenzita dopravy'!$F7&amp;'A2 Intenzita dopravy'!$G7&amp;'A2.1 Intenzita dopravy'!$E$35,$E$69:$E$136,0),MATCH(P$37,$B$68:$L$68,1)+1))^(1/5)*Q39,(INDEX($B$69:$L$136,MATCH('A2 Intenzita dopravy'!$F7&amp;'A2 Intenzita dopravy'!$G7&amp;'A2.1 Intenzita dopravy'!$E$35,$E$69:$E$136,0),MATCH(P$37,$B$68:$L$68,1)+1)/INDEX($B$69:$L$136,MATCH('A2 Intenzita dopravy'!$F7&amp;'A2 Intenzita dopravy'!$G7&amp;'A2.1 Intenzita dopravy'!$E$35,$E$69:$E$136,0),MATCH(P$37,$B$68:$L$68,1)))^(1/5)*O39))),0)</f>
        <v>2264.9213467292898</v>
      </c>
      <c r="Q39" s="30">
        <f>IFERROR(IF(Q$37='A2 Intenzita dopravy'!$M$5,'A2 Intenzita dopravy'!$M7,IF(Q$37&gt;=MAX($F$68:$L$68),P39/O39*P39,IF(Q$37&lt;'A2 Intenzita dopravy'!$M$5,(INDEX($B$69:$L$136,MATCH('A2 Intenzita dopravy'!$F7&amp;'A2 Intenzita dopravy'!$G7&amp;'A2.1 Intenzita dopravy'!$E$35,$E$69:$E$136,0),MATCH(Q$37,$B$68:$L$68,1))/INDEX($B$69:$L$136,MATCH('A2 Intenzita dopravy'!$F7&amp;'A2 Intenzita dopravy'!$G7&amp;'A2.1 Intenzita dopravy'!$E$35,$E$69:$E$136,0),MATCH(Q$37,$B$68:$L$68,1)+1))^(1/5)*R39,(INDEX($B$69:$L$136,MATCH('A2 Intenzita dopravy'!$F7&amp;'A2 Intenzita dopravy'!$G7&amp;'A2.1 Intenzita dopravy'!$E$35,$E$69:$E$136,0),MATCH(Q$37,$B$68:$L$68,1)+1)/INDEX($B$69:$L$136,MATCH('A2 Intenzita dopravy'!$F7&amp;'A2 Intenzita dopravy'!$G7&amp;'A2.1 Intenzita dopravy'!$E$35,$E$69:$E$136,0),MATCH(Q$37,$B$68:$L$68,1)))^(1/5)*P39))),0)</f>
        <v>2282.3458729997146</v>
      </c>
      <c r="R39" s="30">
        <f>IFERROR(IF(R$37='A2 Intenzita dopravy'!$M$5,'A2 Intenzita dopravy'!$M7,IF(R$37&gt;=MAX($F$68:$L$68),Q39/P39*Q39,IF(R$37&lt;'A2 Intenzita dopravy'!$M$5,(INDEX($B$69:$L$136,MATCH('A2 Intenzita dopravy'!$F7&amp;'A2 Intenzita dopravy'!$G7&amp;'A2.1 Intenzita dopravy'!$E$35,$E$69:$E$136,0),MATCH(R$37,$B$68:$L$68,1))/INDEX($B$69:$L$136,MATCH('A2 Intenzita dopravy'!$F7&amp;'A2 Intenzita dopravy'!$G7&amp;'A2.1 Intenzita dopravy'!$E$35,$E$69:$E$136,0),MATCH(R$37,$B$68:$L$68,1)+1))^(1/5)*S39,(INDEX($B$69:$L$136,MATCH('A2 Intenzita dopravy'!$F7&amp;'A2 Intenzita dopravy'!$G7&amp;'A2.1 Intenzita dopravy'!$E$35,$E$69:$E$136,0),MATCH(R$37,$B$68:$L$68,1)+1)/INDEX($B$69:$L$136,MATCH('A2 Intenzita dopravy'!$F7&amp;'A2 Intenzita dopravy'!$G7&amp;'A2.1 Intenzita dopravy'!$E$35,$E$69:$E$136,0),MATCH(R$37,$B$68:$L$68,1)))^(1/5)*Q39))),0)</f>
        <v>2299.9044498923331</v>
      </c>
      <c r="S39" s="30">
        <f>IFERROR(IF(S$37='A2 Intenzita dopravy'!$M$5,'A2 Intenzita dopravy'!$M7,IF(S$37&gt;=MAX($F$68:$L$68),R39/Q39*R39,IF(S$37&lt;'A2 Intenzita dopravy'!$M$5,(INDEX($B$69:$L$136,MATCH('A2 Intenzita dopravy'!$F7&amp;'A2 Intenzita dopravy'!$G7&amp;'A2.1 Intenzita dopravy'!$E$35,$E$69:$E$136,0),MATCH(S$37,$B$68:$L$68,1))/INDEX($B$69:$L$136,MATCH('A2 Intenzita dopravy'!$F7&amp;'A2 Intenzita dopravy'!$G7&amp;'A2.1 Intenzita dopravy'!$E$35,$E$69:$E$136,0),MATCH(S$37,$B$68:$L$68,1)+1))^(1/5)*T39,(INDEX($B$69:$L$136,MATCH('A2 Intenzita dopravy'!$F7&amp;'A2 Intenzita dopravy'!$G7&amp;'A2.1 Intenzita dopravy'!$E$35,$E$69:$E$136,0),MATCH(S$37,$B$68:$L$68,1)+1)/INDEX($B$69:$L$136,MATCH('A2 Intenzita dopravy'!$F7&amp;'A2 Intenzita dopravy'!$G7&amp;'A2.1 Intenzita dopravy'!$E$35,$E$69:$E$136,0),MATCH(S$37,$B$68:$L$68,1)))^(1/5)*R39))),0)</f>
        <v>2317.5981086873667</v>
      </c>
      <c r="T39" s="30">
        <f>IFERROR(IF(T$37='A2 Intenzita dopravy'!$M$5,'A2 Intenzita dopravy'!$M7,IF(T$37&gt;=MAX($F$68:$L$68),S39/R39*S39,IF(T$37&lt;'A2 Intenzita dopravy'!$M$5,(INDEX($B$69:$L$136,MATCH('A2 Intenzita dopravy'!$F7&amp;'A2 Intenzita dopravy'!$G7&amp;'A2.1 Intenzita dopravy'!$E$35,$E$69:$E$136,0),MATCH(T$37,$B$68:$L$68,1))/INDEX($B$69:$L$136,MATCH('A2 Intenzita dopravy'!$F7&amp;'A2 Intenzita dopravy'!$G7&amp;'A2.1 Intenzita dopravy'!$E$35,$E$69:$E$136,0),MATCH(T$37,$B$68:$L$68,1)+1))^(1/5)*U39,(INDEX($B$69:$L$136,MATCH('A2 Intenzita dopravy'!$F7&amp;'A2 Intenzita dopravy'!$G7&amp;'A2.1 Intenzita dopravy'!$E$35,$E$69:$E$136,0),MATCH(T$37,$B$68:$L$68,1)+1)/INDEX($B$69:$L$136,MATCH('A2 Intenzita dopravy'!$F7&amp;'A2 Intenzita dopravy'!$G7&amp;'A2.1 Intenzita dopravy'!$E$35,$E$69:$E$136,0),MATCH(T$37,$B$68:$L$68,1)))^(1/5)*S39))),0)</f>
        <v>2335.427888598897</v>
      </c>
      <c r="U39" s="30">
        <f>IFERROR(IF(U$37='A2 Intenzita dopravy'!$M$5,'A2 Intenzita dopravy'!$M7,IF(U$37&gt;=MAX($F$68:$L$68),T39/S39*T39,IF(U$37&lt;'A2 Intenzita dopravy'!$M$5,(INDEX($B$69:$L$136,MATCH('A2 Intenzita dopravy'!$F7&amp;'A2 Intenzita dopravy'!$G7&amp;'A2.1 Intenzita dopravy'!$E$35,$E$69:$E$136,0),MATCH(U$37,$B$68:$L$68,1))/INDEX($B$69:$L$136,MATCH('A2 Intenzita dopravy'!$F7&amp;'A2 Intenzita dopravy'!$G7&amp;'A2.1 Intenzita dopravy'!$E$35,$E$69:$E$136,0),MATCH(U$37,$B$68:$L$68,1)+1))^(1/5)*V39,(INDEX($B$69:$L$136,MATCH('A2 Intenzita dopravy'!$F7&amp;'A2 Intenzita dopravy'!$G7&amp;'A2.1 Intenzita dopravy'!$E$35,$E$69:$E$136,0),MATCH(U$37,$B$68:$L$68,1)+1)/INDEX($B$69:$L$136,MATCH('A2 Intenzita dopravy'!$F7&amp;'A2 Intenzita dopravy'!$G7&amp;'A2.1 Intenzita dopravy'!$E$35,$E$69:$E$136,0),MATCH(U$37,$B$68:$L$68,1)))^(1/5)*T39))),0)</f>
        <v>2352.7292462444166</v>
      </c>
      <c r="V39" s="30">
        <f>IFERROR(IF(V$37='A2 Intenzita dopravy'!$M$5,'A2 Intenzita dopravy'!$M7,IF(V$37&gt;=MAX($F$68:$L$68),U39/T39*U39,IF(V$37&lt;'A2 Intenzita dopravy'!$M$5,(INDEX($B$69:$L$136,MATCH('A2 Intenzita dopravy'!$F7&amp;'A2 Intenzita dopravy'!$G7&amp;'A2.1 Intenzita dopravy'!$E$35,$E$69:$E$136,0),MATCH(V$37,$B$68:$L$68,1))/INDEX($B$69:$L$136,MATCH('A2 Intenzita dopravy'!$F7&amp;'A2 Intenzita dopravy'!$G7&amp;'A2.1 Intenzita dopravy'!$E$35,$E$69:$E$136,0),MATCH(V$37,$B$68:$L$68,1)+1))^(1/5)*W39,(INDEX($B$69:$L$136,MATCH('A2 Intenzita dopravy'!$F7&amp;'A2 Intenzita dopravy'!$G7&amp;'A2.1 Intenzita dopravy'!$E$35,$E$69:$E$136,0),MATCH(V$37,$B$68:$L$68,1)+1)/INDEX($B$69:$L$136,MATCH('A2 Intenzita dopravy'!$F7&amp;'A2 Intenzita dopravy'!$G7&amp;'A2.1 Intenzita dopravy'!$E$35,$E$69:$E$136,0),MATCH(V$37,$B$68:$L$68,1)))^(1/5)*U39))),0)</f>
        <v>2370.1587761096134</v>
      </c>
      <c r="W39" s="30">
        <f>IFERROR(IF(W$37='A2 Intenzita dopravy'!$M$5,'A2 Intenzita dopravy'!$M7,IF(W$37&gt;=MAX($F$68:$L$68),V39/U39*V39,IF(W$37&lt;'A2 Intenzita dopravy'!$M$5,(INDEX($B$69:$L$136,MATCH('A2 Intenzita dopravy'!$F7&amp;'A2 Intenzita dopravy'!$G7&amp;'A2.1 Intenzita dopravy'!$E$35,$E$69:$E$136,0),MATCH(W$37,$B$68:$L$68,1))/INDEX($B$69:$L$136,MATCH('A2 Intenzita dopravy'!$F7&amp;'A2 Intenzita dopravy'!$G7&amp;'A2.1 Intenzita dopravy'!$E$35,$E$69:$E$136,0),MATCH(W$37,$B$68:$L$68,1)+1))^(1/5)*X39,(INDEX($B$69:$L$136,MATCH('A2 Intenzita dopravy'!$F7&amp;'A2 Intenzita dopravy'!$G7&amp;'A2.1 Intenzita dopravy'!$E$35,$E$69:$E$136,0),MATCH(W$37,$B$68:$L$68,1)+1)/INDEX($B$69:$L$136,MATCH('A2 Intenzita dopravy'!$F7&amp;'A2 Intenzita dopravy'!$G7&amp;'A2.1 Intenzita dopravy'!$E$35,$E$69:$E$136,0),MATCH(W$37,$B$68:$L$68,1)))^(1/5)*V39))),0)</f>
        <v>2387.7174277221625</v>
      </c>
      <c r="X39" s="30">
        <f>IFERROR(IF(X$37='A2 Intenzita dopravy'!$M$5,'A2 Intenzita dopravy'!$M7,IF(X$37&gt;=MAX($F$68:$L$68),W39/V39*W39,IF(X$37&lt;'A2 Intenzita dopravy'!$M$5,(INDEX($B$69:$L$136,MATCH('A2 Intenzita dopravy'!$F7&amp;'A2 Intenzita dopravy'!$G7&amp;'A2.1 Intenzita dopravy'!$E$35,$E$69:$E$136,0),MATCH(X$37,$B$68:$L$68,1))/INDEX($B$69:$L$136,MATCH('A2 Intenzita dopravy'!$F7&amp;'A2 Intenzita dopravy'!$G7&amp;'A2.1 Intenzita dopravy'!$E$35,$E$69:$E$136,0),MATCH(X$37,$B$68:$L$68,1)+1))^(1/5)*Y39,(INDEX($B$69:$L$136,MATCH('A2 Intenzita dopravy'!$F7&amp;'A2 Intenzita dopravy'!$G7&amp;'A2.1 Intenzita dopravy'!$E$35,$E$69:$E$136,0),MATCH(X$37,$B$68:$L$68,1)+1)/INDEX($B$69:$L$136,MATCH('A2 Intenzita dopravy'!$F7&amp;'A2 Intenzita dopravy'!$G7&amp;'A2.1 Intenzita dopravy'!$E$35,$E$69:$E$136,0),MATCH(X$37,$B$68:$L$68,1)))^(1/5)*W39))),0)</f>
        <v>2405.4061576440463</v>
      </c>
      <c r="Y39" s="30">
        <f>IFERROR(IF(Y$37='A2 Intenzita dopravy'!$M$5,'A2 Intenzita dopravy'!$M7,IF(Y$37&gt;=MAX($F$68:$L$68),X39/W39*X39,IF(Y$37&lt;'A2 Intenzita dopravy'!$M$5,(INDEX($B$69:$L$136,MATCH('A2 Intenzita dopravy'!$F7&amp;'A2 Intenzita dopravy'!$G7&amp;'A2.1 Intenzita dopravy'!$E$35,$E$69:$E$136,0),MATCH(Y$37,$B$68:$L$68,1))/INDEX($B$69:$L$136,MATCH('A2 Intenzita dopravy'!$F7&amp;'A2 Intenzita dopravy'!$G7&amp;'A2.1 Intenzita dopravy'!$E$35,$E$69:$E$136,0),MATCH(Y$37,$B$68:$L$68,1)+1))^(1/5)*Z39,(INDEX($B$69:$L$136,MATCH('A2 Intenzita dopravy'!$F7&amp;'A2 Intenzita dopravy'!$G7&amp;'A2.1 Intenzita dopravy'!$E$35,$E$69:$E$136,0),MATCH(Y$37,$B$68:$L$68,1)+1)/INDEX($B$69:$L$136,MATCH('A2 Intenzita dopravy'!$F7&amp;'A2 Intenzita dopravy'!$G7&amp;'A2.1 Intenzita dopravy'!$E$35,$E$69:$E$136,0),MATCH(Y$37,$B$68:$L$68,1)))^(1/5)*X39))),0)</f>
        <v>2423.2259295236663</v>
      </c>
      <c r="Z39" s="30">
        <f>IFERROR(IF(Z$37='A2 Intenzita dopravy'!$M$5,'A2 Intenzita dopravy'!$M7,IF(Z$37&gt;=MAX($F$68:$L$68),Y39/X39*Y39,IF(Z$37&lt;'A2 Intenzita dopravy'!$M$5,(INDEX($B$69:$L$136,MATCH('A2 Intenzita dopravy'!$F7&amp;'A2 Intenzita dopravy'!$G7&amp;'A2.1 Intenzita dopravy'!$E$35,$E$69:$E$136,0),MATCH(Z$37,$B$68:$L$68,1))/INDEX($B$69:$L$136,MATCH('A2 Intenzita dopravy'!$F7&amp;'A2 Intenzita dopravy'!$G7&amp;'A2.1 Intenzita dopravy'!$E$35,$E$69:$E$136,0),MATCH(Z$37,$B$68:$L$68,1)+1))^(1/5)*AA39,(INDEX($B$69:$L$136,MATCH('A2 Intenzita dopravy'!$F7&amp;'A2 Intenzita dopravy'!$G7&amp;'A2.1 Intenzita dopravy'!$E$35,$E$69:$E$136,0),MATCH(Z$37,$B$68:$L$68,1)+1)/INDEX($B$69:$L$136,MATCH('A2 Intenzita dopravy'!$F7&amp;'A2 Intenzita dopravy'!$G7&amp;'A2.1 Intenzita dopravy'!$E$35,$E$69:$E$136,0),MATCH(Z$37,$B$68:$L$68,1)))^(1/5)*Y39))),0)</f>
        <v>2441.1777141483408</v>
      </c>
      <c r="AA39" s="30">
        <f>IFERROR(IF(AA$37='A2 Intenzita dopravy'!$M$5,'A2 Intenzita dopravy'!$M7,IF(AA$37&gt;=MAX($F$68:$L$68),Z39/Y39*Z39,IF(AA$37&lt;'A2 Intenzita dopravy'!$M$5,(INDEX($B$69:$L$136,MATCH('A2 Intenzita dopravy'!$F7&amp;'A2 Intenzita dopravy'!$G7&amp;'A2.1 Intenzita dopravy'!$E$35,$E$69:$E$136,0),MATCH(AA$37,$B$68:$L$68,1))/INDEX($B$69:$L$136,MATCH('A2 Intenzita dopravy'!$F7&amp;'A2 Intenzita dopravy'!$G7&amp;'A2.1 Intenzita dopravy'!$E$35,$E$69:$E$136,0),MATCH(AA$37,$B$68:$L$68,1)+1))^(1/5)*AB39,(INDEX($B$69:$L$136,MATCH('A2 Intenzita dopravy'!$F7&amp;'A2 Intenzita dopravy'!$G7&amp;'A2.1 Intenzita dopravy'!$E$35,$E$69:$E$136,0),MATCH(AA$37,$B$68:$L$68,1)+1)/INDEX($B$69:$L$136,MATCH('A2 Intenzita dopravy'!$F7&amp;'A2 Intenzita dopravy'!$G7&amp;'A2.1 Intenzita dopravy'!$E$35,$E$69:$E$136,0),MATCH(AA$37,$B$68:$L$68,1)))^(1/5)*Z39))),0)</f>
        <v>2459.2624894971918</v>
      </c>
      <c r="AB39" s="30">
        <f>IFERROR(IF(AB$37='A2 Intenzita dopravy'!$M$5,'A2 Intenzita dopravy'!$M7,IF(AB$37&gt;=MAX($F$68:$L$68),AA39/Z39*AA39,IF(AB$37&lt;'A2 Intenzita dopravy'!$M$5,(INDEX($B$69:$L$136,MATCH('A2 Intenzita dopravy'!$F7&amp;'A2 Intenzita dopravy'!$G7&amp;'A2.1 Intenzita dopravy'!$E$35,$E$69:$E$136,0),MATCH(AB$37,$B$68:$L$68,1))/INDEX($B$69:$L$136,MATCH('A2 Intenzita dopravy'!$F7&amp;'A2 Intenzita dopravy'!$G7&amp;'A2.1 Intenzita dopravy'!$E$35,$E$69:$E$136,0),MATCH(AB$37,$B$68:$L$68,1)+1))^(1/5)*AC39,(INDEX($B$69:$L$136,MATCH('A2 Intenzita dopravy'!$F7&amp;'A2 Intenzita dopravy'!$G7&amp;'A2.1 Intenzita dopravy'!$E$35,$E$69:$E$136,0),MATCH(AB$37,$B$68:$L$68,1)+1)/INDEX($B$69:$L$136,MATCH('A2 Intenzita dopravy'!$F7&amp;'A2 Intenzita dopravy'!$G7&amp;'A2.1 Intenzita dopravy'!$E$35,$E$69:$E$136,0),MATCH(AB$37,$B$68:$L$68,1)))^(1/5)*AA39))),0)</f>
        <v>2477.4812407944232</v>
      </c>
      <c r="AC39" s="30">
        <f>IFERROR(IF(AC$37='A2 Intenzita dopravy'!$M$5,'A2 Intenzita dopravy'!$M7,IF(AC$37&gt;=MAX($F$68:$L$68),AB39/AA39*AB39,IF(AC$37&lt;'A2 Intenzita dopravy'!$M$5,(INDEX($B$69:$L$136,MATCH('A2 Intenzita dopravy'!$F7&amp;'A2 Intenzita dopravy'!$G7&amp;'A2.1 Intenzita dopravy'!$E$35,$E$69:$E$136,0),MATCH(AC$37,$B$68:$L$68,1))/INDEX($B$69:$L$136,MATCH('A2 Intenzita dopravy'!$F7&amp;'A2 Intenzita dopravy'!$G7&amp;'A2.1 Intenzita dopravy'!$E$35,$E$69:$E$136,0),MATCH(AC$37,$B$68:$L$68,1)+1))^(1/5)*AD39,(INDEX($B$69:$L$136,MATCH('A2 Intenzita dopravy'!$F7&amp;'A2 Intenzita dopravy'!$G7&amp;'A2.1 Intenzita dopravy'!$E$35,$E$69:$E$136,0),MATCH(AC$37,$B$68:$L$68,1)+1)/INDEX($B$69:$L$136,MATCH('A2 Intenzita dopravy'!$F7&amp;'A2 Intenzita dopravy'!$G7&amp;'A2.1 Intenzita dopravy'!$E$35,$E$69:$E$136,0),MATCH(AC$37,$B$68:$L$68,1)))^(1/5)*AB39))),0)</f>
        <v>2495.8349605629942</v>
      </c>
      <c r="AD39" s="30">
        <f>IFERROR(IF(AD$37='A2 Intenzita dopravy'!$M$5,'A2 Intenzita dopravy'!$M7,IF(AD$37&gt;=MAX($F$68:$L$68),AC39/AB39*AC39,IF(AD$37&lt;'A2 Intenzita dopravy'!$M$5,(INDEX($B$69:$L$136,MATCH('A2 Intenzita dopravy'!$F7&amp;'A2 Intenzita dopravy'!$G7&amp;'A2.1 Intenzita dopravy'!$E$35,$E$69:$E$136,0),MATCH(AD$37,$B$68:$L$68,1))/INDEX($B$69:$L$136,MATCH('A2 Intenzita dopravy'!$F7&amp;'A2 Intenzita dopravy'!$G7&amp;'A2.1 Intenzita dopravy'!$E$35,$E$69:$E$136,0),MATCH(AD$37,$B$68:$L$68,1)+1))^(1/5)*AE39,(INDEX($B$69:$L$136,MATCH('A2 Intenzita dopravy'!$F7&amp;'A2 Intenzita dopravy'!$G7&amp;'A2.1 Intenzita dopravy'!$E$35,$E$69:$E$136,0),MATCH(AD$37,$B$68:$L$68,1)+1)/INDEX($B$69:$L$136,MATCH('A2 Intenzita dopravy'!$F7&amp;'A2 Intenzita dopravy'!$G7&amp;'A2.1 Intenzita dopravy'!$E$35,$E$69:$E$136,0),MATCH(AD$37,$B$68:$L$68,1)))^(1/5)*AC39))),0)</f>
        <v>2514.3246486786902</v>
      </c>
      <c r="AE39" s="30">
        <f>IFERROR(IF(AE$37='A2 Intenzita dopravy'!$M$5,'A2 Intenzita dopravy'!$M7,IF(AE$37&gt;=MAX($F$68:$L$68),AD39/AC39*AD39,IF(AE$37&lt;'A2 Intenzita dopravy'!$M$5,(INDEX($B$69:$L$136,MATCH('A2 Intenzita dopravy'!$F7&amp;'A2 Intenzita dopravy'!$G7&amp;'A2.1 Intenzita dopravy'!$E$35,$E$69:$E$136,0),MATCH(AE$37,$B$68:$L$68,1))/INDEX($B$69:$L$136,MATCH('A2 Intenzita dopravy'!$F7&amp;'A2 Intenzita dopravy'!$G7&amp;'A2.1 Intenzita dopravy'!$E$35,$E$69:$E$136,0),MATCH(AE$37,$B$68:$L$68,1)+1))^(1/5)*AF39,(INDEX($B$69:$L$136,MATCH('A2 Intenzita dopravy'!$F7&amp;'A2 Intenzita dopravy'!$G7&amp;'A2.1 Intenzita dopravy'!$E$35,$E$69:$E$136,0),MATCH(AE$37,$B$68:$L$68,1)+1)/INDEX($B$69:$L$136,MATCH('A2 Intenzita dopravy'!$F7&amp;'A2 Intenzita dopravy'!$G7&amp;'A2.1 Intenzita dopravy'!$E$35,$E$69:$E$136,0),MATCH(AE$37,$B$68:$L$68,1)))^(1/5)*AD39))),0)</f>
        <v>2532.9513124245932</v>
      </c>
      <c r="AF39" s="30">
        <f>IFERROR(IF(AF$37='A2 Intenzita dopravy'!$M$5,'A2 Intenzita dopravy'!$M7,IF(AF$37&gt;=MAX($F$68:$L$68),AE39/AD39*AE39,IF(AF$37&lt;'A2 Intenzita dopravy'!$M$5,(INDEX($B$69:$L$136,MATCH('A2 Intenzita dopravy'!$F7&amp;'A2 Intenzita dopravy'!$G7&amp;'A2.1 Intenzita dopravy'!$E$35,$E$69:$E$136,0),MATCH(AF$37,$B$68:$L$68,1))/INDEX($B$69:$L$136,MATCH('A2 Intenzita dopravy'!$F7&amp;'A2 Intenzita dopravy'!$G7&amp;'A2.1 Intenzita dopravy'!$E$35,$E$69:$E$136,0),MATCH(AF$37,$B$68:$L$68,1)+1))^(1/5)*AG39,(INDEX($B$69:$L$136,MATCH('A2 Intenzita dopravy'!$F7&amp;'A2 Intenzita dopravy'!$G7&amp;'A2.1 Intenzita dopravy'!$E$35,$E$69:$E$136,0),MATCH(AF$37,$B$68:$L$68,1)+1)/INDEX($B$69:$L$136,MATCH('A2 Intenzita dopravy'!$F7&amp;'A2 Intenzita dopravy'!$G7&amp;'A2.1 Intenzita dopravy'!$E$35,$E$69:$E$136,0),MATCH(AF$37,$B$68:$L$68,1)))^(1/5)*AE39))),0)</f>
        <v>2551.7159665459576</v>
      </c>
      <c r="AG39" s="30">
        <f>IFERROR(IF(AG$37='A2 Intenzita dopravy'!$M$5,'A2 Intenzita dopravy'!$M7,IF(AG$37&gt;=MAX($F$68:$L$68),AF39/AE39*AF39,IF(AG$37&lt;'A2 Intenzita dopravy'!$M$5,(INDEX($B$69:$L$136,MATCH('A2 Intenzita dopravy'!$F7&amp;'A2 Intenzita dopravy'!$G7&amp;'A2.1 Intenzita dopravy'!$E$35,$E$69:$E$136,0),MATCH(AG$37,$B$68:$L$68,1))/INDEX($B$69:$L$136,MATCH('A2 Intenzita dopravy'!$F7&amp;'A2 Intenzita dopravy'!$G7&amp;'A2.1 Intenzita dopravy'!$E$35,$E$69:$E$136,0),MATCH(AG$37,$B$68:$L$68,1)+1))^(1/5)*AH39,(INDEX($B$69:$L$136,MATCH('A2 Intenzita dopravy'!$F7&amp;'A2 Intenzita dopravy'!$G7&amp;'A2.1 Intenzita dopravy'!$E$35,$E$69:$E$136,0),MATCH(AG$37,$B$68:$L$68,1)+1)/INDEX($B$69:$L$136,MATCH('A2 Intenzita dopravy'!$F7&amp;'A2 Intenzita dopravy'!$G7&amp;'A2.1 Intenzita dopravy'!$E$35,$E$69:$E$136,0),MATCH(AG$37,$B$68:$L$68,1)))^(1/5)*AF39))),0)</f>
        <v>2570.6196333054909</v>
      </c>
      <c r="AH39" s="30">
        <f>IFERROR(IF(AH$37='A2 Intenzita dopravy'!$M$5,'A2 Intenzita dopravy'!$M7,IF(AH$37&gt;=MAX($F$68:$L$68),AG39/AF39*AG39,IF(AH$37&lt;'A2 Intenzita dopravy'!$M$5,(INDEX($B$69:$L$136,MATCH('A2 Intenzita dopravy'!$F7&amp;'A2 Intenzita dopravy'!$G7&amp;'A2.1 Intenzita dopravy'!$E$35,$E$69:$E$136,0),MATCH(AH$37,$B$68:$L$68,1))/INDEX($B$69:$L$136,MATCH('A2 Intenzita dopravy'!$F7&amp;'A2 Intenzita dopravy'!$G7&amp;'A2.1 Intenzita dopravy'!$E$35,$E$69:$E$136,0),MATCH(AH$37,$B$68:$L$68,1)+1))^(1/5)*AI39,(INDEX($B$69:$L$136,MATCH('A2 Intenzita dopravy'!$F7&amp;'A2 Intenzita dopravy'!$G7&amp;'A2.1 Intenzita dopravy'!$E$35,$E$69:$E$136,0),MATCH(AH$37,$B$68:$L$68,1)+1)/INDEX($B$69:$L$136,MATCH('A2 Intenzita dopravy'!$F7&amp;'A2 Intenzita dopravy'!$G7&amp;'A2.1 Intenzita dopravy'!$E$35,$E$69:$E$136,0),MATCH(AH$37,$B$68:$L$68,1)))^(1/5)*AG39))),0)</f>
        <v>2589.663342539046</v>
      </c>
      <c r="AI39" s="30">
        <f>IFERROR(IF(AI$37='A2 Intenzita dopravy'!$M$5,'A2 Intenzita dopravy'!$M7,IF(AI$37&gt;=MAX($F$68:$L$68),AH39/AG39*AH39,IF(AI$37&lt;'A2 Intenzita dopravy'!$M$5,(INDEX($B$69:$L$136,MATCH('A2 Intenzita dopravy'!$F7&amp;'A2 Intenzita dopravy'!$G7&amp;'A2.1 Intenzita dopravy'!$E$35,$E$69:$E$136,0),MATCH(AI$37,$B$68:$L$68,1))/INDEX($B$69:$L$136,MATCH('A2 Intenzita dopravy'!$F7&amp;'A2 Intenzita dopravy'!$G7&amp;'A2.1 Intenzita dopravy'!$E$35,$E$69:$E$136,0),MATCH(AI$37,$B$68:$L$68,1)+1))^(1/5)*AJ39,(INDEX($B$69:$L$136,MATCH('A2 Intenzita dopravy'!$F7&amp;'A2 Intenzita dopravy'!$G7&amp;'A2.1 Intenzita dopravy'!$E$35,$E$69:$E$136,0),MATCH(AI$37,$B$68:$L$68,1)+1)/INDEX($B$69:$L$136,MATCH('A2 Intenzita dopravy'!$F7&amp;'A2 Intenzita dopravy'!$G7&amp;'A2.1 Intenzita dopravy'!$E$35,$E$69:$E$136,0),MATCH(AI$37,$B$68:$L$68,1)))^(1/5)*AH39))),0)</f>
        <v>2608.848131711723</v>
      </c>
      <c r="AJ39" s="30">
        <f>IFERROR(IF(AJ$37='A2 Intenzita dopravy'!$M$5,'A2 Intenzita dopravy'!$M7,IF(AJ$37&gt;=MAX($F$68:$L$68),AI39/AH39*AI39,IF(AJ$37&lt;'A2 Intenzita dopravy'!$M$5,(INDEX($B$69:$L$136,MATCH('A2 Intenzita dopravy'!$F7&amp;'A2 Intenzita dopravy'!$G7&amp;'A2.1 Intenzita dopravy'!$E$35,$E$69:$E$136,0),MATCH(AJ$37,$B$68:$L$68,1))/INDEX($B$69:$L$136,MATCH('A2 Intenzita dopravy'!$F7&amp;'A2 Intenzita dopravy'!$G7&amp;'A2.1 Intenzita dopravy'!$E$35,$E$69:$E$136,0),MATCH(AJ$37,$B$68:$L$68,1)+1))^(1/5)*AK39,(INDEX($B$69:$L$136,MATCH('A2 Intenzita dopravy'!$F7&amp;'A2 Intenzita dopravy'!$G7&amp;'A2.1 Intenzita dopravy'!$E$35,$E$69:$E$136,0),MATCH(AJ$37,$B$68:$L$68,1)+1)/INDEX($B$69:$L$136,MATCH('A2 Intenzita dopravy'!$F7&amp;'A2 Intenzita dopravy'!$G7&amp;'A2.1 Intenzita dopravy'!$E$35,$E$69:$E$136,0),MATCH(AJ$37,$B$68:$L$68,1)))^(1/5)*AI39))),0)</f>
        <v>2628.1750459743889</v>
      </c>
      <c r="AK39" s="30">
        <f>IFERROR(IF(AK$37='A2 Intenzita dopravy'!$M$5,'A2 Intenzita dopravy'!$M7,IF(AK$37&gt;=MAX($F$68:$L$68),AJ39/AI39*AJ39,IF(AK$37&lt;'A2 Intenzita dopravy'!$M$5,(INDEX($B$69:$L$136,MATCH('A2 Intenzita dopravy'!$F7&amp;'A2 Intenzita dopravy'!$G7&amp;'A2.1 Intenzita dopravy'!$E$35,$E$69:$E$136,0),MATCH(AK$37,$B$68:$L$68,1))/INDEX($B$69:$L$136,MATCH('A2 Intenzita dopravy'!$F7&amp;'A2 Intenzita dopravy'!$G7&amp;'A2.1 Intenzita dopravy'!$E$35,$E$69:$E$136,0),MATCH(AK$37,$B$68:$L$68,1)+1))^(1/5)*AL39,(INDEX($B$69:$L$136,MATCH('A2 Intenzita dopravy'!$F7&amp;'A2 Intenzita dopravy'!$G7&amp;'A2.1 Intenzita dopravy'!$E$35,$E$69:$E$136,0),MATCH(AK$37,$B$68:$L$68,1)+1)/INDEX($B$69:$L$136,MATCH('A2 Intenzita dopravy'!$F7&amp;'A2 Intenzita dopravy'!$G7&amp;'A2.1 Intenzita dopravy'!$E$35,$E$69:$E$136,0),MATCH(AK$37,$B$68:$L$68,1)))^(1/5)*AJ39))),0)</f>
        <v>2647.6451382206164</v>
      </c>
      <c r="AL39" s="30">
        <f>IFERROR(IF(AL$37='A2 Intenzita dopravy'!$M$5,'A2 Intenzita dopravy'!$M7,IF(AL$37&gt;=MAX($F$68:$L$68),AK39/AJ39*AK39,IF(AL$37&lt;'A2 Intenzita dopravy'!$M$5,(INDEX($B$69:$L$136,MATCH('A2 Intenzita dopravy'!$F7&amp;'A2 Intenzita dopravy'!$G7&amp;'A2.1 Intenzita dopravy'!$E$35,$E$69:$E$136,0),MATCH(AL$37,$B$68:$L$68,1))/INDEX($B$69:$L$136,MATCH('A2 Intenzita dopravy'!$F7&amp;'A2 Intenzita dopravy'!$G7&amp;'A2.1 Intenzita dopravy'!$E$35,$E$69:$E$136,0),MATCH(AL$37,$B$68:$L$68,1)+1))^(1/5)*AM39,(INDEX($B$69:$L$136,MATCH('A2 Intenzita dopravy'!$F7&amp;'A2 Intenzita dopravy'!$G7&amp;'A2.1 Intenzita dopravy'!$E$35,$E$69:$E$136,0),MATCH(AL$37,$B$68:$L$68,1)+1)/INDEX($B$69:$L$136,MATCH('A2 Intenzita dopravy'!$F7&amp;'A2 Intenzita dopravy'!$G7&amp;'A2.1 Intenzita dopravy'!$E$35,$E$69:$E$136,0),MATCH(AL$37,$B$68:$L$68,1)))^(1/5)*AK39))),0)</f>
        <v>2667.2594691440422</v>
      </c>
      <c r="AM39" s="30">
        <f>IFERROR(IF(AM$37='A2 Intenzita dopravy'!$M$5,'A2 Intenzita dopravy'!$M7,IF(AM$37&gt;=MAX($F$68:$L$68),AL39/AK39*AL39,IF(AM$37&lt;'A2 Intenzita dopravy'!$M$5,(INDEX($B$69:$L$136,MATCH('A2 Intenzita dopravy'!$F7&amp;'A2 Intenzita dopravy'!$G7&amp;'A2.1 Intenzita dopravy'!$E$35,$E$69:$E$136,0),MATCH(AM$37,$B$68:$L$68,1))/INDEX($B$69:$L$136,MATCH('A2 Intenzita dopravy'!$F7&amp;'A2 Intenzita dopravy'!$G7&amp;'A2.1 Intenzita dopravy'!$E$35,$E$69:$E$136,0),MATCH(AM$37,$B$68:$L$68,1)+1))^(1/5)*AN39,(INDEX($B$69:$L$136,MATCH('A2 Intenzita dopravy'!$F7&amp;'A2 Intenzita dopravy'!$G7&amp;'A2.1 Intenzita dopravy'!$E$35,$E$69:$E$136,0),MATCH(AM$37,$B$68:$L$68,1)+1)/INDEX($B$69:$L$136,MATCH('A2 Intenzita dopravy'!$F7&amp;'A2 Intenzita dopravy'!$G7&amp;'A2.1 Intenzita dopravy'!$E$35,$E$69:$E$136,0),MATCH(AM$37,$B$68:$L$68,1)))^(1/5)*AL39))),0)</f>
        <v>2687.019107296152</v>
      </c>
      <c r="AN39" s="30">
        <f>IFERROR(IF(AN$37='A2 Intenzita dopravy'!$M$5,'A2 Intenzita dopravy'!$M7,IF(AN$37&gt;=MAX($F$68:$L$68),AM39/AL39*AM39,IF(AN$37&lt;'A2 Intenzita dopravy'!$M$5,(INDEX($B$69:$L$136,MATCH('A2 Intenzita dopravy'!$F7&amp;'A2 Intenzita dopravy'!$G7&amp;'A2.1 Intenzita dopravy'!$E$35,$E$69:$E$136,0),MATCH(AN$37,$B$68:$L$68,1))/INDEX($B$69:$L$136,MATCH('A2 Intenzita dopravy'!$F7&amp;'A2 Intenzita dopravy'!$G7&amp;'A2.1 Intenzita dopravy'!$E$35,$E$69:$E$136,0),MATCH(AN$37,$B$68:$L$68,1)+1))^(1/5)*AO39,(INDEX($B$69:$L$136,MATCH('A2 Intenzita dopravy'!$F7&amp;'A2 Intenzita dopravy'!$G7&amp;'A2.1 Intenzita dopravy'!$E$35,$E$69:$E$136,0),MATCH(AN$37,$B$68:$L$68,1)+1)/INDEX($B$69:$L$136,MATCH('A2 Intenzita dopravy'!$F7&amp;'A2 Intenzita dopravy'!$G7&amp;'A2.1 Intenzita dopravy'!$E$35,$E$69:$E$136,0),MATCH(AN$37,$B$68:$L$68,1)))^(1/5)*AM39))),0)</f>
        <v>2706.9251291444934</v>
      </c>
      <c r="AO39" s="30">
        <f>IFERROR(IF(AO$37='A2 Intenzita dopravy'!$M$5,'A2 Intenzita dopravy'!$M7,IF(AO$37&gt;=MAX($F$68:$L$68),AN39/AM39*AN39,IF(AO$37&lt;'A2 Intenzita dopravy'!$M$5,(INDEX($B$69:$L$136,MATCH('A2 Intenzita dopravy'!$F7&amp;'A2 Intenzita dopravy'!$G7&amp;'A2.1 Intenzita dopravy'!$E$35,$E$69:$E$136,0),MATCH(AO$37,$B$68:$L$68,1))/INDEX($B$69:$L$136,MATCH('A2 Intenzita dopravy'!$F7&amp;'A2 Intenzita dopravy'!$G7&amp;'A2.1 Intenzita dopravy'!$E$35,$E$69:$E$136,0),MATCH(AO$37,$B$68:$L$68,1)+1))^(1/5)*AP39,(INDEX($B$69:$L$136,MATCH('A2 Intenzita dopravy'!$F7&amp;'A2 Intenzita dopravy'!$G7&amp;'A2.1 Intenzita dopravy'!$E$35,$E$69:$E$136,0),MATCH(AO$37,$B$68:$L$68,1)+1)/INDEX($B$69:$L$136,MATCH('A2 Intenzita dopravy'!$F7&amp;'A2 Intenzita dopravy'!$G7&amp;'A2.1 Intenzita dopravy'!$E$35,$E$69:$E$136,0),MATCH(AO$37,$B$68:$L$68,1)))^(1/5)*AN39))),0)</f>
        <v>2726.9786191313201</v>
      </c>
      <c r="AP39" s="30">
        <f>IFERROR(IF(AP$37='A2 Intenzita dopravy'!$M$5,'A2 Intenzita dopravy'!$M7,IF(AP$37&gt;=MAX($F$68:$L$68),AO39/AN39*AO39,IF(AP$37&lt;'A2 Intenzita dopravy'!$M$5,(INDEX($B$69:$L$136,MATCH('A2 Intenzita dopravy'!$F7&amp;'A2 Intenzita dopravy'!$G7&amp;'A2.1 Intenzita dopravy'!$E$35,$E$69:$E$136,0),MATCH(AP$37,$B$68:$L$68,1))/INDEX($B$69:$L$136,MATCH('A2 Intenzita dopravy'!$F7&amp;'A2 Intenzita dopravy'!$G7&amp;'A2.1 Intenzita dopravy'!$E$35,$E$69:$E$136,0),MATCH(AP$37,$B$68:$L$68,1)+1))^(1/5)*AQ39,(INDEX($B$69:$L$136,MATCH('A2 Intenzita dopravy'!$F7&amp;'A2 Intenzita dopravy'!$G7&amp;'A2.1 Intenzita dopravy'!$E$35,$E$69:$E$136,0),MATCH(AP$37,$B$68:$L$68,1)+1)/INDEX($B$69:$L$136,MATCH('A2 Intenzita dopravy'!$F7&amp;'A2 Intenzita dopravy'!$G7&amp;'A2.1 Intenzita dopravy'!$E$35,$E$69:$E$136,0),MATCH(AP$37,$B$68:$L$68,1)))^(1/5)*AO39))),0)</f>
        <v>2747.1806697326688</v>
      </c>
      <c r="AQ39" s="30">
        <f>IFERROR(IF(AQ$37='A2 Intenzita dopravy'!$M$5,'A2 Intenzita dopravy'!$M7,IF(AQ$37&gt;=MAX($F$68:$L$68),AP39/AO39*AP39,IF(AQ$37&lt;'A2 Intenzita dopravy'!$M$5,(INDEX($B$69:$L$136,MATCH('A2 Intenzita dopravy'!$F7&amp;'A2 Intenzita dopravy'!$G7&amp;'A2.1 Intenzita dopravy'!$E$35,$E$69:$E$136,0),MATCH(AQ$37,$B$68:$L$68,1))/INDEX($B$69:$L$136,MATCH('A2 Intenzita dopravy'!$F7&amp;'A2 Intenzita dopravy'!$G7&amp;'A2.1 Intenzita dopravy'!$E$35,$E$69:$E$136,0),MATCH(AQ$37,$B$68:$L$68,1)+1))^(1/5)*AR39,(INDEX($B$69:$L$136,MATCH('A2 Intenzita dopravy'!$F7&amp;'A2 Intenzita dopravy'!$G7&amp;'A2.1 Intenzita dopravy'!$E$35,$E$69:$E$136,0),MATCH(AQ$37,$B$68:$L$68,1)+1)/INDEX($B$69:$L$136,MATCH('A2 Intenzita dopravy'!$F7&amp;'A2 Intenzita dopravy'!$G7&amp;'A2.1 Intenzita dopravy'!$E$35,$E$69:$E$136,0),MATCH(AQ$37,$B$68:$L$68,1)))^(1/5)*AP39))),0)</f>
        <v>2767.5323815178772</v>
      </c>
      <c r="AR39" s="30">
        <f>IFERROR(IF(AR$37='A2 Intenzita dopravy'!$M$5,'A2 Intenzita dopravy'!$M7,IF(AR$37&gt;=MAX($F$68:$L$68),AQ39/AP39*AQ39,IF(AR$37&lt;'A2 Intenzita dopravy'!$M$5,(INDEX($B$69:$L$136,MATCH('A2 Intenzita dopravy'!$F7&amp;'A2 Intenzita dopravy'!$G7&amp;'A2.1 Intenzita dopravy'!$E$35,$E$69:$E$136,0),MATCH(AR$37,$B$68:$L$68,1))/INDEX($B$69:$L$136,MATCH('A2 Intenzita dopravy'!$F7&amp;'A2 Intenzita dopravy'!$G7&amp;'A2.1 Intenzita dopravy'!$E$35,$E$69:$E$136,0),MATCH(AR$37,$B$68:$L$68,1)+1))^(1/5)*AS39,(INDEX($B$69:$L$136,MATCH('A2 Intenzita dopravy'!$F7&amp;'A2 Intenzita dopravy'!$G7&amp;'A2.1 Intenzita dopravy'!$E$35,$E$69:$E$136,0),MATCH(AR$37,$B$68:$L$68,1)+1)/INDEX($B$69:$L$136,MATCH('A2 Intenzita dopravy'!$F7&amp;'A2 Intenzita dopravy'!$G7&amp;'A2.1 Intenzita dopravy'!$E$35,$E$69:$E$136,0),MATCH(AR$37,$B$68:$L$68,1)))^(1/5)*AQ39))),0)</f>
        <v>2788.0348632095397</v>
      </c>
      <c r="AS39" s="30">
        <f>IFERROR(IF(AS$37='A2 Intenzita dopravy'!$M$5,'A2 Intenzita dopravy'!$M7,IF(AS$37&gt;=MAX($F$68:$L$68),AR39/AQ39*AR39,IF(AS$37&lt;'A2 Intenzita dopravy'!$M$5,(INDEX($B$69:$L$136,MATCH('A2 Intenzita dopravy'!$F7&amp;'A2 Intenzita dopravy'!$G7&amp;'A2.1 Intenzita dopravy'!$E$35,$E$69:$E$136,0),MATCH(AS$37,$B$68:$L$68,1))/INDEX($B$69:$L$136,MATCH('A2 Intenzita dopravy'!$F7&amp;'A2 Intenzita dopravy'!$G7&amp;'A2.1 Intenzita dopravy'!$E$35,$E$69:$E$136,0),MATCH(AS$37,$B$68:$L$68,1)+1))^(1/5)*AT39,(INDEX($B$69:$L$136,MATCH('A2 Intenzita dopravy'!$F7&amp;'A2 Intenzita dopravy'!$G7&amp;'A2.1 Intenzita dopravy'!$E$35,$E$69:$E$136,0),MATCH(AS$37,$B$68:$L$68,1)+1)/INDEX($B$69:$L$136,MATCH('A2 Intenzita dopravy'!$F7&amp;'A2 Intenzita dopravy'!$G7&amp;'A2.1 Intenzita dopravy'!$E$35,$E$69:$E$136,0),MATCH(AS$37,$B$68:$L$68,1)))^(1/5)*AR39))),0)</f>
        <v>2808.6892317439092</v>
      </c>
      <c r="AT39" s="30">
        <f>IFERROR(IF(AT$37='A2 Intenzita dopravy'!$M$5,'A2 Intenzita dopravy'!$M7,IF(AT$37&gt;=MAX($F$68:$L$68),AS39/AR39*AS39,IF(AT$37&lt;'A2 Intenzita dopravy'!$M$5,(INDEX($B$69:$L$136,MATCH('A2 Intenzita dopravy'!$F7&amp;'A2 Intenzita dopravy'!$G7&amp;'A2.1 Intenzita dopravy'!$E$35,$E$69:$E$136,0),MATCH(AT$37,$B$68:$L$68,1))/INDEX($B$69:$L$136,MATCH('A2 Intenzita dopravy'!$F7&amp;'A2 Intenzita dopravy'!$G7&amp;'A2.1 Intenzita dopravy'!$E$35,$E$69:$E$136,0),MATCH(AT$37,$B$68:$L$68,1)+1))^(1/5)*AU39,(INDEX($B$69:$L$136,MATCH('A2 Intenzita dopravy'!$F7&amp;'A2 Intenzita dopravy'!$G7&amp;'A2.1 Intenzita dopravy'!$E$35,$E$69:$E$136,0),MATCH(AT$37,$B$68:$L$68,1)+1)/INDEX($B$69:$L$136,MATCH('A2 Intenzita dopravy'!$F7&amp;'A2 Intenzita dopravy'!$G7&amp;'A2.1 Intenzita dopravy'!$E$35,$E$69:$E$136,0),MATCH(AT$37,$B$68:$L$68,1)))^(1/5)*AS39))),0)</f>
        <v>2829.496612331744</v>
      </c>
      <c r="AU39" s="30">
        <f>IFERROR(IF(AU$37='A2 Intenzita dopravy'!$M$5,'A2 Intenzita dopravy'!$M7,IF(AU$37&gt;=MAX($F$68:$L$68),AT39/AS39*AT39,IF(AU$37&lt;'A2 Intenzita dopravy'!$M$5,(INDEX($B$69:$L$136,MATCH('A2 Intenzita dopravy'!$F7&amp;'A2 Intenzita dopravy'!$G7&amp;'A2.1 Intenzita dopravy'!$E$35,$E$69:$E$136,0),MATCH(AU$37,$B$68:$L$68,1))/INDEX($B$69:$L$136,MATCH('A2 Intenzita dopravy'!$F7&amp;'A2 Intenzita dopravy'!$G7&amp;'A2.1 Intenzita dopravy'!$E$35,$E$69:$E$136,0),MATCH(AU$37,$B$68:$L$68,1)+1))^(1/5)*AV39,(INDEX($B$69:$L$136,MATCH('A2 Intenzita dopravy'!$F7&amp;'A2 Intenzita dopravy'!$G7&amp;'A2.1 Intenzita dopravy'!$E$35,$E$69:$E$136,0),MATCH(AU$37,$B$68:$L$68,1)+1)/INDEX($B$69:$L$136,MATCH('A2 Intenzita dopravy'!$F7&amp;'A2 Intenzita dopravy'!$G7&amp;'A2.1 Intenzita dopravy'!$E$35,$E$69:$E$136,0),MATCH(AU$37,$B$68:$L$68,1)))^(1/5)*AT39))),0)</f>
        <v>2850.4581385196097</v>
      </c>
      <c r="AV39" s="30">
        <f>IFERROR(IF(AV$37='A2 Intenzita dopravy'!$M$5,'A2 Intenzita dopravy'!$M7,IF(AV$37&gt;=MAX($F$68:$L$68),AU39/AT39*AU39,IF(AV$37&lt;'A2 Intenzita dopravy'!$M$5,(INDEX($B$69:$L$136,MATCH('A2 Intenzita dopravy'!$F7&amp;'A2 Intenzita dopravy'!$G7&amp;'A2.1 Intenzita dopravy'!$E$35,$E$69:$E$136,0),MATCH(AV$37,$B$68:$L$68,1))/INDEX($B$69:$L$136,MATCH('A2 Intenzita dopravy'!$F7&amp;'A2 Intenzita dopravy'!$G7&amp;'A2.1 Intenzita dopravy'!$E$35,$E$69:$E$136,0),MATCH(AV$37,$B$68:$L$68,1)+1))^(1/5)*AW39,(INDEX($B$69:$L$136,MATCH('A2 Intenzita dopravy'!$F7&amp;'A2 Intenzita dopravy'!$G7&amp;'A2.1 Intenzita dopravy'!$E$35,$E$69:$E$136,0),MATCH(AV$37,$B$68:$L$68,1)+1)/INDEX($B$69:$L$136,MATCH('A2 Intenzita dopravy'!$F7&amp;'A2 Intenzita dopravy'!$G7&amp;'A2.1 Intenzita dopravy'!$E$35,$E$69:$E$136,0),MATCH(AV$37,$B$68:$L$68,1)))^(1/5)*AU39))),0)</f>
        <v>2871.5749522516307</v>
      </c>
      <c r="AW39" s="30">
        <f>IFERROR(IF(AW$37='A2 Intenzita dopravy'!$M$5,'A2 Intenzita dopravy'!$M7,IF(AW$37&gt;=MAX($F$68:$L$68),AV39/AU39*AV39,IF(AW$37&lt;'A2 Intenzita dopravy'!$M$5,(INDEX($B$69:$L$136,MATCH('A2 Intenzita dopravy'!$F7&amp;'A2 Intenzita dopravy'!$G7&amp;'A2.1 Intenzita dopravy'!$E$35,$E$69:$E$136,0),MATCH(AW$37,$B$68:$L$68,1))/INDEX($B$69:$L$136,MATCH('A2 Intenzita dopravy'!$F7&amp;'A2 Intenzita dopravy'!$G7&amp;'A2.1 Intenzita dopravy'!$E$35,$E$69:$E$136,0),MATCH(AW$37,$B$68:$L$68,1)+1))^(1/5)*AX39,(INDEX($B$69:$L$136,MATCH('A2 Intenzita dopravy'!$F7&amp;'A2 Intenzita dopravy'!$G7&amp;'A2.1 Intenzita dopravy'!$E$35,$E$69:$E$136,0),MATCH(AW$37,$B$68:$L$68,1)+1)/INDEX($B$69:$L$136,MATCH('A2 Intenzita dopravy'!$F7&amp;'A2 Intenzita dopravy'!$G7&amp;'A2.1 Intenzita dopravy'!$E$35,$E$69:$E$136,0),MATCH(AW$37,$B$68:$L$68,1)))^(1/5)*AV39))),0)</f>
        <v>2892.8482039317018</v>
      </c>
      <c r="AX39" s="30">
        <f>IFERROR(IF(AX$37='A2 Intenzita dopravy'!$M$5,'A2 Intenzita dopravy'!$M7,IF(AX$37&gt;=MAX($F$68:$L$68),AW39/AV39*AW39,IF(AX$37&lt;'A2 Intenzita dopravy'!$M$5,(INDEX($B$69:$L$136,MATCH('A2 Intenzita dopravy'!$F7&amp;'A2 Intenzita dopravy'!$G7&amp;'A2.1 Intenzita dopravy'!$E$35,$E$69:$E$136,0),MATCH(AX$37,$B$68:$L$68,1))/INDEX($B$69:$L$136,MATCH('A2 Intenzita dopravy'!$F7&amp;'A2 Intenzita dopravy'!$G7&amp;'A2.1 Intenzita dopravy'!$E$35,$E$69:$E$136,0),MATCH(AX$37,$B$68:$L$68,1)+1))^(1/5)*AY39,(INDEX($B$69:$L$136,MATCH('A2 Intenzita dopravy'!$F7&amp;'A2 Intenzita dopravy'!$G7&amp;'A2.1 Intenzita dopravy'!$E$35,$E$69:$E$136,0),MATCH(AX$37,$B$68:$L$68,1)+1)/INDEX($B$69:$L$136,MATCH('A2 Intenzita dopravy'!$F7&amp;'A2 Intenzita dopravy'!$G7&amp;'A2.1 Intenzita dopravy'!$E$35,$E$69:$E$136,0),MATCH(AX$37,$B$68:$L$68,1)))^(1/5)*AW39))),0)</f>
        <v>2914.2790524861603</v>
      </c>
      <c r="AY39" s="30">
        <f>IFERROR(IF(AY$37='A2 Intenzita dopravy'!$M$5,'A2 Intenzita dopravy'!$M7,IF(AY$37&gt;=MAX($F$68:$L$68),AX39/AW39*AX39,IF(AY$37&lt;'A2 Intenzita dopravy'!$M$5,(INDEX($B$69:$L$136,MATCH('A2 Intenzita dopravy'!$F7&amp;'A2 Intenzita dopravy'!$G7&amp;'A2.1 Intenzita dopravy'!$E$35,$E$69:$E$136,0),MATCH(AY$37,$B$68:$L$68,1))/INDEX($B$69:$L$136,MATCH('A2 Intenzita dopravy'!$F7&amp;'A2 Intenzita dopravy'!$G7&amp;'A2.1 Intenzita dopravy'!$E$35,$E$69:$E$136,0),MATCH(AY$37,$B$68:$L$68,1)+1))^(1/5)*AZ39,(INDEX($B$69:$L$136,MATCH('A2 Intenzita dopravy'!$F7&amp;'A2 Intenzita dopravy'!$G7&amp;'A2.1 Intenzita dopravy'!$E$35,$E$69:$E$136,0),MATCH(AY$37,$B$68:$L$68,1)+1)/INDEX($B$69:$L$136,MATCH('A2 Intenzita dopravy'!$F7&amp;'A2 Intenzita dopravy'!$G7&amp;'A2.1 Intenzita dopravy'!$E$35,$E$69:$E$136,0),MATCH(AY$37,$B$68:$L$68,1)))^(1/5)*AX39))),0)</f>
        <v>2935.8686654269213</v>
      </c>
      <c r="AZ39" s="30">
        <f>IFERROR(IF(AZ$37='A2 Intenzita dopravy'!$M$5,'A2 Intenzita dopravy'!$M7,IF(AZ$37&gt;=MAX($F$68:$L$68),AY39/AX39*AY39,IF(AZ$37&lt;'A2 Intenzita dopravy'!$M$5,(INDEX($B$69:$L$136,MATCH('A2 Intenzita dopravy'!$F7&amp;'A2 Intenzita dopravy'!$G7&amp;'A2.1 Intenzita dopravy'!$E$35,$E$69:$E$136,0),MATCH(AZ$37,$B$68:$L$68,1))/INDEX($B$69:$L$136,MATCH('A2 Intenzita dopravy'!$F7&amp;'A2 Intenzita dopravy'!$G7&amp;'A2.1 Intenzita dopravy'!$E$35,$E$69:$E$136,0),MATCH(AZ$37,$B$68:$L$68,1)+1))^(1/5)*BA39,(INDEX($B$69:$L$136,MATCH('A2 Intenzita dopravy'!$F7&amp;'A2 Intenzita dopravy'!$G7&amp;'A2.1 Intenzita dopravy'!$E$35,$E$69:$E$136,0),MATCH(AZ$37,$B$68:$L$68,1)+1)/INDEX($B$69:$L$136,MATCH('A2 Intenzita dopravy'!$F7&amp;'A2 Intenzita dopravy'!$G7&amp;'A2.1 Intenzita dopravy'!$E$35,$E$69:$E$136,0),MATCH(AZ$37,$B$68:$L$68,1)))^(1/5)*AY39))),0)</f>
        <v>2957.6182189150827</v>
      </c>
      <c r="BA39" s="30">
        <f>IFERROR(IF(BA$37='A2 Intenzita dopravy'!$M$5,'A2 Intenzita dopravy'!$M7,IF(BA$37&gt;=MAX($F$68:$L$68),AZ39/AY39*AZ39,IF(BA$37&lt;'A2 Intenzita dopravy'!$M$5,(INDEX($B$69:$L$136,MATCH('A2 Intenzita dopravy'!$F7&amp;'A2 Intenzita dopravy'!$G7&amp;'A2.1 Intenzita dopravy'!$E$35,$E$69:$E$136,0),MATCH(BA$37,$B$68:$L$68,1))/INDEX($B$69:$L$136,MATCH('A2 Intenzita dopravy'!$F7&amp;'A2 Intenzita dopravy'!$G7&amp;'A2.1 Intenzita dopravy'!$E$35,$E$69:$E$136,0),MATCH(BA$37,$B$68:$L$68,1)+1))^(1/5)*BB39,(INDEX($B$69:$L$136,MATCH('A2 Intenzita dopravy'!$F7&amp;'A2 Intenzita dopravy'!$G7&amp;'A2.1 Intenzita dopravy'!$E$35,$E$69:$E$136,0),MATCH(BA$37,$B$68:$L$68,1)+1)/INDEX($B$69:$L$136,MATCH('A2 Intenzita dopravy'!$F7&amp;'A2 Intenzita dopravy'!$G7&amp;'A2.1 Intenzita dopravy'!$E$35,$E$69:$E$136,0),MATCH(BA$37,$B$68:$L$68,1)))^(1/5)*AZ39))),0)</f>
        <v>2979.5288978249991</v>
      </c>
      <c r="BB39" s="30">
        <f>IFERROR(IF(BB$37='A2 Intenzita dopravy'!$M$5,'A2 Intenzita dopravy'!$M7,IF(BB$37&gt;=MAX($F$68:$L$68),BA39/AZ39*BA39,IF(BB$37&lt;'A2 Intenzita dopravy'!$M$5,(INDEX($B$69:$L$136,MATCH('A2 Intenzita dopravy'!$F7&amp;'A2 Intenzita dopravy'!$G7&amp;'A2.1 Intenzita dopravy'!$E$35,$E$69:$E$136,0),MATCH(BB$37,$B$68:$L$68,1))/INDEX($B$69:$L$136,MATCH('A2 Intenzita dopravy'!$F7&amp;'A2 Intenzita dopravy'!$G7&amp;'A2.1 Intenzita dopravy'!$E$35,$E$69:$E$136,0),MATCH(BB$37,$B$68:$L$68,1)+1))^(1/5)*BC39,(INDEX($B$69:$L$136,MATCH('A2 Intenzita dopravy'!$F7&amp;'A2 Intenzita dopravy'!$G7&amp;'A2.1 Intenzita dopravy'!$E$35,$E$69:$E$136,0),MATCH(BB$37,$B$68:$L$68,1)+1)/INDEX($B$69:$L$136,MATCH('A2 Intenzita dopravy'!$F7&amp;'A2 Intenzita dopravy'!$G7&amp;'A2.1 Intenzita dopravy'!$E$35,$E$69:$E$136,0),MATCH(BB$37,$B$68:$L$68,1)))^(1/5)*BA39))),0)</f>
        <v>3001.6018958088325</v>
      </c>
    </row>
    <row r="40" spans="2:54" x14ac:dyDescent="0.2">
      <c r="B40" s="5">
        <v>2</v>
      </c>
      <c r="C40" s="5">
        <f t="shared" ref="C40" si="14">C24</f>
        <v>90781</v>
      </c>
      <c r="D40" s="5" t="str">
        <f t="shared" si="13"/>
        <v>I/59 Tvrdošín - pred okružnou</v>
      </c>
      <c r="E40" s="30">
        <f>IFERROR(IF(E$37='A2 Intenzita dopravy'!$M$5,'A2 Intenzita dopravy'!$M8,IF(E$37&gt;=MAX($F$68:$L$68),D40/C40*D40,IF(E$37&lt;'A2 Intenzita dopravy'!$M$5,(INDEX($B$69:$L$136,MATCH('A2 Intenzita dopravy'!$F8&amp;'A2 Intenzita dopravy'!$G8&amp;'A2.1 Intenzita dopravy'!$E$35,$E$69:$E$136,0),MATCH(E$37,$B$68:$L$68,1))/INDEX($B$69:$L$136,MATCH('A2 Intenzita dopravy'!$F8&amp;'A2 Intenzita dopravy'!$G8&amp;'A2.1 Intenzita dopravy'!$E$35,$E$69:$E$136,0),MATCH(E$37,$B$68:$L$68,1)+1))^(1/5)*F40,(INDEX($B$69:$L$136,MATCH('A2 Intenzita dopravy'!$F8&amp;'A2 Intenzita dopravy'!$G8&amp;'A2.1 Intenzita dopravy'!$E$35,$E$69:$E$136,0),MATCH(E$37,$B$68:$L$68,1)+1)/INDEX($B$69:$L$136,MATCH('A2 Intenzita dopravy'!$F8&amp;'A2 Intenzita dopravy'!$G8&amp;'A2.1 Intenzita dopravy'!$E$35,$E$69:$E$136,0),MATCH(E$37,$B$68:$L$68,1)))^(1/5)*D40))),0)</f>
        <v>2079.7907521143866</v>
      </c>
      <c r="F40" s="30">
        <f>IFERROR(IF(F$37='A2 Intenzita dopravy'!$M$5,'A2 Intenzita dopravy'!$M8,IF(F$37&gt;=MAX($F$68:$L$68),E40/D40*E40,IF(F$37&lt;'A2 Intenzita dopravy'!$M$5,(INDEX($B$69:$L$136,MATCH('A2 Intenzita dopravy'!$F8&amp;'A2 Intenzita dopravy'!$G8&amp;'A2.1 Intenzita dopravy'!$E$35,$E$69:$E$136,0),MATCH(F$37,$B$68:$L$68,1))/INDEX($B$69:$L$136,MATCH('A2 Intenzita dopravy'!$F8&amp;'A2 Intenzita dopravy'!$G8&amp;'A2.1 Intenzita dopravy'!$E$35,$E$69:$E$136,0),MATCH(F$37,$B$68:$L$68,1)+1))^(1/5)*G40,(INDEX($B$69:$L$136,MATCH('A2 Intenzita dopravy'!$F8&amp;'A2 Intenzita dopravy'!$G8&amp;'A2.1 Intenzita dopravy'!$E$35,$E$69:$E$136,0),MATCH(F$37,$B$68:$L$68,1)+1)/INDEX($B$69:$L$136,MATCH('A2 Intenzita dopravy'!$F8&amp;'A2 Intenzita dopravy'!$G8&amp;'A2.1 Intenzita dopravy'!$E$35,$E$69:$E$136,0),MATCH(F$37,$B$68:$L$68,1)))^(1/5)*E40))),0)</f>
        <v>2110</v>
      </c>
      <c r="G40" s="30">
        <f>IFERROR(IF(G$37='A2 Intenzita dopravy'!$M$5,'A2 Intenzita dopravy'!$M8,IF(G$37&gt;=MAX($F$68:$L$68),F40/E40*F40,IF(G$37&lt;'A2 Intenzita dopravy'!$M$5,(INDEX($B$69:$L$136,MATCH('A2 Intenzita dopravy'!$F8&amp;'A2 Intenzita dopravy'!$G8&amp;'A2.1 Intenzita dopravy'!$E$35,$E$69:$E$136,0),MATCH(G$37,$B$68:$L$68,1))/INDEX($B$69:$L$136,MATCH('A2 Intenzita dopravy'!$F8&amp;'A2 Intenzita dopravy'!$G8&amp;'A2.1 Intenzita dopravy'!$E$35,$E$69:$E$136,0),MATCH(G$37,$B$68:$L$68,1)+1))^(1/5)*H40,(INDEX($B$69:$L$136,MATCH('A2 Intenzita dopravy'!$F8&amp;'A2 Intenzita dopravy'!$G8&amp;'A2.1 Intenzita dopravy'!$E$35,$E$69:$E$136,0),MATCH(G$37,$B$68:$L$68,1)+1)/INDEX($B$69:$L$136,MATCH('A2 Intenzita dopravy'!$F8&amp;'A2 Intenzita dopravy'!$G8&amp;'A2.1 Intenzita dopravy'!$E$35,$E$69:$E$136,0),MATCH(G$37,$B$68:$L$68,1)))^(1/5)*F40))),0)</f>
        <v>2131.5717767246465</v>
      </c>
      <c r="H40" s="30">
        <f>IFERROR(IF(H$37='A2 Intenzita dopravy'!$M$5,'A2 Intenzita dopravy'!$M8,IF(H$37&gt;=MAX($F$68:$L$68),G40/F40*G40,IF(H$37&lt;'A2 Intenzita dopravy'!$M$5,(INDEX($B$69:$L$136,MATCH('A2 Intenzita dopravy'!$F8&amp;'A2 Intenzita dopravy'!$G8&amp;'A2.1 Intenzita dopravy'!$E$35,$E$69:$E$136,0),MATCH(H$37,$B$68:$L$68,1))/INDEX($B$69:$L$136,MATCH('A2 Intenzita dopravy'!$F8&amp;'A2 Intenzita dopravy'!$G8&amp;'A2.1 Intenzita dopravy'!$E$35,$E$69:$E$136,0),MATCH(H$37,$B$68:$L$68,1)+1))^(1/5)*I40,(INDEX($B$69:$L$136,MATCH('A2 Intenzita dopravy'!$F8&amp;'A2 Intenzita dopravy'!$G8&amp;'A2.1 Intenzita dopravy'!$E$35,$E$69:$E$136,0),MATCH(H$37,$B$68:$L$68,1)+1)/INDEX($B$69:$L$136,MATCH('A2 Intenzita dopravy'!$F8&amp;'A2 Intenzita dopravy'!$G8&amp;'A2.1 Intenzita dopravy'!$E$35,$E$69:$E$136,0),MATCH(H$37,$B$68:$L$68,1)))^(1/5)*G40))),0)</f>
        <v>2153.3640944687518</v>
      </c>
      <c r="I40" s="30">
        <f>IFERROR(IF(I$37='A2 Intenzita dopravy'!$M$5,'A2 Intenzita dopravy'!$M8,IF(I$37&gt;=MAX($F$68:$L$68),H40/G40*H40,IF(I$37&lt;'A2 Intenzita dopravy'!$M$5,(INDEX($B$69:$L$136,MATCH('A2 Intenzita dopravy'!$F8&amp;'A2 Intenzita dopravy'!$G8&amp;'A2.1 Intenzita dopravy'!$E$35,$E$69:$E$136,0),MATCH(I$37,$B$68:$L$68,1))/INDEX($B$69:$L$136,MATCH('A2 Intenzita dopravy'!$F8&amp;'A2 Intenzita dopravy'!$G8&amp;'A2.1 Intenzita dopravy'!$E$35,$E$69:$E$136,0),MATCH(I$37,$B$68:$L$68,1)+1))^(1/5)*J40,(INDEX($B$69:$L$136,MATCH('A2 Intenzita dopravy'!$F8&amp;'A2 Intenzita dopravy'!$G8&amp;'A2.1 Intenzita dopravy'!$E$35,$E$69:$E$136,0),MATCH(I$37,$B$68:$L$68,1)+1)/INDEX($B$69:$L$136,MATCH('A2 Intenzita dopravy'!$F8&amp;'A2 Intenzita dopravy'!$G8&amp;'A2.1 Intenzita dopravy'!$E$35,$E$69:$E$136,0),MATCH(I$37,$B$68:$L$68,1)))^(1/5)*H40))),0)</f>
        <v>2175.3792079534678</v>
      </c>
      <c r="J40" s="30">
        <f>IFERROR(IF(J$37='A2 Intenzita dopravy'!$M$5,'A2 Intenzita dopravy'!$M8,IF(J$37&gt;=MAX($F$68:$L$68),I40/H40*I40,IF(J$37&lt;'A2 Intenzita dopravy'!$M$5,(INDEX($B$69:$L$136,MATCH('A2 Intenzita dopravy'!$F8&amp;'A2 Intenzita dopravy'!$G8&amp;'A2.1 Intenzita dopravy'!$E$35,$E$69:$E$136,0),MATCH(J$37,$B$68:$L$68,1))/INDEX($B$69:$L$136,MATCH('A2 Intenzita dopravy'!$F8&amp;'A2 Intenzita dopravy'!$G8&amp;'A2.1 Intenzita dopravy'!$E$35,$E$69:$E$136,0),MATCH(J$37,$B$68:$L$68,1)+1))^(1/5)*K40,(INDEX($B$69:$L$136,MATCH('A2 Intenzita dopravy'!$F8&amp;'A2 Intenzita dopravy'!$G8&amp;'A2.1 Intenzita dopravy'!$E$35,$E$69:$E$136,0),MATCH(J$37,$B$68:$L$68,1)+1)/INDEX($B$69:$L$136,MATCH('A2 Intenzita dopravy'!$F8&amp;'A2 Intenzita dopravy'!$G8&amp;'A2.1 Intenzita dopravy'!$E$35,$E$69:$E$136,0),MATCH(J$37,$B$68:$L$68,1)))^(1/5)*I40))),0)</f>
        <v>2197.6193949512926</v>
      </c>
      <c r="K40" s="30">
        <f>IFERROR(IF(K$37='A2 Intenzita dopravy'!$M$5,'A2 Intenzita dopravy'!$M8,IF(K$37&gt;=MAX($F$68:$L$68),J40/I40*J40,IF(K$37&lt;'A2 Intenzita dopravy'!$M$5,(INDEX($B$69:$L$136,MATCH('A2 Intenzita dopravy'!$F8&amp;'A2 Intenzita dopravy'!$G8&amp;'A2.1 Intenzita dopravy'!$E$35,$E$69:$E$136,0),MATCH(K$37,$B$68:$L$68,1))/INDEX($B$69:$L$136,MATCH('A2 Intenzita dopravy'!$F8&amp;'A2 Intenzita dopravy'!$G8&amp;'A2.1 Intenzita dopravy'!$E$35,$E$69:$E$136,0),MATCH(K$37,$B$68:$L$68,1)+1))^(1/5)*L40,(INDEX($B$69:$L$136,MATCH('A2 Intenzita dopravy'!$F8&amp;'A2 Intenzita dopravy'!$G8&amp;'A2.1 Intenzita dopravy'!$E$35,$E$69:$E$136,0),MATCH(K$37,$B$68:$L$68,1)+1)/INDEX($B$69:$L$136,MATCH('A2 Intenzita dopravy'!$F8&amp;'A2 Intenzita dopravy'!$G8&amp;'A2.1 Intenzita dopravy'!$E$35,$E$69:$E$136,0),MATCH(K$37,$B$68:$L$68,1)))^(1/5)*J40))),0)</f>
        <v>2222.4776340580665</v>
      </c>
      <c r="L40" s="30">
        <f>IFERROR(IF(L$37='A2 Intenzita dopravy'!$M$5,'A2 Intenzita dopravy'!$M8,IF(L$37&gt;=MAX($F$68:$L$68),K40/J40*K40,IF(L$37&lt;'A2 Intenzita dopravy'!$M$5,(INDEX($B$69:$L$136,MATCH('A2 Intenzita dopravy'!$F8&amp;'A2 Intenzita dopravy'!$G8&amp;'A2.1 Intenzita dopravy'!$E$35,$E$69:$E$136,0),MATCH(L$37,$B$68:$L$68,1))/INDEX($B$69:$L$136,MATCH('A2 Intenzita dopravy'!$F8&amp;'A2 Intenzita dopravy'!$G8&amp;'A2.1 Intenzita dopravy'!$E$35,$E$69:$E$136,0),MATCH(L$37,$B$68:$L$68,1)+1))^(1/5)*M40,(INDEX($B$69:$L$136,MATCH('A2 Intenzita dopravy'!$F8&amp;'A2 Intenzita dopravy'!$G8&amp;'A2.1 Intenzita dopravy'!$E$35,$E$69:$E$136,0),MATCH(L$37,$B$68:$L$68,1)+1)/INDEX($B$69:$L$136,MATCH('A2 Intenzita dopravy'!$F8&amp;'A2 Intenzita dopravy'!$G8&amp;'A2.1 Intenzita dopravy'!$E$35,$E$69:$E$136,0),MATCH(L$37,$B$68:$L$68,1)))^(1/5)*K40))),0)</f>
        <v>2247.6170556357038</v>
      </c>
      <c r="M40" s="30">
        <f>IFERROR(IF(M$37='A2 Intenzita dopravy'!$M$5,'A2 Intenzita dopravy'!$M8,IF(M$37&gt;=MAX($F$68:$L$68),L40/K40*L40,IF(M$37&lt;'A2 Intenzita dopravy'!$M$5,(INDEX($B$69:$L$136,MATCH('A2 Intenzita dopravy'!$F8&amp;'A2 Intenzita dopravy'!$G8&amp;'A2.1 Intenzita dopravy'!$E$35,$E$69:$E$136,0),MATCH(M$37,$B$68:$L$68,1))/INDEX($B$69:$L$136,MATCH('A2 Intenzita dopravy'!$F8&amp;'A2 Intenzita dopravy'!$G8&amp;'A2.1 Intenzita dopravy'!$E$35,$E$69:$E$136,0),MATCH(M$37,$B$68:$L$68,1)+1))^(1/5)*N40,(INDEX($B$69:$L$136,MATCH('A2 Intenzita dopravy'!$F8&amp;'A2 Intenzita dopravy'!$G8&amp;'A2.1 Intenzita dopravy'!$E$35,$E$69:$E$136,0),MATCH(M$37,$B$68:$L$68,1)+1)/INDEX($B$69:$L$136,MATCH('A2 Intenzita dopravy'!$F8&amp;'A2 Intenzita dopravy'!$G8&amp;'A2.1 Intenzita dopravy'!$E$35,$E$69:$E$136,0),MATCH(M$37,$B$68:$L$68,1)))^(1/5)*L40))),0)</f>
        <v>2273.0408402627477</v>
      </c>
      <c r="N40" s="30">
        <f>IFERROR(IF(N$37='A2 Intenzita dopravy'!$M$5,'A2 Intenzita dopravy'!$M8,IF(N$37&gt;=MAX($F$68:$L$68),M40/L40*M40,IF(N$37&lt;'A2 Intenzita dopravy'!$M$5,(INDEX($B$69:$L$136,MATCH('A2 Intenzita dopravy'!$F8&amp;'A2 Intenzita dopravy'!$G8&amp;'A2.1 Intenzita dopravy'!$E$35,$E$69:$E$136,0),MATCH(N$37,$B$68:$L$68,1))/INDEX($B$69:$L$136,MATCH('A2 Intenzita dopravy'!$F8&amp;'A2 Intenzita dopravy'!$G8&amp;'A2.1 Intenzita dopravy'!$E$35,$E$69:$E$136,0),MATCH(N$37,$B$68:$L$68,1)+1))^(1/5)*O40,(INDEX($B$69:$L$136,MATCH('A2 Intenzita dopravy'!$F8&amp;'A2 Intenzita dopravy'!$G8&amp;'A2.1 Intenzita dopravy'!$E$35,$E$69:$E$136,0),MATCH(N$37,$B$68:$L$68,1)+1)/INDEX($B$69:$L$136,MATCH('A2 Intenzita dopravy'!$F8&amp;'A2 Intenzita dopravy'!$G8&amp;'A2.1 Intenzita dopravy'!$E$35,$E$69:$E$136,0),MATCH(N$37,$B$68:$L$68,1)))^(1/5)*M40))),0)</f>
        <v>2298.7522044946631</v>
      </c>
      <c r="O40" s="30">
        <f>IFERROR(IF(O$37='A2 Intenzita dopravy'!$M$5,'A2 Intenzita dopravy'!$M8,IF(O$37&gt;=MAX($F$68:$L$68),N40/M40*N40,IF(O$37&lt;'A2 Intenzita dopravy'!$M$5,(INDEX($B$69:$L$136,MATCH('A2 Intenzita dopravy'!$F8&amp;'A2 Intenzita dopravy'!$G8&amp;'A2.1 Intenzita dopravy'!$E$35,$E$69:$E$136,0),MATCH(O$37,$B$68:$L$68,1))/INDEX($B$69:$L$136,MATCH('A2 Intenzita dopravy'!$F8&amp;'A2 Intenzita dopravy'!$G8&amp;'A2.1 Intenzita dopravy'!$E$35,$E$69:$E$136,0),MATCH(O$37,$B$68:$L$68,1)+1))^(1/5)*P40,(INDEX($B$69:$L$136,MATCH('A2 Intenzita dopravy'!$F8&amp;'A2 Intenzita dopravy'!$G8&amp;'A2.1 Intenzita dopravy'!$E$35,$E$69:$E$136,0),MATCH(O$37,$B$68:$L$68,1)+1)/INDEX($B$69:$L$136,MATCH('A2 Intenzita dopravy'!$F8&amp;'A2 Intenzita dopravy'!$G8&amp;'A2.1 Intenzita dopravy'!$E$35,$E$69:$E$136,0),MATCH(O$37,$B$68:$L$68,1)))^(1/5)*N40))),0)</f>
        <v>2324.7544012707881</v>
      </c>
      <c r="P40" s="30">
        <f>IFERROR(IF(P$37='A2 Intenzita dopravy'!$M$5,'A2 Intenzita dopravy'!$M8,IF(P$37&gt;=MAX($F$68:$L$68),O40/N40*O40,IF(P$37&lt;'A2 Intenzita dopravy'!$M$5,(INDEX($B$69:$L$136,MATCH('A2 Intenzita dopravy'!$F8&amp;'A2 Intenzita dopravy'!$G8&amp;'A2.1 Intenzita dopravy'!$E$35,$E$69:$E$136,0),MATCH(P$37,$B$68:$L$68,1))/INDEX($B$69:$L$136,MATCH('A2 Intenzita dopravy'!$F8&amp;'A2 Intenzita dopravy'!$G8&amp;'A2.1 Intenzita dopravy'!$E$35,$E$69:$E$136,0),MATCH(P$37,$B$68:$L$68,1)+1))^(1/5)*Q40,(INDEX($B$69:$L$136,MATCH('A2 Intenzita dopravy'!$F8&amp;'A2 Intenzita dopravy'!$G8&amp;'A2.1 Intenzita dopravy'!$E$35,$E$69:$E$136,0),MATCH(P$37,$B$68:$L$68,1)+1)/INDEX($B$69:$L$136,MATCH('A2 Intenzita dopravy'!$F8&amp;'A2 Intenzita dopravy'!$G8&amp;'A2.1 Intenzita dopravy'!$E$35,$E$69:$E$136,0),MATCH(P$37,$B$68:$L$68,1)))^(1/5)*O40))),0)</f>
        <v>2342.6392360778441</v>
      </c>
      <c r="Q40" s="30">
        <f>IFERROR(IF(Q$37='A2 Intenzita dopravy'!$M$5,'A2 Intenzita dopravy'!$M8,IF(Q$37&gt;=MAX($F$68:$L$68),P40/O40*P40,IF(Q$37&lt;'A2 Intenzita dopravy'!$M$5,(INDEX($B$69:$L$136,MATCH('A2 Intenzita dopravy'!$F8&amp;'A2 Intenzita dopravy'!$G8&amp;'A2.1 Intenzita dopravy'!$E$35,$E$69:$E$136,0),MATCH(Q$37,$B$68:$L$68,1))/INDEX($B$69:$L$136,MATCH('A2 Intenzita dopravy'!$F8&amp;'A2 Intenzita dopravy'!$G8&amp;'A2.1 Intenzita dopravy'!$E$35,$E$69:$E$136,0),MATCH(Q$37,$B$68:$L$68,1)+1))^(1/5)*R40,(INDEX($B$69:$L$136,MATCH('A2 Intenzita dopravy'!$F8&amp;'A2 Intenzita dopravy'!$G8&amp;'A2.1 Intenzita dopravy'!$E$35,$E$69:$E$136,0),MATCH(Q$37,$B$68:$L$68,1)+1)/INDEX($B$69:$L$136,MATCH('A2 Intenzita dopravy'!$F8&amp;'A2 Intenzita dopravy'!$G8&amp;'A2.1 Intenzita dopravy'!$E$35,$E$69:$E$136,0),MATCH(Q$37,$B$68:$L$68,1)))^(1/5)*P40))),0)</f>
        <v>2360.661662759509</v>
      </c>
      <c r="R40" s="30">
        <f>IFERROR(IF(R$37='A2 Intenzita dopravy'!$M$5,'A2 Intenzita dopravy'!$M8,IF(R$37&gt;=MAX($F$68:$L$68),Q40/P40*Q40,IF(R$37&lt;'A2 Intenzita dopravy'!$M$5,(INDEX($B$69:$L$136,MATCH('A2 Intenzita dopravy'!$F8&amp;'A2 Intenzita dopravy'!$G8&amp;'A2.1 Intenzita dopravy'!$E$35,$E$69:$E$136,0),MATCH(R$37,$B$68:$L$68,1))/INDEX($B$69:$L$136,MATCH('A2 Intenzita dopravy'!$F8&amp;'A2 Intenzita dopravy'!$G8&amp;'A2.1 Intenzita dopravy'!$E$35,$E$69:$E$136,0),MATCH(R$37,$B$68:$L$68,1)+1))^(1/5)*S40,(INDEX($B$69:$L$136,MATCH('A2 Intenzita dopravy'!$F8&amp;'A2 Intenzita dopravy'!$G8&amp;'A2.1 Intenzita dopravy'!$E$35,$E$69:$E$136,0),MATCH(R$37,$B$68:$L$68,1)+1)/INDEX($B$69:$L$136,MATCH('A2 Intenzita dopravy'!$F8&amp;'A2 Intenzita dopravy'!$G8&amp;'A2.1 Intenzita dopravy'!$E$35,$E$69:$E$136,0),MATCH(R$37,$B$68:$L$68,1)))^(1/5)*Q40))),0)</f>
        <v>2378.8227398396193</v>
      </c>
      <c r="S40" s="30">
        <f>IFERROR(IF(S$37='A2 Intenzita dopravy'!$M$5,'A2 Intenzita dopravy'!$M8,IF(S$37&gt;=MAX($F$68:$L$68),R40/Q40*R40,IF(S$37&lt;'A2 Intenzita dopravy'!$M$5,(INDEX($B$69:$L$136,MATCH('A2 Intenzita dopravy'!$F8&amp;'A2 Intenzita dopravy'!$G8&amp;'A2.1 Intenzita dopravy'!$E$35,$E$69:$E$136,0),MATCH(S$37,$B$68:$L$68,1))/INDEX($B$69:$L$136,MATCH('A2 Intenzita dopravy'!$F8&amp;'A2 Intenzita dopravy'!$G8&amp;'A2.1 Intenzita dopravy'!$E$35,$E$69:$E$136,0),MATCH(S$37,$B$68:$L$68,1)+1))^(1/5)*T40,(INDEX($B$69:$L$136,MATCH('A2 Intenzita dopravy'!$F8&amp;'A2 Intenzita dopravy'!$G8&amp;'A2.1 Intenzita dopravy'!$E$35,$E$69:$E$136,0),MATCH(S$37,$B$68:$L$68,1)+1)/INDEX($B$69:$L$136,MATCH('A2 Intenzita dopravy'!$F8&amp;'A2 Intenzita dopravy'!$G8&amp;'A2.1 Intenzita dopravy'!$E$35,$E$69:$E$136,0),MATCH(S$37,$B$68:$L$68,1)))^(1/5)*R40))),0)</f>
        <v>2397.1235339854629</v>
      </c>
      <c r="T40" s="30">
        <f>IFERROR(IF(T$37='A2 Intenzita dopravy'!$M$5,'A2 Intenzita dopravy'!$M8,IF(T$37&gt;=MAX($F$68:$L$68),S40/R40*S40,IF(T$37&lt;'A2 Intenzita dopravy'!$M$5,(INDEX($B$69:$L$136,MATCH('A2 Intenzita dopravy'!$F8&amp;'A2 Intenzita dopravy'!$G8&amp;'A2.1 Intenzita dopravy'!$E$35,$E$69:$E$136,0),MATCH(T$37,$B$68:$L$68,1))/INDEX($B$69:$L$136,MATCH('A2 Intenzita dopravy'!$F8&amp;'A2 Intenzita dopravy'!$G8&amp;'A2.1 Intenzita dopravy'!$E$35,$E$69:$E$136,0),MATCH(T$37,$B$68:$L$68,1)+1))^(1/5)*U40,(INDEX($B$69:$L$136,MATCH('A2 Intenzita dopravy'!$F8&amp;'A2 Intenzita dopravy'!$G8&amp;'A2.1 Intenzita dopravy'!$E$35,$E$69:$E$136,0),MATCH(T$37,$B$68:$L$68,1)+1)/INDEX($B$69:$L$136,MATCH('A2 Intenzita dopravy'!$F8&amp;'A2 Intenzita dopravy'!$G8&amp;'A2.1 Intenzita dopravy'!$E$35,$E$69:$E$136,0),MATCH(T$37,$B$68:$L$68,1)))^(1/5)*S40))),0)</f>
        <v>2415.5651200704278</v>
      </c>
      <c r="U40" s="30">
        <f>IFERROR(IF(U$37='A2 Intenzita dopravy'!$M$5,'A2 Intenzita dopravy'!$M8,IF(U$37&gt;=MAX($F$68:$L$68),T40/S40*T40,IF(U$37&lt;'A2 Intenzita dopravy'!$M$5,(INDEX($B$69:$L$136,MATCH('A2 Intenzita dopravy'!$F8&amp;'A2 Intenzita dopravy'!$G8&amp;'A2.1 Intenzita dopravy'!$E$35,$E$69:$E$136,0),MATCH(U$37,$B$68:$L$68,1))/INDEX($B$69:$L$136,MATCH('A2 Intenzita dopravy'!$F8&amp;'A2 Intenzita dopravy'!$G8&amp;'A2.1 Intenzita dopravy'!$E$35,$E$69:$E$136,0),MATCH(U$37,$B$68:$L$68,1)+1))^(1/5)*V40,(INDEX($B$69:$L$136,MATCH('A2 Intenzita dopravy'!$F8&amp;'A2 Intenzita dopravy'!$G8&amp;'A2.1 Intenzita dopravy'!$E$35,$E$69:$E$136,0),MATCH(U$37,$B$68:$L$68,1)+1)/INDEX($B$69:$L$136,MATCH('A2 Intenzita dopravy'!$F8&amp;'A2 Intenzita dopravy'!$G8&amp;'A2.1 Intenzita dopravy'!$E$35,$E$69:$E$136,0),MATCH(U$37,$B$68:$L$68,1)))^(1/5)*T40))),0)</f>
        <v>2433.4601517528035</v>
      </c>
      <c r="V40" s="30">
        <f>IFERROR(IF(V$37='A2 Intenzita dopravy'!$M$5,'A2 Intenzita dopravy'!$M8,IF(V$37&gt;=MAX($F$68:$L$68),U40/T40*U40,IF(V$37&lt;'A2 Intenzita dopravy'!$M$5,(INDEX($B$69:$L$136,MATCH('A2 Intenzita dopravy'!$F8&amp;'A2 Intenzita dopravy'!$G8&amp;'A2.1 Intenzita dopravy'!$E$35,$E$69:$E$136,0),MATCH(V$37,$B$68:$L$68,1))/INDEX($B$69:$L$136,MATCH('A2 Intenzita dopravy'!$F8&amp;'A2 Intenzita dopravy'!$G8&amp;'A2.1 Intenzita dopravy'!$E$35,$E$69:$E$136,0),MATCH(V$37,$B$68:$L$68,1)+1))^(1/5)*W40,(INDEX($B$69:$L$136,MATCH('A2 Intenzita dopravy'!$F8&amp;'A2 Intenzita dopravy'!$G8&amp;'A2.1 Intenzita dopravy'!$E$35,$E$69:$E$136,0),MATCH(V$37,$B$68:$L$68,1)+1)/INDEX($B$69:$L$136,MATCH('A2 Intenzita dopravy'!$F8&amp;'A2 Intenzita dopravy'!$G8&amp;'A2.1 Intenzita dopravy'!$E$35,$E$69:$E$136,0),MATCH(V$37,$B$68:$L$68,1)))^(1/5)*U40))),0)</f>
        <v>2451.4877537212183</v>
      </c>
      <c r="W40" s="30">
        <f>IFERROR(IF(W$37='A2 Intenzita dopravy'!$M$5,'A2 Intenzita dopravy'!$M8,IF(W$37&gt;=MAX($F$68:$L$68),V40/U40*V40,IF(W$37&lt;'A2 Intenzita dopravy'!$M$5,(INDEX($B$69:$L$136,MATCH('A2 Intenzita dopravy'!$F8&amp;'A2 Intenzita dopravy'!$G8&amp;'A2.1 Intenzita dopravy'!$E$35,$E$69:$E$136,0),MATCH(W$37,$B$68:$L$68,1))/INDEX($B$69:$L$136,MATCH('A2 Intenzita dopravy'!$F8&amp;'A2 Intenzita dopravy'!$G8&amp;'A2.1 Intenzita dopravy'!$E$35,$E$69:$E$136,0),MATCH(W$37,$B$68:$L$68,1)+1))^(1/5)*X40,(INDEX($B$69:$L$136,MATCH('A2 Intenzita dopravy'!$F8&amp;'A2 Intenzita dopravy'!$G8&amp;'A2.1 Intenzita dopravy'!$E$35,$E$69:$E$136,0),MATCH(W$37,$B$68:$L$68,1)+1)/INDEX($B$69:$L$136,MATCH('A2 Intenzita dopravy'!$F8&amp;'A2 Intenzita dopravy'!$G8&amp;'A2.1 Intenzita dopravy'!$E$35,$E$69:$E$136,0),MATCH(W$37,$B$68:$L$68,1)))^(1/5)*V40))),0)</f>
        <v>2469.6489080851784</v>
      </c>
      <c r="X40" s="30">
        <f>IFERROR(IF(X$37='A2 Intenzita dopravy'!$M$5,'A2 Intenzita dopravy'!$M8,IF(X$37&gt;=MAX($F$68:$L$68),W40/V40*W40,IF(X$37&lt;'A2 Intenzita dopravy'!$M$5,(INDEX($B$69:$L$136,MATCH('A2 Intenzita dopravy'!$F8&amp;'A2 Intenzita dopravy'!$G8&amp;'A2.1 Intenzita dopravy'!$E$35,$E$69:$E$136,0),MATCH(X$37,$B$68:$L$68,1))/INDEX($B$69:$L$136,MATCH('A2 Intenzita dopravy'!$F8&amp;'A2 Intenzita dopravy'!$G8&amp;'A2.1 Intenzita dopravy'!$E$35,$E$69:$E$136,0),MATCH(X$37,$B$68:$L$68,1)+1))^(1/5)*Y40,(INDEX($B$69:$L$136,MATCH('A2 Intenzita dopravy'!$F8&amp;'A2 Intenzita dopravy'!$G8&amp;'A2.1 Intenzita dopravy'!$E$35,$E$69:$E$136,0),MATCH(X$37,$B$68:$L$68,1)+1)/INDEX($B$69:$L$136,MATCH('A2 Intenzita dopravy'!$F8&amp;'A2 Intenzita dopravy'!$G8&amp;'A2.1 Intenzita dopravy'!$E$35,$E$69:$E$136,0),MATCH(X$37,$B$68:$L$68,1)))^(1/5)*W40))),0)</f>
        <v>2487.9446042298719</v>
      </c>
      <c r="Y40" s="30">
        <f>IFERROR(IF(Y$37='A2 Intenzita dopravy'!$M$5,'A2 Intenzita dopravy'!$M8,IF(Y$37&gt;=MAX($F$68:$L$68),X40/W40*X40,IF(Y$37&lt;'A2 Intenzita dopravy'!$M$5,(INDEX($B$69:$L$136,MATCH('A2 Intenzita dopravy'!$F8&amp;'A2 Intenzita dopravy'!$G8&amp;'A2.1 Intenzita dopravy'!$E$35,$E$69:$E$136,0),MATCH(Y$37,$B$68:$L$68,1))/INDEX($B$69:$L$136,MATCH('A2 Intenzita dopravy'!$F8&amp;'A2 Intenzita dopravy'!$G8&amp;'A2.1 Intenzita dopravy'!$E$35,$E$69:$E$136,0),MATCH(Y$37,$B$68:$L$68,1)+1))^(1/5)*Z40,(INDEX($B$69:$L$136,MATCH('A2 Intenzita dopravy'!$F8&amp;'A2 Intenzita dopravy'!$G8&amp;'A2.1 Intenzita dopravy'!$E$35,$E$69:$E$136,0),MATCH(Y$37,$B$68:$L$68,1)+1)/INDEX($B$69:$L$136,MATCH('A2 Intenzita dopravy'!$F8&amp;'A2 Intenzita dopravy'!$G8&amp;'A2.1 Intenzita dopravy'!$E$35,$E$69:$E$136,0),MATCH(Y$37,$B$68:$L$68,1)))^(1/5)*X40))),0)</f>
        <v>2506.3758388700671</v>
      </c>
      <c r="Z40" s="30">
        <f>IFERROR(IF(Z$37='A2 Intenzita dopravy'!$M$5,'A2 Intenzita dopravy'!$M8,IF(Z$37&gt;=MAX($F$68:$L$68),Y40/X40*Y40,IF(Z$37&lt;'A2 Intenzita dopravy'!$M$5,(INDEX($B$69:$L$136,MATCH('A2 Intenzita dopravy'!$F8&amp;'A2 Intenzita dopravy'!$G8&amp;'A2.1 Intenzita dopravy'!$E$35,$E$69:$E$136,0),MATCH(Z$37,$B$68:$L$68,1))/INDEX($B$69:$L$136,MATCH('A2 Intenzita dopravy'!$F8&amp;'A2 Intenzita dopravy'!$G8&amp;'A2.1 Intenzita dopravy'!$E$35,$E$69:$E$136,0),MATCH(Z$37,$B$68:$L$68,1)+1))^(1/5)*AA40,(INDEX($B$69:$L$136,MATCH('A2 Intenzita dopravy'!$F8&amp;'A2 Intenzita dopravy'!$G8&amp;'A2.1 Intenzita dopravy'!$E$35,$E$69:$E$136,0),MATCH(Z$37,$B$68:$L$68,1)+1)/INDEX($B$69:$L$136,MATCH('A2 Intenzita dopravy'!$F8&amp;'A2 Intenzita dopravy'!$G8&amp;'A2.1 Intenzita dopravy'!$E$35,$E$69:$E$136,0),MATCH(Z$37,$B$68:$L$68,1)))^(1/5)*Y40))),0)</f>
        <v>2524.9436161044118</v>
      </c>
      <c r="AA40" s="30">
        <f>IFERROR(IF(AA$37='A2 Intenzita dopravy'!$M$5,'A2 Intenzita dopravy'!$M8,IF(AA$37&gt;=MAX($F$68:$L$68),Z40/Y40*Z40,IF(AA$37&lt;'A2 Intenzita dopravy'!$M$5,(INDEX($B$69:$L$136,MATCH('A2 Intenzita dopravy'!$F8&amp;'A2 Intenzita dopravy'!$G8&amp;'A2.1 Intenzita dopravy'!$E$35,$E$69:$E$136,0),MATCH(AA$37,$B$68:$L$68,1))/INDEX($B$69:$L$136,MATCH('A2 Intenzita dopravy'!$F8&amp;'A2 Intenzita dopravy'!$G8&amp;'A2.1 Intenzita dopravy'!$E$35,$E$69:$E$136,0),MATCH(AA$37,$B$68:$L$68,1)+1))^(1/5)*AB40,(INDEX($B$69:$L$136,MATCH('A2 Intenzita dopravy'!$F8&amp;'A2 Intenzita dopravy'!$G8&amp;'A2.1 Intenzita dopravy'!$E$35,$E$69:$E$136,0),MATCH(AA$37,$B$68:$L$68,1)+1)/INDEX($B$69:$L$136,MATCH('A2 Intenzita dopravy'!$F8&amp;'A2 Intenzita dopravy'!$G8&amp;'A2.1 Intenzita dopravy'!$E$35,$E$69:$E$136,0),MATCH(AA$37,$B$68:$L$68,1)))^(1/5)*Z40))),0)</f>
        <v>2543.6489474701352</v>
      </c>
      <c r="AB40" s="30">
        <f>IFERROR(IF(AB$37='A2 Intenzita dopravy'!$M$5,'A2 Intenzita dopravy'!$M8,IF(AB$37&gt;=MAX($F$68:$L$68),AA40/Z40*AA40,IF(AB$37&lt;'A2 Intenzita dopravy'!$M$5,(INDEX($B$69:$L$136,MATCH('A2 Intenzita dopravy'!$F8&amp;'A2 Intenzita dopravy'!$G8&amp;'A2.1 Intenzita dopravy'!$E$35,$E$69:$E$136,0),MATCH(AB$37,$B$68:$L$68,1))/INDEX($B$69:$L$136,MATCH('A2 Intenzita dopravy'!$F8&amp;'A2 Intenzita dopravy'!$G8&amp;'A2.1 Intenzita dopravy'!$E$35,$E$69:$E$136,0),MATCH(AB$37,$B$68:$L$68,1)+1))^(1/5)*AC40,(INDEX($B$69:$L$136,MATCH('A2 Intenzita dopravy'!$F8&amp;'A2 Intenzita dopravy'!$G8&amp;'A2.1 Intenzita dopravy'!$E$35,$E$69:$E$136,0),MATCH(AB$37,$B$68:$L$68,1)+1)/INDEX($B$69:$L$136,MATCH('A2 Intenzita dopravy'!$F8&amp;'A2 Intenzita dopravy'!$G8&amp;'A2.1 Intenzita dopravy'!$E$35,$E$69:$E$136,0),MATCH(AB$37,$B$68:$L$68,1)))^(1/5)*AA40))),0)</f>
        <v>2562.492851998154</v>
      </c>
      <c r="AC40" s="30">
        <f>IFERROR(IF(AC$37='A2 Intenzita dopravy'!$M$5,'A2 Intenzita dopravy'!$M8,IF(AC$37&gt;=MAX($F$68:$L$68),AB40/AA40*AB40,IF(AC$37&lt;'A2 Intenzita dopravy'!$M$5,(INDEX($B$69:$L$136,MATCH('A2 Intenzita dopravy'!$F8&amp;'A2 Intenzita dopravy'!$G8&amp;'A2.1 Intenzita dopravy'!$E$35,$E$69:$E$136,0),MATCH(AC$37,$B$68:$L$68,1))/INDEX($B$69:$L$136,MATCH('A2 Intenzita dopravy'!$F8&amp;'A2 Intenzita dopravy'!$G8&amp;'A2.1 Intenzita dopravy'!$E$35,$E$69:$E$136,0),MATCH(AC$37,$B$68:$L$68,1)+1))^(1/5)*AD40,(INDEX($B$69:$L$136,MATCH('A2 Intenzita dopravy'!$F8&amp;'A2 Intenzita dopravy'!$G8&amp;'A2.1 Intenzita dopravy'!$E$35,$E$69:$E$136,0),MATCH(AC$37,$B$68:$L$68,1)+1)/INDEX($B$69:$L$136,MATCH('A2 Intenzita dopravy'!$F8&amp;'A2 Intenzita dopravy'!$G8&amp;'A2.1 Intenzita dopravy'!$E$35,$E$69:$E$136,0),MATCH(AC$37,$B$68:$L$68,1)))^(1/5)*AB40))),0)</f>
        <v>2581.476356268588</v>
      </c>
      <c r="AD40" s="30">
        <f>IFERROR(IF(AD$37='A2 Intenzita dopravy'!$M$5,'A2 Intenzita dopravy'!$M8,IF(AD$37&gt;=MAX($F$68:$L$68),AC40/AB40*AC40,IF(AD$37&lt;'A2 Intenzita dopravy'!$M$5,(INDEX($B$69:$L$136,MATCH('A2 Intenzita dopravy'!$F8&amp;'A2 Intenzita dopravy'!$G8&amp;'A2.1 Intenzita dopravy'!$E$35,$E$69:$E$136,0),MATCH(AD$37,$B$68:$L$68,1))/INDEX($B$69:$L$136,MATCH('A2 Intenzita dopravy'!$F8&amp;'A2 Intenzita dopravy'!$G8&amp;'A2.1 Intenzita dopravy'!$E$35,$E$69:$E$136,0),MATCH(AD$37,$B$68:$L$68,1)+1))^(1/5)*AE40,(INDEX($B$69:$L$136,MATCH('A2 Intenzita dopravy'!$F8&amp;'A2 Intenzita dopravy'!$G8&amp;'A2.1 Intenzita dopravy'!$E$35,$E$69:$E$136,0),MATCH(AD$37,$B$68:$L$68,1)+1)/INDEX($B$69:$L$136,MATCH('A2 Intenzita dopravy'!$F8&amp;'A2 Intenzita dopravy'!$G8&amp;'A2.1 Intenzita dopravy'!$E$35,$E$69:$E$136,0),MATCH(AD$37,$B$68:$L$68,1)))^(1/5)*AC40))),0)</f>
        <v>2600.6004944666852</v>
      </c>
      <c r="AE40" s="30">
        <f>IFERROR(IF(AE$37='A2 Intenzita dopravy'!$M$5,'A2 Intenzita dopravy'!$M8,IF(AE$37&gt;=MAX($F$68:$L$68),AD40/AC40*AD40,IF(AE$37&lt;'A2 Intenzita dopravy'!$M$5,(INDEX($B$69:$L$136,MATCH('A2 Intenzita dopravy'!$F8&amp;'A2 Intenzita dopravy'!$G8&amp;'A2.1 Intenzita dopravy'!$E$35,$E$69:$E$136,0),MATCH(AE$37,$B$68:$L$68,1))/INDEX($B$69:$L$136,MATCH('A2 Intenzita dopravy'!$F8&amp;'A2 Intenzita dopravy'!$G8&amp;'A2.1 Intenzita dopravy'!$E$35,$E$69:$E$136,0),MATCH(AE$37,$B$68:$L$68,1)+1))^(1/5)*AF40,(INDEX($B$69:$L$136,MATCH('A2 Intenzita dopravy'!$F8&amp;'A2 Intenzita dopravy'!$G8&amp;'A2.1 Intenzita dopravy'!$E$35,$E$69:$E$136,0),MATCH(AE$37,$B$68:$L$68,1)+1)/INDEX($B$69:$L$136,MATCH('A2 Intenzita dopravy'!$F8&amp;'A2 Intenzita dopravy'!$G8&amp;'A2.1 Intenzita dopravy'!$E$35,$E$69:$E$136,0),MATCH(AE$37,$B$68:$L$68,1)))^(1/5)*AD40))),0)</f>
        <v>2619.8663084391633</v>
      </c>
      <c r="AF40" s="30">
        <f>IFERROR(IF(AF$37='A2 Intenzita dopravy'!$M$5,'A2 Intenzita dopravy'!$M8,IF(AF$37&gt;=MAX($F$68:$L$68),AE40/AD40*AE40,IF(AF$37&lt;'A2 Intenzita dopravy'!$M$5,(INDEX($B$69:$L$136,MATCH('A2 Intenzita dopravy'!$F8&amp;'A2 Intenzita dopravy'!$G8&amp;'A2.1 Intenzita dopravy'!$E$35,$E$69:$E$136,0),MATCH(AF$37,$B$68:$L$68,1))/INDEX($B$69:$L$136,MATCH('A2 Intenzita dopravy'!$F8&amp;'A2 Intenzita dopravy'!$G8&amp;'A2.1 Intenzita dopravy'!$E$35,$E$69:$E$136,0),MATCH(AF$37,$B$68:$L$68,1)+1))^(1/5)*AG40,(INDEX($B$69:$L$136,MATCH('A2 Intenzita dopravy'!$F8&amp;'A2 Intenzita dopravy'!$G8&amp;'A2.1 Intenzita dopravy'!$E$35,$E$69:$E$136,0),MATCH(AF$37,$B$68:$L$68,1)+1)/INDEX($B$69:$L$136,MATCH('A2 Intenzita dopravy'!$F8&amp;'A2 Intenzita dopravy'!$G8&amp;'A2.1 Intenzita dopravy'!$E$35,$E$69:$E$136,0),MATCH(AF$37,$B$68:$L$68,1)))^(1/5)*AE40))),0)</f>
        <v>2639.2748477509663</v>
      </c>
      <c r="AG40" s="30">
        <f>IFERROR(IF(AG$37='A2 Intenzita dopravy'!$M$5,'A2 Intenzita dopravy'!$M8,IF(AG$37&gt;=MAX($F$68:$L$68),AF40/AE40*AF40,IF(AG$37&lt;'A2 Intenzita dopravy'!$M$5,(INDEX($B$69:$L$136,MATCH('A2 Intenzita dopravy'!$F8&amp;'A2 Intenzita dopravy'!$G8&amp;'A2.1 Intenzita dopravy'!$E$35,$E$69:$E$136,0),MATCH(AG$37,$B$68:$L$68,1))/INDEX($B$69:$L$136,MATCH('A2 Intenzita dopravy'!$F8&amp;'A2 Intenzita dopravy'!$G8&amp;'A2.1 Intenzita dopravy'!$E$35,$E$69:$E$136,0),MATCH(AG$37,$B$68:$L$68,1)+1))^(1/5)*AH40,(INDEX($B$69:$L$136,MATCH('A2 Intenzita dopravy'!$F8&amp;'A2 Intenzita dopravy'!$G8&amp;'A2.1 Intenzita dopravy'!$E$35,$E$69:$E$136,0),MATCH(AG$37,$B$68:$L$68,1)+1)/INDEX($B$69:$L$136,MATCH('A2 Intenzita dopravy'!$F8&amp;'A2 Intenzita dopravy'!$G8&amp;'A2.1 Intenzita dopravy'!$E$35,$E$69:$E$136,0),MATCH(AG$37,$B$68:$L$68,1)))^(1/5)*AF40))),0)</f>
        <v>2658.8271697424443</v>
      </c>
      <c r="AH40" s="30">
        <f>IFERROR(IF(AH$37='A2 Intenzita dopravy'!$M$5,'A2 Intenzita dopravy'!$M8,IF(AH$37&gt;=MAX($F$68:$L$68),AG40/AF40*AG40,IF(AH$37&lt;'A2 Intenzita dopravy'!$M$5,(INDEX($B$69:$L$136,MATCH('A2 Intenzita dopravy'!$F8&amp;'A2 Intenzita dopravy'!$G8&amp;'A2.1 Intenzita dopravy'!$E$35,$E$69:$E$136,0),MATCH(AH$37,$B$68:$L$68,1))/INDEX($B$69:$L$136,MATCH('A2 Intenzita dopravy'!$F8&amp;'A2 Intenzita dopravy'!$G8&amp;'A2.1 Intenzita dopravy'!$E$35,$E$69:$E$136,0),MATCH(AH$37,$B$68:$L$68,1)+1))^(1/5)*AI40,(INDEX($B$69:$L$136,MATCH('A2 Intenzita dopravy'!$F8&amp;'A2 Intenzita dopravy'!$G8&amp;'A2.1 Intenzita dopravy'!$E$35,$E$69:$E$136,0),MATCH(AH$37,$B$68:$L$68,1)+1)/INDEX($B$69:$L$136,MATCH('A2 Intenzita dopravy'!$F8&amp;'A2 Intenzita dopravy'!$G8&amp;'A2.1 Intenzita dopravy'!$E$35,$E$69:$E$136,0),MATCH(AH$37,$B$68:$L$68,1)))^(1/5)*AG40))),0)</f>
        <v>2678.5243395869547</v>
      </c>
      <c r="AI40" s="30">
        <f>IFERROR(IF(AI$37='A2 Intenzita dopravy'!$M$5,'A2 Intenzita dopravy'!$M8,IF(AI$37&gt;=MAX($F$68:$L$68),AH40/AG40*AH40,IF(AI$37&lt;'A2 Intenzita dopravy'!$M$5,(INDEX($B$69:$L$136,MATCH('A2 Intenzita dopravy'!$F8&amp;'A2 Intenzita dopravy'!$G8&amp;'A2.1 Intenzita dopravy'!$E$35,$E$69:$E$136,0),MATCH(AI$37,$B$68:$L$68,1))/INDEX($B$69:$L$136,MATCH('A2 Intenzita dopravy'!$F8&amp;'A2 Intenzita dopravy'!$G8&amp;'A2.1 Intenzita dopravy'!$E$35,$E$69:$E$136,0),MATCH(AI$37,$B$68:$L$68,1)+1))^(1/5)*AJ40,(INDEX($B$69:$L$136,MATCH('A2 Intenzita dopravy'!$F8&amp;'A2 Intenzita dopravy'!$G8&amp;'A2.1 Intenzita dopravy'!$E$35,$E$69:$E$136,0),MATCH(AI$37,$B$68:$L$68,1)+1)/INDEX($B$69:$L$136,MATCH('A2 Intenzita dopravy'!$F8&amp;'A2 Intenzita dopravy'!$G8&amp;'A2.1 Intenzita dopravy'!$E$35,$E$69:$E$136,0),MATCH(AI$37,$B$68:$L$68,1)))^(1/5)*AH40))),0)</f>
        <v>2698.3674303488901</v>
      </c>
      <c r="AJ40" s="30">
        <f>IFERROR(IF(AJ$37='A2 Intenzita dopravy'!$M$5,'A2 Intenzita dopravy'!$M8,IF(AJ$37&gt;=MAX($F$68:$L$68),AI40/AH40*AI40,IF(AJ$37&lt;'A2 Intenzita dopravy'!$M$5,(INDEX($B$69:$L$136,MATCH('A2 Intenzita dopravy'!$F8&amp;'A2 Intenzita dopravy'!$G8&amp;'A2.1 Intenzita dopravy'!$E$35,$E$69:$E$136,0),MATCH(AJ$37,$B$68:$L$68,1))/INDEX($B$69:$L$136,MATCH('A2 Intenzita dopravy'!$F8&amp;'A2 Intenzita dopravy'!$G8&amp;'A2.1 Intenzita dopravy'!$E$35,$E$69:$E$136,0),MATCH(AJ$37,$B$68:$L$68,1)+1))^(1/5)*AK40,(INDEX($B$69:$L$136,MATCH('A2 Intenzita dopravy'!$F8&amp;'A2 Intenzita dopravy'!$G8&amp;'A2.1 Intenzita dopravy'!$E$35,$E$69:$E$136,0),MATCH(AJ$37,$B$68:$L$68,1)+1)/INDEX($B$69:$L$136,MATCH('A2 Intenzita dopravy'!$F8&amp;'A2 Intenzita dopravy'!$G8&amp;'A2.1 Intenzita dopravy'!$E$35,$E$69:$E$136,0),MATCH(AJ$37,$B$68:$L$68,1)))^(1/5)*AI40))),0)</f>
        <v>2718.3575230421379</v>
      </c>
      <c r="AK40" s="30">
        <f>IFERROR(IF(AK$37='A2 Intenzita dopravy'!$M$5,'A2 Intenzita dopravy'!$M8,IF(AK$37&gt;=MAX($F$68:$L$68),AJ40/AI40*AJ40,IF(AK$37&lt;'A2 Intenzita dopravy'!$M$5,(INDEX($B$69:$L$136,MATCH('A2 Intenzita dopravy'!$F8&amp;'A2 Intenzita dopravy'!$G8&amp;'A2.1 Intenzita dopravy'!$E$35,$E$69:$E$136,0),MATCH(AK$37,$B$68:$L$68,1))/INDEX($B$69:$L$136,MATCH('A2 Intenzita dopravy'!$F8&amp;'A2 Intenzita dopravy'!$G8&amp;'A2.1 Intenzita dopravy'!$E$35,$E$69:$E$136,0),MATCH(AK$37,$B$68:$L$68,1)+1))^(1/5)*AL40,(INDEX($B$69:$L$136,MATCH('A2 Intenzita dopravy'!$F8&amp;'A2 Intenzita dopravy'!$G8&amp;'A2.1 Intenzita dopravy'!$E$35,$E$69:$E$136,0),MATCH(AK$37,$B$68:$L$68,1)+1)/INDEX($B$69:$L$136,MATCH('A2 Intenzita dopravy'!$F8&amp;'A2 Intenzita dopravy'!$G8&amp;'A2.1 Intenzita dopravy'!$E$35,$E$69:$E$136,0),MATCH(AK$37,$B$68:$L$68,1)))^(1/5)*AJ40))),0)</f>
        <v>2738.4957066889715</v>
      </c>
      <c r="AL40" s="30">
        <f>IFERROR(IF(AL$37='A2 Intenzita dopravy'!$M$5,'A2 Intenzita dopravy'!$M8,IF(AL$37&gt;=MAX($F$68:$L$68),AK40/AJ40*AK40,IF(AL$37&lt;'A2 Intenzita dopravy'!$M$5,(INDEX($B$69:$L$136,MATCH('A2 Intenzita dopravy'!$F8&amp;'A2 Intenzita dopravy'!$G8&amp;'A2.1 Intenzita dopravy'!$E$35,$E$69:$E$136,0),MATCH(AL$37,$B$68:$L$68,1))/INDEX($B$69:$L$136,MATCH('A2 Intenzita dopravy'!$F8&amp;'A2 Intenzita dopravy'!$G8&amp;'A2.1 Intenzita dopravy'!$E$35,$E$69:$E$136,0),MATCH(AL$37,$B$68:$L$68,1)+1))^(1/5)*AM40,(INDEX($B$69:$L$136,MATCH('A2 Intenzita dopravy'!$F8&amp;'A2 Intenzita dopravy'!$G8&amp;'A2.1 Intenzita dopravy'!$E$35,$E$69:$E$136,0),MATCH(AL$37,$B$68:$L$68,1)+1)/INDEX($B$69:$L$136,MATCH('A2 Intenzita dopravy'!$F8&amp;'A2 Intenzita dopravy'!$G8&amp;'A2.1 Intenzita dopravy'!$E$35,$E$69:$E$136,0),MATCH(AL$37,$B$68:$L$68,1)))^(1/5)*AK40))),0)</f>
        <v>2758.7830783793775</v>
      </c>
      <c r="AM40" s="30">
        <f>IFERROR(IF(AM$37='A2 Intenzita dopravy'!$M$5,'A2 Intenzita dopravy'!$M8,IF(AM$37&gt;=MAX($F$68:$L$68),AL40/AK40*AL40,IF(AM$37&lt;'A2 Intenzita dopravy'!$M$5,(INDEX($B$69:$L$136,MATCH('A2 Intenzita dopravy'!$F8&amp;'A2 Intenzita dopravy'!$G8&amp;'A2.1 Intenzita dopravy'!$E$35,$E$69:$E$136,0),MATCH(AM$37,$B$68:$L$68,1))/INDEX($B$69:$L$136,MATCH('A2 Intenzita dopravy'!$F8&amp;'A2 Intenzita dopravy'!$G8&amp;'A2.1 Intenzita dopravy'!$E$35,$E$69:$E$136,0),MATCH(AM$37,$B$68:$L$68,1)+1))^(1/5)*AN40,(INDEX($B$69:$L$136,MATCH('A2 Intenzita dopravy'!$F8&amp;'A2 Intenzita dopravy'!$G8&amp;'A2.1 Intenzita dopravy'!$E$35,$E$69:$E$136,0),MATCH(AM$37,$B$68:$L$68,1)+1)/INDEX($B$69:$L$136,MATCH('A2 Intenzita dopravy'!$F8&amp;'A2 Intenzita dopravy'!$G8&amp;'A2.1 Intenzita dopravy'!$E$35,$E$69:$E$136,0),MATCH(AM$37,$B$68:$L$68,1)))^(1/5)*AL40))),0)</f>
        <v>2779.2207433308245</v>
      </c>
      <c r="AN40" s="30">
        <f>IFERROR(IF(AN$37='A2 Intenzita dopravy'!$M$5,'A2 Intenzita dopravy'!$M8,IF(AN$37&gt;=MAX($F$68:$L$68),AM40/AL40*AM40,IF(AN$37&lt;'A2 Intenzita dopravy'!$M$5,(INDEX($B$69:$L$136,MATCH('A2 Intenzita dopravy'!$F8&amp;'A2 Intenzita dopravy'!$G8&amp;'A2.1 Intenzita dopravy'!$E$35,$E$69:$E$136,0),MATCH(AN$37,$B$68:$L$68,1))/INDEX($B$69:$L$136,MATCH('A2 Intenzita dopravy'!$F8&amp;'A2 Intenzita dopravy'!$G8&amp;'A2.1 Intenzita dopravy'!$E$35,$E$69:$E$136,0),MATCH(AN$37,$B$68:$L$68,1)+1))^(1/5)*AO40,(INDEX($B$69:$L$136,MATCH('A2 Intenzita dopravy'!$F8&amp;'A2 Intenzita dopravy'!$G8&amp;'A2.1 Intenzita dopravy'!$E$35,$E$69:$E$136,0),MATCH(AN$37,$B$68:$L$68,1)+1)/INDEX($B$69:$L$136,MATCH('A2 Intenzita dopravy'!$F8&amp;'A2 Intenzita dopravy'!$G8&amp;'A2.1 Intenzita dopravy'!$E$35,$E$69:$E$136,0),MATCH(AN$37,$B$68:$L$68,1)))^(1/5)*AM40))),0)</f>
        <v>2799.8098149484717</v>
      </c>
      <c r="AO40" s="30">
        <f>IFERROR(IF(AO$37='A2 Intenzita dopravy'!$M$5,'A2 Intenzita dopravy'!$M8,IF(AO$37&gt;=MAX($F$68:$L$68),AN40/AM40*AN40,IF(AO$37&lt;'A2 Intenzita dopravy'!$M$5,(INDEX($B$69:$L$136,MATCH('A2 Intenzita dopravy'!$F8&amp;'A2 Intenzita dopravy'!$G8&amp;'A2.1 Intenzita dopravy'!$E$35,$E$69:$E$136,0),MATCH(AO$37,$B$68:$L$68,1))/INDEX($B$69:$L$136,MATCH('A2 Intenzita dopravy'!$F8&amp;'A2 Intenzita dopravy'!$G8&amp;'A2.1 Intenzita dopravy'!$E$35,$E$69:$E$136,0),MATCH(AO$37,$B$68:$L$68,1)+1))^(1/5)*AP40,(INDEX($B$69:$L$136,MATCH('A2 Intenzita dopravy'!$F8&amp;'A2 Intenzita dopravy'!$G8&amp;'A2.1 Intenzita dopravy'!$E$35,$E$69:$E$136,0),MATCH(AO$37,$B$68:$L$68,1)+1)/INDEX($B$69:$L$136,MATCH('A2 Intenzita dopravy'!$F8&amp;'A2 Intenzita dopravy'!$G8&amp;'A2.1 Intenzita dopravy'!$E$35,$E$69:$E$136,0),MATCH(AO$37,$B$68:$L$68,1)))^(1/5)*AN40))),0)</f>
        <v>2820.5514148858265</v>
      </c>
      <c r="AP40" s="30">
        <f>IFERROR(IF(AP$37='A2 Intenzita dopravy'!$M$5,'A2 Intenzita dopravy'!$M8,IF(AP$37&gt;=MAX($F$68:$L$68),AO40/AN40*AO40,IF(AP$37&lt;'A2 Intenzita dopravy'!$M$5,(INDEX($B$69:$L$136,MATCH('A2 Intenzita dopravy'!$F8&amp;'A2 Intenzita dopravy'!$G8&amp;'A2.1 Intenzita dopravy'!$E$35,$E$69:$E$136,0),MATCH(AP$37,$B$68:$L$68,1))/INDEX($B$69:$L$136,MATCH('A2 Intenzita dopravy'!$F8&amp;'A2 Intenzita dopravy'!$G8&amp;'A2.1 Intenzita dopravy'!$E$35,$E$69:$E$136,0),MATCH(AP$37,$B$68:$L$68,1)+1))^(1/5)*AQ40,(INDEX($B$69:$L$136,MATCH('A2 Intenzita dopravy'!$F8&amp;'A2 Intenzita dopravy'!$G8&amp;'A2.1 Intenzita dopravy'!$E$35,$E$69:$E$136,0),MATCH(AP$37,$B$68:$L$68,1)+1)/INDEX($B$69:$L$136,MATCH('A2 Intenzita dopravy'!$F8&amp;'A2 Intenzita dopravy'!$G8&amp;'A2.1 Intenzita dopravy'!$E$35,$E$69:$E$136,0),MATCH(AP$37,$B$68:$L$68,1)))^(1/5)*AO40))),0)</f>
        <v>2841.4466731058492</v>
      </c>
      <c r="AQ40" s="30">
        <f>IFERROR(IF(AQ$37='A2 Intenzita dopravy'!$M$5,'A2 Intenzita dopravy'!$M8,IF(AQ$37&gt;=MAX($F$68:$L$68),AP40/AO40*AP40,IF(AQ$37&lt;'A2 Intenzita dopravy'!$M$5,(INDEX($B$69:$L$136,MATCH('A2 Intenzita dopravy'!$F8&amp;'A2 Intenzita dopravy'!$G8&amp;'A2.1 Intenzita dopravy'!$E$35,$E$69:$E$136,0),MATCH(AQ$37,$B$68:$L$68,1))/INDEX($B$69:$L$136,MATCH('A2 Intenzita dopravy'!$F8&amp;'A2 Intenzita dopravy'!$G8&amp;'A2.1 Intenzita dopravy'!$E$35,$E$69:$E$136,0),MATCH(AQ$37,$B$68:$L$68,1)+1))^(1/5)*AR40,(INDEX($B$69:$L$136,MATCH('A2 Intenzita dopravy'!$F8&amp;'A2 Intenzita dopravy'!$G8&amp;'A2.1 Intenzita dopravy'!$E$35,$E$69:$E$136,0),MATCH(AQ$37,$B$68:$L$68,1)+1)/INDEX($B$69:$L$136,MATCH('A2 Intenzita dopravy'!$F8&amp;'A2 Intenzita dopravy'!$G8&amp;'A2.1 Intenzita dopravy'!$E$35,$E$69:$E$136,0),MATCH(AQ$37,$B$68:$L$68,1)))^(1/5)*AP40))),0)</f>
        <v>2862.4967279425109</v>
      </c>
      <c r="AR40" s="30">
        <f>IFERROR(IF(AR$37='A2 Intenzita dopravy'!$M$5,'A2 Intenzita dopravy'!$M8,IF(AR$37&gt;=MAX($F$68:$L$68),AQ40/AP40*AQ40,IF(AR$37&lt;'A2 Intenzita dopravy'!$M$5,(INDEX($B$69:$L$136,MATCH('A2 Intenzita dopravy'!$F8&amp;'A2 Intenzita dopravy'!$G8&amp;'A2.1 Intenzita dopravy'!$E$35,$E$69:$E$136,0),MATCH(AR$37,$B$68:$L$68,1))/INDEX($B$69:$L$136,MATCH('A2 Intenzita dopravy'!$F8&amp;'A2 Intenzita dopravy'!$G8&amp;'A2.1 Intenzita dopravy'!$E$35,$E$69:$E$136,0),MATCH(AR$37,$B$68:$L$68,1)+1))^(1/5)*AS40,(INDEX($B$69:$L$136,MATCH('A2 Intenzita dopravy'!$F8&amp;'A2 Intenzita dopravy'!$G8&amp;'A2.1 Intenzita dopravy'!$E$35,$E$69:$E$136,0),MATCH(AR$37,$B$68:$L$68,1)+1)/INDEX($B$69:$L$136,MATCH('A2 Intenzita dopravy'!$F8&amp;'A2 Intenzita dopravy'!$G8&amp;'A2.1 Intenzita dopravy'!$E$35,$E$69:$E$136,0),MATCH(AR$37,$B$68:$L$68,1)))^(1/5)*AQ40))),0)</f>
        <v>2883.7027261628091</v>
      </c>
      <c r="AS40" s="30">
        <f>IFERROR(IF(AS$37='A2 Intenzita dopravy'!$M$5,'A2 Intenzita dopravy'!$M8,IF(AS$37&gt;=MAX($F$68:$L$68),AR40/AQ40*AR40,IF(AS$37&lt;'A2 Intenzita dopravy'!$M$5,(INDEX($B$69:$L$136,MATCH('A2 Intenzita dopravy'!$F8&amp;'A2 Intenzita dopravy'!$G8&amp;'A2.1 Intenzita dopravy'!$E$35,$E$69:$E$136,0),MATCH(AS$37,$B$68:$L$68,1))/INDEX($B$69:$L$136,MATCH('A2 Intenzita dopravy'!$F8&amp;'A2 Intenzita dopravy'!$G8&amp;'A2.1 Intenzita dopravy'!$E$35,$E$69:$E$136,0),MATCH(AS$37,$B$68:$L$68,1)+1))^(1/5)*AT40,(INDEX($B$69:$L$136,MATCH('A2 Intenzita dopravy'!$F8&amp;'A2 Intenzita dopravy'!$G8&amp;'A2.1 Intenzita dopravy'!$E$35,$E$69:$E$136,0),MATCH(AS$37,$B$68:$L$68,1)+1)/INDEX($B$69:$L$136,MATCH('A2 Intenzita dopravy'!$F8&amp;'A2 Intenzita dopravy'!$G8&amp;'A2.1 Intenzita dopravy'!$E$35,$E$69:$E$136,0),MATCH(AS$37,$B$68:$L$68,1)))^(1/5)*AR40))),0)</f>
        <v>2905.0658230292402</v>
      </c>
      <c r="AT40" s="30">
        <f>IFERROR(IF(AT$37='A2 Intenzita dopravy'!$M$5,'A2 Intenzita dopravy'!$M8,IF(AT$37&gt;=MAX($F$68:$L$68),AS40/AR40*AS40,IF(AT$37&lt;'A2 Intenzita dopravy'!$M$5,(INDEX($B$69:$L$136,MATCH('A2 Intenzita dopravy'!$F8&amp;'A2 Intenzita dopravy'!$G8&amp;'A2.1 Intenzita dopravy'!$E$35,$E$69:$E$136,0),MATCH(AT$37,$B$68:$L$68,1))/INDEX($B$69:$L$136,MATCH('A2 Intenzita dopravy'!$F8&amp;'A2 Intenzita dopravy'!$G8&amp;'A2.1 Intenzita dopravy'!$E$35,$E$69:$E$136,0),MATCH(AT$37,$B$68:$L$68,1)+1))^(1/5)*AU40,(INDEX($B$69:$L$136,MATCH('A2 Intenzita dopravy'!$F8&amp;'A2 Intenzita dopravy'!$G8&amp;'A2.1 Intenzita dopravy'!$E$35,$E$69:$E$136,0),MATCH(AT$37,$B$68:$L$68,1)+1)/INDEX($B$69:$L$136,MATCH('A2 Intenzita dopravy'!$F8&amp;'A2 Intenzita dopravy'!$G8&amp;'A2.1 Intenzita dopravy'!$E$35,$E$69:$E$136,0),MATCH(AT$37,$B$68:$L$68,1)))^(1/5)*AS40))),0)</f>
        <v>2926.5871823627363</v>
      </c>
      <c r="AU40" s="30">
        <f>IFERROR(IF(AU$37='A2 Intenzita dopravy'!$M$5,'A2 Intenzita dopravy'!$M8,IF(AU$37&gt;=MAX($F$68:$L$68),AT40/AS40*AT40,IF(AU$37&lt;'A2 Intenzita dopravy'!$M$5,(INDEX($B$69:$L$136,MATCH('A2 Intenzita dopravy'!$F8&amp;'A2 Intenzita dopravy'!$G8&amp;'A2.1 Intenzita dopravy'!$E$35,$E$69:$E$136,0),MATCH(AU$37,$B$68:$L$68,1))/INDEX($B$69:$L$136,MATCH('A2 Intenzita dopravy'!$F8&amp;'A2 Intenzita dopravy'!$G8&amp;'A2.1 Intenzita dopravy'!$E$35,$E$69:$E$136,0),MATCH(AU$37,$B$68:$L$68,1)+1))^(1/5)*AV40,(INDEX($B$69:$L$136,MATCH('A2 Intenzita dopravy'!$F8&amp;'A2 Intenzita dopravy'!$G8&amp;'A2.1 Intenzita dopravy'!$E$35,$E$69:$E$136,0),MATCH(AU$37,$B$68:$L$68,1)+1)/INDEX($B$69:$L$136,MATCH('A2 Intenzita dopravy'!$F8&amp;'A2 Intenzita dopravy'!$G8&amp;'A2.1 Intenzita dopravy'!$E$35,$E$69:$E$136,0),MATCH(AU$37,$B$68:$L$68,1)))^(1/5)*AT40))),0)</f>
        <v>2948.2679766060678</v>
      </c>
      <c r="AV40" s="30">
        <f>IFERROR(IF(AV$37='A2 Intenzita dopravy'!$M$5,'A2 Intenzita dopravy'!$M8,IF(AV$37&gt;=MAX($F$68:$L$68),AU40/AT40*AU40,IF(AV$37&lt;'A2 Intenzita dopravy'!$M$5,(INDEX($B$69:$L$136,MATCH('A2 Intenzita dopravy'!$F8&amp;'A2 Intenzita dopravy'!$G8&amp;'A2.1 Intenzita dopravy'!$E$35,$E$69:$E$136,0),MATCH(AV$37,$B$68:$L$68,1))/INDEX($B$69:$L$136,MATCH('A2 Intenzita dopravy'!$F8&amp;'A2 Intenzita dopravy'!$G8&amp;'A2.1 Intenzita dopravy'!$E$35,$E$69:$E$136,0),MATCH(AV$37,$B$68:$L$68,1)+1))^(1/5)*AW40,(INDEX($B$69:$L$136,MATCH('A2 Intenzita dopravy'!$F8&amp;'A2 Intenzita dopravy'!$G8&amp;'A2.1 Intenzita dopravy'!$E$35,$E$69:$E$136,0),MATCH(AV$37,$B$68:$L$68,1)+1)/INDEX($B$69:$L$136,MATCH('A2 Intenzita dopravy'!$F8&amp;'A2 Intenzita dopravy'!$G8&amp;'A2.1 Intenzita dopravy'!$E$35,$E$69:$E$136,0),MATCH(AV$37,$B$68:$L$68,1)))^(1/5)*AU40))),0)</f>
        <v>2970.1093868877169</v>
      </c>
      <c r="AW40" s="30">
        <f>IFERROR(IF(AW$37='A2 Intenzita dopravy'!$M$5,'A2 Intenzita dopravy'!$M8,IF(AW$37&gt;=MAX($F$68:$L$68),AV40/AU40*AV40,IF(AW$37&lt;'A2 Intenzita dopravy'!$M$5,(INDEX($B$69:$L$136,MATCH('A2 Intenzita dopravy'!$F8&amp;'A2 Intenzita dopravy'!$G8&amp;'A2.1 Intenzita dopravy'!$E$35,$E$69:$E$136,0),MATCH(AW$37,$B$68:$L$68,1))/INDEX($B$69:$L$136,MATCH('A2 Intenzita dopravy'!$F8&amp;'A2 Intenzita dopravy'!$G8&amp;'A2.1 Intenzita dopravy'!$E$35,$E$69:$E$136,0),MATCH(AW$37,$B$68:$L$68,1)+1))^(1/5)*AX40,(INDEX($B$69:$L$136,MATCH('A2 Intenzita dopravy'!$F8&amp;'A2 Intenzita dopravy'!$G8&amp;'A2.1 Intenzita dopravy'!$E$35,$E$69:$E$136,0),MATCH(AW$37,$B$68:$L$68,1)+1)/INDEX($B$69:$L$136,MATCH('A2 Intenzita dopravy'!$F8&amp;'A2 Intenzita dopravy'!$G8&amp;'A2.1 Intenzita dopravy'!$E$35,$E$69:$E$136,0),MATCH(AW$37,$B$68:$L$68,1)))^(1/5)*AV40))),0)</f>
        <v>2992.112603086222</v>
      </c>
      <c r="AX40" s="30">
        <f>IFERROR(IF(AX$37='A2 Intenzita dopravy'!$M$5,'A2 Intenzita dopravy'!$M8,IF(AX$37&gt;=MAX($F$68:$L$68),AW40/AV40*AW40,IF(AX$37&lt;'A2 Intenzita dopravy'!$M$5,(INDEX($B$69:$L$136,MATCH('A2 Intenzita dopravy'!$F8&amp;'A2 Intenzita dopravy'!$G8&amp;'A2.1 Intenzita dopravy'!$E$35,$E$69:$E$136,0),MATCH(AX$37,$B$68:$L$68,1))/INDEX($B$69:$L$136,MATCH('A2 Intenzita dopravy'!$F8&amp;'A2 Intenzita dopravy'!$G8&amp;'A2.1 Intenzita dopravy'!$E$35,$E$69:$E$136,0),MATCH(AX$37,$B$68:$L$68,1)+1))^(1/5)*AY40,(INDEX($B$69:$L$136,MATCH('A2 Intenzita dopravy'!$F8&amp;'A2 Intenzita dopravy'!$G8&amp;'A2.1 Intenzita dopravy'!$E$35,$E$69:$E$136,0),MATCH(AX$37,$B$68:$L$68,1)+1)/INDEX($B$69:$L$136,MATCH('A2 Intenzita dopravy'!$F8&amp;'A2 Intenzita dopravy'!$G8&amp;'A2.1 Intenzita dopravy'!$E$35,$E$69:$E$136,0),MATCH(AX$37,$B$68:$L$68,1)))^(1/5)*AW40))),0)</f>
        <v>3014.2788238950002</v>
      </c>
      <c r="AY40" s="30">
        <f>IFERROR(IF(AY$37='A2 Intenzita dopravy'!$M$5,'A2 Intenzita dopravy'!$M8,IF(AY$37&gt;=MAX($F$68:$L$68),AX40/AW40*AX40,IF(AY$37&lt;'A2 Intenzita dopravy'!$M$5,(INDEX($B$69:$L$136,MATCH('A2 Intenzita dopravy'!$F8&amp;'A2 Intenzita dopravy'!$G8&amp;'A2.1 Intenzita dopravy'!$E$35,$E$69:$E$136,0),MATCH(AY$37,$B$68:$L$68,1))/INDEX($B$69:$L$136,MATCH('A2 Intenzita dopravy'!$F8&amp;'A2 Intenzita dopravy'!$G8&amp;'A2.1 Intenzita dopravy'!$E$35,$E$69:$E$136,0),MATCH(AY$37,$B$68:$L$68,1)+1))^(1/5)*AZ40,(INDEX($B$69:$L$136,MATCH('A2 Intenzita dopravy'!$F8&amp;'A2 Intenzita dopravy'!$G8&amp;'A2.1 Intenzita dopravy'!$E$35,$E$69:$E$136,0),MATCH(AY$37,$B$68:$L$68,1)+1)/INDEX($B$69:$L$136,MATCH('A2 Intenzita dopravy'!$F8&amp;'A2 Intenzita dopravy'!$G8&amp;'A2.1 Intenzita dopravy'!$E$35,$E$69:$E$136,0),MATCH(AY$37,$B$68:$L$68,1)))^(1/5)*AX40))),0)</f>
        <v>3036.6092568876502</v>
      </c>
      <c r="AZ40" s="30">
        <f>IFERROR(IF(AZ$37='A2 Intenzita dopravy'!$M$5,'A2 Intenzita dopravy'!$M8,IF(AZ$37&gt;=MAX($F$68:$L$68),AY40/AX40*AY40,IF(AZ$37&lt;'A2 Intenzita dopravy'!$M$5,(INDEX($B$69:$L$136,MATCH('A2 Intenzita dopravy'!$F8&amp;'A2 Intenzita dopravy'!$G8&amp;'A2.1 Intenzita dopravy'!$E$35,$E$69:$E$136,0),MATCH(AZ$37,$B$68:$L$68,1))/INDEX($B$69:$L$136,MATCH('A2 Intenzita dopravy'!$F8&amp;'A2 Intenzita dopravy'!$G8&amp;'A2.1 Intenzita dopravy'!$E$35,$E$69:$E$136,0),MATCH(AZ$37,$B$68:$L$68,1)+1))^(1/5)*BA40,(INDEX($B$69:$L$136,MATCH('A2 Intenzita dopravy'!$F8&amp;'A2 Intenzita dopravy'!$G8&amp;'A2.1 Intenzita dopravy'!$E$35,$E$69:$E$136,0),MATCH(AZ$37,$B$68:$L$68,1)+1)/INDEX($B$69:$L$136,MATCH('A2 Intenzita dopravy'!$F8&amp;'A2 Intenzita dopravy'!$G8&amp;'A2.1 Intenzita dopravy'!$E$35,$E$69:$E$136,0),MATCH(AZ$37,$B$68:$L$68,1)))^(1/5)*AY40))),0)</f>
        <v>3059.1051185837387</v>
      </c>
      <c r="BA40" s="30">
        <f>IFERROR(IF(BA$37='A2 Intenzita dopravy'!$M$5,'A2 Intenzita dopravy'!$M8,IF(BA$37&gt;=MAX($F$68:$L$68),AZ40/AY40*AZ40,IF(BA$37&lt;'A2 Intenzita dopravy'!$M$5,(INDEX($B$69:$L$136,MATCH('A2 Intenzita dopravy'!$F8&amp;'A2 Intenzita dopravy'!$G8&amp;'A2.1 Intenzita dopravy'!$E$35,$E$69:$E$136,0),MATCH(BA$37,$B$68:$L$68,1))/INDEX($B$69:$L$136,MATCH('A2 Intenzita dopravy'!$F8&amp;'A2 Intenzita dopravy'!$G8&amp;'A2.1 Intenzita dopravy'!$E$35,$E$69:$E$136,0),MATCH(BA$37,$B$68:$L$68,1)+1))^(1/5)*BB40,(INDEX($B$69:$L$136,MATCH('A2 Intenzita dopravy'!$F8&amp;'A2 Intenzita dopravy'!$G8&amp;'A2.1 Intenzita dopravy'!$E$35,$E$69:$E$136,0),MATCH(BA$37,$B$68:$L$68,1)+1)/INDEX($B$69:$L$136,MATCH('A2 Intenzita dopravy'!$F8&amp;'A2 Intenzita dopravy'!$G8&amp;'A2.1 Intenzita dopravy'!$E$35,$E$69:$E$136,0),MATCH(BA$37,$B$68:$L$68,1)))^(1/5)*AZ40))),0)</f>
        <v>3081.767634515074</v>
      </c>
      <c r="BB40" s="30">
        <f>IFERROR(IF(BB$37='A2 Intenzita dopravy'!$M$5,'A2 Intenzita dopravy'!$M8,IF(BB$37&gt;=MAX($F$68:$L$68),BA40/AZ40*BA40,IF(BB$37&lt;'A2 Intenzita dopravy'!$M$5,(INDEX($B$69:$L$136,MATCH('A2 Intenzita dopravy'!$F8&amp;'A2 Intenzita dopravy'!$G8&amp;'A2.1 Intenzita dopravy'!$E$35,$E$69:$E$136,0),MATCH(BB$37,$B$68:$L$68,1))/INDEX($B$69:$L$136,MATCH('A2 Intenzita dopravy'!$F8&amp;'A2 Intenzita dopravy'!$G8&amp;'A2.1 Intenzita dopravy'!$E$35,$E$69:$E$136,0),MATCH(BB$37,$B$68:$L$68,1)+1))^(1/5)*BC40,(INDEX($B$69:$L$136,MATCH('A2 Intenzita dopravy'!$F8&amp;'A2 Intenzita dopravy'!$G8&amp;'A2.1 Intenzita dopravy'!$E$35,$E$69:$E$136,0),MATCH(BB$37,$B$68:$L$68,1)+1)/INDEX($B$69:$L$136,MATCH('A2 Intenzita dopravy'!$F8&amp;'A2 Intenzita dopravy'!$G8&amp;'A2.1 Intenzita dopravy'!$E$35,$E$69:$E$136,0),MATCH(BB$37,$B$68:$L$68,1)))^(1/5)*BA40))),0)</f>
        <v>3104.5980392924698</v>
      </c>
    </row>
    <row r="41" spans="2:54" x14ac:dyDescent="0.2">
      <c r="B41" s="5">
        <v>3</v>
      </c>
      <c r="C41" s="5">
        <f t="shared" ref="C41" si="15">C25</f>
        <v>90782</v>
      </c>
      <c r="D41" s="5" t="str">
        <f t="shared" si="13"/>
        <v>I/59 Tvrdošín - po OK II/520</v>
      </c>
      <c r="E41" s="30">
        <f>IFERROR(IF(E$37='A2 Intenzita dopravy'!$M$5,'A2 Intenzita dopravy'!$M9,IF(E$37&gt;=MAX($F$68:$L$68),D41/C41*D41,IF(E$37&lt;'A2 Intenzita dopravy'!$M$5,(INDEX($B$69:$L$136,MATCH('A2 Intenzita dopravy'!$F9&amp;'A2 Intenzita dopravy'!$G9&amp;'A2.1 Intenzita dopravy'!$E$35,$E$69:$E$136,0),MATCH(E$37,$B$68:$L$68,1))/INDEX($B$69:$L$136,MATCH('A2 Intenzita dopravy'!$F9&amp;'A2 Intenzita dopravy'!$G9&amp;'A2.1 Intenzita dopravy'!$E$35,$E$69:$E$136,0),MATCH(E$37,$B$68:$L$68,1)+1))^(1/5)*F41,(INDEX($B$69:$L$136,MATCH('A2 Intenzita dopravy'!$F9&amp;'A2 Intenzita dopravy'!$G9&amp;'A2.1 Intenzita dopravy'!$E$35,$E$69:$E$136,0),MATCH(E$37,$B$68:$L$68,1)+1)/INDEX($B$69:$L$136,MATCH('A2 Intenzita dopravy'!$F9&amp;'A2 Intenzita dopravy'!$G9&amp;'A2.1 Intenzita dopravy'!$E$35,$E$69:$E$136,0),MATCH(E$37,$B$68:$L$68,1)))^(1/5)*D41))),0)</f>
        <v>2079.7907521143866</v>
      </c>
      <c r="F41" s="30">
        <f>IFERROR(IF(F$37='A2 Intenzita dopravy'!$M$5,'A2 Intenzita dopravy'!$M9,IF(F$37&gt;=MAX($F$68:$L$68),E41/D41*E41,IF(F$37&lt;'A2 Intenzita dopravy'!$M$5,(INDEX($B$69:$L$136,MATCH('A2 Intenzita dopravy'!$F9&amp;'A2 Intenzita dopravy'!$G9&amp;'A2.1 Intenzita dopravy'!$E$35,$E$69:$E$136,0),MATCH(F$37,$B$68:$L$68,1))/INDEX($B$69:$L$136,MATCH('A2 Intenzita dopravy'!$F9&amp;'A2 Intenzita dopravy'!$G9&amp;'A2.1 Intenzita dopravy'!$E$35,$E$69:$E$136,0),MATCH(F$37,$B$68:$L$68,1)+1))^(1/5)*G41,(INDEX($B$69:$L$136,MATCH('A2 Intenzita dopravy'!$F9&amp;'A2 Intenzita dopravy'!$G9&amp;'A2.1 Intenzita dopravy'!$E$35,$E$69:$E$136,0),MATCH(F$37,$B$68:$L$68,1)+1)/INDEX($B$69:$L$136,MATCH('A2 Intenzita dopravy'!$F9&amp;'A2 Intenzita dopravy'!$G9&amp;'A2.1 Intenzita dopravy'!$E$35,$E$69:$E$136,0),MATCH(F$37,$B$68:$L$68,1)))^(1/5)*E41))),0)</f>
        <v>2110</v>
      </c>
      <c r="G41" s="30">
        <f>IFERROR(IF(G$37='A2 Intenzita dopravy'!$M$5,'A2 Intenzita dopravy'!$M9,IF(G$37&gt;=MAX($F$68:$L$68),F41/E41*F41,IF(G$37&lt;'A2 Intenzita dopravy'!$M$5,(INDEX($B$69:$L$136,MATCH('A2 Intenzita dopravy'!$F9&amp;'A2 Intenzita dopravy'!$G9&amp;'A2.1 Intenzita dopravy'!$E$35,$E$69:$E$136,0),MATCH(G$37,$B$68:$L$68,1))/INDEX($B$69:$L$136,MATCH('A2 Intenzita dopravy'!$F9&amp;'A2 Intenzita dopravy'!$G9&amp;'A2.1 Intenzita dopravy'!$E$35,$E$69:$E$136,0),MATCH(G$37,$B$68:$L$68,1)+1))^(1/5)*H41,(INDEX($B$69:$L$136,MATCH('A2 Intenzita dopravy'!$F9&amp;'A2 Intenzita dopravy'!$G9&amp;'A2.1 Intenzita dopravy'!$E$35,$E$69:$E$136,0),MATCH(G$37,$B$68:$L$68,1)+1)/INDEX($B$69:$L$136,MATCH('A2 Intenzita dopravy'!$F9&amp;'A2 Intenzita dopravy'!$G9&amp;'A2.1 Intenzita dopravy'!$E$35,$E$69:$E$136,0),MATCH(G$37,$B$68:$L$68,1)))^(1/5)*F41))),0)</f>
        <v>2131.5717767246465</v>
      </c>
      <c r="H41" s="30">
        <f>IFERROR(IF(H$37='A2 Intenzita dopravy'!$M$5,'A2 Intenzita dopravy'!$M9,IF(H$37&gt;=MAX($F$68:$L$68),G41/F41*G41,IF(H$37&lt;'A2 Intenzita dopravy'!$M$5,(INDEX($B$69:$L$136,MATCH('A2 Intenzita dopravy'!$F9&amp;'A2 Intenzita dopravy'!$G9&amp;'A2.1 Intenzita dopravy'!$E$35,$E$69:$E$136,0),MATCH(H$37,$B$68:$L$68,1))/INDEX($B$69:$L$136,MATCH('A2 Intenzita dopravy'!$F9&amp;'A2 Intenzita dopravy'!$G9&amp;'A2.1 Intenzita dopravy'!$E$35,$E$69:$E$136,0),MATCH(H$37,$B$68:$L$68,1)+1))^(1/5)*I41,(INDEX($B$69:$L$136,MATCH('A2 Intenzita dopravy'!$F9&amp;'A2 Intenzita dopravy'!$G9&amp;'A2.1 Intenzita dopravy'!$E$35,$E$69:$E$136,0),MATCH(H$37,$B$68:$L$68,1)+1)/INDEX($B$69:$L$136,MATCH('A2 Intenzita dopravy'!$F9&amp;'A2 Intenzita dopravy'!$G9&amp;'A2.1 Intenzita dopravy'!$E$35,$E$69:$E$136,0),MATCH(H$37,$B$68:$L$68,1)))^(1/5)*G41))),0)</f>
        <v>2153.3640944687518</v>
      </c>
      <c r="I41" s="30">
        <f>IFERROR(IF(I$37='A2 Intenzita dopravy'!$M$5,'A2 Intenzita dopravy'!$M9,IF(I$37&gt;=MAX($F$68:$L$68),H41/G41*H41,IF(I$37&lt;'A2 Intenzita dopravy'!$M$5,(INDEX($B$69:$L$136,MATCH('A2 Intenzita dopravy'!$F9&amp;'A2 Intenzita dopravy'!$G9&amp;'A2.1 Intenzita dopravy'!$E$35,$E$69:$E$136,0),MATCH(I$37,$B$68:$L$68,1))/INDEX($B$69:$L$136,MATCH('A2 Intenzita dopravy'!$F9&amp;'A2 Intenzita dopravy'!$G9&amp;'A2.1 Intenzita dopravy'!$E$35,$E$69:$E$136,0),MATCH(I$37,$B$68:$L$68,1)+1))^(1/5)*J41,(INDEX($B$69:$L$136,MATCH('A2 Intenzita dopravy'!$F9&amp;'A2 Intenzita dopravy'!$G9&amp;'A2.1 Intenzita dopravy'!$E$35,$E$69:$E$136,0),MATCH(I$37,$B$68:$L$68,1)+1)/INDEX($B$69:$L$136,MATCH('A2 Intenzita dopravy'!$F9&amp;'A2 Intenzita dopravy'!$G9&amp;'A2.1 Intenzita dopravy'!$E$35,$E$69:$E$136,0),MATCH(I$37,$B$68:$L$68,1)))^(1/5)*H41))),0)</f>
        <v>2175.3792079534678</v>
      </c>
      <c r="J41" s="30">
        <f>IFERROR(IF(J$37='A2 Intenzita dopravy'!$M$5,'A2 Intenzita dopravy'!$M9,IF(J$37&gt;=MAX($F$68:$L$68),I41/H41*I41,IF(J$37&lt;'A2 Intenzita dopravy'!$M$5,(INDEX($B$69:$L$136,MATCH('A2 Intenzita dopravy'!$F9&amp;'A2 Intenzita dopravy'!$G9&amp;'A2.1 Intenzita dopravy'!$E$35,$E$69:$E$136,0),MATCH(J$37,$B$68:$L$68,1))/INDEX($B$69:$L$136,MATCH('A2 Intenzita dopravy'!$F9&amp;'A2 Intenzita dopravy'!$G9&amp;'A2.1 Intenzita dopravy'!$E$35,$E$69:$E$136,0),MATCH(J$37,$B$68:$L$68,1)+1))^(1/5)*K41,(INDEX($B$69:$L$136,MATCH('A2 Intenzita dopravy'!$F9&amp;'A2 Intenzita dopravy'!$G9&amp;'A2.1 Intenzita dopravy'!$E$35,$E$69:$E$136,0),MATCH(J$37,$B$68:$L$68,1)+1)/INDEX($B$69:$L$136,MATCH('A2 Intenzita dopravy'!$F9&amp;'A2 Intenzita dopravy'!$G9&amp;'A2.1 Intenzita dopravy'!$E$35,$E$69:$E$136,0),MATCH(J$37,$B$68:$L$68,1)))^(1/5)*I41))),0)</f>
        <v>2197.6193949512926</v>
      </c>
      <c r="K41" s="30">
        <f>IFERROR(IF(K$37='A2 Intenzita dopravy'!$M$5,'A2 Intenzita dopravy'!$M9,IF(K$37&gt;=MAX($F$68:$L$68),J41/I41*J41,IF(K$37&lt;'A2 Intenzita dopravy'!$M$5,(INDEX($B$69:$L$136,MATCH('A2 Intenzita dopravy'!$F9&amp;'A2 Intenzita dopravy'!$G9&amp;'A2.1 Intenzita dopravy'!$E$35,$E$69:$E$136,0),MATCH(K$37,$B$68:$L$68,1))/INDEX($B$69:$L$136,MATCH('A2 Intenzita dopravy'!$F9&amp;'A2 Intenzita dopravy'!$G9&amp;'A2.1 Intenzita dopravy'!$E$35,$E$69:$E$136,0),MATCH(K$37,$B$68:$L$68,1)+1))^(1/5)*L41,(INDEX($B$69:$L$136,MATCH('A2 Intenzita dopravy'!$F9&amp;'A2 Intenzita dopravy'!$G9&amp;'A2.1 Intenzita dopravy'!$E$35,$E$69:$E$136,0),MATCH(K$37,$B$68:$L$68,1)+1)/INDEX($B$69:$L$136,MATCH('A2 Intenzita dopravy'!$F9&amp;'A2 Intenzita dopravy'!$G9&amp;'A2.1 Intenzita dopravy'!$E$35,$E$69:$E$136,0),MATCH(K$37,$B$68:$L$68,1)))^(1/5)*J41))),0)</f>
        <v>2222.4776340580665</v>
      </c>
      <c r="L41" s="30">
        <f>IFERROR(IF(L$37='A2 Intenzita dopravy'!$M$5,'A2 Intenzita dopravy'!$M9,IF(L$37&gt;=MAX($F$68:$L$68),K41/J41*K41,IF(L$37&lt;'A2 Intenzita dopravy'!$M$5,(INDEX($B$69:$L$136,MATCH('A2 Intenzita dopravy'!$F9&amp;'A2 Intenzita dopravy'!$G9&amp;'A2.1 Intenzita dopravy'!$E$35,$E$69:$E$136,0),MATCH(L$37,$B$68:$L$68,1))/INDEX($B$69:$L$136,MATCH('A2 Intenzita dopravy'!$F9&amp;'A2 Intenzita dopravy'!$G9&amp;'A2.1 Intenzita dopravy'!$E$35,$E$69:$E$136,0),MATCH(L$37,$B$68:$L$68,1)+1))^(1/5)*M41,(INDEX($B$69:$L$136,MATCH('A2 Intenzita dopravy'!$F9&amp;'A2 Intenzita dopravy'!$G9&amp;'A2.1 Intenzita dopravy'!$E$35,$E$69:$E$136,0),MATCH(L$37,$B$68:$L$68,1)+1)/INDEX($B$69:$L$136,MATCH('A2 Intenzita dopravy'!$F9&amp;'A2 Intenzita dopravy'!$G9&amp;'A2.1 Intenzita dopravy'!$E$35,$E$69:$E$136,0),MATCH(L$37,$B$68:$L$68,1)))^(1/5)*K41))),0)</f>
        <v>2247.6170556357038</v>
      </c>
      <c r="M41" s="30">
        <f>IFERROR(IF(M$37='A2 Intenzita dopravy'!$M$5,'A2 Intenzita dopravy'!$M9,IF(M$37&gt;=MAX($F$68:$L$68),L41/K41*L41,IF(M$37&lt;'A2 Intenzita dopravy'!$M$5,(INDEX($B$69:$L$136,MATCH('A2 Intenzita dopravy'!$F9&amp;'A2 Intenzita dopravy'!$G9&amp;'A2.1 Intenzita dopravy'!$E$35,$E$69:$E$136,0),MATCH(M$37,$B$68:$L$68,1))/INDEX($B$69:$L$136,MATCH('A2 Intenzita dopravy'!$F9&amp;'A2 Intenzita dopravy'!$G9&amp;'A2.1 Intenzita dopravy'!$E$35,$E$69:$E$136,0),MATCH(M$37,$B$68:$L$68,1)+1))^(1/5)*N41,(INDEX($B$69:$L$136,MATCH('A2 Intenzita dopravy'!$F9&amp;'A2 Intenzita dopravy'!$G9&amp;'A2.1 Intenzita dopravy'!$E$35,$E$69:$E$136,0),MATCH(M$37,$B$68:$L$68,1)+1)/INDEX($B$69:$L$136,MATCH('A2 Intenzita dopravy'!$F9&amp;'A2 Intenzita dopravy'!$G9&amp;'A2.1 Intenzita dopravy'!$E$35,$E$69:$E$136,0),MATCH(M$37,$B$68:$L$68,1)))^(1/5)*L41))),0)</f>
        <v>2273.0408402627477</v>
      </c>
      <c r="N41" s="30">
        <f>IFERROR(IF(N$37='A2 Intenzita dopravy'!$M$5,'A2 Intenzita dopravy'!$M9,IF(N$37&gt;=MAX($F$68:$L$68),M41/L41*M41,IF(N$37&lt;'A2 Intenzita dopravy'!$M$5,(INDEX($B$69:$L$136,MATCH('A2 Intenzita dopravy'!$F9&amp;'A2 Intenzita dopravy'!$G9&amp;'A2.1 Intenzita dopravy'!$E$35,$E$69:$E$136,0),MATCH(N$37,$B$68:$L$68,1))/INDEX($B$69:$L$136,MATCH('A2 Intenzita dopravy'!$F9&amp;'A2 Intenzita dopravy'!$G9&amp;'A2.1 Intenzita dopravy'!$E$35,$E$69:$E$136,0),MATCH(N$37,$B$68:$L$68,1)+1))^(1/5)*O41,(INDEX($B$69:$L$136,MATCH('A2 Intenzita dopravy'!$F9&amp;'A2 Intenzita dopravy'!$G9&amp;'A2.1 Intenzita dopravy'!$E$35,$E$69:$E$136,0),MATCH(N$37,$B$68:$L$68,1)+1)/INDEX($B$69:$L$136,MATCH('A2 Intenzita dopravy'!$F9&amp;'A2 Intenzita dopravy'!$G9&amp;'A2.1 Intenzita dopravy'!$E$35,$E$69:$E$136,0),MATCH(N$37,$B$68:$L$68,1)))^(1/5)*M41))),0)</f>
        <v>2298.7522044946631</v>
      </c>
      <c r="O41" s="30">
        <f>IFERROR(IF(O$37='A2 Intenzita dopravy'!$M$5,'A2 Intenzita dopravy'!$M9,IF(O$37&gt;=MAX($F$68:$L$68),N41/M41*N41,IF(O$37&lt;'A2 Intenzita dopravy'!$M$5,(INDEX($B$69:$L$136,MATCH('A2 Intenzita dopravy'!$F9&amp;'A2 Intenzita dopravy'!$G9&amp;'A2.1 Intenzita dopravy'!$E$35,$E$69:$E$136,0),MATCH(O$37,$B$68:$L$68,1))/INDEX($B$69:$L$136,MATCH('A2 Intenzita dopravy'!$F9&amp;'A2 Intenzita dopravy'!$G9&amp;'A2.1 Intenzita dopravy'!$E$35,$E$69:$E$136,0),MATCH(O$37,$B$68:$L$68,1)+1))^(1/5)*P41,(INDEX($B$69:$L$136,MATCH('A2 Intenzita dopravy'!$F9&amp;'A2 Intenzita dopravy'!$G9&amp;'A2.1 Intenzita dopravy'!$E$35,$E$69:$E$136,0),MATCH(O$37,$B$68:$L$68,1)+1)/INDEX($B$69:$L$136,MATCH('A2 Intenzita dopravy'!$F9&amp;'A2 Intenzita dopravy'!$G9&amp;'A2.1 Intenzita dopravy'!$E$35,$E$69:$E$136,0),MATCH(O$37,$B$68:$L$68,1)))^(1/5)*N41))),0)</f>
        <v>2324.7544012707881</v>
      </c>
      <c r="P41" s="30">
        <f>IFERROR(IF(P$37='A2 Intenzita dopravy'!$M$5,'A2 Intenzita dopravy'!$M9,IF(P$37&gt;=MAX($F$68:$L$68),O41/N41*O41,IF(P$37&lt;'A2 Intenzita dopravy'!$M$5,(INDEX($B$69:$L$136,MATCH('A2 Intenzita dopravy'!$F9&amp;'A2 Intenzita dopravy'!$G9&amp;'A2.1 Intenzita dopravy'!$E$35,$E$69:$E$136,0),MATCH(P$37,$B$68:$L$68,1))/INDEX($B$69:$L$136,MATCH('A2 Intenzita dopravy'!$F9&amp;'A2 Intenzita dopravy'!$G9&amp;'A2.1 Intenzita dopravy'!$E$35,$E$69:$E$136,0),MATCH(P$37,$B$68:$L$68,1)+1))^(1/5)*Q41,(INDEX($B$69:$L$136,MATCH('A2 Intenzita dopravy'!$F9&amp;'A2 Intenzita dopravy'!$G9&amp;'A2.1 Intenzita dopravy'!$E$35,$E$69:$E$136,0),MATCH(P$37,$B$68:$L$68,1)+1)/INDEX($B$69:$L$136,MATCH('A2 Intenzita dopravy'!$F9&amp;'A2 Intenzita dopravy'!$G9&amp;'A2.1 Intenzita dopravy'!$E$35,$E$69:$E$136,0),MATCH(P$37,$B$68:$L$68,1)))^(1/5)*O41))),0)</f>
        <v>2342.6392360778441</v>
      </c>
      <c r="Q41" s="30">
        <f>IFERROR(IF(Q$37='A2 Intenzita dopravy'!$M$5,'A2 Intenzita dopravy'!$M9,IF(Q$37&gt;=MAX($F$68:$L$68),P41/O41*P41,IF(Q$37&lt;'A2 Intenzita dopravy'!$M$5,(INDEX($B$69:$L$136,MATCH('A2 Intenzita dopravy'!$F9&amp;'A2 Intenzita dopravy'!$G9&amp;'A2.1 Intenzita dopravy'!$E$35,$E$69:$E$136,0),MATCH(Q$37,$B$68:$L$68,1))/INDEX($B$69:$L$136,MATCH('A2 Intenzita dopravy'!$F9&amp;'A2 Intenzita dopravy'!$G9&amp;'A2.1 Intenzita dopravy'!$E$35,$E$69:$E$136,0),MATCH(Q$37,$B$68:$L$68,1)+1))^(1/5)*R41,(INDEX($B$69:$L$136,MATCH('A2 Intenzita dopravy'!$F9&amp;'A2 Intenzita dopravy'!$G9&amp;'A2.1 Intenzita dopravy'!$E$35,$E$69:$E$136,0),MATCH(Q$37,$B$68:$L$68,1)+1)/INDEX($B$69:$L$136,MATCH('A2 Intenzita dopravy'!$F9&amp;'A2 Intenzita dopravy'!$G9&amp;'A2.1 Intenzita dopravy'!$E$35,$E$69:$E$136,0),MATCH(Q$37,$B$68:$L$68,1)))^(1/5)*P41))),0)</f>
        <v>2360.661662759509</v>
      </c>
      <c r="R41" s="30">
        <f>IFERROR(IF(R$37='A2 Intenzita dopravy'!$M$5,'A2 Intenzita dopravy'!$M9,IF(R$37&gt;=MAX($F$68:$L$68),Q41/P41*Q41,IF(R$37&lt;'A2 Intenzita dopravy'!$M$5,(INDEX($B$69:$L$136,MATCH('A2 Intenzita dopravy'!$F9&amp;'A2 Intenzita dopravy'!$G9&amp;'A2.1 Intenzita dopravy'!$E$35,$E$69:$E$136,0),MATCH(R$37,$B$68:$L$68,1))/INDEX($B$69:$L$136,MATCH('A2 Intenzita dopravy'!$F9&amp;'A2 Intenzita dopravy'!$G9&amp;'A2.1 Intenzita dopravy'!$E$35,$E$69:$E$136,0),MATCH(R$37,$B$68:$L$68,1)+1))^(1/5)*S41,(INDEX($B$69:$L$136,MATCH('A2 Intenzita dopravy'!$F9&amp;'A2 Intenzita dopravy'!$G9&amp;'A2.1 Intenzita dopravy'!$E$35,$E$69:$E$136,0),MATCH(R$37,$B$68:$L$68,1)+1)/INDEX($B$69:$L$136,MATCH('A2 Intenzita dopravy'!$F9&amp;'A2 Intenzita dopravy'!$G9&amp;'A2.1 Intenzita dopravy'!$E$35,$E$69:$E$136,0),MATCH(R$37,$B$68:$L$68,1)))^(1/5)*Q41))),0)</f>
        <v>2378.8227398396193</v>
      </c>
      <c r="S41" s="30">
        <f>IFERROR(IF(S$37='A2 Intenzita dopravy'!$M$5,'A2 Intenzita dopravy'!$M9,IF(S$37&gt;=MAX($F$68:$L$68),R41/Q41*R41,IF(S$37&lt;'A2 Intenzita dopravy'!$M$5,(INDEX($B$69:$L$136,MATCH('A2 Intenzita dopravy'!$F9&amp;'A2 Intenzita dopravy'!$G9&amp;'A2.1 Intenzita dopravy'!$E$35,$E$69:$E$136,0),MATCH(S$37,$B$68:$L$68,1))/INDEX($B$69:$L$136,MATCH('A2 Intenzita dopravy'!$F9&amp;'A2 Intenzita dopravy'!$G9&amp;'A2.1 Intenzita dopravy'!$E$35,$E$69:$E$136,0),MATCH(S$37,$B$68:$L$68,1)+1))^(1/5)*T41,(INDEX($B$69:$L$136,MATCH('A2 Intenzita dopravy'!$F9&amp;'A2 Intenzita dopravy'!$G9&amp;'A2.1 Intenzita dopravy'!$E$35,$E$69:$E$136,0),MATCH(S$37,$B$68:$L$68,1)+1)/INDEX($B$69:$L$136,MATCH('A2 Intenzita dopravy'!$F9&amp;'A2 Intenzita dopravy'!$G9&amp;'A2.1 Intenzita dopravy'!$E$35,$E$69:$E$136,0),MATCH(S$37,$B$68:$L$68,1)))^(1/5)*R41))),0)</f>
        <v>2397.1235339854629</v>
      </c>
      <c r="T41" s="30">
        <f>IFERROR(IF(T$37='A2 Intenzita dopravy'!$M$5,'A2 Intenzita dopravy'!$M9,IF(T$37&gt;=MAX($F$68:$L$68),S41/R41*S41,IF(T$37&lt;'A2 Intenzita dopravy'!$M$5,(INDEX($B$69:$L$136,MATCH('A2 Intenzita dopravy'!$F9&amp;'A2 Intenzita dopravy'!$G9&amp;'A2.1 Intenzita dopravy'!$E$35,$E$69:$E$136,0),MATCH(T$37,$B$68:$L$68,1))/INDEX($B$69:$L$136,MATCH('A2 Intenzita dopravy'!$F9&amp;'A2 Intenzita dopravy'!$G9&amp;'A2.1 Intenzita dopravy'!$E$35,$E$69:$E$136,0),MATCH(T$37,$B$68:$L$68,1)+1))^(1/5)*U41,(INDEX($B$69:$L$136,MATCH('A2 Intenzita dopravy'!$F9&amp;'A2 Intenzita dopravy'!$G9&amp;'A2.1 Intenzita dopravy'!$E$35,$E$69:$E$136,0),MATCH(T$37,$B$68:$L$68,1)+1)/INDEX($B$69:$L$136,MATCH('A2 Intenzita dopravy'!$F9&amp;'A2 Intenzita dopravy'!$G9&amp;'A2.1 Intenzita dopravy'!$E$35,$E$69:$E$136,0),MATCH(T$37,$B$68:$L$68,1)))^(1/5)*S41))),0)</f>
        <v>2415.5651200704278</v>
      </c>
      <c r="U41" s="30">
        <f>IFERROR(IF(U$37='A2 Intenzita dopravy'!$M$5,'A2 Intenzita dopravy'!$M9,IF(U$37&gt;=MAX($F$68:$L$68),T41/S41*T41,IF(U$37&lt;'A2 Intenzita dopravy'!$M$5,(INDEX($B$69:$L$136,MATCH('A2 Intenzita dopravy'!$F9&amp;'A2 Intenzita dopravy'!$G9&amp;'A2.1 Intenzita dopravy'!$E$35,$E$69:$E$136,0),MATCH(U$37,$B$68:$L$68,1))/INDEX($B$69:$L$136,MATCH('A2 Intenzita dopravy'!$F9&amp;'A2 Intenzita dopravy'!$G9&amp;'A2.1 Intenzita dopravy'!$E$35,$E$69:$E$136,0),MATCH(U$37,$B$68:$L$68,1)+1))^(1/5)*V41,(INDEX($B$69:$L$136,MATCH('A2 Intenzita dopravy'!$F9&amp;'A2 Intenzita dopravy'!$G9&amp;'A2.1 Intenzita dopravy'!$E$35,$E$69:$E$136,0),MATCH(U$37,$B$68:$L$68,1)+1)/INDEX($B$69:$L$136,MATCH('A2 Intenzita dopravy'!$F9&amp;'A2 Intenzita dopravy'!$G9&amp;'A2.1 Intenzita dopravy'!$E$35,$E$69:$E$136,0),MATCH(U$37,$B$68:$L$68,1)))^(1/5)*T41))),0)</f>
        <v>2433.4601517528035</v>
      </c>
      <c r="V41" s="30">
        <f>IFERROR(IF(V$37='A2 Intenzita dopravy'!$M$5,'A2 Intenzita dopravy'!$M9,IF(V$37&gt;=MAX($F$68:$L$68),U41/T41*U41,IF(V$37&lt;'A2 Intenzita dopravy'!$M$5,(INDEX($B$69:$L$136,MATCH('A2 Intenzita dopravy'!$F9&amp;'A2 Intenzita dopravy'!$G9&amp;'A2.1 Intenzita dopravy'!$E$35,$E$69:$E$136,0),MATCH(V$37,$B$68:$L$68,1))/INDEX($B$69:$L$136,MATCH('A2 Intenzita dopravy'!$F9&amp;'A2 Intenzita dopravy'!$G9&amp;'A2.1 Intenzita dopravy'!$E$35,$E$69:$E$136,0),MATCH(V$37,$B$68:$L$68,1)+1))^(1/5)*W41,(INDEX($B$69:$L$136,MATCH('A2 Intenzita dopravy'!$F9&amp;'A2 Intenzita dopravy'!$G9&amp;'A2.1 Intenzita dopravy'!$E$35,$E$69:$E$136,0),MATCH(V$37,$B$68:$L$68,1)+1)/INDEX($B$69:$L$136,MATCH('A2 Intenzita dopravy'!$F9&amp;'A2 Intenzita dopravy'!$G9&amp;'A2.1 Intenzita dopravy'!$E$35,$E$69:$E$136,0),MATCH(V$37,$B$68:$L$68,1)))^(1/5)*U41))),0)</f>
        <v>2451.4877537212183</v>
      </c>
      <c r="W41" s="30">
        <f>IFERROR(IF(W$37='A2 Intenzita dopravy'!$M$5,'A2 Intenzita dopravy'!$M9,IF(W$37&gt;=MAX($F$68:$L$68),V41/U41*V41,IF(W$37&lt;'A2 Intenzita dopravy'!$M$5,(INDEX($B$69:$L$136,MATCH('A2 Intenzita dopravy'!$F9&amp;'A2 Intenzita dopravy'!$G9&amp;'A2.1 Intenzita dopravy'!$E$35,$E$69:$E$136,0),MATCH(W$37,$B$68:$L$68,1))/INDEX($B$69:$L$136,MATCH('A2 Intenzita dopravy'!$F9&amp;'A2 Intenzita dopravy'!$G9&amp;'A2.1 Intenzita dopravy'!$E$35,$E$69:$E$136,0),MATCH(W$37,$B$68:$L$68,1)+1))^(1/5)*X41,(INDEX($B$69:$L$136,MATCH('A2 Intenzita dopravy'!$F9&amp;'A2 Intenzita dopravy'!$G9&amp;'A2.1 Intenzita dopravy'!$E$35,$E$69:$E$136,0),MATCH(W$37,$B$68:$L$68,1)+1)/INDEX($B$69:$L$136,MATCH('A2 Intenzita dopravy'!$F9&amp;'A2 Intenzita dopravy'!$G9&amp;'A2.1 Intenzita dopravy'!$E$35,$E$69:$E$136,0),MATCH(W$37,$B$68:$L$68,1)))^(1/5)*V41))),0)</f>
        <v>2469.6489080851784</v>
      </c>
      <c r="X41" s="30">
        <f>IFERROR(IF(X$37='A2 Intenzita dopravy'!$M$5,'A2 Intenzita dopravy'!$M9,IF(X$37&gt;=MAX($F$68:$L$68),W41/V41*W41,IF(X$37&lt;'A2 Intenzita dopravy'!$M$5,(INDEX($B$69:$L$136,MATCH('A2 Intenzita dopravy'!$F9&amp;'A2 Intenzita dopravy'!$G9&amp;'A2.1 Intenzita dopravy'!$E$35,$E$69:$E$136,0),MATCH(X$37,$B$68:$L$68,1))/INDEX($B$69:$L$136,MATCH('A2 Intenzita dopravy'!$F9&amp;'A2 Intenzita dopravy'!$G9&amp;'A2.1 Intenzita dopravy'!$E$35,$E$69:$E$136,0),MATCH(X$37,$B$68:$L$68,1)+1))^(1/5)*Y41,(INDEX($B$69:$L$136,MATCH('A2 Intenzita dopravy'!$F9&amp;'A2 Intenzita dopravy'!$G9&amp;'A2.1 Intenzita dopravy'!$E$35,$E$69:$E$136,0),MATCH(X$37,$B$68:$L$68,1)+1)/INDEX($B$69:$L$136,MATCH('A2 Intenzita dopravy'!$F9&amp;'A2 Intenzita dopravy'!$G9&amp;'A2.1 Intenzita dopravy'!$E$35,$E$69:$E$136,0),MATCH(X$37,$B$68:$L$68,1)))^(1/5)*W41))),0)</f>
        <v>2487.9446042298719</v>
      </c>
      <c r="Y41" s="30">
        <f>IFERROR(IF(Y$37='A2 Intenzita dopravy'!$M$5,'A2 Intenzita dopravy'!$M9,IF(Y$37&gt;=MAX($F$68:$L$68),X41/W41*X41,IF(Y$37&lt;'A2 Intenzita dopravy'!$M$5,(INDEX($B$69:$L$136,MATCH('A2 Intenzita dopravy'!$F9&amp;'A2 Intenzita dopravy'!$G9&amp;'A2.1 Intenzita dopravy'!$E$35,$E$69:$E$136,0),MATCH(Y$37,$B$68:$L$68,1))/INDEX($B$69:$L$136,MATCH('A2 Intenzita dopravy'!$F9&amp;'A2 Intenzita dopravy'!$G9&amp;'A2.1 Intenzita dopravy'!$E$35,$E$69:$E$136,0),MATCH(Y$37,$B$68:$L$68,1)+1))^(1/5)*Z41,(INDEX($B$69:$L$136,MATCH('A2 Intenzita dopravy'!$F9&amp;'A2 Intenzita dopravy'!$G9&amp;'A2.1 Intenzita dopravy'!$E$35,$E$69:$E$136,0),MATCH(Y$37,$B$68:$L$68,1)+1)/INDEX($B$69:$L$136,MATCH('A2 Intenzita dopravy'!$F9&amp;'A2 Intenzita dopravy'!$G9&amp;'A2.1 Intenzita dopravy'!$E$35,$E$69:$E$136,0),MATCH(Y$37,$B$68:$L$68,1)))^(1/5)*X41))),0)</f>
        <v>2506.3758388700671</v>
      </c>
      <c r="Z41" s="30">
        <f>IFERROR(IF(Z$37='A2 Intenzita dopravy'!$M$5,'A2 Intenzita dopravy'!$M9,IF(Z$37&gt;=MAX($F$68:$L$68),Y41/X41*Y41,IF(Z$37&lt;'A2 Intenzita dopravy'!$M$5,(INDEX($B$69:$L$136,MATCH('A2 Intenzita dopravy'!$F9&amp;'A2 Intenzita dopravy'!$G9&amp;'A2.1 Intenzita dopravy'!$E$35,$E$69:$E$136,0),MATCH(Z$37,$B$68:$L$68,1))/INDEX($B$69:$L$136,MATCH('A2 Intenzita dopravy'!$F9&amp;'A2 Intenzita dopravy'!$G9&amp;'A2.1 Intenzita dopravy'!$E$35,$E$69:$E$136,0),MATCH(Z$37,$B$68:$L$68,1)+1))^(1/5)*AA41,(INDEX($B$69:$L$136,MATCH('A2 Intenzita dopravy'!$F9&amp;'A2 Intenzita dopravy'!$G9&amp;'A2.1 Intenzita dopravy'!$E$35,$E$69:$E$136,0),MATCH(Z$37,$B$68:$L$68,1)+1)/INDEX($B$69:$L$136,MATCH('A2 Intenzita dopravy'!$F9&amp;'A2 Intenzita dopravy'!$G9&amp;'A2.1 Intenzita dopravy'!$E$35,$E$69:$E$136,0),MATCH(Z$37,$B$68:$L$68,1)))^(1/5)*Y41))),0)</f>
        <v>2524.9436161044118</v>
      </c>
      <c r="AA41" s="30">
        <f>IFERROR(IF(AA$37='A2 Intenzita dopravy'!$M$5,'A2 Intenzita dopravy'!$M9,IF(AA$37&gt;=MAX($F$68:$L$68),Z41/Y41*Z41,IF(AA$37&lt;'A2 Intenzita dopravy'!$M$5,(INDEX($B$69:$L$136,MATCH('A2 Intenzita dopravy'!$F9&amp;'A2 Intenzita dopravy'!$G9&amp;'A2.1 Intenzita dopravy'!$E$35,$E$69:$E$136,0),MATCH(AA$37,$B$68:$L$68,1))/INDEX($B$69:$L$136,MATCH('A2 Intenzita dopravy'!$F9&amp;'A2 Intenzita dopravy'!$G9&amp;'A2.1 Intenzita dopravy'!$E$35,$E$69:$E$136,0),MATCH(AA$37,$B$68:$L$68,1)+1))^(1/5)*AB41,(INDEX($B$69:$L$136,MATCH('A2 Intenzita dopravy'!$F9&amp;'A2 Intenzita dopravy'!$G9&amp;'A2.1 Intenzita dopravy'!$E$35,$E$69:$E$136,0),MATCH(AA$37,$B$68:$L$68,1)+1)/INDEX($B$69:$L$136,MATCH('A2 Intenzita dopravy'!$F9&amp;'A2 Intenzita dopravy'!$G9&amp;'A2.1 Intenzita dopravy'!$E$35,$E$69:$E$136,0),MATCH(AA$37,$B$68:$L$68,1)))^(1/5)*Z41))),0)</f>
        <v>2543.6489474701352</v>
      </c>
      <c r="AB41" s="30">
        <f>IFERROR(IF(AB$37='A2 Intenzita dopravy'!$M$5,'A2 Intenzita dopravy'!$M9,IF(AB$37&gt;=MAX($F$68:$L$68),AA41/Z41*AA41,IF(AB$37&lt;'A2 Intenzita dopravy'!$M$5,(INDEX($B$69:$L$136,MATCH('A2 Intenzita dopravy'!$F9&amp;'A2 Intenzita dopravy'!$G9&amp;'A2.1 Intenzita dopravy'!$E$35,$E$69:$E$136,0),MATCH(AB$37,$B$68:$L$68,1))/INDEX($B$69:$L$136,MATCH('A2 Intenzita dopravy'!$F9&amp;'A2 Intenzita dopravy'!$G9&amp;'A2.1 Intenzita dopravy'!$E$35,$E$69:$E$136,0),MATCH(AB$37,$B$68:$L$68,1)+1))^(1/5)*AC41,(INDEX($B$69:$L$136,MATCH('A2 Intenzita dopravy'!$F9&amp;'A2 Intenzita dopravy'!$G9&amp;'A2.1 Intenzita dopravy'!$E$35,$E$69:$E$136,0),MATCH(AB$37,$B$68:$L$68,1)+1)/INDEX($B$69:$L$136,MATCH('A2 Intenzita dopravy'!$F9&amp;'A2 Intenzita dopravy'!$G9&amp;'A2.1 Intenzita dopravy'!$E$35,$E$69:$E$136,0),MATCH(AB$37,$B$68:$L$68,1)))^(1/5)*AA41))),0)</f>
        <v>2562.492851998154</v>
      </c>
      <c r="AC41" s="30">
        <f>IFERROR(IF(AC$37='A2 Intenzita dopravy'!$M$5,'A2 Intenzita dopravy'!$M9,IF(AC$37&gt;=MAX($F$68:$L$68),AB41/AA41*AB41,IF(AC$37&lt;'A2 Intenzita dopravy'!$M$5,(INDEX($B$69:$L$136,MATCH('A2 Intenzita dopravy'!$F9&amp;'A2 Intenzita dopravy'!$G9&amp;'A2.1 Intenzita dopravy'!$E$35,$E$69:$E$136,0),MATCH(AC$37,$B$68:$L$68,1))/INDEX($B$69:$L$136,MATCH('A2 Intenzita dopravy'!$F9&amp;'A2 Intenzita dopravy'!$G9&amp;'A2.1 Intenzita dopravy'!$E$35,$E$69:$E$136,0),MATCH(AC$37,$B$68:$L$68,1)+1))^(1/5)*AD41,(INDEX($B$69:$L$136,MATCH('A2 Intenzita dopravy'!$F9&amp;'A2 Intenzita dopravy'!$G9&amp;'A2.1 Intenzita dopravy'!$E$35,$E$69:$E$136,0),MATCH(AC$37,$B$68:$L$68,1)+1)/INDEX($B$69:$L$136,MATCH('A2 Intenzita dopravy'!$F9&amp;'A2 Intenzita dopravy'!$G9&amp;'A2.1 Intenzita dopravy'!$E$35,$E$69:$E$136,0),MATCH(AC$37,$B$68:$L$68,1)))^(1/5)*AB41))),0)</f>
        <v>2581.476356268588</v>
      </c>
      <c r="AD41" s="30">
        <f>IFERROR(IF(AD$37='A2 Intenzita dopravy'!$M$5,'A2 Intenzita dopravy'!$M9,IF(AD$37&gt;=MAX($F$68:$L$68),AC41/AB41*AC41,IF(AD$37&lt;'A2 Intenzita dopravy'!$M$5,(INDEX($B$69:$L$136,MATCH('A2 Intenzita dopravy'!$F9&amp;'A2 Intenzita dopravy'!$G9&amp;'A2.1 Intenzita dopravy'!$E$35,$E$69:$E$136,0),MATCH(AD$37,$B$68:$L$68,1))/INDEX($B$69:$L$136,MATCH('A2 Intenzita dopravy'!$F9&amp;'A2 Intenzita dopravy'!$G9&amp;'A2.1 Intenzita dopravy'!$E$35,$E$69:$E$136,0),MATCH(AD$37,$B$68:$L$68,1)+1))^(1/5)*AE41,(INDEX($B$69:$L$136,MATCH('A2 Intenzita dopravy'!$F9&amp;'A2 Intenzita dopravy'!$G9&amp;'A2.1 Intenzita dopravy'!$E$35,$E$69:$E$136,0),MATCH(AD$37,$B$68:$L$68,1)+1)/INDEX($B$69:$L$136,MATCH('A2 Intenzita dopravy'!$F9&amp;'A2 Intenzita dopravy'!$G9&amp;'A2.1 Intenzita dopravy'!$E$35,$E$69:$E$136,0),MATCH(AD$37,$B$68:$L$68,1)))^(1/5)*AC41))),0)</f>
        <v>2600.6004944666852</v>
      </c>
      <c r="AE41" s="30">
        <f>IFERROR(IF(AE$37='A2 Intenzita dopravy'!$M$5,'A2 Intenzita dopravy'!$M9,IF(AE$37&gt;=MAX($F$68:$L$68),AD41/AC41*AD41,IF(AE$37&lt;'A2 Intenzita dopravy'!$M$5,(INDEX($B$69:$L$136,MATCH('A2 Intenzita dopravy'!$F9&amp;'A2 Intenzita dopravy'!$G9&amp;'A2.1 Intenzita dopravy'!$E$35,$E$69:$E$136,0),MATCH(AE$37,$B$68:$L$68,1))/INDEX($B$69:$L$136,MATCH('A2 Intenzita dopravy'!$F9&amp;'A2 Intenzita dopravy'!$G9&amp;'A2.1 Intenzita dopravy'!$E$35,$E$69:$E$136,0),MATCH(AE$37,$B$68:$L$68,1)+1))^(1/5)*AF41,(INDEX($B$69:$L$136,MATCH('A2 Intenzita dopravy'!$F9&amp;'A2 Intenzita dopravy'!$G9&amp;'A2.1 Intenzita dopravy'!$E$35,$E$69:$E$136,0),MATCH(AE$37,$B$68:$L$68,1)+1)/INDEX($B$69:$L$136,MATCH('A2 Intenzita dopravy'!$F9&amp;'A2 Intenzita dopravy'!$G9&amp;'A2.1 Intenzita dopravy'!$E$35,$E$69:$E$136,0),MATCH(AE$37,$B$68:$L$68,1)))^(1/5)*AD41))),0)</f>
        <v>2619.8663084391633</v>
      </c>
      <c r="AF41" s="30">
        <f>IFERROR(IF(AF$37='A2 Intenzita dopravy'!$M$5,'A2 Intenzita dopravy'!$M9,IF(AF$37&gt;=MAX($F$68:$L$68),AE41/AD41*AE41,IF(AF$37&lt;'A2 Intenzita dopravy'!$M$5,(INDEX($B$69:$L$136,MATCH('A2 Intenzita dopravy'!$F9&amp;'A2 Intenzita dopravy'!$G9&amp;'A2.1 Intenzita dopravy'!$E$35,$E$69:$E$136,0),MATCH(AF$37,$B$68:$L$68,1))/INDEX($B$69:$L$136,MATCH('A2 Intenzita dopravy'!$F9&amp;'A2 Intenzita dopravy'!$G9&amp;'A2.1 Intenzita dopravy'!$E$35,$E$69:$E$136,0),MATCH(AF$37,$B$68:$L$68,1)+1))^(1/5)*AG41,(INDEX($B$69:$L$136,MATCH('A2 Intenzita dopravy'!$F9&amp;'A2 Intenzita dopravy'!$G9&amp;'A2.1 Intenzita dopravy'!$E$35,$E$69:$E$136,0),MATCH(AF$37,$B$68:$L$68,1)+1)/INDEX($B$69:$L$136,MATCH('A2 Intenzita dopravy'!$F9&amp;'A2 Intenzita dopravy'!$G9&amp;'A2.1 Intenzita dopravy'!$E$35,$E$69:$E$136,0),MATCH(AF$37,$B$68:$L$68,1)))^(1/5)*AE41))),0)</f>
        <v>2639.2748477509663</v>
      </c>
      <c r="AG41" s="30">
        <f>IFERROR(IF(AG$37='A2 Intenzita dopravy'!$M$5,'A2 Intenzita dopravy'!$M9,IF(AG$37&gt;=MAX($F$68:$L$68),AF41/AE41*AF41,IF(AG$37&lt;'A2 Intenzita dopravy'!$M$5,(INDEX($B$69:$L$136,MATCH('A2 Intenzita dopravy'!$F9&amp;'A2 Intenzita dopravy'!$G9&amp;'A2.1 Intenzita dopravy'!$E$35,$E$69:$E$136,0),MATCH(AG$37,$B$68:$L$68,1))/INDEX($B$69:$L$136,MATCH('A2 Intenzita dopravy'!$F9&amp;'A2 Intenzita dopravy'!$G9&amp;'A2.1 Intenzita dopravy'!$E$35,$E$69:$E$136,0),MATCH(AG$37,$B$68:$L$68,1)+1))^(1/5)*AH41,(INDEX($B$69:$L$136,MATCH('A2 Intenzita dopravy'!$F9&amp;'A2 Intenzita dopravy'!$G9&amp;'A2.1 Intenzita dopravy'!$E$35,$E$69:$E$136,0),MATCH(AG$37,$B$68:$L$68,1)+1)/INDEX($B$69:$L$136,MATCH('A2 Intenzita dopravy'!$F9&amp;'A2 Intenzita dopravy'!$G9&amp;'A2.1 Intenzita dopravy'!$E$35,$E$69:$E$136,0),MATCH(AG$37,$B$68:$L$68,1)))^(1/5)*AF41))),0)</f>
        <v>2658.8271697424443</v>
      </c>
      <c r="AH41" s="30">
        <f>IFERROR(IF(AH$37='A2 Intenzita dopravy'!$M$5,'A2 Intenzita dopravy'!$M9,IF(AH$37&gt;=MAX($F$68:$L$68),AG41/AF41*AG41,IF(AH$37&lt;'A2 Intenzita dopravy'!$M$5,(INDEX($B$69:$L$136,MATCH('A2 Intenzita dopravy'!$F9&amp;'A2 Intenzita dopravy'!$G9&amp;'A2.1 Intenzita dopravy'!$E$35,$E$69:$E$136,0),MATCH(AH$37,$B$68:$L$68,1))/INDEX($B$69:$L$136,MATCH('A2 Intenzita dopravy'!$F9&amp;'A2 Intenzita dopravy'!$G9&amp;'A2.1 Intenzita dopravy'!$E$35,$E$69:$E$136,0),MATCH(AH$37,$B$68:$L$68,1)+1))^(1/5)*AI41,(INDEX($B$69:$L$136,MATCH('A2 Intenzita dopravy'!$F9&amp;'A2 Intenzita dopravy'!$G9&amp;'A2.1 Intenzita dopravy'!$E$35,$E$69:$E$136,0),MATCH(AH$37,$B$68:$L$68,1)+1)/INDEX($B$69:$L$136,MATCH('A2 Intenzita dopravy'!$F9&amp;'A2 Intenzita dopravy'!$G9&amp;'A2.1 Intenzita dopravy'!$E$35,$E$69:$E$136,0),MATCH(AH$37,$B$68:$L$68,1)))^(1/5)*AG41))),0)</f>
        <v>2678.5243395869547</v>
      </c>
      <c r="AI41" s="30">
        <f>IFERROR(IF(AI$37='A2 Intenzita dopravy'!$M$5,'A2 Intenzita dopravy'!$M9,IF(AI$37&gt;=MAX($F$68:$L$68),AH41/AG41*AH41,IF(AI$37&lt;'A2 Intenzita dopravy'!$M$5,(INDEX($B$69:$L$136,MATCH('A2 Intenzita dopravy'!$F9&amp;'A2 Intenzita dopravy'!$G9&amp;'A2.1 Intenzita dopravy'!$E$35,$E$69:$E$136,0),MATCH(AI$37,$B$68:$L$68,1))/INDEX($B$69:$L$136,MATCH('A2 Intenzita dopravy'!$F9&amp;'A2 Intenzita dopravy'!$G9&amp;'A2.1 Intenzita dopravy'!$E$35,$E$69:$E$136,0),MATCH(AI$37,$B$68:$L$68,1)+1))^(1/5)*AJ41,(INDEX($B$69:$L$136,MATCH('A2 Intenzita dopravy'!$F9&amp;'A2 Intenzita dopravy'!$G9&amp;'A2.1 Intenzita dopravy'!$E$35,$E$69:$E$136,0),MATCH(AI$37,$B$68:$L$68,1)+1)/INDEX($B$69:$L$136,MATCH('A2 Intenzita dopravy'!$F9&amp;'A2 Intenzita dopravy'!$G9&amp;'A2.1 Intenzita dopravy'!$E$35,$E$69:$E$136,0),MATCH(AI$37,$B$68:$L$68,1)))^(1/5)*AH41))),0)</f>
        <v>2698.3674303488901</v>
      </c>
      <c r="AJ41" s="30">
        <f>IFERROR(IF(AJ$37='A2 Intenzita dopravy'!$M$5,'A2 Intenzita dopravy'!$M9,IF(AJ$37&gt;=MAX($F$68:$L$68),AI41/AH41*AI41,IF(AJ$37&lt;'A2 Intenzita dopravy'!$M$5,(INDEX($B$69:$L$136,MATCH('A2 Intenzita dopravy'!$F9&amp;'A2 Intenzita dopravy'!$G9&amp;'A2.1 Intenzita dopravy'!$E$35,$E$69:$E$136,0),MATCH(AJ$37,$B$68:$L$68,1))/INDEX($B$69:$L$136,MATCH('A2 Intenzita dopravy'!$F9&amp;'A2 Intenzita dopravy'!$G9&amp;'A2.1 Intenzita dopravy'!$E$35,$E$69:$E$136,0),MATCH(AJ$37,$B$68:$L$68,1)+1))^(1/5)*AK41,(INDEX($B$69:$L$136,MATCH('A2 Intenzita dopravy'!$F9&amp;'A2 Intenzita dopravy'!$G9&amp;'A2.1 Intenzita dopravy'!$E$35,$E$69:$E$136,0),MATCH(AJ$37,$B$68:$L$68,1)+1)/INDEX($B$69:$L$136,MATCH('A2 Intenzita dopravy'!$F9&amp;'A2 Intenzita dopravy'!$G9&amp;'A2.1 Intenzita dopravy'!$E$35,$E$69:$E$136,0),MATCH(AJ$37,$B$68:$L$68,1)))^(1/5)*AI41))),0)</f>
        <v>2718.3575230421379</v>
      </c>
      <c r="AK41" s="30">
        <f>IFERROR(IF(AK$37='A2 Intenzita dopravy'!$M$5,'A2 Intenzita dopravy'!$M9,IF(AK$37&gt;=MAX($F$68:$L$68),AJ41/AI41*AJ41,IF(AK$37&lt;'A2 Intenzita dopravy'!$M$5,(INDEX($B$69:$L$136,MATCH('A2 Intenzita dopravy'!$F9&amp;'A2 Intenzita dopravy'!$G9&amp;'A2.1 Intenzita dopravy'!$E$35,$E$69:$E$136,0),MATCH(AK$37,$B$68:$L$68,1))/INDEX($B$69:$L$136,MATCH('A2 Intenzita dopravy'!$F9&amp;'A2 Intenzita dopravy'!$G9&amp;'A2.1 Intenzita dopravy'!$E$35,$E$69:$E$136,0),MATCH(AK$37,$B$68:$L$68,1)+1))^(1/5)*AL41,(INDEX($B$69:$L$136,MATCH('A2 Intenzita dopravy'!$F9&amp;'A2 Intenzita dopravy'!$G9&amp;'A2.1 Intenzita dopravy'!$E$35,$E$69:$E$136,0),MATCH(AK$37,$B$68:$L$68,1)+1)/INDEX($B$69:$L$136,MATCH('A2 Intenzita dopravy'!$F9&amp;'A2 Intenzita dopravy'!$G9&amp;'A2.1 Intenzita dopravy'!$E$35,$E$69:$E$136,0),MATCH(AK$37,$B$68:$L$68,1)))^(1/5)*AJ41))),0)</f>
        <v>2738.4957066889715</v>
      </c>
      <c r="AL41" s="30">
        <f>IFERROR(IF(AL$37='A2 Intenzita dopravy'!$M$5,'A2 Intenzita dopravy'!$M9,IF(AL$37&gt;=MAX($F$68:$L$68),AK41/AJ41*AK41,IF(AL$37&lt;'A2 Intenzita dopravy'!$M$5,(INDEX($B$69:$L$136,MATCH('A2 Intenzita dopravy'!$F9&amp;'A2 Intenzita dopravy'!$G9&amp;'A2.1 Intenzita dopravy'!$E$35,$E$69:$E$136,0),MATCH(AL$37,$B$68:$L$68,1))/INDEX($B$69:$L$136,MATCH('A2 Intenzita dopravy'!$F9&amp;'A2 Intenzita dopravy'!$G9&amp;'A2.1 Intenzita dopravy'!$E$35,$E$69:$E$136,0),MATCH(AL$37,$B$68:$L$68,1)+1))^(1/5)*AM41,(INDEX($B$69:$L$136,MATCH('A2 Intenzita dopravy'!$F9&amp;'A2 Intenzita dopravy'!$G9&amp;'A2.1 Intenzita dopravy'!$E$35,$E$69:$E$136,0),MATCH(AL$37,$B$68:$L$68,1)+1)/INDEX($B$69:$L$136,MATCH('A2 Intenzita dopravy'!$F9&amp;'A2 Intenzita dopravy'!$G9&amp;'A2.1 Intenzita dopravy'!$E$35,$E$69:$E$136,0),MATCH(AL$37,$B$68:$L$68,1)))^(1/5)*AK41))),0)</f>
        <v>2758.7830783793775</v>
      </c>
      <c r="AM41" s="30">
        <f>IFERROR(IF(AM$37='A2 Intenzita dopravy'!$M$5,'A2 Intenzita dopravy'!$M9,IF(AM$37&gt;=MAX($F$68:$L$68),AL41/AK41*AL41,IF(AM$37&lt;'A2 Intenzita dopravy'!$M$5,(INDEX($B$69:$L$136,MATCH('A2 Intenzita dopravy'!$F9&amp;'A2 Intenzita dopravy'!$G9&amp;'A2.1 Intenzita dopravy'!$E$35,$E$69:$E$136,0),MATCH(AM$37,$B$68:$L$68,1))/INDEX($B$69:$L$136,MATCH('A2 Intenzita dopravy'!$F9&amp;'A2 Intenzita dopravy'!$G9&amp;'A2.1 Intenzita dopravy'!$E$35,$E$69:$E$136,0),MATCH(AM$37,$B$68:$L$68,1)+1))^(1/5)*AN41,(INDEX($B$69:$L$136,MATCH('A2 Intenzita dopravy'!$F9&amp;'A2 Intenzita dopravy'!$G9&amp;'A2.1 Intenzita dopravy'!$E$35,$E$69:$E$136,0),MATCH(AM$37,$B$68:$L$68,1)+1)/INDEX($B$69:$L$136,MATCH('A2 Intenzita dopravy'!$F9&amp;'A2 Intenzita dopravy'!$G9&amp;'A2.1 Intenzita dopravy'!$E$35,$E$69:$E$136,0),MATCH(AM$37,$B$68:$L$68,1)))^(1/5)*AL41))),0)</f>
        <v>2779.2207433308245</v>
      </c>
      <c r="AN41" s="30">
        <f>IFERROR(IF(AN$37='A2 Intenzita dopravy'!$M$5,'A2 Intenzita dopravy'!$M9,IF(AN$37&gt;=MAX($F$68:$L$68),AM41/AL41*AM41,IF(AN$37&lt;'A2 Intenzita dopravy'!$M$5,(INDEX($B$69:$L$136,MATCH('A2 Intenzita dopravy'!$F9&amp;'A2 Intenzita dopravy'!$G9&amp;'A2.1 Intenzita dopravy'!$E$35,$E$69:$E$136,0),MATCH(AN$37,$B$68:$L$68,1))/INDEX($B$69:$L$136,MATCH('A2 Intenzita dopravy'!$F9&amp;'A2 Intenzita dopravy'!$G9&amp;'A2.1 Intenzita dopravy'!$E$35,$E$69:$E$136,0),MATCH(AN$37,$B$68:$L$68,1)+1))^(1/5)*AO41,(INDEX($B$69:$L$136,MATCH('A2 Intenzita dopravy'!$F9&amp;'A2 Intenzita dopravy'!$G9&amp;'A2.1 Intenzita dopravy'!$E$35,$E$69:$E$136,0),MATCH(AN$37,$B$68:$L$68,1)+1)/INDEX($B$69:$L$136,MATCH('A2 Intenzita dopravy'!$F9&amp;'A2 Intenzita dopravy'!$G9&amp;'A2.1 Intenzita dopravy'!$E$35,$E$69:$E$136,0),MATCH(AN$37,$B$68:$L$68,1)))^(1/5)*AM41))),0)</f>
        <v>2799.8098149484717</v>
      </c>
      <c r="AO41" s="30">
        <f>IFERROR(IF(AO$37='A2 Intenzita dopravy'!$M$5,'A2 Intenzita dopravy'!$M9,IF(AO$37&gt;=MAX($F$68:$L$68),AN41/AM41*AN41,IF(AO$37&lt;'A2 Intenzita dopravy'!$M$5,(INDEX($B$69:$L$136,MATCH('A2 Intenzita dopravy'!$F9&amp;'A2 Intenzita dopravy'!$G9&amp;'A2.1 Intenzita dopravy'!$E$35,$E$69:$E$136,0),MATCH(AO$37,$B$68:$L$68,1))/INDEX($B$69:$L$136,MATCH('A2 Intenzita dopravy'!$F9&amp;'A2 Intenzita dopravy'!$G9&amp;'A2.1 Intenzita dopravy'!$E$35,$E$69:$E$136,0),MATCH(AO$37,$B$68:$L$68,1)+1))^(1/5)*AP41,(INDEX($B$69:$L$136,MATCH('A2 Intenzita dopravy'!$F9&amp;'A2 Intenzita dopravy'!$G9&amp;'A2.1 Intenzita dopravy'!$E$35,$E$69:$E$136,0),MATCH(AO$37,$B$68:$L$68,1)+1)/INDEX($B$69:$L$136,MATCH('A2 Intenzita dopravy'!$F9&amp;'A2 Intenzita dopravy'!$G9&amp;'A2.1 Intenzita dopravy'!$E$35,$E$69:$E$136,0),MATCH(AO$37,$B$68:$L$68,1)))^(1/5)*AN41))),0)</f>
        <v>2820.5514148858265</v>
      </c>
      <c r="AP41" s="30">
        <f>IFERROR(IF(AP$37='A2 Intenzita dopravy'!$M$5,'A2 Intenzita dopravy'!$M9,IF(AP$37&gt;=MAX($F$68:$L$68),AO41/AN41*AO41,IF(AP$37&lt;'A2 Intenzita dopravy'!$M$5,(INDEX($B$69:$L$136,MATCH('A2 Intenzita dopravy'!$F9&amp;'A2 Intenzita dopravy'!$G9&amp;'A2.1 Intenzita dopravy'!$E$35,$E$69:$E$136,0),MATCH(AP$37,$B$68:$L$68,1))/INDEX($B$69:$L$136,MATCH('A2 Intenzita dopravy'!$F9&amp;'A2 Intenzita dopravy'!$G9&amp;'A2.1 Intenzita dopravy'!$E$35,$E$69:$E$136,0),MATCH(AP$37,$B$68:$L$68,1)+1))^(1/5)*AQ41,(INDEX($B$69:$L$136,MATCH('A2 Intenzita dopravy'!$F9&amp;'A2 Intenzita dopravy'!$G9&amp;'A2.1 Intenzita dopravy'!$E$35,$E$69:$E$136,0),MATCH(AP$37,$B$68:$L$68,1)+1)/INDEX($B$69:$L$136,MATCH('A2 Intenzita dopravy'!$F9&amp;'A2 Intenzita dopravy'!$G9&amp;'A2.1 Intenzita dopravy'!$E$35,$E$69:$E$136,0),MATCH(AP$37,$B$68:$L$68,1)))^(1/5)*AO41))),0)</f>
        <v>2841.4466731058492</v>
      </c>
      <c r="AQ41" s="30">
        <f>IFERROR(IF(AQ$37='A2 Intenzita dopravy'!$M$5,'A2 Intenzita dopravy'!$M9,IF(AQ$37&gt;=MAX($F$68:$L$68),AP41/AO41*AP41,IF(AQ$37&lt;'A2 Intenzita dopravy'!$M$5,(INDEX($B$69:$L$136,MATCH('A2 Intenzita dopravy'!$F9&amp;'A2 Intenzita dopravy'!$G9&amp;'A2.1 Intenzita dopravy'!$E$35,$E$69:$E$136,0),MATCH(AQ$37,$B$68:$L$68,1))/INDEX($B$69:$L$136,MATCH('A2 Intenzita dopravy'!$F9&amp;'A2 Intenzita dopravy'!$G9&amp;'A2.1 Intenzita dopravy'!$E$35,$E$69:$E$136,0),MATCH(AQ$37,$B$68:$L$68,1)+1))^(1/5)*AR41,(INDEX($B$69:$L$136,MATCH('A2 Intenzita dopravy'!$F9&amp;'A2 Intenzita dopravy'!$G9&amp;'A2.1 Intenzita dopravy'!$E$35,$E$69:$E$136,0),MATCH(AQ$37,$B$68:$L$68,1)+1)/INDEX($B$69:$L$136,MATCH('A2 Intenzita dopravy'!$F9&amp;'A2 Intenzita dopravy'!$G9&amp;'A2.1 Intenzita dopravy'!$E$35,$E$69:$E$136,0),MATCH(AQ$37,$B$68:$L$68,1)))^(1/5)*AP41))),0)</f>
        <v>2862.4967279425109</v>
      </c>
      <c r="AR41" s="30">
        <f>IFERROR(IF(AR$37='A2 Intenzita dopravy'!$M$5,'A2 Intenzita dopravy'!$M9,IF(AR$37&gt;=MAX($F$68:$L$68),AQ41/AP41*AQ41,IF(AR$37&lt;'A2 Intenzita dopravy'!$M$5,(INDEX($B$69:$L$136,MATCH('A2 Intenzita dopravy'!$F9&amp;'A2 Intenzita dopravy'!$G9&amp;'A2.1 Intenzita dopravy'!$E$35,$E$69:$E$136,0),MATCH(AR$37,$B$68:$L$68,1))/INDEX($B$69:$L$136,MATCH('A2 Intenzita dopravy'!$F9&amp;'A2 Intenzita dopravy'!$G9&amp;'A2.1 Intenzita dopravy'!$E$35,$E$69:$E$136,0),MATCH(AR$37,$B$68:$L$68,1)+1))^(1/5)*AS41,(INDEX($B$69:$L$136,MATCH('A2 Intenzita dopravy'!$F9&amp;'A2 Intenzita dopravy'!$G9&amp;'A2.1 Intenzita dopravy'!$E$35,$E$69:$E$136,0),MATCH(AR$37,$B$68:$L$68,1)+1)/INDEX($B$69:$L$136,MATCH('A2 Intenzita dopravy'!$F9&amp;'A2 Intenzita dopravy'!$G9&amp;'A2.1 Intenzita dopravy'!$E$35,$E$69:$E$136,0),MATCH(AR$37,$B$68:$L$68,1)))^(1/5)*AQ41))),0)</f>
        <v>2883.7027261628091</v>
      </c>
      <c r="AS41" s="30">
        <f>IFERROR(IF(AS$37='A2 Intenzita dopravy'!$M$5,'A2 Intenzita dopravy'!$M9,IF(AS$37&gt;=MAX($F$68:$L$68),AR41/AQ41*AR41,IF(AS$37&lt;'A2 Intenzita dopravy'!$M$5,(INDEX($B$69:$L$136,MATCH('A2 Intenzita dopravy'!$F9&amp;'A2 Intenzita dopravy'!$G9&amp;'A2.1 Intenzita dopravy'!$E$35,$E$69:$E$136,0),MATCH(AS$37,$B$68:$L$68,1))/INDEX($B$69:$L$136,MATCH('A2 Intenzita dopravy'!$F9&amp;'A2 Intenzita dopravy'!$G9&amp;'A2.1 Intenzita dopravy'!$E$35,$E$69:$E$136,0),MATCH(AS$37,$B$68:$L$68,1)+1))^(1/5)*AT41,(INDEX($B$69:$L$136,MATCH('A2 Intenzita dopravy'!$F9&amp;'A2 Intenzita dopravy'!$G9&amp;'A2.1 Intenzita dopravy'!$E$35,$E$69:$E$136,0),MATCH(AS$37,$B$68:$L$68,1)+1)/INDEX($B$69:$L$136,MATCH('A2 Intenzita dopravy'!$F9&amp;'A2 Intenzita dopravy'!$G9&amp;'A2.1 Intenzita dopravy'!$E$35,$E$69:$E$136,0),MATCH(AS$37,$B$68:$L$68,1)))^(1/5)*AR41))),0)</f>
        <v>2905.0658230292402</v>
      </c>
      <c r="AT41" s="30">
        <f>IFERROR(IF(AT$37='A2 Intenzita dopravy'!$M$5,'A2 Intenzita dopravy'!$M9,IF(AT$37&gt;=MAX($F$68:$L$68),AS41/AR41*AS41,IF(AT$37&lt;'A2 Intenzita dopravy'!$M$5,(INDEX($B$69:$L$136,MATCH('A2 Intenzita dopravy'!$F9&amp;'A2 Intenzita dopravy'!$G9&amp;'A2.1 Intenzita dopravy'!$E$35,$E$69:$E$136,0),MATCH(AT$37,$B$68:$L$68,1))/INDEX($B$69:$L$136,MATCH('A2 Intenzita dopravy'!$F9&amp;'A2 Intenzita dopravy'!$G9&amp;'A2.1 Intenzita dopravy'!$E$35,$E$69:$E$136,0),MATCH(AT$37,$B$68:$L$68,1)+1))^(1/5)*AU41,(INDEX($B$69:$L$136,MATCH('A2 Intenzita dopravy'!$F9&amp;'A2 Intenzita dopravy'!$G9&amp;'A2.1 Intenzita dopravy'!$E$35,$E$69:$E$136,0),MATCH(AT$37,$B$68:$L$68,1)+1)/INDEX($B$69:$L$136,MATCH('A2 Intenzita dopravy'!$F9&amp;'A2 Intenzita dopravy'!$G9&amp;'A2.1 Intenzita dopravy'!$E$35,$E$69:$E$136,0),MATCH(AT$37,$B$68:$L$68,1)))^(1/5)*AS41))),0)</f>
        <v>2926.5871823627363</v>
      </c>
      <c r="AU41" s="30">
        <f>IFERROR(IF(AU$37='A2 Intenzita dopravy'!$M$5,'A2 Intenzita dopravy'!$M9,IF(AU$37&gt;=MAX($F$68:$L$68),AT41/AS41*AT41,IF(AU$37&lt;'A2 Intenzita dopravy'!$M$5,(INDEX($B$69:$L$136,MATCH('A2 Intenzita dopravy'!$F9&amp;'A2 Intenzita dopravy'!$G9&amp;'A2.1 Intenzita dopravy'!$E$35,$E$69:$E$136,0),MATCH(AU$37,$B$68:$L$68,1))/INDEX($B$69:$L$136,MATCH('A2 Intenzita dopravy'!$F9&amp;'A2 Intenzita dopravy'!$G9&amp;'A2.1 Intenzita dopravy'!$E$35,$E$69:$E$136,0),MATCH(AU$37,$B$68:$L$68,1)+1))^(1/5)*AV41,(INDEX($B$69:$L$136,MATCH('A2 Intenzita dopravy'!$F9&amp;'A2 Intenzita dopravy'!$G9&amp;'A2.1 Intenzita dopravy'!$E$35,$E$69:$E$136,0),MATCH(AU$37,$B$68:$L$68,1)+1)/INDEX($B$69:$L$136,MATCH('A2 Intenzita dopravy'!$F9&amp;'A2 Intenzita dopravy'!$G9&amp;'A2.1 Intenzita dopravy'!$E$35,$E$69:$E$136,0),MATCH(AU$37,$B$68:$L$68,1)))^(1/5)*AT41))),0)</f>
        <v>2948.2679766060678</v>
      </c>
      <c r="AV41" s="30">
        <f>IFERROR(IF(AV$37='A2 Intenzita dopravy'!$M$5,'A2 Intenzita dopravy'!$M9,IF(AV$37&gt;=MAX($F$68:$L$68),AU41/AT41*AU41,IF(AV$37&lt;'A2 Intenzita dopravy'!$M$5,(INDEX($B$69:$L$136,MATCH('A2 Intenzita dopravy'!$F9&amp;'A2 Intenzita dopravy'!$G9&amp;'A2.1 Intenzita dopravy'!$E$35,$E$69:$E$136,0),MATCH(AV$37,$B$68:$L$68,1))/INDEX($B$69:$L$136,MATCH('A2 Intenzita dopravy'!$F9&amp;'A2 Intenzita dopravy'!$G9&amp;'A2.1 Intenzita dopravy'!$E$35,$E$69:$E$136,0),MATCH(AV$37,$B$68:$L$68,1)+1))^(1/5)*AW41,(INDEX($B$69:$L$136,MATCH('A2 Intenzita dopravy'!$F9&amp;'A2 Intenzita dopravy'!$G9&amp;'A2.1 Intenzita dopravy'!$E$35,$E$69:$E$136,0),MATCH(AV$37,$B$68:$L$68,1)+1)/INDEX($B$69:$L$136,MATCH('A2 Intenzita dopravy'!$F9&amp;'A2 Intenzita dopravy'!$G9&amp;'A2.1 Intenzita dopravy'!$E$35,$E$69:$E$136,0),MATCH(AV$37,$B$68:$L$68,1)))^(1/5)*AU41))),0)</f>
        <v>2970.1093868877169</v>
      </c>
      <c r="AW41" s="30">
        <f>IFERROR(IF(AW$37='A2 Intenzita dopravy'!$M$5,'A2 Intenzita dopravy'!$M9,IF(AW$37&gt;=MAX($F$68:$L$68),AV41/AU41*AV41,IF(AW$37&lt;'A2 Intenzita dopravy'!$M$5,(INDEX($B$69:$L$136,MATCH('A2 Intenzita dopravy'!$F9&amp;'A2 Intenzita dopravy'!$G9&amp;'A2.1 Intenzita dopravy'!$E$35,$E$69:$E$136,0),MATCH(AW$37,$B$68:$L$68,1))/INDEX($B$69:$L$136,MATCH('A2 Intenzita dopravy'!$F9&amp;'A2 Intenzita dopravy'!$G9&amp;'A2.1 Intenzita dopravy'!$E$35,$E$69:$E$136,0),MATCH(AW$37,$B$68:$L$68,1)+1))^(1/5)*AX41,(INDEX($B$69:$L$136,MATCH('A2 Intenzita dopravy'!$F9&amp;'A2 Intenzita dopravy'!$G9&amp;'A2.1 Intenzita dopravy'!$E$35,$E$69:$E$136,0),MATCH(AW$37,$B$68:$L$68,1)+1)/INDEX($B$69:$L$136,MATCH('A2 Intenzita dopravy'!$F9&amp;'A2 Intenzita dopravy'!$G9&amp;'A2.1 Intenzita dopravy'!$E$35,$E$69:$E$136,0),MATCH(AW$37,$B$68:$L$68,1)))^(1/5)*AV41))),0)</f>
        <v>2992.112603086222</v>
      </c>
      <c r="AX41" s="30">
        <f>IFERROR(IF(AX$37='A2 Intenzita dopravy'!$M$5,'A2 Intenzita dopravy'!$M9,IF(AX$37&gt;=MAX($F$68:$L$68),AW41/AV41*AW41,IF(AX$37&lt;'A2 Intenzita dopravy'!$M$5,(INDEX($B$69:$L$136,MATCH('A2 Intenzita dopravy'!$F9&amp;'A2 Intenzita dopravy'!$G9&amp;'A2.1 Intenzita dopravy'!$E$35,$E$69:$E$136,0),MATCH(AX$37,$B$68:$L$68,1))/INDEX($B$69:$L$136,MATCH('A2 Intenzita dopravy'!$F9&amp;'A2 Intenzita dopravy'!$G9&amp;'A2.1 Intenzita dopravy'!$E$35,$E$69:$E$136,0),MATCH(AX$37,$B$68:$L$68,1)+1))^(1/5)*AY41,(INDEX($B$69:$L$136,MATCH('A2 Intenzita dopravy'!$F9&amp;'A2 Intenzita dopravy'!$G9&amp;'A2.1 Intenzita dopravy'!$E$35,$E$69:$E$136,0),MATCH(AX$37,$B$68:$L$68,1)+1)/INDEX($B$69:$L$136,MATCH('A2 Intenzita dopravy'!$F9&amp;'A2 Intenzita dopravy'!$G9&amp;'A2.1 Intenzita dopravy'!$E$35,$E$69:$E$136,0),MATCH(AX$37,$B$68:$L$68,1)))^(1/5)*AW41))),0)</f>
        <v>3014.2788238950002</v>
      </c>
      <c r="AY41" s="30">
        <f>IFERROR(IF(AY$37='A2 Intenzita dopravy'!$M$5,'A2 Intenzita dopravy'!$M9,IF(AY$37&gt;=MAX($F$68:$L$68),AX41/AW41*AX41,IF(AY$37&lt;'A2 Intenzita dopravy'!$M$5,(INDEX($B$69:$L$136,MATCH('A2 Intenzita dopravy'!$F9&amp;'A2 Intenzita dopravy'!$G9&amp;'A2.1 Intenzita dopravy'!$E$35,$E$69:$E$136,0),MATCH(AY$37,$B$68:$L$68,1))/INDEX($B$69:$L$136,MATCH('A2 Intenzita dopravy'!$F9&amp;'A2 Intenzita dopravy'!$G9&amp;'A2.1 Intenzita dopravy'!$E$35,$E$69:$E$136,0),MATCH(AY$37,$B$68:$L$68,1)+1))^(1/5)*AZ41,(INDEX($B$69:$L$136,MATCH('A2 Intenzita dopravy'!$F9&amp;'A2 Intenzita dopravy'!$G9&amp;'A2.1 Intenzita dopravy'!$E$35,$E$69:$E$136,0),MATCH(AY$37,$B$68:$L$68,1)+1)/INDEX($B$69:$L$136,MATCH('A2 Intenzita dopravy'!$F9&amp;'A2 Intenzita dopravy'!$G9&amp;'A2.1 Intenzita dopravy'!$E$35,$E$69:$E$136,0),MATCH(AY$37,$B$68:$L$68,1)))^(1/5)*AX41))),0)</f>
        <v>3036.6092568876502</v>
      </c>
      <c r="AZ41" s="30">
        <f>IFERROR(IF(AZ$37='A2 Intenzita dopravy'!$M$5,'A2 Intenzita dopravy'!$M9,IF(AZ$37&gt;=MAX($F$68:$L$68),AY41/AX41*AY41,IF(AZ$37&lt;'A2 Intenzita dopravy'!$M$5,(INDEX($B$69:$L$136,MATCH('A2 Intenzita dopravy'!$F9&amp;'A2 Intenzita dopravy'!$G9&amp;'A2.1 Intenzita dopravy'!$E$35,$E$69:$E$136,0),MATCH(AZ$37,$B$68:$L$68,1))/INDEX($B$69:$L$136,MATCH('A2 Intenzita dopravy'!$F9&amp;'A2 Intenzita dopravy'!$G9&amp;'A2.1 Intenzita dopravy'!$E$35,$E$69:$E$136,0),MATCH(AZ$37,$B$68:$L$68,1)+1))^(1/5)*BA41,(INDEX($B$69:$L$136,MATCH('A2 Intenzita dopravy'!$F9&amp;'A2 Intenzita dopravy'!$G9&amp;'A2.1 Intenzita dopravy'!$E$35,$E$69:$E$136,0),MATCH(AZ$37,$B$68:$L$68,1)+1)/INDEX($B$69:$L$136,MATCH('A2 Intenzita dopravy'!$F9&amp;'A2 Intenzita dopravy'!$G9&amp;'A2.1 Intenzita dopravy'!$E$35,$E$69:$E$136,0),MATCH(AZ$37,$B$68:$L$68,1)))^(1/5)*AY41))),0)</f>
        <v>3059.1051185837387</v>
      </c>
      <c r="BA41" s="30">
        <f>IFERROR(IF(BA$37='A2 Intenzita dopravy'!$M$5,'A2 Intenzita dopravy'!$M9,IF(BA$37&gt;=MAX($F$68:$L$68),AZ41/AY41*AZ41,IF(BA$37&lt;'A2 Intenzita dopravy'!$M$5,(INDEX($B$69:$L$136,MATCH('A2 Intenzita dopravy'!$F9&amp;'A2 Intenzita dopravy'!$G9&amp;'A2.1 Intenzita dopravy'!$E$35,$E$69:$E$136,0),MATCH(BA$37,$B$68:$L$68,1))/INDEX($B$69:$L$136,MATCH('A2 Intenzita dopravy'!$F9&amp;'A2 Intenzita dopravy'!$G9&amp;'A2.1 Intenzita dopravy'!$E$35,$E$69:$E$136,0),MATCH(BA$37,$B$68:$L$68,1)+1))^(1/5)*BB41,(INDEX($B$69:$L$136,MATCH('A2 Intenzita dopravy'!$F9&amp;'A2 Intenzita dopravy'!$G9&amp;'A2.1 Intenzita dopravy'!$E$35,$E$69:$E$136,0),MATCH(BA$37,$B$68:$L$68,1)+1)/INDEX($B$69:$L$136,MATCH('A2 Intenzita dopravy'!$F9&amp;'A2 Intenzita dopravy'!$G9&amp;'A2.1 Intenzita dopravy'!$E$35,$E$69:$E$136,0),MATCH(BA$37,$B$68:$L$68,1)))^(1/5)*AZ41))),0)</f>
        <v>3081.767634515074</v>
      </c>
      <c r="BB41" s="30">
        <f>IFERROR(IF(BB$37='A2 Intenzita dopravy'!$M$5,'A2 Intenzita dopravy'!$M9,IF(BB$37&gt;=MAX($F$68:$L$68),BA41/AZ41*BA41,IF(BB$37&lt;'A2 Intenzita dopravy'!$M$5,(INDEX($B$69:$L$136,MATCH('A2 Intenzita dopravy'!$F9&amp;'A2 Intenzita dopravy'!$G9&amp;'A2.1 Intenzita dopravy'!$E$35,$E$69:$E$136,0),MATCH(BB$37,$B$68:$L$68,1))/INDEX($B$69:$L$136,MATCH('A2 Intenzita dopravy'!$F9&amp;'A2 Intenzita dopravy'!$G9&amp;'A2.1 Intenzita dopravy'!$E$35,$E$69:$E$136,0),MATCH(BB$37,$B$68:$L$68,1)+1))^(1/5)*BC41,(INDEX($B$69:$L$136,MATCH('A2 Intenzita dopravy'!$F9&amp;'A2 Intenzita dopravy'!$G9&amp;'A2.1 Intenzita dopravy'!$E$35,$E$69:$E$136,0),MATCH(BB$37,$B$68:$L$68,1)+1)/INDEX($B$69:$L$136,MATCH('A2 Intenzita dopravy'!$F9&amp;'A2 Intenzita dopravy'!$G9&amp;'A2.1 Intenzita dopravy'!$E$35,$E$69:$E$136,0),MATCH(BB$37,$B$68:$L$68,1)))^(1/5)*BA41))),0)</f>
        <v>3104.5980392924698</v>
      </c>
    </row>
    <row r="42" spans="2:54" x14ac:dyDescent="0.2">
      <c r="B42" s="5">
        <v>4</v>
      </c>
      <c r="C42" s="5">
        <f t="shared" ref="C42" si="16">C26</f>
        <v>90783</v>
      </c>
      <c r="D42" s="5" t="str">
        <f t="shared" si="13"/>
        <v>I/59 Tvrdošín - centrum</v>
      </c>
      <c r="E42" s="30">
        <f>IFERROR(IF(E$37='A2 Intenzita dopravy'!$M$5,'A2 Intenzita dopravy'!$M10,IF(E$37&gt;=MAX($F$68:$L$68),D42/C42*D42,IF(E$37&lt;'A2 Intenzita dopravy'!$M$5,(INDEX($B$69:$L$136,MATCH('A2 Intenzita dopravy'!$F10&amp;'A2 Intenzita dopravy'!$G10&amp;'A2.1 Intenzita dopravy'!$E$35,$E$69:$E$136,0),MATCH(E$37,$B$68:$L$68,1))/INDEX($B$69:$L$136,MATCH('A2 Intenzita dopravy'!$F10&amp;'A2 Intenzita dopravy'!$G10&amp;'A2.1 Intenzita dopravy'!$E$35,$E$69:$E$136,0),MATCH(E$37,$B$68:$L$68,1)+1))^(1/5)*F42,(INDEX($B$69:$L$136,MATCH('A2 Intenzita dopravy'!$F10&amp;'A2 Intenzita dopravy'!$G10&amp;'A2.1 Intenzita dopravy'!$E$35,$E$69:$E$136,0),MATCH(E$37,$B$68:$L$68,1)+1)/INDEX($B$69:$L$136,MATCH('A2 Intenzita dopravy'!$F10&amp;'A2 Intenzita dopravy'!$G10&amp;'A2.1 Intenzita dopravy'!$E$35,$E$69:$E$136,0),MATCH(E$37,$B$68:$L$68,1)))^(1/5)*D42))),0)</f>
        <v>2513.4911933135954</v>
      </c>
      <c r="F42" s="30">
        <f>IFERROR(IF(F$37='A2 Intenzita dopravy'!$M$5,'A2 Intenzita dopravy'!$M10,IF(F$37&gt;=MAX($F$68:$L$68),E42/D42*E42,IF(F$37&lt;'A2 Intenzita dopravy'!$M$5,(INDEX($B$69:$L$136,MATCH('A2 Intenzita dopravy'!$F10&amp;'A2 Intenzita dopravy'!$G10&amp;'A2.1 Intenzita dopravy'!$E$35,$E$69:$E$136,0),MATCH(F$37,$B$68:$L$68,1))/INDEX($B$69:$L$136,MATCH('A2 Intenzita dopravy'!$F10&amp;'A2 Intenzita dopravy'!$G10&amp;'A2.1 Intenzita dopravy'!$E$35,$E$69:$E$136,0),MATCH(F$37,$B$68:$L$68,1)+1))^(1/5)*G42,(INDEX($B$69:$L$136,MATCH('A2 Intenzita dopravy'!$F10&amp;'A2 Intenzita dopravy'!$G10&amp;'A2.1 Intenzita dopravy'!$E$35,$E$69:$E$136,0),MATCH(F$37,$B$68:$L$68,1)+1)/INDEX($B$69:$L$136,MATCH('A2 Intenzita dopravy'!$F10&amp;'A2 Intenzita dopravy'!$G10&amp;'A2.1 Intenzita dopravy'!$E$35,$E$69:$E$136,0),MATCH(F$37,$B$68:$L$68,1)))^(1/5)*E42))),0)</f>
        <v>2550</v>
      </c>
      <c r="G42" s="30">
        <f>IFERROR(IF(G$37='A2 Intenzita dopravy'!$M$5,'A2 Intenzita dopravy'!$M10,IF(G$37&gt;=MAX($F$68:$L$68),F42/E42*F42,IF(G$37&lt;'A2 Intenzita dopravy'!$M$5,(INDEX($B$69:$L$136,MATCH('A2 Intenzita dopravy'!$F10&amp;'A2 Intenzita dopravy'!$G10&amp;'A2.1 Intenzita dopravy'!$E$35,$E$69:$E$136,0),MATCH(G$37,$B$68:$L$68,1))/INDEX($B$69:$L$136,MATCH('A2 Intenzita dopravy'!$F10&amp;'A2 Intenzita dopravy'!$G10&amp;'A2.1 Intenzita dopravy'!$E$35,$E$69:$E$136,0),MATCH(G$37,$B$68:$L$68,1)+1))^(1/5)*H42,(INDEX($B$69:$L$136,MATCH('A2 Intenzita dopravy'!$F10&amp;'A2 Intenzita dopravy'!$G10&amp;'A2.1 Intenzita dopravy'!$E$35,$E$69:$E$136,0),MATCH(G$37,$B$68:$L$68,1)+1)/INDEX($B$69:$L$136,MATCH('A2 Intenzita dopravy'!$F10&amp;'A2 Intenzita dopravy'!$G10&amp;'A2.1 Intenzita dopravy'!$E$35,$E$69:$E$136,0),MATCH(G$37,$B$68:$L$68,1)))^(1/5)*F42))),0)</f>
        <v>2576.0701567051415</v>
      </c>
      <c r="H42" s="30">
        <f>IFERROR(IF(H$37='A2 Intenzita dopravy'!$M$5,'A2 Intenzita dopravy'!$M10,IF(H$37&gt;=MAX($F$68:$L$68),G42/F42*G42,IF(H$37&lt;'A2 Intenzita dopravy'!$M$5,(INDEX($B$69:$L$136,MATCH('A2 Intenzita dopravy'!$F10&amp;'A2 Intenzita dopravy'!$G10&amp;'A2.1 Intenzita dopravy'!$E$35,$E$69:$E$136,0),MATCH(H$37,$B$68:$L$68,1))/INDEX($B$69:$L$136,MATCH('A2 Intenzita dopravy'!$F10&amp;'A2 Intenzita dopravy'!$G10&amp;'A2.1 Intenzita dopravy'!$E$35,$E$69:$E$136,0),MATCH(H$37,$B$68:$L$68,1)+1))^(1/5)*I42,(INDEX($B$69:$L$136,MATCH('A2 Intenzita dopravy'!$F10&amp;'A2 Intenzita dopravy'!$G10&amp;'A2.1 Intenzita dopravy'!$E$35,$E$69:$E$136,0),MATCH(H$37,$B$68:$L$68,1)+1)/INDEX($B$69:$L$136,MATCH('A2 Intenzita dopravy'!$F10&amp;'A2 Intenzita dopravy'!$G10&amp;'A2.1 Intenzita dopravy'!$E$35,$E$69:$E$136,0),MATCH(H$37,$B$68:$L$68,1)))^(1/5)*G42))),0)</f>
        <v>2602.4068440262167</v>
      </c>
      <c r="I42" s="30">
        <f>IFERROR(IF(I$37='A2 Intenzita dopravy'!$M$5,'A2 Intenzita dopravy'!$M10,IF(I$37&gt;=MAX($F$68:$L$68),H42/G42*H42,IF(I$37&lt;'A2 Intenzita dopravy'!$M$5,(INDEX($B$69:$L$136,MATCH('A2 Intenzita dopravy'!$F10&amp;'A2 Intenzita dopravy'!$G10&amp;'A2.1 Intenzita dopravy'!$E$35,$E$69:$E$136,0),MATCH(I$37,$B$68:$L$68,1))/INDEX($B$69:$L$136,MATCH('A2 Intenzita dopravy'!$F10&amp;'A2 Intenzita dopravy'!$G10&amp;'A2.1 Intenzita dopravy'!$E$35,$E$69:$E$136,0),MATCH(I$37,$B$68:$L$68,1)+1))^(1/5)*J42,(INDEX($B$69:$L$136,MATCH('A2 Intenzita dopravy'!$F10&amp;'A2 Intenzita dopravy'!$G10&amp;'A2.1 Intenzita dopravy'!$E$35,$E$69:$E$136,0),MATCH(I$37,$B$68:$L$68,1)+1)/INDEX($B$69:$L$136,MATCH('A2 Intenzita dopravy'!$F10&amp;'A2 Intenzita dopravy'!$G10&amp;'A2.1 Intenzita dopravy'!$E$35,$E$69:$E$136,0),MATCH(I$37,$B$68:$L$68,1)))^(1/5)*H42))),0)</f>
        <v>2629.0127868631957</v>
      </c>
      <c r="J42" s="30">
        <f>IFERROR(IF(J$37='A2 Intenzita dopravy'!$M$5,'A2 Intenzita dopravy'!$M10,IF(J$37&gt;=MAX($F$68:$L$68),I42/H42*I42,IF(J$37&lt;'A2 Intenzita dopravy'!$M$5,(INDEX($B$69:$L$136,MATCH('A2 Intenzita dopravy'!$F10&amp;'A2 Intenzita dopravy'!$G10&amp;'A2.1 Intenzita dopravy'!$E$35,$E$69:$E$136,0),MATCH(J$37,$B$68:$L$68,1))/INDEX($B$69:$L$136,MATCH('A2 Intenzita dopravy'!$F10&amp;'A2 Intenzita dopravy'!$G10&amp;'A2.1 Intenzita dopravy'!$E$35,$E$69:$E$136,0),MATCH(J$37,$B$68:$L$68,1)+1))^(1/5)*K42,(INDEX($B$69:$L$136,MATCH('A2 Intenzita dopravy'!$F10&amp;'A2 Intenzita dopravy'!$G10&amp;'A2.1 Intenzita dopravy'!$E$35,$E$69:$E$136,0),MATCH(J$37,$B$68:$L$68,1)+1)/INDEX($B$69:$L$136,MATCH('A2 Intenzita dopravy'!$F10&amp;'A2 Intenzita dopravy'!$G10&amp;'A2.1 Intenzita dopravy'!$E$35,$E$69:$E$136,0),MATCH(J$37,$B$68:$L$68,1)))^(1/5)*I42))),0)</f>
        <v>2655.8907379743114</v>
      </c>
      <c r="K42" s="30">
        <f>IFERROR(IF(K$37='A2 Intenzita dopravy'!$M$5,'A2 Intenzita dopravy'!$M10,IF(K$37&gt;=MAX($F$68:$L$68),J42/I42*J42,IF(K$37&lt;'A2 Intenzita dopravy'!$M$5,(INDEX($B$69:$L$136,MATCH('A2 Intenzita dopravy'!$F10&amp;'A2 Intenzita dopravy'!$G10&amp;'A2.1 Intenzita dopravy'!$E$35,$E$69:$E$136,0),MATCH(K$37,$B$68:$L$68,1))/INDEX($B$69:$L$136,MATCH('A2 Intenzita dopravy'!$F10&amp;'A2 Intenzita dopravy'!$G10&amp;'A2.1 Intenzita dopravy'!$E$35,$E$69:$E$136,0),MATCH(K$37,$B$68:$L$68,1)+1))^(1/5)*L42,(INDEX($B$69:$L$136,MATCH('A2 Intenzita dopravy'!$F10&amp;'A2 Intenzita dopravy'!$G10&amp;'A2.1 Intenzita dopravy'!$E$35,$E$69:$E$136,0),MATCH(K$37,$B$68:$L$68,1)+1)/INDEX($B$69:$L$136,MATCH('A2 Intenzita dopravy'!$F10&amp;'A2 Intenzita dopravy'!$G10&amp;'A2.1 Intenzita dopravy'!$E$35,$E$69:$E$136,0),MATCH(K$37,$B$68:$L$68,1)))^(1/5)*J42))),0)</f>
        <v>2685.9326857099863</v>
      </c>
      <c r="L42" s="30">
        <f>IFERROR(IF(L$37='A2 Intenzita dopravy'!$M$5,'A2 Intenzita dopravy'!$M10,IF(L$37&gt;=MAX($F$68:$L$68),K42/J42*K42,IF(L$37&lt;'A2 Intenzita dopravy'!$M$5,(INDEX($B$69:$L$136,MATCH('A2 Intenzita dopravy'!$F10&amp;'A2 Intenzita dopravy'!$G10&amp;'A2.1 Intenzita dopravy'!$E$35,$E$69:$E$136,0),MATCH(L$37,$B$68:$L$68,1))/INDEX($B$69:$L$136,MATCH('A2 Intenzita dopravy'!$F10&amp;'A2 Intenzita dopravy'!$G10&amp;'A2.1 Intenzita dopravy'!$E$35,$E$69:$E$136,0),MATCH(L$37,$B$68:$L$68,1)+1))^(1/5)*M42,(INDEX($B$69:$L$136,MATCH('A2 Intenzita dopravy'!$F10&amp;'A2 Intenzita dopravy'!$G10&amp;'A2.1 Intenzita dopravy'!$E$35,$E$69:$E$136,0),MATCH(L$37,$B$68:$L$68,1)+1)/INDEX($B$69:$L$136,MATCH('A2 Intenzita dopravy'!$F10&amp;'A2 Intenzita dopravy'!$G10&amp;'A2.1 Intenzita dopravy'!$E$35,$E$69:$E$136,0),MATCH(L$37,$B$68:$L$68,1)))^(1/5)*K42))),0)</f>
        <v>2716.3144511237188</v>
      </c>
      <c r="M42" s="30">
        <f>IFERROR(IF(M$37='A2 Intenzita dopravy'!$M$5,'A2 Intenzita dopravy'!$M10,IF(M$37&gt;=MAX($F$68:$L$68),L42/K42*L42,IF(M$37&lt;'A2 Intenzita dopravy'!$M$5,(INDEX($B$69:$L$136,MATCH('A2 Intenzita dopravy'!$F10&amp;'A2 Intenzita dopravy'!$G10&amp;'A2.1 Intenzita dopravy'!$E$35,$E$69:$E$136,0),MATCH(M$37,$B$68:$L$68,1))/INDEX($B$69:$L$136,MATCH('A2 Intenzita dopravy'!$F10&amp;'A2 Intenzita dopravy'!$G10&amp;'A2.1 Intenzita dopravy'!$E$35,$E$69:$E$136,0),MATCH(M$37,$B$68:$L$68,1)+1))^(1/5)*N42,(INDEX($B$69:$L$136,MATCH('A2 Intenzita dopravy'!$F10&amp;'A2 Intenzita dopravy'!$G10&amp;'A2.1 Intenzita dopravy'!$E$35,$E$69:$E$136,0),MATCH(M$37,$B$68:$L$68,1)+1)/INDEX($B$69:$L$136,MATCH('A2 Intenzita dopravy'!$F10&amp;'A2 Intenzita dopravy'!$G10&amp;'A2.1 Intenzita dopravy'!$E$35,$E$69:$E$136,0),MATCH(M$37,$B$68:$L$68,1)))^(1/5)*L42))),0)</f>
        <v>2747.0398780426576</v>
      </c>
      <c r="N42" s="30">
        <f>IFERROR(IF(N$37='A2 Intenzita dopravy'!$M$5,'A2 Intenzita dopravy'!$M10,IF(N$37&gt;=MAX($F$68:$L$68),M42/L42*M42,IF(N$37&lt;'A2 Intenzita dopravy'!$M$5,(INDEX($B$69:$L$136,MATCH('A2 Intenzita dopravy'!$F10&amp;'A2 Intenzita dopravy'!$G10&amp;'A2.1 Intenzita dopravy'!$E$35,$E$69:$E$136,0),MATCH(N$37,$B$68:$L$68,1))/INDEX($B$69:$L$136,MATCH('A2 Intenzita dopravy'!$F10&amp;'A2 Intenzita dopravy'!$G10&amp;'A2.1 Intenzita dopravy'!$E$35,$E$69:$E$136,0),MATCH(N$37,$B$68:$L$68,1)+1))^(1/5)*O42,(INDEX($B$69:$L$136,MATCH('A2 Intenzita dopravy'!$F10&amp;'A2 Intenzita dopravy'!$G10&amp;'A2.1 Intenzita dopravy'!$E$35,$E$69:$E$136,0),MATCH(N$37,$B$68:$L$68,1)+1)/INDEX($B$69:$L$136,MATCH('A2 Intenzita dopravy'!$F10&amp;'A2 Intenzita dopravy'!$G10&amp;'A2.1 Intenzita dopravy'!$E$35,$E$69:$E$136,0),MATCH(N$37,$B$68:$L$68,1)))^(1/5)*M42))),0)</f>
        <v>2778.1128537731715</v>
      </c>
      <c r="O42" s="30">
        <f>IFERROR(IF(O$37='A2 Intenzita dopravy'!$M$5,'A2 Intenzita dopravy'!$M10,IF(O$37&gt;=MAX($F$68:$L$68),N42/M42*N42,IF(O$37&lt;'A2 Intenzita dopravy'!$M$5,(INDEX($B$69:$L$136,MATCH('A2 Intenzita dopravy'!$F10&amp;'A2 Intenzita dopravy'!$G10&amp;'A2.1 Intenzita dopravy'!$E$35,$E$69:$E$136,0),MATCH(O$37,$B$68:$L$68,1))/INDEX($B$69:$L$136,MATCH('A2 Intenzita dopravy'!$F10&amp;'A2 Intenzita dopravy'!$G10&amp;'A2.1 Intenzita dopravy'!$E$35,$E$69:$E$136,0),MATCH(O$37,$B$68:$L$68,1)+1))^(1/5)*P42,(INDEX($B$69:$L$136,MATCH('A2 Intenzita dopravy'!$F10&amp;'A2 Intenzita dopravy'!$G10&amp;'A2.1 Intenzita dopravy'!$E$35,$E$69:$E$136,0),MATCH(O$37,$B$68:$L$68,1)+1)/INDEX($B$69:$L$136,MATCH('A2 Intenzita dopravy'!$F10&amp;'A2 Intenzita dopravy'!$G10&amp;'A2.1 Intenzita dopravy'!$E$35,$E$69:$E$136,0),MATCH(O$37,$B$68:$L$68,1)))^(1/5)*N42))),0)</f>
        <v>2809.5373095926589</v>
      </c>
      <c r="P42" s="30">
        <f>IFERROR(IF(P$37='A2 Intenzita dopravy'!$M$5,'A2 Intenzita dopravy'!$M10,IF(P$37&gt;=MAX($F$68:$L$68),O42/N42*O42,IF(P$37&lt;'A2 Intenzita dopravy'!$M$5,(INDEX($B$69:$L$136,MATCH('A2 Intenzita dopravy'!$F10&amp;'A2 Intenzita dopravy'!$G10&amp;'A2.1 Intenzita dopravy'!$E$35,$E$69:$E$136,0),MATCH(P$37,$B$68:$L$68,1))/INDEX($B$69:$L$136,MATCH('A2 Intenzita dopravy'!$F10&amp;'A2 Intenzita dopravy'!$G10&amp;'A2.1 Intenzita dopravy'!$E$35,$E$69:$E$136,0),MATCH(P$37,$B$68:$L$68,1)+1))^(1/5)*Q42,(INDEX($B$69:$L$136,MATCH('A2 Intenzita dopravy'!$F10&amp;'A2 Intenzita dopravy'!$G10&amp;'A2.1 Intenzita dopravy'!$E$35,$E$69:$E$136,0),MATCH(P$37,$B$68:$L$68,1)+1)/INDEX($B$69:$L$136,MATCH('A2 Intenzita dopravy'!$F10&amp;'A2 Intenzita dopravy'!$G10&amp;'A2.1 Intenzita dopravy'!$E$35,$E$69:$E$136,0),MATCH(P$37,$B$68:$L$68,1)))^(1/5)*O42))),0)</f>
        <v>2831.1516834116128</v>
      </c>
      <c r="Q42" s="30">
        <f>IFERROR(IF(Q$37='A2 Intenzita dopravy'!$M$5,'A2 Intenzita dopravy'!$M10,IF(Q$37&gt;=MAX($F$68:$L$68),P42/O42*P42,IF(Q$37&lt;'A2 Intenzita dopravy'!$M$5,(INDEX($B$69:$L$136,MATCH('A2 Intenzita dopravy'!$F10&amp;'A2 Intenzita dopravy'!$G10&amp;'A2.1 Intenzita dopravy'!$E$35,$E$69:$E$136,0),MATCH(Q$37,$B$68:$L$68,1))/INDEX($B$69:$L$136,MATCH('A2 Intenzita dopravy'!$F10&amp;'A2 Intenzita dopravy'!$G10&amp;'A2.1 Intenzita dopravy'!$E$35,$E$69:$E$136,0),MATCH(Q$37,$B$68:$L$68,1)+1))^(1/5)*R42,(INDEX($B$69:$L$136,MATCH('A2 Intenzita dopravy'!$F10&amp;'A2 Intenzita dopravy'!$G10&amp;'A2.1 Intenzita dopravy'!$E$35,$E$69:$E$136,0),MATCH(Q$37,$B$68:$L$68,1)+1)/INDEX($B$69:$L$136,MATCH('A2 Intenzita dopravy'!$F10&amp;'A2 Intenzita dopravy'!$G10&amp;'A2.1 Intenzita dopravy'!$E$35,$E$69:$E$136,0),MATCH(Q$37,$B$68:$L$68,1)))^(1/5)*P42))),0)</f>
        <v>2852.9323412496437</v>
      </c>
      <c r="R42" s="30">
        <f>IFERROR(IF(R$37='A2 Intenzita dopravy'!$M$5,'A2 Intenzita dopravy'!$M10,IF(R$37&gt;=MAX($F$68:$L$68),Q42/P42*Q42,IF(R$37&lt;'A2 Intenzita dopravy'!$M$5,(INDEX($B$69:$L$136,MATCH('A2 Intenzita dopravy'!$F10&amp;'A2 Intenzita dopravy'!$G10&amp;'A2.1 Intenzita dopravy'!$E$35,$E$69:$E$136,0),MATCH(R$37,$B$68:$L$68,1))/INDEX($B$69:$L$136,MATCH('A2 Intenzita dopravy'!$F10&amp;'A2 Intenzita dopravy'!$G10&amp;'A2.1 Intenzita dopravy'!$E$35,$E$69:$E$136,0),MATCH(R$37,$B$68:$L$68,1)+1))^(1/5)*S42,(INDEX($B$69:$L$136,MATCH('A2 Intenzita dopravy'!$F10&amp;'A2 Intenzita dopravy'!$G10&amp;'A2.1 Intenzita dopravy'!$E$35,$E$69:$E$136,0),MATCH(R$37,$B$68:$L$68,1)+1)/INDEX($B$69:$L$136,MATCH('A2 Intenzita dopravy'!$F10&amp;'A2 Intenzita dopravy'!$G10&amp;'A2.1 Intenzita dopravy'!$E$35,$E$69:$E$136,0),MATCH(R$37,$B$68:$L$68,1)))^(1/5)*Q42))),0)</f>
        <v>2874.8805623654166</v>
      </c>
      <c r="S42" s="30">
        <f>IFERROR(IF(S$37='A2 Intenzita dopravy'!$M$5,'A2 Intenzita dopravy'!$M10,IF(S$37&gt;=MAX($F$68:$L$68),R42/Q42*R42,IF(S$37&lt;'A2 Intenzita dopravy'!$M$5,(INDEX($B$69:$L$136,MATCH('A2 Intenzita dopravy'!$F10&amp;'A2 Intenzita dopravy'!$G10&amp;'A2.1 Intenzita dopravy'!$E$35,$E$69:$E$136,0),MATCH(S$37,$B$68:$L$68,1))/INDEX($B$69:$L$136,MATCH('A2 Intenzita dopravy'!$F10&amp;'A2 Intenzita dopravy'!$G10&amp;'A2.1 Intenzita dopravy'!$E$35,$E$69:$E$136,0),MATCH(S$37,$B$68:$L$68,1)+1))^(1/5)*T42,(INDEX($B$69:$L$136,MATCH('A2 Intenzita dopravy'!$F10&amp;'A2 Intenzita dopravy'!$G10&amp;'A2.1 Intenzita dopravy'!$E$35,$E$69:$E$136,0),MATCH(S$37,$B$68:$L$68,1)+1)/INDEX($B$69:$L$136,MATCH('A2 Intenzita dopravy'!$F10&amp;'A2 Intenzita dopravy'!$G10&amp;'A2.1 Intenzita dopravy'!$E$35,$E$69:$E$136,0),MATCH(S$37,$B$68:$L$68,1)))^(1/5)*R42))),0)</f>
        <v>2896.9976358592085</v>
      </c>
      <c r="T42" s="30">
        <f>IFERROR(IF(T$37='A2 Intenzita dopravy'!$M$5,'A2 Intenzita dopravy'!$M10,IF(T$37&gt;=MAX($F$68:$L$68),S42/R42*S42,IF(T$37&lt;'A2 Intenzita dopravy'!$M$5,(INDEX($B$69:$L$136,MATCH('A2 Intenzita dopravy'!$F10&amp;'A2 Intenzita dopravy'!$G10&amp;'A2.1 Intenzita dopravy'!$E$35,$E$69:$E$136,0),MATCH(T$37,$B$68:$L$68,1))/INDEX($B$69:$L$136,MATCH('A2 Intenzita dopravy'!$F10&amp;'A2 Intenzita dopravy'!$G10&amp;'A2.1 Intenzita dopravy'!$E$35,$E$69:$E$136,0),MATCH(T$37,$B$68:$L$68,1)+1))^(1/5)*U42,(INDEX($B$69:$L$136,MATCH('A2 Intenzita dopravy'!$F10&amp;'A2 Intenzita dopravy'!$G10&amp;'A2.1 Intenzita dopravy'!$E$35,$E$69:$E$136,0),MATCH(T$37,$B$68:$L$68,1)+1)/INDEX($B$69:$L$136,MATCH('A2 Intenzita dopravy'!$F10&amp;'A2 Intenzita dopravy'!$G10&amp;'A2.1 Intenzita dopravy'!$E$35,$E$69:$E$136,0),MATCH(T$37,$B$68:$L$68,1)))^(1/5)*S42))),0)</f>
        <v>2919.2848607486212</v>
      </c>
      <c r="U42" s="30">
        <f>IFERROR(IF(U$37='A2 Intenzita dopravy'!$M$5,'A2 Intenzita dopravy'!$M10,IF(U$37&gt;=MAX($F$68:$L$68),T42/S42*T42,IF(U$37&lt;'A2 Intenzita dopravy'!$M$5,(INDEX($B$69:$L$136,MATCH('A2 Intenzita dopravy'!$F10&amp;'A2 Intenzita dopravy'!$G10&amp;'A2.1 Intenzita dopravy'!$E$35,$E$69:$E$136,0),MATCH(U$37,$B$68:$L$68,1))/INDEX($B$69:$L$136,MATCH('A2 Intenzita dopravy'!$F10&amp;'A2 Intenzita dopravy'!$G10&amp;'A2.1 Intenzita dopravy'!$E$35,$E$69:$E$136,0),MATCH(U$37,$B$68:$L$68,1)+1))^(1/5)*V42,(INDEX($B$69:$L$136,MATCH('A2 Intenzita dopravy'!$F10&amp;'A2 Intenzita dopravy'!$G10&amp;'A2.1 Intenzita dopravy'!$E$35,$E$69:$E$136,0),MATCH(U$37,$B$68:$L$68,1)+1)/INDEX($B$69:$L$136,MATCH('A2 Intenzita dopravy'!$F10&amp;'A2 Intenzita dopravy'!$G10&amp;'A2.1 Intenzita dopravy'!$E$35,$E$69:$E$136,0),MATCH(U$37,$B$68:$L$68,1)))^(1/5)*T42))),0)</f>
        <v>2940.9115578055207</v>
      </c>
      <c r="V42" s="30">
        <f>IFERROR(IF(V$37='A2 Intenzita dopravy'!$M$5,'A2 Intenzita dopravy'!$M10,IF(V$37&gt;=MAX($F$68:$L$68),U42/T42*U42,IF(V$37&lt;'A2 Intenzita dopravy'!$M$5,(INDEX($B$69:$L$136,MATCH('A2 Intenzita dopravy'!$F10&amp;'A2 Intenzita dopravy'!$G10&amp;'A2.1 Intenzita dopravy'!$E$35,$E$69:$E$136,0),MATCH(V$37,$B$68:$L$68,1))/INDEX($B$69:$L$136,MATCH('A2 Intenzita dopravy'!$F10&amp;'A2 Intenzita dopravy'!$G10&amp;'A2.1 Intenzita dopravy'!$E$35,$E$69:$E$136,0),MATCH(V$37,$B$68:$L$68,1)+1))^(1/5)*W42,(INDEX($B$69:$L$136,MATCH('A2 Intenzita dopravy'!$F10&amp;'A2 Intenzita dopravy'!$G10&amp;'A2.1 Intenzita dopravy'!$E$35,$E$69:$E$136,0),MATCH(V$37,$B$68:$L$68,1)+1)/INDEX($B$69:$L$136,MATCH('A2 Intenzita dopravy'!$F10&amp;'A2 Intenzita dopravy'!$G10&amp;'A2.1 Intenzita dopravy'!$E$35,$E$69:$E$136,0),MATCH(V$37,$B$68:$L$68,1)))^(1/5)*U42))),0)</f>
        <v>2962.698470137017</v>
      </c>
      <c r="W42" s="30">
        <f>IFERROR(IF(W$37='A2 Intenzita dopravy'!$M$5,'A2 Intenzita dopravy'!$M10,IF(W$37&gt;=MAX($F$68:$L$68),V42/U42*V42,IF(W$37&lt;'A2 Intenzita dopravy'!$M$5,(INDEX($B$69:$L$136,MATCH('A2 Intenzita dopravy'!$F10&amp;'A2 Intenzita dopravy'!$G10&amp;'A2.1 Intenzita dopravy'!$E$35,$E$69:$E$136,0),MATCH(W$37,$B$68:$L$68,1))/INDEX($B$69:$L$136,MATCH('A2 Intenzita dopravy'!$F10&amp;'A2 Intenzita dopravy'!$G10&amp;'A2.1 Intenzita dopravy'!$E$35,$E$69:$E$136,0),MATCH(W$37,$B$68:$L$68,1)+1))^(1/5)*X42,(INDEX($B$69:$L$136,MATCH('A2 Intenzita dopravy'!$F10&amp;'A2 Intenzita dopravy'!$G10&amp;'A2.1 Intenzita dopravy'!$E$35,$E$69:$E$136,0),MATCH(W$37,$B$68:$L$68,1)+1)/INDEX($B$69:$L$136,MATCH('A2 Intenzita dopravy'!$F10&amp;'A2 Intenzita dopravy'!$G10&amp;'A2.1 Intenzita dopravy'!$E$35,$E$69:$E$136,0),MATCH(W$37,$B$68:$L$68,1)))^(1/5)*V42))),0)</f>
        <v>2984.6467846527034</v>
      </c>
      <c r="X42" s="30">
        <f>IFERROR(IF(X$37='A2 Intenzita dopravy'!$M$5,'A2 Intenzita dopravy'!$M10,IF(X$37&gt;=MAX($F$68:$L$68),W42/V42*W42,IF(X$37&lt;'A2 Intenzita dopravy'!$M$5,(INDEX($B$69:$L$136,MATCH('A2 Intenzita dopravy'!$F10&amp;'A2 Intenzita dopravy'!$G10&amp;'A2.1 Intenzita dopravy'!$E$35,$E$69:$E$136,0),MATCH(X$37,$B$68:$L$68,1))/INDEX($B$69:$L$136,MATCH('A2 Intenzita dopravy'!$F10&amp;'A2 Intenzita dopravy'!$G10&amp;'A2.1 Intenzita dopravy'!$E$35,$E$69:$E$136,0),MATCH(X$37,$B$68:$L$68,1)+1))^(1/5)*Y42,(INDEX($B$69:$L$136,MATCH('A2 Intenzita dopravy'!$F10&amp;'A2 Intenzita dopravy'!$G10&amp;'A2.1 Intenzita dopravy'!$E$35,$E$69:$E$136,0),MATCH(X$37,$B$68:$L$68,1)+1)/INDEX($B$69:$L$136,MATCH('A2 Intenzita dopravy'!$F10&amp;'A2 Intenzita dopravy'!$G10&amp;'A2.1 Intenzita dopravy'!$E$35,$E$69:$E$136,0),MATCH(X$37,$B$68:$L$68,1)))^(1/5)*W42))),0)</f>
        <v>3006.7576970550581</v>
      </c>
      <c r="Y42" s="30">
        <f>IFERROR(IF(Y$37='A2 Intenzita dopravy'!$M$5,'A2 Intenzita dopravy'!$M10,IF(Y$37&gt;=MAX($F$68:$L$68),X42/W42*X42,IF(Y$37&lt;'A2 Intenzita dopravy'!$M$5,(INDEX($B$69:$L$136,MATCH('A2 Intenzita dopravy'!$F10&amp;'A2 Intenzita dopravy'!$G10&amp;'A2.1 Intenzita dopravy'!$E$35,$E$69:$E$136,0),MATCH(Y$37,$B$68:$L$68,1))/INDEX($B$69:$L$136,MATCH('A2 Intenzita dopravy'!$F10&amp;'A2 Intenzita dopravy'!$G10&amp;'A2.1 Intenzita dopravy'!$E$35,$E$69:$E$136,0),MATCH(Y$37,$B$68:$L$68,1)+1))^(1/5)*Z42,(INDEX($B$69:$L$136,MATCH('A2 Intenzita dopravy'!$F10&amp;'A2 Intenzita dopravy'!$G10&amp;'A2.1 Intenzita dopravy'!$E$35,$E$69:$E$136,0),MATCH(Y$37,$B$68:$L$68,1)+1)/INDEX($B$69:$L$136,MATCH('A2 Intenzita dopravy'!$F10&amp;'A2 Intenzita dopravy'!$G10&amp;'A2.1 Intenzita dopravy'!$E$35,$E$69:$E$136,0),MATCH(Y$37,$B$68:$L$68,1)))^(1/5)*X42))),0)</f>
        <v>3029.0324119045831</v>
      </c>
      <c r="Z42" s="30">
        <f>IFERROR(IF(Z$37='A2 Intenzita dopravy'!$M$5,'A2 Intenzita dopravy'!$M10,IF(Z$37&gt;=MAX($F$68:$L$68),Y42/X42*Y42,IF(Z$37&lt;'A2 Intenzita dopravy'!$M$5,(INDEX($B$69:$L$136,MATCH('A2 Intenzita dopravy'!$F10&amp;'A2 Intenzita dopravy'!$G10&amp;'A2.1 Intenzita dopravy'!$E$35,$E$69:$E$136,0),MATCH(Z$37,$B$68:$L$68,1))/INDEX($B$69:$L$136,MATCH('A2 Intenzita dopravy'!$F10&amp;'A2 Intenzita dopravy'!$G10&amp;'A2.1 Intenzita dopravy'!$E$35,$E$69:$E$136,0),MATCH(Z$37,$B$68:$L$68,1)+1))^(1/5)*AA42,(INDEX($B$69:$L$136,MATCH('A2 Intenzita dopravy'!$F10&amp;'A2 Intenzita dopravy'!$G10&amp;'A2.1 Intenzita dopravy'!$E$35,$E$69:$E$136,0),MATCH(Z$37,$B$68:$L$68,1)+1)/INDEX($B$69:$L$136,MATCH('A2 Intenzita dopravy'!$F10&amp;'A2 Intenzita dopravy'!$G10&amp;'A2.1 Intenzita dopravy'!$E$35,$E$69:$E$136,0),MATCH(Z$37,$B$68:$L$68,1)))^(1/5)*Y42))),0)</f>
        <v>3051.4721426854262</v>
      </c>
      <c r="AA42" s="30">
        <f>IFERROR(IF(AA$37='A2 Intenzita dopravy'!$M$5,'A2 Intenzita dopravy'!$M10,IF(AA$37&gt;=MAX($F$68:$L$68),Z42/Y42*Z42,IF(AA$37&lt;'A2 Intenzita dopravy'!$M$5,(INDEX($B$69:$L$136,MATCH('A2 Intenzita dopravy'!$F10&amp;'A2 Intenzita dopravy'!$G10&amp;'A2.1 Intenzita dopravy'!$E$35,$E$69:$E$136,0),MATCH(AA$37,$B$68:$L$68,1))/INDEX($B$69:$L$136,MATCH('A2 Intenzita dopravy'!$F10&amp;'A2 Intenzita dopravy'!$G10&amp;'A2.1 Intenzita dopravy'!$E$35,$E$69:$E$136,0),MATCH(AA$37,$B$68:$L$68,1)+1))^(1/5)*AB42,(INDEX($B$69:$L$136,MATCH('A2 Intenzita dopravy'!$F10&amp;'A2 Intenzita dopravy'!$G10&amp;'A2.1 Intenzita dopravy'!$E$35,$E$69:$E$136,0),MATCH(AA$37,$B$68:$L$68,1)+1)/INDEX($B$69:$L$136,MATCH('A2 Intenzita dopravy'!$F10&amp;'A2 Intenzita dopravy'!$G10&amp;'A2.1 Intenzita dopravy'!$E$35,$E$69:$E$136,0),MATCH(AA$37,$B$68:$L$68,1)))^(1/5)*Z42))),0)</f>
        <v>3074.0781118714899</v>
      </c>
      <c r="AB42" s="30">
        <f>IFERROR(IF(AB$37='A2 Intenzita dopravy'!$M$5,'A2 Intenzita dopravy'!$M10,IF(AB$37&gt;=MAX($F$68:$L$68),AA42/Z42*AA42,IF(AB$37&lt;'A2 Intenzita dopravy'!$M$5,(INDEX($B$69:$L$136,MATCH('A2 Intenzita dopravy'!$F10&amp;'A2 Intenzita dopravy'!$G10&amp;'A2.1 Intenzita dopravy'!$E$35,$E$69:$E$136,0),MATCH(AB$37,$B$68:$L$68,1))/INDEX($B$69:$L$136,MATCH('A2 Intenzita dopravy'!$F10&amp;'A2 Intenzita dopravy'!$G10&amp;'A2.1 Intenzita dopravy'!$E$35,$E$69:$E$136,0),MATCH(AB$37,$B$68:$L$68,1)+1))^(1/5)*AC42,(INDEX($B$69:$L$136,MATCH('A2 Intenzita dopravy'!$F10&amp;'A2 Intenzita dopravy'!$G10&amp;'A2.1 Intenzita dopravy'!$E$35,$E$69:$E$136,0),MATCH(AB$37,$B$68:$L$68,1)+1)/INDEX($B$69:$L$136,MATCH('A2 Intenzita dopravy'!$F10&amp;'A2 Intenzita dopravy'!$G10&amp;'A2.1 Intenzita dopravy'!$E$35,$E$69:$E$136,0),MATCH(AB$37,$B$68:$L$68,1)))^(1/5)*AA42))),0)</f>
        <v>3096.8515509930294</v>
      </c>
      <c r="AC42" s="30">
        <f>IFERROR(IF(AC$37='A2 Intenzita dopravy'!$M$5,'A2 Intenzita dopravy'!$M10,IF(AC$37&gt;=MAX($F$68:$L$68),AB42/AA42*AB42,IF(AC$37&lt;'A2 Intenzita dopravy'!$M$5,(INDEX($B$69:$L$136,MATCH('A2 Intenzita dopravy'!$F10&amp;'A2 Intenzita dopravy'!$G10&amp;'A2.1 Intenzita dopravy'!$E$35,$E$69:$E$136,0),MATCH(AC$37,$B$68:$L$68,1))/INDEX($B$69:$L$136,MATCH('A2 Intenzita dopravy'!$F10&amp;'A2 Intenzita dopravy'!$G10&amp;'A2.1 Intenzita dopravy'!$E$35,$E$69:$E$136,0),MATCH(AC$37,$B$68:$L$68,1)+1))^(1/5)*AD42,(INDEX($B$69:$L$136,MATCH('A2 Intenzita dopravy'!$F10&amp;'A2 Intenzita dopravy'!$G10&amp;'A2.1 Intenzita dopravy'!$E$35,$E$69:$E$136,0),MATCH(AC$37,$B$68:$L$68,1)+1)/INDEX($B$69:$L$136,MATCH('A2 Intenzita dopravy'!$F10&amp;'A2 Intenzita dopravy'!$G10&amp;'A2.1 Intenzita dopravy'!$E$35,$E$69:$E$136,0),MATCH(AC$37,$B$68:$L$68,1)))^(1/5)*AB42))),0)</f>
        <v>3119.7937007037435</v>
      </c>
      <c r="AD42" s="30">
        <f>IFERROR(IF(AD$37='A2 Intenzita dopravy'!$M$5,'A2 Intenzita dopravy'!$M10,IF(AD$37&gt;=MAX($F$68:$L$68),AC42/AB42*AC42,IF(AD$37&lt;'A2 Intenzita dopravy'!$M$5,(INDEX($B$69:$L$136,MATCH('A2 Intenzita dopravy'!$F10&amp;'A2 Intenzita dopravy'!$G10&amp;'A2.1 Intenzita dopravy'!$E$35,$E$69:$E$136,0),MATCH(AD$37,$B$68:$L$68,1))/INDEX($B$69:$L$136,MATCH('A2 Intenzita dopravy'!$F10&amp;'A2 Intenzita dopravy'!$G10&amp;'A2.1 Intenzita dopravy'!$E$35,$E$69:$E$136,0),MATCH(AD$37,$B$68:$L$68,1)+1))^(1/5)*AE42,(INDEX($B$69:$L$136,MATCH('A2 Intenzita dopravy'!$F10&amp;'A2 Intenzita dopravy'!$G10&amp;'A2.1 Intenzita dopravy'!$E$35,$E$69:$E$136,0),MATCH(AD$37,$B$68:$L$68,1)+1)/INDEX($B$69:$L$136,MATCH('A2 Intenzita dopravy'!$F10&amp;'A2 Intenzita dopravy'!$G10&amp;'A2.1 Intenzita dopravy'!$E$35,$E$69:$E$136,0),MATCH(AD$37,$B$68:$L$68,1)))^(1/5)*AC42))),0)</f>
        <v>3142.9058108483632</v>
      </c>
      <c r="AE42" s="30">
        <f>IFERROR(IF(AE$37='A2 Intenzita dopravy'!$M$5,'A2 Intenzita dopravy'!$M10,IF(AE$37&gt;=MAX($F$68:$L$68),AD42/AC42*AD42,IF(AE$37&lt;'A2 Intenzita dopravy'!$M$5,(INDEX($B$69:$L$136,MATCH('A2 Intenzita dopravy'!$F10&amp;'A2 Intenzita dopravy'!$G10&amp;'A2.1 Intenzita dopravy'!$E$35,$E$69:$E$136,0),MATCH(AE$37,$B$68:$L$68,1))/INDEX($B$69:$L$136,MATCH('A2 Intenzita dopravy'!$F10&amp;'A2 Intenzita dopravy'!$G10&amp;'A2.1 Intenzita dopravy'!$E$35,$E$69:$E$136,0),MATCH(AE$37,$B$68:$L$68,1)+1))^(1/5)*AF42,(INDEX($B$69:$L$136,MATCH('A2 Intenzita dopravy'!$F10&amp;'A2 Intenzita dopravy'!$G10&amp;'A2.1 Intenzita dopravy'!$E$35,$E$69:$E$136,0),MATCH(AE$37,$B$68:$L$68,1)+1)/INDEX($B$69:$L$136,MATCH('A2 Intenzita dopravy'!$F10&amp;'A2 Intenzita dopravy'!$G10&amp;'A2.1 Intenzita dopravy'!$E$35,$E$69:$E$136,0),MATCH(AE$37,$B$68:$L$68,1)))^(1/5)*AD42))),0)</f>
        <v>3166.189140530742</v>
      </c>
      <c r="AF42" s="30">
        <f>IFERROR(IF(AF$37='A2 Intenzita dopravy'!$M$5,'A2 Intenzita dopravy'!$M10,IF(AF$37&gt;=MAX($F$68:$L$68),AE42/AD42*AE42,IF(AF$37&lt;'A2 Intenzita dopravy'!$M$5,(INDEX($B$69:$L$136,MATCH('A2 Intenzita dopravy'!$F10&amp;'A2 Intenzita dopravy'!$G10&amp;'A2.1 Intenzita dopravy'!$E$35,$E$69:$E$136,0),MATCH(AF$37,$B$68:$L$68,1))/INDEX($B$69:$L$136,MATCH('A2 Intenzita dopravy'!$F10&amp;'A2 Intenzita dopravy'!$G10&amp;'A2.1 Intenzita dopravy'!$E$35,$E$69:$E$136,0),MATCH(AF$37,$B$68:$L$68,1)+1))^(1/5)*AG42,(INDEX($B$69:$L$136,MATCH('A2 Intenzita dopravy'!$F10&amp;'A2 Intenzita dopravy'!$G10&amp;'A2.1 Intenzita dopravy'!$E$35,$E$69:$E$136,0),MATCH(AF$37,$B$68:$L$68,1)+1)/INDEX($B$69:$L$136,MATCH('A2 Intenzita dopravy'!$F10&amp;'A2 Intenzita dopravy'!$G10&amp;'A2.1 Intenzita dopravy'!$E$35,$E$69:$E$136,0),MATCH(AF$37,$B$68:$L$68,1)))^(1/5)*AE42))),0)</f>
        <v>3189.6449581824472</v>
      </c>
      <c r="AG42" s="30">
        <f>IFERROR(IF(AG$37='A2 Intenzita dopravy'!$M$5,'A2 Intenzita dopravy'!$M10,IF(AG$37&gt;=MAX($F$68:$L$68),AF42/AE42*AF42,IF(AG$37&lt;'A2 Intenzita dopravy'!$M$5,(INDEX($B$69:$L$136,MATCH('A2 Intenzita dopravy'!$F10&amp;'A2 Intenzita dopravy'!$G10&amp;'A2.1 Intenzita dopravy'!$E$35,$E$69:$E$136,0),MATCH(AG$37,$B$68:$L$68,1))/INDEX($B$69:$L$136,MATCH('A2 Intenzita dopravy'!$F10&amp;'A2 Intenzita dopravy'!$G10&amp;'A2.1 Intenzita dopravy'!$E$35,$E$69:$E$136,0),MATCH(AG$37,$B$68:$L$68,1)+1))^(1/5)*AH42,(INDEX($B$69:$L$136,MATCH('A2 Intenzita dopravy'!$F10&amp;'A2 Intenzita dopravy'!$G10&amp;'A2.1 Intenzita dopravy'!$E$35,$E$69:$E$136,0),MATCH(AG$37,$B$68:$L$68,1)+1)/INDEX($B$69:$L$136,MATCH('A2 Intenzita dopravy'!$F10&amp;'A2 Intenzita dopravy'!$G10&amp;'A2.1 Intenzita dopravy'!$E$35,$E$69:$E$136,0),MATCH(AG$37,$B$68:$L$68,1)))^(1/5)*AF42))),0)</f>
        <v>3213.2745416318639</v>
      </c>
      <c r="AH42" s="30">
        <f>IFERROR(IF(AH$37='A2 Intenzita dopravy'!$M$5,'A2 Intenzita dopravy'!$M10,IF(AH$37&gt;=MAX($F$68:$L$68),AG42/AF42*AG42,IF(AH$37&lt;'A2 Intenzita dopravy'!$M$5,(INDEX($B$69:$L$136,MATCH('A2 Intenzita dopravy'!$F10&amp;'A2 Intenzita dopravy'!$G10&amp;'A2.1 Intenzita dopravy'!$E$35,$E$69:$E$136,0),MATCH(AH$37,$B$68:$L$68,1))/INDEX($B$69:$L$136,MATCH('A2 Intenzita dopravy'!$F10&amp;'A2 Intenzita dopravy'!$G10&amp;'A2.1 Intenzita dopravy'!$E$35,$E$69:$E$136,0),MATCH(AH$37,$B$68:$L$68,1)+1))^(1/5)*AI42,(INDEX($B$69:$L$136,MATCH('A2 Intenzita dopravy'!$F10&amp;'A2 Intenzita dopravy'!$G10&amp;'A2.1 Intenzita dopravy'!$E$35,$E$69:$E$136,0),MATCH(AH$37,$B$68:$L$68,1)+1)/INDEX($B$69:$L$136,MATCH('A2 Intenzita dopravy'!$F10&amp;'A2 Intenzita dopravy'!$G10&amp;'A2.1 Intenzita dopravy'!$E$35,$E$69:$E$136,0),MATCH(AH$37,$B$68:$L$68,1)))^(1/5)*AG42))),0)</f>
        <v>3237.0791781738076</v>
      </c>
      <c r="AI42" s="30">
        <f>IFERROR(IF(AI$37='A2 Intenzita dopravy'!$M$5,'A2 Intenzita dopravy'!$M10,IF(AI$37&gt;=MAX($F$68:$L$68),AH42/AG42*AH42,IF(AI$37&lt;'A2 Intenzita dopravy'!$M$5,(INDEX($B$69:$L$136,MATCH('A2 Intenzita dopravy'!$F10&amp;'A2 Intenzita dopravy'!$G10&amp;'A2.1 Intenzita dopravy'!$E$35,$E$69:$E$136,0),MATCH(AI$37,$B$68:$L$68,1))/INDEX($B$69:$L$136,MATCH('A2 Intenzita dopravy'!$F10&amp;'A2 Intenzita dopravy'!$G10&amp;'A2.1 Intenzita dopravy'!$E$35,$E$69:$E$136,0),MATCH(AI$37,$B$68:$L$68,1)+1))^(1/5)*AJ42,(INDEX($B$69:$L$136,MATCH('A2 Intenzita dopravy'!$F10&amp;'A2 Intenzita dopravy'!$G10&amp;'A2.1 Intenzita dopravy'!$E$35,$E$69:$E$136,0),MATCH(AI$37,$B$68:$L$68,1)+1)/INDEX($B$69:$L$136,MATCH('A2 Intenzita dopravy'!$F10&amp;'A2 Intenzita dopravy'!$G10&amp;'A2.1 Intenzita dopravy'!$E$35,$E$69:$E$136,0),MATCH(AI$37,$B$68:$L$68,1)))^(1/5)*AH42))),0)</f>
        <v>3261.0601646396535</v>
      </c>
      <c r="AJ42" s="30">
        <f>IFERROR(IF(AJ$37='A2 Intenzita dopravy'!$M$5,'A2 Intenzita dopravy'!$M10,IF(AJ$37&gt;=MAX($F$68:$L$68),AI42/AH42*AI42,IF(AJ$37&lt;'A2 Intenzita dopravy'!$M$5,(INDEX($B$69:$L$136,MATCH('A2 Intenzita dopravy'!$F10&amp;'A2 Intenzita dopravy'!$G10&amp;'A2.1 Intenzita dopravy'!$E$35,$E$69:$E$136,0),MATCH(AJ$37,$B$68:$L$68,1))/INDEX($B$69:$L$136,MATCH('A2 Intenzita dopravy'!$F10&amp;'A2 Intenzita dopravy'!$G10&amp;'A2.1 Intenzita dopravy'!$E$35,$E$69:$E$136,0),MATCH(AJ$37,$B$68:$L$68,1)+1))^(1/5)*AK42,(INDEX($B$69:$L$136,MATCH('A2 Intenzita dopravy'!$F10&amp;'A2 Intenzita dopravy'!$G10&amp;'A2.1 Intenzita dopravy'!$E$35,$E$69:$E$136,0),MATCH(AJ$37,$B$68:$L$68,1)+1)/INDEX($B$69:$L$136,MATCH('A2 Intenzita dopravy'!$F10&amp;'A2 Intenzita dopravy'!$G10&amp;'A2.1 Intenzita dopravy'!$E$35,$E$69:$E$136,0),MATCH(AJ$37,$B$68:$L$68,1)))^(1/5)*AI42))),0)</f>
        <v>3285.2188074679862</v>
      </c>
      <c r="AK42" s="30">
        <f>IFERROR(IF(AK$37='A2 Intenzita dopravy'!$M$5,'A2 Intenzita dopravy'!$M10,IF(AK$37&gt;=MAX($F$68:$L$68),AJ42/AI42*AJ42,IF(AK$37&lt;'A2 Intenzita dopravy'!$M$5,(INDEX($B$69:$L$136,MATCH('A2 Intenzita dopravy'!$F10&amp;'A2 Intenzita dopravy'!$G10&amp;'A2.1 Intenzita dopravy'!$E$35,$E$69:$E$136,0),MATCH(AK$37,$B$68:$L$68,1))/INDEX($B$69:$L$136,MATCH('A2 Intenzita dopravy'!$F10&amp;'A2 Intenzita dopravy'!$G10&amp;'A2.1 Intenzita dopravy'!$E$35,$E$69:$E$136,0),MATCH(AK$37,$B$68:$L$68,1)+1))^(1/5)*AL42,(INDEX($B$69:$L$136,MATCH('A2 Intenzita dopravy'!$F10&amp;'A2 Intenzita dopravy'!$G10&amp;'A2.1 Intenzita dopravy'!$E$35,$E$69:$E$136,0),MATCH(AK$37,$B$68:$L$68,1)+1)/INDEX($B$69:$L$136,MATCH('A2 Intenzita dopravy'!$F10&amp;'A2 Intenzita dopravy'!$G10&amp;'A2.1 Intenzita dopravy'!$E$35,$E$69:$E$136,0),MATCH(AK$37,$B$68:$L$68,1)))^(1/5)*AJ42))),0)</f>
        <v>3309.5564227757704</v>
      </c>
      <c r="AL42" s="30">
        <f>IFERROR(IF(AL$37='A2 Intenzita dopravy'!$M$5,'A2 Intenzita dopravy'!$M10,IF(AL$37&gt;=MAX($F$68:$L$68),AK42/AJ42*AK42,IF(AL$37&lt;'A2 Intenzita dopravy'!$M$5,(INDEX($B$69:$L$136,MATCH('A2 Intenzita dopravy'!$F10&amp;'A2 Intenzita dopravy'!$G10&amp;'A2.1 Intenzita dopravy'!$E$35,$E$69:$E$136,0),MATCH(AL$37,$B$68:$L$68,1))/INDEX($B$69:$L$136,MATCH('A2 Intenzita dopravy'!$F10&amp;'A2 Intenzita dopravy'!$G10&amp;'A2.1 Intenzita dopravy'!$E$35,$E$69:$E$136,0),MATCH(AL$37,$B$68:$L$68,1)+1))^(1/5)*AM42,(INDEX($B$69:$L$136,MATCH('A2 Intenzita dopravy'!$F10&amp;'A2 Intenzita dopravy'!$G10&amp;'A2.1 Intenzita dopravy'!$E$35,$E$69:$E$136,0),MATCH(AL$37,$B$68:$L$68,1)+1)/INDEX($B$69:$L$136,MATCH('A2 Intenzita dopravy'!$F10&amp;'A2 Intenzita dopravy'!$G10&amp;'A2.1 Intenzita dopravy'!$E$35,$E$69:$E$136,0),MATCH(AL$37,$B$68:$L$68,1)))^(1/5)*AK42))),0)</f>
        <v>3334.0743364300524</v>
      </c>
      <c r="AM42" s="30">
        <f>IFERROR(IF(AM$37='A2 Intenzita dopravy'!$M$5,'A2 Intenzita dopravy'!$M10,IF(AM$37&gt;=MAX($F$68:$L$68),AL42/AK42*AL42,IF(AM$37&lt;'A2 Intenzita dopravy'!$M$5,(INDEX($B$69:$L$136,MATCH('A2 Intenzita dopravy'!$F10&amp;'A2 Intenzita dopravy'!$G10&amp;'A2.1 Intenzita dopravy'!$E$35,$E$69:$E$136,0),MATCH(AM$37,$B$68:$L$68,1))/INDEX($B$69:$L$136,MATCH('A2 Intenzita dopravy'!$F10&amp;'A2 Intenzita dopravy'!$G10&amp;'A2.1 Intenzita dopravy'!$E$35,$E$69:$E$136,0),MATCH(AM$37,$B$68:$L$68,1)+1))^(1/5)*AN42,(INDEX($B$69:$L$136,MATCH('A2 Intenzita dopravy'!$F10&amp;'A2 Intenzita dopravy'!$G10&amp;'A2.1 Intenzita dopravy'!$E$35,$E$69:$E$136,0),MATCH(AM$37,$B$68:$L$68,1)+1)/INDEX($B$69:$L$136,MATCH('A2 Intenzita dopravy'!$F10&amp;'A2 Intenzita dopravy'!$G10&amp;'A2.1 Intenzita dopravy'!$E$35,$E$69:$E$136,0),MATCH(AM$37,$B$68:$L$68,1)))^(1/5)*AL42))),0)</f>
        <v>3358.7738841201895</v>
      </c>
      <c r="AN42" s="30">
        <f>IFERROR(IF(AN$37='A2 Intenzita dopravy'!$M$5,'A2 Intenzita dopravy'!$M10,IF(AN$37&gt;=MAX($F$68:$L$68),AM42/AL42*AM42,IF(AN$37&lt;'A2 Intenzita dopravy'!$M$5,(INDEX($B$69:$L$136,MATCH('A2 Intenzita dopravy'!$F10&amp;'A2 Intenzita dopravy'!$G10&amp;'A2.1 Intenzita dopravy'!$E$35,$E$69:$E$136,0),MATCH(AN$37,$B$68:$L$68,1))/INDEX($B$69:$L$136,MATCH('A2 Intenzita dopravy'!$F10&amp;'A2 Intenzita dopravy'!$G10&amp;'A2.1 Intenzita dopravy'!$E$35,$E$69:$E$136,0),MATCH(AN$37,$B$68:$L$68,1)+1))^(1/5)*AO42,(INDEX($B$69:$L$136,MATCH('A2 Intenzita dopravy'!$F10&amp;'A2 Intenzita dopravy'!$G10&amp;'A2.1 Intenzita dopravy'!$E$35,$E$69:$E$136,0),MATCH(AN$37,$B$68:$L$68,1)+1)/INDEX($B$69:$L$136,MATCH('A2 Intenzita dopravy'!$F10&amp;'A2 Intenzita dopravy'!$G10&amp;'A2.1 Intenzita dopravy'!$E$35,$E$69:$E$136,0),MATCH(AN$37,$B$68:$L$68,1)))^(1/5)*AM42))),0)</f>
        <v>3383.6564114306161</v>
      </c>
      <c r="AO42" s="30">
        <f>IFERROR(IF(AO$37='A2 Intenzita dopravy'!$M$5,'A2 Intenzita dopravy'!$M10,IF(AO$37&gt;=MAX($F$68:$L$68),AN42/AM42*AN42,IF(AO$37&lt;'A2 Intenzita dopravy'!$M$5,(INDEX($B$69:$L$136,MATCH('A2 Intenzita dopravy'!$F10&amp;'A2 Intenzita dopravy'!$G10&amp;'A2.1 Intenzita dopravy'!$E$35,$E$69:$E$136,0),MATCH(AO$37,$B$68:$L$68,1))/INDEX($B$69:$L$136,MATCH('A2 Intenzita dopravy'!$F10&amp;'A2 Intenzita dopravy'!$G10&amp;'A2.1 Intenzita dopravy'!$E$35,$E$69:$E$136,0),MATCH(AO$37,$B$68:$L$68,1)+1))^(1/5)*AP42,(INDEX($B$69:$L$136,MATCH('A2 Intenzita dopravy'!$F10&amp;'A2 Intenzita dopravy'!$G10&amp;'A2.1 Intenzita dopravy'!$E$35,$E$69:$E$136,0),MATCH(AO$37,$B$68:$L$68,1)+1)/INDEX($B$69:$L$136,MATCH('A2 Intenzita dopravy'!$F10&amp;'A2 Intenzita dopravy'!$G10&amp;'A2.1 Intenzita dopravy'!$E$35,$E$69:$E$136,0),MATCH(AO$37,$B$68:$L$68,1)))^(1/5)*AN42))),0)</f>
        <v>3408.7232739141491</v>
      </c>
      <c r="AP42" s="30">
        <f>IFERROR(IF(AP$37='A2 Intenzita dopravy'!$M$5,'A2 Intenzita dopravy'!$M10,IF(AP$37&gt;=MAX($F$68:$L$68),AO42/AN42*AO42,IF(AP$37&lt;'A2 Intenzita dopravy'!$M$5,(INDEX($B$69:$L$136,MATCH('A2 Intenzita dopravy'!$F10&amp;'A2 Intenzita dopravy'!$G10&amp;'A2.1 Intenzita dopravy'!$E$35,$E$69:$E$136,0),MATCH(AP$37,$B$68:$L$68,1))/INDEX($B$69:$L$136,MATCH('A2 Intenzita dopravy'!$F10&amp;'A2 Intenzita dopravy'!$G10&amp;'A2.1 Intenzita dopravy'!$E$35,$E$69:$E$136,0),MATCH(AP$37,$B$68:$L$68,1)+1))^(1/5)*AQ42,(INDEX($B$69:$L$136,MATCH('A2 Intenzita dopravy'!$F10&amp;'A2 Intenzita dopravy'!$G10&amp;'A2.1 Intenzita dopravy'!$E$35,$E$69:$E$136,0),MATCH(AP$37,$B$68:$L$68,1)+1)/INDEX($B$69:$L$136,MATCH('A2 Intenzita dopravy'!$F10&amp;'A2 Intenzita dopravy'!$G10&amp;'A2.1 Intenzita dopravy'!$E$35,$E$69:$E$136,0),MATCH(AP$37,$B$68:$L$68,1)))^(1/5)*AO42))),0)</f>
        <v>3433.9758371658349</v>
      </c>
      <c r="AQ42" s="30">
        <f>IFERROR(IF(AQ$37='A2 Intenzita dopravy'!$M$5,'A2 Intenzita dopravy'!$M10,IF(AQ$37&gt;=MAX($F$68:$L$68),AP42/AO42*AP42,IF(AQ$37&lt;'A2 Intenzita dopravy'!$M$5,(INDEX($B$69:$L$136,MATCH('A2 Intenzita dopravy'!$F10&amp;'A2 Intenzita dopravy'!$G10&amp;'A2.1 Intenzita dopravy'!$E$35,$E$69:$E$136,0),MATCH(AQ$37,$B$68:$L$68,1))/INDEX($B$69:$L$136,MATCH('A2 Intenzita dopravy'!$F10&amp;'A2 Intenzita dopravy'!$G10&amp;'A2.1 Intenzita dopravy'!$E$35,$E$69:$E$136,0),MATCH(AQ$37,$B$68:$L$68,1)+1))^(1/5)*AR42,(INDEX($B$69:$L$136,MATCH('A2 Intenzita dopravy'!$F10&amp;'A2 Intenzita dopravy'!$G10&amp;'A2.1 Intenzita dopravy'!$E$35,$E$69:$E$136,0),MATCH(AQ$37,$B$68:$L$68,1)+1)/INDEX($B$69:$L$136,MATCH('A2 Intenzita dopravy'!$F10&amp;'A2 Intenzita dopravy'!$G10&amp;'A2.1 Intenzita dopravy'!$E$35,$E$69:$E$136,0),MATCH(AQ$37,$B$68:$L$68,1)))^(1/5)*AP42))),0)</f>
        <v>3459.4154768973458</v>
      </c>
      <c r="AR42" s="30">
        <f>IFERROR(IF(AR$37='A2 Intenzita dopravy'!$M$5,'A2 Intenzita dopravy'!$M10,IF(AR$37&gt;=MAX($F$68:$L$68),AQ42/AP42*AQ42,IF(AR$37&lt;'A2 Intenzita dopravy'!$M$5,(INDEX($B$69:$L$136,MATCH('A2 Intenzita dopravy'!$F10&amp;'A2 Intenzita dopravy'!$G10&amp;'A2.1 Intenzita dopravy'!$E$35,$E$69:$E$136,0),MATCH(AR$37,$B$68:$L$68,1))/INDEX($B$69:$L$136,MATCH('A2 Intenzita dopravy'!$F10&amp;'A2 Intenzita dopravy'!$G10&amp;'A2.1 Intenzita dopravy'!$E$35,$E$69:$E$136,0),MATCH(AR$37,$B$68:$L$68,1)+1))^(1/5)*AS42,(INDEX($B$69:$L$136,MATCH('A2 Intenzita dopravy'!$F10&amp;'A2 Intenzita dopravy'!$G10&amp;'A2.1 Intenzita dopravy'!$E$35,$E$69:$E$136,0),MATCH(AR$37,$B$68:$L$68,1)+1)/INDEX($B$69:$L$136,MATCH('A2 Intenzita dopravy'!$F10&amp;'A2 Intenzita dopravy'!$G10&amp;'A2.1 Intenzita dopravy'!$E$35,$E$69:$E$136,0),MATCH(AR$37,$B$68:$L$68,1)))^(1/5)*AQ42))),0)</f>
        <v>3485.0435790119241</v>
      </c>
      <c r="AS42" s="30">
        <f>IFERROR(IF(AS$37='A2 Intenzita dopravy'!$M$5,'A2 Intenzita dopravy'!$M10,IF(AS$37&gt;=MAX($F$68:$L$68),AR42/AQ42*AR42,IF(AS$37&lt;'A2 Intenzita dopravy'!$M$5,(INDEX($B$69:$L$136,MATCH('A2 Intenzita dopravy'!$F10&amp;'A2 Intenzita dopravy'!$G10&amp;'A2.1 Intenzita dopravy'!$E$35,$E$69:$E$136,0),MATCH(AS$37,$B$68:$L$68,1))/INDEX($B$69:$L$136,MATCH('A2 Intenzita dopravy'!$F10&amp;'A2 Intenzita dopravy'!$G10&amp;'A2.1 Intenzita dopravy'!$E$35,$E$69:$E$136,0),MATCH(AS$37,$B$68:$L$68,1)+1))^(1/5)*AT42,(INDEX($B$69:$L$136,MATCH('A2 Intenzita dopravy'!$F10&amp;'A2 Intenzita dopravy'!$G10&amp;'A2.1 Intenzita dopravy'!$E$35,$E$69:$E$136,0),MATCH(AS$37,$B$68:$L$68,1)+1)/INDEX($B$69:$L$136,MATCH('A2 Intenzita dopravy'!$F10&amp;'A2 Intenzita dopravy'!$G10&amp;'A2.1 Intenzita dopravy'!$E$35,$E$69:$E$136,0),MATCH(AS$37,$B$68:$L$68,1)))^(1/5)*AR42))),0)</f>
        <v>3510.8615396798855</v>
      </c>
      <c r="AT42" s="30">
        <f>IFERROR(IF(AT$37='A2 Intenzita dopravy'!$M$5,'A2 Intenzita dopravy'!$M10,IF(AT$37&gt;=MAX($F$68:$L$68),AS42/AR42*AS42,IF(AT$37&lt;'A2 Intenzita dopravy'!$M$5,(INDEX($B$69:$L$136,MATCH('A2 Intenzita dopravy'!$F10&amp;'A2 Intenzita dopravy'!$G10&amp;'A2.1 Intenzita dopravy'!$E$35,$E$69:$E$136,0),MATCH(AT$37,$B$68:$L$68,1))/INDEX($B$69:$L$136,MATCH('A2 Intenzita dopravy'!$F10&amp;'A2 Intenzita dopravy'!$G10&amp;'A2.1 Intenzita dopravy'!$E$35,$E$69:$E$136,0),MATCH(AT$37,$B$68:$L$68,1)+1))^(1/5)*AU42,(INDEX($B$69:$L$136,MATCH('A2 Intenzita dopravy'!$F10&amp;'A2 Intenzita dopravy'!$G10&amp;'A2.1 Intenzita dopravy'!$E$35,$E$69:$E$136,0),MATCH(AT$37,$B$68:$L$68,1)+1)/INDEX($B$69:$L$136,MATCH('A2 Intenzita dopravy'!$F10&amp;'A2 Intenzita dopravy'!$G10&amp;'A2.1 Intenzita dopravy'!$E$35,$E$69:$E$136,0),MATCH(AT$37,$B$68:$L$68,1)))^(1/5)*AS42))),0)</f>
        <v>3536.8707654146792</v>
      </c>
      <c r="AU42" s="30">
        <f>IFERROR(IF(AU$37='A2 Intenzita dopravy'!$M$5,'A2 Intenzita dopravy'!$M10,IF(AU$37&gt;=MAX($F$68:$L$68),AT42/AS42*AT42,IF(AU$37&lt;'A2 Intenzita dopravy'!$M$5,(INDEX($B$69:$L$136,MATCH('A2 Intenzita dopravy'!$F10&amp;'A2 Intenzita dopravy'!$G10&amp;'A2.1 Intenzita dopravy'!$E$35,$E$69:$E$136,0),MATCH(AU$37,$B$68:$L$68,1))/INDEX($B$69:$L$136,MATCH('A2 Intenzita dopravy'!$F10&amp;'A2 Intenzita dopravy'!$G10&amp;'A2.1 Intenzita dopravy'!$E$35,$E$69:$E$136,0),MATCH(AU$37,$B$68:$L$68,1)+1))^(1/5)*AV42,(INDEX($B$69:$L$136,MATCH('A2 Intenzita dopravy'!$F10&amp;'A2 Intenzita dopravy'!$G10&amp;'A2.1 Intenzita dopravy'!$E$35,$E$69:$E$136,0),MATCH(AU$37,$B$68:$L$68,1)+1)/INDEX($B$69:$L$136,MATCH('A2 Intenzita dopravy'!$F10&amp;'A2 Intenzita dopravy'!$G10&amp;'A2.1 Intenzita dopravy'!$E$35,$E$69:$E$136,0),MATCH(AU$37,$B$68:$L$68,1)))^(1/5)*AT42))),0)</f>
        <v>3563.0726731495115</v>
      </c>
      <c r="AV42" s="30">
        <f>IFERROR(IF(AV$37='A2 Intenzita dopravy'!$M$5,'A2 Intenzita dopravy'!$M10,IF(AV$37&gt;=MAX($F$68:$L$68),AU42/AT42*AU42,IF(AV$37&lt;'A2 Intenzita dopravy'!$M$5,(INDEX($B$69:$L$136,MATCH('A2 Intenzita dopravy'!$F10&amp;'A2 Intenzita dopravy'!$G10&amp;'A2.1 Intenzita dopravy'!$E$35,$E$69:$E$136,0),MATCH(AV$37,$B$68:$L$68,1))/INDEX($B$69:$L$136,MATCH('A2 Intenzita dopravy'!$F10&amp;'A2 Intenzita dopravy'!$G10&amp;'A2.1 Intenzita dopravy'!$E$35,$E$69:$E$136,0),MATCH(AV$37,$B$68:$L$68,1)+1))^(1/5)*AW42,(INDEX($B$69:$L$136,MATCH('A2 Intenzita dopravy'!$F10&amp;'A2 Intenzita dopravy'!$G10&amp;'A2.1 Intenzita dopravy'!$E$35,$E$69:$E$136,0),MATCH(AV$37,$B$68:$L$68,1)+1)/INDEX($B$69:$L$136,MATCH('A2 Intenzita dopravy'!$F10&amp;'A2 Intenzita dopravy'!$G10&amp;'A2.1 Intenzita dopravy'!$E$35,$E$69:$E$136,0),MATCH(AV$37,$B$68:$L$68,1)))^(1/5)*AU42))),0)</f>
        <v>3589.4686903145375</v>
      </c>
      <c r="AW42" s="30">
        <f>IFERROR(IF(AW$37='A2 Intenzita dopravy'!$M$5,'A2 Intenzita dopravy'!$M10,IF(AW$37&gt;=MAX($F$68:$L$68),AV42/AU42*AV42,IF(AW$37&lt;'A2 Intenzita dopravy'!$M$5,(INDEX($B$69:$L$136,MATCH('A2 Intenzita dopravy'!$F10&amp;'A2 Intenzita dopravy'!$G10&amp;'A2.1 Intenzita dopravy'!$E$35,$E$69:$E$136,0),MATCH(AW$37,$B$68:$L$68,1))/INDEX($B$69:$L$136,MATCH('A2 Intenzita dopravy'!$F10&amp;'A2 Intenzita dopravy'!$G10&amp;'A2.1 Intenzita dopravy'!$E$35,$E$69:$E$136,0),MATCH(AW$37,$B$68:$L$68,1)+1))^(1/5)*AX42,(INDEX($B$69:$L$136,MATCH('A2 Intenzita dopravy'!$F10&amp;'A2 Intenzita dopravy'!$G10&amp;'A2.1 Intenzita dopravy'!$E$35,$E$69:$E$136,0),MATCH(AW$37,$B$68:$L$68,1)+1)/INDEX($B$69:$L$136,MATCH('A2 Intenzita dopravy'!$F10&amp;'A2 Intenzita dopravy'!$G10&amp;'A2.1 Intenzita dopravy'!$E$35,$E$69:$E$136,0),MATCH(AW$37,$B$68:$L$68,1)))^(1/5)*AV42))),0)</f>
        <v>3616.0602549146265</v>
      </c>
      <c r="AX42" s="30">
        <f>IFERROR(IF(AX$37='A2 Intenzita dopravy'!$M$5,'A2 Intenzita dopravy'!$M10,IF(AX$37&gt;=MAX($F$68:$L$68),AW42/AV42*AW42,IF(AX$37&lt;'A2 Intenzita dopravy'!$M$5,(INDEX($B$69:$L$136,MATCH('A2 Intenzita dopravy'!$F10&amp;'A2 Intenzita dopravy'!$G10&amp;'A2.1 Intenzita dopravy'!$E$35,$E$69:$E$136,0),MATCH(AX$37,$B$68:$L$68,1))/INDEX($B$69:$L$136,MATCH('A2 Intenzita dopravy'!$F10&amp;'A2 Intenzita dopravy'!$G10&amp;'A2.1 Intenzita dopravy'!$E$35,$E$69:$E$136,0),MATCH(AX$37,$B$68:$L$68,1)+1))^(1/5)*AY42,(INDEX($B$69:$L$136,MATCH('A2 Intenzita dopravy'!$F10&amp;'A2 Intenzita dopravy'!$G10&amp;'A2.1 Intenzita dopravy'!$E$35,$E$69:$E$136,0),MATCH(AX$37,$B$68:$L$68,1)+1)/INDEX($B$69:$L$136,MATCH('A2 Intenzita dopravy'!$F10&amp;'A2 Intenzita dopravy'!$G10&amp;'A2.1 Intenzita dopravy'!$E$35,$E$69:$E$136,0),MATCH(AX$37,$B$68:$L$68,1)))^(1/5)*AW42))),0)</f>
        <v>3642.8488156076996</v>
      </c>
      <c r="AY42" s="30">
        <f>IFERROR(IF(AY$37='A2 Intenzita dopravy'!$M$5,'A2 Intenzita dopravy'!$M10,IF(AY$37&gt;=MAX($F$68:$L$68),AX42/AW42*AX42,IF(AY$37&lt;'A2 Intenzita dopravy'!$M$5,(INDEX($B$69:$L$136,MATCH('A2 Intenzita dopravy'!$F10&amp;'A2 Intenzita dopravy'!$G10&amp;'A2.1 Intenzita dopravy'!$E$35,$E$69:$E$136,0),MATCH(AY$37,$B$68:$L$68,1))/INDEX($B$69:$L$136,MATCH('A2 Intenzita dopravy'!$F10&amp;'A2 Intenzita dopravy'!$G10&amp;'A2.1 Intenzita dopravy'!$E$35,$E$69:$E$136,0),MATCH(AY$37,$B$68:$L$68,1)+1))^(1/5)*AZ42,(INDEX($B$69:$L$136,MATCH('A2 Intenzita dopravy'!$F10&amp;'A2 Intenzita dopravy'!$G10&amp;'A2.1 Intenzita dopravy'!$E$35,$E$69:$E$136,0),MATCH(AY$37,$B$68:$L$68,1)+1)/INDEX($B$69:$L$136,MATCH('A2 Intenzita dopravy'!$F10&amp;'A2 Intenzita dopravy'!$G10&amp;'A2.1 Intenzita dopravy'!$E$35,$E$69:$E$136,0),MATCH(AY$37,$B$68:$L$68,1)))^(1/5)*AX42))),0)</f>
        <v>3669.835831783651</v>
      </c>
      <c r="AZ42" s="30">
        <f>IFERROR(IF(AZ$37='A2 Intenzita dopravy'!$M$5,'A2 Intenzita dopravy'!$M10,IF(AZ$37&gt;=MAX($F$68:$L$68),AY42/AX42*AY42,IF(AZ$37&lt;'A2 Intenzita dopravy'!$M$5,(INDEX($B$69:$L$136,MATCH('A2 Intenzita dopravy'!$F10&amp;'A2 Intenzita dopravy'!$G10&amp;'A2.1 Intenzita dopravy'!$E$35,$E$69:$E$136,0),MATCH(AZ$37,$B$68:$L$68,1))/INDEX($B$69:$L$136,MATCH('A2 Intenzita dopravy'!$F10&amp;'A2 Intenzita dopravy'!$G10&amp;'A2.1 Intenzita dopravy'!$E$35,$E$69:$E$136,0),MATCH(AZ$37,$B$68:$L$68,1)+1))^(1/5)*BA42,(INDEX($B$69:$L$136,MATCH('A2 Intenzita dopravy'!$F10&amp;'A2 Intenzita dopravy'!$G10&amp;'A2.1 Intenzita dopravy'!$E$35,$E$69:$E$136,0),MATCH(AZ$37,$B$68:$L$68,1)+1)/INDEX($B$69:$L$136,MATCH('A2 Intenzita dopravy'!$F10&amp;'A2 Intenzita dopravy'!$G10&amp;'A2.1 Intenzita dopravy'!$E$35,$E$69:$E$136,0),MATCH(AZ$37,$B$68:$L$68,1)))^(1/5)*AY42))),0)</f>
        <v>3697.0227736438528</v>
      </c>
      <c r="BA42" s="30">
        <f>IFERROR(IF(BA$37='A2 Intenzita dopravy'!$M$5,'A2 Intenzita dopravy'!$M10,IF(BA$37&gt;=MAX($F$68:$L$68),AZ42/AY42*AZ42,IF(BA$37&lt;'A2 Intenzita dopravy'!$M$5,(INDEX($B$69:$L$136,MATCH('A2 Intenzita dopravy'!$F10&amp;'A2 Intenzita dopravy'!$G10&amp;'A2.1 Intenzita dopravy'!$E$35,$E$69:$E$136,0),MATCH(BA$37,$B$68:$L$68,1))/INDEX($B$69:$L$136,MATCH('A2 Intenzita dopravy'!$F10&amp;'A2 Intenzita dopravy'!$G10&amp;'A2.1 Intenzita dopravy'!$E$35,$E$69:$E$136,0),MATCH(BA$37,$B$68:$L$68,1)+1))^(1/5)*BB42,(INDEX($B$69:$L$136,MATCH('A2 Intenzita dopravy'!$F10&amp;'A2 Intenzita dopravy'!$G10&amp;'A2.1 Intenzita dopravy'!$E$35,$E$69:$E$136,0),MATCH(BA$37,$B$68:$L$68,1)+1)/INDEX($B$69:$L$136,MATCH('A2 Intenzita dopravy'!$F10&amp;'A2 Intenzita dopravy'!$G10&amp;'A2.1 Intenzita dopravy'!$E$35,$E$69:$E$136,0),MATCH(BA$37,$B$68:$L$68,1)))^(1/5)*AZ42))),0)</f>
        <v>3724.4111222812485</v>
      </c>
      <c r="BB42" s="30">
        <f>IFERROR(IF(BB$37='A2 Intenzita dopravy'!$M$5,'A2 Intenzita dopravy'!$M10,IF(BB$37&gt;=MAX($F$68:$L$68),BA42/AZ42*BA42,IF(BB$37&lt;'A2 Intenzita dopravy'!$M$5,(INDEX($B$69:$L$136,MATCH('A2 Intenzita dopravy'!$F10&amp;'A2 Intenzita dopravy'!$G10&amp;'A2.1 Intenzita dopravy'!$E$35,$E$69:$E$136,0),MATCH(BB$37,$B$68:$L$68,1))/INDEX($B$69:$L$136,MATCH('A2 Intenzita dopravy'!$F10&amp;'A2 Intenzita dopravy'!$G10&amp;'A2.1 Intenzita dopravy'!$E$35,$E$69:$E$136,0),MATCH(BB$37,$B$68:$L$68,1)+1))^(1/5)*BC42,(INDEX($B$69:$L$136,MATCH('A2 Intenzita dopravy'!$F10&amp;'A2 Intenzita dopravy'!$G10&amp;'A2.1 Intenzita dopravy'!$E$35,$E$69:$E$136,0),MATCH(BB$37,$B$68:$L$68,1)+1)/INDEX($B$69:$L$136,MATCH('A2 Intenzita dopravy'!$F10&amp;'A2 Intenzita dopravy'!$G10&amp;'A2.1 Intenzita dopravy'!$E$35,$E$69:$E$136,0),MATCH(BB$37,$B$68:$L$68,1)))^(1/5)*BA42))),0)</f>
        <v>3752.00236976104</v>
      </c>
    </row>
    <row r="43" spans="2:54" x14ac:dyDescent="0.2">
      <c r="B43" s="5">
        <v>5</v>
      </c>
      <c r="C43" s="5">
        <f t="shared" ref="C43" si="17">C27</f>
        <v>90783</v>
      </c>
      <c r="D43" s="5" t="str">
        <f t="shared" si="13"/>
        <v>I/59 Tvrdošín - severný okraj</v>
      </c>
      <c r="E43" s="30">
        <f>IFERROR(IF(E$37='A2 Intenzita dopravy'!$M$5,'A2 Intenzita dopravy'!$M11,IF(E$37&gt;=MAX($F$68:$L$68),D43/C43*D43,IF(E$37&lt;'A2 Intenzita dopravy'!$M$5,(INDEX($B$69:$L$136,MATCH('A2 Intenzita dopravy'!$F11&amp;'A2 Intenzita dopravy'!$G11&amp;'A2.1 Intenzita dopravy'!$E$35,$E$69:$E$136,0),MATCH(E$37,$B$68:$L$68,1))/INDEX($B$69:$L$136,MATCH('A2 Intenzita dopravy'!$F11&amp;'A2 Intenzita dopravy'!$G11&amp;'A2.1 Intenzita dopravy'!$E$35,$E$69:$E$136,0),MATCH(E$37,$B$68:$L$68,1)+1))^(1/5)*F43,(INDEX($B$69:$L$136,MATCH('A2 Intenzita dopravy'!$F11&amp;'A2 Intenzita dopravy'!$G11&amp;'A2.1 Intenzita dopravy'!$E$35,$E$69:$E$136,0),MATCH(E$37,$B$68:$L$68,1)+1)/INDEX($B$69:$L$136,MATCH('A2 Intenzita dopravy'!$F11&amp;'A2 Intenzita dopravy'!$G11&amp;'A2.1 Intenzita dopravy'!$E$35,$E$69:$E$136,0),MATCH(E$37,$B$68:$L$68,1)))^(1/5)*D43))),0)</f>
        <v>2513.4911933135954</v>
      </c>
      <c r="F43" s="30">
        <f>IFERROR(IF(F$37='A2 Intenzita dopravy'!$M$5,'A2 Intenzita dopravy'!$M11,IF(F$37&gt;=MAX($F$68:$L$68),E43/D43*E43,IF(F$37&lt;'A2 Intenzita dopravy'!$M$5,(INDEX($B$69:$L$136,MATCH('A2 Intenzita dopravy'!$F11&amp;'A2 Intenzita dopravy'!$G11&amp;'A2.1 Intenzita dopravy'!$E$35,$E$69:$E$136,0),MATCH(F$37,$B$68:$L$68,1))/INDEX($B$69:$L$136,MATCH('A2 Intenzita dopravy'!$F11&amp;'A2 Intenzita dopravy'!$G11&amp;'A2.1 Intenzita dopravy'!$E$35,$E$69:$E$136,0),MATCH(F$37,$B$68:$L$68,1)+1))^(1/5)*G43,(INDEX($B$69:$L$136,MATCH('A2 Intenzita dopravy'!$F11&amp;'A2 Intenzita dopravy'!$G11&amp;'A2.1 Intenzita dopravy'!$E$35,$E$69:$E$136,0),MATCH(F$37,$B$68:$L$68,1)+1)/INDEX($B$69:$L$136,MATCH('A2 Intenzita dopravy'!$F11&amp;'A2 Intenzita dopravy'!$G11&amp;'A2.1 Intenzita dopravy'!$E$35,$E$69:$E$136,0),MATCH(F$37,$B$68:$L$68,1)))^(1/5)*E43))),0)</f>
        <v>2550</v>
      </c>
      <c r="G43" s="30">
        <f>IFERROR(IF(G$37='A2 Intenzita dopravy'!$M$5,'A2 Intenzita dopravy'!$M11,IF(G$37&gt;=MAX($F$68:$L$68),F43/E43*F43,IF(G$37&lt;'A2 Intenzita dopravy'!$M$5,(INDEX($B$69:$L$136,MATCH('A2 Intenzita dopravy'!$F11&amp;'A2 Intenzita dopravy'!$G11&amp;'A2.1 Intenzita dopravy'!$E$35,$E$69:$E$136,0),MATCH(G$37,$B$68:$L$68,1))/INDEX($B$69:$L$136,MATCH('A2 Intenzita dopravy'!$F11&amp;'A2 Intenzita dopravy'!$G11&amp;'A2.1 Intenzita dopravy'!$E$35,$E$69:$E$136,0),MATCH(G$37,$B$68:$L$68,1)+1))^(1/5)*H43,(INDEX($B$69:$L$136,MATCH('A2 Intenzita dopravy'!$F11&amp;'A2 Intenzita dopravy'!$G11&amp;'A2.1 Intenzita dopravy'!$E$35,$E$69:$E$136,0),MATCH(G$37,$B$68:$L$68,1)+1)/INDEX($B$69:$L$136,MATCH('A2 Intenzita dopravy'!$F11&amp;'A2 Intenzita dopravy'!$G11&amp;'A2.1 Intenzita dopravy'!$E$35,$E$69:$E$136,0),MATCH(G$37,$B$68:$L$68,1)))^(1/5)*F43))),0)</f>
        <v>2576.0701567051415</v>
      </c>
      <c r="H43" s="30">
        <f>IFERROR(IF(H$37='A2 Intenzita dopravy'!$M$5,'A2 Intenzita dopravy'!$M11,IF(H$37&gt;=MAX($F$68:$L$68),G43/F43*G43,IF(H$37&lt;'A2 Intenzita dopravy'!$M$5,(INDEX($B$69:$L$136,MATCH('A2 Intenzita dopravy'!$F11&amp;'A2 Intenzita dopravy'!$G11&amp;'A2.1 Intenzita dopravy'!$E$35,$E$69:$E$136,0),MATCH(H$37,$B$68:$L$68,1))/INDEX($B$69:$L$136,MATCH('A2 Intenzita dopravy'!$F11&amp;'A2 Intenzita dopravy'!$G11&amp;'A2.1 Intenzita dopravy'!$E$35,$E$69:$E$136,0),MATCH(H$37,$B$68:$L$68,1)+1))^(1/5)*I43,(INDEX($B$69:$L$136,MATCH('A2 Intenzita dopravy'!$F11&amp;'A2 Intenzita dopravy'!$G11&amp;'A2.1 Intenzita dopravy'!$E$35,$E$69:$E$136,0),MATCH(H$37,$B$68:$L$68,1)+1)/INDEX($B$69:$L$136,MATCH('A2 Intenzita dopravy'!$F11&amp;'A2 Intenzita dopravy'!$G11&amp;'A2.1 Intenzita dopravy'!$E$35,$E$69:$E$136,0),MATCH(H$37,$B$68:$L$68,1)))^(1/5)*G43))),0)</f>
        <v>2602.4068440262167</v>
      </c>
      <c r="I43" s="30">
        <f>IFERROR(IF(I$37='A2 Intenzita dopravy'!$M$5,'A2 Intenzita dopravy'!$M11,IF(I$37&gt;=MAX($F$68:$L$68),H43/G43*H43,IF(I$37&lt;'A2 Intenzita dopravy'!$M$5,(INDEX($B$69:$L$136,MATCH('A2 Intenzita dopravy'!$F11&amp;'A2 Intenzita dopravy'!$G11&amp;'A2.1 Intenzita dopravy'!$E$35,$E$69:$E$136,0),MATCH(I$37,$B$68:$L$68,1))/INDEX($B$69:$L$136,MATCH('A2 Intenzita dopravy'!$F11&amp;'A2 Intenzita dopravy'!$G11&amp;'A2.1 Intenzita dopravy'!$E$35,$E$69:$E$136,0),MATCH(I$37,$B$68:$L$68,1)+1))^(1/5)*J43,(INDEX($B$69:$L$136,MATCH('A2 Intenzita dopravy'!$F11&amp;'A2 Intenzita dopravy'!$G11&amp;'A2.1 Intenzita dopravy'!$E$35,$E$69:$E$136,0),MATCH(I$37,$B$68:$L$68,1)+1)/INDEX($B$69:$L$136,MATCH('A2 Intenzita dopravy'!$F11&amp;'A2 Intenzita dopravy'!$G11&amp;'A2.1 Intenzita dopravy'!$E$35,$E$69:$E$136,0),MATCH(I$37,$B$68:$L$68,1)))^(1/5)*H43))),0)</f>
        <v>2629.0127868631957</v>
      </c>
      <c r="J43" s="30">
        <f>IFERROR(IF(J$37='A2 Intenzita dopravy'!$M$5,'A2 Intenzita dopravy'!$M11,IF(J$37&gt;=MAX($F$68:$L$68),I43/H43*I43,IF(J$37&lt;'A2 Intenzita dopravy'!$M$5,(INDEX($B$69:$L$136,MATCH('A2 Intenzita dopravy'!$F11&amp;'A2 Intenzita dopravy'!$G11&amp;'A2.1 Intenzita dopravy'!$E$35,$E$69:$E$136,0),MATCH(J$37,$B$68:$L$68,1))/INDEX($B$69:$L$136,MATCH('A2 Intenzita dopravy'!$F11&amp;'A2 Intenzita dopravy'!$G11&amp;'A2.1 Intenzita dopravy'!$E$35,$E$69:$E$136,0),MATCH(J$37,$B$68:$L$68,1)+1))^(1/5)*K43,(INDEX($B$69:$L$136,MATCH('A2 Intenzita dopravy'!$F11&amp;'A2 Intenzita dopravy'!$G11&amp;'A2.1 Intenzita dopravy'!$E$35,$E$69:$E$136,0),MATCH(J$37,$B$68:$L$68,1)+1)/INDEX($B$69:$L$136,MATCH('A2 Intenzita dopravy'!$F11&amp;'A2 Intenzita dopravy'!$G11&amp;'A2.1 Intenzita dopravy'!$E$35,$E$69:$E$136,0),MATCH(J$37,$B$68:$L$68,1)))^(1/5)*I43))),0)</f>
        <v>2655.8907379743114</v>
      </c>
      <c r="K43" s="30">
        <f>IFERROR(IF(K$37='A2 Intenzita dopravy'!$M$5,'A2 Intenzita dopravy'!$M11,IF(K$37&gt;=MAX($F$68:$L$68),J43/I43*J43,IF(K$37&lt;'A2 Intenzita dopravy'!$M$5,(INDEX($B$69:$L$136,MATCH('A2 Intenzita dopravy'!$F11&amp;'A2 Intenzita dopravy'!$G11&amp;'A2.1 Intenzita dopravy'!$E$35,$E$69:$E$136,0),MATCH(K$37,$B$68:$L$68,1))/INDEX($B$69:$L$136,MATCH('A2 Intenzita dopravy'!$F11&amp;'A2 Intenzita dopravy'!$G11&amp;'A2.1 Intenzita dopravy'!$E$35,$E$69:$E$136,0),MATCH(K$37,$B$68:$L$68,1)+1))^(1/5)*L43,(INDEX($B$69:$L$136,MATCH('A2 Intenzita dopravy'!$F11&amp;'A2 Intenzita dopravy'!$G11&amp;'A2.1 Intenzita dopravy'!$E$35,$E$69:$E$136,0),MATCH(K$37,$B$68:$L$68,1)+1)/INDEX($B$69:$L$136,MATCH('A2 Intenzita dopravy'!$F11&amp;'A2 Intenzita dopravy'!$G11&amp;'A2.1 Intenzita dopravy'!$E$35,$E$69:$E$136,0),MATCH(K$37,$B$68:$L$68,1)))^(1/5)*J43))),0)</f>
        <v>2685.9326857099863</v>
      </c>
      <c r="L43" s="30">
        <f>IFERROR(IF(L$37='A2 Intenzita dopravy'!$M$5,'A2 Intenzita dopravy'!$M11,IF(L$37&gt;=MAX($F$68:$L$68),K43/J43*K43,IF(L$37&lt;'A2 Intenzita dopravy'!$M$5,(INDEX($B$69:$L$136,MATCH('A2 Intenzita dopravy'!$F11&amp;'A2 Intenzita dopravy'!$G11&amp;'A2.1 Intenzita dopravy'!$E$35,$E$69:$E$136,0),MATCH(L$37,$B$68:$L$68,1))/INDEX($B$69:$L$136,MATCH('A2 Intenzita dopravy'!$F11&amp;'A2 Intenzita dopravy'!$G11&amp;'A2.1 Intenzita dopravy'!$E$35,$E$69:$E$136,0),MATCH(L$37,$B$68:$L$68,1)+1))^(1/5)*M43,(INDEX($B$69:$L$136,MATCH('A2 Intenzita dopravy'!$F11&amp;'A2 Intenzita dopravy'!$G11&amp;'A2.1 Intenzita dopravy'!$E$35,$E$69:$E$136,0),MATCH(L$37,$B$68:$L$68,1)+1)/INDEX($B$69:$L$136,MATCH('A2 Intenzita dopravy'!$F11&amp;'A2 Intenzita dopravy'!$G11&amp;'A2.1 Intenzita dopravy'!$E$35,$E$69:$E$136,0),MATCH(L$37,$B$68:$L$68,1)))^(1/5)*K43))),0)</f>
        <v>2716.3144511237188</v>
      </c>
      <c r="M43" s="30">
        <f>IFERROR(IF(M$37='A2 Intenzita dopravy'!$M$5,'A2 Intenzita dopravy'!$M11,IF(M$37&gt;=MAX($F$68:$L$68),L43/K43*L43,IF(M$37&lt;'A2 Intenzita dopravy'!$M$5,(INDEX($B$69:$L$136,MATCH('A2 Intenzita dopravy'!$F11&amp;'A2 Intenzita dopravy'!$G11&amp;'A2.1 Intenzita dopravy'!$E$35,$E$69:$E$136,0),MATCH(M$37,$B$68:$L$68,1))/INDEX($B$69:$L$136,MATCH('A2 Intenzita dopravy'!$F11&amp;'A2 Intenzita dopravy'!$G11&amp;'A2.1 Intenzita dopravy'!$E$35,$E$69:$E$136,0),MATCH(M$37,$B$68:$L$68,1)+1))^(1/5)*N43,(INDEX($B$69:$L$136,MATCH('A2 Intenzita dopravy'!$F11&amp;'A2 Intenzita dopravy'!$G11&amp;'A2.1 Intenzita dopravy'!$E$35,$E$69:$E$136,0),MATCH(M$37,$B$68:$L$68,1)+1)/INDEX($B$69:$L$136,MATCH('A2 Intenzita dopravy'!$F11&amp;'A2 Intenzita dopravy'!$G11&amp;'A2.1 Intenzita dopravy'!$E$35,$E$69:$E$136,0),MATCH(M$37,$B$68:$L$68,1)))^(1/5)*L43))),0)</f>
        <v>2747.0398780426576</v>
      </c>
      <c r="N43" s="30">
        <f>IFERROR(IF(N$37='A2 Intenzita dopravy'!$M$5,'A2 Intenzita dopravy'!$M11,IF(N$37&gt;=MAX($F$68:$L$68),M43/L43*M43,IF(N$37&lt;'A2 Intenzita dopravy'!$M$5,(INDEX($B$69:$L$136,MATCH('A2 Intenzita dopravy'!$F11&amp;'A2 Intenzita dopravy'!$G11&amp;'A2.1 Intenzita dopravy'!$E$35,$E$69:$E$136,0),MATCH(N$37,$B$68:$L$68,1))/INDEX($B$69:$L$136,MATCH('A2 Intenzita dopravy'!$F11&amp;'A2 Intenzita dopravy'!$G11&amp;'A2.1 Intenzita dopravy'!$E$35,$E$69:$E$136,0),MATCH(N$37,$B$68:$L$68,1)+1))^(1/5)*O43,(INDEX($B$69:$L$136,MATCH('A2 Intenzita dopravy'!$F11&amp;'A2 Intenzita dopravy'!$G11&amp;'A2.1 Intenzita dopravy'!$E$35,$E$69:$E$136,0),MATCH(N$37,$B$68:$L$68,1)+1)/INDEX($B$69:$L$136,MATCH('A2 Intenzita dopravy'!$F11&amp;'A2 Intenzita dopravy'!$G11&amp;'A2.1 Intenzita dopravy'!$E$35,$E$69:$E$136,0),MATCH(N$37,$B$68:$L$68,1)))^(1/5)*M43))),0)</f>
        <v>2778.1128537731715</v>
      </c>
      <c r="O43" s="30">
        <f>IFERROR(IF(O$37='A2 Intenzita dopravy'!$M$5,'A2 Intenzita dopravy'!$M11,IF(O$37&gt;=MAX($F$68:$L$68),N43/M43*N43,IF(O$37&lt;'A2 Intenzita dopravy'!$M$5,(INDEX($B$69:$L$136,MATCH('A2 Intenzita dopravy'!$F11&amp;'A2 Intenzita dopravy'!$G11&amp;'A2.1 Intenzita dopravy'!$E$35,$E$69:$E$136,0),MATCH(O$37,$B$68:$L$68,1))/INDEX($B$69:$L$136,MATCH('A2 Intenzita dopravy'!$F11&amp;'A2 Intenzita dopravy'!$G11&amp;'A2.1 Intenzita dopravy'!$E$35,$E$69:$E$136,0),MATCH(O$37,$B$68:$L$68,1)+1))^(1/5)*P43,(INDEX($B$69:$L$136,MATCH('A2 Intenzita dopravy'!$F11&amp;'A2 Intenzita dopravy'!$G11&amp;'A2.1 Intenzita dopravy'!$E$35,$E$69:$E$136,0),MATCH(O$37,$B$68:$L$68,1)+1)/INDEX($B$69:$L$136,MATCH('A2 Intenzita dopravy'!$F11&amp;'A2 Intenzita dopravy'!$G11&amp;'A2.1 Intenzita dopravy'!$E$35,$E$69:$E$136,0),MATCH(O$37,$B$68:$L$68,1)))^(1/5)*N43))),0)</f>
        <v>2809.5373095926589</v>
      </c>
      <c r="P43" s="30">
        <f>IFERROR(IF(P$37='A2 Intenzita dopravy'!$M$5,'A2 Intenzita dopravy'!$M11,IF(P$37&gt;=MAX($F$68:$L$68),O43/N43*O43,IF(P$37&lt;'A2 Intenzita dopravy'!$M$5,(INDEX($B$69:$L$136,MATCH('A2 Intenzita dopravy'!$F11&amp;'A2 Intenzita dopravy'!$G11&amp;'A2.1 Intenzita dopravy'!$E$35,$E$69:$E$136,0),MATCH(P$37,$B$68:$L$68,1))/INDEX($B$69:$L$136,MATCH('A2 Intenzita dopravy'!$F11&amp;'A2 Intenzita dopravy'!$G11&amp;'A2.1 Intenzita dopravy'!$E$35,$E$69:$E$136,0),MATCH(P$37,$B$68:$L$68,1)+1))^(1/5)*Q43,(INDEX($B$69:$L$136,MATCH('A2 Intenzita dopravy'!$F11&amp;'A2 Intenzita dopravy'!$G11&amp;'A2.1 Intenzita dopravy'!$E$35,$E$69:$E$136,0),MATCH(P$37,$B$68:$L$68,1)+1)/INDEX($B$69:$L$136,MATCH('A2 Intenzita dopravy'!$F11&amp;'A2 Intenzita dopravy'!$G11&amp;'A2.1 Intenzita dopravy'!$E$35,$E$69:$E$136,0),MATCH(P$37,$B$68:$L$68,1)))^(1/5)*O43))),0)</f>
        <v>2831.1516834116128</v>
      </c>
      <c r="Q43" s="30">
        <f>IFERROR(IF(Q$37='A2 Intenzita dopravy'!$M$5,'A2 Intenzita dopravy'!$M11,IF(Q$37&gt;=MAX($F$68:$L$68),P43/O43*P43,IF(Q$37&lt;'A2 Intenzita dopravy'!$M$5,(INDEX($B$69:$L$136,MATCH('A2 Intenzita dopravy'!$F11&amp;'A2 Intenzita dopravy'!$G11&amp;'A2.1 Intenzita dopravy'!$E$35,$E$69:$E$136,0),MATCH(Q$37,$B$68:$L$68,1))/INDEX($B$69:$L$136,MATCH('A2 Intenzita dopravy'!$F11&amp;'A2 Intenzita dopravy'!$G11&amp;'A2.1 Intenzita dopravy'!$E$35,$E$69:$E$136,0),MATCH(Q$37,$B$68:$L$68,1)+1))^(1/5)*R43,(INDEX($B$69:$L$136,MATCH('A2 Intenzita dopravy'!$F11&amp;'A2 Intenzita dopravy'!$G11&amp;'A2.1 Intenzita dopravy'!$E$35,$E$69:$E$136,0),MATCH(Q$37,$B$68:$L$68,1)+1)/INDEX($B$69:$L$136,MATCH('A2 Intenzita dopravy'!$F11&amp;'A2 Intenzita dopravy'!$G11&amp;'A2.1 Intenzita dopravy'!$E$35,$E$69:$E$136,0),MATCH(Q$37,$B$68:$L$68,1)))^(1/5)*P43))),0)</f>
        <v>2852.9323412496437</v>
      </c>
      <c r="R43" s="30">
        <f>IFERROR(IF(R$37='A2 Intenzita dopravy'!$M$5,'A2 Intenzita dopravy'!$M11,IF(R$37&gt;=MAX($F$68:$L$68),Q43/P43*Q43,IF(R$37&lt;'A2 Intenzita dopravy'!$M$5,(INDEX($B$69:$L$136,MATCH('A2 Intenzita dopravy'!$F11&amp;'A2 Intenzita dopravy'!$G11&amp;'A2.1 Intenzita dopravy'!$E$35,$E$69:$E$136,0),MATCH(R$37,$B$68:$L$68,1))/INDEX($B$69:$L$136,MATCH('A2 Intenzita dopravy'!$F11&amp;'A2 Intenzita dopravy'!$G11&amp;'A2.1 Intenzita dopravy'!$E$35,$E$69:$E$136,0),MATCH(R$37,$B$68:$L$68,1)+1))^(1/5)*S43,(INDEX($B$69:$L$136,MATCH('A2 Intenzita dopravy'!$F11&amp;'A2 Intenzita dopravy'!$G11&amp;'A2.1 Intenzita dopravy'!$E$35,$E$69:$E$136,0),MATCH(R$37,$B$68:$L$68,1)+1)/INDEX($B$69:$L$136,MATCH('A2 Intenzita dopravy'!$F11&amp;'A2 Intenzita dopravy'!$G11&amp;'A2.1 Intenzita dopravy'!$E$35,$E$69:$E$136,0),MATCH(R$37,$B$68:$L$68,1)))^(1/5)*Q43))),0)</f>
        <v>2874.8805623654166</v>
      </c>
      <c r="S43" s="30">
        <f>IFERROR(IF(S$37='A2 Intenzita dopravy'!$M$5,'A2 Intenzita dopravy'!$M11,IF(S$37&gt;=MAX($F$68:$L$68),R43/Q43*R43,IF(S$37&lt;'A2 Intenzita dopravy'!$M$5,(INDEX($B$69:$L$136,MATCH('A2 Intenzita dopravy'!$F11&amp;'A2 Intenzita dopravy'!$G11&amp;'A2.1 Intenzita dopravy'!$E$35,$E$69:$E$136,0),MATCH(S$37,$B$68:$L$68,1))/INDEX($B$69:$L$136,MATCH('A2 Intenzita dopravy'!$F11&amp;'A2 Intenzita dopravy'!$G11&amp;'A2.1 Intenzita dopravy'!$E$35,$E$69:$E$136,0),MATCH(S$37,$B$68:$L$68,1)+1))^(1/5)*T43,(INDEX($B$69:$L$136,MATCH('A2 Intenzita dopravy'!$F11&amp;'A2 Intenzita dopravy'!$G11&amp;'A2.1 Intenzita dopravy'!$E$35,$E$69:$E$136,0),MATCH(S$37,$B$68:$L$68,1)+1)/INDEX($B$69:$L$136,MATCH('A2 Intenzita dopravy'!$F11&amp;'A2 Intenzita dopravy'!$G11&amp;'A2.1 Intenzita dopravy'!$E$35,$E$69:$E$136,0),MATCH(S$37,$B$68:$L$68,1)))^(1/5)*R43))),0)</f>
        <v>2896.9976358592085</v>
      </c>
      <c r="T43" s="30">
        <f>IFERROR(IF(T$37='A2 Intenzita dopravy'!$M$5,'A2 Intenzita dopravy'!$M11,IF(T$37&gt;=MAX($F$68:$L$68),S43/R43*S43,IF(T$37&lt;'A2 Intenzita dopravy'!$M$5,(INDEX($B$69:$L$136,MATCH('A2 Intenzita dopravy'!$F11&amp;'A2 Intenzita dopravy'!$G11&amp;'A2.1 Intenzita dopravy'!$E$35,$E$69:$E$136,0),MATCH(T$37,$B$68:$L$68,1))/INDEX($B$69:$L$136,MATCH('A2 Intenzita dopravy'!$F11&amp;'A2 Intenzita dopravy'!$G11&amp;'A2.1 Intenzita dopravy'!$E$35,$E$69:$E$136,0),MATCH(T$37,$B$68:$L$68,1)+1))^(1/5)*U43,(INDEX($B$69:$L$136,MATCH('A2 Intenzita dopravy'!$F11&amp;'A2 Intenzita dopravy'!$G11&amp;'A2.1 Intenzita dopravy'!$E$35,$E$69:$E$136,0),MATCH(T$37,$B$68:$L$68,1)+1)/INDEX($B$69:$L$136,MATCH('A2 Intenzita dopravy'!$F11&amp;'A2 Intenzita dopravy'!$G11&amp;'A2.1 Intenzita dopravy'!$E$35,$E$69:$E$136,0),MATCH(T$37,$B$68:$L$68,1)))^(1/5)*S43))),0)</f>
        <v>2919.2848607486212</v>
      </c>
      <c r="U43" s="30">
        <f>IFERROR(IF(U$37='A2 Intenzita dopravy'!$M$5,'A2 Intenzita dopravy'!$M11,IF(U$37&gt;=MAX($F$68:$L$68),T43/S43*T43,IF(U$37&lt;'A2 Intenzita dopravy'!$M$5,(INDEX($B$69:$L$136,MATCH('A2 Intenzita dopravy'!$F11&amp;'A2 Intenzita dopravy'!$G11&amp;'A2.1 Intenzita dopravy'!$E$35,$E$69:$E$136,0),MATCH(U$37,$B$68:$L$68,1))/INDEX($B$69:$L$136,MATCH('A2 Intenzita dopravy'!$F11&amp;'A2 Intenzita dopravy'!$G11&amp;'A2.1 Intenzita dopravy'!$E$35,$E$69:$E$136,0),MATCH(U$37,$B$68:$L$68,1)+1))^(1/5)*V43,(INDEX($B$69:$L$136,MATCH('A2 Intenzita dopravy'!$F11&amp;'A2 Intenzita dopravy'!$G11&amp;'A2.1 Intenzita dopravy'!$E$35,$E$69:$E$136,0),MATCH(U$37,$B$68:$L$68,1)+1)/INDEX($B$69:$L$136,MATCH('A2 Intenzita dopravy'!$F11&amp;'A2 Intenzita dopravy'!$G11&amp;'A2.1 Intenzita dopravy'!$E$35,$E$69:$E$136,0),MATCH(U$37,$B$68:$L$68,1)))^(1/5)*T43))),0)</f>
        <v>2940.9115578055207</v>
      </c>
      <c r="V43" s="30">
        <f>IFERROR(IF(V$37='A2 Intenzita dopravy'!$M$5,'A2 Intenzita dopravy'!$M11,IF(V$37&gt;=MAX($F$68:$L$68),U43/T43*U43,IF(V$37&lt;'A2 Intenzita dopravy'!$M$5,(INDEX($B$69:$L$136,MATCH('A2 Intenzita dopravy'!$F11&amp;'A2 Intenzita dopravy'!$G11&amp;'A2.1 Intenzita dopravy'!$E$35,$E$69:$E$136,0),MATCH(V$37,$B$68:$L$68,1))/INDEX($B$69:$L$136,MATCH('A2 Intenzita dopravy'!$F11&amp;'A2 Intenzita dopravy'!$G11&amp;'A2.1 Intenzita dopravy'!$E$35,$E$69:$E$136,0),MATCH(V$37,$B$68:$L$68,1)+1))^(1/5)*W43,(INDEX($B$69:$L$136,MATCH('A2 Intenzita dopravy'!$F11&amp;'A2 Intenzita dopravy'!$G11&amp;'A2.1 Intenzita dopravy'!$E$35,$E$69:$E$136,0),MATCH(V$37,$B$68:$L$68,1)+1)/INDEX($B$69:$L$136,MATCH('A2 Intenzita dopravy'!$F11&amp;'A2 Intenzita dopravy'!$G11&amp;'A2.1 Intenzita dopravy'!$E$35,$E$69:$E$136,0),MATCH(V$37,$B$68:$L$68,1)))^(1/5)*U43))),0)</f>
        <v>2962.698470137017</v>
      </c>
      <c r="W43" s="30">
        <f>IFERROR(IF(W$37='A2 Intenzita dopravy'!$M$5,'A2 Intenzita dopravy'!$M11,IF(W$37&gt;=MAX($F$68:$L$68),V43/U43*V43,IF(W$37&lt;'A2 Intenzita dopravy'!$M$5,(INDEX($B$69:$L$136,MATCH('A2 Intenzita dopravy'!$F11&amp;'A2 Intenzita dopravy'!$G11&amp;'A2.1 Intenzita dopravy'!$E$35,$E$69:$E$136,0),MATCH(W$37,$B$68:$L$68,1))/INDEX($B$69:$L$136,MATCH('A2 Intenzita dopravy'!$F11&amp;'A2 Intenzita dopravy'!$G11&amp;'A2.1 Intenzita dopravy'!$E$35,$E$69:$E$136,0),MATCH(W$37,$B$68:$L$68,1)+1))^(1/5)*X43,(INDEX($B$69:$L$136,MATCH('A2 Intenzita dopravy'!$F11&amp;'A2 Intenzita dopravy'!$G11&amp;'A2.1 Intenzita dopravy'!$E$35,$E$69:$E$136,0),MATCH(W$37,$B$68:$L$68,1)+1)/INDEX($B$69:$L$136,MATCH('A2 Intenzita dopravy'!$F11&amp;'A2 Intenzita dopravy'!$G11&amp;'A2.1 Intenzita dopravy'!$E$35,$E$69:$E$136,0),MATCH(W$37,$B$68:$L$68,1)))^(1/5)*V43))),0)</f>
        <v>2984.6467846527034</v>
      </c>
      <c r="X43" s="30">
        <f>IFERROR(IF(X$37='A2 Intenzita dopravy'!$M$5,'A2 Intenzita dopravy'!$M11,IF(X$37&gt;=MAX($F$68:$L$68),W43/V43*W43,IF(X$37&lt;'A2 Intenzita dopravy'!$M$5,(INDEX($B$69:$L$136,MATCH('A2 Intenzita dopravy'!$F11&amp;'A2 Intenzita dopravy'!$G11&amp;'A2.1 Intenzita dopravy'!$E$35,$E$69:$E$136,0),MATCH(X$37,$B$68:$L$68,1))/INDEX($B$69:$L$136,MATCH('A2 Intenzita dopravy'!$F11&amp;'A2 Intenzita dopravy'!$G11&amp;'A2.1 Intenzita dopravy'!$E$35,$E$69:$E$136,0),MATCH(X$37,$B$68:$L$68,1)+1))^(1/5)*Y43,(INDEX($B$69:$L$136,MATCH('A2 Intenzita dopravy'!$F11&amp;'A2 Intenzita dopravy'!$G11&amp;'A2.1 Intenzita dopravy'!$E$35,$E$69:$E$136,0),MATCH(X$37,$B$68:$L$68,1)+1)/INDEX($B$69:$L$136,MATCH('A2 Intenzita dopravy'!$F11&amp;'A2 Intenzita dopravy'!$G11&amp;'A2.1 Intenzita dopravy'!$E$35,$E$69:$E$136,0),MATCH(X$37,$B$68:$L$68,1)))^(1/5)*W43))),0)</f>
        <v>3006.7576970550581</v>
      </c>
      <c r="Y43" s="30">
        <f>IFERROR(IF(Y$37='A2 Intenzita dopravy'!$M$5,'A2 Intenzita dopravy'!$M11,IF(Y$37&gt;=MAX($F$68:$L$68),X43/W43*X43,IF(Y$37&lt;'A2 Intenzita dopravy'!$M$5,(INDEX($B$69:$L$136,MATCH('A2 Intenzita dopravy'!$F11&amp;'A2 Intenzita dopravy'!$G11&amp;'A2.1 Intenzita dopravy'!$E$35,$E$69:$E$136,0),MATCH(Y$37,$B$68:$L$68,1))/INDEX($B$69:$L$136,MATCH('A2 Intenzita dopravy'!$F11&amp;'A2 Intenzita dopravy'!$G11&amp;'A2.1 Intenzita dopravy'!$E$35,$E$69:$E$136,0),MATCH(Y$37,$B$68:$L$68,1)+1))^(1/5)*Z43,(INDEX($B$69:$L$136,MATCH('A2 Intenzita dopravy'!$F11&amp;'A2 Intenzita dopravy'!$G11&amp;'A2.1 Intenzita dopravy'!$E$35,$E$69:$E$136,0),MATCH(Y$37,$B$68:$L$68,1)+1)/INDEX($B$69:$L$136,MATCH('A2 Intenzita dopravy'!$F11&amp;'A2 Intenzita dopravy'!$G11&amp;'A2.1 Intenzita dopravy'!$E$35,$E$69:$E$136,0),MATCH(Y$37,$B$68:$L$68,1)))^(1/5)*X43))),0)</f>
        <v>3029.0324119045831</v>
      </c>
      <c r="Z43" s="30">
        <f>IFERROR(IF(Z$37='A2 Intenzita dopravy'!$M$5,'A2 Intenzita dopravy'!$M11,IF(Z$37&gt;=MAX($F$68:$L$68),Y43/X43*Y43,IF(Z$37&lt;'A2 Intenzita dopravy'!$M$5,(INDEX($B$69:$L$136,MATCH('A2 Intenzita dopravy'!$F11&amp;'A2 Intenzita dopravy'!$G11&amp;'A2.1 Intenzita dopravy'!$E$35,$E$69:$E$136,0),MATCH(Z$37,$B$68:$L$68,1))/INDEX($B$69:$L$136,MATCH('A2 Intenzita dopravy'!$F11&amp;'A2 Intenzita dopravy'!$G11&amp;'A2.1 Intenzita dopravy'!$E$35,$E$69:$E$136,0),MATCH(Z$37,$B$68:$L$68,1)+1))^(1/5)*AA43,(INDEX($B$69:$L$136,MATCH('A2 Intenzita dopravy'!$F11&amp;'A2 Intenzita dopravy'!$G11&amp;'A2.1 Intenzita dopravy'!$E$35,$E$69:$E$136,0),MATCH(Z$37,$B$68:$L$68,1)+1)/INDEX($B$69:$L$136,MATCH('A2 Intenzita dopravy'!$F11&amp;'A2 Intenzita dopravy'!$G11&amp;'A2.1 Intenzita dopravy'!$E$35,$E$69:$E$136,0),MATCH(Z$37,$B$68:$L$68,1)))^(1/5)*Y43))),0)</f>
        <v>3051.4721426854262</v>
      </c>
      <c r="AA43" s="30">
        <f>IFERROR(IF(AA$37='A2 Intenzita dopravy'!$M$5,'A2 Intenzita dopravy'!$M11,IF(AA$37&gt;=MAX($F$68:$L$68),Z43/Y43*Z43,IF(AA$37&lt;'A2 Intenzita dopravy'!$M$5,(INDEX($B$69:$L$136,MATCH('A2 Intenzita dopravy'!$F11&amp;'A2 Intenzita dopravy'!$G11&amp;'A2.1 Intenzita dopravy'!$E$35,$E$69:$E$136,0),MATCH(AA$37,$B$68:$L$68,1))/INDEX($B$69:$L$136,MATCH('A2 Intenzita dopravy'!$F11&amp;'A2 Intenzita dopravy'!$G11&amp;'A2.1 Intenzita dopravy'!$E$35,$E$69:$E$136,0),MATCH(AA$37,$B$68:$L$68,1)+1))^(1/5)*AB43,(INDEX($B$69:$L$136,MATCH('A2 Intenzita dopravy'!$F11&amp;'A2 Intenzita dopravy'!$G11&amp;'A2.1 Intenzita dopravy'!$E$35,$E$69:$E$136,0),MATCH(AA$37,$B$68:$L$68,1)+1)/INDEX($B$69:$L$136,MATCH('A2 Intenzita dopravy'!$F11&amp;'A2 Intenzita dopravy'!$G11&amp;'A2.1 Intenzita dopravy'!$E$35,$E$69:$E$136,0),MATCH(AA$37,$B$68:$L$68,1)))^(1/5)*Z43))),0)</f>
        <v>3074.0781118714899</v>
      </c>
      <c r="AB43" s="30">
        <f>IFERROR(IF(AB$37='A2 Intenzita dopravy'!$M$5,'A2 Intenzita dopravy'!$M11,IF(AB$37&gt;=MAX($F$68:$L$68),AA43/Z43*AA43,IF(AB$37&lt;'A2 Intenzita dopravy'!$M$5,(INDEX($B$69:$L$136,MATCH('A2 Intenzita dopravy'!$F11&amp;'A2 Intenzita dopravy'!$G11&amp;'A2.1 Intenzita dopravy'!$E$35,$E$69:$E$136,0),MATCH(AB$37,$B$68:$L$68,1))/INDEX($B$69:$L$136,MATCH('A2 Intenzita dopravy'!$F11&amp;'A2 Intenzita dopravy'!$G11&amp;'A2.1 Intenzita dopravy'!$E$35,$E$69:$E$136,0),MATCH(AB$37,$B$68:$L$68,1)+1))^(1/5)*AC43,(INDEX($B$69:$L$136,MATCH('A2 Intenzita dopravy'!$F11&amp;'A2 Intenzita dopravy'!$G11&amp;'A2.1 Intenzita dopravy'!$E$35,$E$69:$E$136,0),MATCH(AB$37,$B$68:$L$68,1)+1)/INDEX($B$69:$L$136,MATCH('A2 Intenzita dopravy'!$F11&amp;'A2 Intenzita dopravy'!$G11&amp;'A2.1 Intenzita dopravy'!$E$35,$E$69:$E$136,0),MATCH(AB$37,$B$68:$L$68,1)))^(1/5)*AA43))),0)</f>
        <v>3096.8515509930294</v>
      </c>
      <c r="AC43" s="30">
        <f>IFERROR(IF(AC$37='A2 Intenzita dopravy'!$M$5,'A2 Intenzita dopravy'!$M11,IF(AC$37&gt;=MAX($F$68:$L$68),AB43/AA43*AB43,IF(AC$37&lt;'A2 Intenzita dopravy'!$M$5,(INDEX($B$69:$L$136,MATCH('A2 Intenzita dopravy'!$F11&amp;'A2 Intenzita dopravy'!$G11&amp;'A2.1 Intenzita dopravy'!$E$35,$E$69:$E$136,0),MATCH(AC$37,$B$68:$L$68,1))/INDEX($B$69:$L$136,MATCH('A2 Intenzita dopravy'!$F11&amp;'A2 Intenzita dopravy'!$G11&amp;'A2.1 Intenzita dopravy'!$E$35,$E$69:$E$136,0),MATCH(AC$37,$B$68:$L$68,1)+1))^(1/5)*AD43,(INDEX($B$69:$L$136,MATCH('A2 Intenzita dopravy'!$F11&amp;'A2 Intenzita dopravy'!$G11&amp;'A2.1 Intenzita dopravy'!$E$35,$E$69:$E$136,0),MATCH(AC$37,$B$68:$L$68,1)+1)/INDEX($B$69:$L$136,MATCH('A2 Intenzita dopravy'!$F11&amp;'A2 Intenzita dopravy'!$G11&amp;'A2.1 Intenzita dopravy'!$E$35,$E$69:$E$136,0),MATCH(AC$37,$B$68:$L$68,1)))^(1/5)*AB43))),0)</f>
        <v>3119.7937007037435</v>
      </c>
      <c r="AD43" s="30">
        <f>IFERROR(IF(AD$37='A2 Intenzita dopravy'!$M$5,'A2 Intenzita dopravy'!$M11,IF(AD$37&gt;=MAX($F$68:$L$68),AC43/AB43*AC43,IF(AD$37&lt;'A2 Intenzita dopravy'!$M$5,(INDEX($B$69:$L$136,MATCH('A2 Intenzita dopravy'!$F11&amp;'A2 Intenzita dopravy'!$G11&amp;'A2.1 Intenzita dopravy'!$E$35,$E$69:$E$136,0),MATCH(AD$37,$B$68:$L$68,1))/INDEX($B$69:$L$136,MATCH('A2 Intenzita dopravy'!$F11&amp;'A2 Intenzita dopravy'!$G11&amp;'A2.1 Intenzita dopravy'!$E$35,$E$69:$E$136,0),MATCH(AD$37,$B$68:$L$68,1)+1))^(1/5)*AE43,(INDEX($B$69:$L$136,MATCH('A2 Intenzita dopravy'!$F11&amp;'A2 Intenzita dopravy'!$G11&amp;'A2.1 Intenzita dopravy'!$E$35,$E$69:$E$136,0),MATCH(AD$37,$B$68:$L$68,1)+1)/INDEX($B$69:$L$136,MATCH('A2 Intenzita dopravy'!$F11&amp;'A2 Intenzita dopravy'!$G11&amp;'A2.1 Intenzita dopravy'!$E$35,$E$69:$E$136,0),MATCH(AD$37,$B$68:$L$68,1)))^(1/5)*AC43))),0)</f>
        <v>3142.9058108483632</v>
      </c>
      <c r="AE43" s="30">
        <f>IFERROR(IF(AE$37='A2 Intenzita dopravy'!$M$5,'A2 Intenzita dopravy'!$M11,IF(AE$37&gt;=MAX($F$68:$L$68),AD43/AC43*AD43,IF(AE$37&lt;'A2 Intenzita dopravy'!$M$5,(INDEX($B$69:$L$136,MATCH('A2 Intenzita dopravy'!$F11&amp;'A2 Intenzita dopravy'!$G11&amp;'A2.1 Intenzita dopravy'!$E$35,$E$69:$E$136,0),MATCH(AE$37,$B$68:$L$68,1))/INDEX($B$69:$L$136,MATCH('A2 Intenzita dopravy'!$F11&amp;'A2 Intenzita dopravy'!$G11&amp;'A2.1 Intenzita dopravy'!$E$35,$E$69:$E$136,0),MATCH(AE$37,$B$68:$L$68,1)+1))^(1/5)*AF43,(INDEX($B$69:$L$136,MATCH('A2 Intenzita dopravy'!$F11&amp;'A2 Intenzita dopravy'!$G11&amp;'A2.1 Intenzita dopravy'!$E$35,$E$69:$E$136,0),MATCH(AE$37,$B$68:$L$68,1)+1)/INDEX($B$69:$L$136,MATCH('A2 Intenzita dopravy'!$F11&amp;'A2 Intenzita dopravy'!$G11&amp;'A2.1 Intenzita dopravy'!$E$35,$E$69:$E$136,0),MATCH(AE$37,$B$68:$L$68,1)))^(1/5)*AD43))),0)</f>
        <v>3166.189140530742</v>
      </c>
      <c r="AF43" s="30">
        <f>IFERROR(IF(AF$37='A2 Intenzita dopravy'!$M$5,'A2 Intenzita dopravy'!$M11,IF(AF$37&gt;=MAX($F$68:$L$68),AE43/AD43*AE43,IF(AF$37&lt;'A2 Intenzita dopravy'!$M$5,(INDEX($B$69:$L$136,MATCH('A2 Intenzita dopravy'!$F11&amp;'A2 Intenzita dopravy'!$G11&amp;'A2.1 Intenzita dopravy'!$E$35,$E$69:$E$136,0),MATCH(AF$37,$B$68:$L$68,1))/INDEX($B$69:$L$136,MATCH('A2 Intenzita dopravy'!$F11&amp;'A2 Intenzita dopravy'!$G11&amp;'A2.1 Intenzita dopravy'!$E$35,$E$69:$E$136,0),MATCH(AF$37,$B$68:$L$68,1)+1))^(1/5)*AG43,(INDEX($B$69:$L$136,MATCH('A2 Intenzita dopravy'!$F11&amp;'A2 Intenzita dopravy'!$G11&amp;'A2.1 Intenzita dopravy'!$E$35,$E$69:$E$136,0),MATCH(AF$37,$B$68:$L$68,1)+1)/INDEX($B$69:$L$136,MATCH('A2 Intenzita dopravy'!$F11&amp;'A2 Intenzita dopravy'!$G11&amp;'A2.1 Intenzita dopravy'!$E$35,$E$69:$E$136,0),MATCH(AF$37,$B$68:$L$68,1)))^(1/5)*AE43))),0)</f>
        <v>3189.6449581824472</v>
      </c>
      <c r="AG43" s="30">
        <f>IFERROR(IF(AG$37='A2 Intenzita dopravy'!$M$5,'A2 Intenzita dopravy'!$M11,IF(AG$37&gt;=MAX($F$68:$L$68),AF43/AE43*AF43,IF(AG$37&lt;'A2 Intenzita dopravy'!$M$5,(INDEX($B$69:$L$136,MATCH('A2 Intenzita dopravy'!$F11&amp;'A2 Intenzita dopravy'!$G11&amp;'A2.1 Intenzita dopravy'!$E$35,$E$69:$E$136,0),MATCH(AG$37,$B$68:$L$68,1))/INDEX($B$69:$L$136,MATCH('A2 Intenzita dopravy'!$F11&amp;'A2 Intenzita dopravy'!$G11&amp;'A2.1 Intenzita dopravy'!$E$35,$E$69:$E$136,0),MATCH(AG$37,$B$68:$L$68,1)+1))^(1/5)*AH43,(INDEX($B$69:$L$136,MATCH('A2 Intenzita dopravy'!$F11&amp;'A2 Intenzita dopravy'!$G11&amp;'A2.1 Intenzita dopravy'!$E$35,$E$69:$E$136,0),MATCH(AG$37,$B$68:$L$68,1)+1)/INDEX($B$69:$L$136,MATCH('A2 Intenzita dopravy'!$F11&amp;'A2 Intenzita dopravy'!$G11&amp;'A2.1 Intenzita dopravy'!$E$35,$E$69:$E$136,0),MATCH(AG$37,$B$68:$L$68,1)))^(1/5)*AF43))),0)</f>
        <v>3213.2745416318639</v>
      </c>
      <c r="AH43" s="30">
        <f>IFERROR(IF(AH$37='A2 Intenzita dopravy'!$M$5,'A2 Intenzita dopravy'!$M11,IF(AH$37&gt;=MAX($F$68:$L$68),AG43/AF43*AG43,IF(AH$37&lt;'A2 Intenzita dopravy'!$M$5,(INDEX($B$69:$L$136,MATCH('A2 Intenzita dopravy'!$F11&amp;'A2 Intenzita dopravy'!$G11&amp;'A2.1 Intenzita dopravy'!$E$35,$E$69:$E$136,0),MATCH(AH$37,$B$68:$L$68,1))/INDEX($B$69:$L$136,MATCH('A2 Intenzita dopravy'!$F11&amp;'A2 Intenzita dopravy'!$G11&amp;'A2.1 Intenzita dopravy'!$E$35,$E$69:$E$136,0),MATCH(AH$37,$B$68:$L$68,1)+1))^(1/5)*AI43,(INDEX($B$69:$L$136,MATCH('A2 Intenzita dopravy'!$F11&amp;'A2 Intenzita dopravy'!$G11&amp;'A2.1 Intenzita dopravy'!$E$35,$E$69:$E$136,0),MATCH(AH$37,$B$68:$L$68,1)+1)/INDEX($B$69:$L$136,MATCH('A2 Intenzita dopravy'!$F11&amp;'A2 Intenzita dopravy'!$G11&amp;'A2.1 Intenzita dopravy'!$E$35,$E$69:$E$136,0),MATCH(AH$37,$B$68:$L$68,1)))^(1/5)*AG43))),0)</f>
        <v>3237.0791781738076</v>
      </c>
      <c r="AI43" s="30">
        <f>IFERROR(IF(AI$37='A2 Intenzita dopravy'!$M$5,'A2 Intenzita dopravy'!$M11,IF(AI$37&gt;=MAX($F$68:$L$68),AH43/AG43*AH43,IF(AI$37&lt;'A2 Intenzita dopravy'!$M$5,(INDEX($B$69:$L$136,MATCH('A2 Intenzita dopravy'!$F11&amp;'A2 Intenzita dopravy'!$G11&amp;'A2.1 Intenzita dopravy'!$E$35,$E$69:$E$136,0),MATCH(AI$37,$B$68:$L$68,1))/INDEX($B$69:$L$136,MATCH('A2 Intenzita dopravy'!$F11&amp;'A2 Intenzita dopravy'!$G11&amp;'A2.1 Intenzita dopravy'!$E$35,$E$69:$E$136,0),MATCH(AI$37,$B$68:$L$68,1)+1))^(1/5)*AJ43,(INDEX($B$69:$L$136,MATCH('A2 Intenzita dopravy'!$F11&amp;'A2 Intenzita dopravy'!$G11&amp;'A2.1 Intenzita dopravy'!$E$35,$E$69:$E$136,0),MATCH(AI$37,$B$68:$L$68,1)+1)/INDEX($B$69:$L$136,MATCH('A2 Intenzita dopravy'!$F11&amp;'A2 Intenzita dopravy'!$G11&amp;'A2.1 Intenzita dopravy'!$E$35,$E$69:$E$136,0),MATCH(AI$37,$B$68:$L$68,1)))^(1/5)*AH43))),0)</f>
        <v>3261.0601646396535</v>
      </c>
      <c r="AJ43" s="30">
        <f>IFERROR(IF(AJ$37='A2 Intenzita dopravy'!$M$5,'A2 Intenzita dopravy'!$M11,IF(AJ$37&gt;=MAX($F$68:$L$68),AI43/AH43*AI43,IF(AJ$37&lt;'A2 Intenzita dopravy'!$M$5,(INDEX($B$69:$L$136,MATCH('A2 Intenzita dopravy'!$F11&amp;'A2 Intenzita dopravy'!$G11&amp;'A2.1 Intenzita dopravy'!$E$35,$E$69:$E$136,0),MATCH(AJ$37,$B$68:$L$68,1))/INDEX($B$69:$L$136,MATCH('A2 Intenzita dopravy'!$F11&amp;'A2 Intenzita dopravy'!$G11&amp;'A2.1 Intenzita dopravy'!$E$35,$E$69:$E$136,0),MATCH(AJ$37,$B$68:$L$68,1)+1))^(1/5)*AK43,(INDEX($B$69:$L$136,MATCH('A2 Intenzita dopravy'!$F11&amp;'A2 Intenzita dopravy'!$G11&amp;'A2.1 Intenzita dopravy'!$E$35,$E$69:$E$136,0),MATCH(AJ$37,$B$68:$L$68,1)+1)/INDEX($B$69:$L$136,MATCH('A2 Intenzita dopravy'!$F11&amp;'A2 Intenzita dopravy'!$G11&amp;'A2.1 Intenzita dopravy'!$E$35,$E$69:$E$136,0),MATCH(AJ$37,$B$68:$L$68,1)))^(1/5)*AI43))),0)</f>
        <v>3285.2188074679862</v>
      </c>
      <c r="AK43" s="30">
        <f>IFERROR(IF(AK$37='A2 Intenzita dopravy'!$M$5,'A2 Intenzita dopravy'!$M11,IF(AK$37&gt;=MAX($F$68:$L$68),AJ43/AI43*AJ43,IF(AK$37&lt;'A2 Intenzita dopravy'!$M$5,(INDEX($B$69:$L$136,MATCH('A2 Intenzita dopravy'!$F11&amp;'A2 Intenzita dopravy'!$G11&amp;'A2.1 Intenzita dopravy'!$E$35,$E$69:$E$136,0),MATCH(AK$37,$B$68:$L$68,1))/INDEX($B$69:$L$136,MATCH('A2 Intenzita dopravy'!$F11&amp;'A2 Intenzita dopravy'!$G11&amp;'A2.1 Intenzita dopravy'!$E$35,$E$69:$E$136,0),MATCH(AK$37,$B$68:$L$68,1)+1))^(1/5)*AL43,(INDEX($B$69:$L$136,MATCH('A2 Intenzita dopravy'!$F11&amp;'A2 Intenzita dopravy'!$G11&amp;'A2.1 Intenzita dopravy'!$E$35,$E$69:$E$136,0),MATCH(AK$37,$B$68:$L$68,1)+1)/INDEX($B$69:$L$136,MATCH('A2 Intenzita dopravy'!$F11&amp;'A2 Intenzita dopravy'!$G11&amp;'A2.1 Intenzita dopravy'!$E$35,$E$69:$E$136,0),MATCH(AK$37,$B$68:$L$68,1)))^(1/5)*AJ43))),0)</f>
        <v>3309.5564227757704</v>
      </c>
      <c r="AL43" s="30">
        <f>IFERROR(IF(AL$37='A2 Intenzita dopravy'!$M$5,'A2 Intenzita dopravy'!$M11,IF(AL$37&gt;=MAX($F$68:$L$68),AK43/AJ43*AK43,IF(AL$37&lt;'A2 Intenzita dopravy'!$M$5,(INDEX($B$69:$L$136,MATCH('A2 Intenzita dopravy'!$F11&amp;'A2 Intenzita dopravy'!$G11&amp;'A2.1 Intenzita dopravy'!$E$35,$E$69:$E$136,0),MATCH(AL$37,$B$68:$L$68,1))/INDEX($B$69:$L$136,MATCH('A2 Intenzita dopravy'!$F11&amp;'A2 Intenzita dopravy'!$G11&amp;'A2.1 Intenzita dopravy'!$E$35,$E$69:$E$136,0),MATCH(AL$37,$B$68:$L$68,1)+1))^(1/5)*AM43,(INDEX($B$69:$L$136,MATCH('A2 Intenzita dopravy'!$F11&amp;'A2 Intenzita dopravy'!$G11&amp;'A2.1 Intenzita dopravy'!$E$35,$E$69:$E$136,0),MATCH(AL$37,$B$68:$L$68,1)+1)/INDEX($B$69:$L$136,MATCH('A2 Intenzita dopravy'!$F11&amp;'A2 Intenzita dopravy'!$G11&amp;'A2.1 Intenzita dopravy'!$E$35,$E$69:$E$136,0),MATCH(AL$37,$B$68:$L$68,1)))^(1/5)*AK43))),0)</f>
        <v>3334.0743364300524</v>
      </c>
      <c r="AM43" s="30">
        <f>IFERROR(IF(AM$37='A2 Intenzita dopravy'!$M$5,'A2 Intenzita dopravy'!$M11,IF(AM$37&gt;=MAX($F$68:$L$68),AL43/AK43*AL43,IF(AM$37&lt;'A2 Intenzita dopravy'!$M$5,(INDEX($B$69:$L$136,MATCH('A2 Intenzita dopravy'!$F11&amp;'A2 Intenzita dopravy'!$G11&amp;'A2.1 Intenzita dopravy'!$E$35,$E$69:$E$136,0),MATCH(AM$37,$B$68:$L$68,1))/INDEX($B$69:$L$136,MATCH('A2 Intenzita dopravy'!$F11&amp;'A2 Intenzita dopravy'!$G11&amp;'A2.1 Intenzita dopravy'!$E$35,$E$69:$E$136,0),MATCH(AM$37,$B$68:$L$68,1)+1))^(1/5)*AN43,(INDEX($B$69:$L$136,MATCH('A2 Intenzita dopravy'!$F11&amp;'A2 Intenzita dopravy'!$G11&amp;'A2.1 Intenzita dopravy'!$E$35,$E$69:$E$136,0),MATCH(AM$37,$B$68:$L$68,1)+1)/INDEX($B$69:$L$136,MATCH('A2 Intenzita dopravy'!$F11&amp;'A2 Intenzita dopravy'!$G11&amp;'A2.1 Intenzita dopravy'!$E$35,$E$69:$E$136,0),MATCH(AM$37,$B$68:$L$68,1)))^(1/5)*AL43))),0)</f>
        <v>3358.7738841201895</v>
      </c>
      <c r="AN43" s="30">
        <f>IFERROR(IF(AN$37='A2 Intenzita dopravy'!$M$5,'A2 Intenzita dopravy'!$M11,IF(AN$37&gt;=MAX($F$68:$L$68),AM43/AL43*AM43,IF(AN$37&lt;'A2 Intenzita dopravy'!$M$5,(INDEX($B$69:$L$136,MATCH('A2 Intenzita dopravy'!$F11&amp;'A2 Intenzita dopravy'!$G11&amp;'A2.1 Intenzita dopravy'!$E$35,$E$69:$E$136,0),MATCH(AN$37,$B$68:$L$68,1))/INDEX($B$69:$L$136,MATCH('A2 Intenzita dopravy'!$F11&amp;'A2 Intenzita dopravy'!$G11&amp;'A2.1 Intenzita dopravy'!$E$35,$E$69:$E$136,0),MATCH(AN$37,$B$68:$L$68,1)+1))^(1/5)*AO43,(INDEX($B$69:$L$136,MATCH('A2 Intenzita dopravy'!$F11&amp;'A2 Intenzita dopravy'!$G11&amp;'A2.1 Intenzita dopravy'!$E$35,$E$69:$E$136,0),MATCH(AN$37,$B$68:$L$68,1)+1)/INDEX($B$69:$L$136,MATCH('A2 Intenzita dopravy'!$F11&amp;'A2 Intenzita dopravy'!$G11&amp;'A2.1 Intenzita dopravy'!$E$35,$E$69:$E$136,0),MATCH(AN$37,$B$68:$L$68,1)))^(1/5)*AM43))),0)</f>
        <v>3383.6564114306161</v>
      </c>
      <c r="AO43" s="30">
        <f>IFERROR(IF(AO$37='A2 Intenzita dopravy'!$M$5,'A2 Intenzita dopravy'!$M11,IF(AO$37&gt;=MAX($F$68:$L$68),AN43/AM43*AN43,IF(AO$37&lt;'A2 Intenzita dopravy'!$M$5,(INDEX($B$69:$L$136,MATCH('A2 Intenzita dopravy'!$F11&amp;'A2 Intenzita dopravy'!$G11&amp;'A2.1 Intenzita dopravy'!$E$35,$E$69:$E$136,0),MATCH(AO$37,$B$68:$L$68,1))/INDEX($B$69:$L$136,MATCH('A2 Intenzita dopravy'!$F11&amp;'A2 Intenzita dopravy'!$G11&amp;'A2.1 Intenzita dopravy'!$E$35,$E$69:$E$136,0),MATCH(AO$37,$B$68:$L$68,1)+1))^(1/5)*AP43,(INDEX($B$69:$L$136,MATCH('A2 Intenzita dopravy'!$F11&amp;'A2 Intenzita dopravy'!$G11&amp;'A2.1 Intenzita dopravy'!$E$35,$E$69:$E$136,0),MATCH(AO$37,$B$68:$L$68,1)+1)/INDEX($B$69:$L$136,MATCH('A2 Intenzita dopravy'!$F11&amp;'A2 Intenzita dopravy'!$G11&amp;'A2.1 Intenzita dopravy'!$E$35,$E$69:$E$136,0),MATCH(AO$37,$B$68:$L$68,1)))^(1/5)*AN43))),0)</f>
        <v>3408.7232739141491</v>
      </c>
      <c r="AP43" s="30">
        <f>IFERROR(IF(AP$37='A2 Intenzita dopravy'!$M$5,'A2 Intenzita dopravy'!$M11,IF(AP$37&gt;=MAX($F$68:$L$68),AO43/AN43*AO43,IF(AP$37&lt;'A2 Intenzita dopravy'!$M$5,(INDEX($B$69:$L$136,MATCH('A2 Intenzita dopravy'!$F11&amp;'A2 Intenzita dopravy'!$G11&amp;'A2.1 Intenzita dopravy'!$E$35,$E$69:$E$136,0),MATCH(AP$37,$B$68:$L$68,1))/INDEX($B$69:$L$136,MATCH('A2 Intenzita dopravy'!$F11&amp;'A2 Intenzita dopravy'!$G11&amp;'A2.1 Intenzita dopravy'!$E$35,$E$69:$E$136,0),MATCH(AP$37,$B$68:$L$68,1)+1))^(1/5)*AQ43,(INDEX($B$69:$L$136,MATCH('A2 Intenzita dopravy'!$F11&amp;'A2 Intenzita dopravy'!$G11&amp;'A2.1 Intenzita dopravy'!$E$35,$E$69:$E$136,0),MATCH(AP$37,$B$68:$L$68,1)+1)/INDEX($B$69:$L$136,MATCH('A2 Intenzita dopravy'!$F11&amp;'A2 Intenzita dopravy'!$G11&amp;'A2.1 Intenzita dopravy'!$E$35,$E$69:$E$136,0),MATCH(AP$37,$B$68:$L$68,1)))^(1/5)*AO43))),0)</f>
        <v>3433.9758371658349</v>
      </c>
      <c r="AQ43" s="30">
        <f>IFERROR(IF(AQ$37='A2 Intenzita dopravy'!$M$5,'A2 Intenzita dopravy'!$M11,IF(AQ$37&gt;=MAX($F$68:$L$68),AP43/AO43*AP43,IF(AQ$37&lt;'A2 Intenzita dopravy'!$M$5,(INDEX($B$69:$L$136,MATCH('A2 Intenzita dopravy'!$F11&amp;'A2 Intenzita dopravy'!$G11&amp;'A2.1 Intenzita dopravy'!$E$35,$E$69:$E$136,0),MATCH(AQ$37,$B$68:$L$68,1))/INDEX($B$69:$L$136,MATCH('A2 Intenzita dopravy'!$F11&amp;'A2 Intenzita dopravy'!$G11&amp;'A2.1 Intenzita dopravy'!$E$35,$E$69:$E$136,0),MATCH(AQ$37,$B$68:$L$68,1)+1))^(1/5)*AR43,(INDEX($B$69:$L$136,MATCH('A2 Intenzita dopravy'!$F11&amp;'A2 Intenzita dopravy'!$G11&amp;'A2.1 Intenzita dopravy'!$E$35,$E$69:$E$136,0),MATCH(AQ$37,$B$68:$L$68,1)+1)/INDEX($B$69:$L$136,MATCH('A2 Intenzita dopravy'!$F11&amp;'A2 Intenzita dopravy'!$G11&amp;'A2.1 Intenzita dopravy'!$E$35,$E$69:$E$136,0),MATCH(AQ$37,$B$68:$L$68,1)))^(1/5)*AP43))),0)</f>
        <v>3459.4154768973458</v>
      </c>
      <c r="AR43" s="30">
        <f>IFERROR(IF(AR$37='A2 Intenzita dopravy'!$M$5,'A2 Intenzita dopravy'!$M11,IF(AR$37&gt;=MAX($F$68:$L$68),AQ43/AP43*AQ43,IF(AR$37&lt;'A2 Intenzita dopravy'!$M$5,(INDEX($B$69:$L$136,MATCH('A2 Intenzita dopravy'!$F11&amp;'A2 Intenzita dopravy'!$G11&amp;'A2.1 Intenzita dopravy'!$E$35,$E$69:$E$136,0),MATCH(AR$37,$B$68:$L$68,1))/INDEX($B$69:$L$136,MATCH('A2 Intenzita dopravy'!$F11&amp;'A2 Intenzita dopravy'!$G11&amp;'A2.1 Intenzita dopravy'!$E$35,$E$69:$E$136,0),MATCH(AR$37,$B$68:$L$68,1)+1))^(1/5)*AS43,(INDEX($B$69:$L$136,MATCH('A2 Intenzita dopravy'!$F11&amp;'A2 Intenzita dopravy'!$G11&amp;'A2.1 Intenzita dopravy'!$E$35,$E$69:$E$136,0),MATCH(AR$37,$B$68:$L$68,1)+1)/INDEX($B$69:$L$136,MATCH('A2 Intenzita dopravy'!$F11&amp;'A2 Intenzita dopravy'!$G11&amp;'A2.1 Intenzita dopravy'!$E$35,$E$69:$E$136,0),MATCH(AR$37,$B$68:$L$68,1)))^(1/5)*AQ43))),0)</f>
        <v>3485.0435790119241</v>
      </c>
      <c r="AS43" s="30">
        <f>IFERROR(IF(AS$37='A2 Intenzita dopravy'!$M$5,'A2 Intenzita dopravy'!$M11,IF(AS$37&gt;=MAX($F$68:$L$68),AR43/AQ43*AR43,IF(AS$37&lt;'A2 Intenzita dopravy'!$M$5,(INDEX($B$69:$L$136,MATCH('A2 Intenzita dopravy'!$F11&amp;'A2 Intenzita dopravy'!$G11&amp;'A2.1 Intenzita dopravy'!$E$35,$E$69:$E$136,0),MATCH(AS$37,$B$68:$L$68,1))/INDEX($B$69:$L$136,MATCH('A2 Intenzita dopravy'!$F11&amp;'A2 Intenzita dopravy'!$G11&amp;'A2.1 Intenzita dopravy'!$E$35,$E$69:$E$136,0),MATCH(AS$37,$B$68:$L$68,1)+1))^(1/5)*AT43,(INDEX($B$69:$L$136,MATCH('A2 Intenzita dopravy'!$F11&amp;'A2 Intenzita dopravy'!$G11&amp;'A2.1 Intenzita dopravy'!$E$35,$E$69:$E$136,0),MATCH(AS$37,$B$68:$L$68,1)+1)/INDEX($B$69:$L$136,MATCH('A2 Intenzita dopravy'!$F11&amp;'A2 Intenzita dopravy'!$G11&amp;'A2.1 Intenzita dopravy'!$E$35,$E$69:$E$136,0),MATCH(AS$37,$B$68:$L$68,1)))^(1/5)*AR43))),0)</f>
        <v>3510.8615396798855</v>
      </c>
      <c r="AT43" s="30">
        <f>IFERROR(IF(AT$37='A2 Intenzita dopravy'!$M$5,'A2 Intenzita dopravy'!$M11,IF(AT$37&gt;=MAX($F$68:$L$68),AS43/AR43*AS43,IF(AT$37&lt;'A2 Intenzita dopravy'!$M$5,(INDEX($B$69:$L$136,MATCH('A2 Intenzita dopravy'!$F11&amp;'A2 Intenzita dopravy'!$G11&amp;'A2.1 Intenzita dopravy'!$E$35,$E$69:$E$136,0),MATCH(AT$37,$B$68:$L$68,1))/INDEX($B$69:$L$136,MATCH('A2 Intenzita dopravy'!$F11&amp;'A2 Intenzita dopravy'!$G11&amp;'A2.1 Intenzita dopravy'!$E$35,$E$69:$E$136,0),MATCH(AT$37,$B$68:$L$68,1)+1))^(1/5)*AU43,(INDEX($B$69:$L$136,MATCH('A2 Intenzita dopravy'!$F11&amp;'A2 Intenzita dopravy'!$G11&amp;'A2.1 Intenzita dopravy'!$E$35,$E$69:$E$136,0),MATCH(AT$37,$B$68:$L$68,1)+1)/INDEX($B$69:$L$136,MATCH('A2 Intenzita dopravy'!$F11&amp;'A2 Intenzita dopravy'!$G11&amp;'A2.1 Intenzita dopravy'!$E$35,$E$69:$E$136,0),MATCH(AT$37,$B$68:$L$68,1)))^(1/5)*AS43))),0)</f>
        <v>3536.8707654146792</v>
      </c>
      <c r="AU43" s="30">
        <f>IFERROR(IF(AU$37='A2 Intenzita dopravy'!$M$5,'A2 Intenzita dopravy'!$M11,IF(AU$37&gt;=MAX($F$68:$L$68),AT43/AS43*AT43,IF(AU$37&lt;'A2 Intenzita dopravy'!$M$5,(INDEX($B$69:$L$136,MATCH('A2 Intenzita dopravy'!$F11&amp;'A2 Intenzita dopravy'!$G11&amp;'A2.1 Intenzita dopravy'!$E$35,$E$69:$E$136,0),MATCH(AU$37,$B$68:$L$68,1))/INDEX($B$69:$L$136,MATCH('A2 Intenzita dopravy'!$F11&amp;'A2 Intenzita dopravy'!$G11&amp;'A2.1 Intenzita dopravy'!$E$35,$E$69:$E$136,0),MATCH(AU$37,$B$68:$L$68,1)+1))^(1/5)*AV43,(INDEX($B$69:$L$136,MATCH('A2 Intenzita dopravy'!$F11&amp;'A2 Intenzita dopravy'!$G11&amp;'A2.1 Intenzita dopravy'!$E$35,$E$69:$E$136,0),MATCH(AU$37,$B$68:$L$68,1)+1)/INDEX($B$69:$L$136,MATCH('A2 Intenzita dopravy'!$F11&amp;'A2 Intenzita dopravy'!$G11&amp;'A2.1 Intenzita dopravy'!$E$35,$E$69:$E$136,0),MATCH(AU$37,$B$68:$L$68,1)))^(1/5)*AT43))),0)</f>
        <v>3563.0726731495115</v>
      </c>
      <c r="AV43" s="30">
        <f>IFERROR(IF(AV$37='A2 Intenzita dopravy'!$M$5,'A2 Intenzita dopravy'!$M11,IF(AV$37&gt;=MAX($F$68:$L$68),AU43/AT43*AU43,IF(AV$37&lt;'A2 Intenzita dopravy'!$M$5,(INDEX($B$69:$L$136,MATCH('A2 Intenzita dopravy'!$F11&amp;'A2 Intenzita dopravy'!$G11&amp;'A2.1 Intenzita dopravy'!$E$35,$E$69:$E$136,0),MATCH(AV$37,$B$68:$L$68,1))/INDEX($B$69:$L$136,MATCH('A2 Intenzita dopravy'!$F11&amp;'A2 Intenzita dopravy'!$G11&amp;'A2.1 Intenzita dopravy'!$E$35,$E$69:$E$136,0),MATCH(AV$37,$B$68:$L$68,1)+1))^(1/5)*AW43,(INDEX($B$69:$L$136,MATCH('A2 Intenzita dopravy'!$F11&amp;'A2 Intenzita dopravy'!$G11&amp;'A2.1 Intenzita dopravy'!$E$35,$E$69:$E$136,0),MATCH(AV$37,$B$68:$L$68,1)+1)/INDEX($B$69:$L$136,MATCH('A2 Intenzita dopravy'!$F11&amp;'A2 Intenzita dopravy'!$G11&amp;'A2.1 Intenzita dopravy'!$E$35,$E$69:$E$136,0),MATCH(AV$37,$B$68:$L$68,1)))^(1/5)*AU43))),0)</f>
        <v>3589.4686903145375</v>
      </c>
      <c r="AW43" s="30">
        <f>IFERROR(IF(AW$37='A2 Intenzita dopravy'!$M$5,'A2 Intenzita dopravy'!$M11,IF(AW$37&gt;=MAX($F$68:$L$68),AV43/AU43*AV43,IF(AW$37&lt;'A2 Intenzita dopravy'!$M$5,(INDEX($B$69:$L$136,MATCH('A2 Intenzita dopravy'!$F11&amp;'A2 Intenzita dopravy'!$G11&amp;'A2.1 Intenzita dopravy'!$E$35,$E$69:$E$136,0),MATCH(AW$37,$B$68:$L$68,1))/INDEX($B$69:$L$136,MATCH('A2 Intenzita dopravy'!$F11&amp;'A2 Intenzita dopravy'!$G11&amp;'A2.1 Intenzita dopravy'!$E$35,$E$69:$E$136,0),MATCH(AW$37,$B$68:$L$68,1)+1))^(1/5)*AX43,(INDEX($B$69:$L$136,MATCH('A2 Intenzita dopravy'!$F11&amp;'A2 Intenzita dopravy'!$G11&amp;'A2.1 Intenzita dopravy'!$E$35,$E$69:$E$136,0),MATCH(AW$37,$B$68:$L$68,1)+1)/INDEX($B$69:$L$136,MATCH('A2 Intenzita dopravy'!$F11&amp;'A2 Intenzita dopravy'!$G11&amp;'A2.1 Intenzita dopravy'!$E$35,$E$69:$E$136,0),MATCH(AW$37,$B$68:$L$68,1)))^(1/5)*AV43))),0)</f>
        <v>3616.0602549146265</v>
      </c>
      <c r="AX43" s="30">
        <f>IFERROR(IF(AX$37='A2 Intenzita dopravy'!$M$5,'A2 Intenzita dopravy'!$M11,IF(AX$37&gt;=MAX($F$68:$L$68),AW43/AV43*AW43,IF(AX$37&lt;'A2 Intenzita dopravy'!$M$5,(INDEX($B$69:$L$136,MATCH('A2 Intenzita dopravy'!$F11&amp;'A2 Intenzita dopravy'!$G11&amp;'A2.1 Intenzita dopravy'!$E$35,$E$69:$E$136,0),MATCH(AX$37,$B$68:$L$68,1))/INDEX($B$69:$L$136,MATCH('A2 Intenzita dopravy'!$F11&amp;'A2 Intenzita dopravy'!$G11&amp;'A2.1 Intenzita dopravy'!$E$35,$E$69:$E$136,0),MATCH(AX$37,$B$68:$L$68,1)+1))^(1/5)*AY43,(INDEX($B$69:$L$136,MATCH('A2 Intenzita dopravy'!$F11&amp;'A2 Intenzita dopravy'!$G11&amp;'A2.1 Intenzita dopravy'!$E$35,$E$69:$E$136,0),MATCH(AX$37,$B$68:$L$68,1)+1)/INDEX($B$69:$L$136,MATCH('A2 Intenzita dopravy'!$F11&amp;'A2 Intenzita dopravy'!$G11&amp;'A2.1 Intenzita dopravy'!$E$35,$E$69:$E$136,0),MATCH(AX$37,$B$68:$L$68,1)))^(1/5)*AW43))),0)</f>
        <v>3642.8488156076996</v>
      </c>
      <c r="AY43" s="30">
        <f>IFERROR(IF(AY$37='A2 Intenzita dopravy'!$M$5,'A2 Intenzita dopravy'!$M11,IF(AY$37&gt;=MAX($F$68:$L$68),AX43/AW43*AX43,IF(AY$37&lt;'A2 Intenzita dopravy'!$M$5,(INDEX($B$69:$L$136,MATCH('A2 Intenzita dopravy'!$F11&amp;'A2 Intenzita dopravy'!$G11&amp;'A2.1 Intenzita dopravy'!$E$35,$E$69:$E$136,0),MATCH(AY$37,$B$68:$L$68,1))/INDEX($B$69:$L$136,MATCH('A2 Intenzita dopravy'!$F11&amp;'A2 Intenzita dopravy'!$G11&amp;'A2.1 Intenzita dopravy'!$E$35,$E$69:$E$136,0),MATCH(AY$37,$B$68:$L$68,1)+1))^(1/5)*AZ43,(INDEX($B$69:$L$136,MATCH('A2 Intenzita dopravy'!$F11&amp;'A2 Intenzita dopravy'!$G11&amp;'A2.1 Intenzita dopravy'!$E$35,$E$69:$E$136,0),MATCH(AY$37,$B$68:$L$68,1)+1)/INDEX($B$69:$L$136,MATCH('A2 Intenzita dopravy'!$F11&amp;'A2 Intenzita dopravy'!$G11&amp;'A2.1 Intenzita dopravy'!$E$35,$E$69:$E$136,0),MATCH(AY$37,$B$68:$L$68,1)))^(1/5)*AX43))),0)</f>
        <v>3669.835831783651</v>
      </c>
      <c r="AZ43" s="30">
        <f>IFERROR(IF(AZ$37='A2 Intenzita dopravy'!$M$5,'A2 Intenzita dopravy'!$M11,IF(AZ$37&gt;=MAX($F$68:$L$68),AY43/AX43*AY43,IF(AZ$37&lt;'A2 Intenzita dopravy'!$M$5,(INDEX($B$69:$L$136,MATCH('A2 Intenzita dopravy'!$F11&amp;'A2 Intenzita dopravy'!$G11&amp;'A2.1 Intenzita dopravy'!$E$35,$E$69:$E$136,0),MATCH(AZ$37,$B$68:$L$68,1))/INDEX($B$69:$L$136,MATCH('A2 Intenzita dopravy'!$F11&amp;'A2 Intenzita dopravy'!$G11&amp;'A2.1 Intenzita dopravy'!$E$35,$E$69:$E$136,0),MATCH(AZ$37,$B$68:$L$68,1)+1))^(1/5)*BA43,(INDEX($B$69:$L$136,MATCH('A2 Intenzita dopravy'!$F11&amp;'A2 Intenzita dopravy'!$G11&amp;'A2.1 Intenzita dopravy'!$E$35,$E$69:$E$136,0),MATCH(AZ$37,$B$68:$L$68,1)+1)/INDEX($B$69:$L$136,MATCH('A2 Intenzita dopravy'!$F11&amp;'A2 Intenzita dopravy'!$G11&amp;'A2.1 Intenzita dopravy'!$E$35,$E$69:$E$136,0),MATCH(AZ$37,$B$68:$L$68,1)))^(1/5)*AY43))),0)</f>
        <v>3697.0227736438528</v>
      </c>
      <c r="BA43" s="30">
        <f>IFERROR(IF(BA$37='A2 Intenzita dopravy'!$M$5,'A2 Intenzita dopravy'!$M11,IF(BA$37&gt;=MAX($F$68:$L$68),AZ43/AY43*AZ43,IF(BA$37&lt;'A2 Intenzita dopravy'!$M$5,(INDEX($B$69:$L$136,MATCH('A2 Intenzita dopravy'!$F11&amp;'A2 Intenzita dopravy'!$G11&amp;'A2.1 Intenzita dopravy'!$E$35,$E$69:$E$136,0),MATCH(BA$37,$B$68:$L$68,1))/INDEX($B$69:$L$136,MATCH('A2 Intenzita dopravy'!$F11&amp;'A2 Intenzita dopravy'!$G11&amp;'A2.1 Intenzita dopravy'!$E$35,$E$69:$E$136,0),MATCH(BA$37,$B$68:$L$68,1)+1))^(1/5)*BB43,(INDEX($B$69:$L$136,MATCH('A2 Intenzita dopravy'!$F11&amp;'A2 Intenzita dopravy'!$G11&amp;'A2.1 Intenzita dopravy'!$E$35,$E$69:$E$136,0),MATCH(BA$37,$B$68:$L$68,1)+1)/INDEX($B$69:$L$136,MATCH('A2 Intenzita dopravy'!$F11&amp;'A2 Intenzita dopravy'!$G11&amp;'A2.1 Intenzita dopravy'!$E$35,$E$69:$E$136,0),MATCH(BA$37,$B$68:$L$68,1)))^(1/5)*AZ43))),0)</f>
        <v>3724.4111222812485</v>
      </c>
      <c r="BB43" s="30">
        <f>IFERROR(IF(BB$37='A2 Intenzita dopravy'!$M$5,'A2 Intenzita dopravy'!$M11,IF(BB$37&gt;=MAX($F$68:$L$68),BA43/AZ43*BA43,IF(BB$37&lt;'A2 Intenzita dopravy'!$M$5,(INDEX($B$69:$L$136,MATCH('A2 Intenzita dopravy'!$F11&amp;'A2 Intenzita dopravy'!$G11&amp;'A2.1 Intenzita dopravy'!$E$35,$E$69:$E$136,0),MATCH(BB$37,$B$68:$L$68,1))/INDEX($B$69:$L$136,MATCH('A2 Intenzita dopravy'!$F11&amp;'A2 Intenzita dopravy'!$G11&amp;'A2.1 Intenzita dopravy'!$E$35,$E$69:$E$136,0),MATCH(BB$37,$B$68:$L$68,1)+1))^(1/5)*BC43,(INDEX($B$69:$L$136,MATCH('A2 Intenzita dopravy'!$F11&amp;'A2 Intenzita dopravy'!$G11&amp;'A2.1 Intenzita dopravy'!$E$35,$E$69:$E$136,0),MATCH(BB$37,$B$68:$L$68,1)+1)/INDEX($B$69:$L$136,MATCH('A2 Intenzita dopravy'!$F11&amp;'A2 Intenzita dopravy'!$G11&amp;'A2.1 Intenzita dopravy'!$E$35,$E$69:$E$136,0),MATCH(BB$37,$B$68:$L$68,1)))^(1/5)*BA43))),0)</f>
        <v>3752.00236976104</v>
      </c>
    </row>
    <row r="44" spans="2:54" x14ac:dyDescent="0.2">
      <c r="B44" s="5">
        <v>6</v>
      </c>
      <c r="C44" s="5">
        <f t="shared" ref="C44" si="18">C28</f>
        <v>95850</v>
      </c>
      <c r="D44" s="5" t="str">
        <f t="shared" si="13"/>
        <v>Privádzač Tvrdošín</v>
      </c>
      <c r="E44" s="30">
        <f>IFERROR(IF(E$37='A2 Intenzita dopravy'!$M$5,'A2 Intenzita dopravy'!$M12,IF(E$37&gt;=MAX($F$68:$L$68),D44/C44*D44,IF(E$37&lt;'A2 Intenzita dopravy'!$M$5,(INDEX($B$69:$L$136,MATCH('A2 Intenzita dopravy'!$F12&amp;'A2 Intenzita dopravy'!$G12&amp;'A2.1 Intenzita dopravy'!$E$35,$E$69:$E$136,0),MATCH(E$37,$B$68:$L$68,1))/INDEX($B$69:$L$136,MATCH('A2 Intenzita dopravy'!$F12&amp;'A2 Intenzita dopravy'!$G12&amp;'A2.1 Intenzita dopravy'!$E$35,$E$69:$E$136,0),MATCH(E$37,$B$68:$L$68,1)+1))^(1/5)*F44,(INDEX($B$69:$L$136,MATCH('A2 Intenzita dopravy'!$F12&amp;'A2 Intenzita dopravy'!$G12&amp;'A2.1 Intenzita dopravy'!$E$35,$E$69:$E$136,0),MATCH(E$37,$B$68:$L$68,1)+1)/INDEX($B$69:$L$136,MATCH('A2 Intenzita dopravy'!$F12&amp;'A2 Intenzita dopravy'!$G12&amp;'A2.1 Intenzita dopravy'!$E$35,$E$69:$E$136,0),MATCH(E$37,$B$68:$L$68,1)))^(1/5)*D44))),0)</f>
        <v>906.82819523470891</v>
      </c>
      <c r="F44" s="30">
        <f>IFERROR(IF(F$37='A2 Intenzita dopravy'!$M$5,'A2 Intenzita dopravy'!$M12,IF(F$37&gt;=MAX($F$68:$L$68),E44/D44*E44,IF(F$37&lt;'A2 Intenzita dopravy'!$M$5,(INDEX($B$69:$L$136,MATCH('A2 Intenzita dopravy'!$F12&amp;'A2 Intenzita dopravy'!$G12&amp;'A2.1 Intenzita dopravy'!$E$35,$E$69:$E$136,0),MATCH(F$37,$B$68:$L$68,1))/INDEX($B$69:$L$136,MATCH('A2 Intenzita dopravy'!$F12&amp;'A2 Intenzita dopravy'!$G12&amp;'A2.1 Intenzita dopravy'!$E$35,$E$69:$E$136,0),MATCH(F$37,$B$68:$L$68,1)+1))^(1/5)*G44,(INDEX($B$69:$L$136,MATCH('A2 Intenzita dopravy'!$F12&amp;'A2 Intenzita dopravy'!$G12&amp;'A2.1 Intenzita dopravy'!$E$35,$E$69:$E$136,0),MATCH(F$37,$B$68:$L$68,1)+1)/INDEX($B$69:$L$136,MATCH('A2 Intenzita dopravy'!$F12&amp;'A2 Intenzita dopravy'!$G12&amp;'A2.1 Intenzita dopravy'!$E$35,$E$69:$E$136,0),MATCH(F$37,$B$68:$L$68,1)))^(1/5)*E44))),0)</f>
        <v>920</v>
      </c>
      <c r="G44" s="30">
        <f>IFERROR(IF(G$37='A2 Intenzita dopravy'!$M$5,'A2 Intenzita dopravy'!$M12,IF(G$37&gt;=MAX($F$68:$L$68),F44/E44*F44,IF(G$37&lt;'A2 Intenzita dopravy'!$M$5,(INDEX($B$69:$L$136,MATCH('A2 Intenzita dopravy'!$F12&amp;'A2 Intenzita dopravy'!$G12&amp;'A2.1 Intenzita dopravy'!$E$35,$E$69:$E$136,0),MATCH(G$37,$B$68:$L$68,1))/INDEX($B$69:$L$136,MATCH('A2 Intenzita dopravy'!$F12&amp;'A2 Intenzita dopravy'!$G12&amp;'A2.1 Intenzita dopravy'!$E$35,$E$69:$E$136,0),MATCH(G$37,$B$68:$L$68,1)+1))^(1/5)*H44,(INDEX($B$69:$L$136,MATCH('A2 Intenzita dopravy'!$F12&amp;'A2 Intenzita dopravy'!$G12&amp;'A2.1 Intenzita dopravy'!$E$35,$E$69:$E$136,0),MATCH(G$37,$B$68:$L$68,1)+1)/INDEX($B$69:$L$136,MATCH('A2 Intenzita dopravy'!$F12&amp;'A2 Intenzita dopravy'!$G12&amp;'A2.1 Intenzita dopravy'!$E$35,$E$69:$E$136,0),MATCH(G$37,$B$68:$L$68,1)))^(1/5)*F44))),0)</f>
        <v>929.40570359558046</v>
      </c>
      <c r="H44" s="30">
        <f>IFERROR(IF(H$37='A2 Intenzita dopravy'!$M$5,'A2 Intenzita dopravy'!$M12,IF(H$37&gt;=MAX($F$68:$L$68),G44/F44*G44,IF(H$37&lt;'A2 Intenzita dopravy'!$M$5,(INDEX($B$69:$L$136,MATCH('A2 Intenzita dopravy'!$F12&amp;'A2 Intenzita dopravy'!$G12&amp;'A2.1 Intenzita dopravy'!$E$35,$E$69:$E$136,0),MATCH(H$37,$B$68:$L$68,1))/INDEX($B$69:$L$136,MATCH('A2 Intenzita dopravy'!$F12&amp;'A2 Intenzita dopravy'!$G12&amp;'A2.1 Intenzita dopravy'!$E$35,$E$69:$E$136,0),MATCH(H$37,$B$68:$L$68,1)+1))^(1/5)*I44,(INDEX($B$69:$L$136,MATCH('A2 Intenzita dopravy'!$F12&amp;'A2 Intenzita dopravy'!$G12&amp;'A2.1 Intenzita dopravy'!$E$35,$E$69:$E$136,0),MATCH(H$37,$B$68:$L$68,1)+1)/INDEX($B$69:$L$136,MATCH('A2 Intenzita dopravy'!$F12&amp;'A2 Intenzita dopravy'!$G12&amp;'A2.1 Intenzita dopravy'!$E$35,$E$69:$E$136,0),MATCH(H$37,$B$68:$L$68,1)))^(1/5)*G44))),0)</f>
        <v>938.90756725651738</v>
      </c>
      <c r="I44" s="30">
        <f>IFERROR(IF(I$37='A2 Intenzita dopravy'!$M$5,'A2 Intenzita dopravy'!$M12,IF(I$37&gt;=MAX($F$68:$L$68),H44/G44*H44,IF(I$37&lt;'A2 Intenzita dopravy'!$M$5,(INDEX($B$69:$L$136,MATCH('A2 Intenzita dopravy'!$F12&amp;'A2 Intenzita dopravy'!$G12&amp;'A2.1 Intenzita dopravy'!$E$35,$E$69:$E$136,0),MATCH(I$37,$B$68:$L$68,1))/INDEX($B$69:$L$136,MATCH('A2 Intenzita dopravy'!$F12&amp;'A2 Intenzita dopravy'!$G12&amp;'A2.1 Intenzita dopravy'!$E$35,$E$69:$E$136,0),MATCH(I$37,$B$68:$L$68,1)+1))^(1/5)*J44,(INDEX($B$69:$L$136,MATCH('A2 Intenzita dopravy'!$F12&amp;'A2 Intenzita dopravy'!$G12&amp;'A2.1 Intenzita dopravy'!$E$35,$E$69:$E$136,0),MATCH(I$37,$B$68:$L$68,1)+1)/INDEX($B$69:$L$136,MATCH('A2 Intenzita dopravy'!$F12&amp;'A2 Intenzita dopravy'!$G12&amp;'A2.1 Intenzita dopravy'!$E$35,$E$69:$E$136,0),MATCH(I$37,$B$68:$L$68,1)))^(1/5)*H44))),0)</f>
        <v>948.50657408397649</v>
      </c>
      <c r="J44" s="30">
        <f>IFERROR(IF(J$37='A2 Intenzita dopravy'!$M$5,'A2 Intenzita dopravy'!$M12,IF(J$37&gt;=MAX($F$68:$L$68),I44/H44*I44,IF(J$37&lt;'A2 Intenzita dopravy'!$M$5,(INDEX($B$69:$L$136,MATCH('A2 Intenzita dopravy'!$F12&amp;'A2 Intenzita dopravy'!$G12&amp;'A2.1 Intenzita dopravy'!$E$35,$E$69:$E$136,0),MATCH(J$37,$B$68:$L$68,1))/INDEX($B$69:$L$136,MATCH('A2 Intenzita dopravy'!$F12&amp;'A2 Intenzita dopravy'!$G12&amp;'A2.1 Intenzita dopravy'!$E$35,$E$69:$E$136,0),MATCH(J$37,$B$68:$L$68,1)+1))^(1/5)*K44,(INDEX($B$69:$L$136,MATCH('A2 Intenzita dopravy'!$F12&amp;'A2 Intenzita dopravy'!$G12&amp;'A2.1 Intenzita dopravy'!$E$35,$E$69:$E$136,0),MATCH(J$37,$B$68:$L$68,1)+1)/INDEX($B$69:$L$136,MATCH('A2 Intenzita dopravy'!$F12&amp;'A2 Intenzita dopravy'!$G12&amp;'A2.1 Intenzita dopravy'!$E$35,$E$69:$E$136,0),MATCH(J$37,$B$68:$L$68,1)))^(1/5)*I44))),0)</f>
        <v>958.20371722994764</v>
      </c>
      <c r="K44" s="30">
        <f>IFERROR(IF(K$37='A2 Intenzita dopravy'!$M$5,'A2 Intenzita dopravy'!$M12,IF(K$37&gt;=MAX($F$68:$L$68),J44/I44*J44,IF(K$37&lt;'A2 Intenzita dopravy'!$M$5,(INDEX($B$69:$L$136,MATCH('A2 Intenzita dopravy'!$F12&amp;'A2 Intenzita dopravy'!$G12&amp;'A2.1 Intenzita dopravy'!$E$35,$E$69:$E$136,0),MATCH(K$37,$B$68:$L$68,1))/INDEX($B$69:$L$136,MATCH('A2 Intenzita dopravy'!$F12&amp;'A2 Intenzita dopravy'!$G12&amp;'A2.1 Intenzita dopravy'!$E$35,$E$69:$E$136,0),MATCH(K$37,$B$68:$L$68,1)+1))^(1/5)*L44,(INDEX($B$69:$L$136,MATCH('A2 Intenzita dopravy'!$F12&amp;'A2 Intenzita dopravy'!$G12&amp;'A2.1 Intenzita dopravy'!$E$35,$E$69:$E$136,0),MATCH(K$37,$B$68:$L$68,1)+1)/INDEX($B$69:$L$136,MATCH('A2 Intenzita dopravy'!$F12&amp;'A2 Intenzita dopravy'!$G12&amp;'A2.1 Intenzita dopravy'!$E$35,$E$69:$E$136,0),MATCH(K$37,$B$68:$L$68,1)))^(1/5)*J44))),0)</f>
        <v>969.04238072674013</v>
      </c>
      <c r="L44" s="30">
        <f>IFERROR(IF(L$37='A2 Intenzita dopravy'!$M$5,'A2 Intenzita dopravy'!$M12,IF(L$37&gt;=MAX($F$68:$L$68),K44/J44*K44,IF(L$37&lt;'A2 Intenzita dopravy'!$M$5,(INDEX($B$69:$L$136,MATCH('A2 Intenzita dopravy'!$F12&amp;'A2 Intenzita dopravy'!$G12&amp;'A2.1 Intenzita dopravy'!$E$35,$E$69:$E$136,0),MATCH(L$37,$B$68:$L$68,1))/INDEX($B$69:$L$136,MATCH('A2 Intenzita dopravy'!$F12&amp;'A2 Intenzita dopravy'!$G12&amp;'A2.1 Intenzita dopravy'!$E$35,$E$69:$E$136,0),MATCH(L$37,$B$68:$L$68,1)+1))^(1/5)*M44,(INDEX($B$69:$L$136,MATCH('A2 Intenzita dopravy'!$F12&amp;'A2 Intenzita dopravy'!$G12&amp;'A2.1 Intenzita dopravy'!$E$35,$E$69:$E$136,0),MATCH(L$37,$B$68:$L$68,1)+1)/INDEX($B$69:$L$136,MATCH('A2 Intenzita dopravy'!$F12&amp;'A2 Intenzita dopravy'!$G12&amp;'A2.1 Intenzita dopravy'!$E$35,$E$69:$E$136,0),MATCH(L$37,$B$68:$L$68,1)))^(1/5)*K44))),0)</f>
        <v>980.00364511130238</v>
      </c>
      <c r="M44" s="30">
        <f>IFERROR(IF(M$37='A2 Intenzita dopravy'!$M$5,'A2 Intenzita dopravy'!$M12,IF(M$37&gt;=MAX($F$68:$L$68),L44/K44*L44,IF(M$37&lt;'A2 Intenzita dopravy'!$M$5,(INDEX($B$69:$L$136,MATCH('A2 Intenzita dopravy'!$F12&amp;'A2 Intenzita dopravy'!$G12&amp;'A2.1 Intenzita dopravy'!$E$35,$E$69:$E$136,0),MATCH(M$37,$B$68:$L$68,1))/INDEX($B$69:$L$136,MATCH('A2 Intenzita dopravy'!$F12&amp;'A2 Intenzita dopravy'!$G12&amp;'A2.1 Intenzita dopravy'!$E$35,$E$69:$E$136,0),MATCH(M$37,$B$68:$L$68,1)+1))^(1/5)*N44,(INDEX($B$69:$L$136,MATCH('A2 Intenzita dopravy'!$F12&amp;'A2 Intenzita dopravy'!$G12&amp;'A2.1 Intenzita dopravy'!$E$35,$E$69:$E$136,0),MATCH(M$37,$B$68:$L$68,1)+1)/INDEX($B$69:$L$136,MATCH('A2 Intenzita dopravy'!$F12&amp;'A2 Intenzita dopravy'!$G12&amp;'A2.1 Intenzita dopravy'!$E$35,$E$69:$E$136,0),MATCH(M$37,$B$68:$L$68,1)))^(1/5)*L44))),0)</f>
        <v>991.08889717617456</v>
      </c>
      <c r="N44" s="30">
        <f>IFERROR(IF(N$37='A2 Intenzita dopravy'!$M$5,'A2 Intenzita dopravy'!$M12,IF(N$37&gt;=MAX($F$68:$L$68),M44/L44*M44,IF(N$37&lt;'A2 Intenzita dopravy'!$M$5,(INDEX($B$69:$L$136,MATCH('A2 Intenzita dopravy'!$F12&amp;'A2 Intenzita dopravy'!$G12&amp;'A2.1 Intenzita dopravy'!$E$35,$E$69:$E$136,0),MATCH(N$37,$B$68:$L$68,1))/INDEX($B$69:$L$136,MATCH('A2 Intenzita dopravy'!$F12&amp;'A2 Intenzita dopravy'!$G12&amp;'A2.1 Intenzita dopravy'!$E$35,$E$69:$E$136,0),MATCH(N$37,$B$68:$L$68,1)+1))^(1/5)*O44,(INDEX($B$69:$L$136,MATCH('A2 Intenzita dopravy'!$F12&amp;'A2 Intenzita dopravy'!$G12&amp;'A2.1 Intenzita dopravy'!$E$35,$E$69:$E$136,0),MATCH(N$37,$B$68:$L$68,1)+1)/INDEX($B$69:$L$136,MATCH('A2 Intenzita dopravy'!$F12&amp;'A2 Intenzita dopravy'!$G12&amp;'A2.1 Intenzita dopravy'!$E$35,$E$69:$E$136,0),MATCH(N$37,$B$68:$L$68,1)))^(1/5)*M44))),0)</f>
        <v>1002.2995394005168</v>
      </c>
      <c r="O44" s="30">
        <f>IFERROR(IF(O$37='A2 Intenzita dopravy'!$M$5,'A2 Intenzita dopravy'!$M12,IF(O$37&gt;=MAX($F$68:$L$68),N44/M44*N44,IF(O$37&lt;'A2 Intenzita dopravy'!$M$5,(INDEX($B$69:$L$136,MATCH('A2 Intenzita dopravy'!$F12&amp;'A2 Intenzita dopravy'!$G12&amp;'A2.1 Intenzita dopravy'!$E$35,$E$69:$E$136,0),MATCH(O$37,$B$68:$L$68,1))/INDEX($B$69:$L$136,MATCH('A2 Intenzita dopravy'!$F12&amp;'A2 Intenzita dopravy'!$G12&amp;'A2.1 Intenzita dopravy'!$E$35,$E$69:$E$136,0),MATCH(O$37,$B$68:$L$68,1)+1))^(1/5)*P44,(INDEX($B$69:$L$136,MATCH('A2 Intenzita dopravy'!$F12&amp;'A2 Intenzita dopravy'!$G12&amp;'A2.1 Intenzita dopravy'!$E$35,$E$69:$E$136,0),MATCH(O$37,$B$68:$L$68,1)+1)/INDEX($B$69:$L$136,MATCH('A2 Intenzita dopravy'!$F12&amp;'A2 Intenzita dopravy'!$G12&amp;'A2.1 Intenzita dopravy'!$E$35,$E$69:$E$136,0),MATCH(O$37,$B$68:$L$68,1)))^(1/5)*N44))),0)</f>
        <v>1013.6369901275476</v>
      </c>
      <c r="P44" s="30">
        <f>IFERROR(IF(P$37='A2 Intenzita dopravy'!$M$5,'A2 Intenzita dopravy'!$M12,IF(P$37&gt;=MAX($F$68:$L$68),O44/N44*O44,IF(P$37&lt;'A2 Intenzita dopravy'!$M$5,(INDEX($B$69:$L$136,MATCH('A2 Intenzita dopravy'!$F12&amp;'A2 Intenzita dopravy'!$G12&amp;'A2.1 Intenzita dopravy'!$E$35,$E$69:$E$136,0),MATCH(P$37,$B$68:$L$68,1))/INDEX($B$69:$L$136,MATCH('A2 Intenzita dopravy'!$F12&amp;'A2 Intenzita dopravy'!$G12&amp;'A2.1 Intenzita dopravy'!$E$35,$E$69:$E$136,0),MATCH(P$37,$B$68:$L$68,1)+1))^(1/5)*Q44,(INDEX($B$69:$L$136,MATCH('A2 Intenzita dopravy'!$F12&amp;'A2 Intenzita dopravy'!$G12&amp;'A2.1 Intenzita dopravy'!$E$35,$E$69:$E$136,0),MATCH(P$37,$B$68:$L$68,1)+1)/INDEX($B$69:$L$136,MATCH('A2 Intenzita dopravy'!$F12&amp;'A2 Intenzita dopravy'!$G12&amp;'A2.1 Intenzita dopravy'!$E$35,$E$69:$E$136,0),MATCH(P$37,$B$68:$L$68,1)))^(1/5)*O44))),0)</f>
        <v>1021.4351171524252</v>
      </c>
      <c r="Q44" s="30">
        <f>IFERROR(IF(Q$37='A2 Intenzita dopravy'!$M$5,'A2 Intenzita dopravy'!$M12,IF(Q$37&gt;=MAX($F$68:$L$68),P44/O44*P44,IF(Q$37&lt;'A2 Intenzita dopravy'!$M$5,(INDEX($B$69:$L$136,MATCH('A2 Intenzita dopravy'!$F12&amp;'A2 Intenzita dopravy'!$G12&amp;'A2.1 Intenzita dopravy'!$E$35,$E$69:$E$136,0),MATCH(Q$37,$B$68:$L$68,1))/INDEX($B$69:$L$136,MATCH('A2 Intenzita dopravy'!$F12&amp;'A2 Intenzita dopravy'!$G12&amp;'A2.1 Intenzita dopravy'!$E$35,$E$69:$E$136,0),MATCH(Q$37,$B$68:$L$68,1)+1))^(1/5)*R44,(INDEX($B$69:$L$136,MATCH('A2 Intenzita dopravy'!$F12&amp;'A2 Intenzita dopravy'!$G12&amp;'A2.1 Intenzita dopravy'!$E$35,$E$69:$E$136,0),MATCH(Q$37,$B$68:$L$68,1)+1)/INDEX($B$69:$L$136,MATCH('A2 Intenzita dopravy'!$F12&amp;'A2 Intenzita dopravy'!$G12&amp;'A2.1 Intenzita dopravy'!$E$35,$E$69:$E$136,0),MATCH(Q$37,$B$68:$L$68,1)))^(1/5)*P44))),0)</f>
        <v>1029.2932368430088</v>
      </c>
      <c r="R44" s="30">
        <f>IFERROR(IF(R$37='A2 Intenzita dopravy'!$M$5,'A2 Intenzita dopravy'!$M12,IF(R$37&gt;=MAX($F$68:$L$68),Q44/P44*Q44,IF(R$37&lt;'A2 Intenzita dopravy'!$M$5,(INDEX($B$69:$L$136,MATCH('A2 Intenzita dopravy'!$F12&amp;'A2 Intenzita dopravy'!$G12&amp;'A2.1 Intenzita dopravy'!$E$35,$E$69:$E$136,0),MATCH(R$37,$B$68:$L$68,1))/INDEX($B$69:$L$136,MATCH('A2 Intenzita dopravy'!$F12&amp;'A2 Intenzita dopravy'!$G12&amp;'A2.1 Intenzita dopravy'!$E$35,$E$69:$E$136,0),MATCH(R$37,$B$68:$L$68,1)+1))^(1/5)*S44,(INDEX($B$69:$L$136,MATCH('A2 Intenzita dopravy'!$F12&amp;'A2 Intenzita dopravy'!$G12&amp;'A2.1 Intenzita dopravy'!$E$35,$E$69:$E$136,0),MATCH(R$37,$B$68:$L$68,1)+1)/INDEX($B$69:$L$136,MATCH('A2 Intenzita dopravy'!$F12&amp;'A2 Intenzita dopravy'!$G12&amp;'A2.1 Intenzita dopravy'!$E$35,$E$69:$E$136,0),MATCH(R$37,$B$68:$L$68,1)))^(1/5)*Q44))),0)</f>
        <v>1037.2118107357583</v>
      </c>
      <c r="S44" s="30">
        <f>IFERROR(IF(S$37='A2 Intenzita dopravy'!$M$5,'A2 Intenzita dopravy'!$M12,IF(S$37&gt;=MAX($F$68:$L$68),R44/Q44*R44,IF(S$37&lt;'A2 Intenzita dopravy'!$M$5,(INDEX($B$69:$L$136,MATCH('A2 Intenzita dopravy'!$F12&amp;'A2 Intenzita dopravy'!$G12&amp;'A2.1 Intenzita dopravy'!$E$35,$E$69:$E$136,0),MATCH(S$37,$B$68:$L$68,1))/INDEX($B$69:$L$136,MATCH('A2 Intenzita dopravy'!$F12&amp;'A2 Intenzita dopravy'!$G12&amp;'A2.1 Intenzita dopravy'!$E$35,$E$69:$E$136,0),MATCH(S$37,$B$68:$L$68,1)+1))^(1/5)*T44,(INDEX($B$69:$L$136,MATCH('A2 Intenzita dopravy'!$F12&amp;'A2 Intenzita dopravy'!$G12&amp;'A2.1 Intenzita dopravy'!$E$35,$E$69:$E$136,0),MATCH(S$37,$B$68:$L$68,1)+1)/INDEX($B$69:$L$136,MATCH('A2 Intenzita dopravy'!$F12&amp;'A2 Intenzita dopravy'!$G12&amp;'A2.1 Intenzita dopravy'!$E$35,$E$69:$E$136,0),MATCH(S$37,$B$68:$L$68,1)))^(1/5)*R44))),0)</f>
        <v>1045.1913039178321</v>
      </c>
      <c r="T44" s="30">
        <f>IFERROR(IF(T$37='A2 Intenzita dopravy'!$M$5,'A2 Intenzita dopravy'!$M12,IF(T$37&gt;=MAX($F$68:$L$68),S44/R44*S44,IF(T$37&lt;'A2 Intenzita dopravy'!$M$5,(INDEX($B$69:$L$136,MATCH('A2 Intenzita dopravy'!$F12&amp;'A2 Intenzita dopravy'!$G12&amp;'A2.1 Intenzita dopravy'!$E$35,$E$69:$E$136,0),MATCH(T$37,$B$68:$L$68,1))/INDEX($B$69:$L$136,MATCH('A2 Intenzita dopravy'!$F12&amp;'A2 Intenzita dopravy'!$G12&amp;'A2.1 Intenzita dopravy'!$E$35,$E$69:$E$136,0),MATCH(T$37,$B$68:$L$68,1)+1))^(1/5)*U44,(INDEX($B$69:$L$136,MATCH('A2 Intenzita dopravy'!$F12&amp;'A2 Intenzita dopravy'!$G12&amp;'A2.1 Intenzita dopravy'!$E$35,$E$69:$E$136,0),MATCH(T$37,$B$68:$L$68,1)+1)/INDEX($B$69:$L$136,MATCH('A2 Intenzita dopravy'!$F12&amp;'A2 Intenzita dopravy'!$G12&amp;'A2.1 Intenzita dopravy'!$E$35,$E$69:$E$136,0),MATCH(T$37,$B$68:$L$68,1)))^(1/5)*S44))),0)</f>
        <v>1053.2321850544045</v>
      </c>
      <c r="U44" s="30">
        <f>IFERROR(IF(U$37='A2 Intenzita dopravy'!$M$5,'A2 Intenzita dopravy'!$M12,IF(U$37&gt;=MAX($F$68:$L$68),T44/S44*T44,IF(U$37&lt;'A2 Intenzita dopravy'!$M$5,(INDEX($B$69:$L$136,MATCH('A2 Intenzita dopravy'!$F12&amp;'A2 Intenzita dopravy'!$G12&amp;'A2.1 Intenzita dopravy'!$E$35,$E$69:$E$136,0),MATCH(U$37,$B$68:$L$68,1))/INDEX($B$69:$L$136,MATCH('A2 Intenzita dopravy'!$F12&amp;'A2 Intenzita dopravy'!$G12&amp;'A2.1 Intenzita dopravy'!$E$35,$E$69:$E$136,0),MATCH(U$37,$B$68:$L$68,1)+1))^(1/5)*V44,(INDEX($B$69:$L$136,MATCH('A2 Intenzita dopravy'!$F12&amp;'A2 Intenzita dopravy'!$G12&amp;'A2.1 Intenzita dopravy'!$E$35,$E$69:$E$136,0),MATCH(U$37,$B$68:$L$68,1)+1)/INDEX($B$69:$L$136,MATCH('A2 Intenzita dopravy'!$F12&amp;'A2 Intenzita dopravy'!$G12&amp;'A2.1 Intenzita dopravy'!$E$35,$E$69:$E$136,0),MATCH(U$37,$B$68:$L$68,1)))^(1/5)*T44))),0)</f>
        <v>1061.0347581102271</v>
      </c>
      <c r="V44" s="30">
        <f>IFERROR(IF(V$37='A2 Intenzita dopravy'!$M$5,'A2 Intenzita dopravy'!$M12,IF(V$37&gt;=MAX($F$68:$L$68),U44/T44*U44,IF(V$37&lt;'A2 Intenzita dopravy'!$M$5,(INDEX($B$69:$L$136,MATCH('A2 Intenzita dopravy'!$F12&amp;'A2 Intenzita dopravy'!$G12&amp;'A2.1 Intenzita dopravy'!$E$35,$E$69:$E$136,0),MATCH(V$37,$B$68:$L$68,1))/INDEX($B$69:$L$136,MATCH('A2 Intenzita dopravy'!$F12&amp;'A2 Intenzita dopravy'!$G12&amp;'A2.1 Intenzita dopravy'!$E$35,$E$69:$E$136,0),MATCH(V$37,$B$68:$L$68,1)+1))^(1/5)*W44,(INDEX($B$69:$L$136,MATCH('A2 Intenzita dopravy'!$F12&amp;'A2 Intenzita dopravy'!$G12&amp;'A2.1 Intenzita dopravy'!$E$35,$E$69:$E$136,0),MATCH(V$37,$B$68:$L$68,1)+1)/INDEX($B$69:$L$136,MATCH('A2 Intenzita dopravy'!$F12&amp;'A2 Intenzita dopravy'!$G12&amp;'A2.1 Intenzita dopravy'!$E$35,$E$69:$E$136,0),MATCH(V$37,$B$68:$L$68,1)))^(1/5)*U44))),0)</f>
        <v>1068.8951343239435</v>
      </c>
      <c r="W44" s="30">
        <f>IFERROR(IF(W$37='A2 Intenzita dopravy'!$M$5,'A2 Intenzita dopravy'!$M12,IF(W$37&gt;=MAX($F$68:$L$68),V44/U44*V44,IF(W$37&lt;'A2 Intenzita dopravy'!$M$5,(INDEX($B$69:$L$136,MATCH('A2 Intenzita dopravy'!$F12&amp;'A2 Intenzita dopravy'!$G12&amp;'A2.1 Intenzita dopravy'!$E$35,$E$69:$E$136,0),MATCH(W$37,$B$68:$L$68,1))/INDEX($B$69:$L$136,MATCH('A2 Intenzita dopravy'!$F12&amp;'A2 Intenzita dopravy'!$G12&amp;'A2.1 Intenzita dopravy'!$E$35,$E$69:$E$136,0),MATCH(W$37,$B$68:$L$68,1)+1))^(1/5)*X44,(INDEX($B$69:$L$136,MATCH('A2 Intenzita dopravy'!$F12&amp;'A2 Intenzita dopravy'!$G12&amp;'A2.1 Intenzita dopravy'!$E$35,$E$69:$E$136,0),MATCH(W$37,$B$68:$L$68,1)+1)/INDEX($B$69:$L$136,MATCH('A2 Intenzita dopravy'!$F12&amp;'A2 Intenzita dopravy'!$G12&amp;'A2.1 Intenzita dopravy'!$E$35,$E$69:$E$136,0),MATCH(W$37,$B$68:$L$68,1)))^(1/5)*V44))),0)</f>
        <v>1076.8137419139166</v>
      </c>
      <c r="X44" s="30">
        <f>IFERROR(IF(X$37='A2 Intenzita dopravy'!$M$5,'A2 Intenzita dopravy'!$M12,IF(X$37&gt;=MAX($F$68:$L$68),W44/V44*W44,IF(X$37&lt;'A2 Intenzita dopravy'!$M$5,(INDEX($B$69:$L$136,MATCH('A2 Intenzita dopravy'!$F12&amp;'A2 Intenzita dopravy'!$G12&amp;'A2.1 Intenzita dopravy'!$E$35,$E$69:$E$136,0),MATCH(X$37,$B$68:$L$68,1))/INDEX($B$69:$L$136,MATCH('A2 Intenzita dopravy'!$F12&amp;'A2 Intenzita dopravy'!$G12&amp;'A2.1 Intenzita dopravy'!$E$35,$E$69:$E$136,0),MATCH(X$37,$B$68:$L$68,1)+1))^(1/5)*Y44,(INDEX($B$69:$L$136,MATCH('A2 Intenzita dopravy'!$F12&amp;'A2 Intenzita dopravy'!$G12&amp;'A2.1 Intenzita dopravy'!$E$35,$E$69:$E$136,0),MATCH(X$37,$B$68:$L$68,1)+1)/INDEX($B$69:$L$136,MATCH('A2 Intenzita dopravy'!$F12&amp;'A2 Intenzita dopravy'!$G12&amp;'A2.1 Intenzita dopravy'!$E$35,$E$69:$E$136,0),MATCH(X$37,$B$68:$L$68,1)))^(1/5)*W44))),0)</f>
        <v>1084.7910122708447</v>
      </c>
      <c r="Y44" s="30">
        <f>IFERROR(IF(Y$37='A2 Intenzita dopravy'!$M$5,'A2 Intenzita dopravy'!$M12,IF(Y$37&gt;=MAX($F$68:$L$68),X44/W44*X44,IF(Y$37&lt;'A2 Intenzita dopravy'!$M$5,(INDEX($B$69:$L$136,MATCH('A2 Intenzita dopravy'!$F12&amp;'A2 Intenzita dopravy'!$G12&amp;'A2.1 Intenzita dopravy'!$E$35,$E$69:$E$136,0),MATCH(Y$37,$B$68:$L$68,1))/INDEX($B$69:$L$136,MATCH('A2 Intenzita dopravy'!$F12&amp;'A2 Intenzita dopravy'!$G12&amp;'A2.1 Intenzita dopravy'!$E$35,$E$69:$E$136,0),MATCH(Y$37,$B$68:$L$68,1)+1))^(1/5)*Z44,(INDEX($B$69:$L$136,MATCH('A2 Intenzita dopravy'!$F12&amp;'A2 Intenzita dopravy'!$G12&amp;'A2.1 Intenzita dopravy'!$E$35,$E$69:$E$136,0),MATCH(Y$37,$B$68:$L$68,1)+1)/INDEX($B$69:$L$136,MATCH('A2 Intenzita dopravy'!$F12&amp;'A2 Intenzita dopravy'!$G12&amp;'A2.1 Intenzita dopravy'!$E$35,$E$69:$E$136,0),MATCH(Y$37,$B$68:$L$68,1)))^(1/5)*X44))),0)</f>
        <v>1092.8273799812616</v>
      </c>
      <c r="Z44" s="30">
        <f>IFERROR(IF(Z$37='A2 Intenzita dopravy'!$M$5,'A2 Intenzita dopravy'!$M12,IF(Z$37&gt;=MAX($F$68:$L$68),Y44/X44*Y44,IF(Z$37&lt;'A2 Intenzita dopravy'!$M$5,(INDEX($B$69:$L$136,MATCH('A2 Intenzita dopravy'!$F12&amp;'A2 Intenzita dopravy'!$G12&amp;'A2.1 Intenzita dopravy'!$E$35,$E$69:$E$136,0),MATCH(Z$37,$B$68:$L$68,1))/INDEX($B$69:$L$136,MATCH('A2 Intenzita dopravy'!$F12&amp;'A2 Intenzita dopravy'!$G12&amp;'A2.1 Intenzita dopravy'!$E$35,$E$69:$E$136,0),MATCH(Z$37,$B$68:$L$68,1)+1))^(1/5)*AA44,(INDEX($B$69:$L$136,MATCH('A2 Intenzita dopravy'!$F12&amp;'A2 Intenzita dopravy'!$G12&amp;'A2.1 Intenzita dopravy'!$E$35,$E$69:$E$136,0),MATCH(Z$37,$B$68:$L$68,1)+1)/INDEX($B$69:$L$136,MATCH('A2 Intenzita dopravy'!$F12&amp;'A2 Intenzita dopravy'!$G12&amp;'A2.1 Intenzita dopravy'!$E$35,$E$69:$E$136,0),MATCH(Z$37,$B$68:$L$68,1)))^(1/5)*Y44))),0)</f>
        <v>1100.9232828512129</v>
      </c>
      <c r="AA44" s="30">
        <f>IFERROR(IF(AA$37='A2 Intenzita dopravy'!$M$5,'A2 Intenzita dopravy'!$M12,IF(AA$37&gt;=MAX($F$68:$L$68),Z44/Y44*Z44,IF(AA$37&lt;'A2 Intenzita dopravy'!$M$5,(INDEX($B$69:$L$136,MATCH('A2 Intenzita dopravy'!$F12&amp;'A2 Intenzita dopravy'!$G12&amp;'A2.1 Intenzita dopravy'!$E$35,$E$69:$E$136,0),MATCH(AA$37,$B$68:$L$68,1))/INDEX($B$69:$L$136,MATCH('A2 Intenzita dopravy'!$F12&amp;'A2 Intenzita dopravy'!$G12&amp;'A2.1 Intenzita dopravy'!$E$35,$E$69:$E$136,0),MATCH(AA$37,$B$68:$L$68,1)+1))^(1/5)*AB44,(INDEX($B$69:$L$136,MATCH('A2 Intenzita dopravy'!$F12&amp;'A2 Intenzita dopravy'!$G12&amp;'A2.1 Intenzita dopravy'!$E$35,$E$69:$E$136,0),MATCH(AA$37,$B$68:$L$68,1)+1)/INDEX($B$69:$L$136,MATCH('A2 Intenzita dopravy'!$F12&amp;'A2 Intenzita dopravy'!$G12&amp;'A2.1 Intenzita dopravy'!$E$35,$E$69:$E$136,0),MATCH(AA$37,$B$68:$L$68,1)))^(1/5)*Z44))),0)</f>
        <v>1109.0791619301065</v>
      </c>
      <c r="AB44" s="30">
        <f>IFERROR(IF(AB$37='A2 Intenzita dopravy'!$M$5,'A2 Intenzita dopravy'!$M12,IF(AB$37&gt;=MAX($F$68:$L$68),AA44/Z44*AA44,IF(AB$37&lt;'A2 Intenzita dopravy'!$M$5,(INDEX($B$69:$L$136,MATCH('A2 Intenzita dopravy'!$F12&amp;'A2 Intenzita dopravy'!$G12&amp;'A2.1 Intenzita dopravy'!$E$35,$E$69:$E$136,0),MATCH(AB$37,$B$68:$L$68,1))/INDEX($B$69:$L$136,MATCH('A2 Intenzita dopravy'!$F12&amp;'A2 Intenzita dopravy'!$G12&amp;'A2.1 Intenzita dopravy'!$E$35,$E$69:$E$136,0),MATCH(AB$37,$B$68:$L$68,1)+1))^(1/5)*AC44,(INDEX($B$69:$L$136,MATCH('A2 Intenzita dopravy'!$F12&amp;'A2 Intenzita dopravy'!$G12&amp;'A2.1 Intenzita dopravy'!$E$35,$E$69:$E$136,0),MATCH(AB$37,$B$68:$L$68,1)+1)/INDEX($B$69:$L$136,MATCH('A2 Intenzita dopravy'!$F12&amp;'A2 Intenzita dopravy'!$G12&amp;'A2.1 Intenzita dopravy'!$E$35,$E$69:$E$136,0),MATCH(AB$37,$B$68:$L$68,1)))^(1/5)*AA44))),0)</f>
        <v>1117.2954615347403</v>
      </c>
      <c r="AC44" s="30">
        <f>IFERROR(IF(AC$37='A2 Intenzita dopravy'!$M$5,'A2 Intenzita dopravy'!$M12,IF(AC$37&gt;=MAX($F$68:$L$68),AB44/AA44*AB44,IF(AC$37&lt;'A2 Intenzita dopravy'!$M$5,(INDEX($B$69:$L$136,MATCH('A2 Intenzita dopravy'!$F12&amp;'A2 Intenzita dopravy'!$G12&amp;'A2.1 Intenzita dopravy'!$E$35,$E$69:$E$136,0),MATCH(AC$37,$B$68:$L$68,1))/INDEX($B$69:$L$136,MATCH('A2 Intenzita dopravy'!$F12&amp;'A2 Intenzita dopravy'!$G12&amp;'A2.1 Intenzita dopravy'!$E$35,$E$69:$E$136,0),MATCH(AC$37,$B$68:$L$68,1)+1))^(1/5)*AD44,(INDEX($B$69:$L$136,MATCH('A2 Intenzita dopravy'!$F12&amp;'A2 Intenzita dopravy'!$G12&amp;'A2.1 Intenzita dopravy'!$E$35,$E$69:$E$136,0),MATCH(AC$37,$B$68:$L$68,1)+1)/INDEX($B$69:$L$136,MATCH('A2 Intenzita dopravy'!$F12&amp;'A2 Intenzita dopravy'!$G12&amp;'A2.1 Intenzita dopravy'!$E$35,$E$69:$E$136,0),MATCH(AC$37,$B$68:$L$68,1)))^(1/5)*AB44))),0)</f>
        <v>1125.5726292735078</v>
      </c>
      <c r="AD44" s="30">
        <f>IFERROR(IF(AD$37='A2 Intenzita dopravy'!$M$5,'A2 Intenzita dopravy'!$M12,IF(AD$37&gt;=MAX($F$68:$L$68),AC44/AB44*AC44,IF(AD$37&lt;'A2 Intenzita dopravy'!$M$5,(INDEX($B$69:$L$136,MATCH('A2 Intenzita dopravy'!$F12&amp;'A2 Intenzita dopravy'!$G12&amp;'A2.1 Intenzita dopravy'!$E$35,$E$69:$E$136,0),MATCH(AD$37,$B$68:$L$68,1))/INDEX($B$69:$L$136,MATCH('A2 Intenzita dopravy'!$F12&amp;'A2 Intenzita dopravy'!$G12&amp;'A2.1 Intenzita dopravy'!$E$35,$E$69:$E$136,0),MATCH(AD$37,$B$68:$L$68,1)+1))^(1/5)*AE44,(INDEX($B$69:$L$136,MATCH('A2 Intenzita dopravy'!$F12&amp;'A2 Intenzita dopravy'!$G12&amp;'A2.1 Intenzita dopravy'!$E$35,$E$69:$E$136,0),MATCH(AD$37,$B$68:$L$68,1)+1)/INDEX($B$69:$L$136,MATCH('A2 Intenzita dopravy'!$F12&amp;'A2 Intenzita dopravy'!$G12&amp;'A2.1 Intenzita dopravy'!$E$35,$E$69:$E$136,0),MATCH(AD$37,$B$68:$L$68,1)))^(1/5)*AC44))),0)</f>
        <v>1133.9111160707823</v>
      </c>
      <c r="AE44" s="30">
        <f>IFERROR(IF(AE$37='A2 Intenzita dopravy'!$M$5,'A2 Intenzita dopravy'!$M12,IF(AE$37&gt;=MAX($F$68:$L$68),AD44/AC44*AD44,IF(AE$37&lt;'A2 Intenzita dopravy'!$M$5,(INDEX($B$69:$L$136,MATCH('A2 Intenzita dopravy'!$F12&amp;'A2 Intenzita dopravy'!$G12&amp;'A2.1 Intenzita dopravy'!$E$35,$E$69:$E$136,0),MATCH(AE$37,$B$68:$L$68,1))/INDEX($B$69:$L$136,MATCH('A2 Intenzita dopravy'!$F12&amp;'A2 Intenzita dopravy'!$G12&amp;'A2.1 Intenzita dopravy'!$E$35,$E$69:$E$136,0),MATCH(AE$37,$B$68:$L$68,1)+1))^(1/5)*AF44,(INDEX($B$69:$L$136,MATCH('A2 Intenzita dopravy'!$F12&amp;'A2 Intenzita dopravy'!$G12&amp;'A2.1 Intenzita dopravy'!$E$35,$E$69:$E$136,0),MATCH(AE$37,$B$68:$L$68,1)+1)/INDEX($B$69:$L$136,MATCH('A2 Intenzita dopravy'!$F12&amp;'A2 Intenzita dopravy'!$G12&amp;'A2.1 Intenzita dopravy'!$E$35,$E$69:$E$136,0),MATCH(AE$37,$B$68:$L$68,1)))^(1/5)*AD44))),0)</f>
        <v>1142.3113761914835</v>
      </c>
      <c r="AF44" s="30">
        <f>IFERROR(IF(AF$37='A2 Intenzita dopravy'!$M$5,'A2 Intenzita dopravy'!$M12,IF(AF$37&gt;=MAX($F$68:$L$68),AE44/AD44*AE44,IF(AF$37&lt;'A2 Intenzita dopravy'!$M$5,(INDEX($B$69:$L$136,MATCH('A2 Intenzita dopravy'!$F12&amp;'A2 Intenzita dopravy'!$G12&amp;'A2.1 Intenzita dopravy'!$E$35,$E$69:$E$136,0),MATCH(AF$37,$B$68:$L$68,1))/INDEX($B$69:$L$136,MATCH('A2 Intenzita dopravy'!$F12&amp;'A2 Intenzita dopravy'!$G12&amp;'A2.1 Intenzita dopravy'!$E$35,$E$69:$E$136,0),MATCH(AF$37,$B$68:$L$68,1)+1))^(1/5)*AG44,(INDEX($B$69:$L$136,MATCH('A2 Intenzita dopravy'!$F12&amp;'A2 Intenzita dopravy'!$G12&amp;'A2.1 Intenzita dopravy'!$E$35,$E$69:$E$136,0),MATCH(AF$37,$B$68:$L$68,1)+1)/INDEX($B$69:$L$136,MATCH('A2 Intenzita dopravy'!$F12&amp;'A2 Intenzita dopravy'!$G12&amp;'A2.1 Intenzita dopravy'!$E$35,$E$69:$E$136,0),MATCH(AF$37,$B$68:$L$68,1)))^(1/5)*AE44))),0)</f>
        <v>1150.7738672658243</v>
      </c>
      <c r="AG44" s="30">
        <f>IFERROR(IF(AG$37='A2 Intenzita dopravy'!$M$5,'A2 Intenzita dopravy'!$M12,IF(AG$37&gt;=MAX($F$68:$L$68),AF44/AE44*AF44,IF(AG$37&lt;'A2 Intenzita dopravy'!$M$5,(INDEX($B$69:$L$136,MATCH('A2 Intenzita dopravy'!$F12&amp;'A2 Intenzita dopravy'!$G12&amp;'A2.1 Intenzita dopravy'!$E$35,$E$69:$E$136,0),MATCH(AG$37,$B$68:$L$68,1))/INDEX($B$69:$L$136,MATCH('A2 Intenzita dopravy'!$F12&amp;'A2 Intenzita dopravy'!$G12&amp;'A2.1 Intenzita dopravy'!$E$35,$E$69:$E$136,0),MATCH(AG$37,$B$68:$L$68,1)+1))^(1/5)*AH44,(INDEX($B$69:$L$136,MATCH('A2 Intenzita dopravy'!$F12&amp;'A2 Intenzita dopravy'!$G12&amp;'A2.1 Intenzita dopravy'!$E$35,$E$69:$E$136,0),MATCH(AG$37,$B$68:$L$68,1)+1)/INDEX($B$69:$L$136,MATCH('A2 Intenzita dopravy'!$F12&amp;'A2 Intenzita dopravy'!$G12&amp;'A2.1 Intenzita dopravy'!$E$35,$E$69:$E$136,0),MATCH(AG$37,$B$68:$L$68,1)))^(1/5)*AF44))),0)</f>
        <v>1159.2990503142414</v>
      </c>
      <c r="AH44" s="30">
        <f>IFERROR(IF(AH$37='A2 Intenzita dopravy'!$M$5,'A2 Intenzita dopravy'!$M12,IF(AH$37&gt;=MAX($F$68:$L$68),AG44/AF44*AG44,IF(AH$37&lt;'A2 Intenzita dopravy'!$M$5,(INDEX($B$69:$L$136,MATCH('A2 Intenzita dopravy'!$F12&amp;'A2 Intenzita dopravy'!$G12&amp;'A2.1 Intenzita dopravy'!$E$35,$E$69:$E$136,0),MATCH(AH$37,$B$68:$L$68,1))/INDEX($B$69:$L$136,MATCH('A2 Intenzita dopravy'!$F12&amp;'A2 Intenzita dopravy'!$G12&amp;'A2.1 Intenzita dopravy'!$E$35,$E$69:$E$136,0),MATCH(AH$37,$B$68:$L$68,1)+1))^(1/5)*AI44,(INDEX($B$69:$L$136,MATCH('A2 Intenzita dopravy'!$F12&amp;'A2 Intenzita dopravy'!$G12&amp;'A2.1 Intenzita dopravy'!$E$35,$E$69:$E$136,0),MATCH(AH$37,$B$68:$L$68,1)+1)/INDEX($B$69:$L$136,MATCH('A2 Intenzita dopravy'!$F12&amp;'A2 Intenzita dopravy'!$G12&amp;'A2.1 Intenzita dopravy'!$E$35,$E$69:$E$136,0),MATCH(AH$37,$B$68:$L$68,1)))^(1/5)*AG44))),0)</f>
        <v>1167.8873897725114</v>
      </c>
      <c r="AI44" s="30">
        <f>IFERROR(IF(AI$37='A2 Intenzita dopravy'!$M$5,'A2 Intenzita dopravy'!$M12,IF(AI$37&gt;=MAX($F$68:$L$68),AH44/AG44*AH44,IF(AI$37&lt;'A2 Intenzita dopravy'!$M$5,(INDEX($B$69:$L$136,MATCH('A2 Intenzita dopravy'!$F12&amp;'A2 Intenzita dopravy'!$G12&amp;'A2.1 Intenzita dopravy'!$E$35,$E$69:$E$136,0),MATCH(AI$37,$B$68:$L$68,1))/INDEX($B$69:$L$136,MATCH('A2 Intenzita dopravy'!$F12&amp;'A2 Intenzita dopravy'!$G12&amp;'A2.1 Intenzita dopravy'!$E$35,$E$69:$E$136,0),MATCH(AI$37,$B$68:$L$68,1)+1))^(1/5)*AJ44,(INDEX($B$69:$L$136,MATCH('A2 Intenzita dopravy'!$F12&amp;'A2 Intenzita dopravy'!$G12&amp;'A2.1 Intenzita dopravy'!$E$35,$E$69:$E$136,0),MATCH(AI$37,$B$68:$L$68,1)+1)/INDEX($B$69:$L$136,MATCH('A2 Intenzita dopravy'!$F12&amp;'A2 Intenzita dopravy'!$G12&amp;'A2.1 Intenzita dopravy'!$E$35,$E$69:$E$136,0),MATCH(AI$37,$B$68:$L$68,1)))^(1/5)*AH44))),0)</f>
        <v>1176.5393535170519</v>
      </c>
      <c r="AJ44" s="30">
        <f>IFERROR(IF(AJ$37='A2 Intenzita dopravy'!$M$5,'A2 Intenzita dopravy'!$M12,IF(AJ$37&gt;=MAX($F$68:$L$68),AI44/AH44*AI44,IF(AJ$37&lt;'A2 Intenzita dopravy'!$M$5,(INDEX($B$69:$L$136,MATCH('A2 Intenzita dopravy'!$F12&amp;'A2 Intenzita dopravy'!$G12&amp;'A2.1 Intenzita dopravy'!$E$35,$E$69:$E$136,0),MATCH(AJ$37,$B$68:$L$68,1))/INDEX($B$69:$L$136,MATCH('A2 Intenzita dopravy'!$F12&amp;'A2 Intenzita dopravy'!$G12&amp;'A2.1 Intenzita dopravy'!$E$35,$E$69:$E$136,0),MATCH(AJ$37,$B$68:$L$68,1)+1))^(1/5)*AK44,(INDEX($B$69:$L$136,MATCH('A2 Intenzita dopravy'!$F12&amp;'A2 Intenzita dopravy'!$G12&amp;'A2.1 Intenzita dopravy'!$E$35,$E$69:$E$136,0),MATCH(AJ$37,$B$68:$L$68,1)+1)/INDEX($B$69:$L$136,MATCH('A2 Intenzita dopravy'!$F12&amp;'A2 Intenzita dopravy'!$G12&amp;'A2.1 Intenzita dopravy'!$E$35,$E$69:$E$136,0),MATCH(AJ$37,$B$68:$L$68,1)))^(1/5)*AI44))),0)</f>
        <v>1185.2554128904112</v>
      </c>
      <c r="AK44" s="30">
        <f>IFERROR(IF(AK$37='A2 Intenzita dopravy'!$M$5,'A2 Intenzita dopravy'!$M12,IF(AK$37&gt;=MAX($F$68:$L$68),AJ44/AI44*AJ44,IF(AK$37&lt;'A2 Intenzita dopravy'!$M$5,(INDEX($B$69:$L$136,MATCH('A2 Intenzita dopravy'!$F12&amp;'A2 Intenzita dopravy'!$G12&amp;'A2.1 Intenzita dopravy'!$E$35,$E$69:$E$136,0),MATCH(AK$37,$B$68:$L$68,1))/INDEX($B$69:$L$136,MATCH('A2 Intenzita dopravy'!$F12&amp;'A2 Intenzita dopravy'!$G12&amp;'A2.1 Intenzita dopravy'!$E$35,$E$69:$E$136,0),MATCH(AK$37,$B$68:$L$68,1)+1))^(1/5)*AL44,(INDEX($B$69:$L$136,MATCH('A2 Intenzita dopravy'!$F12&amp;'A2 Intenzita dopravy'!$G12&amp;'A2.1 Intenzita dopravy'!$E$35,$E$69:$E$136,0),MATCH(AK$37,$B$68:$L$68,1)+1)/INDEX($B$69:$L$136,MATCH('A2 Intenzita dopravy'!$F12&amp;'A2 Intenzita dopravy'!$G12&amp;'A2.1 Intenzita dopravy'!$E$35,$E$69:$E$136,0),MATCH(AK$37,$B$68:$L$68,1)))^(1/5)*AJ44))),0)</f>
        <v>1194.0360427269452</v>
      </c>
      <c r="AL44" s="30">
        <f>IFERROR(IF(AL$37='A2 Intenzita dopravy'!$M$5,'A2 Intenzita dopravy'!$M12,IF(AL$37&gt;=MAX($F$68:$L$68),AK44/AJ44*AK44,IF(AL$37&lt;'A2 Intenzita dopravy'!$M$5,(INDEX($B$69:$L$136,MATCH('A2 Intenzita dopravy'!$F12&amp;'A2 Intenzita dopravy'!$G12&amp;'A2.1 Intenzita dopravy'!$E$35,$E$69:$E$136,0),MATCH(AL$37,$B$68:$L$68,1))/INDEX($B$69:$L$136,MATCH('A2 Intenzita dopravy'!$F12&amp;'A2 Intenzita dopravy'!$G12&amp;'A2.1 Intenzita dopravy'!$E$35,$E$69:$E$136,0),MATCH(AL$37,$B$68:$L$68,1)+1))^(1/5)*AM44,(INDEX($B$69:$L$136,MATCH('A2 Intenzita dopravy'!$F12&amp;'A2 Intenzita dopravy'!$G12&amp;'A2.1 Intenzita dopravy'!$E$35,$E$69:$E$136,0),MATCH(AL$37,$B$68:$L$68,1)+1)/INDEX($B$69:$L$136,MATCH('A2 Intenzita dopravy'!$F12&amp;'A2 Intenzita dopravy'!$G12&amp;'A2.1 Intenzita dopravy'!$E$35,$E$69:$E$136,0),MATCH(AL$37,$B$68:$L$68,1)))^(1/5)*AK44))),0)</f>
        <v>1202.8817213786863</v>
      </c>
      <c r="AM44" s="30">
        <f>IFERROR(IF(AM$37='A2 Intenzita dopravy'!$M$5,'A2 Intenzita dopravy'!$M12,IF(AM$37&gt;=MAX($F$68:$L$68),AL44/AK44*AL44,IF(AM$37&lt;'A2 Intenzita dopravy'!$M$5,(INDEX($B$69:$L$136,MATCH('A2 Intenzita dopravy'!$F12&amp;'A2 Intenzita dopravy'!$G12&amp;'A2.1 Intenzita dopravy'!$E$35,$E$69:$E$136,0),MATCH(AM$37,$B$68:$L$68,1))/INDEX($B$69:$L$136,MATCH('A2 Intenzita dopravy'!$F12&amp;'A2 Intenzita dopravy'!$G12&amp;'A2.1 Intenzita dopravy'!$E$35,$E$69:$E$136,0),MATCH(AM$37,$B$68:$L$68,1)+1))^(1/5)*AN44,(INDEX($B$69:$L$136,MATCH('A2 Intenzita dopravy'!$F12&amp;'A2 Intenzita dopravy'!$G12&amp;'A2.1 Intenzita dopravy'!$E$35,$E$69:$E$136,0),MATCH(AM$37,$B$68:$L$68,1)+1)/INDEX($B$69:$L$136,MATCH('A2 Intenzita dopravy'!$F12&amp;'A2 Intenzita dopravy'!$G12&amp;'A2.1 Intenzita dopravy'!$E$35,$E$69:$E$136,0),MATCH(AM$37,$B$68:$L$68,1)))^(1/5)*AL44))),0)</f>
        <v>1211.7929307414024</v>
      </c>
      <c r="AN44" s="30">
        <f>IFERROR(IF(AN$37='A2 Intenzita dopravy'!$M$5,'A2 Intenzita dopravy'!$M12,IF(AN$37&gt;=MAX($F$68:$L$68),AM44/AL44*AM44,IF(AN$37&lt;'A2 Intenzita dopravy'!$M$5,(INDEX($B$69:$L$136,MATCH('A2 Intenzita dopravy'!$F12&amp;'A2 Intenzita dopravy'!$G12&amp;'A2.1 Intenzita dopravy'!$E$35,$E$69:$E$136,0),MATCH(AN$37,$B$68:$L$68,1))/INDEX($B$69:$L$136,MATCH('A2 Intenzita dopravy'!$F12&amp;'A2 Intenzita dopravy'!$G12&amp;'A2.1 Intenzita dopravy'!$E$35,$E$69:$E$136,0),MATCH(AN$37,$B$68:$L$68,1)+1))^(1/5)*AO44,(INDEX($B$69:$L$136,MATCH('A2 Intenzita dopravy'!$F12&amp;'A2 Intenzita dopravy'!$G12&amp;'A2.1 Intenzita dopravy'!$E$35,$E$69:$E$136,0),MATCH(AN$37,$B$68:$L$68,1)+1)/INDEX($B$69:$L$136,MATCH('A2 Intenzita dopravy'!$F12&amp;'A2 Intenzita dopravy'!$G12&amp;'A2.1 Intenzita dopravy'!$E$35,$E$69:$E$136,0),MATCH(AN$37,$B$68:$L$68,1)))^(1/5)*AM44))),0)</f>
        <v>1220.7701562808504</v>
      </c>
      <c r="AO44" s="30">
        <f>IFERROR(IF(AO$37='A2 Intenzita dopravy'!$M$5,'A2 Intenzita dopravy'!$M12,IF(AO$37&gt;=MAX($F$68:$L$68),AN44/AM44*AN44,IF(AO$37&lt;'A2 Intenzita dopravy'!$M$5,(INDEX($B$69:$L$136,MATCH('A2 Intenzita dopravy'!$F12&amp;'A2 Intenzita dopravy'!$G12&amp;'A2.1 Intenzita dopravy'!$E$35,$E$69:$E$136,0),MATCH(AO$37,$B$68:$L$68,1))/INDEX($B$69:$L$136,MATCH('A2 Intenzita dopravy'!$F12&amp;'A2 Intenzita dopravy'!$G12&amp;'A2.1 Intenzita dopravy'!$E$35,$E$69:$E$136,0),MATCH(AO$37,$B$68:$L$68,1)+1))^(1/5)*AP44,(INDEX($B$69:$L$136,MATCH('A2 Intenzita dopravy'!$F12&amp;'A2 Intenzita dopravy'!$G12&amp;'A2.1 Intenzita dopravy'!$E$35,$E$69:$E$136,0),MATCH(AO$37,$B$68:$L$68,1)+1)/INDEX($B$69:$L$136,MATCH('A2 Intenzita dopravy'!$F12&amp;'A2 Intenzita dopravy'!$G12&amp;'A2.1 Intenzita dopravy'!$E$35,$E$69:$E$136,0),MATCH(AO$37,$B$68:$L$68,1)))^(1/5)*AN44))),0)</f>
        <v>1229.8138870592231</v>
      </c>
      <c r="AP44" s="30">
        <f>IFERROR(IF(AP$37='A2 Intenzita dopravy'!$M$5,'A2 Intenzita dopravy'!$M12,IF(AP$37&gt;=MAX($F$68:$L$68),AO44/AN44*AO44,IF(AP$37&lt;'A2 Intenzita dopravy'!$M$5,(INDEX($B$69:$L$136,MATCH('A2 Intenzita dopravy'!$F12&amp;'A2 Intenzita dopravy'!$G12&amp;'A2.1 Intenzita dopravy'!$E$35,$E$69:$E$136,0),MATCH(AP$37,$B$68:$L$68,1))/INDEX($B$69:$L$136,MATCH('A2 Intenzita dopravy'!$F12&amp;'A2 Intenzita dopravy'!$G12&amp;'A2.1 Intenzita dopravy'!$E$35,$E$69:$E$136,0),MATCH(AP$37,$B$68:$L$68,1)+1))^(1/5)*AQ44,(INDEX($B$69:$L$136,MATCH('A2 Intenzita dopravy'!$F12&amp;'A2 Intenzita dopravy'!$G12&amp;'A2.1 Intenzita dopravy'!$E$35,$E$69:$E$136,0),MATCH(AP$37,$B$68:$L$68,1)+1)/INDEX($B$69:$L$136,MATCH('A2 Intenzita dopravy'!$F12&amp;'A2 Intenzita dopravy'!$G12&amp;'A2.1 Intenzita dopravy'!$E$35,$E$69:$E$136,0),MATCH(AP$37,$B$68:$L$68,1)))^(1/5)*AO44))),0)</f>
        <v>1238.9246157617922</v>
      </c>
      <c r="AQ44" s="30">
        <f>IFERROR(IF(AQ$37='A2 Intenzita dopravy'!$M$5,'A2 Intenzita dopravy'!$M12,IF(AQ$37&gt;=MAX($F$68:$L$68),AP44/AO44*AP44,IF(AQ$37&lt;'A2 Intenzita dopravy'!$M$5,(INDEX($B$69:$L$136,MATCH('A2 Intenzita dopravy'!$F12&amp;'A2 Intenzita dopravy'!$G12&amp;'A2.1 Intenzita dopravy'!$E$35,$E$69:$E$136,0),MATCH(AQ$37,$B$68:$L$68,1))/INDEX($B$69:$L$136,MATCH('A2 Intenzita dopravy'!$F12&amp;'A2 Intenzita dopravy'!$G12&amp;'A2.1 Intenzita dopravy'!$E$35,$E$69:$E$136,0),MATCH(AQ$37,$B$68:$L$68,1)+1))^(1/5)*AR44,(INDEX($B$69:$L$136,MATCH('A2 Intenzita dopravy'!$F12&amp;'A2 Intenzita dopravy'!$G12&amp;'A2.1 Intenzita dopravy'!$E$35,$E$69:$E$136,0),MATCH(AQ$37,$B$68:$L$68,1)+1)/INDEX($B$69:$L$136,MATCH('A2 Intenzita dopravy'!$F12&amp;'A2 Intenzita dopravy'!$G12&amp;'A2.1 Intenzita dopravy'!$E$35,$E$69:$E$136,0),MATCH(AQ$37,$B$68:$L$68,1)))^(1/5)*AP44))),0)</f>
        <v>1248.1028387237491</v>
      </c>
      <c r="AR44" s="30">
        <f>IFERROR(IF(AR$37='A2 Intenzita dopravy'!$M$5,'A2 Intenzita dopravy'!$M12,IF(AR$37&gt;=MAX($F$68:$L$68),AQ44/AP44*AQ44,IF(AR$37&lt;'A2 Intenzita dopravy'!$M$5,(INDEX($B$69:$L$136,MATCH('A2 Intenzita dopravy'!$F12&amp;'A2 Intenzita dopravy'!$G12&amp;'A2.1 Intenzita dopravy'!$E$35,$E$69:$E$136,0),MATCH(AR$37,$B$68:$L$68,1))/INDEX($B$69:$L$136,MATCH('A2 Intenzita dopravy'!$F12&amp;'A2 Intenzita dopravy'!$G12&amp;'A2.1 Intenzita dopravy'!$E$35,$E$69:$E$136,0),MATCH(AR$37,$B$68:$L$68,1)+1))^(1/5)*AS44,(INDEX($B$69:$L$136,MATCH('A2 Intenzita dopravy'!$F12&amp;'A2 Intenzita dopravy'!$G12&amp;'A2.1 Intenzita dopravy'!$E$35,$E$69:$E$136,0),MATCH(AR$37,$B$68:$L$68,1)+1)/INDEX($B$69:$L$136,MATCH('A2 Intenzita dopravy'!$F12&amp;'A2 Intenzita dopravy'!$G12&amp;'A2.1 Intenzita dopravy'!$E$35,$E$69:$E$136,0),MATCH(AR$37,$B$68:$L$68,1)))^(1/5)*AQ44))),0)</f>
        <v>1257.349055957244</v>
      </c>
      <c r="AS44" s="30">
        <f>IFERROR(IF(AS$37='A2 Intenzita dopravy'!$M$5,'A2 Intenzita dopravy'!$M12,IF(AS$37&gt;=MAX($F$68:$L$68),AR44/AQ44*AR44,IF(AS$37&lt;'A2 Intenzita dopravy'!$M$5,(INDEX($B$69:$L$136,MATCH('A2 Intenzita dopravy'!$F12&amp;'A2 Intenzita dopravy'!$G12&amp;'A2.1 Intenzita dopravy'!$E$35,$E$69:$E$136,0),MATCH(AS$37,$B$68:$L$68,1))/INDEX($B$69:$L$136,MATCH('A2 Intenzita dopravy'!$F12&amp;'A2 Intenzita dopravy'!$G12&amp;'A2.1 Intenzita dopravy'!$E$35,$E$69:$E$136,0),MATCH(AS$37,$B$68:$L$68,1)+1))^(1/5)*AT44,(INDEX($B$69:$L$136,MATCH('A2 Intenzita dopravy'!$F12&amp;'A2 Intenzita dopravy'!$G12&amp;'A2.1 Intenzita dopravy'!$E$35,$E$69:$E$136,0),MATCH(AS$37,$B$68:$L$68,1)+1)/INDEX($B$69:$L$136,MATCH('A2 Intenzita dopravy'!$F12&amp;'A2 Intenzita dopravy'!$G12&amp;'A2.1 Intenzita dopravy'!$E$35,$E$69:$E$136,0),MATCH(AS$37,$B$68:$L$68,1)))^(1/5)*AR44))),0)</f>
        <v>1266.6637711786261</v>
      </c>
      <c r="AT44" s="30">
        <f>IFERROR(IF(AT$37='A2 Intenzita dopravy'!$M$5,'A2 Intenzita dopravy'!$M12,IF(AT$37&gt;=MAX($F$68:$L$68),AS44/AR44*AS44,IF(AT$37&lt;'A2 Intenzita dopravy'!$M$5,(INDEX($B$69:$L$136,MATCH('A2 Intenzita dopravy'!$F12&amp;'A2 Intenzita dopravy'!$G12&amp;'A2.1 Intenzita dopravy'!$E$35,$E$69:$E$136,0),MATCH(AT$37,$B$68:$L$68,1))/INDEX($B$69:$L$136,MATCH('A2 Intenzita dopravy'!$F12&amp;'A2 Intenzita dopravy'!$G12&amp;'A2.1 Intenzita dopravy'!$E$35,$E$69:$E$136,0),MATCH(AT$37,$B$68:$L$68,1)+1))^(1/5)*AU44,(INDEX($B$69:$L$136,MATCH('A2 Intenzita dopravy'!$F12&amp;'A2 Intenzita dopravy'!$G12&amp;'A2.1 Intenzita dopravy'!$E$35,$E$69:$E$136,0),MATCH(AT$37,$B$68:$L$68,1)+1)/INDEX($B$69:$L$136,MATCH('A2 Intenzita dopravy'!$F12&amp;'A2 Intenzita dopravy'!$G12&amp;'A2.1 Intenzita dopravy'!$E$35,$E$69:$E$136,0),MATCH(AT$37,$B$68:$L$68,1)))^(1/5)*AS44))),0)</f>
        <v>1276.047491835885</v>
      </c>
      <c r="AU44" s="30">
        <f>IFERROR(IF(AU$37='A2 Intenzita dopravy'!$M$5,'A2 Intenzita dopravy'!$M12,IF(AU$37&gt;=MAX($F$68:$L$68),AT44/AS44*AT44,IF(AU$37&lt;'A2 Intenzita dopravy'!$M$5,(INDEX($B$69:$L$136,MATCH('A2 Intenzita dopravy'!$F12&amp;'A2 Intenzita dopravy'!$G12&amp;'A2.1 Intenzita dopravy'!$E$35,$E$69:$E$136,0),MATCH(AU$37,$B$68:$L$68,1))/INDEX($B$69:$L$136,MATCH('A2 Intenzita dopravy'!$F12&amp;'A2 Intenzita dopravy'!$G12&amp;'A2.1 Intenzita dopravy'!$E$35,$E$69:$E$136,0),MATCH(AU$37,$B$68:$L$68,1)+1))^(1/5)*AV44,(INDEX($B$69:$L$136,MATCH('A2 Intenzita dopravy'!$F12&amp;'A2 Intenzita dopravy'!$G12&amp;'A2.1 Intenzita dopravy'!$E$35,$E$69:$E$136,0),MATCH(AU$37,$B$68:$L$68,1)+1)/INDEX($B$69:$L$136,MATCH('A2 Intenzita dopravy'!$F12&amp;'A2 Intenzita dopravy'!$G12&amp;'A2.1 Intenzita dopravy'!$E$35,$E$69:$E$136,0),MATCH(AU$37,$B$68:$L$68,1)))^(1/5)*AT44))),0)</f>
        <v>1285.5007291362951</v>
      </c>
      <c r="AV44" s="30">
        <f>IFERROR(IF(AV$37='A2 Intenzita dopravy'!$M$5,'A2 Intenzita dopravy'!$M12,IF(AV$37&gt;=MAX($F$68:$L$68),AU44/AT44*AU44,IF(AV$37&lt;'A2 Intenzita dopravy'!$M$5,(INDEX($B$69:$L$136,MATCH('A2 Intenzita dopravy'!$F12&amp;'A2 Intenzita dopravy'!$G12&amp;'A2.1 Intenzita dopravy'!$E$35,$E$69:$E$136,0),MATCH(AV$37,$B$68:$L$68,1))/INDEX($B$69:$L$136,MATCH('A2 Intenzita dopravy'!$F12&amp;'A2 Intenzita dopravy'!$G12&amp;'A2.1 Intenzita dopravy'!$E$35,$E$69:$E$136,0),MATCH(AV$37,$B$68:$L$68,1)+1))^(1/5)*AW44,(INDEX($B$69:$L$136,MATCH('A2 Intenzita dopravy'!$F12&amp;'A2 Intenzita dopravy'!$G12&amp;'A2.1 Intenzita dopravy'!$E$35,$E$69:$E$136,0),MATCH(AV$37,$B$68:$L$68,1)+1)/INDEX($B$69:$L$136,MATCH('A2 Intenzita dopravy'!$F12&amp;'A2 Intenzita dopravy'!$G12&amp;'A2.1 Intenzita dopravy'!$E$35,$E$69:$E$136,0),MATCH(AV$37,$B$68:$L$68,1)))^(1/5)*AU44))),0)</f>
        <v>1295.0239980742654</v>
      </c>
      <c r="AW44" s="30">
        <f>IFERROR(IF(AW$37='A2 Intenzita dopravy'!$M$5,'A2 Intenzita dopravy'!$M12,IF(AW$37&gt;=MAX($F$68:$L$68),AV44/AU44*AV44,IF(AW$37&lt;'A2 Intenzita dopravy'!$M$5,(INDEX($B$69:$L$136,MATCH('A2 Intenzita dopravy'!$F12&amp;'A2 Intenzita dopravy'!$G12&amp;'A2.1 Intenzita dopravy'!$E$35,$E$69:$E$136,0),MATCH(AW$37,$B$68:$L$68,1))/INDEX($B$69:$L$136,MATCH('A2 Intenzita dopravy'!$F12&amp;'A2 Intenzita dopravy'!$G12&amp;'A2.1 Intenzita dopravy'!$E$35,$E$69:$E$136,0),MATCH(AW$37,$B$68:$L$68,1)+1))^(1/5)*AX44,(INDEX($B$69:$L$136,MATCH('A2 Intenzita dopravy'!$F12&amp;'A2 Intenzita dopravy'!$G12&amp;'A2.1 Intenzita dopravy'!$E$35,$E$69:$E$136,0),MATCH(AW$37,$B$68:$L$68,1)+1)/INDEX($B$69:$L$136,MATCH('A2 Intenzita dopravy'!$F12&amp;'A2 Intenzita dopravy'!$G12&amp;'A2.1 Intenzita dopravy'!$E$35,$E$69:$E$136,0),MATCH(AW$37,$B$68:$L$68,1)))^(1/5)*AV44))),0)</f>
        <v>1304.6178174593954</v>
      </c>
      <c r="AX44" s="30">
        <f>IFERROR(IF(AX$37='A2 Intenzita dopravy'!$M$5,'A2 Intenzita dopravy'!$M12,IF(AX$37&gt;=MAX($F$68:$L$68),AW44/AV44*AW44,IF(AX$37&lt;'A2 Intenzita dopravy'!$M$5,(INDEX($B$69:$L$136,MATCH('A2 Intenzita dopravy'!$F12&amp;'A2 Intenzita dopravy'!$G12&amp;'A2.1 Intenzita dopravy'!$E$35,$E$69:$E$136,0),MATCH(AX$37,$B$68:$L$68,1))/INDEX($B$69:$L$136,MATCH('A2 Intenzita dopravy'!$F12&amp;'A2 Intenzita dopravy'!$G12&amp;'A2.1 Intenzita dopravy'!$E$35,$E$69:$E$136,0),MATCH(AX$37,$B$68:$L$68,1)+1))^(1/5)*AY44,(INDEX($B$69:$L$136,MATCH('A2 Intenzita dopravy'!$F12&amp;'A2 Intenzita dopravy'!$G12&amp;'A2.1 Intenzita dopravy'!$E$35,$E$69:$E$136,0),MATCH(AX$37,$B$68:$L$68,1)+1)/INDEX($B$69:$L$136,MATCH('A2 Intenzita dopravy'!$F12&amp;'A2 Intenzita dopravy'!$G12&amp;'A2.1 Intenzita dopravy'!$E$35,$E$69:$E$136,0),MATCH(AX$37,$B$68:$L$68,1)))^(1/5)*AW44))),0)</f>
        <v>1314.2827099447393</v>
      </c>
      <c r="AY44" s="30">
        <f>IFERROR(IF(AY$37='A2 Intenzita dopravy'!$M$5,'A2 Intenzita dopravy'!$M12,IF(AY$37&gt;=MAX($F$68:$L$68),AX44/AW44*AX44,IF(AY$37&lt;'A2 Intenzita dopravy'!$M$5,(INDEX($B$69:$L$136,MATCH('A2 Intenzita dopravy'!$F12&amp;'A2 Intenzita dopravy'!$G12&amp;'A2.1 Intenzita dopravy'!$E$35,$E$69:$E$136,0),MATCH(AY$37,$B$68:$L$68,1))/INDEX($B$69:$L$136,MATCH('A2 Intenzita dopravy'!$F12&amp;'A2 Intenzita dopravy'!$G12&amp;'A2.1 Intenzita dopravy'!$E$35,$E$69:$E$136,0),MATCH(AY$37,$B$68:$L$68,1)+1))^(1/5)*AZ44,(INDEX($B$69:$L$136,MATCH('A2 Intenzita dopravy'!$F12&amp;'A2 Intenzita dopravy'!$G12&amp;'A2.1 Intenzita dopravy'!$E$35,$E$69:$E$136,0),MATCH(AY$37,$B$68:$L$68,1)+1)/INDEX($B$69:$L$136,MATCH('A2 Intenzita dopravy'!$F12&amp;'A2 Intenzita dopravy'!$G12&amp;'A2.1 Intenzita dopravy'!$E$35,$E$69:$E$136,0),MATCH(AY$37,$B$68:$L$68,1)))^(1/5)*AX44))),0)</f>
        <v>1324.0192020552786</v>
      </c>
      <c r="AZ44" s="30">
        <f>IFERROR(IF(AZ$37='A2 Intenzita dopravy'!$M$5,'A2 Intenzita dopravy'!$M12,IF(AZ$37&gt;=MAX($F$68:$L$68),AY44/AX44*AY44,IF(AZ$37&lt;'A2 Intenzita dopravy'!$M$5,(INDEX($B$69:$L$136,MATCH('A2 Intenzita dopravy'!$F12&amp;'A2 Intenzita dopravy'!$G12&amp;'A2.1 Intenzita dopravy'!$E$35,$E$69:$E$136,0),MATCH(AZ$37,$B$68:$L$68,1))/INDEX($B$69:$L$136,MATCH('A2 Intenzita dopravy'!$F12&amp;'A2 Intenzita dopravy'!$G12&amp;'A2.1 Intenzita dopravy'!$E$35,$E$69:$E$136,0),MATCH(AZ$37,$B$68:$L$68,1)+1))^(1/5)*BA44,(INDEX($B$69:$L$136,MATCH('A2 Intenzita dopravy'!$F12&amp;'A2 Intenzita dopravy'!$G12&amp;'A2.1 Intenzita dopravy'!$E$35,$E$69:$E$136,0),MATCH(AZ$37,$B$68:$L$68,1)+1)/INDEX($B$69:$L$136,MATCH('A2 Intenzita dopravy'!$F12&amp;'A2 Intenzita dopravy'!$G12&amp;'A2.1 Intenzita dopravy'!$E$35,$E$69:$E$136,0),MATCH(AZ$37,$B$68:$L$68,1)))^(1/5)*AY44))),0)</f>
        <v>1333.8278242166064</v>
      </c>
      <c r="BA44" s="30">
        <f>IFERROR(IF(BA$37='A2 Intenzita dopravy'!$M$5,'A2 Intenzita dopravy'!$M12,IF(BA$37&gt;=MAX($F$68:$L$68),AZ44/AY44*AZ44,IF(BA$37&lt;'A2 Intenzita dopravy'!$M$5,(INDEX($B$69:$L$136,MATCH('A2 Intenzita dopravy'!$F12&amp;'A2 Intenzita dopravy'!$G12&amp;'A2.1 Intenzita dopravy'!$E$35,$E$69:$E$136,0),MATCH(BA$37,$B$68:$L$68,1))/INDEX($B$69:$L$136,MATCH('A2 Intenzita dopravy'!$F12&amp;'A2 Intenzita dopravy'!$G12&amp;'A2.1 Intenzita dopravy'!$E$35,$E$69:$E$136,0),MATCH(BA$37,$B$68:$L$68,1)+1))^(1/5)*BB44,(INDEX($B$69:$L$136,MATCH('A2 Intenzita dopravy'!$F12&amp;'A2 Intenzita dopravy'!$G12&amp;'A2.1 Intenzita dopravy'!$E$35,$E$69:$E$136,0),MATCH(BA$37,$B$68:$L$68,1)+1)/INDEX($B$69:$L$136,MATCH('A2 Intenzita dopravy'!$F12&amp;'A2 Intenzita dopravy'!$G12&amp;'A2.1 Intenzita dopravy'!$E$35,$E$69:$E$136,0),MATCH(BA$37,$B$68:$L$68,1)))^(1/5)*AZ44))),0)</f>
        <v>1343.7091107838237</v>
      </c>
      <c r="BB44" s="30">
        <f>IFERROR(IF(BB$37='A2 Intenzita dopravy'!$M$5,'A2 Intenzita dopravy'!$M12,IF(BB$37&gt;=MAX($F$68:$L$68),BA44/AZ44*BA44,IF(BB$37&lt;'A2 Intenzita dopravy'!$M$5,(INDEX($B$69:$L$136,MATCH('A2 Intenzita dopravy'!$F12&amp;'A2 Intenzita dopravy'!$G12&amp;'A2.1 Intenzita dopravy'!$E$35,$E$69:$E$136,0),MATCH(BB$37,$B$68:$L$68,1))/INDEX($B$69:$L$136,MATCH('A2 Intenzita dopravy'!$F12&amp;'A2 Intenzita dopravy'!$G12&amp;'A2.1 Intenzita dopravy'!$E$35,$E$69:$E$136,0),MATCH(BB$37,$B$68:$L$68,1)+1))^(1/5)*BC44,(INDEX($B$69:$L$136,MATCH('A2 Intenzita dopravy'!$F12&amp;'A2 Intenzita dopravy'!$G12&amp;'A2.1 Intenzita dopravy'!$E$35,$E$69:$E$136,0),MATCH(BB$37,$B$68:$L$68,1)+1)/INDEX($B$69:$L$136,MATCH('A2 Intenzita dopravy'!$F12&amp;'A2 Intenzita dopravy'!$G12&amp;'A2.1 Intenzita dopravy'!$E$35,$E$69:$E$136,0),MATCH(BB$37,$B$68:$L$68,1)))^(1/5)*BA44))),0)</f>
        <v>1353.6636000706503</v>
      </c>
    </row>
    <row r="45" spans="2:54" x14ac:dyDescent="0.2">
      <c r="B45" s="5">
        <v>7</v>
      </c>
      <c r="C45" s="5" t="str">
        <f t="shared" ref="C45" si="19">C29</f>
        <v/>
      </c>
      <c r="D45" s="5" t="str">
        <f t="shared" si="13"/>
        <v/>
      </c>
      <c r="E45" s="30">
        <f>IFERROR(IF(E$37='A2 Intenzita dopravy'!$M$5,'A2 Intenzita dopravy'!$M13,IF(E$37&gt;=MAX($F$68:$L$68),D45/C45*D45,IF(E$37&lt;'A2 Intenzita dopravy'!$M$5,(INDEX($B$69:$L$136,MATCH('A2 Intenzita dopravy'!$F13&amp;'A2 Intenzita dopravy'!$G13&amp;'A2.1 Intenzita dopravy'!$E$35,$E$69:$E$136,0),MATCH(E$37,$B$68:$L$68,1))/INDEX($B$69:$L$136,MATCH('A2 Intenzita dopravy'!$F13&amp;'A2 Intenzita dopravy'!$G13&amp;'A2.1 Intenzita dopravy'!$E$35,$E$69:$E$136,0),MATCH(E$37,$B$68:$L$68,1)+1))^(1/5)*F45,(INDEX($B$69:$L$136,MATCH('A2 Intenzita dopravy'!$F13&amp;'A2 Intenzita dopravy'!$G13&amp;'A2.1 Intenzita dopravy'!$E$35,$E$69:$E$136,0),MATCH(E$37,$B$68:$L$68,1)+1)/INDEX($B$69:$L$136,MATCH('A2 Intenzita dopravy'!$F13&amp;'A2 Intenzita dopravy'!$G13&amp;'A2.1 Intenzita dopravy'!$E$35,$E$69:$E$136,0),MATCH(E$37,$B$68:$L$68,1)))^(1/5)*D45))),0)</f>
        <v>0</v>
      </c>
      <c r="F45" s="30">
        <f>IFERROR(IF(F$37='A2 Intenzita dopravy'!$M$5,'A2 Intenzita dopravy'!$M13,IF(F$37&gt;=MAX($F$68:$L$68),E45/D45*E45,IF(F$37&lt;'A2 Intenzita dopravy'!$M$5,(INDEX($B$69:$L$136,MATCH('A2 Intenzita dopravy'!$F13&amp;'A2 Intenzita dopravy'!$G13&amp;'A2.1 Intenzita dopravy'!$E$35,$E$69:$E$136,0),MATCH(F$37,$B$68:$L$68,1))/INDEX($B$69:$L$136,MATCH('A2 Intenzita dopravy'!$F13&amp;'A2 Intenzita dopravy'!$G13&amp;'A2.1 Intenzita dopravy'!$E$35,$E$69:$E$136,0),MATCH(F$37,$B$68:$L$68,1)+1))^(1/5)*G45,(INDEX($B$69:$L$136,MATCH('A2 Intenzita dopravy'!$F13&amp;'A2 Intenzita dopravy'!$G13&amp;'A2.1 Intenzita dopravy'!$E$35,$E$69:$E$136,0),MATCH(F$37,$B$68:$L$68,1)+1)/INDEX($B$69:$L$136,MATCH('A2 Intenzita dopravy'!$F13&amp;'A2 Intenzita dopravy'!$G13&amp;'A2.1 Intenzita dopravy'!$E$35,$E$69:$E$136,0),MATCH(F$37,$B$68:$L$68,1)))^(1/5)*E45))),0)</f>
        <v>0</v>
      </c>
      <c r="G45" s="30">
        <f>IFERROR(IF(G$37='A2 Intenzita dopravy'!$M$5,'A2 Intenzita dopravy'!$M13,IF(G$37&gt;=MAX($F$68:$L$68),F45/E45*F45,IF(G$37&lt;'A2 Intenzita dopravy'!$M$5,(INDEX($B$69:$L$136,MATCH('A2 Intenzita dopravy'!$F13&amp;'A2 Intenzita dopravy'!$G13&amp;'A2.1 Intenzita dopravy'!$E$35,$E$69:$E$136,0),MATCH(G$37,$B$68:$L$68,1))/INDEX($B$69:$L$136,MATCH('A2 Intenzita dopravy'!$F13&amp;'A2 Intenzita dopravy'!$G13&amp;'A2.1 Intenzita dopravy'!$E$35,$E$69:$E$136,0),MATCH(G$37,$B$68:$L$68,1)+1))^(1/5)*H45,(INDEX($B$69:$L$136,MATCH('A2 Intenzita dopravy'!$F13&amp;'A2 Intenzita dopravy'!$G13&amp;'A2.1 Intenzita dopravy'!$E$35,$E$69:$E$136,0),MATCH(G$37,$B$68:$L$68,1)+1)/INDEX($B$69:$L$136,MATCH('A2 Intenzita dopravy'!$F13&amp;'A2 Intenzita dopravy'!$G13&amp;'A2.1 Intenzita dopravy'!$E$35,$E$69:$E$136,0),MATCH(G$37,$B$68:$L$68,1)))^(1/5)*F45))),0)</f>
        <v>0</v>
      </c>
      <c r="H45" s="30">
        <f>IFERROR(IF(H$37='A2 Intenzita dopravy'!$M$5,'A2 Intenzita dopravy'!$M13,IF(H$37&gt;=MAX($F$68:$L$68),G45/F45*G45,IF(H$37&lt;'A2 Intenzita dopravy'!$M$5,(INDEX($B$69:$L$136,MATCH('A2 Intenzita dopravy'!$F13&amp;'A2 Intenzita dopravy'!$G13&amp;'A2.1 Intenzita dopravy'!$E$35,$E$69:$E$136,0),MATCH(H$37,$B$68:$L$68,1))/INDEX($B$69:$L$136,MATCH('A2 Intenzita dopravy'!$F13&amp;'A2 Intenzita dopravy'!$G13&amp;'A2.1 Intenzita dopravy'!$E$35,$E$69:$E$136,0),MATCH(H$37,$B$68:$L$68,1)+1))^(1/5)*I45,(INDEX($B$69:$L$136,MATCH('A2 Intenzita dopravy'!$F13&amp;'A2 Intenzita dopravy'!$G13&amp;'A2.1 Intenzita dopravy'!$E$35,$E$69:$E$136,0),MATCH(H$37,$B$68:$L$68,1)+1)/INDEX($B$69:$L$136,MATCH('A2 Intenzita dopravy'!$F13&amp;'A2 Intenzita dopravy'!$G13&amp;'A2.1 Intenzita dopravy'!$E$35,$E$69:$E$136,0),MATCH(H$37,$B$68:$L$68,1)))^(1/5)*G45))),0)</f>
        <v>0</v>
      </c>
      <c r="I45" s="30">
        <f>IFERROR(IF(I$37='A2 Intenzita dopravy'!$M$5,'A2 Intenzita dopravy'!$M13,IF(I$37&gt;=MAX($F$68:$L$68),H45/G45*H45,IF(I$37&lt;'A2 Intenzita dopravy'!$M$5,(INDEX($B$69:$L$136,MATCH('A2 Intenzita dopravy'!$F13&amp;'A2 Intenzita dopravy'!$G13&amp;'A2.1 Intenzita dopravy'!$E$35,$E$69:$E$136,0),MATCH(I$37,$B$68:$L$68,1))/INDEX($B$69:$L$136,MATCH('A2 Intenzita dopravy'!$F13&amp;'A2 Intenzita dopravy'!$G13&amp;'A2.1 Intenzita dopravy'!$E$35,$E$69:$E$136,0),MATCH(I$37,$B$68:$L$68,1)+1))^(1/5)*J45,(INDEX($B$69:$L$136,MATCH('A2 Intenzita dopravy'!$F13&amp;'A2 Intenzita dopravy'!$G13&amp;'A2.1 Intenzita dopravy'!$E$35,$E$69:$E$136,0),MATCH(I$37,$B$68:$L$68,1)+1)/INDEX($B$69:$L$136,MATCH('A2 Intenzita dopravy'!$F13&amp;'A2 Intenzita dopravy'!$G13&amp;'A2.1 Intenzita dopravy'!$E$35,$E$69:$E$136,0),MATCH(I$37,$B$68:$L$68,1)))^(1/5)*H45))),0)</f>
        <v>0</v>
      </c>
      <c r="J45" s="30">
        <f>IFERROR(IF(J$37='A2 Intenzita dopravy'!$M$5,'A2 Intenzita dopravy'!$M13,IF(J$37&gt;=MAX($F$68:$L$68),I45/H45*I45,IF(J$37&lt;'A2 Intenzita dopravy'!$M$5,(INDEX($B$69:$L$136,MATCH('A2 Intenzita dopravy'!$F13&amp;'A2 Intenzita dopravy'!$G13&amp;'A2.1 Intenzita dopravy'!$E$35,$E$69:$E$136,0),MATCH(J$37,$B$68:$L$68,1))/INDEX($B$69:$L$136,MATCH('A2 Intenzita dopravy'!$F13&amp;'A2 Intenzita dopravy'!$G13&amp;'A2.1 Intenzita dopravy'!$E$35,$E$69:$E$136,0),MATCH(J$37,$B$68:$L$68,1)+1))^(1/5)*K45,(INDEX($B$69:$L$136,MATCH('A2 Intenzita dopravy'!$F13&amp;'A2 Intenzita dopravy'!$G13&amp;'A2.1 Intenzita dopravy'!$E$35,$E$69:$E$136,0),MATCH(J$37,$B$68:$L$68,1)+1)/INDEX($B$69:$L$136,MATCH('A2 Intenzita dopravy'!$F13&amp;'A2 Intenzita dopravy'!$G13&amp;'A2.1 Intenzita dopravy'!$E$35,$E$69:$E$136,0),MATCH(J$37,$B$68:$L$68,1)))^(1/5)*I45))),0)</f>
        <v>0</v>
      </c>
      <c r="K45" s="30">
        <f>IFERROR(IF(K$37='A2 Intenzita dopravy'!$M$5,'A2 Intenzita dopravy'!$M13,IF(K$37&gt;=MAX($F$68:$L$68),J45/I45*J45,IF(K$37&lt;'A2 Intenzita dopravy'!$M$5,(INDEX($B$69:$L$136,MATCH('A2 Intenzita dopravy'!$F13&amp;'A2 Intenzita dopravy'!$G13&amp;'A2.1 Intenzita dopravy'!$E$35,$E$69:$E$136,0),MATCH(K$37,$B$68:$L$68,1))/INDEX($B$69:$L$136,MATCH('A2 Intenzita dopravy'!$F13&amp;'A2 Intenzita dopravy'!$G13&amp;'A2.1 Intenzita dopravy'!$E$35,$E$69:$E$136,0),MATCH(K$37,$B$68:$L$68,1)+1))^(1/5)*L45,(INDEX($B$69:$L$136,MATCH('A2 Intenzita dopravy'!$F13&amp;'A2 Intenzita dopravy'!$G13&amp;'A2.1 Intenzita dopravy'!$E$35,$E$69:$E$136,0),MATCH(K$37,$B$68:$L$68,1)+1)/INDEX($B$69:$L$136,MATCH('A2 Intenzita dopravy'!$F13&amp;'A2 Intenzita dopravy'!$G13&amp;'A2.1 Intenzita dopravy'!$E$35,$E$69:$E$136,0),MATCH(K$37,$B$68:$L$68,1)))^(1/5)*J45))),0)</f>
        <v>0</v>
      </c>
      <c r="L45" s="30">
        <f>IFERROR(IF(L$37='A2 Intenzita dopravy'!$M$5,'A2 Intenzita dopravy'!$M13,IF(L$37&gt;=MAX($F$68:$L$68),K45/J45*K45,IF(L$37&lt;'A2 Intenzita dopravy'!$M$5,(INDEX($B$69:$L$136,MATCH('A2 Intenzita dopravy'!$F13&amp;'A2 Intenzita dopravy'!$G13&amp;'A2.1 Intenzita dopravy'!$E$35,$E$69:$E$136,0),MATCH(L$37,$B$68:$L$68,1))/INDEX($B$69:$L$136,MATCH('A2 Intenzita dopravy'!$F13&amp;'A2 Intenzita dopravy'!$G13&amp;'A2.1 Intenzita dopravy'!$E$35,$E$69:$E$136,0),MATCH(L$37,$B$68:$L$68,1)+1))^(1/5)*M45,(INDEX($B$69:$L$136,MATCH('A2 Intenzita dopravy'!$F13&amp;'A2 Intenzita dopravy'!$G13&amp;'A2.1 Intenzita dopravy'!$E$35,$E$69:$E$136,0),MATCH(L$37,$B$68:$L$68,1)+1)/INDEX($B$69:$L$136,MATCH('A2 Intenzita dopravy'!$F13&amp;'A2 Intenzita dopravy'!$G13&amp;'A2.1 Intenzita dopravy'!$E$35,$E$69:$E$136,0),MATCH(L$37,$B$68:$L$68,1)))^(1/5)*K45))),0)</f>
        <v>0</v>
      </c>
      <c r="M45" s="30">
        <f>IFERROR(IF(M$37='A2 Intenzita dopravy'!$M$5,'A2 Intenzita dopravy'!$M13,IF(M$37&gt;=MAX($F$68:$L$68),L45/K45*L45,IF(M$37&lt;'A2 Intenzita dopravy'!$M$5,(INDEX($B$69:$L$136,MATCH('A2 Intenzita dopravy'!$F13&amp;'A2 Intenzita dopravy'!$G13&amp;'A2.1 Intenzita dopravy'!$E$35,$E$69:$E$136,0),MATCH(M$37,$B$68:$L$68,1))/INDEX($B$69:$L$136,MATCH('A2 Intenzita dopravy'!$F13&amp;'A2 Intenzita dopravy'!$G13&amp;'A2.1 Intenzita dopravy'!$E$35,$E$69:$E$136,0),MATCH(M$37,$B$68:$L$68,1)+1))^(1/5)*N45,(INDEX($B$69:$L$136,MATCH('A2 Intenzita dopravy'!$F13&amp;'A2 Intenzita dopravy'!$G13&amp;'A2.1 Intenzita dopravy'!$E$35,$E$69:$E$136,0),MATCH(M$37,$B$68:$L$68,1)+1)/INDEX($B$69:$L$136,MATCH('A2 Intenzita dopravy'!$F13&amp;'A2 Intenzita dopravy'!$G13&amp;'A2.1 Intenzita dopravy'!$E$35,$E$69:$E$136,0),MATCH(M$37,$B$68:$L$68,1)))^(1/5)*L45))),0)</f>
        <v>0</v>
      </c>
      <c r="N45" s="30">
        <f>IFERROR(IF(N$37='A2 Intenzita dopravy'!$M$5,'A2 Intenzita dopravy'!$M13,IF(N$37&gt;=MAX($F$68:$L$68),M45/L45*M45,IF(N$37&lt;'A2 Intenzita dopravy'!$M$5,(INDEX($B$69:$L$136,MATCH('A2 Intenzita dopravy'!$F13&amp;'A2 Intenzita dopravy'!$G13&amp;'A2.1 Intenzita dopravy'!$E$35,$E$69:$E$136,0),MATCH(N$37,$B$68:$L$68,1))/INDEX($B$69:$L$136,MATCH('A2 Intenzita dopravy'!$F13&amp;'A2 Intenzita dopravy'!$G13&amp;'A2.1 Intenzita dopravy'!$E$35,$E$69:$E$136,0),MATCH(N$37,$B$68:$L$68,1)+1))^(1/5)*O45,(INDEX($B$69:$L$136,MATCH('A2 Intenzita dopravy'!$F13&amp;'A2 Intenzita dopravy'!$G13&amp;'A2.1 Intenzita dopravy'!$E$35,$E$69:$E$136,0),MATCH(N$37,$B$68:$L$68,1)+1)/INDEX($B$69:$L$136,MATCH('A2 Intenzita dopravy'!$F13&amp;'A2 Intenzita dopravy'!$G13&amp;'A2.1 Intenzita dopravy'!$E$35,$E$69:$E$136,0),MATCH(N$37,$B$68:$L$68,1)))^(1/5)*M45))),0)</f>
        <v>0</v>
      </c>
      <c r="O45" s="30">
        <f>IFERROR(IF(O$37='A2 Intenzita dopravy'!$M$5,'A2 Intenzita dopravy'!$M13,IF(O$37&gt;=MAX($F$68:$L$68),N45/M45*N45,IF(O$37&lt;'A2 Intenzita dopravy'!$M$5,(INDEX($B$69:$L$136,MATCH('A2 Intenzita dopravy'!$F13&amp;'A2 Intenzita dopravy'!$G13&amp;'A2.1 Intenzita dopravy'!$E$35,$E$69:$E$136,0),MATCH(O$37,$B$68:$L$68,1))/INDEX($B$69:$L$136,MATCH('A2 Intenzita dopravy'!$F13&amp;'A2 Intenzita dopravy'!$G13&amp;'A2.1 Intenzita dopravy'!$E$35,$E$69:$E$136,0),MATCH(O$37,$B$68:$L$68,1)+1))^(1/5)*P45,(INDEX($B$69:$L$136,MATCH('A2 Intenzita dopravy'!$F13&amp;'A2 Intenzita dopravy'!$G13&amp;'A2.1 Intenzita dopravy'!$E$35,$E$69:$E$136,0),MATCH(O$37,$B$68:$L$68,1)+1)/INDEX($B$69:$L$136,MATCH('A2 Intenzita dopravy'!$F13&amp;'A2 Intenzita dopravy'!$G13&amp;'A2.1 Intenzita dopravy'!$E$35,$E$69:$E$136,0),MATCH(O$37,$B$68:$L$68,1)))^(1/5)*N45))),0)</f>
        <v>0</v>
      </c>
      <c r="P45" s="30">
        <f>IFERROR(IF(P$37='A2 Intenzita dopravy'!$M$5,'A2 Intenzita dopravy'!$M13,IF(P$37&gt;=MAX($F$68:$L$68),O45/N45*O45,IF(P$37&lt;'A2 Intenzita dopravy'!$M$5,(INDEX($B$69:$L$136,MATCH('A2 Intenzita dopravy'!$F13&amp;'A2 Intenzita dopravy'!$G13&amp;'A2.1 Intenzita dopravy'!$E$35,$E$69:$E$136,0),MATCH(P$37,$B$68:$L$68,1))/INDEX($B$69:$L$136,MATCH('A2 Intenzita dopravy'!$F13&amp;'A2 Intenzita dopravy'!$G13&amp;'A2.1 Intenzita dopravy'!$E$35,$E$69:$E$136,0),MATCH(P$37,$B$68:$L$68,1)+1))^(1/5)*Q45,(INDEX($B$69:$L$136,MATCH('A2 Intenzita dopravy'!$F13&amp;'A2 Intenzita dopravy'!$G13&amp;'A2.1 Intenzita dopravy'!$E$35,$E$69:$E$136,0),MATCH(P$37,$B$68:$L$68,1)+1)/INDEX($B$69:$L$136,MATCH('A2 Intenzita dopravy'!$F13&amp;'A2 Intenzita dopravy'!$G13&amp;'A2.1 Intenzita dopravy'!$E$35,$E$69:$E$136,0),MATCH(P$37,$B$68:$L$68,1)))^(1/5)*O45))),0)</f>
        <v>0</v>
      </c>
      <c r="Q45" s="30">
        <f>IFERROR(IF(Q$37='A2 Intenzita dopravy'!$M$5,'A2 Intenzita dopravy'!$M13,IF(Q$37&gt;=MAX($F$68:$L$68),P45/O45*P45,IF(Q$37&lt;'A2 Intenzita dopravy'!$M$5,(INDEX($B$69:$L$136,MATCH('A2 Intenzita dopravy'!$F13&amp;'A2 Intenzita dopravy'!$G13&amp;'A2.1 Intenzita dopravy'!$E$35,$E$69:$E$136,0),MATCH(Q$37,$B$68:$L$68,1))/INDEX($B$69:$L$136,MATCH('A2 Intenzita dopravy'!$F13&amp;'A2 Intenzita dopravy'!$G13&amp;'A2.1 Intenzita dopravy'!$E$35,$E$69:$E$136,0),MATCH(Q$37,$B$68:$L$68,1)+1))^(1/5)*R45,(INDEX($B$69:$L$136,MATCH('A2 Intenzita dopravy'!$F13&amp;'A2 Intenzita dopravy'!$G13&amp;'A2.1 Intenzita dopravy'!$E$35,$E$69:$E$136,0),MATCH(Q$37,$B$68:$L$68,1)+1)/INDEX($B$69:$L$136,MATCH('A2 Intenzita dopravy'!$F13&amp;'A2 Intenzita dopravy'!$G13&amp;'A2.1 Intenzita dopravy'!$E$35,$E$69:$E$136,0),MATCH(Q$37,$B$68:$L$68,1)))^(1/5)*P45))),0)</f>
        <v>0</v>
      </c>
      <c r="R45" s="30">
        <f>IFERROR(IF(R$37='A2 Intenzita dopravy'!$M$5,'A2 Intenzita dopravy'!$M13,IF(R$37&gt;=MAX($F$68:$L$68),Q45/P45*Q45,IF(R$37&lt;'A2 Intenzita dopravy'!$M$5,(INDEX($B$69:$L$136,MATCH('A2 Intenzita dopravy'!$F13&amp;'A2 Intenzita dopravy'!$G13&amp;'A2.1 Intenzita dopravy'!$E$35,$E$69:$E$136,0),MATCH(R$37,$B$68:$L$68,1))/INDEX($B$69:$L$136,MATCH('A2 Intenzita dopravy'!$F13&amp;'A2 Intenzita dopravy'!$G13&amp;'A2.1 Intenzita dopravy'!$E$35,$E$69:$E$136,0),MATCH(R$37,$B$68:$L$68,1)+1))^(1/5)*S45,(INDEX($B$69:$L$136,MATCH('A2 Intenzita dopravy'!$F13&amp;'A2 Intenzita dopravy'!$G13&amp;'A2.1 Intenzita dopravy'!$E$35,$E$69:$E$136,0),MATCH(R$37,$B$68:$L$68,1)+1)/INDEX($B$69:$L$136,MATCH('A2 Intenzita dopravy'!$F13&amp;'A2 Intenzita dopravy'!$G13&amp;'A2.1 Intenzita dopravy'!$E$35,$E$69:$E$136,0),MATCH(R$37,$B$68:$L$68,1)))^(1/5)*Q45))),0)</f>
        <v>0</v>
      </c>
      <c r="S45" s="30">
        <f>IFERROR(IF(S$37='A2 Intenzita dopravy'!$M$5,'A2 Intenzita dopravy'!$M13,IF(S$37&gt;=MAX($F$68:$L$68),R45/Q45*R45,IF(S$37&lt;'A2 Intenzita dopravy'!$M$5,(INDEX($B$69:$L$136,MATCH('A2 Intenzita dopravy'!$F13&amp;'A2 Intenzita dopravy'!$G13&amp;'A2.1 Intenzita dopravy'!$E$35,$E$69:$E$136,0),MATCH(S$37,$B$68:$L$68,1))/INDEX($B$69:$L$136,MATCH('A2 Intenzita dopravy'!$F13&amp;'A2 Intenzita dopravy'!$G13&amp;'A2.1 Intenzita dopravy'!$E$35,$E$69:$E$136,0),MATCH(S$37,$B$68:$L$68,1)+1))^(1/5)*T45,(INDEX($B$69:$L$136,MATCH('A2 Intenzita dopravy'!$F13&amp;'A2 Intenzita dopravy'!$G13&amp;'A2.1 Intenzita dopravy'!$E$35,$E$69:$E$136,0),MATCH(S$37,$B$68:$L$68,1)+1)/INDEX($B$69:$L$136,MATCH('A2 Intenzita dopravy'!$F13&amp;'A2 Intenzita dopravy'!$G13&amp;'A2.1 Intenzita dopravy'!$E$35,$E$69:$E$136,0),MATCH(S$37,$B$68:$L$68,1)))^(1/5)*R45))),0)</f>
        <v>0</v>
      </c>
      <c r="T45" s="30">
        <f>IFERROR(IF(T$37='A2 Intenzita dopravy'!$M$5,'A2 Intenzita dopravy'!$M13,IF(T$37&gt;=MAX($F$68:$L$68),S45/R45*S45,IF(T$37&lt;'A2 Intenzita dopravy'!$M$5,(INDEX($B$69:$L$136,MATCH('A2 Intenzita dopravy'!$F13&amp;'A2 Intenzita dopravy'!$G13&amp;'A2.1 Intenzita dopravy'!$E$35,$E$69:$E$136,0),MATCH(T$37,$B$68:$L$68,1))/INDEX($B$69:$L$136,MATCH('A2 Intenzita dopravy'!$F13&amp;'A2 Intenzita dopravy'!$G13&amp;'A2.1 Intenzita dopravy'!$E$35,$E$69:$E$136,0),MATCH(T$37,$B$68:$L$68,1)+1))^(1/5)*U45,(INDEX($B$69:$L$136,MATCH('A2 Intenzita dopravy'!$F13&amp;'A2 Intenzita dopravy'!$G13&amp;'A2.1 Intenzita dopravy'!$E$35,$E$69:$E$136,0),MATCH(T$37,$B$68:$L$68,1)+1)/INDEX($B$69:$L$136,MATCH('A2 Intenzita dopravy'!$F13&amp;'A2 Intenzita dopravy'!$G13&amp;'A2.1 Intenzita dopravy'!$E$35,$E$69:$E$136,0),MATCH(T$37,$B$68:$L$68,1)))^(1/5)*S45))),0)</f>
        <v>0</v>
      </c>
      <c r="U45" s="30">
        <f>IFERROR(IF(U$37='A2 Intenzita dopravy'!$M$5,'A2 Intenzita dopravy'!$M13,IF(U$37&gt;=MAX($F$68:$L$68),T45/S45*T45,IF(U$37&lt;'A2 Intenzita dopravy'!$M$5,(INDEX($B$69:$L$136,MATCH('A2 Intenzita dopravy'!$F13&amp;'A2 Intenzita dopravy'!$G13&amp;'A2.1 Intenzita dopravy'!$E$35,$E$69:$E$136,0),MATCH(U$37,$B$68:$L$68,1))/INDEX($B$69:$L$136,MATCH('A2 Intenzita dopravy'!$F13&amp;'A2 Intenzita dopravy'!$G13&amp;'A2.1 Intenzita dopravy'!$E$35,$E$69:$E$136,0),MATCH(U$37,$B$68:$L$68,1)+1))^(1/5)*V45,(INDEX($B$69:$L$136,MATCH('A2 Intenzita dopravy'!$F13&amp;'A2 Intenzita dopravy'!$G13&amp;'A2.1 Intenzita dopravy'!$E$35,$E$69:$E$136,0),MATCH(U$37,$B$68:$L$68,1)+1)/INDEX($B$69:$L$136,MATCH('A2 Intenzita dopravy'!$F13&amp;'A2 Intenzita dopravy'!$G13&amp;'A2.1 Intenzita dopravy'!$E$35,$E$69:$E$136,0),MATCH(U$37,$B$68:$L$68,1)))^(1/5)*T45))),0)</f>
        <v>0</v>
      </c>
      <c r="V45" s="30">
        <f>IFERROR(IF(V$37='A2 Intenzita dopravy'!$M$5,'A2 Intenzita dopravy'!$M13,IF(V$37&gt;=MAX($F$68:$L$68),U45/T45*U45,IF(V$37&lt;'A2 Intenzita dopravy'!$M$5,(INDEX($B$69:$L$136,MATCH('A2 Intenzita dopravy'!$F13&amp;'A2 Intenzita dopravy'!$G13&amp;'A2.1 Intenzita dopravy'!$E$35,$E$69:$E$136,0),MATCH(V$37,$B$68:$L$68,1))/INDEX($B$69:$L$136,MATCH('A2 Intenzita dopravy'!$F13&amp;'A2 Intenzita dopravy'!$G13&amp;'A2.1 Intenzita dopravy'!$E$35,$E$69:$E$136,0),MATCH(V$37,$B$68:$L$68,1)+1))^(1/5)*W45,(INDEX($B$69:$L$136,MATCH('A2 Intenzita dopravy'!$F13&amp;'A2 Intenzita dopravy'!$G13&amp;'A2.1 Intenzita dopravy'!$E$35,$E$69:$E$136,0),MATCH(V$37,$B$68:$L$68,1)+1)/INDEX($B$69:$L$136,MATCH('A2 Intenzita dopravy'!$F13&amp;'A2 Intenzita dopravy'!$G13&amp;'A2.1 Intenzita dopravy'!$E$35,$E$69:$E$136,0),MATCH(V$37,$B$68:$L$68,1)))^(1/5)*U45))),0)</f>
        <v>0</v>
      </c>
      <c r="W45" s="30">
        <f>IFERROR(IF(W$37='A2 Intenzita dopravy'!$M$5,'A2 Intenzita dopravy'!$M13,IF(W$37&gt;=MAX($F$68:$L$68),V45/U45*V45,IF(W$37&lt;'A2 Intenzita dopravy'!$M$5,(INDEX($B$69:$L$136,MATCH('A2 Intenzita dopravy'!$F13&amp;'A2 Intenzita dopravy'!$G13&amp;'A2.1 Intenzita dopravy'!$E$35,$E$69:$E$136,0),MATCH(W$37,$B$68:$L$68,1))/INDEX($B$69:$L$136,MATCH('A2 Intenzita dopravy'!$F13&amp;'A2 Intenzita dopravy'!$G13&amp;'A2.1 Intenzita dopravy'!$E$35,$E$69:$E$136,0),MATCH(W$37,$B$68:$L$68,1)+1))^(1/5)*X45,(INDEX($B$69:$L$136,MATCH('A2 Intenzita dopravy'!$F13&amp;'A2 Intenzita dopravy'!$G13&amp;'A2.1 Intenzita dopravy'!$E$35,$E$69:$E$136,0),MATCH(W$37,$B$68:$L$68,1)+1)/INDEX($B$69:$L$136,MATCH('A2 Intenzita dopravy'!$F13&amp;'A2 Intenzita dopravy'!$G13&amp;'A2.1 Intenzita dopravy'!$E$35,$E$69:$E$136,0),MATCH(W$37,$B$68:$L$68,1)))^(1/5)*V45))),0)</f>
        <v>0</v>
      </c>
      <c r="X45" s="30">
        <f>IFERROR(IF(X$37='A2 Intenzita dopravy'!$M$5,'A2 Intenzita dopravy'!$M13,IF(X$37&gt;=MAX($F$68:$L$68),W45/V45*W45,IF(X$37&lt;'A2 Intenzita dopravy'!$M$5,(INDEX($B$69:$L$136,MATCH('A2 Intenzita dopravy'!$F13&amp;'A2 Intenzita dopravy'!$G13&amp;'A2.1 Intenzita dopravy'!$E$35,$E$69:$E$136,0),MATCH(X$37,$B$68:$L$68,1))/INDEX($B$69:$L$136,MATCH('A2 Intenzita dopravy'!$F13&amp;'A2 Intenzita dopravy'!$G13&amp;'A2.1 Intenzita dopravy'!$E$35,$E$69:$E$136,0),MATCH(X$37,$B$68:$L$68,1)+1))^(1/5)*Y45,(INDEX($B$69:$L$136,MATCH('A2 Intenzita dopravy'!$F13&amp;'A2 Intenzita dopravy'!$G13&amp;'A2.1 Intenzita dopravy'!$E$35,$E$69:$E$136,0),MATCH(X$37,$B$68:$L$68,1)+1)/INDEX($B$69:$L$136,MATCH('A2 Intenzita dopravy'!$F13&amp;'A2 Intenzita dopravy'!$G13&amp;'A2.1 Intenzita dopravy'!$E$35,$E$69:$E$136,0),MATCH(X$37,$B$68:$L$68,1)))^(1/5)*W45))),0)</f>
        <v>0</v>
      </c>
      <c r="Y45" s="30">
        <f>IFERROR(IF(Y$37='A2 Intenzita dopravy'!$M$5,'A2 Intenzita dopravy'!$M13,IF(Y$37&gt;=MAX($F$68:$L$68),X45/W45*X45,IF(Y$37&lt;'A2 Intenzita dopravy'!$M$5,(INDEX($B$69:$L$136,MATCH('A2 Intenzita dopravy'!$F13&amp;'A2 Intenzita dopravy'!$G13&amp;'A2.1 Intenzita dopravy'!$E$35,$E$69:$E$136,0),MATCH(Y$37,$B$68:$L$68,1))/INDEX($B$69:$L$136,MATCH('A2 Intenzita dopravy'!$F13&amp;'A2 Intenzita dopravy'!$G13&amp;'A2.1 Intenzita dopravy'!$E$35,$E$69:$E$136,0),MATCH(Y$37,$B$68:$L$68,1)+1))^(1/5)*Z45,(INDEX($B$69:$L$136,MATCH('A2 Intenzita dopravy'!$F13&amp;'A2 Intenzita dopravy'!$G13&amp;'A2.1 Intenzita dopravy'!$E$35,$E$69:$E$136,0),MATCH(Y$37,$B$68:$L$68,1)+1)/INDEX($B$69:$L$136,MATCH('A2 Intenzita dopravy'!$F13&amp;'A2 Intenzita dopravy'!$G13&amp;'A2.1 Intenzita dopravy'!$E$35,$E$69:$E$136,0),MATCH(Y$37,$B$68:$L$68,1)))^(1/5)*X45))),0)</f>
        <v>0</v>
      </c>
      <c r="Z45" s="30">
        <f>IFERROR(IF(Z$37='A2 Intenzita dopravy'!$M$5,'A2 Intenzita dopravy'!$M13,IF(Z$37&gt;=MAX($F$68:$L$68),Y45/X45*Y45,IF(Z$37&lt;'A2 Intenzita dopravy'!$M$5,(INDEX($B$69:$L$136,MATCH('A2 Intenzita dopravy'!$F13&amp;'A2 Intenzita dopravy'!$G13&amp;'A2.1 Intenzita dopravy'!$E$35,$E$69:$E$136,0),MATCH(Z$37,$B$68:$L$68,1))/INDEX($B$69:$L$136,MATCH('A2 Intenzita dopravy'!$F13&amp;'A2 Intenzita dopravy'!$G13&amp;'A2.1 Intenzita dopravy'!$E$35,$E$69:$E$136,0),MATCH(Z$37,$B$68:$L$68,1)+1))^(1/5)*AA45,(INDEX($B$69:$L$136,MATCH('A2 Intenzita dopravy'!$F13&amp;'A2 Intenzita dopravy'!$G13&amp;'A2.1 Intenzita dopravy'!$E$35,$E$69:$E$136,0),MATCH(Z$37,$B$68:$L$68,1)+1)/INDEX($B$69:$L$136,MATCH('A2 Intenzita dopravy'!$F13&amp;'A2 Intenzita dopravy'!$G13&amp;'A2.1 Intenzita dopravy'!$E$35,$E$69:$E$136,0),MATCH(Z$37,$B$68:$L$68,1)))^(1/5)*Y45))),0)</f>
        <v>0</v>
      </c>
      <c r="AA45" s="30">
        <f>IFERROR(IF(AA$37='A2 Intenzita dopravy'!$M$5,'A2 Intenzita dopravy'!$M13,IF(AA$37&gt;=MAX($F$68:$L$68),Z45/Y45*Z45,IF(AA$37&lt;'A2 Intenzita dopravy'!$M$5,(INDEX($B$69:$L$136,MATCH('A2 Intenzita dopravy'!$F13&amp;'A2 Intenzita dopravy'!$G13&amp;'A2.1 Intenzita dopravy'!$E$35,$E$69:$E$136,0),MATCH(AA$37,$B$68:$L$68,1))/INDEX($B$69:$L$136,MATCH('A2 Intenzita dopravy'!$F13&amp;'A2 Intenzita dopravy'!$G13&amp;'A2.1 Intenzita dopravy'!$E$35,$E$69:$E$136,0),MATCH(AA$37,$B$68:$L$68,1)+1))^(1/5)*AB45,(INDEX($B$69:$L$136,MATCH('A2 Intenzita dopravy'!$F13&amp;'A2 Intenzita dopravy'!$G13&amp;'A2.1 Intenzita dopravy'!$E$35,$E$69:$E$136,0),MATCH(AA$37,$B$68:$L$68,1)+1)/INDEX($B$69:$L$136,MATCH('A2 Intenzita dopravy'!$F13&amp;'A2 Intenzita dopravy'!$G13&amp;'A2.1 Intenzita dopravy'!$E$35,$E$69:$E$136,0),MATCH(AA$37,$B$68:$L$68,1)))^(1/5)*Z45))),0)</f>
        <v>0</v>
      </c>
      <c r="AB45" s="30">
        <f>IFERROR(IF(AB$37='A2 Intenzita dopravy'!$M$5,'A2 Intenzita dopravy'!$M13,IF(AB$37&gt;=MAX($F$68:$L$68),AA45/Z45*AA45,IF(AB$37&lt;'A2 Intenzita dopravy'!$M$5,(INDEX($B$69:$L$136,MATCH('A2 Intenzita dopravy'!$F13&amp;'A2 Intenzita dopravy'!$G13&amp;'A2.1 Intenzita dopravy'!$E$35,$E$69:$E$136,0),MATCH(AB$37,$B$68:$L$68,1))/INDEX($B$69:$L$136,MATCH('A2 Intenzita dopravy'!$F13&amp;'A2 Intenzita dopravy'!$G13&amp;'A2.1 Intenzita dopravy'!$E$35,$E$69:$E$136,0),MATCH(AB$37,$B$68:$L$68,1)+1))^(1/5)*AC45,(INDEX($B$69:$L$136,MATCH('A2 Intenzita dopravy'!$F13&amp;'A2 Intenzita dopravy'!$G13&amp;'A2.1 Intenzita dopravy'!$E$35,$E$69:$E$136,0),MATCH(AB$37,$B$68:$L$68,1)+1)/INDEX($B$69:$L$136,MATCH('A2 Intenzita dopravy'!$F13&amp;'A2 Intenzita dopravy'!$G13&amp;'A2.1 Intenzita dopravy'!$E$35,$E$69:$E$136,0),MATCH(AB$37,$B$68:$L$68,1)))^(1/5)*AA45))),0)</f>
        <v>0</v>
      </c>
      <c r="AC45" s="30">
        <f>IFERROR(IF(AC$37='A2 Intenzita dopravy'!$M$5,'A2 Intenzita dopravy'!$M13,IF(AC$37&gt;=MAX($F$68:$L$68),AB45/AA45*AB45,IF(AC$37&lt;'A2 Intenzita dopravy'!$M$5,(INDEX($B$69:$L$136,MATCH('A2 Intenzita dopravy'!$F13&amp;'A2 Intenzita dopravy'!$G13&amp;'A2.1 Intenzita dopravy'!$E$35,$E$69:$E$136,0),MATCH(AC$37,$B$68:$L$68,1))/INDEX($B$69:$L$136,MATCH('A2 Intenzita dopravy'!$F13&amp;'A2 Intenzita dopravy'!$G13&amp;'A2.1 Intenzita dopravy'!$E$35,$E$69:$E$136,0),MATCH(AC$37,$B$68:$L$68,1)+1))^(1/5)*AD45,(INDEX($B$69:$L$136,MATCH('A2 Intenzita dopravy'!$F13&amp;'A2 Intenzita dopravy'!$G13&amp;'A2.1 Intenzita dopravy'!$E$35,$E$69:$E$136,0),MATCH(AC$37,$B$68:$L$68,1)+1)/INDEX($B$69:$L$136,MATCH('A2 Intenzita dopravy'!$F13&amp;'A2 Intenzita dopravy'!$G13&amp;'A2.1 Intenzita dopravy'!$E$35,$E$69:$E$136,0),MATCH(AC$37,$B$68:$L$68,1)))^(1/5)*AB45))),0)</f>
        <v>0</v>
      </c>
      <c r="AD45" s="30">
        <f>IFERROR(IF(AD$37='A2 Intenzita dopravy'!$M$5,'A2 Intenzita dopravy'!$M13,IF(AD$37&gt;=MAX($F$68:$L$68),AC45/AB45*AC45,IF(AD$37&lt;'A2 Intenzita dopravy'!$M$5,(INDEX($B$69:$L$136,MATCH('A2 Intenzita dopravy'!$F13&amp;'A2 Intenzita dopravy'!$G13&amp;'A2.1 Intenzita dopravy'!$E$35,$E$69:$E$136,0),MATCH(AD$37,$B$68:$L$68,1))/INDEX($B$69:$L$136,MATCH('A2 Intenzita dopravy'!$F13&amp;'A2 Intenzita dopravy'!$G13&amp;'A2.1 Intenzita dopravy'!$E$35,$E$69:$E$136,0),MATCH(AD$37,$B$68:$L$68,1)+1))^(1/5)*AE45,(INDEX($B$69:$L$136,MATCH('A2 Intenzita dopravy'!$F13&amp;'A2 Intenzita dopravy'!$G13&amp;'A2.1 Intenzita dopravy'!$E$35,$E$69:$E$136,0),MATCH(AD$37,$B$68:$L$68,1)+1)/INDEX($B$69:$L$136,MATCH('A2 Intenzita dopravy'!$F13&amp;'A2 Intenzita dopravy'!$G13&amp;'A2.1 Intenzita dopravy'!$E$35,$E$69:$E$136,0),MATCH(AD$37,$B$68:$L$68,1)))^(1/5)*AC45))),0)</f>
        <v>0</v>
      </c>
      <c r="AE45" s="30">
        <f>IFERROR(IF(AE$37='A2 Intenzita dopravy'!$M$5,'A2 Intenzita dopravy'!$M13,IF(AE$37&gt;=MAX($F$68:$L$68),AD45/AC45*AD45,IF(AE$37&lt;'A2 Intenzita dopravy'!$M$5,(INDEX($B$69:$L$136,MATCH('A2 Intenzita dopravy'!$F13&amp;'A2 Intenzita dopravy'!$G13&amp;'A2.1 Intenzita dopravy'!$E$35,$E$69:$E$136,0),MATCH(AE$37,$B$68:$L$68,1))/INDEX($B$69:$L$136,MATCH('A2 Intenzita dopravy'!$F13&amp;'A2 Intenzita dopravy'!$G13&amp;'A2.1 Intenzita dopravy'!$E$35,$E$69:$E$136,0),MATCH(AE$37,$B$68:$L$68,1)+1))^(1/5)*AF45,(INDEX($B$69:$L$136,MATCH('A2 Intenzita dopravy'!$F13&amp;'A2 Intenzita dopravy'!$G13&amp;'A2.1 Intenzita dopravy'!$E$35,$E$69:$E$136,0),MATCH(AE$37,$B$68:$L$68,1)+1)/INDEX($B$69:$L$136,MATCH('A2 Intenzita dopravy'!$F13&amp;'A2 Intenzita dopravy'!$G13&amp;'A2.1 Intenzita dopravy'!$E$35,$E$69:$E$136,0),MATCH(AE$37,$B$68:$L$68,1)))^(1/5)*AD45))),0)</f>
        <v>0</v>
      </c>
      <c r="AF45" s="30">
        <f>IFERROR(IF(AF$37='A2 Intenzita dopravy'!$M$5,'A2 Intenzita dopravy'!$M13,IF(AF$37&gt;=MAX($F$68:$L$68),AE45/AD45*AE45,IF(AF$37&lt;'A2 Intenzita dopravy'!$M$5,(INDEX($B$69:$L$136,MATCH('A2 Intenzita dopravy'!$F13&amp;'A2 Intenzita dopravy'!$G13&amp;'A2.1 Intenzita dopravy'!$E$35,$E$69:$E$136,0),MATCH(AF$37,$B$68:$L$68,1))/INDEX($B$69:$L$136,MATCH('A2 Intenzita dopravy'!$F13&amp;'A2 Intenzita dopravy'!$G13&amp;'A2.1 Intenzita dopravy'!$E$35,$E$69:$E$136,0),MATCH(AF$37,$B$68:$L$68,1)+1))^(1/5)*AG45,(INDEX($B$69:$L$136,MATCH('A2 Intenzita dopravy'!$F13&amp;'A2 Intenzita dopravy'!$G13&amp;'A2.1 Intenzita dopravy'!$E$35,$E$69:$E$136,0),MATCH(AF$37,$B$68:$L$68,1)+1)/INDEX($B$69:$L$136,MATCH('A2 Intenzita dopravy'!$F13&amp;'A2 Intenzita dopravy'!$G13&amp;'A2.1 Intenzita dopravy'!$E$35,$E$69:$E$136,0),MATCH(AF$37,$B$68:$L$68,1)))^(1/5)*AE45))),0)</f>
        <v>0</v>
      </c>
      <c r="AG45" s="30">
        <f>IFERROR(IF(AG$37='A2 Intenzita dopravy'!$M$5,'A2 Intenzita dopravy'!$M13,IF(AG$37&gt;=MAX($F$68:$L$68),AF45/AE45*AF45,IF(AG$37&lt;'A2 Intenzita dopravy'!$M$5,(INDEX($B$69:$L$136,MATCH('A2 Intenzita dopravy'!$F13&amp;'A2 Intenzita dopravy'!$G13&amp;'A2.1 Intenzita dopravy'!$E$35,$E$69:$E$136,0),MATCH(AG$37,$B$68:$L$68,1))/INDEX($B$69:$L$136,MATCH('A2 Intenzita dopravy'!$F13&amp;'A2 Intenzita dopravy'!$G13&amp;'A2.1 Intenzita dopravy'!$E$35,$E$69:$E$136,0),MATCH(AG$37,$B$68:$L$68,1)+1))^(1/5)*AH45,(INDEX($B$69:$L$136,MATCH('A2 Intenzita dopravy'!$F13&amp;'A2 Intenzita dopravy'!$G13&amp;'A2.1 Intenzita dopravy'!$E$35,$E$69:$E$136,0),MATCH(AG$37,$B$68:$L$68,1)+1)/INDEX($B$69:$L$136,MATCH('A2 Intenzita dopravy'!$F13&amp;'A2 Intenzita dopravy'!$G13&amp;'A2.1 Intenzita dopravy'!$E$35,$E$69:$E$136,0),MATCH(AG$37,$B$68:$L$68,1)))^(1/5)*AF45))),0)</f>
        <v>0</v>
      </c>
      <c r="AH45" s="30">
        <f>IFERROR(IF(AH$37='A2 Intenzita dopravy'!$M$5,'A2 Intenzita dopravy'!$M13,IF(AH$37&gt;=MAX($F$68:$L$68),AG45/AF45*AG45,IF(AH$37&lt;'A2 Intenzita dopravy'!$M$5,(INDEX($B$69:$L$136,MATCH('A2 Intenzita dopravy'!$F13&amp;'A2 Intenzita dopravy'!$G13&amp;'A2.1 Intenzita dopravy'!$E$35,$E$69:$E$136,0),MATCH(AH$37,$B$68:$L$68,1))/INDEX($B$69:$L$136,MATCH('A2 Intenzita dopravy'!$F13&amp;'A2 Intenzita dopravy'!$G13&amp;'A2.1 Intenzita dopravy'!$E$35,$E$69:$E$136,0),MATCH(AH$37,$B$68:$L$68,1)+1))^(1/5)*AI45,(INDEX($B$69:$L$136,MATCH('A2 Intenzita dopravy'!$F13&amp;'A2 Intenzita dopravy'!$G13&amp;'A2.1 Intenzita dopravy'!$E$35,$E$69:$E$136,0),MATCH(AH$37,$B$68:$L$68,1)+1)/INDEX($B$69:$L$136,MATCH('A2 Intenzita dopravy'!$F13&amp;'A2 Intenzita dopravy'!$G13&amp;'A2.1 Intenzita dopravy'!$E$35,$E$69:$E$136,0),MATCH(AH$37,$B$68:$L$68,1)))^(1/5)*AG45))),0)</f>
        <v>0</v>
      </c>
      <c r="AI45" s="30">
        <f>IFERROR(IF(AI$37='A2 Intenzita dopravy'!$M$5,'A2 Intenzita dopravy'!$M13,IF(AI$37&gt;=MAX($F$68:$L$68),AH45/AG45*AH45,IF(AI$37&lt;'A2 Intenzita dopravy'!$M$5,(INDEX($B$69:$L$136,MATCH('A2 Intenzita dopravy'!$F13&amp;'A2 Intenzita dopravy'!$G13&amp;'A2.1 Intenzita dopravy'!$E$35,$E$69:$E$136,0),MATCH(AI$37,$B$68:$L$68,1))/INDEX($B$69:$L$136,MATCH('A2 Intenzita dopravy'!$F13&amp;'A2 Intenzita dopravy'!$G13&amp;'A2.1 Intenzita dopravy'!$E$35,$E$69:$E$136,0),MATCH(AI$37,$B$68:$L$68,1)+1))^(1/5)*AJ45,(INDEX($B$69:$L$136,MATCH('A2 Intenzita dopravy'!$F13&amp;'A2 Intenzita dopravy'!$G13&amp;'A2.1 Intenzita dopravy'!$E$35,$E$69:$E$136,0),MATCH(AI$37,$B$68:$L$68,1)+1)/INDEX($B$69:$L$136,MATCH('A2 Intenzita dopravy'!$F13&amp;'A2 Intenzita dopravy'!$G13&amp;'A2.1 Intenzita dopravy'!$E$35,$E$69:$E$136,0),MATCH(AI$37,$B$68:$L$68,1)))^(1/5)*AH45))),0)</f>
        <v>0</v>
      </c>
      <c r="AJ45" s="30">
        <f>IFERROR(IF(AJ$37='A2 Intenzita dopravy'!$M$5,'A2 Intenzita dopravy'!$M13,IF(AJ$37&gt;=MAX($F$68:$L$68),AI45/AH45*AI45,IF(AJ$37&lt;'A2 Intenzita dopravy'!$M$5,(INDEX($B$69:$L$136,MATCH('A2 Intenzita dopravy'!$F13&amp;'A2 Intenzita dopravy'!$G13&amp;'A2.1 Intenzita dopravy'!$E$35,$E$69:$E$136,0),MATCH(AJ$37,$B$68:$L$68,1))/INDEX($B$69:$L$136,MATCH('A2 Intenzita dopravy'!$F13&amp;'A2 Intenzita dopravy'!$G13&amp;'A2.1 Intenzita dopravy'!$E$35,$E$69:$E$136,0),MATCH(AJ$37,$B$68:$L$68,1)+1))^(1/5)*AK45,(INDEX($B$69:$L$136,MATCH('A2 Intenzita dopravy'!$F13&amp;'A2 Intenzita dopravy'!$G13&amp;'A2.1 Intenzita dopravy'!$E$35,$E$69:$E$136,0),MATCH(AJ$37,$B$68:$L$68,1)+1)/INDEX($B$69:$L$136,MATCH('A2 Intenzita dopravy'!$F13&amp;'A2 Intenzita dopravy'!$G13&amp;'A2.1 Intenzita dopravy'!$E$35,$E$69:$E$136,0),MATCH(AJ$37,$B$68:$L$68,1)))^(1/5)*AI45))),0)</f>
        <v>0</v>
      </c>
      <c r="AK45" s="30">
        <f>IFERROR(IF(AK$37='A2 Intenzita dopravy'!$M$5,'A2 Intenzita dopravy'!$M13,IF(AK$37&gt;=MAX($F$68:$L$68),AJ45/AI45*AJ45,IF(AK$37&lt;'A2 Intenzita dopravy'!$M$5,(INDEX($B$69:$L$136,MATCH('A2 Intenzita dopravy'!$F13&amp;'A2 Intenzita dopravy'!$G13&amp;'A2.1 Intenzita dopravy'!$E$35,$E$69:$E$136,0),MATCH(AK$37,$B$68:$L$68,1))/INDEX($B$69:$L$136,MATCH('A2 Intenzita dopravy'!$F13&amp;'A2 Intenzita dopravy'!$G13&amp;'A2.1 Intenzita dopravy'!$E$35,$E$69:$E$136,0),MATCH(AK$37,$B$68:$L$68,1)+1))^(1/5)*AL45,(INDEX($B$69:$L$136,MATCH('A2 Intenzita dopravy'!$F13&amp;'A2 Intenzita dopravy'!$G13&amp;'A2.1 Intenzita dopravy'!$E$35,$E$69:$E$136,0),MATCH(AK$37,$B$68:$L$68,1)+1)/INDEX($B$69:$L$136,MATCH('A2 Intenzita dopravy'!$F13&amp;'A2 Intenzita dopravy'!$G13&amp;'A2.1 Intenzita dopravy'!$E$35,$E$69:$E$136,0),MATCH(AK$37,$B$68:$L$68,1)))^(1/5)*AJ45))),0)</f>
        <v>0</v>
      </c>
      <c r="AL45" s="30">
        <f>IFERROR(IF(AL$37='A2 Intenzita dopravy'!$M$5,'A2 Intenzita dopravy'!$M13,IF(AL$37&gt;=MAX($F$68:$L$68),AK45/AJ45*AK45,IF(AL$37&lt;'A2 Intenzita dopravy'!$M$5,(INDEX($B$69:$L$136,MATCH('A2 Intenzita dopravy'!$F13&amp;'A2 Intenzita dopravy'!$G13&amp;'A2.1 Intenzita dopravy'!$E$35,$E$69:$E$136,0),MATCH(AL$37,$B$68:$L$68,1))/INDEX($B$69:$L$136,MATCH('A2 Intenzita dopravy'!$F13&amp;'A2 Intenzita dopravy'!$G13&amp;'A2.1 Intenzita dopravy'!$E$35,$E$69:$E$136,0),MATCH(AL$37,$B$68:$L$68,1)+1))^(1/5)*AM45,(INDEX($B$69:$L$136,MATCH('A2 Intenzita dopravy'!$F13&amp;'A2 Intenzita dopravy'!$G13&amp;'A2.1 Intenzita dopravy'!$E$35,$E$69:$E$136,0),MATCH(AL$37,$B$68:$L$68,1)+1)/INDEX($B$69:$L$136,MATCH('A2 Intenzita dopravy'!$F13&amp;'A2 Intenzita dopravy'!$G13&amp;'A2.1 Intenzita dopravy'!$E$35,$E$69:$E$136,0),MATCH(AL$37,$B$68:$L$68,1)))^(1/5)*AK45))),0)</f>
        <v>0</v>
      </c>
      <c r="AM45" s="30">
        <f>IFERROR(IF(AM$37='A2 Intenzita dopravy'!$M$5,'A2 Intenzita dopravy'!$M13,IF(AM$37&gt;=MAX($F$68:$L$68),AL45/AK45*AL45,IF(AM$37&lt;'A2 Intenzita dopravy'!$M$5,(INDEX($B$69:$L$136,MATCH('A2 Intenzita dopravy'!$F13&amp;'A2 Intenzita dopravy'!$G13&amp;'A2.1 Intenzita dopravy'!$E$35,$E$69:$E$136,0),MATCH(AM$37,$B$68:$L$68,1))/INDEX($B$69:$L$136,MATCH('A2 Intenzita dopravy'!$F13&amp;'A2 Intenzita dopravy'!$G13&amp;'A2.1 Intenzita dopravy'!$E$35,$E$69:$E$136,0),MATCH(AM$37,$B$68:$L$68,1)+1))^(1/5)*AN45,(INDEX($B$69:$L$136,MATCH('A2 Intenzita dopravy'!$F13&amp;'A2 Intenzita dopravy'!$G13&amp;'A2.1 Intenzita dopravy'!$E$35,$E$69:$E$136,0),MATCH(AM$37,$B$68:$L$68,1)+1)/INDEX($B$69:$L$136,MATCH('A2 Intenzita dopravy'!$F13&amp;'A2 Intenzita dopravy'!$G13&amp;'A2.1 Intenzita dopravy'!$E$35,$E$69:$E$136,0),MATCH(AM$37,$B$68:$L$68,1)))^(1/5)*AL45))),0)</f>
        <v>0</v>
      </c>
      <c r="AN45" s="30">
        <f>IFERROR(IF(AN$37='A2 Intenzita dopravy'!$M$5,'A2 Intenzita dopravy'!$M13,IF(AN$37&gt;=MAX($F$68:$L$68),AM45/AL45*AM45,IF(AN$37&lt;'A2 Intenzita dopravy'!$M$5,(INDEX($B$69:$L$136,MATCH('A2 Intenzita dopravy'!$F13&amp;'A2 Intenzita dopravy'!$G13&amp;'A2.1 Intenzita dopravy'!$E$35,$E$69:$E$136,0),MATCH(AN$37,$B$68:$L$68,1))/INDEX($B$69:$L$136,MATCH('A2 Intenzita dopravy'!$F13&amp;'A2 Intenzita dopravy'!$G13&amp;'A2.1 Intenzita dopravy'!$E$35,$E$69:$E$136,0),MATCH(AN$37,$B$68:$L$68,1)+1))^(1/5)*AO45,(INDEX($B$69:$L$136,MATCH('A2 Intenzita dopravy'!$F13&amp;'A2 Intenzita dopravy'!$G13&amp;'A2.1 Intenzita dopravy'!$E$35,$E$69:$E$136,0),MATCH(AN$37,$B$68:$L$68,1)+1)/INDEX($B$69:$L$136,MATCH('A2 Intenzita dopravy'!$F13&amp;'A2 Intenzita dopravy'!$G13&amp;'A2.1 Intenzita dopravy'!$E$35,$E$69:$E$136,0),MATCH(AN$37,$B$68:$L$68,1)))^(1/5)*AM45))),0)</f>
        <v>0</v>
      </c>
      <c r="AO45" s="30">
        <f>IFERROR(IF(AO$37='A2 Intenzita dopravy'!$M$5,'A2 Intenzita dopravy'!$M13,IF(AO$37&gt;=MAX($F$68:$L$68),AN45/AM45*AN45,IF(AO$37&lt;'A2 Intenzita dopravy'!$M$5,(INDEX($B$69:$L$136,MATCH('A2 Intenzita dopravy'!$F13&amp;'A2 Intenzita dopravy'!$G13&amp;'A2.1 Intenzita dopravy'!$E$35,$E$69:$E$136,0),MATCH(AO$37,$B$68:$L$68,1))/INDEX($B$69:$L$136,MATCH('A2 Intenzita dopravy'!$F13&amp;'A2 Intenzita dopravy'!$G13&amp;'A2.1 Intenzita dopravy'!$E$35,$E$69:$E$136,0),MATCH(AO$37,$B$68:$L$68,1)+1))^(1/5)*AP45,(INDEX($B$69:$L$136,MATCH('A2 Intenzita dopravy'!$F13&amp;'A2 Intenzita dopravy'!$G13&amp;'A2.1 Intenzita dopravy'!$E$35,$E$69:$E$136,0),MATCH(AO$37,$B$68:$L$68,1)+1)/INDEX($B$69:$L$136,MATCH('A2 Intenzita dopravy'!$F13&amp;'A2 Intenzita dopravy'!$G13&amp;'A2.1 Intenzita dopravy'!$E$35,$E$69:$E$136,0),MATCH(AO$37,$B$68:$L$68,1)))^(1/5)*AN45))),0)</f>
        <v>0</v>
      </c>
      <c r="AP45" s="30">
        <f>IFERROR(IF(AP$37='A2 Intenzita dopravy'!$M$5,'A2 Intenzita dopravy'!$M13,IF(AP$37&gt;=MAX($F$68:$L$68),AO45/AN45*AO45,IF(AP$37&lt;'A2 Intenzita dopravy'!$M$5,(INDEX($B$69:$L$136,MATCH('A2 Intenzita dopravy'!$F13&amp;'A2 Intenzita dopravy'!$G13&amp;'A2.1 Intenzita dopravy'!$E$35,$E$69:$E$136,0),MATCH(AP$37,$B$68:$L$68,1))/INDEX($B$69:$L$136,MATCH('A2 Intenzita dopravy'!$F13&amp;'A2 Intenzita dopravy'!$G13&amp;'A2.1 Intenzita dopravy'!$E$35,$E$69:$E$136,0),MATCH(AP$37,$B$68:$L$68,1)+1))^(1/5)*AQ45,(INDEX($B$69:$L$136,MATCH('A2 Intenzita dopravy'!$F13&amp;'A2 Intenzita dopravy'!$G13&amp;'A2.1 Intenzita dopravy'!$E$35,$E$69:$E$136,0),MATCH(AP$37,$B$68:$L$68,1)+1)/INDEX($B$69:$L$136,MATCH('A2 Intenzita dopravy'!$F13&amp;'A2 Intenzita dopravy'!$G13&amp;'A2.1 Intenzita dopravy'!$E$35,$E$69:$E$136,0),MATCH(AP$37,$B$68:$L$68,1)))^(1/5)*AO45))),0)</f>
        <v>0</v>
      </c>
      <c r="AQ45" s="30">
        <f>IFERROR(IF(AQ$37='A2 Intenzita dopravy'!$M$5,'A2 Intenzita dopravy'!$M13,IF(AQ$37&gt;=MAX($F$68:$L$68),AP45/AO45*AP45,IF(AQ$37&lt;'A2 Intenzita dopravy'!$M$5,(INDEX($B$69:$L$136,MATCH('A2 Intenzita dopravy'!$F13&amp;'A2 Intenzita dopravy'!$G13&amp;'A2.1 Intenzita dopravy'!$E$35,$E$69:$E$136,0),MATCH(AQ$37,$B$68:$L$68,1))/INDEX($B$69:$L$136,MATCH('A2 Intenzita dopravy'!$F13&amp;'A2 Intenzita dopravy'!$G13&amp;'A2.1 Intenzita dopravy'!$E$35,$E$69:$E$136,0),MATCH(AQ$37,$B$68:$L$68,1)+1))^(1/5)*AR45,(INDEX($B$69:$L$136,MATCH('A2 Intenzita dopravy'!$F13&amp;'A2 Intenzita dopravy'!$G13&amp;'A2.1 Intenzita dopravy'!$E$35,$E$69:$E$136,0),MATCH(AQ$37,$B$68:$L$68,1)+1)/INDEX($B$69:$L$136,MATCH('A2 Intenzita dopravy'!$F13&amp;'A2 Intenzita dopravy'!$G13&amp;'A2.1 Intenzita dopravy'!$E$35,$E$69:$E$136,0),MATCH(AQ$37,$B$68:$L$68,1)))^(1/5)*AP45))),0)</f>
        <v>0</v>
      </c>
      <c r="AR45" s="30">
        <f>IFERROR(IF(AR$37='A2 Intenzita dopravy'!$M$5,'A2 Intenzita dopravy'!$M13,IF(AR$37&gt;=MAX($F$68:$L$68),AQ45/AP45*AQ45,IF(AR$37&lt;'A2 Intenzita dopravy'!$M$5,(INDEX($B$69:$L$136,MATCH('A2 Intenzita dopravy'!$F13&amp;'A2 Intenzita dopravy'!$G13&amp;'A2.1 Intenzita dopravy'!$E$35,$E$69:$E$136,0),MATCH(AR$37,$B$68:$L$68,1))/INDEX($B$69:$L$136,MATCH('A2 Intenzita dopravy'!$F13&amp;'A2 Intenzita dopravy'!$G13&amp;'A2.1 Intenzita dopravy'!$E$35,$E$69:$E$136,0),MATCH(AR$37,$B$68:$L$68,1)+1))^(1/5)*AS45,(INDEX($B$69:$L$136,MATCH('A2 Intenzita dopravy'!$F13&amp;'A2 Intenzita dopravy'!$G13&amp;'A2.1 Intenzita dopravy'!$E$35,$E$69:$E$136,0),MATCH(AR$37,$B$68:$L$68,1)+1)/INDEX($B$69:$L$136,MATCH('A2 Intenzita dopravy'!$F13&amp;'A2 Intenzita dopravy'!$G13&amp;'A2.1 Intenzita dopravy'!$E$35,$E$69:$E$136,0),MATCH(AR$37,$B$68:$L$68,1)))^(1/5)*AQ45))),0)</f>
        <v>0</v>
      </c>
      <c r="AS45" s="30">
        <f>IFERROR(IF(AS$37='A2 Intenzita dopravy'!$M$5,'A2 Intenzita dopravy'!$M13,IF(AS$37&gt;=MAX($F$68:$L$68),AR45/AQ45*AR45,IF(AS$37&lt;'A2 Intenzita dopravy'!$M$5,(INDEX($B$69:$L$136,MATCH('A2 Intenzita dopravy'!$F13&amp;'A2 Intenzita dopravy'!$G13&amp;'A2.1 Intenzita dopravy'!$E$35,$E$69:$E$136,0),MATCH(AS$37,$B$68:$L$68,1))/INDEX($B$69:$L$136,MATCH('A2 Intenzita dopravy'!$F13&amp;'A2 Intenzita dopravy'!$G13&amp;'A2.1 Intenzita dopravy'!$E$35,$E$69:$E$136,0),MATCH(AS$37,$B$68:$L$68,1)+1))^(1/5)*AT45,(INDEX($B$69:$L$136,MATCH('A2 Intenzita dopravy'!$F13&amp;'A2 Intenzita dopravy'!$G13&amp;'A2.1 Intenzita dopravy'!$E$35,$E$69:$E$136,0),MATCH(AS$37,$B$68:$L$68,1)+1)/INDEX($B$69:$L$136,MATCH('A2 Intenzita dopravy'!$F13&amp;'A2 Intenzita dopravy'!$G13&amp;'A2.1 Intenzita dopravy'!$E$35,$E$69:$E$136,0),MATCH(AS$37,$B$68:$L$68,1)))^(1/5)*AR45))),0)</f>
        <v>0</v>
      </c>
      <c r="AT45" s="30">
        <f>IFERROR(IF(AT$37='A2 Intenzita dopravy'!$M$5,'A2 Intenzita dopravy'!$M13,IF(AT$37&gt;=MAX($F$68:$L$68),AS45/AR45*AS45,IF(AT$37&lt;'A2 Intenzita dopravy'!$M$5,(INDEX($B$69:$L$136,MATCH('A2 Intenzita dopravy'!$F13&amp;'A2 Intenzita dopravy'!$G13&amp;'A2.1 Intenzita dopravy'!$E$35,$E$69:$E$136,0),MATCH(AT$37,$B$68:$L$68,1))/INDEX($B$69:$L$136,MATCH('A2 Intenzita dopravy'!$F13&amp;'A2 Intenzita dopravy'!$G13&amp;'A2.1 Intenzita dopravy'!$E$35,$E$69:$E$136,0),MATCH(AT$37,$B$68:$L$68,1)+1))^(1/5)*AU45,(INDEX($B$69:$L$136,MATCH('A2 Intenzita dopravy'!$F13&amp;'A2 Intenzita dopravy'!$G13&amp;'A2.1 Intenzita dopravy'!$E$35,$E$69:$E$136,0),MATCH(AT$37,$B$68:$L$68,1)+1)/INDEX($B$69:$L$136,MATCH('A2 Intenzita dopravy'!$F13&amp;'A2 Intenzita dopravy'!$G13&amp;'A2.1 Intenzita dopravy'!$E$35,$E$69:$E$136,0),MATCH(AT$37,$B$68:$L$68,1)))^(1/5)*AS45))),0)</f>
        <v>0</v>
      </c>
      <c r="AU45" s="30">
        <f>IFERROR(IF(AU$37='A2 Intenzita dopravy'!$M$5,'A2 Intenzita dopravy'!$M13,IF(AU$37&gt;=MAX($F$68:$L$68),AT45/AS45*AT45,IF(AU$37&lt;'A2 Intenzita dopravy'!$M$5,(INDEX($B$69:$L$136,MATCH('A2 Intenzita dopravy'!$F13&amp;'A2 Intenzita dopravy'!$G13&amp;'A2.1 Intenzita dopravy'!$E$35,$E$69:$E$136,0),MATCH(AU$37,$B$68:$L$68,1))/INDEX($B$69:$L$136,MATCH('A2 Intenzita dopravy'!$F13&amp;'A2 Intenzita dopravy'!$G13&amp;'A2.1 Intenzita dopravy'!$E$35,$E$69:$E$136,0),MATCH(AU$37,$B$68:$L$68,1)+1))^(1/5)*AV45,(INDEX($B$69:$L$136,MATCH('A2 Intenzita dopravy'!$F13&amp;'A2 Intenzita dopravy'!$G13&amp;'A2.1 Intenzita dopravy'!$E$35,$E$69:$E$136,0),MATCH(AU$37,$B$68:$L$68,1)+1)/INDEX($B$69:$L$136,MATCH('A2 Intenzita dopravy'!$F13&amp;'A2 Intenzita dopravy'!$G13&amp;'A2.1 Intenzita dopravy'!$E$35,$E$69:$E$136,0),MATCH(AU$37,$B$68:$L$68,1)))^(1/5)*AT45))),0)</f>
        <v>0</v>
      </c>
      <c r="AV45" s="30">
        <f>IFERROR(IF(AV$37='A2 Intenzita dopravy'!$M$5,'A2 Intenzita dopravy'!$M13,IF(AV$37&gt;=MAX($F$68:$L$68),AU45/AT45*AU45,IF(AV$37&lt;'A2 Intenzita dopravy'!$M$5,(INDEX($B$69:$L$136,MATCH('A2 Intenzita dopravy'!$F13&amp;'A2 Intenzita dopravy'!$G13&amp;'A2.1 Intenzita dopravy'!$E$35,$E$69:$E$136,0),MATCH(AV$37,$B$68:$L$68,1))/INDEX($B$69:$L$136,MATCH('A2 Intenzita dopravy'!$F13&amp;'A2 Intenzita dopravy'!$G13&amp;'A2.1 Intenzita dopravy'!$E$35,$E$69:$E$136,0),MATCH(AV$37,$B$68:$L$68,1)+1))^(1/5)*AW45,(INDEX($B$69:$L$136,MATCH('A2 Intenzita dopravy'!$F13&amp;'A2 Intenzita dopravy'!$G13&amp;'A2.1 Intenzita dopravy'!$E$35,$E$69:$E$136,0),MATCH(AV$37,$B$68:$L$68,1)+1)/INDEX($B$69:$L$136,MATCH('A2 Intenzita dopravy'!$F13&amp;'A2 Intenzita dopravy'!$G13&amp;'A2.1 Intenzita dopravy'!$E$35,$E$69:$E$136,0),MATCH(AV$37,$B$68:$L$68,1)))^(1/5)*AU45))),0)</f>
        <v>0</v>
      </c>
      <c r="AW45" s="30">
        <f>IFERROR(IF(AW$37='A2 Intenzita dopravy'!$M$5,'A2 Intenzita dopravy'!$M13,IF(AW$37&gt;=MAX($F$68:$L$68),AV45/AU45*AV45,IF(AW$37&lt;'A2 Intenzita dopravy'!$M$5,(INDEX($B$69:$L$136,MATCH('A2 Intenzita dopravy'!$F13&amp;'A2 Intenzita dopravy'!$G13&amp;'A2.1 Intenzita dopravy'!$E$35,$E$69:$E$136,0),MATCH(AW$37,$B$68:$L$68,1))/INDEX($B$69:$L$136,MATCH('A2 Intenzita dopravy'!$F13&amp;'A2 Intenzita dopravy'!$G13&amp;'A2.1 Intenzita dopravy'!$E$35,$E$69:$E$136,0),MATCH(AW$37,$B$68:$L$68,1)+1))^(1/5)*AX45,(INDEX($B$69:$L$136,MATCH('A2 Intenzita dopravy'!$F13&amp;'A2 Intenzita dopravy'!$G13&amp;'A2.1 Intenzita dopravy'!$E$35,$E$69:$E$136,0),MATCH(AW$37,$B$68:$L$68,1)+1)/INDEX($B$69:$L$136,MATCH('A2 Intenzita dopravy'!$F13&amp;'A2 Intenzita dopravy'!$G13&amp;'A2.1 Intenzita dopravy'!$E$35,$E$69:$E$136,0),MATCH(AW$37,$B$68:$L$68,1)))^(1/5)*AV45))),0)</f>
        <v>0</v>
      </c>
      <c r="AX45" s="30">
        <f>IFERROR(IF(AX$37='A2 Intenzita dopravy'!$M$5,'A2 Intenzita dopravy'!$M13,IF(AX$37&gt;=MAX($F$68:$L$68),AW45/AV45*AW45,IF(AX$37&lt;'A2 Intenzita dopravy'!$M$5,(INDEX($B$69:$L$136,MATCH('A2 Intenzita dopravy'!$F13&amp;'A2 Intenzita dopravy'!$G13&amp;'A2.1 Intenzita dopravy'!$E$35,$E$69:$E$136,0),MATCH(AX$37,$B$68:$L$68,1))/INDEX($B$69:$L$136,MATCH('A2 Intenzita dopravy'!$F13&amp;'A2 Intenzita dopravy'!$G13&amp;'A2.1 Intenzita dopravy'!$E$35,$E$69:$E$136,0),MATCH(AX$37,$B$68:$L$68,1)+1))^(1/5)*AY45,(INDEX($B$69:$L$136,MATCH('A2 Intenzita dopravy'!$F13&amp;'A2 Intenzita dopravy'!$G13&amp;'A2.1 Intenzita dopravy'!$E$35,$E$69:$E$136,0),MATCH(AX$37,$B$68:$L$68,1)+1)/INDEX($B$69:$L$136,MATCH('A2 Intenzita dopravy'!$F13&amp;'A2 Intenzita dopravy'!$G13&amp;'A2.1 Intenzita dopravy'!$E$35,$E$69:$E$136,0),MATCH(AX$37,$B$68:$L$68,1)))^(1/5)*AW45))),0)</f>
        <v>0</v>
      </c>
      <c r="AY45" s="30">
        <f>IFERROR(IF(AY$37='A2 Intenzita dopravy'!$M$5,'A2 Intenzita dopravy'!$M13,IF(AY$37&gt;=MAX($F$68:$L$68),AX45/AW45*AX45,IF(AY$37&lt;'A2 Intenzita dopravy'!$M$5,(INDEX($B$69:$L$136,MATCH('A2 Intenzita dopravy'!$F13&amp;'A2 Intenzita dopravy'!$G13&amp;'A2.1 Intenzita dopravy'!$E$35,$E$69:$E$136,0),MATCH(AY$37,$B$68:$L$68,1))/INDEX($B$69:$L$136,MATCH('A2 Intenzita dopravy'!$F13&amp;'A2 Intenzita dopravy'!$G13&amp;'A2.1 Intenzita dopravy'!$E$35,$E$69:$E$136,0),MATCH(AY$37,$B$68:$L$68,1)+1))^(1/5)*AZ45,(INDEX($B$69:$L$136,MATCH('A2 Intenzita dopravy'!$F13&amp;'A2 Intenzita dopravy'!$G13&amp;'A2.1 Intenzita dopravy'!$E$35,$E$69:$E$136,0),MATCH(AY$37,$B$68:$L$68,1)+1)/INDEX($B$69:$L$136,MATCH('A2 Intenzita dopravy'!$F13&amp;'A2 Intenzita dopravy'!$G13&amp;'A2.1 Intenzita dopravy'!$E$35,$E$69:$E$136,0),MATCH(AY$37,$B$68:$L$68,1)))^(1/5)*AX45))),0)</f>
        <v>0</v>
      </c>
      <c r="AZ45" s="30">
        <f>IFERROR(IF(AZ$37='A2 Intenzita dopravy'!$M$5,'A2 Intenzita dopravy'!$M13,IF(AZ$37&gt;=MAX($F$68:$L$68),AY45/AX45*AY45,IF(AZ$37&lt;'A2 Intenzita dopravy'!$M$5,(INDEX($B$69:$L$136,MATCH('A2 Intenzita dopravy'!$F13&amp;'A2 Intenzita dopravy'!$G13&amp;'A2.1 Intenzita dopravy'!$E$35,$E$69:$E$136,0),MATCH(AZ$37,$B$68:$L$68,1))/INDEX($B$69:$L$136,MATCH('A2 Intenzita dopravy'!$F13&amp;'A2 Intenzita dopravy'!$G13&amp;'A2.1 Intenzita dopravy'!$E$35,$E$69:$E$136,0),MATCH(AZ$37,$B$68:$L$68,1)+1))^(1/5)*BA45,(INDEX($B$69:$L$136,MATCH('A2 Intenzita dopravy'!$F13&amp;'A2 Intenzita dopravy'!$G13&amp;'A2.1 Intenzita dopravy'!$E$35,$E$69:$E$136,0),MATCH(AZ$37,$B$68:$L$68,1)+1)/INDEX($B$69:$L$136,MATCH('A2 Intenzita dopravy'!$F13&amp;'A2 Intenzita dopravy'!$G13&amp;'A2.1 Intenzita dopravy'!$E$35,$E$69:$E$136,0),MATCH(AZ$37,$B$68:$L$68,1)))^(1/5)*AY45))),0)</f>
        <v>0</v>
      </c>
      <c r="BA45" s="30">
        <f>IFERROR(IF(BA$37='A2 Intenzita dopravy'!$M$5,'A2 Intenzita dopravy'!$M13,IF(BA$37&gt;=MAX($F$68:$L$68),AZ45/AY45*AZ45,IF(BA$37&lt;'A2 Intenzita dopravy'!$M$5,(INDEX($B$69:$L$136,MATCH('A2 Intenzita dopravy'!$F13&amp;'A2 Intenzita dopravy'!$G13&amp;'A2.1 Intenzita dopravy'!$E$35,$E$69:$E$136,0),MATCH(BA$37,$B$68:$L$68,1))/INDEX($B$69:$L$136,MATCH('A2 Intenzita dopravy'!$F13&amp;'A2 Intenzita dopravy'!$G13&amp;'A2.1 Intenzita dopravy'!$E$35,$E$69:$E$136,0),MATCH(BA$37,$B$68:$L$68,1)+1))^(1/5)*BB45,(INDEX($B$69:$L$136,MATCH('A2 Intenzita dopravy'!$F13&amp;'A2 Intenzita dopravy'!$G13&amp;'A2.1 Intenzita dopravy'!$E$35,$E$69:$E$136,0),MATCH(BA$37,$B$68:$L$68,1)+1)/INDEX($B$69:$L$136,MATCH('A2 Intenzita dopravy'!$F13&amp;'A2 Intenzita dopravy'!$G13&amp;'A2.1 Intenzita dopravy'!$E$35,$E$69:$E$136,0),MATCH(BA$37,$B$68:$L$68,1)))^(1/5)*AZ45))),0)</f>
        <v>0</v>
      </c>
      <c r="BB45" s="30">
        <f>IFERROR(IF(BB$37='A2 Intenzita dopravy'!$M$5,'A2 Intenzita dopravy'!$M13,IF(BB$37&gt;=MAX($F$68:$L$68),BA45/AZ45*BA45,IF(BB$37&lt;'A2 Intenzita dopravy'!$M$5,(INDEX($B$69:$L$136,MATCH('A2 Intenzita dopravy'!$F13&amp;'A2 Intenzita dopravy'!$G13&amp;'A2.1 Intenzita dopravy'!$E$35,$E$69:$E$136,0),MATCH(BB$37,$B$68:$L$68,1))/INDEX($B$69:$L$136,MATCH('A2 Intenzita dopravy'!$F13&amp;'A2 Intenzita dopravy'!$G13&amp;'A2.1 Intenzita dopravy'!$E$35,$E$69:$E$136,0),MATCH(BB$37,$B$68:$L$68,1)+1))^(1/5)*BC45,(INDEX($B$69:$L$136,MATCH('A2 Intenzita dopravy'!$F13&amp;'A2 Intenzita dopravy'!$G13&amp;'A2.1 Intenzita dopravy'!$E$35,$E$69:$E$136,0),MATCH(BB$37,$B$68:$L$68,1)+1)/INDEX($B$69:$L$136,MATCH('A2 Intenzita dopravy'!$F13&amp;'A2 Intenzita dopravy'!$G13&amp;'A2.1 Intenzita dopravy'!$E$35,$E$69:$E$136,0),MATCH(BB$37,$B$68:$L$68,1)))^(1/5)*BA45))),0)</f>
        <v>0</v>
      </c>
    </row>
    <row r="46" spans="2:54" x14ac:dyDescent="0.2">
      <c r="B46" s="5">
        <v>8</v>
      </c>
      <c r="C46" s="5" t="str">
        <f t="shared" ref="C46" si="20">C30</f>
        <v/>
      </c>
      <c r="D46" s="5" t="str">
        <f t="shared" si="13"/>
        <v/>
      </c>
      <c r="E46" s="30">
        <f>IFERROR(IF(E$37='A2 Intenzita dopravy'!$M$5,'A2 Intenzita dopravy'!$M14,IF(E$37&gt;=MAX($F$68:$L$68),D46/C46*D46,IF(E$37&lt;'A2 Intenzita dopravy'!$M$5,(INDEX($B$69:$L$136,MATCH('A2 Intenzita dopravy'!$F14&amp;'A2 Intenzita dopravy'!$G14&amp;'A2.1 Intenzita dopravy'!$E$35,$E$69:$E$136,0),MATCH(E$37,$B$68:$L$68,1))/INDEX($B$69:$L$136,MATCH('A2 Intenzita dopravy'!$F14&amp;'A2 Intenzita dopravy'!$G14&amp;'A2.1 Intenzita dopravy'!$E$35,$E$69:$E$136,0),MATCH(E$37,$B$68:$L$68,1)+1))^(1/5)*F46,(INDEX($B$69:$L$136,MATCH('A2 Intenzita dopravy'!$F14&amp;'A2 Intenzita dopravy'!$G14&amp;'A2.1 Intenzita dopravy'!$E$35,$E$69:$E$136,0),MATCH(E$37,$B$68:$L$68,1)+1)/INDEX($B$69:$L$136,MATCH('A2 Intenzita dopravy'!$F14&amp;'A2 Intenzita dopravy'!$G14&amp;'A2.1 Intenzita dopravy'!$E$35,$E$69:$E$136,0),MATCH(E$37,$B$68:$L$68,1)))^(1/5)*D46))),0)</f>
        <v>0</v>
      </c>
      <c r="F46" s="30">
        <f>IFERROR(IF(F$37='A2 Intenzita dopravy'!$M$5,'A2 Intenzita dopravy'!$M14,IF(F$37&gt;=MAX($F$68:$L$68),E46/D46*E46,IF(F$37&lt;'A2 Intenzita dopravy'!$M$5,(INDEX($B$69:$L$136,MATCH('A2 Intenzita dopravy'!$F14&amp;'A2 Intenzita dopravy'!$G14&amp;'A2.1 Intenzita dopravy'!$E$35,$E$69:$E$136,0),MATCH(F$37,$B$68:$L$68,1))/INDEX($B$69:$L$136,MATCH('A2 Intenzita dopravy'!$F14&amp;'A2 Intenzita dopravy'!$G14&amp;'A2.1 Intenzita dopravy'!$E$35,$E$69:$E$136,0),MATCH(F$37,$B$68:$L$68,1)+1))^(1/5)*G46,(INDEX($B$69:$L$136,MATCH('A2 Intenzita dopravy'!$F14&amp;'A2 Intenzita dopravy'!$G14&amp;'A2.1 Intenzita dopravy'!$E$35,$E$69:$E$136,0),MATCH(F$37,$B$68:$L$68,1)+1)/INDEX($B$69:$L$136,MATCH('A2 Intenzita dopravy'!$F14&amp;'A2 Intenzita dopravy'!$G14&amp;'A2.1 Intenzita dopravy'!$E$35,$E$69:$E$136,0),MATCH(F$37,$B$68:$L$68,1)))^(1/5)*E46))),0)</f>
        <v>0</v>
      </c>
      <c r="G46" s="30">
        <f>IFERROR(IF(G$37='A2 Intenzita dopravy'!$M$5,'A2 Intenzita dopravy'!$M14,IF(G$37&gt;=MAX($F$68:$L$68),F46/E46*F46,IF(G$37&lt;'A2 Intenzita dopravy'!$M$5,(INDEX($B$69:$L$136,MATCH('A2 Intenzita dopravy'!$F14&amp;'A2 Intenzita dopravy'!$G14&amp;'A2.1 Intenzita dopravy'!$E$35,$E$69:$E$136,0),MATCH(G$37,$B$68:$L$68,1))/INDEX($B$69:$L$136,MATCH('A2 Intenzita dopravy'!$F14&amp;'A2 Intenzita dopravy'!$G14&amp;'A2.1 Intenzita dopravy'!$E$35,$E$69:$E$136,0),MATCH(G$37,$B$68:$L$68,1)+1))^(1/5)*H46,(INDEX($B$69:$L$136,MATCH('A2 Intenzita dopravy'!$F14&amp;'A2 Intenzita dopravy'!$G14&amp;'A2.1 Intenzita dopravy'!$E$35,$E$69:$E$136,0),MATCH(G$37,$B$68:$L$68,1)+1)/INDEX($B$69:$L$136,MATCH('A2 Intenzita dopravy'!$F14&amp;'A2 Intenzita dopravy'!$G14&amp;'A2.1 Intenzita dopravy'!$E$35,$E$69:$E$136,0),MATCH(G$37,$B$68:$L$68,1)))^(1/5)*F46))),0)</f>
        <v>0</v>
      </c>
      <c r="H46" s="30">
        <f>IFERROR(IF(H$37='A2 Intenzita dopravy'!$M$5,'A2 Intenzita dopravy'!$M14,IF(H$37&gt;=MAX($F$68:$L$68),G46/F46*G46,IF(H$37&lt;'A2 Intenzita dopravy'!$M$5,(INDEX($B$69:$L$136,MATCH('A2 Intenzita dopravy'!$F14&amp;'A2 Intenzita dopravy'!$G14&amp;'A2.1 Intenzita dopravy'!$E$35,$E$69:$E$136,0),MATCH(H$37,$B$68:$L$68,1))/INDEX($B$69:$L$136,MATCH('A2 Intenzita dopravy'!$F14&amp;'A2 Intenzita dopravy'!$G14&amp;'A2.1 Intenzita dopravy'!$E$35,$E$69:$E$136,0),MATCH(H$37,$B$68:$L$68,1)+1))^(1/5)*I46,(INDEX($B$69:$L$136,MATCH('A2 Intenzita dopravy'!$F14&amp;'A2 Intenzita dopravy'!$G14&amp;'A2.1 Intenzita dopravy'!$E$35,$E$69:$E$136,0),MATCH(H$37,$B$68:$L$68,1)+1)/INDEX($B$69:$L$136,MATCH('A2 Intenzita dopravy'!$F14&amp;'A2 Intenzita dopravy'!$G14&amp;'A2.1 Intenzita dopravy'!$E$35,$E$69:$E$136,0),MATCH(H$37,$B$68:$L$68,1)))^(1/5)*G46))),0)</f>
        <v>0</v>
      </c>
      <c r="I46" s="30">
        <f>IFERROR(IF(I$37='A2 Intenzita dopravy'!$M$5,'A2 Intenzita dopravy'!$M14,IF(I$37&gt;=MAX($F$68:$L$68),H46/G46*H46,IF(I$37&lt;'A2 Intenzita dopravy'!$M$5,(INDEX($B$69:$L$136,MATCH('A2 Intenzita dopravy'!$F14&amp;'A2 Intenzita dopravy'!$G14&amp;'A2.1 Intenzita dopravy'!$E$35,$E$69:$E$136,0),MATCH(I$37,$B$68:$L$68,1))/INDEX($B$69:$L$136,MATCH('A2 Intenzita dopravy'!$F14&amp;'A2 Intenzita dopravy'!$G14&amp;'A2.1 Intenzita dopravy'!$E$35,$E$69:$E$136,0),MATCH(I$37,$B$68:$L$68,1)+1))^(1/5)*J46,(INDEX($B$69:$L$136,MATCH('A2 Intenzita dopravy'!$F14&amp;'A2 Intenzita dopravy'!$G14&amp;'A2.1 Intenzita dopravy'!$E$35,$E$69:$E$136,0),MATCH(I$37,$B$68:$L$68,1)+1)/INDEX($B$69:$L$136,MATCH('A2 Intenzita dopravy'!$F14&amp;'A2 Intenzita dopravy'!$G14&amp;'A2.1 Intenzita dopravy'!$E$35,$E$69:$E$136,0),MATCH(I$37,$B$68:$L$68,1)))^(1/5)*H46))),0)</f>
        <v>0</v>
      </c>
      <c r="J46" s="30">
        <f>IFERROR(IF(J$37='A2 Intenzita dopravy'!$M$5,'A2 Intenzita dopravy'!$M14,IF(J$37&gt;=MAX($F$68:$L$68),I46/H46*I46,IF(J$37&lt;'A2 Intenzita dopravy'!$M$5,(INDEX($B$69:$L$136,MATCH('A2 Intenzita dopravy'!$F14&amp;'A2 Intenzita dopravy'!$G14&amp;'A2.1 Intenzita dopravy'!$E$35,$E$69:$E$136,0),MATCH(J$37,$B$68:$L$68,1))/INDEX($B$69:$L$136,MATCH('A2 Intenzita dopravy'!$F14&amp;'A2 Intenzita dopravy'!$G14&amp;'A2.1 Intenzita dopravy'!$E$35,$E$69:$E$136,0),MATCH(J$37,$B$68:$L$68,1)+1))^(1/5)*K46,(INDEX($B$69:$L$136,MATCH('A2 Intenzita dopravy'!$F14&amp;'A2 Intenzita dopravy'!$G14&amp;'A2.1 Intenzita dopravy'!$E$35,$E$69:$E$136,0),MATCH(J$37,$B$68:$L$68,1)+1)/INDEX($B$69:$L$136,MATCH('A2 Intenzita dopravy'!$F14&amp;'A2 Intenzita dopravy'!$G14&amp;'A2.1 Intenzita dopravy'!$E$35,$E$69:$E$136,0),MATCH(J$37,$B$68:$L$68,1)))^(1/5)*I46))),0)</f>
        <v>0</v>
      </c>
      <c r="K46" s="30">
        <f>IFERROR(IF(K$37='A2 Intenzita dopravy'!$M$5,'A2 Intenzita dopravy'!$M14,IF(K$37&gt;=MAX($F$68:$L$68),J46/I46*J46,IF(K$37&lt;'A2 Intenzita dopravy'!$M$5,(INDEX($B$69:$L$136,MATCH('A2 Intenzita dopravy'!$F14&amp;'A2 Intenzita dopravy'!$G14&amp;'A2.1 Intenzita dopravy'!$E$35,$E$69:$E$136,0),MATCH(K$37,$B$68:$L$68,1))/INDEX($B$69:$L$136,MATCH('A2 Intenzita dopravy'!$F14&amp;'A2 Intenzita dopravy'!$G14&amp;'A2.1 Intenzita dopravy'!$E$35,$E$69:$E$136,0),MATCH(K$37,$B$68:$L$68,1)+1))^(1/5)*L46,(INDEX($B$69:$L$136,MATCH('A2 Intenzita dopravy'!$F14&amp;'A2 Intenzita dopravy'!$G14&amp;'A2.1 Intenzita dopravy'!$E$35,$E$69:$E$136,0),MATCH(K$37,$B$68:$L$68,1)+1)/INDEX($B$69:$L$136,MATCH('A2 Intenzita dopravy'!$F14&amp;'A2 Intenzita dopravy'!$G14&amp;'A2.1 Intenzita dopravy'!$E$35,$E$69:$E$136,0),MATCH(K$37,$B$68:$L$68,1)))^(1/5)*J46))),0)</f>
        <v>0</v>
      </c>
      <c r="L46" s="30">
        <f>IFERROR(IF(L$37='A2 Intenzita dopravy'!$M$5,'A2 Intenzita dopravy'!$M14,IF(L$37&gt;=MAX($F$68:$L$68),K46/J46*K46,IF(L$37&lt;'A2 Intenzita dopravy'!$M$5,(INDEX($B$69:$L$136,MATCH('A2 Intenzita dopravy'!$F14&amp;'A2 Intenzita dopravy'!$G14&amp;'A2.1 Intenzita dopravy'!$E$35,$E$69:$E$136,0),MATCH(L$37,$B$68:$L$68,1))/INDEX($B$69:$L$136,MATCH('A2 Intenzita dopravy'!$F14&amp;'A2 Intenzita dopravy'!$G14&amp;'A2.1 Intenzita dopravy'!$E$35,$E$69:$E$136,0),MATCH(L$37,$B$68:$L$68,1)+1))^(1/5)*M46,(INDEX($B$69:$L$136,MATCH('A2 Intenzita dopravy'!$F14&amp;'A2 Intenzita dopravy'!$G14&amp;'A2.1 Intenzita dopravy'!$E$35,$E$69:$E$136,0),MATCH(L$37,$B$68:$L$68,1)+1)/INDEX($B$69:$L$136,MATCH('A2 Intenzita dopravy'!$F14&amp;'A2 Intenzita dopravy'!$G14&amp;'A2.1 Intenzita dopravy'!$E$35,$E$69:$E$136,0),MATCH(L$37,$B$68:$L$68,1)))^(1/5)*K46))),0)</f>
        <v>0</v>
      </c>
      <c r="M46" s="30">
        <f>IFERROR(IF(M$37='A2 Intenzita dopravy'!$M$5,'A2 Intenzita dopravy'!$M14,IF(M$37&gt;=MAX($F$68:$L$68),L46/K46*L46,IF(M$37&lt;'A2 Intenzita dopravy'!$M$5,(INDEX($B$69:$L$136,MATCH('A2 Intenzita dopravy'!$F14&amp;'A2 Intenzita dopravy'!$G14&amp;'A2.1 Intenzita dopravy'!$E$35,$E$69:$E$136,0),MATCH(M$37,$B$68:$L$68,1))/INDEX($B$69:$L$136,MATCH('A2 Intenzita dopravy'!$F14&amp;'A2 Intenzita dopravy'!$G14&amp;'A2.1 Intenzita dopravy'!$E$35,$E$69:$E$136,0),MATCH(M$37,$B$68:$L$68,1)+1))^(1/5)*N46,(INDEX($B$69:$L$136,MATCH('A2 Intenzita dopravy'!$F14&amp;'A2 Intenzita dopravy'!$G14&amp;'A2.1 Intenzita dopravy'!$E$35,$E$69:$E$136,0),MATCH(M$37,$B$68:$L$68,1)+1)/INDEX($B$69:$L$136,MATCH('A2 Intenzita dopravy'!$F14&amp;'A2 Intenzita dopravy'!$G14&amp;'A2.1 Intenzita dopravy'!$E$35,$E$69:$E$136,0),MATCH(M$37,$B$68:$L$68,1)))^(1/5)*L46))),0)</f>
        <v>0</v>
      </c>
      <c r="N46" s="30">
        <f>IFERROR(IF(N$37='A2 Intenzita dopravy'!$M$5,'A2 Intenzita dopravy'!$M14,IF(N$37&gt;=MAX($F$68:$L$68),M46/L46*M46,IF(N$37&lt;'A2 Intenzita dopravy'!$M$5,(INDEX($B$69:$L$136,MATCH('A2 Intenzita dopravy'!$F14&amp;'A2 Intenzita dopravy'!$G14&amp;'A2.1 Intenzita dopravy'!$E$35,$E$69:$E$136,0),MATCH(N$37,$B$68:$L$68,1))/INDEX($B$69:$L$136,MATCH('A2 Intenzita dopravy'!$F14&amp;'A2 Intenzita dopravy'!$G14&amp;'A2.1 Intenzita dopravy'!$E$35,$E$69:$E$136,0),MATCH(N$37,$B$68:$L$68,1)+1))^(1/5)*O46,(INDEX($B$69:$L$136,MATCH('A2 Intenzita dopravy'!$F14&amp;'A2 Intenzita dopravy'!$G14&amp;'A2.1 Intenzita dopravy'!$E$35,$E$69:$E$136,0),MATCH(N$37,$B$68:$L$68,1)+1)/INDEX($B$69:$L$136,MATCH('A2 Intenzita dopravy'!$F14&amp;'A2 Intenzita dopravy'!$G14&amp;'A2.1 Intenzita dopravy'!$E$35,$E$69:$E$136,0),MATCH(N$37,$B$68:$L$68,1)))^(1/5)*M46))),0)</f>
        <v>0</v>
      </c>
      <c r="O46" s="30">
        <f>IFERROR(IF(O$37='A2 Intenzita dopravy'!$M$5,'A2 Intenzita dopravy'!$M14,IF(O$37&gt;=MAX($F$68:$L$68),N46/M46*N46,IF(O$37&lt;'A2 Intenzita dopravy'!$M$5,(INDEX($B$69:$L$136,MATCH('A2 Intenzita dopravy'!$F14&amp;'A2 Intenzita dopravy'!$G14&amp;'A2.1 Intenzita dopravy'!$E$35,$E$69:$E$136,0),MATCH(O$37,$B$68:$L$68,1))/INDEX($B$69:$L$136,MATCH('A2 Intenzita dopravy'!$F14&amp;'A2 Intenzita dopravy'!$G14&amp;'A2.1 Intenzita dopravy'!$E$35,$E$69:$E$136,0),MATCH(O$37,$B$68:$L$68,1)+1))^(1/5)*P46,(INDEX($B$69:$L$136,MATCH('A2 Intenzita dopravy'!$F14&amp;'A2 Intenzita dopravy'!$G14&amp;'A2.1 Intenzita dopravy'!$E$35,$E$69:$E$136,0),MATCH(O$37,$B$68:$L$68,1)+1)/INDEX($B$69:$L$136,MATCH('A2 Intenzita dopravy'!$F14&amp;'A2 Intenzita dopravy'!$G14&amp;'A2.1 Intenzita dopravy'!$E$35,$E$69:$E$136,0),MATCH(O$37,$B$68:$L$68,1)))^(1/5)*N46))),0)</f>
        <v>0</v>
      </c>
      <c r="P46" s="30">
        <f>IFERROR(IF(P$37='A2 Intenzita dopravy'!$M$5,'A2 Intenzita dopravy'!$M14,IF(P$37&gt;=MAX($F$68:$L$68),O46/N46*O46,IF(P$37&lt;'A2 Intenzita dopravy'!$M$5,(INDEX($B$69:$L$136,MATCH('A2 Intenzita dopravy'!$F14&amp;'A2 Intenzita dopravy'!$G14&amp;'A2.1 Intenzita dopravy'!$E$35,$E$69:$E$136,0),MATCH(P$37,$B$68:$L$68,1))/INDEX($B$69:$L$136,MATCH('A2 Intenzita dopravy'!$F14&amp;'A2 Intenzita dopravy'!$G14&amp;'A2.1 Intenzita dopravy'!$E$35,$E$69:$E$136,0),MATCH(P$37,$B$68:$L$68,1)+1))^(1/5)*Q46,(INDEX($B$69:$L$136,MATCH('A2 Intenzita dopravy'!$F14&amp;'A2 Intenzita dopravy'!$G14&amp;'A2.1 Intenzita dopravy'!$E$35,$E$69:$E$136,0),MATCH(P$37,$B$68:$L$68,1)+1)/INDEX($B$69:$L$136,MATCH('A2 Intenzita dopravy'!$F14&amp;'A2 Intenzita dopravy'!$G14&amp;'A2.1 Intenzita dopravy'!$E$35,$E$69:$E$136,0),MATCH(P$37,$B$68:$L$68,1)))^(1/5)*O46))),0)</f>
        <v>0</v>
      </c>
      <c r="Q46" s="30">
        <f>IFERROR(IF(Q$37='A2 Intenzita dopravy'!$M$5,'A2 Intenzita dopravy'!$M14,IF(Q$37&gt;=MAX($F$68:$L$68),P46/O46*P46,IF(Q$37&lt;'A2 Intenzita dopravy'!$M$5,(INDEX($B$69:$L$136,MATCH('A2 Intenzita dopravy'!$F14&amp;'A2 Intenzita dopravy'!$G14&amp;'A2.1 Intenzita dopravy'!$E$35,$E$69:$E$136,0),MATCH(Q$37,$B$68:$L$68,1))/INDEX($B$69:$L$136,MATCH('A2 Intenzita dopravy'!$F14&amp;'A2 Intenzita dopravy'!$G14&amp;'A2.1 Intenzita dopravy'!$E$35,$E$69:$E$136,0),MATCH(Q$37,$B$68:$L$68,1)+1))^(1/5)*R46,(INDEX($B$69:$L$136,MATCH('A2 Intenzita dopravy'!$F14&amp;'A2 Intenzita dopravy'!$G14&amp;'A2.1 Intenzita dopravy'!$E$35,$E$69:$E$136,0),MATCH(Q$37,$B$68:$L$68,1)+1)/INDEX($B$69:$L$136,MATCH('A2 Intenzita dopravy'!$F14&amp;'A2 Intenzita dopravy'!$G14&amp;'A2.1 Intenzita dopravy'!$E$35,$E$69:$E$136,0),MATCH(Q$37,$B$68:$L$68,1)))^(1/5)*P46))),0)</f>
        <v>0</v>
      </c>
      <c r="R46" s="30">
        <f>IFERROR(IF(R$37='A2 Intenzita dopravy'!$M$5,'A2 Intenzita dopravy'!$M14,IF(R$37&gt;=MAX($F$68:$L$68),Q46/P46*Q46,IF(R$37&lt;'A2 Intenzita dopravy'!$M$5,(INDEX($B$69:$L$136,MATCH('A2 Intenzita dopravy'!$F14&amp;'A2 Intenzita dopravy'!$G14&amp;'A2.1 Intenzita dopravy'!$E$35,$E$69:$E$136,0),MATCH(R$37,$B$68:$L$68,1))/INDEX($B$69:$L$136,MATCH('A2 Intenzita dopravy'!$F14&amp;'A2 Intenzita dopravy'!$G14&amp;'A2.1 Intenzita dopravy'!$E$35,$E$69:$E$136,0),MATCH(R$37,$B$68:$L$68,1)+1))^(1/5)*S46,(INDEX($B$69:$L$136,MATCH('A2 Intenzita dopravy'!$F14&amp;'A2 Intenzita dopravy'!$G14&amp;'A2.1 Intenzita dopravy'!$E$35,$E$69:$E$136,0),MATCH(R$37,$B$68:$L$68,1)+1)/INDEX($B$69:$L$136,MATCH('A2 Intenzita dopravy'!$F14&amp;'A2 Intenzita dopravy'!$G14&amp;'A2.1 Intenzita dopravy'!$E$35,$E$69:$E$136,0),MATCH(R$37,$B$68:$L$68,1)))^(1/5)*Q46))),0)</f>
        <v>0</v>
      </c>
      <c r="S46" s="30">
        <f>IFERROR(IF(S$37='A2 Intenzita dopravy'!$M$5,'A2 Intenzita dopravy'!$M14,IF(S$37&gt;=MAX($F$68:$L$68),R46/Q46*R46,IF(S$37&lt;'A2 Intenzita dopravy'!$M$5,(INDEX($B$69:$L$136,MATCH('A2 Intenzita dopravy'!$F14&amp;'A2 Intenzita dopravy'!$G14&amp;'A2.1 Intenzita dopravy'!$E$35,$E$69:$E$136,0),MATCH(S$37,$B$68:$L$68,1))/INDEX($B$69:$L$136,MATCH('A2 Intenzita dopravy'!$F14&amp;'A2 Intenzita dopravy'!$G14&amp;'A2.1 Intenzita dopravy'!$E$35,$E$69:$E$136,0),MATCH(S$37,$B$68:$L$68,1)+1))^(1/5)*T46,(INDEX($B$69:$L$136,MATCH('A2 Intenzita dopravy'!$F14&amp;'A2 Intenzita dopravy'!$G14&amp;'A2.1 Intenzita dopravy'!$E$35,$E$69:$E$136,0),MATCH(S$37,$B$68:$L$68,1)+1)/INDEX($B$69:$L$136,MATCH('A2 Intenzita dopravy'!$F14&amp;'A2 Intenzita dopravy'!$G14&amp;'A2.1 Intenzita dopravy'!$E$35,$E$69:$E$136,0),MATCH(S$37,$B$68:$L$68,1)))^(1/5)*R46))),0)</f>
        <v>0</v>
      </c>
      <c r="T46" s="30">
        <f>IFERROR(IF(T$37='A2 Intenzita dopravy'!$M$5,'A2 Intenzita dopravy'!$M14,IF(T$37&gt;=MAX($F$68:$L$68),S46/R46*S46,IF(T$37&lt;'A2 Intenzita dopravy'!$M$5,(INDEX($B$69:$L$136,MATCH('A2 Intenzita dopravy'!$F14&amp;'A2 Intenzita dopravy'!$G14&amp;'A2.1 Intenzita dopravy'!$E$35,$E$69:$E$136,0),MATCH(T$37,$B$68:$L$68,1))/INDEX($B$69:$L$136,MATCH('A2 Intenzita dopravy'!$F14&amp;'A2 Intenzita dopravy'!$G14&amp;'A2.1 Intenzita dopravy'!$E$35,$E$69:$E$136,0),MATCH(T$37,$B$68:$L$68,1)+1))^(1/5)*U46,(INDEX($B$69:$L$136,MATCH('A2 Intenzita dopravy'!$F14&amp;'A2 Intenzita dopravy'!$G14&amp;'A2.1 Intenzita dopravy'!$E$35,$E$69:$E$136,0),MATCH(T$37,$B$68:$L$68,1)+1)/INDEX($B$69:$L$136,MATCH('A2 Intenzita dopravy'!$F14&amp;'A2 Intenzita dopravy'!$G14&amp;'A2.1 Intenzita dopravy'!$E$35,$E$69:$E$136,0),MATCH(T$37,$B$68:$L$68,1)))^(1/5)*S46))),0)</f>
        <v>0</v>
      </c>
      <c r="U46" s="30">
        <f>IFERROR(IF(U$37='A2 Intenzita dopravy'!$M$5,'A2 Intenzita dopravy'!$M14,IF(U$37&gt;=MAX($F$68:$L$68),T46/S46*T46,IF(U$37&lt;'A2 Intenzita dopravy'!$M$5,(INDEX($B$69:$L$136,MATCH('A2 Intenzita dopravy'!$F14&amp;'A2 Intenzita dopravy'!$G14&amp;'A2.1 Intenzita dopravy'!$E$35,$E$69:$E$136,0),MATCH(U$37,$B$68:$L$68,1))/INDEX($B$69:$L$136,MATCH('A2 Intenzita dopravy'!$F14&amp;'A2 Intenzita dopravy'!$G14&amp;'A2.1 Intenzita dopravy'!$E$35,$E$69:$E$136,0),MATCH(U$37,$B$68:$L$68,1)+1))^(1/5)*V46,(INDEX($B$69:$L$136,MATCH('A2 Intenzita dopravy'!$F14&amp;'A2 Intenzita dopravy'!$G14&amp;'A2.1 Intenzita dopravy'!$E$35,$E$69:$E$136,0),MATCH(U$37,$B$68:$L$68,1)+1)/INDEX($B$69:$L$136,MATCH('A2 Intenzita dopravy'!$F14&amp;'A2 Intenzita dopravy'!$G14&amp;'A2.1 Intenzita dopravy'!$E$35,$E$69:$E$136,0),MATCH(U$37,$B$68:$L$68,1)))^(1/5)*T46))),0)</f>
        <v>0</v>
      </c>
      <c r="V46" s="30">
        <f>IFERROR(IF(V$37='A2 Intenzita dopravy'!$M$5,'A2 Intenzita dopravy'!$M14,IF(V$37&gt;=MAX($F$68:$L$68),U46/T46*U46,IF(V$37&lt;'A2 Intenzita dopravy'!$M$5,(INDEX($B$69:$L$136,MATCH('A2 Intenzita dopravy'!$F14&amp;'A2 Intenzita dopravy'!$G14&amp;'A2.1 Intenzita dopravy'!$E$35,$E$69:$E$136,0),MATCH(V$37,$B$68:$L$68,1))/INDEX($B$69:$L$136,MATCH('A2 Intenzita dopravy'!$F14&amp;'A2 Intenzita dopravy'!$G14&amp;'A2.1 Intenzita dopravy'!$E$35,$E$69:$E$136,0),MATCH(V$37,$B$68:$L$68,1)+1))^(1/5)*W46,(INDEX($B$69:$L$136,MATCH('A2 Intenzita dopravy'!$F14&amp;'A2 Intenzita dopravy'!$G14&amp;'A2.1 Intenzita dopravy'!$E$35,$E$69:$E$136,0),MATCH(V$37,$B$68:$L$68,1)+1)/INDEX($B$69:$L$136,MATCH('A2 Intenzita dopravy'!$F14&amp;'A2 Intenzita dopravy'!$G14&amp;'A2.1 Intenzita dopravy'!$E$35,$E$69:$E$136,0),MATCH(V$37,$B$68:$L$68,1)))^(1/5)*U46))),0)</f>
        <v>0</v>
      </c>
      <c r="W46" s="30">
        <f>IFERROR(IF(W$37='A2 Intenzita dopravy'!$M$5,'A2 Intenzita dopravy'!$M14,IF(W$37&gt;=MAX($F$68:$L$68),V46/U46*V46,IF(W$37&lt;'A2 Intenzita dopravy'!$M$5,(INDEX($B$69:$L$136,MATCH('A2 Intenzita dopravy'!$F14&amp;'A2 Intenzita dopravy'!$G14&amp;'A2.1 Intenzita dopravy'!$E$35,$E$69:$E$136,0),MATCH(W$37,$B$68:$L$68,1))/INDEX($B$69:$L$136,MATCH('A2 Intenzita dopravy'!$F14&amp;'A2 Intenzita dopravy'!$G14&amp;'A2.1 Intenzita dopravy'!$E$35,$E$69:$E$136,0),MATCH(W$37,$B$68:$L$68,1)+1))^(1/5)*X46,(INDEX($B$69:$L$136,MATCH('A2 Intenzita dopravy'!$F14&amp;'A2 Intenzita dopravy'!$G14&amp;'A2.1 Intenzita dopravy'!$E$35,$E$69:$E$136,0),MATCH(W$37,$B$68:$L$68,1)+1)/INDEX($B$69:$L$136,MATCH('A2 Intenzita dopravy'!$F14&amp;'A2 Intenzita dopravy'!$G14&amp;'A2.1 Intenzita dopravy'!$E$35,$E$69:$E$136,0),MATCH(W$37,$B$68:$L$68,1)))^(1/5)*V46))),0)</f>
        <v>0</v>
      </c>
      <c r="X46" s="30">
        <f>IFERROR(IF(X$37='A2 Intenzita dopravy'!$M$5,'A2 Intenzita dopravy'!$M14,IF(X$37&gt;=MAX($F$68:$L$68),W46/V46*W46,IF(X$37&lt;'A2 Intenzita dopravy'!$M$5,(INDEX($B$69:$L$136,MATCH('A2 Intenzita dopravy'!$F14&amp;'A2 Intenzita dopravy'!$G14&amp;'A2.1 Intenzita dopravy'!$E$35,$E$69:$E$136,0),MATCH(X$37,$B$68:$L$68,1))/INDEX($B$69:$L$136,MATCH('A2 Intenzita dopravy'!$F14&amp;'A2 Intenzita dopravy'!$G14&amp;'A2.1 Intenzita dopravy'!$E$35,$E$69:$E$136,0),MATCH(X$37,$B$68:$L$68,1)+1))^(1/5)*Y46,(INDEX($B$69:$L$136,MATCH('A2 Intenzita dopravy'!$F14&amp;'A2 Intenzita dopravy'!$G14&amp;'A2.1 Intenzita dopravy'!$E$35,$E$69:$E$136,0),MATCH(X$37,$B$68:$L$68,1)+1)/INDEX($B$69:$L$136,MATCH('A2 Intenzita dopravy'!$F14&amp;'A2 Intenzita dopravy'!$G14&amp;'A2.1 Intenzita dopravy'!$E$35,$E$69:$E$136,0),MATCH(X$37,$B$68:$L$68,1)))^(1/5)*W46))),0)</f>
        <v>0</v>
      </c>
      <c r="Y46" s="30">
        <f>IFERROR(IF(Y$37='A2 Intenzita dopravy'!$M$5,'A2 Intenzita dopravy'!$M14,IF(Y$37&gt;=MAX($F$68:$L$68),X46/W46*X46,IF(Y$37&lt;'A2 Intenzita dopravy'!$M$5,(INDEX($B$69:$L$136,MATCH('A2 Intenzita dopravy'!$F14&amp;'A2 Intenzita dopravy'!$G14&amp;'A2.1 Intenzita dopravy'!$E$35,$E$69:$E$136,0),MATCH(Y$37,$B$68:$L$68,1))/INDEX($B$69:$L$136,MATCH('A2 Intenzita dopravy'!$F14&amp;'A2 Intenzita dopravy'!$G14&amp;'A2.1 Intenzita dopravy'!$E$35,$E$69:$E$136,0),MATCH(Y$37,$B$68:$L$68,1)+1))^(1/5)*Z46,(INDEX($B$69:$L$136,MATCH('A2 Intenzita dopravy'!$F14&amp;'A2 Intenzita dopravy'!$G14&amp;'A2.1 Intenzita dopravy'!$E$35,$E$69:$E$136,0),MATCH(Y$37,$B$68:$L$68,1)+1)/INDEX($B$69:$L$136,MATCH('A2 Intenzita dopravy'!$F14&amp;'A2 Intenzita dopravy'!$G14&amp;'A2.1 Intenzita dopravy'!$E$35,$E$69:$E$136,0),MATCH(Y$37,$B$68:$L$68,1)))^(1/5)*X46))),0)</f>
        <v>0</v>
      </c>
      <c r="Z46" s="30">
        <f>IFERROR(IF(Z$37='A2 Intenzita dopravy'!$M$5,'A2 Intenzita dopravy'!$M14,IF(Z$37&gt;=MAX($F$68:$L$68),Y46/X46*Y46,IF(Z$37&lt;'A2 Intenzita dopravy'!$M$5,(INDEX($B$69:$L$136,MATCH('A2 Intenzita dopravy'!$F14&amp;'A2 Intenzita dopravy'!$G14&amp;'A2.1 Intenzita dopravy'!$E$35,$E$69:$E$136,0),MATCH(Z$37,$B$68:$L$68,1))/INDEX($B$69:$L$136,MATCH('A2 Intenzita dopravy'!$F14&amp;'A2 Intenzita dopravy'!$G14&amp;'A2.1 Intenzita dopravy'!$E$35,$E$69:$E$136,0),MATCH(Z$37,$B$68:$L$68,1)+1))^(1/5)*AA46,(INDEX($B$69:$L$136,MATCH('A2 Intenzita dopravy'!$F14&amp;'A2 Intenzita dopravy'!$G14&amp;'A2.1 Intenzita dopravy'!$E$35,$E$69:$E$136,0),MATCH(Z$37,$B$68:$L$68,1)+1)/INDEX($B$69:$L$136,MATCH('A2 Intenzita dopravy'!$F14&amp;'A2 Intenzita dopravy'!$G14&amp;'A2.1 Intenzita dopravy'!$E$35,$E$69:$E$136,0),MATCH(Z$37,$B$68:$L$68,1)))^(1/5)*Y46))),0)</f>
        <v>0</v>
      </c>
      <c r="AA46" s="30">
        <f>IFERROR(IF(AA$37='A2 Intenzita dopravy'!$M$5,'A2 Intenzita dopravy'!$M14,IF(AA$37&gt;=MAX($F$68:$L$68),Z46/Y46*Z46,IF(AA$37&lt;'A2 Intenzita dopravy'!$M$5,(INDEX($B$69:$L$136,MATCH('A2 Intenzita dopravy'!$F14&amp;'A2 Intenzita dopravy'!$G14&amp;'A2.1 Intenzita dopravy'!$E$35,$E$69:$E$136,0),MATCH(AA$37,$B$68:$L$68,1))/INDEX($B$69:$L$136,MATCH('A2 Intenzita dopravy'!$F14&amp;'A2 Intenzita dopravy'!$G14&amp;'A2.1 Intenzita dopravy'!$E$35,$E$69:$E$136,0),MATCH(AA$37,$B$68:$L$68,1)+1))^(1/5)*AB46,(INDEX($B$69:$L$136,MATCH('A2 Intenzita dopravy'!$F14&amp;'A2 Intenzita dopravy'!$G14&amp;'A2.1 Intenzita dopravy'!$E$35,$E$69:$E$136,0),MATCH(AA$37,$B$68:$L$68,1)+1)/INDEX($B$69:$L$136,MATCH('A2 Intenzita dopravy'!$F14&amp;'A2 Intenzita dopravy'!$G14&amp;'A2.1 Intenzita dopravy'!$E$35,$E$69:$E$136,0),MATCH(AA$37,$B$68:$L$68,1)))^(1/5)*Z46))),0)</f>
        <v>0</v>
      </c>
      <c r="AB46" s="30">
        <f>IFERROR(IF(AB$37='A2 Intenzita dopravy'!$M$5,'A2 Intenzita dopravy'!$M14,IF(AB$37&gt;=MAX($F$68:$L$68),AA46/Z46*AA46,IF(AB$37&lt;'A2 Intenzita dopravy'!$M$5,(INDEX($B$69:$L$136,MATCH('A2 Intenzita dopravy'!$F14&amp;'A2 Intenzita dopravy'!$G14&amp;'A2.1 Intenzita dopravy'!$E$35,$E$69:$E$136,0),MATCH(AB$37,$B$68:$L$68,1))/INDEX($B$69:$L$136,MATCH('A2 Intenzita dopravy'!$F14&amp;'A2 Intenzita dopravy'!$G14&amp;'A2.1 Intenzita dopravy'!$E$35,$E$69:$E$136,0),MATCH(AB$37,$B$68:$L$68,1)+1))^(1/5)*AC46,(INDEX($B$69:$L$136,MATCH('A2 Intenzita dopravy'!$F14&amp;'A2 Intenzita dopravy'!$G14&amp;'A2.1 Intenzita dopravy'!$E$35,$E$69:$E$136,0),MATCH(AB$37,$B$68:$L$68,1)+1)/INDEX($B$69:$L$136,MATCH('A2 Intenzita dopravy'!$F14&amp;'A2 Intenzita dopravy'!$G14&amp;'A2.1 Intenzita dopravy'!$E$35,$E$69:$E$136,0),MATCH(AB$37,$B$68:$L$68,1)))^(1/5)*AA46))),0)</f>
        <v>0</v>
      </c>
      <c r="AC46" s="30">
        <f>IFERROR(IF(AC$37='A2 Intenzita dopravy'!$M$5,'A2 Intenzita dopravy'!$M14,IF(AC$37&gt;=MAX($F$68:$L$68),AB46/AA46*AB46,IF(AC$37&lt;'A2 Intenzita dopravy'!$M$5,(INDEX($B$69:$L$136,MATCH('A2 Intenzita dopravy'!$F14&amp;'A2 Intenzita dopravy'!$G14&amp;'A2.1 Intenzita dopravy'!$E$35,$E$69:$E$136,0),MATCH(AC$37,$B$68:$L$68,1))/INDEX($B$69:$L$136,MATCH('A2 Intenzita dopravy'!$F14&amp;'A2 Intenzita dopravy'!$G14&amp;'A2.1 Intenzita dopravy'!$E$35,$E$69:$E$136,0),MATCH(AC$37,$B$68:$L$68,1)+1))^(1/5)*AD46,(INDEX($B$69:$L$136,MATCH('A2 Intenzita dopravy'!$F14&amp;'A2 Intenzita dopravy'!$G14&amp;'A2.1 Intenzita dopravy'!$E$35,$E$69:$E$136,0),MATCH(AC$37,$B$68:$L$68,1)+1)/INDEX($B$69:$L$136,MATCH('A2 Intenzita dopravy'!$F14&amp;'A2 Intenzita dopravy'!$G14&amp;'A2.1 Intenzita dopravy'!$E$35,$E$69:$E$136,0),MATCH(AC$37,$B$68:$L$68,1)))^(1/5)*AB46))),0)</f>
        <v>0</v>
      </c>
      <c r="AD46" s="30">
        <f>IFERROR(IF(AD$37='A2 Intenzita dopravy'!$M$5,'A2 Intenzita dopravy'!$M14,IF(AD$37&gt;=MAX($F$68:$L$68),AC46/AB46*AC46,IF(AD$37&lt;'A2 Intenzita dopravy'!$M$5,(INDEX($B$69:$L$136,MATCH('A2 Intenzita dopravy'!$F14&amp;'A2 Intenzita dopravy'!$G14&amp;'A2.1 Intenzita dopravy'!$E$35,$E$69:$E$136,0),MATCH(AD$37,$B$68:$L$68,1))/INDEX($B$69:$L$136,MATCH('A2 Intenzita dopravy'!$F14&amp;'A2 Intenzita dopravy'!$G14&amp;'A2.1 Intenzita dopravy'!$E$35,$E$69:$E$136,0),MATCH(AD$37,$B$68:$L$68,1)+1))^(1/5)*AE46,(INDEX($B$69:$L$136,MATCH('A2 Intenzita dopravy'!$F14&amp;'A2 Intenzita dopravy'!$G14&amp;'A2.1 Intenzita dopravy'!$E$35,$E$69:$E$136,0),MATCH(AD$37,$B$68:$L$68,1)+1)/INDEX($B$69:$L$136,MATCH('A2 Intenzita dopravy'!$F14&amp;'A2 Intenzita dopravy'!$G14&amp;'A2.1 Intenzita dopravy'!$E$35,$E$69:$E$136,0),MATCH(AD$37,$B$68:$L$68,1)))^(1/5)*AC46))),0)</f>
        <v>0</v>
      </c>
      <c r="AE46" s="30">
        <f>IFERROR(IF(AE$37='A2 Intenzita dopravy'!$M$5,'A2 Intenzita dopravy'!$M14,IF(AE$37&gt;=MAX($F$68:$L$68),AD46/AC46*AD46,IF(AE$37&lt;'A2 Intenzita dopravy'!$M$5,(INDEX($B$69:$L$136,MATCH('A2 Intenzita dopravy'!$F14&amp;'A2 Intenzita dopravy'!$G14&amp;'A2.1 Intenzita dopravy'!$E$35,$E$69:$E$136,0),MATCH(AE$37,$B$68:$L$68,1))/INDEX($B$69:$L$136,MATCH('A2 Intenzita dopravy'!$F14&amp;'A2 Intenzita dopravy'!$G14&amp;'A2.1 Intenzita dopravy'!$E$35,$E$69:$E$136,0),MATCH(AE$37,$B$68:$L$68,1)+1))^(1/5)*AF46,(INDEX($B$69:$L$136,MATCH('A2 Intenzita dopravy'!$F14&amp;'A2 Intenzita dopravy'!$G14&amp;'A2.1 Intenzita dopravy'!$E$35,$E$69:$E$136,0),MATCH(AE$37,$B$68:$L$68,1)+1)/INDEX($B$69:$L$136,MATCH('A2 Intenzita dopravy'!$F14&amp;'A2 Intenzita dopravy'!$G14&amp;'A2.1 Intenzita dopravy'!$E$35,$E$69:$E$136,0),MATCH(AE$37,$B$68:$L$68,1)))^(1/5)*AD46))),0)</f>
        <v>0</v>
      </c>
      <c r="AF46" s="30">
        <f>IFERROR(IF(AF$37='A2 Intenzita dopravy'!$M$5,'A2 Intenzita dopravy'!$M14,IF(AF$37&gt;=MAX($F$68:$L$68),AE46/AD46*AE46,IF(AF$37&lt;'A2 Intenzita dopravy'!$M$5,(INDEX($B$69:$L$136,MATCH('A2 Intenzita dopravy'!$F14&amp;'A2 Intenzita dopravy'!$G14&amp;'A2.1 Intenzita dopravy'!$E$35,$E$69:$E$136,0),MATCH(AF$37,$B$68:$L$68,1))/INDEX($B$69:$L$136,MATCH('A2 Intenzita dopravy'!$F14&amp;'A2 Intenzita dopravy'!$G14&amp;'A2.1 Intenzita dopravy'!$E$35,$E$69:$E$136,0),MATCH(AF$37,$B$68:$L$68,1)+1))^(1/5)*AG46,(INDEX($B$69:$L$136,MATCH('A2 Intenzita dopravy'!$F14&amp;'A2 Intenzita dopravy'!$G14&amp;'A2.1 Intenzita dopravy'!$E$35,$E$69:$E$136,0),MATCH(AF$37,$B$68:$L$68,1)+1)/INDEX($B$69:$L$136,MATCH('A2 Intenzita dopravy'!$F14&amp;'A2 Intenzita dopravy'!$G14&amp;'A2.1 Intenzita dopravy'!$E$35,$E$69:$E$136,0),MATCH(AF$37,$B$68:$L$68,1)))^(1/5)*AE46))),0)</f>
        <v>0</v>
      </c>
      <c r="AG46" s="30">
        <f>IFERROR(IF(AG$37='A2 Intenzita dopravy'!$M$5,'A2 Intenzita dopravy'!$M14,IF(AG$37&gt;=MAX($F$68:$L$68),AF46/AE46*AF46,IF(AG$37&lt;'A2 Intenzita dopravy'!$M$5,(INDEX($B$69:$L$136,MATCH('A2 Intenzita dopravy'!$F14&amp;'A2 Intenzita dopravy'!$G14&amp;'A2.1 Intenzita dopravy'!$E$35,$E$69:$E$136,0),MATCH(AG$37,$B$68:$L$68,1))/INDEX($B$69:$L$136,MATCH('A2 Intenzita dopravy'!$F14&amp;'A2 Intenzita dopravy'!$G14&amp;'A2.1 Intenzita dopravy'!$E$35,$E$69:$E$136,0),MATCH(AG$37,$B$68:$L$68,1)+1))^(1/5)*AH46,(INDEX($B$69:$L$136,MATCH('A2 Intenzita dopravy'!$F14&amp;'A2 Intenzita dopravy'!$G14&amp;'A2.1 Intenzita dopravy'!$E$35,$E$69:$E$136,0),MATCH(AG$37,$B$68:$L$68,1)+1)/INDEX($B$69:$L$136,MATCH('A2 Intenzita dopravy'!$F14&amp;'A2 Intenzita dopravy'!$G14&amp;'A2.1 Intenzita dopravy'!$E$35,$E$69:$E$136,0),MATCH(AG$37,$B$68:$L$68,1)))^(1/5)*AF46))),0)</f>
        <v>0</v>
      </c>
      <c r="AH46" s="30">
        <f>IFERROR(IF(AH$37='A2 Intenzita dopravy'!$M$5,'A2 Intenzita dopravy'!$M14,IF(AH$37&gt;=MAX($F$68:$L$68),AG46/AF46*AG46,IF(AH$37&lt;'A2 Intenzita dopravy'!$M$5,(INDEX($B$69:$L$136,MATCH('A2 Intenzita dopravy'!$F14&amp;'A2 Intenzita dopravy'!$G14&amp;'A2.1 Intenzita dopravy'!$E$35,$E$69:$E$136,0),MATCH(AH$37,$B$68:$L$68,1))/INDEX($B$69:$L$136,MATCH('A2 Intenzita dopravy'!$F14&amp;'A2 Intenzita dopravy'!$G14&amp;'A2.1 Intenzita dopravy'!$E$35,$E$69:$E$136,0),MATCH(AH$37,$B$68:$L$68,1)+1))^(1/5)*AI46,(INDEX($B$69:$L$136,MATCH('A2 Intenzita dopravy'!$F14&amp;'A2 Intenzita dopravy'!$G14&amp;'A2.1 Intenzita dopravy'!$E$35,$E$69:$E$136,0),MATCH(AH$37,$B$68:$L$68,1)+1)/INDEX($B$69:$L$136,MATCH('A2 Intenzita dopravy'!$F14&amp;'A2 Intenzita dopravy'!$G14&amp;'A2.1 Intenzita dopravy'!$E$35,$E$69:$E$136,0),MATCH(AH$37,$B$68:$L$68,1)))^(1/5)*AG46))),0)</f>
        <v>0</v>
      </c>
      <c r="AI46" s="30">
        <f>IFERROR(IF(AI$37='A2 Intenzita dopravy'!$M$5,'A2 Intenzita dopravy'!$M14,IF(AI$37&gt;=MAX($F$68:$L$68),AH46/AG46*AH46,IF(AI$37&lt;'A2 Intenzita dopravy'!$M$5,(INDEX($B$69:$L$136,MATCH('A2 Intenzita dopravy'!$F14&amp;'A2 Intenzita dopravy'!$G14&amp;'A2.1 Intenzita dopravy'!$E$35,$E$69:$E$136,0),MATCH(AI$37,$B$68:$L$68,1))/INDEX($B$69:$L$136,MATCH('A2 Intenzita dopravy'!$F14&amp;'A2 Intenzita dopravy'!$G14&amp;'A2.1 Intenzita dopravy'!$E$35,$E$69:$E$136,0),MATCH(AI$37,$B$68:$L$68,1)+1))^(1/5)*AJ46,(INDEX($B$69:$L$136,MATCH('A2 Intenzita dopravy'!$F14&amp;'A2 Intenzita dopravy'!$G14&amp;'A2.1 Intenzita dopravy'!$E$35,$E$69:$E$136,0),MATCH(AI$37,$B$68:$L$68,1)+1)/INDEX($B$69:$L$136,MATCH('A2 Intenzita dopravy'!$F14&amp;'A2 Intenzita dopravy'!$G14&amp;'A2.1 Intenzita dopravy'!$E$35,$E$69:$E$136,0),MATCH(AI$37,$B$68:$L$68,1)))^(1/5)*AH46))),0)</f>
        <v>0</v>
      </c>
      <c r="AJ46" s="30">
        <f>IFERROR(IF(AJ$37='A2 Intenzita dopravy'!$M$5,'A2 Intenzita dopravy'!$M14,IF(AJ$37&gt;=MAX($F$68:$L$68),AI46/AH46*AI46,IF(AJ$37&lt;'A2 Intenzita dopravy'!$M$5,(INDEX($B$69:$L$136,MATCH('A2 Intenzita dopravy'!$F14&amp;'A2 Intenzita dopravy'!$G14&amp;'A2.1 Intenzita dopravy'!$E$35,$E$69:$E$136,0),MATCH(AJ$37,$B$68:$L$68,1))/INDEX($B$69:$L$136,MATCH('A2 Intenzita dopravy'!$F14&amp;'A2 Intenzita dopravy'!$G14&amp;'A2.1 Intenzita dopravy'!$E$35,$E$69:$E$136,0),MATCH(AJ$37,$B$68:$L$68,1)+1))^(1/5)*AK46,(INDEX($B$69:$L$136,MATCH('A2 Intenzita dopravy'!$F14&amp;'A2 Intenzita dopravy'!$G14&amp;'A2.1 Intenzita dopravy'!$E$35,$E$69:$E$136,0),MATCH(AJ$37,$B$68:$L$68,1)+1)/INDEX($B$69:$L$136,MATCH('A2 Intenzita dopravy'!$F14&amp;'A2 Intenzita dopravy'!$G14&amp;'A2.1 Intenzita dopravy'!$E$35,$E$69:$E$136,0),MATCH(AJ$37,$B$68:$L$68,1)))^(1/5)*AI46))),0)</f>
        <v>0</v>
      </c>
      <c r="AK46" s="30">
        <f>IFERROR(IF(AK$37='A2 Intenzita dopravy'!$M$5,'A2 Intenzita dopravy'!$M14,IF(AK$37&gt;=MAX($F$68:$L$68),AJ46/AI46*AJ46,IF(AK$37&lt;'A2 Intenzita dopravy'!$M$5,(INDEX($B$69:$L$136,MATCH('A2 Intenzita dopravy'!$F14&amp;'A2 Intenzita dopravy'!$G14&amp;'A2.1 Intenzita dopravy'!$E$35,$E$69:$E$136,0),MATCH(AK$37,$B$68:$L$68,1))/INDEX($B$69:$L$136,MATCH('A2 Intenzita dopravy'!$F14&amp;'A2 Intenzita dopravy'!$G14&amp;'A2.1 Intenzita dopravy'!$E$35,$E$69:$E$136,0),MATCH(AK$37,$B$68:$L$68,1)+1))^(1/5)*AL46,(INDEX($B$69:$L$136,MATCH('A2 Intenzita dopravy'!$F14&amp;'A2 Intenzita dopravy'!$G14&amp;'A2.1 Intenzita dopravy'!$E$35,$E$69:$E$136,0),MATCH(AK$37,$B$68:$L$68,1)+1)/INDEX($B$69:$L$136,MATCH('A2 Intenzita dopravy'!$F14&amp;'A2 Intenzita dopravy'!$G14&amp;'A2.1 Intenzita dopravy'!$E$35,$E$69:$E$136,0),MATCH(AK$37,$B$68:$L$68,1)))^(1/5)*AJ46))),0)</f>
        <v>0</v>
      </c>
      <c r="AL46" s="30">
        <f>IFERROR(IF(AL$37='A2 Intenzita dopravy'!$M$5,'A2 Intenzita dopravy'!$M14,IF(AL$37&gt;=MAX($F$68:$L$68),AK46/AJ46*AK46,IF(AL$37&lt;'A2 Intenzita dopravy'!$M$5,(INDEX($B$69:$L$136,MATCH('A2 Intenzita dopravy'!$F14&amp;'A2 Intenzita dopravy'!$G14&amp;'A2.1 Intenzita dopravy'!$E$35,$E$69:$E$136,0),MATCH(AL$37,$B$68:$L$68,1))/INDEX($B$69:$L$136,MATCH('A2 Intenzita dopravy'!$F14&amp;'A2 Intenzita dopravy'!$G14&amp;'A2.1 Intenzita dopravy'!$E$35,$E$69:$E$136,0),MATCH(AL$37,$B$68:$L$68,1)+1))^(1/5)*AM46,(INDEX($B$69:$L$136,MATCH('A2 Intenzita dopravy'!$F14&amp;'A2 Intenzita dopravy'!$G14&amp;'A2.1 Intenzita dopravy'!$E$35,$E$69:$E$136,0),MATCH(AL$37,$B$68:$L$68,1)+1)/INDEX($B$69:$L$136,MATCH('A2 Intenzita dopravy'!$F14&amp;'A2 Intenzita dopravy'!$G14&amp;'A2.1 Intenzita dopravy'!$E$35,$E$69:$E$136,0),MATCH(AL$37,$B$68:$L$68,1)))^(1/5)*AK46))),0)</f>
        <v>0</v>
      </c>
      <c r="AM46" s="30">
        <f>IFERROR(IF(AM$37='A2 Intenzita dopravy'!$M$5,'A2 Intenzita dopravy'!$M14,IF(AM$37&gt;=MAX($F$68:$L$68),AL46/AK46*AL46,IF(AM$37&lt;'A2 Intenzita dopravy'!$M$5,(INDEX($B$69:$L$136,MATCH('A2 Intenzita dopravy'!$F14&amp;'A2 Intenzita dopravy'!$G14&amp;'A2.1 Intenzita dopravy'!$E$35,$E$69:$E$136,0),MATCH(AM$37,$B$68:$L$68,1))/INDEX($B$69:$L$136,MATCH('A2 Intenzita dopravy'!$F14&amp;'A2 Intenzita dopravy'!$G14&amp;'A2.1 Intenzita dopravy'!$E$35,$E$69:$E$136,0),MATCH(AM$37,$B$68:$L$68,1)+1))^(1/5)*AN46,(INDEX($B$69:$L$136,MATCH('A2 Intenzita dopravy'!$F14&amp;'A2 Intenzita dopravy'!$G14&amp;'A2.1 Intenzita dopravy'!$E$35,$E$69:$E$136,0),MATCH(AM$37,$B$68:$L$68,1)+1)/INDEX($B$69:$L$136,MATCH('A2 Intenzita dopravy'!$F14&amp;'A2 Intenzita dopravy'!$G14&amp;'A2.1 Intenzita dopravy'!$E$35,$E$69:$E$136,0),MATCH(AM$37,$B$68:$L$68,1)))^(1/5)*AL46))),0)</f>
        <v>0</v>
      </c>
      <c r="AN46" s="30">
        <f>IFERROR(IF(AN$37='A2 Intenzita dopravy'!$M$5,'A2 Intenzita dopravy'!$M14,IF(AN$37&gt;=MAX($F$68:$L$68),AM46/AL46*AM46,IF(AN$37&lt;'A2 Intenzita dopravy'!$M$5,(INDEX($B$69:$L$136,MATCH('A2 Intenzita dopravy'!$F14&amp;'A2 Intenzita dopravy'!$G14&amp;'A2.1 Intenzita dopravy'!$E$35,$E$69:$E$136,0),MATCH(AN$37,$B$68:$L$68,1))/INDEX($B$69:$L$136,MATCH('A2 Intenzita dopravy'!$F14&amp;'A2 Intenzita dopravy'!$G14&amp;'A2.1 Intenzita dopravy'!$E$35,$E$69:$E$136,0),MATCH(AN$37,$B$68:$L$68,1)+1))^(1/5)*AO46,(INDEX($B$69:$L$136,MATCH('A2 Intenzita dopravy'!$F14&amp;'A2 Intenzita dopravy'!$G14&amp;'A2.1 Intenzita dopravy'!$E$35,$E$69:$E$136,0),MATCH(AN$37,$B$68:$L$68,1)+1)/INDEX($B$69:$L$136,MATCH('A2 Intenzita dopravy'!$F14&amp;'A2 Intenzita dopravy'!$G14&amp;'A2.1 Intenzita dopravy'!$E$35,$E$69:$E$136,0),MATCH(AN$37,$B$68:$L$68,1)))^(1/5)*AM46))),0)</f>
        <v>0</v>
      </c>
      <c r="AO46" s="30">
        <f>IFERROR(IF(AO$37='A2 Intenzita dopravy'!$M$5,'A2 Intenzita dopravy'!$M14,IF(AO$37&gt;=MAX($F$68:$L$68),AN46/AM46*AN46,IF(AO$37&lt;'A2 Intenzita dopravy'!$M$5,(INDEX($B$69:$L$136,MATCH('A2 Intenzita dopravy'!$F14&amp;'A2 Intenzita dopravy'!$G14&amp;'A2.1 Intenzita dopravy'!$E$35,$E$69:$E$136,0),MATCH(AO$37,$B$68:$L$68,1))/INDEX($B$69:$L$136,MATCH('A2 Intenzita dopravy'!$F14&amp;'A2 Intenzita dopravy'!$G14&amp;'A2.1 Intenzita dopravy'!$E$35,$E$69:$E$136,0),MATCH(AO$37,$B$68:$L$68,1)+1))^(1/5)*AP46,(INDEX($B$69:$L$136,MATCH('A2 Intenzita dopravy'!$F14&amp;'A2 Intenzita dopravy'!$G14&amp;'A2.1 Intenzita dopravy'!$E$35,$E$69:$E$136,0),MATCH(AO$37,$B$68:$L$68,1)+1)/INDEX($B$69:$L$136,MATCH('A2 Intenzita dopravy'!$F14&amp;'A2 Intenzita dopravy'!$G14&amp;'A2.1 Intenzita dopravy'!$E$35,$E$69:$E$136,0),MATCH(AO$37,$B$68:$L$68,1)))^(1/5)*AN46))),0)</f>
        <v>0</v>
      </c>
      <c r="AP46" s="30">
        <f>IFERROR(IF(AP$37='A2 Intenzita dopravy'!$M$5,'A2 Intenzita dopravy'!$M14,IF(AP$37&gt;=MAX($F$68:$L$68),AO46/AN46*AO46,IF(AP$37&lt;'A2 Intenzita dopravy'!$M$5,(INDEX($B$69:$L$136,MATCH('A2 Intenzita dopravy'!$F14&amp;'A2 Intenzita dopravy'!$G14&amp;'A2.1 Intenzita dopravy'!$E$35,$E$69:$E$136,0),MATCH(AP$37,$B$68:$L$68,1))/INDEX($B$69:$L$136,MATCH('A2 Intenzita dopravy'!$F14&amp;'A2 Intenzita dopravy'!$G14&amp;'A2.1 Intenzita dopravy'!$E$35,$E$69:$E$136,0),MATCH(AP$37,$B$68:$L$68,1)+1))^(1/5)*AQ46,(INDEX($B$69:$L$136,MATCH('A2 Intenzita dopravy'!$F14&amp;'A2 Intenzita dopravy'!$G14&amp;'A2.1 Intenzita dopravy'!$E$35,$E$69:$E$136,0),MATCH(AP$37,$B$68:$L$68,1)+1)/INDEX($B$69:$L$136,MATCH('A2 Intenzita dopravy'!$F14&amp;'A2 Intenzita dopravy'!$G14&amp;'A2.1 Intenzita dopravy'!$E$35,$E$69:$E$136,0),MATCH(AP$37,$B$68:$L$68,1)))^(1/5)*AO46))),0)</f>
        <v>0</v>
      </c>
      <c r="AQ46" s="30">
        <f>IFERROR(IF(AQ$37='A2 Intenzita dopravy'!$M$5,'A2 Intenzita dopravy'!$M14,IF(AQ$37&gt;=MAX($F$68:$L$68),AP46/AO46*AP46,IF(AQ$37&lt;'A2 Intenzita dopravy'!$M$5,(INDEX($B$69:$L$136,MATCH('A2 Intenzita dopravy'!$F14&amp;'A2 Intenzita dopravy'!$G14&amp;'A2.1 Intenzita dopravy'!$E$35,$E$69:$E$136,0),MATCH(AQ$37,$B$68:$L$68,1))/INDEX($B$69:$L$136,MATCH('A2 Intenzita dopravy'!$F14&amp;'A2 Intenzita dopravy'!$G14&amp;'A2.1 Intenzita dopravy'!$E$35,$E$69:$E$136,0),MATCH(AQ$37,$B$68:$L$68,1)+1))^(1/5)*AR46,(INDEX($B$69:$L$136,MATCH('A2 Intenzita dopravy'!$F14&amp;'A2 Intenzita dopravy'!$G14&amp;'A2.1 Intenzita dopravy'!$E$35,$E$69:$E$136,0),MATCH(AQ$37,$B$68:$L$68,1)+1)/INDEX($B$69:$L$136,MATCH('A2 Intenzita dopravy'!$F14&amp;'A2 Intenzita dopravy'!$G14&amp;'A2.1 Intenzita dopravy'!$E$35,$E$69:$E$136,0),MATCH(AQ$37,$B$68:$L$68,1)))^(1/5)*AP46))),0)</f>
        <v>0</v>
      </c>
      <c r="AR46" s="30">
        <f>IFERROR(IF(AR$37='A2 Intenzita dopravy'!$M$5,'A2 Intenzita dopravy'!$M14,IF(AR$37&gt;=MAX($F$68:$L$68),AQ46/AP46*AQ46,IF(AR$37&lt;'A2 Intenzita dopravy'!$M$5,(INDEX($B$69:$L$136,MATCH('A2 Intenzita dopravy'!$F14&amp;'A2 Intenzita dopravy'!$G14&amp;'A2.1 Intenzita dopravy'!$E$35,$E$69:$E$136,0),MATCH(AR$37,$B$68:$L$68,1))/INDEX($B$69:$L$136,MATCH('A2 Intenzita dopravy'!$F14&amp;'A2 Intenzita dopravy'!$G14&amp;'A2.1 Intenzita dopravy'!$E$35,$E$69:$E$136,0),MATCH(AR$37,$B$68:$L$68,1)+1))^(1/5)*AS46,(INDEX($B$69:$L$136,MATCH('A2 Intenzita dopravy'!$F14&amp;'A2 Intenzita dopravy'!$G14&amp;'A2.1 Intenzita dopravy'!$E$35,$E$69:$E$136,0),MATCH(AR$37,$B$68:$L$68,1)+1)/INDEX($B$69:$L$136,MATCH('A2 Intenzita dopravy'!$F14&amp;'A2 Intenzita dopravy'!$G14&amp;'A2.1 Intenzita dopravy'!$E$35,$E$69:$E$136,0),MATCH(AR$37,$B$68:$L$68,1)))^(1/5)*AQ46))),0)</f>
        <v>0</v>
      </c>
      <c r="AS46" s="30">
        <f>IFERROR(IF(AS$37='A2 Intenzita dopravy'!$M$5,'A2 Intenzita dopravy'!$M14,IF(AS$37&gt;=MAX($F$68:$L$68),AR46/AQ46*AR46,IF(AS$37&lt;'A2 Intenzita dopravy'!$M$5,(INDEX($B$69:$L$136,MATCH('A2 Intenzita dopravy'!$F14&amp;'A2 Intenzita dopravy'!$G14&amp;'A2.1 Intenzita dopravy'!$E$35,$E$69:$E$136,0),MATCH(AS$37,$B$68:$L$68,1))/INDEX($B$69:$L$136,MATCH('A2 Intenzita dopravy'!$F14&amp;'A2 Intenzita dopravy'!$G14&amp;'A2.1 Intenzita dopravy'!$E$35,$E$69:$E$136,0),MATCH(AS$37,$B$68:$L$68,1)+1))^(1/5)*AT46,(INDEX($B$69:$L$136,MATCH('A2 Intenzita dopravy'!$F14&amp;'A2 Intenzita dopravy'!$G14&amp;'A2.1 Intenzita dopravy'!$E$35,$E$69:$E$136,0),MATCH(AS$37,$B$68:$L$68,1)+1)/INDEX($B$69:$L$136,MATCH('A2 Intenzita dopravy'!$F14&amp;'A2 Intenzita dopravy'!$G14&amp;'A2.1 Intenzita dopravy'!$E$35,$E$69:$E$136,0),MATCH(AS$37,$B$68:$L$68,1)))^(1/5)*AR46))),0)</f>
        <v>0</v>
      </c>
      <c r="AT46" s="30">
        <f>IFERROR(IF(AT$37='A2 Intenzita dopravy'!$M$5,'A2 Intenzita dopravy'!$M14,IF(AT$37&gt;=MAX($F$68:$L$68),AS46/AR46*AS46,IF(AT$37&lt;'A2 Intenzita dopravy'!$M$5,(INDEX($B$69:$L$136,MATCH('A2 Intenzita dopravy'!$F14&amp;'A2 Intenzita dopravy'!$G14&amp;'A2.1 Intenzita dopravy'!$E$35,$E$69:$E$136,0),MATCH(AT$37,$B$68:$L$68,1))/INDEX($B$69:$L$136,MATCH('A2 Intenzita dopravy'!$F14&amp;'A2 Intenzita dopravy'!$G14&amp;'A2.1 Intenzita dopravy'!$E$35,$E$69:$E$136,0),MATCH(AT$37,$B$68:$L$68,1)+1))^(1/5)*AU46,(INDEX($B$69:$L$136,MATCH('A2 Intenzita dopravy'!$F14&amp;'A2 Intenzita dopravy'!$G14&amp;'A2.1 Intenzita dopravy'!$E$35,$E$69:$E$136,0),MATCH(AT$37,$B$68:$L$68,1)+1)/INDEX($B$69:$L$136,MATCH('A2 Intenzita dopravy'!$F14&amp;'A2 Intenzita dopravy'!$G14&amp;'A2.1 Intenzita dopravy'!$E$35,$E$69:$E$136,0),MATCH(AT$37,$B$68:$L$68,1)))^(1/5)*AS46))),0)</f>
        <v>0</v>
      </c>
      <c r="AU46" s="30">
        <f>IFERROR(IF(AU$37='A2 Intenzita dopravy'!$M$5,'A2 Intenzita dopravy'!$M14,IF(AU$37&gt;=MAX($F$68:$L$68),AT46/AS46*AT46,IF(AU$37&lt;'A2 Intenzita dopravy'!$M$5,(INDEX($B$69:$L$136,MATCH('A2 Intenzita dopravy'!$F14&amp;'A2 Intenzita dopravy'!$G14&amp;'A2.1 Intenzita dopravy'!$E$35,$E$69:$E$136,0),MATCH(AU$37,$B$68:$L$68,1))/INDEX($B$69:$L$136,MATCH('A2 Intenzita dopravy'!$F14&amp;'A2 Intenzita dopravy'!$G14&amp;'A2.1 Intenzita dopravy'!$E$35,$E$69:$E$136,0),MATCH(AU$37,$B$68:$L$68,1)+1))^(1/5)*AV46,(INDEX($B$69:$L$136,MATCH('A2 Intenzita dopravy'!$F14&amp;'A2 Intenzita dopravy'!$G14&amp;'A2.1 Intenzita dopravy'!$E$35,$E$69:$E$136,0),MATCH(AU$37,$B$68:$L$68,1)+1)/INDEX($B$69:$L$136,MATCH('A2 Intenzita dopravy'!$F14&amp;'A2 Intenzita dopravy'!$G14&amp;'A2.1 Intenzita dopravy'!$E$35,$E$69:$E$136,0),MATCH(AU$37,$B$68:$L$68,1)))^(1/5)*AT46))),0)</f>
        <v>0</v>
      </c>
      <c r="AV46" s="30">
        <f>IFERROR(IF(AV$37='A2 Intenzita dopravy'!$M$5,'A2 Intenzita dopravy'!$M14,IF(AV$37&gt;=MAX($F$68:$L$68),AU46/AT46*AU46,IF(AV$37&lt;'A2 Intenzita dopravy'!$M$5,(INDEX($B$69:$L$136,MATCH('A2 Intenzita dopravy'!$F14&amp;'A2 Intenzita dopravy'!$G14&amp;'A2.1 Intenzita dopravy'!$E$35,$E$69:$E$136,0),MATCH(AV$37,$B$68:$L$68,1))/INDEX($B$69:$L$136,MATCH('A2 Intenzita dopravy'!$F14&amp;'A2 Intenzita dopravy'!$G14&amp;'A2.1 Intenzita dopravy'!$E$35,$E$69:$E$136,0),MATCH(AV$37,$B$68:$L$68,1)+1))^(1/5)*AW46,(INDEX($B$69:$L$136,MATCH('A2 Intenzita dopravy'!$F14&amp;'A2 Intenzita dopravy'!$G14&amp;'A2.1 Intenzita dopravy'!$E$35,$E$69:$E$136,0),MATCH(AV$37,$B$68:$L$68,1)+1)/INDEX($B$69:$L$136,MATCH('A2 Intenzita dopravy'!$F14&amp;'A2 Intenzita dopravy'!$G14&amp;'A2.1 Intenzita dopravy'!$E$35,$E$69:$E$136,0),MATCH(AV$37,$B$68:$L$68,1)))^(1/5)*AU46))),0)</f>
        <v>0</v>
      </c>
      <c r="AW46" s="30">
        <f>IFERROR(IF(AW$37='A2 Intenzita dopravy'!$M$5,'A2 Intenzita dopravy'!$M14,IF(AW$37&gt;=MAX($F$68:$L$68),AV46/AU46*AV46,IF(AW$37&lt;'A2 Intenzita dopravy'!$M$5,(INDEX($B$69:$L$136,MATCH('A2 Intenzita dopravy'!$F14&amp;'A2 Intenzita dopravy'!$G14&amp;'A2.1 Intenzita dopravy'!$E$35,$E$69:$E$136,0),MATCH(AW$37,$B$68:$L$68,1))/INDEX($B$69:$L$136,MATCH('A2 Intenzita dopravy'!$F14&amp;'A2 Intenzita dopravy'!$G14&amp;'A2.1 Intenzita dopravy'!$E$35,$E$69:$E$136,0),MATCH(AW$37,$B$68:$L$68,1)+1))^(1/5)*AX46,(INDEX($B$69:$L$136,MATCH('A2 Intenzita dopravy'!$F14&amp;'A2 Intenzita dopravy'!$G14&amp;'A2.1 Intenzita dopravy'!$E$35,$E$69:$E$136,0),MATCH(AW$37,$B$68:$L$68,1)+1)/INDEX($B$69:$L$136,MATCH('A2 Intenzita dopravy'!$F14&amp;'A2 Intenzita dopravy'!$G14&amp;'A2.1 Intenzita dopravy'!$E$35,$E$69:$E$136,0),MATCH(AW$37,$B$68:$L$68,1)))^(1/5)*AV46))),0)</f>
        <v>0</v>
      </c>
      <c r="AX46" s="30">
        <f>IFERROR(IF(AX$37='A2 Intenzita dopravy'!$M$5,'A2 Intenzita dopravy'!$M14,IF(AX$37&gt;=MAX($F$68:$L$68),AW46/AV46*AW46,IF(AX$37&lt;'A2 Intenzita dopravy'!$M$5,(INDEX($B$69:$L$136,MATCH('A2 Intenzita dopravy'!$F14&amp;'A2 Intenzita dopravy'!$G14&amp;'A2.1 Intenzita dopravy'!$E$35,$E$69:$E$136,0),MATCH(AX$37,$B$68:$L$68,1))/INDEX($B$69:$L$136,MATCH('A2 Intenzita dopravy'!$F14&amp;'A2 Intenzita dopravy'!$G14&amp;'A2.1 Intenzita dopravy'!$E$35,$E$69:$E$136,0),MATCH(AX$37,$B$68:$L$68,1)+1))^(1/5)*AY46,(INDEX($B$69:$L$136,MATCH('A2 Intenzita dopravy'!$F14&amp;'A2 Intenzita dopravy'!$G14&amp;'A2.1 Intenzita dopravy'!$E$35,$E$69:$E$136,0),MATCH(AX$37,$B$68:$L$68,1)+1)/INDEX($B$69:$L$136,MATCH('A2 Intenzita dopravy'!$F14&amp;'A2 Intenzita dopravy'!$G14&amp;'A2.1 Intenzita dopravy'!$E$35,$E$69:$E$136,0),MATCH(AX$37,$B$68:$L$68,1)))^(1/5)*AW46))),0)</f>
        <v>0</v>
      </c>
      <c r="AY46" s="30">
        <f>IFERROR(IF(AY$37='A2 Intenzita dopravy'!$M$5,'A2 Intenzita dopravy'!$M14,IF(AY$37&gt;=MAX($F$68:$L$68),AX46/AW46*AX46,IF(AY$37&lt;'A2 Intenzita dopravy'!$M$5,(INDEX($B$69:$L$136,MATCH('A2 Intenzita dopravy'!$F14&amp;'A2 Intenzita dopravy'!$G14&amp;'A2.1 Intenzita dopravy'!$E$35,$E$69:$E$136,0),MATCH(AY$37,$B$68:$L$68,1))/INDEX($B$69:$L$136,MATCH('A2 Intenzita dopravy'!$F14&amp;'A2 Intenzita dopravy'!$G14&amp;'A2.1 Intenzita dopravy'!$E$35,$E$69:$E$136,0),MATCH(AY$37,$B$68:$L$68,1)+1))^(1/5)*AZ46,(INDEX($B$69:$L$136,MATCH('A2 Intenzita dopravy'!$F14&amp;'A2 Intenzita dopravy'!$G14&amp;'A2.1 Intenzita dopravy'!$E$35,$E$69:$E$136,0),MATCH(AY$37,$B$68:$L$68,1)+1)/INDEX($B$69:$L$136,MATCH('A2 Intenzita dopravy'!$F14&amp;'A2 Intenzita dopravy'!$G14&amp;'A2.1 Intenzita dopravy'!$E$35,$E$69:$E$136,0),MATCH(AY$37,$B$68:$L$68,1)))^(1/5)*AX46))),0)</f>
        <v>0</v>
      </c>
      <c r="AZ46" s="30">
        <f>IFERROR(IF(AZ$37='A2 Intenzita dopravy'!$M$5,'A2 Intenzita dopravy'!$M14,IF(AZ$37&gt;=MAX($F$68:$L$68),AY46/AX46*AY46,IF(AZ$37&lt;'A2 Intenzita dopravy'!$M$5,(INDEX($B$69:$L$136,MATCH('A2 Intenzita dopravy'!$F14&amp;'A2 Intenzita dopravy'!$G14&amp;'A2.1 Intenzita dopravy'!$E$35,$E$69:$E$136,0),MATCH(AZ$37,$B$68:$L$68,1))/INDEX($B$69:$L$136,MATCH('A2 Intenzita dopravy'!$F14&amp;'A2 Intenzita dopravy'!$G14&amp;'A2.1 Intenzita dopravy'!$E$35,$E$69:$E$136,0),MATCH(AZ$37,$B$68:$L$68,1)+1))^(1/5)*BA46,(INDEX($B$69:$L$136,MATCH('A2 Intenzita dopravy'!$F14&amp;'A2 Intenzita dopravy'!$G14&amp;'A2.1 Intenzita dopravy'!$E$35,$E$69:$E$136,0),MATCH(AZ$37,$B$68:$L$68,1)+1)/INDEX($B$69:$L$136,MATCH('A2 Intenzita dopravy'!$F14&amp;'A2 Intenzita dopravy'!$G14&amp;'A2.1 Intenzita dopravy'!$E$35,$E$69:$E$136,0),MATCH(AZ$37,$B$68:$L$68,1)))^(1/5)*AY46))),0)</f>
        <v>0</v>
      </c>
      <c r="BA46" s="30">
        <f>IFERROR(IF(BA$37='A2 Intenzita dopravy'!$M$5,'A2 Intenzita dopravy'!$M14,IF(BA$37&gt;=MAX($F$68:$L$68),AZ46/AY46*AZ46,IF(BA$37&lt;'A2 Intenzita dopravy'!$M$5,(INDEX($B$69:$L$136,MATCH('A2 Intenzita dopravy'!$F14&amp;'A2 Intenzita dopravy'!$G14&amp;'A2.1 Intenzita dopravy'!$E$35,$E$69:$E$136,0),MATCH(BA$37,$B$68:$L$68,1))/INDEX($B$69:$L$136,MATCH('A2 Intenzita dopravy'!$F14&amp;'A2 Intenzita dopravy'!$G14&amp;'A2.1 Intenzita dopravy'!$E$35,$E$69:$E$136,0),MATCH(BA$37,$B$68:$L$68,1)+1))^(1/5)*BB46,(INDEX($B$69:$L$136,MATCH('A2 Intenzita dopravy'!$F14&amp;'A2 Intenzita dopravy'!$G14&amp;'A2.1 Intenzita dopravy'!$E$35,$E$69:$E$136,0),MATCH(BA$37,$B$68:$L$68,1)+1)/INDEX($B$69:$L$136,MATCH('A2 Intenzita dopravy'!$F14&amp;'A2 Intenzita dopravy'!$G14&amp;'A2.1 Intenzita dopravy'!$E$35,$E$69:$E$136,0),MATCH(BA$37,$B$68:$L$68,1)))^(1/5)*AZ46))),0)</f>
        <v>0</v>
      </c>
      <c r="BB46" s="30">
        <f>IFERROR(IF(BB$37='A2 Intenzita dopravy'!$M$5,'A2 Intenzita dopravy'!$M14,IF(BB$37&gt;=MAX($F$68:$L$68),BA46/AZ46*BA46,IF(BB$37&lt;'A2 Intenzita dopravy'!$M$5,(INDEX($B$69:$L$136,MATCH('A2 Intenzita dopravy'!$F14&amp;'A2 Intenzita dopravy'!$G14&amp;'A2.1 Intenzita dopravy'!$E$35,$E$69:$E$136,0),MATCH(BB$37,$B$68:$L$68,1))/INDEX($B$69:$L$136,MATCH('A2 Intenzita dopravy'!$F14&amp;'A2 Intenzita dopravy'!$G14&amp;'A2.1 Intenzita dopravy'!$E$35,$E$69:$E$136,0),MATCH(BB$37,$B$68:$L$68,1)+1))^(1/5)*BC46,(INDEX($B$69:$L$136,MATCH('A2 Intenzita dopravy'!$F14&amp;'A2 Intenzita dopravy'!$G14&amp;'A2.1 Intenzita dopravy'!$E$35,$E$69:$E$136,0),MATCH(BB$37,$B$68:$L$68,1)+1)/INDEX($B$69:$L$136,MATCH('A2 Intenzita dopravy'!$F14&amp;'A2 Intenzita dopravy'!$G14&amp;'A2.1 Intenzita dopravy'!$E$35,$E$69:$E$136,0),MATCH(BB$37,$B$68:$L$68,1)))^(1/5)*BA46))),0)</f>
        <v>0</v>
      </c>
    </row>
    <row r="47" spans="2:54" x14ac:dyDescent="0.2">
      <c r="B47" s="5">
        <v>9</v>
      </c>
      <c r="C47" s="5" t="str">
        <f t="shared" ref="C47" si="21">C31</f>
        <v/>
      </c>
      <c r="D47" s="5" t="str">
        <f t="shared" si="13"/>
        <v/>
      </c>
      <c r="E47" s="30">
        <f>IFERROR(IF(E$37='A2 Intenzita dopravy'!$M$5,'A2 Intenzita dopravy'!$M15,IF(E$37&gt;=MAX($F$68:$L$68),D47/C47*D47,IF(E$37&lt;'A2 Intenzita dopravy'!$M$5,(INDEX($B$69:$L$136,MATCH('A2 Intenzita dopravy'!$F15&amp;'A2 Intenzita dopravy'!$G15&amp;'A2.1 Intenzita dopravy'!$E$35,$E$69:$E$136,0),MATCH(E$37,$B$68:$L$68,1))/INDEX($B$69:$L$136,MATCH('A2 Intenzita dopravy'!$F15&amp;'A2 Intenzita dopravy'!$G15&amp;'A2.1 Intenzita dopravy'!$E$35,$E$69:$E$136,0),MATCH(E$37,$B$68:$L$68,1)+1))^(1/5)*F47,(INDEX($B$69:$L$136,MATCH('A2 Intenzita dopravy'!$F15&amp;'A2 Intenzita dopravy'!$G15&amp;'A2.1 Intenzita dopravy'!$E$35,$E$69:$E$136,0),MATCH(E$37,$B$68:$L$68,1)+1)/INDEX($B$69:$L$136,MATCH('A2 Intenzita dopravy'!$F15&amp;'A2 Intenzita dopravy'!$G15&amp;'A2.1 Intenzita dopravy'!$E$35,$E$69:$E$136,0),MATCH(E$37,$B$68:$L$68,1)))^(1/5)*D47))),0)</f>
        <v>0</v>
      </c>
      <c r="F47" s="30">
        <f>IFERROR(IF(F$37='A2 Intenzita dopravy'!$M$5,'A2 Intenzita dopravy'!$M15,IF(F$37&gt;=MAX($F$68:$L$68),E47/D47*E47,IF(F$37&lt;'A2 Intenzita dopravy'!$M$5,(INDEX($B$69:$L$136,MATCH('A2 Intenzita dopravy'!$F15&amp;'A2 Intenzita dopravy'!$G15&amp;'A2.1 Intenzita dopravy'!$E$35,$E$69:$E$136,0),MATCH(F$37,$B$68:$L$68,1))/INDEX($B$69:$L$136,MATCH('A2 Intenzita dopravy'!$F15&amp;'A2 Intenzita dopravy'!$G15&amp;'A2.1 Intenzita dopravy'!$E$35,$E$69:$E$136,0),MATCH(F$37,$B$68:$L$68,1)+1))^(1/5)*G47,(INDEX($B$69:$L$136,MATCH('A2 Intenzita dopravy'!$F15&amp;'A2 Intenzita dopravy'!$G15&amp;'A2.1 Intenzita dopravy'!$E$35,$E$69:$E$136,0),MATCH(F$37,$B$68:$L$68,1)+1)/INDEX($B$69:$L$136,MATCH('A2 Intenzita dopravy'!$F15&amp;'A2 Intenzita dopravy'!$G15&amp;'A2.1 Intenzita dopravy'!$E$35,$E$69:$E$136,0),MATCH(F$37,$B$68:$L$68,1)))^(1/5)*E47))),0)</f>
        <v>0</v>
      </c>
      <c r="G47" s="30">
        <f>IFERROR(IF(G$37='A2 Intenzita dopravy'!$M$5,'A2 Intenzita dopravy'!$M15,IF(G$37&gt;=MAX($F$68:$L$68),F47/E47*F47,IF(G$37&lt;'A2 Intenzita dopravy'!$M$5,(INDEX($B$69:$L$136,MATCH('A2 Intenzita dopravy'!$F15&amp;'A2 Intenzita dopravy'!$G15&amp;'A2.1 Intenzita dopravy'!$E$35,$E$69:$E$136,0),MATCH(G$37,$B$68:$L$68,1))/INDEX($B$69:$L$136,MATCH('A2 Intenzita dopravy'!$F15&amp;'A2 Intenzita dopravy'!$G15&amp;'A2.1 Intenzita dopravy'!$E$35,$E$69:$E$136,0),MATCH(G$37,$B$68:$L$68,1)+1))^(1/5)*H47,(INDEX($B$69:$L$136,MATCH('A2 Intenzita dopravy'!$F15&amp;'A2 Intenzita dopravy'!$G15&amp;'A2.1 Intenzita dopravy'!$E$35,$E$69:$E$136,0),MATCH(G$37,$B$68:$L$68,1)+1)/INDEX($B$69:$L$136,MATCH('A2 Intenzita dopravy'!$F15&amp;'A2 Intenzita dopravy'!$G15&amp;'A2.1 Intenzita dopravy'!$E$35,$E$69:$E$136,0),MATCH(G$37,$B$68:$L$68,1)))^(1/5)*F47))),0)</f>
        <v>0</v>
      </c>
      <c r="H47" s="30">
        <f>IFERROR(IF(H$37='A2 Intenzita dopravy'!$M$5,'A2 Intenzita dopravy'!$M15,IF(H$37&gt;=MAX($F$68:$L$68),G47/F47*G47,IF(H$37&lt;'A2 Intenzita dopravy'!$M$5,(INDEX($B$69:$L$136,MATCH('A2 Intenzita dopravy'!$F15&amp;'A2 Intenzita dopravy'!$G15&amp;'A2.1 Intenzita dopravy'!$E$35,$E$69:$E$136,0),MATCH(H$37,$B$68:$L$68,1))/INDEX($B$69:$L$136,MATCH('A2 Intenzita dopravy'!$F15&amp;'A2 Intenzita dopravy'!$G15&amp;'A2.1 Intenzita dopravy'!$E$35,$E$69:$E$136,0),MATCH(H$37,$B$68:$L$68,1)+1))^(1/5)*I47,(INDEX($B$69:$L$136,MATCH('A2 Intenzita dopravy'!$F15&amp;'A2 Intenzita dopravy'!$G15&amp;'A2.1 Intenzita dopravy'!$E$35,$E$69:$E$136,0),MATCH(H$37,$B$68:$L$68,1)+1)/INDEX($B$69:$L$136,MATCH('A2 Intenzita dopravy'!$F15&amp;'A2 Intenzita dopravy'!$G15&amp;'A2.1 Intenzita dopravy'!$E$35,$E$69:$E$136,0),MATCH(H$37,$B$68:$L$68,1)))^(1/5)*G47))),0)</f>
        <v>0</v>
      </c>
      <c r="I47" s="30">
        <f>IFERROR(IF(I$37='A2 Intenzita dopravy'!$M$5,'A2 Intenzita dopravy'!$M15,IF(I$37&gt;=MAX($F$68:$L$68),H47/G47*H47,IF(I$37&lt;'A2 Intenzita dopravy'!$M$5,(INDEX($B$69:$L$136,MATCH('A2 Intenzita dopravy'!$F15&amp;'A2 Intenzita dopravy'!$G15&amp;'A2.1 Intenzita dopravy'!$E$35,$E$69:$E$136,0),MATCH(I$37,$B$68:$L$68,1))/INDEX($B$69:$L$136,MATCH('A2 Intenzita dopravy'!$F15&amp;'A2 Intenzita dopravy'!$G15&amp;'A2.1 Intenzita dopravy'!$E$35,$E$69:$E$136,0),MATCH(I$37,$B$68:$L$68,1)+1))^(1/5)*J47,(INDEX($B$69:$L$136,MATCH('A2 Intenzita dopravy'!$F15&amp;'A2 Intenzita dopravy'!$G15&amp;'A2.1 Intenzita dopravy'!$E$35,$E$69:$E$136,0),MATCH(I$37,$B$68:$L$68,1)+1)/INDEX($B$69:$L$136,MATCH('A2 Intenzita dopravy'!$F15&amp;'A2 Intenzita dopravy'!$G15&amp;'A2.1 Intenzita dopravy'!$E$35,$E$69:$E$136,0),MATCH(I$37,$B$68:$L$68,1)))^(1/5)*H47))),0)</f>
        <v>0</v>
      </c>
      <c r="J47" s="30">
        <f>IFERROR(IF(J$37='A2 Intenzita dopravy'!$M$5,'A2 Intenzita dopravy'!$M15,IF(J$37&gt;=MAX($F$68:$L$68),I47/H47*I47,IF(J$37&lt;'A2 Intenzita dopravy'!$M$5,(INDEX($B$69:$L$136,MATCH('A2 Intenzita dopravy'!$F15&amp;'A2 Intenzita dopravy'!$G15&amp;'A2.1 Intenzita dopravy'!$E$35,$E$69:$E$136,0),MATCH(J$37,$B$68:$L$68,1))/INDEX($B$69:$L$136,MATCH('A2 Intenzita dopravy'!$F15&amp;'A2 Intenzita dopravy'!$G15&amp;'A2.1 Intenzita dopravy'!$E$35,$E$69:$E$136,0),MATCH(J$37,$B$68:$L$68,1)+1))^(1/5)*K47,(INDEX($B$69:$L$136,MATCH('A2 Intenzita dopravy'!$F15&amp;'A2 Intenzita dopravy'!$G15&amp;'A2.1 Intenzita dopravy'!$E$35,$E$69:$E$136,0),MATCH(J$37,$B$68:$L$68,1)+1)/INDEX($B$69:$L$136,MATCH('A2 Intenzita dopravy'!$F15&amp;'A2 Intenzita dopravy'!$G15&amp;'A2.1 Intenzita dopravy'!$E$35,$E$69:$E$136,0),MATCH(J$37,$B$68:$L$68,1)))^(1/5)*I47))),0)</f>
        <v>0</v>
      </c>
      <c r="K47" s="30">
        <f>IFERROR(IF(K$37='A2 Intenzita dopravy'!$M$5,'A2 Intenzita dopravy'!$M15,IF(K$37&gt;=MAX($F$68:$L$68),J47/I47*J47,IF(K$37&lt;'A2 Intenzita dopravy'!$M$5,(INDEX($B$69:$L$136,MATCH('A2 Intenzita dopravy'!$F15&amp;'A2 Intenzita dopravy'!$G15&amp;'A2.1 Intenzita dopravy'!$E$35,$E$69:$E$136,0),MATCH(K$37,$B$68:$L$68,1))/INDEX($B$69:$L$136,MATCH('A2 Intenzita dopravy'!$F15&amp;'A2 Intenzita dopravy'!$G15&amp;'A2.1 Intenzita dopravy'!$E$35,$E$69:$E$136,0),MATCH(K$37,$B$68:$L$68,1)+1))^(1/5)*L47,(INDEX($B$69:$L$136,MATCH('A2 Intenzita dopravy'!$F15&amp;'A2 Intenzita dopravy'!$G15&amp;'A2.1 Intenzita dopravy'!$E$35,$E$69:$E$136,0),MATCH(K$37,$B$68:$L$68,1)+1)/INDEX($B$69:$L$136,MATCH('A2 Intenzita dopravy'!$F15&amp;'A2 Intenzita dopravy'!$G15&amp;'A2.1 Intenzita dopravy'!$E$35,$E$69:$E$136,0),MATCH(K$37,$B$68:$L$68,1)))^(1/5)*J47))),0)</f>
        <v>0</v>
      </c>
      <c r="L47" s="30">
        <f>IFERROR(IF(L$37='A2 Intenzita dopravy'!$M$5,'A2 Intenzita dopravy'!$M15,IF(L$37&gt;=MAX($F$68:$L$68),K47/J47*K47,IF(L$37&lt;'A2 Intenzita dopravy'!$M$5,(INDEX($B$69:$L$136,MATCH('A2 Intenzita dopravy'!$F15&amp;'A2 Intenzita dopravy'!$G15&amp;'A2.1 Intenzita dopravy'!$E$35,$E$69:$E$136,0),MATCH(L$37,$B$68:$L$68,1))/INDEX($B$69:$L$136,MATCH('A2 Intenzita dopravy'!$F15&amp;'A2 Intenzita dopravy'!$G15&amp;'A2.1 Intenzita dopravy'!$E$35,$E$69:$E$136,0),MATCH(L$37,$B$68:$L$68,1)+1))^(1/5)*M47,(INDEX($B$69:$L$136,MATCH('A2 Intenzita dopravy'!$F15&amp;'A2 Intenzita dopravy'!$G15&amp;'A2.1 Intenzita dopravy'!$E$35,$E$69:$E$136,0),MATCH(L$37,$B$68:$L$68,1)+1)/INDEX($B$69:$L$136,MATCH('A2 Intenzita dopravy'!$F15&amp;'A2 Intenzita dopravy'!$G15&amp;'A2.1 Intenzita dopravy'!$E$35,$E$69:$E$136,0),MATCH(L$37,$B$68:$L$68,1)))^(1/5)*K47))),0)</f>
        <v>0</v>
      </c>
      <c r="M47" s="30">
        <f>IFERROR(IF(M$37='A2 Intenzita dopravy'!$M$5,'A2 Intenzita dopravy'!$M15,IF(M$37&gt;=MAX($F$68:$L$68),L47/K47*L47,IF(M$37&lt;'A2 Intenzita dopravy'!$M$5,(INDEX($B$69:$L$136,MATCH('A2 Intenzita dopravy'!$F15&amp;'A2 Intenzita dopravy'!$G15&amp;'A2.1 Intenzita dopravy'!$E$35,$E$69:$E$136,0),MATCH(M$37,$B$68:$L$68,1))/INDEX($B$69:$L$136,MATCH('A2 Intenzita dopravy'!$F15&amp;'A2 Intenzita dopravy'!$G15&amp;'A2.1 Intenzita dopravy'!$E$35,$E$69:$E$136,0),MATCH(M$37,$B$68:$L$68,1)+1))^(1/5)*N47,(INDEX($B$69:$L$136,MATCH('A2 Intenzita dopravy'!$F15&amp;'A2 Intenzita dopravy'!$G15&amp;'A2.1 Intenzita dopravy'!$E$35,$E$69:$E$136,0),MATCH(M$37,$B$68:$L$68,1)+1)/INDEX($B$69:$L$136,MATCH('A2 Intenzita dopravy'!$F15&amp;'A2 Intenzita dopravy'!$G15&amp;'A2.1 Intenzita dopravy'!$E$35,$E$69:$E$136,0),MATCH(M$37,$B$68:$L$68,1)))^(1/5)*L47))),0)</f>
        <v>0</v>
      </c>
      <c r="N47" s="30">
        <f>IFERROR(IF(N$37='A2 Intenzita dopravy'!$M$5,'A2 Intenzita dopravy'!$M15,IF(N$37&gt;=MAX($F$68:$L$68),M47/L47*M47,IF(N$37&lt;'A2 Intenzita dopravy'!$M$5,(INDEX($B$69:$L$136,MATCH('A2 Intenzita dopravy'!$F15&amp;'A2 Intenzita dopravy'!$G15&amp;'A2.1 Intenzita dopravy'!$E$35,$E$69:$E$136,0),MATCH(N$37,$B$68:$L$68,1))/INDEX($B$69:$L$136,MATCH('A2 Intenzita dopravy'!$F15&amp;'A2 Intenzita dopravy'!$G15&amp;'A2.1 Intenzita dopravy'!$E$35,$E$69:$E$136,0),MATCH(N$37,$B$68:$L$68,1)+1))^(1/5)*O47,(INDEX($B$69:$L$136,MATCH('A2 Intenzita dopravy'!$F15&amp;'A2 Intenzita dopravy'!$G15&amp;'A2.1 Intenzita dopravy'!$E$35,$E$69:$E$136,0),MATCH(N$37,$B$68:$L$68,1)+1)/INDEX($B$69:$L$136,MATCH('A2 Intenzita dopravy'!$F15&amp;'A2 Intenzita dopravy'!$G15&amp;'A2.1 Intenzita dopravy'!$E$35,$E$69:$E$136,0),MATCH(N$37,$B$68:$L$68,1)))^(1/5)*M47))),0)</f>
        <v>0</v>
      </c>
      <c r="O47" s="30">
        <f>IFERROR(IF(O$37='A2 Intenzita dopravy'!$M$5,'A2 Intenzita dopravy'!$M15,IF(O$37&gt;=MAX($F$68:$L$68),N47/M47*N47,IF(O$37&lt;'A2 Intenzita dopravy'!$M$5,(INDEX($B$69:$L$136,MATCH('A2 Intenzita dopravy'!$F15&amp;'A2 Intenzita dopravy'!$G15&amp;'A2.1 Intenzita dopravy'!$E$35,$E$69:$E$136,0),MATCH(O$37,$B$68:$L$68,1))/INDEX($B$69:$L$136,MATCH('A2 Intenzita dopravy'!$F15&amp;'A2 Intenzita dopravy'!$G15&amp;'A2.1 Intenzita dopravy'!$E$35,$E$69:$E$136,0),MATCH(O$37,$B$68:$L$68,1)+1))^(1/5)*P47,(INDEX($B$69:$L$136,MATCH('A2 Intenzita dopravy'!$F15&amp;'A2 Intenzita dopravy'!$G15&amp;'A2.1 Intenzita dopravy'!$E$35,$E$69:$E$136,0),MATCH(O$37,$B$68:$L$68,1)+1)/INDEX($B$69:$L$136,MATCH('A2 Intenzita dopravy'!$F15&amp;'A2 Intenzita dopravy'!$G15&amp;'A2.1 Intenzita dopravy'!$E$35,$E$69:$E$136,0),MATCH(O$37,$B$68:$L$68,1)))^(1/5)*N47))),0)</f>
        <v>0</v>
      </c>
      <c r="P47" s="30">
        <f>IFERROR(IF(P$37='A2 Intenzita dopravy'!$M$5,'A2 Intenzita dopravy'!$M15,IF(P$37&gt;=MAX($F$68:$L$68),O47/N47*O47,IF(P$37&lt;'A2 Intenzita dopravy'!$M$5,(INDEX($B$69:$L$136,MATCH('A2 Intenzita dopravy'!$F15&amp;'A2 Intenzita dopravy'!$G15&amp;'A2.1 Intenzita dopravy'!$E$35,$E$69:$E$136,0),MATCH(P$37,$B$68:$L$68,1))/INDEX($B$69:$L$136,MATCH('A2 Intenzita dopravy'!$F15&amp;'A2 Intenzita dopravy'!$G15&amp;'A2.1 Intenzita dopravy'!$E$35,$E$69:$E$136,0),MATCH(P$37,$B$68:$L$68,1)+1))^(1/5)*Q47,(INDEX($B$69:$L$136,MATCH('A2 Intenzita dopravy'!$F15&amp;'A2 Intenzita dopravy'!$G15&amp;'A2.1 Intenzita dopravy'!$E$35,$E$69:$E$136,0),MATCH(P$37,$B$68:$L$68,1)+1)/INDEX($B$69:$L$136,MATCH('A2 Intenzita dopravy'!$F15&amp;'A2 Intenzita dopravy'!$G15&amp;'A2.1 Intenzita dopravy'!$E$35,$E$69:$E$136,0),MATCH(P$37,$B$68:$L$68,1)))^(1/5)*O47))),0)</f>
        <v>0</v>
      </c>
      <c r="Q47" s="30">
        <f>IFERROR(IF(Q$37='A2 Intenzita dopravy'!$M$5,'A2 Intenzita dopravy'!$M15,IF(Q$37&gt;=MAX($F$68:$L$68),P47/O47*P47,IF(Q$37&lt;'A2 Intenzita dopravy'!$M$5,(INDEX($B$69:$L$136,MATCH('A2 Intenzita dopravy'!$F15&amp;'A2 Intenzita dopravy'!$G15&amp;'A2.1 Intenzita dopravy'!$E$35,$E$69:$E$136,0),MATCH(Q$37,$B$68:$L$68,1))/INDEX($B$69:$L$136,MATCH('A2 Intenzita dopravy'!$F15&amp;'A2 Intenzita dopravy'!$G15&amp;'A2.1 Intenzita dopravy'!$E$35,$E$69:$E$136,0),MATCH(Q$37,$B$68:$L$68,1)+1))^(1/5)*R47,(INDEX($B$69:$L$136,MATCH('A2 Intenzita dopravy'!$F15&amp;'A2 Intenzita dopravy'!$G15&amp;'A2.1 Intenzita dopravy'!$E$35,$E$69:$E$136,0),MATCH(Q$37,$B$68:$L$68,1)+1)/INDEX($B$69:$L$136,MATCH('A2 Intenzita dopravy'!$F15&amp;'A2 Intenzita dopravy'!$G15&amp;'A2.1 Intenzita dopravy'!$E$35,$E$69:$E$136,0),MATCH(Q$37,$B$68:$L$68,1)))^(1/5)*P47))),0)</f>
        <v>0</v>
      </c>
      <c r="R47" s="30">
        <f>IFERROR(IF(R$37='A2 Intenzita dopravy'!$M$5,'A2 Intenzita dopravy'!$M15,IF(R$37&gt;=MAX($F$68:$L$68),Q47/P47*Q47,IF(R$37&lt;'A2 Intenzita dopravy'!$M$5,(INDEX($B$69:$L$136,MATCH('A2 Intenzita dopravy'!$F15&amp;'A2 Intenzita dopravy'!$G15&amp;'A2.1 Intenzita dopravy'!$E$35,$E$69:$E$136,0),MATCH(R$37,$B$68:$L$68,1))/INDEX($B$69:$L$136,MATCH('A2 Intenzita dopravy'!$F15&amp;'A2 Intenzita dopravy'!$G15&amp;'A2.1 Intenzita dopravy'!$E$35,$E$69:$E$136,0),MATCH(R$37,$B$68:$L$68,1)+1))^(1/5)*S47,(INDEX($B$69:$L$136,MATCH('A2 Intenzita dopravy'!$F15&amp;'A2 Intenzita dopravy'!$G15&amp;'A2.1 Intenzita dopravy'!$E$35,$E$69:$E$136,0),MATCH(R$37,$B$68:$L$68,1)+1)/INDEX($B$69:$L$136,MATCH('A2 Intenzita dopravy'!$F15&amp;'A2 Intenzita dopravy'!$G15&amp;'A2.1 Intenzita dopravy'!$E$35,$E$69:$E$136,0),MATCH(R$37,$B$68:$L$68,1)))^(1/5)*Q47))),0)</f>
        <v>0</v>
      </c>
      <c r="S47" s="30">
        <f>IFERROR(IF(S$37='A2 Intenzita dopravy'!$M$5,'A2 Intenzita dopravy'!$M15,IF(S$37&gt;=MAX($F$68:$L$68),R47/Q47*R47,IF(S$37&lt;'A2 Intenzita dopravy'!$M$5,(INDEX($B$69:$L$136,MATCH('A2 Intenzita dopravy'!$F15&amp;'A2 Intenzita dopravy'!$G15&amp;'A2.1 Intenzita dopravy'!$E$35,$E$69:$E$136,0),MATCH(S$37,$B$68:$L$68,1))/INDEX($B$69:$L$136,MATCH('A2 Intenzita dopravy'!$F15&amp;'A2 Intenzita dopravy'!$G15&amp;'A2.1 Intenzita dopravy'!$E$35,$E$69:$E$136,0),MATCH(S$37,$B$68:$L$68,1)+1))^(1/5)*T47,(INDEX($B$69:$L$136,MATCH('A2 Intenzita dopravy'!$F15&amp;'A2 Intenzita dopravy'!$G15&amp;'A2.1 Intenzita dopravy'!$E$35,$E$69:$E$136,0),MATCH(S$37,$B$68:$L$68,1)+1)/INDEX($B$69:$L$136,MATCH('A2 Intenzita dopravy'!$F15&amp;'A2 Intenzita dopravy'!$G15&amp;'A2.1 Intenzita dopravy'!$E$35,$E$69:$E$136,0),MATCH(S$37,$B$68:$L$68,1)))^(1/5)*R47))),0)</f>
        <v>0</v>
      </c>
      <c r="T47" s="30">
        <f>IFERROR(IF(T$37='A2 Intenzita dopravy'!$M$5,'A2 Intenzita dopravy'!$M15,IF(T$37&gt;=MAX($F$68:$L$68),S47/R47*S47,IF(T$37&lt;'A2 Intenzita dopravy'!$M$5,(INDEX($B$69:$L$136,MATCH('A2 Intenzita dopravy'!$F15&amp;'A2 Intenzita dopravy'!$G15&amp;'A2.1 Intenzita dopravy'!$E$35,$E$69:$E$136,0),MATCH(T$37,$B$68:$L$68,1))/INDEX($B$69:$L$136,MATCH('A2 Intenzita dopravy'!$F15&amp;'A2 Intenzita dopravy'!$G15&amp;'A2.1 Intenzita dopravy'!$E$35,$E$69:$E$136,0),MATCH(T$37,$B$68:$L$68,1)+1))^(1/5)*U47,(INDEX($B$69:$L$136,MATCH('A2 Intenzita dopravy'!$F15&amp;'A2 Intenzita dopravy'!$G15&amp;'A2.1 Intenzita dopravy'!$E$35,$E$69:$E$136,0),MATCH(T$37,$B$68:$L$68,1)+1)/INDEX($B$69:$L$136,MATCH('A2 Intenzita dopravy'!$F15&amp;'A2 Intenzita dopravy'!$G15&amp;'A2.1 Intenzita dopravy'!$E$35,$E$69:$E$136,0),MATCH(T$37,$B$68:$L$68,1)))^(1/5)*S47))),0)</f>
        <v>0</v>
      </c>
      <c r="U47" s="30">
        <f>IFERROR(IF(U$37='A2 Intenzita dopravy'!$M$5,'A2 Intenzita dopravy'!$M15,IF(U$37&gt;=MAX($F$68:$L$68),T47/S47*T47,IF(U$37&lt;'A2 Intenzita dopravy'!$M$5,(INDEX($B$69:$L$136,MATCH('A2 Intenzita dopravy'!$F15&amp;'A2 Intenzita dopravy'!$G15&amp;'A2.1 Intenzita dopravy'!$E$35,$E$69:$E$136,0),MATCH(U$37,$B$68:$L$68,1))/INDEX($B$69:$L$136,MATCH('A2 Intenzita dopravy'!$F15&amp;'A2 Intenzita dopravy'!$G15&amp;'A2.1 Intenzita dopravy'!$E$35,$E$69:$E$136,0),MATCH(U$37,$B$68:$L$68,1)+1))^(1/5)*V47,(INDEX($B$69:$L$136,MATCH('A2 Intenzita dopravy'!$F15&amp;'A2 Intenzita dopravy'!$G15&amp;'A2.1 Intenzita dopravy'!$E$35,$E$69:$E$136,0),MATCH(U$37,$B$68:$L$68,1)+1)/INDEX($B$69:$L$136,MATCH('A2 Intenzita dopravy'!$F15&amp;'A2 Intenzita dopravy'!$G15&amp;'A2.1 Intenzita dopravy'!$E$35,$E$69:$E$136,0),MATCH(U$37,$B$68:$L$68,1)))^(1/5)*T47))),0)</f>
        <v>0</v>
      </c>
      <c r="V47" s="30">
        <f>IFERROR(IF(V$37='A2 Intenzita dopravy'!$M$5,'A2 Intenzita dopravy'!$M15,IF(V$37&gt;=MAX($F$68:$L$68),U47/T47*U47,IF(V$37&lt;'A2 Intenzita dopravy'!$M$5,(INDEX($B$69:$L$136,MATCH('A2 Intenzita dopravy'!$F15&amp;'A2 Intenzita dopravy'!$G15&amp;'A2.1 Intenzita dopravy'!$E$35,$E$69:$E$136,0),MATCH(V$37,$B$68:$L$68,1))/INDEX($B$69:$L$136,MATCH('A2 Intenzita dopravy'!$F15&amp;'A2 Intenzita dopravy'!$G15&amp;'A2.1 Intenzita dopravy'!$E$35,$E$69:$E$136,0),MATCH(V$37,$B$68:$L$68,1)+1))^(1/5)*W47,(INDEX($B$69:$L$136,MATCH('A2 Intenzita dopravy'!$F15&amp;'A2 Intenzita dopravy'!$G15&amp;'A2.1 Intenzita dopravy'!$E$35,$E$69:$E$136,0),MATCH(V$37,$B$68:$L$68,1)+1)/INDEX($B$69:$L$136,MATCH('A2 Intenzita dopravy'!$F15&amp;'A2 Intenzita dopravy'!$G15&amp;'A2.1 Intenzita dopravy'!$E$35,$E$69:$E$136,0),MATCH(V$37,$B$68:$L$68,1)))^(1/5)*U47))),0)</f>
        <v>0</v>
      </c>
      <c r="W47" s="30">
        <f>IFERROR(IF(W$37='A2 Intenzita dopravy'!$M$5,'A2 Intenzita dopravy'!$M15,IF(W$37&gt;=MAX($F$68:$L$68),V47/U47*V47,IF(W$37&lt;'A2 Intenzita dopravy'!$M$5,(INDEX($B$69:$L$136,MATCH('A2 Intenzita dopravy'!$F15&amp;'A2 Intenzita dopravy'!$G15&amp;'A2.1 Intenzita dopravy'!$E$35,$E$69:$E$136,0),MATCH(W$37,$B$68:$L$68,1))/INDEX($B$69:$L$136,MATCH('A2 Intenzita dopravy'!$F15&amp;'A2 Intenzita dopravy'!$G15&amp;'A2.1 Intenzita dopravy'!$E$35,$E$69:$E$136,0),MATCH(W$37,$B$68:$L$68,1)+1))^(1/5)*X47,(INDEX($B$69:$L$136,MATCH('A2 Intenzita dopravy'!$F15&amp;'A2 Intenzita dopravy'!$G15&amp;'A2.1 Intenzita dopravy'!$E$35,$E$69:$E$136,0),MATCH(W$37,$B$68:$L$68,1)+1)/INDEX($B$69:$L$136,MATCH('A2 Intenzita dopravy'!$F15&amp;'A2 Intenzita dopravy'!$G15&amp;'A2.1 Intenzita dopravy'!$E$35,$E$69:$E$136,0),MATCH(W$37,$B$68:$L$68,1)))^(1/5)*V47))),0)</f>
        <v>0</v>
      </c>
      <c r="X47" s="30">
        <f>IFERROR(IF(X$37='A2 Intenzita dopravy'!$M$5,'A2 Intenzita dopravy'!$M15,IF(X$37&gt;=MAX($F$68:$L$68),W47/V47*W47,IF(X$37&lt;'A2 Intenzita dopravy'!$M$5,(INDEX($B$69:$L$136,MATCH('A2 Intenzita dopravy'!$F15&amp;'A2 Intenzita dopravy'!$G15&amp;'A2.1 Intenzita dopravy'!$E$35,$E$69:$E$136,0),MATCH(X$37,$B$68:$L$68,1))/INDEX($B$69:$L$136,MATCH('A2 Intenzita dopravy'!$F15&amp;'A2 Intenzita dopravy'!$G15&amp;'A2.1 Intenzita dopravy'!$E$35,$E$69:$E$136,0),MATCH(X$37,$B$68:$L$68,1)+1))^(1/5)*Y47,(INDEX($B$69:$L$136,MATCH('A2 Intenzita dopravy'!$F15&amp;'A2 Intenzita dopravy'!$G15&amp;'A2.1 Intenzita dopravy'!$E$35,$E$69:$E$136,0),MATCH(X$37,$B$68:$L$68,1)+1)/INDEX($B$69:$L$136,MATCH('A2 Intenzita dopravy'!$F15&amp;'A2 Intenzita dopravy'!$G15&amp;'A2.1 Intenzita dopravy'!$E$35,$E$69:$E$136,0),MATCH(X$37,$B$68:$L$68,1)))^(1/5)*W47))),0)</f>
        <v>0</v>
      </c>
      <c r="Y47" s="30">
        <f>IFERROR(IF(Y$37='A2 Intenzita dopravy'!$M$5,'A2 Intenzita dopravy'!$M15,IF(Y$37&gt;=MAX($F$68:$L$68),X47/W47*X47,IF(Y$37&lt;'A2 Intenzita dopravy'!$M$5,(INDEX($B$69:$L$136,MATCH('A2 Intenzita dopravy'!$F15&amp;'A2 Intenzita dopravy'!$G15&amp;'A2.1 Intenzita dopravy'!$E$35,$E$69:$E$136,0),MATCH(Y$37,$B$68:$L$68,1))/INDEX($B$69:$L$136,MATCH('A2 Intenzita dopravy'!$F15&amp;'A2 Intenzita dopravy'!$G15&amp;'A2.1 Intenzita dopravy'!$E$35,$E$69:$E$136,0),MATCH(Y$37,$B$68:$L$68,1)+1))^(1/5)*Z47,(INDEX($B$69:$L$136,MATCH('A2 Intenzita dopravy'!$F15&amp;'A2 Intenzita dopravy'!$G15&amp;'A2.1 Intenzita dopravy'!$E$35,$E$69:$E$136,0),MATCH(Y$37,$B$68:$L$68,1)+1)/INDEX($B$69:$L$136,MATCH('A2 Intenzita dopravy'!$F15&amp;'A2 Intenzita dopravy'!$G15&amp;'A2.1 Intenzita dopravy'!$E$35,$E$69:$E$136,0),MATCH(Y$37,$B$68:$L$68,1)))^(1/5)*X47))),0)</f>
        <v>0</v>
      </c>
      <c r="Z47" s="30">
        <f>IFERROR(IF(Z$37='A2 Intenzita dopravy'!$M$5,'A2 Intenzita dopravy'!$M15,IF(Z$37&gt;=MAX($F$68:$L$68),Y47/X47*Y47,IF(Z$37&lt;'A2 Intenzita dopravy'!$M$5,(INDEX($B$69:$L$136,MATCH('A2 Intenzita dopravy'!$F15&amp;'A2 Intenzita dopravy'!$G15&amp;'A2.1 Intenzita dopravy'!$E$35,$E$69:$E$136,0),MATCH(Z$37,$B$68:$L$68,1))/INDEX($B$69:$L$136,MATCH('A2 Intenzita dopravy'!$F15&amp;'A2 Intenzita dopravy'!$G15&amp;'A2.1 Intenzita dopravy'!$E$35,$E$69:$E$136,0),MATCH(Z$37,$B$68:$L$68,1)+1))^(1/5)*AA47,(INDEX($B$69:$L$136,MATCH('A2 Intenzita dopravy'!$F15&amp;'A2 Intenzita dopravy'!$G15&amp;'A2.1 Intenzita dopravy'!$E$35,$E$69:$E$136,0),MATCH(Z$37,$B$68:$L$68,1)+1)/INDEX($B$69:$L$136,MATCH('A2 Intenzita dopravy'!$F15&amp;'A2 Intenzita dopravy'!$G15&amp;'A2.1 Intenzita dopravy'!$E$35,$E$69:$E$136,0),MATCH(Z$37,$B$68:$L$68,1)))^(1/5)*Y47))),0)</f>
        <v>0</v>
      </c>
      <c r="AA47" s="30">
        <f>IFERROR(IF(AA$37='A2 Intenzita dopravy'!$M$5,'A2 Intenzita dopravy'!$M15,IF(AA$37&gt;=MAX($F$68:$L$68),Z47/Y47*Z47,IF(AA$37&lt;'A2 Intenzita dopravy'!$M$5,(INDEX($B$69:$L$136,MATCH('A2 Intenzita dopravy'!$F15&amp;'A2 Intenzita dopravy'!$G15&amp;'A2.1 Intenzita dopravy'!$E$35,$E$69:$E$136,0),MATCH(AA$37,$B$68:$L$68,1))/INDEX($B$69:$L$136,MATCH('A2 Intenzita dopravy'!$F15&amp;'A2 Intenzita dopravy'!$G15&amp;'A2.1 Intenzita dopravy'!$E$35,$E$69:$E$136,0),MATCH(AA$37,$B$68:$L$68,1)+1))^(1/5)*AB47,(INDEX($B$69:$L$136,MATCH('A2 Intenzita dopravy'!$F15&amp;'A2 Intenzita dopravy'!$G15&amp;'A2.1 Intenzita dopravy'!$E$35,$E$69:$E$136,0),MATCH(AA$37,$B$68:$L$68,1)+1)/INDEX($B$69:$L$136,MATCH('A2 Intenzita dopravy'!$F15&amp;'A2 Intenzita dopravy'!$G15&amp;'A2.1 Intenzita dopravy'!$E$35,$E$69:$E$136,0),MATCH(AA$37,$B$68:$L$68,1)))^(1/5)*Z47))),0)</f>
        <v>0</v>
      </c>
      <c r="AB47" s="30">
        <f>IFERROR(IF(AB$37='A2 Intenzita dopravy'!$M$5,'A2 Intenzita dopravy'!$M15,IF(AB$37&gt;=MAX($F$68:$L$68),AA47/Z47*AA47,IF(AB$37&lt;'A2 Intenzita dopravy'!$M$5,(INDEX($B$69:$L$136,MATCH('A2 Intenzita dopravy'!$F15&amp;'A2 Intenzita dopravy'!$G15&amp;'A2.1 Intenzita dopravy'!$E$35,$E$69:$E$136,0),MATCH(AB$37,$B$68:$L$68,1))/INDEX($B$69:$L$136,MATCH('A2 Intenzita dopravy'!$F15&amp;'A2 Intenzita dopravy'!$G15&amp;'A2.1 Intenzita dopravy'!$E$35,$E$69:$E$136,0),MATCH(AB$37,$B$68:$L$68,1)+1))^(1/5)*AC47,(INDEX($B$69:$L$136,MATCH('A2 Intenzita dopravy'!$F15&amp;'A2 Intenzita dopravy'!$G15&amp;'A2.1 Intenzita dopravy'!$E$35,$E$69:$E$136,0),MATCH(AB$37,$B$68:$L$68,1)+1)/INDEX($B$69:$L$136,MATCH('A2 Intenzita dopravy'!$F15&amp;'A2 Intenzita dopravy'!$G15&amp;'A2.1 Intenzita dopravy'!$E$35,$E$69:$E$136,0),MATCH(AB$37,$B$68:$L$68,1)))^(1/5)*AA47))),0)</f>
        <v>0</v>
      </c>
      <c r="AC47" s="30">
        <f>IFERROR(IF(AC$37='A2 Intenzita dopravy'!$M$5,'A2 Intenzita dopravy'!$M15,IF(AC$37&gt;=MAX($F$68:$L$68),AB47/AA47*AB47,IF(AC$37&lt;'A2 Intenzita dopravy'!$M$5,(INDEX($B$69:$L$136,MATCH('A2 Intenzita dopravy'!$F15&amp;'A2 Intenzita dopravy'!$G15&amp;'A2.1 Intenzita dopravy'!$E$35,$E$69:$E$136,0),MATCH(AC$37,$B$68:$L$68,1))/INDEX($B$69:$L$136,MATCH('A2 Intenzita dopravy'!$F15&amp;'A2 Intenzita dopravy'!$G15&amp;'A2.1 Intenzita dopravy'!$E$35,$E$69:$E$136,0),MATCH(AC$37,$B$68:$L$68,1)+1))^(1/5)*AD47,(INDEX($B$69:$L$136,MATCH('A2 Intenzita dopravy'!$F15&amp;'A2 Intenzita dopravy'!$G15&amp;'A2.1 Intenzita dopravy'!$E$35,$E$69:$E$136,0),MATCH(AC$37,$B$68:$L$68,1)+1)/INDEX($B$69:$L$136,MATCH('A2 Intenzita dopravy'!$F15&amp;'A2 Intenzita dopravy'!$G15&amp;'A2.1 Intenzita dopravy'!$E$35,$E$69:$E$136,0),MATCH(AC$37,$B$68:$L$68,1)))^(1/5)*AB47))),0)</f>
        <v>0</v>
      </c>
      <c r="AD47" s="30">
        <f>IFERROR(IF(AD$37='A2 Intenzita dopravy'!$M$5,'A2 Intenzita dopravy'!$M15,IF(AD$37&gt;=MAX($F$68:$L$68),AC47/AB47*AC47,IF(AD$37&lt;'A2 Intenzita dopravy'!$M$5,(INDEX($B$69:$L$136,MATCH('A2 Intenzita dopravy'!$F15&amp;'A2 Intenzita dopravy'!$G15&amp;'A2.1 Intenzita dopravy'!$E$35,$E$69:$E$136,0),MATCH(AD$37,$B$68:$L$68,1))/INDEX($B$69:$L$136,MATCH('A2 Intenzita dopravy'!$F15&amp;'A2 Intenzita dopravy'!$G15&amp;'A2.1 Intenzita dopravy'!$E$35,$E$69:$E$136,0),MATCH(AD$37,$B$68:$L$68,1)+1))^(1/5)*AE47,(INDEX($B$69:$L$136,MATCH('A2 Intenzita dopravy'!$F15&amp;'A2 Intenzita dopravy'!$G15&amp;'A2.1 Intenzita dopravy'!$E$35,$E$69:$E$136,0),MATCH(AD$37,$B$68:$L$68,1)+1)/INDEX($B$69:$L$136,MATCH('A2 Intenzita dopravy'!$F15&amp;'A2 Intenzita dopravy'!$G15&amp;'A2.1 Intenzita dopravy'!$E$35,$E$69:$E$136,0),MATCH(AD$37,$B$68:$L$68,1)))^(1/5)*AC47))),0)</f>
        <v>0</v>
      </c>
      <c r="AE47" s="30">
        <f>IFERROR(IF(AE$37='A2 Intenzita dopravy'!$M$5,'A2 Intenzita dopravy'!$M15,IF(AE$37&gt;=MAX($F$68:$L$68),AD47/AC47*AD47,IF(AE$37&lt;'A2 Intenzita dopravy'!$M$5,(INDEX($B$69:$L$136,MATCH('A2 Intenzita dopravy'!$F15&amp;'A2 Intenzita dopravy'!$G15&amp;'A2.1 Intenzita dopravy'!$E$35,$E$69:$E$136,0),MATCH(AE$37,$B$68:$L$68,1))/INDEX($B$69:$L$136,MATCH('A2 Intenzita dopravy'!$F15&amp;'A2 Intenzita dopravy'!$G15&amp;'A2.1 Intenzita dopravy'!$E$35,$E$69:$E$136,0),MATCH(AE$37,$B$68:$L$68,1)+1))^(1/5)*AF47,(INDEX($B$69:$L$136,MATCH('A2 Intenzita dopravy'!$F15&amp;'A2 Intenzita dopravy'!$G15&amp;'A2.1 Intenzita dopravy'!$E$35,$E$69:$E$136,0),MATCH(AE$37,$B$68:$L$68,1)+1)/INDEX($B$69:$L$136,MATCH('A2 Intenzita dopravy'!$F15&amp;'A2 Intenzita dopravy'!$G15&amp;'A2.1 Intenzita dopravy'!$E$35,$E$69:$E$136,0),MATCH(AE$37,$B$68:$L$68,1)))^(1/5)*AD47))),0)</f>
        <v>0</v>
      </c>
      <c r="AF47" s="30">
        <f>IFERROR(IF(AF$37='A2 Intenzita dopravy'!$M$5,'A2 Intenzita dopravy'!$M15,IF(AF$37&gt;=MAX($F$68:$L$68),AE47/AD47*AE47,IF(AF$37&lt;'A2 Intenzita dopravy'!$M$5,(INDEX($B$69:$L$136,MATCH('A2 Intenzita dopravy'!$F15&amp;'A2 Intenzita dopravy'!$G15&amp;'A2.1 Intenzita dopravy'!$E$35,$E$69:$E$136,0),MATCH(AF$37,$B$68:$L$68,1))/INDEX($B$69:$L$136,MATCH('A2 Intenzita dopravy'!$F15&amp;'A2 Intenzita dopravy'!$G15&amp;'A2.1 Intenzita dopravy'!$E$35,$E$69:$E$136,0),MATCH(AF$37,$B$68:$L$68,1)+1))^(1/5)*AG47,(INDEX($B$69:$L$136,MATCH('A2 Intenzita dopravy'!$F15&amp;'A2 Intenzita dopravy'!$G15&amp;'A2.1 Intenzita dopravy'!$E$35,$E$69:$E$136,0),MATCH(AF$37,$B$68:$L$68,1)+1)/INDEX($B$69:$L$136,MATCH('A2 Intenzita dopravy'!$F15&amp;'A2 Intenzita dopravy'!$G15&amp;'A2.1 Intenzita dopravy'!$E$35,$E$69:$E$136,0),MATCH(AF$37,$B$68:$L$68,1)))^(1/5)*AE47))),0)</f>
        <v>0</v>
      </c>
      <c r="AG47" s="30">
        <f>IFERROR(IF(AG$37='A2 Intenzita dopravy'!$M$5,'A2 Intenzita dopravy'!$M15,IF(AG$37&gt;=MAX($F$68:$L$68),AF47/AE47*AF47,IF(AG$37&lt;'A2 Intenzita dopravy'!$M$5,(INDEX($B$69:$L$136,MATCH('A2 Intenzita dopravy'!$F15&amp;'A2 Intenzita dopravy'!$G15&amp;'A2.1 Intenzita dopravy'!$E$35,$E$69:$E$136,0),MATCH(AG$37,$B$68:$L$68,1))/INDEX($B$69:$L$136,MATCH('A2 Intenzita dopravy'!$F15&amp;'A2 Intenzita dopravy'!$G15&amp;'A2.1 Intenzita dopravy'!$E$35,$E$69:$E$136,0),MATCH(AG$37,$B$68:$L$68,1)+1))^(1/5)*AH47,(INDEX($B$69:$L$136,MATCH('A2 Intenzita dopravy'!$F15&amp;'A2 Intenzita dopravy'!$G15&amp;'A2.1 Intenzita dopravy'!$E$35,$E$69:$E$136,0),MATCH(AG$37,$B$68:$L$68,1)+1)/INDEX($B$69:$L$136,MATCH('A2 Intenzita dopravy'!$F15&amp;'A2 Intenzita dopravy'!$G15&amp;'A2.1 Intenzita dopravy'!$E$35,$E$69:$E$136,0),MATCH(AG$37,$B$68:$L$68,1)))^(1/5)*AF47))),0)</f>
        <v>0</v>
      </c>
      <c r="AH47" s="30">
        <f>IFERROR(IF(AH$37='A2 Intenzita dopravy'!$M$5,'A2 Intenzita dopravy'!$M15,IF(AH$37&gt;=MAX($F$68:$L$68),AG47/AF47*AG47,IF(AH$37&lt;'A2 Intenzita dopravy'!$M$5,(INDEX($B$69:$L$136,MATCH('A2 Intenzita dopravy'!$F15&amp;'A2 Intenzita dopravy'!$G15&amp;'A2.1 Intenzita dopravy'!$E$35,$E$69:$E$136,0),MATCH(AH$37,$B$68:$L$68,1))/INDEX($B$69:$L$136,MATCH('A2 Intenzita dopravy'!$F15&amp;'A2 Intenzita dopravy'!$G15&amp;'A2.1 Intenzita dopravy'!$E$35,$E$69:$E$136,0),MATCH(AH$37,$B$68:$L$68,1)+1))^(1/5)*AI47,(INDEX($B$69:$L$136,MATCH('A2 Intenzita dopravy'!$F15&amp;'A2 Intenzita dopravy'!$G15&amp;'A2.1 Intenzita dopravy'!$E$35,$E$69:$E$136,0),MATCH(AH$37,$B$68:$L$68,1)+1)/INDEX($B$69:$L$136,MATCH('A2 Intenzita dopravy'!$F15&amp;'A2 Intenzita dopravy'!$G15&amp;'A2.1 Intenzita dopravy'!$E$35,$E$69:$E$136,0),MATCH(AH$37,$B$68:$L$68,1)))^(1/5)*AG47))),0)</f>
        <v>0</v>
      </c>
      <c r="AI47" s="30">
        <f>IFERROR(IF(AI$37='A2 Intenzita dopravy'!$M$5,'A2 Intenzita dopravy'!$M15,IF(AI$37&gt;=MAX($F$68:$L$68),AH47/AG47*AH47,IF(AI$37&lt;'A2 Intenzita dopravy'!$M$5,(INDEX($B$69:$L$136,MATCH('A2 Intenzita dopravy'!$F15&amp;'A2 Intenzita dopravy'!$G15&amp;'A2.1 Intenzita dopravy'!$E$35,$E$69:$E$136,0),MATCH(AI$37,$B$68:$L$68,1))/INDEX($B$69:$L$136,MATCH('A2 Intenzita dopravy'!$F15&amp;'A2 Intenzita dopravy'!$G15&amp;'A2.1 Intenzita dopravy'!$E$35,$E$69:$E$136,0),MATCH(AI$37,$B$68:$L$68,1)+1))^(1/5)*AJ47,(INDEX($B$69:$L$136,MATCH('A2 Intenzita dopravy'!$F15&amp;'A2 Intenzita dopravy'!$G15&amp;'A2.1 Intenzita dopravy'!$E$35,$E$69:$E$136,0),MATCH(AI$37,$B$68:$L$68,1)+1)/INDEX($B$69:$L$136,MATCH('A2 Intenzita dopravy'!$F15&amp;'A2 Intenzita dopravy'!$G15&amp;'A2.1 Intenzita dopravy'!$E$35,$E$69:$E$136,0),MATCH(AI$37,$B$68:$L$68,1)))^(1/5)*AH47))),0)</f>
        <v>0</v>
      </c>
      <c r="AJ47" s="30">
        <f>IFERROR(IF(AJ$37='A2 Intenzita dopravy'!$M$5,'A2 Intenzita dopravy'!$M15,IF(AJ$37&gt;=MAX($F$68:$L$68),AI47/AH47*AI47,IF(AJ$37&lt;'A2 Intenzita dopravy'!$M$5,(INDEX($B$69:$L$136,MATCH('A2 Intenzita dopravy'!$F15&amp;'A2 Intenzita dopravy'!$G15&amp;'A2.1 Intenzita dopravy'!$E$35,$E$69:$E$136,0),MATCH(AJ$37,$B$68:$L$68,1))/INDEX($B$69:$L$136,MATCH('A2 Intenzita dopravy'!$F15&amp;'A2 Intenzita dopravy'!$G15&amp;'A2.1 Intenzita dopravy'!$E$35,$E$69:$E$136,0),MATCH(AJ$37,$B$68:$L$68,1)+1))^(1/5)*AK47,(INDEX($B$69:$L$136,MATCH('A2 Intenzita dopravy'!$F15&amp;'A2 Intenzita dopravy'!$G15&amp;'A2.1 Intenzita dopravy'!$E$35,$E$69:$E$136,0),MATCH(AJ$37,$B$68:$L$68,1)+1)/INDEX($B$69:$L$136,MATCH('A2 Intenzita dopravy'!$F15&amp;'A2 Intenzita dopravy'!$G15&amp;'A2.1 Intenzita dopravy'!$E$35,$E$69:$E$136,0),MATCH(AJ$37,$B$68:$L$68,1)))^(1/5)*AI47))),0)</f>
        <v>0</v>
      </c>
      <c r="AK47" s="30">
        <f>IFERROR(IF(AK$37='A2 Intenzita dopravy'!$M$5,'A2 Intenzita dopravy'!$M15,IF(AK$37&gt;=MAX($F$68:$L$68),AJ47/AI47*AJ47,IF(AK$37&lt;'A2 Intenzita dopravy'!$M$5,(INDEX($B$69:$L$136,MATCH('A2 Intenzita dopravy'!$F15&amp;'A2 Intenzita dopravy'!$G15&amp;'A2.1 Intenzita dopravy'!$E$35,$E$69:$E$136,0),MATCH(AK$37,$B$68:$L$68,1))/INDEX($B$69:$L$136,MATCH('A2 Intenzita dopravy'!$F15&amp;'A2 Intenzita dopravy'!$G15&amp;'A2.1 Intenzita dopravy'!$E$35,$E$69:$E$136,0),MATCH(AK$37,$B$68:$L$68,1)+1))^(1/5)*AL47,(INDEX($B$69:$L$136,MATCH('A2 Intenzita dopravy'!$F15&amp;'A2 Intenzita dopravy'!$G15&amp;'A2.1 Intenzita dopravy'!$E$35,$E$69:$E$136,0),MATCH(AK$37,$B$68:$L$68,1)+1)/INDEX($B$69:$L$136,MATCH('A2 Intenzita dopravy'!$F15&amp;'A2 Intenzita dopravy'!$G15&amp;'A2.1 Intenzita dopravy'!$E$35,$E$69:$E$136,0),MATCH(AK$37,$B$68:$L$68,1)))^(1/5)*AJ47))),0)</f>
        <v>0</v>
      </c>
      <c r="AL47" s="30">
        <f>IFERROR(IF(AL$37='A2 Intenzita dopravy'!$M$5,'A2 Intenzita dopravy'!$M15,IF(AL$37&gt;=MAX($F$68:$L$68),AK47/AJ47*AK47,IF(AL$37&lt;'A2 Intenzita dopravy'!$M$5,(INDEX($B$69:$L$136,MATCH('A2 Intenzita dopravy'!$F15&amp;'A2 Intenzita dopravy'!$G15&amp;'A2.1 Intenzita dopravy'!$E$35,$E$69:$E$136,0),MATCH(AL$37,$B$68:$L$68,1))/INDEX($B$69:$L$136,MATCH('A2 Intenzita dopravy'!$F15&amp;'A2 Intenzita dopravy'!$G15&amp;'A2.1 Intenzita dopravy'!$E$35,$E$69:$E$136,0),MATCH(AL$37,$B$68:$L$68,1)+1))^(1/5)*AM47,(INDEX($B$69:$L$136,MATCH('A2 Intenzita dopravy'!$F15&amp;'A2 Intenzita dopravy'!$G15&amp;'A2.1 Intenzita dopravy'!$E$35,$E$69:$E$136,0),MATCH(AL$37,$B$68:$L$68,1)+1)/INDEX($B$69:$L$136,MATCH('A2 Intenzita dopravy'!$F15&amp;'A2 Intenzita dopravy'!$G15&amp;'A2.1 Intenzita dopravy'!$E$35,$E$69:$E$136,0),MATCH(AL$37,$B$68:$L$68,1)))^(1/5)*AK47))),0)</f>
        <v>0</v>
      </c>
      <c r="AM47" s="30">
        <f>IFERROR(IF(AM$37='A2 Intenzita dopravy'!$M$5,'A2 Intenzita dopravy'!$M15,IF(AM$37&gt;=MAX($F$68:$L$68),AL47/AK47*AL47,IF(AM$37&lt;'A2 Intenzita dopravy'!$M$5,(INDEX($B$69:$L$136,MATCH('A2 Intenzita dopravy'!$F15&amp;'A2 Intenzita dopravy'!$G15&amp;'A2.1 Intenzita dopravy'!$E$35,$E$69:$E$136,0),MATCH(AM$37,$B$68:$L$68,1))/INDEX($B$69:$L$136,MATCH('A2 Intenzita dopravy'!$F15&amp;'A2 Intenzita dopravy'!$G15&amp;'A2.1 Intenzita dopravy'!$E$35,$E$69:$E$136,0),MATCH(AM$37,$B$68:$L$68,1)+1))^(1/5)*AN47,(INDEX($B$69:$L$136,MATCH('A2 Intenzita dopravy'!$F15&amp;'A2 Intenzita dopravy'!$G15&amp;'A2.1 Intenzita dopravy'!$E$35,$E$69:$E$136,0),MATCH(AM$37,$B$68:$L$68,1)+1)/INDEX($B$69:$L$136,MATCH('A2 Intenzita dopravy'!$F15&amp;'A2 Intenzita dopravy'!$G15&amp;'A2.1 Intenzita dopravy'!$E$35,$E$69:$E$136,0),MATCH(AM$37,$B$68:$L$68,1)))^(1/5)*AL47))),0)</f>
        <v>0</v>
      </c>
      <c r="AN47" s="30">
        <f>IFERROR(IF(AN$37='A2 Intenzita dopravy'!$M$5,'A2 Intenzita dopravy'!$M15,IF(AN$37&gt;=MAX($F$68:$L$68),AM47/AL47*AM47,IF(AN$37&lt;'A2 Intenzita dopravy'!$M$5,(INDEX($B$69:$L$136,MATCH('A2 Intenzita dopravy'!$F15&amp;'A2 Intenzita dopravy'!$G15&amp;'A2.1 Intenzita dopravy'!$E$35,$E$69:$E$136,0),MATCH(AN$37,$B$68:$L$68,1))/INDEX($B$69:$L$136,MATCH('A2 Intenzita dopravy'!$F15&amp;'A2 Intenzita dopravy'!$G15&amp;'A2.1 Intenzita dopravy'!$E$35,$E$69:$E$136,0),MATCH(AN$37,$B$68:$L$68,1)+1))^(1/5)*AO47,(INDEX($B$69:$L$136,MATCH('A2 Intenzita dopravy'!$F15&amp;'A2 Intenzita dopravy'!$G15&amp;'A2.1 Intenzita dopravy'!$E$35,$E$69:$E$136,0),MATCH(AN$37,$B$68:$L$68,1)+1)/INDEX($B$69:$L$136,MATCH('A2 Intenzita dopravy'!$F15&amp;'A2 Intenzita dopravy'!$G15&amp;'A2.1 Intenzita dopravy'!$E$35,$E$69:$E$136,0),MATCH(AN$37,$B$68:$L$68,1)))^(1/5)*AM47))),0)</f>
        <v>0</v>
      </c>
      <c r="AO47" s="30">
        <f>IFERROR(IF(AO$37='A2 Intenzita dopravy'!$M$5,'A2 Intenzita dopravy'!$M15,IF(AO$37&gt;=MAX($F$68:$L$68),AN47/AM47*AN47,IF(AO$37&lt;'A2 Intenzita dopravy'!$M$5,(INDEX($B$69:$L$136,MATCH('A2 Intenzita dopravy'!$F15&amp;'A2 Intenzita dopravy'!$G15&amp;'A2.1 Intenzita dopravy'!$E$35,$E$69:$E$136,0),MATCH(AO$37,$B$68:$L$68,1))/INDEX($B$69:$L$136,MATCH('A2 Intenzita dopravy'!$F15&amp;'A2 Intenzita dopravy'!$G15&amp;'A2.1 Intenzita dopravy'!$E$35,$E$69:$E$136,0),MATCH(AO$37,$B$68:$L$68,1)+1))^(1/5)*AP47,(INDEX($B$69:$L$136,MATCH('A2 Intenzita dopravy'!$F15&amp;'A2 Intenzita dopravy'!$G15&amp;'A2.1 Intenzita dopravy'!$E$35,$E$69:$E$136,0),MATCH(AO$37,$B$68:$L$68,1)+1)/INDEX($B$69:$L$136,MATCH('A2 Intenzita dopravy'!$F15&amp;'A2 Intenzita dopravy'!$G15&amp;'A2.1 Intenzita dopravy'!$E$35,$E$69:$E$136,0),MATCH(AO$37,$B$68:$L$68,1)))^(1/5)*AN47))),0)</f>
        <v>0</v>
      </c>
      <c r="AP47" s="30">
        <f>IFERROR(IF(AP$37='A2 Intenzita dopravy'!$M$5,'A2 Intenzita dopravy'!$M15,IF(AP$37&gt;=MAX($F$68:$L$68),AO47/AN47*AO47,IF(AP$37&lt;'A2 Intenzita dopravy'!$M$5,(INDEX($B$69:$L$136,MATCH('A2 Intenzita dopravy'!$F15&amp;'A2 Intenzita dopravy'!$G15&amp;'A2.1 Intenzita dopravy'!$E$35,$E$69:$E$136,0),MATCH(AP$37,$B$68:$L$68,1))/INDEX($B$69:$L$136,MATCH('A2 Intenzita dopravy'!$F15&amp;'A2 Intenzita dopravy'!$G15&amp;'A2.1 Intenzita dopravy'!$E$35,$E$69:$E$136,0),MATCH(AP$37,$B$68:$L$68,1)+1))^(1/5)*AQ47,(INDEX($B$69:$L$136,MATCH('A2 Intenzita dopravy'!$F15&amp;'A2 Intenzita dopravy'!$G15&amp;'A2.1 Intenzita dopravy'!$E$35,$E$69:$E$136,0),MATCH(AP$37,$B$68:$L$68,1)+1)/INDEX($B$69:$L$136,MATCH('A2 Intenzita dopravy'!$F15&amp;'A2 Intenzita dopravy'!$G15&amp;'A2.1 Intenzita dopravy'!$E$35,$E$69:$E$136,0),MATCH(AP$37,$B$68:$L$68,1)))^(1/5)*AO47))),0)</f>
        <v>0</v>
      </c>
      <c r="AQ47" s="30">
        <f>IFERROR(IF(AQ$37='A2 Intenzita dopravy'!$M$5,'A2 Intenzita dopravy'!$M15,IF(AQ$37&gt;=MAX($F$68:$L$68),AP47/AO47*AP47,IF(AQ$37&lt;'A2 Intenzita dopravy'!$M$5,(INDEX($B$69:$L$136,MATCH('A2 Intenzita dopravy'!$F15&amp;'A2 Intenzita dopravy'!$G15&amp;'A2.1 Intenzita dopravy'!$E$35,$E$69:$E$136,0),MATCH(AQ$37,$B$68:$L$68,1))/INDEX($B$69:$L$136,MATCH('A2 Intenzita dopravy'!$F15&amp;'A2 Intenzita dopravy'!$G15&amp;'A2.1 Intenzita dopravy'!$E$35,$E$69:$E$136,0),MATCH(AQ$37,$B$68:$L$68,1)+1))^(1/5)*AR47,(INDEX($B$69:$L$136,MATCH('A2 Intenzita dopravy'!$F15&amp;'A2 Intenzita dopravy'!$G15&amp;'A2.1 Intenzita dopravy'!$E$35,$E$69:$E$136,0),MATCH(AQ$37,$B$68:$L$68,1)+1)/INDEX($B$69:$L$136,MATCH('A2 Intenzita dopravy'!$F15&amp;'A2 Intenzita dopravy'!$G15&amp;'A2.1 Intenzita dopravy'!$E$35,$E$69:$E$136,0),MATCH(AQ$37,$B$68:$L$68,1)))^(1/5)*AP47))),0)</f>
        <v>0</v>
      </c>
      <c r="AR47" s="30">
        <f>IFERROR(IF(AR$37='A2 Intenzita dopravy'!$M$5,'A2 Intenzita dopravy'!$M15,IF(AR$37&gt;=MAX($F$68:$L$68),AQ47/AP47*AQ47,IF(AR$37&lt;'A2 Intenzita dopravy'!$M$5,(INDEX($B$69:$L$136,MATCH('A2 Intenzita dopravy'!$F15&amp;'A2 Intenzita dopravy'!$G15&amp;'A2.1 Intenzita dopravy'!$E$35,$E$69:$E$136,0),MATCH(AR$37,$B$68:$L$68,1))/INDEX($B$69:$L$136,MATCH('A2 Intenzita dopravy'!$F15&amp;'A2 Intenzita dopravy'!$G15&amp;'A2.1 Intenzita dopravy'!$E$35,$E$69:$E$136,0),MATCH(AR$37,$B$68:$L$68,1)+1))^(1/5)*AS47,(INDEX($B$69:$L$136,MATCH('A2 Intenzita dopravy'!$F15&amp;'A2 Intenzita dopravy'!$G15&amp;'A2.1 Intenzita dopravy'!$E$35,$E$69:$E$136,0),MATCH(AR$37,$B$68:$L$68,1)+1)/INDEX($B$69:$L$136,MATCH('A2 Intenzita dopravy'!$F15&amp;'A2 Intenzita dopravy'!$G15&amp;'A2.1 Intenzita dopravy'!$E$35,$E$69:$E$136,0),MATCH(AR$37,$B$68:$L$68,1)))^(1/5)*AQ47))),0)</f>
        <v>0</v>
      </c>
      <c r="AS47" s="30">
        <f>IFERROR(IF(AS$37='A2 Intenzita dopravy'!$M$5,'A2 Intenzita dopravy'!$M15,IF(AS$37&gt;=MAX($F$68:$L$68),AR47/AQ47*AR47,IF(AS$37&lt;'A2 Intenzita dopravy'!$M$5,(INDEX($B$69:$L$136,MATCH('A2 Intenzita dopravy'!$F15&amp;'A2 Intenzita dopravy'!$G15&amp;'A2.1 Intenzita dopravy'!$E$35,$E$69:$E$136,0),MATCH(AS$37,$B$68:$L$68,1))/INDEX($B$69:$L$136,MATCH('A2 Intenzita dopravy'!$F15&amp;'A2 Intenzita dopravy'!$G15&amp;'A2.1 Intenzita dopravy'!$E$35,$E$69:$E$136,0),MATCH(AS$37,$B$68:$L$68,1)+1))^(1/5)*AT47,(INDEX($B$69:$L$136,MATCH('A2 Intenzita dopravy'!$F15&amp;'A2 Intenzita dopravy'!$G15&amp;'A2.1 Intenzita dopravy'!$E$35,$E$69:$E$136,0),MATCH(AS$37,$B$68:$L$68,1)+1)/INDEX($B$69:$L$136,MATCH('A2 Intenzita dopravy'!$F15&amp;'A2 Intenzita dopravy'!$G15&amp;'A2.1 Intenzita dopravy'!$E$35,$E$69:$E$136,0),MATCH(AS$37,$B$68:$L$68,1)))^(1/5)*AR47))),0)</f>
        <v>0</v>
      </c>
      <c r="AT47" s="30">
        <f>IFERROR(IF(AT$37='A2 Intenzita dopravy'!$M$5,'A2 Intenzita dopravy'!$M15,IF(AT$37&gt;=MAX($F$68:$L$68),AS47/AR47*AS47,IF(AT$37&lt;'A2 Intenzita dopravy'!$M$5,(INDEX($B$69:$L$136,MATCH('A2 Intenzita dopravy'!$F15&amp;'A2 Intenzita dopravy'!$G15&amp;'A2.1 Intenzita dopravy'!$E$35,$E$69:$E$136,0),MATCH(AT$37,$B$68:$L$68,1))/INDEX($B$69:$L$136,MATCH('A2 Intenzita dopravy'!$F15&amp;'A2 Intenzita dopravy'!$G15&amp;'A2.1 Intenzita dopravy'!$E$35,$E$69:$E$136,0),MATCH(AT$37,$B$68:$L$68,1)+1))^(1/5)*AU47,(INDEX($B$69:$L$136,MATCH('A2 Intenzita dopravy'!$F15&amp;'A2 Intenzita dopravy'!$G15&amp;'A2.1 Intenzita dopravy'!$E$35,$E$69:$E$136,0),MATCH(AT$37,$B$68:$L$68,1)+1)/INDEX($B$69:$L$136,MATCH('A2 Intenzita dopravy'!$F15&amp;'A2 Intenzita dopravy'!$G15&amp;'A2.1 Intenzita dopravy'!$E$35,$E$69:$E$136,0),MATCH(AT$37,$B$68:$L$68,1)))^(1/5)*AS47))),0)</f>
        <v>0</v>
      </c>
      <c r="AU47" s="30">
        <f>IFERROR(IF(AU$37='A2 Intenzita dopravy'!$M$5,'A2 Intenzita dopravy'!$M15,IF(AU$37&gt;=MAX($F$68:$L$68),AT47/AS47*AT47,IF(AU$37&lt;'A2 Intenzita dopravy'!$M$5,(INDEX($B$69:$L$136,MATCH('A2 Intenzita dopravy'!$F15&amp;'A2 Intenzita dopravy'!$G15&amp;'A2.1 Intenzita dopravy'!$E$35,$E$69:$E$136,0),MATCH(AU$37,$B$68:$L$68,1))/INDEX($B$69:$L$136,MATCH('A2 Intenzita dopravy'!$F15&amp;'A2 Intenzita dopravy'!$G15&amp;'A2.1 Intenzita dopravy'!$E$35,$E$69:$E$136,0),MATCH(AU$37,$B$68:$L$68,1)+1))^(1/5)*AV47,(INDEX($B$69:$L$136,MATCH('A2 Intenzita dopravy'!$F15&amp;'A2 Intenzita dopravy'!$G15&amp;'A2.1 Intenzita dopravy'!$E$35,$E$69:$E$136,0),MATCH(AU$37,$B$68:$L$68,1)+1)/INDEX($B$69:$L$136,MATCH('A2 Intenzita dopravy'!$F15&amp;'A2 Intenzita dopravy'!$G15&amp;'A2.1 Intenzita dopravy'!$E$35,$E$69:$E$136,0),MATCH(AU$37,$B$68:$L$68,1)))^(1/5)*AT47))),0)</f>
        <v>0</v>
      </c>
      <c r="AV47" s="30">
        <f>IFERROR(IF(AV$37='A2 Intenzita dopravy'!$M$5,'A2 Intenzita dopravy'!$M15,IF(AV$37&gt;=MAX($F$68:$L$68),AU47/AT47*AU47,IF(AV$37&lt;'A2 Intenzita dopravy'!$M$5,(INDEX($B$69:$L$136,MATCH('A2 Intenzita dopravy'!$F15&amp;'A2 Intenzita dopravy'!$G15&amp;'A2.1 Intenzita dopravy'!$E$35,$E$69:$E$136,0),MATCH(AV$37,$B$68:$L$68,1))/INDEX($B$69:$L$136,MATCH('A2 Intenzita dopravy'!$F15&amp;'A2 Intenzita dopravy'!$G15&amp;'A2.1 Intenzita dopravy'!$E$35,$E$69:$E$136,0),MATCH(AV$37,$B$68:$L$68,1)+1))^(1/5)*AW47,(INDEX($B$69:$L$136,MATCH('A2 Intenzita dopravy'!$F15&amp;'A2 Intenzita dopravy'!$G15&amp;'A2.1 Intenzita dopravy'!$E$35,$E$69:$E$136,0),MATCH(AV$37,$B$68:$L$68,1)+1)/INDEX($B$69:$L$136,MATCH('A2 Intenzita dopravy'!$F15&amp;'A2 Intenzita dopravy'!$G15&amp;'A2.1 Intenzita dopravy'!$E$35,$E$69:$E$136,0),MATCH(AV$37,$B$68:$L$68,1)))^(1/5)*AU47))),0)</f>
        <v>0</v>
      </c>
      <c r="AW47" s="30">
        <f>IFERROR(IF(AW$37='A2 Intenzita dopravy'!$M$5,'A2 Intenzita dopravy'!$M15,IF(AW$37&gt;=MAX($F$68:$L$68),AV47/AU47*AV47,IF(AW$37&lt;'A2 Intenzita dopravy'!$M$5,(INDEX($B$69:$L$136,MATCH('A2 Intenzita dopravy'!$F15&amp;'A2 Intenzita dopravy'!$G15&amp;'A2.1 Intenzita dopravy'!$E$35,$E$69:$E$136,0),MATCH(AW$37,$B$68:$L$68,1))/INDEX($B$69:$L$136,MATCH('A2 Intenzita dopravy'!$F15&amp;'A2 Intenzita dopravy'!$G15&amp;'A2.1 Intenzita dopravy'!$E$35,$E$69:$E$136,0),MATCH(AW$37,$B$68:$L$68,1)+1))^(1/5)*AX47,(INDEX($B$69:$L$136,MATCH('A2 Intenzita dopravy'!$F15&amp;'A2 Intenzita dopravy'!$G15&amp;'A2.1 Intenzita dopravy'!$E$35,$E$69:$E$136,0),MATCH(AW$37,$B$68:$L$68,1)+1)/INDEX($B$69:$L$136,MATCH('A2 Intenzita dopravy'!$F15&amp;'A2 Intenzita dopravy'!$G15&amp;'A2.1 Intenzita dopravy'!$E$35,$E$69:$E$136,0),MATCH(AW$37,$B$68:$L$68,1)))^(1/5)*AV47))),0)</f>
        <v>0</v>
      </c>
      <c r="AX47" s="30">
        <f>IFERROR(IF(AX$37='A2 Intenzita dopravy'!$M$5,'A2 Intenzita dopravy'!$M15,IF(AX$37&gt;=MAX($F$68:$L$68),AW47/AV47*AW47,IF(AX$37&lt;'A2 Intenzita dopravy'!$M$5,(INDEX($B$69:$L$136,MATCH('A2 Intenzita dopravy'!$F15&amp;'A2 Intenzita dopravy'!$G15&amp;'A2.1 Intenzita dopravy'!$E$35,$E$69:$E$136,0),MATCH(AX$37,$B$68:$L$68,1))/INDEX($B$69:$L$136,MATCH('A2 Intenzita dopravy'!$F15&amp;'A2 Intenzita dopravy'!$G15&amp;'A2.1 Intenzita dopravy'!$E$35,$E$69:$E$136,0),MATCH(AX$37,$B$68:$L$68,1)+1))^(1/5)*AY47,(INDEX($B$69:$L$136,MATCH('A2 Intenzita dopravy'!$F15&amp;'A2 Intenzita dopravy'!$G15&amp;'A2.1 Intenzita dopravy'!$E$35,$E$69:$E$136,0),MATCH(AX$37,$B$68:$L$68,1)+1)/INDEX($B$69:$L$136,MATCH('A2 Intenzita dopravy'!$F15&amp;'A2 Intenzita dopravy'!$G15&amp;'A2.1 Intenzita dopravy'!$E$35,$E$69:$E$136,0),MATCH(AX$37,$B$68:$L$68,1)))^(1/5)*AW47))),0)</f>
        <v>0</v>
      </c>
      <c r="AY47" s="30">
        <f>IFERROR(IF(AY$37='A2 Intenzita dopravy'!$M$5,'A2 Intenzita dopravy'!$M15,IF(AY$37&gt;=MAX($F$68:$L$68),AX47/AW47*AX47,IF(AY$37&lt;'A2 Intenzita dopravy'!$M$5,(INDEX($B$69:$L$136,MATCH('A2 Intenzita dopravy'!$F15&amp;'A2 Intenzita dopravy'!$G15&amp;'A2.1 Intenzita dopravy'!$E$35,$E$69:$E$136,0),MATCH(AY$37,$B$68:$L$68,1))/INDEX($B$69:$L$136,MATCH('A2 Intenzita dopravy'!$F15&amp;'A2 Intenzita dopravy'!$G15&amp;'A2.1 Intenzita dopravy'!$E$35,$E$69:$E$136,0),MATCH(AY$37,$B$68:$L$68,1)+1))^(1/5)*AZ47,(INDEX($B$69:$L$136,MATCH('A2 Intenzita dopravy'!$F15&amp;'A2 Intenzita dopravy'!$G15&amp;'A2.1 Intenzita dopravy'!$E$35,$E$69:$E$136,0),MATCH(AY$37,$B$68:$L$68,1)+1)/INDEX($B$69:$L$136,MATCH('A2 Intenzita dopravy'!$F15&amp;'A2 Intenzita dopravy'!$G15&amp;'A2.1 Intenzita dopravy'!$E$35,$E$69:$E$136,0),MATCH(AY$37,$B$68:$L$68,1)))^(1/5)*AX47))),0)</f>
        <v>0</v>
      </c>
      <c r="AZ47" s="30">
        <f>IFERROR(IF(AZ$37='A2 Intenzita dopravy'!$M$5,'A2 Intenzita dopravy'!$M15,IF(AZ$37&gt;=MAX($F$68:$L$68),AY47/AX47*AY47,IF(AZ$37&lt;'A2 Intenzita dopravy'!$M$5,(INDEX($B$69:$L$136,MATCH('A2 Intenzita dopravy'!$F15&amp;'A2 Intenzita dopravy'!$G15&amp;'A2.1 Intenzita dopravy'!$E$35,$E$69:$E$136,0),MATCH(AZ$37,$B$68:$L$68,1))/INDEX($B$69:$L$136,MATCH('A2 Intenzita dopravy'!$F15&amp;'A2 Intenzita dopravy'!$G15&amp;'A2.1 Intenzita dopravy'!$E$35,$E$69:$E$136,0),MATCH(AZ$37,$B$68:$L$68,1)+1))^(1/5)*BA47,(INDEX($B$69:$L$136,MATCH('A2 Intenzita dopravy'!$F15&amp;'A2 Intenzita dopravy'!$G15&amp;'A2.1 Intenzita dopravy'!$E$35,$E$69:$E$136,0),MATCH(AZ$37,$B$68:$L$68,1)+1)/INDEX($B$69:$L$136,MATCH('A2 Intenzita dopravy'!$F15&amp;'A2 Intenzita dopravy'!$G15&amp;'A2.1 Intenzita dopravy'!$E$35,$E$69:$E$136,0),MATCH(AZ$37,$B$68:$L$68,1)))^(1/5)*AY47))),0)</f>
        <v>0</v>
      </c>
      <c r="BA47" s="30">
        <f>IFERROR(IF(BA$37='A2 Intenzita dopravy'!$M$5,'A2 Intenzita dopravy'!$M15,IF(BA$37&gt;=MAX($F$68:$L$68),AZ47/AY47*AZ47,IF(BA$37&lt;'A2 Intenzita dopravy'!$M$5,(INDEX($B$69:$L$136,MATCH('A2 Intenzita dopravy'!$F15&amp;'A2 Intenzita dopravy'!$G15&amp;'A2.1 Intenzita dopravy'!$E$35,$E$69:$E$136,0),MATCH(BA$37,$B$68:$L$68,1))/INDEX($B$69:$L$136,MATCH('A2 Intenzita dopravy'!$F15&amp;'A2 Intenzita dopravy'!$G15&amp;'A2.1 Intenzita dopravy'!$E$35,$E$69:$E$136,0),MATCH(BA$37,$B$68:$L$68,1)+1))^(1/5)*BB47,(INDEX($B$69:$L$136,MATCH('A2 Intenzita dopravy'!$F15&amp;'A2 Intenzita dopravy'!$G15&amp;'A2.1 Intenzita dopravy'!$E$35,$E$69:$E$136,0),MATCH(BA$37,$B$68:$L$68,1)+1)/INDEX($B$69:$L$136,MATCH('A2 Intenzita dopravy'!$F15&amp;'A2 Intenzita dopravy'!$G15&amp;'A2.1 Intenzita dopravy'!$E$35,$E$69:$E$136,0),MATCH(BA$37,$B$68:$L$68,1)))^(1/5)*AZ47))),0)</f>
        <v>0</v>
      </c>
      <c r="BB47" s="30">
        <f>IFERROR(IF(BB$37='A2 Intenzita dopravy'!$M$5,'A2 Intenzita dopravy'!$M15,IF(BB$37&gt;=MAX($F$68:$L$68),BA47/AZ47*BA47,IF(BB$37&lt;'A2 Intenzita dopravy'!$M$5,(INDEX($B$69:$L$136,MATCH('A2 Intenzita dopravy'!$F15&amp;'A2 Intenzita dopravy'!$G15&amp;'A2.1 Intenzita dopravy'!$E$35,$E$69:$E$136,0),MATCH(BB$37,$B$68:$L$68,1))/INDEX($B$69:$L$136,MATCH('A2 Intenzita dopravy'!$F15&amp;'A2 Intenzita dopravy'!$G15&amp;'A2.1 Intenzita dopravy'!$E$35,$E$69:$E$136,0),MATCH(BB$37,$B$68:$L$68,1)+1))^(1/5)*BC47,(INDEX($B$69:$L$136,MATCH('A2 Intenzita dopravy'!$F15&amp;'A2 Intenzita dopravy'!$G15&amp;'A2.1 Intenzita dopravy'!$E$35,$E$69:$E$136,0),MATCH(BB$37,$B$68:$L$68,1)+1)/INDEX($B$69:$L$136,MATCH('A2 Intenzita dopravy'!$F15&amp;'A2 Intenzita dopravy'!$G15&amp;'A2.1 Intenzita dopravy'!$E$35,$E$69:$E$136,0),MATCH(BB$37,$B$68:$L$68,1)))^(1/5)*BA47))),0)</f>
        <v>0</v>
      </c>
    </row>
    <row r="48" spans="2:54" x14ac:dyDescent="0.2">
      <c r="B48" s="5">
        <v>10</v>
      </c>
      <c r="C48" s="5" t="str">
        <f t="shared" ref="C48" si="22">C32</f>
        <v/>
      </c>
      <c r="D48" s="5" t="str">
        <f t="shared" si="13"/>
        <v/>
      </c>
      <c r="E48" s="30">
        <f>IFERROR(IF(E$37='A2 Intenzita dopravy'!$M$5,'A2 Intenzita dopravy'!$M16,IF(E$37&gt;=MAX($F$68:$L$68),D48/C48*D48,IF(E$37&lt;'A2 Intenzita dopravy'!$M$5,(INDEX($B$69:$L$136,MATCH('A2 Intenzita dopravy'!$F16&amp;'A2 Intenzita dopravy'!$G16&amp;'A2.1 Intenzita dopravy'!$E$35,$E$69:$E$136,0),MATCH(E$37,$B$68:$L$68,1))/INDEX($B$69:$L$136,MATCH('A2 Intenzita dopravy'!$F16&amp;'A2 Intenzita dopravy'!$G16&amp;'A2.1 Intenzita dopravy'!$E$35,$E$69:$E$136,0),MATCH(E$37,$B$68:$L$68,1)+1))^(1/5)*F48,(INDEX($B$69:$L$136,MATCH('A2 Intenzita dopravy'!$F16&amp;'A2 Intenzita dopravy'!$G16&amp;'A2.1 Intenzita dopravy'!$E$35,$E$69:$E$136,0),MATCH(E$37,$B$68:$L$68,1)+1)/INDEX($B$69:$L$136,MATCH('A2 Intenzita dopravy'!$F16&amp;'A2 Intenzita dopravy'!$G16&amp;'A2.1 Intenzita dopravy'!$E$35,$E$69:$E$136,0),MATCH(E$37,$B$68:$L$68,1)))^(1/5)*D48))),0)</f>
        <v>0</v>
      </c>
      <c r="F48" s="30">
        <f>IFERROR(IF(F$37='A2 Intenzita dopravy'!$M$5,'A2 Intenzita dopravy'!$M16,IF(F$37&gt;=MAX($F$68:$L$68),E48/D48*E48,IF(F$37&lt;'A2 Intenzita dopravy'!$M$5,(INDEX($B$69:$L$136,MATCH('A2 Intenzita dopravy'!$F16&amp;'A2 Intenzita dopravy'!$G16&amp;'A2.1 Intenzita dopravy'!$E$35,$E$69:$E$136,0),MATCH(F$37,$B$68:$L$68,1))/INDEX($B$69:$L$136,MATCH('A2 Intenzita dopravy'!$F16&amp;'A2 Intenzita dopravy'!$G16&amp;'A2.1 Intenzita dopravy'!$E$35,$E$69:$E$136,0),MATCH(F$37,$B$68:$L$68,1)+1))^(1/5)*G48,(INDEX($B$69:$L$136,MATCH('A2 Intenzita dopravy'!$F16&amp;'A2 Intenzita dopravy'!$G16&amp;'A2.1 Intenzita dopravy'!$E$35,$E$69:$E$136,0),MATCH(F$37,$B$68:$L$68,1)+1)/INDEX($B$69:$L$136,MATCH('A2 Intenzita dopravy'!$F16&amp;'A2 Intenzita dopravy'!$G16&amp;'A2.1 Intenzita dopravy'!$E$35,$E$69:$E$136,0),MATCH(F$37,$B$68:$L$68,1)))^(1/5)*E48))),0)</f>
        <v>0</v>
      </c>
      <c r="G48" s="30">
        <f>IFERROR(IF(G$37='A2 Intenzita dopravy'!$M$5,'A2 Intenzita dopravy'!$M16,IF(G$37&gt;=MAX($F$68:$L$68),F48/E48*F48,IF(G$37&lt;'A2 Intenzita dopravy'!$M$5,(INDEX($B$69:$L$136,MATCH('A2 Intenzita dopravy'!$F16&amp;'A2 Intenzita dopravy'!$G16&amp;'A2.1 Intenzita dopravy'!$E$35,$E$69:$E$136,0),MATCH(G$37,$B$68:$L$68,1))/INDEX($B$69:$L$136,MATCH('A2 Intenzita dopravy'!$F16&amp;'A2 Intenzita dopravy'!$G16&amp;'A2.1 Intenzita dopravy'!$E$35,$E$69:$E$136,0),MATCH(G$37,$B$68:$L$68,1)+1))^(1/5)*H48,(INDEX($B$69:$L$136,MATCH('A2 Intenzita dopravy'!$F16&amp;'A2 Intenzita dopravy'!$G16&amp;'A2.1 Intenzita dopravy'!$E$35,$E$69:$E$136,0),MATCH(G$37,$B$68:$L$68,1)+1)/INDEX($B$69:$L$136,MATCH('A2 Intenzita dopravy'!$F16&amp;'A2 Intenzita dopravy'!$G16&amp;'A2.1 Intenzita dopravy'!$E$35,$E$69:$E$136,0),MATCH(G$37,$B$68:$L$68,1)))^(1/5)*F48))),0)</f>
        <v>0</v>
      </c>
      <c r="H48" s="30">
        <f>IFERROR(IF(H$37='A2 Intenzita dopravy'!$M$5,'A2 Intenzita dopravy'!$M16,IF(H$37&gt;=MAX($F$68:$L$68),G48/F48*G48,IF(H$37&lt;'A2 Intenzita dopravy'!$M$5,(INDEX($B$69:$L$136,MATCH('A2 Intenzita dopravy'!$F16&amp;'A2 Intenzita dopravy'!$G16&amp;'A2.1 Intenzita dopravy'!$E$35,$E$69:$E$136,0),MATCH(H$37,$B$68:$L$68,1))/INDEX($B$69:$L$136,MATCH('A2 Intenzita dopravy'!$F16&amp;'A2 Intenzita dopravy'!$G16&amp;'A2.1 Intenzita dopravy'!$E$35,$E$69:$E$136,0),MATCH(H$37,$B$68:$L$68,1)+1))^(1/5)*I48,(INDEX($B$69:$L$136,MATCH('A2 Intenzita dopravy'!$F16&amp;'A2 Intenzita dopravy'!$G16&amp;'A2.1 Intenzita dopravy'!$E$35,$E$69:$E$136,0),MATCH(H$37,$B$68:$L$68,1)+1)/INDEX($B$69:$L$136,MATCH('A2 Intenzita dopravy'!$F16&amp;'A2 Intenzita dopravy'!$G16&amp;'A2.1 Intenzita dopravy'!$E$35,$E$69:$E$136,0),MATCH(H$37,$B$68:$L$68,1)))^(1/5)*G48))),0)</f>
        <v>0</v>
      </c>
      <c r="I48" s="30">
        <f>IFERROR(IF(I$37='A2 Intenzita dopravy'!$M$5,'A2 Intenzita dopravy'!$M16,IF(I$37&gt;=MAX($F$68:$L$68),H48/G48*H48,IF(I$37&lt;'A2 Intenzita dopravy'!$M$5,(INDEX($B$69:$L$136,MATCH('A2 Intenzita dopravy'!$F16&amp;'A2 Intenzita dopravy'!$G16&amp;'A2.1 Intenzita dopravy'!$E$35,$E$69:$E$136,0),MATCH(I$37,$B$68:$L$68,1))/INDEX($B$69:$L$136,MATCH('A2 Intenzita dopravy'!$F16&amp;'A2 Intenzita dopravy'!$G16&amp;'A2.1 Intenzita dopravy'!$E$35,$E$69:$E$136,0),MATCH(I$37,$B$68:$L$68,1)+1))^(1/5)*J48,(INDEX($B$69:$L$136,MATCH('A2 Intenzita dopravy'!$F16&amp;'A2 Intenzita dopravy'!$G16&amp;'A2.1 Intenzita dopravy'!$E$35,$E$69:$E$136,0),MATCH(I$37,$B$68:$L$68,1)+1)/INDEX($B$69:$L$136,MATCH('A2 Intenzita dopravy'!$F16&amp;'A2 Intenzita dopravy'!$G16&amp;'A2.1 Intenzita dopravy'!$E$35,$E$69:$E$136,0),MATCH(I$37,$B$68:$L$68,1)))^(1/5)*H48))),0)</f>
        <v>0</v>
      </c>
      <c r="J48" s="30">
        <f>IFERROR(IF(J$37='A2 Intenzita dopravy'!$M$5,'A2 Intenzita dopravy'!$M16,IF(J$37&gt;=MAX($F$68:$L$68),I48/H48*I48,IF(J$37&lt;'A2 Intenzita dopravy'!$M$5,(INDEX($B$69:$L$136,MATCH('A2 Intenzita dopravy'!$F16&amp;'A2 Intenzita dopravy'!$G16&amp;'A2.1 Intenzita dopravy'!$E$35,$E$69:$E$136,0),MATCH(J$37,$B$68:$L$68,1))/INDEX($B$69:$L$136,MATCH('A2 Intenzita dopravy'!$F16&amp;'A2 Intenzita dopravy'!$G16&amp;'A2.1 Intenzita dopravy'!$E$35,$E$69:$E$136,0),MATCH(J$37,$B$68:$L$68,1)+1))^(1/5)*K48,(INDEX($B$69:$L$136,MATCH('A2 Intenzita dopravy'!$F16&amp;'A2 Intenzita dopravy'!$G16&amp;'A2.1 Intenzita dopravy'!$E$35,$E$69:$E$136,0),MATCH(J$37,$B$68:$L$68,1)+1)/INDEX($B$69:$L$136,MATCH('A2 Intenzita dopravy'!$F16&amp;'A2 Intenzita dopravy'!$G16&amp;'A2.1 Intenzita dopravy'!$E$35,$E$69:$E$136,0),MATCH(J$37,$B$68:$L$68,1)))^(1/5)*I48))),0)</f>
        <v>0</v>
      </c>
      <c r="K48" s="30">
        <f>IFERROR(IF(K$37='A2 Intenzita dopravy'!$M$5,'A2 Intenzita dopravy'!$M16,IF(K$37&gt;=MAX($F$68:$L$68),J48/I48*J48,IF(K$37&lt;'A2 Intenzita dopravy'!$M$5,(INDEX($B$69:$L$136,MATCH('A2 Intenzita dopravy'!$F16&amp;'A2 Intenzita dopravy'!$G16&amp;'A2.1 Intenzita dopravy'!$E$35,$E$69:$E$136,0),MATCH(K$37,$B$68:$L$68,1))/INDEX($B$69:$L$136,MATCH('A2 Intenzita dopravy'!$F16&amp;'A2 Intenzita dopravy'!$G16&amp;'A2.1 Intenzita dopravy'!$E$35,$E$69:$E$136,0),MATCH(K$37,$B$68:$L$68,1)+1))^(1/5)*L48,(INDEX($B$69:$L$136,MATCH('A2 Intenzita dopravy'!$F16&amp;'A2 Intenzita dopravy'!$G16&amp;'A2.1 Intenzita dopravy'!$E$35,$E$69:$E$136,0),MATCH(K$37,$B$68:$L$68,1)+1)/INDEX($B$69:$L$136,MATCH('A2 Intenzita dopravy'!$F16&amp;'A2 Intenzita dopravy'!$G16&amp;'A2.1 Intenzita dopravy'!$E$35,$E$69:$E$136,0),MATCH(K$37,$B$68:$L$68,1)))^(1/5)*J48))),0)</f>
        <v>0</v>
      </c>
      <c r="L48" s="30">
        <f>IFERROR(IF(L$37='A2 Intenzita dopravy'!$M$5,'A2 Intenzita dopravy'!$M16,IF(L$37&gt;=MAX($F$68:$L$68),K48/J48*K48,IF(L$37&lt;'A2 Intenzita dopravy'!$M$5,(INDEX($B$69:$L$136,MATCH('A2 Intenzita dopravy'!$F16&amp;'A2 Intenzita dopravy'!$G16&amp;'A2.1 Intenzita dopravy'!$E$35,$E$69:$E$136,0),MATCH(L$37,$B$68:$L$68,1))/INDEX($B$69:$L$136,MATCH('A2 Intenzita dopravy'!$F16&amp;'A2 Intenzita dopravy'!$G16&amp;'A2.1 Intenzita dopravy'!$E$35,$E$69:$E$136,0),MATCH(L$37,$B$68:$L$68,1)+1))^(1/5)*M48,(INDEX($B$69:$L$136,MATCH('A2 Intenzita dopravy'!$F16&amp;'A2 Intenzita dopravy'!$G16&amp;'A2.1 Intenzita dopravy'!$E$35,$E$69:$E$136,0),MATCH(L$37,$B$68:$L$68,1)+1)/INDEX($B$69:$L$136,MATCH('A2 Intenzita dopravy'!$F16&amp;'A2 Intenzita dopravy'!$G16&amp;'A2.1 Intenzita dopravy'!$E$35,$E$69:$E$136,0),MATCH(L$37,$B$68:$L$68,1)))^(1/5)*K48))),0)</f>
        <v>0</v>
      </c>
      <c r="M48" s="30">
        <f>IFERROR(IF(M$37='A2 Intenzita dopravy'!$M$5,'A2 Intenzita dopravy'!$M16,IF(M$37&gt;=MAX($F$68:$L$68),L48/K48*L48,IF(M$37&lt;'A2 Intenzita dopravy'!$M$5,(INDEX($B$69:$L$136,MATCH('A2 Intenzita dopravy'!$F16&amp;'A2 Intenzita dopravy'!$G16&amp;'A2.1 Intenzita dopravy'!$E$35,$E$69:$E$136,0),MATCH(M$37,$B$68:$L$68,1))/INDEX($B$69:$L$136,MATCH('A2 Intenzita dopravy'!$F16&amp;'A2 Intenzita dopravy'!$G16&amp;'A2.1 Intenzita dopravy'!$E$35,$E$69:$E$136,0),MATCH(M$37,$B$68:$L$68,1)+1))^(1/5)*N48,(INDEX($B$69:$L$136,MATCH('A2 Intenzita dopravy'!$F16&amp;'A2 Intenzita dopravy'!$G16&amp;'A2.1 Intenzita dopravy'!$E$35,$E$69:$E$136,0),MATCH(M$37,$B$68:$L$68,1)+1)/INDEX($B$69:$L$136,MATCH('A2 Intenzita dopravy'!$F16&amp;'A2 Intenzita dopravy'!$G16&amp;'A2.1 Intenzita dopravy'!$E$35,$E$69:$E$136,0),MATCH(M$37,$B$68:$L$68,1)))^(1/5)*L48))),0)</f>
        <v>0</v>
      </c>
      <c r="N48" s="30">
        <f>IFERROR(IF(N$37='A2 Intenzita dopravy'!$M$5,'A2 Intenzita dopravy'!$M16,IF(N$37&gt;=MAX($F$68:$L$68),M48/L48*M48,IF(N$37&lt;'A2 Intenzita dopravy'!$M$5,(INDEX($B$69:$L$136,MATCH('A2 Intenzita dopravy'!$F16&amp;'A2 Intenzita dopravy'!$G16&amp;'A2.1 Intenzita dopravy'!$E$35,$E$69:$E$136,0),MATCH(N$37,$B$68:$L$68,1))/INDEX($B$69:$L$136,MATCH('A2 Intenzita dopravy'!$F16&amp;'A2 Intenzita dopravy'!$G16&amp;'A2.1 Intenzita dopravy'!$E$35,$E$69:$E$136,0),MATCH(N$37,$B$68:$L$68,1)+1))^(1/5)*O48,(INDEX($B$69:$L$136,MATCH('A2 Intenzita dopravy'!$F16&amp;'A2 Intenzita dopravy'!$G16&amp;'A2.1 Intenzita dopravy'!$E$35,$E$69:$E$136,0),MATCH(N$37,$B$68:$L$68,1)+1)/INDEX($B$69:$L$136,MATCH('A2 Intenzita dopravy'!$F16&amp;'A2 Intenzita dopravy'!$G16&amp;'A2.1 Intenzita dopravy'!$E$35,$E$69:$E$136,0),MATCH(N$37,$B$68:$L$68,1)))^(1/5)*M48))),0)</f>
        <v>0</v>
      </c>
      <c r="O48" s="30">
        <f>IFERROR(IF(O$37='A2 Intenzita dopravy'!$M$5,'A2 Intenzita dopravy'!$M16,IF(O$37&gt;=MAX($F$68:$L$68),N48/M48*N48,IF(O$37&lt;'A2 Intenzita dopravy'!$M$5,(INDEX($B$69:$L$136,MATCH('A2 Intenzita dopravy'!$F16&amp;'A2 Intenzita dopravy'!$G16&amp;'A2.1 Intenzita dopravy'!$E$35,$E$69:$E$136,0),MATCH(O$37,$B$68:$L$68,1))/INDEX($B$69:$L$136,MATCH('A2 Intenzita dopravy'!$F16&amp;'A2 Intenzita dopravy'!$G16&amp;'A2.1 Intenzita dopravy'!$E$35,$E$69:$E$136,0),MATCH(O$37,$B$68:$L$68,1)+1))^(1/5)*P48,(INDEX($B$69:$L$136,MATCH('A2 Intenzita dopravy'!$F16&amp;'A2 Intenzita dopravy'!$G16&amp;'A2.1 Intenzita dopravy'!$E$35,$E$69:$E$136,0),MATCH(O$37,$B$68:$L$68,1)+1)/INDEX($B$69:$L$136,MATCH('A2 Intenzita dopravy'!$F16&amp;'A2 Intenzita dopravy'!$G16&amp;'A2.1 Intenzita dopravy'!$E$35,$E$69:$E$136,0),MATCH(O$37,$B$68:$L$68,1)))^(1/5)*N48))),0)</f>
        <v>0</v>
      </c>
      <c r="P48" s="30">
        <f>IFERROR(IF(P$37='A2 Intenzita dopravy'!$M$5,'A2 Intenzita dopravy'!$M16,IF(P$37&gt;=MAX($F$68:$L$68),O48/N48*O48,IF(P$37&lt;'A2 Intenzita dopravy'!$M$5,(INDEX($B$69:$L$136,MATCH('A2 Intenzita dopravy'!$F16&amp;'A2 Intenzita dopravy'!$G16&amp;'A2.1 Intenzita dopravy'!$E$35,$E$69:$E$136,0),MATCH(P$37,$B$68:$L$68,1))/INDEX($B$69:$L$136,MATCH('A2 Intenzita dopravy'!$F16&amp;'A2 Intenzita dopravy'!$G16&amp;'A2.1 Intenzita dopravy'!$E$35,$E$69:$E$136,0),MATCH(P$37,$B$68:$L$68,1)+1))^(1/5)*Q48,(INDEX($B$69:$L$136,MATCH('A2 Intenzita dopravy'!$F16&amp;'A2 Intenzita dopravy'!$G16&amp;'A2.1 Intenzita dopravy'!$E$35,$E$69:$E$136,0),MATCH(P$37,$B$68:$L$68,1)+1)/INDEX($B$69:$L$136,MATCH('A2 Intenzita dopravy'!$F16&amp;'A2 Intenzita dopravy'!$G16&amp;'A2.1 Intenzita dopravy'!$E$35,$E$69:$E$136,0),MATCH(P$37,$B$68:$L$68,1)))^(1/5)*O48))),0)</f>
        <v>0</v>
      </c>
      <c r="Q48" s="30">
        <f>IFERROR(IF(Q$37='A2 Intenzita dopravy'!$M$5,'A2 Intenzita dopravy'!$M16,IF(Q$37&gt;=MAX($F$68:$L$68),P48/O48*P48,IF(Q$37&lt;'A2 Intenzita dopravy'!$M$5,(INDEX($B$69:$L$136,MATCH('A2 Intenzita dopravy'!$F16&amp;'A2 Intenzita dopravy'!$G16&amp;'A2.1 Intenzita dopravy'!$E$35,$E$69:$E$136,0),MATCH(Q$37,$B$68:$L$68,1))/INDEX($B$69:$L$136,MATCH('A2 Intenzita dopravy'!$F16&amp;'A2 Intenzita dopravy'!$G16&amp;'A2.1 Intenzita dopravy'!$E$35,$E$69:$E$136,0),MATCH(Q$37,$B$68:$L$68,1)+1))^(1/5)*R48,(INDEX($B$69:$L$136,MATCH('A2 Intenzita dopravy'!$F16&amp;'A2 Intenzita dopravy'!$G16&amp;'A2.1 Intenzita dopravy'!$E$35,$E$69:$E$136,0),MATCH(Q$37,$B$68:$L$68,1)+1)/INDEX($B$69:$L$136,MATCH('A2 Intenzita dopravy'!$F16&amp;'A2 Intenzita dopravy'!$G16&amp;'A2.1 Intenzita dopravy'!$E$35,$E$69:$E$136,0),MATCH(Q$37,$B$68:$L$68,1)))^(1/5)*P48))),0)</f>
        <v>0</v>
      </c>
      <c r="R48" s="30">
        <f>IFERROR(IF(R$37='A2 Intenzita dopravy'!$M$5,'A2 Intenzita dopravy'!$M16,IF(R$37&gt;=MAX($F$68:$L$68),Q48/P48*Q48,IF(R$37&lt;'A2 Intenzita dopravy'!$M$5,(INDEX($B$69:$L$136,MATCH('A2 Intenzita dopravy'!$F16&amp;'A2 Intenzita dopravy'!$G16&amp;'A2.1 Intenzita dopravy'!$E$35,$E$69:$E$136,0),MATCH(R$37,$B$68:$L$68,1))/INDEX($B$69:$L$136,MATCH('A2 Intenzita dopravy'!$F16&amp;'A2 Intenzita dopravy'!$G16&amp;'A2.1 Intenzita dopravy'!$E$35,$E$69:$E$136,0),MATCH(R$37,$B$68:$L$68,1)+1))^(1/5)*S48,(INDEX($B$69:$L$136,MATCH('A2 Intenzita dopravy'!$F16&amp;'A2 Intenzita dopravy'!$G16&amp;'A2.1 Intenzita dopravy'!$E$35,$E$69:$E$136,0),MATCH(R$37,$B$68:$L$68,1)+1)/INDEX($B$69:$L$136,MATCH('A2 Intenzita dopravy'!$F16&amp;'A2 Intenzita dopravy'!$G16&amp;'A2.1 Intenzita dopravy'!$E$35,$E$69:$E$136,0),MATCH(R$37,$B$68:$L$68,1)))^(1/5)*Q48))),0)</f>
        <v>0</v>
      </c>
      <c r="S48" s="30">
        <f>IFERROR(IF(S$37='A2 Intenzita dopravy'!$M$5,'A2 Intenzita dopravy'!$M16,IF(S$37&gt;=MAX($F$68:$L$68),R48/Q48*R48,IF(S$37&lt;'A2 Intenzita dopravy'!$M$5,(INDEX($B$69:$L$136,MATCH('A2 Intenzita dopravy'!$F16&amp;'A2 Intenzita dopravy'!$G16&amp;'A2.1 Intenzita dopravy'!$E$35,$E$69:$E$136,0),MATCH(S$37,$B$68:$L$68,1))/INDEX($B$69:$L$136,MATCH('A2 Intenzita dopravy'!$F16&amp;'A2 Intenzita dopravy'!$G16&amp;'A2.1 Intenzita dopravy'!$E$35,$E$69:$E$136,0),MATCH(S$37,$B$68:$L$68,1)+1))^(1/5)*T48,(INDEX($B$69:$L$136,MATCH('A2 Intenzita dopravy'!$F16&amp;'A2 Intenzita dopravy'!$G16&amp;'A2.1 Intenzita dopravy'!$E$35,$E$69:$E$136,0),MATCH(S$37,$B$68:$L$68,1)+1)/INDEX($B$69:$L$136,MATCH('A2 Intenzita dopravy'!$F16&amp;'A2 Intenzita dopravy'!$G16&amp;'A2.1 Intenzita dopravy'!$E$35,$E$69:$E$136,0),MATCH(S$37,$B$68:$L$68,1)))^(1/5)*R48))),0)</f>
        <v>0</v>
      </c>
      <c r="T48" s="30">
        <f>IFERROR(IF(T$37='A2 Intenzita dopravy'!$M$5,'A2 Intenzita dopravy'!$M16,IF(T$37&gt;=MAX($F$68:$L$68),S48/R48*S48,IF(T$37&lt;'A2 Intenzita dopravy'!$M$5,(INDEX($B$69:$L$136,MATCH('A2 Intenzita dopravy'!$F16&amp;'A2 Intenzita dopravy'!$G16&amp;'A2.1 Intenzita dopravy'!$E$35,$E$69:$E$136,0),MATCH(T$37,$B$68:$L$68,1))/INDEX($B$69:$L$136,MATCH('A2 Intenzita dopravy'!$F16&amp;'A2 Intenzita dopravy'!$G16&amp;'A2.1 Intenzita dopravy'!$E$35,$E$69:$E$136,0),MATCH(T$37,$B$68:$L$68,1)+1))^(1/5)*U48,(INDEX($B$69:$L$136,MATCH('A2 Intenzita dopravy'!$F16&amp;'A2 Intenzita dopravy'!$G16&amp;'A2.1 Intenzita dopravy'!$E$35,$E$69:$E$136,0),MATCH(T$37,$B$68:$L$68,1)+1)/INDEX($B$69:$L$136,MATCH('A2 Intenzita dopravy'!$F16&amp;'A2 Intenzita dopravy'!$G16&amp;'A2.1 Intenzita dopravy'!$E$35,$E$69:$E$136,0),MATCH(T$37,$B$68:$L$68,1)))^(1/5)*S48))),0)</f>
        <v>0</v>
      </c>
      <c r="U48" s="30">
        <f>IFERROR(IF(U$37='A2 Intenzita dopravy'!$M$5,'A2 Intenzita dopravy'!$M16,IF(U$37&gt;=MAX($F$68:$L$68),T48/S48*T48,IF(U$37&lt;'A2 Intenzita dopravy'!$M$5,(INDEX($B$69:$L$136,MATCH('A2 Intenzita dopravy'!$F16&amp;'A2 Intenzita dopravy'!$G16&amp;'A2.1 Intenzita dopravy'!$E$35,$E$69:$E$136,0),MATCH(U$37,$B$68:$L$68,1))/INDEX($B$69:$L$136,MATCH('A2 Intenzita dopravy'!$F16&amp;'A2 Intenzita dopravy'!$G16&amp;'A2.1 Intenzita dopravy'!$E$35,$E$69:$E$136,0),MATCH(U$37,$B$68:$L$68,1)+1))^(1/5)*V48,(INDEX($B$69:$L$136,MATCH('A2 Intenzita dopravy'!$F16&amp;'A2 Intenzita dopravy'!$G16&amp;'A2.1 Intenzita dopravy'!$E$35,$E$69:$E$136,0),MATCH(U$37,$B$68:$L$68,1)+1)/INDEX($B$69:$L$136,MATCH('A2 Intenzita dopravy'!$F16&amp;'A2 Intenzita dopravy'!$G16&amp;'A2.1 Intenzita dopravy'!$E$35,$E$69:$E$136,0),MATCH(U$37,$B$68:$L$68,1)))^(1/5)*T48))),0)</f>
        <v>0</v>
      </c>
      <c r="V48" s="30">
        <f>IFERROR(IF(V$37='A2 Intenzita dopravy'!$M$5,'A2 Intenzita dopravy'!$M16,IF(V$37&gt;=MAX($F$68:$L$68),U48/T48*U48,IF(V$37&lt;'A2 Intenzita dopravy'!$M$5,(INDEX($B$69:$L$136,MATCH('A2 Intenzita dopravy'!$F16&amp;'A2 Intenzita dopravy'!$G16&amp;'A2.1 Intenzita dopravy'!$E$35,$E$69:$E$136,0),MATCH(V$37,$B$68:$L$68,1))/INDEX($B$69:$L$136,MATCH('A2 Intenzita dopravy'!$F16&amp;'A2 Intenzita dopravy'!$G16&amp;'A2.1 Intenzita dopravy'!$E$35,$E$69:$E$136,0),MATCH(V$37,$B$68:$L$68,1)+1))^(1/5)*W48,(INDEX($B$69:$L$136,MATCH('A2 Intenzita dopravy'!$F16&amp;'A2 Intenzita dopravy'!$G16&amp;'A2.1 Intenzita dopravy'!$E$35,$E$69:$E$136,0),MATCH(V$37,$B$68:$L$68,1)+1)/INDEX($B$69:$L$136,MATCH('A2 Intenzita dopravy'!$F16&amp;'A2 Intenzita dopravy'!$G16&amp;'A2.1 Intenzita dopravy'!$E$35,$E$69:$E$136,0),MATCH(V$37,$B$68:$L$68,1)))^(1/5)*U48))),0)</f>
        <v>0</v>
      </c>
      <c r="W48" s="30">
        <f>IFERROR(IF(W$37='A2 Intenzita dopravy'!$M$5,'A2 Intenzita dopravy'!$M16,IF(W$37&gt;=MAX($F$68:$L$68),V48/U48*V48,IF(W$37&lt;'A2 Intenzita dopravy'!$M$5,(INDEX($B$69:$L$136,MATCH('A2 Intenzita dopravy'!$F16&amp;'A2 Intenzita dopravy'!$G16&amp;'A2.1 Intenzita dopravy'!$E$35,$E$69:$E$136,0),MATCH(W$37,$B$68:$L$68,1))/INDEX($B$69:$L$136,MATCH('A2 Intenzita dopravy'!$F16&amp;'A2 Intenzita dopravy'!$G16&amp;'A2.1 Intenzita dopravy'!$E$35,$E$69:$E$136,0),MATCH(W$37,$B$68:$L$68,1)+1))^(1/5)*X48,(INDEX($B$69:$L$136,MATCH('A2 Intenzita dopravy'!$F16&amp;'A2 Intenzita dopravy'!$G16&amp;'A2.1 Intenzita dopravy'!$E$35,$E$69:$E$136,0),MATCH(W$37,$B$68:$L$68,1)+1)/INDEX($B$69:$L$136,MATCH('A2 Intenzita dopravy'!$F16&amp;'A2 Intenzita dopravy'!$G16&amp;'A2.1 Intenzita dopravy'!$E$35,$E$69:$E$136,0),MATCH(W$37,$B$68:$L$68,1)))^(1/5)*V48))),0)</f>
        <v>0</v>
      </c>
      <c r="X48" s="30">
        <f>IFERROR(IF(X$37='A2 Intenzita dopravy'!$M$5,'A2 Intenzita dopravy'!$M16,IF(X$37&gt;=MAX($F$68:$L$68),W48/V48*W48,IF(X$37&lt;'A2 Intenzita dopravy'!$M$5,(INDEX($B$69:$L$136,MATCH('A2 Intenzita dopravy'!$F16&amp;'A2 Intenzita dopravy'!$G16&amp;'A2.1 Intenzita dopravy'!$E$35,$E$69:$E$136,0),MATCH(X$37,$B$68:$L$68,1))/INDEX($B$69:$L$136,MATCH('A2 Intenzita dopravy'!$F16&amp;'A2 Intenzita dopravy'!$G16&amp;'A2.1 Intenzita dopravy'!$E$35,$E$69:$E$136,0),MATCH(X$37,$B$68:$L$68,1)+1))^(1/5)*Y48,(INDEX($B$69:$L$136,MATCH('A2 Intenzita dopravy'!$F16&amp;'A2 Intenzita dopravy'!$G16&amp;'A2.1 Intenzita dopravy'!$E$35,$E$69:$E$136,0),MATCH(X$37,$B$68:$L$68,1)+1)/INDEX($B$69:$L$136,MATCH('A2 Intenzita dopravy'!$F16&amp;'A2 Intenzita dopravy'!$G16&amp;'A2.1 Intenzita dopravy'!$E$35,$E$69:$E$136,0),MATCH(X$37,$B$68:$L$68,1)))^(1/5)*W48))),0)</f>
        <v>0</v>
      </c>
      <c r="Y48" s="30">
        <f>IFERROR(IF(Y$37='A2 Intenzita dopravy'!$M$5,'A2 Intenzita dopravy'!$M16,IF(Y$37&gt;=MAX($F$68:$L$68),X48/W48*X48,IF(Y$37&lt;'A2 Intenzita dopravy'!$M$5,(INDEX($B$69:$L$136,MATCH('A2 Intenzita dopravy'!$F16&amp;'A2 Intenzita dopravy'!$G16&amp;'A2.1 Intenzita dopravy'!$E$35,$E$69:$E$136,0),MATCH(Y$37,$B$68:$L$68,1))/INDEX($B$69:$L$136,MATCH('A2 Intenzita dopravy'!$F16&amp;'A2 Intenzita dopravy'!$G16&amp;'A2.1 Intenzita dopravy'!$E$35,$E$69:$E$136,0),MATCH(Y$37,$B$68:$L$68,1)+1))^(1/5)*Z48,(INDEX($B$69:$L$136,MATCH('A2 Intenzita dopravy'!$F16&amp;'A2 Intenzita dopravy'!$G16&amp;'A2.1 Intenzita dopravy'!$E$35,$E$69:$E$136,0),MATCH(Y$37,$B$68:$L$68,1)+1)/INDEX($B$69:$L$136,MATCH('A2 Intenzita dopravy'!$F16&amp;'A2 Intenzita dopravy'!$G16&amp;'A2.1 Intenzita dopravy'!$E$35,$E$69:$E$136,0),MATCH(Y$37,$B$68:$L$68,1)))^(1/5)*X48))),0)</f>
        <v>0</v>
      </c>
      <c r="Z48" s="30">
        <f>IFERROR(IF(Z$37='A2 Intenzita dopravy'!$M$5,'A2 Intenzita dopravy'!$M16,IF(Z$37&gt;=MAX($F$68:$L$68),Y48/X48*Y48,IF(Z$37&lt;'A2 Intenzita dopravy'!$M$5,(INDEX($B$69:$L$136,MATCH('A2 Intenzita dopravy'!$F16&amp;'A2 Intenzita dopravy'!$G16&amp;'A2.1 Intenzita dopravy'!$E$35,$E$69:$E$136,0),MATCH(Z$37,$B$68:$L$68,1))/INDEX($B$69:$L$136,MATCH('A2 Intenzita dopravy'!$F16&amp;'A2 Intenzita dopravy'!$G16&amp;'A2.1 Intenzita dopravy'!$E$35,$E$69:$E$136,0),MATCH(Z$37,$B$68:$L$68,1)+1))^(1/5)*AA48,(INDEX($B$69:$L$136,MATCH('A2 Intenzita dopravy'!$F16&amp;'A2 Intenzita dopravy'!$G16&amp;'A2.1 Intenzita dopravy'!$E$35,$E$69:$E$136,0),MATCH(Z$37,$B$68:$L$68,1)+1)/INDEX($B$69:$L$136,MATCH('A2 Intenzita dopravy'!$F16&amp;'A2 Intenzita dopravy'!$G16&amp;'A2.1 Intenzita dopravy'!$E$35,$E$69:$E$136,0),MATCH(Z$37,$B$68:$L$68,1)))^(1/5)*Y48))),0)</f>
        <v>0</v>
      </c>
      <c r="AA48" s="30">
        <f>IFERROR(IF(AA$37='A2 Intenzita dopravy'!$M$5,'A2 Intenzita dopravy'!$M16,IF(AA$37&gt;=MAX($F$68:$L$68),Z48/Y48*Z48,IF(AA$37&lt;'A2 Intenzita dopravy'!$M$5,(INDEX($B$69:$L$136,MATCH('A2 Intenzita dopravy'!$F16&amp;'A2 Intenzita dopravy'!$G16&amp;'A2.1 Intenzita dopravy'!$E$35,$E$69:$E$136,0),MATCH(AA$37,$B$68:$L$68,1))/INDEX($B$69:$L$136,MATCH('A2 Intenzita dopravy'!$F16&amp;'A2 Intenzita dopravy'!$G16&amp;'A2.1 Intenzita dopravy'!$E$35,$E$69:$E$136,0),MATCH(AA$37,$B$68:$L$68,1)+1))^(1/5)*AB48,(INDEX($B$69:$L$136,MATCH('A2 Intenzita dopravy'!$F16&amp;'A2 Intenzita dopravy'!$G16&amp;'A2.1 Intenzita dopravy'!$E$35,$E$69:$E$136,0),MATCH(AA$37,$B$68:$L$68,1)+1)/INDEX($B$69:$L$136,MATCH('A2 Intenzita dopravy'!$F16&amp;'A2 Intenzita dopravy'!$G16&amp;'A2.1 Intenzita dopravy'!$E$35,$E$69:$E$136,0),MATCH(AA$37,$B$68:$L$68,1)))^(1/5)*Z48))),0)</f>
        <v>0</v>
      </c>
      <c r="AB48" s="30">
        <f>IFERROR(IF(AB$37='A2 Intenzita dopravy'!$M$5,'A2 Intenzita dopravy'!$M16,IF(AB$37&gt;=MAX($F$68:$L$68),AA48/Z48*AA48,IF(AB$37&lt;'A2 Intenzita dopravy'!$M$5,(INDEX($B$69:$L$136,MATCH('A2 Intenzita dopravy'!$F16&amp;'A2 Intenzita dopravy'!$G16&amp;'A2.1 Intenzita dopravy'!$E$35,$E$69:$E$136,0),MATCH(AB$37,$B$68:$L$68,1))/INDEX($B$69:$L$136,MATCH('A2 Intenzita dopravy'!$F16&amp;'A2 Intenzita dopravy'!$G16&amp;'A2.1 Intenzita dopravy'!$E$35,$E$69:$E$136,0),MATCH(AB$37,$B$68:$L$68,1)+1))^(1/5)*AC48,(INDEX($B$69:$L$136,MATCH('A2 Intenzita dopravy'!$F16&amp;'A2 Intenzita dopravy'!$G16&amp;'A2.1 Intenzita dopravy'!$E$35,$E$69:$E$136,0),MATCH(AB$37,$B$68:$L$68,1)+1)/INDEX($B$69:$L$136,MATCH('A2 Intenzita dopravy'!$F16&amp;'A2 Intenzita dopravy'!$G16&amp;'A2.1 Intenzita dopravy'!$E$35,$E$69:$E$136,0),MATCH(AB$37,$B$68:$L$68,1)))^(1/5)*AA48))),0)</f>
        <v>0</v>
      </c>
      <c r="AC48" s="30">
        <f>IFERROR(IF(AC$37='A2 Intenzita dopravy'!$M$5,'A2 Intenzita dopravy'!$M16,IF(AC$37&gt;=MAX($F$68:$L$68),AB48/AA48*AB48,IF(AC$37&lt;'A2 Intenzita dopravy'!$M$5,(INDEX($B$69:$L$136,MATCH('A2 Intenzita dopravy'!$F16&amp;'A2 Intenzita dopravy'!$G16&amp;'A2.1 Intenzita dopravy'!$E$35,$E$69:$E$136,0),MATCH(AC$37,$B$68:$L$68,1))/INDEX($B$69:$L$136,MATCH('A2 Intenzita dopravy'!$F16&amp;'A2 Intenzita dopravy'!$G16&amp;'A2.1 Intenzita dopravy'!$E$35,$E$69:$E$136,0),MATCH(AC$37,$B$68:$L$68,1)+1))^(1/5)*AD48,(INDEX($B$69:$L$136,MATCH('A2 Intenzita dopravy'!$F16&amp;'A2 Intenzita dopravy'!$G16&amp;'A2.1 Intenzita dopravy'!$E$35,$E$69:$E$136,0),MATCH(AC$37,$B$68:$L$68,1)+1)/INDEX($B$69:$L$136,MATCH('A2 Intenzita dopravy'!$F16&amp;'A2 Intenzita dopravy'!$G16&amp;'A2.1 Intenzita dopravy'!$E$35,$E$69:$E$136,0),MATCH(AC$37,$B$68:$L$68,1)))^(1/5)*AB48))),0)</f>
        <v>0</v>
      </c>
      <c r="AD48" s="30">
        <f>IFERROR(IF(AD$37='A2 Intenzita dopravy'!$M$5,'A2 Intenzita dopravy'!$M16,IF(AD$37&gt;=MAX($F$68:$L$68),AC48/AB48*AC48,IF(AD$37&lt;'A2 Intenzita dopravy'!$M$5,(INDEX($B$69:$L$136,MATCH('A2 Intenzita dopravy'!$F16&amp;'A2 Intenzita dopravy'!$G16&amp;'A2.1 Intenzita dopravy'!$E$35,$E$69:$E$136,0),MATCH(AD$37,$B$68:$L$68,1))/INDEX($B$69:$L$136,MATCH('A2 Intenzita dopravy'!$F16&amp;'A2 Intenzita dopravy'!$G16&amp;'A2.1 Intenzita dopravy'!$E$35,$E$69:$E$136,0),MATCH(AD$37,$B$68:$L$68,1)+1))^(1/5)*AE48,(INDEX($B$69:$L$136,MATCH('A2 Intenzita dopravy'!$F16&amp;'A2 Intenzita dopravy'!$G16&amp;'A2.1 Intenzita dopravy'!$E$35,$E$69:$E$136,0),MATCH(AD$37,$B$68:$L$68,1)+1)/INDEX($B$69:$L$136,MATCH('A2 Intenzita dopravy'!$F16&amp;'A2 Intenzita dopravy'!$G16&amp;'A2.1 Intenzita dopravy'!$E$35,$E$69:$E$136,0),MATCH(AD$37,$B$68:$L$68,1)))^(1/5)*AC48))),0)</f>
        <v>0</v>
      </c>
      <c r="AE48" s="30">
        <f>IFERROR(IF(AE$37='A2 Intenzita dopravy'!$M$5,'A2 Intenzita dopravy'!$M16,IF(AE$37&gt;=MAX($F$68:$L$68),AD48/AC48*AD48,IF(AE$37&lt;'A2 Intenzita dopravy'!$M$5,(INDEX($B$69:$L$136,MATCH('A2 Intenzita dopravy'!$F16&amp;'A2 Intenzita dopravy'!$G16&amp;'A2.1 Intenzita dopravy'!$E$35,$E$69:$E$136,0),MATCH(AE$37,$B$68:$L$68,1))/INDEX($B$69:$L$136,MATCH('A2 Intenzita dopravy'!$F16&amp;'A2 Intenzita dopravy'!$G16&amp;'A2.1 Intenzita dopravy'!$E$35,$E$69:$E$136,0),MATCH(AE$37,$B$68:$L$68,1)+1))^(1/5)*AF48,(INDEX($B$69:$L$136,MATCH('A2 Intenzita dopravy'!$F16&amp;'A2 Intenzita dopravy'!$G16&amp;'A2.1 Intenzita dopravy'!$E$35,$E$69:$E$136,0),MATCH(AE$37,$B$68:$L$68,1)+1)/INDEX($B$69:$L$136,MATCH('A2 Intenzita dopravy'!$F16&amp;'A2 Intenzita dopravy'!$G16&amp;'A2.1 Intenzita dopravy'!$E$35,$E$69:$E$136,0),MATCH(AE$37,$B$68:$L$68,1)))^(1/5)*AD48))),0)</f>
        <v>0</v>
      </c>
      <c r="AF48" s="30">
        <f>IFERROR(IF(AF$37='A2 Intenzita dopravy'!$M$5,'A2 Intenzita dopravy'!$M16,IF(AF$37&gt;=MAX($F$68:$L$68),AE48/AD48*AE48,IF(AF$37&lt;'A2 Intenzita dopravy'!$M$5,(INDEX($B$69:$L$136,MATCH('A2 Intenzita dopravy'!$F16&amp;'A2 Intenzita dopravy'!$G16&amp;'A2.1 Intenzita dopravy'!$E$35,$E$69:$E$136,0),MATCH(AF$37,$B$68:$L$68,1))/INDEX($B$69:$L$136,MATCH('A2 Intenzita dopravy'!$F16&amp;'A2 Intenzita dopravy'!$G16&amp;'A2.1 Intenzita dopravy'!$E$35,$E$69:$E$136,0),MATCH(AF$37,$B$68:$L$68,1)+1))^(1/5)*AG48,(INDEX($B$69:$L$136,MATCH('A2 Intenzita dopravy'!$F16&amp;'A2 Intenzita dopravy'!$G16&amp;'A2.1 Intenzita dopravy'!$E$35,$E$69:$E$136,0),MATCH(AF$37,$B$68:$L$68,1)+1)/INDEX($B$69:$L$136,MATCH('A2 Intenzita dopravy'!$F16&amp;'A2 Intenzita dopravy'!$G16&amp;'A2.1 Intenzita dopravy'!$E$35,$E$69:$E$136,0),MATCH(AF$37,$B$68:$L$68,1)))^(1/5)*AE48))),0)</f>
        <v>0</v>
      </c>
      <c r="AG48" s="30">
        <f>IFERROR(IF(AG$37='A2 Intenzita dopravy'!$M$5,'A2 Intenzita dopravy'!$M16,IF(AG$37&gt;=MAX($F$68:$L$68),AF48/AE48*AF48,IF(AG$37&lt;'A2 Intenzita dopravy'!$M$5,(INDEX($B$69:$L$136,MATCH('A2 Intenzita dopravy'!$F16&amp;'A2 Intenzita dopravy'!$G16&amp;'A2.1 Intenzita dopravy'!$E$35,$E$69:$E$136,0),MATCH(AG$37,$B$68:$L$68,1))/INDEX($B$69:$L$136,MATCH('A2 Intenzita dopravy'!$F16&amp;'A2 Intenzita dopravy'!$G16&amp;'A2.1 Intenzita dopravy'!$E$35,$E$69:$E$136,0),MATCH(AG$37,$B$68:$L$68,1)+1))^(1/5)*AH48,(INDEX($B$69:$L$136,MATCH('A2 Intenzita dopravy'!$F16&amp;'A2 Intenzita dopravy'!$G16&amp;'A2.1 Intenzita dopravy'!$E$35,$E$69:$E$136,0),MATCH(AG$37,$B$68:$L$68,1)+1)/INDEX($B$69:$L$136,MATCH('A2 Intenzita dopravy'!$F16&amp;'A2 Intenzita dopravy'!$G16&amp;'A2.1 Intenzita dopravy'!$E$35,$E$69:$E$136,0),MATCH(AG$37,$B$68:$L$68,1)))^(1/5)*AF48))),0)</f>
        <v>0</v>
      </c>
      <c r="AH48" s="30">
        <f>IFERROR(IF(AH$37='A2 Intenzita dopravy'!$M$5,'A2 Intenzita dopravy'!$M16,IF(AH$37&gt;=MAX($F$68:$L$68),AG48/AF48*AG48,IF(AH$37&lt;'A2 Intenzita dopravy'!$M$5,(INDEX($B$69:$L$136,MATCH('A2 Intenzita dopravy'!$F16&amp;'A2 Intenzita dopravy'!$G16&amp;'A2.1 Intenzita dopravy'!$E$35,$E$69:$E$136,0),MATCH(AH$37,$B$68:$L$68,1))/INDEX($B$69:$L$136,MATCH('A2 Intenzita dopravy'!$F16&amp;'A2 Intenzita dopravy'!$G16&amp;'A2.1 Intenzita dopravy'!$E$35,$E$69:$E$136,0),MATCH(AH$37,$B$68:$L$68,1)+1))^(1/5)*AI48,(INDEX($B$69:$L$136,MATCH('A2 Intenzita dopravy'!$F16&amp;'A2 Intenzita dopravy'!$G16&amp;'A2.1 Intenzita dopravy'!$E$35,$E$69:$E$136,0),MATCH(AH$37,$B$68:$L$68,1)+1)/INDEX($B$69:$L$136,MATCH('A2 Intenzita dopravy'!$F16&amp;'A2 Intenzita dopravy'!$G16&amp;'A2.1 Intenzita dopravy'!$E$35,$E$69:$E$136,0),MATCH(AH$37,$B$68:$L$68,1)))^(1/5)*AG48))),0)</f>
        <v>0</v>
      </c>
      <c r="AI48" s="30">
        <f>IFERROR(IF(AI$37='A2 Intenzita dopravy'!$M$5,'A2 Intenzita dopravy'!$M16,IF(AI$37&gt;=MAX($F$68:$L$68),AH48/AG48*AH48,IF(AI$37&lt;'A2 Intenzita dopravy'!$M$5,(INDEX($B$69:$L$136,MATCH('A2 Intenzita dopravy'!$F16&amp;'A2 Intenzita dopravy'!$G16&amp;'A2.1 Intenzita dopravy'!$E$35,$E$69:$E$136,0),MATCH(AI$37,$B$68:$L$68,1))/INDEX($B$69:$L$136,MATCH('A2 Intenzita dopravy'!$F16&amp;'A2 Intenzita dopravy'!$G16&amp;'A2.1 Intenzita dopravy'!$E$35,$E$69:$E$136,0),MATCH(AI$37,$B$68:$L$68,1)+1))^(1/5)*AJ48,(INDEX($B$69:$L$136,MATCH('A2 Intenzita dopravy'!$F16&amp;'A2 Intenzita dopravy'!$G16&amp;'A2.1 Intenzita dopravy'!$E$35,$E$69:$E$136,0),MATCH(AI$37,$B$68:$L$68,1)+1)/INDEX($B$69:$L$136,MATCH('A2 Intenzita dopravy'!$F16&amp;'A2 Intenzita dopravy'!$G16&amp;'A2.1 Intenzita dopravy'!$E$35,$E$69:$E$136,0),MATCH(AI$37,$B$68:$L$68,1)))^(1/5)*AH48))),0)</f>
        <v>0</v>
      </c>
      <c r="AJ48" s="30">
        <f>IFERROR(IF(AJ$37='A2 Intenzita dopravy'!$M$5,'A2 Intenzita dopravy'!$M16,IF(AJ$37&gt;=MAX($F$68:$L$68),AI48/AH48*AI48,IF(AJ$37&lt;'A2 Intenzita dopravy'!$M$5,(INDEX($B$69:$L$136,MATCH('A2 Intenzita dopravy'!$F16&amp;'A2 Intenzita dopravy'!$G16&amp;'A2.1 Intenzita dopravy'!$E$35,$E$69:$E$136,0),MATCH(AJ$37,$B$68:$L$68,1))/INDEX($B$69:$L$136,MATCH('A2 Intenzita dopravy'!$F16&amp;'A2 Intenzita dopravy'!$G16&amp;'A2.1 Intenzita dopravy'!$E$35,$E$69:$E$136,0),MATCH(AJ$37,$B$68:$L$68,1)+1))^(1/5)*AK48,(INDEX($B$69:$L$136,MATCH('A2 Intenzita dopravy'!$F16&amp;'A2 Intenzita dopravy'!$G16&amp;'A2.1 Intenzita dopravy'!$E$35,$E$69:$E$136,0),MATCH(AJ$37,$B$68:$L$68,1)+1)/INDEX($B$69:$L$136,MATCH('A2 Intenzita dopravy'!$F16&amp;'A2 Intenzita dopravy'!$G16&amp;'A2.1 Intenzita dopravy'!$E$35,$E$69:$E$136,0),MATCH(AJ$37,$B$68:$L$68,1)))^(1/5)*AI48))),0)</f>
        <v>0</v>
      </c>
      <c r="AK48" s="30">
        <f>IFERROR(IF(AK$37='A2 Intenzita dopravy'!$M$5,'A2 Intenzita dopravy'!$M16,IF(AK$37&gt;=MAX($F$68:$L$68),AJ48/AI48*AJ48,IF(AK$37&lt;'A2 Intenzita dopravy'!$M$5,(INDEX($B$69:$L$136,MATCH('A2 Intenzita dopravy'!$F16&amp;'A2 Intenzita dopravy'!$G16&amp;'A2.1 Intenzita dopravy'!$E$35,$E$69:$E$136,0),MATCH(AK$37,$B$68:$L$68,1))/INDEX($B$69:$L$136,MATCH('A2 Intenzita dopravy'!$F16&amp;'A2 Intenzita dopravy'!$G16&amp;'A2.1 Intenzita dopravy'!$E$35,$E$69:$E$136,0),MATCH(AK$37,$B$68:$L$68,1)+1))^(1/5)*AL48,(INDEX($B$69:$L$136,MATCH('A2 Intenzita dopravy'!$F16&amp;'A2 Intenzita dopravy'!$G16&amp;'A2.1 Intenzita dopravy'!$E$35,$E$69:$E$136,0),MATCH(AK$37,$B$68:$L$68,1)+1)/INDEX($B$69:$L$136,MATCH('A2 Intenzita dopravy'!$F16&amp;'A2 Intenzita dopravy'!$G16&amp;'A2.1 Intenzita dopravy'!$E$35,$E$69:$E$136,0),MATCH(AK$37,$B$68:$L$68,1)))^(1/5)*AJ48))),0)</f>
        <v>0</v>
      </c>
      <c r="AL48" s="30">
        <f>IFERROR(IF(AL$37='A2 Intenzita dopravy'!$M$5,'A2 Intenzita dopravy'!$M16,IF(AL$37&gt;=MAX($F$68:$L$68),AK48/AJ48*AK48,IF(AL$37&lt;'A2 Intenzita dopravy'!$M$5,(INDEX($B$69:$L$136,MATCH('A2 Intenzita dopravy'!$F16&amp;'A2 Intenzita dopravy'!$G16&amp;'A2.1 Intenzita dopravy'!$E$35,$E$69:$E$136,0),MATCH(AL$37,$B$68:$L$68,1))/INDEX($B$69:$L$136,MATCH('A2 Intenzita dopravy'!$F16&amp;'A2 Intenzita dopravy'!$G16&amp;'A2.1 Intenzita dopravy'!$E$35,$E$69:$E$136,0),MATCH(AL$37,$B$68:$L$68,1)+1))^(1/5)*AM48,(INDEX($B$69:$L$136,MATCH('A2 Intenzita dopravy'!$F16&amp;'A2 Intenzita dopravy'!$G16&amp;'A2.1 Intenzita dopravy'!$E$35,$E$69:$E$136,0),MATCH(AL$37,$B$68:$L$68,1)+1)/INDEX($B$69:$L$136,MATCH('A2 Intenzita dopravy'!$F16&amp;'A2 Intenzita dopravy'!$G16&amp;'A2.1 Intenzita dopravy'!$E$35,$E$69:$E$136,0),MATCH(AL$37,$B$68:$L$68,1)))^(1/5)*AK48))),0)</f>
        <v>0</v>
      </c>
      <c r="AM48" s="30">
        <f>IFERROR(IF(AM$37='A2 Intenzita dopravy'!$M$5,'A2 Intenzita dopravy'!$M16,IF(AM$37&gt;=MAX($F$68:$L$68),AL48/AK48*AL48,IF(AM$37&lt;'A2 Intenzita dopravy'!$M$5,(INDEX($B$69:$L$136,MATCH('A2 Intenzita dopravy'!$F16&amp;'A2 Intenzita dopravy'!$G16&amp;'A2.1 Intenzita dopravy'!$E$35,$E$69:$E$136,0),MATCH(AM$37,$B$68:$L$68,1))/INDEX($B$69:$L$136,MATCH('A2 Intenzita dopravy'!$F16&amp;'A2 Intenzita dopravy'!$G16&amp;'A2.1 Intenzita dopravy'!$E$35,$E$69:$E$136,0),MATCH(AM$37,$B$68:$L$68,1)+1))^(1/5)*AN48,(INDEX($B$69:$L$136,MATCH('A2 Intenzita dopravy'!$F16&amp;'A2 Intenzita dopravy'!$G16&amp;'A2.1 Intenzita dopravy'!$E$35,$E$69:$E$136,0),MATCH(AM$37,$B$68:$L$68,1)+1)/INDEX($B$69:$L$136,MATCH('A2 Intenzita dopravy'!$F16&amp;'A2 Intenzita dopravy'!$G16&amp;'A2.1 Intenzita dopravy'!$E$35,$E$69:$E$136,0),MATCH(AM$37,$B$68:$L$68,1)))^(1/5)*AL48))),0)</f>
        <v>0</v>
      </c>
      <c r="AN48" s="30">
        <f>IFERROR(IF(AN$37='A2 Intenzita dopravy'!$M$5,'A2 Intenzita dopravy'!$M16,IF(AN$37&gt;=MAX($F$68:$L$68),AM48/AL48*AM48,IF(AN$37&lt;'A2 Intenzita dopravy'!$M$5,(INDEX($B$69:$L$136,MATCH('A2 Intenzita dopravy'!$F16&amp;'A2 Intenzita dopravy'!$G16&amp;'A2.1 Intenzita dopravy'!$E$35,$E$69:$E$136,0),MATCH(AN$37,$B$68:$L$68,1))/INDEX($B$69:$L$136,MATCH('A2 Intenzita dopravy'!$F16&amp;'A2 Intenzita dopravy'!$G16&amp;'A2.1 Intenzita dopravy'!$E$35,$E$69:$E$136,0),MATCH(AN$37,$B$68:$L$68,1)+1))^(1/5)*AO48,(INDEX($B$69:$L$136,MATCH('A2 Intenzita dopravy'!$F16&amp;'A2 Intenzita dopravy'!$G16&amp;'A2.1 Intenzita dopravy'!$E$35,$E$69:$E$136,0),MATCH(AN$37,$B$68:$L$68,1)+1)/INDEX($B$69:$L$136,MATCH('A2 Intenzita dopravy'!$F16&amp;'A2 Intenzita dopravy'!$G16&amp;'A2.1 Intenzita dopravy'!$E$35,$E$69:$E$136,0),MATCH(AN$37,$B$68:$L$68,1)))^(1/5)*AM48))),0)</f>
        <v>0</v>
      </c>
      <c r="AO48" s="30">
        <f>IFERROR(IF(AO$37='A2 Intenzita dopravy'!$M$5,'A2 Intenzita dopravy'!$M16,IF(AO$37&gt;=MAX($F$68:$L$68),AN48/AM48*AN48,IF(AO$37&lt;'A2 Intenzita dopravy'!$M$5,(INDEX($B$69:$L$136,MATCH('A2 Intenzita dopravy'!$F16&amp;'A2 Intenzita dopravy'!$G16&amp;'A2.1 Intenzita dopravy'!$E$35,$E$69:$E$136,0),MATCH(AO$37,$B$68:$L$68,1))/INDEX($B$69:$L$136,MATCH('A2 Intenzita dopravy'!$F16&amp;'A2 Intenzita dopravy'!$G16&amp;'A2.1 Intenzita dopravy'!$E$35,$E$69:$E$136,0),MATCH(AO$37,$B$68:$L$68,1)+1))^(1/5)*AP48,(INDEX($B$69:$L$136,MATCH('A2 Intenzita dopravy'!$F16&amp;'A2 Intenzita dopravy'!$G16&amp;'A2.1 Intenzita dopravy'!$E$35,$E$69:$E$136,0),MATCH(AO$37,$B$68:$L$68,1)+1)/INDEX($B$69:$L$136,MATCH('A2 Intenzita dopravy'!$F16&amp;'A2 Intenzita dopravy'!$G16&amp;'A2.1 Intenzita dopravy'!$E$35,$E$69:$E$136,0),MATCH(AO$37,$B$68:$L$68,1)))^(1/5)*AN48))),0)</f>
        <v>0</v>
      </c>
      <c r="AP48" s="30">
        <f>IFERROR(IF(AP$37='A2 Intenzita dopravy'!$M$5,'A2 Intenzita dopravy'!$M16,IF(AP$37&gt;=MAX($F$68:$L$68),AO48/AN48*AO48,IF(AP$37&lt;'A2 Intenzita dopravy'!$M$5,(INDEX($B$69:$L$136,MATCH('A2 Intenzita dopravy'!$F16&amp;'A2 Intenzita dopravy'!$G16&amp;'A2.1 Intenzita dopravy'!$E$35,$E$69:$E$136,0),MATCH(AP$37,$B$68:$L$68,1))/INDEX($B$69:$L$136,MATCH('A2 Intenzita dopravy'!$F16&amp;'A2 Intenzita dopravy'!$G16&amp;'A2.1 Intenzita dopravy'!$E$35,$E$69:$E$136,0),MATCH(AP$37,$B$68:$L$68,1)+1))^(1/5)*AQ48,(INDEX($B$69:$L$136,MATCH('A2 Intenzita dopravy'!$F16&amp;'A2 Intenzita dopravy'!$G16&amp;'A2.1 Intenzita dopravy'!$E$35,$E$69:$E$136,0),MATCH(AP$37,$B$68:$L$68,1)+1)/INDEX($B$69:$L$136,MATCH('A2 Intenzita dopravy'!$F16&amp;'A2 Intenzita dopravy'!$G16&amp;'A2.1 Intenzita dopravy'!$E$35,$E$69:$E$136,0),MATCH(AP$37,$B$68:$L$68,1)))^(1/5)*AO48))),0)</f>
        <v>0</v>
      </c>
      <c r="AQ48" s="30">
        <f>IFERROR(IF(AQ$37='A2 Intenzita dopravy'!$M$5,'A2 Intenzita dopravy'!$M16,IF(AQ$37&gt;=MAX($F$68:$L$68),AP48/AO48*AP48,IF(AQ$37&lt;'A2 Intenzita dopravy'!$M$5,(INDEX($B$69:$L$136,MATCH('A2 Intenzita dopravy'!$F16&amp;'A2 Intenzita dopravy'!$G16&amp;'A2.1 Intenzita dopravy'!$E$35,$E$69:$E$136,0),MATCH(AQ$37,$B$68:$L$68,1))/INDEX($B$69:$L$136,MATCH('A2 Intenzita dopravy'!$F16&amp;'A2 Intenzita dopravy'!$G16&amp;'A2.1 Intenzita dopravy'!$E$35,$E$69:$E$136,0),MATCH(AQ$37,$B$68:$L$68,1)+1))^(1/5)*AR48,(INDEX($B$69:$L$136,MATCH('A2 Intenzita dopravy'!$F16&amp;'A2 Intenzita dopravy'!$G16&amp;'A2.1 Intenzita dopravy'!$E$35,$E$69:$E$136,0),MATCH(AQ$37,$B$68:$L$68,1)+1)/INDEX($B$69:$L$136,MATCH('A2 Intenzita dopravy'!$F16&amp;'A2 Intenzita dopravy'!$G16&amp;'A2.1 Intenzita dopravy'!$E$35,$E$69:$E$136,0),MATCH(AQ$37,$B$68:$L$68,1)))^(1/5)*AP48))),0)</f>
        <v>0</v>
      </c>
      <c r="AR48" s="30">
        <f>IFERROR(IF(AR$37='A2 Intenzita dopravy'!$M$5,'A2 Intenzita dopravy'!$M16,IF(AR$37&gt;=MAX($F$68:$L$68),AQ48/AP48*AQ48,IF(AR$37&lt;'A2 Intenzita dopravy'!$M$5,(INDEX($B$69:$L$136,MATCH('A2 Intenzita dopravy'!$F16&amp;'A2 Intenzita dopravy'!$G16&amp;'A2.1 Intenzita dopravy'!$E$35,$E$69:$E$136,0),MATCH(AR$37,$B$68:$L$68,1))/INDEX($B$69:$L$136,MATCH('A2 Intenzita dopravy'!$F16&amp;'A2 Intenzita dopravy'!$G16&amp;'A2.1 Intenzita dopravy'!$E$35,$E$69:$E$136,0),MATCH(AR$37,$B$68:$L$68,1)+1))^(1/5)*AS48,(INDEX($B$69:$L$136,MATCH('A2 Intenzita dopravy'!$F16&amp;'A2 Intenzita dopravy'!$G16&amp;'A2.1 Intenzita dopravy'!$E$35,$E$69:$E$136,0),MATCH(AR$37,$B$68:$L$68,1)+1)/INDEX($B$69:$L$136,MATCH('A2 Intenzita dopravy'!$F16&amp;'A2 Intenzita dopravy'!$G16&amp;'A2.1 Intenzita dopravy'!$E$35,$E$69:$E$136,0),MATCH(AR$37,$B$68:$L$68,1)))^(1/5)*AQ48))),0)</f>
        <v>0</v>
      </c>
      <c r="AS48" s="30">
        <f>IFERROR(IF(AS$37='A2 Intenzita dopravy'!$M$5,'A2 Intenzita dopravy'!$M16,IF(AS$37&gt;=MAX($F$68:$L$68),AR48/AQ48*AR48,IF(AS$37&lt;'A2 Intenzita dopravy'!$M$5,(INDEX($B$69:$L$136,MATCH('A2 Intenzita dopravy'!$F16&amp;'A2 Intenzita dopravy'!$G16&amp;'A2.1 Intenzita dopravy'!$E$35,$E$69:$E$136,0),MATCH(AS$37,$B$68:$L$68,1))/INDEX($B$69:$L$136,MATCH('A2 Intenzita dopravy'!$F16&amp;'A2 Intenzita dopravy'!$G16&amp;'A2.1 Intenzita dopravy'!$E$35,$E$69:$E$136,0),MATCH(AS$37,$B$68:$L$68,1)+1))^(1/5)*AT48,(INDEX($B$69:$L$136,MATCH('A2 Intenzita dopravy'!$F16&amp;'A2 Intenzita dopravy'!$G16&amp;'A2.1 Intenzita dopravy'!$E$35,$E$69:$E$136,0),MATCH(AS$37,$B$68:$L$68,1)+1)/INDEX($B$69:$L$136,MATCH('A2 Intenzita dopravy'!$F16&amp;'A2 Intenzita dopravy'!$G16&amp;'A2.1 Intenzita dopravy'!$E$35,$E$69:$E$136,0),MATCH(AS$37,$B$68:$L$68,1)))^(1/5)*AR48))),0)</f>
        <v>0</v>
      </c>
      <c r="AT48" s="30">
        <f>IFERROR(IF(AT$37='A2 Intenzita dopravy'!$M$5,'A2 Intenzita dopravy'!$M16,IF(AT$37&gt;=MAX($F$68:$L$68),AS48/AR48*AS48,IF(AT$37&lt;'A2 Intenzita dopravy'!$M$5,(INDEX($B$69:$L$136,MATCH('A2 Intenzita dopravy'!$F16&amp;'A2 Intenzita dopravy'!$G16&amp;'A2.1 Intenzita dopravy'!$E$35,$E$69:$E$136,0),MATCH(AT$37,$B$68:$L$68,1))/INDEX($B$69:$L$136,MATCH('A2 Intenzita dopravy'!$F16&amp;'A2 Intenzita dopravy'!$G16&amp;'A2.1 Intenzita dopravy'!$E$35,$E$69:$E$136,0),MATCH(AT$37,$B$68:$L$68,1)+1))^(1/5)*AU48,(INDEX($B$69:$L$136,MATCH('A2 Intenzita dopravy'!$F16&amp;'A2 Intenzita dopravy'!$G16&amp;'A2.1 Intenzita dopravy'!$E$35,$E$69:$E$136,0),MATCH(AT$37,$B$68:$L$68,1)+1)/INDEX($B$69:$L$136,MATCH('A2 Intenzita dopravy'!$F16&amp;'A2 Intenzita dopravy'!$G16&amp;'A2.1 Intenzita dopravy'!$E$35,$E$69:$E$136,0),MATCH(AT$37,$B$68:$L$68,1)))^(1/5)*AS48))),0)</f>
        <v>0</v>
      </c>
      <c r="AU48" s="30">
        <f>IFERROR(IF(AU$37='A2 Intenzita dopravy'!$M$5,'A2 Intenzita dopravy'!$M16,IF(AU$37&gt;=MAX($F$68:$L$68),AT48/AS48*AT48,IF(AU$37&lt;'A2 Intenzita dopravy'!$M$5,(INDEX($B$69:$L$136,MATCH('A2 Intenzita dopravy'!$F16&amp;'A2 Intenzita dopravy'!$G16&amp;'A2.1 Intenzita dopravy'!$E$35,$E$69:$E$136,0),MATCH(AU$37,$B$68:$L$68,1))/INDEX($B$69:$L$136,MATCH('A2 Intenzita dopravy'!$F16&amp;'A2 Intenzita dopravy'!$G16&amp;'A2.1 Intenzita dopravy'!$E$35,$E$69:$E$136,0),MATCH(AU$37,$B$68:$L$68,1)+1))^(1/5)*AV48,(INDEX($B$69:$L$136,MATCH('A2 Intenzita dopravy'!$F16&amp;'A2 Intenzita dopravy'!$G16&amp;'A2.1 Intenzita dopravy'!$E$35,$E$69:$E$136,0),MATCH(AU$37,$B$68:$L$68,1)+1)/INDEX($B$69:$L$136,MATCH('A2 Intenzita dopravy'!$F16&amp;'A2 Intenzita dopravy'!$G16&amp;'A2.1 Intenzita dopravy'!$E$35,$E$69:$E$136,0),MATCH(AU$37,$B$68:$L$68,1)))^(1/5)*AT48))),0)</f>
        <v>0</v>
      </c>
      <c r="AV48" s="30">
        <f>IFERROR(IF(AV$37='A2 Intenzita dopravy'!$M$5,'A2 Intenzita dopravy'!$M16,IF(AV$37&gt;=MAX($F$68:$L$68),AU48/AT48*AU48,IF(AV$37&lt;'A2 Intenzita dopravy'!$M$5,(INDEX($B$69:$L$136,MATCH('A2 Intenzita dopravy'!$F16&amp;'A2 Intenzita dopravy'!$G16&amp;'A2.1 Intenzita dopravy'!$E$35,$E$69:$E$136,0),MATCH(AV$37,$B$68:$L$68,1))/INDEX($B$69:$L$136,MATCH('A2 Intenzita dopravy'!$F16&amp;'A2 Intenzita dopravy'!$G16&amp;'A2.1 Intenzita dopravy'!$E$35,$E$69:$E$136,0),MATCH(AV$37,$B$68:$L$68,1)+1))^(1/5)*AW48,(INDEX($B$69:$L$136,MATCH('A2 Intenzita dopravy'!$F16&amp;'A2 Intenzita dopravy'!$G16&amp;'A2.1 Intenzita dopravy'!$E$35,$E$69:$E$136,0),MATCH(AV$37,$B$68:$L$68,1)+1)/INDEX($B$69:$L$136,MATCH('A2 Intenzita dopravy'!$F16&amp;'A2 Intenzita dopravy'!$G16&amp;'A2.1 Intenzita dopravy'!$E$35,$E$69:$E$136,0),MATCH(AV$37,$B$68:$L$68,1)))^(1/5)*AU48))),0)</f>
        <v>0</v>
      </c>
      <c r="AW48" s="30">
        <f>IFERROR(IF(AW$37='A2 Intenzita dopravy'!$M$5,'A2 Intenzita dopravy'!$M16,IF(AW$37&gt;=MAX($F$68:$L$68),AV48/AU48*AV48,IF(AW$37&lt;'A2 Intenzita dopravy'!$M$5,(INDEX($B$69:$L$136,MATCH('A2 Intenzita dopravy'!$F16&amp;'A2 Intenzita dopravy'!$G16&amp;'A2.1 Intenzita dopravy'!$E$35,$E$69:$E$136,0),MATCH(AW$37,$B$68:$L$68,1))/INDEX($B$69:$L$136,MATCH('A2 Intenzita dopravy'!$F16&amp;'A2 Intenzita dopravy'!$G16&amp;'A2.1 Intenzita dopravy'!$E$35,$E$69:$E$136,0),MATCH(AW$37,$B$68:$L$68,1)+1))^(1/5)*AX48,(INDEX($B$69:$L$136,MATCH('A2 Intenzita dopravy'!$F16&amp;'A2 Intenzita dopravy'!$G16&amp;'A2.1 Intenzita dopravy'!$E$35,$E$69:$E$136,0),MATCH(AW$37,$B$68:$L$68,1)+1)/INDEX($B$69:$L$136,MATCH('A2 Intenzita dopravy'!$F16&amp;'A2 Intenzita dopravy'!$G16&amp;'A2.1 Intenzita dopravy'!$E$35,$E$69:$E$136,0),MATCH(AW$37,$B$68:$L$68,1)))^(1/5)*AV48))),0)</f>
        <v>0</v>
      </c>
      <c r="AX48" s="30">
        <f>IFERROR(IF(AX$37='A2 Intenzita dopravy'!$M$5,'A2 Intenzita dopravy'!$M16,IF(AX$37&gt;=MAX($F$68:$L$68),AW48/AV48*AW48,IF(AX$37&lt;'A2 Intenzita dopravy'!$M$5,(INDEX($B$69:$L$136,MATCH('A2 Intenzita dopravy'!$F16&amp;'A2 Intenzita dopravy'!$G16&amp;'A2.1 Intenzita dopravy'!$E$35,$E$69:$E$136,0),MATCH(AX$37,$B$68:$L$68,1))/INDEX($B$69:$L$136,MATCH('A2 Intenzita dopravy'!$F16&amp;'A2 Intenzita dopravy'!$G16&amp;'A2.1 Intenzita dopravy'!$E$35,$E$69:$E$136,0),MATCH(AX$37,$B$68:$L$68,1)+1))^(1/5)*AY48,(INDEX($B$69:$L$136,MATCH('A2 Intenzita dopravy'!$F16&amp;'A2 Intenzita dopravy'!$G16&amp;'A2.1 Intenzita dopravy'!$E$35,$E$69:$E$136,0),MATCH(AX$37,$B$68:$L$68,1)+1)/INDEX($B$69:$L$136,MATCH('A2 Intenzita dopravy'!$F16&amp;'A2 Intenzita dopravy'!$G16&amp;'A2.1 Intenzita dopravy'!$E$35,$E$69:$E$136,0),MATCH(AX$37,$B$68:$L$68,1)))^(1/5)*AW48))),0)</f>
        <v>0</v>
      </c>
      <c r="AY48" s="30">
        <f>IFERROR(IF(AY$37='A2 Intenzita dopravy'!$M$5,'A2 Intenzita dopravy'!$M16,IF(AY$37&gt;=MAX($F$68:$L$68),AX48/AW48*AX48,IF(AY$37&lt;'A2 Intenzita dopravy'!$M$5,(INDEX($B$69:$L$136,MATCH('A2 Intenzita dopravy'!$F16&amp;'A2 Intenzita dopravy'!$G16&amp;'A2.1 Intenzita dopravy'!$E$35,$E$69:$E$136,0),MATCH(AY$37,$B$68:$L$68,1))/INDEX($B$69:$L$136,MATCH('A2 Intenzita dopravy'!$F16&amp;'A2 Intenzita dopravy'!$G16&amp;'A2.1 Intenzita dopravy'!$E$35,$E$69:$E$136,0),MATCH(AY$37,$B$68:$L$68,1)+1))^(1/5)*AZ48,(INDEX($B$69:$L$136,MATCH('A2 Intenzita dopravy'!$F16&amp;'A2 Intenzita dopravy'!$G16&amp;'A2.1 Intenzita dopravy'!$E$35,$E$69:$E$136,0),MATCH(AY$37,$B$68:$L$68,1)+1)/INDEX($B$69:$L$136,MATCH('A2 Intenzita dopravy'!$F16&amp;'A2 Intenzita dopravy'!$G16&amp;'A2.1 Intenzita dopravy'!$E$35,$E$69:$E$136,0),MATCH(AY$37,$B$68:$L$68,1)))^(1/5)*AX48))),0)</f>
        <v>0</v>
      </c>
      <c r="AZ48" s="30">
        <f>IFERROR(IF(AZ$37='A2 Intenzita dopravy'!$M$5,'A2 Intenzita dopravy'!$M16,IF(AZ$37&gt;=MAX($F$68:$L$68),AY48/AX48*AY48,IF(AZ$37&lt;'A2 Intenzita dopravy'!$M$5,(INDEX($B$69:$L$136,MATCH('A2 Intenzita dopravy'!$F16&amp;'A2 Intenzita dopravy'!$G16&amp;'A2.1 Intenzita dopravy'!$E$35,$E$69:$E$136,0),MATCH(AZ$37,$B$68:$L$68,1))/INDEX($B$69:$L$136,MATCH('A2 Intenzita dopravy'!$F16&amp;'A2 Intenzita dopravy'!$G16&amp;'A2.1 Intenzita dopravy'!$E$35,$E$69:$E$136,0),MATCH(AZ$37,$B$68:$L$68,1)+1))^(1/5)*BA48,(INDEX($B$69:$L$136,MATCH('A2 Intenzita dopravy'!$F16&amp;'A2 Intenzita dopravy'!$G16&amp;'A2.1 Intenzita dopravy'!$E$35,$E$69:$E$136,0),MATCH(AZ$37,$B$68:$L$68,1)+1)/INDEX($B$69:$L$136,MATCH('A2 Intenzita dopravy'!$F16&amp;'A2 Intenzita dopravy'!$G16&amp;'A2.1 Intenzita dopravy'!$E$35,$E$69:$E$136,0),MATCH(AZ$37,$B$68:$L$68,1)))^(1/5)*AY48))),0)</f>
        <v>0</v>
      </c>
      <c r="BA48" s="30">
        <f>IFERROR(IF(BA$37='A2 Intenzita dopravy'!$M$5,'A2 Intenzita dopravy'!$M16,IF(BA$37&gt;=MAX($F$68:$L$68),AZ48/AY48*AZ48,IF(BA$37&lt;'A2 Intenzita dopravy'!$M$5,(INDEX($B$69:$L$136,MATCH('A2 Intenzita dopravy'!$F16&amp;'A2 Intenzita dopravy'!$G16&amp;'A2.1 Intenzita dopravy'!$E$35,$E$69:$E$136,0),MATCH(BA$37,$B$68:$L$68,1))/INDEX($B$69:$L$136,MATCH('A2 Intenzita dopravy'!$F16&amp;'A2 Intenzita dopravy'!$G16&amp;'A2.1 Intenzita dopravy'!$E$35,$E$69:$E$136,0),MATCH(BA$37,$B$68:$L$68,1)+1))^(1/5)*BB48,(INDEX($B$69:$L$136,MATCH('A2 Intenzita dopravy'!$F16&amp;'A2 Intenzita dopravy'!$G16&amp;'A2.1 Intenzita dopravy'!$E$35,$E$69:$E$136,0),MATCH(BA$37,$B$68:$L$68,1)+1)/INDEX($B$69:$L$136,MATCH('A2 Intenzita dopravy'!$F16&amp;'A2 Intenzita dopravy'!$G16&amp;'A2.1 Intenzita dopravy'!$E$35,$E$69:$E$136,0),MATCH(BA$37,$B$68:$L$68,1)))^(1/5)*AZ48))),0)</f>
        <v>0</v>
      </c>
      <c r="BB48" s="30">
        <f>IFERROR(IF(BB$37='A2 Intenzita dopravy'!$M$5,'A2 Intenzita dopravy'!$M16,IF(BB$37&gt;=MAX($F$68:$L$68),BA48/AZ48*BA48,IF(BB$37&lt;'A2 Intenzita dopravy'!$M$5,(INDEX($B$69:$L$136,MATCH('A2 Intenzita dopravy'!$F16&amp;'A2 Intenzita dopravy'!$G16&amp;'A2.1 Intenzita dopravy'!$E$35,$E$69:$E$136,0),MATCH(BB$37,$B$68:$L$68,1))/INDEX($B$69:$L$136,MATCH('A2 Intenzita dopravy'!$F16&amp;'A2 Intenzita dopravy'!$G16&amp;'A2.1 Intenzita dopravy'!$E$35,$E$69:$E$136,0),MATCH(BB$37,$B$68:$L$68,1)+1))^(1/5)*BC48,(INDEX($B$69:$L$136,MATCH('A2 Intenzita dopravy'!$F16&amp;'A2 Intenzita dopravy'!$G16&amp;'A2.1 Intenzita dopravy'!$E$35,$E$69:$E$136,0),MATCH(BB$37,$B$68:$L$68,1)+1)/INDEX($B$69:$L$136,MATCH('A2 Intenzita dopravy'!$F16&amp;'A2 Intenzita dopravy'!$G16&amp;'A2.1 Intenzita dopravy'!$E$35,$E$69:$E$136,0),MATCH(BB$37,$B$68:$L$68,1)))^(1/5)*BA48))),0)</f>
        <v>0</v>
      </c>
    </row>
    <row r="51" spans="2:54" x14ac:dyDescent="0.2">
      <c r="B51" s="80" t="s">
        <v>64</v>
      </c>
      <c r="E51" s="175" t="s">
        <v>243</v>
      </c>
      <c r="F51" s="33"/>
      <c r="G51" s="33"/>
      <c r="H51" s="33"/>
      <c r="I51" s="33"/>
    </row>
    <row r="53" spans="2:54" x14ac:dyDescent="0.2">
      <c r="D53" s="32" t="s">
        <v>63</v>
      </c>
      <c r="E53" s="34">
        <f>E37</f>
        <v>2019</v>
      </c>
      <c r="F53" s="34">
        <f t="shared" ref="F53:BB53" si="23">E53+1</f>
        <v>2020</v>
      </c>
      <c r="G53" s="34">
        <f t="shared" si="23"/>
        <v>2021</v>
      </c>
      <c r="H53" s="34">
        <f t="shared" si="23"/>
        <v>2022</v>
      </c>
      <c r="I53" s="34">
        <f t="shared" si="23"/>
        <v>2023</v>
      </c>
      <c r="J53" s="34">
        <f t="shared" si="23"/>
        <v>2024</v>
      </c>
      <c r="K53" s="34">
        <f t="shared" si="23"/>
        <v>2025</v>
      </c>
      <c r="L53" s="34">
        <f t="shared" si="23"/>
        <v>2026</v>
      </c>
      <c r="M53" s="34">
        <f t="shared" si="23"/>
        <v>2027</v>
      </c>
      <c r="N53" s="34">
        <f t="shared" si="23"/>
        <v>2028</v>
      </c>
      <c r="O53" s="34">
        <f t="shared" si="23"/>
        <v>2029</v>
      </c>
      <c r="P53" s="34">
        <f t="shared" si="23"/>
        <v>2030</v>
      </c>
      <c r="Q53" s="34">
        <f t="shared" si="23"/>
        <v>2031</v>
      </c>
      <c r="R53" s="34">
        <f t="shared" si="23"/>
        <v>2032</v>
      </c>
      <c r="S53" s="34">
        <f t="shared" si="23"/>
        <v>2033</v>
      </c>
      <c r="T53" s="34">
        <f t="shared" si="23"/>
        <v>2034</v>
      </c>
      <c r="U53" s="34">
        <f t="shared" si="23"/>
        <v>2035</v>
      </c>
      <c r="V53" s="34">
        <f t="shared" si="23"/>
        <v>2036</v>
      </c>
      <c r="W53" s="34">
        <f t="shared" si="23"/>
        <v>2037</v>
      </c>
      <c r="X53" s="34">
        <f t="shared" si="23"/>
        <v>2038</v>
      </c>
      <c r="Y53" s="34">
        <f t="shared" si="23"/>
        <v>2039</v>
      </c>
      <c r="Z53" s="34">
        <f t="shared" si="23"/>
        <v>2040</v>
      </c>
      <c r="AA53" s="34">
        <f t="shared" si="23"/>
        <v>2041</v>
      </c>
      <c r="AB53" s="34">
        <f t="shared" si="23"/>
        <v>2042</v>
      </c>
      <c r="AC53" s="34">
        <f t="shared" si="23"/>
        <v>2043</v>
      </c>
      <c r="AD53" s="34">
        <f t="shared" si="23"/>
        <v>2044</v>
      </c>
      <c r="AE53" s="34">
        <f t="shared" si="23"/>
        <v>2045</v>
      </c>
      <c r="AF53" s="34">
        <f t="shared" si="23"/>
        <v>2046</v>
      </c>
      <c r="AG53" s="34">
        <f t="shared" si="23"/>
        <v>2047</v>
      </c>
      <c r="AH53" s="34">
        <f t="shared" si="23"/>
        <v>2048</v>
      </c>
      <c r="AI53" s="34">
        <f t="shared" si="23"/>
        <v>2049</v>
      </c>
      <c r="AJ53" s="34">
        <f t="shared" si="23"/>
        <v>2050</v>
      </c>
      <c r="AK53" s="34">
        <f t="shared" si="23"/>
        <v>2051</v>
      </c>
      <c r="AL53" s="34">
        <f t="shared" si="23"/>
        <v>2052</v>
      </c>
      <c r="AM53" s="34">
        <f t="shared" si="23"/>
        <v>2053</v>
      </c>
      <c r="AN53" s="34">
        <f t="shared" si="23"/>
        <v>2054</v>
      </c>
      <c r="AO53" s="34">
        <f t="shared" si="23"/>
        <v>2055</v>
      </c>
      <c r="AP53" s="34">
        <f t="shared" si="23"/>
        <v>2056</v>
      </c>
      <c r="AQ53" s="34">
        <f t="shared" si="23"/>
        <v>2057</v>
      </c>
      <c r="AR53" s="34">
        <f t="shared" si="23"/>
        <v>2058</v>
      </c>
      <c r="AS53" s="34">
        <f t="shared" si="23"/>
        <v>2059</v>
      </c>
      <c r="AT53" s="34">
        <f t="shared" si="23"/>
        <v>2060</v>
      </c>
      <c r="AU53" s="34">
        <f t="shared" si="23"/>
        <v>2061</v>
      </c>
      <c r="AV53" s="34">
        <f t="shared" si="23"/>
        <v>2062</v>
      </c>
      <c r="AW53" s="34">
        <f t="shared" si="23"/>
        <v>2063</v>
      </c>
      <c r="AX53" s="34">
        <f t="shared" si="23"/>
        <v>2064</v>
      </c>
      <c r="AY53" s="34">
        <f t="shared" si="23"/>
        <v>2065</v>
      </c>
      <c r="AZ53" s="34">
        <f t="shared" si="23"/>
        <v>2066</v>
      </c>
      <c r="BA53" s="34">
        <f t="shared" si="23"/>
        <v>2067</v>
      </c>
      <c r="BB53" s="34">
        <f t="shared" si="23"/>
        <v>2068</v>
      </c>
    </row>
    <row r="54" spans="2:54" x14ac:dyDescent="0.2">
      <c r="B54" s="32" t="s">
        <v>132</v>
      </c>
      <c r="C54" s="32" t="s">
        <v>131</v>
      </c>
      <c r="D54" s="32" t="s">
        <v>61</v>
      </c>
      <c r="E54" s="81">
        <f>IF(E53&lt;'A1 Parametre'!$C$6,"",'A2.1 Intenzita dopravy'!E53-'A1 Parametre'!$C$6+1)</f>
        <v>1</v>
      </c>
      <c r="F54" s="81">
        <f>IF(F53&lt;'A1 Parametre'!$C$6,"",'A2.1 Intenzita dopravy'!F53-'A1 Parametre'!$C$6+1)</f>
        <v>2</v>
      </c>
      <c r="G54" s="81">
        <f>IF(G53&lt;'A1 Parametre'!$C$6,"",'A2.1 Intenzita dopravy'!G53-'A1 Parametre'!$C$6+1)</f>
        <v>3</v>
      </c>
      <c r="H54" s="81">
        <f>IF(H53&lt;'A1 Parametre'!$C$6,"",'A2.1 Intenzita dopravy'!H53-'A1 Parametre'!$C$6+1)</f>
        <v>4</v>
      </c>
      <c r="I54" s="81">
        <f>IF(I53&lt;'A1 Parametre'!$C$6,"",'A2.1 Intenzita dopravy'!I53-'A1 Parametre'!$C$6+1)</f>
        <v>5</v>
      </c>
      <c r="J54" s="81">
        <f>IF(J53&lt;'A1 Parametre'!$C$6,"",'A2.1 Intenzita dopravy'!J53-'A1 Parametre'!$C$6+1)</f>
        <v>6</v>
      </c>
      <c r="K54" s="81">
        <f>IF(K53&lt;'A1 Parametre'!$C$6,"",'A2.1 Intenzita dopravy'!K53-'A1 Parametre'!$C$6+1)</f>
        <v>7</v>
      </c>
      <c r="L54" s="81">
        <f>IF(L53&lt;'A1 Parametre'!$C$6,"",'A2.1 Intenzita dopravy'!L53-'A1 Parametre'!$C$6+1)</f>
        <v>8</v>
      </c>
      <c r="M54" s="81">
        <f>IF(M53&lt;'A1 Parametre'!$C$6,"",'A2.1 Intenzita dopravy'!M53-'A1 Parametre'!$C$6+1)</f>
        <v>9</v>
      </c>
      <c r="N54" s="81">
        <f>IF(N53&lt;'A1 Parametre'!$C$6,"",'A2.1 Intenzita dopravy'!N53-'A1 Parametre'!$C$6+1)</f>
        <v>10</v>
      </c>
      <c r="O54" s="81">
        <f>IF(O53&lt;'A1 Parametre'!$C$6,"",'A2.1 Intenzita dopravy'!O53-'A1 Parametre'!$C$6+1)</f>
        <v>11</v>
      </c>
      <c r="P54" s="81">
        <f>IF(P53&lt;'A1 Parametre'!$C$6,"",'A2.1 Intenzita dopravy'!P53-'A1 Parametre'!$C$6+1)</f>
        <v>12</v>
      </c>
      <c r="Q54" s="81">
        <f>IF(Q53&lt;'A1 Parametre'!$C$6,"",'A2.1 Intenzita dopravy'!Q53-'A1 Parametre'!$C$6+1)</f>
        <v>13</v>
      </c>
      <c r="R54" s="81">
        <f>IF(R53&lt;'A1 Parametre'!$C$6,"",'A2.1 Intenzita dopravy'!R53-'A1 Parametre'!$C$6+1)</f>
        <v>14</v>
      </c>
      <c r="S54" s="81">
        <f>IF(S53&lt;'A1 Parametre'!$C$6,"",'A2.1 Intenzita dopravy'!S53-'A1 Parametre'!$C$6+1)</f>
        <v>15</v>
      </c>
      <c r="T54" s="81">
        <f>IF(T53&lt;'A1 Parametre'!$C$6,"",'A2.1 Intenzita dopravy'!T53-'A1 Parametre'!$C$6+1)</f>
        <v>16</v>
      </c>
      <c r="U54" s="81">
        <f>IF(U53&lt;'A1 Parametre'!$C$6,"",'A2.1 Intenzita dopravy'!U53-'A1 Parametre'!$C$6+1)</f>
        <v>17</v>
      </c>
      <c r="V54" s="81">
        <f>IF(V53&lt;'A1 Parametre'!$C$6,"",'A2.1 Intenzita dopravy'!V53-'A1 Parametre'!$C$6+1)</f>
        <v>18</v>
      </c>
      <c r="W54" s="81">
        <f>IF(W53&lt;'A1 Parametre'!$C$6,"",'A2.1 Intenzita dopravy'!W53-'A1 Parametre'!$C$6+1)</f>
        <v>19</v>
      </c>
      <c r="X54" s="81">
        <f>IF(X53&lt;'A1 Parametre'!$C$6,"",'A2.1 Intenzita dopravy'!X53-'A1 Parametre'!$C$6+1)</f>
        <v>20</v>
      </c>
      <c r="Y54" s="81">
        <f>IF(Y53&lt;'A1 Parametre'!$C$6,"",'A2.1 Intenzita dopravy'!Y53-'A1 Parametre'!$C$6+1)</f>
        <v>21</v>
      </c>
      <c r="Z54" s="81">
        <f>IF(Z53&lt;'A1 Parametre'!$C$6,"",'A2.1 Intenzita dopravy'!Z53-'A1 Parametre'!$C$6+1)</f>
        <v>22</v>
      </c>
      <c r="AA54" s="81">
        <f>IF(AA53&lt;'A1 Parametre'!$C$6,"",'A2.1 Intenzita dopravy'!AA53-'A1 Parametre'!$C$6+1)</f>
        <v>23</v>
      </c>
      <c r="AB54" s="81">
        <f>IF(AB53&lt;'A1 Parametre'!$C$6,"",'A2.1 Intenzita dopravy'!AB53-'A1 Parametre'!$C$6+1)</f>
        <v>24</v>
      </c>
      <c r="AC54" s="81">
        <f>IF(AC53&lt;'A1 Parametre'!$C$6,"",'A2.1 Intenzita dopravy'!AC53-'A1 Parametre'!$C$6+1)</f>
        <v>25</v>
      </c>
      <c r="AD54" s="81">
        <f>IF(AD53&lt;'A1 Parametre'!$C$6,"",'A2.1 Intenzita dopravy'!AD53-'A1 Parametre'!$C$6+1)</f>
        <v>26</v>
      </c>
      <c r="AE54" s="81">
        <f>IF(AE53&lt;'A1 Parametre'!$C$6,"",'A2.1 Intenzita dopravy'!AE53-'A1 Parametre'!$C$6+1)</f>
        <v>27</v>
      </c>
      <c r="AF54" s="81">
        <f>IF(AF53&lt;'A1 Parametre'!$C$6,"",'A2.1 Intenzita dopravy'!AF53-'A1 Parametre'!$C$6+1)</f>
        <v>28</v>
      </c>
      <c r="AG54" s="81">
        <f>IF(AG53&lt;'A1 Parametre'!$C$6,"",'A2.1 Intenzita dopravy'!AG53-'A1 Parametre'!$C$6+1)</f>
        <v>29</v>
      </c>
      <c r="AH54" s="81">
        <f>IF(AH53&lt;'A1 Parametre'!$C$6,"",'A2.1 Intenzita dopravy'!AH53-'A1 Parametre'!$C$6+1)</f>
        <v>30</v>
      </c>
      <c r="AI54" s="81">
        <f>IF(AI53&lt;'A1 Parametre'!$C$6,"",'A2.1 Intenzita dopravy'!AI53-'A1 Parametre'!$C$6+1)</f>
        <v>31</v>
      </c>
      <c r="AJ54" s="81">
        <f>IF(AJ53&lt;'A1 Parametre'!$C$6,"",'A2.1 Intenzita dopravy'!AJ53-'A1 Parametre'!$C$6+1)</f>
        <v>32</v>
      </c>
      <c r="AK54" s="81">
        <f>IF(AK53&lt;'A1 Parametre'!$C$6,"",'A2.1 Intenzita dopravy'!AK53-'A1 Parametre'!$C$6+1)</f>
        <v>33</v>
      </c>
      <c r="AL54" s="81">
        <f>IF(AL53&lt;'A1 Parametre'!$C$6,"",'A2.1 Intenzita dopravy'!AL53-'A1 Parametre'!$C$6+1)</f>
        <v>34</v>
      </c>
      <c r="AM54" s="81">
        <f>IF(AM53&lt;'A1 Parametre'!$C$6,"",'A2.1 Intenzita dopravy'!AM53-'A1 Parametre'!$C$6+1)</f>
        <v>35</v>
      </c>
      <c r="AN54" s="81">
        <f>IF(AN53&lt;'A1 Parametre'!$C$6,"",'A2.1 Intenzita dopravy'!AN53-'A1 Parametre'!$C$6+1)</f>
        <v>36</v>
      </c>
      <c r="AO54" s="81">
        <f>IF(AO53&lt;'A1 Parametre'!$C$6,"",'A2.1 Intenzita dopravy'!AO53-'A1 Parametre'!$C$6+1)</f>
        <v>37</v>
      </c>
      <c r="AP54" s="81">
        <f>IF(AP53&lt;'A1 Parametre'!$C$6,"",'A2.1 Intenzita dopravy'!AP53-'A1 Parametre'!$C$6+1)</f>
        <v>38</v>
      </c>
      <c r="AQ54" s="81">
        <f>IF(AQ53&lt;'A1 Parametre'!$C$6,"",'A2.1 Intenzita dopravy'!AQ53-'A1 Parametre'!$C$6+1)</f>
        <v>39</v>
      </c>
      <c r="AR54" s="81">
        <f>IF(AR53&lt;'A1 Parametre'!$C$6,"",'A2.1 Intenzita dopravy'!AR53-'A1 Parametre'!$C$6+1)</f>
        <v>40</v>
      </c>
      <c r="AS54" s="81">
        <f>IF(AS53&lt;'A1 Parametre'!$C$6,"",'A2.1 Intenzita dopravy'!AS53-'A1 Parametre'!$C$6+1)</f>
        <v>41</v>
      </c>
      <c r="AT54" s="81">
        <f>IF(AT53&lt;'A1 Parametre'!$C$6,"",'A2.1 Intenzita dopravy'!AT53-'A1 Parametre'!$C$6+1)</f>
        <v>42</v>
      </c>
      <c r="AU54" s="81">
        <f>IF(AU53&lt;'A1 Parametre'!$C$6,"",'A2.1 Intenzita dopravy'!AU53-'A1 Parametre'!$C$6+1)</f>
        <v>43</v>
      </c>
      <c r="AV54" s="81">
        <f>IF(AV53&lt;'A1 Parametre'!$C$6,"",'A2.1 Intenzita dopravy'!AV53-'A1 Parametre'!$C$6+1)</f>
        <v>44</v>
      </c>
      <c r="AW54" s="81">
        <f>IF(AW53&lt;'A1 Parametre'!$C$6,"",'A2.1 Intenzita dopravy'!AW53-'A1 Parametre'!$C$6+1)</f>
        <v>45</v>
      </c>
      <c r="AX54" s="81">
        <f>IF(AX53&lt;'A1 Parametre'!$C$6,"",'A2.1 Intenzita dopravy'!AX53-'A1 Parametre'!$C$6+1)</f>
        <v>46</v>
      </c>
      <c r="AY54" s="81">
        <f>IF(AY53&lt;'A1 Parametre'!$C$6,"",'A2.1 Intenzita dopravy'!AY53-'A1 Parametre'!$C$6+1)</f>
        <v>47</v>
      </c>
      <c r="AZ54" s="81">
        <f>IF(AZ53&lt;'A1 Parametre'!$C$6,"",'A2.1 Intenzita dopravy'!AZ53-'A1 Parametre'!$C$6+1)</f>
        <v>48</v>
      </c>
      <c r="BA54" s="81">
        <f>IF(BA53&lt;'A1 Parametre'!$C$6,"",'A2.1 Intenzita dopravy'!BA53-'A1 Parametre'!$C$6+1)</f>
        <v>49</v>
      </c>
      <c r="BB54" s="81">
        <f>IF(BB53&lt;'A1 Parametre'!$C$6,"",'A2.1 Intenzita dopravy'!BB53-'A1 Parametre'!$C$6+1)</f>
        <v>50</v>
      </c>
    </row>
    <row r="55" spans="2:54" x14ac:dyDescent="0.2">
      <c r="B55" s="5">
        <v>1</v>
      </c>
      <c r="C55" s="5">
        <f>C39</f>
        <v>90780</v>
      </c>
      <c r="D55" s="5" t="str">
        <f t="shared" ref="D55:D64" si="24">D39</f>
        <v>I/59 Nižná - Tvrdošín</v>
      </c>
      <c r="E55" s="30">
        <f>IFERROR(IF(E$53='A2 Intenzita dopravy'!$M$5,'A2 Intenzita dopravy'!$M7,IF(E$53&gt;=MAX($F$68:$L$68),D55/C55*D55,IF(E$53&lt;'A2 Intenzita dopravy'!$M$5,(INDEX($B$69:$L$136,MATCH('A2 Intenzita dopravy'!$F7&amp;'A2 Intenzita dopravy'!$G7&amp;'A2.1 Intenzita dopravy'!$E$51,$E$69:$E$136,0),MATCH(E$53,$B$68:$L$68,1))/INDEX($B$69:$L$136,MATCH('A2 Intenzita dopravy'!$F7&amp;'A2 Intenzita dopravy'!$G7&amp;'A2.1 Intenzita dopravy'!$E$51,$E$69:$E$136,0),MATCH(E$53,$B$68:$L$68,1)+1))^(1/5)*F55,(INDEX($B$69:$L$136,MATCH('A2 Intenzita dopravy'!$F7&amp;'A2 Intenzita dopravy'!$G7&amp;'A2.1 Intenzita dopravy'!$E$51,$E$69:$E$136,0),MATCH(E$53,$B$68:$L$68,1)+1)/INDEX($B$69:$L$136,MATCH('A2 Intenzita dopravy'!$F7&amp;'A2 Intenzita dopravy'!$G7&amp;'A2.1 Intenzita dopravy'!$E$51,$E$69:$E$136,0),MATCH(E$53,$B$68:$L$68,1)))^(1/5)*D55))),0)</f>
        <v>2010.7929546508763</v>
      </c>
      <c r="F55" s="30">
        <f>IFERROR(IF(F$53='A2 Intenzita dopravy'!$M$5,'A2 Intenzita dopravy'!$M7,IF(F$53&gt;=MAX($F$68:$L$68),E55/D55*E55,IF(F$53&lt;'A2 Intenzita dopravy'!$M$5,(INDEX($B$69:$L$136,MATCH('A2 Intenzita dopravy'!$F7&amp;'A2 Intenzita dopravy'!$G7&amp;'A2.1 Intenzita dopravy'!$E$51,$E$69:$E$136,0),MATCH(F$53,$B$68:$L$68,1))/INDEX($B$69:$L$136,MATCH('A2 Intenzita dopravy'!$F7&amp;'A2 Intenzita dopravy'!$G7&amp;'A2.1 Intenzita dopravy'!$E$51,$E$69:$E$136,0),MATCH(F$53,$B$68:$L$68,1)+1))^(1/5)*G55,(INDEX($B$69:$L$136,MATCH('A2 Intenzita dopravy'!$F7&amp;'A2 Intenzita dopravy'!$G7&amp;'A2.1 Intenzita dopravy'!$E$51,$E$69:$E$136,0),MATCH(F$53,$B$68:$L$68,1)+1)/INDEX($B$69:$L$136,MATCH('A2 Intenzita dopravy'!$F7&amp;'A2 Intenzita dopravy'!$G7&amp;'A2.1 Intenzita dopravy'!$E$51,$E$69:$E$136,0),MATCH(F$53,$B$68:$L$68,1)))^(1/5)*E55))),0)</f>
        <v>2040</v>
      </c>
      <c r="G55" s="30">
        <f>IFERROR(IF(G$53='A2 Intenzita dopravy'!$M$5,'A2 Intenzita dopravy'!$M7,IF(G$53&gt;=MAX($F$68:$L$68),F55/E55*F55,IF(G$53&lt;'A2 Intenzita dopravy'!$M$5,(INDEX($B$69:$L$136,MATCH('A2 Intenzita dopravy'!$F7&amp;'A2 Intenzita dopravy'!$G7&amp;'A2.1 Intenzita dopravy'!$E$51,$E$69:$E$136,0),MATCH(G$53,$B$68:$L$68,1))/INDEX($B$69:$L$136,MATCH('A2 Intenzita dopravy'!$F7&amp;'A2 Intenzita dopravy'!$G7&amp;'A2.1 Intenzita dopravy'!$E$51,$E$69:$E$136,0),MATCH(G$53,$B$68:$L$68,1)+1))^(1/5)*H55,(INDEX($B$69:$L$136,MATCH('A2 Intenzita dopravy'!$F7&amp;'A2 Intenzita dopravy'!$G7&amp;'A2.1 Intenzita dopravy'!$E$51,$E$69:$E$136,0),MATCH(G$53,$B$68:$L$68,1)+1)/INDEX($B$69:$L$136,MATCH('A2 Intenzita dopravy'!$F7&amp;'A2 Intenzita dopravy'!$G7&amp;'A2.1 Intenzita dopravy'!$E$51,$E$69:$E$136,0),MATCH(G$53,$B$68:$L$68,1)))^(1/5)*F55))),0)</f>
        <v>2060.8561253641133</v>
      </c>
      <c r="H55" s="30">
        <f>IFERROR(IF(H$53='A2 Intenzita dopravy'!$M$5,'A2 Intenzita dopravy'!$M7,IF(H$53&gt;=MAX($F$68:$L$68),G55/F55*G55,IF(H$53&lt;'A2 Intenzita dopravy'!$M$5,(INDEX($B$69:$L$136,MATCH('A2 Intenzita dopravy'!$F7&amp;'A2 Intenzita dopravy'!$G7&amp;'A2.1 Intenzita dopravy'!$E$51,$E$69:$E$136,0),MATCH(H$53,$B$68:$L$68,1))/INDEX($B$69:$L$136,MATCH('A2 Intenzita dopravy'!$F7&amp;'A2 Intenzita dopravy'!$G7&amp;'A2.1 Intenzita dopravy'!$E$51,$E$69:$E$136,0),MATCH(H$53,$B$68:$L$68,1)+1))^(1/5)*I55,(INDEX($B$69:$L$136,MATCH('A2 Intenzita dopravy'!$F7&amp;'A2 Intenzita dopravy'!$G7&amp;'A2.1 Intenzita dopravy'!$E$51,$E$69:$E$136,0),MATCH(H$53,$B$68:$L$68,1)+1)/INDEX($B$69:$L$136,MATCH('A2 Intenzita dopravy'!$F7&amp;'A2 Intenzita dopravy'!$G7&amp;'A2.1 Intenzita dopravy'!$E$51,$E$69:$E$136,0),MATCH(H$53,$B$68:$L$68,1)))^(1/5)*G55))),0)</f>
        <v>2081.9254752209736</v>
      </c>
      <c r="I55" s="30">
        <f>IFERROR(IF(I$53='A2 Intenzita dopravy'!$M$5,'A2 Intenzita dopravy'!$M7,IF(I$53&gt;=MAX($F$68:$L$68),H55/G55*H55,IF(I$53&lt;'A2 Intenzita dopravy'!$M$5,(INDEX($B$69:$L$136,MATCH('A2 Intenzita dopravy'!$F7&amp;'A2 Intenzita dopravy'!$G7&amp;'A2.1 Intenzita dopravy'!$E$51,$E$69:$E$136,0),MATCH(I$53,$B$68:$L$68,1))/INDEX($B$69:$L$136,MATCH('A2 Intenzita dopravy'!$F7&amp;'A2 Intenzita dopravy'!$G7&amp;'A2.1 Intenzita dopravy'!$E$51,$E$69:$E$136,0),MATCH(I$53,$B$68:$L$68,1)+1))^(1/5)*J55,(INDEX($B$69:$L$136,MATCH('A2 Intenzita dopravy'!$F7&amp;'A2 Intenzita dopravy'!$G7&amp;'A2.1 Intenzita dopravy'!$E$51,$E$69:$E$136,0),MATCH(I$53,$B$68:$L$68,1)+1)/INDEX($B$69:$L$136,MATCH('A2 Intenzita dopravy'!$F7&amp;'A2 Intenzita dopravy'!$G7&amp;'A2.1 Intenzita dopravy'!$E$51,$E$69:$E$136,0),MATCH(I$53,$B$68:$L$68,1)))^(1/5)*H55))),0)</f>
        <v>2103.2102294905567</v>
      </c>
      <c r="J55" s="30">
        <f>IFERROR(IF(J$53='A2 Intenzita dopravy'!$M$5,'A2 Intenzita dopravy'!$M7,IF(J$53&gt;=MAX($F$68:$L$68),I55/H55*I55,IF(J$53&lt;'A2 Intenzita dopravy'!$M$5,(INDEX($B$69:$L$136,MATCH('A2 Intenzita dopravy'!$F7&amp;'A2 Intenzita dopravy'!$G7&amp;'A2.1 Intenzita dopravy'!$E$51,$E$69:$E$136,0),MATCH(J$53,$B$68:$L$68,1))/INDEX($B$69:$L$136,MATCH('A2 Intenzita dopravy'!$F7&amp;'A2 Intenzita dopravy'!$G7&amp;'A2.1 Intenzita dopravy'!$E$51,$E$69:$E$136,0),MATCH(J$53,$B$68:$L$68,1)+1))^(1/5)*K55,(INDEX($B$69:$L$136,MATCH('A2 Intenzita dopravy'!$F7&amp;'A2 Intenzita dopravy'!$G7&amp;'A2.1 Intenzita dopravy'!$E$51,$E$69:$E$136,0),MATCH(J$53,$B$68:$L$68,1)+1)/INDEX($B$69:$L$136,MATCH('A2 Intenzita dopravy'!$F7&amp;'A2 Intenzita dopravy'!$G7&amp;'A2.1 Intenzita dopravy'!$E$51,$E$69:$E$136,0),MATCH(J$53,$B$68:$L$68,1)))^(1/5)*I55))),0)</f>
        <v>2124.712590379449</v>
      </c>
      <c r="K55" s="30">
        <f>IFERROR(IF(K$53='A2 Intenzita dopravy'!$M$5,'A2 Intenzita dopravy'!$M7,IF(K$53&gt;=MAX($F$68:$L$68),J55/I55*J55,IF(K$53&lt;'A2 Intenzita dopravy'!$M$5,(INDEX($B$69:$L$136,MATCH('A2 Intenzita dopravy'!$F7&amp;'A2 Intenzita dopravy'!$G7&amp;'A2.1 Intenzita dopravy'!$E$51,$E$69:$E$136,0),MATCH(K$53,$B$68:$L$68,1))/INDEX($B$69:$L$136,MATCH('A2 Intenzita dopravy'!$F7&amp;'A2 Intenzita dopravy'!$G7&amp;'A2.1 Intenzita dopravy'!$E$51,$E$69:$E$136,0),MATCH(K$53,$B$68:$L$68,1)+1))^(1/5)*L55,(INDEX($B$69:$L$136,MATCH('A2 Intenzita dopravy'!$F7&amp;'A2 Intenzita dopravy'!$G7&amp;'A2.1 Intenzita dopravy'!$E$51,$E$69:$E$136,0),MATCH(K$53,$B$68:$L$68,1)+1)/INDEX($B$69:$L$136,MATCH('A2 Intenzita dopravy'!$F7&amp;'A2 Intenzita dopravy'!$G7&amp;'A2.1 Intenzita dopravy'!$E$51,$E$69:$E$136,0),MATCH(K$53,$B$68:$L$68,1)))^(1/5)*J55))),0)</f>
        <v>2148.7461485679887</v>
      </c>
      <c r="L55" s="30">
        <f>IFERROR(IF(L$53='A2 Intenzita dopravy'!$M$5,'A2 Intenzita dopravy'!$M7,IF(L$53&gt;=MAX($F$68:$L$68),K55/J55*K55,IF(L$53&lt;'A2 Intenzita dopravy'!$M$5,(INDEX($B$69:$L$136,MATCH('A2 Intenzita dopravy'!$F7&amp;'A2 Intenzita dopravy'!$G7&amp;'A2.1 Intenzita dopravy'!$E$51,$E$69:$E$136,0),MATCH(L$53,$B$68:$L$68,1))/INDEX($B$69:$L$136,MATCH('A2 Intenzita dopravy'!$F7&amp;'A2 Intenzita dopravy'!$G7&amp;'A2.1 Intenzita dopravy'!$E$51,$E$69:$E$136,0),MATCH(L$53,$B$68:$L$68,1)+1))^(1/5)*M55,(INDEX($B$69:$L$136,MATCH('A2 Intenzita dopravy'!$F7&amp;'A2 Intenzita dopravy'!$G7&amp;'A2.1 Intenzita dopravy'!$E$51,$E$69:$E$136,0),MATCH(L$53,$B$68:$L$68,1)+1)/INDEX($B$69:$L$136,MATCH('A2 Intenzita dopravy'!$F7&amp;'A2 Intenzita dopravy'!$G7&amp;'A2.1 Intenzita dopravy'!$E$51,$E$69:$E$136,0),MATCH(L$53,$B$68:$L$68,1)))^(1/5)*K55))),0)</f>
        <v>2173.0515608989745</v>
      </c>
      <c r="M55" s="30">
        <f>IFERROR(IF(M$53='A2 Intenzita dopravy'!$M$5,'A2 Intenzita dopravy'!$M7,IF(M$53&gt;=MAX($F$68:$L$68),L55/K55*L55,IF(M$53&lt;'A2 Intenzita dopravy'!$M$5,(INDEX($B$69:$L$136,MATCH('A2 Intenzita dopravy'!$F7&amp;'A2 Intenzita dopravy'!$G7&amp;'A2.1 Intenzita dopravy'!$E$51,$E$69:$E$136,0),MATCH(M$53,$B$68:$L$68,1))/INDEX($B$69:$L$136,MATCH('A2 Intenzita dopravy'!$F7&amp;'A2 Intenzita dopravy'!$G7&amp;'A2.1 Intenzita dopravy'!$E$51,$E$69:$E$136,0),MATCH(M$53,$B$68:$L$68,1)+1))^(1/5)*N55,(INDEX($B$69:$L$136,MATCH('A2 Intenzita dopravy'!$F7&amp;'A2 Intenzita dopravy'!$G7&amp;'A2.1 Intenzita dopravy'!$E$51,$E$69:$E$136,0),MATCH(M$53,$B$68:$L$68,1)+1)/INDEX($B$69:$L$136,MATCH('A2 Intenzita dopravy'!$F7&amp;'A2 Intenzita dopravy'!$G7&amp;'A2.1 Intenzita dopravy'!$E$51,$E$69:$E$136,0),MATCH(M$53,$B$68:$L$68,1)))^(1/5)*L55))),0)</f>
        <v>2197.6319024341255</v>
      </c>
      <c r="N55" s="30">
        <f>IFERROR(IF(N$53='A2 Intenzita dopravy'!$M$5,'A2 Intenzita dopravy'!$M7,IF(N$53&gt;=MAX($F$68:$L$68),M55/L55*M55,IF(N$53&lt;'A2 Intenzita dopravy'!$M$5,(INDEX($B$69:$L$136,MATCH('A2 Intenzita dopravy'!$F7&amp;'A2 Intenzita dopravy'!$G7&amp;'A2.1 Intenzita dopravy'!$E$51,$E$69:$E$136,0),MATCH(N$53,$B$68:$L$68,1))/INDEX($B$69:$L$136,MATCH('A2 Intenzita dopravy'!$F7&amp;'A2 Intenzita dopravy'!$G7&amp;'A2.1 Intenzita dopravy'!$E$51,$E$69:$E$136,0),MATCH(N$53,$B$68:$L$68,1)+1))^(1/5)*O55,(INDEX($B$69:$L$136,MATCH('A2 Intenzita dopravy'!$F7&amp;'A2 Intenzita dopravy'!$G7&amp;'A2.1 Intenzita dopravy'!$E$51,$E$69:$E$136,0),MATCH(N$53,$B$68:$L$68,1)+1)/INDEX($B$69:$L$136,MATCH('A2 Intenzita dopravy'!$F7&amp;'A2 Intenzita dopravy'!$G7&amp;'A2.1 Intenzita dopravy'!$E$51,$E$69:$E$136,0),MATCH(N$53,$B$68:$L$68,1)))^(1/5)*M55))),0)</f>
        <v>2222.4902830185365</v>
      </c>
      <c r="O55" s="30">
        <f>IFERROR(IF(O$53='A2 Intenzita dopravy'!$M$5,'A2 Intenzita dopravy'!$M7,IF(O$53&gt;=MAX($F$68:$L$68),N55/M55*N55,IF(O$53&lt;'A2 Intenzita dopravy'!$M$5,(INDEX($B$69:$L$136,MATCH('A2 Intenzita dopravy'!$F7&amp;'A2 Intenzita dopravy'!$G7&amp;'A2.1 Intenzita dopravy'!$E$51,$E$69:$E$136,0),MATCH(O$53,$B$68:$L$68,1))/INDEX($B$69:$L$136,MATCH('A2 Intenzita dopravy'!$F7&amp;'A2 Intenzita dopravy'!$G7&amp;'A2.1 Intenzita dopravy'!$E$51,$E$69:$E$136,0),MATCH(O$53,$B$68:$L$68,1)+1))^(1/5)*P55,(INDEX($B$69:$L$136,MATCH('A2 Intenzita dopravy'!$F7&amp;'A2 Intenzita dopravy'!$G7&amp;'A2.1 Intenzita dopravy'!$E$51,$E$69:$E$136,0),MATCH(O$53,$B$68:$L$68,1)+1)/INDEX($B$69:$L$136,MATCH('A2 Intenzita dopravy'!$F7&amp;'A2 Intenzita dopravy'!$G7&amp;'A2.1 Intenzita dopravy'!$E$51,$E$69:$E$136,0),MATCH(O$53,$B$68:$L$68,1)))^(1/5)*N55))),0)</f>
        <v>2247.6298476741267</v>
      </c>
      <c r="P55" s="30">
        <f>IFERROR(IF(P$53='A2 Intenzita dopravy'!$M$5,'A2 Intenzita dopravy'!$M7,IF(P$53&gt;=MAX($F$68:$L$68),O55/N55*O55,IF(P$53&lt;'A2 Intenzita dopravy'!$M$5,(INDEX($B$69:$L$136,MATCH('A2 Intenzita dopravy'!$F7&amp;'A2 Intenzita dopravy'!$G7&amp;'A2.1 Intenzita dopravy'!$E$51,$E$69:$E$136,0),MATCH(P$53,$B$68:$L$68,1))/INDEX($B$69:$L$136,MATCH('A2 Intenzita dopravy'!$F7&amp;'A2 Intenzita dopravy'!$G7&amp;'A2.1 Intenzita dopravy'!$E$51,$E$69:$E$136,0),MATCH(P$53,$B$68:$L$68,1)+1))^(1/5)*Q55,(INDEX($B$69:$L$136,MATCH('A2 Intenzita dopravy'!$F7&amp;'A2 Intenzita dopravy'!$G7&amp;'A2.1 Intenzita dopravy'!$E$51,$E$69:$E$136,0),MATCH(P$53,$B$68:$L$68,1)+1)/INDEX($B$69:$L$136,MATCH('A2 Intenzita dopravy'!$F7&amp;'A2 Intenzita dopravy'!$G7&amp;'A2.1 Intenzita dopravy'!$E$51,$E$69:$E$136,0),MATCH(P$53,$B$68:$L$68,1)))^(1/5)*O55))),0)</f>
        <v>2264.9213467292898</v>
      </c>
      <c r="Q55" s="30">
        <f>IFERROR(IF(Q$53='A2 Intenzita dopravy'!$M$5,'A2 Intenzita dopravy'!$M7,IF(Q$53&gt;=MAX($F$68:$L$68),P55/O55*P55,IF(Q$53&lt;'A2 Intenzita dopravy'!$M$5,(INDEX($B$69:$L$136,MATCH('A2 Intenzita dopravy'!$F7&amp;'A2 Intenzita dopravy'!$G7&amp;'A2.1 Intenzita dopravy'!$E$51,$E$69:$E$136,0),MATCH(Q$53,$B$68:$L$68,1))/INDEX($B$69:$L$136,MATCH('A2 Intenzita dopravy'!$F7&amp;'A2 Intenzita dopravy'!$G7&amp;'A2.1 Intenzita dopravy'!$E$51,$E$69:$E$136,0),MATCH(Q$53,$B$68:$L$68,1)+1))^(1/5)*R55,(INDEX($B$69:$L$136,MATCH('A2 Intenzita dopravy'!$F7&amp;'A2 Intenzita dopravy'!$G7&amp;'A2.1 Intenzita dopravy'!$E$51,$E$69:$E$136,0),MATCH(Q$53,$B$68:$L$68,1)+1)/INDEX($B$69:$L$136,MATCH('A2 Intenzita dopravy'!$F7&amp;'A2 Intenzita dopravy'!$G7&amp;'A2.1 Intenzita dopravy'!$E$51,$E$69:$E$136,0),MATCH(Q$53,$B$68:$L$68,1)))^(1/5)*P55))),0)</f>
        <v>2282.3458729997146</v>
      </c>
      <c r="R55" s="30">
        <f>IFERROR(IF(R$53='A2 Intenzita dopravy'!$M$5,'A2 Intenzita dopravy'!$M7,IF(R$53&gt;=MAX($F$68:$L$68),Q55/P55*Q55,IF(R$53&lt;'A2 Intenzita dopravy'!$M$5,(INDEX($B$69:$L$136,MATCH('A2 Intenzita dopravy'!$F7&amp;'A2 Intenzita dopravy'!$G7&amp;'A2.1 Intenzita dopravy'!$E$51,$E$69:$E$136,0),MATCH(R$53,$B$68:$L$68,1))/INDEX($B$69:$L$136,MATCH('A2 Intenzita dopravy'!$F7&amp;'A2 Intenzita dopravy'!$G7&amp;'A2.1 Intenzita dopravy'!$E$51,$E$69:$E$136,0),MATCH(R$53,$B$68:$L$68,1)+1))^(1/5)*S55,(INDEX($B$69:$L$136,MATCH('A2 Intenzita dopravy'!$F7&amp;'A2 Intenzita dopravy'!$G7&amp;'A2.1 Intenzita dopravy'!$E$51,$E$69:$E$136,0),MATCH(R$53,$B$68:$L$68,1)+1)/INDEX($B$69:$L$136,MATCH('A2 Intenzita dopravy'!$F7&amp;'A2 Intenzita dopravy'!$G7&amp;'A2.1 Intenzita dopravy'!$E$51,$E$69:$E$136,0),MATCH(R$53,$B$68:$L$68,1)))^(1/5)*Q55))),0)</f>
        <v>2299.9044498923331</v>
      </c>
      <c r="S55" s="30">
        <f>IFERROR(IF(S$53='A2 Intenzita dopravy'!$M$5,'A2 Intenzita dopravy'!$M7,IF(S$53&gt;=MAX($F$68:$L$68),R55/Q55*R55,IF(S$53&lt;'A2 Intenzita dopravy'!$M$5,(INDEX($B$69:$L$136,MATCH('A2 Intenzita dopravy'!$F7&amp;'A2 Intenzita dopravy'!$G7&amp;'A2.1 Intenzita dopravy'!$E$51,$E$69:$E$136,0),MATCH(S$53,$B$68:$L$68,1))/INDEX($B$69:$L$136,MATCH('A2 Intenzita dopravy'!$F7&amp;'A2 Intenzita dopravy'!$G7&amp;'A2.1 Intenzita dopravy'!$E$51,$E$69:$E$136,0),MATCH(S$53,$B$68:$L$68,1)+1))^(1/5)*T55,(INDEX($B$69:$L$136,MATCH('A2 Intenzita dopravy'!$F7&amp;'A2 Intenzita dopravy'!$G7&amp;'A2.1 Intenzita dopravy'!$E$51,$E$69:$E$136,0),MATCH(S$53,$B$68:$L$68,1)+1)/INDEX($B$69:$L$136,MATCH('A2 Intenzita dopravy'!$F7&amp;'A2 Intenzita dopravy'!$G7&amp;'A2.1 Intenzita dopravy'!$E$51,$E$69:$E$136,0),MATCH(S$53,$B$68:$L$68,1)))^(1/5)*R55))),0)</f>
        <v>2317.5981086873667</v>
      </c>
      <c r="T55" s="30">
        <f>IFERROR(IF(T$53='A2 Intenzita dopravy'!$M$5,'A2 Intenzita dopravy'!$M7,IF(T$53&gt;=MAX($F$68:$L$68),S55/R55*S55,IF(T$53&lt;'A2 Intenzita dopravy'!$M$5,(INDEX($B$69:$L$136,MATCH('A2 Intenzita dopravy'!$F7&amp;'A2 Intenzita dopravy'!$G7&amp;'A2.1 Intenzita dopravy'!$E$51,$E$69:$E$136,0),MATCH(T$53,$B$68:$L$68,1))/INDEX($B$69:$L$136,MATCH('A2 Intenzita dopravy'!$F7&amp;'A2 Intenzita dopravy'!$G7&amp;'A2.1 Intenzita dopravy'!$E$51,$E$69:$E$136,0),MATCH(T$53,$B$68:$L$68,1)+1))^(1/5)*U55,(INDEX($B$69:$L$136,MATCH('A2 Intenzita dopravy'!$F7&amp;'A2 Intenzita dopravy'!$G7&amp;'A2.1 Intenzita dopravy'!$E$51,$E$69:$E$136,0),MATCH(T$53,$B$68:$L$68,1)+1)/INDEX($B$69:$L$136,MATCH('A2 Intenzita dopravy'!$F7&amp;'A2 Intenzita dopravy'!$G7&amp;'A2.1 Intenzita dopravy'!$E$51,$E$69:$E$136,0),MATCH(T$53,$B$68:$L$68,1)))^(1/5)*S55))),0)</f>
        <v>2335.427888598897</v>
      </c>
      <c r="U55" s="30">
        <f>IFERROR(IF(U$53='A2 Intenzita dopravy'!$M$5,'A2 Intenzita dopravy'!$M7,IF(U$53&gt;=MAX($F$68:$L$68),T55/S55*T55,IF(U$53&lt;'A2 Intenzita dopravy'!$M$5,(INDEX($B$69:$L$136,MATCH('A2 Intenzita dopravy'!$F7&amp;'A2 Intenzita dopravy'!$G7&amp;'A2.1 Intenzita dopravy'!$E$51,$E$69:$E$136,0),MATCH(U$53,$B$68:$L$68,1))/INDEX($B$69:$L$136,MATCH('A2 Intenzita dopravy'!$F7&amp;'A2 Intenzita dopravy'!$G7&amp;'A2.1 Intenzita dopravy'!$E$51,$E$69:$E$136,0),MATCH(U$53,$B$68:$L$68,1)+1))^(1/5)*V55,(INDEX($B$69:$L$136,MATCH('A2 Intenzita dopravy'!$F7&amp;'A2 Intenzita dopravy'!$G7&amp;'A2.1 Intenzita dopravy'!$E$51,$E$69:$E$136,0),MATCH(U$53,$B$68:$L$68,1)+1)/INDEX($B$69:$L$136,MATCH('A2 Intenzita dopravy'!$F7&amp;'A2 Intenzita dopravy'!$G7&amp;'A2.1 Intenzita dopravy'!$E$51,$E$69:$E$136,0),MATCH(U$53,$B$68:$L$68,1)))^(1/5)*T55))),0)</f>
        <v>2352.7292462444166</v>
      </c>
      <c r="V55" s="30">
        <f>IFERROR(IF(V$53='A2 Intenzita dopravy'!$M$5,'A2 Intenzita dopravy'!$M7,IF(V$53&gt;=MAX($F$68:$L$68),U55/T55*U55,IF(V$53&lt;'A2 Intenzita dopravy'!$M$5,(INDEX($B$69:$L$136,MATCH('A2 Intenzita dopravy'!$F7&amp;'A2 Intenzita dopravy'!$G7&amp;'A2.1 Intenzita dopravy'!$E$51,$E$69:$E$136,0),MATCH(V$53,$B$68:$L$68,1))/INDEX($B$69:$L$136,MATCH('A2 Intenzita dopravy'!$F7&amp;'A2 Intenzita dopravy'!$G7&amp;'A2.1 Intenzita dopravy'!$E$51,$E$69:$E$136,0),MATCH(V$53,$B$68:$L$68,1)+1))^(1/5)*W55,(INDEX($B$69:$L$136,MATCH('A2 Intenzita dopravy'!$F7&amp;'A2 Intenzita dopravy'!$G7&amp;'A2.1 Intenzita dopravy'!$E$51,$E$69:$E$136,0),MATCH(V$53,$B$68:$L$68,1)+1)/INDEX($B$69:$L$136,MATCH('A2 Intenzita dopravy'!$F7&amp;'A2 Intenzita dopravy'!$G7&amp;'A2.1 Intenzita dopravy'!$E$51,$E$69:$E$136,0),MATCH(V$53,$B$68:$L$68,1)))^(1/5)*U55))),0)</f>
        <v>2370.1587761096134</v>
      </c>
      <c r="W55" s="30">
        <f>IFERROR(IF(W$53='A2 Intenzita dopravy'!$M$5,'A2 Intenzita dopravy'!$M7,IF(W$53&gt;=MAX($F$68:$L$68),V55/U55*V55,IF(W$53&lt;'A2 Intenzita dopravy'!$M$5,(INDEX($B$69:$L$136,MATCH('A2 Intenzita dopravy'!$F7&amp;'A2 Intenzita dopravy'!$G7&amp;'A2.1 Intenzita dopravy'!$E$51,$E$69:$E$136,0),MATCH(W$53,$B$68:$L$68,1))/INDEX($B$69:$L$136,MATCH('A2 Intenzita dopravy'!$F7&amp;'A2 Intenzita dopravy'!$G7&amp;'A2.1 Intenzita dopravy'!$E$51,$E$69:$E$136,0),MATCH(W$53,$B$68:$L$68,1)+1))^(1/5)*X55,(INDEX($B$69:$L$136,MATCH('A2 Intenzita dopravy'!$F7&amp;'A2 Intenzita dopravy'!$G7&amp;'A2.1 Intenzita dopravy'!$E$51,$E$69:$E$136,0),MATCH(W$53,$B$68:$L$68,1)+1)/INDEX($B$69:$L$136,MATCH('A2 Intenzita dopravy'!$F7&amp;'A2 Intenzita dopravy'!$G7&amp;'A2.1 Intenzita dopravy'!$E$51,$E$69:$E$136,0),MATCH(W$53,$B$68:$L$68,1)))^(1/5)*V55))),0)</f>
        <v>2387.7174277221625</v>
      </c>
      <c r="X55" s="30">
        <f>IFERROR(IF(X$53='A2 Intenzita dopravy'!$M$5,'A2 Intenzita dopravy'!$M7,IF(X$53&gt;=MAX($F$68:$L$68),W55/V55*W55,IF(X$53&lt;'A2 Intenzita dopravy'!$M$5,(INDEX($B$69:$L$136,MATCH('A2 Intenzita dopravy'!$F7&amp;'A2 Intenzita dopravy'!$G7&amp;'A2.1 Intenzita dopravy'!$E$51,$E$69:$E$136,0),MATCH(X$53,$B$68:$L$68,1))/INDEX($B$69:$L$136,MATCH('A2 Intenzita dopravy'!$F7&amp;'A2 Intenzita dopravy'!$G7&amp;'A2.1 Intenzita dopravy'!$E$51,$E$69:$E$136,0),MATCH(X$53,$B$68:$L$68,1)+1))^(1/5)*Y55,(INDEX($B$69:$L$136,MATCH('A2 Intenzita dopravy'!$F7&amp;'A2 Intenzita dopravy'!$G7&amp;'A2.1 Intenzita dopravy'!$E$51,$E$69:$E$136,0),MATCH(X$53,$B$68:$L$68,1)+1)/INDEX($B$69:$L$136,MATCH('A2 Intenzita dopravy'!$F7&amp;'A2 Intenzita dopravy'!$G7&amp;'A2.1 Intenzita dopravy'!$E$51,$E$69:$E$136,0),MATCH(X$53,$B$68:$L$68,1)))^(1/5)*W55))),0)</f>
        <v>2405.4061576440463</v>
      </c>
      <c r="Y55" s="30">
        <f>IFERROR(IF(Y$53='A2 Intenzita dopravy'!$M$5,'A2 Intenzita dopravy'!$M7,IF(Y$53&gt;=MAX($F$68:$L$68),X55/W55*X55,IF(Y$53&lt;'A2 Intenzita dopravy'!$M$5,(INDEX($B$69:$L$136,MATCH('A2 Intenzita dopravy'!$F7&amp;'A2 Intenzita dopravy'!$G7&amp;'A2.1 Intenzita dopravy'!$E$51,$E$69:$E$136,0),MATCH(Y$53,$B$68:$L$68,1))/INDEX($B$69:$L$136,MATCH('A2 Intenzita dopravy'!$F7&amp;'A2 Intenzita dopravy'!$G7&amp;'A2.1 Intenzita dopravy'!$E$51,$E$69:$E$136,0),MATCH(Y$53,$B$68:$L$68,1)+1))^(1/5)*Z55,(INDEX($B$69:$L$136,MATCH('A2 Intenzita dopravy'!$F7&amp;'A2 Intenzita dopravy'!$G7&amp;'A2.1 Intenzita dopravy'!$E$51,$E$69:$E$136,0),MATCH(Y$53,$B$68:$L$68,1)+1)/INDEX($B$69:$L$136,MATCH('A2 Intenzita dopravy'!$F7&amp;'A2 Intenzita dopravy'!$G7&amp;'A2.1 Intenzita dopravy'!$E$51,$E$69:$E$136,0),MATCH(Y$53,$B$68:$L$68,1)))^(1/5)*X55))),0)</f>
        <v>2423.2259295236663</v>
      </c>
      <c r="Z55" s="30">
        <f>IFERROR(IF(Z$53='A2 Intenzita dopravy'!$M$5,'A2 Intenzita dopravy'!$M7,IF(Z$53&gt;=MAX($F$68:$L$68),Y55/X55*Y55,IF(Z$53&lt;'A2 Intenzita dopravy'!$M$5,(INDEX($B$69:$L$136,MATCH('A2 Intenzita dopravy'!$F7&amp;'A2 Intenzita dopravy'!$G7&amp;'A2.1 Intenzita dopravy'!$E$51,$E$69:$E$136,0),MATCH(Z$53,$B$68:$L$68,1))/INDEX($B$69:$L$136,MATCH('A2 Intenzita dopravy'!$F7&amp;'A2 Intenzita dopravy'!$G7&amp;'A2.1 Intenzita dopravy'!$E$51,$E$69:$E$136,0),MATCH(Z$53,$B$68:$L$68,1)+1))^(1/5)*AA55,(INDEX($B$69:$L$136,MATCH('A2 Intenzita dopravy'!$F7&amp;'A2 Intenzita dopravy'!$G7&amp;'A2.1 Intenzita dopravy'!$E$51,$E$69:$E$136,0),MATCH(Z$53,$B$68:$L$68,1)+1)/INDEX($B$69:$L$136,MATCH('A2 Intenzita dopravy'!$F7&amp;'A2 Intenzita dopravy'!$G7&amp;'A2.1 Intenzita dopravy'!$E$51,$E$69:$E$136,0),MATCH(Z$53,$B$68:$L$68,1)))^(1/5)*Y55))),0)</f>
        <v>2441.1777141483408</v>
      </c>
      <c r="AA55" s="30">
        <f>IFERROR(IF(AA$53='A2 Intenzita dopravy'!$M$5,'A2 Intenzita dopravy'!$M7,IF(AA$53&gt;=MAX($F$68:$L$68),Z55/Y55*Z55,IF(AA$53&lt;'A2 Intenzita dopravy'!$M$5,(INDEX($B$69:$L$136,MATCH('A2 Intenzita dopravy'!$F7&amp;'A2 Intenzita dopravy'!$G7&amp;'A2.1 Intenzita dopravy'!$E$51,$E$69:$E$136,0),MATCH(AA$53,$B$68:$L$68,1))/INDEX($B$69:$L$136,MATCH('A2 Intenzita dopravy'!$F7&amp;'A2 Intenzita dopravy'!$G7&amp;'A2.1 Intenzita dopravy'!$E$51,$E$69:$E$136,0),MATCH(AA$53,$B$68:$L$68,1)+1))^(1/5)*AB55,(INDEX($B$69:$L$136,MATCH('A2 Intenzita dopravy'!$F7&amp;'A2 Intenzita dopravy'!$G7&amp;'A2.1 Intenzita dopravy'!$E$51,$E$69:$E$136,0),MATCH(AA$53,$B$68:$L$68,1)+1)/INDEX($B$69:$L$136,MATCH('A2 Intenzita dopravy'!$F7&amp;'A2 Intenzita dopravy'!$G7&amp;'A2.1 Intenzita dopravy'!$E$51,$E$69:$E$136,0),MATCH(AA$53,$B$68:$L$68,1)))^(1/5)*Z55))),0)</f>
        <v>2459.2624894971918</v>
      </c>
      <c r="AB55" s="30">
        <f>IFERROR(IF(AB$53='A2 Intenzita dopravy'!$M$5,'A2 Intenzita dopravy'!$M7,IF(AB$53&gt;=MAX($F$68:$L$68),AA55/Z55*AA55,IF(AB$53&lt;'A2 Intenzita dopravy'!$M$5,(INDEX($B$69:$L$136,MATCH('A2 Intenzita dopravy'!$F7&amp;'A2 Intenzita dopravy'!$G7&amp;'A2.1 Intenzita dopravy'!$E$51,$E$69:$E$136,0),MATCH(AB$53,$B$68:$L$68,1))/INDEX($B$69:$L$136,MATCH('A2 Intenzita dopravy'!$F7&amp;'A2 Intenzita dopravy'!$G7&amp;'A2.1 Intenzita dopravy'!$E$51,$E$69:$E$136,0),MATCH(AB$53,$B$68:$L$68,1)+1))^(1/5)*AC55,(INDEX($B$69:$L$136,MATCH('A2 Intenzita dopravy'!$F7&amp;'A2 Intenzita dopravy'!$G7&amp;'A2.1 Intenzita dopravy'!$E$51,$E$69:$E$136,0),MATCH(AB$53,$B$68:$L$68,1)+1)/INDEX($B$69:$L$136,MATCH('A2 Intenzita dopravy'!$F7&amp;'A2 Intenzita dopravy'!$G7&amp;'A2.1 Intenzita dopravy'!$E$51,$E$69:$E$136,0),MATCH(AB$53,$B$68:$L$68,1)))^(1/5)*AA55))),0)</f>
        <v>2477.4812407944232</v>
      </c>
      <c r="AC55" s="30">
        <f>IFERROR(IF(AC$53='A2 Intenzita dopravy'!$M$5,'A2 Intenzita dopravy'!$M7,IF(AC$53&gt;=MAX($F$68:$L$68),AB55/AA55*AB55,IF(AC$53&lt;'A2 Intenzita dopravy'!$M$5,(INDEX($B$69:$L$136,MATCH('A2 Intenzita dopravy'!$F7&amp;'A2 Intenzita dopravy'!$G7&amp;'A2.1 Intenzita dopravy'!$E$51,$E$69:$E$136,0),MATCH(AC$53,$B$68:$L$68,1))/INDEX($B$69:$L$136,MATCH('A2 Intenzita dopravy'!$F7&amp;'A2 Intenzita dopravy'!$G7&amp;'A2.1 Intenzita dopravy'!$E$51,$E$69:$E$136,0),MATCH(AC$53,$B$68:$L$68,1)+1))^(1/5)*AD55,(INDEX($B$69:$L$136,MATCH('A2 Intenzita dopravy'!$F7&amp;'A2 Intenzita dopravy'!$G7&amp;'A2.1 Intenzita dopravy'!$E$51,$E$69:$E$136,0),MATCH(AC$53,$B$68:$L$68,1)+1)/INDEX($B$69:$L$136,MATCH('A2 Intenzita dopravy'!$F7&amp;'A2 Intenzita dopravy'!$G7&amp;'A2.1 Intenzita dopravy'!$E$51,$E$69:$E$136,0),MATCH(AC$53,$B$68:$L$68,1)))^(1/5)*AB55))),0)</f>
        <v>2495.8349605629942</v>
      </c>
      <c r="AD55" s="30">
        <f>IFERROR(IF(AD$53='A2 Intenzita dopravy'!$M$5,'A2 Intenzita dopravy'!$M7,IF(AD$53&gt;=MAX($F$68:$L$68),AC55/AB55*AC55,IF(AD$53&lt;'A2 Intenzita dopravy'!$M$5,(INDEX($B$69:$L$136,MATCH('A2 Intenzita dopravy'!$F7&amp;'A2 Intenzita dopravy'!$G7&amp;'A2.1 Intenzita dopravy'!$E$51,$E$69:$E$136,0),MATCH(AD$53,$B$68:$L$68,1))/INDEX($B$69:$L$136,MATCH('A2 Intenzita dopravy'!$F7&amp;'A2 Intenzita dopravy'!$G7&amp;'A2.1 Intenzita dopravy'!$E$51,$E$69:$E$136,0),MATCH(AD$53,$B$68:$L$68,1)+1))^(1/5)*AE55,(INDEX($B$69:$L$136,MATCH('A2 Intenzita dopravy'!$F7&amp;'A2 Intenzita dopravy'!$G7&amp;'A2.1 Intenzita dopravy'!$E$51,$E$69:$E$136,0),MATCH(AD$53,$B$68:$L$68,1)+1)/INDEX($B$69:$L$136,MATCH('A2 Intenzita dopravy'!$F7&amp;'A2 Intenzita dopravy'!$G7&amp;'A2.1 Intenzita dopravy'!$E$51,$E$69:$E$136,0),MATCH(AD$53,$B$68:$L$68,1)))^(1/5)*AC55))),0)</f>
        <v>2514.3246486786902</v>
      </c>
      <c r="AE55" s="30">
        <f>IFERROR(IF(AE$53='A2 Intenzita dopravy'!$M$5,'A2 Intenzita dopravy'!$M7,IF(AE$53&gt;=MAX($F$68:$L$68),AD55/AC55*AD55,IF(AE$53&lt;'A2 Intenzita dopravy'!$M$5,(INDEX($B$69:$L$136,MATCH('A2 Intenzita dopravy'!$F7&amp;'A2 Intenzita dopravy'!$G7&amp;'A2.1 Intenzita dopravy'!$E$51,$E$69:$E$136,0),MATCH(AE$53,$B$68:$L$68,1))/INDEX($B$69:$L$136,MATCH('A2 Intenzita dopravy'!$F7&amp;'A2 Intenzita dopravy'!$G7&amp;'A2.1 Intenzita dopravy'!$E$51,$E$69:$E$136,0),MATCH(AE$53,$B$68:$L$68,1)+1))^(1/5)*AF55,(INDEX($B$69:$L$136,MATCH('A2 Intenzita dopravy'!$F7&amp;'A2 Intenzita dopravy'!$G7&amp;'A2.1 Intenzita dopravy'!$E$51,$E$69:$E$136,0),MATCH(AE$53,$B$68:$L$68,1)+1)/INDEX($B$69:$L$136,MATCH('A2 Intenzita dopravy'!$F7&amp;'A2 Intenzita dopravy'!$G7&amp;'A2.1 Intenzita dopravy'!$E$51,$E$69:$E$136,0),MATCH(AE$53,$B$68:$L$68,1)))^(1/5)*AD55))),0)</f>
        <v>2532.9513124245932</v>
      </c>
      <c r="AF55" s="30">
        <f>IFERROR(IF(AF$53='A2 Intenzita dopravy'!$M$5,'A2 Intenzita dopravy'!$M7,IF(AF$53&gt;=MAX($F$68:$L$68),AE55/AD55*AE55,IF(AF$53&lt;'A2 Intenzita dopravy'!$M$5,(INDEX($B$69:$L$136,MATCH('A2 Intenzita dopravy'!$F7&amp;'A2 Intenzita dopravy'!$G7&amp;'A2.1 Intenzita dopravy'!$E$51,$E$69:$E$136,0),MATCH(AF$53,$B$68:$L$68,1))/INDEX($B$69:$L$136,MATCH('A2 Intenzita dopravy'!$F7&amp;'A2 Intenzita dopravy'!$G7&amp;'A2.1 Intenzita dopravy'!$E$51,$E$69:$E$136,0),MATCH(AF$53,$B$68:$L$68,1)+1))^(1/5)*AG55,(INDEX($B$69:$L$136,MATCH('A2 Intenzita dopravy'!$F7&amp;'A2 Intenzita dopravy'!$G7&amp;'A2.1 Intenzita dopravy'!$E$51,$E$69:$E$136,0),MATCH(AF$53,$B$68:$L$68,1)+1)/INDEX($B$69:$L$136,MATCH('A2 Intenzita dopravy'!$F7&amp;'A2 Intenzita dopravy'!$G7&amp;'A2.1 Intenzita dopravy'!$E$51,$E$69:$E$136,0),MATCH(AF$53,$B$68:$L$68,1)))^(1/5)*AE55))),0)</f>
        <v>2551.7159665459576</v>
      </c>
      <c r="AG55" s="30">
        <f>IFERROR(IF(AG$53='A2 Intenzita dopravy'!$M$5,'A2 Intenzita dopravy'!$M7,IF(AG$53&gt;=MAX($F$68:$L$68),AF55/AE55*AF55,IF(AG$53&lt;'A2 Intenzita dopravy'!$M$5,(INDEX($B$69:$L$136,MATCH('A2 Intenzita dopravy'!$F7&amp;'A2 Intenzita dopravy'!$G7&amp;'A2.1 Intenzita dopravy'!$E$51,$E$69:$E$136,0),MATCH(AG$53,$B$68:$L$68,1))/INDEX($B$69:$L$136,MATCH('A2 Intenzita dopravy'!$F7&amp;'A2 Intenzita dopravy'!$G7&amp;'A2.1 Intenzita dopravy'!$E$51,$E$69:$E$136,0),MATCH(AG$53,$B$68:$L$68,1)+1))^(1/5)*AH55,(INDEX($B$69:$L$136,MATCH('A2 Intenzita dopravy'!$F7&amp;'A2 Intenzita dopravy'!$G7&amp;'A2.1 Intenzita dopravy'!$E$51,$E$69:$E$136,0),MATCH(AG$53,$B$68:$L$68,1)+1)/INDEX($B$69:$L$136,MATCH('A2 Intenzita dopravy'!$F7&amp;'A2 Intenzita dopravy'!$G7&amp;'A2.1 Intenzita dopravy'!$E$51,$E$69:$E$136,0),MATCH(AG$53,$B$68:$L$68,1)))^(1/5)*AF55))),0)</f>
        <v>2570.6196333054909</v>
      </c>
      <c r="AH55" s="30">
        <f>IFERROR(IF(AH$53='A2 Intenzita dopravy'!$M$5,'A2 Intenzita dopravy'!$M7,IF(AH$53&gt;=MAX($F$68:$L$68),AG55/AF55*AG55,IF(AH$53&lt;'A2 Intenzita dopravy'!$M$5,(INDEX($B$69:$L$136,MATCH('A2 Intenzita dopravy'!$F7&amp;'A2 Intenzita dopravy'!$G7&amp;'A2.1 Intenzita dopravy'!$E$51,$E$69:$E$136,0),MATCH(AH$53,$B$68:$L$68,1))/INDEX($B$69:$L$136,MATCH('A2 Intenzita dopravy'!$F7&amp;'A2 Intenzita dopravy'!$G7&amp;'A2.1 Intenzita dopravy'!$E$51,$E$69:$E$136,0),MATCH(AH$53,$B$68:$L$68,1)+1))^(1/5)*AI55,(INDEX($B$69:$L$136,MATCH('A2 Intenzita dopravy'!$F7&amp;'A2 Intenzita dopravy'!$G7&amp;'A2.1 Intenzita dopravy'!$E$51,$E$69:$E$136,0),MATCH(AH$53,$B$68:$L$68,1)+1)/INDEX($B$69:$L$136,MATCH('A2 Intenzita dopravy'!$F7&amp;'A2 Intenzita dopravy'!$G7&amp;'A2.1 Intenzita dopravy'!$E$51,$E$69:$E$136,0),MATCH(AH$53,$B$68:$L$68,1)))^(1/5)*AG55))),0)</f>
        <v>2589.663342539046</v>
      </c>
      <c r="AI55" s="30">
        <f>IFERROR(IF(AI$53='A2 Intenzita dopravy'!$M$5,'A2 Intenzita dopravy'!$M7,IF(AI$53&gt;=MAX($F$68:$L$68),AH55/AG55*AH55,IF(AI$53&lt;'A2 Intenzita dopravy'!$M$5,(INDEX($B$69:$L$136,MATCH('A2 Intenzita dopravy'!$F7&amp;'A2 Intenzita dopravy'!$G7&amp;'A2.1 Intenzita dopravy'!$E$51,$E$69:$E$136,0),MATCH(AI$53,$B$68:$L$68,1))/INDEX($B$69:$L$136,MATCH('A2 Intenzita dopravy'!$F7&amp;'A2 Intenzita dopravy'!$G7&amp;'A2.1 Intenzita dopravy'!$E$51,$E$69:$E$136,0),MATCH(AI$53,$B$68:$L$68,1)+1))^(1/5)*AJ55,(INDEX($B$69:$L$136,MATCH('A2 Intenzita dopravy'!$F7&amp;'A2 Intenzita dopravy'!$G7&amp;'A2.1 Intenzita dopravy'!$E$51,$E$69:$E$136,0),MATCH(AI$53,$B$68:$L$68,1)+1)/INDEX($B$69:$L$136,MATCH('A2 Intenzita dopravy'!$F7&amp;'A2 Intenzita dopravy'!$G7&amp;'A2.1 Intenzita dopravy'!$E$51,$E$69:$E$136,0),MATCH(AI$53,$B$68:$L$68,1)))^(1/5)*AH55))),0)</f>
        <v>2608.848131711723</v>
      </c>
      <c r="AJ55" s="30">
        <f>IFERROR(IF(AJ$53='A2 Intenzita dopravy'!$M$5,'A2 Intenzita dopravy'!$M7,IF(AJ$53&gt;=MAX($F$68:$L$68),AI55/AH55*AI55,IF(AJ$53&lt;'A2 Intenzita dopravy'!$M$5,(INDEX($B$69:$L$136,MATCH('A2 Intenzita dopravy'!$F7&amp;'A2 Intenzita dopravy'!$G7&amp;'A2.1 Intenzita dopravy'!$E$51,$E$69:$E$136,0),MATCH(AJ$53,$B$68:$L$68,1))/INDEX($B$69:$L$136,MATCH('A2 Intenzita dopravy'!$F7&amp;'A2 Intenzita dopravy'!$G7&amp;'A2.1 Intenzita dopravy'!$E$51,$E$69:$E$136,0),MATCH(AJ$53,$B$68:$L$68,1)+1))^(1/5)*AK55,(INDEX($B$69:$L$136,MATCH('A2 Intenzita dopravy'!$F7&amp;'A2 Intenzita dopravy'!$G7&amp;'A2.1 Intenzita dopravy'!$E$51,$E$69:$E$136,0),MATCH(AJ$53,$B$68:$L$68,1)+1)/INDEX($B$69:$L$136,MATCH('A2 Intenzita dopravy'!$F7&amp;'A2 Intenzita dopravy'!$G7&amp;'A2.1 Intenzita dopravy'!$E$51,$E$69:$E$136,0),MATCH(AJ$53,$B$68:$L$68,1)))^(1/5)*AI55))),0)</f>
        <v>2628.1750459743889</v>
      </c>
      <c r="AK55" s="30">
        <f>IFERROR(IF(AK$53='A2 Intenzita dopravy'!$M$5,'A2 Intenzita dopravy'!$M7,IF(AK$53&gt;=MAX($F$68:$L$68),AJ55/AI55*AJ55,IF(AK$53&lt;'A2 Intenzita dopravy'!$M$5,(INDEX($B$69:$L$136,MATCH('A2 Intenzita dopravy'!$F7&amp;'A2 Intenzita dopravy'!$G7&amp;'A2.1 Intenzita dopravy'!$E$51,$E$69:$E$136,0),MATCH(AK$53,$B$68:$L$68,1))/INDEX($B$69:$L$136,MATCH('A2 Intenzita dopravy'!$F7&amp;'A2 Intenzita dopravy'!$G7&amp;'A2.1 Intenzita dopravy'!$E$51,$E$69:$E$136,0),MATCH(AK$53,$B$68:$L$68,1)+1))^(1/5)*AL55,(INDEX($B$69:$L$136,MATCH('A2 Intenzita dopravy'!$F7&amp;'A2 Intenzita dopravy'!$G7&amp;'A2.1 Intenzita dopravy'!$E$51,$E$69:$E$136,0),MATCH(AK$53,$B$68:$L$68,1)+1)/INDEX($B$69:$L$136,MATCH('A2 Intenzita dopravy'!$F7&amp;'A2 Intenzita dopravy'!$G7&amp;'A2.1 Intenzita dopravy'!$E$51,$E$69:$E$136,0),MATCH(AK$53,$B$68:$L$68,1)))^(1/5)*AJ55))),0)</f>
        <v>2647.6451382206164</v>
      </c>
      <c r="AL55" s="30">
        <f>IFERROR(IF(AL$53='A2 Intenzita dopravy'!$M$5,'A2 Intenzita dopravy'!$M7,IF(AL$53&gt;=MAX($F$68:$L$68),AK55/AJ55*AK55,IF(AL$53&lt;'A2 Intenzita dopravy'!$M$5,(INDEX($B$69:$L$136,MATCH('A2 Intenzita dopravy'!$F7&amp;'A2 Intenzita dopravy'!$G7&amp;'A2.1 Intenzita dopravy'!$E$51,$E$69:$E$136,0),MATCH(AL$53,$B$68:$L$68,1))/INDEX($B$69:$L$136,MATCH('A2 Intenzita dopravy'!$F7&amp;'A2 Intenzita dopravy'!$G7&amp;'A2.1 Intenzita dopravy'!$E$51,$E$69:$E$136,0),MATCH(AL$53,$B$68:$L$68,1)+1))^(1/5)*AM55,(INDEX($B$69:$L$136,MATCH('A2 Intenzita dopravy'!$F7&amp;'A2 Intenzita dopravy'!$G7&amp;'A2.1 Intenzita dopravy'!$E$51,$E$69:$E$136,0),MATCH(AL$53,$B$68:$L$68,1)+1)/INDEX($B$69:$L$136,MATCH('A2 Intenzita dopravy'!$F7&amp;'A2 Intenzita dopravy'!$G7&amp;'A2.1 Intenzita dopravy'!$E$51,$E$69:$E$136,0),MATCH(AL$53,$B$68:$L$68,1)))^(1/5)*AK55))),0)</f>
        <v>2667.2594691440422</v>
      </c>
      <c r="AM55" s="30">
        <f>IFERROR(IF(AM$53='A2 Intenzita dopravy'!$M$5,'A2 Intenzita dopravy'!$M7,IF(AM$53&gt;=MAX($F$68:$L$68),AL55/AK55*AL55,IF(AM$53&lt;'A2 Intenzita dopravy'!$M$5,(INDEX($B$69:$L$136,MATCH('A2 Intenzita dopravy'!$F7&amp;'A2 Intenzita dopravy'!$G7&amp;'A2.1 Intenzita dopravy'!$E$51,$E$69:$E$136,0),MATCH(AM$53,$B$68:$L$68,1))/INDEX($B$69:$L$136,MATCH('A2 Intenzita dopravy'!$F7&amp;'A2 Intenzita dopravy'!$G7&amp;'A2.1 Intenzita dopravy'!$E$51,$E$69:$E$136,0),MATCH(AM$53,$B$68:$L$68,1)+1))^(1/5)*AN55,(INDEX($B$69:$L$136,MATCH('A2 Intenzita dopravy'!$F7&amp;'A2 Intenzita dopravy'!$G7&amp;'A2.1 Intenzita dopravy'!$E$51,$E$69:$E$136,0),MATCH(AM$53,$B$68:$L$68,1)+1)/INDEX($B$69:$L$136,MATCH('A2 Intenzita dopravy'!$F7&amp;'A2 Intenzita dopravy'!$G7&amp;'A2.1 Intenzita dopravy'!$E$51,$E$69:$E$136,0),MATCH(AM$53,$B$68:$L$68,1)))^(1/5)*AL55))),0)</f>
        <v>2687.019107296152</v>
      </c>
      <c r="AN55" s="30">
        <f>IFERROR(IF(AN$53='A2 Intenzita dopravy'!$M$5,'A2 Intenzita dopravy'!$M7,IF(AN$53&gt;=MAX($F$68:$L$68),AM55/AL55*AM55,IF(AN$53&lt;'A2 Intenzita dopravy'!$M$5,(INDEX($B$69:$L$136,MATCH('A2 Intenzita dopravy'!$F7&amp;'A2 Intenzita dopravy'!$G7&amp;'A2.1 Intenzita dopravy'!$E$51,$E$69:$E$136,0),MATCH(AN$53,$B$68:$L$68,1))/INDEX($B$69:$L$136,MATCH('A2 Intenzita dopravy'!$F7&amp;'A2 Intenzita dopravy'!$G7&amp;'A2.1 Intenzita dopravy'!$E$51,$E$69:$E$136,0),MATCH(AN$53,$B$68:$L$68,1)+1))^(1/5)*AO55,(INDEX($B$69:$L$136,MATCH('A2 Intenzita dopravy'!$F7&amp;'A2 Intenzita dopravy'!$G7&amp;'A2.1 Intenzita dopravy'!$E$51,$E$69:$E$136,0),MATCH(AN$53,$B$68:$L$68,1)+1)/INDEX($B$69:$L$136,MATCH('A2 Intenzita dopravy'!$F7&amp;'A2 Intenzita dopravy'!$G7&amp;'A2.1 Intenzita dopravy'!$E$51,$E$69:$E$136,0),MATCH(AN$53,$B$68:$L$68,1)))^(1/5)*AM55))),0)</f>
        <v>2706.9251291444934</v>
      </c>
      <c r="AO55" s="30">
        <f>IFERROR(IF(AO$53='A2 Intenzita dopravy'!$M$5,'A2 Intenzita dopravy'!$M7,IF(AO$53&gt;=MAX($F$68:$L$68),AN55/AM55*AN55,IF(AO$53&lt;'A2 Intenzita dopravy'!$M$5,(INDEX($B$69:$L$136,MATCH('A2 Intenzita dopravy'!$F7&amp;'A2 Intenzita dopravy'!$G7&amp;'A2.1 Intenzita dopravy'!$E$51,$E$69:$E$136,0),MATCH(AO$53,$B$68:$L$68,1))/INDEX($B$69:$L$136,MATCH('A2 Intenzita dopravy'!$F7&amp;'A2 Intenzita dopravy'!$G7&amp;'A2.1 Intenzita dopravy'!$E$51,$E$69:$E$136,0),MATCH(AO$53,$B$68:$L$68,1)+1))^(1/5)*AP55,(INDEX($B$69:$L$136,MATCH('A2 Intenzita dopravy'!$F7&amp;'A2 Intenzita dopravy'!$G7&amp;'A2.1 Intenzita dopravy'!$E$51,$E$69:$E$136,0),MATCH(AO$53,$B$68:$L$68,1)+1)/INDEX($B$69:$L$136,MATCH('A2 Intenzita dopravy'!$F7&amp;'A2 Intenzita dopravy'!$G7&amp;'A2.1 Intenzita dopravy'!$E$51,$E$69:$E$136,0),MATCH(AO$53,$B$68:$L$68,1)))^(1/5)*AN55))),0)</f>
        <v>2726.9786191313201</v>
      </c>
      <c r="AP55" s="30">
        <f>IFERROR(IF(AP$53='A2 Intenzita dopravy'!$M$5,'A2 Intenzita dopravy'!$M7,IF(AP$53&gt;=MAX($F$68:$L$68),AO55/AN55*AO55,IF(AP$53&lt;'A2 Intenzita dopravy'!$M$5,(INDEX($B$69:$L$136,MATCH('A2 Intenzita dopravy'!$F7&amp;'A2 Intenzita dopravy'!$G7&amp;'A2.1 Intenzita dopravy'!$E$51,$E$69:$E$136,0),MATCH(AP$53,$B$68:$L$68,1))/INDEX($B$69:$L$136,MATCH('A2 Intenzita dopravy'!$F7&amp;'A2 Intenzita dopravy'!$G7&amp;'A2.1 Intenzita dopravy'!$E$51,$E$69:$E$136,0),MATCH(AP$53,$B$68:$L$68,1)+1))^(1/5)*AQ55,(INDEX($B$69:$L$136,MATCH('A2 Intenzita dopravy'!$F7&amp;'A2 Intenzita dopravy'!$G7&amp;'A2.1 Intenzita dopravy'!$E$51,$E$69:$E$136,0),MATCH(AP$53,$B$68:$L$68,1)+1)/INDEX($B$69:$L$136,MATCH('A2 Intenzita dopravy'!$F7&amp;'A2 Intenzita dopravy'!$G7&amp;'A2.1 Intenzita dopravy'!$E$51,$E$69:$E$136,0),MATCH(AP$53,$B$68:$L$68,1)))^(1/5)*AO55))),0)</f>
        <v>2747.1806697326688</v>
      </c>
      <c r="AQ55" s="30">
        <f>IFERROR(IF(AQ$53='A2 Intenzita dopravy'!$M$5,'A2 Intenzita dopravy'!$M7,IF(AQ$53&gt;=MAX($F$68:$L$68),AP55/AO55*AP55,IF(AQ$53&lt;'A2 Intenzita dopravy'!$M$5,(INDEX($B$69:$L$136,MATCH('A2 Intenzita dopravy'!$F7&amp;'A2 Intenzita dopravy'!$G7&amp;'A2.1 Intenzita dopravy'!$E$51,$E$69:$E$136,0),MATCH(AQ$53,$B$68:$L$68,1))/INDEX($B$69:$L$136,MATCH('A2 Intenzita dopravy'!$F7&amp;'A2 Intenzita dopravy'!$G7&amp;'A2.1 Intenzita dopravy'!$E$51,$E$69:$E$136,0),MATCH(AQ$53,$B$68:$L$68,1)+1))^(1/5)*AR55,(INDEX($B$69:$L$136,MATCH('A2 Intenzita dopravy'!$F7&amp;'A2 Intenzita dopravy'!$G7&amp;'A2.1 Intenzita dopravy'!$E$51,$E$69:$E$136,0),MATCH(AQ$53,$B$68:$L$68,1)+1)/INDEX($B$69:$L$136,MATCH('A2 Intenzita dopravy'!$F7&amp;'A2 Intenzita dopravy'!$G7&amp;'A2.1 Intenzita dopravy'!$E$51,$E$69:$E$136,0),MATCH(AQ$53,$B$68:$L$68,1)))^(1/5)*AP55))),0)</f>
        <v>2767.5323815178772</v>
      </c>
      <c r="AR55" s="30">
        <f>IFERROR(IF(AR$53='A2 Intenzita dopravy'!$M$5,'A2 Intenzita dopravy'!$M7,IF(AR$53&gt;=MAX($F$68:$L$68),AQ55/AP55*AQ55,IF(AR$53&lt;'A2 Intenzita dopravy'!$M$5,(INDEX($B$69:$L$136,MATCH('A2 Intenzita dopravy'!$F7&amp;'A2 Intenzita dopravy'!$G7&amp;'A2.1 Intenzita dopravy'!$E$51,$E$69:$E$136,0),MATCH(AR$53,$B$68:$L$68,1))/INDEX($B$69:$L$136,MATCH('A2 Intenzita dopravy'!$F7&amp;'A2 Intenzita dopravy'!$G7&amp;'A2.1 Intenzita dopravy'!$E$51,$E$69:$E$136,0),MATCH(AR$53,$B$68:$L$68,1)+1))^(1/5)*AS55,(INDEX($B$69:$L$136,MATCH('A2 Intenzita dopravy'!$F7&amp;'A2 Intenzita dopravy'!$G7&amp;'A2.1 Intenzita dopravy'!$E$51,$E$69:$E$136,0),MATCH(AR$53,$B$68:$L$68,1)+1)/INDEX($B$69:$L$136,MATCH('A2 Intenzita dopravy'!$F7&amp;'A2 Intenzita dopravy'!$G7&amp;'A2.1 Intenzita dopravy'!$E$51,$E$69:$E$136,0),MATCH(AR$53,$B$68:$L$68,1)))^(1/5)*AQ55))),0)</f>
        <v>2788.0348632095397</v>
      </c>
      <c r="AS55" s="30">
        <f>IFERROR(IF(AS$53='A2 Intenzita dopravy'!$M$5,'A2 Intenzita dopravy'!$M7,IF(AS$53&gt;=MAX($F$68:$L$68),AR55/AQ55*AR55,IF(AS$53&lt;'A2 Intenzita dopravy'!$M$5,(INDEX($B$69:$L$136,MATCH('A2 Intenzita dopravy'!$F7&amp;'A2 Intenzita dopravy'!$G7&amp;'A2.1 Intenzita dopravy'!$E$51,$E$69:$E$136,0),MATCH(AS$53,$B$68:$L$68,1))/INDEX($B$69:$L$136,MATCH('A2 Intenzita dopravy'!$F7&amp;'A2 Intenzita dopravy'!$G7&amp;'A2.1 Intenzita dopravy'!$E$51,$E$69:$E$136,0),MATCH(AS$53,$B$68:$L$68,1)+1))^(1/5)*AT55,(INDEX($B$69:$L$136,MATCH('A2 Intenzita dopravy'!$F7&amp;'A2 Intenzita dopravy'!$G7&amp;'A2.1 Intenzita dopravy'!$E$51,$E$69:$E$136,0),MATCH(AS$53,$B$68:$L$68,1)+1)/INDEX($B$69:$L$136,MATCH('A2 Intenzita dopravy'!$F7&amp;'A2 Intenzita dopravy'!$G7&amp;'A2.1 Intenzita dopravy'!$E$51,$E$69:$E$136,0),MATCH(AS$53,$B$68:$L$68,1)))^(1/5)*AR55))),0)</f>
        <v>2808.6892317439092</v>
      </c>
      <c r="AT55" s="30">
        <f>IFERROR(IF(AT$53='A2 Intenzita dopravy'!$M$5,'A2 Intenzita dopravy'!$M7,IF(AT$53&gt;=MAX($F$68:$L$68),AS55/AR55*AS55,IF(AT$53&lt;'A2 Intenzita dopravy'!$M$5,(INDEX($B$69:$L$136,MATCH('A2 Intenzita dopravy'!$F7&amp;'A2 Intenzita dopravy'!$G7&amp;'A2.1 Intenzita dopravy'!$E$51,$E$69:$E$136,0),MATCH(AT$53,$B$68:$L$68,1))/INDEX($B$69:$L$136,MATCH('A2 Intenzita dopravy'!$F7&amp;'A2 Intenzita dopravy'!$G7&amp;'A2.1 Intenzita dopravy'!$E$51,$E$69:$E$136,0),MATCH(AT$53,$B$68:$L$68,1)+1))^(1/5)*AU55,(INDEX($B$69:$L$136,MATCH('A2 Intenzita dopravy'!$F7&amp;'A2 Intenzita dopravy'!$G7&amp;'A2.1 Intenzita dopravy'!$E$51,$E$69:$E$136,0),MATCH(AT$53,$B$68:$L$68,1)+1)/INDEX($B$69:$L$136,MATCH('A2 Intenzita dopravy'!$F7&amp;'A2 Intenzita dopravy'!$G7&amp;'A2.1 Intenzita dopravy'!$E$51,$E$69:$E$136,0),MATCH(AT$53,$B$68:$L$68,1)))^(1/5)*AS55))),0)</f>
        <v>2829.496612331744</v>
      </c>
      <c r="AU55" s="30">
        <f>IFERROR(IF(AU$53='A2 Intenzita dopravy'!$M$5,'A2 Intenzita dopravy'!$M7,IF(AU$53&gt;=MAX($F$68:$L$68),AT55/AS55*AT55,IF(AU$53&lt;'A2 Intenzita dopravy'!$M$5,(INDEX($B$69:$L$136,MATCH('A2 Intenzita dopravy'!$F7&amp;'A2 Intenzita dopravy'!$G7&amp;'A2.1 Intenzita dopravy'!$E$51,$E$69:$E$136,0),MATCH(AU$53,$B$68:$L$68,1))/INDEX($B$69:$L$136,MATCH('A2 Intenzita dopravy'!$F7&amp;'A2 Intenzita dopravy'!$G7&amp;'A2.1 Intenzita dopravy'!$E$51,$E$69:$E$136,0),MATCH(AU$53,$B$68:$L$68,1)+1))^(1/5)*AV55,(INDEX($B$69:$L$136,MATCH('A2 Intenzita dopravy'!$F7&amp;'A2 Intenzita dopravy'!$G7&amp;'A2.1 Intenzita dopravy'!$E$51,$E$69:$E$136,0),MATCH(AU$53,$B$68:$L$68,1)+1)/INDEX($B$69:$L$136,MATCH('A2 Intenzita dopravy'!$F7&amp;'A2 Intenzita dopravy'!$G7&amp;'A2.1 Intenzita dopravy'!$E$51,$E$69:$E$136,0),MATCH(AU$53,$B$68:$L$68,1)))^(1/5)*AT55))),0)</f>
        <v>2850.4581385196097</v>
      </c>
      <c r="AV55" s="30">
        <f>IFERROR(IF(AV$53='A2 Intenzita dopravy'!$M$5,'A2 Intenzita dopravy'!$M7,IF(AV$53&gt;=MAX($F$68:$L$68),AU55/AT55*AU55,IF(AV$53&lt;'A2 Intenzita dopravy'!$M$5,(INDEX($B$69:$L$136,MATCH('A2 Intenzita dopravy'!$F7&amp;'A2 Intenzita dopravy'!$G7&amp;'A2.1 Intenzita dopravy'!$E$51,$E$69:$E$136,0),MATCH(AV$53,$B$68:$L$68,1))/INDEX($B$69:$L$136,MATCH('A2 Intenzita dopravy'!$F7&amp;'A2 Intenzita dopravy'!$G7&amp;'A2.1 Intenzita dopravy'!$E$51,$E$69:$E$136,0),MATCH(AV$53,$B$68:$L$68,1)+1))^(1/5)*AW55,(INDEX($B$69:$L$136,MATCH('A2 Intenzita dopravy'!$F7&amp;'A2 Intenzita dopravy'!$G7&amp;'A2.1 Intenzita dopravy'!$E$51,$E$69:$E$136,0),MATCH(AV$53,$B$68:$L$68,1)+1)/INDEX($B$69:$L$136,MATCH('A2 Intenzita dopravy'!$F7&amp;'A2 Intenzita dopravy'!$G7&amp;'A2.1 Intenzita dopravy'!$E$51,$E$69:$E$136,0),MATCH(AV$53,$B$68:$L$68,1)))^(1/5)*AU55))),0)</f>
        <v>2871.5749522516307</v>
      </c>
      <c r="AW55" s="30">
        <f>IFERROR(IF(AW$53='A2 Intenzita dopravy'!$M$5,'A2 Intenzita dopravy'!$M7,IF(AW$53&gt;=MAX($F$68:$L$68),AV55/AU55*AV55,IF(AW$53&lt;'A2 Intenzita dopravy'!$M$5,(INDEX($B$69:$L$136,MATCH('A2 Intenzita dopravy'!$F7&amp;'A2 Intenzita dopravy'!$G7&amp;'A2.1 Intenzita dopravy'!$E$51,$E$69:$E$136,0),MATCH(AW$53,$B$68:$L$68,1))/INDEX($B$69:$L$136,MATCH('A2 Intenzita dopravy'!$F7&amp;'A2 Intenzita dopravy'!$G7&amp;'A2.1 Intenzita dopravy'!$E$51,$E$69:$E$136,0),MATCH(AW$53,$B$68:$L$68,1)+1))^(1/5)*AX55,(INDEX($B$69:$L$136,MATCH('A2 Intenzita dopravy'!$F7&amp;'A2 Intenzita dopravy'!$G7&amp;'A2.1 Intenzita dopravy'!$E$51,$E$69:$E$136,0),MATCH(AW$53,$B$68:$L$68,1)+1)/INDEX($B$69:$L$136,MATCH('A2 Intenzita dopravy'!$F7&amp;'A2 Intenzita dopravy'!$G7&amp;'A2.1 Intenzita dopravy'!$E$51,$E$69:$E$136,0),MATCH(AW$53,$B$68:$L$68,1)))^(1/5)*AV55))),0)</f>
        <v>2892.8482039317018</v>
      </c>
      <c r="AX55" s="30">
        <f>IFERROR(IF(AX$53='A2 Intenzita dopravy'!$M$5,'A2 Intenzita dopravy'!$M7,IF(AX$53&gt;=MAX($F$68:$L$68),AW55/AV55*AW55,IF(AX$53&lt;'A2 Intenzita dopravy'!$M$5,(INDEX($B$69:$L$136,MATCH('A2 Intenzita dopravy'!$F7&amp;'A2 Intenzita dopravy'!$G7&amp;'A2.1 Intenzita dopravy'!$E$51,$E$69:$E$136,0),MATCH(AX$53,$B$68:$L$68,1))/INDEX($B$69:$L$136,MATCH('A2 Intenzita dopravy'!$F7&amp;'A2 Intenzita dopravy'!$G7&amp;'A2.1 Intenzita dopravy'!$E$51,$E$69:$E$136,0),MATCH(AX$53,$B$68:$L$68,1)+1))^(1/5)*AY55,(INDEX($B$69:$L$136,MATCH('A2 Intenzita dopravy'!$F7&amp;'A2 Intenzita dopravy'!$G7&amp;'A2.1 Intenzita dopravy'!$E$51,$E$69:$E$136,0),MATCH(AX$53,$B$68:$L$68,1)+1)/INDEX($B$69:$L$136,MATCH('A2 Intenzita dopravy'!$F7&amp;'A2 Intenzita dopravy'!$G7&amp;'A2.1 Intenzita dopravy'!$E$51,$E$69:$E$136,0),MATCH(AX$53,$B$68:$L$68,1)))^(1/5)*AW55))),0)</f>
        <v>2914.2790524861603</v>
      </c>
      <c r="AY55" s="30">
        <f>IFERROR(IF(AY$53='A2 Intenzita dopravy'!$M$5,'A2 Intenzita dopravy'!$M7,IF(AY$53&gt;=MAX($F$68:$L$68),AX55/AW55*AX55,IF(AY$53&lt;'A2 Intenzita dopravy'!$M$5,(INDEX($B$69:$L$136,MATCH('A2 Intenzita dopravy'!$F7&amp;'A2 Intenzita dopravy'!$G7&amp;'A2.1 Intenzita dopravy'!$E$51,$E$69:$E$136,0),MATCH(AY$53,$B$68:$L$68,1))/INDEX($B$69:$L$136,MATCH('A2 Intenzita dopravy'!$F7&amp;'A2 Intenzita dopravy'!$G7&amp;'A2.1 Intenzita dopravy'!$E$51,$E$69:$E$136,0),MATCH(AY$53,$B$68:$L$68,1)+1))^(1/5)*AZ55,(INDEX($B$69:$L$136,MATCH('A2 Intenzita dopravy'!$F7&amp;'A2 Intenzita dopravy'!$G7&amp;'A2.1 Intenzita dopravy'!$E$51,$E$69:$E$136,0),MATCH(AY$53,$B$68:$L$68,1)+1)/INDEX($B$69:$L$136,MATCH('A2 Intenzita dopravy'!$F7&amp;'A2 Intenzita dopravy'!$G7&amp;'A2.1 Intenzita dopravy'!$E$51,$E$69:$E$136,0),MATCH(AY$53,$B$68:$L$68,1)))^(1/5)*AX55))),0)</f>
        <v>2935.8686654269213</v>
      </c>
      <c r="AZ55" s="30">
        <f>IFERROR(IF(AZ$53='A2 Intenzita dopravy'!$M$5,'A2 Intenzita dopravy'!$M7,IF(AZ$53&gt;=MAX($F$68:$L$68),AY55/AX55*AY55,IF(AZ$53&lt;'A2 Intenzita dopravy'!$M$5,(INDEX($B$69:$L$136,MATCH('A2 Intenzita dopravy'!$F7&amp;'A2 Intenzita dopravy'!$G7&amp;'A2.1 Intenzita dopravy'!$E$51,$E$69:$E$136,0),MATCH(AZ$53,$B$68:$L$68,1))/INDEX($B$69:$L$136,MATCH('A2 Intenzita dopravy'!$F7&amp;'A2 Intenzita dopravy'!$G7&amp;'A2.1 Intenzita dopravy'!$E$51,$E$69:$E$136,0),MATCH(AZ$53,$B$68:$L$68,1)+1))^(1/5)*BA55,(INDEX($B$69:$L$136,MATCH('A2 Intenzita dopravy'!$F7&amp;'A2 Intenzita dopravy'!$G7&amp;'A2.1 Intenzita dopravy'!$E$51,$E$69:$E$136,0),MATCH(AZ$53,$B$68:$L$68,1)+1)/INDEX($B$69:$L$136,MATCH('A2 Intenzita dopravy'!$F7&amp;'A2 Intenzita dopravy'!$G7&amp;'A2.1 Intenzita dopravy'!$E$51,$E$69:$E$136,0),MATCH(AZ$53,$B$68:$L$68,1)))^(1/5)*AY55))),0)</f>
        <v>2957.6182189150827</v>
      </c>
      <c r="BA55" s="30">
        <f>IFERROR(IF(BA$53='A2 Intenzita dopravy'!$M$5,'A2 Intenzita dopravy'!$M7,IF(BA$53&gt;=MAX($F$68:$L$68),AZ55/AY55*AZ55,IF(BA$53&lt;'A2 Intenzita dopravy'!$M$5,(INDEX($B$69:$L$136,MATCH('A2 Intenzita dopravy'!$F7&amp;'A2 Intenzita dopravy'!$G7&amp;'A2.1 Intenzita dopravy'!$E$51,$E$69:$E$136,0),MATCH(BA$53,$B$68:$L$68,1))/INDEX($B$69:$L$136,MATCH('A2 Intenzita dopravy'!$F7&amp;'A2 Intenzita dopravy'!$G7&amp;'A2.1 Intenzita dopravy'!$E$51,$E$69:$E$136,0),MATCH(BA$53,$B$68:$L$68,1)+1))^(1/5)*BB55,(INDEX($B$69:$L$136,MATCH('A2 Intenzita dopravy'!$F7&amp;'A2 Intenzita dopravy'!$G7&amp;'A2.1 Intenzita dopravy'!$E$51,$E$69:$E$136,0),MATCH(BA$53,$B$68:$L$68,1)+1)/INDEX($B$69:$L$136,MATCH('A2 Intenzita dopravy'!$F7&amp;'A2 Intenzita dopravy'!$G7&amp;'A2.1 Intenzita dopravy'!$E$51,$E$69:$E$136,0),MATCH(BA$53,$B$68:$L$68,1)))^(1/5)*AZ55))),0)</f>
        <v>2979.5288978249991</v>
      </c>
      <c r="BB55" s="30">
        <f>IFERROR(IF(BB$53='A2 Intenzita dopravy'!$M$5,'A2 Intenzita dopravy'!$M7,IF(BB$53&gt;=MAX($F$68:$L$68),BA55/AZ55*BA55,IF(BB$53&lt;'A2 Intenzita dopravy'!$M$5,(INDEX($B$69:$L$136,MATCH('A2 Intenzita dopravy'!$F7&amp;'A2 Intenzita dopravy'!$G7&amp;'A2.1 Intenzita dopravy'!$E$51,$E$69:$E$136,0),MATCH(BB$53,$B$68:$L$68,1))/INDEX($B$69:$L$136,MATCH('A2 Intenzita dopravy'!$F7&amp;'A2 Intenzita dopravy'!$G7&amp;'A2.1 Intenzita dopravy'!$E$51,$E$69:$E$136,0),MATCH(BB$53,$B$68:$L$68,1)+1))^(1/5)*BC55,(INDEX($B$69:$L$136,MATCH('A2 Intenzita dopravy'!$F7&amp;'A2 Intenzita dopravy'!$G7&amp;'A2.1 Intenzita dopravy'!$E$51,$E$69:$E$136,0),MATCH(BB$53,$B$68:$L$68,1)+1)/INDEX($B$69:$L$136,MATCH('A2 Intenzita dopravy'!$F7&amp;'A2 Intenzita dopravy'!$G7&amp;'A2.1 Intenzita dopravy'!$E$51,$E$69:$E$136,0),MATCH(BB$53,$B$68:$L$68,1)))^(1/5)*BA55))),0)</f>
        <v>3001.6018958088325</v>
      </c>
    </row>
    <row r="56" spans="2:54" x14ac:dyDescent="0.2">
      <c r="B56" s="5">
        <v>2</v>
      </c>
      <c r="C56" s="5">
        <f t="shared" ref="C56" si="25">C40</f>
        <v>90781</v>
      </c>
      <c r="D56" s="5" t="str">
        <f t="shared" si="24"/>
        <v>I/59 Tvrdošín - pred okružnou</v>
      </c>
      <c r="E56" s="30">
        <f>IFERROR(IF(E$53='A2 Intenzita dopravy'!$M$5,'A2 Intenzita dopravy'!$M8,IF(E$53&gt;=MAX($F$68:$L$68),D56/C56*D56,IF(E$53&lt;'A2 Intenzita dopravy'!$M$5,(INDEX($B$69:$L$136,MATCH('A2 Intenzita dopravy'!$F8&amp;'A2 Intenzita dopravy'!$G8&amp;'A2.1 Intenzita dopravy'!$E$51,$E$69:$E$136,0),MATCH(E$53,$B$68:$L$68,1))/INDEX($B$69:$L$136,MATCH('A2 Intenzita dopravy'!$F8&amp;'A2 Intenzita dopravy'!$G8&amp;'A2.1 Intenzita dopravy'!$E$51,$E$69:$E$136,0),MATCH(E$53,$B$68:$L$68,1)+1))^(1/5)*F56,(INDEX($B$69:$L$136,MATCH('A2 Intenzita dopravy'!$F8&amp;'A2 Intenzita dopravy'!$G8&amp;'A2.1 Intenzita dopravy'!$E$51,$E$69:$E$136,0),MATCH(E$53,$B$68:$L$68,1)+1)/INDEX($B$69:$L$136,MATCH('A2 Intenzita dopravy'!$F8&amp;'A2 Intenzita dopravy'!$G8&amp;'A2.1 Intenzita dopravy'!$E$51,$E$69:$E$136,0),MATCH(E$53,$B$68:$L$68,1)))^(1/5)*D56))),0)</f>
        <v>2079.7907521143866</v>
      </c>
      <c r="F56" s="30">
        <f>IFERROR(IF(F$53='A2 Intenzita dopravy'!$M$5,'A2 Intenzita dopravy'!$M8,IF(F$53&gt;=MAX($F$68:$L$68),E56/D56*E56,IF(F$53&lt;'A2 Intenzita dopravy'!$M$5,(INDEX($B$69:$L$136,MATCH('A2 Intenzita dopravy'!$F8&amp;'A2 Intenzita dopravy'!$G8&amp;'A2.1 Intenzita dopravy'!$E$51,$E$69:$E$136,0),MATCH(F$53,$B$68:$L$68,1))/INDEX($B$69:$L$136,MATCH('A2 Intenzita dopravy'!$F8&amp;'A2 Intenzita dopravy'!$G8&amp;'A2.1 Intenzita dopravy'!$E$51,$E$69:$E$136,0),MATCH(F$53,$B$68:$L$68,1)+1))^(1/5)*G56,(INDEX($B$69:$L$136,MATCH('A2 Intenzita dopravy'!$F8&amp;'A2 Intenzita dopravy'!$G8&amp;'A2.1 Intenzita dopravy'!$E$51,$E$69:$E$136,0),MATCH(F$53,$B$68:$L$68,1)+1)/INDEX($B$69:$L$136,MATCH('A2 Intenzita dopravy'!$F8&amp;'A2 Intenzita dopravy'!$G8&amp;'A2.1 Intenzita dopravy'!$E$51,$E$69:$E$136,0),MATCH(F$53,$B$68:$L$68,1)))^(1/5)*E56))),0)</f>
        <v>2110</v>
      </c>
      <c r="G56" s="30">
        <f>IFERROR(IF(G$53='A2 Intenzita dopravy'!$M$5,'A2 Intenzita dopravy'!$M8,IF(G$53&gt;=MAX($F$68:$L$68),F56/E56*F56,IF(G$53&lt;'A2 Intenzita dopravy'!$M$5,(INDEX($B$69:$L$136,MATCH('A2 Intenzita dopravy'!$F8&amp;'A2 Intenzita dopravy'!$G8&amp;'A2.1 Intenzita dopravy'!$E$51,$E$69:$E$136,0),MATCH(G$53,$B$68:$L$68,1))/INDEX($B$69:$L$136,MATCH('A2 Intenzita dopravy'!$F8&amp;'A2 Intenzita dopravy'!$G8&amp;'A2.1 Intenzita dopravy'!$E$51,$E$69:$E$136,0),MATCH(G$53,$B$68:$L$68,1)+1))^(1/5)*H56,(INDEX($B$69:$L$136,MATCH('A2 Intenzita dopravy'!$F8&amp;'A2 Intenzita dopravy'!$G8&amp;'A2.1 Intenzita dopravy'!$E$51,$E$69:$E$136,0),MATCH(G$53,$B$68:$L$68,1)+1)/INDEX($B$69:$L$136,MATCH('A2 Intenzita dopravy'!$F8&amp;'A2 Intenzita dopravy'!$G8&amp;'A2.1 Intenzita dopravy'!$E$51,$E$69:$E$136,0),MATCH(G$53,$B$68:$L$68,1)))^(1/5)*F56))),0)</f>
        <v>2131.5717767246465</v>
      </c>
      <c r="H56" s="30">
        <f>IFERROR(IF(H$53='A2 Intenzita dopravy'!$M$5,'A2 Intenzita dopravy'!$M8,IF(H$53&gt;=MAX($F$68:$L$68),G56/F56*G56,IF(H$53&lt;'A2 Intenzita dopravy'!$M$5,(INDEX($B$69:$L$136,MATCH('A2 Intenzita dopravy'!$F8&amp;'A2 Intenzita dopravy'!$G8&amp;'A2.1 Intenzita dopravy'!$E$51,$E$69:$E$136,0),MATCH(H$53,$B$68:$L$68,1))/INDEX($B$69:$L$136,MATCH('A2 Intenzita dopravy'!$F8&amp;'A2 Intenzita dopravy'!$G8&amp;'A2.1 Intenzita dopravy'!$E$51,$E$69:$E$136,0),MATCH(H$53,$B$68:$L$68,1)+1))^(1/5)*I56,(INDEX($B$69:$L$136,MATCH('A2 Intenzita dopravy'!$F8&amp;'A2 Intenzita dopravy'!$G8&amp;'A2.1 Intenzita dopravy'!$E$51,$E$69:$E$136,0),MATCH(H$53,$B$68:$L$68,1)+1)/INDEX($B$69:$L$136,MATCH('A2 Intenzita dopravy'!$F8&amp;'A2 Intenzita dopravy'!$G8&amp;'A2.1 Intenzita dopravy'!$E$51,$E$69:$E$136,0),MATCH(H$53,$B$68:$L$68,1)))^(1/5)*G56))),0)</f>
        <v>2153.3640944687518</v>
      </c>
      <c r="I56" s="30">
        <f>IFERROR(IF(I$53='A2 Intenzita dopravy'!$M$5,'A2 Intenzita dopravy'!$M8,IF(I$53&gt;=MAX($F$68:$L$68),H56/G56*H56,IF(I$53&lt;'A2 Intenzita dopravy'!$M$5,(INDEX($B$69:$L$136,MATCH('A2 Intenzita dopravy'!$F8&amp;'A2 Intenzita dopravy'!$G8&amp;'A2.1 Intenzita dopravy'!$E$51,$E$69:$E$136,0),MATCH(I$53,$B$68:$L$68,1))/INDEX($B$69:$L$136,MATCH('A2 Intenzita dopravy'!$F8&amp;'A2 Intenzita dopravy'!$G8&amp;'A2.1 Intenzita dopravy'!$E$51,$E$69:$E$136,0),MATCH(I$53,$B$68:$L$68,1)+1))^(1/5)*J56,(INDEX($B$69:$L$136,MATCH('A2 Intenzita dopravy'!$F8&amp;'A2 Intenzita dopravy'!$G8&amp;'A2.1 Intenzita dopravy'!$E$51,$E$69:$E$136,0),MATCH(I$53,$B$68:$L$68,1)+1)/INDEX($B$69:$L$136,MATCH('A2 Intenzita dopravy'!$F8&amp;'A2 Intenzita dopravy'!$G8&amp;'A2.1 Intenzita dopravy'!$E$51,$E$69:$E$136,0),MATCH(I$53,$B$68:$L$68,1)))^(1/5)*H56))),0)</f>
        <v>2175.3792079534678</v>
      </c>
      <c r="J56" s="30">
        <f>IFERROR(IF(J$53='A2 Intenzita dopravy'!$M$5,'A2 Intenzita dopravy'!$M8,IF(J$53&gt;=MAX($F$68:$L$68),I56/H56*I56,IF(J$53&lt;'A2 Intenzita dopravy'!$M$5,(INDEX($B$69:$L$136,MATCH('A2 Intenzita dopravy'!$F8&amp;'A2 Intenzita dopravy'!$G8&amp;'A2.1 Intenzita dopravy'!$E$51,$E$69:$E$136,0),MATCH(J$53,$B$68:$L$68,1))/INDEX($B$69:$L$136,MATCH('A2 Intenzita dopravy'!$F8&amp;'A2 Intenzita dopravy'!$G8&amp;'A2.1 Intenzita dopravy'!$E$51,$E$69:$E$136,0),MATCH(J$53,$B$68:$L$68,1)+1))^(1/5)*K56,(INDEX($B$69:$L$136,MATCH('A2 Intenzita dopravy'!$F8&amp;'A2 Intenzita dopravy'!$G8&amp;'A2.1 Intenzita dopravy'!$E$51,$E$69:$E$136,0),MATCH(J$53,$B$68:$L$68,1)+1)/INDEX($B$69:$L$136,MATCH('A2 Intenzita dopravy'!$F8&amp;'A2 Intenzita dopravy'!$G8&amp;'A2.1 Intenzita dopravy'!$E$51,$E$69:$E$136,0),MATCH(J$53,$B$68:$L$68,1)))^(1/5)*I56))),0)</f>
        <v>2197.6193949512926</v>
      </c>
      <c r="K56" s="30">
        <f>IFERROR(IF(K$53='A2 Intenzita dopravy'!$M$5,'A2 Intenzita dopravy'!$M8,IF(K$53&gt;=MAX($F$68:$L$68),J56/I56*J56,IF(K$53&lt;'A2 Intenzita dopravy'!$M$5,(INDEX($B$69:$L$136,MATCH('A2 Intenzita dopravy'!$F8&amp;'A2 Intenzita dopravy'!$G8&amp;'A2.1 Intenzita dopravy'!$E$51,$E$69:$E$136,0),MATCH(K$53,$B$68:$L$68,1))/INDEX($B$69:$L$136,MATCH('A2 Intenzita dopravy'!$F8&amp;'A2 Intenzita dopravy'!$G8&amp;'A2.1 Intenzita dopravy'!$E$51,$E$69:$E$136,0),MATCH(K$53,$B$68:$L$68,1)+1))^(1/5)*L56,(INDEX($B$69:$L$136,MATCH('A2 Intenzita dopravy'!$F8&amp;'A2 Intenzita dopravy'!$G8&amp;'A2.1 Intenzita dopravy'!$E$51,$E$69:$E$136,0),MATCH(K$53,$B$68:$L$68,1)+1)/INDEX($B$69:$L$136,MATCH('A2 Intenzita dopravy'!$F8&amp;'A2 Intenzita dopravy'!$G8&amp;'A2.1 Intenzita dopravy'!$E$51,$E$69:$E$136,0),MATCH(K$53,$B$68:$L$68,1)))^(1/5)*J56))),0)</f>
        <v>2222.4776340580665</v>
      </c>
      <c r="L56" s="30">
        <f>IFERROR(IF(L$53='A2 Intenzita dopravy'!$M$5,'A2 Intenzita dopravy'!$M8,IF(L$53&gt;=MAX($F$68:$L$68),K56/J56*K56,IF(L$53&lt;'A2 Intenzita dopravy'!$M$5,(INDEX($B$69:$L$136,MATCH('A2 Intenzita dopravy'!$F8&amp;'A2 Intenzita dopravy'!$G8&amp;'A2.1 Intenzita dopravy'!$E$51,$E$69:$E$136,0),MATCH(L$53,$B$68:$L$68,1))/INDEX($B$69:$L$136,MATCH('A2 Intenzita dopravy'!$F8&amp;'A2 Intenzita dopravy'!$G8&amp;'A2.1 Intenzita dopravy'!$E$51,$E$69:$E$136,0),MATCH(L$53,$B$68:$L$68,1)+1))^(1/5)*M56,(INDEX($B$69:$L$136,MATCH('A2 Intenzita dopravy'!$F8&amp;'A2 Intenzita dopravy'!$G8&amp;'A2.1 Intenzita dopravy'!$E$51,$E$69:$E$136,0),MATCH(L$53,$B$68:$L$68,1)+1)/INDEX($B$69:$L$136,MATCH('A2 Intenzita dopravy'!$F8&amp;'A2 Intenzita dopravy'!$G8&amp;'A2.1 Intenzita dopravy'!$E$51,$E$69:$E$136,0),MATCH(L$53,$B$68:$L$68,1)))^(1/5)*K56))),0)</f>
        <v>2247.6170556357038</v>
      </c>
      <c r="M56" s="30">
        <f>IFERROR(IF(M$53='A2 Intenzita dopravy'!$M$5,'A2 Intenzita dopravy'!$M8,IF(M$53&gt;=MAX($F$68:$L$68),L56/K56*L56,IF(M$53&lt;'A2 Intenzita dopravy'!$M$5,(INDEX($B$69:$L$136,MATCH('A2 Intenzita dopravy'!$F8&amp;'A2 Intenzita dopravy'!$G8&amp;'A2.1 Intenzita dopravy'!$E$51,$E$69:$E$136,0),MATCH(M$53,$B$68:$L$68,1))/INDEX($B$69:$L$136,MATCH('A2 Intenzita dopravy'!$F8&amp;'A2 Intenzita dopravy'!$G8&amp;'A2.1 Intenzita dopravy'!$E$51,$E$69:$E$136,0),MATCH(M$53,$B$68:$L$68,1)+1))^(1/5)*N56,(INDEX($B$69:$L$136,MATCH('A2 Intenzita dopravy'!$F8&amp;'A2 Intenzita dopravy'!$G8&amp;'A2.1 Intenzita dopravy'!$E$51,$E$69:$E$136,0),MATCH(M$53,$B$68:$L$68,1)+1)/INDEX($B$69:$L$136,MATCH('A2 Intenzita dopravy'!$F8&amp;'A2 Intenzita dopravy'!$G8&amp;'A2.1 Intenzita dopravy'!$E$51,$E$69:$E$136,0),MATCH(M$53,$B$68:$L$68,1)))^(1/5)*L56))),0)</f>
        <v>2273.0408402627477</v>
      </c>
      <c r="N56" s="30">
        <f>IFERROR(IF(N$53='A2 Intenzita dopravy'!$M$5,'A2 Intenzita dopravy'!$M8,IF(N$53&gt;=MAX($F$68:$L$68),M56/L56*M56,IF(N$53&lt;'A2 Intenzita dopravy'!$M$5,(INDEX($B$69:$L$136,MATCH('A2 Intenzita dopravy'!$F8&amp;'A2 Intenzita dopravy'!$G8&amp;'A2.1 Intenzita dopravy'!$E$51,$E$69:$E$136,0),MATCH(N$53,$B$68:$L$68,1))/INDEX($B$69:$L$136,MATCH('A2 Intenzita dopravy'!$F8&amp;'A2 Intenzita dopravy'!$G8&amp;'A2.1 Intenzita dopravy'!$E$51,$E$69:$E$136,0),MATCH(N$53,$B$68:$L$68,1)+1))^(1/5)*O56,(INDEX($B$69:$L$136,MATCH('A2 Intenzita dopravy'!$F8&amp;'A2 Intenzita dopravy'!$G8&amp;'A2.1 Intenzita dopravy'!$E$51,$E$69:$E$136,0),MATCH(N$53,$B$68:$L$68,1)+1)/INDEX($B$69:$L$136,MATCH('A2 Intenzita dopravy'!$F8&amp;'A2 Intenzita dopravy'!$G8&amp;'A2.1 Intenzita dopravy'!$E$51,$E$69:$E$136,0),MATCH(N$53,$B$68:$L$68,1)))^(1/5)*M56))),0)</f>
        <v>2298.7522044946631</v>
      </c>
      <c r="O56" s="30">
        <f>IFERROR(IF(O$53='A2 Intenzita dopravy'!$M$5,'A2 Intenzita dopravy'!$M8,IF(O$53&gt;=MAX($F$68:$L$68),N56/M56*N56,IF(O$53&lt;'A2 Intenzita dopravy'!$M$5,(INDEX($B$69:$L$136,MATCH('A2 Intenzita dopravy'!$F8&amp;'A2 Intenzita dopravy'!$G8&amp;'A2.1 Intenzita dopravy'!$E$51,$E$69:$E$136,0),MATCH(O$53,$B$68:$L$68,1))/INDEX($B$69:$L$136,MATCH('A2 Intenzita dopravy'!$F8&amp;'A2 Intenzita dopravy'!$G8&amp;'A2.1 Intenzita dopravy'!$E$51,$E$69:$E$136,0),MATCH(O$53,$B$68:$L$68,1)+1))^(1/5)*P56,(INDEX($B$69:$L$136,MATCH('A2 Intenzita dopravy'!$F8&amp;'A2 Intenzita dopravy'!$G8&amp;'A2.1 Intenzita dopravy'!$E$51,$E$69:$E$136,0),MATCH(O$53,$B$68:$L$68,1)+1)/INDEX($B$69:$L$136,MATCH('A2 Intenzita dopravy'!$F8&amp;'A2 Intenzita dopravy'!$G8&amp;'A2.1 Intenzita dopravy'!$E$51,$E$69:$E$136,0),MATCH(O$53,$B$68:$L$68,1)))^(1/5)*N56))),0)</f>
        <v>2324.7544012707881</v>
      </c>
      <c r="P56" s="30">
        <f>IFERROR(IF(P$53='A2 Intenzita dopravy'!$M$5,'A2 Intenzita dopravy'!$M8,IF(P$53&gt;=MAX($F$68:$L$68),O56/N56*O56,IF(P$53&lt;'A2 Intenzita dopravy'!$M$5,(INDEX($B$69:$L$136,MATCH('A2 Intenzita dopravy'!$F8&amp;'A2 Intenzita dopravy'!$G8&amp;'A2.1 Intenzita dopravy'!$E$51,$E$69:$E$136,0),MATCH(P$53,$B$68:$L$68,1))/INDEX($B$69:$L$136,MATCH('A2 Intenzita dopravy'!$F8&amp;'A2 Intenzita dopravy'!$G8&amp;'A2.1 Intenzita dopravy'!$E$51,$E$69:$E$136,0),MATCH(P$53,$B$68:$L$68,1)+1))^(1/5)*Q56,(INDEX($B$69:$L$136,MATCH('A2 Intenzita dopravy'!$F8&amp;'A2 Intenzita dopravy'!$G8&amp;'A2.1 Intenzita dopravy'!$E$51,$E$69:$E$136,0),MATCH(P$53,$B$68:$L$68,1)+1)/INDEX($B$69:$L$136,MATCH('A2 Intenzita dopravy'!$F8&amp;'A2 Intenzita dopravy'!$G8&amp;'A2.1 Intenzita dopravy'!$E$51,$E$69:$E$136,0),MATCH(P$53,$B$68:$L$68,1)))^(1/5)*O56))),0)</f>
        <v>2342.6392360778441</v>
      </c>
      <c r="Q56" s="30">
        <f>IFERROR(IF(Q$53='A2 Intenzita dopravy'!$M$5,'A2 Intenzita dopravy'!$M8,IF(Q$53&gt;=MAX($F$68:$L$68),P56/O56*P56,IF(Q$53&lt;'A2 Intenzita dopravy'!$M$5,(INDEX($B$69:$L$136,MATCH('A2 Intenzita dopravy'!$F8&amp;'A2 Intenzita dopravy'!$G8&amp;'A2.1 Intenzita dopravy'!$E$51,$E$69:$E$136,0),MATCH(Q$53,$B$68:$L$68,1))/INDEX($B$69:$L$136,MATCH('A2 Intenzita dopravy'!$F8&amp;'A2 Intenzita dopravy'!$G8&amp;'A2.1 Intenzita dopravy'!$E$51,$E$69:$E$136,0),MATCH(Q$53,$B$68:$L$68,1)+1))^(1/5)*R56,(INDEX($B$69:$L$136,MATCH('A2 Intenzita dopravy'!$F8&amp;'A2 Intenzita dopravy'!$G8&amp;'A2.1 Intenzita dopravy'!$E$51,$E$69:$E$136,0),MATCH(Q$53,$B$68:$L$68,1)+1)/INDEX($B$69:$L$136,MATCH('A2 Intenzita dopravy'!$F8&amp;'A2 Intenzita dopravy'!$G8&amp;'A2.1 Intenzita dopravy'!$E$51,$E$69:$E$136,0),MATCH(Q$53,$B$68:$L$68,1)))^(1/5)*P56))),0)</f>
        <v>2360.661662759509</v>
      </c>
      <c r="R56" s="30">
        <f>IFERROR(IF(R$53='A2 Intenzita dopravy'!$M$5,'A2 Intenzita dopravy'!$M8,IF(R$53&gt;=MAX($F$68:$L$68),Q56/P56*Q56,IF(R$53&lt;'A2 Intenzita dopravy'!$M$5,(INDEX($B$69:$L$136,MATCH('A2 Intenzita dopravy'!$F8&amp;'A2 Intenzita dopravy'!$G8&amp;'A2.1 Intenzita dopravy'!$E$51,$E$69:$E$136,0),MATCH(R$53,$B$68:$L$68,1))/INDEX($B$69:$L$136,MATCH('A2 Intenzita dopravy'!$F8&amp;'A2 Intenzita dopravy'!$G8&amp;'A2.1 Intenzita dopravy'!$E$51,$E$69:$E$136,0),MATCH(R$53,$B$68:$L$68,1)+1))^(1/5)*S56,(INDEX($B$69:$L$136,MATCH('A2 Intenzita dopravy'!$F8&amp;'A2 Intenzita dopravy'!$G8&amp;'A2.1 Intenzita dopravy'!$E$51,$E$69:$E$136,0),MATCH(R$53,$B$68:$L$68,1)+1)/INDEX($B$69:$L$136,MATCH('A2 Intenzita dopravy'!$F8&amp;'A2 Intenzita dopravy'!$G8&amp;'A2.1 Intenzita dopravy'!$E$51,$E$69:$E$136,0),MATCH(R$53,$B$68:$L$68,1)))^(1/5)*Q56))),0)</f>
        <v>2378.8227398396193</v>
      </c>
      <c r="S56" s="30">
        <f>IFERROR(IF(S$53='A2 Intenzita dopravy'!$M$5,'A2 Intenzita dopravy'!$M8,IF(S$53&gt;=MAX($F$68:$L$68),R56/Q56*R56,IF(S$53&lt;'A2 Intenzita dopravy'!$M$5,(INDEX($B$69:$L$136,MATCH('A2 Intenzita dopravy'!$F8&amp;'A2 Intenzita dopravy'!$G8&amp;'A2.1 Intenzita dopravy'!$E$51,$E$69:$E$136,0),MATCH(S$53,$B$68:$L$68,1))/INDEX($B$69:$L$136,MATCH('A2 Intenzita dopravy'!$F8&amp;'A2 Intenzita dopravy'!$G8&amp;'A2.1 Intenzita dopravy'!$E$51,$E$69:$E$136,0),MATCH(S$53,$B$68:$L$68,1)+1))^(1/5)*T56,(INDEX($B$69:$L$136,MATCH('A2 Intenzita dopravy'!$F8&amp;'A2 Intenzita dopravy'!$G8&amp;'A2.1 Intenzita dopravy'!$E$51,$E$69:$E$136,0),MATCH(S$53,$B$68:$L$68,1)+1)/INDEX($B$69:$L$136,MATCH('A2 Intenzita dopravy'!$F8&amp;'A2 Intenzita dopravy'!$G8&amp;'A2.1 Intenzita dopravy'!$E$51,$E$69:$E$136,0),MATCH(S$53,$B$68:$L$68,1)))^(1/5)*R56))),0)</f>
        <v>2397.1235339854629</v>
      </c>
      <c r="T56" s="30">
        <f>IFERROR(IF(T$53='A2 Intenzita dopravy'!$M$5,'A2 Intenzita dopravy'!$M8,IF(T$53&gt;=MAX($F$68:$L$68),S56/R56*S56,IF(T$53&lt;'A2 Intenzita dopravy'!$M$5,(INDEX($B$69:$L$136,MATCH('A2 Intenzita dopravy'!$F8&amp;'A2 Intenzita dopravy'!$G8&amp;'A2.1 Intenzita dopravy'!$E$51,$E$69:$E$136,0),MATCH(T$53,$B$68:$L$68,1))/INDEX($B$69:$L$136,MATCH('A2 Intenzita dopravy'!$F8&amp;'A2 Intenzita dopravy'!$G8&amp;'A2.1 Intenzita dopravy'!$E$51,$E$69:$E$136,0),MATCH(T$53,$B$68:$L$68,1)+1))^(1/5)*U56,(INDEX($B$69:$L$136,MATCH('A2 Intenzita dopravy'!$F8&amp;'A2 Intenzita dopravy'!$G8&amp;'A2.1 Intenzita dopravy'!$E$51,$E$69:$E$136,0),MATCH(T$53,$B$68:$L$68,1)+1)/INDEX($B$69:$L$136,MATCH('A2 Intenzita dopravy'!$F8&amp;'A2 Intenzita dopravy'!$G8&amp;'A2.1 Intenzita dopravy'!$E$51,$E$69:$E$136,0),MATCH(T$53,$B$68:$L$68,1)))^(1/5)*S56))),0)</f>
        <v>2415.5651200704278</v>
      </c>
      <c r="U56" s="30">
        <f>IFERROR(IF(U$53='A2 Intenzita dopravy'!$M$5,'A2 Intenzita dopravy'!$M8,IF(U$53&gt;=MAX($F$68:$L$68),T56/S56*T56,IF(U$53&lt;'A2 Intenzita dopravy'!$M$5,(INDEX($B$69:$L$136,MATCH('A2 Intenzita dopravy'!$F8&amp;'A2 Intenzita dopravy'!$G8&amp;'A2.1 Intenzita dopravy'!$E$51,$E$69:$E$136,0),MATCH(U$53,$B$68:$L$68,1))/INDEX($B$69:$L$136,MATCH('A2 Intenzita dopravy'!$F8&amp;'A2 Intenzita dopravy'!$G8&amp;'A2.1 Intenzita dopravy'!$E$51,$E$69:$E$136,0),MATCH(U$53,$B$68:$L$68,1)+1))^(1/5)*V56,(INDEX($B$69:$L$136,MATCH('A2 Intenzita dopravy'!$F8&amp;'A2 Intenzita dopravy'!$G8&amp;'A2.1 Intenzita dopravy'!$E$51,$E$69:$E$136,0),MATCH(U$53,$B$68:$L$68,1)+1)/INDEX($B$69:$L$136,MATCH('A2 Intenzita dopravy'!$F8&amp;'A2 Intenzita dopravy'!$G8&amp;'A2.1 Intenzita dopravy'!$E$51,$E$69:$E$136,0),MATCH(U$53,$B$68:$L$68,1)))^(1/5)*T56))),0)</f>
        <v>2433.4601517528035</v>
      </c>
      <c r="V56" s="30">
        <f>IFERROR(IF(V$53='A2 Intenzita dopravy'!$M$5,'A2 Intenzita dopravy'!$M8,IF(V$53&gt;=MAX($F$68:$L$68),U56/T56*U56,IF(V$53&lt;'A2 Intenzita dopravy'!$M$5,(INDEX($B$69:$L$136,MATCH('A2 Intenzita dopravy'!$F8&amp;'A2 Intenzita dopravy'!$G8&amp;'A2.1 Intenzita dopravy'!$E$51,$E$69:$E$136,0),MATCH(V$53,$B$68:$L$68,1))/INDEX($B$69:$L$136,MATCH('A2 Intenzita dopravy'!$F8&amp;'A2 Intenzita dopravy'!$G8&amp;'A2.1 Intenzita dopravy'!$E$51,$E$69:$E$136,0),MATCH(V$53,$B$68:$L$68,1)+1))^(1/5)*W56,(INDEX($B$69:$L$136,MATCH('A2 Intenzita dopravy'!$F8&amp;'A2 Intenzita dopravy'!$G8&amp;'A2.1 Intenzita dopravy'!$E$51,$E$69:$E$136,0),MATCH(V$53,$B$68:$L$68,1)+1)/INDEX($B$69:$L$136,MATCH('A2 Intenzita dopravy'!$F8&amp;'A2 Intenzita dopravy'!$G8&amp;'A2.1 Intenzita dopravy'!$E$51,$E$69:$E$136,0),MATCH(V$53,$B$68:$L$68,1)))^(1/5)*U56))),0)</f>
        <v>2451.4877537212183</v>
      </c>
      <c r="W56" s="30">
        <f>IFERROR(IF(W$53='A2 Intenzita dopravy'!$M$5,'A2 Intenzita dopravy'!$M8,IF(W$53&gt;=MAX($F$68:$L$68),V56/U56*V56,IF(W$53&lt;'A2 Intenzita dopravy'!$M$5,(INDEX($B$69:$L$136,MATCH('A2 Intenzita dopravy'!$F8&amp;'A2 Intenzita dopravy'!$G8&amp;'A2.1 Intenzita dopravy'!$E$51,$E$69:$E$136,0),MATCH(W$53,$B$68:$L$68,1))/INDEX($B$69:$L$136,MATCH('A2 Intenzita dopravy'!$F8&amp;'A2 Intenzita dopravy'!$G8&amp;'A2.1 Intenzita dopravy'!$E$51,$E$69:$E$136,0),MATCH(W$53,$B$68:$L$68,1)+1))^(1/5)*X56,(INDEX($B$69:$L$136,MATCH('A2 Intenzita dopravy'!$F8&amp;'A2 Intenzita dopravy'!$G8&amp;'A2.1 Intenzita dopravy'!$E$51,$E$69:$E$136,0),MATCH(W$53,$B$68:$L$68,1)+1)/INDEX($B$69:$L$136,MATCH('A2 Intenzita dopravy'!$F8&amp;'A2 Intenzita dopravy'!$G8&amp;'A2.1 Intenzita dopravy'!$E$51,$E$69:$E$136,0),MATCH(W$53,$B$68:$L$68,1)))^(1/5)*V56))),0)</f>
        <v>2469.6489080851784</v>
      </c>
      <c r="X56" s="30">
        <f>IFERROR(IF(X$53='A2 Intenzita dopravy'!$M$5,'A2 Intenzita dopravy'!$M8,IF(X$53&gt;=MAX($F$68:$L$68),W56/V56*W56,IF(X$53&lt;'A2 Intenzita dopravy'!$M$5,(INDEX($B$69:$L$136,MATCH('A2 Intenzita dopravy'!$F8&amp;'A2 Intenzita dopravy'!$G8&amp;'A2.1 Intenzita dopravy'!$E$51,$E$69:$E$136,0),MATCH(X$53,$B$68:$L$68,1))/INDEX($B$69:$L$136,MATCH('A2 Intenzita dopravy'!$F8&amp;'A2 Intenzita dopravy'!$G8&amp;'A2.1 Intenzita dopravy'!$E$51,$E$69:$E$136,0),MATCH(X$53,$B$68:$L$68,1)+1))^(1/5)*Y56,(INDEX($B$69:$L$136,MATCH('A2 Intenzita dopravy'!$F8&amp;'A2 Intenzita dopravy'!$G8&amp;'A2.1 Intenzita dopravy'!$E$51,$E$69:$E$136,0),MATCH(X$53,$B$68:$L$68,1)+1)/INDEX($B$69:$L$136,MATCH('A2 Intenzita dopravy'!$F8&amp;'A2 Intenzita dopravy'!$G8&amp;'A2.1 Intenzita dopravy'!$E$51,$E$69:$E$136,0),MATCH(X$53,$B$68:$L$68,1)))^(1/5)*W56))),0)</f>
        <v>2487.9446042298719</v>
      </c>
      <c r="Y56" s="30">
        <f>IFERROR(IF(Y$53='A2 Intenzita dopravy'!$M$5,'A2 Intenzita dopravy'!$M8,IF(Y$53&gt;=MAX($F$68:$L$68),X56/W56*X56,IF(Y$53&lt;'A2 Intenzita dopravy'!$M$5,(INDEX($B$69:$L$136,MATCH('A2 Intenzita dopravy'!$F8&amp;'A2 Intenzita dopravy'!$G8&amp;'A2.1 Intenzita dopravy'!$E$51,$E$69:$E$136,0),MATCH(Y$53,$B$68:$L$68,1))/INDEX($B$69:$L$136,MATCH('A2 Intenzita dopravy'!$F8&amp;'A2 Intenzita dopravy'!$G8&amp;'A2.1 Intenzita dopravy'!$E$51,$E$69:$E$136,0),MATCH(Y$53,$B$68:$L$68,1)+1))^(1/5)*Z56,(INDEX($B$69:$L$136,MATCH('A2 Intenzita dopravy'!$F8&amp;'A2 Intenzita dopravy'!$G8&amp;'A2.1 Intenzita dopravy'!$E$51,$E$69:$E$136,0),MATCH(Y$53,$B$68:$L$68,1)+1)/INDEX($B$69:$L$136,MATCH('A2 Intenzita dopravy'!$F8&amp;'A2 Intenzita dopravy'!$G8&amp;'A2.1 Intenzita dopravy'!$E$51,$E$69:$E$136,0),MATCH(Y$53,$B$68:$L$68,1)))^(1/5)*X56))),0)</f>
        <v>2506.3758388700671</v>
      </c>
      <c r="Z56" s="30">
        <f>IFERROR(IF(Z$53='A2 Intenzita dopravy'!$M$5,'A2 Intenzita dopravy'!$M8,IF(Z$53&gt;=MAX($F$68:$L$68),Y56/X56*Y56,IF(Z$53&lt;'A2 Intenzita dopravy'!$M$5,(INDEX($B$69:$L$136,MATCH('A2 Intenzita dopravy'!$F8&amp;'A2 Intenzita dopravy'!$G8&amp;'A2.1 Intenzita dopravy'!$E$51,$E$69:$E$136,0),MATCH(Z$53,$B$68:$L$68,1))/INDEX($B$69:$L$136,MATCH('A2 Intenzita dopravy'!$F8&amp;'A2 Intenzita dopravy'!$G8&amp;'A2.1 Intenzita dopravy'!$E$51,$E$69:$E$136,0),MATCH(Z$53,$B$68:$L$68,1)+1))^(1/5)*AA56,(INDEX($B$69:$L$136,MATCH('A2 Intenzita dopravy'!$F8&amp;'A2 Intenzita dopravy'!$G8&amp;'A2.1 Intenzita dopravy'!$E$51,$E$69:$E$136,0),MATCH(Z$53,$B$68:$L$68,1)+1)/INDEX($B$69:$L$136,MATCH('A2 Intenzita dopravy'!$F8&amp;'A2 Intenzita dopravy'!$G8&amp;'A2.1 Intenzita dopravy'!$E$51,$E$69:$E$136,0),MATCH(Z$53,$B$68:$L$68,1)))^(1/5)*Y56))),0)</f>
        <v>2524.9436161044118</v>
      </c>
      <c r="AA56" s="30">
        <f>IFERROR(IF(AA$53='A2 Intenzita dopravy'!$M$5,'A2 Intenzita dopravy'!$M8,IF(AA$53&gt;=MAX($F$68:$L$68),Z56/Y56*Z56,IF(AA$53&lt;'A2 Intenzita dopravy'!$M$5,(INDEX($B$69:$L$136,MATCH('A2 Intenzita dopravy'!$F8&amp;'A2 Intenzita dopravy'!$G8&amp;'A2.1 Intenzita dopravy'!$E$51,$E$69:$E$136,0),MATCH(AA$53,$B$68:$L$68,1))/INDEX($B$69:$L$136,MATCH('A2 Intenzita dopravy'!$F8&amp;'A2 Intenzita dopravy'!$G8&amp;'A2.1 Intenzita dopravy'!$E$51,$E$69:$E$136,0),MATCH(AA$53,$B$68:$L$68,1)+1))^(1/5)*AB56,(INDEX($B$69:$L$136,MATCH('A2 Intenzita dopravy'!$F8&amp;'A2 Intenzita dopravy'!$G8&amp;'A2.1 Intenzita dopravy'!$E$51,$E$69:$E$136,0),MATCH(AA$53,$B$68:$L$68,1)+1)/INDEX($B$69:$L$136,MATCH('A2 Intenzita dopravy'!$F8&amp;'A2 Intenzita dopravy'!$G8&amp;'A2.1 Intenzita dopravy'!$E$51,$E$69:$E$136,0),MATCH(AA$53,$B$68:$L$68,1)))^(1/5)*Z56))),0)</f>
        <v>2543.6489474701352</v>
      </c>
      <c r="AB56" s="30">
        <f>IFERROR(IF(AB$53='A2 Intenzita dopravy'!$M$5,'A2 Intenzita dopravy'!$M8,IF(AB$53&gt;=MAX($F$68:$L$68),AA56/Z56*AA56,IF(AB$53&lt;'A2 Intenzita dopravy'!$M$5,(INDEX($B$69:$L$136,MATCH('A2 Intenzita dopravy'!$F8&amp;'A2 Intenzita dopravy'!$G8&amp;'A2.1 Intenzita dopravy'!$E$51,$E$69:$E$136,0),MATCH(AB$53,$B$68:$L$68,1))/INDEX($B$69:$L$136,MATCH('A2 Intenzita dopravy'!$F8&amp;'A2 Intenzita dopravy'!$G8&amp;'A2.1 Intenzita dopravy'!$E$51,$E$69:$E$136,0),MATCH(AB$53,$B$68:$L$68,1)+1))^(1/5)*AC56,(INDEX($B$69:$L$136,MATCH('A2 Intenzita dopravy'!$F8&amp;'A2 Intenzita dopravy'!$G8&amp;'A2.1 Intenzita dopravy'!$E$51,$E$69:$E$136,0),MATCH(AB$53,$B$68:$L$68,1)+1)/INDEX($B$69:$L$136,MATCH('A2 Intenzita dopravy'!$F8&amp;'A2 Intenzita dopravy'!$G8&amp;'A2.1 Intenzita dopravy'!$E$51,$E$69:$E$136,0),MATCH(AB$53,$B$68:$L$68,1)))^(1/5)*AA56))),0)</f>
        <v>2562.492851998154</v>
      </c>
      <c r="AC56" s="30">
        <f>IFERROR(IF(AC$53='A2 Intenzita dopravy'!$M$5,'A2 Intenzita dopravy'!$M8,IF(AC$53&gt;=MAX($F$68:$L$68),AB56/AA56*AB56,IF(AC$53&lt;'A2 Intenzita dopravy'!$M$5,(INDEX($B$69:$L$136,MATCH('A2 Intenzita dopravy'!$F8&amp;'A2 Intenzita dopravy'!$G8&amp;'A2.1 Intenzita dopravy'!$E$51,$E$69:$E$136,0),MATCH(AC$53,$B$68:$L$68,1))/INDEX($B$69:$L$136,MATCH('A2 Intenzita dopravy'!$F8&amp;'A2 Intenzita dopravy'!$G8&amp;'A2.1 Intenzita dopravy'!$E$51,$E$69:$E$136,0),MATCH(AC$53,$B$68:$L$68,1)+1))^(1/5)*AD56,(INDEX($B$69:$L$136,MATCH('A2 Intenzita dopravy'!$F8&amp;'A2 Intenzita dopravy'!$G8&amp;'A2.1 Intenzita dopravy'!$E$51,$E$69:$E$136,0),MATCH(AC$53,$B$68:$L$68,1)+1)/INDEX($B$69:$L$136,MATCH('A2 Intenzita dopravy'!$F8&amp;'A2 Intenzita dopravy'!$G8&amp;'A2.1 Intenzita dopravy'!$E$51,$E$69:$E$136,0),MATCH(AC$53,$B$68:$L$68,1)))^(1/5)*AB56))),0)</f>
        <v>2581.476356268588</v>
      </c>
      <c r="AD56" s="30">
        <f>IFERROR(IF(AD$53='A2 Intenzita dopravy'!$M$5,'A2 Intenzita dopravy'!$M8,IF(AD$53&gt;=MAX($F$68:$L$68),AC56/AB56*AC56,IF(AD$53&lt;'A2 Intenzita dopravy'!$M$5,(INDEX($B$69:$L$136,MATCH('A2 Intenzita dopravy'!$F8&amp;'A2 Intenzita dopravy'!$G8&amp;'A2.1 Intenzita dopravy'!$E$51,$E$69:$E$136,0),MATCH(AD$53,$B$68:$L$68,1))/INDEX($B$69:$L$136,MATCH('A2 Intenzita dopravy'!$F8&amp;'A2 Intenzita dopravy'!$G8&amp;'A2.1 Intenzita dopravy'!$E$51,$E$69:$E$136,0),MATCH(AD$53,$B$68:$L$68,1)+1))^(1/5)*AE56,(INDEX($B$69:$L$136,MATCH('A2 Intenzita dopravy'!$F8&amp;'A2 Intenzita dopravy'!$G8&amp;'A2.1 Intenzita dopravy'!$E$51,$E$69:$E$136,0),MATCH(AD$53,$B$68:$L$68,1)+1)/INDEX($B$69:$L$136,MATCH('A2 Intenzita dopravy'!$F8&amp;'A2 Intenzita dopravy'!$G8&amp;'A2.1 Intenzita dopravy'!$E$51,$E$69:$E$136,0),MATCH(AD$53,$B$68:$L$68,1)))^(1/5)*AC56))),0)</f>
        <v>2600.6004944666852</v>
      </c>
      <c r="AE56" s="30">
        <f>IFERROR(IF(AE$53='A2 Intenzita dopravy'!$M$5,'A2 Intenzita dopravy'!$M8,IF(AE$53&gt;=MAX($F$68:$L$68),AD56/AC56*AD56,IF(AE$53&lt;'A2 Intenzita dopravy'!$M$5,(INDEX($B$69:$L$136,MATCH('A2 Intenzita dopravy'!$F8&amp;'A2 Intenzita dopravy'!$G8&amp;'A2.1 Intenzita dopravy'!$E$51,$E$69:$E$136,0),MATCH(AE$53,$B$68:$L$68,1))/INDEX($B$69:$L$136,MATCH('A2 Intenzita dopravy'!$F8&amp;'A2 Intenzita dopravy'!$G8&amp;'A2.1 Intenzita dopravy'!$E$51,$E$69:$E$136,0),MATCH(AE$53,$B$68:$L$68,1)+1))^(1/5)*AF56,(INDEX($B$69:$L$136,MATCH('A2 Intenzita dopravy'!$F8&amp;'A2 Intenzita dopravy'!$G8&amp;'A2.1 Intenzita dopravy'!$E$51,$E$69:$E$136,0),MATCH(AE$53,$B$68:$L$68,1)+1)/INDEX($B$69:$L$136,MATCH('A2 Intenzita dopravy'!$F8&amp;'A2 Intenzita dopravy'!$G8&amp;'A2.1 Intenzita dopravy'!$E$51,$E$69:$E$136,0),MATCH(AE$53,$B$68:$L$68,1)))^(1/5)*AD56))),0)</f>
        <v>2619.8663084391633</v>
      </c>
      <c r="AF56" s="30">
        <f>IFERROR(IF(AF$53='A2 Intenzita dopravy'!$M$5,'A2 Intenzita dopravy'!$M8,IF(AF$53&gt;=MAX($F$68:$L$68),AE56/AD56*AE56,IF(AF$53&lt;'A2 Intenzita dopravy'!$M$5,(INDEX($B$69:$L$136,MATCH('A2 Intenzita dopravy'!$F8&amp;'A2 Intenzita dopravy'!$G8&amp;'A2.1 Intenzita dopravy'!$E$51,$E$69:$E$136,0),MATCH(AF$53,$B$68:$L$68,1))/INDEX($B$69:$L$136,MATCH('A2 Intenzita dopravy'!$F8&amp;'A2 Intenzita dopravy'!$G8&amp;'A2.1 Intenzita dopravy'!$E$51,$E$69:$E$136,0),MATCH(AF$53,$B$68:$L$68,1)+1))^(1/5)*AG56,(INDEX($B$69:$L$136,MATCH('A2 Intenzita dopravy'!$F8&amp;'A2 Intenzita dopravy'!$G8&amp;'A2.1 Intenzita dopravy'!$E$51,$E$69:$E$136,0),MATCH(AF$53,$B$68:$L$68,1)+1)/INDEX($B$69:$L$136,MATCH('A2 Intenzita dopravy'!$F8&amp;'A2 Intenzita dopravy'!$G8&amp;'A2.1 Intenzita dopravy'!$E$51,$E$69:$E$136,0),MATCH(AF$53,$B$68:$L$68,1)))^(1/5)*AE56))),0)</f>
        <v>2639.2748477509663</v>
      </c>
      <c r="AG56" s="30">
        <f>IFERROR(IF(AG$53='A2 Intenzita dopravy'!$M$5,'A2 Intenzita dopravy'!$M8,IF(AG$53&gt;=MAX($F$68:$L$68),AF56/AE56*AF56,IF(AG$53&lt;'A2 Intenzita dopravy'!$M$5,(INDEX($B$69:$L$136,MATCH('A2 Intenzita dopravy'!$F8&amp;'A2 Intenzita dopravy'!$G8&amp;'A2.1 Intenzita dopravy'!$E$51,$E$69:$E$136,0),MATCH(AG$53,$B$68:$L$68,1))/INDEX($B$69:$L$136,MATCH('A2 Intenzita dopravy'!$F8&amp;'A2 Intenzita dopravy'!$G8&amp;'A2.1 Intenzita dopravy'!$E$51,$E$69:$E$136,0),MATCH(AG$53,$B$68:$L$68,1)+1))^(1/5)*AH56,(INDEX($B$69:$L$136,MATCH('A2 Intenzita dopravy'!$F8&amp;'A2 Intenzita dopravy'!$G8&amp;'A2.1 Intenzita dopravy'!$E$51,$E$69:$E$136,0),MATCH(AG$53,$B$68:$L$68,1)+1)/INDEX($B$69:$L$136,MATCH('A2 Intenzita dopravy'!$F8&amp;'A2 Intenzita dopravy'!$G8&amp;'A2.1 Intenzita dopravy'!$E$51,$E$69:$E$136,0),MATCH(AG$53,$B$68:$L$68,1)))^(1/5)*AF56))),0)</f>
        <v>2658.8271697424443</v>
      </c>
      <c r="AH56" s="30">
        <f>IFERROR(IF(AH$53='A2 Intenzita dopravy'!$M$5,'A2 Intenzita dopravy'!$M8,IF(AH$53&gt;=MAX($F$68:$L$68),AG56/AF56*AG56,IF(AH$53&lt;'A2 Intenzita dopravy'!$M$5,(INDEX($B$69:$L$136,MATCH('A2 Intenzita dopravy'!$F8&amp;'A2 Intenzita dopravy'!$G8&amp;'A2.1 Intenzita dopravy'!$E$51,$E$69:$E$136,0),MATCH(AH$53,$B$68:$L$68,1))/INDEX($B$69:$L$136,MATCH('A2 Intenzita dopravy'!$F8&amp;'A2 Intenzita dopravy'!$G8&amp;'A2.1 Intenzita dopravy'!$E$51,$E$69:$E$136,0),MATCH(AH$53,$B$68:$L$68,1)+1))^(1/5)*AI56,(INDEX($B$69:$L$136,MATCH('A2 Intenzita dopravy'!$F8&amp;'A2 Intenzita dopravy'!$G8&amp;'A2.1 Intenzita dopravy'!$E$51,$E$69:$E$136,0),MATCH(AH$53,$B$68:$L$68,1)+1)/INDEX($B$69:$L$136,MATCH('A2 Intenzita dopravy'!$F8&amp;'A2 Intenzita dopravy'!$G8&amp;'A2.1 Intenzita dopravy'!$E$51,$E$69:$E$136,0),MATCH(AH$53,$B$68:$L$68,1)))^(1/5)*AG56))),0)</f>
        <v>2678.5243395869547</v>
      </c>
      <c r="AI56" s="30">
        <f>IFERROR(IF(AI$53='A2 Intenzita dopravy'!$M$5,'A2 Intenzita dopravy'!$M8,IF(AI$53&gt;=MAX($F$68:$L$68),AH56/AG56*AH56,IF(AI$53&lt;'A2 Intenzita dopravy'!$M$5,(INDEX($B$69:$L$136,MATCH('A2 Intenzita dopravy'!$F8&amp;'A2 Intenzita dopravy'!$G8&amp;'A2.1 Intenzita dopravy'!$E$51,$E$69:$E$136,0),MATCH(AI$53,$B$68:$L$68,1))/INDEX($B$69:$L$136,MATCH('A2 Intenzita dopravy'!$F8&amp;'A2 Intenzita dopravy'!$G8&amp;'A2.1 Intenzita dopravy'!$E$51,$E$69:$E$136,0),MATCH(AI$53,$B$68:$L$68,1)+1))^(1/5)*AJ56,(INDEX($B$69:$L$136,MATCH('A2 Intenzita dopravy'!$F8&amp;'A2 Intenzita dopravy'!$G8&amp;'A2.1 Intenzita dopravy'!$E$51,$E$69:$E$136,0),MATCH(AI$53,$B$68:$L$68,1)+1)/INDEX($B$69:$L$136,MATCH('A2 Intenzita dopravy'!$F8&amp;'A2 Intenzita dopravy'!$G8&amp;'A2.1 Intenzita dopravy'!$E$51,$E$69:$E$136,0),MATCH(AI$53,$B$68:$L$68,1)))^(1/5)*AH56))),0)</f>
        <v>2698.3674303488901</v>
      </c>
      <c r="AJ56" s="30">
        <f>IFERROR(IF(AJ$53='A2 Intenzita dopravy'!$M$5,'A2 Intenzita dopravy'!$M8,IF(AJ$53&gt;=MAX($F$68:$L$68),AI56/AH56*AI56,IF(AJ$53&lt;'A2 Intenzita dopravy'!$M$5,(INDEX($B$69:$L$136,MATCH('A2 Intenzita dopravy'!$F8&amp;'A2 Intenzita dopravy'!$G8&amp;'A2.1 Intenzita dopravy'!$E$51,$E$69:$E$136,0),MATCH(AJ$53,$B$68:$L$68,1))/INDEX($B$69:$L$136,MATCH('A2 Intenzita dopravy'!$F8&amp;'A2 Intenzita dopravy'!$G8&amp;'A2.1 Intenzita dopravy'!$E$51,$E$69:$E$136,0),MATCH(AJ$53,$B$68:$L$68,1)+1))^(1/5)*AK56,(INDEX($B$69:$L$136,MATCH('A2 Intenzita dopravy'!$F8&amp;'A2 Intenzita dopravy'!$G8&amp;'A2.1 Intenzita dopravy'!$E$51,$E$69:$E$136,0),MATCH(AJ$53,$B$68:$L$68,1)+1)/INDEX($B$69:$L$136,MATCH('A2 Intenzita dopravy'!$F8&amp;'A2 Intenzita dopravy'!$G8&amp;'A2.1 Intenzita dopravy'!$E$51,$E$69:$E$136,0),MATCH(AJ$53,$B$68:$L$68,1)))^(1/5)*AI56))),0)</f>
        <v>2718.3575230421379</v>
      </c>
      <c r="AK56" s="30">
        <f>IFERROR(IF(AK$53='A2 Intenzita dopravy'!$M$5,'A2 Intenzita dopravy'!$M8,IF(AK$53&gt;=MAX($F$68:$L$68),AJ56/AI56*AJ56,IF(AK$53&lt;'A2 Intenzita dopravy'!$M$5,(INDEX($B$69:$L$136,MATCH('A2 Intenzita dopravy'!$F8&amp;'A2 Intenzita dopravy'!$G8&amp;'A2.1 Intenzita dopravy'!$E$51,$E$69:$E$136,0),MATCH(AK$53,$B$68:$L$68,1))/INDEX($B$69:$L$136,MATCH('A2 Intenzita dopravy'!$F8&amp;'A2 Intenzita dopravy'!$G8&amp;'A2.1 Intenzita dopravy'!$E$51,$E$69:$E$136,0),MATCH(AK$53,$B$68:$L$68,1)+1))^(1/5)*AL56,(INDEX($B$69:$L$136,MATCH('A2 Intenzita dopravy'!$F8&amp;'A2 Intenzita dopravy'!$G8&amp;'A2.1 Intenzita dopravy'!$E$51,$E$69:$E$136,0),MATCH(AK$53,$B$68:$L$68,1)+1)/INDEX($B$69:$L$136,MATCH('A2 Intenzita dopravy'!$F8&amp;'A2 Intenzita dopravy'!$G8&amp;'A2.1 Intenzita dopravy'!$E$51,$E$69:$E$136,0),MATCH(AK$53,$B$68:$L$68,1)))^(1/5)*AJ56))),0)</f>
        <v>2738.4957066889715</v>
      </c>
      <c r="AL56" s="30">
        <f>IFERROR(IF(AL$53='A2 Intenzita dopravy'!$M$5,'A2 Intenzita dopravy'!$M8,IF(AL$53&gt;=MAX($F$68:$L$68),AK56/AJ56*AK56,IF(AL$53&lt;'A2 Intenzita dopravy'!$M$5,(INDEX($B$69:$L$136,MATCH('A2 Intenzita dopravy'!$F8&amp;'A2 Intenzita dopravy'!$G8&amp;'A2.1 Intenzita dopravy'!$E$51,$E$69:$E$136,0),MATCH(AL$53,$B$68:$L$68,1))/INDEX($B$69:$L$136,MATCH('A2 Intenzita dopravy'!$F8&amp;'A2 Intenzita dopravy'!$G8&amp;'A2.1 Intenzita dopravy'!$E$51,$E$69:$E$136,0),MATCH(AL$53,$B$68:$L$68,1)+1))^(1/5)*AM56,(INDEX($B$69:$L$136,MATCH('A2 Intenzita dopravy'!$F8&amp;'A2 Intenzita dopravy'!$G8&amp;'A2.1 Intenzita dopravy'!$E$51,$E$69:$E$136,0),MATCH(AL$53,$B$68:$L$68,1)+1)/INDEX($B$69:$L$136,MATCH('A2 Intenzita dopravy'!$F8&amp;'A2 Intenzita dopravy'!$G8&amp;'A2.1 Intenzita dopravy'!$E$51,$E$69:$E$136,0),MATCH(AL$53,$B$68:$L$68,1)))^(1/5)*AK56))),0)</f>
        <v>2758.7830783793775</v>
      </c>
      <c r="AM56" s="30">
        <f>IFERROR(IF(AM$53='A2 Intenzita dopravy'!$M$5,'A2 Intenzita dopravy'!$M8,IF(AM$53&gt;=MAX($F$68:$L$68),AL56/AK56*AL56,IF(AM$53&lt;'A2 Intenzita dopravy'!$M$5,(INDEX($B$69:$L$136,MATCH('A2 Intenzita dopravy'!$F8&amp;'A2 Intenzita dopravy'!$G8&amp;'A2.1 Intenzita dopravy'!$E$51,$E$69:$E$136,0),MATCH(AM$53,$B$68:$L$68,1))/INDEX($B$69:$L$136,MATCH('A2 Intenzita dopravy'!$F8&amp;'A2 Intenzita dopravy'!$G8&amp;'A2.1 Intenzita dopravy'!$E$51,$E$69:$E$136,0),MATCH(AM$53,$B$68:$L$68,1)+1))^(1/5)*AN56,(INDEX($B$69:$L$136,MATCH('A2 Intenzita dopravy'!$F8&amp;'A2 Intenzita dopravy'!$G8&amp;'A2.1 Intenzita dopravy'!$E$51,$E$69:$E$136,0),MATCH(AM$53,$B$68:$L$68,1)+1)/INDEX($B$69:$L$136,MATCH('A2 Intenzita dopravy'!$F8&amp;'A2 Intenzita dopravy'!$G8&amp;'A2.1 Intenzita dopravy'!$E$51,$E$69:$E$136,0),MATCH(AM$53,$B$68:$L$68,1)))^(1/5)*AL56))),0)</f>
        <v>2779.2207433308245</v>
      </c>
      <c r="AN56" s="30">
        <f>IFERROR(IF(AN$53='A2 Intenzita dopravy'!$M$5,'A2 Intenzita dopravy'!$M8,IF(AN$53&gt;=MAX($F$68:$L$68),AM56/AL56*AM56,IF(AN$53&lt;'A2 Intenzita dopravy'!$M$5,(INDEX($B$69:$L$136,MATCH('A2 Intenzita dopravy'!$F8&amp;'A2 Intenzita dopravy'!$G8&amp;'A2.1 Intenzita dopravy'!$E$51,$E$69:$E$136,0),MATCH(AN$53,$B$68:$L$68,1))/INDEX($B$69:$L$136,MATCH('A2 Intenzita dopravy'!$F8&amp;'A2 Intenzita dopravy'!$G8&amp;'A2.1 Intenzita dopravy'!$E$51,$E$69:$E$136,0),MATCH(AN$53,$B$68:$L$68,1)+1))^(1/5)*AO56,(INDEX($B$69:$L$136,MATCH('A2 Intenzita dopravy'!$F8&amp;'A2 Intenzita dopravy'!$G8&amp;'A2.1 Intenzita dopravy'!$E$51,$E$69:$E$136,0),MATCH(AN$53,$B$68:$L$68,1)+1)/INDEX($B$69:$L$136,MATCH('A2 Intenzita dopravy'!$F8&amp;'A2 Intenzita dopravy'!$G8&amp;'A2.1 Intenzita dopravy'!$E$51,$E$69:$E$136,0),MATCH(AN$53,$B$68:$L$68,1)))^(1/5)*AM56))),0)</f>
        <v>2799.8098149484717</v>
      </c>
      <c r="AO56" s="30">
        <f>IFERROR(IF(AO$53='A2 Intenzita dopravy'!$M$5,'A2 Intenzita dopravy'!$M8,IF(AO$53&gt;=MAX($F$68:$L$68),AN56/AM56*AN56,IF(AO$53&lt;'A2 Intenzita dopravy'!$M$5,(INDEX($B$69:$L$136,MATCH('A2 Intenzita dopravy'!$F8&amp;'A2 Intenzita dopravy'!$G8&amp;'A2.1 Intenzita dopravy'!$E$51,$E$69:$E$136,0),MATCH(AO$53,$B$68:$L$68,1))/INDEX($B$69:$L$136,MATCH('A2 Intenzita dopravy'!$F8&amp;'A2 Intenzita dopravy'!$G8&amp;'A2.1 Intenzita dopravy'!$E$51,$E$69:$E$136,0),MATCH(AO$53,$B$68:$L$68,1)+1))^(1/5)*AP56,(INDEX($B$69:$L$136,MATCH('A2 Intenzita dopravy'!$F8&amp;'A2 Intenzita dopravy'!$G8&amp;'A2.1 Intenzita dopravy'!$E$51,$E$69:$E$136,0),MATCH(AO$53,$B$68:$L$68,1)+1)/INDEX($B$69:$L$136,MATCH('A2 Intenzita dopravy'!$F8&amp;'A2 Intenzita dopravy'!$G8&amp;'A2.1 Intenzita dopravy'!$E$51,$E$69:$E$136,0),MATCH(AO$53,$B$68:$L$68,1)))^(1/5)*AN56))),0)</f>
        <v>2820.5514148858265</v>
      </c>
      <c r="AP56" s="30">
        <f>IFERROR(IF(AP$53='A2 Intenzita dopravy'!$M$5,'A2 Intenzita dopravy'!$M8,IF(AP$53&gt;=MAX($F$68:$L$68),AO56/AN56*AO56,IF(AP$53&lt;'A2 Intenzita dopravy'!$M$5,(INDEX($B$69:$L$136,MATCH('A2 Intenzita dopravy'!$F8&amp;'A2 Intenzita dopravy'!$G8&amp;'A2.1 Intenzita dopravy'!$E$51,$E$69:$E$136,0),MATCH(AP$53,$B$68:$L$68,1))/INDEX($B$69:$L$136,MATCH('A2 Intenzita dopravy'!$F8&amp;'A2 Intenzita dopravy'!$G8&amp;'A2.1 Intenzita dopravy'!$E$51,$E$69:$E$136,0),MATCH(AP$53,$B$68:$L$68,1)+1))^(1/5)*AQ56,(INDEX($B$69:$L$136,MATCH('A2 Intenzita dopravy'!$F8&amp;'A2 Intenzita dopravy'!$G8&amp;'A2.1 Intenzita dopravy'!$E$51,$E$69:$E$136,0),MATCH(AP$53,$B$68:$L$68,1)+1)/INDEX($B$69:$L$136,MATCH('A2 Intenzita dopravy'!$F8&amp;'A2 Intenzita dopravy'!$G8&amp;'A2.1 Intenzita dopravy'!$E$51,$E$69:$E$136,0),MATCH(AP$53,$B$68:$L$68,1)))^(1/5)*AO56))),0)</f>
        <v>2841.4466731058492</v>
      </c>
      <c r="AQ56" s="30">
        <f>IFERROR(IF(AQ$53='A2 Intenzita dopravy'!$M$5,'A2 Intenzita dopravy'!$M8,IF(AQ$53&gt;=MAX($F$68:$L$68),AP56/AO56*AP56,IF(AQ$53&lt;'A2 Intenzita dopravy'!$M$5,(INDEX($B$69:$L$136,MATCH('A2 Intenzita dopravy'!$F8&amp;'A2 Intenzita dopravy'!$G8&amp;'A2.1 Intenzita dopravy'!$E$51,$E$69:$E$136,0),MATCH(AQ$53,$B$68:$L$68,1))/INDEX($B$69:$L$136,MATCH('A2 Intenzita dopravy'!$F8&amp;'A2 Intenzita dopravy'!$G8&amp;'A2.1 Intenzita dopravy'!$E$51,$E$69:$E$136,0),MATCH(AQ$53,$B$68:$L$68,1)+1))^(1/5)*AR56,(INDEX($B$69:$L$136,MATCH('A2 Intenzita dopravy'!$F8&amp;'A2 Intenzita dopravy'!$G8&amp;'A2.1 Intenzita dopravy'!$E$51,$E$69:$E$136,0),MATCH(AQ$53,$B$68:$L$68,1)+1)/INDEX($B$69:$L$136,MATCH('A2 Intenzita dopravy'!$F8&amp;'A2 Intenzita dopravy'!$G8&amp;'A2.1 Intenzita dopravy'!$E$51,$E$69:$E$136,0),MATCH(AQ$53,$B$68:$L$68,1)))^(1/5)*AP56))),0)</f>
        <v>2862.4967279425109</v>
      </c>
      <c r="AR56" s="30">
        <f>IFERROR(IF(AR$53='A2 Intenzita dopravy'!$M$5,'A2 Intenzita dopravy'!$M8,IF(AR$53&gt;=MAX($F$68:$L$68),AQ56/AP56*AQ56,IF(AR$53&lt;'A2 Intenzita dopravy'!$M$5,(INDEX($B$69:$L$136,MATCH('A2 Intenzita dopravy'!$F8&amp;'A2 Intenzita dopravy'!$G8&amp;'A2.1 Intenzita dopravy'!$E$51,$E$69:$E$136,0),MATCH(AR$53,$B$68:$L$68,1))/INDEX($B$69:$L$136,MATCH('A2 Intenzita dopravy'!$F8&amp;'A2 Intenzita dopravy'!$G8&amp;'A2.1 Intenzita dopravy'!$E$51,$E$69:$E$136,0),MATCH(AR$53,$B$68:$L$68,1)+1))^(1/5)*AS56,(INDEX($B$69:$L$136,MATCH('A2 Intenzita dopravy'!$F8&amp;'A2 Intenzita dopravy'!$G8&amp;'A2.1 Intenzita dopravy'!$E$51,$E$69:$E$136,0),MATCH(AR$53,$B$68:$L$68,1)+1)/INDEX($B$69:$L$136,MATCH('A2 Intenzita dopravy'!$F8&amp;'A2 Intenzita dopravy'!$G8&amp;'A2.1 Intenzita dopravy'!$E$51,$E$69:$E$136,0),MATCH(AR$53,$B$68:$L$68,1)))^(1/5)*AQ56))),0)</f>
        <v>2883.7027261628091</v>
      </c>
      <c r="AS56" s="30">
        <f>IFERROR(IF(AS$53='A2 Intenzita dopravy'!$M$5,'A2 Intenzita dopravy'!$M8,IF(AS$53&gt;=MAX($F$68:$L$68),AR56/AQ56*AR56,IF(AS$53&lt;'A2 Intenzita dopravy'!$M$5,(INDEX($B$69:$L$136,MATCH('A2 Intenzita dopravy'!$F8&amp;'A2 Intenzita dopravy'!$G8&amp;'A2.1 Intenzita dopravy'!$E$51,$E$69:$E$136,0),MATCH(AS$53,$B$68:$L$68,1))/INDEX($B$69:$L$136,MATCH('A2 Intenzita dopravy'!$F8&amp;'A2 Intenzita dopravy'!$G8&amp;'A2.1 Intenzita dopravy'!$E$51,$E$69:$E$136,0),MATCH(AS$53,$B$68:$L$68,1)+1))^(1/5)*AT56,(INDEX($B$69:$L$136,MATCH('A2 Intenzita dopravy'!$F8&amp;'A2 Intenzita dopravy'!$G8&amp;'A2.1 Intenzita dopravy'!$E$51,$E$69:$E$136,0),MATCH(AS$53,$B$68:$L$68,1)+1)/INDEX($B$69:$L$136,MATCH('A2 Intenzita dopravy'!$F8&amp;'A2 Intenzita dopravy'!$G8&amp;'A2.1 Intenzita dopravy'!$E$51,$E$69:$E$136,0),MATCH(AS$53,$B$68:$L$68,1)))^(1/5)*AR56))),0)</f>
        <v>2905.0658230292402</v>
      </c>
      <c r="AT56" s="30">
        <f>IFERROR(IF(AT$53='A2 Intenzita dopravy'!$M$5,'A2 Intenzita dopravy'!$M8,IF(AT$53&gt;=MAX($F$68:$L$68),AS56/AR56*AS56,IF(AT$53&lt;'A2 Intenzita dopravy'!$M$5,(INDEX($B$69:$L$136,MATCH('A2 Intenzita dopravy'!$F8&amp;'A2 Intenzita dopravy'!$G8&amp;'A2.1 Intenzita dopravy'!$E$51,$E$69:$E$136,0),MATCH(AT$53,$B$68:$L$68,1))/INDEX($B$69:$L$136,MATCH('A2 Intenzita dopravy'!$F8&amp;'A2 Intenzita dopravy'!$G8&amp;'A2.1 Intenzita dopravy'!$E$51,$E$69:$E$136,0),MATCH(AT$53,$B$68:$L$68,1)+1))^(1/5)*AU56,(INDEX($B$69:$L$136,MATCH('A2 Intenzita dopravy'!$F8&amp;'A2 Intenzita dopravy'!$G8&amp;'A2.1 Intenzita dopravy'!$E$51,$E$69:$E$136,0),MATCH(AT$53,$B$68:$L$68,1)+1)/INDEX($B$69:$L$136,MATCH('A2 Intenzita dopravy'!$F8&amp;'A2 Intenzita dopravy'!$G8&amp;'A2.1 Intenzita dopravy'!$E$51,$E$69:$E$136,0),MATCH(AT$53,$B$68:$L$68,1)))^(1/5)*AS56))),0)</f>
        <v>2926.5871823627363</v>
      </c>
      <c r="AU56" s="30">
        <f>IFERROR(IF(AU$53='A2 Intenzita dopravy'!$M$5,'A2 Intenzita dopravy'!$M8,IF(AU$53&gt;=MAX($F$68:$L$68),AT56/AS56*AT56,IF(AU$53&lt;'A2 Intenzita dopravy'!$M$5,(INDEX($B$69:$L$136,MATCH('A2 Intenzita dopravy'!$F8&amp;'A2 Intenzita dopravy'!$G8&amp;'A2.1 Intenzita dopravy'!$E$51,$E$69:$E$136,0),MATCH(AU$53,$B$68:$L$68,1))/INDEX($B$69:$L$136,MATCH('A2 Intenzita dopravy'!$F8&amp;'A2 Intenzita dopravy'!$G8&amp;'A2.1 Intenzita dopravy'!$E$51,$E$69:$E$136,0),MATCH(AU$53,$B$68:$L$68,1)+1))^(1/5)*AV56,(INDEX($B$69:$L$136,MATCH('A2 Intenzita dopravy'!$F8&amp;'A2 Intenzita dopravy'!$G8&amp;'A2.1 Intenzita dopravy'!$E$51,$E$69:$E$136,0),MATCH(AU$53,$B$68:$L$68,1)+1)/INDEX($B$69:$L$136,MATCH('A2 Intenzita dopravy'!$F8&amp;'A2 Intenzita dopravy'!$G8&amp;'A2.1 Intenzita dopravy'!$E$51,$E$69:$E$136,0),MATCH(AU$53,$B$68:$L$68,1)))^(1/5)*AT56))),0)</f>
        <v>2948.2679766060678</v>
      </c>
      <c r="AV56" s="30">
        <f>IFERROR(IF(AV$53='A2 Intenzita dopravy'!$M$5,'A2 Intenzita dopravy'!$M8,IF(AV$53&gt;=MAX($F$68:$L$68),AU56/AT56*AU56,IF(AV$53&lt;'A2 Intenzita dopravy'!$M$5,(INDEX($B$69:$L$136,MATCH('A2 Intenzita dopravy'!$F8&amp;'A2 Intenzita dopravy'!$G8&amp;'A2.1 Intenzita dopravy'!$E$51,$E$69:$E$136,0),MATCH(AV$53,$B$68:$L$68,1))/INDEX($B$69:$L$136,MATCH('A2 Intenzita dopravy'!$F8&amp;'A2 Intenzita dopravy'!$G8&amp;'A2.1 Intenzita dopravy'!$E$51,$E$69:$E$136,0),MATCH(AV$53,$B$68:$L$68,1)+1))^(1/5)*AW56,(INDEX($B$69:$L$136,MATCH('A2 Intenzita dopravy'!$F8&amp;'A2 Intenzita dopravy'!$G8&amp;'A2.1 Intenzita dopravy'!$E$51,$E$69:$E$136,0),MATCH(AV$53,$B$68:$L$68,1)+1)/INDEX($B$69:$L$136,MATCH('A2 Intenzita dopravy'!$F8&amp;'A2 Intenzita dopravy'!$G8&amp;'A2.1 Intenzita dopravy'!$E$51,$E$69:$E$136,0),MATCH(AV$53,$B$68:$L$68,1)))^(1/5)*AU56))),0)</f>
        <v>2970.1093868877169</v>
      </c>
      <c r="AW56" s="30">
        <f>IFERROR(IF(AW$53='A2 Intenzita dopravy'!$M$5,'A2 Intenzita dopravy'!$M8,IF(AW$53&gt;=MAX($F$68:$L$68),AV56/AU56*AV56,IF(AW$53&lt;'A2 Intenzita dopravy'!$M$5,(INDEX($B$69:$L$136,MATCH('A2 Intenzita dopravy'!$F8&amp;'A2 Intenzita dopravy'!$G8&amp;'A2.1 Intenzita dopravy'!$E$51,$E$69:$E$136,0),MATCH(AW$53,$B$68:$L$68,1))/INDEX($B$69:$L$136,MATCH('A2 Intenzita dopravy'!$F8&amp;'A2 Intenzita dopravy'!$G8&amp;'A2.1 Intenzita dopravy'!$E$51,$E$69:$E$136,0),MATCH(AW$53,$B$68:$L$68,1)+1))^(1/5)*AX56,(INDEX($B$69:$L$136,MATCH('A2 Intenzita dopravy'!$F8&amp;'A2 Intenzita dopravy'!$G8&amp;'A2.1 Intenzita dopravy'!$E$51,$E$69:$E$136,0),MATCH(AW$53,$B$68:$L$68,1)+1)/INDEX($B$69:$L$136,MATCH('A2 Intenzita dopravy'!$F8&amp;'A2 Intenzita dopravy'!$G8&amp;'A2.1 Intenzita dopravy'!$E$51,$E$69:$E$136,0),MATCH(AW$53,$B$68:$L$68,1)))^(1/5)*AV56))),0)</f>
        <v>2992.112603086222</v>
      </c>
      <c r="AX56" s="30">
        <f>IFERROR(IF(AX$53='A2 Intenzita dopravy'!$M$5,'A2 Intenzita dopravy'!$M8,IF(AX$53&gt;=MAX($F$68:$L$68),AW56/AV56*AW56,IF(AX$53&lt;'A2 Intenzita dopravy'!$M$5,(INDEX($B$69:$L$136,MATCH('A2 Intenzita dopravy'!$F8&amp;'A2 Intenzita dopravy'!$G8&amp;'A2.1 Intenzita dopravy'!$E$51,$E$69:$E$136,0),MATCH(AX$53,$B$68:$L$68,1))/INDEX($B$69:$L$136,MATCH('A2 Intenzita dopravy'!$F8&amp;'A2 Intenzita dopravy'!$G8&amp;'A2.1 Intenzita dopravy'!$E$51,$E$69:$E$136,0),MATCH(AX$53,$B$68:$L$68,1)+1))^(1/5)*AY56,(INDEX($B$69:$L$136,MATCH('A2 Intenzita dopravy'!$F8&amp;'A2 Intenzita dopravy'!$G8&amp;'A2.1 Intenzita dopravy'!$E$51,$E$69:$E$136,0),MATCH(AX$53,$B$68:$L$68,1)+1)/INDEX($B$69:$L$136,MATCH('A2 Intenzita dopravy'!$F8&amp;'A2 Intenzita dopravy'!$G8&amp;'A2.1 Intenzita dopravy'!$E$51,$E$69:$E$136,0),MATCH(AX$53,$B$68:$L$68,1)))^(1/5)*AW56))),0)</f>
        <v>3014.2788238950002</v>
      </c>
      <c r="AY56" s="30">
        <f>IFERROR(IF(AY$53='A2 Intenzita dopravy'!$M$5,'A2 Intenzita dopravy'!$M8,IF(AY$53&gt;=MAX($F$68:$L$68),AX56/AW56*AX56,IF(AY$53&lt;'A2 Intenzita dopravy'!$M$5,(INDEX($B$69:$L$136,MATCH('A2 Intenzita dopravy'!$F8&amp;'A2 Intenzita dopravy'!$G8&amp;'A2.1 Intenzita dopravy'!$E$51,$E$69:$E$136,0),MATCH(AY$53,$B$68:$L$68,1))/INDEX($B$69:$L$136,MATCH('A2 Intenzita dopravy'!$F8&amp;'A2 Intenzita dopravy'!$G8&amp;'A2.1 Intenzita dopravy'!$E$51,$E$69:$E$136,0),MATCH(AY$53,$B$68:$L$68,1)+1))^(1/5)*AZ56,(INDEX($B$69:$L$136,MATCH('A2 Intenzita dopravy'!$F8&amp;'A2 Intenzita dopravy'!$G8&amp;'A2.1 Intenzita dopravy'!$E$51,$E$69:$E$136,0),MATCH(AY$53,$B$68:$L$68,1)+1)/INDEX($B$69:$L$136,MATCH('A2 Intenzita dopravy'!$F8&amp;'A2 Intenzita dopravy'!$G8&amp;'A2.1 Intenzita dopravy'!$E$51,$E$69:$E$136,0),MATCH(AY$53,$B$68:$L$68,1)))^(1/5)*AX56))),0)</f>
        <v>3036.6092568876502</v>
      </c>
      <c r="AZ56" s="30">
        <f>IFERROR(IF(AZ$53='A2 Intenzita dopravy'!$M$5,'A2 Intenzita dopravy'!$M8,IF(AZ$53&gt;=MAX($F$68:$L$68),AY56/AX56*AY56,IF(AZ$53&lt;'A2 Intenzita dopravy'!$M$5,(INDEX($B$69:$L$136,MATCH('A2 Intenzita dopravy'!$F8&amp;'A2 Intenzita dopravy'!$G8&amp;'A2.1 Intenzita dopravy'!$E$51,$E$69:$E$136,0),MATCH(AZ$53,$B$68:$L$68,1))/INDEX($B$69:$L$136,MATCH('A2 Intenzita dopravy'!$F8&amp;'A2 Intenzita dopravy'!$G8&amp;'A2.1 Intenzita dopravy'!$E$51,$E$69:$E$136,0),MATCH(AZ$53,$B$68:$L$68,1)+1))^(1/5)*BA56,(INDEX($B$69:$L$136,MATCH('A2 Intenzita dopravy'!$F8&amp;'A2 Intenzita dopravy'!$G8&amp;'A2.1 Intenzita dopravy'!$E$51,$E$69:$E$136,0),MATCH(AZ$53,$B$68:$L$68,1)+1)/INDEX($B$69:$L$136,MATCH('A2 Intenzita dopravy'!$F8&amp;'A2 Intenzita dopravy'!$G8&amp;'A2.1 Intenzita dopravy'!$E$51,$E$69:$E$136,0),MATCH(AZ$53,$B$68:$L$68,1)))^(1/5)*AY56))),0)</f>
        <v>3059.1051185837387</v>
      </c>
      <c r="BA56" s="30">
        <f>IFERROR(IF(BA$53='A2 Intenzita dopravy'!$M$5,'A2 Intenzita dopravy'!$M8,IF(BA$53&gt;=MAX($F$68:$L$68),AZ56/AY56*AZ56,IF(BA$53&lt;'A2 Intenzita dopravy'!$M$5,(INDEX($B$69:$L$136,MATCH('A2 Intenzita dopravy'!$F8&amp;'A2 Intenzita dopravy'!$G8&amp;'A2.1 Intenzita dopravy'!$E$51,$E$69:$E$136,0),MATCH(BA$53,$B$68:$L$68,1))/INDEX($B$69:$L$136,MATCH('A2 Intenzita dopravy'!$F8&amp;'A2 Intenzita dopravy'!$G8&amp;'A2.1 Intenzita dopravy'!$E$51,$E$69:$E$136,0),MATCH(BA$53,$B$68:$L$68,1)+1))^(1/5)*BB56,(INDEX($B$69:$L$136,MATCH('A2 Intenzita dopravy'!$F8&amp;'A2 Intenzita dopravy'!$G8&amp;'A2.1 Intenzita dopravy'!$E$51,$E$69:$E$136,0),MATCH(BA$53,$B$68:$L$68,1)+1)/INDEX($B$69:$L$136,MATCH('A2 Intenzita dopravy'!$F8&amp;'A2 Intenzita dopravy'!$G8&amp;'A2.1 Intenzita dopravy'!$E$51,$E$69:$E$136,0),MATCH(BA$53,$B$68:$L$68,1)))^(1/5)*AZ56))),0)</f>
        <v>3081.767634515074</v>
      </c>
      <c r="BB56" s="30">
        <f>IFERROR(IF(BB$53='A2 Intenzita dopravy'!$M$5,'A2 Intenzita dopravy'!$M8,IF(BB$53&gt;=MAX($F$68:$L$68),BA56/AZ56*BA56,IF(BB$53&lt;'A2 Intenzita dopravy'!$M$5,(INDEX($B$69:$L$136,MATCH('A2 Intenzita dopravy'!$F8&amp;'A2 Intenzita dopravy'!$G8&amp;'A2.1 Intenzita dopravy'!$E$51,$E$69:$E$136,0),MATCH(BB$53,$B$68:$L$68,1))/INDEX($B$69:$L$136,MATCH('A2 Intenzita dopravy'!$F8&amp;'A2 Intenzita dopravy'!$G8&amp;'A2.1 Intenzita dopravy'!$E$51,$E$69:$E$136,0),MATCH(BB$53,$B$68:$L$68,1)+1))^(1/5)*BC56,(INDEX($B$69:$L$136,MATCH('A2 Intenzita dopravy'!$F8&amp;'A2 Intenzita dopravy'!$G8&amp;'A2.1 Intenzita dopravy'!$E$51,$E$69:$E$136,0),MATCH(BB$53,$B$68:$L$68,1)+1)/INDEX($B$69:$L$136,MATCH('A2 Intenzita dopravy'!$F8&amp;'A2 Intenzita dopravy'!$G8&amp;'A2.1 Intenzita dopravy'!$E$51,$E$69:$E$136,0),MATCH(BB$53,$B$68:$L$68,1)))^(1/5)*BA56))),0)</f>
        <v>3104.5980392924698</v>
      </c>
    </row>
    <row r="57" spans="2:54" x14ac:dyDescent="0.2">
      <c r="B57" s="5">
        <v>3</v>
      </c>
      <c r="C57" s="5">
        <f t="shared" ref="C57" si="26">C41</f>
        <v>90782</v>
      </c>
      <c r="D57" s="5" t="str">
        <f t="shared" si="24"/>
        <v>I/59 Tvrdošín - po OK II/520</v>
      </c>
      <c r="E57" s="30">
        <f>IFERROR(IF(E$53='A2 Intenzita dopravy'!$M$5,'A2 Intenzita dopravy'!$M9,IF(E$53&gt;=MAX($F$68:$L$68),D57/C57*D57,IF(E$53&lt;'A2 Intenzita dopravy'!$M$5,(INDEX($B$69:$L$136,MATCH('A2 Intenzita dopravy'!$F9&amp;'A2 Intenzita dopravy'!$G9&amp;'A2.1 Intenzita dopravy'!$E$51,$E$69:$E$136,0),MATCH(E$53,$B$68:$L$68,1))/INDEX($B$69:$L$136,MATCH('A2 Intenzita dopravy'!$F9&amp;'A2 Intenzita dopravy'!$G9&amp;'A2.1 Intenzita dopravy'!$E$51,$E$69:$E$136,0),MATCH(E$53,$B$68:$L$68,1)+1))^(1/5)*F57,(INDEX($B$69:$L$136,MATCH('A2 Intenzita dopravy'!$F9&amp;'A2 Intenzita dopravy'!$G9&amp;'A2.1 Intenzita dopravy'!$E$51,$E$69:$E$136,0),MATCH(E$53,$B$68:$L$68,1)+1)/INDEX($B$69:$L$136,MATCH('A2 Intenzita dopravy'!$F9&amp;'A2 Intenzita dopravy'!$G9&amp;'A2.1 Intenzita dopravy'!$E$51,$E$69:$E$136,0),MATCH(E$53,$B$68:$L$68,1)))^(1/5)*D57))),0)</f>
        <v>2079.7907521143866</v>
      </c>
      <c r="F57" s="30">
        <f>IFERROR(IF(F$53='A2 Intenzita dopravy'!$M$5,'A2 Intenzita dopravy'!$M9,IF(F$53&gt;=MAX($F$68:$L$68),E57/D57*E57,IF(F$53&lt;'A2 Intenzita dopravy'!$M$5,(INDEX($B$69:$L$136,MATCH('A2 Intenzita dopravy'!$F9&amp;'A2 Intenzita dopravy'!$G9&amp;'A2.1 Intenzita dopravy'!$E$51,$E$69:$E$136,0),MATCH(F$53,$B$68:$L$68,1))/INDEX($B$69:$L$136,MATCH('A2 Intenzita dopravy'!$F9&amp;'A2 Intenzita dopravy'!$G9&amp;'A2.1 Intenzita dopravy'!$E$51,$E$69:$E$136,0),MATCH(F$53,$B$68:$L$68,1)+1))^(1/5)*G57,(INDEX($B$69:$L$136,MATCH('A2 Intenzita dopravy'!$F9&amp;'A2 Intenzita dopravy'!$G9&amp;'A2.1 Intenzita dopravy'!$E$51,$E$69:$E$136,0),MATCH(F$53,$B$68:$L$68,1)+1)/INDEX($B$69:$L$136,MATCH('A2 Intenzita dopravy'!$F9&amp;'A2 Intenzita dopravy'!$G9&amp;'A2.1 Intenzita dopravy'!$E$51,$E$69:$E$136,0),MATCH(F$53,$B$68:$L$68,1)))^(1/5)*E57))),0)</f>
        <v>2110</v>
      </c>
      <c r="G57" s="30">
        <f>IFERROR(IF(G$53='A2 Intenzita dopravy'!$M$5,'A2 Intenzita dopravy'!$M9,IF(G$53&gt;=MAX($F$68:$L$68),F57/E57*F57,IF(G$53&lt;'A2 Intenzita dopravy'!$M$5,(INDEX($B$69:$L$136,MATCH('A2 Intenzita dopravy'!$F9&amp;'A2 Intenzita dopravy'!$G9&amp;'A2.1 Intenzita dopravy'!$E$51,$E$69:$E$136,0),MATCH(G$53,$B$68:$L$68,1))/INDEX($B$69:$L$136,MATCH('A2 Intenzita dopravy'!$F9&amp;'A2 Intenzita dopravy'!$G9&amp;'A2.1 Intenzita dopravy'!$E$51,$E$69:$E$136,0),MATCH(G$53,$B$68:$L$68,1)+1))^(1/5)*H57,(INDEX($B$69:$L$136,MATCH('A2 Intenzita dopravy'!$F9&amp;'A2 Intenzita dopravy'!$G9&amp;'A2.1 Intenzita dopravy'!$E$51,$E$69:$E$136,0),MATCH(G$53,$B$68:$L$68,1)+1)/INDEX($B$69:$L$136,MATCH('A2 Intenzita dopravy'!$F9&amp;'A2 Intenzita dopravy'!$G9&amp;'A2.1 Intenzita dopravy'!$E$51,$E$69:$E$136,0),MATCH(G$53,$B$68:$L$68,1)))^(1/5)*F57))),0)</f>
        <v>2131.5717767246465</v>
      </c>
      <c r="H57" s="30">
        <f>IFERROR(IF(H$53='A2 Intenzita dopravy'!$M$5,'A2 Intenzita dopravy'!$M9,IF(H$53&gt;=MAX($F$68:$L$68),G57/F57*G57,IF(H$53&lt;'A2 Intenzita dopravy'!$M$5,(INDEX($B$69:$L$136,MATCH('A2 Intenzita dopravy'!$F9&amp;'A2 Intenzita dopravy'!$G9&amp;'A2.1 Intenzita dopravy'!$E$51,$E$69:$E$136,0),MATCH(H$53,$B$68:$L$68,1))/INDEX($B$69:$L$136,MATCH('A2 Intenzita dopravy'!$F9&amp;'A2 Intenzita dopravy'!$G9&amp;'A2.1 Intenzita dopravy'!$E$51,$E$69:$E$136,0),MATCH(H$53,$B$68:$L$68,1)+1))^(1/5)*I57,(INDEX($B$69:$L$136,MATCH('A2 Intenzita dopravy'!$F9&amp;'A2 Intenzita dopravy'!$G9&amp;'A2.1 Intenzita dopravy'!$E$51,$E$69:$E$136,0),MATCH(H$53,$B$68:$L$68,1)+1)/INDEX($B$69:$L$136,MATCH('A2 Intenzita dopravy'!$F9&amp;'A2 Intenzita dopravy'!$G9&amp;'A2.1 Intenzita dopravy'!$E$51,$E$69:$E$136,0),MATCH(H$53,$B$68:$L$68,1)))^(1/5)*G57))),0)</f>
        <v>2153.3640944687518</v>
      </c>
      <c r="I57" s="30">
        <f>IFERROR(IF(I$53='A2 Intenzita dopravy'!$M$5,'A2 Intenzita dopravy'!$M9,IF(I$53&gt;=MAX($F$68:$L$68),H57/G57*H57,IF(I$53&lt;'A2 Intenzita dopravy'!$M$5,(INDEX($B$69:$L$136,MATCH('A2 Intenzita dopravy'!$F9&amp;'A2 Intenzita dopravy'!$G9&amp;'A2.1 Intenzita dopravy'!$E$51,$E$69:$E$136,0),MATCH(I$53,$B$68:$L$68,1))/INDEX($B$69:$L$136,MATCH('A2 Intenzita dopravy'!$F9&amp;'A2 Intenzita dopravy'!$G9&amp;'A2.1 Intenzita dopravy'!$E$51,$E$69:$E$136,0),MATCH(I$53,$B$68:$L$68,1)+1))^(1/5)*J57,(INDEX($B$69:$L$136,MATCH('A2 Intenzita dopravy'!$F9&amp;'A2 Intenzita dopravy'!$G9&amp;'A2.1 Intenzita dopravy'!$E$51,$E$69:$E$136,0),MATCH(I$53,$B$68:$L$68,1)+1)/INDEX($B$69:$L$136,MATCH('A2 Intenzita dopravy'!$F9&amp;'A2 Intenzita dopravy'!$G9&amp;'A2.1 Intenzita dopravy'!$E$51,$E$69:$E$136,0),MATCH(I$53,$B$68:$L$68,1)))^(1/5)*H57))),0)</f>
        <v>2175.3792079534678</v>
      </c>
      <c r="J57" s="30">
        <f>IFERROR(IF(J$53='A2 Intenzita dopravy'!$M$5,'A2 Intenzita dopravy'!$M9,IF(J$53&gt;=MAX($F$68:$L$68),I57/H57*I57,IF(J$53&lt;'A2 Intenzita dopravy'!$M$5,(INDEX($B$69:$L$136,MATCH('A2 Intenzita dopravy'!$F9&amp;'A2 Intenzita dopravy'!$G9&amp;'A2.1 Intenzita dopravy'!$E$51,$E$69:$E$136,0),MATCH(J$53,$B$68:$L$68,1))/INDEX($B$69:$L$136,MATCH('A2 Intenzita dopravy'!$F9&amp;'A2 Intenzita dopravy'!$G9&amp;'A2.1 Intenzita dopravy'!$E$51,$E$69:$E$136,0),MATCH(J$53,$B$68:$L$68,1)+1))^(1/5)*K57,(INDEX($B$69:$L$136,MATCH('A2 Intenzita dopravy'!$F9&amp;'A2 Intenzita dopravy'!$G9&amp;'A2.1 Intenzita dopravy'!$E$51,$E$69:$E$136,0),MATCH(J$53,$B$68:$L$68,1)+1)/INDEX($B$69:$L$136,MATCH('A2 Intenzita dopravy'!$F9&amp;'A2 Intenzita dopravy'!$G9&amp;'A2.1 Intenzita dopravy'!$E$51,$E$69:$E$136,0),MATCH(J$53,$B$68:$L$68,1)))^(1/5)*I57))),0)</f>
        <v>2197.6193949512926</v>
      </c>
      <c r="K57" s="30">
        <f>IFERROR(IF(K$53='A2 Intenzita dopravy'!$M$5,'A2 Intenzita dopravy'!$M9,IF(K$53&gt;=MAX($F$68:$L$68),J57/I57*J57,IF(K$53&lt;'A2 Intenzita dopravy'!$M$5,(INDEX($B$69:$L$136,MATCH('A2 Intenzita dopravy'!$F9&amp;'A2 Intenzita dopravy'!$G9&amp;'A2.1 Intenzita dopravy'!$E$51,$E$69:$E$136,0),MATCH(K$53,$B$68:$L$68,1))/INDEX($B$69:$L$136,MATCH('A2 Intenzita dopravy'!$F9&amp;'A2 Intenzita dopravy'!$G9&amp;'A2.1 Intenzita dopravy'!$E$51,$E$69:$E$136,0),MATCH(K$53,$B$68:$L$68,1)+1))^(1/5)*L57,(INDEX($B$69:$L$136,MATCH('A2 Intenzita dopravy'!$F9&amp;'A2 Intenzita dopravy'!$G9&amp;'A2.1 Intenzita dopravy'!$E$51,$E$69:$E$136,0),MATCH(K$53,$B$68:$L$68,1)+1)/INDEX($B$69:$L$136,MATCH('A2 Intenzita dopravy'!$F9&amp;'A2 Intenzita dopravy'!$G9&amp;'A2.1 Intenzita dopravy'!$E$51,$E$69:$E$136,0),MATCH(K$53,$B$68:$L$68,1)))^(1/5)*J57))),0)</f>
        <v>2222.4776340580665</v>
      </c>
      <c r="L57" s="30">
        <f>IFERROR(IF(L$53='A2 Intenzita dopravy'!$M$5,'A2 Intenzita dopravy'!$M9,IF(L$53&gt;=MAX($F$68:$L$68),K57/J57*K57,IF(L$53&lt;'A2 Intenzita dopravy'!$M$5,(INDEX($B$69:$L$136,MATCH('A2 Intenzita dopravy'!$F9&amp;'A2 Intenzita dopravy'!$G9&amp;'A2.1 Intenzita dopravy'!$E$51,$E$69:$E$136,0),MATCH(L$53,$B$68:$L$68,1))/INDEX($B$69:$L$136,MATCH('A2 Intenzita dopravy'!$F9&amp;'A2 Intenzita dopravy'!$G9&amp;'A2.1 Intenzita dopravy'!$E$51,$E$69:$E$136,0),MATCH(L$53,$B$68:$L$68,1)+1))^(1/5)*M57,(INDEX($B$69:$L$136,MATCH('A2 Intenzita dopravy'!$F9&amp;'A2 Intenzita dopravy'!$G9&amp;'A2.1 Intenzita dopravy'!$E$51,$E$69:$E$136,0),MATCH(L$53,$B$68:$L$68,1)+1)/INDEX($B$69:$L$136,MATCH('A2 Intenzita dopravy'!$F9&amp;'A2 Intenzita dopravy'!$G9&amp;'A2.1 Intenzita dopravy'!$E$51,$E$69:$E$136,0),MATCH(L$53,$B$68:$L$68,1)))^(1/5)*K57))),0)</f>
        <v>2247.6170556357038</v>
      </c>
      <c r="M57" s="30">
        <f>IFERROR(IF(M$53='A2 Intenzita dopravy'!$M$5,'A2 Intenzita dopravy'!$M9,IF(M$53&gt;=MAX($F$68:$L$68),L57/K57*L57,IF(M$53&lt;'A2 Intenzita dopravy'!$M$5,(INDEX($B$69:$L$136,MATCH('A2 Intenzita dopravy'!$F9&amp;'A2 Intenzita dopravy'!$G9&amp;'A2.1 Intenzita dopravy'!$E$51,$E$69:$E$136,0),MATCH(M$53,$B$68:$L$68,1))/INDEX($B$69:$L$136,MATCH('A2 Intenzita dopravy'!$F9&amp;'A2 Intenzita dopravy'!$G9&amp;'A2.1 Intenzita dopravy'!$E$51,$E$69:$E$136,0),MATCH(M$53,$B$68:$L$68,1)+1))^(1/5)*N57,(INDEX($B$69:$L$136,MATCH('A2 Intenzita dopravy'!$F9&amp;'A2 Intenzita dopravy'!$G9&amp;'A2.1 Intenzita dopravy'!$E$51,$E$69:$E$136,0),MATCH(M$53,$B$68:$L$68,1)+1)/INDEX($B$69:$L$136,MATCH('A2 Intenzita dopravy'!$F9&amp;'A2 Intenzita dopravy'!$G9&amp;'A2.1 Intenzita dopravy'!$E$51,$E$69:$E$136,0),MATCH(M$53,$B$68:$L$68,1)))^(1/5)*L57))),0)</f>
        <v>2273.0408402627477</v>
      </c>
      <c r="N57" s="30">
        <f>IFERROR(IF(N$53='A2 Intenzita dopravy'!$M$5,'A2 Intenzita dopravy'!$M9,IF(N$53&gt;=MAX($F$68:$L$68),M57/L57*M57,IF(N$53&lt;'A2 Intenzita dopravy'!$M$5,(INDEX($B$69:$L$136,MATCH('A2 Intenzita dopravy'!$F9&amp;'A2 Intenzita dopravy'!$G9&amp;'A2.1 Intenzita dopravy'!$E$51,$E$69:$E$136,0),MATCH(N$53,$B$68:$L$68,1))/INDEX($B$69:$L$136,MATCH('A2 Intenzita dopravy'!$F9&amp;'A2 Intenzita dopravy'!$G9&amp;'A2.1 Intenzita dopravy'!$E$51,$E$69:$E$136,0),MATCH(N$53,$B$68:$L$68,1)+1))^(1/5)*O57,(INDEX($B$69:$L$136,MATCH('A2 Intenzita dopravy'!$F9&amp;'A2 Intenzita dopravy'!$G9&amp;'A2.1 Intenzita dopravy'!$E$51,$E$69:$E$136,0),MATCH(N$53,$B$68:$L$68,1)+1)/INDEX($B$69:$L$136,MATCH('A2 Intenzita dopravy'!$F9&amp;'A2 Intenzita dopravy'!$G9&amp;'A2.1 Intenzita dopravy'!$E$51,$E$69:$E$136,0),MATCH(N$53,$B$68:$L$68,1)))^(1/5)*M57))),0)</f>
        <v>2298.7522044946631</v>
      </c>
      <c r="O57" s="30">
        <f>IFERROR(IF(O$53='A2 Intenzita dopravy'!$M$5,'A2 Intenzita dopravy'!$M9,IF(O$53&gt;=MAX($F$68:$L$68),N57/M57*N57,IF(O$53&lt;'A2 Intenzita dopravy'!$M$5,(INDEX($B$69:$L$136,MATCH('A2 Intenzita dopravy'!$F9&amp;'A2 Intenzita dopravy'!$G9&amp;'A2.1 Intenzita dopravy'!$E$51,$E$69:$E$136,0),MATCH(O$53,$B$68:$L$68,1))/INDEX($B$69:$L$136,MATCH('A2 Intenzita dopravy'!$F9&amp;'A2 Intenzita dopravy'!$G9&amp;'A2.1 Intenzita dopravy'!$E$51,$E$69:$E$136,0),MATCH(O$53,$B$68:$L$68,1)+1))^(1/5)*P57,(INDEX($B$69:$L$136,MATCH('A2 Intenzita dopravy'!$F9&amp;'A2 Intenzita dopravy'!$G9&amp;'A2.1 Intenzita dopravy'!$E$51,$E$69:$E$136,0),MATCH(O$53,$B$68:$L$68,1)+1)/INDEX($B$69:$L$136,MATCH('A2 Intenzita dopravy'!$F9&amp;'A2 Intenzita dopravy'!$G9&amp;'A2.1 Intenzita dopravy'!$E$51,$E$69:$E$136,0),MATCH(O$53,$B$68:$L$68,1)))^(1/5)*N57))),0)</f>
        <v>2324.7544012707881</v>
      </c>
      <c r="P57" s="30">
        <f>IFERROR(IF(P$53='A2 Intenzita dopravy'!$M$5,'A2 Intenzita dopravy'!$M9,IF(P$53&gt;=MAX($F$68:$L$68),O57/N57*O57,IF(P$53&lt;'A2 Intenzita dopravy'!$M$5,(INDEX($B$69:$L$136,MATCH('A2 Intenzita dopravy'!$F9&amp;'A2 Intenzita dopravy'!$G9&amp;'A2.1 Intenzita dopravy'!$E$51,$E$69:$E$136,0),MATCH(P$53,$B$68:$L$68,1))/INDEX($B$69:$L$136,MATCH('A2 Intenzita dopravy'!$F9&amp;'A2 Intenzita dopravy'!$G9&amp;'A2.1 Intenzita dopravy'!$E$51,$E$69:$E$136,0),MATCH(P$53,$B$68:$L$68,1)+1))^(1/5)*Q57,(INDEX($B$69:$L$136,MATCH('A2 Intenzita dopravy'!$F9&amp;'A2 Intenzita dopravy'!$G9&amp;'A2.1 Intenzita dopravy'!$E$51,$E$69:$E$136,0),MATCH(P$53,$B$68:$L$68,1)+1)/INDEX($B$69:$L$136,MATCH('A2 Intenzita dopravy'!$F9&amp;'A2 Intenzita dopravy'!$G9&amp;'A2.1 Intenzita dopravy'!$E$51,$E$69:$E$136,0),MATCH(P$53,$B$68:$L$68,1)))^(1/5)*O57))),0)</f>
        <v>2342.6392360778441</v>
      </c>
      <c r="Q57" s="30">
        <f>IFERROR(IF(Q$53='A2 Intenzita dopravy'!$M$5,'A2 Intenzita dopravy'!$M9,IF(Q$53&gt;=MAX($F$68:$L$68),P57/O57*P57,IF(Q$53&lt;'A2 Intenzita dopravy'!$M$5,(INDEX($B$69:$L$136,MATCH('A2 Intenzita dopravy'!$F9&amp;'A2 Intenzita dopravy'!$G9&amp;'A2.1 Intenzita dopravy'!$E$51,$E$69:$E$136,0),MATCH(Q$53,$B$68:$L$68,1))/INDEX($B$69:$L$136,MATCH('A2 Intenzita dopravy'!$F9&amp;'A2 Intenzita dopravy'!$G9&amp;'A2.1 Intenzita dopravy'!$E$51,$E$69:$E$136,0),MATCH(Q$53,$B$68:$L$68,1)+1))^(1/5)*R57,(INDEX($B$69:$L$136,MATCH('A2 Intenzita dopravy'!$F9&amp;'A2 Intenzita dopravy'!$G9&amp;'A2.1 Intenzita dopravy'!$E$51,$E$69:$E$136,0),MATCH(Q$53,$B$68:$L$68,1)+1)/INDEX($B$69:$L$136,MATCH('A2 Intenzita dopravy'!$F9&amp;'A2 Intenzita dopravy'!$G9&amp;'A2.1 Intenzita dopravy'!$E$51,$E$69:$E$136,0),MATCH(Q$53,$B$68:$L$68,1)))^(1/5)*P57))),0)</f>
        <v>2360.661662759509</v>
      </c>
      <c r="R57" s="30">
        <f>IFERROR(IF(R$53='A2 Intenzita dopravy'!$M$5,'A2 Intenzita dopravy'!$M9,IF(R$53&gt;=MAX($F$68:$L$68),Q57/P57*Q57,IF(R$53&lt;'A2 Intenzita dopravy'!$M$5,(INDEX($B$69:$L$136,MATCH('A2 Intenzita dopravy'!$F9&amp;'A2 Intenzita dopravy'!$G9&amp;'A2.1 Intenzita dopravy'!$E$51,$E$69:$E$136,0),MATCH(R$53,$B$68:$L$68,1))/INDEX($B$69:$L$136,MATCH('A2 Intenzita dopravy'!$F9&amp;'A2 Intenzita dopravy'!$G9&amp;'A2.1 Intenzita dopravy'!$E$51,$E$69:$E$136,0),MATCH(R$53,$B$68:$L$68,1)+1))^(1/5)*S57,(INDEX($B$69:$L$136,MATCH('A2 Intenzita dopravy'!$F9&amp;'A2 Intenzita dopravy'!$G9&amp;'A2.1 Intenzita dopravy'!$E$51,$E$69:$E$136,0),MATCH(R$53,$B$68:$L$68,1)+1)/INDEX($B$69:$L$136,MATCH('A2 Intenzita dopravy'!$F9&amp;'A2 Intenzita dopravy'!$G9&amp;'A2.1 Intenzita dopravy'!$E$51,$E$69:$E$136,0),MATCH(R$53,$B$68:$L$68,1)))^(1/5)*Q57))),0)</f>
        <v>2378.8227398396193</v>
      </c>
      <c r="S57" s="30">
        <f>IFERROR(IF(S$53='A2 Intenzita dopravy'!$M$5,'A2 Intenzita dopravy'!$M9,IF(S$53&gt;=MAX($F$68:$L$68),R57/Q57*R57,IF(S$53&lt;'A2 Intenzita dopravy'!$M$5,(INDEX($B$69:$L$136,MATCH('A2 Intenzita dopravy'!$F9&amp;'A2 Intenzita dopravy'!$G9&amp;'A2.1 Intenzita dopravy'!$E$51,$E$69:$E$136,0),MATCH(S$53,$B$68:$L$68,1))/INDEX($B$69:$L$136,MATCH('A2 Intenzita dopravy'!$F9&amp;'A2 Intenzita dopravy'!$G9&amp;'A2.1 Intenzita dopravy'!$E$51,$E$69:$E$136,0),MATCH(S$53,$B$68:$L$68,1)+1))^(1/5)*T57,(INDEX($B$69:$L$136,MATCH('A2 Intenzita dopravy'!$F9&amp;'A2 Intenzita dopravy'!$G9&amp;'A2.1 Intenzita dopravy'!$E$51,$E$69:$E$136,0),MATCH(S$53,$B$68:$L$68,1)+1)/INDEX($B$69:$L$136,MATCH('A2 Intenzita dopravy'!$F9&amp;'A2 Intenzita dopravy'!$G9&amp;'A2.1 Intenzita dopravy'!$E$51,$E$69:$E$136,0),MATCH(S$53,$B$68:$L$68,1)))^(1/5)*R57))),0)</f>
        <v>2397.1235339854629</v>
      </c>
      <c r="T57" s="30">
        <f>IFERROR(IF(T$53='A2 Intenzita dopravy'!$M$5,'A2 Intenzita dopravy'!$M9,IF(T$53&gt;=MAX($F$68:$L$68),S57/R57*S57,IF(T$53&lt;'A2 Intenzita dopravy'!$M$5,(INDEX($B$69:$L$136,MATCH('A2 Intenzita dopravy'!$F9&amp;'A2 Intenzita dopravy'!$G9&amp;'A2.1 Intenzita dopravy'!$E$51,$E$69:$E$136,0),MATCH(T$53,$B$68:$L$68,1))/INDEX($B$69:$L$136,MATCH('A2 Intenzita dopravy'!$F9&amp;'A2 Intenzita dopravy'!$G9&amp;'A2.1 Intenzita dopravy'!$E$51,$E$69:$E$136,0),MATCH(T$53,$B$68:$L$68,1)+1))^(1/5)*U57,(INDEX($B$69:$L$136,MATCH('A2 Intenzita dopravy'!$F9&amp;'A2 Intenzita dopravy'!$G9&amp;'A2.1 Intenzita dopravy'!$E$51,$E$69:$E$136,0),MATCH(T$53,$B$68:$L$68,1)+1)/INDEX($B$69:$L$136,MATCH('A2 Intenzita dopravy'!$F9&amp;'A2 Intenzita dopravy'!$G9&amp;'A2.1 Intenzita dopravy'!$E$51,$E$69:$E$136,0),MATCH(T$53,$B$68:$L$68,1)))^(1/5)*S57))),0)</f>
        <v>2415.5651200704278</v>
      </c>
      <c r="U57" s="30">
        <f>IFERROR(IF(U$53='A2 Intenzita dopravy'!$M$5,'A2 Intenzita dopravy'!$M9,IF(U$53&gt;=MAX($F$68:$L$68),T57/S57*T57,IF(U$53&lt;'A2 Intenzita dopravy'!$M$5,(INDEX($B$69:$L$136,MATCH('A2 Intenzita dopravy'!$F9&amp;'A2 Intenzita dopravy'!$G9&amp;'A2.1 Intenzita dopravy'!$E$51,$E$69:$E$136,0),MATCH(U$53,$B$68:$L$68,1))/INDEX($B$69:$L$136,MATCH('A2 Intenzita dopravy'!$F9&amp;'A2 Intenzita dopravy'!$G9&amp;'A2.1 Intenzita dopravy'!$E$51,$E$69:$E$136,0),MATCH(U$53,$B$68:$L$68,1)+1))^(1/5)*V57,(INDEX($B$69:$L$136,MATCH('A2 Intenzita dopravy'!$F9&amp;'A2 Intenzita dopravy'!$G9&amp;'A2.1 Intenzita dopravy'!$E$51,$E$69:$E$136,0),MATCH(U$53,$B$68:$L$68,1)+1)/INDEX($B$69:$L$136,MATCH('A2 Intenzita dopravy'!$F9&amp;'A2 Intenzita dopravy'!$G9&amp;'A2.1 Intenzita dopravy'!$E$51,$E$69:$E$136,0),MATCH(U$53,$B$68:$L$68,1)))^(1/5)*T57))),0)</f>
        <v>2433.4601517528035</v>
      </c>
      <c r="V57" s="30">
        <f>IFERROR(IF(V$53='A2 Intenzita dopravy'!$M$5,'A2 Intenzita dopravy'!$M9,IF(V$53&gt;=MAX($F$68:$L$68),U57/T57*U57,IF(V$53&lt;'A2 Intenzita dopravy'!$M$5,(INDEX($B$69:$L$136,MATCH('A2 Intenzita dopravy'!$F9&amp;'A2 Intenzita dopravy'!$G9&amp;'A2.1 Intenzita dopravy'!$E$51,$E$69:$E$136,0),MATCH(V$53,$B$68:$L$68,1))/INDEX($B$69:$L$136,MATCH('A2 Intenzita dopravy'!$F9&amp;'A2 Intenzita dopravy'!$G9&amp;'A2.1 Intenzita dopravy'!$E$51,$E$69:$E$136,0),MATCH(V$53,$B$68:$L$68,1)+1))^(1/5)*W57,(INDEX($B$69:$L$136,MATCH('A2 Intenzita dopravy'!$F9&amp;'A2 Intenzita dopravy'!$G9&amp;'A2.1 Intenzita dopravy'!$E$51,$E$69:$E$136,0),MATCH(V$53,$B$68:$L$68,1)+1)/INDEX($B$69:$L$136,MATCH('A2 Intenzita dopravy'!$F9&amp;'A2 Intenzita dopravy'!$G9&amp;'A2.1 Intenzita dopravy'!$E$51,$E$69:$E$136,0),MATCH(V$53,$B$68:$L$68,1)))^(1/5)*U57))),0)</f>
        <v>2451.4877537212183</v>
      </c>
      <c r="W57" s="30">
        <f>IFERROR(IF(W$53='A2 Intenzita dopravy'!$M$5,'A2 Intenzita dopravy'!$M9,IF(W$53&gt;=MAX($F$68:$L$68),V57/U57*V57,IF(W$53&lt;'A2 Intenzita dopravy'!$M$5,(INDEX($B$69:$L$136,MATCH('A2 Intenzita dopravy'!$F9&amp;'A2 Intenzita dopravy'!$G9&amp;'A2.1 Intenzita dopravy'!$E$51,$E$69:$E$136,0),MATCH(W$53,$B$68:$L$68,1))/INDEX($B$69:$L$136,MATCH('A2 Intenzita dopravy'!$F9&amp;'A2 Intenzita dopravy'!$G9&amp;'A2.1 Intenzita dopravy'!$E$51,$E$69:$E$136,0),MATCH(W$53,$B$68:$L$68,1)+1))^(1/5)*X57,(INDEX($B$69:$L$136,MATCH('A2 Intenzita dopravy'!$F9&amp;'A2 Intenzita dopravy'!$G9&amp;'A2.1 Intenzita dopravy'!$E$51,$E$69:$E$136,0),MATCH(W$53,$B$68:$L$68,1)+1)/INDEX($B$69:$L$136,MATCH('A2 Intenzita dopravy'!$F9&amp;'A2 Intenzita dopravy'!$G9&amp;'A2.1 Intenzita dopravy'!$E$51,$E$69:$E$136,0),MATCH(W$53,$B$68:$L$68,1)))^(1/5)*V57))),0)</f>
        <v>2469.6489080851784</v>
      </c>
      <c r="X57" s="30">
        <f>IFERROR(IF(X$53='A2 Intenzita dopravy'!$M$5,'A2 Intenzita dopravy'!$M9,IF(X$53&gt;=MAX($F$68:$L$68),W57/V57*W57,IF(X$53&lt;'A2 Intenzita dopravy'!$M$5,(INDEX($B$69:$L$136,MATCH('A2 Intenzita dopravy'!$F9&amp;'A2 Intenzita dopravy'!$G9&amp;'A2.1 Intenzita dopravy'!$E$51,$E$69:$E$136,0),MATCH(X$53,$B$68:$L$68,1))/INDEX($B$69:$L$136,MATCH('A2 Intenzita dopravy'!$F9&amp;'A2 Intenzita dopravy'!$G9&amp;'A2.1 Intenzita dopravy'!$E$51,$E$69:$E$136,0),MATCH(X$53,$B$68:$L$68,1)+1))^(1/5)*Y57,(INDEX($B$69:$L$136,MATCH('A2 Intenzita dopravy'!$F9&amp;'A2 Intenzita dopravy'!$G9&amp;'A2.1 Intenzita dopravy'!$E$51,$E$69:$E$136,0),MATCH(X$53,$B$68:$L$68,1)+1)/INDEX($B$69:$L$136,MATCH('A2 Intenzita dopravy'!$F9&amp;'A2 Intenzita dopravy'!$G9&amp;'A2.1 Intenzita dopravy'!$E$51,$E$69:$E$136,0),MATCH(X$53,$B$68:$L$68,1)))^(1/5)*W57))),0)</f>
        <v>2487.9446042298719</v>
      </c>
      <c r="Y57" s="30">
        <f>IFERROR(IF(Y$53='A2 Intenzita dopravy'!$M$5,'A2 Intenzita dopravy'!$M9,IF(Y$53&gt;=MAX($F$68:$L$68),X57/W57*X57,IF(Y$53&lt;'A2 Intenzita dopravy'!$M$5,(INDEX($B$69:$L$136,MATCH('A2 Intenzita dopravy'!$F9&amp;'A2 Intenzita dopravy'!$G9&amp;'A2.1 Intenzita dopravy'!$E$51,$E$69:$E$136,0),MATCH(Y$53,$B$68:$L$68,1))/INDEX($B$69:$L$136,MATCH('A2 Intenzita dopravy'!$F9&amp;'A2 Intenzita dopravy'!$G9&amp;'A2.1 Intenzita dopravy'!$E$51,$E$69:$E$136,0),MATCH(Y$53,$B$68:$L$68,1)+1))^(1/5)*Z57,(INDEX($B$69:$L$136,MATCH('A2 Intenzita dopravy'!$F9&amp;'A2 Intenzita dopravy'!$G9&amp;'A2.1 Intenzita dopravy'!$E$51,$E$69:$E$136,0),MATCH(Y$53,$B$68:$L$68,1)+1)/INDEX($B$69:$L$136,MATCH('A2 Intenzita dopravy'!$F9&amp;'A2 Intenzita dopravy'!$G9&amp;'A2.1 Intenzita dopravy'!$E$51,$E$69:$E$136,0),MATCH(Y$53,$B$68:$L$68,1)))^(1/5)*X57))),0)</f>
        <v>2506.3758388700671</v>
      </c>
      <c r="Z57" s="30">
        <f>IFERROR(IF(Z$53='A2 Intenzita dopravy'!$M$5,'A2 Intenzita dopravy'!$M9,IF(Z$53&gt;=MAX($F$68:$L$68),Y57/X57*Y57,IF(Z$53&lt;'A2 Intenzita dopravy'!$M$5,(INDEX($B$69:$L$136,MATCH('A2 Intenzita dopravy'!$F9&amp;'A2 Intenzita dopravy'!$G9&amp;'A2.1 Intenzita dopravy'!$E$51,$E$69:$E$136,0),MATCH(Z$53,$B$68:$L$68,1))/INDEX($B$69:$L$136,MATCH('A2 Intenzita dopravy'!$F9&amp;'A2 Intenzita dopravy'!$G9&amp;'A2.1 Intenzita dopravy'!$E$51,$E$69:$E$136,0),MATCH(Z$53,$B$68:$L$68,1)+1))^(1/5)*AA57,(INDEX($B$69:$L$136,MATCH('A2 Intenzita dopravy'!$F9&amp;'A2 Intenzita dopravy'!$G9&amp;'A2.1 Intenzita dopravy'!$E$51,$E$69:$E$136,0),MATCH(Z$53,$B$68:$L$68,1)+1)/INDEX($B$69:$L$136,MATCH('A2 Intenzita dopravy'!$F9&amp;'A2 Intenzita dopravy'!$G9&amp;'A2.1 Intenzita dopravy'!$E$51,$E$69:$E$136,0),MATCH(Z$53,$B$68:$L$68,1)))^(1/5)*Y57))),0)</f>
        <v>2524.9436161044118</v>
      </c>
      <c r="AA57" s="30">
        <f>IFERROR(IF(AA$53='A2 Intenzita dopravy'!$M$5,'A2 Intenzita dopravy'!$M9,IF(AA$53&gt;=MAX($F$68:$L$68),Z57/Y57*Z57,IF(AA$53&lt;'A2 Intenzita dopravy'!$M$5,(INDEX($B$69:$L$136,MATCH('A2 Intenzita dopravy'!$F9&amp;'A2 Intenzita dopravy'!$G9&amp;'A2.1 Intenzita dopravy'!$E$51,$E$69:$E$136,0),MATCH(AA$53,$B$68:$L$68,1))/INDEX($B$69:$L$136,MATCH('A2 Intenzita dopravy'!$F9&amp;'A2 Intenzita dopravy'!$G9&amp;'A2.1 Intenzita dopravy'!$E$51,$E$69:$E$136,0),MATCH(AA$53,$B$68:$L$68,1)+1))^(1/5)*AB57,(INDEX($B$69:$L$136,MATCH('A2 Intenzita dopravy'!$F9&amp;'A2 Intenzita dopravy'!$G9&amp;'A2.1 Intenzita dopravy'!$E$51,$E$69:$E$136,0),MATCH(AA$53,$B$68:$L$68,1)+1)/INDEX($B$69:$L$136,MATCH('A2 Intenzita dopravy'!$F9&amp;'A2 Intenzita dopravy'!$G9&amp;'A2.1 Intenzita dopravy'!$E$51,$E$69:$E$136,0),MATCH(AA$53,$B$68:$L$68,1)))^(1/5)*Z57))),0)</f>
        <v>2543.6489474701352</v>
      </c>
      <c r="AB57" s="30">
        <f>IFERROR(IF(AB$53='A2 Intenzita dopravy'!$M$5,'A2 Intenzita dopravy'!$M9,IF(AB$53&gt;=MAX($F$68:$L$68),AA57/Z57*AA57,IF(AB$53&lt;'A2 Intenzita dopravy'!$M$5,(INDEX($B$69:$L$136,MATCH('A2 Intenzita dopravy'!$F9&amp;'A2 Intenzita dopravy'!$G9&amp;'A2.1 Intenzita dopravy'!$E$51,$E$69:$E$136,0),MATCH(AB$53,$B$68:$L$68,1))/INDEX($B$69:$L$136,MATCH('A2 Intenzita dopravy'!$F9&amp;'A2 Intenzita dopravy'!$G9&amp;'A2.1 Intenzita dopravy'!$E$51,$E$69:$E$136,0),MATCH(AB$53,$B$68:$L$68,1)+1))^(1/5)*AC57,(INDEX($B$69:$L$136,MATCH('A2 Intenzita dopravy'!$F9&amp;'A2 Intenzita dopravy'!$G9&amp;'A2.1 Intenzita dopravy'!$E$51,$E$69:$E$136,0),MATCH(AB$53,$B$68:$L$68,1)+1)/INDEX($B$69:$L$136,MATCH('A2 Intenzita dopravy'!$F9&amp;'A2 Intenzita dopravy'!$G9&amp;'A2.1 Intenzita dopravy'!$E$51,$E$69:$E$136,0),MATCH(AB$53,$B$68:$L$68,1)))^(1/5)*AA57))),0)</f>
        <v>2562.492851998154</v>
      </c>
      <c r="AC57" s="30">
        <f>IFERROR(IF(AC$53='A2 Intenzita dopravy'!$M$5,'A2 Intenzita dopravy'!$M9,IF(AC$53&gt;=MAX($F$68:$L$68),AB57/AA57*AB57,IF(AC$53&lt;'A2 Intenzita dopravy'!$M$5,(INDEX($B$69:$L$136,MATCH('A2 Intenzita dopravy'!$F9&amp;'A2 Intenzita dopravy'!$G9&amp;'A2.1 Intenzita dopravy'!$E$51,$E$69:$E$136,0),MATCH(AC$53,$B$68:$L$68,1))/INDEX($B$69:$L$136,MATCH('A2 Intenzita dopravy'!$F9&amp;'A2 Intenzita dopravy'!$G9&amp;'A2.1 Intenzita dopravy'!$E$51,$E$69:$E$136,0),MATCH(AC$53,$B$68:$L$68,1)+1))^(1/5)*AD57,(INDEX($B$69:$L$136,MATCH('A2 Intenzita dopravy'!$F9&amp;'A2 Intenzita dopravy'!$G9&amp;'A2.1 Intenzita dopravy'!$E$51,$E$69:$E$136,0),MATCH(AC$53,$B$68:$L$68,1)+1)/INDEX($B$69:$L$136,MATCH('A2 Intenzita dopravy'!$F9&amp;'A2 Intenzita dopravy'!$G9&amp;'A2.1 Intenzita dopravy'!$E$51,$E$69:$E$136,0),MATCH(AC$53,$B$68:$L$68,1)))^(1/5)*AB57))),0)</f>
        <v>2581.476356268588</v>
      </c>
      <c r="AD57" s="30">
        <f>IFERROR(IF(AD$53='A2 Intenzita dopravy'!$M$5,'A2 Intenzita dopravy'!$M9,IF(AD$53&gt;=MAX($F$68:$L$68),AC57/AB57*AC57,IF(AD$53&lt;'A2 Intenzita dopravy'!$M$5,(INDEX($B$69:$L$136,MATCH('A2 Intenzita dopravy'!$F9&amp;'A2 Intenzita dopravy'!$G9&amp;'A2.1 Intenzita dopravy'!$E$51,$E$69:$E$136,0),MATCH(AD$53,$B$68:$L$68,1))/INDEX($B$69:$L$136,MATCH('A2 Intenzita dopravy'!$F9&amp;'A2 Intenzita dopravy'!$G9&amp;'A2.1 Intenzita dopravy'!$E$51,$E$69:$E$136,0),MATCH(AD$53,$B$68:$L$68,1)+1))^(1/5)*AE57,(INDEX($B$69:$L$136,MATCH('A2 Intenzita dopravy'!$F9&amp;'A2 Intenzita dopravy'!$G9&amp;'A2.1 Intenzita dopravy'!$E$51,$E$69:$E$136,0),MATCH(AD$53,$B$68:$L$68,1)+1)/INDEX($B$69:$L$136,MATCH('A2 Intenzita dopravy'!$F9&amp;'A2 Intenzita dopravy'!$G9&amp;'A2.1 Intenzita dopravy'!$E$51,$E$69:$E$136,0),MATCH(AD$53,$B$68:$L$68,1)))^(1/5)*AC57))),0)</f>
        <v>2600.6004944666852</v>
      </c>
      <c r="AE57" s="30">
        <f>IFERROR(IF(AE$53='A2 Intenzita dopravy'!$M$5,'A2 Intenzita dopravy'!$M9,IF(AE$53&gt;=MAX($F$68:$L$68),AD57/AC57*AD57,IF(AE$53&lt;'A2 Intenzita dopravy'!$M$5,(INDEX($B$69:$L$136,MATCH('A2 Intenzita dopravy'!$F9&amp;'A2 Intenzita dopravy'!$G9&amp;'A2.1 Intenzita dopravy'!$E$51,$E$69:$E$136,0),MATCH(AE$53,$B$68:$L$68,1))/INDEX($B$69:$L$136,MATCH('A2 Intenzita dopravy'!$F9&amp;'A2 Intenzita dopravy'!$G9&amp;'A2.1 Intenzita dopravy'!$E$51,$E$69:$E$136,0),MATCH(AE$53,$B$68:$L$68,1)+1))^(1/5)*AF57,(INDEX($B$69:$L$136,MATCH('A2 Intenzita dopravy'!$F9&amp;'A2 Intenzita dopravy'!$G9&amp;'A2.1 Intenzita dopravy'!$E$51,$E$69:$E$136,0),MATCH(AE$53,$B$68:$L$68,1)+1)/INDEX($B$69:$L$136,MATCH('A2 Intenzita dopravy'!$F9&amp;'A2 Intenzita dopravy'!$G9&amp;'A2.1 Intenzita dopravy'!$E$51,$E$69:$E$136,0),MATCH(AE$53,$B$68:$L$68,1)))^(1/5)*AD57))),0)</f>
        <v>2619.8663084391633</v>
      </c>
      <c r="AF57" s="30">
        <f>IFERROR(IF(AF$53='A2 Intenzita dopravy'!$M$5,'A2 Intenzita dopravy'!$M9,IF(AF$53&gt;=MAX($F$68:$L$68),AE57/AD57*AE57,IF(AF$53&lt;'A2 Intenzita dopravy'!$M$5,(INDEX($B$69:$L$136,MATCH('A2 Intenzita dopravy'!$F9&amp;'A2 Intenzita dopravy'!$G9&amp;'A2.1 Intenzita dopravy'!$E$51,$E$69:$E$136,0),MATCH(AF$53,$B$68:$L$68,1))/INDEX($B$69:$L$136,MATCH('A2 Intenzita dopravy'!$F9&amp;'A2 Intenzita dopravy'!$G9&amp;'A2.1 Intenzita dopravy'!$E$51,$E$69:$E$136,0),MATCH(AF$53,$B$68:$L$68,1)+1))^(1/5)*AG57,(INDEX($B$69:$L$136,MATCH('A2 Intenzita dopravy'!$F9&amp;'A2 Intenzita dopravy'!$G9&amp;'A2.1 Intenzita dopravy'!$E$51,$E$69:$E$136,0),MATCH(AF$53,$B$68:$L$68,1)+1)/INDEX($B$69:$L$136,MATCH('A2 Intenzita dopravy'!$F9&amp;'A2 Intenzita dopravy'!$G9&amp;'A2.1 Intenzita dopravy'!$E$51,$E$69:$E$136,0),MATCH(AF$53,$B$68:$L$68,1)))^(1/5)*AE57))),0)</f>
        <v>2639.2748477509663</v>
      </c>
      <c r="AG57" s="30">
        <f>IFERROR(IF(AG$53='A2 Intenzita dopravy'!$M$5,'A2 Intenzita dopravy'!$M9,IF(AG$53&gt;=MAX($F$68:$L$68),AF57/AE57*AF57,IF(AG$53&lt;'A2 Intenzita dopravy'!$M$5,(INDEX($B$69:$L$136,MATCH('A2 Intenzita dopravy'!$F9&amp;'A2 Intenzita dopravy'!$G9&amp;'A2.1 Intenzita dopravy'!$E$51,$E$69:$E$136,0),MATCH(AG$53,$B$68:$L$68,1))/INDEX($B$69:$L$136,MATCH('A2 Intenzita dopravy'!$F9&amp;'A2 Intenzita dopravy'!$G9&amp;'A2.1 Intenzita dopravy'!$E$51,$E$69:$E$136,0),MATCH(AG$53,$B$68:$L$68,1)+1))^(1/5)*AH57,(INDEX($B$69:$L$136,MATCH('A2 Intenzita dopravy'!$F9&amp;'A2 Intenzita dopravy'!$G9&amp;'A2.1 Intenzita dopravy'!$E$51,$E$69:$E$136,0),MATCH(AG$53,$B$68:$L$68,1)+1)/INDEX($B$69:$L$136,MATCH('A2 Intenzita dopravy'!$F9&amp;'A2 Intenzita dopravy'!$G9&amp;'A2.1 Intenzita dopravy'!$E$51,$E$69:$E$136,0),MATCH(AG$53,$B$68:$L$68,1)))^(1/5)*AF57))),0)</f>
        <v>2658.8271697424443</v>
      </c>
      <c r="AH57" s="30">
        <f>IFERROR(IF(AH$53='A2 Intenzita dopravy'!$M$5,'A2 Intenzita dopravy'!$M9,IF(AH$53&gt;=MAX($F$68:$L$68),AG57/AF57*AG57,IF(AH$53&lt;'A2 Intenzita dopravy'!$M$5,(INDEX($B$69:$L$136,MATCH('A2 Intenzita dopravy'!$F9&amp;'A2 Intenzita dopravy'!$G9&amp;'A2.1 Intenzita dopravy'!$E$51,$E$69:$E$136,0),MATCH(AH$53,$B$68:$L$68,1))/INDEX($B$69:$L$136,MATCH('A2 Intenzita dopravy'!$F9&amp;'A2 Intenzita dopravy'!$G9&amp;'A2.1 Intenzita dopravy'!$E$51,$E$69:$E$136,0),MATCH(AH$53,$B$68:$L$68,1)+1))^(1/5)*AI57,(INDEX($B$69:$L$136,MATCH('A2 Intenzita dopravy'!$F9&amp;'A2 Intenzita dopravy'!$G9&amp;'A2.1 Intenzita dopravy'!$E$51,$E$69:$E$136,0),MATCH(AH$53,$B$68:$L$68,1)+1)/INDEX($B$69:$L$136,MATCH('A2 Intenzita dopravy'!$F9&amp;'A2 Intenzita dopravy'!$G9&amp;'A2.1 Intenzita dopravy'!$E$51,$E$69:$E$136,0),MATCH(AH$53,$B$68:$L$68,1)))^(1/5)*AG57))),0)</f>
        <v>2678.5243395869547</v>
      </c>
      <c r="AI57" s="30">
        <f>IFERROR(IF(AI$53='A2 Intenzita dopravy'!$M$5,'A2 Intenzita dopravy'!$M9,IF(AI$53&gt;=MAX($F$68:$L$68),AH57/AG57*AH57,IF(AI$53&lt;'A2 Intenzita dopravy'!$M$5,(INDEX($B$69:$L$136,MATCH('A2 Intenzita dopravy'!$F9&amp;'A2 Intenzita dopravy'!$G9&amp;'A2.1 Intenzita dopravy'!$E$51,$E$69:$E$136,0),MATCH(AI$53,$B$68:$L$68,1))/INDEX($B$69:$L$136,MATCH('A2 Intenzita dopravy'!$F9&amp;'A2 Intenzita dopravy'!$G9&amp;'A2.1 Intenzita dopravy'!$E$51,$E$69:$E$136,0),MATCH(AI$53,$B$68:$L$68,1)+1))^(1/5)*AJ57,(INDEX($B$69:$L$136,MATCH('A2 Intenzita dopravy'!$F9&amp;'A2 Intenzita dopravy'!$G9&amp;'A2.1 Intenzita dopravy'!$E$51,$E$69:$E$136,0),MATCH(AI$53,$B$68:$L$68,1)+1)/INDEX($B$69:$L$136,MATCH('A2 Intenzita dopravy'!$F9&amp;'A2 Intenzita dopravy'!$G9&amp;'A2.1 Intenzita dopravy'!$E$51,$E$69:$E$136,0),MATCH(AI$53,$B$68:$L$68,1)))^(1/5)*AH57))),0)</f>
        <v>2698.3674303488901</v>
      </c>
      <c r="AJ57" s="30">
        <f>IFERROR(IF(AJ$53='A2 Intenzita dopravy'!$M$5,'A2 Intenzita dopravy'!$M9,IF(AJ$53&gt;=MAX($F$68:$L$68),AI57/AH57*AI57,IF(AJ$53&lt;'A2 Intenzita dopravy'!$M$5,(INDEX($B$69:$L$136,MATCH('A2 Intenzita dopravy'!$F9&amp;'A2 Intenzita dopravy'!$G9&amp;'A2.1 Intenzita dopravy'!$E$51,$E$69:$E$136,0),MATCH(AJ$53,$B$68:$L$68,1))/INDEX($B$69:$L$136,MATCH('A2 Intenzita dopravy'!$F9&amp;'A2 Intenzita dopravy'!$G9&amp;'A2.1 Intenzita dopravy'!$E$51,$E$69:$E$136,0),MATCH(AJ$53,$B$68:$L$68,1)+1))^(1/5)*AK57,(INDEX($B$69:$L$136,MATCH('A2 Intenzita dopravy'!$F9&amp;'A2 Intenzita dopravy'!$G9&amp;'A2.1 Intenzita dopravy'!$E$51,$E$69:$E$136,0),MATCH(AJ$53,$B$68:$L$68,1)+1)/INDEX($B$69:$L$136,MATCH('A2 Intenzita dopravy'!$F9&amp;'A2 Intenzita dopravy'!$G9&amp;'A2.1 Intenzita dopravy'!$E$51,$E$69:$E$136,0),MATCH(AJ$53,$B$68:$L$68,1)))^(1/5)*AI57))),0)</f>
        <v>2718.3575230421379</v>
      </c>
      <c r="AK57" s="30">
        <f>IFERROR(IF(AK$53='A2 Intenzita dopravy'!$M$5,'A2 Intenzita dopravy'!$M9,IF(AK$53&gt;=MAX($F$68:$L$68),AJ57/AI57*AJ57,IF(AK$53&lt;'A2 Intenzita dopravy'!$M$5,(INDEX($B$69:$L$136,MATCH('A2 Intenzita dopravy'!$F9&amp;'A2 Intenzita dopravy'!$G9&amp;'A2.1 Intenzita dopravy'!$E$51,$E$69:$E$136,0),MATCH(AK$53,$B$68:$L$68,1))/INDEX($B$69:$L$136,MATCH('A2 Intenzita dopravy'!$F9&amp;'A2 Intenzita dopravy'!$G9&amp;'A2.1 Intenzita dopravy'!$E$51,$E$69:$E$136,0),MATCH(AK$53,$B$68:$L$68,1)+1))^(1/5)*AL57,(INDEX($B$69:$L$136,MATCH('A2 Intenzita dopravy'!$F9&amp;'A2 Intenzita dopravy'!$G9&amp;'A2.1 Intenzita dopravy'!$E$51,$E$69:$E$136,0),MATCH(AK$53,$B$68:$L$68,1)+1)/INDEX($B$69:$L$136,MATCH('A2 Intenzita dopravy'!$F9&amp;'A2 Intenzita dopravy'!$G9&amp;'A2.1 Intenzita dopravy'!$E$51,$E$69:$E$136,0),MATCH(AK$53,$B$68:$L$68,1)))^(1/5)*AJ57))),0)</f>
        <v>2738.4957066889715</v>
      </c>
      <c r="AL57" s="30">
        <f>IFERROR(IF(AL$53='A2 Intenzita dopravy'!$M$5,'A2 Intenzita dopravy'!$M9,IF(AL$53&gt;=MAX($F$68:$L$68),AK57/AJ57*AK57,IF(AL$53&lt;'A2 Intenzita dopravy'!$M$5,(INDEX($B$69:$L$136,MATCH('A2 Intenzita dopravy'!$F9&amp;'A2 Intenzita dopravy'!$G9&amp;'A2.1 Intenzita dopravy'!$E$51,$E$69:$E$136,0),MATCH(AL$53,$B$68:$L$68,1))/INDEX($B$69:$L$136,MATCH('A2 Intenzita dopravy'!$F9&amp;'A2 Intenzita dopravy'!$G9&amp;'A2.1 Intenzita dopravy'!$E$51,$E$69:$E$136,0),MATCH(AL$53,$B$68:$L$68,1)+1))^(1/5)*AM57,(INDEX($B$69:$L$136,MATCH('A2 Intenzita dopravy'!$F9&amp;'A2 Intenzita dopravy'!$G9&amp;'A2.1 Intenzita dopravy'!$E$51,$E$69:$E$136,0),MATCH(AL$53,$B$68:$L$68,1)+1)/INDEX($B$69:$L$136,MATCH('A2 Intenzita dopravy'!$F9&amp;'A2 Intenzita dopravy'!$G9&amp;'A2.1 Intenzita dopravy'!$E$51,$E$69:$E$136,0),MATCH(AL$53,$B$68:$L$68,1)))^(1/5)*AK57))),0)</f>
        <v>2758.7830783793775</v>
      </c>
      <c r="AM57" s="30">
        <f>IFERROR(IF(AM$53='A2 Intenzita dopravy'!$M$5,'A2 Intenzita dopravy'!$M9,IF(AM$53&gt;=MAX($F$68:$L$68),AL57/AK57*AL57,IF(AM$53&lt;'A2 Intenzita dopravy'!$M$5,(INDEX($B$69:$L$136,MATCH('A2 Intenzita dopravy'!$F9&amp;'A2 Intenzita dopravy'!$G9&amp;'A2.1 Intenzita dopravy'!$E$51,$E$69:$E$136,0),MATCH(AM$53,$B$68:$L$68,1))/INDEX($B$69:$L$136,MATCH('A2 Intenzita dopravy'!$F9&amp;'A2 Intenzita dopravy'!$G9&amp;'A2.1 Intenzita dopravy'!$E$51,$E$69:$E$136,0),MATCH(AM$53,$B$68:$L$68,1)+1))^(1/5)*AN57,(INDEX($B$69:$L$136,MATCH('A2 Intenzita dopravy'!$F9&amp;'A2 Intenzita dopravy'!$G9&amp;'A2.1 Intenzita dopravy'!$E$51,$E$69:$E$136,0),MATCH(AM$53,$B$68:$L$68,1)+1)/INDEX($B$69:$L$136,MATCH('A2 Intenzita dopravy'!$F9&amp;'A2 Intenzita dopravy'!$G9&amp;'A2.1 Intenzita dopravy'!$E$51,$E$69:$E$136,0),MATCH(AM$53,$B$68:$L$68,1)))^(1/5)*AL57))),0)</f>
        <v>2779.2207433308245</v>
      </c>
      <c r="AN57" s="30">
        <f>IFERROR(IF(AN$53='A2 Intenzita dopravy'!$M$5,'A2 Intenzita dopravy'!$M9,IF(AN$53&gt;=MAX($F$68:$L$68),AM57/AL57*AM57,IF(AN$53&lt;'A2 Intenzita dopravy'!$M$5,(INDEX($B$69:$L$136,MATCH('A2 Intenzita dopravy'!$F9&amp;'A2 Intenzita dopravy'!$G9&amp;'A2.1 Intenzita dopravy'!$E$51,$E$69:$E$136,0),MATCH(AN$53,$B$68:$L$68,1))/INDEX($B$69:$L$136,MATCH('A2 Intenzita dopravy'!$F9&amp;'A2 Intenzita dopravy'!$G9&amp;'A2.1 Intenzita dopravy'!$E$51,$E$69:$E$136,0),MATCH(AN$53,$B$68:$L$68,1)+1))^(1/5)*AO57,(INDEX($B$69:$L$136,MATCH('A2 Intenzita dopravy'!$F9&amp;'A2 Intenzita dopravy'!$G9&amp;'A2.1 Intenzita dopravy'!$E$51,$E$69:$E$136,0),MATCH(AN$53,$B$68:$L$68,1)+1)/INDEX($B$69:$L$136,MATCH('A2 Intenzita dopravy'!$F9&amp;'A2 Intenzita dopravy'!$G9&amp;'A2.1 Intenzita dopravy'!$E$51,$E$69:$E$136,0),MATCH(AN$53,$B$68:$L$68,1)))^(1/5)*AM57))),0)</f>
        <v>2799.8098149484717</v>
      </c>
      <c r="AO57" s="30">
        <f>IFERROR(IF(AO$53='A2 Intenzita dopravy'!$M$5,'A2 Intenzita dopravy'!$M9,IF(AO$53&gt;=MAX($F$68:$L$68),AN57/AM57*AN57,IF(AO$53&lt;'A2 Intenzita dopravy'!$M$5,(INDEX($B$69:$L$136,MATCH('A2 Intenzita dopravy'!$F9&amp;'A2 Intenzita dopravy'!$G9&amp;'A2.1 Intenzita dopravy'!$E$51,$E$69:$E$136,0),MATCH(AO$53,$B$68:$L$68,1))/INDEX($B$69:$L$136,MATCH('A2 Intenzita dopravy'!$F9&amp;'A2 Intenzita dopravy'!$G9&amp;'A2.1 Intenzita dopravy'!$E$51,$E$69:$E$136,0),MATCH(AO$53,$B$68:$L$68,1)+1))^(1/5)*AP57,(INDEX($B$69:$L$136,MATCH('A2 Intenzita dopravy'!$F9&amp;'A2 Intenzita dopravy'!$G9&amp;'A2.1 Intenzita dopravy'!$E$51,$E$69:$E$136,0),MATCH(AO$53,$B$68:$L$68,1)+1)/INDEX($B$69:$L$136,MATCH('A2 Intenzita dopravy'!$F9&amp;'A2 Intenzita dopravy'!$G9&amp;'A2.1 Intenzita dopravy'!$E$51,$E$69:$E$136,0),MATCH(AO$53,$B$68:$L$68,1)))^(1/5)*AN57))),0)</f>
        <v>2820.5514148858265</v>
      </c>
      <c r="AP57" s="30">
        <f>IFERROR(IF(AP$53='A2 Intenzita dopravy'!$M$5,'A2 Intenzita dopravy'!$M9,IF(AP$53&gt;=MAX($F$68:$L$68),AO57/AN57*AO57,IF(AP$53&lt;'A2 Intenzita dopravy'!$M$5,(INDEX($B$69:$L$136,MATCH('A2 Intenzita dopravy'!$F9&amp;'A2 Intenzita dopravy'!$G9&amp;'A2.1 Intenzita dopravy'!$E$51,$E$69:$E$136,0),MATCH(AP$53,$B$68:$L$68,1))/INDEX($B$69:$L$136,MATCH('A2 Intenzita dopravy'!$F9&amp;'A2 Intenzita dopravy'!$G9&amp;'A2.1 Intenzita dopravy'!$E$51,$E$69:$E$136,0),MATCH(AP$53,$B$68:$L$68,1)+1))^(1/5)*AQ57,(INDEX($B$69:$L$136,MATCH('A2 Intenzita dopravy'!$F9&amp;'A2 Intenzita dopravy'!$G9&amp;'A2.1 Intenzita dopravy'!$E$51,$E$69:$E$136,0),MATCH(AP$53,$B$68:$L$68,1)+1)/INDEX($B$69:$L$136,MATCH('A2 Intenzita dopravy'!$F9&amp;'A2 Intenzita dopravy'!$G9&amp;'A2.1 Intenzita dopravy'!$E$51,$E$69:$E$136,0),MATCH(AP$53,$B$68:$L$68,1)))^(1/5)*AO57))),0)</f>
        <v>2841.4466731058492</v>
      </c>
      <c r="AQ57" s="30">
        <f>IFERROR(IF(AQ$53='A2 Intenzita dopravy'!$M$5,'A2 Intenzita dopravy'!$M9,IF(AQ$53&gt;=MAX($F$68:$L$68),AP57/AO57*AP57,IF(AQ$53&lt;'A2 Intenzita dopravy'!$M$5,(INDEX($B$69:$L$136,MATCH('A2 Intenzita dopravy'!$F9&amp;'A2 Intenzita dopravy'!$G9&amp;'A2.1 Intenzita dopravy'!$E$51,$E$69:$E$136,0),MATCH(AQ$53,$B$68:$L$68,1))/INDEX($B$69:$L$136,MATCH('A2 Intenzita dopravy'!$F9&amp;'A2 Intenzita dopravy'!$G9&amp;'A2.1 Intenzita dopravy'!$E$51,$E$69:$E$136,0),MATCH(AQ$53,$B$68:$L$68,1)+1))^(1/5)*AR57,(INDEX($B$69:$L$136,MATCH('A2 Intenzita dopravy'!$F9&amp;'A2 Intenzita dopravy'!$G9&amp;'A2.1 Intenzita dopravy'!$E$51,$E$69:$E$136,0),MATCH(AQ$53,$B$68:$L$68,1)+1)/INDEX($B$69:$L$136,MATCH('A2 Intenzita dopravy'!$F9&amp;'A2 Intenzita dopravy'!$G9&amp;'A2.1 Intenzita dopravy'!$E$51,$E$69:$E$136,0),MATCH(AQ$53,$B$68:$L$68,1)))^(1/5)*AP57))),0)</f>
        <v>2862.4967279425109</v>
      </c>
      <c r="AR57" s="30">
        <f>IFERROR(IF(AR$53='A2 Intenzita dopravy'!$M$5,'A2 Intenzita dopravy'!$M9,IF(AR$53&gt;=MAX($F$68:$L$68),AQ57/AP57*AQ57,IF(AR$53&lt;'A2 Intenzita dopravy'!$M$5,(INDEX($B$69:$L$136,MATCH('A2 Intenzita dopravy'!$F9&amp;'A2 Intenzita dopravy'!$G9&amp;'A2.1 Intenzita dopravy'!$E$51,$E$69:$E$136,0),MATCH(AR$53,$B$68:$L$68,1))/INDEX($B$69:$L$136,MATCH('A2 Intenzita dopravy'!$F9&amp;'A2 Intenzita dopravy'!$G9&amp;'A2.1 Intenzita dopravy'!$E$51,$E$69:$E$136,0),MATCH(AR$53,$B$68:$L$68,1)+1))^(1/5)*AS57,(INDEX($B$69:$L$136,MATCH('A2 Intenzita dopravy'!$F9&amp;'A2 Intenzita dopravy'!$G9&amp;'A2.1 Intenzita dopravy'!$E$51,$E$69:$E$136,0),MATCH(AR$53,$B$68:$L$68,1)+1)/INDEX($B$69:$L$136,MATCH('A2 Intenzita dopravy'!$F9&amp;'A2 Intenzita dopravy'!$G9&amp;'A2.1 Intenzita dopravy'!$E$51,$E$69:$E$136,0),MATCH(AR$53,$B$68:$L$68,1)))^(1/5)*AQ57))),0)</f>
        <v>2883.7027261628091</v>
      </c>
      <c r="AS57" s="30">
        <f>IFERROR(IF(AS$53='A2 Intenzita dopravy'!$M$5,'A2 Intenzita dopravy'!$M9,IF(AS$53&gt;=MAX($F$68:$L$68),AR57/AQ57*AR57,IF(AS$53&lt;'A2 Intenzita dopravy'!$M$5,(INDEX($B$69:$L$136,MATCH('A2 Intenzita dopravy'!$F9&amp;'A2 Intenzita dopravy'!$G9&amp;'A2.1 Intenzita dopravy'!$E$51,$E$69:$E$136,0),MATCH(AS$53,$B$68:$L$68,1))/INDEX($B$69:$L$136,MATCH('A2 Intenzita dopravy'!$F9&amp;'A2 Intenzita dopravy'!$G9&amp;'A2.1 Intenzita dopravy'!$E$51,$E$69:$E$136,0),MATCH(AS$53,$B$68:$L$68,1)+1))^(1/5)*AT57,(INDEX($B$69:$L$136,MATCH('A2 Intenzita dopravy'!$F9&amp;'A2 Intenzita dopravy'!$G9&amp;'A2.1 Intenzita dopravy'!$E$51,$E$69:$E$136,0),MATCH(AS$53,$B$68:$L$68,1)+1)/INDEX($B$69:$L$136,MATCH('A2 Intenzita dopravy'!$F9&amp;'A2 Intenzita dopravy'!$G9&amp;'A2.1 Intenzita dopravy'!$E$51,$E$69:$E$136,0),MATCH(AS$53,$B$68:$L$68,1)))^(1/5)*AR57))),0)</f>
        <v>2905.0658230292402</v>
      </c>
      <c r="AT57" s="30">
        <f>IFERROR(IF(AT$53='A2 Intenzita dopravy'!$M$5,'A2 Intenzita dopravy'!$M9,IF(AT$53&gt;=MAX($F$68:$L$68),AS57/AR57*AS57,IF(AT$53&lt;'A2 Intenzita dopravy'!$M$5,(INDEX($B$69:$L$136,MATCH('A2 Intenzita dopravy'!$F9&amp;'A2 Intenzita dopravy'!$G9&amp;'A2.1 Intenzita dopravy'!$E$51,$E$69:$E$136,0),MATCH(AT$53,$B$68:$L$68,1))/INDEX($B$69:$L$136,MATCH('A2 Intenzita dopravy'!$F9&amp;'A2 Intenzita dopravy'!$G9&amp;'A2.1 Intenzita dopravy'!$E$51,$E$69:$E$136,0),MATCH(AT$53,$B$68:$L$68,1)+1))^(1/5)*AU57,(INDEX($B$69:$L$136,MATCH('A2 Intenzita dopravy'!$F9&amp;'A2 Intenzita dopravy'!$G9&amp;'A2.1 Intenzita dopravy'!$E$51,$E$69:$E$136,0),MATCH(AT$53,$B$68:$L$68,1)+1)/INDEX($B$69:$L$136,MATCH('A2 Intenzita dopravy'!$F9&amp;'A2 Intenzita dopravy'!$G9&amp;'A2.1 Intenzita dopravy'!$E$51,$E$69:$E$136,0),MATCH(AT$53,$B$68:$L$68,1)))^(1/5)*AS57))),0)</f>
        <v>2926.5871823627363</v>
      </c>
      <c r="AU57" s="30">
        <f>IFERROR(IF(AU$53='A2 Intenzita dopravy'!$M$5,'A2 Intenzita dopravy'!$M9,IF(AU$53&gt;=MAX($F$68:$L$68),AT57/AS57*AT57,IF(AU$53&lt;'A2 Intenzita dopravy'!$M$5,(INDEX($B$69:$L$136,MATCH('A2 Intenzita dopravy'!$F9&amp;'A2 Intenzita dopravy'!$G9&amp;'A2.1 Intenzita dopravy'!$E$51,$E$69:$E$136,0),MATCH(AU$53,$B$68:$L$68,1))/INDEX($B$69:$L$136,MATCH('A2 Intenzita dopravy'!$F9&amp;'A2 Intenzita dopravy'!$G9&amp;'A2.1 Intenzita dopravy'!$E$51,$E$69:$E$136,0),MATCH(AU$53,$B$68:$L$68,1)+1))^(1/5)*AV57,(INDEX($B$69:$L$136,MATCH('A2 Intenzita dopravy'!$F9&amp;'A2 Intenzita dopravy'!$G9&amp;'A2.1 Intenzita dopravy'!$E$51,$E$69:$E$136,0),MATCH(AU$53,$B$68:$L$68,1)+1)/INDEX($B$69:$L$136,MATCH('A2 Intenzita dopravy'!$F9&amp;'A2 Intenzita dopravy'!$G9&amp;'A2.1 Intenzita dopravy'!$E$51,$E$69:$E$136,0),MATCH(AU$53,$B$68:$L$68,1)))^(1/5)*AT57))),0)</f>
        <v>2948.2679766060678</v>
      </c>
      <c r="AV57" s="30">
        <f>IFERROR(IF(AV$53='A2 Intenzita dopravy'!$M$5,'A2 Intenzita dopravy'!$M9,IF(AV$53&gt;=MAX($F$68:$L$68),AU57/AT57*AU57,IF(AV$53&lt;'A2 Intenzita dopravy'!$M$5,(INDEX($B$69:$L$136,MATCH('A2 Intenzita dopravy'!$F9&amp;'A2 Intenzita dopravy'!$G9&amp;'A2.1 Intenzita dopravy'!$E$51,$E$69:$E$136,0),MATCH(AV$53,$B$68:$L$68,1))/INDEX($B$69:$L$136,MATCH('A2 Intenzita dopravy'!$F9&amp;'A2 Intenzita dopravy'!$G9&amp;'A2.1 Intenzita dopravy'!$E$51,$E$69:$E$136,0),MATCH(AV$53,$B$68:$L$68,1)+1))^(1/5)*AW57,(INDEX($B$69:$L$136,MATCH('A2 Intenzita dopravy'!$F9&amp;'A2 Intenzita dopravy'!$G9&amp;'A2.1 Intenzita dopravy'!$E$51,$E$69:$E$136,0),MATCH(AV$53,$B$68:$L$68,1)+1)/INDEX($B$69:$L$136,MATCH('A2 Intenzita dopravy'!$F9&amp;'A2 Intenzita dopravy'!$G9&amp;'A2.1 Intenzita dopravy'!$E$51,$E$69:$E$136,0),MATCH(AV$53,$B$68:$L$68,1)))^(1/5)*AU57))),0)</f>
        <v>2970.1093868877169</v>
      </c>
      <c r="AW57" s="30">
        <f>IFERROR(IF(AW$53='A2 Intenzita dopravy'!$M$5,'A2 Intenzita dopravy'!$M9,IF(AW$53&gt;=MAX($F$68:$L$68),AV57/AU57*AV57,IF(AW$53&lt;'A2 Intenzita dopravy'!$M$5,(INDEX($B$69:$L$136,MATCH('A2 Intenzita dopravy'!$F9&amp;'A2 Intenzita dopravy'!$G9&amp;'A2.1 Intenzita dopravy'!$E$51,$E$69:$E$136,0),MATCH(AW$53,$B$68:$L$68,1))/INDEX($B$69:$L$136,MATCH('A2 Intenzita dopravy'!$F9&amp;'A2 Intenzita dopravy'!$G9&amp;'A2.1 Intenzita dopravy'!$E$51,$E$69:$E$136,0),MATCH(AW$53,$B$68:$L$68,1)+1))^(1/5)*AX57,(INDEX($B$69:$L$136,MATCH('A2 Intenzita dopravy'!$F9&amp;'A2 Intenzita dopravy'!$G9&amp;'A2.1 Intenzita dopravy'!$E$51,$E$69:$E$136,0),MATCH(AW$53,$B$68:$L$68,1)+1)/INDEX($B$69:$L$136,MATCH('A2 Intenzita dopravy'!$F9&amp;'A2 Intenzita dopravy'!$G9&amp;'A2.1 Intenzita dopravy'!$E$51,$E$69:$E$136,0),MATCH(AW$53,$B$68:$L$68,1)))^(1/5)*AV57))),0)</f>
        <v>2992.112603086222</v>
      </c>
      <c r="AX57" s="30">
        <f>IFERROR(IF(AX$53='A2 Intenzita dopravy'!$M$5,'A2 Intenzita dopravy'!$M9,IF(AX$53&gt;=MAX($F$68:$L$68),AW57/AV57*AW57,IF(AX$53&lt;'A2 Intenzita dopravy'!$M$5,(INDEX($B$69:$L$136,MATCH('A2 Intenzita dopravy'!$F9&amp;'A2 Intenzita dopravy'!$G9&amp;'A2.1 Intenzita dopravy'!$E$51,$E$69:$E$136,0),MATCH(AX$53,$B$68:$L$68,1))/INDEX($B$69:$L$136,MATCH('A2 Intenzita dopravy'!$F9&amp;'A2 Intenzita dopravy'!$G9&amp;'A2.1 Intenzita dopravy'!$E$51,$E$69:$E$136,0),MATCH(AX$53,$B$68:$L$68,1)+1))^(1/5)*AY57,(INDEX($B$69:$L$136,MATCH('A2 Intenzita dopravy'!$F9&amp;'A2 Intenzita dopravy'!$G9&amp;'A2.1 Intenzita dopravy'!$E$51,$E$69:$E$136,0),MATCH(AX$53,$B$68:$L$68,1)+1)/INDEX($B$69:$L$136,MATCH('A2 Intenzita dopravy'!$F9&amp;'A2 Intenzita dopravy'!$G9&amp;'A2.1 Intenzita dopravy'!$E$51,$E$69:$E$136,0),MATCH(AX$53,$B$68:$L$68,1)))^(1/5)*AW57))),0)</f>
        <v>3014.2788238950002</v>
      </c>
      <c r="AY57" s="30">
        <f>IFERROR(IF(AY$53='A2 Intenzita dopravy'!$M$5,'A2 Intenzita dopravy'!$M9,IF(AY$53&gt;=MAX($F$68:$L$68),AX57/AW57*AX57,IF(AY$53&lt;'A2 Intenzita dopravy'!$M$5,(INDEX($B$69:$L$136,MATCH('A2 Intenzita dopravy'!$F9&amp;'A2 Intenzita dopravy'!$G9&amp;'A2.1 Intenzita dopravy'!$E$51,$E$69:$E$136,0),MATCH(AY$53,$B$68:$L$68,1))/INDEX($B$69:$L$136,MATCH('A2 Intenzita dopravy'!$F9&amp;'A2 Intenzita dopravy'!$G9&amp;'A2.1 Intenzita dopravy'!$E$51,$E$69:$E$136,0),MATCH(AY$53,$B$68:$L$68,1)+1))^(1/5)*AZ57,(INDEX($B$69:$L$136,MATCH('A2 Intenzita dopravy'!$F9&amp;'A2 Intenzita dopravy'!$G9&amp;'A2.1 Intenzita dopravy'!$E$51,$E$69:$E$136,0),MATCH(AY$53,$B$68:$L$68,1)+1)/INDEX($B$69:$L$136,MATCH('A2 Intenzita dopravy'!$F9&amp;'A2 Intenzita dopravy'!$G9&amp;'A2.1 Intenzita dopravy'!$E$51,$E$69:$E$136,0),MATCH(AY$53,$B$68:$L$68,1)))^(1/5)*AX57))),0)</f>
        <v>3036.6092568876502</v>
      </c>
      <c r="AZ57" s="30">
        <f>IFERROR(IF(AZ$53='A2 Intenzita dopravy'!$M$5,'A2 Intenzita dopravy'!$M9,IF(AZ$53&gt;=MAX($F$68:$L$68),AY57/AX57*AY57,IF(AZ$53&lt;'A2 Intenzita dopravy'!$M$5,(INDEX($B$69:$L$136,MATCH('A2 Intenzita dopravy'!$F9&amp;'A2 Intenzita dopravy'!$G9&amp;'A2.1 Intenzita dopravy'!$E$51,$E$69:$E$136,0),MATCH(AZ$53,$B$68:$L$68,1))/INDEX($B$69:$L$136,MATCH('A2 Intenzita dopravy'!$F9&amp;'A2 Intenzita dopravy'!$G9&amp;'A2.1 Intenzita dopravy'!$E$51,$E$69:$E$136,0),MATCH(AZ$53,$B$68:$L$68,1)+1))^(1/5)*BA57,(INDEX($B$69:$L$136,MATCH('A2 Intenzita dopravy'!$F9&amp;'A2 Intenzita dopravy'!$G9&amp;'A2.1 Intenzita dopravy'!$E$51,$E$69:$E$136,0),MATCH(AZ$53,$B$68:$L$68,1)+1)/INDEX($B$69:$L$136,MATCH('A2 Intenzita dopravy'!$F9&amp;'A2 Intenzita dopravy'!$G9&amp;'A2.1 Intenzita dopravy'!$E$51,$E$69:$E$136,0),MATCH(AZ$53,$B$68:$L$68,1)))^(1/5)*AY57))),0)</f>
        <v>3059.1051185837387</v>
      </c>
      <c r="BA57" s="30">
        <f>IFERROR(IF(BA$53='A2 Intenzita dopravy'!$M$5,'A2 Intenzita dopravy'!$M9,IF(BA$53&gt;=MAX($F$68:$L$68),AZ57/AY57*AZ57,IF(BA$53&lt;'A2 Intenzita dopravy'!$M$5,(INDEX($B$69:$L$136,MATCH('A2 Intenzita dopravy'!$F9&amp;'A2 Intenzita dopravy'!$G9&amp;'A2.1 Intenzita dopravy'!$E$51,$E$69:$E$136,0),MATCH(BA$53,$B$68:$L$68,1))/INDEX($B$69:$L$136,MATCH('A2 Intenzita dopravy'!$F9&amp;'A2 Intenzita dopravy'!$G9&amp;'A2.1 Intenzita dopravy'!$E$51,$E$69:$E$136,0),MATCH(BA$53,$B$68:$L$68,1)+1))^(1/5)*BB57,(INDEX($B$69:$L$136,MATCH('A2 Intenzita dopravy'!$F9&amp;'A2 Intenzita dopravy'!$G9&amp;'A2.1 Intenzita dopravy'!$E$51,$E$69:$E$136,0),MATCH(BA$53,$B$68:$L$68,1)+1)/INDEX($B$69:$L$136,MATCH('A2 Intenzita dopravy'!$F9&amp;'A2 Intenzita dopravy'!$G9&amp;'A2.1 Intenzita dopravy'!$E$51,$E$69:$E$136,0),MATCH(BA$53,$B$68:$L$68,1)))^(1/5)*AZ57))),0)</f>
        <v>3081.767634515074</v>
      </c>
      <c r="BB57" s="30">
        <f>IFERROR(IF(BB$53='A2 Intenzita dopravy'!$M$5,'A2 Intenzita dopravy'!$M9,IF(BB$53&gt;=MAX($F$68:$L$68),BA57/AZ57*BA57,IF(BB$53&lt;'A2 Intenzita dopravy'!$M$5,(INDEX($B$69:$L$136,MATCH('A2 Intenzita dopravy'!$F9&amp;'A2 Intenzita dopravy'!$G9&amp;'A2.1 Intenzita dopravy'!$E$51,$E$69:$E$136,0),MATCH(BB$53,$B$68:$L$68,1))/INDEX($B$69:$L$136,MATCH('A2 Intenzita dopravy'!$F9&amp;'A2 Intenzita dopravy'!$G9&amp;'A2.1 Intenzita dopravy'!$E$51,$E$69:$E$136,0),MATCH(BB$53,$B$68:$L$68,1)+1))^(1/5)*BC57,(INDEX($B$69:$L$136,MATCH('A2 Intenzita dopravy'!$F9&amp;'A2 Intenzita dopravy'!$G9&amp;'A2.1 Intenzita dopravy'!$E$51,$E$69:$E$136,0),MATCH(BB$53,$B$68:$L$68,1)+1)/INDEX($B$69:$L$136,MATCH('A2 Intenzita dopravy'!$F9&amp;'A2 Intenzita dopravy'!$G9&amp;'A2.1 Intenzita dopravy'!$E$51,$E$69:$E$136,0),MATCH(BB$53,$B$68:$L$68,1)))^(1/5)*BA57))),0)</f>
        <v>3104.5980392924698</v>
      </c>
    </row>
    <row r="58" spans="2:54" x14ac:dyDescent="0.2">
      <c r="B58" s="5">
        <v>4</v>
      </c>
      <c r="C58" s="5">
        <f t="shared" ref="C58" si="27">C42</f>
        <v>90783</v>
      </c>
      <c r="D58" s="5" t="str">
        <f t="shared" si="24"/>
        <v>I/59 Tvrdošín - centrum</v>
      </c>
      <c r="E58" s="30">
        <f>IFERROR(IF(E$53='A2 Intenzita dopravy'!$M$5,'A2 Intenzita dopravy'!$M10,IF(E$53&gt;=MAX($F$68:$L$68),D58/C58*D58,IF(E$53&lt;'A2 Intenzita dopravy'!$M$5,(INDEX($B$69:$L$136,MATCH('A2 Intenzita dopravy'!$F10&amp;'A2 Intenzita dopravy'!$G10&amp;'A2.1 Intenzita dopravy'!$E$51,$E$69:$E$136,0),MATCH(E$53,$B$68:$L$68,1))/INDEX($B$69:$L$136,MATCH('A2 Intenzita dopravy'!$F10&amp;'A2 Intenzita dopravy'!$G10&amp;'A2.1 Intenzita dopravy'!$E$51,$E$69:$E$136,0),MATCH(E$53,$B$68:$L$68,1)+1))^(1/5)*F58,(INDEX($B$69:$L$136,MATCH('A2 Intenzita dopravy'!$F10&amp;'A2 Intenzita dopravy'!$G10&amp;'A2.1 Intenzita dopravy'!$E$51,$E$69:$E$136,0),MATCH(E$53,$B$68:$L$68,1)+1)/INDEX($B$69:$L$136,MATCH('A2 Intenzita dopravy'!$F10&amp;'A2 Intenzita dopravy'!$G10&amp;'A2.1 Intenzita dopravy'!$E$51,$E$69:$E$136,0),MATCH(E$53,$B$68:$L$68,1)))^(1/5)*D58))),0)</f>
        <v>2513.4911933135954</v>
      </c>
      <c r="F58" s="30">
        <f>IFERROR(IF(F$53='A2 Intenzita dopravy'!$M$5,'A2 Intenzita dopravy'!$M10,IF(F$53&gt;=MAX($F$68:$L$68),E58/D58*E58,IF(F$53&lt;'A2 Intenzita dopravy'!$M$5,(INDEX($B$69:$L$136,MATCH('A2 Intenzita dopravy'!$F10&amp;'A2 Intenzita dopravy'!$G10&amp;'A2.1 Intenzita dopravy'!$E$51,$E$69:$E$136,0),MATCH(F$53,$B$68:$L$68,1))/INDEX($B$69:$L$136,MATCH('A2 Intenzita dopravy'!$F10&amp;'A2 Intenzita dopravy'!$G10&amp;'A2.1 Intenzita dopravy'!$E$51,$E$69:$E$136,0),MATCH(F$53,$B$68:$L$68,1)+1))^(1/5)*G58,(INDEX($B$69:$L$136,MATCH('A2 Intenzita dopravy'!$F10&amp;'A2 Intenzita dopravy'!$G10&amp;'A2.1 Intenzita dopravy'!$E$51,$E$69:$E$136,0),MATCH(F$53,$B$68:$L$68,1)+1)/INDEX($B$69:$L$136,MATCH('A2 Intenzita dopravy'!$F10&amp;'A2 Intenzita dopravy'!$G10&amp;'A2.1 Intenzita dopravy'!$E$51,$E$69:$E$136,0),MATCH(F$53,$B$68:$L$68,1)))^(1/5)*E58))),0)</f>
        <v>2550</v>
      </c>
      <c r="G58" s="30">
        <f>IFERROR(IF(G$53='A2 Intenzita dopravy'!$M$5,'A2 Intenzita dopravy'!$M10,IF(G$53&gt;=MAX($F$68:$L$68),F58/E58*F58,IF(G$53&lt;'A2 Intenzita dopravy'!$M$5,(INDEX($B$69:$L$136,MATCH('A2 Intenzita dopravy'!$F10&amp;'A2 Intenzita dopravy'!$G10&amp;'A2.1 Intenzita dopravy'!$E$51,$E$69:$E$136,0),MATCH(G$53,$B$68:$L$68,1))/INDEX($B$69:$L$136,MATCH('A2 Intenzita dopravy'!$F10&amp;'A2 Intenzita dopravy'!$G10&amp;'A2.1 Intenzita dopravy'!$E$51,$E$69:$E$136,0),MATCH(G$53,$B$68:$L$68,1)+1))^(1/5)*H58,(INDEX($B$69:$L$136,MATCH('A2 Intenzita dopravy'!$F10&amp;'A2 Intenzita dopravy'!$G10&amp;'A2.1 Intenzita dopravy'!$E$51,$E$69:$E$136,0),MATCH(G$53,$B$68:$L$68,1)+1)/INDEX($B$69:$L$136,MATCH('A2 Intenzita dopravy'!$F10&amp;'A2 Intenzita dopravy'!$G10&amp;'A2.1 Intenzita dopravy'!$E$51,$E$69:$E$136,0),MATCH(G$53,$B$68:$L$68,1)))^(1/5)*F58))),0)</f>
        <v>2576.0701567051415</v>
      </c>
      <c r="H58" s="30">
        <f>IFERROR(IF(H$53='A2 Intenzita dopravy'!$M$5,'A2 Intenzita dopravy'!$M10,IF(H$53&gt;=MAX($F$68:$L$68),G58/F58*G58,IF(H$53&lt;'A2 Intenzita dopravy'!$M$5,(INDEX($B$69:$L$136,MATCH('A2 Intenzita dopravy'!$F10&amp;'A2 Intenzita dopravy'!$G10&amp;'A2.1 Intenzita dopravy'!$E$51,$E$69:$E$136,0),MATCH(H$53,$B$68:$L$68,1))/INDEX($B$69:$L$136,MATCH('A2 Intenzita dopravy'!$F10&amp;'A2 Intenzita dopravy'!$G10&amp;'A2.1 Intenzita dopravy'!$E$51,$E$69:$E$136,0),MATCH(H$53,$B$68:$L$68,1)+1))^(1/5)*I58,(INDEX($B$69:$L$136,MATCH('A2 Intenzita dopravy'!$F10&amp;'A2 Intenzita dopravy'!$G10&amp;'A2.1 Intenzita dopravy'!$E$51,$E$69:$E$136,0),MATCH(H$53,$B$68:$L$68,1)+1)/INDEX($B$69:$L$136,MATCH('A2 Intenzita dopravy'!$F10&amp;'A2 Intenzita dopravy'!$G10&amp;'A2.1 Intenzita dopravy'!$E$51,$E$69:$E$136,0),MATCH(H$53,$B$68:$L$68,1)))^(1/5)*G58))),0)</f>
        <v>2602.4068440262167</v>
      </c>
      <c r="I58" s="30">
        <f>IFERROR(IF(I$53='A2 Intenzita dopravy'!$M$5,'A2 Intenzita dopravy'!$M10,IF(I$53&gt;=MAX($F$68:$L$68),H58/G58*H58,IF(I$53&lt;'A2 Intenzita dopravy'!$M$5,(INDEX($B$69:$L$136,MATCH('A2 Intenzita dopravy'!$F10&amp;'A2 Intenzita dopravy'!$G10&amp;'A2.1 Intenzita dopravy'!$E$51,$E$69:$E$136,0),MATCH(I$53,$B$68:$L$68,1))/INDEX($B$69:$L$136,MATCH('A2 Intenzita dopravy'!$F10&amp;'A2 Intenzita dopravy'!$G10&amp;'A2.1 Intenzita dopravy'!$E$51,$E$69:$E$136,0),MATCH(I$53,$B$68:$L$68,1)+1))^(1/5)*J58,(INDEX($B$69:$L$136,MATCH('A2 Intenzita dopravy'!$F10&amp;'A2 Intenzita dopravy'!$G10&amp;'A2.1 Intenzita dopravy'!$E$51,$E$69:$E$136,0),MATCH(I$53,$B$68:$L$68,1)+1)/INDEX($B$69:$L$136,MATCH('A2 Intenzita dopravy'!$F10&amp;'A2 Intenzita dopravy'!$G10&amp;'A2.1 Intenzita dopravy'!$E$51,$E$69:$E$136,0),MATCH(I$53,$B$68:$L$68,1)))^(1/5)*H58))),0)</f>
        <v>2629.0127868631957</v>
      </c>
      <c r="J58" s="30">
        <f>IFERROR(IF(J$53='A2 Intenzita dopravy'!$M$5,'A2 Intenzita dopravy'!$M10,IF(J$53&gt;=MAX($F$68:$L$68),I58/H58*I58,IF(J$53&lt;'A2 Intenzita dopravy'!$M$5,(INDEX($B$69:$L$136,MATCH('A2 Intenzita dopravy'!$F10&amp;'A2 Intenzita dopravy'!$G10&amp;'A2.1 Intenzita dopravy'!$E$51,$E$69:$E$136,0),MATCH(J$53,$B$68:$L$68,1))/INDEX($B$69:$L$136,MATCH('A2 Intenzita dopravy'!$F10&amp;'A2 Intenzita dopravy'!$G10&amp;'A2.1 Intenzita dopravy'!$E$51,$E$69:$E$136,0),MATCH(J$53,$B$68:$L$68,1)+1))^(1/5)*K58,(INDEX($B$69:$L$136,MATCH('A2 Intenzita dopravy'!$F10&amp;'A2 Intenzita dopravy'!$G10&amp;'A2.1 Intenzita dopravy'!$E$51,$E$69:$E$136,0),MATCH(J$53,$B$68:$L$68,1)+1)/INDEX($B$69:$L$136,MATCH('A2 Intenzita dopravy'!$F10&amp;'A2 Intenzita dopravy'!$G10&amp;'A2.1 Intenzita dopravy'!$E$51,$E$69:$E$136,0),MATCH(J$53,$B$68:$L$68,1)))^(1/5)*I58))),0)</f>
        <v>2655.8907379743114</v>
      </c>
      <c r="K58" s="30">
        <f>IFERROR(IF(K$53='A2 Intenzita dopravy'!$M$5,'A2 Intenzita dopravy'!$M10,IF(K$53&gt;=MAX($F$68:$L$68),J58/I58*J58,IF(K$53&lt;'A2 Intenzita dopravy'!$M$5,(INDEX($B$69:$L$136,MATCH('A2 Intenzita dopravy'!$F10&amp;'A2 Intenzita dopravy'!$G10&amp;'A2.1 Intenzita dopravy'!$E$51,$E$69:$E$136,0),MATCH(K$53,$B$68:$L$68,1))/INDEX($B$69:$L$136,MATCH('A2 Intenzita dopravy'!$F10&amp;'A2 Intenzita dopravy'!$G10&amp;'A2.1 Intenzita dopravy'!$E$51,$E$69:$E$136,0),MATCH(K$53,$B$68:$L$68,1)+1))^(1/5)*L58,(INDEX($B$69:$L$136,MATCH('A2 Intenzita dopravy'!$F10&amp;'A2 Intenzita dopravy'!$G10&amp;'A2.1 Intenzita dopravy'!$E$51,$E$69:$E$136,0),MATCH(K$53,$B$68:$L$68,1)+1)/INDEX($B$69:$L$136,MATCH('A2 Intenzita dopravy'!$F10&amp;'A2 Intenzita dopravy'!$G10&amp;'A2.1 Intenzita dopravy'!$E$51,$E$69:$E$136,0),MATCH(K$53,$B$68:$L$68,1)))^(1/5)*J58))),0)</f>
        <v>2685.9326857099863</v>
      </c>
      <c r="L58" s="30">
        <f>IFERROR(IF(L$53='A2 Intenzita dopravy'!$M$5,'A2 Intenzita dopravy'!$M10,IF(L$53&gt;=MAX($F$68:$L$68),K58/J58*K58,IF(L$53&lt;'A2 Intenzita dopravy'!$M$5,(INDEX($B$69:$L$136,MATCH('A2 Intenzita dopravy'!$F10&amp;'A2 Intenzita dopravy'!$G10&amp;'A2.1 Intenzita dopravy'!$E$51,$E$69:$E$136,0),MATCH(L$53,$B$68:$L$68,1))/INDEX($B$69:$L$136,MATCH('A2 Intenzita dopravy'!$F10&amp;'A2 Intenzita dopravy'!$G10&amp;'A2.1 Intenzita dopravy'!$E$51,$E$69:$E$136,0),MATCH(L$53,$B$68:$L$68,1)+1))^(1/5)*M58,(INDEX($B$69:$L$136,MATCH('A2 Intenzita dopravy'!$F10&amp;'A2 Intenzita dopravy'!$G10&amp;'A2.1 Intenzita dopravy'!$E$51,$E$69:$E$136,0),MATCH(L$53,$B$68:$L$68,1)+1)/INDEX($B$69:$L$136,MATCH('A2 Intenzita dopravy'!$F10&amp;'A2 Intenzita dopravy'!$G10&amp;'A2.1 Intenzita dopravy'!$E$51,$E$69:$E$136,0),MATCH(L$53,$B$68:$L$68,1)))^(1/5)*K58))),0)</f>
        <v>2716.3144511237188</v>
      </c>
      <c r="M58" s="30">
        <f>IFERROR(IF(M$53='A2 Intenzita dopravy'!$M$5,'A2 Intenzita dopravy'!$M10,IF(M$53&gt;=MAX($F$68:$L$68),L58/K58*L58,IF(M$53&lt;'A2 Intenzita dopravy'!$M$5,(INDEX($B$69:$L$136,MATCH('A2 Intenzita dopravy'!$F10&amp;'A2 Intenzita dopravy'!$G10&amp;'A2.1 Intenzita dopravy'!$E$51,$E$69:$E$136,0),MATCH(M$53,$B$68:$L$68,1))/INDEX($B$69:$L$136,MATCH('A2 Intenzita dopravy'!$F10&amp;'A2 Intenzita dopravy'!$G10&amp;'A2.1 Intenzita dopravy'!$E$51,$E$69:$E$136,0),MATCH(M$53,$B$68:$L$68,1)+1))^(1/5)*N58,(INDEX($B$69:$L$136,MATCH('A2 Intenzita dopravy'!$F10&amp;'A2 Intenzita dopravy'!$G10&amp;'A2.1 Intenzita dopravy'!$E$51,$E$69:$E$136,0),MATCH(M$53,$B$68:$L$68,1)+1)/INDEX($B$69:$L$136,MATCH('A2 Intenzita dopravy'!$F10&amp;'A2 Intenzita dopravy'!$G10&amp;'A2.1 Intenzita dopravy'!$E$51,$E$69:$E$136,0),MATCH(M$53,$B$68:$L$68,1)))^(1/5)*L58))),0)</f>
        <v>2747.0398780426576</v>
      </c>
      <c r="N58" s="30">
        <f>IFERROR(IF(N$53='A2 Intenzita dopravy'!$M$5,'A2 Intenzita dopravy'!$M10,IF(N$53&gt;=MAX($F$68:$L$68),M58/L58*M58,IF(N$53&lt;'A2 Intenzita dopravy'!$M$5,(INDEX($B$69:$L$136,MATCH('A2 Intenzita dopravy'!$F10&amp;'A2 Intenzita dopravy'!$G10&amp;'A2.1 Intenzita dopravy'!$E$51,$E$69:$E$136,0),MATCH(N$53,$B$68:$L$68,1))/INDEX($B$69:$L$136,MATCH('A2 Intenzita dopravy'!$F10&amp;'A2 Intenzita dopravy'!$G10&amp;'A2.1 Intenzita dopravy'!$E$51,$E$69:$E$136,0),MATCH(N$53,$B$68:$L$68,1)+1))^(1/5)*O58,(INDEX($B$69:$L$136,MATCH('A2 Intenzita dopravy'!$F10&amp;'A2 Intenzita dopravy'!$G10&amp;'A2.1 Intenzita dopravy'!$E$51,$E$69:$E$136,0),MATCH(N$53,$B$68:$L$68,1)+1)/INDEX($B$69:$L$136,MATCH('A2 Intenzita dopravy'!$F10&amp;'A2 Intenzita dopravy'!$G10&amp;'A2.1 Intenzita dopravy'!$E$51,$E$69:$E$136,0),MATCH(N$53,$B$68:$L$68,1)))^(1/5)*M58))),0)</f>
        <v>2778.1128537731715</v>
      </c>
      <c r="O58" s="30">
        <f>IFERROR(IF(O$53='A2 Intenzita dopravy'!$M$5,'A2 Intenzita dopravy'!$M10,IF(O$53&gt;=MAX($F$68:$L$68),N58/M58*N58,IF(O$53&lt;'A2 Intenzita dopravy'!$M$5,(INDEX($B$69:$L$136,MATCH('A2 Intenzita dopravy'!$F10&amp;'A2 Intenzita dopravy'!$G10&amp;'A2.1 Intenzita dopravy'!$E$51,$E$69:$E$136,0),MATCH(O$53,$B$68:$L$68,1))/INDEX($B$69:$L$136,MATCH('A2 Intenzita dopravy'!$F10&amp;'A2 Intenzita dopravy'!$G10&amp;'A2.1 Intenzita dopravy'!$E$51,$E$69:$E$136,0),MATCH(O$53,$B$68:$L$68,1)+1))^(1/5)*P58,(INDEX($B$69:$L$136,MATCH('A2 Intenzita dopravy'!$F10&amp;'A2 Intenzita dopravy'!$G10&amp;'A2.1 Intenzita dopravy'!$E$51,$E$69:$E$136,0),MATCH(O$53,$B$68:$L$68,1)+1)/INDEX($B$69:$L$136,MATCH('A2 Intenzita dopravy'!$F10&amp;'A2 Intenzita dopravy'!$G10&amp;'A2.1 Intenzita dopravy'!$E$51,$E$69:$E$136,0),MATCH(O$53,$B$68:$L$68,1)))^(1/5)*N58))),0)</f>
        <v>2809.5373095926589</v>
      </c>
      <c r="P58" s="30">
        <f>IFERROR(IF(P$53='A2 Intenzita dopravy'!$M$5,'A2 Intenzita dopravy'!$M10,IF(P$53&gt;=MAX($F$68:$L$68),O58/N58*O58,IF(P$53&lt;'A2 Intenzita dopravy'!$M$5,(INDEX($B$69:$L$136,MATCH('A2 Intenzita dopravy'!$F10&amp;'A2 Intenzita dopravy'!$G10&amp;'A2.1 Intenzita dopravy'!$E$51,$E$69:$E$136,0),MATCH(P$53,$B$68:$L$68,1))/INDEX($B$69:$L$136,MATCH('A2 Intenzita dopravy'!$F10&amp;'A2 Intenzita dopravy'!$G10&amp;'A2.1 Intenzita dopravy'!$E$51,$E$69:$E$136,0),MATCH(P$53,$B$68:$L$68,1)+1))^(1/5)*Q58,(INDEX($B$69:$L$136,MATCH('A2 Intenzita dopravy'!$F10&amp;'A2 Intenzita dopravy'!$G10&amp;'A2.1 Intenzita dopravy'!$E$51,$E$69:$E$136,0),MATCH(P$53,$B$68:$L$68,1)+1)/INDEX($B$69:$L$136,MATCH('A2 Intenzita dopravy'!$F10&amp;'A2 Intenzita dopravy'!$G10&amp;'A2.1 Intenzita dopravy'!$E$51,$E$69:$E$136,0),MATCH(P$53,$B$68:$L$68,1)))^(1/5)*O58))),0)</f>
        <v>2831.1516834116128</v>
      </c>
      <c r="Q58" s="30">
        <f>IFERROR(IF(Q$53='A2 Intenzita dopravy'!$M$5,'A2 Intenzita dopravy'!$M10,IF(Q$53&gt;=MAX($F$68:$L$68),P58/O58*P58,IF(Q$53&lt;'A2 Intenzita dopravy'!$M$5,(INDEX($B$69:$L$136,MATCH('A2 Intenzita dopravy'!$F10&amp;'A2 Intenzita dopravy'!$G10&amp;'A2.1 Intenzita dopravy'!$E$51,$E$69:$E$136,0),MATCH(Q$53,$B$68:$L$68,1))/INDEX($B$69:$L$136,MATCH('A2 Intenzita dopravy'!$F10&amp;'A2 Intenzita dopravy'!$G10&amp;'A2.1 Intenzita dopravy'!$E$51,$E$69:$E$136,0),MATCH(Q$53,$B$68:$L$68,1)+1))^(1/5)*R58,(INDEX($B$69:$L$136,MATCH('A2 Intenzita dopravy'!$F10&amp;'A2 Intenzita dopravy'!$G10&amp;'A2.1 Intenzita dopravy'!$E$51,$E$69:$E$136,0),MATCH(Q$53,$B$68:$L$68,1)+1)/INDEX($B$69:$L$136,MATCH('A2 Intenzita dopravy'!$F10&amp;'A2 Intenzita dopravy'!$G10&amp;'A2.1 Intenzita dopravy'!$E$51,$E$69:$E$136,0),MATCH(Q$53,$B$68:$L$68,1)))^(1/5)*P58))),0)</f>
        <v>2852.9323412496437</v>
      </c>
      <c r="R58" s="30">
        <f>IFERROR(IF(R$53='A2 Intenzita dopravy'!$M$5,'A2 Intenzita dopravy'!$M10,IF(R$53&gt;=MAX($F$68:$L$68),Q58/P58*Q58,IF(R$53&lt;'A2 Intenzita dopravy'!$M$5,(INDEX($B$69:$L$136,MATCH('A2 Intenzita dopravy'!$F10&amp;'A2 Intenzita dopravy'!$G10&amp;'A2.1 Intenzita dopravy'!$E$51,$E$69:$E$136,0),MATCH(R$53,$B$68:$L$68,1))/INDEX($B$69:$L$136,MATCH('A2 Intenzita dopravy'!$F10&amp;'A2 Intenzita dopravy'!$G10&amp;'A2.1 Intenzita dopravy'!$E$51,$E$69:$E$136,0),MATCH(R$53,$B$68:$L$68,1)+1))^(1/5)*S58,(INDEX($B$69:$L$136,MATCH('A2 Intenzita dopravy'!$F10&amp;'A2 Intenzita dopravy'!$G10&amp;'A2.1 Intenzita dopravy'!$E$51,$E$69:$E$136,0),MATCH(R$53,$B$68:$L$68,1)+1)/INDEX($B$69:$L$136,MATCH('A2 Intenzita dopravy'!$F10&amp;'A2 Intenzita dopravy'!$G10&amp;'A2.1 Intenzita dopravy'!$E$51,$E$69:$E$136,0),MATCH(R$53,$B$68:$L$68,1)))^(1/5)*Q58))),0)</f>
        <v>2874.8805623654166</v>
      </c>
      <c r="S58" s="30">
        <f>IFERROR(IF(S$53='A2 Intenzita dopravy'!$M$5,'A2 Intenzita dopravy'!$M10,IF(S$53&gt;=MAX($F$68:$L$68),R58/Q58*R58,IF(S$53&lt;'A2 Intenzita dopravy'!$M$5,(INDEX($B$69:$L$136,MATCH('A2 Intenzita dopravy'!$F10&amp;'A2 Intenzita dopravy'!$G10&amp;'A2.1 Intenzita dopravy'!$E$51,$E$69:$E$136,0),MATCH(S$53,$B$68:$L$68,1))/INDEX($B$69:$L$136,MATCH('A2 Intenzita dopravy'!$F10&amp;'A2 Intenzita dopravy'!$G10&amp;'A2.1 Intenzita dopravy'!$E$51,$E$69:$E$136,0),MATCH(S$53,$B$68:$L$68,1)+1))^(1/5)*T58,(INDEX($B$69:$L$136,MATCH('A2 Intenzita dopravy'!$F10&amp;'A2 Intenzita dopravy'!$G10&amp;'A2.1 Intenzita dopravy'!$E$51,$E$69:$E$136,0),MATCH(S$53,$B$68:$L$68,1)+1)/INDEX($B$69:$L$136,MATCH('A2 Intenzita dopravy'!$F10&amp;'A2 Intenzita dopravy'!$G10&amp;'A2.1 Intenzita dopravy'!$E$51,$E$69:$E$136,0),MATCH(S$53,$B$68:$L$68,1)))^(1/5)*R58))),0)</f>
        <v>2896.9976358592085</v>
      </c>
      <c r="T58" s="30">
        <f>IFERROR(IF(T$53='A2 Intenzita dopravy'!$M$5,'A2 Intenzita dopravy'!$M10,IF(T$53&gt;=MAX($F$68:$L$68),S58/R58*S58,IF(T$53&lt;'A2 Intenzita dopravy'!$M$5,(INDEX($B$69:$L$136,MATCH('A2 Intenzita dopravy'!$F10&amp;'A2 Intenzita dopravy'!$G10&amp;'A2.1 Intenzita dopravy'!$E$51,$E$69:$E$136,0),MATCH(T$53,$B$68:$L$68,1))/INDEX($B$69:$L$136,MATCH('A2 Intenzita dopravy'!$F10&amp;'A2 Intenzita dopravy'!$G10&amp;'A2.1 Intenzita dopravy'!$E$51,$E$69:$E$136,0),MATCH(T$53,$B$68:$L$68,1)+1))^(1/5)*U58,(INDEX($B$69:$L$136,MATCH('A2 Intenzita dopravy'!$F10&amp;'A2 Intenzita dopravy'!$G10&amp;'A2.1 Intenzita dopravy'!$E$51,$E$69:$E$136,0),MATCH(T$53,$B$68:$L$68,1)+1)/INDEX($B$69:$L$136,MATCH('A2 Intenzita dopravy'!$F10&amp;'A2 Intenzita dopravy'!$G10&amp;'A2.1 Intenzita dopravy'!$E$51,$E$69:$E$136,0),MATCH(T$53,$B$68:$L$68,1)))^(1/5)*S58))),0)</f>
        <v>2919.2848607486212</v>
      </c>
      <c r="U58" s="30">
        <f>IFERROR(IF(U$53='A2 Intenzita dopravy'!$M$5,'A2 Intenzita dopravy'!$M10,IF(U$53&gt;=MAX($F$68:$L$68),T58/S58*T58,IF(U$53&lt;'A2 Intenzita dopravy'!$M$5,(INDEX($B$69:$L$136,MATCH('A2 Intenzita dopravy'!$F10&amp;'A2 Intenzita dopravy'!$G10&amp;'A2.1 Intenzita dopravy'!$E$51,$E$69:$E$136,0),MATCH(U$53,$B$68:$L$68,1))/INDEX($B$69:$L$136,MATCH('A2 Intenzita dopravy'!$F10&amp;'A2 Intenzita dopravy'!$G10&amp;'A2.1 Intenzita dopravy'!$E$51,$E$69:$E$136,0),MATCH(U$53,$B$68:$L$68,1)+1))^(1/5)*V58,(INDEX($B$69:$L$136,MATCH('A2 Intenzita dopravy'!$F10&amp;'A2 Intenzita dopravy'!$G10&amp;'A2.1 Intenzita dopravy'!$E$51,$E$69:$E$136,0),MATCH(U$53,$B$68:$L$68,1)+1)/INDEX($B$69:$L$136,MATCH('A2 Intenzita dopravy'!$F10&amp;'A2 Intenzita dopravy'!$G10&amp;'A2.1 Intenzita dopravy'!$E$51,$E$69:$E$136,0),MATCH(U$53,$B$68:$L$68,1)))^(1/5)*T58))),0)</f>
        <v>2940.9115578055207</v>
      </c>
      <c r="V58" s="30">
        <f>IFERROR(IF(V$53='A2 Intenzita dopravy'!$M$5,'A2 Intenzita dopravy'!$M10,IF(V$53&gt;=MAX($F$68:$L$68),U58/T58*U58,IF(V$53&lt;'A2 Intenzita dopravy'!$M$5,(INDEX($B$69:$L$136,MATCH('A2 Intenzita dopravy'!$F10&amp;'A2 Intenzita dopravy'!$G10&amp;'A2.1 Intenzita dopravy'!$E$51,$E$69:$E$136,0),MATCH(V$53,$B$68:$L$68,1))/INDEX($B$69:$L$136,MATCH('A2 Intenzita dopravy'!$F10&amp;'A2 Intenzita dopravy'!$G10&amp;'A2.1 Intenzita dopravy'!$E$51,$E$69:$E$136,0),MATCH(V$53,$B$68:$L$68,1)+1))^(1/5)*W58,(INDEX($B$69:$L$136,MATCH('A2 Intenzita dopravy'!$F10&amp;'A2 Intenzita dopravy'!$G10&amp;'A2.1 Intenzita dopravy'!$E$51,$E$69:$E$136,0),MATCH(V$53,$B$68:$L$68,1)+1)/INDEX($B$69:$L$136,MATCH('A2 Intenzita dopravy'!$F10&amp;'A2 Intenzita dopravy'!$G10&amp;'A2.1 Intenzita dopravy'!$E$51,$E$69:$E$136,0),MATCH(V$53,$B$68:$L$68,1)))^(1/5)*U58))),0)</f>
        <v>2962.698470137017</v>
      </c>
      <c r="W58" s="30">
        <f>IFERROR(IF(W$53='A2 Intenzita dopravy'!$M$5,'A2 Intenzita dopravy'!$M10,IF(W$53&gt;=MAX($F$68:$L$68),V58/U58*V58,IF(W$53&lt;'A2 Intenzita dopravy'!$M$5,(INDEX($B$69:$L$136,MATCH('A2 Intenzita dopravy'!$F10&amp;'A2 Intenzita dopravy'!$G10&amp;'A2.1 Intenzita dopravy'!$E$51,$E$69:$E$136,0),MATCH(W$53,$B$68:$L$68,1))/INDEX($B$69:$L$136,MATCH('A2 Intenzita dopravy'!$F10&amp;'A2 Intenzita dopravy'!$G10&amp;'A2.1 Intenzita dopravy'!$E$51,$E$69:$E$136,0),MATCH(W$53,$B$68:$L$68,1)+1))^(1/5)*X58,(INDEX($B$69:$L$136,MATCH('A2 Intenzita dopravy'!$F10&amp;'A2 Intenzita dopravy'!$G10&amp;'A2.1 Intenzita dopravy'!$E$51,$E$69:$E$136,0),MATCH(W$53,$B$68:$L$68,1)+1)/INDEX($B$69:$L$136,MATCH('A2 Intenzita dopravy'!$F10&amp;'A2 Intenzita dopravy'!$G10&amp;'A2.1 Intenzita dopravy'!$E$51,$E$69:$E$136,0),MATCH(W$53,$B$68:$L$68,1)))^(1/5)*V58))),0)</f>
        <v>2984.6467846527034</v>
      </c>
      <c r="X58" s="30">
        <f>IFERROR(IF(X$53='A2 Intenzita dopravy'!$M$5,'A2 Intenzita dopravy'!$M10,IF(X$53&gt;=MAX($F$68:$L$68),W58/V58*W58,IF(X$53&lt;'A2 Intenzita dopravy'!$M$5,(INDEX($B$69:$L$136,MATCH('A2 Intenzita dopravy'!$F10&amp;'A2 Intenzita dopravy'!$G10&amp;'A2.1 Intenzita dopravy'!$E$51,$E$69:$E$136,0),MATCH(X$53,$B$68:$L$68,1))/INDEX($B$69:$L$136,MATCH('A2 Intenzita dopravy'!$F10&amp;'A2 Intenzita dopravy'!$G10&amp;'A2.1 Intenzita dopravy'!$E$51,$E$69:$E$136,0),MATCH(X$53,$B$68:$L$68,1)+1))^(1/5)*Y58,(INDEX($B$69:$L$136,MATCH('A2 Intenzita dopravy'!$F10&amp;'A2 Intenzita dopravy'!$G10&amp;'A2.1 Intenzita dopravy'!$E$51,$E$69:$E$136,0),MATCH(X$53,$B$68:$L$68,1)+1)/INDEX($B$69:$L$136,MATCH('A2 Intenzita dopravy'!$F10&amp;'A2 Intenzita dopravy'!$G10&amp;'A2.1 Intenzita dopravy'!$E$51,$E$69:$E$136,0),MATCH(X$53,$B$68:$L$68,1)))^(1/5)*W58))),0)</f>
        <v>3006.7576970550581</v>
      </c>
      <c r="Y58" s="30">
        <f>IFERROR(IF(Y$53='A2 Intenzita dopravy'!$M$5,'A2 Intenzita dopravy'!$M10,IF(Y$53&gt;=MAX($F$68:$L$68),X58/W58*X58,IF(Y$53&lt;'A2 Intenzita dopravy'!$M$5,(INDEX($B$69:$L$136,MATCH('A2 Intenzita dopravy'!$F10&amp;'A2 Intenzita dopravy'!$G10&amp;'A2.1 Intenzita dopravy'!$E$51,$E$69:$E$136,0),MATCH(Y$53,$B$68:$L$68,1))/INDEX($B$69:$L$136,MATCH('A2 Intenzita dopravy'!$F10&amp;'A2 Intenzita dopravy'!$G10&amp;'A2.1 Intenzita dopravy'!$E$51,$E$69:$E$136,0),MATCH(Y$53,$B$68:$L$68,1)+1))^(1/5)*Z58,(INDEX($B$69:$L$136,MATCH('A2 Intenzita dopravy'!$F10&amp;'A2 Intenzita dopravy'!$G10&amp;'A2.1 Intenzita dopravy'!$E$51,$E$69:$E$136,0),MATCH(Y$53,$B$68:$L$68,1)+1)/INDEX($B$69:$L$136,MATCH('A2 Intenzita dopravy'!$F10&amp;'A2 Intenzita dopravy'!$G10&amp;'A2.1 Intenzita dopravy'!$E$51,$E$69:$E$136,0),MATCH(Y$53,$B$68:$L$68,1)))^(1/5)*X58))),0)</f>
        <v>3029.0324119045831</v>
      </c>
      <c r="Z58" s="30">
        <f>IFERROR(IF(Z$53='A2 Intenzita dopravy'!$M$5,'A2 Intenzita dopravy'!$M10,IF(Z$53&gt;=MAX($F$68:$L$68),Y58/X58*Y58,IF(Z$53&lt;'A2 Intenzita dopravy'!$M$5,(INDEX($B$69:$L$136,MATCH('A2 Intenzita dopravy'!$F10&amp;'A2 Intenzita dopravy'!$G10&amp;'A2.1 Intenzita dopravy'!$E$51,$E$69:$E$136,0),MATCH(Z$53,$B$68:$L$68,1))/INDEX($B$69:$L$136,MATCH('A2 Intenzita dopravy'!$F10&amp;'A2 Intenzita dopravy'!$G10&amp;'A2.1 Intenzita dopravy'!$E$51,$E$69:$E$136,0),MATCH(Z$53,$B$68:$L$68,1)+1))^(1/5)*AA58,(INDEX($B$69:$L$136,MATCH('A2 Intenzita dopravy'!$F10&amp;'A2 Intenzita dopravy'!$G10&amp;'A2.1 Intenzita dopravy'!$E$51,$E$69:$E$136,0),MATCH(Z$53,$B$68:$L$68,1)+1)/INDEX($B$69:$L$136,MATCH('A2 Intenzita dopravy'!$F10&amp;'A2 Intenzita dopravy'!$G10&amp;'A2.1 Intenzita dopravy'!$E$51,$E$69:$E$136,0),MATCH(Z$53,$B$68:$L$68,1)))^(1/5)*Y58))),0)</f>
        <v>3051.4721426854262</v>
      </c>
      <c r="AA58" s="30">
        <f>IFERROR(IF(AA$53='A2 Intenzita dopravy'!$M$5,'A2 Intenzita dopravy'!$M10,IF(AA$53&gt;=MAX($F$68:$L$68),Z58/Y58*Z58,IF(AA$53&lt;'A2 Intenzita dopravy'!$M$5,(INDEX($B$69:$L$136,MATCH('A2 Intenzita dopravy'!$F10&amp;'A2 Intenzita dopravy'!$G10&amp;'A2.1 Intenzita dopravy'!$E$51,$E$69:$E$136,0),MATCH(AA$53,$B$68:$L$68,1))/INDEX($B$69:$L$136,MATCH('A2 Intenzita dopravy'!$F10&amp;'A2 Intenzita dopravy'!$G10&amp;'A2.1 Intenzita dopravy'!$E$51,$E$69:$E$136,0),MATCH(AA$53,$B$68:$L$68,1)+1))^(1/5)*AB58,(INDEX($B$69:$L$136,MATCH('A2 Intenzita dopravy'!$F10&amp;'A2 Intenzita dopravy'!$G10&amp;'A2.1 Intenzita dopravy'!$E$51,$E$69:$E$136,0),MATCH(AA$53,$B$68:$L$68,1)+1)/INDEX($B$69:$L$136,MATCH('A2 Intenzita dopravy'!$F10&amp;'A2 Intenzita dopravy'!$G10&amp;'A2.1 Intenzita dopravy'!$E$51,$E$69:$E$136,0),MATCH(AA$53,$B$68:$L$68,1)))^(1/5)*Z58))),0)</f>
        <v>3074.0781118714899</v>
      </c>
      <c r="AB58" s="30">
        <f>IFERROR(IF(AB$53='A2 Intenzita dopravy'!$M$5,'A2 Intenzita dopravy'!$M10,IF(AB$53&gt;=MAX($F$68:$L$68),AA58/Z58*AA58,IF(AB$53&lt;'A2 Intenzita dopravy'!$M$5,(INDEX($B$69:$L$136,MATCH('A2 Intenzita dopravy'!$F10&amp;'A2 Intenzita dopravy'!$G10&amp;'A2.1 Intenzita dopravy'!$E$51,$E$69:$E$136,0),MATCH(AB$53,$B$68:$L$68,1))/INDEX($B$69:$L$136,MATCH('A2 Intenzita dopravy'!$F10&amp;'A2 Intenzita dopravy'!$G10&amp;'A2.1 Intenzita dopravy'!$E$51,$E$69:$E$136,0),MATCH(AB$53,$B$68:$L$68,1)+1))^(1/5)*AC58,(INDEX($B$69:$L$136,MATCH('A2 Intenzita dopravy'!$F10&amp;'A2 Intenzita dopravy'!$G10&amp;'A2.1 Intenzita dopravy'!$E$51,$E$69:$E$136,0),MATCH(AB$53,$B$68:$L$68,1)+1)/INDEX($B$69:$L$136,MATCH('A2 Intenzita dopravy'!$F10&amp;'A2 Intenzita dopravy'!$G10&amp;'A2.1 Intenzita dopravy'!$E$51,$E$69:$E$136,0),MATCH(AB$53,$B$68:$L$68,1)))^(1/5)*AA58))),0)</f>
        <v>3096.8515509930294</v>
      </c>
      <c r="AC58" s="30">
        <f>IFERROR(IF(AC$53='A2 Intenzita dopravy'!$M$5,'A2 Intenzita dopravy'!$M10,IF(AC$53&gt;=MAX($F$68:$L$68),AB58/AA58*AB58,IF(AC$53&lt;'A2 Intenzita dopravy'!$M$5,(INDEX($B$69:$L$136,MATCH('A2 Intenzita dopravy'!$F10&amp;'A2 Intenzita dopravy'!$G10&amp;'A2.1 Intenzita dopravy'!$E$51,$E$69:$E$136,0),MATCH(AC$53,$B$68:$L$68,1))/INDEX($B$69:$L$136,MATCH('A2 Intenzita dopravy'!$F10&amp;'A2 Intenzita dopravy'!$G10&amp;'A2.1 Intenzita dopravy'!$E$51,$E$69:$E$136,0),MATCH(AC$53,$B$68:$L$68,1)+1))^(1/5)*AD58,(INDEX($B$69:$L$136,MATCH('A2 Intenzita dopravy'!$F10&amp;'A2 Intenzita dopravy'!$G10&amp;'A2.1 Intenzita dopravy'!$E$51,$E$69:$E$136,0),MATCH(AC$53,$B$68:$L$68,1)+1)/INDEX($B$69:$L$136,MATCH('A2 Intenzita dopravy'!$F10&amp;'A2 Intenzita dopravy'!$G10&amp;'A2.1 Intenzita dopravy'!$E$51,$E$69:$E$136,0),MATCH(AC$53,$B$68:$L$68,1)))^(1/5)*AB58))),0)</f>
        <v>3119.7937007037435</v>
      </c>
      <c r="AD58" s="30">
        <f>IFERROR(IF(AD$53='A2 Intenzita dopravy'!$M$5,'A2 Intenzita dopravy'!$M10,IF(AD$53&gt;=MAX($F$68:$L$68),AC58/AB58*AC58,IF(AD$53&lt;'A2 Intenzita dopravy'!$M$5,(INDEX($B$69:$L$136,MATCH('A2 Intenzita dopravy'!$F10&amp;'A2 Intenzita dopravy'!$G10&amp;'A2.1 Intenzita dopravy'!$E$51,$E$69:$E$136,0),MATCH(AD$53,$B$68:$L$68,1))/INDEX($B$69:$L$136,MATCH('A2 Intenzita dopravy'!$F10&amp;'A2 Intenzita dopravy'!$G10&amp;'A2.1 Intenzita dopravy'!$E$51,$E$69:$E$136,0),MATCH(AD$53,$B$68:$L$68,1)+1))^(1/5)*AE58,(INDEX($B$69:$L$136,MATCH('A2 Intenzita dopravy'!$F10&amp;'A2 Intenzita dopravy'!$G10&amp;'A2.1 Intenzita dopravy'!$E$51,$E$69:$E$136,0),MATCH(AD$53,$B$68:$L$68,1)+1)/INDEX($B$69:$L$136,MATCH('A2 Intenzita dopravy'!$F10&amp;'A2 Intenzita dopravy'!$G10&amp;'A2.1 Intenzita dopravy'!$E$51,$E$69:$E$136,0),MATCH(AD$53,$B$68:$L$68,1)))^(1/5)*AC58))),0)</f>
        <v>3142.9058108483632</v>
      </c>
      <c r="AE58" s="30">
        <f>IFERROR(IF(AE$53='A2 Intenzita dopravy'!$M$5,'A2 Intenzita dopravy'!$M10,IF(AE$53&gt;=MAX($F$68:$L$68),AD58/AC58*AD58,IF(AE$53&lt;'A2 Intenzita dopravy'!$M$5,(INDEX($B$69:$L$136,MATCH('A2 Intenzita dopravy'!$F10&amp;'A2 Intenzita dopravy'!$G10&amp;'A2.1 Intenzita dopravy'!$E$51,$E$69:$E$136,0),MATCH(AE$53,$B$68:$L$68,1))/INDEX($B$69:$L$136,MATCH('A2 Intenzita dopravy'!$F10&amp;'A2 Intenzita dopravy'!$G10&amp;'A2.1 Intenzita dopravy'!$E$51,$E$69:$E$136,0),MATCH(AE$53,$B$68:$L$68,1)+1))^(1/5)*AF58,(INDEX($B$69:$L$136,MATCH('A2 Intenzita dopravy'!$F10&amp;'A2 Intenzita dopravy'!$G10&amp;'A2.1 Intenzita dopravy'!$E$51,$E$69:$E$136,0),MATCH(AE$53,$B$68:$L$68,1)+1)/INDEX($B$69:$L$136,MATCH('A2 Intenzita dopravy'!$F10&amp;'A2 Intenzita dopravy'!$G10&amp;'A2.1 Intenzita dopravy'!$E$51,$E$69:$E$136,0),MATCH(AE$53,$B$68:$L$68,1)))^(1/5)*AD58))),0)</f>
        <v>3166.189140530742</v>
      </c>
      <c r="AF58" s="30">
        <f>IFERROR(IF(AF$53='A2 Intenzita dopravy'!$M$5,'A2 Intenzita dopravy'!$M10,IF(AF$53&gt;=MAX($F$68:$L$68),AE58/AD58*AE58,IF(AF$53&lt;'A2 Intenzita dopravy'!$M$5,(INDEX($B$69:$L$136,MATCH('A2 Intenzita dopravy'!$F10&amp;'A2 Intenzita dopravy'!$G10&amp;'A2.1 Intenzita dopravy'!$E$51,$E$69:$E$136,0),MATCH(AF$53,$B$68:$L$68,1))/INDEX($B$69:$L$136,MATCH('A2 Intenzita dopravy'!$F10&amp;'A2 Intenzita dopravy'!$G10&amp;'A2.1 Intenzita dopravy'!$E$51,$E$69:$E$136,0),MATCH(AF$53,$B$68:$L$68,1)+1))^(1/5)*AG58,(INDEX($B$69:$L$136,MATCH('A2 Intenzita dopravy'!$F10&amp;'A2 Intenzita dopravy'!$G10&amp;'A2.1 Intenzita dopravy'!$E$51,$E$69:$E$136,0),MATCH(AF$53,$B$68:$L$68,1)+1)/INDEX($B$69:$L$136,MATCH('A2 Intenzita dopravy'!$F10&amp;'A2 Intenzita dopravy'!$G10&amp;'A2.1 Intenzita dopravy'!$E$51,$E$69:$E$136,0),MATCH(AF$53,$B$68:$L$68,1)))^(1/5)*AE58))),0)</f>
        <v>3189.6449581824472</v>
      </c>
      <c r="AG58" s="30">
        <f>IFERROR(IF(AG$53='A2 Intenzita dopravy'!$M$5,'A2 Intenzita dopravy'!$M10,IF(AG$53&gt;=MAX($F$68:$L$68),AF58/AE58*AF58,IF(AG$53&lt;'A2 Intenzita dopravy'!$M$5,(INDEX($B$69:$L$136,MATCH('A2 Intenzita dopravy'!$F10&amp;'A2 Intenzita dopravy'!$G10&amp;'A2.1 Intenzita dopravy'!$E$51,$E$69:$E$136,0),MATCH(AG$53,$B$68:$L$68,1))/INDEX($B$69:$L$136,MATCH('A2 Intenzita dopravy'!$F10&amp;'A2 Intenzita dopravy'!$G10&amp;'A2.1 Intenzita dopravy'!$E$51,$E$69:$E$136,0),MATCH(AG$53,$B$68:$L$68,1)+1))^(1/5)*AH58,(INDEX($B$69:$L$136,MATCH('A2 Intenzita dopravy'!$F10&amp;'A2 Intenzita dopravy'!$G10&amp;'A2.1 Intenzita dopravy'!$E$51,$E$69:$E$136,0),MATCH(AG$53,$B$68:$L$68,1)+1)/INDEX($B$69:$L$136,MATCH('A2 Intenzita dopravy'!$F10&amp;'A2 Intenzita dopravy'!$G10&amp;'A2.1 Intenzita dopravy'!$E$51,$E$69:$E$136,0),MATCH(AG$53,$B$68:$L$68,1)))^(1/5)*AF58))),0)</f>
        <v>3213.2745416318639</v>
      </c>
      <c r="AH58" s="30">
        <f>IFERROR(IF(AH$53='A2 Intenzita dopravy'!$M$5,'A2 Intenzita dopravy'!$M10,IF(AH$53&gt;=MAX($F$68:$L$68),AG58/AF58*AG58,IF(AH$53&lt;'A2 Intenzita dopravy'!$M$5,(INDEX($B$69:$L$136,MATCH('A2 Intenzita dopravy'!$F10&amp;'A2 Intenzita dopravy'!$G10&amp;'A2.1 Intenzita dopravy'!$E$51,$E$69:$E$136,0),MATCH(AH$53,$B$68:$L$68,1))/INDEX($B$69:$L$136,MATCH('A2 Intenzita dopravy'!$F10&amp;'A2 Intenzita dopravy'!$G10&amp;'A2.1 Intenzita dopravy'!$E$51,$E$69:$E$136,0),MATCH(AH$53,$B$68:$L$68,1)+1))^(1/5)*AI58,(INDEX($B$69:$L$136,MATCH('A2 Intenzita dopravy'!$F10&amp;'A2 Intenzita dopravy'!$G10&amp;'A2.1 Intenzita dopravy'!$E$51,$E$69:$E$136,0),MATCH(AH$53,$B$68:$L$68,1)+1)/INDEX($B$69:$L$136,MATCH('A2 Intenzita dopravy'!$F10&amp;'A2 Intenzita dopravy'!$G10&amp;'A2.1 Intenzita dopravy'!$E$51,$E$69:$E$136,0),MATCH(AH$53,$B$68:$L$68,1)))^(1/5)*AG58))),0)</f>
        <v>3237.0791781738076</v>
      </c>
      <c r="AI58" s="30">
        <f>IFERROR(IF(AI$53='A2 Intenzita dopravy'!$M$5,'A2 Intenzita dopravy'!$M10,IF(AI$53&gt;=MAX($F$68:$L$68),AH58/AG58*AH58,IF(AI$53&lt;'A2 Intenzita dopravy'!$M$5,(INDEX($B$69:$L$136,MATCH('A2 Intenzita dopravy'!$F10&amp;'A2 Intenzita dopravy'!$G10&amp;'A2.1 Intenzita dopravy'!$E$51,$E$69:$E$136,0),MATCH(AI$53,$B$68:$L$68,1))/INDEX($B$69:$L$136,MATCH('A2 Intenzita dopravy'!$F10&amp;'A2 Intenzita dopravy'!$G10&amp;'A2.1 Intenzita dopravy'!$E$51,$E$69:$E$136,0),MATCH(AI$53,$B$68:$L$68,1)+1))^(1/5)*AJ58,(INDEX($B$69:$L$136,MATCH('A2 Intenzita dopravy'!$F10&amp;'A2 Intenzita dopravy'!$G10&amp;'A2.1 Intenzita dopravy'!$E$51,$E$69:$E$136,0),MATCH(AI$53,$B$68:$L$68,1)+1)/INDEX($B$69:$L$136,MATCH('A2 Intenzita dopravy'!$F10&amp;'A2 Intenzita dopravy'!$G10&amp;'A2.1 Intenzita dopravy'!$E$51,$E$69:$E$136,0),MATCH(AI$53,$B$68:$L$68,1)))^(1/5)*AH58))),0)</f>
        <v>3261.0601646396535</v>
      </c>
      <c r="AJ58" s="30">
        <f>IFERROR(IF(AJ$53='A2 Intenzita dopravy'!$M$5,'A2 Intenzita dopravy'!$M10,IF(AJ$53&gt;=MAX($F$68:$L$68),AI58/AH58*AI58,IF(AJ$53&lt;'A2 Intenzita dopravy'!$M$5,(INDEX($B$69:$L$136,MATCH('A2 Intenzita dopravy'!$F10&amp;'A2 Intenzita dopravy'!$G10&amp;'A2.1 Intenzita dopravy'!$E$51,$E$69:$E$136,0),MATCH(AJ$53,$B$68:$L$68,1))/INDEX($B$69:$L$136,MATCH('A2 Intenzita dopravy'!$F10&amp;'A2 Intenzita dopravy'!$G10&amp;'A2.1 Intenzita dopravy'!$E$51,$E$69:$E$136,0),MATCH(AJ$53,$B$68:$L$68,1)+1))^(1/5)*AK58,(INDEX($B$69:$L$136,MATCH('A2 Intenzita dopravy'!$F10&amp;'A2 Intenzita dopravy'!$G10&amp;'A2.1 Intenzita dopravy'!$E$51,$E$69:$E$136,0),MATCH(AJ$53,$B$68:$L$68,1)+1)/INDEX($B$69:$L$136,MATCH('A2 Intenzita dopravy'!$F10&amp;'A2 Intenzita dopravy'!$G10&amp;'A2.1 Intenzita dopravy'!$E$51,$E$69:$E$136,0),MATCH(AJ$53,$B$68:$L$68,1)))^(1/5)*AI58))),0)</f>
        <v>3285.2188074679862</v>
      </c>
      <c r="AK58" s="30">
        <f>IFERROR(IF(AK$53='A2 Intenzita dopravy'!$M$5,'A2 Intenzita dopravy'!$M10,IF(AK$53&gt;=MAX($F$68:$L$68),AJ58/AI58*AJ58,IF(AK$53&lt;'A2 Intenzita dopravy'!$M$5,(INDEX($B$69:$L$136,MATCH('A2 Intenzita dopravy'!$F10&amp;'A2 Intenzita dopravy'!$G10&amp;'A2.1 Intenzita dopravy'!$E$51,$E$69:$E$136,0),MATCH(AK$53,$B$68:$L$68,1))/INDEX($B$69:$L$136,MATCH('A2 Intenzita dopravy'!$F10&amp;'A2 Intenzita dopravy'!$G10&amp;'A2.1 Intenzita dopravy'!$E$51,$E$69:$E$136,0),MATCH(AK$53,$B$68:$L$68,1)+1))^(1/5)*AL58,(INDEX($B$69:$L$136,MATCH('A2 Intenzita dopravy'!$F10&amp;'A2 Intenzita dopravy'!$G10&amp;'A2.1 Intenzita dopravy'!$E$51,$E$69:$E$136,0),MATCH(AK$53,$B$68:$L$68,1)+1)/INDEX($B$69:$L$136,MATCH('A2 Intenzita dopravy'!$F10&amp;'A2 Intenzita dopravy'!$G10&amp;'A2.1 Intenzita dopravy'!$E$51,$E$69:$E$136,0),MATCH(AK$53,$B$68:$L$68,1)))^(1/5)*AJ58))),0)</f>
        <v>3309.5564227757704</v>
      </c>
      <c r="AL58" s="30">
        <f>IFERROR(IF(AL$53='A2 Intenzita dopravy'!$M$5,'A2 Intenzita dopravy'!$M10,IF(AL$53&gt;=MAX($F$68:$L$68),AK58/AJ58*AK58,IF(AL$53&lt;'A2 Intenzita dopravy'!$M$5,(INDEX($B$69:$L$136,MATCH('A2 Intenzita dopravy'!$F10&amp;'A2 Intenzita dopravy'!$G10&amp;'A2.1 Intenzita dopravy'!$E$51,$E$69:$E$136,0),MATCH(AL$53,$B$68:$L$68,1))/INDEX($B$69:$L$136,MATCH('A2 Intenzita dopravy'!$F10&amp;'A2 Intenzita dopravy'!$G10&amp;'A2.1 Intenzita dopravy'!$E$51,$E$69:$E$136,0),MATCH(AL$53,$B$68:$L$68,1)+1))^(1/5)*AM58,(INDEX($B$69:$L$136,MATCH('A2 Intenzita dopravy'!$F10&amp;'A2 Intenzita dopravy'!$G10&amp;'A2.1 Intenzita dopravy'!$E$51,$E$69:$E$136,0),MATCH(AL$53,$B$68:$L$68,1)+1)/INDEX($B$69:$L$136,MATCH('A2 Intenzita dopravy'!$F10&amp;'A2 Intenzita dopravy'!$G10&amp;'A2.1 Intenzita dopravy'!$E$51,$E$69:$E$136,0),MATCH(AL$53,$B$68:$L$68,1)))^(1/5)*AK58))),0)</f>
        <v>3334.0743364300524</v>
      </c>
      <c r="AM58" s="30">
        <f>IFERROR(IF(AM$53='A2 Intenzita dopravy'!$M$5,'A2 Intenzita dopravy'!$M10,IF(AM$53&gt;=MAX($F$68:$L$68),AL58/AK58*AL58,IF(AM$53&lt;'A2 Intenzita dopravy'!$M$5,(INDEX($B$69:$L$136,MATCH('A2 Intenzita dopravy'!$F10&amp;'A2 Intenzita dopravy'!$G10&amp;'A2.1 Intenzita dopravy'!$E$51,$E$69:$E$136,0),MATCH(AM$53,$B$68:$L$68,1))/INDEX($B$69:$L$136,MATCH('A2 Intenzita dopravy'!$F10&amp;'A2 Intenzita dopravy'!$G10&amp;'A2.1 Intenzita dopravy'!$E$51,$E$69:$E$136,0),MATCH(AM$53,$B$68:$L$68,1)+1))^(1/5)*AN58,(INDEX($B$69:$L$136,MATCH('A2 Intenzita dopravy'!$F10&amp;'A2 Intenzita dopravy'!$G10&amp;'A2.1 Intenzita dopravy'!$E$51,$E$69:$E$136,0),MATCH(AM$53,$B$68:$L$68,1)+1)/INDEX($B$69:$L$136,MATCH('A2 Intenzita dopravy'!$F10&amp;'A2 Intenzita dopravy'!$G10&amp;'A2.1 Intenzita dopravy'!$E$51,$E$69:$E$136,0),MATCH(AM$53,$B$68:$L$68,1)))^(1/5)*AL58))),0)</f>
        <v>3358.7738841201895</v>
      </c>
      <c r="AN58" s="30">
        <f>IFERROR(IF(AN$53='A2 Intenzita dopravy'!$M$5,'A2 Intenzita dopravy'!$M10,IF(AN$53&gt;=MAX($F$68:$L$68),AM58/AL58*AM58,IF(AN$53&lt;'A2 Intenzita dopravy'!$M$5,(INDEX($B$69:$L$136,MATCH('A2 Intenzita dopravy'!$F10&amp;'A2 Intenzita dopravy'!$G10&amp;'A2.1 Intenzita dopravy'!$E$51,$E$69:$E$136,0),MATCH(AN$53,$B$68:$L$68,1))/INDEX($B$69:$L$136,MATCH('A2 Intenzita dopravy'!$F10&amp;'A2 Intenzita dopravy'!$G10&amp;'A2.1 Intenzita dopravy'!$E$51,$E$69:$E$136,0),MATCH(AN$53,$B$68:$L$68,1)+1))^(1/5)*AO58,(INDEX($B$69:$L$136,MATCH('A2 Intenzita dopravy'!$F10&amp;'A2 Intenzita dopravy'!$G10&amp;'A2.1 Intenzita dopravy'!$E$51,$E$69:$E$136,0),MATCH(AN$53,$B$68:$L$68,1)+1)/INDEX($B$69:$L$136,MATCH('A2 Intenzita dopravy'!$F10&amp;'A2 Intenzita dopravy'!$G10&amp;'A2.1 Intenzita dopravy'!$E$51,$E$69:$E$136,0),MATCH(AN$53,$B$68:$L$68,1)))^(1/5)*AM58))),0)</f>
        <v>3383.6564114306161</v>
      </c>
      <c r="AO58" s="30">
        <f>IFERROR(IF(AO$53='A2 Intenzita dopravy'!$M$5,'A2 Intenzita dopravy'!$M10,IF(AO$53&gt;=MAX($F$68:$L$68),AN58/AM58*AN58,IF(AO$53&lt;'A2 Intenzita dopravy'!$M$5,(INDEX($B$69:$L$136,MATCH('A2 Intenzita dopravy'!$F10&amp;'A2 Intenzita dopravy'!$G10&amp;'A2.1 Intenzita dopravy'!$E$51,$E$69:$E$136,0),MATCH(AO$53,$B$68:$L$68,1))/INDEX($B$69:$L$136,MATCH('A2 Intenzita dopravy'!$F10&amp;'A2 Intenzita dopravy'!$G10&amp;'A2.1 Intenzita dopravy'!$E$51,$E$69:$E$136,0),MATCH(AO$53,$B$68:$L$68,1)+1))^(1/5)*AP58,(INDEX($B$69:$L$136,MATCH('A2 Intenzita dopravy'!$F10&amp;'A2 Intenzita dopravy'!$G10&amp;'A2.1 Intenzita dopravy'!$E$51,$E$69:$E$136,0),MATCH(AO$53,$B$68:$L$68,1)+1)/INDEX($B$69:$L$136,MATCH('A2 Intenzita dopravy'!$F10&amp;'A2 Intenzita dopravy'!$G10&amp;'A2.1 Intenzita dopravy'!$E$51,$E$69:$E$136,0),MATCH(AO$53,$B$68:$L$68,1)))^(1/5)*AN58))),0)</f>
        <v>3408.7232739141491</v>
      </c>
      <c r="AP58" s="30">
        <f>IFERROR(IF(AP$53='A2 Intenzita dopravy'!$M$5,'A2 Intenzita dopravy'!$M10,IF(AP$53&gt;=MAX($F$68:$L$68),AO58/AN58*AO58,IF(AP$53&lt;'A2 Intenzita dopravy'!$M$5,(INDEX($B$69:$L$136,MATCH('A2 Intenzita dopravy'!$F10&amp;'A2 Intenzita dopravy'!$G10&amp;'A2.1 Intenzita dopravy'!$E$51,$E$69:$E$136,0),MATCH(AP$53,$B$68:$L$68,1))/INDEX($B$69:$L$136,MATCH('A2 Intenzita dopravy'!$F10&amp;'A2 Intenzita dopravy'!$G10&amp;'A2.1 Intenzita dopravy'!$E$51,$E$69:$E$136,0),MATCH(AP$53,$B$68:$L$68,1)+1))^(1/5)*AQ58,(INDEX($B$69:$L$136,MATCH('A2 Intenzita dopravy'!$F10&amp;'A2 Intenzita dopravy'!$G10&amp;'A2.1 Intenzita dopravy'!$E$51,$E$69:$E$136,0),MATCH(AP$53,$B$68:$L$68,1)+1)/INDEX($B$69:$L$136,MATCH('A2 Intenzita dopravy'!$F10&amp;'A2 Intenzita dopravy'!$G10&amp;'A2.1 Intenzita dopravy'!$E$51,$E$69:$E$136,0),MATCH(AP$53,$B$68:$L$68,1)))^(1/5)*AO58))),0)</f>
        <v>3433.9758371658349</v>
      </c>
      <c r="AQ58" s="30">
        <f>IFERROR(IF(AQ$53='A2 Intenzita dopravy'!$M$5,'A2 Intenzita dopravy'!$M10,IF(AQ$53&gt;=MAX($F$68:$L$68),AP58/AO58*AP58,IF(AQ$53&lt;'A2 Intenzita dopravy'!$M$5,(INDEX($B$69:$L$136,MATCH('A2 Intenzita dopravy'!$F10&amp;'A2 Intenzita dopravy'!$G10&amp;'A2.1 Intenzita dopravy'!$E$51,$E$69:$E$136,0),MATCH(AQ$53,$B$68:$L$68,1))/INDEX($B$69:$L$136,MATCH('A2 Intenzita dopravy'!$F10&amp;'A2 Intenzita dopravy'!$G10&amp;'A2.1 Intenzita dopravy'!$E$51,$E$69:$E$136,0),MATCH(AQ$53,$B$68:$L$68,1)+1))^(1/5)*AR58,(INDEX($B$69:$L$136,MATCH('A2 Intenzita dopravy'!$F10&amp;'A2 Intenzita dopravy'!$G10&amp;'A2.1 Intenzita dopravy'!$E$51,$E$69:$E$136,0),MATCH(AQ$53,$B$68:$L$68,1)+1)/INDEX($B$69:$L$136,MATCH('A2 Intenzita dopravy'!$F10&amp;'A2 Intenzita dopravy'!$G10&amp;'A2.1 Intenzita dopravy'!$E$51,$E$69:$E$136,0),MATCH(AQ$53,$B$68:$L$68,1)))^(1/5)*AP58))),0)</f>
        <v>3459.4154768973458</v>
      </c>
      <c r="AR58" s="30">
        <f>IFERROR(IF(AR$53='A2 Intenzita dopravy'!$M$5,'A2 Intenzita dopravy'!$M10,IF(AR$53&gt;=MAX($F$68:$L$68),AQ58/AP58*AQ58,IF(AR$53&lt;'A2 Intenzita dopravy'!$M$5,(INDEX($B$69:$L$136,MATCH('A2 Intenzita dopravy'!$F10&amp;'A2 Intenzita dopravy'!$G10&amp;'A2.1 Intenzita dopravy'!$E$51,$E$69:$E$136,0),MATCH(AR$53,$B$68:$L$68,1))/INDEX($B$69:$L$136,MATCH('A2 Intenzita dopravy'!$F10&amp;'A2 Intenzita dopravy'!$G10&amp;'A2.1 Intenzita dopravy'!$E$51,$E$69:$E$136,0),MATCH(AR$53,$B$68:$L$68,1)+1))^(1/5)*AS58,(INDEX($B$69:$L$136,MATCH('A2 Intenzita dopravy'!$F10&amp;'A2 Intenzita dopravy'!$G10&amp;'A2.1 Intenzita dopravy'!$E$51,$E$69:$E$136,0),MATCH(AR$53,$B$68:$L$68,1)+1)/INDEX($B$69:$L$136,MATCH('A2 Intenzita dopravy'!$F10&amp;'A2 Intenzita dopravy'!$G10&amp;'A2.1 Intenzita dopravy'!$E$51,$E$69:$E$136,0),MATCH(AR$53,$B$68:$L$68,1)))^(1/5)*AQ58))),0)</f>
        <v>3485.0435790119241</v>
      </c>
      <c r="AS58" s="30">
        <f>IFERROR(IF(AS$53='A2 Intenzita dopravy'!$M$5,'A2 Intenzita dopravy'!$M10,IF(AS$53&gt;=MAX($F$68:$L$68),AR58/AQ58*AR58,IF(AS$53&lt;'A2 Intenzita dopravy'!$M$5,(INDEX($B$69:$L$136,MATCH('A2 Intenzita dopravy'!$F10&amp;'A2 Intenzita dopravy'!$G10&amp;'A2.1 Intenzita dopravy'!$E$51,$E$69:$E$136,0),MATCH(AS$53,$B$68:$L$68,1))/INDEX($B$69:$L$136,MATCH('A2 Intenzita dopravy'!$F10&amp;'A2 Intenzita dopravy'!$G10&amp;'A2.1 Intenzita dopravy'!$E$51,$E$69:$E$136,0),MATCH(AS$53,$B$68:$L$68,1)+1))^(1/5)*AT58,(INDEX($B$69:$L$136,MATCH('A2 Intenzita dopravy'!$F10&amp;'A2 Intenzita dopravy'!$G10&amp;'A2.1 Intenzita dopravy'!$E$51,$E$69:$E$136,0),MATCH(AS$53,$B$68:$L$68,1)+1)/INDEX($B$69:$L$136,MATCH('A2 Intenzita dopravy'!$F10&amp;'A2 Intenzita dopravy'!$G10&amp;'A2.1 Intenzita dopravy'!$E$51,$E$69:$E$136,0),MATCH(AS$53,$B$68:$L$68,1)))^(1/5)*AR58))),0)</f>
        <v>3510.8615396798855</v>
      </c>
      <c r="AT58" s="30">
        <f>IFERROR(IF(AT$53='A2 Intenzita dopravy'!$M$5,'A2 Intenzita dopravy'!$M10,IF(AT$53&gt;=MAX($F$68:$L$68),AS58/AR58*AS58,IF(AT$53&lt;'A2 Intenzita dopravy'!$M$5,(INDEX($B$69:$L$136,MATCH('A2 Intenzita dopravy'!$F10&amp;'A2 Intenzita dopravy'!$G10&amp;'A2.1 Intenzita dopravy'!$E$51,$E$69:$E$136,0),MATCH(AT$53,$B$68:$L$68,1))/INDEX($B$69:$L$136,MATCH('A2 Intenzita dopravy'!$F10&amp;'A2 Intenzita dopravy'!$G10&amp;'A2.1 Intenzita dopravy'!$E$51,$E$69:$E$136,0),MATCH(AT$53,$B$68:$L$68,1)+1))^(1/5)*AU58,(INDEX($B$69:$L$136,MATCH('A2 Intenzita dopravy'!$F10&amp;'A2 Intenzita dopravy'!$G10&amp;'A2.1 Intenzita dopravy'!$E$51,$E$69:$E$136,0),MATCH(AT$53,$B$68:$L$68,1)+1)/INDEX($B$69:$L$136,MATCH('A2 Intenzita dopravy'!$F10&amp;'A2 Intenzita dopravy'!$G10&amp;'A2.1 Intenzita dopravy'!$E$51,$E$69:$E$136,0),MATCH(AT$53,$B$68:$L$68,1)))^(1/5)*AS58))),0)</f>
        <v>3536.8707654146792</v>
      </c>
      <c r="AU58" s="30">
        <f>IFERROR(IF(AU$53='A2 Intenzita dopravy'!$M$5,'A2 Intenzita dopravy'!$M10,IF(AU$53&gt;=MAX($F$68:$L$68),AT58/AS58*AT58,IF(AU$53&lt;'A2 Intenzita dopravy'!$M$5,(INDEX($B$69:$L$136,MATCH('A2 Intenzita dopravy'!$F10&amp;'A2 Intenzita dopravy'!$G10&amp;'A2.1 Intenzita dopravy'!$E$51,$E$69:$E$136,0),MATCH(AU$53,$B$68:$L$68,1))/INDEX($B$69:$L$136,MATCH('A2 Intenzita dopravy'!$F10&amp;'A2 Intenzita dopravy'!$G10&amp;'A2.1 Intenzita dopravy'!$E$51,$E$69:$E$136,0),MATCH(AU$53,$B$68:$L$68,1)+1))^(1/5)*AV58,(INDEX($B$69:$L$136,MATCH('A2 Intenzita dopravy'!$F10&amp;'A2 Intenzita dopravy'!$G10&amp;'A2.1 Intenzita dopravy'!$E$51,$E$69:$E$136,0),MATCH(AU$53,$B$68:$L$68,1)+1)/INDEX($B$69:$L$136,MATCH('A2 Intenzita dopravy'!$F10&amp;'A2 Intenzita dopravy'!$G10&amp;'A2.1 Intenzita dopravy'!$E$51,$E$69:$E$136,0),MATCH(AU$53,$B$68:$L$68,1)))^(1/5)*AT58))),0)</f>
        <v>3563.0726731495115</v>
      </c>
      <c r="AV58" s="30">
        <f>IFERROR(IF(AV$53='A2 Intenzita dopravy'!$M$5,'A2 Intenzita dopravy'!$M10,IF(AV$53&gt;=MAX($F$68:$L$68),AU58/AT58*AU58,IF(AV$53&lt;'A2 Intenzita dopravy'!$M$5,(INDEX($B$69:$L$136,MATCH('A2 Intenzita dopravy'!$F10&amp;'A2 Intenzita dopravy'!$G10&amp;'A2.1 Intenzita dopravy'!$E$51,$E$69:$E$136,0),MATCH(AV$53,$B$68:$L$68,1))/INDEX($B$69:$L$136,MATCH('A2 Intenzita dopravy'!$F10&amp;'A2 Intenzita dopravy'!$G10&amp;'A2.1 Intenzita dopravy'!$E$51,$E$69:$E$136,0),MATCH(AV$53,$B$68:$L$68,1)+1))^(1/5)*AW58,(INDEX($B$69:$L$136,MATCH('A2 Intenzita dopravy'!$F10&amp;'A2 Intenzita dopravy'!$G10&amp;'A2.1 Intenzita dopravy'!$E$51,$E$69:$E$136,0),MATCH(AV$53,$B$68:$L$68,1)+1)/INDEX($B$69:$L$136,MATCH('A2 Intenzita dopravy'!$F10&amp;'A2 Intenzita dopravy'!$G10&amp;'A2.1 Intenzita dopravy'!$E$51,$E$69:$E$136,0),MATCH(AV$53,$B$68:$L$68,1)))^(1/5)*AU58))),0)</f>
        <v>3589.4686903145375</v>
      </c>
      <c r="AW58" s="30">
        <f>IFERROR(IF(AW$53='A2 Intenzita dopravy'!$M$5,'A2 Intenzita dopravy'!$M10,IF(AW$53&gt;=MAX($F$68:$L$68),AV58/AU58*AV58,IF(AW$53&lt;'A2 Intenzita dopravy'!$M$5,(INDEX($B$69:$L$136,MATCH('A2 Intenzita dopravy'!$F10&amp;'A2 Intenzita dopravy'!$G10&amp;'A2.1 Intenzita dopravy'!$E$51,$E$69:$E$136,0),MATCH(AW$53,$B$68:$L$68,1))/INDEX($B$69:$L$136,MATCH('A2 Intenzita dopravy'!$F10&amp;'A2 Intenzita dopravy'!$G10&amp;'A2.1 Intenzita dopravy'!$E$51,$E$69:$E$136,0),MATCH(AW$53,$B$68:$L$68,1)+1))^(1/5)*AX58,(INDEX($B$69:$L$136,MATCH('A2 Intenzita dopravy'!$F10&amp;'A2 Intenzita dopravy'!$G10&amp;'A2.1 Intenzita dopravy'!$E$51,$E$69:$E$136,0),MATCH(AW$53,$B$68:$L$68,1)+1)/INDEX($B$69:$L$136,MATCH('A2 Intenzita dopravy'!$F10&amp;'A2 Intenzita dopravy'!$G10&amp;'A2.1 Intenzita dopravy'!$E$51,$E$69:$E$136,0),MATCH(AW$53,$B$68:$L$68,1)))^(1/5)*AV58))),0)</f>
        <v>3616.0602549146265</v>
      </c>
      <c r="AX58" s="30">
        <f>IFERROR(IF(AX$53='A2 Intenzita dopravy'!$M$5,'A2 Intenzita dopravy'!$M10,IF(AX$53&gt;=MAX($F$68:$L$68),AW58/AV58*AW58,IF(AX$53&lt;'A2 Intenzita dopravy'!$M$5,(INDEX($B$69:$L$136,MATCH('A2 Intenzita dopravy'!$F10&amp;'A2 Intenzita dopravy'!$G10&amp;'A2.1 Intenzita dopravy'!$E$51,$E$69:$E$136,0),MATCH(AX$53,$B$68:$L$68,1))/INDEX($B$69:$L$136,MATCH('A2 Intenzita dopravy'!$F10&amp;'A2 Intenzita dopravy'!$G10&amp;'A2.1 Intenzita dopravy'!$E$51,$E$69:$E$136,0),MATCH(AX$53,$B$68:$L$68,1)+1))^(1/5)*AY58,(INDEX($B$69:$L$136,MATCH('A2 Intenzita dopravy'!$F10&amp;'A2 Intenzita dopravy'!$G10&amp;'A2.1 Intenzita dopravy'!$E$51,$E$69:$E$136,0),MATCH(AX$53,$B$68:$L$68,1)+1)/INDEX($B$69:$L$136,MATCH('A2 Intenzita dopravy'!$F10&amp;'A2 Intenzita dopravy'!$G10&amp;'A2.1 Intenzita dopravy'!$E$51,$E$69:$E$136,0),MATCH(AX$53,$B$68:$L$68,1)))^(1/5)*AW58))),0)</f>
        <v>3642.8488156076996</v>
      </c>
      <c r="AY58" s="30">
        <f>IFERROR(IF(AY$53='A2 Intenzita dopravy'!$M$5,'A2 Intenzita dopravy'!$M10,IF(AY$53&gt;=MAX($F$68:$L$68),AX58/AW58*AX58,IF(AY$53&lt;'A2 Intenzita dopravy'!$M$5,(INDEX($B$69:$L$136,MATCH('A2 Intenzita dopravy'!$F10&amp;'A2 Intenzita dopravy'!$G10&amp;'A2.1 Intenzita dopravy'!$E$51,$E$69:$E$136,0),MATCH(AY$53,$B$68:$L$68,1))/INDEX($B$69:$L$136,MATCH('A2 Intenzita dopravy'!$F10&amp;'A2 Intenzita dopravy'!$G10&amp;'A2.1 Intenzita dopravy'!$E$51,$E$69:$E$136,0),MATCH(AY$53,$B$68:$L$68,1)+1))^(1/5)*AZ58,(INDEX($B$69:$L$136,MATCH('A2 Intenzita dopravy'!$F10&amp;'A2 Intenzita dopravy'!$G10&amp;'A2.1 Intenzita dopravy'!$E$51,$E$69:$E$136,0),MATCH(AY$53,$B$68:$L$68,1)+1)/INDEX($B$69:$L$136,MATCH('A2 Intenzita dopravy'!$F10&amp;'A2 Intenzita dopravy'!$G10&amp;'A2.1 Intenzita dopravy'!$E$51,$E$69:$E$136,0),MATCH(AY$53,$B$68:$L$68,1)))^(1/5)*AX58))),0)</f>
        <v>3669.835831783651</v>
      </c>
      <c r="AZ58" s="30">
        <f>IFERROR(IF(AZ$53='A2 Intenzita dopravy'!$M$5,'A2 Intenzita dopravy'!$M10,IF(AZ$53&gt;=MAX($F$68:$L$68),AY58/AX58*AY58,IF(AZ$53&lt;'A2 Intenzita dopravy'!$M$5,(INDEX($B$69:$L$136,MATCH('A2 Intenzita dopravy'!$F10&amp;'A2 Intenzita dopravy'!$G10&amp;'A2.1 Intenzita dopravy'!$E$51,$E$69:$E$136,0),MATCH(AZ$53,$B$68:$L$68,1))/INDEX($B$69:$L$136,MATCH('A2 Intenzita dopravy'!$F10&amp;'A2 Intenzita dopravy'!$G10&amp;'A2.1 Intenzita dopravy'!$E$51,$E$69:$E$136,0),MATCH(AZ$53,$B$68:$L$68,1)+1))^(1/5)*BA58,(INDEX($B$69:$L$136,MATCH('A2 Intenzita dopravy'!$F10&amp;'A2 Intenzita dopravy'!$G10&amp;'A2.1 Intenzita dopravy'!$E$51,$E$69:$E$136,0),MATCH(AZ$53,$B$68:$L$68,1)+1)/INDEX($B$69:$L$136,MATCH('A2 Intenzita dopravy'!$F10&amp;'A2 Intenzita dopravy'!$G10&amp;'A2.1 Intenzita dopravy'!$E$51,$E$69:$E$136,0),MATCH(AZ$53,$B$68:$L$68,1)))^(1/5)*AY58))),0)</f>
        <v>3697.0227736438528</v>
      </c>
      <c r="BA58" s="30">
        <f>IFERROR(IF(BA$53='A2 Intenzita dopravy'!$M$5,'A2 Intenzita dopravy'!$M10,IF(BA$53&gt;=MAX($F$68:$L$68),AZ58/AY58*AZ58,IF(BA$53&lt;'A2 Intenzita dopravy'!$M$5,(INDEX($B$69:$L$136,MATCH('A2 Intenzita dopravy'!$F10&amp;'A2 Intenzita dopravy'!$G10&amp;'A2.1 Intenzita dopravy'!$E$51,$E$69:$E$136,0),MATCH(BA$53,$B$68:$L$68,1))/INDEX($B$69:$L$136,MATCH('A2 Intenzita dopravy'!$F10&amp;'A2 Intenzita dopravy'!$G10&amp;'A2.1 Intenzita dopravy'!$E$51,$E$69:$E$136,0),MATCH(BA$53,$B$68:$L$68,1)+1))^(1/5)*BB58,(INDEX($B$69:$L$136,MATCH('A2 Intenzita dopravy'!$F10&amp;'A2 Intenzita dopravy'!$G10&amp;'A2.1 Intenzita dopravy'!$E$51,$E$69:$E$136,0),MATCH(BA$53,$B$68:$L$68,1)+1)/INDEX($B$69:$L$136,MATCH('A2 Intenzita dopravy'!$F10&amp;'A2 Intenzita dopravy'!$G10&amp;'A2.1 Intenzita dopravy'!$E$51,$E$69:$E$136,0),MATCH(BA$53,$B$68:$L$68,1)))^(1/5)*AZ58))),0)</f>
        <v>3724.4111222812485</v>
      </c>
      <c r="BB58" s="30">
        <f>IFERROR(IF(BB$53='A2 Intenzita dopravy'!$M$5,'A2 Intenzita dopravy'!$M10,IF(BB$53&gt;=MAX($F$68:$L$68),BA58/AZ58*BA58,IF(BB$53&lt;'A2 Intenzita dopravy'!$M$5,(INDEX($B$69:$L$136,MATCH('A2 Intenzita dopravy'!$F10&amp;'A2 Intenzita dopravy'!$G10&amp;'A2.1 Intenzita dopravy'!$E$51,$E$69:$E$136,0),MATCH(BB$53,$B$68:$L$68,1))/INDEX($B$69:$L$136,MATCH('A2 Intenzita dopravy'!$F10&amp;'A2 Intenzita dopravy'!$G10&amp;'A2.1 Intenzita dopravy'!$E$51,$E$69:$E$136,0),MATCH(BB$53,$B$68:$L$68,1)+1))^(1/5)*BC58,(INDEX($B$69:$L$136,MATCH('A2 Intenzita dopravy'!$F10&amp;'A2 Intenzita dopravy'!$G10&amp;'A2.1 Intenzita dopravy'!$E$51,$E$69:$E$136,0),MATCH(BB$53,$B$68:$L$68,1)+1)/INDEX($B$69:$L$136,MATCH('A2 Intenzita dopravy'!$F10&amp;'A2 Intenzita dopravy'!$G10&amp;'A2.1 Intenzita dopravy'!$E$51,$E$69:$E$136,0),MATCH(BB$53,$B$68:$L$68,1)))^(1/5)*BA58))),0)</f>
        <v>3752.00236976104</v>
      </c>
    </row>
    <row r="59" spans="2:54" x14ac:dyDescent="0.2">
      <c r="B59" s="5">
        <v>5</v>
      </c>
      <c r="C59" s="5">
        <f t="shared" ref="C59" si="28">C43</f>
        <v>90783</v>
      </c>
      <c r="D59" s="5" t="str">
        <f t="shared" si="24"/>
        <v>I/59 Tvrdošín - severný okraj</v>
      </c>
      <c r="E59" s="30">
        <f>IFERROR(IF(E$53='A2 Intenzita dopravy'!$M$5,'A2 Intenzita dopravy'!$M11,IF(E$53&gt;=MAX($F$68:$L$68),D59/C59*D59,IF(E$53&lt;'A2 Intenzita dopravy'!$M$5,(INDEX($B$69:$L$136,MATCH('A2 Intenzita dopravy'!$F11&amp;'A2 Intenzita dopravy'!$G11&amp;'A2.1 Intenzita dopravy'!$E$51,$E$69:$E$136,0),MATCH(E$53,$B$68:$L$68,1))/INDEX($B$69:$L$136,MATCH('A2 Intenzita dopravy'!$F11&amp;'A2 Intenzita dopravy'!$G11&amp;'A2.1 Intenzita dopravy'!$E$51,$E$69:$E$136,0),MATCH(E$53,$B$68:$L$68,1)+1))^(1/5)*F59,(INDEX($B$69:$L$136,MATCH('A2 Intenzita dopravy'!$F11&amp;'A2 Intenzita dopravy'!$G11&amp;'A2.1 Intenzita dopravy'!$E$51,$E$69:$E$136,0),MATCH(E$53,$B$68:$L$68,1)+1)/INDEX($B$69:$L$136,MATCH('A2 Intenzita dopravy'!$F11&amp;'A2 Intenzita dopravy'!$G11&amp;'A2.1 Intenzita dopravy'!$E$51,$E$69:$E$136,0),MATCH(E$53,$B$68:$L$68,1)))^(1/5)*D59))),0)</f>
        <v>2513.4911933135954</v>
      </c>
      <c r="F59" s="30">
        <f>IFERROR(IF(F$53='A2 Intenzita dopravy'!$M$5,'A2 Intenzita dopravy'!$M11,IF(F$53&gt;=MAX($F$68:$L$68),E59/D59*E59,IF(F$53&lt;'A2 Intenzita dopravy'!$M$5,(INDEX($B$69:$L$136,MATCH('A2 Intenzita dopravy'!$F11&amp;'A2 Intenzita dopravy'!$G11&amp;'A2.1 Intenzita dopravy'!$E$51,$E$69:$E$136,0),MATCH(F$53,$B$68:$L$68,1))/INDEX($B$69:$L$136,MATCH('A2 Intenzita dopravy'!$F11&amp;'A2 Intenzita dopravy'!$G11&amp;'A2.1 Intenzita dopravy'!$E$51,$E$69:$E$136,0),MATCH(F$53,$B$68:$L$68,1)+1))^(1/5)*G59,(INDEX($B$69:$L$136,MATCH('A2 Intenzita dopravy'!$F11&amp;'A2 Intenzita dopravy'!$G11&amp;'A2.1 Intenzita dopravy'!$E$51,$E$69:$E$136,0),MATCH(F$53,$B$68:$L$68,1)+1)/INDEX($B$69:$L$136,MATCH('A2 Intenzita dopravy'!$F11&amp;'A2 Intenzita dopravy'!$G11&amp;'A2.1 Intenzita dopravy'!$E$51,$E$69:$E$136,0),MATCH(F$53,$B$68:$L$68,1)))^(1/5)*E59))),0)</f>
        <v>2550</v>
      </c>
      <c r="G59" s="30">
        <f>IFERROR(IF(G$53='A2 Intenzita dopravy'!$M$5,'A2 Intenzita dopravy'!$M11,IF(G$53&gt;=MAX($F$68:$L$68),F59/E59*F59,IF(G$53&lt;'A2 Intenzita dopravy'!$M$5,(INDEX($B$69:$L$136,MATCH('A2 Intenzita dopravy'!$F11&amp;'A2 Intenzita dopravy'!$G11&amp;'A2.1 Intenzita dopravy'!$E$51,$E$69:$E$136,0),MATCH(G$53,$B$68:$L$68,1))/INDEX($B$69:$L$136,MATCH('A2 Intenzita dopravy'!$F11&amp;'A2 Intenzita dopravy'!$G11&amp;'A2.1 Intenzita dopravy'!$E$51,$E$69:$E$136,0),MATCH(G$53,$B$68:$L$68,1)+1))^(1/5)*H59,(INDEX($B$69:$L$136,MATCH('A2 Intenzita dopravy'!$F11&amp;'A2 Intenzita dopravy'!$G11&amp;'A2.1 Intenzita dopravy'!$E$51,$E$69:$E$136,0),MATCH(G$53,$B$68:$L$68,1)+1)/INDEX($B$69:$L$136,MATCH('A2 Intenzita dopravy'!$F11&amp;'A2 Intenzita dopravy'!$G11&amp;'A2.1 Intenzita dopravy'!$E$51,$E$69:$E$136,0),MATCH(G$53,$B$68:$L$68,1)))^(1/5)*F59))),0)</f>
        <v>2576.0701567051415</v>
      </c>
      <c r="H59" s="30">
        <f>IFERROR(IF(H$53='A2 Intenzita dopravy'!$M$5,'A2 Intenzita dopravy'!$M11,IF(H$53&gt;=MAX($F$68:$L$68),G59/F59*G59,IF(H$53&lt;'A2 Intenzita dopravy'!$M$5,(INDEX($B$69:$L$136,MATCH('A2 Intenzita dopravy'!$F11&amp;'A2 Intenzita dopravy'!$G11&amp;'A2.1 Intenzita dopravy'!$E$51,$E$69:$E$136,0),MATCH(H$53,$B$68:$L$68,1))/INDEX($B$69:$L$136,MATCH('A2 Intenzita dopravy'!$F11&amp;'A2 Intenzita dopravy'!$G11&amp;'A2.1 Intenzita dopravy'!$E$51,$E$69:$E$136,0),MATCH(H$53,$B$68:$L$68,1)+1))^(1/5)*I59,(INDEX($B$69:$L$136,MATCH('A2 Intenzita dopravy'!$F11&amp;'A2 Intenzita dopravy'!$G11&amp;'A2.1 Intenzita dopravy'!$E$51,$E$69:$E$136,0),MATCH(H$53,$B$68:$L$68,1)+1)/INDEX($B$69:$L$136,MATCH('A2 Intenzita dopravy'!$F11&amp;'A2 Intenzita dopravy'!$G11&amp;'A2.1 Intenzita dopravy'!$E$51,$E$69:$E$136,0),MATCH(H$53,$B$68:$L$68,1)))^(1/5)*G59))),0)</f>
        <v>2602.4068440262167</v>
      </c>
      <c r="I59" s="30">
        <f>IFERROR(IF(I$53='A2 Intenzita dopravy'!$M$5,'A2 Intenzita dopravy'!$M11,IF(I$53&gt;=MAX($F$68:$L$68),H59/G59*H59,IF(I$53&lt;'A2 Intenzita dopravy'!$M$5,(INDEX($B$69:$L$136,MATCH('A2 Intenzita dopravy'!$F11&amp;'A2 Intenzita dopravy'!$G11&amp;'A2.1 Intenzita dopravy'!$E$51,$E$69:$E$136,0),MATCH(I$53,$B$68:$L$68,1))/INDEX($B$69:$L$136,MATCH('A2 Intenzita dopravy'!$F11&amp;'A2 Intenzita dopravy'!$G11&amp;'A2.1 Intenzita dopravy'!$E$51,$E$69:$E$136,0),MATCH(I$53,$B$68:$L$68,1)+1))^(1/5)*J59,(INDEX($B$69:$L$136,MATCH('A2 Intenzita dopravy'!$F11&amp;'A2 Intenzita dopravy'!$G11&amp;'A2.1 Intenzita dopravy'!$E$51,$E$69:$E$136,0),MATCH(I$53,$B$68:$L$68,1)+1)/INDEX($B$69:$L$136,MATCH('A2 Intenzita dopravy'!$F11&amp;'A2 Intenzita dopravy'!$G11&amp;'A2.1 Intenzita dopravy'!$E$51,$E$69:$E$136,0),MATCH(I$53,$B$68:$L$68,1)))^(1/5)*H59))),0)</f>
        <v>2629.0127868631957</v>
      </c>
      <c r="J59" s="30">
        <f>IFERROR(IF(J$53='A2 Intenzita dopravy'!$M$5,'A2 Intenzita dopravy'!$M11,IF(J$53&gt;=MAX($F$68:$L$68),I59/H59*I59,IF(J$53&lt;'A2 Intenzita dopravy'!$M$5,(INDEX($B$69:$L$136,MATCH('A2 Intenzita dopravy'!$F11&amp;'A2 Intenzita dopravy'!$G11&amp;'A2.1 Intenzita dopravy'!$E$51,$E$69:$E$136,0),MATCH(J$53,$B$68:$L$68,1))/INDEX($B$69:$L$136,MATCH('A2 Intenzita dopravy'!$F11&amp;'A2 Intenzita dopravy'!$G11&amp;'A2.1 Intenzita dopravy'!$E$51,$E$69:$E$136,0),MATCH(J$53,$B$68:$L$68,1)+1))^(1/5)*K59,(INDEX($B$69:$L$136,MATCH('A2 Intenzita dopravy'!$F11&amp;'A2 Intenzita dopravy'!$G11&amp;'A2.1 Intenzita dopravy'!$E$51,$E$69:$E$136,0),MATCH(J$53,$B$68:$L$68,1)+1)/INDEX($B$69:$L$136,MATCH('A2 Intenzita dopravy'!$F11&amp;'A2 Intenzita dopravy'!$G11&amp;'A2.1 Intenzita dopravy'!$E$51,$E$69:$E$136,0),MATCH(J$53,$B$68:$L$68,1)))^(1/5)*I59))),0)</f>
        <v>2655.8907379743114</v>
      </c>
      <c r="K59" s="30">
        <f>IFERROR(IF(K$53='A2 Intenzita dopravy'!$M$5,'A2 Intenzita dopravy'!$M11,IF(K$53&gt;=MAX($F$68:$L$68),J59/I59*J59,IF(K$53&lt;'A2 Intenzita dopravy'!$M$5,(INDEX($B$69:$L$136,MATCH('A2 Intenzita dopravy'!$F11&amp;'A2 Intenzita dopravy'!$G11&amp;'A2.1 Intenzita dopravy'!$E$51,$E$69:$E$136,0),MATCH(K$53,$B$68:$L$68,1))/INDEX($B$69:$L$136,MATCH('A2 Intenzita dopravy'!$F11&amp;'A2 Intenzita dopravy'!$G11&amp;'A2.1 Intenzita dopravy'!$E$51,$E$69:$E$136,0),MATCH(K$53,$B$68:$L$68,1)+1))^(1/5)*L59,(INDEX($B$69:$L$136,MATCH('A2 Intenzita dopravy'!$F11&amp;'A2 Intenzita dopravy'!$G11&amp;'A2.1 Intenzita dopravy'!$E$51,$E$69:$E$136,0),MATCH(K$53,$B$68:$L$68,1)+1)/INDEX($B$69:$L$136,MATCH('A2 Intenzita dopravy'!$F11&amp;'A2 Intenzita dopravy'!$G11&amp;'A2.1 Intenzita dopravy'!$E$51,$E$69:$E$136,0),MATCH(K$53,$B$68:$L$68,1)))^(1/5)*J59))),0)</f>
        <v>2685.9326857099863</v>
      </c>
      <c r="L59" s="30">
        <f>IFERROR(IF(L$53='A2 Intenzita dopravy'!$M$5,'A2 Intenzita dopravy'!$M11,IF(L$53&gt;=MAX($F$68:$L$68),K59/J59*K59,IF(L$53&lt;'A2 Intenzita dopravy'!$M$5,(INDEX($B$69:$L$136,MATCH('A2 Intenzita dopravy'!$F11&amp;'A2 Intenzita dopravy'!$G11&amp;'A2.1 Intenzita dopravy'!$E$51,$E$69:$E$136,0),MATCH(L$53,$B$68:$L$68,1))/INDEX($B$69:$L$136,MATCH('A2 Intenzita dopravy'!$F11&amp;'A2 Intenzita dopravy'!$G11&amp;'A2.1 Intenzita dopravy'!$E$51,$E$69:$E$136,0),MATCH(L$53,$B$68:$L$68,1)+1))^(1/5)*M59,(INDEX($B$69:$L$136,MATCH('A2 Intenzita dopravy'!$F11&amp;'A2 Intenzita dopravy'!$G11&amp;'A2.1 Intenzita dopravy'!$E$51,$E$69:$E$136,0),MATCH(L$53,$B$68:$L$68,1)+1)/INDEX($B$69:$L$136,MATCH('A2 Intenzita dopravy'!$F11&amp;'A2 Intenzita dopravy'!$G11&amp;'A2.1 Intenzita dopravy'!$E$51,$E$69:$E$136,0),MATCH(L$53,$B$68:$L$68,1)))^(1/5)*K59))),0)</f>
        <v>2716.3144511237188</v>
      </c>
      <c r="M59" s="30">
        <f>IFERROR(IF(M$53='A2 Intenzita dopravy'!$M$5,'A2 Intenzita dopravy'!$M11,IF(M$53&gt;=MAX($F$68:$L$68),L59/K59*L59,IF(M$53&lt;'A2 Intenzita dopravy'!$M$5,(INDEX($B$69:$L$136,MATCH('A2 Intenzita dopravy'!$F11&amp;'A2 Intenzita dopravy'!$G11&amp;'A2.1 Intenzita dopravy'!$E$51,$E$69:$E$136,0),MATCH(M$53,$B$68:$L$68,1))/INDEX($B$69:$L$136,MATCH('A2 Intenzita dopravy'!$F11&amp;'A2 Intenzita dopravy'!$G11&amp;'A2.1 Intenzita dopravy'!$E$51,$E$69:$E$136,0),MATCH(M$53,$B$68:$L$68,1)+1))^(1/5)*N59,(INDEX($B$69:$L$136,MATCH('A2 Intenzita dopravy'!$F11&amp;'A2 Intenzita dopravy'!$G11&amp;'A2.1 Intenzita dopravy'!$E$51,$E$69:$E$136,0),MATCH(M$53,$B$68:$L$68,1)+1)/INDEX($B$69:$L$136,MATCH('A2 Intenzita dopravy'!$F11&amp;'A2 Intenzita dopravy'!$G11&amp;'A2.1 Intenzita dopravy'!$E$51,$E$69:$E$136,0),MATCH(M$53,$B$68:$L$68,1)))^(1/5)*L59))),0)</f>
        <v>2747.0398780426576</v>
      </c>
      <c r="N59" s="30">
        <f>IFERROR(IF(N$53='A2 Intenzita dopravy'!$M$5,'A2 Intenzita dopravy'!$M11,IF(N$53&gt;=MAX($F$68:$L$68),M59/L59*M59,IF(N$53&lt;'A2 Intenzita dopravy'!$M$5,(INDEX($B$69:$L$136,MATCH('A2 Intenzita dopravy'!$F11&amp;'A2 Intenzita dopravy'!$G11&amp;'A2.1 Intenzita dopravy'!$E$51,$E$69:$E$136,0),MATCH(N$53,$B$68:$L$68,1))/INDEX($B$69:$L$136,MATCH('A2 Intenzita dopravy'!$F11&amp;'A2 Intenzita dopravy'!$G11&amp;'A2.1 Intenzita dopravy'!$E$51,$E$69:$E$136,0),MATCH(N$53,$B$68:$L$68,1)+1))^(1/5)*O59,(INDEX($B$69:$L$136,MATCH('A2 Intenzita dopravy'!$F11&amp;'A2 Intenzita dopravy'!$G11&amp;'A2.1 Intenzita dopravy'!$E$51,$E$69:$E$136,0),MATCH(N$53,$B$68:$L$68,1)+1)/INDEX($B$69:$L$136,MATCH('A2 Intenzita dopravy'!$F11&amp;'A2 Intenzita dopravy'!$G11&amp;'A2.1 Intenzita dopravy'!$E$51,$E$69:$E$136,0),MATCH(N$53,$B$68:$L$68,1)))^(1/5)*M59))),0)</f>
        <v>2778.1128537731715</v>
      </c>
      <c r="O59" s="30">
        <f>IFERROR(IF(O$53='A2 Intenzita dopravy'!$M$5,'A2 Intenzita dopravy'!$M11,IF(O$53&gt;=MAX($F$68:$L$68),N59/M59*N59,IF(O$53&lt;'A2 Intenzita dopravy'!$M$5,(INDEX($B$69:$L$136,MATCH('A2 Intenzita dopravy'!$F11&amp;'A2 Intenzita dopravy'!$G11&amp;'A2.1 Intenzita dopravy'!$E$51,$E$69:$E$136,0),MATCH(O$53,$B$68:$L$68,1))/INDEX($B$69:$L$136,MATCH('A2 Intenzita dopravy'!$F11&amp;'A2 Intenzita dopravy'!$G11&amp;'A2.1 Intenzita dopravy'!$E$51,$E$69:$E$136,0),MATCH(O$53,$B$68:$L$68,1)+1))^(1/5)*P59,(INDEX($B$69:$L$136,MATCH('A2 Intenzita dopravy'!$F11&amp;'A2 Intenzita dopravy'!$G11&amp;'A2.1 Intenzita dopravy'!$E$51,$E$69:$E$136,0),MATCH(O$53,$B$68:$L$68,1)+1)/INDEX($B$69:$L$136,MATCH('A2 Intenzita dopravy'!$F11&amp;'A2 Intenzita dopravy'!$G11&amp;'A2.1 Intenzita dopravy'!$E$51,$E$69:$E$136,0),MATCH(O$53,$B$68:$L$68,1)))^(1/5)*N59))),0)</f>
        <v>2809.5373095926589</v>
      </c>
      <c r="P59" s="30">
        <f>IFERROR(IF(P$53='A2 Intenzita dopravy'!$M$5,'A2 Intenzita dopravy'!$M11,IF(P$53&gt;=MAX($F$68:$L$68),O59/N59*O59,IF(P$53&lt;'A2 Intenzita dopravy'!$M$5,(INDEX($B$69:$L$136,MATCH('A2 Intenzita dopravy'!$F11&amp;'A2 Intenzita dopravy'!$G11&amp;'A2.1 Intenzita dopravy'!$E$51,$E$69:$E$136,0),MATCH(P$53,$B$68:$L$68,1))/INDEX($B$69:$L$136,MATCH('A2 Intenzita dopravy'!$F11&amp;'A2 Intenzita dopravy'!$G11&amp;'A2.1 Intenzita dopravy'!$E$51,$E$69:$E$136,0),MATCH(P$53,$B$68:$L$68,1)+1))^(1/5)*Q59,(INDEX($B$69:$L$136,MATCH('A2 Intenzita dopravy'!$F11&amp;'A2 Intenzita dopravy'!$G11&amp;'A2.1 Intenzita dopravy'!$E$51,$E$69:$E$136,0),MATCH(P$53,$B$68:$L$68,1)+1)/INDEX($B$69:$L$136,MATCH('A2 Intenzita dopravy'!$F11&amp;'A2 Intenzita dopravy'!$G11&amp;'A2.1 Intenzita dopravy'!$E$51,$E$69:$E$136,0),MATCH(P$53,$B$68:$L$68,1)))^(1/5)*O59))),0)</f>
        <v>2831.1516834116128</v>
      </c>
      <c r="Q59" s="30">
        <f>IFERROR(IF(Q$53='A2 Intenzita dopravy'!$M$5,'A2 Intenzita dopravy'!$M11,IF(Q$53&gt;=MAX($F$68:$L$68),P59/O59*P59,IF(Q$53&lt;'A2 Intenzita dopravy'!$M$5,(INDEX($B$69:$L$136,MATCH('A2 Intenzita dopravy'!$F11&amp;'A2 Intenzita dopravy'!$G11&amp;'A2.1 Intenzita dopravy'!$E$51,$E$69:$E$136,0),MATCH(Q$53,$B$68:$L$68,1))/INDEX($B$69:$L$136,MATCH('A2 Intenzita dopravy'!$F11&amp;'A2 Intenzita dopravy'!$G11&amp;'A2.1 Intenzita dopravy'!$E$51,$E$69:$E$136,0),MATCH(Q$53,$B$68:$L$68,1)+1))^(1/5)*R59,(INDEX($B$69:$L$136,MATCH('A2 Intenzita dopravy'!$F11&amp;'A2 Intenzita dopravy'!$G11&amp;'A2.1 Intenzita dopravy'!$E$51,$E$69:$E$136,0),MATCH(Q$53,$B$68:$L$68,1)+1)/INDEX($B$69:$L$136,MATCH('A2 Intenzita dopravy'!$F11&amp;'A2 Intenzita dopravy'!$G11&amp;'A2.1 Intenzita dopravy'!$E$51,$E$69:$E$136,0),MATCH(Q$53,$B$68:$L$68,1)))^(1/5)*P59))),0)</f>
        <v>2852.9323412496437</v>
      </c>
      <c r="R59" s="30">
        <f>IFERROR(IF(R$53='A2 Intenzita dopravy'!$M$5,'A2 Intenzita dopravy'!$M11,IF(R$53&gt;=MAX($F$68:$L$68),Q59/P59*Q59,IF(R$53&lt;'A2 Intenzita dopravy'!$M$5,(INDEX($B$69:$L$136,MATCH('A2 Intenzita dopravy'!$F11&amp;'A2 Intenzita dopravy'!$G11&amp;'A2.1 Intenzita dopravy'!$E$51,$E$69:$E$136,0),MATCH(R$53,$B$68:$L$68,1))/INDEX($B$69:$L$136,MATCH('A2 Intenzita dopravy'!$F11&amp;'A2 Intenzita dopravy'!$G11&amp;'A2.1 Intenzita dopravy'!$E$51,$E$69:$E$136,0),MATCH(R$53,$B$68:$L$68,1)+1))^(1/5)*S59,(INDEX($B$69:$L$136,MATCH('A2 Intenzita dopravy'!$F11&amp;'A2 Intenzita dopravy'!$G11&amp;'A2.1 Intenzita dopravy'!$E$51,$E$69:$E$136,0),MATCH(R$53,$B$68:$L$68,1)+1)/INDEX($B$69:$L$136,MATCH('A2 Intenzita dopravy'!$F11&amp;'A2 Intenzita dopravy'!$G11&amp;'A2.1 Intenzita dopravy'!$E$51,$E$69:$E$136,0),MATCH(R$53,$B$68:$L$68,1)))^(1/5)*Q59))),0)</f>
        <v>2874.8805623654166</v>
      </c>
      <c r="S59" s="30">
        <f>IFERROR(IF(S$53='A2 Intenzita dopravy'!$M$5,'A2 Intenzita dopravy'!$M11,IF(S$53&gt;=MAX($F$68:$L$68),R59/Q59*R59,IF(S$53&lt;'A2 Intenzita dopravy'!$M$5,(INDEX($B$69:$L$136,MATCH('A2 Intenzita dopravy'!$F11&amp;'A2 Intenzita dopravy'!$G11&amp;'A2.1 Intenzita dopravy'!$E$51,$E$69:$E$136,0),MATCH(S$53,$B$68:$L$68,1))/INDEX($B$69:$L$136,MATCH('A2 Intenzita dopravy'!$F11&amp;'A2 Intenzita dopravy'!$G11&amp;'A2.1 Intenzita dopravy'!$E$51,$E$69:$E$136,0),MATCH(S$53,$B$68:$L$68,1)+1))^(1/5)*T59,(INDEX($B$69:$L$136,MATCH('A2 Intenzita dopravy'!$F11&amp;'A2 Intenzita dopravy'!$G11&amp;'A2.1 Intenzita dopravy'!$E$51,$E$69:$E$136,0),MATCH(S$53,$B$68:$L$68,1)+1)/INDEX($B$69:$L$136,MATCH('A2 Intenzita dopravy'!$F11&amp;'A2 Intenzita dopravy'!$G11&amp;'A2.1 Intenzita dopravy'!$E$51,$E$69:$E$136,0),MATCH(S$53,$B$68:$L$68,1)))^(1/5)*R59))),0)</f>
        <v>2896.9976358592085</v>
      </c>
      <c r="T59" s="30">
        <f>IFERROR(IF(T$53='A2 Intenzita dopravy'!$M$5,'A2 Intenzita dopravy'!$M11,IF(T$53&gt;=MAX($F$68:$L$68),S59/R59*S59,IF(T$53&lt;'A2 Intenzita dopravy'!$M$5,(INDEX($B$69:$L$136,MATCH('A2 Intenzita dopravy'!$F11&amp;'A2 Intenzita dopravy'!$G11&amp;'A2.1 Intenzita dopravy'!$E$51,$E$69:$E$136,0),MATCH(T$53,$B$68:$L$68,1))/INDEX($B$69:$L$136,MATCH('A2 Intenzita dopravy'!$F11&amp;'A2 Intenzita dopravy'!$G11&amp;'A2.1 Intenzita dopravy'!$E$51,$E$69:$E$136,0),MATCH(T$53,$B$68:$L$68,1)+1))^(1/5)*U59,(INDEX($B$69:$L$136,MATCH('A2 Intenzita dopravy'!$F11&amp;'A2 Intenzita dopravy'!$G11&amp;'A2.1 Intenzita dopravy'!$E$51,$E$69:$E$136,0),MATCH(T$53,$B$68:$L$68,1)+1)/INDEX($B$69:$L$136,MATCH('A2 Intenzita dopravy'!$F11&amp;'A2 Intenzita dopravy'!$G11&amp;'A2.1 Intenzita dopravy'!$E$51,$E$69:$E$136,0),MATCH(T$53,$B$68:$L$68,1)))^(1/5)*S59))),0)</f>
        <v>2919.2848607486212</v>
      </c>
      <c r="U59" s="30">
        <f>IFERROR(IF(U$53='A2 Intenzita dopravy'!$M$5,'A2 Intenzita dopravy'!$M11,IF(U$53&gt;=MAX($F$68:$L$68),T59/S59*T59,IF(U$53&lt;'A2 Intenzita dopravy'!$M$5,(INDEX($B$69:$L$136,MATCH('A2 Intenzita dopravy'!$F11&amp;'A2 Intenzita dopravy'!$G11&amp;'A2.1 Intenzita dopravy'!$E$51,$E$69:$E$136,0),MATCH(U$53,$B$68:$L$68,1))/INDEX($B$69:$L$136,MATCH('A2 Intenzita dopravy'!$F11&amp;'A2 Intenzita dopravy'!$G11&amp;'A2.1 Intenzita dopravy'!$E$51,$E$69:$E$136,0),MATCH(U$53,$B$68:$L$68,1)+1))^(1/5)*V59,(INDEX($B$69:$L$136,MATCH('A2 Intenzita dopravy'!$F11&amp;'A2 Intenzita dopravy'!$G11&amp;'A2.1 Intenzita dopravy'!$E$51,$E$69:$E$136,0),MATCH(U$53,$B$68:$L$68,1)+1)/INDEX($B$69:$L$136,MATCH('A2 Intenzita dopravy'!$F11&amp;'A2 Intenzita dopravy'!$G11&amp;'A2.1 Intenzita dopravy'!$E$51,$E$69:$E$136,0),MATCH(U$53,$B$68:$L$68,1)))^(1/5)*T59))),0)</f>
        <v>2940.9115578055207</v>
      </c>
      <c r="V59" s="30">
        <f>IFERROR(IF(V$53='A2 Intenzita dopravy'!$M$5,'A2 Intenzita dopravy'!$M11,IF(V$53&gt;=MAX($F$68:$L$68),U59/T59*U59,IF(V$53&lt;'A2 Intenzita dopravy'!$M$5,(INDEX($B$69:$L$136,MATCH('A2 Intenzita dopravy'!$F11&amp;'A2 Intenzita dopravy'!$G11&amp;'A2.1 Intenzita dopravy'!$E$51,$E$69:$E$136,0),MATCH(V$53,$B$68:$L$68,1))/INDEX($B$69:$L$136,MATCH('A2 Intenzita dopravy'!$F11&amp;'A2 Intenzita dopravy'!$G11&amp;'A2.1 Intenzita dopravy'!$E$51,$E$69:$E$136,0),MATCH(V$53,$B$68:$L$68,1)+1))^(1/5)*W59,(INDEX($B$69:$L$136,MATCH('A2 Intenzita dopravy'!$F11&amp;'A2 Intenzita dopravy'!$G11&amp;'A2.1 Intenzita dopravy'!$E$51,$E$69:$E$136,0),MATCH(V$53,$B$68:$L$68,1)+1)/INDEX($B$69:$L$136,MATCH('A2 Intenzita dopravy'!$F11&amp;'A2 Intenzita dopravy'!$G11&amp;'A2.1 Intenzita dopravy'!$E$51,$E$69:$E$136,0),MATCH(V$53,$B$68:$L$68,1)))^(1/5)*U59))),0)</f>
        <v>2962.698470137017</v>
      </c>
      <c r="W59" s="30">
        <f>IFERROR(IF(W$53='A2 Intenzita dopravy'!$M$5,'A2 Intenzita dopravy'!$M11,IF(W$53&gt;=MAX($F$68:$L$68),V59/U59*V59,IF(W$53&lt;'A2 Intenzita dopravy'!$M$5,(INDEX($B$69:$L$136,MATCH('A2 Intenzita dopravy'!$F11&amp;'A2 Intenzita dopravy'!$G11&amp;'A2.1 Intenzita dopravy'!$E$51,$E$69:$E$136,0),MATCH(W$53,$B$68:$L$68,1))/INDEX($B$69:$L$136,MATCH('A2 Intenzita dopravy'!$F11&amp;'A2 Intenzita dopravy'!$G11&amp;'A2.1 Intenzita dopravy'!$E$51,$E$69:$E$136,0),MATCH(W$53,$B$68:$L$68,1)+1))^(1/5)*X59,(INDEX($B$69:$L$136,MATCH('A2 Intenzita dopravy'!$F11&amp;'A2 Intenzita dopravy'!$G11&amp;'A2.1 Intenzita dopravy'!$E$51,$E$69:$E$136,0),MATCH(W$53,$B$68:$L$68,1)+1)/INDEX($B$69:$L$136,MATCH('A2 Intenzita dopravy'!$F11&amp;'A2 Intenzita dopravy'!$G11&amp;'A2.1 Intenzita dopravy'!$E$51,$E$69:$E$136,0),MATCH(W$53,$B$68:$L$68,1)))^(1/5)*V59))),0)</f>
        <v>2984.6467846527034</v>
      </c>
      <c r="X59" s="30">
        <f>IFERROR(IF(X$53='A2 Intenzita dopravy'!$M$5,'A2 Intenzita dopravy'!$M11,IF(X$53&gt;=MAX($F$68:$L$68),W59/V59*W59,IF(X$53&lt;'A2 Intenzita dopravy'!$M$5,(INDEX($B$69:$L$136,MATCH('A2 Intenzita dopravy'!$F11&amp;'A2 Intenzita dopravy'!$G11&amp;'A2.1 Intenzita dopravy'!$E$51,$E$69:$E$136,0),MATCH(X$53,$B$68:$L$68,1))/INDEX($B$69:$L$136,MATCH('A2 Intenzita dopravy'!$F11&amp;'A2 Intenzita dopravy'!$G11&amp;'A2.1 Intenzita dopravy'!$E$51,$E$69:$E$136,0),MATCH(X$53,$B$68:$L$68,1)+1))^(1/5)*Y59,(INDEX($B$69:$L$136,MATCH('A2 Intenzita dopravy'!$F11&amp;'A2 Intenzita dopravy'!$G11&amp;'A2.1 Intenzita dopravy'!$E$51,$E$69:$E$136,0),MATCH(X$53,$B$68:$L$68,1)+1)/INDEX($B$69:$L$136,MATCH('A2 Intenzita dopravy'!$F11&amp;'A2 Intenzita dopravy'!$G11&amp;'A2.1 Intenzita dopravy'!$E$51,$E$69:$E$136,0),MATCH(X$53,$B$68:$L$68,1)))^(1/5)*W59))),0)</f>
        <v>3006.7576970550581</v>
      </c>
      <c r="Y59" s="30">
        <f>IFERROR(IF(Y$53='A2 Intenzita dopravy'!$M$5,'A2 Intenzita dopravy'!$M11,IF(Y$53&gt;=MAX($F$68:$L$68),X59/W59*X59,IF(Y$53&lt;'A2 Intenzita dopravy'!$M$5,(INDEX($B$69:$L$136,MATCH('A2 Intenzita dopravy'!$F11&amp;'A2 Intenzita dopravy'!$G11&amp;'A2.1 Intenzita dopravy'!$E$51,$E$69:$E$136,0),MATCH(Y$53,$B$68:$L$68,1))/INDEX($B$69:$L$136,MATCH('A2 Intenzita dopravy'!$F11&amp;'A2 Intenzita dopravy'!$G11&amp;'A2.1 Intenzita dopravy'!$E$51,$E$69:$E$136,0),MATCH(Y$53,$B$68:$L$68,1)+1))^(1/5)*Z59,(INDEX($B$69:$L$136,MATCH('A2 Intenzita dopravy'!$F11&amp;'A2 Intenzita dopravy'!$G11&amp;'A2.1 Intenzita dopravy'!$E$51,$E$69:$E$136,0),MATCH(Y$53,$B$68:$L$68,1)+1)/INDEX($B$69:$L$136,MATCH('A2 Intenzita dopravy'!$F11&amp;'A2 Intenzita dopravy'!$G11&amp;'A2.1 Intenzita dopravy'!$E$51,$E$69:$E$136,0),MATCH(Y$53,$B$68:$L$68,1)))^(1/5)*X59))),0)</f>
        <v>3029.0324119045831</v>
      </c>
      <c r="Z59" s="30">
        <f>IFERROR(IF(Z$53='A2 Intenzita dopravy'!$M$5,'A2 Intenzita dopravy'!$M11,IF(Z$53&gt;=MAX($F$68:$L$68),Y59/X59*Y59,IF(Z$53&lt;'A2 Intenzita dopravy'!$M$5,(INDEX($B$69:$L$136,MATCH('A2 Intenzita dopravy'!$F11&amp;'A2 Intenzita dopravy'!$G11&amp;'A2.1 Intenzita dopravy'!$E$51,$E$69:$E$136,0),MATCH(Z$53,$B$68:$L$68,1))/INDEX($B$69:$L$136,MATCH('A2 Intenzita dopravy'!$F11&amp;'A2 Intenzita dopravy'!$G11&amp;'A2.1 Intenzita dopravy'!$E$51,$E$69:$E$136,0),MATCH(Z$53,$B$68:$L$68,1)+1))^(1/5)*AA59,(INDEX($B$69:$L$136,MATCH('A2 Intenzita dopravy'!$F11&amp;'A2 Intenzita dopravy'!$G11&amp;'A2.1 Intenzita dopravy'!$E$51,$E$69:$E$136,0),MATCH(Z$53,$B$68:$L$68,1)+1)/INDEX($B$69:$L$136,MATCH('A2 Intenzita dopravy'!$F11&amp;'A2 Intenzita dopravy'!$G11&amp;'A2.1 Intenzita dopravy'!$E$51,$E$69:$E$136,0),MATCH(Z$53,$B$68:$L$68,1)))^(1/5)*Y59))),0)</f>
        <v>3051.4721426854262</v>
      </c>
      <c r="AA59" s="30">
        <f>IFERROR(IF(AA$53='A2 Intenzita dopravy'!$M$5,'A2 Intenzita dopravy'!$M11,IF(AA$53&gt;=MAX($F$68:$L$68),Z59/Y59*Z59,IF(AA$53&lt;'A2 Intenzita dopravy'!$M$5,(INDEX($B$69:$L$136,MATCH('A2 Intenzita dopravy'!$F11&amp;'A2 Intenzita dopravy'!$G11&amp;'A2.1 Intenzita dopravy'!$E$51,$E$69:$E$136,0),MATCH(AA$53,$B$68:$L$68,1))/INDEX($B$69:$L$136,MATCH('A2 Intenzita dopravy'!$F11&amp;'A2 Intenzita dopravy'!$G11&amp;'A2.1 Intenzita dopravy'!$E$51,$E$69:$E$136,0),MATCH(AA$53,$B$68:$L$68,1)+1))^(1/5)*AB59,(INDEX($B$69:$L$136,MATCH('A2 Intenzita dopravy'!$F11&amp;'A2 Intenzita dopravy'!$G11&amp;'A2.1 Intenzita dopravy'!$E$51,$E$69:$E$136,0),MATCH(AA$53,$B$68:$L$68,1)+1)/INDEX($B$69:$L$136,MATCH('A2 Intenzita dopravy'!$F11&amp;'A2 Intenzita dopravy'!$G11&amp;'A2.1 Intenzita dopravy'!$E$51,$E$69:$E$136,0),MATCH(AA$53,$B$68:$L$68,1)))^(1/5)*Z59))),0)</f>
        <v>3074.0781118714899</v>
      </c>
      <c r="AB59" s="30">
        <f>IFERROR(IF(AB$53='A2 Intenzita dopravy'!$M$5,'A2 Intenzita dopravy'!$M11,IF(AB$53&gt;=MAX($F$68:$L$68),AA59/Z59*AA59,IF(AB$53&lt;'A2 Intenzita dopravy'!$M$5,(INDEX($B$69:$L$136,MATCH('A2 Intenzita dopravy'!$F11&amp;'A2 Intenzita dopravy'!$G11&amp;'A2.1 Intenzita dopravy'!$E$51,$E$69:$E$136,0),MATCH(AB$53,$B$68:$L$68,1))/INDEX($B$69:$L$136,MATCH('A2 Intenzita dopravy'!$F11&amp;'A2 Intenzita dopravy'!$G11&amp;'A2.1 Intenzita dopravy'!$E$51,$E$69:$E$136,0),MATCH(AB$53,$B$68:$L$68,1)+1))^(1/5)*AC59,(INDEX($B$69:$L$136,MATCH('A2 Intenzita dopravy'!$F11&amp;'A2 Intenzita dopravy'!$G11&amp;'A2.1 Intenzita dopravy'!$E$51,$E$69:$E$136,0),MATCH(AB$53,$B$68:$L$68,1)+1)/INDEX($B$69:$L$136,MATCH('A2 Intenzita dopravy'!$F11&amp;'A2 Intenzita dopravy'!$G11&amp;'A2.1 Intenzita dopravy'!$E$51,$E$69:$E$136,0),MATCH(AB$53,$B$68:$L$68,1)))^(1/5)*AA59))),0)</f>
        <v>3096.8515509930294</v>
      </c>
      <c r="AC59" s="30">
        <f>IFERROR(IF(AC$53='A2 Intenzita dopravy'!$M$5,'A2 Intenzita dopravy'!$M11,IF(AC$53&gt;=MAX($F$68:$L$68),AB59/AA59*AB59,IF(AC$53&lt;'A2 Intenzita dopravy'!$M$5,(INDEX($B$69:$L$136,MATCH('A2 Intenzita dopravy'!$F11&amp;'A2 Intenzita dopravy'!$G11&amp;'A2.1 Intenzita dopravy'!$E$51,$E$69:$E$136,0),MATCH(AC$53,$B$68:$L$68,1))/INDEX($B$69:$L$136,MATCH('A2 Intenzita dopravy'!$F11&amp;'A2 Intenzita dopravy'!$G11&amp;'A2.1 Intenzita dopravy'!$E$51,$E$69:$E$136,0),MATCH(AC$53,$B$68:$L$68,1)+1))^(1/5)*AD59,(INDEX($B$69:$L$136,MATCH('A2 Intenzita dopravy'!$F11&amp;'A2 Intenzita dopravy'!$G11&amp;'A2.1 Intenzita dopravy'!$E$51,$E$69:$E$136,0),MATCH(AC$53,$B$68:$L$68,1)+1)/INDEX($B$69:$L$136,MATCH('A2 Intenzita dopravy'!$F11&amp;'A2 Intenzita dopravy'!$G11&amp;'A2.1 Intenzita dopravy'!$E$51,$E$69:$E$136,0),MATCH(AC$53,$B$68:$L$68,1)))^(1/5)*AB59))),0)</f>
        <v>3119.7937007037435</v>
      </c>
      <c r="AD59" s="30">
        <f>IFERROR(IF(AD$53='A2 Intenzita dopravy'!$M$5,'A2 Intenzita dopravy'!$M11,IF(AD$53&gt;=MAX($F$68:$L$68),AC59/AB59*AC59,IF(AD$53&lt;'A2 Intenzita dopravy'!$M$5,(INDEX($B$69:$L$136,MATCH('A2 Intenzita dopravy'!$F11&amp;'A2 Intenzita dopravy'!$G11&amp;'A2.1 Intenzita dopravy'!$E$51,$E$69:$E$136,0),MATCH(AD$53,$B$68:$L$68,1))/INDEX($B$69:$L$136,MATCH('A2 Intenzita dopravy'!$F11&amp;'A2 Intenzita dopravy'!$G11&amp;'A2.1 Intenzita dopravy'!$E$51,$E$69:$E$136,0),MATCH(AD$53,$B$68:$L$68,1)+1))^(1/5)*AE59,(INDEX($B$69:$L$136,MATCH('A2 Intenzita dopravy'!$F11&amp;'A2 Intenzita dopravy'!$G11&amp;'A2.1 Intenzita dopravy'!$E$51,$E$69:$E$136,0),MATCH(AD$53,$B$68:$L$68,1)+1)/INDEX($B$69:$L$136,MATCH('A2 Intenzita dopravy'!$F11&amp;'A2 Intenzita dopravy'!$G11&amp;'A2.1 Intenzita dopravy'!$E$51,$E$69:$E$136,0),MATCH(AD$53,$B$68:$L$68,1)))^(1/5)*AC59))),0)</f>
        <v>3142.9058108483632</v>
      </c>
      <c r="AE59" s="30">
        <f>IFERROR(IF(AE$53='A2 Intenzita dopravy'!$M$5,'A2 Intenzita dopravy'!$M11,IF(AE$53&gt;=MAX($F$68:$L$68),AD59/AC59*AD59,IF(AE$53&lt;'A2 Intenzita dopravy'!$M$5,(INDEX($B$69:$L$136,MATCH('A2 Intenzita dopravy'!$F11&amp;'A2 Intenzita dopravy'!$G11&amp;'A2.1 Intenzita dopravy'!$E$51,$E$69:$E$136,0),MATCH(AE$53,$B$68:$L$68,1))/INDEX($B$69:$L$136,MATCH('A2 Intenzita dopravy'!$F11&amp;'A2 Intenzita dopravy'!$G11&amp;'A2.1 Intenzita dopravy'!$E$51,$E$69:$E$136,0),MATCH(AE$53,$B$68:$L$68,1)+1))^(1/5)*AF59,(INDEX($B$69:$L$136,MATCH('A2 Intenzita dopravy'!$F11&amp;'A2 Intenzita dopravy'!$G11&amp;'A2.1 Intenzita dopravy'!$E$51,$E$69:$E$136,0),MATCH(AE$53,$B$68:$L$68,1)+1)/INDEX($B$69:$L$136,MATCH('A2 Intenzita dopravy'!$F11&amp;'A2 Intenzita dopravy'!$G11&amp;'A2.1 Intenzita dopravy'!$E$51,$E$69:$E$136,0),MATCH(AE$53,$B$68:$L$68,1)))^(1/5)*AD59))),0)</f>
        <v>3166.189140530742</v>
      </c>
      <c r="AF59" s="30">
        <f>IFERROR(IF(AF$53='A2 Intenzita dopravy'!$M$5,'A2 Intenzita dopravy'!$M11,IF(AF$53&gt;=MAX($F$68:$L$68),AE59/AD59*AE59,IF(AF$53&lt;'A2 Intenzita dopravy'!$M$5,(INDEX($B$69:$L$136,MATCH('A2 Intenzita dopravy'!$F11&amp;'A2 Intenzita dopravy'!$G11&amp;'A2.1 Intenzita dopravy'!$E$51,$E$69:$E$136,0),MATCH(AF$53,$B$68:$L$68,1))/INDEX($B$69:$L$136,MATCH('A2 Intenzita dopravy'!$F11&amp;'A2 Intenzita dopravy'!$G11&amp;'A2.1 Intenzita dopravy'!$E$51,$E$69:$E$136,0),MATCH(AF$53,$B$68:$L$68,1)+1))^(1/5)*AG59,(INDEX($B$69:$L$136,MATCH('A2 Intenzita dopravy'!$F11&amp;'A2 Intenzita dopravy'!$G11&amp;'A2.1 Intenzita dopravy'!$E$51,$E$69:$E$136,0),MATCH(AF$53,$B$68:$L$68,1)+1)/INDEX($B$69:$L$136,MATCH('A2 Intenzita dopravy'!$F11&amp;'A2 Intenzita dopravy'!$G11&amp;'A2.1 Intenzita dopravy'!$E$51,$E$69:$E$136,0),MATCH(AF$53,$B$68:$L$68,1)))^(1/5)*AE59))),0)</f>
        <v>3189.6449581824472</v>
      </c>
      <c r="AG59" s="30">
        <f>IFERROR(IF(AG$53='A2 Intenzita dopravy'!$M$5,'A2 Intenzita dopravy'!$M11,IF(AG$53&gt;=MAX($F$68:$L$68),AF59/AE59*AF59,IF(AG$53&lt;'A2 Intenzita dopravy'!$M$5,(INDEX($B$69:$L$136,MATCH('A2 Intenzita dopravy'!$F11&amp;'A2 Intenzita dopravy'!$G11&amp;'A2.1 Intenzita dopravy'!$E$51,$E$69:$E$136,0),MATCH(AG$53,$B$68:$L$68,1))/INDEX($B$69:$L$136,MATCH('A2 Intenzita dopravy'!$F11&amp;'A2 Intenzita dopravy'!$G11&amp;'A2.1 Intenzita dopravy'!$E$51,$E$69:$E$136,0),MATCH(AG$53,$B$68:$L$68,1)+1))^(1/5)*AH59,(INDEX($B$69:$L$136,MATCH('A2 Intenzita dopravy'!$F11&amp;'A2 Intenzita dopravy'!$G11&amp;'A2.1 Intenzita dopravy'!$E$51,$E$69:$E$136,0),MATCH(AG$53,$B$68:$L$68,1)+1)/INDEX($B$69:$L$136,MATCH('A2 Intenzita dopravy'!$F11&amp;'A2 Intenzita dopravy'!$G11&amp;'A2.1 Intenzita dopravy'!$E$51,$E$69:$E$136,0),MATCH(AG$53,$B$68:$L$68,1)))^(1/5)*AF59))),0)</f>
        <v>3213.2745416318639</v>
      </c>
      <c r="AH59" s="30">
        <f>IFERROR(IF(AH$53='A2 Intenzita dopravy'!$M$5,'A2 Intenzita dopravy'!$M11,IF(AH$53&gt;=MAX($F$68:$L$68),AG59/AF59*AG59,IF(AH$53&lt;'A2 Intenzita dopravy'!$M$5,(INDEX($B$69:$L$136,MATCH('A2 Intenzita dopravy'!$F11&amp;'A2 Intenzita dopravy'!$G11&amp;'A2.1 Intenzita dopravy'!$E$51,$E$69:$E$136,0),MATCH(AH$53,$B$68:$L$68,1))/INDEX($B$69:$L$136,MATCH('A2 Intenzita dopravy'!$F11&amp;'A2 Intenzita dopravy'!$G11&amp;'A2.1 Intenzita dopravy'!$E$51,$E$69:$E$136,0),MATCH(AH$53,$B$68:$L$68,1)+1))^(1/5)*AI59,(INDEX($B$69:$L$136,MATCH('A2 Intenzita dopravy'!$F11&amp;'A2 Intenzita dopravy'!$G11&amp;'A2.1 Intenzita dopravy'!$E$51,$E$69:$E$136,0),MATCH(AH$53,$B$68:$L$68,1)+1)/INDEX($B$69:$L$136,MATCH('A2 Intenzita dopravy'!$F11&amp;'A2 Intenzita dopravy'!$G11&amp;'A2.1 Intenzita dopravy'!$E$51,$E$69:$E$136,0),MATCH(AH$53,$B$68:$L$68,1)))^(1/5)*AG59))),0)</f>
        <v>3237.0791781738076</v>
      </c>
      <c r="AI59" s="30">
        <f>IFERROR(IF(AI$53='A2 Intenzita dopravy'!$M$5,'A2 Intenzita dopravy'!$M11,IF(AI$53&gt;=MAX($F$68:$L$68),AH59/AG59*AH59,IF(AI$53&lt;'A2 Intenzita dopravy'!$M$5,(INDEX($B$69:$L$136,MATCH('A2 Intenzita dopravy'!$F11&amp;'A2 Intenzita dopravy'!$G11&amp;'A2.1 Intenzita dopravy'!$E$51,$E$69:$E$136,0),MATCH(AI$53,$B$68:$L$68,1))/INDEX($B$69:$L$136,MATCH('A2 Intenzita dopravy'!$F11&amp;'A2 Intenzita dopravy'!$G11&amp;'A2.1 Intenzita dopravy'!$E$51,$E$69:$E$136,0),MATCH(AI$53,$B$68:$L$68,1)+1))^(1/5)*AJ59,(INDEX($B$69:$L$136,MATCH('A2 Intenzita dopravy'!$F11&amp;'A2 Intenzita dopravy'!$G11&amp;'A2.1 Intenzita dopravy'!$E$51,$E$69:$E$136,0),MATCH(AI$53,$B$68:$L$68,1)+1)/INDEX($B$69:$L$136,MATCH('A2 Intenzita dopravy'!$F11&amp;'A2 Intenzita dopravy'!$G11&amp;'A2.1 Intenzita dopravy'!$E$51,$E$69:$E$136,0),MATCH(AI$53,$B$68:$L$68,1)))^(1/5)*AH59))),0)</f>
        <v>3261.0601646396535</v>
      </c>
      <c r="AJ59" s="30">
        <f>IFERROR(IF(AJ$53='A2 Intenzita dopravy'!$M$5,'A2 Intenzita dopravy'!$M11,IF(AJ$53&gt;=MAX($F$68:$L$68),AI59/AH59*AI59,IF(AJ$53&lt;'A2 Intenzita dopravy'!$M$5,(INDEX($B$69:$L$136,MATCH('A2 Intenzita dopravy'!$F11&amp;'A2 Intenzita dopravy'!$G11&amp;'A2.1 Intenzita dopravy'!$E$51,$E$69:$E$136,0),MATCH(AJ$53,$B$68:$L$68,1))/INDEX($B$69:$L$136,MATCH('A2 Intenzita dopravy'!$F11&amp;'A2 Intenzita dopravy'!$G11&amp;'A2.1 Intenzita dopravy'!$E$51,$E$69:$E$136,0),MATCH(AJ$53,$B$68:$L$68,1)+1))^(1/5)*AK59,(INDEX($B$69:$L$136,MATCH('A2 Intenzita dopravy'!$F11&amp;'A2 Intenzita dopravy'!$G11&amp;'A2.1 Intenzita dopravy'!$E$51,$E$69:$E$136,0),MATCH(AJ$53,$B$68:$L$68,1)+1)/INDEX($B$69:$L$136,MATCH('A2 Intenzita dopravy'!$F11&amp;'A2 Intenzita dopravy'!$G11&amp;'A2.1 Intenzita dopravy'!$E$51,$E$69:$E$136,0),MATCH(AJ$53,$B$68:$L$68,1)))^(1/5)*AI59))),0)</f>
        <v>3285.2188074679862</v>
      </c>
      <c r="AK59" s="30">
        <f>IFERROR(IF(AK$53='A2 Intenzita dopravy'!$M$5,'A2 Intenzita dopravy'!$M11,IF(AK$53&gt;=MAX($F$68:$L$68),AJ59/AI59*AJ59,IF(AK$53&lt;'A2 Intenzita dopravy'!$M$5,(INDEX($B$69:$L$136,MATCH('A2 Intenzita dopravy'!$F11&amp;'A2 Intenzita dopravy'!$G11&amp;'A2.1 Intenzita dopravy'!$E$51,$E$69:$E$136,0),MATCH(AK$53,$B$68:$L$68,1))/INDEX($B$69:$L$136,MATCH('A2 Intenzita dopravy'!$F11&amp;'A2 Intenzita dopravy'!$G11&amp;'A2.1 Intenzita dopravy'!$E$51,$E$69:$E$136,0),MATCH(AK$53,$B$68:$L$68,1)+1))^(1/5)*AL59,(INDEX($B$69:$L$136,MATCH('A2 Intenzita dopravy'!$F11&amp;'A2 Intenzita dopravy'!$G11&amp;'A2.1 Intenzita dopravy'!$E$51,$E$69:$E$136,0),MATCH(AK$53,$B$68:$L$68,1)+1)/INDEX($B$69:$L$136,MATCH('A2 Intenzita dopravy'!$F11&amp;'A2 Intenzita dopravy'!$G11&amp;'A2.1 Intenzita dopravy'!$E$51,$E$69:$E$136,0),MATCH(AK$53,$B$68:$L$68,1)))^(1/5)*AJ59))),0)</f>
        <v>3309.5564227757704</v>
      </c>
      <c r="AL59" s="30">
        <f>IFERROR(IF(AL$53='A2 Intenzita dopravy'!$M$5,'A2 Intenzita dopravy'!$M11,IF(AL$53&gt;=MAX($F$68:$L$68),AK59/AJ59*AK59,IF(AL$53&lt;'A2 Intenzita dopravy'!$M$5,(INDEX($B$69:$L$136,MATCH('A2 Intenzita dopravy'!$F11&amp;'A2 Intenzita dopravy'!$G11&amp;'A2.1 Intenzita dopravy'!$E$51,$E$69:$E$136,0),MATCH(AL$53,$B$68:$L$68,1))/INDEX($B$69:$L$136,MATCH('A2 Intenzita dopravy'!$F11&amp;'A2 Intenzita dopravy'!$G11&amp;'A2.1 Intenzita dopravy'!$E$51,$E$69:$E$136,0),MATCH(AL$53,$B$68:$L$68,1)+1))^(1/5)*AM59,(INDEX($B$69:$L$136,MATCH('A2 Intenzita dopravy'!$F11&amp;'A2 Intenzita dopravy'!$G11&amp;'A2.1 Intenzita dopravy'!$E$51,$E$69:$E$136,0),MATCH(AL$53,$B$68:$L$68,1)+1)/INDEX($B$69:$L$136,MATCH('A2 Intenzita dopravy'!$F11&amp;'A2 Intenzita dopravy'!$G11&amp;'A2.1 Intenzita dopravy'!$E$51,$E$69:$E$136,0),MATCH(AL$53,$B$68:$L$68,1)))^(1/5)*AK59))),0)</f>
        <v>3334.0743364300524</v>
      </c>
      <c r="AM59" s="30">
        <f>IFERROR(IF(AM$53='A2 Intenzita dopravy'!$M$5,'A2 Intenzita dopravy'!$M11,IF(AM$53&gt;=MAX($F$68:$L$68),AL59/AK59*AL59,IF(AM$53&lt;'A2 Intenzita dopravy'!$M$5,(INDEX($B$69:$L$136,MATCH('A2 Intenzita dopravy'!$F11&amp;'A2 Intenzita dopravy'!$G11&amp;'A2.1 Intenzita dopravy'!$E$51,$E$69:$E$136,0),MATCH(AM$53,$B$68:$L$68,1))/INDEX($B$69:$L$136,MATCH('A2 Intenzita dopravy'!$F11&amp;'A2 Intenzita dopravy'!$G11&amp;'A2.1 Intenzita dopravy'!$E$51,$E$69:$E$136,0),MATCH(AM$53,$B$68:$L$68,1)+1))^(1/5)*AN59,(INDEX($B$69:$L$136,MATCH('A2 Intenzita dopravy'!$F11&amp;'A2 Intenzita dopravy'!$G11&amp;'A2.1 Intenzita dopravy'!$E$51,$E$69:$E$136,0),MATCH(AM$53,$B$68:$L$68,1)+1)/INDEX($B$69:$L$136,MATCH('A2 Intenzita dopravy'!$F11&amp;'A2 Intenzita dopravy'!$G11&amp;'A2.1 Intenzita dopravy'!$E$51,$E$69:$E$136,0),MATCH(AM$53,$B$68:$L$68,1)))^(1/5)*AL59))),0)</f>
        <v>3358.7738841201895</v>
      </c>
      <c r="AN59" s="30">
        <f>IFERROR(IF(AN$53='A2 Intenzita dopravy'!$M$5,'A2 Intenzita dopravy'!$M11,IF(AN$53&gt;=MAX($F$68:$L$68),AM59/AL59*AM59,IF(AN$53&lt;'A2 Intenzita dopravy'!$M$5,(INDEX($B$69:$L$136,MATCH('A2 Intenzita dopravy'!$F11&amp;'A2 Intenzita dopravy'!$G11&amp;'A2.1 Intenzita dopravy'!$E$51,$E$69:$E$136,0),MATCH(AN$53,$B$68:$L$68,1))/INDEX($B$69:$L$136,MATCH('A2 Intenzita dopravy'!$F11&amp;'A2 Intenzita dopravy'!$G11&amp;'A2.1 Intenzita dopravy'!$E$51,$E$69:$E$136,0),MATCH(AN$53,$B$68:$L$68,1)+1))^(1/5)*AO59,(INDEX($B$69:$L$136,MATCH('A2 Intenzita dopravy'!$F11&amp;'A2 Intenzita dopravy'!$G11&amp;'A2.1 Intenzita dopravy'!$E$51,$E$69:$E$136,0),MATCH(AN$53,$B$68:$L$68,1)+1)/INDEX($B$69:$L$136,MATCH('A2 Intenzita dopravy'!$F11&amp;'A2 Intenzita dopravy'!$G11&amp;'A2.1 Intenzita dopravy'!$E$51,$E$69:$E$136,0),MATCH(AN$53,$B$68:$L$68,1)))^(1/5)*AM59))),0)</f>
        <v>3383.6564114306161</v>
      </c>
      <c r="AO59" s="30">
        <f>IFERROR(IF(AO$53='A2 Intenzita dopravy'!$M$5,'A2 Intenzita dopravy'!$M11,IF(AO$53&gt;=MAX($F$68:$L$68),AN59/AM59*AN59,IF(AO$53&lt;'A2 Intenzita dopravy'!$M$5,(INDEX($B$69:$L$136,MATCH('A2 Intenzita dopravy'!$F11&amp;'A2 Intenzita dopravy'!$G11&amp;'A2.1 Intenzita dopravy'!$E$51,$E$69:$E$136,0),MATCH(AO$53,$B$68:$L$68,1))/INDEX($B$69:$L$136,MATCH('A2 Intenzita dopravy'!$F11&amp;'A2 Intenzita dopravy'!$G11&amp;'A2.1 Intenzita dopravy'!$E$51,$E$69:$E$136,0),MATCH(AO$53,$B$68:$L$68,1)+1))^(1/5)*AP59,(INDEX($B$69:$L$136,MATCH('A2 Intenzita dopravy'!$F11&amp;'A2 Intenzita dopravy'!$G11&amp;'A2.1 Intenzita dopravy'!$E$51,$E$69:$E$136,0),MATCH(AO$53,$B$68:$L$68,1)+1)/INDEX($B$69:$L$136,MATCH('A2 Intenzita dopravy'!$F11&amp;'A2 Intenzita dopravy'!$G11&amp;'A2.1 Intenzita dopravy'!$E$51,$E$69:$E$136,0),MATCH(AO$53,$B$68:$L$68,1)))^(1/5)*AN59))),0)</f>
        <v>3408.7232739141491</v>
      </c>
      <c r="AP59" s="30">
        <f>IFERROR(IF(AP$53='A2 Intenzita dopravy'!$M$5,'A2 Intenzita dopravy'!$M11,IF(AP$53&gt;=MAX($F$68:$L$68),AO59/AN59*AO59,IF(AP$53&lt;'A2 Intenzita dopravy'!$M$5,(INDEX($B$69:$L$136,MATCH('A2 Intenzita dopravy'!$F11&amp;'A2 Intenzita dopravy'!$G11&amp;'A2.1 Intenzita dopravy'!$E$51,$E$69:$E$136,0),MATCH(AP$53,$B$68:$L$68,1))/INDEX($B$69:$L$136,MATCH('A2 Intenzita dopravy'!$F11&amp;'A2 Intenzita dopravy'!$G11&amp;'A2.1 Intenzita dopravy'!$E$51,$E$69:$E$136,0),MATCH(AP$53,$B$68:$L$68,1)+1))^(1/5)*AQ59,(INDEX($B$69:$L$136,MATCH('A2 Intenzita dopravy'!$F11&amp;'A2 Intenzita dopravy'!$G11&amp;'A2.1 Intenzita dopravy'!$E$51,$E$69:$E$136,0),MATCH(AP$53,$B$68:$L$68,1)+1)/INDEX($B$69:$L$136,MATCH('A2 Intenzita dopravy'!$F11&amp;'A2 Intenzita dopravy'!$G11&amp;'A2.1 Intenzita dopravy'!$E$51,$E$69:$E$136,0),MATCH(AP$53,$B$68:$L$68,1)))^(1/5)*AO59))),0)</f>
        <v>3433.9758371658349</v>
      </c>
      <c r="AQ59" s="30">
        <f>IFERROR(IF(AQ$53='A2 Intenzita dopravy'!$M$5,'A2 Intenzita dopravy'!$M11,IF(AQ$53&gt;=MAX($F$68:$L$68),AP59/AO59*AP59,IF(AQ$53&lt;'A2 Intenzita dopravy'!$M$5,(INDEX($B$69:$L$136,MATCH('A2 Intenzita dopravy'!$F11&amp;'A2 Intenzita dopravy'!$G11&amp;'A2.1 Intenzita dopravy'!$E$51,$E$69:$E$136,0),MATCH(AQ$53,$B$68:$L$68,1))/INDEX($B$69:$L$136,MATCH('A2 Intenzita dopravy'!$F11&amp;'A2 Intenzita dopravy'!$G11&amp;'A2.1 Intenzita dopravy'!$E$51,$E$69:$E$136,0),MATCH(AQ$53,$B$68:$L$68,1)+1))^(1/5)*AR59,(INDEX($B$69:$L$136,MATCH('A2 Intenzita dopravy'!$F11&amp;'A2 Intenzita dopravy'!$G11&amp;'A2.1 Intenzita dopravy'!$E$51,$E$69:$E$136,0),MATCH(AQ$53,$B$68:$L$68,1)+1)/INDEX($B$69:$L$136,MATCH('A2 Intenzita dopravy'!$F11&amp;'A2 Intenzita dopravy'!$G11&amp;'A2.1 Intenzita dopravy'!$E$51,$E$69:$E$136,0),MATCH(AQ$53,$B$68:$L$68,1)))^(1/5)*AP59))),0)</f>
        <v>3459.4154768973458</v>
      </c>
      <c r="AR59" s="30">
        <f>IFERROR(IF(AR$53='A2 Intenzita dopravy'!$M$5,'A2 Intenzita dopravy'!$M11,IF(AR$53&gt;=MAX($F$68:$L$68),AQ59/AP59*AQ59,IF(AR$53&lt;'A2 Intenzita dopravy'!$M$5,(INDEX($B$69:$L$136,MATCH('A2 Intenzita dopravy'!$F11&amp;'A2 Intenzita dopravy'!$G11&amp;'A2.1 Intenzita dopravy'!$E$51,$E$69:$E$136,0),MATCH(AR$53,$B$68:$L$68,1))/INDEX($B$69:$L$136,MATCH('A2 Intenzita dopravy'!$F11&amp;'A2 Intenzita dopravy'!$G11&amp;'A2.1 Intenzita dopravy'!$E$51,$E$69:$E$136,0),MATCH(AR$53,$B$68:$L$68,1)+1))^(1/5)*AS59,(INDEX($B$69:$L$136,MATCH('A2 Intenzita dopravy'!$F11&amp;'A2 Intenzita dopravy'!$G11&amp;'A2.1 Intenzita dopravy'!$E$51,$E$69:$E$136,0),MATCH(AR$53,$B$68:$L$68,1)+1)/INDEX($B$69:$L$136,MATCH('A2 Intenzita dopravy'!$F11&amp;'A2 Intenzita dopravy'!$G11&amp;'A2.1 Intenzita dopravy'!$E$51,$E$69:$E$136,0),MATCH(AR$53,$B$68:$L$68,1)))^(1/5)*AQ59))),0)</f>
        <v>3485.0435790119241</v>
      </c>
      <c r="AS59" s="30">
        <f>IFERROR(IF(AS$53='A2 Intenzita dopravy'!$M$5,'A2 Intenzita dopravy'!$M11,IF(AS$53&gt;=MAX($F$68:$L$68),AR59/AQ59*AR59,IF(AS$53&lt;'A2 Intenzita dopravy'!$M$5,(INDEX($B$69:$L$136,MATCH('A2 Intenzita dopravy'!$F11&amp;'A2 Intenzita dopravy'!$G11&amp;'A2.1 Intenzita dopravy'!$E$51,$E$69:$E$136,0),MATCH(AS$53,$B$68:$L$68,1))/INDEX($B$69:$L$136,MATCH('A2 Intenzita dopravy'!$F11&amp;'A2 Intenzita dopravy'!$G11&amp;'A2.1 Intenzita dopravy'!$E$51,$E$69:$E$136,0),MATCH(AS$53,$B$68:$L$68,1)+1))^(1/5)*AT59,(INDEX($B$69:$L$136,MATCH('A2 Intenzita dopravy'!$F11&amp;'A2 Intenzita dopravy'!$G11&amp;'A2.1 Intenzita dopravy'!$E$51,$E$69:$E$136,0),MATCH(AS$53,$B$68:$L$68,1)+1)/INDEX($B$69:$L$136,MATCH('A2 Intenzita dopravy'!$F11&amp;'A2 Intenzita dopravy'!$G11&amp;'A2.1 Intenzita dopravy'!$E$51,$E$69:$E$136,0),MATCH(AS$53,$B$68:$L$68,1)))^(1/5)*AR59))),0)</f>
        <v>3510.8615396798855</v>
      </c>
      <c r="AT59" s="30">
        <f>IFERROR(IF(AT$53='A2 Intenzita dopravy'!$M$5,'A2 Intenzita dopravy'!$M11,IF(AT$53&gt;=MAX($F$68:$L$68),AS59/AR59*AS59,IF(AT$53&lt;'A2 Intenzita dopravy'!$M$5,(INDEX($B$69:$L$136,MATCH('A2 Intenzita dopravy'!$F11&amp;'A2 Intenzita dopravy'!$G11&amp;'A2.1 Intenzita dopravy'!$E$51,$E$69:$E$136,0),MATCH(AT$53,$B$68:$L$68,1))/INDEX($B$69:$L$136,MATCH('A2 Intenzita dopravy'!$F11&amp;'A2 Intenzita dopravy'!$G11&amp;'A2.1 Intenzita dopravy'!$E$51,$E$69:$E$136,0),MATCH(AT$53,$B$68:$L$68,1)+1))^(1/5)*AU59,(INDEX($B$69:$L$136,MATCH('A2 Intenzita dopravy'!$F11&amp;'A2 Intenzita dopravy'!$G11&amp;'A2.1 Intenzita dopravy'!$E$51,$E$69:$E$136,0),MATCH(AT$53,$B$68:$L$68,1)+1)/INDEX($B$69:$L$136,MATCH('A2 Intenzita dopravy'!$F11&amp;'A2 Intenzita dopravy'!$G11&amp;'A2.1 Intenzita dopravy'!$E$51,$E$69:$E$136,0),MATCH(AT$53,$B$68:$L$68,1)))^(1/5)*AS59))),0)</f>
        <v>3536.8707654146792</v>
      </c>
      <c r="AU59" s="30">
        <f>IFERROR(IF(AU$53='A2 Intenzita dopravy'!$M$5,'A2 Intenzita dopravy'!$M11,IF(AU$53&gt;=MAX($F$68:$L$68),AT59/AS59*AT59,IF(AU$53&lt;'A2 Intenzita dopravy'!$M$5,(INDEX($B$69:$L$136,MATCH('A2 Intenzita dopravy'!$F11&amp;'A2 Intenzita dopravy'!$G11&amp;'A2.1 Intenzita dopravy'!$E$51,$E$69:$E$136,0),MATCH(AU$53,$B$68:$L$68,1))/INDEX($B$69:$L$136,MATCH('A2 Intenzita dopravy'!$F11&amp;'A2 Intenzita dopravy'!$G11&amp;'A2.1 Intenzita dopravy'!$E$51,$E$69:$E$136,0),MATCH(AU$53,$B$68:$L$68,1)+1))^(1/5)*AV59,(INDEX($B$69:$L$136,MATCH('A2 Intenzita dopravy'!$F11&amp;'A2 Intenzita dopravy'!$G11&amp;'A2.1 Intenzita dopravy'!$E$51,$E$69:$E$136,0),MATCH(AU$53,$B$68:$L$68,1)+1)/INDEX($B$69:$L$136,MATCH('A2 Intenzita dopravy'!$F11&amp;'A2 Intenzita dopravy'!$G11&amp;'A2.1 Intenzita dopravy'!$E$51,$E$69:$E$136,0),MATCH(AU$53,$B$68:$L$68,1)))^(1/5)*AT59))),0)</f>
        <v>3563.0726731495115</v>
      </c>
      <c r="AV59" s="30">
        <f>IFERROR(IF(AV$53='A2 Intenzita dopravy'!$M$5,'A2 Intenzita dopravy'!$M11,IF(AV$53&gt;=MAX($F$68:$L$68),AU59/AT59*AU59,IF(AV$53&lt;'A2 Intenzita dopravy'!$M$5,(INDEX($B$69:$L$136,MATCH('A2 Intenzita dopravy'!$F11&amp;'A2 Intenzita dopravy'!$G11&amp;'A2.1 Intenzita dopravy'!$E$51,$E$69:$E$136,0),MATCH(AV$53,$B$68:$L$68,1))/INDEX($B$69:$L$136,MATCH('A2 Intenzita dopravy'!$F11&amp;'A2 Intenzita dopravy'!$G11&amp;'A2.1 Intenzita dopravy'!$E$51,$E$69:$E$136,0),MATCH(AV$53,$B$68:$L$68,1)+1))^(1/5)*AW59,(INDEX($B$69:$L$136,MATCH('A2 Intenzita dopravy'!$F11&amp;'A2 Intenzita dopravy'!$G11&amp;'A2.1 Intenzita dopravy'!$E$51,$E$69:$E$136,0),MATCH(AV$53,$B$68:$L$68,1)+1)/INDEX($B$69:$L$136,MATCH('A2 Intenzita dopravy'!$F11&amp;'A2 Intenzita dopravy'!$G11&amp;'A2.1 Intenzita dopravy'!$E$51,$E$69:$E$136,0),MATCH(AV$53,$B$68:$L$68,1)))^(1/5)*AU59))),0)</f>
        <v>3589.4686903145375</v>
      </c>
      <c r="AW59" s="30">
        <f>IFERROR(IF(AW$53='A2 Intenzita dopravy'!$M$5,'A2 Intenzita dopravy'!$M11,IF(AW$53&gt;=MAX($F$68:$L$68),AV59/AU59*AV59,IF(AW$53&lt;'A2 Intenzita dopravy'!$M$5,(INDEX($B$69:$L$136,MATCH('A2 Intenzita dopravy'!$F11&amp;'A2 Intenzita dopravy'!$G11&amp;'A2.1 Intenzita dopravy'!$E$51,$E$69:$E$136,0),MATCH(AW$53,$B$68:$L$68,1))/INDEX($B$69:$L$136,MATCH('A2 Intenzita dopravy'!$F11&amp;'A2 Intenzita dopravy'!$G11&amp;'A2.1 Intenzita dopravy'!$E$51,$E$69:$E$136,0),MATCH(AW$53,$B$68:$L$68,1)+1))^(1/5)*AX59,(INDEX($B$69:$L$136,MATCH('A2 Intenzita dopravy'!$F11&amp;'A2 Intenzita dopravy'!$G11&amp;'A2.1 Intenzita dopravy'!$E$51,$E$69:$E$136,0),MATCH(AW$53,$B$68:$L$68,1)+1)/INDEX($B$69:$L$136,MATCH('A2 Intenzita dopravy'!$F11&amp;'A2 Intenzita dopravy'!$G11&amp;'A2.1 Intenzita dopravy'!$E$51,$E$69:$E$136,0),MATCH(AW$53,$B$68:$L$68,1)))^(1/5)*AV59))),0)</f>
        <v>3616.0602549146265</v>
      </c>
      <c r="AX59" s="30">
        <f>IFERROR(IF(AX$53='A2 Intenzita dopravy'!$M$5,'A2 Intenzita dopravy'!$M11,IF(AX$53&gt;=MAX($F$68:$L$68),AW59/AV59*AW59,IF(AX$53&lt;'A2 Intenzita dopravy'!$M$5,(INDEX($B$69:$L$136,MATCH('A2 Intenzita dopravy'!$F11&amp;'A2 Intenzita dopravy'!$G11&amp;'A2.1 Intenzita dopravy'!$E$51,$E$69:$E$136,0),MATCH(AX$53,$B$68:$L$68,1))/INDEX($B$69:$L$136,MATCH('A2 Intenzita dopravy'!$F11&amp;'A2 Intenzita dopravy'!$G11&amp;'A2.1 Intenzita dopravy'!$E$51,$E$69:$E$136,0),MATCH(AX$53,$B$68:$L$68,1)+1))^(1/5)*AY59,(INDEX($B$69:$L$136,MATCH('A2 Intenzita dopravy'!$F11&amp;'A2 Intenzita dopravy'!$G11&amp;'A2.1 Intenzita dopravy'!$E$51,$E$69:$E$136,0),MATCH(AX$53,$B$68:$L$68,1)+1)/INDEX($B$69:$L$136,MATCH('A2 Intenzita dopravy'!$F11&amp;'A2 Intenzita dopravy'!$G11&amp;'A2.1 Intenzita dopravy'!$E$51,$E$69:$E$136,0),MATCH(AX$53,$B$68:$L$68,1)))^(1/5)*AW59))),0)</f>
        <v>3642.8488156076996</v>
      </c>
      <c r="AY59" s="30">
        <f>IFERROR(IF(AY$53='A2 Intenzita dopravy'!$M$5,'A2 Intenzita dopravy'!$M11,IF(AY$53&gt;=MAX($F$68:$L$68),AX59/AW59*AX59,IF(AY$53&lt;'A2 Intenzita dopravy'!$M$5,(INDEX($B$69:$L$136,MATCH('A2 Intenzita dopravy'!$F11&amp;'A2 Intenzita dopravy'!$G11&amp;'A2.1 Intenzita dopravy'!$E$51,$E$69:$E$136,0),MATCH(AY$53,$B$68:$L$68,1))/INDEX($B$69:$L$136,MATCH('A2 Intenzita dopravy'!$F11&amp;'A2 Intenzita dopravy'!$G11&amp;'A2.1 Intenzita dopravy'!$E$51,$E$69:$E$136,0),MATCH(AY$53,$B$68:$L$68,1)+1))^(1/5)*AZ59,(INDEX($B$69:$L$136,MATCH('A2 Intenzita dopravy'!$F11&amp;'A2 Intenzita dopravy'!$G11&amp;'A2.1 Intenzita dopravy'!$E$51,$E$69:$E$136,0),MATCH(AY$53,$B$68:$L$68,1)+1)/INDEX($B$69:$L$136,MATCH('A2 Intenzita dopravy'!$F11&amp;'A2 Intenzita dopravy'!$G11&amp;'A2.1 Intenzita dopravy'!$E$51,$E$69:$E$136,0),MATCH(AY$53,$B$68:$L$68,1)))^(1/5)*AX59))),0)</f>
        <v>3669.835831783651</v>
      </c>
      <c r="AZ59" s="30">
        <f>IFERROR(IF(AZ$53='A2 Intenzita dopravy'!$M$5,'A2 Intenzita dopravy'!$M11,IF(AZ$53&gt;=MAX($F$68:$L$68),AY59/AX59*AY59,IF(AZ$53&lt;'A2 Intenzita dopravy'!$M$5,(INDEX($B$69:$L$136,MATCH('A2 Intenzita dopravy'!$F11&amp;'A2 Intenzita dopravy'!$G11&amp;'A2.1 Intenzita dopravy'!$E$51,$E$69:$E$136,0),MATCH(AZ$53,$B$68:$L$68,1))/INDEX($B$69:$L$136,MATCH('A2 Intenzita dopravy'!$F11&amp;'A2 Intenzita dopravy'!$G11&amp;'A2.1 Intenzita dopravy'!$E$51,$E$69:$E$136,0),MATCH(AZ$53,$B$68:$L$68,1)+1))^(1/5)*BA59,(INDEX($B$69:$L$136,MATCH('A2 Intenzita dopravy'!$F11&amp;'A2 Intenzita dopravy'!$G11&amp;'A2.1 Intenzita dopravy'!$E$51,$E$69:$E$136,0),MATCH(AZ$53,$B$68:$L$68,1)+1)/INDEX($B$69:$L$136,MATCH('A2 Intenzita dopravy'!$F11&amp;'A2 Intenzita dopravy'!$G11&amp;'A2.1 Intenzita dopravy'!$E$51,$E$69:$E$136,0),MATCH(AZ$53,$B$68:$L$68,1)))^(1/5)*AY59))),0)</f>
        <v>3697.0227736438528</v>
      </c>
      <c r="BA59" s="30">
        <f>IFERROR(IF(BA$53='A2 Intenzita dopravy'!$M$5,'A2 Intenzita dopravy'!$M11,IF(BA$53&gt;=MAX($F$68:$L$68),AZ59/AY59*AZ59,IF(BA$53&lt;'A2 Intenzita dopravy'!$M$5,(INDEX($B$69:$L$136,MATCH('A2 Intenzita dopravy'!$F11&amp;'A2 Intenzita dopravy'!$G11&amp;'A2.1 Intenzita dopravy'!$E$51,$E$69:$E$136,0),MATCH(BA$53,$B$68:$L$68,1))/INDEX($B$69:$L$136,MATCH('A2 Intenzita dopravy'!$F11&amp;'A2 Intenzita dopravy'!$G11&amp;'A2.1 Intenzita dopravy'!$E$51,$E$69:$E$136,0),MATCH(BA$53,$B$68:$L$68,1)+1))^(1/5)*BB59,(INDEX($B$69:$L$136,MATCH('A2 Intenzita dopravy'!$F11&amp;'A2 Intenzita dopravy'!$G11&amp;'A2.1 Intenzita dopravy'!$E$51,$E$69:$E$136,0),MATCH(BA$53,$B$68:$L$68,1)+1)/INDEX($B$69:$L$136,MATCH('A2 Intenzita dopravy'!$F11&amp;'A2 Intenzita dopravy'!$G11&amp;'A2.1 Intenzita dopravy'!$E$51,$E$69:$E$136,0),MATCH(BA$53,$B$68:$L$68,1)))^(1/5)*AZ59))),0)</f>
        <v>3724.4111222812485</v>
      </c>
      <c r="BB59" s="30">
        <f>IFERROR(IF(BB$53='A2 Intenzita dopravy'!$M$5,'A2 Intenzita dopravy'!$M11,IF(BB$53&gt;=MAX($F$68:$L$68),BA59/AZ59*BA59,IF(BB$53&lt;'A2 Intenzita dopravy'!$M$5,(INDEX($B$69:$L$136,MATCH('A2 Intenzita dopravy'!$F11&amp;'A2 Intenzita dopravy'!$G11&amp;'A2.1 Intenzita dopravy'!$E$51,$E$69:$E$136,0),MATCH(BB$53,$B$68:$L$68,1))/INDEX($B$69:$L$136,MATCH('A2 Intenzita dopravy'!$F11&amp;'A2 Intenzita dopravy'!$G11&amp;'A2.1 Intenzita dopravy'!$E$51,$E$69:$E$136,0),MATCH(BB$53,$B$68:$L$68,1)+1))^(1/5)*BC59,(INDEX($B$69:$L$136,MATCH('A2 Intenzita dopravy'!$F11&amp;'A2 Intenzita dopravy'!$G11&amp;'A2.1 Intenzita dopravy'!$E$51,$E$69:$E$136,0),MATCH(BB$53,$B$68:$L$68,1)+1)/INDEX($B$69:$L$136,MATCH('A2 Intenzita dopravy'!$F11&amp;'A2 Intenzita dopravy'!$G11&amp;'A2.1 Intenzita dopravy'!$E$51,$E$69:$E$136,0),MATCH(BB$53,$B$68:$L$68,1)))^(1/5)*BA59))),0)</f>
        <v>3752.00236976104</v>
      </c>
    </row>
    <row r="60" spans="2:54" x14ac:dyDescent="0.2">
      <c r="B60" s="5">
        <v>6</v>
      </c>
      <c r="C60" s="5">
        <f t="shared" ref="C60" si="29">C44</f>
        <v>95850</v>
      </c>
      <c r="D60" s="5" t="str">
        <f t="shared" si="24"/>
        <v>Privádzač Tvrdošín</v>
      </c>
      <c r="E60" s="30">
        <f>IFERROR(IF(E$53='A2 Intenzita dopravy'!$M$5,'A2 Intenzita dopravy'!$M12,IF(E$53&gt;=MAX($F$68:$L$68),D60/C60*D60,IF(E$53&lt;'A2 Intenzita dopravy'!$M$5,(INDEX($B$69:$L$136,MATCH('A2 Intenzita dopravy'!$F12&amp;'A2 Intenzita dopravy'!$G12&amp;'A2.1 Intenzita dopravy'!$E$51,$E$69:$E$136,0),MATCH(E$53,$B$68:$L$68,1))/INDEX($B$69:$L$136,MATCH('A2 Intenzita dopravy'!$F12&amp;'A2 Intenzita dopravy'!$G12&amp;'A2.1 Intenzita dopravy'!$E$51,$E$69:$E$136,0),MATCH(E$53,$B$68:$L$68,1)+1))^(1/5)*F60,(INDEX($B$69:$L$136,MATCH('A2 Intenzita dopravy'!$F12&amp;'A2 Intenzita dopravy'!$G12&amp;'A2.1 Intenzita dopravy'!$E$51,$E$69:$E$136,0),MATCH(E$53,$B$68:$L$68,1)+1)/INDEX($B$69:$L$136,MATCH('A2 Intenzita dopravy'!$F12&amp;'A2 Intenzita dopravy'!$G12&amp;'A2.1 Intenzita dopravy'!$E$51,$E$69:$E$136,0),MATCH(E$53,$B$68:$L$68,1)))^(1/5)*D60))),0)</f>
        <v>906.82819523470891</v>
      </c>
      <c r="F60" s="30">
        <f>IFERROR(IF(F$53='A2 Intenzita dopravy'!$M$5,'A2 Intenzita dopravy'!$M12,IF(F$53&gt;=MAX($F$68:$L$68),E60/D60*E60,IF(F$53&lt;'A2 Intenzita dopravy'!$M$5,(INDEX($B$69:$L$136,MATCH('A2 Intenzita dopravy'!$F12&amp;'A2 Intenzita dopravy'!$G12&amp;'A2.1 Intenzita dopravy'!$E$51,$E$69:$E$136,0),MATCH(F$53,$B$68:$L$68,1))/INDEX($B$69:$L$136,MATCH('A2 Intenzita dopravy'!$F12&amp;'A2 Intenzita dopravy'!$G12&amp;'A2.1 Intenzita dopravy'!$E$51,$E$69:$E$136,0),MATCH(F$53,$B$68:$L$68,1)+1))^(1/5)*G60,(INDEX($B$69:$L$136,MATCH('A2 Intenzita dopravy'!$F12&amp;'A2 Intenzita dopravy'!$G12&amp;'A2.1 Intenzita dopravy'!$E$51,$E$69:$E$136,0),MATCH(F$53,$B$68:$L$68,1)+1)/INDEX($B$69:$L$136,MATCH('A2 Intenzita dopravy'!$F12&amp;'A2 Intenzita dopravy'!$G12&amp;'A2.1 Intenzita dopravy'!$E$51,$E$69:$E$136,0),MATCH(F$53,$B$68:$L$68,1)))^(1/5)*E60))),0)</f>
        <v>920</v>
      </c>
      <c r="G60" s="30">
        <f>IFERROR(IF(G$53='A2 Intenzita dopravy'!$M$5,'A2 Intenzita dopravy'!$M12,IF(G$53&gt;=MAX($F$68:$L$68),F60/E60*F60,IF(G$53&lt;'A2 Intenzita dopravy'!$M$5,(INDEX($B$69:$L$136,MATCH('A2 Intenzita dopravy'!$F12&amp;'A2 Intenzita dopravy'!$G12&amp;'A2.1 Intenzita dopravy'!$E$51,$E$69:$E$136,0),MATCH(G$53,$B$68:$L$68,1))/INDEX($B$69:$L$136,MATCH('A2 Intenzita dopravy'!$F12&amp;'A2 Intenzita dopravy'!$G12&amp;'A2.1 Intenzita dopravy'!$E$51,$E$69:$E$136,0),MATCH(G$53,$B$68:$L$68,1)+1))^(1/5)*H60,(INDEX($B$69:$L$136,MATCH('A2 Intenzita dopravy'!$F12&amp;'A2 Intenzita dopravy'!$G12&amp;'A2.1 Intenzita dopravy'!$E$51,$E$69:$E$136,0),MATCH(G$53,$B$68:$L$68,1)+1)/INDEX($B$69:$L$136,MATCH('A2 Intenzita dopravy'!$F12&amp;'A2 Intenzita dopravy'!$G12&amp;'A2.1 Intenzita dopravy'!$E$51,$E$69:$E$136,0),MATCH(G$53,$B$68:$L$68,1)))^(1/5)*F60))),0)</f>
        <v>929.40570359558046</v>
      </c>
      <c r="H60" s="30">
        <f>IFERROR(IF(H$53='A2 Intenzita dopravy'!$M$5,'A2 Intenzita dopravy'!$M12,IF(H$53&gt;=MAX($F$68:$L$68),G60/F60*G60,IF(H$53&lt;'A2 Intenzita dopravy'!$M$5,(INDEX($B$69:$L$136,MATCH('A2 Intenzita dopravy'!$F12&amp;'A2 Intenzita dopravy'!$G12&amp;'A2.1 Intenzita dopravy'!$E$51,$E$69:$E$136,0),MATCH(H$53,$B$68:$L$68,1))/INDEX($B$69:$L$136,MATCH('A2 Intenzita dopravy'!$F12&amp;'A2 Intenzita dopravy'!$G12&amp;'A2.1 Intenzita dopravy'!$E$51,$E$69:$E$136,0),MATCH(H$53,$B$68:$L$68,1)+1))^(1/5)*I60,(INDEX($B$69:$L$136,MATCH('A2 Intenzita dopravy'!$F12&amp;'A2 Intenzita dopravy'!$G12&amp;'A2.1 Intenzita dopravy'!$E$51,$E$69:$E$136,0),MATCH(H$53,$B$68:$L$68,1)+1)/INDEX($B$69:$L$136,MATCH('A2 Intenzita dopravy'!$F12&amp;'A2 Intenzita dopravy'!$G12&amp;'A2.1 Intenzita dopravy'!$E$51,$E$69:$E$136,0),MATCH(H$53,$B$68:$L$68,1)))^(1/5)*G60))),0)</f>
        <v>938.90756725651738</v>
      </c>
      <c r="I60" s="30">
        <f>IFERROR(IF(I$53='A2 Intenzita dopravy'!$M$5,'A2 Intenzita dopravy'!$M12,IF(I$53&gt;=MAX($F$68:$L$68),H60/G60*H60,IF(I$53&lt;'A2 Intenzita dopravy'!$M$5,(INDEX($B$69:$L$136,MATCH('A2 Intenzita dopravy'!$F12&amp;'A2 Intenzita dopravy'!$G12&amp;'A2.1 Intenzita dopravy'!$E$51,$E$69:$E$136,0),MATCH(I$53,$B$68:$L$68,1))/INDEX($B$69:$L$136,MATCH('A2 Intenzita dopravy'!$F12&amp;'A2 Intenzita dopravy'!$G12&amp;'A2.1 Intenzita dopravy'!$E$51,$E$69:$E$136,0),MATCH(I$53,$B$68:$L$68,1)+1))^(1/5)*J60,(INDEX($B$69:$L$136,MATCH('A2 Intenzita dopravy'!$F12&amp;'A2 Intenzita dopravy'!$G12&amp;'A2.1 Intenzita dopravy'!$E$51,$E$69:$E$136,0),MATCH(I$53,$B$68:$L$68,1)+1)/INDEX($B$69:$L$136,MATCH('A2 Intenzita dopravy'!$F12&amp;'A2 Intenzita dopravy'!$G12&amp;'A2.1 Intenzita dopravy'!$E$51,$E$69:$E$136,0),MATCH(I$53,$B$68:$L$68,1)))^(1/5)*H60))),0)</f>
        <v>948.50657408397649</v>
      </c>
      <c r="J60" s="30">
        <f>IFERROR(IF(J$53='A2 Intenzita dopravy'!$M$5,'A2 Intenzita dopravy'!$M12,IF(J$53&gt;=MAX($F$68:$L$68),I60/H60*I60,IF(J$53&lt;'A2 Intenzita dopravy'!$M$5,(INDEX($B$69:$L$136,MATCH('A2 Intenzita dopravy'!$F12&amp;'A2 Intenzita dopravy'!$G12&amp;'A2.1 Intenzita dopravy'!$E$51,$E$69:$E$136,0),MATCH(J$53,$B$68:$L$68,1))/INDEX($B$69:$L$136,MATCH('A2 Intenzita dopravy'!$F12&amp;'A2 Intenzita dopravy'!$G12&amp;'A2.1 Intenzita dopravy'!$E$51,$E$69:$E$136,0),MATCH(J$53,$B$68:$L$68,1)+1))^(1/5)*K60,(INDEX($B$69:$L$136,MATCH('A2 Intenzita dopravy'!$F12&amp;'A2 Intenzita dopravy'!$G12&amp;'A2.1 Intenzita dopravy'!$E$51,$E$69:$E$136,0),MATCH(J$53,$B$68:$L$68,1)+1)/INDEX($B$69:$L$136,MATCH('A2 Intenzita dopravy'!$F12&amp;'A2 Intenzita dopravy'!$G12&amp;'A2.1 Intenzita dopravy'!$E$51,$E$69:$E$136,0),MATCH(J$53,$B$68:$L$68,1)))^(1/5)*I60))),0)</f>
        <v>958.20371722994764</v>
      </c>
      <c r="K60" s="30">
        <f>IFERROR(IF(K$53='A2 Intenzita dopravy'!$M$5,'A2 Intenzita dopravy'!$M12,IF(K$53&gt;=MAX($F$68:$L$68),J60/I60*J60,IF(K$53&lt;'A2 Intenzita dopravy'!$M$5,(INDEX($B$69:$L$136,MATCH('A2 Intenzita dopravy'!$F12&amp;'A2 Intenzita dopravy'!$G12&amp;'A2.1 Intenzita dopravy'!$E$51,$E$69:$E$136,0),MATCH(K$53,$B$68:$L$68,1))/INDEX($B$69:$L$136,MATCH('A2 Intenzita dopravy'!$F12&amp;'A2 Intenzita dopravy'!$G12&amp;'A2.1 Intenzita dopravy'!$E$51,$E$69:$E$136,0),MATCH(K$53,$B$68:$L$68,1)+1))^(1/5)*L60,(INDEX($B$69:$L$136,MATCH('A2 Intenzita dopravy'!$F12&amp;'A2 Intenzita dopravy'!$G12&amp;'A2.1 Intenzita dopravy'!$E$51,$E$69:$E$136,0),MATCH(K$53,$B$68:$L$68,1)+1)/INDEX($B$69:$L$136,MATCH('A2 Intenzita dopravy'!$F12&amp;'A2 Intenzita dopravy'!$G12&amp;'A2.1 Intenzita dopravy'!$E$51,$E$69:$E$136,0),MATCH(K$53,$B$68:$L$68,1)))^(1/5)*J60))),0)</f>
        <v>969.04238072674013</v>
      </c>
      <c r="L60" s="30">
        <f>IFERROR(IF(L$53='A2 Intenzita dopravy'!$M$5,'A2 Intenzita dopravy'!$M12,IF(L$53&gt;=MAX($F$68:$L$68),K60/J60*K60,IF(L$53&lt;'A2 Intenzita dopravy'!$M$5,(INDEX($B$69:$L$136,MATCH('A2 Intenzita dopravy'!$F12&amp;'A2 Intenzita dopravy'!$G12&amp;'A2.1 Intenzita dopravy'!$E$51,$E$69:$E$136,0),MATCH(L$53,$B$68:$L$68,1))/INDEX($B$69:$L$136,MATCH('A2 Intenzita dopravy'!$F12&amp;'A2 Intenzita dopravy'!$G12&amp;'A2.1 Intenzita dopravy'!$E$51,$E$69:$E$136,0),MATCH(L$53,$B$68:$L$68,1)+1))^(1/5)*M60,(INDEX($B$69:$L$136,MATCH('A2 Intenzita dopravy'!$F12&amp;'A2 Intenzita dopravy'!$G12&amp;'A2.1 Intenzita dopravy'!$E$51,$E$69:$E$136,0),MATCH(L$53,$B$68:$L$68,1)+1)/INDEX($B$69:$L$136,MATCH('A2 Intenzita dopravy'!$F12&amp;'A2 Intenzita dopravy'!$G12&amp;'A2.1 Intenzita dopravy'!$E$51,$E$69:$E$136,0),MATCH(L$53,$B$68:$L$68,1)))^(1/5)*K60))),0)</f>
        <v>980.00364511130238</v>
      </c>
      <c r="M60" s="30">
        <f>IFERROR(IF(M$53='A2 Intenzita dopravy'!$M$5,'A2 Intenzita dopravy'!$M12,IF(M$53&gt;=MAX($F$68:$L$68),L60/K60*L60,IF(M$53&lt;'A2 Intenzita dopravy'!$M$5,(INDEX($B$69:$L$136,MATCH('A2 Intenzita dopravy'!$F12&amp;'A2 Intenzita dopravy'!$G12&amp;'A2.1 Intenzita dopravy'!$E$51,$E$69:$E$136,0),MATCH(M$53,$B$68:$L$68,1))/INDEX($B$69:$L$136,MATCH('A2 Intenzita dopravy'!$F12&amp;'A2 Intenzita dopravy'!$G12&amp;'A2.1 Intenzita dopravy'!$E$51,$E$69:$E$136,0),MATCH(M$53,$B$68:$L$68,1)+1))^(1/5)*N60,(INDEX($B$69:$L$136,MATCH('A2 Intenzita dopravy'!$F12&amp;'A2 Intenzita dopravy'!$G12&amp;'A2.1 Intenzita dopravy'!$E$51,$E$69:$E$136,0),MATCH(M$53,$B$68:$L$68,1)+1)/INDEX($B$69:$L$136,MATCH('A2 Intenzita dopravy'!$F12&amp;'A2 Intenzita dopravy'!$G12&amp;'A2.1 Intenzita dopravy'!$E$51,$E$69:$E$136,0),MATCH(M$53,$B$68:$L$68,1)))^(1/5)*L60))),0)</f>
        <v>991.08889717617456</v>
      </c>
      <c r="N60" s="30">
        <f>IFERROR(IF(N$53='A2 Intenzita dopravy'!$M$5,'A2 Intenzita dopravy'!$M12,IF(N$53&gt;=MAX($F$68:$L$68),M60/L60*M60,IF(N$53&lt;'A2 Intenzita dopravy'!$M$5,(INDEX($B$69:$L$136,MATCH('A2 Intenzita dopravy'!$F12&amp;'A2 Intenzita dopravy'!$G12&amp;'A2.1 Intenzita dopravy'!$E$51,$E$69:$E$136,0),MATCH(N$53,$B$68:$L$68,1))/INDEX($B$69:$L$136,MATCH('A2 Intenzita dopravy'!$F12&amp;'A2 Intenzita dopravy'!$G12&amp;'A2.1 Intenzita dopravy'!$E$51,$E$69:$E$136,0),MATCH(N$53,$B$68:$L$68,1)+1))^(1/5)*O60,(INDEX($B$69:$L$136,MATCH('A2 Intenzita dopravy'!$F12&amp;'A2 Intenzita dopravy'!$G12&amp;'A2.1 Intenzita dopravy'!$E$51,$E$69:$E$136,0),MATCH(N$53,$B$68:$L$68,1)+1)/INDEX($B$69:$L$136,MATCH('A2 Intenzita dopravy'!$F12&amp;'A2 Intenzita dopravy'!$G12&amp;'A2.1 Intenzita dopravy'!$E$51,$E$69:$E$136,0),MATCH(N$53,$B$68:$L$68,1)))^(1/5)*M60))),0)</f>
        <v>1002.2995394005168</v>
      </c>
      <c r="O60" s="30">
        <f>IFERROR(IF(O$53='A2 Intenzita dopravy'!$M$5,'A2 Intenzita dopravy'!$M12,IF(O$53&gt;=MAX($F$68:$L$68),N60/M60*N60,IF(O$53&lt;'A2 Intenzita dopravy'!$M$5,(INDEX($B$69:$L$136,MATCH('A2 Intenzita dopravy'!$F12&amp;'A2 Intenzita dopravy'!$G12&amp;'A2.1 Intenzita dopravy'!$E$51,$E$69:$E$136,0),MATCH(O$53,$B$68:$L$68,1))/INDEX($B$69:$L$136,MATCH('A2 Intenzita dopravy'!$F12&amp;'A2 Intenzita dopravy'!$G12&amp;'A2.1 Intenzita dopravy'!$E$51,$E$69:$E$136,0),MATCH(O$53,$B$68:$L$68,1)+1))^(1/5)*P60,(INDEX($B$69:$L$136,MATCH('A2 Intenzita dopravy'!$F12&amp;'A2 Intenzita dopravy'!$G12&amp;'A2.1 Intenzita dopravy'!$E$51,$E$69:$E$136,0),MATCH(O$53,$B$68:$L$68,1)+1)/INDEX($B$69:$L$136,MATCH('A2 Intenzita dopravy'!$F12&amp;'A2 Intenzita dopravy'!$G12&amp;'A2.1 Intenzita dopravy'!$E$51,$E$69:$E$136,0),MATCH(O$53,$B$68:$L$68,1)))^(1/5)*N60))),0)</f>
        <v>1013.6369901275476</v>
      </c>
      <c r="P60" s="30">
        <f>IFERROR(IF(P$53='A2 Intenzita dopravy'!$M$5,'A2 Intenzita dopravy'!$M12,IF(P$53&gt;=MAX($F$68:$L$68),O60/N60*O60,IF(P$53&lt;'A2 Intenzita dopravy'!$M$5,(INDEX($B$69:$L$136,MATCH('A2 Intenzita dopravy'!$F12&amp;'A2 Intenzita dopravy'!$G12&amp;'A2.1 Intenzita dopravy'!$E$51,$E$69:$E$136,0),MATCH(P$53,$B$68:$L$68,1))/INDEX($B$69:$L$136,MATCH('A2 Intenzita dopravy'!$F12&amp;'A2 Intenzita dopravy'!$G12&amp;'A2.1 Intenzita dopravy'!$E$51,$E$69:$E$136,0),MATCH(P$53,$B$68:$L$68,1)+1))^(1/5)*Q60,(INDEX($B$69:$L$136,MATCH('A2 Intenzita dopravy'!$F12&amp;'A2 Intenzita dopravy'!$G12&amp;'A2.1 Intenzita dopravy'!$E$51,$E$69:$E$136,0),MATCH(P$53,$B$68:$L$68,1)+1)/INDEX($B$69:$L$136,MATCH('A2 Intenzita dopravy'!$F12&amp;'A2 Intenzita dopravy'!$G12&amp;'A2.1 Intenzita dopravy'!$E$51,$E$69:$E$136,0),MATCH(P$53,$B$68:$L$68,1)))^(1/5)*O60))),0)</f>
        <v>1021.4351171524252</v>
      </c>
      <c r="Q60" s="30">
        <f>IFERROR(IF(Q$53='A2 Intenzita dopravy'!$M$5,'A2 Intenzita dopravy'!$M12,IF(Q$53&gt;=MAX($F$68:$L$68),P60/O60*P60,IF(Q$53&lt;'A2 Intenzita dopravy'!$M$5,(INDEX($B$69:$L$136,MATCH('A2 Intenzita dopravy'!$F12&amp;'A2 Intenzita dopravy'!$G12&amp;'A2.1 Intenzita dopravy'!$E$51,$E$69:$E$136,0),MATCH(Q$53,$B$68:$L$68,1))/INDEX($B$69:$L$136,MATCH('A2 Intenzita dopravy'!$F12&amp;'A2 Intenzita dopravy'!$G12&amp;'A2.1 Intenzita dopravy'!$E$51,$E$69:$E$136,0),MATCH(Q$53,$B$68:$L$68,1)+1))^(1/5)*R60,(INDEX($B$69:$L$136,MATCH('A2 Intenzita dopravy'!$F12&amp;'A2 Intenzita dopravy'!$G12&amp;'A2.1 Intenzita dopravy'!$E$51,$E$69:$E$136,0),MATCH(Q$53,$B$68:$L$68,1)+1)/INDEX($B$69:$L$136,MATCH('A2 Intenzita dopravy'!$F12&amp;'A2 Intenzita dopravy'!$G12&amp;'A2.1 Intenzita dopravy'!$E$51,$E$69:$E$136,0),MATCH(Q$53,$B$68:$L$68,1)))^(1/5)*P60))),0)</f>
        <v>1029.2932368430088</v>
      </c>
      <c r="R60" s="30">
        <f>IFERROR(IF(R$53='A2 Intenzita dopravy'!$M$5,'A2 Intenzita dopravy'!$M12,IF(R$53&gt;=MAX($F$68:$L$68),Q60/P60*Q60,IF(R$53&lt;'A2 Intenzita dopravy'!$M$5,(INDEX($B$69:$L$136,MATCH('A2 Intenzita dopravy'!$F12&amp;'A2 Intenzita dopravy'!$G12&amp;'A2.1 Intenzita dopravy'!$E$51,$E$69:$E$136,0),MATCH(R$53,$B$68:$L$68,1))/INDEX($B$69:$L$136,MATCH('A2 Intenzita dopravy'!$F12&amp;'A2 Intenzita dopravy'!$G12&amp;'A2.1 Intenzita dopravy'!$E$51,$E$69:$E$136,0),MATCH(R$53,$B$68:$L$68,1)+1))^(1/5)*S60,(INDEX($B$69:$L$136,MATCH('A2 Intenzita dopravy'!$F12&amp;'A2 Intenzita dopravy'!$G12&amp;'A2.1 Intenzita dopravy'!$E$51,$E$69:$E$136,0),MATCH(R$53,$B$68:$L$68,1)+1)/INDEX($B$69:$L$136,MATCH('A2 Intenzita dopravy'!$F12&amp;'A2 Intenzita dopravy'!$G12&amp;'A2.1 Intenzita dopravy'!$E$51,$E$69:$E$136,0),MATCH(R$53,$B$68:$L$68,1)))^(1/5)*Q60))),0)</f>
        <v>1037.2118107357583</v>
      </c>
      <c r="S60" s="30">
        <f>IFERROR(IF(S$53='A2 Intenzita dopravy'!$M$5,'A2 Intenzita dopravy'!$M12,IF(S$53&gt;=MAX($F$68:$L$68),R60/Q60*R60,IF(S$53&lt;'A2 Intenzita dopravy'!$M$5,(INDEX($B$69:$L$136,MATCH('A2 Intenzita dopravy'!$F12&amp;'A2 Intenzita dopravy'!$G12&amp;'A2.1 Intenzita dopravy'!$E$51,$E$69:$E$136,0),MATCH(S$53,$B$68:$L$68,1))/INDEX($B$69:$L$136,MATCH('A2 Intenzita dopravy'!$F12&amp;'A2 Intenzita dopravy'!$G12&amp;'A2.1 Intenzita dopravy'!$E$51,$E$69:$E$136,0),MATCH(S$53,$B$68:$L$68,1)+1))^(1/5)*T60,(INDEX($B$69:$L$136,MATCH('A2 Intenzita dopravy'!$F12&amp;'A2 Intenzita dopravy'!$G12&amp;'A2.1 Intenzita dopravy'!$E$51,$E$69:$E$136,0),MATCH(S$53,$B$68:$L$68,1)+1)/INDEX($B$69:$L$136,MATCH('A2 Intenzita dopravy'!$F12&amp;'A2 Intenzita dopravy'!$G12&amp;'A2.1 Intenzita dopravy'!$E$51,$E$69:$E$136,0),MATCH(S$53,$B$68:$L$68,1)))^(1/5)*R60))),0)</f>
        <v>1045.1913039178321</v>
      </c>
      <c r="T60" s="30">
        <f>IFERROR(IF(T$53='A2 Intenzita dopravy'!$M$5,'A2 Intenzita dopravy'!$M12,IF(T$53&gt;=MAX($F$68:$L$68),S60/R60*S60,IF(T$53&lt;'A2 Intenzita dopravy'!$M$5,(INDEX($B$69:$L$136,MATCH('A2 Intenzita dopravy'!$F12&amp;'A2 Intenzita dopravy'!$G12&amp;'A2.1 Intenzita dopravy'!$E$51,$E$69:$E$136,0),MATCH(T$53,$B$68:$L$68,1))/INDEX($B$69:$L$136,MATCH('A2 Intenzita dopravy'!$F12&amp;'A2 Intenzita dopravy'!$G12&amp;'A2.1 Intenzita dopravy'!$E$51,$E$69:$E$136,0),MATCH(T$53,$B$68:$L$68,1)+1))^(1/5)*U60,(INDEX($B$69:$L$136,MATCH('A2 Intenzita dopravy'!$F12&amp;'A2 Intenzita dopravy'!$G12&amp;'A2.1 Intenzita dopravy'!$E$51,$E$69:$E$136,0),MATCH(T$53,$B$68:$L$68,1)+1)/INDEX($B$69:$L$136,MATCH('A2 Intenzita dopravy'!$F12&amp;'A2 Intenzita dopravy'!$G12&amp;'A2.1 Intenzita dopravy'!$E$51,$E$69:$E$136,0),MATCH(T$53,$B$68:$L$68,1)))^(1/5)*S60))),0)</f>
        <v>1053.2321850544045</v>
      </c>
      <c r="U60" s="30">
        <f>IFERROR(IF(U$53='A2 Intenzita dopravy'!$M$5,'A2 Intenzita dopravy'!$M12,IF(U$53&gt;=MAX($F$68:$L$68),T60/S60*T60,IF(U$53&lt;'A2 Intenzita dopravy'!$M$5,(INDEX($B$69:$L$136,MATCH('A2 Intenzita dopravy'!$F12&amp;'A2 Intenzita dopravy'!$G12&amp;'A2.1 Intenzita dopravy'!$E$51,$E$69:$E$136,0),MATCH(U$53,$B$68:$L$68,1))/INDEX($B$69:$L$136,MATCH('A2 Intenzita dopravy'!$F12&amp;'A2 Intenzita dopravy'!$G12&amp;'A2.1 Intenzita dopravy'!$E$51,$E$69:$E$136,0),MATCH(U$53,$B$68:$L$68,1)+1))^(1/5)*V60,(INDEX($B$69:$L$136,MATCH('A2 Intenzita dopravy'!$F12&amp;'A2 Intenzita dopravy'!$G12&amp;'A2.1 Intenzita dopravy'!$E$51,$E$69:$E$136,0),MATCH(U$53,$B$68:$L$68,1)+1)/INDEX($B$69:$L$136,MATCH('A2 Intenzita dopravy'!$F12&amp;'A2 Intenzita dopravy'!$G12&amp;'A2.1 Intenzita dopravy'!$E$51,$E$69:$E$136,0),MATCH(U$53,$B$68:$L$68,1)))^(1/5)*T60))),0)</f>
        <v>1061.0347581102271</v>
      </c>
      <c r="V60" s="30">
        <f>IFERROR(IF(V$53='A2 Intenzita dopravy'!$M$5,'A2 Intenzita dopravy'!$M12,IF(V$53&gt;=MAX($F$68:$L$68),U60/T60*U60,IF(V$53&lt;'A2 Intenzita dopravy'!$M$5,(INDEX($B$69:$L$136,MATCH('A2 Intenzita dopravy'!$F12&amp;'A2 Intenzita dopravy'!$G12&amp;'A2.1 Intenzita dopravy'!$E$51,$E$69:$E$136,0),MATCH(V$53,$B$68:$L$68,1))/INDEX($B$69:$L$136,MATCH('A2 Intenzita dopravy'!$F12&amp;'A2 Intenzita dopravy'!$G12&amp;'A2.1 Intenzita dopravy'!$E$51,$E$69:$E$136,0),MATCH(V$53,$B$68:$L$68,1)+1))^(1/5)*W60,(INDEX($B$69:$L$136,MATCH('A2 Intenzita dopravy'!$F12&amp;'A2 Intenzita dopravy'!$G12&amp;'A2.1 Intenzita dopravy'!$E$51,$E$69:$E$136,0),MATCH(V$53,$B$68:$L$68,1)+1)/INDEX($B$69:$L$136,MATCH('A2 Intenzita dopravy'!$F12&amp;'A2 Intenzita dopravy'!$G12&amp;'A2.1 Intenzita dopravy'!$E$51,$E$69:$E$136,0),MATCH(V$53,$B$68:$L$68,1)))^(1/5)*U60))),0)</f>
        <v>1068.8951343239435</v>
      </c>
      <c r="W60" s="30">
        <f>IFERROR(IF(W$53='A2 Intenzita dopravy'!$M$5,'A2 Intenzita dopravy'!$M12,IF(W$53&gt;=MAX($F$68:$L$68),V60/U60*V60,IF(W$53&lt;'A2 Intenzita dopravy'!$M$5,(INDEX($B$69:$L$136,MATCH('A2 Intenzita dopravy'!$F12&amp;'A2 Intenzita dopravy'!$G12&amp;'A2.1 Intenzita dopravy'!$E$51,$E$69:$E$136,0),MATCH(W$53,$B$68:$L$68,1))/INDEX($B$69:$L$136,MATCH('A2 Intenzita dopravy'!$F12&amp;'A2 Intenzita dopravy'!$G12&amp;'A2.1 Intenzita dopravy'!$E$51,$E$69:$E$136,0),MATCH(W$53,$B$68:$L$68,1)+1))^(1/5)*X60,(INDEX($B$69:$L$136,MATCH('A2 Intenzita dopravy'!$F12&amp;'A2 Intenzita dopravy'!$G12&amp;'A2.1 Intenzita dopravy'!$E$51,$E$69:$E$136,0),MATCH(W$53,$B$68:$L$68,1)+1)/INDEX($B$69:$L$136,MATCH('A2 Intenzita dopravy'!$F12&amp;'A2 Intenzita dopravy'!$G12&amp;'A2.1 Intenzita dopravy'!$E$51,$E$69:$E$136,0),MATCH(W$53,$B$68:$L$68,1)))^(1/5)*V60))),0)</f>
        <v>1076.8137419139166</v>
      </c>
      <c r="X60" s="30">
        <f>IFERROR(IF(X$53='A2 Intenzita dopravy'!$M$5,'A2 Intenzita dopravy'!$M12,IF(X$53&gt;=MAX($F$68:$L$68),W60/V60*W60,IF(X$53&lt;'A2 Intenzita dopravy'!$M$5,(INDEX($B$69:$L$136,MATCH('A2 Intenzita dopravy'!$F12&amp;'A2 Intenzita dopravy'!$G12&amp;'A2.1 Intenzita dopravy'!$E$51,$E$69:$E$136,0),MATCH(X$53,$B$68:$L$68,1))/INDEX($B$69:$L$136,MATCH('A2 Intenzita dopravy'!$F12&amp;'A2 Intenzita dopravy'!$G12&amp;'A2.1 Intenzita dopravy'!$E$51,$E$69:$E$136,0),MATCH(X$53,$B$68:$L$68,1)+1))^(1/5)*Y60,(INDEX($B$69:$L$136,MATCH('A2 Intenzita dopravy'!$F12&amp;'A2 Intenzita dopravy'!$G12&amp;'A2.1 Intenzita dopravy'!$E$51,$E$69:$E$136,0),MATCH(X$53,$B$68:$L$68,1)+1)/INDEX($B$69:$L$136,MATCH('A2 Intenzita dopravy'!$F12&amp;'A2 Intenzita dopravy'!$G12&amp;'A2.1 Intenzita dopravy'!$E$51,$E$69:$E$136,0),MATCH(X$53,$B$68:$L$68,1)))^(1/5)*W60))),0)</f>
        <v>1084.7910122708447</v>
      </c>
      <c r="Y60" s="30">
        <f>IFERROR(IF(Y$53='A2 Intenzita dopravy'!$M$5,'A2 Intenzita dopravy'!$M12,IF(Y$53&gt;=MAX($F$68:$L$68),X60/W60*X60,IF(Y$53&lt;'A2 Intenzita dopravy'!$M$5,(INDEX($B$69:$L$136,MATCH('A2 Intenzita dopravy'!$F12&amp;'A2 Intenzita dopravy'!$G12&amp;'A2.1 Intenzita dopravy'!$E$51,$E$69:$E$136,0),MATCH(Y$53,$B$68:$L$68,1))/INDEX($B$69:$L$136,MATCH('A2 Intenzita dopravy'!$F12&amp;'A2 Intenzita dopravy'!$G12&amp;'A2.1 Intenzita dopravy'!$E$51,$E$69:$E$136,0),MATCH(Y$53,$B$68:$L$68,1)+1))^(1/5)*Z60,(INDEX($B$69:$L$136,MATCH('A2 Intenzita dopravy'!$F12&amp;'A2 Intenzita dopravy'!$G12&amp;'A2.1 Intenzita dopravy'!$E$51,$E$69:$E$136,0),MATCH(Y$53,$B$68:$L$68,1)+1)/INDEX($B$69:$L$136,MATCH('A2 Intenzita dopravy'!$F12&amp;'A2 Intenzita dopravy'!$G12&amp;'A2.1 Intenzita dopravy'!$E$51,$E$69:$E$136,0),MATCH(Y$53,$B$68:$L$68,1)))^(1/5)*X60))),0)</f>
        <v>1092.8273799812616</v>
      </c>
      <c r="Z60" s="30">
        <f>IFERROR(IF(Z$53='A2 Intenzita dopravy'!$M$5,'A2 Intenzita dopravy'!$M12,IF(Z$53&gt;=MAX($F$68:$L$68),Y60/X60*Y60,IF(Z$53&lt;'A2 Intenzita dopravy'!$M$5,(INDEX($B$69:$L$136,MATCH('A2 Intenzita dopravy'!$F12&amp;'A2 Intenzita dopravy'!$G12&amp;'A2.1 Intenzita dopravy'!$E$51,$E$69:$E$136,0),MATCH(Z$53,$B$68:$L$68,1))/INDEX($B$69:$L$136,MATCH('A2 Intenzita dopravy'!$F12&amp;'A2 Intenzita dopravy'!$G12&amp;'A2.1 Intenzita dopravy'!$E$51,$E$69:$E$136,0),MATCH(Z$53,$B$68:$L$68,1)+1))^(1/5)*AA60,(INDEX($B$69:$L$136,MATCH('A2 Intenzita dopravy'!$F12&amp;'A2 Intenzita dopravy'!$G12&amp;'A2.1 Intenzita dopravy'!$E$51,$E$69:$E$136,0),MATCH(Z$53,$B$68:$L$68,1)+1)/INDEX($B$69:$L$136,MATCH('A2 Intenzita dopravy'!$F12&amp;'A2 Intenzita dopravy'!$G12&amp;'A2.1 Intenzita dopravy'!$E$51,$E$69:$E$136,0),MATCH(Z$53,$B$68:$L$68,1)))^(1/5)*Y60))),0)</f>
        <v>1100.9232828512129</v>
      </c>
      <c r="AA60" s="30">
        <f>IFERROR(IF(AA$53='A2 Intenzita dopravy'!$M$5,'A2 Intenzita dopravy'!$M12,IF(AA$53&gt;=MAX($F$68:$L$68),Z60/Y60*Z60,IF(AA$53&lt;'A2 Intenzita dopravy'!$M$5,(INDEX($B$69:$L$136,MATCH('A2 Intenzita dopravy'!$F12&amp;'A2 Intenzita dopravy'!$G12&amp;'A2.1 Intenzita dopravy'!$E$51,$E$69:$E$136,0),MATCH(AA$53,$B$68:$L$68,1))/INDEX($B$69:$L$136,MATCH('A2 Intenzita dopravy'!$F12&amp;'A2 Intenzita dopravy'!$G12&amp;'A2.1 Intenzita dopravy'!$E$51,$E$69:$E$136,0),MATCH(AA$53,$B$68:$L$68,1)+1))^(1/5)*AB60,(INDEX($B$69:$L$136,MATCH('A2 Intenzita dopravy'!$F12&amp;'A2 Intenzita dopravy'!$G12&amp;'A2.1 Intenzita dopravy'!$E$51,$E$69:$E$136,0),MATCH(AA$53,$B$68:$L$68,1)+1)/INDEX($B$69:$L$136,MATCH('A2 Intenzita dopravy'!$F12&amp;'A2 Intenzita dopravy'!$G12&amp;'A2.1 Intenzita dopravy'!$E$51,$E$69:$E$136,0),MATCH(AA$53,$B$68:$L$68,1)))^(1/5)*Z60))),0)</f>
        <v>1109.0791619301065</v>
      </c>
      <c r="AB60" s="30">
        <f>IFERROR(IF(AB$53='A2 Intenzita dopravy'!$M$5,'A2 Intenzita dopravy'!$M12,IF(AB$53&gt;=MAX($F$68:$L$68),AA60/Z60*AA60,IF(AB$53&lt;'A2 Intenzita dopravy'!$M$5,(INDEX($B$69:$L$136,MATCH('A2 Intenzita dopravy'!$F12&amp;'A2 Intenzita dopravy'!$G12&amp;'A2.1 Intenzita dopravy'!$E$51,$E$69:$E$136,0),MATCH(AB$53,$B$68:$L$68,1))/INDEX($B$69:$L$136,MATCH('A2 Intenzita dopravy'!$F12&amp;'A2 Intenzita dopravy'!$G12&amp;'A2.1 Intenzita dopravy'!$E$51,$E$69:$E$136,0),MATCH(AB$53,$B$68:$L$68,1)+1))^(1/5)*AC60,(INDEX($B$69:$L$136,MATCH('A2 Intenzita dopravy'!$F12&amp;'A2 Intenzita dopravy'!$G12&amp;'A2.1 Intenzita dopravy'!$E$51,$E$69:$E$136,0),MATCH(AB$53,$B$68:$L$68,1)+1)/INDEX($B$69:$L$136,MATCH('A2 Intenzita dopravy'!$F12&amp;'A2 Intenzita dopravy'!$G12&amp;'A2.1 Intenzita dopravy'!$E$51,$E$69:$E$136,0),MATCH(AB$53,$B$68:$L$68,1)))^(1/5)*AA60))),0)</f>
        <v>1117.2954615347403</v>
      </c>
      <c r="AC60" s="30">
        <f>IFERROR(IF(AC$53='A2 Intenzita dopravy'!$M$5,'A2 Intenzita dopravy'!$M12,IF(AC$53&gt;=MAX($F$68:$L$68),AB60/AA60*AB60,IF(AC$53&lt;'A2 Intenzita dopravy'!$M$5,(INDEX($B$69:$L$136,MATCH('A2 Intenzita dopravy'!$F12&amp;'A2 Intenzita dopravy'!$G12&amp;'A2.1 Intenzita dopravy'!$E$51,$E$69:$E$136,0),MATCH(AC$53,$B$68:$L$68,1))/INDEX($B$69:$L$136,MATCH('A2 Intenzita dopravy'!$F12&amp;'A2 Intenzita dopravy'!$G12&amp;'A2.1 Intenzita dopravy'!$E$51,$E$69:$E$136,0),MATCH(AC$53,$B$68:$L$68,1)+1))^(1/5)*AD60,(INDEX($B$69:$L$136,MATCH('A2 Intenzita dopravy'!$F12&amp;'A2 Intenzita dopravy'!$G12&amp;'A2.1 Intenzita dopravy'!$E$51,$E$69:$E$136,0),MATCH(AC$53,$B$68:$L$68,1)+1)/INDEX($B$69:$L$136,MATCH('A2 Intenzita dopravy'!$F12&amp;'A2 Intenzita dopravy'!$G12&amp;'A2.1 Intenzita dopravy'!$E$51,$E$69:$E$136,0),MATCH(AC$53,$B$68:$L$68,1)))^(1/5)*AB60))),0)</f>
        <v>1125.5726292735078</v>
      </c>
      <c r="AD60" s="30">
        <f>IFERROR(IF(AD$53='A2 Intenzita dopravy'!$M$5,'A2 Intenzita dopravy'!$M12,IF(AD$53&gt;=MAX($F$68:$L$68),AC60/AB60*AC60,IF(AD$53&lt;'A2 Intenzita dopravy'!$M$5,(INDEX($B$69:$L$136,MATCH('A2 Intenzita dopravy'!$F12&amp;'A2 Intenzita dopravy'!$G12&amp;'A2.1 Intenzita dopravy'!$E$51,$E$69:$E$136,0),MATCH(AD$53,$B$68:$L$68,1))/INDEX($B$69:$L$136,MATCH('A2 Intenzita dopravy'!$F12&amp;'A2 Intenzita dopravy'!$G12&amp;'A2.1 Intenzita dopravy'!$E$51,$E$69:$E$136,0),MATCH(AD$53,$B$68:$L$68,1)+1))^(1/5)*AE60,(INDEX($B$69:$L$136,MATCH('A2 Intenzita dopravy'!$F12&amp;'A2 Intenzita dopravy'!$G12&amp;'A2.1 Intenzita dopravy'!$E$51,$E$69:$E$136,0),MATCH(AD$53,$B$68:$L$68,1)+1)/INDEX($B$69:$L$136,MATCH('A2 Intenzita dopravy'!$F12&amp;'A2 Intenzita dopravy'!$G12&amp;'A2.1 Intenzita dopravy'!$E$51,$E$69:$E$136,0),MATCH(AD$53,$B$68:$L$68,1)))^(1/5)*AC60))),0)</f>
        <v>1133.9111160707823</v>
      </c>
      <c r="AE60" s="30">
        <f>IFERROR(IF(AE$53='A2 Intenzita dopravy'!$M$5,'A2 Intenzita dopravy'!$M12,IF(AE$53&gt;=MAX($F$68:$L$68),AD60/AC60*AD60,IF(AE$53&lt;'A2 Intenzita dopravy'!$M$5,(INDEX($B$69:$L$136,MATCH('A2 Intenzita dopravy'!$F12&amp;'A2 Intenzita dopravy'!$G12&amp;'A2.1 Intenzita dopravy'!$E$51,$E$69:$E$136,0),MATCH(AE$53,$B$68:$L$68,1))/INDEX($B$69:$L$136,MATCH('A2 Intenzita dopravy'!$F12&amp;'A2 Intenzita dopravy'!$G12&amp;'A2.1 Intenzita dopravy'!$E$51,$E$69:$E$136,0),MATCH(AE$53,$B$68:$L$68,1)+1))^(1/5)*AF60,(INDEX($B$69:$L$136,MATCH('A2 Intenzita dopravy'!$F12&amp;'A2 Intenzita dopravy'!$G12&amp;'A2.1 Intenzita dopravy'!$E$51,$E$69:$E$136,0),MATCH(AE$53,$B$68:$L$68,1)+1)/INDEX($B$69:$L$136,MATCH('A2 Intenzita dopravy'!$F12&amp;'A2 Intenzita dopravy'!$G12&amp;'A2.1 Intenzita dopravy'!$E$51,$E$69:$E$136,0),MATCH(AE$53,$B$68:$L$68,1)))^(1/5)*AD60))),0)</f>
        <v>1142.3113761914835</v>
      </c>
      <c r="AF60" s="30">
        <f>IFERROR(IF(AF$53='A2 Intenzita dopravy'!$M$5,'A2 Intenzita dopravy'!$M12,IF(AF$53&gt;=MAX($F$68:$L$68),AE60/AD60*AE60,IF(AF$53&lt;'A2 Intenzita dopravy'!$M$5,(INDEX($B$69:$L$136,MATCH('A2 Intenzita dopravy'!$F12&amp;'A2 Intenzita dopravy'!$G12&amp;'A2.1 Intenzita dopravy'!$E$51,$E$69:$E$136,0),MATCH(AF$53,$B$68:$L$68,1))/INDEX($B$69:$L$136,MATCH('A2 Intenzita dopravy'!$F12&amp;'A2 Intenzita dopravy'!$G12&amp;'A2.1 Intenzita dopravy'!$E$51,$E$69:$E$136,0),MATCH(AF$53,$B$68:$L$68,1)+1))^(1/5)*AG60,(INDEX($B$69:$L$136,MATCH('A2 Intenzita dopravy'!$F12&amp;'A2 Intenzita dopravy'!$G12&amp;'A2.1 Intenzita dopravy'!$E$51,$E$69:$E$136,0),MATCH(AF$53,$B$68:$L$68,1)+1)/INDEX($B$69:$L$136,MATCH('A2 Intenzita dopravy'!$F12&amp;'A2 Intenzita dopravy'!$G12&amp;'A2.1 Intenzita dopravy'!$E$51,$E$69:$E$136,0),MATCH(AF$53,$B$68:$L$68,1)))^(1/5)*AE60))),0)</f>
        <v>1150.7738672658243</v>
      </c>
      <c r="AG60" s="30">
        <f>IFERROR(IF(AG$53='A2 Intenzita dopravy'!$M$5,'A2 Intenzita dopravy'!$M12,IF(AG$53&gt;=MAX($F$68:$L$68),AF60/AE60*AF60,IF(AG$53&lt;'A2 Intenzita dopravy'!$M$5,(INDEX($B$69:$L$136,MATCH('A2 Intenzita dopravy'!$F12&amp;'A2 Intenzita dopravy'!$G12&amp;'A2.1 Intenzita dopravy'!$E$51,$E$69:$E$136,0),MATCH(AG$53,$B$68:$L$68,1))/INDEX($B$69:$L$136,MATCH('A2 Intenzita dopravy'!$F12&amp;'A2 Intenzita dopravy'!$G12&amp;'A2.1 Intenzita dopravy'!$E$51,$E$69:$E$136,0),MATCH(AG$53,$B$68:$L$68,1)+1))^(1/5)*AH60,(INDEX($B$69:$L$136,MATCH('A2 Intenzita dopravy'!$F12&amp;'A2 Intenzita dopravy'!$G12&amp;'A2.1 Intenzita dopravy'!$E$51,$E$69:$E$136,0),MATCH(AG$53,$B$68:$L$68,1)+1)/INDEX($B$69:$L$136,MATCH('A2 Intenzita dopravy'!$F12&amp;'A2 Intenzita dopravy'!$G12&amp;'A2.1 Intenzita dopravy'!$E$51,$E$69:$E$136,0),MATCH(AG$53,$B$68:$L$68,1)))^(1/5)*AF60))),0)</f>
        <v>1159.2990503142414</v>
      </c>
      <c r="AH60" s="30">
        <f>IFERROR(IF(AH$53='A2 Intenzita dopravy'!$M$5,'A2 Intenzita dopravy'!$M12,IF(AH$53&gt;=MAX($F$68:$L$68),AG60/AF60*AG60,IF(AH$53&lt;'A2 Intenzita dopravy'!$M$5,(INDEX($B$69:$L$136,MATCH('A2 Intenzita dopravy'!$F12&amp;'A2 Intenzita dopravy'!$G12&amp;'A2.1 Intenzita dopravy'!$E$51,$E$69:$E$136,0),MATCH(AH$53,$B$68:$L$68,1))/INDEX($B$69:$L$136,MATCH('A2 Intenzita dopravy'!$F12&amp;'A2 Intenzita dopravy'!$G12&amp;'A2.1 Intenzita dopravy'!$E$51,$E$69:$E$136,0),MATCH(AH$53,$B$68:$L$68,1)+1))^(1/5)*AI60,(INDEX($B$69:$L$136,MATCH('A2 Intenzita dopravy'!$F12&amp;'A2 Intenzita dopravy'!$G12&amp;'A2.1 Intenzita dopravy'!$E$51,$E$69:$E$136,0),MATCH(AH$53,$B$68:$L$68,1)+1)/INDEX($B$69:$L$136,MATCH('A2 Intenzita dopravy'!$F12&amp;'A2 Intenzita dopravy'!$G12&amp;'A2.1 Intenzita dopravy'!$E$51,$E$69:$E$136,0),MATCH(AH$53,$B$68:$L$68,1)))^(1/5)*AG60))),0)</f>
        <v>1167.8873897725114</v>
      </c>
      <c r="AI60" s="30">
        <f>IFERROR(IF(AI$53='A2 Intenzita dopravy'!$M$5,'A2 Intenzita dopravy'!$M12,IF(AI$53&gt;=MAX($F$68:$L$68),AH60/AG60*AH60,IF(AI$53&lt;'A2 Intenzita dopravy'!$M$5,(INDEX($B$69:$L$136,MATCH('A2 Intenzita dopravy'!$F12&amp;'A2 Intenzita dopravy'!$G12&amp;'A2.1 Intenzita dopravy'!$E$51,$E$69:$E$136,0),MATCH(AI$53,$B$68:$L$68,1))/INDEX($B$69:$L$136,MATCH('A2 Intenzita dopravy'!$F12&amp;'A2 Intenzita dopravy'!$G12&amp;'A2.1 Intenzita dopravy'!$E$51,$E$69:$E$136,0),MATCH(AI$53,$B$68:$L$68,1)+1))^(1/5)*AJ60,(INDEX($B$69:$L$136,MATCH('A2 Intenzita dopravy'!$F12&amp;'A2 Intenzita dopravy'!$G12&amp;'A2.1 Intenzita dopravy'!$E$51,$E$69:$E$136,0),MATCH(AI$53,$B$68:$L$68,1)+1)/INDEX($B$69:$L$136,MATCH('A2 Intenzita dopravy'!$F12&amp;'A2 Intenzita dopravy'!$G12&amp;'A2.1 Intenzita dopravy'!$E$51,$E$69:$E$136,0),MATCH(AI$53,$B$68:$L$68,1)))^(1/5)*AH60))),0)</f>
        <v>1176.5393535170519</v>
      </c>
      <c r="AJ60" s="30">
        <f>IFERROR(IF(AJ$53='A2 Intenzita dopravy'!$M$5,'A2 Intenzita dopravy'!$M12,IF(AJ$53&gt;=MAX($F$68:$L$68),AI60/AH60*AI60,IF(AJ$53&lt;'A2 Intenzita dopravy'!$M$5,(INDEX($B$69:$L$136,MATCH('A2 Intenzita dopravy'!$F12&amp;'A2 Intenzita dopravy'!$G12&amp;'A2.1 Intenzita dopravy'!$E$51,$E$69:$E$136,0),MATCH(AJ$53,$B$68:$L$68,1))/INDEX($B$69:$L$136,MATCH('A2 Intenzita dopravy'!$F12&amp;'A2 Intenzita dopravy'!$G12&amp;'A2.1 Intenzita dopravy'!$E$51,$E$69:$E$136,0),MATCH(AJ$53,$B$68:$L$68,1)+1))^(1/5)*AK60,(INDEX($B$69:$L$136,MATCH('A2 Intenzita dopravy'!$F12&amp;'A2 Intenzita dopravy'!$G12&amp;'A2.1 Intenzita dopravy'!$E$51,$E$69:$E$136,0),MATCH(AJ$53,$B$68:$L$68,1)+1)/INDEX($B$69:$L$136,MATCH('A2 Intenzita dopravy'!$F12&amp;'A2 Intenzita dopravy'!$G12&amp;'A2.1 Intenzita dopravy'!$E$51,$E$69:$E$136,0),MATCH(AJ$53,$B$68:$L$68,1)))^(1/5)*AI60))),0)</f>
        <v>1185.2554128904112</v>
      </c>
      <c r="AK60" s="30">
        <f>IFERROR(IF(AK$53='A2 Intenzita dopravy'!$M$5,'A2 Intenzita dopravy'!$M12,IF(AK$53&gt;=MAX($F$68:$L$68),AJ60/AI60*AJ60,IF(AK$53&lt;'A2 Intenzita dopravy'!$M$5,(INDEX($B$69:$L$136,MATCH('A2 Intenzita dopravy'!$F12&amp;'A2 Intenzita dopravy'!$G12&amp;'A2.1 Intenzita dopravy'!$E$51,$E$69:$E$136,0),MATCH(AK$53,$B$68:$L$68,1))/INDEX($B$69:$L$136,MATCH('A2 Intenzita dopravy'!$F12&amp;'A2 Intenzita dopravy'!$G12&amp;'A2.1 Intenzita dopravy'!$E$51,$E$69:$E$136,0),MATCH(AK$53,$B$68:$L$68,1)+1))^(1/5)*AL60,(INDEX($B$69:$L$136,MATCH('A2 Intenzita dopravy'!$F12&amp;'A2 Intenzita dopravy'!$G12&amp;'A2.1 Intenzita dopravy'!$E$51,$E$69:$E$136,0),MATCH(AK$53,$B$68:$L$68,1)+1)/INDEX($B$69:$L$136,MATCH('A2 Intenzita dopravy'!$F12&amp;'A2 Intenzita dopravy'!$G12&amp;'A2.1 Intenzita dopravy'!$E$51,$E$69:$E$136,0),MATCH(AK$53,$B$68:$L$68,1)))^(1/5)*AJ60))),0)</f>
        <v>1194.0360427269452</v>
      </c>
      <c r="AL60" s="30">
        <f>IFERROR(IF(AL$53='A2 Intenzita dopravy'!$M$5,'A2 Intenzita dopravy'!$M12,IF(AL$53&gt;=MAX($F$68:$L$68),AK60/AJ60*AK60,IF(AL$53&lt;'A2 Intenzita dopravy'!$M$5,(INDEX($B$69:$L$136,MATCH('A2 Intenzita dopravy'!$F12&amp;'A2 Intenzita dopravy'!$G12&amp;'A2.1 Intenzita dopravy'!$E$51,$E$69:$E$136,0),MATCH(AL$53,$B$68:$L$68,1))/INDEX($B$69:$L$136,MATCH('A2 Intenzita dopravy'!$F12&amp;'A2 Intenzita dopravy'!$G12&amp;'A2.1 Intenzita dopravy'!$E$51,$E$69:$E$136,0),MATCH(AL$53,$B$68:$L$68,1)+1))^(1/5)*AM60,(INDEX($B$69:$L$136,MATCH('A2 Intenzita dopravy'!$F12&amp;'A2 Intenzita dopravy'!$G12&amp;'A2.1 Intenzita dopravy'!$E$51,$E$69:$E$136,0),MATCH(AL$53,$B$68:$L$68,1)+1)/INDEX($B$69:$L$136,MATCH('A2 Intenzita dopravy'!$F12&amp;'A2 Intenzita dopravy'!$G12&amp;'A2.1 Intenzita dopravy'!$E$51,$E$69:$E$136,0),MATCH(AL$53,$B$68:$L$68,1)))^(1/5)*AK60))),0)</f>
        <v>1202.8817213786863</v>
      </c>
      <c r="AM60" s="30">
        <f>IFERROR(IF(AM$53='A2 Intenzita dopravy'!$M$5,'A2 Intenzita dopravy'!$M12,IF(AM$53&gt;=MAX($F$68:$L$68),AL60/AK60*AL60,IF(AM$53&lt;'A2 Intenzita dopravy'!$M$5,(INDEX($B$69:$L$136,MATCH('A2 Intenzita dopravy'!$F12&amp;'A2 Intenzita dopravy'!$G12&amp;'A2.1 Intenzita dopravy'!$E$51,$E$69:$E$136,0),MATCH(AM$53,$B$68:$L$68,1))/INDEX($B$69:$L$136,MATCH('A2 Intenzita dopravy'!$F12&amp;'A2 Intenzita dopravy'!$G12&amp;'A2.1 Intenzita dopravy'!$E$51,$E$69:$E$136,0),MATCH(AM$53,$B$68:$L$68,1)+1))^(1/5)*AN60,(INDEX($B$69:$L$136,MATCH('A2 Intenzita dopravy'!$F12&amp;'A2 Intenzita dopravy'!$G12&amp;'A2.1 Intenzita dopravy'!$E$51,$E$69:$E$136,0),MATCH(AM$53,$B$68:$L$68,1)+1)/INDEX($B$69:$L$136,MATCH('A2 Intenzita dopravy'!$F12&amp;'A2 Intenzita dopravy'!$G12&amp;'A2.1 Intenzita dopravy'!$E$51,$E$69:$E$136,0),MATCH(AM$53,$B$68:$L$68,1)))^(1/5)*AL60))),0)</f>
        <v>1211.7929307414024</v>
      </c>
      <c r="AN60" s="30">
        <f>IFERROR(IF(AN$53='A2 Intenzita dopravy'!$M$5,'A2 Intenzita dopravy'!$M12,IF(AN$53&gt;=MAX($F$68:$L$68),AM60/AL60*AM60,IF(AN$53&lt;'A2 Intenzita dopravy'!$M$5,(INDEX($B$69:$L$136,MATCH('A2 Intenzita dopravy'!$F12&amp;'A2 Intenzita dopravy'!$G12&amp;'A2.1 Intenzita dopravy'!$E$51,$E$69:$E$136,0),MATCH(AN$53,$B$68:$L$68,1))/INDEX($B$69:$L$136,MATCH('A2 Intenzita dopravy'!$F12&amp;'A2 Intenzita dopravy'!$G12&amp;'A2.1 Intenzita dopravy'!$E$51,$E$69:$E$136,0),MATCH(AN$53,$B$68:$L$68,1)+1))^(1/5)*AO60,(INDEX($B$69:$L$136,MATCH('A2 Intenzita dopravy'!$F12&amp;'A2 Intenzita dopravy'!$G12&amp;'A2.1 Intenzita dopravy'!$E$51,$E$69:$E$136,0),MATCH(AN$53,$B$68:$L$68,1)+1)/INDEX($B$69:$L$136,MATCH('A2 Intenzita dopravy'!$F12&amp;'A2 Intenzita dopravy'!$G12&amp;'A2.1 Intenzita dopravy'!$E$51,$E$69:$E$136,0),MATCH(AN$53,$B$68:$L$68,1)))^(1/5)*AM60))),0)</f>
        <v>1220.7701562808504</v>
      </c>
      <c r="AO60" s="30">
        <f>IFERROR(IF(AO$53='A2 Intenzita dopravy'!$M$5,'A2 Intenzita dopravy'!$M12,IF(AO$53&gt;=MAX($F$68:$L$68),AN60/AM60*AN60,IF(AO$53&lt;'A2 Intenzita dopravy'!$M$5,(INDEX($B$69:$L$136,MATCH('A2 Intenzita dopravy'!$F12&amp;'A2 Intenzita dopravy'!$G12&amp;'A2.1 Intenzita dopravy'!$E$51,$E$69:$E$136,0),MATCH(AO$53,$B$68:$L$68,1))/INDEX($B$69:$L$136,MATCH('A2 Intenzita dopravy'!$F12&amp;'A2 Intenzita dopravy'!$G12&amp;'A2.1 Intenzita dopravy'!$E$51,$E$69:$E$136,0),MATCH(AO$53,$B$68:$L$68,1)+1))^(1/5)*AP60,(INDEX($B$69:$L$136,MATCH('A2 Intenzita dopravy'!$F12&amp;'A2 Intenzita dopravy'!$G12&amp;'A2.1 Intenzita dopravy'!$E$51,$E$69:$E$136,0),MATCH(AO$53,$B$68:$L$68,1)+1)/INDEX($B$69:$L$136,MATCH('A2 Intenzita dopravy'!$F12&amp;'A2 Intenzita dopravy'!$G12&amp;'A2.1 Intenzita dopravy'!$E$51,$E$69:$E$136,0),MATCH(AO$53,$B$68:$L$68,1)))^(1/5)*AN60))),0)</f>
        <v>1229.8138870592231</v>
      </c>
      <c r="AP60" s="30">
        <f>IFERROR(IF(AP$53='A2 Intenzita dopravy'!$M$5,'A2 Intenzita dopravy'!$M12,IF(AP$53&gt;=MAX($F$68:$L$68),AO60/AN60*AO60,IF(AP$53&lt;'A2 Intenzita dopravy'!$M$5,(INDEX($B$69:$L$136,MATCH('A2 Intenzita dopravy'!$F12&amp;'A2 Intenzita dopravy'!$G12&amp;'A2.1 Intenzita dopravy'!$E$51,$E$69:$E$136,0),MATCH(AP$53,$B$68:$L$68,1))/INDEX($B$69:$L$136,MATCH('A2 Intenzita dopravy'!$F12&amp;'A2 Intenzita dopravy'!$G12&amp;'A2.1 Intenzita dopravy'!$E$51,$E$69:$E$136,0),MATCH(AP$53,$B$68:$L$68,1)+1))^(1/5)*AQ60,(INDEX($B$69:$L$136,MATCH('A2 Intenzita dopravy'!$F12&amp;'A2 Intenzita dopravy'!$G12&amp;'A2.1 Intenzita dopravy'!$E$51,$E$69:$E$136,0),MATCH(AP$53,$B$68:$L$68,1)+1)/INDEX($B$69:$L$136,MATCH('A2 Intenzita dopravy'!$F12&amp;'A2 Intenzita dopravy'!$G12&amp;'A2.1 Intenzita dopravy'!$E$51,$E$69:$E$136,0),MATCH(AP$53,$B$68:$L$68,1)))^(1/5)*AO60))),0)</f>
        <v>1238.9246157617922</v>
      </c>
      <c r="AQ60" s="30">
        <f>IFERROR(IF(AQ$53='A2 Intenzita dopravy'!$M$5,'A2 Intenzita dopravy'!$M12,IF(AQ$53&gt;=MAX($F$68:$L$68),AP60/AO60*AP60,IF(AQ$53&lt;'A2 Intenzita dopravy'!$M$5,(INDEX($B$69:$L$136,MATCH('A2 Intenzita dopravy'!$F12&amp;'A2 Intenzita dopravy'!$G12&amp;'A2.1 Intenzita dopravy'!$E$51,$E$69:$E$136,0),MATCH(AQ$53,$B$68:$L$68,1))/INDEX($B$69:$L$136,MATCH('A2 Intenzita dopravy'!$F12&amp;'A2 Intenzita dopravy'!$G12&amp;'A2.1 Intenzita dopravy'!$E$51,$E$69:$E$136,0),MATCH(AQ$53,$B$68:$L$68,1)+1))^(1/5)*AR60,(INDEX($B$69:$L$136,MATCH('A2 Intenzita dopravy'!$F12&amp;'A2 Intenzita dopravy'!$G12&amp;'A2.1 Intenzita dopravy'!$E$51,$E$69:$E$136,0),MATCH(AQ$53,$B$68:$L$68,1)+1)/INDEX($B$69:$L$136,MATCH('A2 Intenzita dopravy'!$F12&amp;'A2 Intenzita dopravy'!$G12&amp;'A2.1 Intenzita dopravy'!$E$51,$E$69:$E$136,0),MATCH(AQ$53,$B$68:$L$68,1)))^(1/5)*AP60))),0)</f>
        <v>1248.1028387237491</v>
      </c>
      <c r="AR60" s="30">
        <f>IFERROR(IF(AR$53='A2 Intenzita dopravy'!$M$5,'A2 Intenzita dopravy'!$M12,IF(AR$53&gt;=MAX($F$68:$L$68),AQ60/AP60*AQ60,IF(AR$53&lt;'A2 Intenzita dopravy'!$M$5,(INDEX($B$69:$L$136,MATCH('A2 Intenzita dopravy'!$F12&amp;'A2 Intenzita dopravy'!$G12&amp;'A2.1 Intenzita dopravy'!$E$51,$E$69:$E$136,0),MATCH(AR$53,$B$68:$L$68,1))/INDEX($B$69:$L$136,MATCH('A2 Intenzita dopravy'!$F12&amp;'A2 Intenzita dopravy'!$G12&amp;'A2.1 Intenzita dopravy'!$E$51,$E$69:$E$136,0),MATCH(AR$53,$B$68:$L$68,1)+1))^(1/5)*AS60,(INDEX($B$69:$L$136,MATCH('A2 Intenzita dopravy'!$F12&amp;'A2 Intenzita dopravy'!$G12&amp;'A2.1 Intenzita dopravy'!$E$51,$E$69:$E$136,0),MATCH(AR$53,$B$68:$L$68,1)+1)/INDEX($B$69:$L$136,MATCH('A2 Intenzita dopravy'!$F12&amp;'A2 Intenzita dopravy'!$G12&amp;'A2.1 Intenzita dopravy'!$E$51,$E$69:$E$136,0),MATCH(AR$53,$B$68:$L$68,1)))^(1/5)*AQ60))),0)</f>
        <v>1257.349055957244</v>
      </c>
      <c r="AS60" s="30">
        <f>IFERROR(IF(AS$53='A2 Intenzita dopravy'!$M$5,'A2 Intenzita dopravy'!$M12,IF(AS$53&gt;=MAX($F$68:$L$68),AR60/AQ60*AR60,IF(AS$53&lt;'A2 Intenzita dopravy'!$M$5,(INDEX($B$69:$L$136,MATCH('A2 Intenzita dopravy'!$F12&amp;'A2 Intenzita dopravy'!$G12&amp;'A2.1 Intenzita dopravy'!$E$51,$E$69:$E$136,0),MATCH(AS$53,$B$68:$L$68,1))/INDEX($B$69:$L$136,MATCH('A2 Intenzita dopravy'!$F12&amp;'A2 Intenzita dopravy'!$G12&amp;'A2.1 Intenzita dopravy'!$E$51,$E$69:$E$136,0),MATCH(AS$53,$B$68:$L$68,1)+1))^(1/5)*AT60,(INDEX($B$69:$L$136,MATCH('A2 Intenzita dopravy'!$F12&amp;'A2 Intenzita dopravy'!$G12&amp;'A2.1 Intenzita dopravy'!$E$51,$E$69:$E$136,0),MATCH(AS$53,$B$68:$L$68,1)+1)/INDEX($B$69:$L$136,MATCH('A2 Intenzita dopravy'!$F12&amp;'A2 Intenzita dopravy'!$G12&amp;'A2.1 Intenzita dopravy'!$E$51,$E$69:$E$136,0),MATCH(AS$53,$B$68:$L$68,1)))^(1/5)*AR60))),0)</f>
        <v>1266.6637711786261</v>
      </c>
      <c r="AT60" s="30">
        <f>IFERROR(IF(AT$53='A2 Intenzita dopravy'!$M$5,'A2 Intenzita dopravy'!$M12,IF(AT$53&gt;=MAX($F$68:$L$68),AS60/AR60*AS60,IF(AT$53&lt;'A2 Intenzita dopravy'!$M$5,(INDEX($B$69:$L$136,MATCH('A2 Intenzita dopravy'!$F12&amp;'A2 Intenzita dopravy'!$G12&amp;'A2.1 Intenzita dopravy'!$E$51,$E$69:$E$136,0),MATCH(AT$53,$B$68:$L$68,1))/INDEX($B$69:$L$136,MATCH('A2 Intenzita dopravy'!$F12&amp;'A2 Intenzita dopravy'!$G12&amp;'A2.1 Intenzita dopravy'!$E$51,$E$69:$E$136,0),MATCH(AT$53,$B$68:$L$68,1)+1))^(1/5)*AU60,(INDEX($B$69:$L$136,MATCH('A2 Intenzita dopravy'!$F12&amp;'A2 Intenzita dopravy'!$G12&amp;'A2.1 Intenzita dopravy'!$E$51,$E$69:$E$136,0),MATCH(AT$53,$B$68:$L$68,1)+1)/INDEX($B$69:$L$136,MATCH('A2 Intenzita dopravy'!$F12&amp;'A2 Intenzita dopravy'!$G12&amp;'A2.1 Intenzita dopravy'!$E$51,$E$69:$E$136,0),MATCH(AT$53,$B$68:$L$68,1)))^(1/5)*AS60))),0)</f>
        <v>1276.047491835885</v>
      </c>
      <c r="AU60" s="30">
        <f>IFERROR(IF(AU$53='A2 Intenzita dopravy'!$M$5,'A2 Intenzita dopravy'!$M12,IF(AU$53&gt;=MAX($F$68:$L$68),AT60/AS60*AT60,IF(AU$53&lt;'A2 Intenzita dopravy'!$M$5,(INDEX($B$69:$L$136,MATCH('A2 Intenzita dopravy'!$F12&amp;'A2 Intenzita dopravy'!$G12&amp;'A2.1 Intenzita dopravy'!$E$51,$E$69:$E$136,0),MATCH(AU$53,$B$68:$L$68,1))/INDEX($B$69:$L$136,MATCH('A2 Intenzita dopravy'!$F12&amp;'A2 Intenzita dopravy'!$G12&amp;'A2.1 Intenzita dopravy'!$E$51,$E$69:$E$136,0),MATCH(AU$53,$B$68:$L$68,1)+1))^(1/5)*AV60,(INDEX($B$69:$L$136,MATCH('A2 Intenzita dopravy'!$F12&amp;'A2 Intenzita dopravy'!$G12&amp;'A2.1 Intenzita dopravy'!$E$51,$E$69:$E$136,0),MATCH(AU$53,$B$68:$L$68,1)+1)/INDEX($B$69:$L$136,MATCH('A2 Intenzita dopravy'!$F12&amp;'A2 Intenzita dopravy'!$G12&amp;'A2.1 Intenzita dopravy'!$E$51,$E$69:$E$136,0),MATCH(AU$53,$B$68:$L$68,1)))^(1/5)*AT60))),0)</f>
        <v>1285.5007291362951</v>
      </c>
      <c r="AV60" s="30">
        <f>IFERROR(IF(AV$53='A2 Intenzita dopravy'!$M$5,'A2 Intenzita dopravy'!$M12,IF(AV$53&gt;=MAX($F$68:$L$68),AU60/AT60*AU60,IF(AV$53&lt;'A2 Intenzita dopravy'!$M$5,(INDEX($B$69:$L$136,MATCH('A2 Intenzita dopravy'!$F12&amp;'A2 Intenzita dopravy'!$G12&amp;'A2.1 Intenzita dopravy'!$E$51,$E$69:$E$136,0),MATCH(AV$53,$B$68:$L$68,1))/INDEX($B$69:$L$136,MATCH('A2 Intenzita dopravy'!$F12&amp;'A2 Intenzita dopravy'!$G12&amp;'A2.1 Intenzita dopravy'!$E$51,$E$69:$E$136,0),MATCH(AV$53,$B$68:$L$68,1)+1))^(1/5)*AW60,(INDEX($B$69:$L$136,MATCH('A2 Intenzita dopravy'!$F12&amp;'A2 Intenzita dopravy'!$G12&amp;'A2.1 Intenzita dopravy'!$E$51,$E$69:$E$136,0),MATCH(AV$53,$B$68:$L$68,1)+1)/INDEX($B$69:$L$136,MATCH('A2 Intenzita dopravy'!$F12&amp;'A2 Intenzita dopravy'!$G12&amp;'A2.1 Intenzita dopravy'!$E$51,$E$69:$E$136,0),MATCH(AV$53,$B$68:$L$68,1)))^(1/5)*AU60))),0)</f>
        <v>1295.0239980742654</v>
      </c>
      <c r="AW60" s="30">
        <f>IFERROR(IF(AW$53='A2 Intenzita dopravy'!$M$5,'A2 Intenzita dopravy'!$M12,IF(AW$53&gt;=MAX($F$68:$L$68),AV60/AU60*AV60,IF(AW$53&lt;'A2 Intenzita dopravy'!$M$5,(INDEX($B$69:$L$136,MATCH('A2 Intenzita dopravy'!$F12&amp;'A2 Intenzita dopravy'!$G12&amp;'A2.1 Intenzita dopravy'!$E$51,$E$69:$E$136,0),MATCH(AW$53,$B$68:$L$68,1))/INDEX($B$69:$L$136,MATCH('A2 Intenzita dopravy'!$F12&amp;'A2 Intenzita dopravy'!$G12&amp;'A2.1 Intenzita dopravy'!$E$51,$E$69:$E$136,0),MATCH(AW$53,$B$68:$L$68,1)+1))^(1/5)*AX60,(INDEX($B$69:$L$136,MATCH('A2 Intenzita dopravy'!$F12&amp;'A2 Intenzita dopravy'!$G12&amp;'A2.1 Intenzita dopravy'!$E$51,$E$69:$E$136,0),MATCH(AW$53,$B$68:$L$68,1)+1)/INDEX($B$69:$L$136,MATCH('A2 Intenzita dopravy'!$F12&amp;'A2 Intenzita dopravy'!$G12&amp;'A2.1 Intenzita dopravy'!$E$51,$E$69:$E$136,0),MATCH(AW$53,$B$68:$L$68,1)))^(1/5)*AV60))),0)</f>
        <v>1304.6178174593954</v>
      </c>
      <c r="AX60" s="30">
        <f>IFERROR(IF(AX$53='A2 Intenzita dopravy'!$M$5,'A2 Intenzita dopravy'!$M12,IF(AX$53&gt;=MAX($F$68:$L$68),AW60/AV60*AW60,IF(AX$53&lt;'A2 Intenzita dopravy'!$M$5,(INDEX($B$69:$L$136,MATCH('A2 Intenzita dopravy'!$F12&amp;'A2 Intenzita dopravy'!$G12&amp;'A2.1 Intenzita dopravy'!$E$51,$E$69:$E$136,0),MATCH(AX$53,$B$68:$L$68,1))/INDEX($B$69:$L$136,MATCH('A2 Intenzita dopravy'!$F12&amp;'A2 Intenzita dopravy'!$G12&amp;'A2.1 Intenzita dopravy'!$E$51,$E$69:$E$136,0),MATCH(AX$53,$B$68:$L$68,1)+1))^(1/5)*AY60,(INDEX($B$69:$L$136,MATCH('A2 Intenzita dopravy'!$F12&amp;'A2 Intenzita dopravy'!$G12&amp;'A2.1 Intenzita dopravy'!$E$51,$E$69:$E$136,0),MATCH(AX$53,$B$68:$L$68,1)+1)/INDEX($B$69:$L$136,MATCH('A2 Intenzita dopravy'!$F12&amp;'A2 Intenzita dopravy'!$G12&amp;'A2.1 Intenzita dopravy'!$E$51,$E$69:$E$136,0),MATCH(AX$53,$B$68:$L$68,1)))^(1/5)*AW60))),0)</f>
        <v>1314.2827099447393</v>
      </c>
      <c r="AY60" s="30">
        <f>IFERROR(IF(AY$53='A2 Intenzita dopravy'!$M$5,'A2 Intenzita dopravy'!$M12,IF(AY$53&gt;=MAX($F$68:$L$68),AX60/AW60*AX60,IF(AY$53&lt;'A2 Intenzita dopravy'!$M$5,(INDEX($B$69:$L$136,MATCH('A2 Intenzita dopravy'!$F12&amp;'A2 Intenzita dopravy'!$G12&amp;'A2.1 Intenzita dopravy'!$E$51,$E$69:$E$136,0),MATCH(AY$53,$B$68:$L$68,1))/INDEX($B$69:$L$136,MATCH('A2 Intenzita dopravy'!$F12&amp;'A2 Intenzita dopravy'!$G12&amp;'A2.1 Intenzita dopravy'!$E$51,$E$69:$E$136,0),MATCH(AY$53,$B$68:$L$68,1)+1))^(1/5)*AZ60,(INDEX($B$69:$L$136,MATCH('A2 Intenzita dopravy'!$F12&amp;'A2 Intenzita dopravy'!$G12&amp;'A2.1 Intenzita dopravy'!$E$51,$E$69:$E$136,0),MATCH(AY$53,$B$68:$L$68,1)+1)/INDEX($B$69:$L$136,MATCH('A2 Intenzita dopravy'!$F12&amp;'A2 Intenzita dopravy'!$G12&amp;'A2.1 Intenzita dopravy'!$E$51,$E$69:$E$136,0),MATCH(AY$53,$B$68:$L$68,1)))^(1/5)*AX60))),0)</f>
        <v>1324.0192020552786</v>
      </c>
      <c r="AZ60" s="30">
        <f>IFERROR(IF(AZ$53='A2 Intenzita dopravy'!$M$5,'A2 Intenzita dopravy'!$M12,IF(AZ$53&gt;=MAX($F$68:$L$68),AY60/AX60*AY60,IF(AZ$53&lt;'A2 Intenzita dopravy'!$M$5,(INDEX($B$69:$L$136,MATCH('A2 Intenzita dopravy'!$F12&amp;'A2 Intenzita dopravy'!$G12&amp;'A2.1 Intenzita dopravy'!$E$51,$E$69:$E$136,0),MATCH(AZ$53,$B$68:$L$68,1))/INDEX($B$69:$L$136,MATCH('A2 Intenzita dopravy'!$F12&amp;'A2 Intenzita dopravy'!$G12&amp;'A2.1 Intenzita dopravy'!$E$51,$E$69:$E$136,0),MATCH(AZ$53,$B$68:$L$68,1)+1))^(1/5)*BA60,(INDEX($B$69:$L$136,MATCH('A2 Intenzita dopravy'!$F12&amp;'A2 Intenzita dopravy'!$G12&amp;'A2.1 Intenzita dopravy'!$E$51,$E$69:$E$136,0),MATCH(AZ$53,$B$68:$L$68,1)+1)/INDEX($B$69:$L$136,MATCH('A2 Intenzita dopravy'!$F12&amp;'A2 Intenzita dopravy'!$G12&amp;'A2.1 Intenzita dopravy'!$E$51,$E$69:$E$136,0),MATCH(AZ$53,$B$68:$L$68,1)))^(1/5)*AY60))),0)</f>
        <v>1333.8278242166064</v>
      </c>
      <c r="BA60" s="30">
        <f>IFERROR(IF(BA$53='A2 Intenzita dopravy'!$M$5,'A2 Intenzita dopravy'!$M12,IF(BA$53&gt;=MAX($F$68:$L$68),AZ60/AY60*AZ60,IF(BA$53&lt;'A2 Intenzita dopravy'!$M$5,(INDEX($B$69:$L$136,MATCH('A2 Intenzita dopravy'!$F12&amp;'A2 Intenzita dopravy'!$G12&amp;'A2.1 Intenzita dopravy'!$E$51,$E$69:$E$136,0),MATCH(BA$53,$B$68:$L$68,1))/INDEX($B$69:$L$136,MATCH('A2 Intenzita dopravy'!$F12&amp;'A2 Intenzita dopravy'!$G12&amp;'A2.1 Intenzita dopravy'!$E$51,$E$69:$E$136,0),MATCH(BA$53,$B$68:$L$68,1)+1))^(1/5)*BB60,(INDEX($B$69:$L$136,MATCH('A2 Intenzita dopravy'!$F12&amp;'A2 Intenzita dopravy'!$G12&amp;'A2.1 Intenzita dopravy'!$E$51,$E$69:$E$136,0),MATCH(BA$53,$B$68:$L$68,1)+1)/INDEX($B$69:$L$136,MATCH('A2 Intenzita dopravy'!$F12&amp;'A2 Intenzita dopravy'!$G12&amp;'A2.1 Intenzita dopravy'!$E$51,$E$69:$E$136,0),MATCH(BA$53,$B$68:$L$68,1)))^(1/5)*AZ60))),0)</f>
        <v>1343.7091107838237</v>
      </c>
      <c r="BB60" s="30">
        <f>IFERROR(IF(BB$53='A2 Intenzita dopravy'!$M$5,'A2 Intenzita dopravy'!$M12,IF(BB$53&gt;=MAX($F$68:$L$68),BA60/AZ60*BA60,IF(BB$53&lt;'A2 Intenzita dopravy'!$M$5,(INDEX($B$69:$L$136,MATCH('A2 Intenzita dopravy'!$F12&amp;'A2 Intenzita dopravy'!$G12&amp;'A2.1 Intenzita dopravy'!$E$51,$E$69:$E$136,0),MATCH(BB$53,$B$68:$L$68,1))/INDEX($B$69:$L$136,MATCH('A2 Intenzita dopravy'!$F12&amp;'A2 Intenzita dopravy'!$G12&amp;'A2.1 Intenzita dopravy'!$E$51,$E$69:$E$136,0),MATCH(BB$53,$B$68:$L$68,1)+1))^(1/5)*BC60,(INDEX($B$69:$L$136,MATCH('A2 Intenzita dopravy'!$F12&amp;'A2 Intenzita dopravy'!$G12&amp;'A2.1 Intenzita dopravy'!$E$51,$E$69:$E$136,0),MATCH(BB$53,$B$68:$L$68,1)+1)/INDEX($B$69:$L$136,MATCH('A2 Intenzita dopravy'!$F12&amp;'A2 Intenzita dopravy'!$G12&amp;'A2.1 Intenzita dopravy'!$E$51,$E$69:$E$136,0),MATCH(BB$53,$B$68:$L$68,1)))^(1/5)*BA60))),0)</f>
        <v>1353.6636000706503</v>
      </c>
    </row>
    <row r="61" spans="2:54" x14ac:dyDescent="0.2">
      <c r="B61" s="5">
        <v>7</v>
      </c>
      <c r="C61" s="5" t="str">
        <f t="shared" ref="C61" si="30">C45</f>
        <v/>
      </c>
      <c r="D61" s="5" t="str">
        <f t="shared" si="24"/>
        <v/>
      </c>
      <c r="E61" s="30">
        <f>IFERROR(IF(E$53='A2 Intenzita dopravy'!$M$5,'A2 Intenzita dopravy'!$M13,IF(E$53&gt;=MAX($F$68:$L$68),D61/C61*D61,IF(E$53&lt;'A2 Intenzita dopravy'!$M$5,(INDEX($B$69:$L$136,MATCH('A2 Intenzita dopravy'!$F13&amp;'A2 Intenzita dopravy'!$G13&amp;'A2.1 Intenzita dopravy'!$E$51,$E$69:$E$136,0),MATCH(E$53,$B$68:$L$68,1))/INDEX($B$69:$L$136,MATCH('A2 Intenzita dopravy'!$F13&amp;'A2 Intenzita dopravy'!$G13&amp;'A2.1 Intenzita dopravy'!$E$51,$E$69:$E$136,0),MATCH(E$53,$B$68:$L$68,1)+1))^(1/5)*F61,(INDEX($B$69:$L$136,MATCH('A2 Intenzita dopravy'!$F13&amp;'A2 Intenzita dopravy'!$G13&amp;'A2.1 Intenzita dopravy'!$E$51,$E$69:$E$136,0),MATCH(E$53,$B$68:$L$68,1)+1)/INDEX($B$69:$L$136,MATCH('A2 Intenzita dopravy'!$F13&amp;'A2 Intenzita dopravy'!$G13&amp;'A2.1 Intenzita dopravy'!$E$51,$E$69:$E$136,0),MATCH(E$53,$B$68:$L$68,1)))^(1/5)*D61))),0)</f>
        <v>0</v>
      </c>
      <c r="F61" s="30">
        <f>IFERROR(IF(F$53='A2 Intenzita dopravy'!$M$5,'A2 Intenzita dopravy'!$M13,IF(F$53&gt;=MAX($F$68:$L$68),E61/D61*E61,IF(F$53&lt;'A2 Intenzita dopravy'!$M$5,(INDEX($B$69:$L$136,MATCH('A2 Intenzita dopravy'!$F13&amp;'A2 Intenzita dopravy'!$G13&amp;'A2.1 Intenzita dopravy'!$E$51,$E$69:$E$136,0),MATCH(F$53,$B$68:$L$68,1))/INDEX($B$69:$L$136,MATCH('A2 Intenzita dopravy'!$F13&amp;'A2 Intenzita dopravy'!$G13&amp;'A2.1 Intenzita dopravy'!$E$51,$E$69:$E$136,0),MATCH(F$53,$B$68:$L$68,1)+1))^(1/5)*G61,(INDEX($B$69:$L$136,MATCH('A2 Intenzita dopravy'!$F13&amp;'A2 Intenzita dopravy'!$G13&amp;'A2.1 Intenzita dopravy'!$E$51,$E$69:$E$136,0),MATCH(F$53,$B$68:$L$68,1)+1)/INDEX($B$69:$L$136,MATCH('A2 Intenzita dopravy'!$F13&amp;'A2 Intenzita dopravy'!$G13&amp;'A2.1 Intenzita dopravy'!$E$51,$E$69:$E$136,0),MATCH(F$53,$B$68:$L$68,1)))^(1/5)*E61))),0)</f>
        <v>0</v>
      </c>
      <c r="G61" s="30">
        <f>IFERROR(IF(G$53='A2 Intenzita dopravy'!$M$5,'A2 Intenzita dopravy'!$M13,IF(G$53&gt;=MAX($F$68:$L$68),F61/E61*F61,IF(G$53&lt;'A2 Intenzita dopravy'!$M$5,(INDEX($B$69:$L$136,MATCH('A2 Intenzita dopravy'!$F13&amp;'A2 Intenzita dopravy'!$G13&amp;'A2.1 Intenzita dopravy'!$E$51,$E$69:$E$136,0),MATCH(G$53,$B$68:$L$68,1))/INDEX($B$69:$L$136,MATCH('A2 Intenzita dopravy'!$F13&amp;'A2 Intenzita dopravy'!$G13&amp;'A2.1 Intenzita dopravy'!$E$51,$E$69:$E$136,0),MATCH(G$53,$B$68:$L$68,1)+1))^(1/5)*H61,(INDEX($B$69:$L$136,MATCH('A2 Intenzita dopravy'!$F13&amp;'A2 Intenzita dopravy'!$G13&amp;'A2.1 Intenzita dopravy'!$E$51,$E$69:$E$136,0),MATCH(G$53,$B$68:$L$68,1)+1)/INDEX($B$69:$L$136,MATCH('A2 Intenzita dopravy'!$F13&amp;'A2 Intenzita dopravy'!$G13&amp;'A2.1 Intenzita dopravy'!$E$51,$E$69:$E$136,0),MATCH(G$53,$B$68:$L$68,1)))^(1/5)*F61))),0)</f>
        <v>0</v>
      </c>
      <c r="H61" s="30">
        <f>IFERROR(IF(H$53='A2 Intenzita dopravy'!$M$5,'A2 Intenzita dopravy'!$M13,IF(H$53&gt;=MAX($F$68:$L$68),G61/F61*G61,IF(H$53&lt;'A2 Intenzita dopravy'!$M$5,(INDEX($B$69:$L$136,MATCH('A2 Intenzita dopravy'!$F13&amp;'A2 Intenzita dopravy'!$G13&amp;'A2.1 Intenzita dopravy'!$E$51,$E$69:$E$136,0),MATCH(H$53,$B$68:$L$68,1))/INDEX($B$69:$L$136,MATCH('A2 Intenzita dopravy'!$F13&amp;'A2 Intenzita dopravy'!$G13&amp;'A2.1 Intenzita dopravy'!$E$51,$E$69:$E$136,0),MATCH(H$53,$B$68:$L$68,1)+1))^(1/5)*I61,(INDEX($B$69:$L$136,MATCH('A2 Intenzita dopravy'!$F13&amp;'A2 Intenzita dopravy'!$G13&amp;'A2.1 Intenzita dopravy'!$E$51,$E$69:$E$136,0),MATCH(H$53,$B$68:$L$68,1)+1)/INDEX($B$69:$L$136,MATCH('A2 Intenzita dopravy'!$F13&amp;'A2 Intenzita dopravy'!$G13&amp;'A2.1 Intenzita dopravy'!$E$51,$E$69:$E$136,0),MATCH(H$53,$B$68:$L$68,1)))^(1/5)*G61))),0)</f>
        <v>0</v>
      </c>
      <c r="I61" s="30">
        <f>IFERROR(IF(I$53='A2 Intenzita dopravy'!$M$5,'A2 Intenzita dopravy'!$M13,IF(I$53&gt;=MAX($F$68:$L$68),H61/G61*H61,IF(I$53&lt;'A2 Intenzita dopravy'!$M$5,(INDEX($B$69:$L$136,MATCH('A2 Intenzita dopravy'!$F13&amp;'A2 Intenzita dopravy'!$G13&amp;'A2.1 Intenzita dopravy'!$E$51,$E$69:$E$136,0),MATCH(I$53,$B$68:$L$68,1))/INDEX($B$69:$L$136,MATCH('A2 Intenzita dopravy'!$F13&amp;'A2 Intenzita dopravy'!$G13&amp;'A2.1 Intenzita dopravy'!$E$51,$E$69:$E$136,0),MATCH(I$53,$B$68:$L$68,1)+1))^(1/5)*J61,(INDEX($B$69:$L$136,MATCH('A2 Intenzita dopravy'!$F13&amp;'A2 Intenzita dopravy'!$G13&amp;'A2.1 Intenzita dopravy'!$E$51,$E$69:$E$136,0),MATCH(I$53,$B$68:$L$68,1)+1)/INDEX($B$69:$L$136,MATCH('A2 Intenzita dopravy'!$F13&amp;'A2 Intenzita dopravy'!$G13&amp;'A2.1 Intenzita dopravy'!$E$51,$E$69:$E$136,0),MATCH(I$53,$B$68:$L$68,1)))^(1/5)*H61))),0)</f>
        <v>0</v>
      </c>
      <c r="J61" s="30">
        <f>IFERROR(IF(J$53='A2 Intenzita dopravy'!$M$5,'A2 Intenzita dopravy'!$M13,IF(J$53&gt;=MAX($F$68:$L$68),I61/H61*I61,IF(J$53&lt;'A2 Intenzita dopravy'!$M$5,(INDEX($B$69:$L$136,MATCH('A2 Intenzita dopravy'!$F13&amp;'A2 Intenzita dopravy'!$G13&amp;'A2.1 Intenzita dopravy'!$E$51,$E$69:$E$136,0),MATCH(J$53,$B$68:$L$68,1))/INDEX($B$69:$L$136,MATCH('A2 Intenzita dopravy'!$F13&amp;'A2 Intenzita dopravy'!$G13&amp;'A2.1 Intenzita dopravy'!$E$51,$E$69:$E$136,0),MATCH(J$53,$B$68:$L$68,1)+1))^(1/5)*K61,(INDEX($B$69:$L$136,MATCH('A2 Intenzita dopravy'!$F13&amp;'A2 Intenzita dopravy'!$G13&amp;'A2.1 Intenzita dopravy'!$E$51,$E$69:$E$136,0),MATCH(J$53,$B$68:$L$68,1)+1)/INDEX($B$69:$L$136,MATCH('A2 Intenzita dopravy'!$F13&amp;'A2 Intenzita dopravy'!$G13&amp;'A2.1 Intenzita dopravy'!$E$51,$E$69:$E$136,0),MATCH(J$53,$B$68:$L$68,1)))^(1/5)*I61))),0)</f>
        <v>0</v>
      </c>
      <c r="K61" s="30">
        <f>IFERROR(IF(K$53='A2 Intenzita dopravy'!$M$5,'A2 Intenzita dopravy'!$M13,IF(K$53&gt;=MAX($F$68:$L$68),J61/I61*J61,IF(K$53&lt;'A2 Intenzita dopravy'!$M$5,(INDEX($B$69:$L$136,MATCH('A2 Intenzita dopravy'!$F13&amp;'A2 Intenzita dopravy'!$G13&amp;'A2.1 Intenzita dopravy'!$E$51,$E$69:$E$136,0),MATCH(K$53,$B$68:$L$68,1))/INDEX($B$69:$L$136,MATCH('A2 Intenzita dopravy'!$F13&amp;'A2 Intenzita dopravy'!$G13&amp;'A2.1 Intenzita dopravy'!$E$51,$E$69:$E$136,0),MATCH(K$53,$B$68:$L$68,1)+1))^(1/5)*L61,(INDEX($B$69:$L$136,MATCH('A2 Intenzita dopravy'!$F13&amp;'A2 Intenzita dopravy'!$G13&amp;'A2.1 Intenzita dopravy'!$E$51,$E$69:$E$136,0),MATCH(K$53,$B$68:$L$68,1)+1)/INDEX($B$69:$L$136,MATCH('A2 Intenzita dopravy'!$F13&amp;'A2 Intenzita dopravy'!$G13&amp;'A2.1 Intenzita dopravy'!$E$51,$E$69:$E$136,0),MATCH(K$53,$B$68:$L$68,1)))^(1/5)*J61))),0)</f>
        <v>0</v>
      </c>
      <c r="L61" s="30">
        <f>IFERROR(IF(L$53='A2 Intenzita dopravy'!$M$5,'A2 Intenzita dopravy'!$M13,IF(L$53&gt;=MAX($F$68:$L$68),K61/J61*K61,IF(L$53&lt;'A2 Intenzita dopravy'!$M$5,(INDEX($B$69:$L$136,MATCH('A2 Intenzita dopravy'!$F13&amp;'A2 Intenzita dopravy'!$G13&amp;'A2.1 Intenzita dopravy'!$E$51,$E$69:$E$136,0),MATCH(L$53,$B$68:$L$68,1))/INDEX($B$69:$L$136,MATCH('A2 Intenzita dopravy'!$F13&amp;'A2 Intenzita dopravy'!$G13&amp;'A2.1 Intenzita dopravy'!$E$51,$E$69:$E$136,0),MATCH(L$53,$B$68:$L$68,1)+1))^(1/5)*M61,(INDEX($B$69:$L$136,MATCH('A2 Intenzita dopravy'!$F13&amp;'A2 Intenzita dopravy'!$G13&amp;'A2.1 Intenzita dopravy'!$E$51,$E$69:$E$136,0),MATCH(L$53,$B$68:$L$68,1)+1)/INDEX($B$69:$L$136,MATCH('A2 Intenzita dopravy'!$F13&amp;'A2 Intenzita dopravy'!$G13&amp;'A2.1 Intenzita dopravy'!$E$51,$E$69:$E$136,0),MATCH(L$53,$B$68:$L$68,1)))^(1/5)*K61))),0)</f>
        <v>0</v>
      </c>
      <c r="M61" s="30">
        <f>IFERROR(IF(M$53='A2 Intenzita dopravy'!$M$5,'A2 Intenzita dopravy'!$M13,IF(M$53&gt;=MAX($F$68:$L$68),L61/K61*L61,IF(M$53&lt;'A2 Intenzita dopravy'!$M$5,(INDEX($B$69:$L$136,MATCH('A2 Intenzita dopravy'!$F13&amp;'A2 Intenzita dopravy'!$G13&amp;'A2.1 Intenzita dopravy'!$E$51,$E$69:$E$136,0),MATCH(M$53,$B$68:$L$68,1))/INDEX($B$69:$L$136,MATCH('A2 Intenzita dopravy'!$F13&amp;'A2 Intenzita dopravy'!$G13&amp;'A2.1 Intenzita dopravy'!$E$51,$E$69:$E$136,0),MATCH(M$53,$B$68:$L$68,1)+1))^(1/5)*N61,(INDEX($B$69:$L$136,MATCH('A2 Intenzita dopravy'!$F13&amp;'A2 Intenzita dopravy'!$G13&amp;'A2.1 Intenzita dopravy'!$E$51,$E$69:$E$136,0),MATCH(M$53,$B$68:$L$68,1)+1)/INDEX($B$69:$L$136,MATCH('A2 Intenzita dopravy'!$F13&amp;'A2 Intenzita dopravy'!$G13&amp;'A2.1 Intenzita dopravy'!$E$51,$E$69:$E$136,0),MATCH(M$53,$B$68:$L$68,1)))^(1/5)*L61))),0)</f>
        <v>0</v>
      </c>
      <c r="N61" s="30">
        <f>IFERROR(IF(N$53='A2 Intenzita dopravy'!$M$5,'A2 Intenzita dopravy'!$M13,IF(N$53&gt;=MAX($F$68:$L$68),M61/L61*M61,IF(N$53&lt;'A2 Intenzita dopravy'!$M$5,(INDEX($B$69:$L$136,MATCH('A2 Intenzita dopravy'!$F13&amp;'A2 Intenzita dopravy'!$G13&amp;'A2.1 Intenzita dopravy'!$E$51,$E$69:$E$136,0),MATCH(N$53,$B$68:$L$68,1))/INDEX($B$69:$L$136,MATCH('A2 Intenzita dopravy'!$F13&amp;'A2 Intenzita dopravy'!$G13&amp;'A2.1 Intenzita dopravy'!$E$51,$E$69:$E$136,0),MATCH(N$53,$B$68:$L$68,1)+1))^(1/5)*O61,(INDEX($B$69:$L$136,MATCH('A2 Intenzita dopravy'!$F13&amp;'A2 Intenzita dopravy'!$G13&amp;'A2.1 Intenzita dopravy'!$E$51,$E$69:$E$136,0),MATCH(N$53,$B$68:$L$68,1)+1)/INDEX($B$69:$L$136,MATCH('A2 Intenzita dopravy'!$F13&amp;'A2 Intenzita dopravy'!$G13&amp;'A2.1 Intenzita dopravy'!$E$51,$E$69:$E$136,0),MATCH(N$53,$B$68:$L$68,1)))^(1/5)*M61))),0)</f>
        <v>0</v>
      </c>
      <c r="O61" s="30">
        <f>IFERROR(IF(O$53='A2 Intenzita dopravy'!$M$5,'A2 Intenzita dopravy'!$M13,IF(O$53&gt;=MAX($F$68:$L$68),N61/M61*N61,IF(O$53&lt;'A2 Intenzita dopravy'!$M$5,(INDEX($B$69:$L$136,MATCH('A2 Intenzita dopravy'!$F13&amp;'A2 Intenzita dopravy'!$G13&amp;'A2.1 Intenzita dopravy'!$E$51,$E$69:$E$136,0),MATCH(O$53,$B$68:$L$68,1))/INDEX($B$69:$L$136,MATCH('A2 Intenzita dopravy'!$F13&amp;'A2 Intenzita dopravy'!$G13&amp;'A2.1 Intenzita dopravy'!$E$51,$E$69:$E$136,0),MATCH(O$53,$B$68:$L$68,1)+1))^(1/5)*P61,(INDEX($B$69:$L$136,MATCH('A2 Intenzita dopravy'!$F13&amp;'A2 Intenzita dopravy'!$G13&amp;'A2.1 Intenzita dopravy'!$E$51,$E$69:$E$136,0),MATCH(O$53,$B$68:$L$68,1)+1)/INDEX($B$69:$L$136,MATCH('A2 Intenzita dopravy'!$F13&amp;'A2 Intenzita dopravy'!$G13&amp;'A2.1 Intenzita dopravy'!$E$51,$E$69:$E$136,0),MATCH(O$53,$B$68:$L$68,1)))^(1/5)*N61))),0)</f>
        <v>0</v>
      </c>
      <c r="P61" s="30">
        <f>IFERROR(IF(P$53='A2 Intenzita dopravy'!$M$5,'A2 Intenzita dopravy'!$M13,IF(P$53&gt;=MAX($F$68:$L$68),O61/N61*O61,IF(P$53&lt;'A2 Intenzita dopravy'!$M$5,(INDEX($B$69:$L$136,MATCH('A2 Intenzita dopravy'!$F13&amp;'A2 Intenzita dopravy'!$G13&amp;'A2.1 Intenzita dopravy'!$E$51,$E$69:$E$136,0),MATCH(P$53,$B$68:$L$68,1))/INDEX($B$69:$L$136,MATCH('A2 Intenzita dopravy'!$F13&amp;'A2 Intenzita dopravy'!$G13&amp;'A2.1 Intenzita dopravy'!$E$51,$E$69:$E$136,0),MATCH(P$53,$B$68:$L$68,1)+1))^(1/5)*Q61,(INDEX($B$69:$L$136,MATCH('A2 Intenzita dopravy'!$F13&amp;'A2 Intenzita dopravy'!$G13&amp;'A2.1 Intenzita dopravy'!$E$51,$E$69:$E$136,0),MATCH(P$53,$B$68:$L$68,1)+1)/INDEX($B$69:$L$136,MATCH('A2 Intenzita dopravy'!$F13&amp;'A2 Intenzita dopravy'!$G13&amp;'A2.1 Intenzita dopravy'!$E$51,$E$69:$E$136,0),MATCH(P$53,$B$68:$L$68,1)))^(1/5)*O61))),0)</f>
        <v>0</v>
      </c>
      <c r="Q61" s="30">
        <f>IFERROR(IF(Q$53='A2 Intenzita dopravy'!$M$5,'A2 Intenzita dopravy'!$M13,IF(Q$53&gt;=MAX($F$68:$L$68),P61/O61*P61,IF(Q$53&lt;'A2 Intenzita dopravy'!$M$5,(INDEX($B$69:$L$136,MATCH('A2 Intenzita dopravy'!$F13&amp;'A2 Intenzita dopravy'!$G13&amp;'A2.1 Intenzita dopravy'!$E$51,$E$69:$E$136,0),MATCH(Q$53,$B$68:$L$68,1))/INDEX($B$69:$L$136,MATCH('A2 Intenzita dopravy'!$F13&amp;'A2 Intenzita dopravy'!$G13&amp;'A2.1 Intenzita dopravy'!$E$51,$E$69:$E$136,0),MATCH(Q$53,$B$68:$L$68,1)+1))^(1/5)*R61,(INDEX($B$69:$L$136,MATCH('A2 Intenzita dopravy'!$F13&amp;'A2 Intenzita dopravy'!$G13&amp;'A2.1 Intenzita dopravy'!$E$51,$E$69:$E$136,0),MATCH(Q$53,$B$68:$L$68,1)+1)/INDEX($B$69:$L$136,MATCH('A2 Intenzita dopravy'!$F13&amp;'A2 Intenzita dopravy'!$G13&amp;'A2.1 Intenzita dopravy'!$E$51,$E$69:$E$136,0),MATCH(Q$53,$B$68:$L$68,1)))^(1/5)*P61))),0)</f>
        <v>0</v>
      </c>
      <c r="R61" s="30">
        <f>IFERROR(IF(R$53='A2 Intenzita dopravy'!$M$5,'A2 Intenzita dopravy'!$M13,IF(R$53&gt;=MAX($F$68:$L$68),Q61/P61*Q61,IF(R$53&lt;'A2 Intenzita dopravy'!$M$5,(INDEX($B$69:$L$136,MATCH('A2 Intenzita dopravy'!$F13&amp;'A2 Intenzita dopravy'!$G13&amp;'A2.1 Intenzita dopravy'!$E$51,$E$69:$E$136,0),MATCH(R$53,$B$68:$L$68,1))/INDEX($B$69:$L$136,MATCH('A2 Intenzita dopravy'!$F13&amp;'A2 Intenzita dopravy'!$G13&amp;'A2.1 Intenzita dopravy'!$E$51,$E$69:$E$136,0),MATCH(R$53,$B$68:$L$68,1)+1))^(1/5)*S61,(INDEX($B$69:$L$136,MATCH('A2 Intenzita dopravy'!$F13&amp;'A2 Intenzita dopravy'!$G13&amp;'A2.1 Intenzita dopravy'!$E$51,$E$69:$E$136,0),MATCH(R$53,$B$68:$L$68,1)+1)/INDEX($B$69:$L$136,MATCH('A2 Intenzita dopravy'!$F13&amp;'A2 Intenzita dopravy'!$G13&amp;'A2.1 Intenzita dopravy'!$E$51,$E$69:$E$136,0),MATCH(R$53,$B$68:$L$68,1)))^(1/5)*Q61))),0)</f>
        <v>0</v>
      </c>
      <c r="S61" s="30">
        <f>IFERROR(IF(S$53='A2 Intenzita dopravy'!$M$5,'A2 Intenzita dopravy'!$M13,IF(S$53&gt;=MAX($F$68:$L$68),R61/Q61*R61,IF(S$53&lt;'A2 Intenzita dopravy'!$M$5,(INDEX($B$69:$L$136,MATCH('A2 Intenzita dopravy'!$F13&amp;'A2 Intenzita dopravy'!$G13&amp;'A2.1 Intenzita dopravy'!$E$51,$E$69:$E$136,0),MATCH(S$53,$B$68:$L$68,1))/INDEX($B$69:$L$136,MATCH('A2 Intenzita dopravy'!$F13&amp;'A2 Intenzita dopravy'!$G13&amp;'A2.1 Intenzita dopravy'!$E$51,$E$69:$E$136,0),MATCH(S$53,$B$68:$L$68,1)+1))^(1/5)*T61,(INDEX($B$69:$L$136,MATCH('A2 Intenzita dopravy'!$F13&amp;'A2 Intenzita dopravy'!$G13&amp;'A2.1 Intenzita dopravy'!$E$51,$E$69:$E$136,0),MATCH(S$53,$B$68:$L$68,1)+1)/INDEX($B$69:$L$136,MATCH('A2 Intenzita dopravy'!$F13&amp;'A2 Intenzita dopravy'!$G13&amp;'A2.1 Intenzita dopravy'!$E$51,$E$69:$E$136,0),MATCH(S$53,$B$68:$L$68,1)))^(1/5)*R61))),0)</f>
        <v>0</v>
      </c>
      <c r="T61" s="30">
        <f>IFERROR(IF(T$53='A2 Intenzita dopravy'!$M$5,'A2 Intenzita dopravy'!$M13,IF(T$53&gt;=MAX($F$68:$L$68),S61/R61*S61,IF(T$53&lt;'A2 Intenzita dopravy'!$M$5,(INDEX($B$69:$L$136,MATCH('A2 Intenzita dopravy'!$F13&amp;'A2 Intenzita dopravy'!$G13&amp;'A2.1 Intenzita dopravy'!$E$51,$E$69:$E$136,0),MATCH(T$53,$B$68:$L$68,1))/INDEX($B$69:$L$136,MATCH('A2 Intenzita dopravy'!$F13&amp;'A2 Intenzita dopravy'!$G13&amp;'A2.1 Intenzita dopravy'!$E$51,$E$69:$E$136,0),MATCH(T$53,$B$68:$L$68,1)+1))^(1/5)*U61,(INDEX($B$69:$L$136,MATCH('A2 Intenzita dopravy'!$F13&amp;'A2 Intenzita dopravy'!$G13&amp;'A2.1 Intenzita dopravy'!$E$51,$E$69:$E$136,0),MATCH(T$53,$B$68:$L$68,1)+1)/INDEX($B$69:$L$136,MATCH('A2 Intenzita dopravy'!$F13&amp;'A2 Intenzita dopravy'!$G13&amp;'A2.1 Intenzita dopravy'!$E$51,$E$69:$E$136,0),MATCH(T$53,$B$68:$L$68,1)))^(1/5)*S61))),0)</f>
        <v>0</v>
      </c>
      <c r="U61" s="30">
        <f>IFERROR(IF(U$53='A2 Intenzita dopravy'!$M$5,'A2 Intenzita dopravy'!$M13,IF(U$53&gt;=MAX($F$68:$L$68),T61/S61*T61,IF(U$53&lt;'A2 Intenzita dopravy'!$M$5,(INDEX($B$69:$L$136,MATCH('A2 Intenzita dopravy'!$F13&amp;'A2 Intenzita dopravy'!$G13&amp;'A2.1 Intenzita dopravy'!$E$51,$E$69:$E$136,0),MATCH(U$53,$B$68:$L$68,1))/INDEX($B$69:$L$136,MATCH('A2 Intenzita dopravy'!$F13&amp;'A2 Intenzita dopravy'!$G13&amp;'A2.1 Intenzita dopravy'!$E$51,$E$69:$E$136,0),MATCH(U$53,$B$68:$L$68,1)+1))^(1/5)*V61,(INDEX($B$69:$L$136,MATCH('A2 Intenzita dopravy'!$F13&amp;'A2 Intenzita dopravy'!$G13&amp;'A2.1 Intenzita dopravy'!$E$51,$E$69:$E$136,0),MATCH(U$53,$B$68:$L$68,1)+1)/INDEX($B$69:$L$136,MATCH('A2 Intenzita dopravy'!$F13&amp;'A2 Intenzita dopravy'!$G13&amp;'A2.1 Intenzita dopravy'!$E$51,$E$69:$E$136,0),MATCH(U$53,$B$68:$L$68,1)))^(1/5)*T61))),0)</f>
        <v>0</v>
      </c>
      <c r="V61" s="30">
        <f>IFERROR(IF(V$53='A2 Intenzita dopravy'!$M$5,'A2 Intenzita dopravy'!$M13,IF(V$53&gt;=MAX($F$68:$L$68),U61/T61*U61,IF(V$53&lt;'A2 Intenzita dopravy'!$M$5,(INDEX($B$69:$L$136,MATCH('A2 Intenzita dopravy'!$F13&amp;'A2 Intenzita dopravy'!$G13&amp;'A2.1 Intenzita dopravy'!$E$51,$E$69:$E$136,0),MATCH(V$53,$B$68:$L$68,1))/INDEX($B$69:$L$136,MATCH('A2 Intenzita dopravy'!$F13&amp;'A2 Intenzita dopravy'!$G13&amp;'A2.1 Intenzita dopravy'!$E$51,$E$69:$E$136,0),MATCH(V$53,$B$68:$L$68,1)+1))^(1/5)*W61,(INDEX($B$69:$L$136,MATCH('A2 Intenzita dopravy'!$F13&amp;'A2 Intenzita dopravy'!$G13&amp;'A2.1 Intenzita dopravy'!$E$51,$E$69:$E$136,0),MATCH(V$53,$B$68:$L$68,1)+1)/INDEX($B$69:$L$136,MATCH('A2 Intenzita dopravy'!$F13&amp;'A2 Intenzita dopravy'!$G13&amp;'A2.1 Intenzita dopravy'!$E$51,$E$69:$E$136,0),MATCH(V$53,$B$68:$L$68,1)))^(1/5)*U61))),0)</f>
        <v>0</v>
      </c>
      <c r="W61" s="30">
        <f>IFERROR(IF(W$53='A2 Intenzita dopravy'!$M$5,'A2 Intenzita dopravy'!$M13,IF(W$53&gt;=MAX($F$68:$L$68),V61/U61*V61,IF(W$53&lt;'A2 Intenzita dopravy'!$M$5,(INDEX($B$69:$L$136,MATCH('A2 Intenzita dopravy'!$F13&amp;'A2 Intenzita dopravy'!$G13&amp;'A2.1 Intenzita dopravy'!$E$51,$E$69:$E$136,0),MATCH(W$53,$B$68:$L$68,1))/INDEX($B$69:$L$136,MATCH('A2 Intenzita dopravy'!$F13&amp;'A2 Intenzita dopravy'!$G13&amp;'A2.1 Intenzita dopravy'!$E$51,$E$69:$E$136,0),MATCH(W$53,$B$68:$L$68,1)+1))^(1/5)*X61,(INDEX($B$69:$L$136,MATCH('A2 Intenzita dopravy'!$F13&amp;'A2 Intenzita dopravy'!$G13&amp;'A2.1 Intenzita dopravy'!$E$51,$E$69:$E$136,0),MATCH(W$53,$B$68:$L$68,1)+1)/INDEX($B$69:$L$136,MATCH('A2 Intenzita dopravy'!$F13&amp;'A2 Intenzita dopravy'!$G13&amp;'A2.1 Intenzita dopravy'!$E$51,$E$69:$E$136,0),MATCH(W$53,$B$68:$L$68,1)))^(1/5)*V61))),0)</f>
        <v>0</v>
      </c>
      <c r="X61" s="30">
        <f>IFERROR(IF(X$53='A2 Intenzita dopravy'!$M$5,'A2 Intenzita dopravy'!$M13,IF(X$53&gt;=MAX($F$68:$L$68),W61/V61*W61,IF(X$53&lt;'A2 Intenzita dopravy'!$M$5,(INDEX($B$69:$L$136,MATCH('A2 Intenzita dopravy'!$F13&amp;'A2 Intenzita dopravy'!$G13&amp;'A2.1 Intenzita dopravy'!$E$51,$E$69:$E$136,0),MATCH(X$53,$B$68:$L$68,1))/INDEX($B$69:$L$136,MATCH('A2 Intenzita dopravy'!$F13&amp;'A2 Intenzita dopravy'!$G13&amp;'A2.1 Intenzita dopravy'!$E$51,$E$69:$E$136,0),MATCH(X$53,$B$68:$L$68,1)+1))^(1/5)*Y61,(INDEX($B$69:$L$136,MATCH('A2 Intenzita dopravy'!$F13&amp;'A2 Intenzita dopravy'!$G13&amp;'A2.1 Intenzita dopravy'!$E$51,$E$69:$E$136,0),MATCH(X$53,$B$68:$L$68,1)+1)/INDEX($B$69:$L$136,MATCH('A2 Intenzita dopravy'!$F13&amp;'A2 Intenzita dopravy'!$G13&amp;'A2.1 Intenzita dopravy'!$E$51,$E$69:$E$136,0),MATCH(X$53,$B$68:$L$68,1)))^(1/5)*W61))),0)</f>
        <v>0</v>
      </c>
      <c r="Y61" s="30">
        <f>IFERROR(IF(Y$53='A2 Intenzita dopravy'!$M$5,'A2 Intenzita dopravy'!$M13,IF(Y$53&gt;=MAX($F$68:$L$68),X61/W61*X61,IF(Y$53&lt;'A2 Intenzita dopravy'!$M$5,(INDEX($B$69:$L$136,MATCH('A2 Intenzita dopravy'!$F13&amp;'A2 Intenzita dopravy'!$G13&amp;'A2.1 Intenzita dopravy'!$E$51,$E$69:$E$136,0),MATCH(Y$53,$B$68:$L$68,1))/INDEX($B$69:$L$136,MATCH('A2 Intenzita dopravy'!$F13&amp;'A2 Intenzita dopravy'!$G13&amp;'A2.1 Intenzita dopravy'!$E$51,$E$69:$E$136,0),MATCH(Y$53,$B$68:$L$68,1)+1))^(1/5)*Z61,(INDEX($B$69:$L$136,MATCH('A2 Intenzita dopravy'!$F13&amp;'A2 Intenzita dopravy'!$G13&amp;'A2.1 Intenzita dopravy'!$E$51,$E$69:$E$136,0),MATCH(Y$53,$B$68:$L$68,1)+1)/INDEX($B$69:$L$136,MATCH('A2 Intenzita dopravy'!$F13&amp;'A2 Intenzita dopravy'!$G13&amp;'A2.1 Intenzita dopravy'!$E$51,$E$69:$E$136,0),MATCH(Y$53,$B$68:$L$68,1)))^(1/5)*X61))),0)</f>
        <v>0</v>
      </c>
      <c r="Z61" s="30">
        <f>IFERROR(IF(Z$53='A2 Intenzita dopravy'!$M$5,'A2 Intenzita dopravy'!$M13,IF(Z$53&gt;=MAX($F$68:$L$68),Y61/X61*Y61,IF(Z$53&lt;'A2 Intenzita dopravy'!$M$5,(INDEX($B$69:$L$136,MATCH('A2 Intenzita dopravy'!$F13&amp;'A2 Intenzita dopravy'!$G13&amp;'A2.1 Intenzita dopravy'!$E$51,$E$69:$E$136,0),MATCH(Z$53,$B$68:$L$68,1))/INDEX($B$69:$L$136,MATCH('A2 Intenzita dopravy'!$F13&amp;'A2 Intenzita dopravy'!$G13&amp;'A2.1 Intenzita dopravy'!$E$51,$E$69:$E$136,0),MATCH(Z$53,$B$68:$L$68,1)+1))^(1/5)*AA61,(INDEX($B$69:$L$136,MATCH('A2 Intenzita dopravy'!$F13&amp;'A2 Intenzita dopravy'!$G13&amp;'A2.1 Intenzita dopravy'!$E$51,$E$69:$E$136,0),MATCH(Z$53,$B$68:$L$68,1)+1)/INDEX($B$69:$L$136,MATCH('A2 Intenzita dopravy'!$F13&amp;'A2 Intenzita dopravy'!$G13&amp;'A2.1 Intenzita dopravy'!$E$51,$E$69:$E$136,0),MATCH(Z$53,$B$68:$L$68,1)))^(1/5)*Y61))),0)</f>
        <v>0</v>
      </c>
      <c r="AA61" s="30">
        <f>IFERROR(IF(AA$53='A2 Intenzita dopravy'!$M$5,'A2 Intenzita dopravy'!$M13,IF(AA$53&gt;=MAX($F$68:$L$68),Z61/Y61*Z61,IF(AA$53&lt;'A2 Intenzita dopravy'!$M$5,(INDEX($B$69:$L$136,MATCH('A2 Intenzita dopravy'!$F13&amp;'A2 Intenzita dopravy'!$G13&amp;'A2.1 Intenzita dopravy'!$E$51,$E$69:$E$136,0),MATCH(AA$53,$B$68:$L$68,1))/INDEX($B$69:$L$136,MATCH('A2 Intenzita dopravy'!$F13&amp;'A2 Intenzita dopravy'!$G13&amp;'A2.1 Intenzita dopravy'!$E$51,$E$69:$E$136,0),MATCH(AA$53,$B$68:$L$68,1)+1))^(1/5)*AB61,(INDEX($B$69:$L$136,MATCH('A2 Intenzita dopravy'!$F13&amp;'A2 Intenzita dopravy'!$G13&amp;'A2.1 Intenzita dopravy'!$E$51,$E$69:$E$136,0),MATCH(AA$53,$B$68:$L$68,1)+1)/INDEX($B$69:$L$136,MATCH('A2 Intenzita dopravy'!$F13&amp;'A2 Intenzita dopravy'!$G13&amp;'A2.1 Intenzita dopravy'!$E$51,$E$69:$E$136,0),MATCH(AA$53,$B$68:$L$68,1)))^(1/5)*Z61))),0)</f>
        <v>0</v>
      </c>
      <c r="AB61" s="30">
        <f>IFERROR(IF(AB$53='A2 Intenzita dopravy'!$M$5,'A2 Intenzita dopravy'!$M13,IF(AB$53&gt;=MAX($F$68:$L$68),AA61/Z61*AA61,IF(AB$53&lt;'A2 Intenzita dopravy'!$M$5,(INDEX($B$69:$L$136,MATCH('A2 Intenzita dopravy'!$F13&amp;'A2 Intenzita dopravy'!$G13&amp;'A2.1 Intenzita dopravy'!$E$51,$E$69:$E$136,0),MATCH(AB$53,$B$68:$L$68,1))/INDEX($B$69:$L$136,MATCH('A2 Intenzita dopravy'!$F13&amp;'A2 Intenzita dopravy'!$G13&amp;'A2.1 Intenzita dopravy'!$E$51,$E$69:$E$136,0),MATCH(AB$53,$B$68:$L$68,1)+1))^(1/5)*AC61,(INDEX($B$69:$L$136,MATCH('A2 Intenzita dopravy'!$F13&amp;'A2 Intenzita dopravy'!$G13&amp;'A2.1 Intenzita dopravy'!$E$51,$E$69:$E$136,0),MATCH(AB$53,$B$68:$L$68,1)+1)/INDEX($B$69:$L$136,MATCH('A2 Intenzita dopravy'!$F13&amp;'A2 Intenzita dopravy'!$G13&amp;'A2.1 Intenzita dopravy'!$E$51,$E$69:$E$136,0),MATCH(AB$53,$B$68:$L$68,1)))^(1/5)*AA61))),0)</f>
        <v>0</v>
      </c>
      <c r="AC61" s="30">
        <f>IFERROR(IF(AC$53='A2 Intenzita dopravy'!$M$5,'A2 Intenzita dopravy'!$M13,IF(AC$53&gt;=MAX($F$68:$L$68),AB61/AA61*AB61,IF(AC$53&lt;'A2 Intenzita dopravy'!$M$5,(INDEX($B$69:$L$136,MATCH('A2 Intenzita dopravy'!$F13&amp;'A2 Intenzita dopravy'!$G13&amp;'A2.1 Intenzita dopravy'!$E$51,$E$69:$E$136,0),MATCH(AC$53,$B$68:$L$68,1))/INDEX($B$69:$L$136,MATCH('A2 Intenzita dopravy'!$F13&amp;'A2 Intenzita dopravy'!$G13&amp;'A2.1 Intenzita dopravy'!$E$51,$E$69:$E$136,0),MATCH(AC$53,$B$68:$L$68,1)+1))^(1/5)*AD61,(INDEX($B$69:$L$136,MATCH('A2 Intenzita dopravy'!$F13&amp;'A2 Intenzita dopravy'!$G13&amp;'A2.1 Intenzita dopravy'!$E$51,$E$69:$E$136,0),MATCH(AC$53,$B$68:$L$68,1)+1)/INDEX($B$69:$L$136,MATCH('A2 Intenzita dopravy'!$F13&amp;'A2 Intenzita dopravy'!$G13&amp;'A2.1 Intenzita dopravy'!$E$51,$E$69:$E$136,0),MATCH(AC$53,$B$68:$L$68,1)))^(1/5)*AB61))),0)</f>
        <v>0</v>
      </c>
      <c r="AD61" s="30">
        <f>IFERROR(IF(AD$53='A2 Intenzita dopravy'!$M$5,'A2 Intenzita dopravy'!$M13,IF(AD$53&gt;=MAX($F$68:$L$68),AC61/AB61*AC61,IF(AD$53&lt;'A2 Intenzita dopravy'!$M$5,(INDEX($B$69:$L$136,MATCH('A2 Intenzita dopravy'!$F13&amp;'A2 Intenzita dopravy'!$G13&amp;'A2.1 Intenzita dopravy'!$E$51,$E$69:$E$136,0),MATCH(AD$53,$B$68:$L$68,1))/INDEX($B$69:$L$136,MATCH('A2 Intenzita dopravy'!$F13&amp;'A2 Intenzita dopravy'!$G13&amp;'A2.1 Intenzita dopravy'!$E$51,$E$69:$E$136,0),MATCH(AD$53,$B$68:$L$68,1)+1))^(1/5)*AE61,(INDEX($B$69:$L$136,MATCH('A2 Intenzita dopravy'!$F13&amp;'A2 Intenzita dopravy'!$G13&amp;'A2.1 Intenzita dopravy'!$E$51,$E$69:$E$136,0),MATCH(AD$53,$B$68:$L$68,1)+1)/INDEX($B$69:$L$136,MATCH('A2 Intenzita dopravy'!$F13&amp;'A2 Intenzita dopravy'!$G13&amp;'A2.1 Intenzita dopravy'!$E$51,$E$69:$E$136,0),MATCH(AD$53,$B$68:$L$68,1)))^(1/5)*AC61))),0)</f>
        <v>0</v>
      </c>
      <c r="AE61" s="30">
        <f>IFERROR(IF(AE$53='A2 Intenzita dopravy'!$M$5,'A2 Intenzita dopravy'!$M13,IF(AE$53&gt;=MAX($F$68:$L$68),AD61/AC61*AD61,IF(AE$53&lt;'A2 Intenzita dopravy'!$M$5,(INDEX($B$69:$L$136,MATCH('A2 Intenzita dopravy'!$F13&amp;'A2 Intenzita dopravy'!$G13&amp;'A2.1 Intenzita dopravy'!$E$51,$E$69:$E$136,0),MATCH(AE$53,$B$68:$L$68,1))/INDEX($B$69:$L$136,MATCH('A2 Intenzita dopravy'!$F13&amp;'A2 Intenzita dopravy'!$G13&amp;'A2.1 Intenzita dopravy'!$E$51,$E$69:$E$136,0),MATCH(AE$53,$B$68:$L$68,1)+1))^(1/5)*AF61,(INDEX($B$69:$L$136,MATCH('A2 Intenzita dopravy'!$F13&amp;'A2 Intenzita dopravy'!$G13&amp;'A2.1 Intenzita dopravy'!$E$51,$E$69:$E$136,0),MATCH(AE$53,$B$68:$L$68,1)+1)/INDEX($B$69:$L$136,MATCH('A2 Intenzita dopravy'!$F13&amp;'A2 Intenzita dopravy'!$G13&amp;'A2.1 Intenzita dopravy'!$E$51,$E$69:$E$136,0),MATCH(AE$53,$B$68:$L$68,1)))^(1/5)*AD61))),0)</f>
        <v>0</v>
      </c>
      <c r="AF61" s="30">
        <f>IFERROR(IF(AF$53='A2 Intenzita dopravy'!$M$5,'A2 Intenzita dopravy'!$M13,IF(AF$53&gt;=MAX($F$68:$L$68),AE61/AD61*AE61,IF(AF$53&lt;'A2 Intenzita dopravy'!$M$5,(INDEX($B$69:$L$136,MATCH('A2 Intenzita dopravy'!$F13&amp;'A2 Intenzita dopravy'!$G13&amp;'A2.1 Intenzita dopravy'!$E$51,$E$69:$E$136,0),MATCH(AF$53,$B$68:$L$68,1))/INDEX($B$69:$L$136,MATCH('A2 Intenzita dopravy'!$F13&amp;'A2 Intenzita dopravy'!$G13&amp;'A2.1 Intenzita dopravy'!$E$51,$E$69:$E$136,0),MATCH(AF$53,$B$68:$L$68,1)+1))^(1/5)*AG61,(INDEX($B$69:$L$136,MATCH('A2 Intenzita dopravy'!$F13&amp;'A2 Intenzita dopravy'!$G13&amp;'A2.1 Intenzita dopravy'!$E$51,$E$69:$E$136,0),MATCH(AF$53,$B$68:$L$68,1)+1)/INDEX($B$69:$L$136,MATCH('A2 Intenzita dopravy'!$F13&amp;'A2 Intenzita dopravy'!$G13&amp;'A2.1 Intenzita dopravy'!$E$51,$E$69:$E$136,0),MATCH(AF$53,$B$68:$L$68,1)))^(1/5)*AE61))),0)</f>
        <v>0</v>
      </c>
      <c r="AG61" s="30">
        <f>IFERROR(IF(AG$53='A2 Intenzita dopravy'!$M$5,'A2 Intenzita dopravy'!$M13,IF(AG$53&gt;=MAX($F$68:$L$68),AF61/AE61*AF61,IF(AG$53&lt;'A2 Intenzita dopravy'!$M$5,(INDEX($B$69:$L$136,MATCH('A2 Intenzita dopravy'!$F13&amp;'A2 Intenzita dopravy'!$G13&amp;'A2.1 Intenzita dopravy'!$E$51,$E$69:$E$136,0),MATCH(AG$53,$B$68:$L$68,1))/INDEX($B$69:$L$136,MATCH('A2 Intenzita dopravy'!$F13&amp;'A2 Intenzita dopravy'!$G13&amp;'A2.1 Intenzita dopravy'!$E$51,$E$69:$E$136,0),MATCH(AG$53,$B$68:$L$68,1)+1))^(1/5)*AH61,(INDEX($B$69:$L$136,MATCH('A2 Intenzita dopravy'!$F13&amp;'A2 Intenzita dopravy'!$G13&amp;'A2.1 Intenzita dopravy'!$E$51,$E$69:$E$136,0),MATCH(AG$53,$B$68:$L$68,1)+1)/INDEX($B$69:$L$136,MATCH('A2 Intenzita dopravy'!$F13&amp;'A2 Intenzita dopravy'!$G13&amp;'A2.1 Intenzita dopravy'!$E$51,$E$69:$E$136,0),MATCH(AG$53,$B$68:$L$68,1)))^(1/5)*AF61))),0)</f>
        <v>0</v>
      </c>
      <c r="AH61" s="30">
        <f>IFERROR(IF(AH$53='A2 Intenzita dopravy'!$M$5,'A2 Intenzita dopravy'!$M13,IF(AH$53&gt;=MAX($F$68:$L$68),AG61/AF61*AG61,IF(AH$53&lt;'A2 Intenzita dopravy'!$M$5,(INDEX($B$69:$L$136,MATCH('A2 Intenzita dopravy'!$F13&amp;'A2 Intenzita dopravy'!$G13&amp;'A2.1 Intenzita dopravy'!$E$51,$E$69:$E$136,0),MATCH(AH$53,$B$68:$L$68,1))/INDEX($B$69:$L$136,MATCH('A2 Intenzita dopravy'!$F13&amp;'A2 Intenzita dopravy'!$G13&amp;'A2.1 Intenzita dopravy'!$E$51,$E$69:$E$136,0),MATCH(AH$53,$B$68:$L$68,1)+1))^(1/5)*AI61,(INDEX($B$69:$L$136,MATCH('A2 Intenzita dopravy'!$F13&amp;'A2 Intenzita dopravy'!$G13&amp;'A2.1 Intenzita dopravy'!$E$51,$E$69:$E$136,0),MATCH(AH$53,$B$68:$L$68,1)+1)/INDEX($B$69:$L$136,MATCH('A2 Intenzita dopravy'!$F13&amp;'A2 Intenzita dopravy'!$G13&amp;'A2.1 Intenzita dopravy'!$E$51,$E$69:$E$136,0),MATCH(AH$53,$B$68:$L$68,1)))^(1/5)*AG61))),0)</f>
        <v>0</v>
      </c>
      <c r="AI61" s="30">
        <f>IFERROR(IF(AI$53='A2 Intenzita dopravy'!$M$5,'A2 Intenzita dopravy'!$M13,IF(AI$53&gt;=MAX($F$68:$L$68),AH61/AG61*AH61,IF(AI$53&lt;'A2 Intenzita dopravy'!$M$5,(INDEX($B$69:$L$136,MATCH('A2 Intenzita dopravy'!$F13&amp;'A2 Intenzita dopravy'!$G13&amp;'A2.1 Intenzita dopravy'!$E$51,$E$69:$E$136,0),MATCH(AI$53,$B$68:$L$68,1))/INDEX($B$69:$L$136,MATCH('A2 Intenzita dopravy'!$F13&amp;'A2 Intenzita dopravy'!$G13&amp;'A2.1 Intenzita dopravy'!$E$51,$E$69:$E$136,0),MATCH(AI$53,$B$68:$L$68,1)+1))^(1/5)*AJ61,(INDEX($B$69:$L$136,MATCH('A2 Intenzita dopravy'!$F13&amp;'A2 Intenzita dopravy'!$G13&amp;'A2.1 Intenzita dopravy'!$E$51,$E$69:$E$136,0),MATCH(AI$53,$B$68:$L$68,1)+1)/INDEX($B$69:$L$136,MATCH('A2 Intenzita dopravy'!$F13&amp;'A2 Intenzita dopravy'!$G13&amp;'A2.1 Intenzita dopravy'!$E$51,$E$69:$E$136,0),MATCH(AI$53,$B$68:$L$68,1)))^(1/5)*AH61))),0)</f>
        <v>0</v>
      </c>
      <c r="AJ61" s="30">
        <f>IFERROR(IF(AJ$53='A2 Intenzita dopravy'!$M$5,'A2 Intenzita dopravy'!$M13,IF(AJ$53&gt;=MAX($F$68:$L$68),AI61/AH61*AI61,IF(AJ$53&lt;'A2 Intenzita dopravy'!$M$5,(INDEX($B$69:$L$136,MATCH('A2 Intenzita dopravy'!$F13&amp;'A2 Intenzita dopravy'!$G13&amp;'A2.1 Intenzita dopravy'!$E$51,$E$69:$E$136,0),MATCH(AJ$53,$B$68:$L$68,1))/INDEX($B$69:$L$136,MATCH('A2 Intenzita dopravy'!$F13&amp;'A2 Intenzita dopravy'!$G13&amp;'A2.1 Intenzita dopravy'!$E$51,$E$69:$E$136,0),MATCH(AJ$53,$B$68:$L$68,1)+1))^(1/5)*AK61,(INDEX($B$69:$L$136,MATCH('A2 Intenzita dopravy'!$F13&amp;'A2 Intenzita dopravy'!$G13&amp;'A2.1 Intenzita dopravy'!$E$51,$E$69:$E$136,0),MATCH(AJ$53,$B$68:$L$68,1)+1)/INDEX($B$69:$L$136,MATCH('A2 Intenzita dopravy'!$F13&amp;'A2 Intenzita dopravy'!$G13&amp;'A2.1 Intenzita dopravy'!$E$51,$E$69:$E$136,0),MATCH(AJ$53,$B$68:$L$68,1)))^(1/5)*AI61))),0)</f>
        <v>0</v>
      </c>
      <c r="AK61" s="30">
        <f>IFERROR(IF(AK$53='A2 Intenzita dopravy'!$M$5,'A2 Intenzita dopravy'!$M13,IF(AK$53&gt;=MAX($F$68:$L$68),AJ61/AI61*AJ61,IF(AK$53&lt;'A2 Intenzita dopravy'!$M$5,(INDEX($B$69:$L$136,MATCH('A2 Intenzita dopravy'!$F13&amp;'A2 Intenzita dopravy'!$G13&amp;'A2.1 Intenzita dopravy'!$E$51,$E$69:$E$136,0),MATCH(AK$53,$B$68:$L$68,1))/INDEX($B$69:$L$136,MATCH('A2 Intenzita dopravy'!$F13&amp;'A2 Intenzita dopravy'!$G13&amp;'A2.1 Intenzita dopravy'!$E$51,$E$69:$E$136,0),MATCH(AK$53,$B$68:$L$68,1)+1))^(1/5)*AL61,(INDEX($B$69:$L$136,MATCH('A2 Intenzita dopravy'!$F13&amp;'A2 Intenzita dopravy'!$G13&amp;'A2.1 Intenzita dopravy'!$E$51,$E$69:$E$136,0),MATCH(AK$53,$B$68:$L$68,1)+1)/INDEX($B$69:$L$136,MATCH('A2 Intenzita dopravy'!$F13&amp;'A2 Intenzita dopravy'!$G13&amp;'A2.1 Intenzita dopravy'!$E$51,$E$69:$E$136,0),MATCH(AK$53,$B$68:$L$68,1)))^(1/5)*AJ61))),0)</f>
        <v>0</v>
      </c>
      <c r="AL61" s="30">
        <f>IFERROR(IF(AL$53='A2 Intenzita dopravy'!$M$5,'A2 Intenzita dopravy'!$M13,IF(AL$53&gt;=MAX($F$68:$L$68),AK61/AJ61*AK61,IF(AL$53&lt;'A2 Intenzita dopravy'!$M$5,(INDEX($B$69:$L$136,MATCH('A2 Intenzita dopravy'!$F13&amp;'A2 Intenzita dopravy'!$G13&amp;'A2.1 Intenzita dopravy'!$E$51,$E$69:$E$136,0),MATCH(AL$53,$B$68:$L$68,1))/INDEX($B$69:$L$136,MATCH('A2 Intenzita dopravy'!$F13&amp;'A2 Intenzita dopravy'!$G13&amp;'A2.1 Intenzita dopravy'!$E$51,$E$69:$E$136,0),MATCH(AL$53,$B$68:$L$68,1)+1))^(1/5)*AM61,(INDEX($B$69:$L$136,MATCH('A2 Intenzita dopravy'!$F13&amp;'A2 Intenzita dopravy'!$G13&amp;'A2.1 Intenzita dopravy'!$E$51,$E$69:$E$136,0),MATCH(AL$53,$B$68:$L$68,1)+1)/INDEX($B$69:$L$136,MATCH('A2 Intenzita dopravy'!$F13&amp;'A2 Intenzita dopravy'!$G13&amp;'A2.1 Intenzita dopravy'!$E$51,$E$69:$E$136,0),MATCH(AL$53,$B$68:$L$68,1)))^(1/5)*AK61))),0)</f>
        <v>0</v>
      </c>
      <c r="AM61" s="30">
        <f>IFERROR(IF(AM$53='A2 Intenzita dopravy'!$M$5,'A2 Intenzita dopravy'!$M13,IF(AM$53&gt;=MAX($F$68:$L$68),AL61/AK61*AL61,IF(AM$53&lt;'A2 Intenzita dopravy'!$M$5,(INDEX($B$69:$L$136,MATCH('A2 Intenzita dopravy'!$F13&amp;'A2 Intenzita dopravy'!$G13&amp;'A2.1 Intenzita dopravy'!$E$51,$E$69:$E$136,0),MATCH(AM$53,$B$68:$L$68,1))/INDEX($B$69:$L$136,MATCH('A2 Intenzita dopravy'!$F13&amp;'A2 Intenzita dopravy'!$G13&amp;'A2.1 Intenzita dopravy'!$E$51,$E$69:$E$136,0),MATCH(AM$53,$B$68:$L$68,1)+1))^(1/5)*AN61,(INDEX($B$69:$L$136,MATCH('A2 Intenzita dopravy'!$F13&amp;'A2 Intenzita dopravy'!$G13&amp;'A2.1 Intenzita dopravy'!$E$51,$E$69:$E$136,0),MATCH(AM$53,$B$68:$L$68,1)+1)/INDEX($B$69:$L$136,MATCH('A2 Intenzita dopravy'!$F13&amp;'A2 Intenzita dopravy'!$G13&amp;'A2.1 Intenzita dopravy'!$E$51,$E$69:$E$136,0),MATCH(AM$53,$B$68:$L$68,1)))^(1/5)*AL61))),0)</f>
        <v>0</v>
      </c>
      <c r="AN61" s="30">
        <f>IFERROR(IF(AN$53='A2 Intenzita dopravy'!$M$5,'A2 Intenzita dopravy'!$M13,IF(AN$53&gt;=MAX($F$68:$L$68),AM61/AL61*AM61,IF(AN$53&lt;'A2 Intenzita dopravy'!$M$5,(INDEX($B$69:$L$136,MATCH('A2 Intenzita dopravy'!$F13&amp;'A2 Intenzita dopravy'!$G13&amp;'A2.1 Intenzita dopravy'!$E$51,$E$69:$E$136,0),MATCH(AN$53,$B$68:$L$68,1))/INDEX($B$69:$L$136,MATCH('A2 Intenzita dopravy'!$F13&amp;'A2 Intenzita dopravy'!$G13&amp;'A2.1 Intenzita dopravy'!$E$51,$E$69:$E$136,0),MATCH(AN$53,$B$68:$L$68,1)+1))^(1/5)*AO61,(INDEX($B$69:$L$136,MATCH('A2 Intenzita dopravy'!$F13&amp;'A2 Intenzita dopravy'!$G13&amp;'A2.1 Intenzita dopravy'!$E$51,$E$69:$E$136,0),MATCH(AN$53,$B$68:$L$68,1)+1)/INDEX($B$69:$L$136,MATCH('A2 Intenzita dopravy'!$F13&amp;'A2 Intenzita dopravy'!$G13&amp;'A2.1 Intenzita dopravy'!$E$51,$E$69:$E$136,0),MATCH(AN$53,$B$68:$L$68,1)))^(1/5)*AM61))),0)</f>
        <v>0</v>
      </c>
      <c r="AO61" s="30">
        <f>IFERROR(IF(AO$53='A2 Intenzita dopravy'!$M$5,'A2 Intenzita dopravy'!$M13,IF(AO$53&gt;=MAX($F$68:$L$68),AN61/AM61*AN61,IF(AO$53&lt;'A2 Intenzita dopravy'!$M$5,(INDEX($B$69:$L$136,MATCH('A2 Intenzita dopravy'!$F13&amp;'A2 Intenzita dopravy'!$G13&amp;'A2.1 Intenzita dopravy'!$E$51,$E$69:$E$136,0),MATCH(AO$53,$B$68:$L$68,1))/INDEX($B$69:$L$136,MATCH('A2 Intenzita dopravy'!$F13&amp;'A2 Intenzita dopravy'!$G13&amp;'A2.1 Intenzita dopravy'!$E$51,$E$69:$E$136,0),MATCH(AO$53,$B$68:$L$68,1)+1))^(1/5)*AP61,(INDEX($B$69:$L$136,MATCH('A2 Intenzita dopravy'!$F13&amp;'A2 Intenzita dopravy'!$G13&amp;'A2.1 Intenzita dopravy'!$E$51,$E$69:$E$136,0),MATCH(AO$53,$B$68:$L$68,1)+1)/INDEX($B$69:$L$136,MATCH('A2 Intenzita dopravy'!$F13&amp;'A2 Intenzita dopravy'!$G13&amp;'A2.1 Intenzita dopravy'!$E$51,$E$69:$E$136,0),MATCH(AO$53,$B$68:$L$68,1)))^(1/5)*AN61))),0)</f>
        <v>0</v>
      </c>
      <c r="AP61" s="30">
        <f>IFERROR(IF(AP$53='A2 Intenzita dopravy'!$M$5,'A2 Intenzita dopravy'!$M13,IF(AP$53&gt;=MAX($F$68:$L$68),AO61/AN61*AO61,IF(AP$53&lt;'A2 Intenzita dopravy'!$M$5,(INDEX($B$69:$L$136,MATCH('A2 Intenzita dopravy'!$F13&amp;'A2 Intenzita dopravy'!$G13&amp;'A2.1 Intenzita dopravy'!$E$51,$E$69:$E$136,0),MATCH(AP$53,$B$68:$L$68,1))/INDEX($B$69:$L$136,MATCH('A2 Intenzita dopravy'!$F13&amp;'A2 Intenzita dopravy'!$G13&amp;'A2.1 Intenzita dopravy'!$E$51,$E$69:$E$136,0),MATCH(AP$53,$B$68:$L$68,1)+1))^(1/5)*AQ61,(INDEX($B$69:$L$136,MATCH('A2 Intenzita dopravy'!$F13&amp;'A2 Intenzita dopravy'!$G13&amp;'A2.1 Intenzita dopravy'!$E$51,$E$69:$E$136,0),MATCH(AP$53,$B$68:$L$68,1)+1)/INDEX($B$69:$L$136,MATCH('A2 Intenzita dopravy'!$F13&amp;'A2 Intenzita dopravy'!$G13&amp;'A2.1 Intenzita dopravy'!$E$51,$E$69:$E$136,0),MATCH(AP$53,$B$68:$L$68,1)))^(1/5)*AO61))),0)</f>
        <v>0</v>
      </c>
      <c r="AQ61" s="30">
        <f>IFERROR(IF(AQ$53='A2 Intenzita dopravy'!$M$5,'A2 Intenzita dopravy'!$M13,IF(AQ$53&gt;=MAX($F$68:$L$68),AP61/AO61*AP61,IF(AQ$53&lt;'A2 Intenzita dopravy'!$M$5,(INDEX($B$69:$L$136,MATCH('A2 Intenzita dopravy'!$F13&amp;'A2 Intenzita dopravy'!$G13&amp;'A2.1 Intenzita dopravy'!$E$51,$E$69:$E$136,0),MATCH(AQ$53,$B$68:$L$68,1))/INDEX($B$69:$L$136,MATCH('A2 Intenzita dopravy'!$F13&amp;'A2 Intenzita dopravy'!$G13&amp;'A2.1 Intenzita dopravy'!$E$51,$E$69:$E$136,0),MATCH(AQ$53,$B$68:$L$68,1)+1))^(1/5)*AR61,(INDEX($B$69:$L$136,MATCH('A2 Intenzita dopravy'!$F13&amp;'A2 Intenzita dopravy'!$G13&amp;'A2.1 Intenzita dopravy'!$E$51,$E$69:$E$136,0),MATCH(AQ$53,$B$68:$L$68,1)+1)/INDEX($B$69:$L$136,MATCH('A2 Intenzita dopravy'!$F13&amp;'A2 Intenzita dopravy'!$G13&amp;'A2.1 Intenzita dopravy'!$E$51,$E$69:$E$136,0),MATCH(AQ$53,$B$68:$L$68,1)))^(1/5)*AP61))),0)</f>
        <v>0</v>
      </c>
      <c r="AR61" s="30">
        <f>IFERROR(IF(AR$53='A2 Intenzita dopravy'!$M$5,'A2 Intenzita dopravy'!$M13,IF(AR$53&gt;=MAX($F$68:$L$68),AQ61/AP61*AQ61,IF(AR$53&lt;'A2 Intenzita dopravy'!$M$5,(INDEX($B$69:$L$136,MATCH('A2 Intenzita dopravy'!$F13&amp;'A2 Intenzita dopravy'!$G13&amp;'A2.1 Intenzita dopravy'!$E$51,$E$69:$E$136,0),MATCH(AR$53,$B$68:$L$68,1))/INDEX($B$69:$L$136,MATCH('A2 Intenzita dopravy'!$F13&amp;'A2 Intenzita dopravy'!$G13&amp;'A2.1 Intenzita dopravy'!$E$51,$E$69:$E$136,0),MATCH(AR$53,$B$68:$L$68,1)+1))^(1/5)*AS61,(INDEX($B$69:$L$136,MATCH('A2 Intenzita dopravy'!$F13&amp;'A2 Intenzita dopravy'!$G13&amp;'A2.1 Intenzita dopravy'!$E$51,$E$69:$E$136,0),MATCH(AR$53,$B$68:$L$68,1)+1)/INDEX($B$69:$L$136,MATCH('A2 Intenzita dopravy'!$F13&amp;'A2 Intenzita dopravy'!$G13&amp;'A2.1 Intenzita dopravy'!$E$51,$E$69:$E$136,0),MATCH(AR$53,$B$68:$L$68,1)))^(1/5)*AQ61))),0)</f>
        <v>0</v>
      </c>
      <c r="AS61" s="30">
        <f>IFERROR(IF(AS$53='A2 Intenzita dopravy'!$M$5,'A2 Intenzita dopravy'!$M13,IF(AS$53&gt;=MAX($F$68:$L$68),AR61/AQ61*AR61,IF(AS$53&lt;'A2 Intenzita dopravy'!$M$5,(INDEX($B$69:$L$136,MATCH('A2 Intenzita dopravy'!$F13&amp;'A2 Intenzita dopravy'!$G13&amp;'A2.1 Intenzita dopravy'!$E$51,$E$69:$E$136,0),MATCH(AS$53,$B$68:$L$68,1))/INDEX($B$69:$L$136,MATCH('A2 Intenzita dopravy'!$F13&amp;'A2 Intenzita dopravy'!$G13&amp;'A2.1 Intenzita dopravy'!$E$51,$E$69:$E$136,0),MATCH(AS$53,$B$68:$L$68,1)+1))^(1/5)*AT61,(INDEX($B$69:$L$136,MATCH('A2 Intenzita dopravy'!$F13&amp;'A2 Intenzita dopravy'!$G13&amp;'A2.1 Intenzita dopravy'!$E$51,$E$69:$E$136,0),MATCH(AS$53,$B$68:$L$68,1)+1)/INDEX($B$69:$L$136,MATCH('A2 Intenzita dopravy'!$F13&amp;'A2 Intenzita dopravy'!$G13&amp;'A2.1 Intenzita dopravy'!$E$51,$E$69:$E$136,0),MATCH(AS$53,$B$68:$L$68,1)))^(1/5)*AR61))),0)</f>
        <v>0</v>
      </c>
      <c r="AT61" s="30">
        <f>IFERROR(IF(AT$53='A2 Intenzita dopravy'!$M$5,'A2 Intenzita dopravy'!$M13,IF(AT$53&gt;=MAX($F$68:$L$68),AS61/AR61*AS61,IF(AT$53&lt;'A2 Intenzita dopravy'!$M$5,(INDEX($B$69:$L$136,MATCH('A2 Intenzita dopravy'!$F13&amp;'A2 Intenzita dopravy'!$G13&amp;'A2.1 Intenzita dopravy'!$E$51,$E$69:$E$136,0),MATCH(AT$53,$B$68:$L$68,1))/INDEX($B$69:$L$136,MATCH('A2 Intenzita dopravy'!$F13&amp;'A2 Intenzita dopravy'!$G13&amp;'A2.1 Intenzita dopravy'!$E$51,$E$69:$E$136,0),MATCH(AT$53,$B$68:$L$68,1)+1))^(1/5)*AU61,(INDEX($B$69:$L$136,MATCH('A2 Intenzita dopravy'!$F13&amp;'A2 Intenzita dopravy'!$G13&amp;'A2.1 Intenzita dopravy'!$E$51,$E$69:$E$136,0),MATCH(AT$53,$B$68:$L$68,1)+1)/INDEX($B$69:$L$136,MATCH('A2 Intenzita dopravy'!$F13&amp;'A2 Intenzita dopravy'!$G13&amp;'A2.1 Intenzita dopravy'!$E$51,$E$69:$E$136,0),MATCH(AT$53,$B$68:$L$68,1)))^(1/5)*AS61))),0)</f>
        <v>0</v>
      </c>
      <c r="AU61" s="30">
        <f>IFERROR(IF(AU$53='A2 Intenzita dopravy'!$M$5,'A2 Intenzita dopravy'!$M13,IF(AU$53&gt;=MAX($F$68:$L$68),AT61/AS61*AT61,IF(AU$53&lt;'A2 Intenzita dopravy'!$M$5,(INDEX($B$69:$L$136,MATCH('A2 Intenzita dopravy'!$F13&amp;'A2 Intenzita dopravy'!$G13&amp;'A2.1 Intenzita dopravy'!$E$51,$E$69:$E$136,0),MATCH(AU$53,$B$68:$L$68,1))/INDEX($B$69:$L$136,MATCH('A2 Intenzita dopravy'!$F13&amp;'A2 Intenzita dopravy'!$G13&amp;'A2.1 Intenzita dopravy'!$E$51,$E$69:$E$136,0),MATCH(AU$53,$B$68:$L$68,1)+1))^(1/5)*AV61,(INDEX($B$69:$L$136,MATCH('A2 Intenzita dopravy'!$F13&amp;'A2 Intenzita dopravy'!$G13&amp;'A2.1 Intenzita dopravy'!$E$51,$E$69:$E$136,0),MATCH(AU$53,$B$68:$L$68,1)+1)/INDEX($B$69:$L$136,MATCH('A2 Intenzita dopravy'!$F13&amp;'A2 Intenzita dopravy'!$G13&amp;'A2.1 Intenzita dopravy'!$E$51,$E$69:$E$136,0),MATCH(AU$53,$B$68:$L$68,1)))^(1/5)*AT61))),0)</f>
        <v>0</v>
      </c>
      <c r="AV61" s="30">
        <f>IFERROR(IF(AV$53='A2 Intenzita dopravy'!$M$5,'A2 Intenzita dopravy'!$M13,IF(AV$53&gt;=MAX($F$68:$L$68),AU61/AT61*AU61,IF(AV$53&lt;'A2 Intenzita dopravy'!$M$5,(INDEX($B$69:$L$136,MATCH('A2 Intenzita dopravy'!$F13&amp;'A2 Intenzita dopravy'!$G13&amp;'A2.1 Intenzita dopravy'!$E$51,$E$69:$E$136,0),MATCH(AV$53,$B$68:$L$68,1))/INDEX($B$69:$L$136,MATCH('A2 Intenzita dopravy'!$F13&amp;'A2 Intenzita dopravy'!$G13&amp;'A2.1 Intenzita dopravy'!$E$51,$E$69:$E$136,0),MATCH(AV$53,$B$68:$L$68,1)+1))^(1/5)*AW61,(INDEX($B$69:$L$136,MATCH('A2 Intenzita dopravy'!$F13&amp;'A2 Intenzita dopravy'!$G13&amp;'A2.1 Intenzita dopravy'!$E$51,$E$69:$E$136,0),MATCH(AV$53,$B$68:$L$68,1)+1)/INDEX($B$69:$L$136,MATCH('A2 Intenzita dopravy'!$F13&amp;'A2 Intenzita dopravy'!$G13&amp;'A2.1 Intenzita dopravy'!$E$51,$E$69:$E$136,0),MATCH(AV$53,$B$68:$L$68,1)))^(1/5)*AU61))),0)</f>
        <v>0</v>
      </c>
      <c r="AW61" s="30">
        <f>IFERROR(IF(AW$53='A2 Intenzita dopravy'!$M$5,'A2 Intenzita dopravy'!$M13,IF(AW$53&gt;=MAX($F$68:$L$68),AV61/AU61*AV61,IF(AW$53&lt;'A2 Intenzita dopravy'!$M$5,(INDEX($B$69:$L$136,MATCH('A2 Intenzita dopravy'!$F13&amp;'A2 Intenzita dopravy'!$G13&amp;'A2.1 Intenzita dopravy'!$E$51,$E$69:$E$136,0),MATCH(AW$53,$B$68:$L$68,1))/INDEX($B$69:$L$136,MATCH('A2 Intenzita dopravy'!$F13&amp;'A2 Intenzita dopravy'!$G13&amp;'A2.1 Intenzita dopravy'!$E$51,$E$69:$E$136,0),MATCH(AW$53,$B$68:$L$68,1)+1))^(1/5)*AX61,(INDEX($B$69:$L$136,MATCH('A2 Intenzita dopravy'!$F13&amp;'A2 Intenzita dopravy'!$G13&amp;'A2.1 Intenzita dopravy'!$E$51,$E$69:$E$136,0),MATCH(AW$53,$B$68:$L$68,1)+1)/INDEX($B$69:$L$136,MATCH('A2 Intenzita dopravy'!$F13&amp;'A2 Intenzita dopravy'!$G13&amp;'A2.1 Intenzita dopravy'!$E$51,$E$69:$E$136,0),MATCH(AW$53,$B$68:$L$68,1)))^(1/5)*AV61))),0)</f>
        <v>0</v>
      </c>
      <c r="AX61" s="30">
        <f>IFERROR(IF(AX$53='A2 Intenzita dopravy'!$M$5,'A2 Intenzita dopravy'!$M13,IF(AX$53&gt;=MAX($F$68:$L$68),AW61/AV61*AW61,IF(AX$53&lt;'A2 Intenzita dopravy'!$M$5,(INDEX($B$69:$L$136,MATCH('A2 Intenzita dopravy'!$F13&amp;'A2 Intenzita dopravy'!$G13&amp;'A2.1 Intenzita dopravy'!$E$51,$E$69:$E$136,0),MATCH(AX$53,$B$68:$L$68,1))/INDEX($B$69:$L$136,MATCH('A2 Intenzita dopravy'!$F13&amp;'A2 Intenzita dopravy'!$G13&amp;'A2.1 Intenzita dopravy'!$E$51,$E$69:$E$136,0),MATCH(AX$53,$B$68:$L$68,1)+1))^(1/5)*AY61,(INDEX($B$69:$L$136,MATCH('A2 Intenzita dopravy'!$F13&amp;'A2 Intenzita dopravy'!$G13&amp;'A2.1 Intenzita dopravy'!$E$51,$E$69:$E$136,0),MATCH(AX$53,$B$68:$L$68,1)+1)/INDEX($B$69:$L$136,MATCH('A2 Intenzita dopravy'!$F13&amp;'A2 Intenzita dopravy'!$G13&amp;'A2.1 Intenzita dopravy'!$E$51,$E$69:$E$136,0),MATCH(AX$53,$B$68:$L$68,1)))^(1/5)*AW61))),0)</f>
        <v>0</v>
      </c>
      <c r="AY61" s="30">
        <f>IFERROR(IF(AY$53='A2 Intenzita dopravy'!$M$5,'A2 Intenzita dopravy'!$M13,IF(AY$53&gt;=MAX($F$68:$L$68),AX61/AW61*AX61,IF(AY$53&lt;'A2 Intenzita dopravy'!$M$5,(INDEX($B$69:$L$136,MATCH('A2 Intenzita dopravy'!$F13&amp;'A2 Intenzita dopravy'!$G13&amp;'A2.1 Intenzita dopravy'!$E$51,$E$69:$E$136,0),MATCH(AY$53,$B$68:$L$68,1))/INDEX($B$69:$L$136,MATCH('A2 Intenzita dopravy'!$F13&amp;'A2 Intenzita dopravy'!$G13&amp;'A2.1 Intenzita dopravy'!$E$51,$E$69:$E$136,0),MATCH(AY$53,$B$68:$L$68,1)+1))^(1/5)*AZ61,(INDEX($B$69:$L$136,MATCH('A2 Intenzita dopravy'!$F13&amp;'A2 Intenzita dopravy'!$G13&amp;'A2.1 Intenzita dopravy'!$E$51,$E$69:$E$136,0),MATCH(AY$53,$B$68:$L$68,1)+1)/INDEX($B$69:$L$136,MATCH('A2 Intenzita dopravy'!$F13&amp;'A2 Intenzita dopravy'!$G13&amp;'A2.1 Intenzita dopravy'!$E$51,$E$69:$E$136,0),MATCH(AY$53,$B$68:$L$68,1)))^(1/5)*AX61))),0)</f>
        <v>0</v>
      </c>
      <c r="AZ61" s="30">
        <f>IFERROR(IF(AZ$53='A2 Intenzita dopravy'!$M$5,'A2 Intenzita dopravy'!$M13,IF(AZ$53&gt;=MAX($F$68:$L$68),AY61/AX61*AY61,IF(AZ$53&lt;'A2 Intenzita dopravy'!$M$5,(INDEX($B$69:$L$136,MATCH('A2 Intenzita dopravy'!$F13&amp;'A2 Intenzita dopravy'!$G13&amp;'A2.1 Intenzita dopravy'!$E$51,$E$69:$E$136,0),MATCH(AZ$53,$B$68:$L$68,1))/INDEX($B$69:$L$136,MATCH('A2 Intenzita dopravy'!$F13&amp;'A2 Intenzita dopravy'!$G13&amp;'A2.1 Intenzita dopravy'!$E$51,$E$69:$E$136,0),MATCH(AZ$53,$B$68:$L$68,1)+1))^(1/5)*BA61,(INDEX($B$69:$L$136,MATCH('A2 Intenzita dopravy'!$F13&amp;'A2 Intenzita dopravy'!$G13&amp;'A2.1 Intenzita dopravy'!$E$51,$E$69:$E$136,0),MATCH(AZ$53,$B$68:$L$68,1)+1)/INDEX($B$69:$L$136,MATCH('A2 Intenzita dopravy'!$F13&amp;'A2 Intenzita dopravy'!$G13&amp;'A2.1 Intenzita dopravy'!$E$51,$E$69:$E$136,0),MATCH(AZ$53,$B$68:$L$68,1)))^(1/5)*AY61))),0)</f>
        <v>0</v>
      </c>
      <c r="BA61" s="30">
        <f>IFERROR(IF(BA$53='A2 Intenzita dopravy'!$M$5,'A2 Intenzita dopravy'!$M13,IF(BA$53&gt;=MAX($F$68:$L$68),AZ61/AY61*AZ61,IF(BA$53&lt;'A2 Intenzita dopravy'!$M$5,(INDEX($B$69:$L$136,MATCH('A2 Intenzita dopravy'!$F13&amp;'A2 Intenzita dopravy'!$G13&amp;'A2.1 Intenzita dopravy'!$E$51,$E$69:$E$136,0),MATCH(BA$53,$B$68:$L$68,1))/INDEX($B$69:$L$136,MATCH('A2 Intenzita dopravy'!$F13&amp;'A2 Intenzita dopravy'!$G13&amp;'A2.1 Intenzita dopravy'!$E$51,$E$69:$E$136,0),MATCH(BA$53,$B$68:$L$68,1)+1))^(1/5)*BB61,(INDEX($B$69:$L$136,MATCH('A2 Intenzita dopravy'!$F13&amp;'A2 Intenzita dopravy'!$G13&amp;'A2.1 Intenzita dopravy'!$E$51,$E$69:$E$136,0),MATCH(BA$53,$B$68:$L$68,1)+1)/INDEX($B$69:$L$136,MATCH('A2 Intenzita dopravy'!$F13&amp;'A2 Intenzita dopravy'!$G13&amp;'A2.1 Intenzita dopravy'!$E$51,$E$69:$E$136,0),MATCH(BA$53,$B$68:$L$68,1)))^(1/5)*AZ61))),0)</f>
        <v>0</v>
      </c>
      <c r="BB61" s="30">
        <f>IFERROR(IF(BB$53='A2 Intenzita dopravy'!$M$5,'A2 Intenzita dopravy'!$M13,IF(BB$53&gt;=MAX($F$68:$L$68),BA61/AZ61*BA61,IF(BB$53&lt;'A2 Intenzita dopravy'!$M$5,(INDEX($B$69:$L$136,MATCH('A2 Intenzita dopravy'!$F13&amp;'A2 Intenzita dopravy'!$G13&amp;'A2.1 Intenzita dopravy'!$E$51,$E$69:$E$136,0),MATCH(BB$53,$B$68:$L$68,1))/INDEX($B$69:$L$136,MATCH('A2 Intenzita dopravy'!$F13&amp;'A2 Intenzita dopravy'!$G13&amp;'A2.1 Intenzita dopravy'!$E$51,$E$69:$E$136,0),MATCH(BB$53,$B$68:$L$68,1)+1))^(1/5)*BC61,(INDEX($B$69:$L$136,MATCH('A2 Intenzita dopravy'!$F13&amp;'A2 Intenzita dopravy'!$G13&amp;'A2.1 Intenzita dopravy'!$E$51,$E$69:$E$136,0),MATCH(BB$53,$B$68:$L$68,1)+1)/INDEX($B$69:$L$136,MATCH('A2 Intenzita dopravy'!$F13&amp;'A2 Intenzita dopravy'!$G13&amp;'A2.1 Intenzita dopravy'!$E$51,$E$69:$E$136,0),MATCH(BB$53,$B$68:$L$68,1)))^(1/5)*BA61))),0)</f>
        <v>0</v>
      </c>
    </row>
    <row r="62" spans="2:54" x14ac:dyDescent="0.2">
      <c r="B62" s="5">
        <v>8</v>
      </c>
      <c r="C62" s="5" t="str">
        <f t="shared" ref="C62" si="31">C46</f>
        <v/>
      </c>
      <c r="D62" s="5" t="str">
        <f t="shared" si="24"/>
        <v/>
      </c>
      <c r="E62" s="30">
        <f>IFERROR(IF(E$53='A2 Intenzita dopravy'!$M$5,'A2 Intenzita dopravy'!$M14,IF(E$53&gt;=MAX($F$68:$L$68),D62/C62*D62,IF(E$53&lt;'A2 Intenzita dopravy'!$M$5,(INDEX($B$69:$L$136,MATCH('A2 Intenzita dopravy'!$F14&amp;'A2 Intenzita dopravy'!$G14&amp;'A2.1 Intenzita dopravy'!$E$51,$E$69:$E$136,0),MATCH(E$53,$B$68:$L$68,1))/INDEX($B$69:$L$136,MATCH('A2 Intenzita dopravy'!$F14&amp;'A2 Intenzita dopravy'!$G14&amp;'A2.1 Intenzita dopravy'!$E$51,$E$69:$E$136,0),MATCH(E$53,$B$68:$L$68,1)+1))^(1/5)*F62,(INDEX($B$69:$L$136,MATCH('A2 Intenzita dopravy'!$F14&amp;'A2 Intenzita dopravy'!$G14&amp;'A2.1 Intenzita dopravy'!$E$51,$E$69:$E$136,0),MATCH(E$53,$B$68:$L$68,1)+1)/INDEX($B$69:$L$136,MATCH('A2 Intenzita dopravy'!$F14&amp;'A2 Intenzita dopravy'!$G14&amp;'A2.1 Intenzita dopravy'!$E$51,$E$69:$E$136,0),MATCH(E$53,$B$68:$L$68,1)))^(1/5)*D62))),0)</f>
        <v>0</v>
      </c>
      <c r="F62" s="30">
        <f>IFERROR(IF(F$53='A2 Intenzita dopravy'!$M$5,'A2 Intenzita dopravy'!$M14,IF(F$53&gt;=MAX($F$68:$L$68),E62/D62*E62,IF(F$53&lt;'A2 Intenzita dopravy'!$M$5,(INDEX($B$69:$L$136,MATCH('A2 Intenzita dopravy'!$F14&amp;'A2 Intenzita dopravy'!$G14&amp;'A2.1 Intenzita dopravy'!$E$51,$E$69:$E$136,0),MATCH(F$53,$B$68:$L$68,1))/INDEX($B$69:$L$136,MATCH('A2 Intenzita dopravy'!$F14&amp;'A2 Intenzita dopravy'!$G14&amp;'A2.1 Intenzita dopravy'!$E$51,$E$69:$E$136,0),MATCH(F$53,$B$68:$L$68,1)+1))^(1/5)*G62,(INDEX($B$69:$L$136,MATCH('A2 Intenzita dopravy'!$F14&amp;'A2 Intenzita dopravy'!$G14&amp;'A2.1 Intenzita dopravy'!$E$51,$E$69:$E$136,0),MATCH(F$53,$B$68:$L$68,1)+1)/INDEX($B$69:$L$136,MATCH('A2 Intenzita dopravy'!$F14&amp;'A2 Intenzita dopravy'!$G14&amp;'A2.1 Intenzita dopravy'!$E$51,$E$69:$E$136,0),MATCH(F$53,$B$68:$L$68,1)))^(1/5)*E62))),0)</f>
        <v>0</v>
      </c>
      <c r="G62" s="30">
        <f>IFERROR(IF(G$53='A2 Intenzita dopravy'!$M$5,'A2 Intenzita dopravy'!$M14,IF(G$53&gt;=MAX($F$68:$L$68),F62/E62*F62,IF(G$53&lt;'A2 Intenzita dopravy'!$M$5,(INDEX($B$69:$L$136,MATCH('A2 Intenzita dopravy'!$F14&amp;'A2 Intenzita dopravy'!$G14&amp;'A2.1 Intenzita dopravy'!$E$51,$E$69:$E$136,0),MATCH(G$53,$B$68:$L$68,1))/INDEX($B$69:$L$136,MATCH('A2 Intenzita dopravy'!$F14&amp;'A2 Intenzita dopravy'!$G14&amp;'A2.1 Intenzita dopravy'!$E$51,$E$69:$E$136,0),MATCH(G$53,$B$68:$L$68,1)+1))^(1/5)*H62,(INDEX($B$69:$L$136,MATCH('A2 Intenzita dopravy'!$F14&amp;'A2 Intenzita dopravy'!$G14&amp;'A2.1 Intenzita dopravy'!$E$51,$E$69:$E$136,0),MATCH(G$53,$B$68:$L$68,1)+1)/INDEX($B$69:$L$136,MATCH('A2 Intenzita dopravy'!$F14&amp;'A2 Intenzita dopravy'!$G14&amp;'A2.1 Intenzita dopravy'!$E$51,$E$69:$E$136,0),MATCH(G$53,$B$68:$L$68,1)))^(1/5)*F62))),0)</f>
        <v>0</v>
      </c>
      <c r="H62" s="30">
        <f>IFERROR(IF(H$53='A2 Intenzita dopravy'!$M$5,'A2 Intenzita dopravy'!$M14,IF(H$53&gt;=MAX($F$68:$L$68),G62/F62*G62,IF(H$53&lt;'A2 Intenzita dopravy'!$M$5,(INDEX($B$69:$L$136,MATCH('A2 Intenzita dopravy'!$F14&amp;'A2 Intenzita dopravy'!$G14&amp;'A2.1 Intenzita dopravy'!$E$51,$E$69:$E$136,0),MATCH(H$53,$B$68:$L$68,1))/INDEX($B$69:$L$136,MATCH('A2 Intenzita dopravy'!$F14&amp;'A2 Intenzita dopravy'!$G14&amp;'A2.1 Intenzita dopravy'!$E$51,$E$69:$E$136,0),MATCH(H$53,$B$68:$L$68,1)+1))^(1/5)*I62,(INDEX($B$69:$L$136,MATCH('A2 Intenzita dopravy'!$F14&amp;'A2 Intenzita dopravy'!$G14&amp;'A2.1 Intenzita dopravy'!$E$51,$E$69:$E$136,0),MATCH(H$53,$B$68:$L$68,1)+1)/INDEX($B$69:$L$136,MATCH('A2 Intenzita dopravy'!$F14&amp;'A2 Intenzita dopravy'!$G14&amp;'A2.1 Intenzita dopravy'!$E$51,$E$69:$E$136,0),MATCH(H$53,$B$68:$L$68,1)))^(1/5)*G62))),0)</f>
        <v>0</v>
      </c>
      <c r="I62" s="30">
        <f>IFERROR(IF(I$53='A2 Intenzita dopravy'!$M$5,'A2 Intenzita dopravy'!$M14,IF(I$53&gt;=MAX($F$68:$L$68),H62/G62*H62,IF(I$53&lt;'A2 Intenzita dopravy'!$M$5,(INDEX($B$69:$L$136,MATCH('A2 Intenzita dopravy'!$F14&amp;'A2 Intenzita dopravy'!$G14&amp;'A2.1 Intenzita dopravy'!$E$51,$E$69:$E$136,0),MATCH(I$53,$B$68:$L$68,1))/INDEX($B$69:$L$136,MATCH('A2 Intenzita dopravy'!$F14&amp;'A2 Intenzita dopravy'!$G14&amp;'A2.1 Intenzita dopravy'!$E$51,$E$69:$E$136,0),MATCH(I$53,$B$68:$L$68,1)+1))^(1/5)*J62,(INDEX($B$69:$L$136,MATCH('A2 Intenzita dopravy'!$F14&amp;'A2 Intenzita dopravy'!$G14&amp;'A2.1 Intenzita dopravy'!$E$51,$E$69:$E$136,0),MATCH(I$53,$B$68:$L$68,1)+1)/INDEX($B$69:$L$136,MATCH('A2 Intenzita dopravy'!$F14&amp;'A2 Intenzita dopravy'!$G14&amp;'A2.1 Intenzita dopravy'!$E$51,$E$69:$E$136,0),MATCH(I$53,$B$68:$L$68,1)))^(1/5)*H62))),0)</f>
        <v>0</v>
      </c>
      <c r="J62" s="30">
        <f>IFERROR(IF(J$53='A2 Intenzita dopravy'!$M$5,'A2 Intenzita dopravy'!$M14,IF(J$53&gt;=MAX($F$68:$L$68),I62/H62*I62,IF(J$53&lt;'A2 Intenzita dopravy'!$M$5,(INDEX($B$69:$L$136,MATCH('A2 Intenzita dopravy'!$F14&amp;'A2 Intenzita dopravy'!$G14&amp;'A2.1 Intenzita dopravy'!$E$51,$E$69:$E$136,0),MATCH(J$53,$B$68:$L$68,1))/INDEX($B$69:$L$136,MATCH('A2 Intenzita dopravy'!$F14&amp;'A2 Intenzita dopravy'!$G14&amp;'A2.1 Intenzita dopravy'!$E$51,$E$69:$E$136,0),MATCH(J$53,$B$68:$L$68,1)+1))^(1/5)*K62,(INDEX($B$69:$L$136,MATCH('A2 Intenzita dopravy'!$F14&amp;'A2 Intenzita dopravy'!$G14&amp;'A2.1 Intenzita dopravy'!$E$51,$E$69:$E$136,0),MATCH(J$53,$B$68:$L$68,1)+1)/INDEX($B$69:$L$136,MATCH('A2 Intenzita dopravy'!$F14&amp;'A2 Intenzita dopravy'!$G14&amp;'A2.1 Intenzita dopravy'!$E$51,$E$69:$E$136,0),MATCH(J$53,$B$68:$L$68,1)))^(1/5)*I62))),0)</f>
        <v>0</v>
      </c>
      <c r="K62" s="30">
        <f>IFERROR(IF(K$53='A2 Intenzita dopravy'!$M$5,'A2 Intenzita dopravy'!$M14,IF(K$53&gt;=MAX($F$68:$L$68),J62/I62*J62,IF(K$53&lt;'A2 Intenzita dopravy'!$M$5,(INDEX($B$69:$L$136,MATCH('A2 Intenzita dopravy'!$F14&amp;'A2 Intenzita dopravy'!$G14&amp;'A2.1 Intenzita dopravy'!$E$51,$E$69:$E$136,0),MATCH(K$53,$B$68:$L$68,1))/INDEX($B$69:$L$136,MATCH('A2 Intenzita dopravy'!$F14&amp;'A2 Intenzita dopravy'!$G14&amp;'A2.1 Intenzita dopravy'!$E$51,$E$69:$E$136,0),MATCH(K$53,$B$68:$L$68,1)+1))^(1/5)*L62,(INDEX($B$69:$L$136,MATCH('A2 Intenzita dopravy'!$F14&amp;'A2 Intenzita dopravy'!$G14&amp;'A2.1 Intenzita dopravy'!$E$51,$E$69:$E$136,0),MATCH(K$53,$B$68:$L$68,1)+1)/INDEX($B$69:$L$136,MATCH('A2 Intenzita dopravy'!$F14&amp;'A2 Intenzita dopravy'!$G14&amp;'A2.1 Intenzita dopravy'!$E$51,$E$69:$E$136,0),MATCH(K$53,$B$68:$L$68,1)))^(1/5)*J62))),0)</f>
        <v>0</v>
      </c>
      <c r="L62" s="30">
        <f>IFERROR(IF(L$53='A2 Intenzita dopravy'!$M$5,'A2 Intenzita dopravy'!$M14,IF(L$53&gt;=MAX($F$68:$L$68),K62/J62*K62,IF(L$53&lt;'A2 Intenzita dopravy'!$M$5,(INDEX($B$69:$L$136,MATCH('A2 Intenzita dopravy'!$F14&amp;'A2 Intenzita dopravy'!$G14&amp;'A2.1 Intenzita dopravy'!$E$51,$E$69:$E$136,0),MATCH(L$53,$B$68:$L$68,1))/INDEX($B$69:$L$136,MATCH('A2 Intenzita dopravy'!$F14&amp;'A2 Intenzita dopravy'!$G14&amp;'A2.1 Intenzita dopravy'!$E$51,$E$69:$E$136,0),MATCH(L$53,$B$68:$L$68,1)+1))^(1/5)*M62,(INDEX($B$69:$L$136,MATCH('A2 Intenzita dopravy'!$F14&amp;'A2 Intenzita dopravy'!$G14&amp;'A2.1 Intenzita dopravy'!$E$51,$E$69:$E$136,0),MATCH(L$53,$B$68:$L$68,1)+1)/INDEX($B$69:$L$136,MATCH('A2 Intenzita dopravy'!$F14&amp;'A2 Intenzita dopravy'!$G14&amp;'A2.1 Intenzita dopravy'!$E$51,$E$69:$E$136,0),MATCH(L$53,$B$68:$L$68,1)))^(1/5)*K62))),0)</f>
        <v>0</v>
      </c>
      <c r="M62" s="30">
        <f>IFERROR(IF(M$53='A2 Intenzita dopravy'!$M$5,'A2 Intenzita dopravy'!$M14,IF(M$53&gt;=MAX($F$68:$L$68),L62/K62*L62,IF(M$53&lt;'A2 Intenzita dopravy'!$M$5,(INDEX($B$69:$L$136,MATCH('A2 Intenzita dopravy'!$F14&amp;'A2 Intenzita dopravy'!$G14&amp;'A2.1 Intenzita dopravy'!$E$51,$E$69:$E$136,0),MATCH(M$53,$B$68:$L$68,1))/INDEX($B$69:$L$136,MATCH('A2 Intenzita dopravy'!$F14&amp;'A2 Intenzita dopravy'!$G14&amp;'A2.1 Intenzita dopravy'!$E$51,$E$69:$E$136,0),MATCH(M$53,$B$68:$L$68,1)+1))^(1/5)*N62,(INDEX($B$69:$L$136,MATCH('A2 Intenzita dopravy'!$F14&amp;'A2 Intenzita dopravy'!$G14&amp;'A2.1 Intenzita dopravy'!$E$51,$E$69:$E$136,0),MATCH(M$53,$B$68:$L$68,1)+1)/INDEX($B$69:$L$136,MATCH('A2 Intenzita dopravy'!$F14&amp;'A2 Intenzita dopravy'!$G14&amp;'A2.1 Intenzita dopravy'!$E$51,$E$69:$E$136,0),MATCH(M$53,$B$68:$L$68,1)))^(1/5)*L62))),0)</f>
        <v>0</v>
      </c>
      <c r="N62" s="30">
        <f>IFERROR(IF(N$53='A2 Intenzita dopravy'!$M$5,'A2 Intenzita dopravy'!$M14,IF(N$53&gt;=MAX($F$68:$L$68),M62/L62*M62,IF(N$53&lt;'A2 Intenzita dopravy'!$M$5,(INDEX($B$69:$L$136,MATCH('A2 Intenzita dopravy'!$F14&amp;'A2 Intenzita dopravy'!$G14&amp;'A2.1 Intenzita dopravy'!$E$51,$E$69:$E$136,0),MATCH(N$53,$B$68:$L$68,1))/INDEX($B$69:$L$136,MATCH('A2 Intenzita dopravy'!$F14&amp;'A2 Intenzita dopravy'!$G14&amp;'A2.1 Intenzita dopravy'!$E$51,$E$69:$E$136,0),MATCH(N$53,$B$68:$L$68,1)+1))^(1/5)*O62,(INDEX($B$69:$L$136,MATCH('A2 Intenzita dopravy'!$F14&amp;'A2 Intenzita dopravy'!$G14&amp;'A2.1 Intenzita dopravy'!$E$51,$E$69:$E$136,0),MATCH(N$53,$B$68:$L$68,1)+1)/INDEX($B$69:$L$136,MATCH('A2 Intenzita dopravy'!$F14&amp;'A2 Intenzita dopravy'!$G14&amp;'A2.1 Intenzita dopravy'!$E$51,$E$69:$E$136,0),MATCH(N$53,$B$68:$L$68,1)))^(1/5)*M62))),0)</f>
        <v>0</v>
      </c>
      <c r="O62" s="30">
        <f>IFERROR(IF(O$53='A2 Intenzita dopravy'!$M$5,'A2 Intenzita dopravy'!$M14,IF(O$53&gt;=MAX($F$68:$L$68),N62/M62*N62,IF(O$53&lt;'A2 Intenzita dopravy'!$M$5,(INDEX($B$69:$L$136,MATCH('A2 Intenzita dopravy'!$F14&amp;'A2 Intenzita dopravy'!$G14&amp;'A2.1 Intenzita dopravy'!$E$51,$E$69:$E$136,0),MATCH(O$53,$B$68:$L$68,1))/INDEX($B$69:$L$136,MATCH('A2 Intenzita dopravy'!$F14&amp;'A2 Intenzita dopravy'!$G14&amp;'A2.1 Intenzita dopravy'!$E$51,$E$69:$E$136,0),MATCH(O$53,$B$68:$L$68,1)+1))^(1/5)*P62,(INDEX($B$69:$L$136,MATCH('A2 Intenzita dopravy'!$F14&amp;'A2 Intenzita dopravy'!$G14&amp;'A2.1 Intenzita dopravy'!$E$51,$E$69:$E$136,0),MATCH(O$53,$B$68:$L$68,1)+1)/INDEX($B$69:$L$136,MATCH('A2 Intenzita dopravy'!$F14&amp;'A2 Intenzita dopravy'!$G14&amp;'A2.1 Intenzita dopravy'!$E$51,$E$69:$E$136,0),MATCH(O$53,$B$68:$L$68,1)))^(1/5)*N62))),0)</f>
        <v>0</v>
      </c>
      <c r="P62" s="30">
        <f>IFERROR(IF(P$53='A2 Intenzita dopravy'!$M$5,'A2 Intenzita dopravy'!$M14,IF(P$53&gt;=MAX($F$68:$L$68),O62/N62*O62,IF(P$53&lt;'A2 Intenzita dopravy'!$M$5,(INDEX($B$69:$L$136,MATCH('A2 Intenzita dopravy'!$F14&amp;'A2 Intenzita dopravy'!$G14&amp;'A2.1 Intenzita dopravy'!$E$51,$E$69:$E$136,0),MATCH(P$53,$B$68:$L$68,1))/INDEX($B$69:$L$136,MATCH('A2 Intenzita dopravy'!$F14&amp;'A2 Intenzita dopravy'!$G14&amp;'A2.1 Intenzita dopravy'!$E$51,$E$69:$E$136,0),MATCH(P$53,$B$68:$L$68,1)+1))^(1/5)*Q62,(INDEX($B$69:$L$136,MATCH('A2 Intenzita dopravy'!$F14&amp;'A2 Intenzita dopravy'!$G14&amp;'A2.1 Intenzita dopravy'!$E$51,$E$69:$E$136,0),MATCH(P$53,$B$68:$L$68,1)+1)/INDEX($B$69:$L$136,MATCH('A2 Intenzita dopravy'!$F14&amp;'A2 Intenzita dopravy'!$G14&amp;'A2.1 Intenzita dopravy'!$E$51,$E$69:$E$136,0),MATCH(P$53,$B$68:$L$68,1)))^(1/5)*O62))),0)</f>
        <v>0</v>
      </c>
      <c r="Q62" s="30">
        <f>IFERROR(IF(Q$53='A2 Intenzita dopravy'!$M$5,'A2 Intenzita dopravy'!$M14,IF(Q$53&gt;=MAX($F$68:$L$68),P62/O62*P62,IF(Q$53&lt;'A2 Intenzita dopravy'!$M$5,(INDEX($B$69:$L$136,MATCH('A2 Intenzita dopravy'!$F14&amp;'A2 Intenzita dopravy'!$G14&amp;'A2.1 Intenzita dopravy'!$E$51,$E$69:$E$136,0),MATCH(Q$53,$B$68:$L$68,1))/INDEX($B$69:$L$136,MATCH('A2 Intenzita dopravy'!$F14&amp;'A2 Intenzita dopravy'!$G14&amp;'A2.1 Intenzita dopravy'!$E$51,$E$69:$E$136,0),MATCH(Q$53,$B$68:$L$68,1)+1))^(1/5)*R62,(INDEX($B$69:$L$136,MATCH('A2 Intenzita dopravy'!$F14&amp;'A2 Intenzita dopravy'!$G14&amp;'A2.1 Intenzita dopravy'!$E$51,$E$69:$E$136,0),MATCH(Q$53,$B$68:$L$68,1)+1)/INDEX($B$69:$L$136,MATCH('A2 Intenzita dopravy'!$F14&amp;'A2 Intenzita dopravy'!$G14&amp;'A2.1 Intenzita dopravy'!$E$51,$E$69:$E$136,0),MATCH(Q$53,$B$68:$L$68,1)))^(1/5)*P62))),0)</f>
        <v>0</v>
      </c>
      <c r="R62" s="30">
        <f>IFERROR(IF(R$53='A2 Intenzita dopravy'!$M$5,'A2 Intenzita dopravy'!$M14,IF(R$53&gt;=MAX($F$68:$L$68),Q62/P62*Q62,IF(R$53&lt;'A2 Intenzita dopravy'!$M$5,(INDEX($B$69:$L$136,MATCH('A2 Intenzita dopravy'!$F14&amp;'A2 Intenzita dopravy'!$G14&amp;'A2.1 Intenzita dopravy'!$E$51,$E$69:$E$136,0),MATCH(R$53,$B$68:$L$68,1))/INDEX($B$69:$L$136,MATCH('A2 Intenzita dopravy'!$F14&amp;'A2 Intenzita dopravy'!$G14&amp;'A2.1 Intenzita dopravy'!$E$51,$E$69:$E$136,0),MATCH(R$53,$B$68:$L$68,1)+1))^(1/5)*S62,(INDEX($B$69:$L$136,MATCH('A2 Intenzita dopravy'!$F14&amp;'A2 Intenzita dopravy'!$G14&amp;'A2.1 Intenzita dopravy'!$E$51,$E$69:$E$136,0),MATCH(R$53,$B$68:$L$68,1)+1)/INDEX($B$69:$L$136,MATCH('A2 Intenzita dopravy'!$F14&amp;'A2 Intenzita dopravy'!$G14&amp;'A2.1 Intenzita dopravy'!$E$51,$E$69:$E$136,0),MATCH(R$53,$B$68:$L$68,1)))^(1/5)*Q62))),0)</f>
        <v>0</v>
      </c>
      <c r="S62" s="30">
        <f>IFERROR(IF(S$53='A2 Intenzita dopravy'!$M$5,'A2 Intenzita dopravy'!$M14,IF(S$53&gt;=MAX($F$68:$L$68),R62/Q62*R62,IF(S$53&lt;'A2 Intenzita dopravy'!$M$5,(INDEX($B$69:$L$136,MATCH('A2 Intenzita dopravy'!$F14&amp;'A2 Intenzita dopravy'!$G14&amp;'A2.1 Intenzita dopravy'!$E$51,$E$69:$E$136,0),MATCH(S$53,$B$68:$L$68,1))/INDEX($B$69:$L$136,MATCH('A2 Intenzita dopravy'!$F14&amp;'A2 Intenzita dopravy'!$G14&amp;'A2.1 Intenzita dopravy'!$E$51,$E$69:$E$136,0),MATCH(S$53,$B$68:$L$68,1)+1))^(1/5)*T62,(INDEX($B$69:$L$136,MATCH('A2 Intenzita dopravy'!$F14&amp;'A2 Intenzita dopravy'!$G14&amp;'A2.1 Intenzita dopravy'!$E$51,$E$69:$E$136,0),MATCH(S$53,$B$68:$L$68,1)+1)/INDEX($B$69:$L$136,MATCH('A2 Intenzita dopravy'!$F14&amp;'A2 Intenzita dopravy'!$G14&amp;'A2.1 Intenzita dopravy'!$E$51,$E$69:$E$136,0),MATCH(S$53,$B$68:$L$68,1)))^(1/5)*R62))),0)</f>
        <v>0</v>
      </c>
      <c r="T62" s="30">
        <f>IFERROR(IF(T$53='A2 Intenzita dopravy'!$M$5,'A2 Intenzita dopravy'!$M14,IF(T$53&gt;=MAX($F$68:$L$68),S62/R62*S62,IF(T$53&lt;'A2 Intenzita dopravy'!$M$5,(INDEX($B$69:$L$136,MATCH('A2 Intenzita dopravy'!$F14&amp;'A2 Intenzita dopravy'!$G14&amp;'A2.1 Intenzita dopravy'!$E$51,$E$69:$E$136,0),MATCH(T$53,$B$68:$L$68,1))/INDEX($B$69:$L$136,MATCH('A2 Intenzita dopravy'!$F14&amp;'A2 Intenzita dopravy'!$G14&amp;'A2.1 Intenzita dopravy'!$E$51,$E$69:$E$136,0),MATCH(T$53,$B$68:$L$68,1)+1))^(1/5)*U62,(INDEX($B$69:$L$136,MATCH('A2 Intenzita dopravy'!$F14&amp;'A2 Intenzita dopravy'!$G14&amp;'A2.1 Intenzita dopravy'!$E$51,$E$69:$E$136,0),MATCH(T$53,$B$68:$L$68,1)+1)/INDEX($B$69:$L$136,MATCH('A2 Intenzita dopravy'!$F14&amp;'A2 Intenzita dopravy'!$G14&amp;'A2.1 Intenzita dopravy'!$E$51,$E$69:$E$136,0),MATCH(T$53,$B$68:$L$68,1)))^(1/5)*S62))),0)</f>
        <v>0</v>
      </c>
      <c r="U62" s="30">
        <f>IFERROR(IF(U$53='A2 Intenzita dopravy'!$M$5,'A2 Intenzita dopravy'!$M14,IF(U$53&gt;=MAX($F$68:$L$68),T62/S62*T62,IF(U$53&lt;'A2 Intenzita dopravy'!$M$5,(INDEX($B$69:$L$136,MATCH('A2 Intenzita dopravy'!$F14&amp;'A2 Intenzita dopravy'!$G14&amp;'A2.1 Intenzita dopravy'!$E$51,$E$69:$E$136,0),MATCH(U$53,$B$68:$L$68,1))/INDEX($B$69:$L$136,MATCH('A2 Intenzita dopravy'!$F14&amp;'A2 Intenzita dopravy'!$G14&amp;'A2.1 Intenzita dopravy'!$E$51,$E$69:$E$136,0),MATCH(U$53,$B$68:$L$68,1)+1))^(1/5)*V62,(INDEX($B$69:$L$136,MATCH('A2 Intenzita dopravy'!$F14&amp;'A2 Intenzita dopravy'!$G14&amp;'A2.1 Intenzita dopravy'!$E$51,$E$69:$E$136,0),MATCH(U$53,$B$68:$L$68,1)+1)/INDEX($B$69:$L$136,MATCH('A2 Intenzita dopravy'!$F14&amp;'A2 Intenzita dopravy'!$G14&amp;'A2.1 Intenzita dopravy'!$E$51,$E$69:$E$136,0),MATCH(U$53,$B$68:$L$68,1)))^(1/5)*T62))),0)</f>
        <v>0</v>
      </c>
      <c r="V62" s="30">
        <f>IFERROR(IF(V$53='A2 Intenzita dopravy'!$M$5,'A2 Intenzita dopravy'!$M14,IF(V$53&gt;=MAX($F$68:$L$68),U62/T62*U62,IF(V$53&lt;'A2 Intenzita dopravy'!$M$5,(INDEX($B$69:$L$136,MATCH('A2 Intenzita dopravy'!$F14&amp;'A2 Intenzita dopravy'!$G14&amp;'A2.1 Intenzita dopravy'!$E$51,$E$69:$E$136,0),MATCH(V$53,$B$68:$L$68,1))/INDEX($B$69:$L$136,MATCH('A2 Intenzita dopravy'!$F14&amp;'A2 Intenzita dopravy'!$G14&amp;'A2.1 Intenzita dopravy'!$E$51,$E$69:$E$136,0),MATCH(V$53,$B$68:$L$68,1)+1))^(1/5)*W62,(INDEX($B$69:$L$136,MATCH('A2 Intenzita dopravy'!$F14&amp;'A2 Intenzita dopravy'!$G14&amp;'A2.1 Intenzita dopravy'!$E$51,$E$69:$E$136,0),MATCH(V$53,$B$68:$L$68,1)+1)/INDEX($B$69:$L$136,MATCH('A2 Intenzita dopravy'!$F14&amp;'A2 Intenzita dopravy'!$G14&amp;'A2.1 Intenzita dopravy'!$E$51,$E$69:$E$136,0),MATCH(V$53,$B$68:$L$68,1)))^(1/5)*U62))),0)</f>
        <v>0</v>
      </c>
      <c r="W62" s="30">
        <f>IFERROR(IF(W$53='A2 Intenzita dopravy'!$M$5,'A2 Intenzita dopravy'!$M14,IF(W$53&gt;=MAX($F$68:$L$68),V62/U62*V62,IF(W$53&lt;'A2 Intenzita dopravy'!$M$5,(INDEX($B$69:$L$136,MATCH('A2 Intenzita dopravy'!$F14&amp;'A2 Intenzita dopravy'!$G14&amp;'A2.1 Intenzita dopravy'!$E$51,$E$69:$E$136,0),MATCH(W$53,$B$68:$L$68,1))/INDEX($B$69:$L$136,MATCH('A2 Intenzita dopravy'!$F14&amp;'A2 Intenzita dopravy'!$G14&amp;'A2.1 Intenzita dopravy'!$E$51,$E$69:$E$136,0),MATCH(W$53,$B$68:$L$68,1)+1))^(1/5)*X62,(INDEX($B$69:$L$136,MATCH('A2 Intenzita dopravy'!$F14&amp;'A2 Intenzita dopravy'!$G14&amp;'A2.1 Intenzita dopravy'!$E$51,$E$69:$E$136,0),MATCH(W$53,$B$68:$L$68,1)+1)/INDEX($B$69:$L$136,MATCH('A2 Intenzita dopravy'!$F14&amp;'A2 Intenzita dopravy'!$G14&amp;'A2.1 Intenzita dopravy'!$E$51,$E$69:$E$136,0),MATCH(W$53,$B$68:$L$68,1)))^(1/5)*V62))),0)</f>
        <v>0</v>
      </c>
      <c r="X62" s="30">
        <f>IFERROR(IF(X$53='A2 Intenzita dopravy'!$M$5,'A2 Intenzita dopravy'!$M14,IF(X$53&gt;=MAX($F$68:$L$68),W62/V62*W62,IF(X$53&lt;'A2 Intenzita dopravy'!$M$5,(INDEX($B$69:$L$136,MATCH('A2 Intenzita dopravy'!$F14&amp;'A2 Intenzita dopravy'!$G14&amp;'A2.1 Intenzita dopravy'!$E$51,$E$69:$E$136,0),MATCH(X$53,$B$68:$L$68,1))/INDEX($B$69:$L$136,MATCH('A2 Intenzita dopravy'!$F14&amp;'A2 Intenzita dopravy'!$G14&amp;'A2.1 Intenzita dopravy'!$E$51,$E$69:$E$136,0),MATCH(X$53,$B$68:$L$68,1)+1))^(1/5)*Y62,(INDEX($B$69:$L$136,MATCH('A2 Intenzita dopravy'!$F14&amp;'A2 Intenzita dopravy'!$G14&amp;'A2.1 Intenzita dopravy'!$E$51,$E$69:$E$136,0),MATCH(X$53,$B$68:$L$68,1)+1)/INDEX($B$69:$L$136,MATCH('A2 Intenzita dopravy'!$F14&amp;'A2 Intenzita dopravy'!$G14&amp;'A2.1 Intenzita dopravy'!$E$51,$E$69:$E$136,0),MATCH(X$53,$B$68:$L$68,1)))^(1/5)*W62))),0)</f>
        <v>0</v>
      </c>
      <c r="Y62" s="30">
        <f>IFERROR(IF(Y$53='A2 Intenzita dopravy'!$M$5,'A2 Intenzita dopravy'!$M14,IF(Y$53&gt;=MAX($F$68:$L$68),X62/W62*X62,IF(Y$53&lt;'A2 Intenzita dopravy'!$M$5,(INDEX($B$69:$L$136,MATCH('A2 Intenzita dopravy'!$F14&amp;'A2 Intenzita dopravy'!$G14&amp;'A2.1 Intenzita dopravy'!$E$51,$E$69:$E$136,0),MATCH(Y$53,$B$68:$L$68,1))/INDEX($B$69:$L$136,MATCH('A2 Intenzita dopravy'!$F14&amp;'A2 Intenzita dopravy'!$G14&amp;'A2.1 Intenzita dopravy'!$E$51,$E$69:$E$136,0),MATCH(Y$53,$B$68:$L$68,1)+1))^(1/5)*Z62,(INDEX($B$69:$L$136,MATCH('A2 Intenzita dopravy'!$F14&amp;'A2 Intenzita dopravy'!$G14&amp;'A2.1 Intenzita dopravy'!$E$51,$E$69:$E$136,0),MATCH(Y$53,$B$68:$L$68,1)+1)/INDEX($B$69:$L$136,MATCH('A2 Intenzita dopravy'!$F14&amp;'A2 Intenzita dopravy'!$G14&amp;'A2.1 Intenzita dopravy'!$E$51,$E$69:$E$136,0),MATCH(Y$53,$B$68:$L$68,1)))^(1/5)*X62))),0)</f>
        <v>0</v>
      </c>
      <c r="Z62" s="30">
        <f>IFERROR(IF(Z$53='A2 Intenzita dopravy'!$M$5,'A2 Intenzita dopravy'!$M14,IF(Z$53&gt;=MAX($F$68:$L$68),Y62/X62*Y62,IF(Z$53&lt;'A2 Intenzita dopravy'!$M$5,(INDEX($B$69:$L$136,MATCH('A2 Intenzita dopravy'!$F14&amp;'A2 Intenzita dopravy'!$G14&amp;'A2.1 Intenzita dopravy'!$E$51,$E$69:$E$136,0),MATCH(Z$53,$B$68:$L$68,1))/INDEX($B$69:$L$136,MATCH('A2 Intenzita dopravy'!$F14&amp;'A2 Intenzita dopravy'!$G14&amp;'A2.1 Intenzita dopravy'!$E$51,$E$69:$E$136,0),MATCH(Z$53,$B$68:$L$68,1)+1))^(1/5)*AA62,(INDEX($B$69:$L$136,MATCH('A2 Intenzita dopravy'!$F14&amp;'A2 Intenzita dopravy'!$G14&amp;'A2.1 Intenzita dopravy'!$E$51,$E$69:$E$136,0),MATCH(Z$53,$B$68:$L$68,1)+1)/INDEX($B$69:$L$136,MATCH('A2 Intenzita dopravy'!$F14&amp;'A2 Intenzita dopravy'!$G14&amp;'A2.1 Intenzita dopravy'!$E$51,$E$69:$E$136,0),MATCH(Z$53,$B$68:$L$68,1)))^(1/5)*Y62))),0)</f>
        <v>0</v>
      </c>
      <c r="AA62" s="30">
        <f>IFERROR(IF(AA$53='A2 Intenzita dopravy'!$M$5,'A2 Intenzita dopravy'!$M14,IF(AA$53&gt;=MAX($F$68:$L$68),Z62/Y62*Z62,IF(AA$53&lt;'A2 Intenzita dopravy'!$M$5,(INDEX($B$69:$L$136,MATCH('A2 Intenzita dopravy'!$F14&amp;'A2 Intenzita dopravy'!$G14&amp;'A2.1 Intenzita dopravy'!$E$51,$E$69:$E$136,0),MATCH(AA$53,$B$68:$L$68,1))/INDEX($B$69:$L$136,MATCH('A2 Intenzita dopravy'!$F14&amp;'A2 Intenzita dopravy'!$G14&amp;'A2.1 Intenzita dopravy'!$E$51,$E$69:$E$136,0),MATCH(AA$53,$B$68:$L$68,1)+1))^(1/5)*AB62,(INDEX($B$69:$L$136,MATCH('A2 Intenzita dopravy'!$F14&amp;'A2 Intenzita dopravy'!$G14&amp;'A2.1 Intenzita dopravy'!$E$51,$E$69:$E$136,0),MATCH(AA$53,$B$68:$L$68,1)+1)/INDEX($B$69:$L$136,MATCH('A2 Intenzita dopravy'!$F14&amp;'A2 Intenzita dopravy'!$G14&amp;'A2.1 Intenzita dopravy'!$E$51,$E$69:$E$136,0),MATCH(AA$53,$B$68:$L$68,1)))^(1/5)*Z62))),0)</f>
        <v>0</v>
      </c>
      <c r="AB62" s="30">
        <f>IFERROR(IF(AB$53='A2 Intenzita dopravy'!$M$5,'A2 Intenzita dopravy'!$M14,IF(AB$53&gt;=MAX($F$68:$L$68),AA62/Z62*AA62,IF(AB$53&lt;'A2 Intenzita dopravy'!$M$5,(INDEX($B$69:$L$136,MATCH('A2 Intenzita dopravy'!$F14&amp;'A2 Intenzita dopravy'!$G14&amp;'A2.1 Intenzita dopravy'!$E$51,$E$69:$E$136,0),MATCH(AB$53,$B$68:$L$68,1))/INDEX($B$69:$L$136,MATCH('A2 Intenzita dopravy'!$F14&amp;'A2 Intenzita dopravy'!$G14&amp;'A2.1 Intenzita dopravy'!$E$51,$E$69:$E$136,0),MATCH(AB$53,$B$68:$L$68,1)+1))^(1/5)*AC62,(INDEX($B$69:$L$136,MATCH('A2 Intenzita dopravy'!$F14&amp;'A2 Intenzita dopravy'!$G14&amp;'A2.1 Intenzita dopravy'!$E$51,$E$69:$E$136,0),MATCH(AB$53,$B$68:$L$68,1)+1)/INDEX($B$69:$L$136,MATCH('A2 Intenzita dopravy'!$F14&amp;'A2 Intenzita dopravy'!$G14&amp;'A2.1 Intenzita dopravy'!$E$51,$E$69:$E$136,0),MATCH(AB$53,$B$68:$L$68,1)))^(1/5)*AA62))),0)</f>
        <v>0</v>
      </c>
      <c r="AC62" s="30">
        <f>IFERROR(IF(AC$53='A2 Intenzita dopravy'!$M$5,'A2 Intenzita dopravy'!$M14,IF(AC$53&gt;=MAX($F$68:$L$68),AB62/AA62*AB62,IF(AC$53&lt;'A2 Intenzita dopravy'!$M$5,(INDEX($B$69:$L$136,MATCH('A2 Intenzita dopravy'!$F14&amp;'A2 Intenzita dopravy'!$G14&amp;'A2.1 Intenzita dopravy'!$E$51,$E$69:$E$136,0),MATCH(AC$53,$B$68:$L$68,1))/INDEX($B$69:$L$136,MATCH('A2 Intenzita dopravy'!$F14&amp;'A2 Intenzita dopravy'!$G14&amp;'A2.1 Intenzita dopravy'!$E$51,$E$69:$E$136,0),MATCH(AC$53,$B$68:$L$68,1)+1))^(1/5)*AD62,(INDEX($B$69:$L$136,MATCH('A2 Intenzita dopravy'!$F14&amp;'A2 Intenzita dopravy'!$G14&amp;'A2.1 Intenzita dopravy'!$E$51,$E$69:$E$136,0),MATCH(AC$53,$B$68:$L$68,1)+1)/INDEX($B$69:$L$136,MATCH('A2 Intenzita dopravy'!$F14&amp;'A2 Intenzita dopravy'!$G14&amp;'A2.1 Intenzita dopravy'!$E$51,$E$69:$E$136,0),MATCH(AC$53,$B$68:$L$68,1)))^(1/5)*AB62))),0)</f>
        <v>0</v>
      </c>
      <c r="AD62" s="30">
        <f>IFERROR(IF(AD$53='A2 Intenzita dopravy'!$M$5,'A2 Intenzita dopravy'!$M14,IF(AD$53&gt;=MAX($F$68:$L$68),AC62/AB62*AC62,IF(AD$53&lt;'A2 Intenzita dopravy'!$M$5,(INDEX($B$69:$L$136,MATCH('A2 Intenzita dopravy'!$F14&amp;'A2 Intenzita dopravy'!$G14&amp;'A2.1 Intenzita dopravy'!$E$51,$E$69:$E$136,0),MATCH(AD$53,$B$68:$L$68,1))/INDEX($B$69:$L$136,MATCH('A2 Intenzita dopravy'!$F14&amp;'A2 Intenzita dopravy'!$G14&amp;'A2.1 Intenzita dopravy'!$E$51,$E$69:$E$136,0),MATCH(AD$53,$B$68:$L$68,1)+1))^(1/5)*AE62,(INDEX($B$69:$L$136,MATCH('A2 Intenzita dopravy'!$F14&amp;'A2 Intenzita dopravy'!$G14&amp;'A2.1 Intenzita dopravy'!$E$51,$E$69:$E$136,0),MATCH(AD$53,$B$68:$L$68,1)+1)/INDEX($B$69:$L$136,MATCH('A2 Intenzita dopravy'!$F14&amp;'A2 Intenzita dopravy'!$G14&amp;'A2.1 Intenzita dopravy'!$E$51,$E$69:$E$136,0),MATCH(AD$53,$B$68:$L$68,1)))^(1/5)*AC62))),0)</f>
        <v>0</v>
      </c>
      <c r="AE62" s="30">
        <f>IFERROR(IF(AE$53='A2 Intenzita dopravy'!$M$5,'A2 Intenzita dopravy'!$M14,IF(AE$53&gt;=MAX($F$68:$L$68),AD62/AC62*AD62,IF(AE$53&lt;'A2 Intenzita dopravy'!$M$5,(INDEX($B$69:$L$136,MATCH('A2 Intenzita dopravy'!$F14&amp;'A2 Intenzita dopravy'!$G14&amp;'A2.1 Intenzita dopravy'!$E$51,$E$69:$E$136,0),MATCH(AE$53,$B$68:$L$68,1))/INDEX($B$69:$L$136,MATCH('A2 Intenzita dopravy'!$F14&amp;'A2 Intenzita dopravy'!$G14&amp;'A2.1 Intenzita dopravy'!$E$51,$E$69:$E$136,0),MATCH(AE$53,$B$68:$L$68,1)+1))^(1/5)*AF62,(INDEX($B$69:$L$136,MATCH('A2 Intenzita dopravy'!$F14&amp;'A2 Intenzita dopravy'!$G14&amp;'A2.1 Intenzita dopravy'!$E$51,$E$69:$E$136,0),MATCH(AE$53,$B$68:$L$68,1)+1)/INDEX($B$69:$L$136,MATCH('A2 Intenzita dopravy'!$F14&amp;'A2 Intenzita dopravy'!$G14&amp;'A2.1 Intenzita dopravy'!$E$51,$E$69:$E$136,0),MATCH(AE$53,$B$68:$L$68,1)))^(1/5)*AD62))),0)</f>
        <v>0</v>
      </c>
      <c r="AF62" s="30">
        <f>IFERROR(IF(AF$53='A2 Intenzita dopravy'!$M$5,'A2 Intenzita dopravy'!$M14,IF(AF$53&gt;=MAX($F$68:$L$68),AE62/AD62*AE62,IF(AF$53&lt;'A2 Intenzita dopravy'!$M$5,(INDEX($B$69:$L$136,MATCH('A2 Intenzita dopravy'!$F14&amp;'A2 Intenzita dopravy'!$G14&amp;'A2.1 Intenzita dopravy'!$E$51,$E$69:$E$136,0),MATCH(AF$53,$B$68:$L$68,1))/INDEX($B$69:$L$136,MATCH('A2 Intenzita dopravy'!$F14&amp;'A2 Intenzita dopravy'!$G14&amp;'A2.1 Intenzita dopravy'!$E$51,$E$69:$E$136,0),MATCH(AF$53,$B$68:$L$68,1)+1))^(1/5)*AG62,(INDEX($B$69:$L$136,MATCH('A2 Intenzita dopravy'!$F14&amp;'A2 Intenzita dopravy'!$G14&amp;'A2.1 Intenzita dopravy'!$E$51,$E$69:$E$136,0),MATCH(AF$53,$B$68:$L$68,1)+1)/INDEX($B$69:$L$136,MATCH('A2 Intenzita dopravy'!$F14&amp;'A2 Intenzita dopravy'!$G14&amp;'A2.1 Intenzita dopravy'!$E$51,$E$69:$E$136,0),MATCH(AF$53,$B$68:$L$68,1)))^(1/5)*AE62))),0)</f>
        <v>0</v>
      </c>
      <c r="AG62" s="30">
        <f>IFERROR(IF(AG$53='A2 Intenzita dopravy'!$M$5,'A2 Intenzita dopravy'!$M14,IF(AG$53&gt;=MAX($F$68:$L$68),AF62/AE62*AF62,IF(AG$53&lt;'A2 Intenzita dopravy'!$M$5,(INDEX($B$69:$L$136,MATCH('A2 Intenzita dopravy'!$F14&amp;'A2 Intenzita dopravy'!$G14&amp;'A2.1 Intenzita dopravy'!$E$51,$E$69:$E$136,0),MATCH(AG$53,$B$68:$L$68,1))/INDEX($B$69:$L$136,MATCH('A2 Intenzita dopravy'!$F14&amp;'A2 Intenzita dopravy'!$G14&amp;'A2.1 Intenzita dopravy'!$E$51,$E$69:$E$136,0),MATCH(AG$53,$B$68:$L$68,1)+1))^(1/5)*AH62,(INDEX($B$69:$L$136,MATCH('A2 Intenzita dopravy'!$F14&amp;'A2 Intenzita dopravy'!$G14&amp;'A2.1 Intenzita dopravy'!$E$51,$E$69:$E$136,0),MATCH(AG$53,$B$68:$L$68,1)+1)/INDEX($B$69:$L$136,MATCH('A2 Intenzita dopravy'!$F14&amp;'A2 Intenzita dopravy'!$G14&amp;'A2.1 Intenzita dopravy'!$E$51,$E$69:$E$136,0),MATCH(AG$53,$B$68:$L$68,1)))^(1/5)*AF62))),0)</f>
        <v>0</v>
      </c>
      <c r="AH62" s="30">
        <f>IFERROR(IF(AH$53='A2 Intenzita dopravy'!$M$5,'A2 Intenzita dopravy'!$M14,IF(AH$53&gt;=MAX($F$68:$L$68),AG62/AF62*AG62,IF(AH$53&lt;'A2 Intenzita dopravy'!$M$5,(INDEX($B$69:$L$136,MATCH('A2 Intenzita dopravy'!$F14&amp;'A2 Intenzita dopravy'!$G14&amp;'A2.1 Intenzita dopravy'!$E$51,$E$69:$E$136,0),MATCH(AH$53,$B$68:$L$68,1))/INDEX($B$69:$L$136,MATCH('A2 Intenzita dopravy'!$F14&amp;'A2 Intenzita dopravy'!$G14&amp;'A2.1 Intenzita dopravy'!$E$51,$E$69:$E$136,0),MATCH(AH$53,$B$68:$L$68,1)+1))^(1/5)*AI62,(INDEX($B$69:$L$136,MATCH('A2 Intenzita dopravy'!$F14&amp;'A2 Intenzita dopravy'!$G14&amp;'A2.1 Intenzita dopravy'!$E$51,$E$69:$E$136,0),MATCH(AH$53,$B$68:$L$68,1)+1)/INDEX($B$69:$L$136,MATCH('A2 Intenzita dopravy'!$F14&amp;'A2 Intenzita dopravy'!$G14&amp;'A2.1 Intenzita dopravy'!$E$51,$E$69:$E$136,0),MATCH(AH$53,$B$68:$L$68,1)))^(1/5)*AG62))),0)</f>
        <v>0</v>
      </c>
      <c r="AI62" s="30">
        <f>IFERROR(IF(AI$53='A2 Intenzita dopravy'!$M$5,'A2 Intenzita dopravy'!$M14,IF(AI$53&gt;=MAX($F$68:$L$68),AH62/AG62*AH62,IF(AI$53&lt;'A2 Intenzita dopravy'!$M$5,(INDEX($B$69:$L$136,MATCH('A2 Intenzita dopravy'!$F14&amp;'A2 Intenzita dopravy'!$G14&amp;'A2.1 Intenzita dopravy'!$E$51,$E$69:$E$136,0),MATCH(AI$53,$B$68:$L$68,1))/INDEX($B$69:$L$136,MATCH('A2 Intenzita dopravy'!$F14&amp;'A2 Intenzita dopravy'!$G14&amp;'A2.1 Intenzita dopravy'!$E$51,$E$69:$E$136,0),MATCH(AI$53,$B$68:$L$68,1)+1))^(1/5)*AJ62,(INDEX($B$69:$L$136,MATCH('A2 Intenzita dopravy'!$F14&amp;'A2 Intenzita dopravy'!$G14&amp;'A2.1 Intenzita dopravy'!$E$51,$E$69:$E$136,0),MATCH(AI$53,$B$68:$L$68,1)+1)/INDEX($B$69:$L$136,MATCH('A2 Intenzita dopravy'!$F14&amp;'A2 Intenzita dopravy'!$G14&amp;'A2.1 Intenzita dopravy'!$E$51,$E$69:$E$136,0),MATCH(AI$53,$B$68:$L$68,1)))^(1/5)*AH62))),0)</f>
        <v>0</v>
      </c>
      <c r="AJ62" s="30">
        <f>IFERROR(IF(AJ$53='A2 Intenzita dopravy'!$M$5,'A2 Intenzita dopravy'!$M14,IF(AJ$53&gt;=MAX($F$68:$L$68),AI62/AH62*AI62,IF(AJ$53&lt;'A2 Intenzita dopravy'!$M$5,(INDEX($B$69:$L$136,MATCH('A2 Intenzita dopravy'!$F14&amp;'A2 Intenzita dopravy'!$G14&amp;'A2.1 Intenzita dopravy'!$E$51,$E$69:$E$136,0),MATCH(AJ$53,$B$68:$L$68,1))/INDEX($B$69:$L$136,MATCH('A2 Intenzita dopravy'!$F14&amp;'A2 Intenzita dopravy'!$G14&amp;'A2.1 Intenzita dopravy'!$E$51,$E$69:$E$136,0),MATCH(AJ$53,$B$68:$L$68,1)+1))^(1/5)*AK62,(INDEX($B$69:$L$136,MATCH('A2 Intenzita dopravy'!$F14&amp;'A2 Intenzita dopravy'!$G14&amp;'A2.1 Intenzita dopravy'!$E$51,$E$69:$E$136,0),MATCH(AJ$53,$B$68:$L$68,1)+1)/INDEX($B$69:$L$136,MATCH('A2 Intenzita dopravy'!$F14&amp;'A2 Intenzita dopravy'!$G14&amp;'A2.1 Intenzita dopravy'!$E$51,$E$69:$E$136,0),MATCH(AJ$53,$B$68:$L$68,1)))^(1/5)*AI62))),0)</f>
        <v>0</v>
      </c>
      <c r="AK62" s="30">
        <f>IFERROR(IF(AK$53='A2 Intenzita dopravy'!$M$5,'A2 Intenzita dopravy'!$M14,IF(AK$53&gt;=MAX($F$68:$L$68),AJ62/AI62*AJ62,IF(AK$53&lt;'A2 Intenzita dopravy'!$M$5,(INDEX($B$69:$L$136,MATCH('A2 Intenzita dopravy'!$F14&amp;'A2 Intenzita dopravy'!$G14&amp;'A2.1 Intenzita dopravy'!$E$51,$E$69:$E$136,0),MATCH(AK$53,$B$68:$L$68,1))/INDEX($B$69:$L$136,MATCH('A2 Intenzita dopravy'!$F14&amp;'A2 Intenzita dopravy'!$G14&amp;'A2.1 Intenzita dopravy'!$E$51,$E$69:$E$136,0),MATCH(AK$53,$B$68:$L$68,1)+1))^(1/5)*AL62,(INDEX($B$69:$L$136,MATCH('A2 Intenzita dopravy'!$F14&amp;'A2 Intenzita dopravy'!$G14&amp;'A2.1 Intenzita dopravy'!$E$51,$E$69:$E$136,0),MATCH(AK$53,$B$68:$L$68,1)+1)/INDEX($B$69:$L$136,MATCH('A2 Intenzita dopravy'!$F14&amp;'A2 Intenzita dopravy'!$G14&amp;'A2.1 Intenzita dopravy'!$E$51,$E$69:$E$136,0),MATCH(AK$53,$B$68:$L$68,1)))^(1/5)*AJ62))),0)</f>
        <v>0</v>
      </c>
      <c r="AL62" s="30">
        <f>IFERROR(IF(AL$53='A2 Intenzita dopravy'!$M$5,'A2 Intenzita dopravy'!$M14,IF(AL$53&gt;=MAX($F$68:$L$68),AK62/AJ62*AK62,IF(AL$53&lt;'A2 Intenzita dopravy'!$M$5,(INDEX($B$69:$L$136,MATCH('A2 Intenzita dopravy'!$F14&amp;'A2 Intenzita dopravy'!$G14&amp;'A2.1 Intenzita dopravy'!$E$51,$E$69:$E$136,0),MATCH(AL$53,$B$68:$L$68,1))/INDEX($B$69:$L$136,MATCH('A2 Intenzita dopravy'!$F14&amp;'A2 Intenzita dopravy'!$G14&amp;'A2.1 Intenzita dopravy'!$E$51,$E$69:$E$136,0),MATCH(AL$53,$B$68:$L$68,1)+1))^(1/5)*AM62,(INDEX($B$69:$L$136,MATCH('A2 Intenzita dopravy'!$F14&amp;'A2 Intenzita dopravy'!$G14&amp;'A2.1 Intenzita dopravy'!$E$51,$E$69:$E$136,0),MATCH(AL$53,$B$68:$L$68,1)+1)/INDEX($B$69:$L$136,MATCH('A2 Intenzita dopravy'!$F14&amp;'A2 Intenzita dopravy'!$G14&amp;'A2.1 Intenzita dopravy'!$E$51,$E$69:$E$136,0),MATCH(AL$53,$B$68:$L$68,1)))^(1/5)*AK62))),0)</f>
        <v>0</v>
      </c>
      <c r="AM62" s="30">
        <f>IFERROR(IF(AM$53='A2 Intenzita dopravy'!$M$5,'A2 Intenzita dopravy'!$M14,IF(AM$53&gt;=MAX($F$68:$L$68),AL62/AK62*AL62,IF(AM$53&lt;'A2 Intenzita dopravy'!$M$5,(INDEX($B$69:$L$136,MATCH('A2 Intenzita dopravy'!$F14&amp;'A2 Intenzita dopravy'!$G14&amp;'A2.1 Intenzita dopravy'!$E$51,$E$69:$E$136,0),MATCH(AM$53,$B$68:$L$68,1))/INDEX($B$69:$L$136,MATCH('A2 Intenzita dopravy'!$F14&amp;'A2 Intenzita dopravy'!$G14&amp;'A2.1 Intenzita dopravy'!$E$51,$E$69:$E$136,0),MATCH(AM$53,$B$68:$L$68,1)+1))^(1/5)*AN62,(INDEX($B$69:$L$136,MATCH('A2 Intenzita dopravy'!$F14&amp;'A2 Intenzita dopravy'!$G14&amp;'A2.1 Intenzita dopravy'!$E$51,$E$69:$E$136,0),MATCH(AM$53,$B$68:$L$68,1)+1)/INDEX($B$69:$L$136,MATCH('A2 Intenzita dopravy'!$F14&amp;'A2 Intenzita dopravy'!$G14&amp;'A2.1 Intenzita dopravy'!$E$51,$E$69:$E$136,0),MATCH(AM$53,$B$68:$L$68,1)))^(1/5)*AL62))),0)</f>
        <v>0</v>
      </c>
      <c r="AN62" s="30">
        <f>IFERROR(IF(AN$53='A2 Intenzita dopravy'!$M$5,'A2 Intenzita dopravy'!$M14,IF(AN$53&gt;=MAX($F$68:$L$68),AM62/AL62*AM62,IF(AN$53&lt;'A2 Intenzita dopravy'!$M$5,(INDEX($B$69:$L$136,MATCH('A2 Intenzita dopravy'!$F14&amp;'A2 Intenzita dopravy'!$G14&amp;'A2.1 Intenzita dopravy'!$E$51,$E$69:$E$136,0),MATCH(AN$53,$B$68:$L$68,1))/INDEX($B$69:$L$136,MATCH('A2 Intenzita dopravy'!$F14&amp;'A2 Intenzita dopravy'!$G14&amp;'A2.1 Intenzita dopravy'!$E$51,$E$69:$E$136,0),MATCH(AN$53,$B$68:$L$68,1)+1))^(1/5)*AO62,(INDEX($B$69:$L$136,MATCH('A2 Intenzita dopravy'!$F14&amp;'A2 Intenzita dopravy'!$G14&amp;'A2.1 Intenzita dopravy'!$E$51,$E$69:$E$136,0),MATCH(AN$53,$B$68:$L$68,1)+1)/INDEX($B$69:$L$136,MATCH('A2 Intenzita dopravy'!$F14&amp;'A2 Intenzita dopravy'!$G14&amp;'A2.1 Intenzita dopravy'!$E$51,$E$69:$E$136,0),MATCH(AN$53,$B$68:$L$68,1)))^(1/5)*AM62))),0)</f>
        <v>0</v>
      </c>
      <c r="AO62" s="30">
        <f>IFERROR(IF(AO$53='A2 Intenzita dopravy'!$M$5,'A2 Intenzita dopravy'!$M14,IF(AO$53&gt;=MAX($F$68:$L$68),AN62/AM62*AN62,IF(AO$53&lt;'A2 Intenzita dopravy'!$M$5,(INDEX($B$69:$L$136,MATCH('A2 Intenzita dopravy'!$F14&amp;'A2 Intenzita dopravy'!$G14&amp;'A2.1 Intenzita dopravy'!$E$51,$E$69:$E$136,0),MATCH(AO$53,$B$68:$L$68,1))/INDEX($B$69:$L$136,MATCH('A2 Intenzita dopravy'!$F14&amp;'A2 Intenzita dopravy'!$G14&amp;'A2.1 Intenzita dopravy'!$E$51,$E$69:$E$136,0),MATCH(AO$53,$B$68:$L$68,1)+1))^(1/5)*AP62,(INDEX($B$69:$L$136,MATCH('A2 Intenzita dopravy'!$F14&amp;'A2 Intenzita dopravy'!$G14&amp;'A2.1 Intenzita dopravy'!$E$51,$E$69:$E$136,0),MATCH(AO$53,$B$68:$L$68,1)+1)/INDEX($B$69:$L$136,MATCH('A2 Intenzita dopravy'!$F14&amp;'A2 Intenzita dopravy'!$G14&amp;'A2.1 Intenzita dopravy'!$E$51,$E$69:$E$136,0),MATCH(AO$53,$B$68:$L$68,1)))^(1/5)*AN62))),0)</f>
        <v>0</v>
      </c>
      <c r="AP62" s="30">
        <f>IFERROR(IF(AP$53='A2 Intenzita dopravy'!$M$5,'A2 Intenzita dopravy'!$M14,IF(AP$53&gt;=MAX($F$68:$L$68),AO62/AN62*AO62,IF(AP$53&lt;'A2 Intenzita dopravy'!$M$5,(INDEX($B$69:$L$136,MATCH('A2 Intenzita dopravy'!$F14&amp;'A2 Intenzita dopravy'!$G14&amp;'A2.1 Intenzita dopravy'!$E$51,$E$69:$E$136,0),MATCH(AP$53,$B$68:$L$68,1))/INDEX($B$69:$L$136,MATCH('A2 Intenzita dopravy'!$F14&amp;'A2 Intenzita dopravy'!$G14&amp;'A2.1 Intenzita dopravy'!$E$51,$E$69:$E$136,0),MATCH(AP$53,$B$68:$L$68,1)+1))^(1/5)*AQ62,(INDEX($B$69:$L$136,MATCH('A2 Intenzita dopravy'!$F14&amp;'A2 Intenzita dopravy'!$G14&amp;'A2.1 Intenzita dopravy'!$E$51,$E$69:$E$136,0),MATCH(AP$53,$B$68:$L$68,1)+1)/INDEX($B$69:$L$136,MATCH('A2 Intenzita dopravy'!$F14&amp;'A2 Intenzita dopravy'!$G14&amp;'A2.1 Intenzita dopravy'!$E$51,$E$69:$E$136,0),MATCH(AP$53,$B$68:$L$68,1)))^(1/5)*AO62))),0)</f>
        <v>0</v>
      </c>
      <c r="AQ62" s="30">
        <f>IFERROR(IF(AQ$53='A2 Intenzita dopravy'!$M$5,'A2 Intenzita dopravy'!$M14,IF(AQ$53&gt;=MAX($F$68:$L$68),AP62/AO62*AP62,IF(AQ$53&lt;'A2 Intenzita dopravy'!$M$5,(INDEX($B$69:$L$136,MATCH('A2 Intenzita dopravy'!$F14&amp;'A2 Intenzita dopravy'!$G14&amp;'A2.1 Intenzita dopravy'!$E$51,$E$69:$E$136,0),MATCH(AQ$53,$B$68:$L$68,1))/INDEX($B$69:$L$136,MATCH('A2 Intenzita dopravy'!$F14&amp;'A2 Intenzita dopravy'!$G14&amp;'A2.1 Intenzita dopravy'!$E$51,$E$69:$E$136,0),MATCH(AQ$53,$B$68:$L$68,1)+1))^(1/5)*AR62,(INDEX($B$69:$L$136,MATCH('A2 Intenzita dopravy'!$F14&amp;'A2 Intenzita dopravy'!$G14&amp;'A2.1 Intenzita dopravy'!$E$51,$E$69:$E$136,0),MATCH(AQ$53,$B$68:$L$68,1)+1)/INDEX($B$69:$L$136,MATCH('A2 Intenzita dopravy'!$F14&amp;'A2 Intenzita dopravy'!$G14&amp;'A2.1 Intenzita dopravy'!$E$51,$E$69:$E$136,0),MATCH(AQ$53,$B$68:$L$68,1)))^(1/5)*AP62))),0)</f>
        <v>0</v>
      </c>
      <c r="AR62" s="30">
        <f>IFERROR(IF(AR$53='A2 Intenzita dopravy'!$M$5,'A2 Intenzita dopravy'!$M14,IF(AR$53&gt;=MAX($F$68:$L$68),AQ62/AP62*AQ62,IF(AR$53&lt;'A2 Intenzita dopravy'!$M$5,(INDEX($B$69:$L$136,MATCH('A2 Intenzita dopravy'!$F14&amp;'A2 Intenzita dopravy'!$G14&amp;'A2.1 Intenzita dopravy'!$E$51,$E$69:$E$136,0),MATCH(AR$53,$B$68:$L$68,1))/INDEX($B$69:$L$136,MATCH('A2 Intenzita dopravy'!$F14&amp;'A2 Intenzita dopravy'!$G14&amp;'A2.1 Intenzita dopravy'!$E$51,$E$69:$E$136,0),MATCH(AR$53,$B$68:$L$68,1)+1))^(1/5)*AS62,(INDEX($B$69:$L$136,MATCH('A2 Intenzita dopravy'!$F14&amp;'A2 Intenzita dopravy'!$G14&amp;'A2.1 Intenzita dopravy'!$E$51,$E$69:$E$136,0),MATCH(AR$53,$B$68:$L$68,1)+1)/INDEX($B$69:$L$136,MATCH('A2 Intenzita dopravy'!$F14&amp;'A2 Intenzita dopravy'!$G14&amp;'A2.1 Intenzita dopravy'!$E$51,$E$69:$E$136,0),MATCH(AR$53,$B$68:$L$68,1)))^(1/5)*AQ62))),0)</f>
        <v>0</v>
      </c>
      <c r="AS62" s="30">
        <f>IFERROR(IF(AS$53='A2 Intenzita dopravy'!$M$5,'A2 Intenzita dopravy'!$M14,IF(AS$53&gt;=MAX($F$68:$L$68),AR62/AQ62*AR62,IF(AS$53&lt;'A2 Intenzita dopravy'!$M$5,(INDEX($B$69:$L$136,MATCH('A2 Intenzita dopravy'!$F14&amp;'A2 Intenzita dopravy'!$G14&amp;'A2.1 Intenzita dopravy'!$E$51,$E$69:$E$136,0),MATCH(AS$53,$B$68:$L$68,1))/INDEX($B$69:$L$136,MATCH('A2 Intenzita dopravy'!$F14&amp;'A2 Intenzita dopravy'!$G14&amp;'A2.1 Intenzita dopravy'!$E$51,$E$69:$E$136,0),MATCH(AS$53,$B$68:$L$68,1)+1))^(1/5)*AT62,(INDEX($B$69:$L$136,MATCH('A2 Intenzita dopravy'!$F14&amp;'A2 Intenzita dopravy'!$G14&amp;'A2.1 Intenzita dopravy'!$E$51,$E$69:$E$136,0),MATCH(AS$53,$B$68:$L$68,1)+1)/INDEX($B$69:$L$136,MATCH('A2 Intenzita dopravy'!$F14&amp;'A2 Intenzita dopravy'!$G14&amp;'A2.1 Intenzita dopravy'!$E$51,$E$69:$E$136,0),MATCH(AS$53,$B$68:$L$68,1)))^(1/5)*AR62))),0)</f>
        <v>0</v>
      </c>
      <c r="AT62" s="30">
        <f>IFERROR(IF(AT$53='A2 Intenzita dopravy'!$M$5,'A2 Intenzita dopravy'!$M14,IF(AT$53&gt;=MAX($F$68:$L$68),AS62/AR62*AS62,IF(AT$53&lt;'A2 Intenzita dopravy'!$M$5,(INDEX($B$69:$L$136,MATCH('A2 Intenzita dopravy'!$F14&amp;'A2 Intenzita dopravy'!$G14&amp;'A2.1 Intenzita dopravy'!$E$51,$E$69:$E$136,0),MATCH(AT$53,$B$68:$L$68,1))/INDEX($B$69:$L$136,MATCH('A2 Intenzita dopravy'!$F14&amp;'A2 Intenzita dopravy'!$G14&amp;'A2.1 Intenzita dopravy'!$E$51,$E$69:$E$136,0),MATCH(AT$53,$B$68:$L$68,1)+1))^(1/5)*AU62,(INDEX($B$69:$L$136,MATCH('A2 Intenzita dopravy'!$F14&amp;'A2 Intenzita dopravy'!$G14&amp;'A2.1 Intenzita dopravy'!$E$51,$E$69:$E$136,0),MATCH(AT$53,$B$68:$L$68,1)+1)/INDEX($B$69:$L$136,MATCH('A2 Intenzita dopravy'!$F14&amp;'A2 Intenzita dopravy'!$G14&amp;'A2.1 Intenzita dopravy'!$E$51,$E$69:$E$136,0),MATCH(AT$53,$B$68:$L$68,1)))^(1/5)*AS62))),0)</f>
        <v>0</v>
      </c>
      <c r="AU62" s="30">
        <f>IFERROR(IF(AU$53='A2 Intenzita dopravy'!$M$5,'A2 Intenzita dopravy'!$M14,IF(AU$53&gt;=MAX($F$68:$L$68),AT62/AS62*AT62,IF(AU$53&lt;'A2 Intenzita dopravy'!$M$5,(INDEX($B$69:$L$136,MATCH('A2 Intenzita dopravy'!$F14&amp;'A2 Intenzita dopravy'!$G14&amp;'A2.1 Intenzita dopravy'!$E$51,$E$69:$E$136,0),MATCH(AU$53,$B$68:$L$68,1))/INDEX($B$69:$L$136,MATCH('A2 Intenzita dopravy'!$F14&amp;'A2 Intenzita dopravy'!$G14&amp;'A2.1 Intenzita dopravy'!$E$51,$E$69:$E$136,0),MATCH(AU$53,$B$68:$L$68,1)+1))^(1/5)*AV62,(INDEX($B$69:$L$136,MATCH('A2 Intenzita dopravy'!$F14&amp;'A2 Intenzita dopravy'!$G14&amp;'A2.1 Intenzita dopravy'!$E$51,$E$69:$E$136,0),MATCH(AU$53,$B$68:$L$68,1)+1)/INDEX($B$69:$L$136,MATCH('A2 Intenzita dopravy'!$F14&amp;'A2 Intenzita dopravy'!$G14&amp;'A2.1 Intenzita dopravy'!$E$51,$E$69:$E$136,0),MATCH(AU$53,$B$68:$L$68,1)))^(1/5)*AT62))),0)</f>
        <v>0</v>
      </c>
      <c r="AV62" s="30">
        <f>IFERROR(IF(AV$53='A2 Intenzita dopravy'!$M$5,'A2 Intenzita dopravy'!$M14,IF(AV$53&gt;=MAX($F$68:$L$68),AU62/AT62*AU62,IF(AV$53&lt;'A2 Intenzita dopravy'!$M$5,(INDEX($B$69:$L$136,MATCH('A2 Intenzita dopravy'!$F14&amp;'A2 Intenzita dopravy'!$G14&amp;'A2.1 Intenzita dopravy'!$E$51,$E$69:$E$136,0),MATCH(AV$53,$B$68:$L$68,1))/INDEX($B$69:$L$136,MATCH('A2 Intenzita dopravy'!$F14&amp;'A2 Intenzita dopravy'!$G14&amp;'A2.1 Intenzita dopravy'!$E$51,$E$69:$E$136,0),MATCH(AV$53,$B$68:$L$68,1)+1))^(1/5)*AW62,(INDEX($B$69:$L$136,MATCH('A2 Intenzita dopravy'!$F14&amp;'A2 Intenzita dopravy'!$G14&amp;'A2.1 Intenzita dopravy'!$E$51,$E$69:$E$136,0),MATCH(AV$53,$B$68:$L$68,1)+1)/INDEX($B$69:$L$136,MATCH('A2 Intenzita dopravy'!$F14&amp;'A2 Intenzita dopravy'!$G14&amp;'A2.1 Intenzita dopravy'!$E$51,$E$69:$E$136,0),MATCH(AV$53,$B$68:$L$68,1)))^(1/5)*AU62))),0)</f>
        <v>0</v>
      </c>
      <c r="AW62" s="30">
        <f>IFERROR(IF(AW$53='A2 Intenzita dopravy'!$M$5,'A2 Intenzita dopravy'!$M14,IF(AW$53&gt;=MAX($F$68:$L$68),AV62/AU62*AV62,IF(AW$53&lt;'A2 Intenzita dopravy'!$M$5,(INDEX($B$69:$L$136,MATCH('A2 Intenzita dopravy'!$F14&amp;'A2 Intenzita dopravy'!$G14&amp;'A2.1 Intenzita dopravy'!$E$51,$E$69:$E$136,0),MATCH(AW$53,$B$68:$L$68,1))/INDEX($B$69:$L$136,MATCH('A2 Intenzita dopravy'!$F14&amp;'A2 Intenzita dopravy'!$G14&amp;'A2.1 Intenzita dopravy'!$E$51,$E$69:$E$136,0),MATCH(AW$53,$B$68:$L$68,1)+1))^(1/5)*AX62,(INDEX($B$69:$L$136,MATCH('A2 Intenzita dopravy'!$F14&amp;'A2 Intenzita dopravy'!$G14&amp;'A2.1 Intenzita dopravy'!$E$51,$E$69:$E$136,0),MATCH(AW$53,$B$68:$L$68,1)+1)/INDEX($B$69:$L$136,MATCH('A2 Intenzita dopravy'!$F14&amp;'A2 Intenzita dopravy'!$G14&amp;'A2.1 Intenzita dopravy'!$E$51,$E$69:$E$136,0),MATCH(AW$53,$B$68:$L$68,1)))^(1/5)*AV62))),0)</f>
        <v>0</v>
      </c>
      <c r="AX62" s="30">
        <f>IFERROR(IF(AX$53='A2 Intenzita dopravy'!$M$5,'A2 Intenzita dopravy'!$M14,IF(AX$53&gt;=MAX($F$68:$L$68),AW62/AV62*AW62,IF(AX$53&lt;'A2 Intenzita dopravy'!$M$5,(INDEX($B$69:$L$136,MATCH('A2 Intenzita dopravy'!$F14&amp;'A2 Intenzita dopravy'!$G14&amp;'A2.1 Intenzita dopravy'!$E$51,$E$69:$E$136,0),MATCH(AX$53,$B$68:$L$68,1))/INDEX($B$69:$L$136,MATCH('A2 Intenzita dopravy'!$F14&amp;'A2 Intenzita dopravy'!$G14&amp;'A2.1 Intenzita dopravy'!$E$51,$E$69:$E$136,0),MATCH(AX$53,$B$68:$L$68,1)+1))^(1/5)*AY62,(INDEX($B$69:$L$136,MATCH('A2 Intenzita dopravy'!$F14&amp;'A2 Intenzita dopravy'!$G14&amp;'A2.1 Intenzita dopravy'!$E$51,$E$69:$E$136,0),MATCH(AX$53,$B$68:$L$68,1)+1)/INDEX($B$69:$L$136,MATCH('A2 Intenzita dopravy'!$F14&amp;'A2 Intenzita dopravy'!$G14&amp;'A2.1 Intenzita dopravy'!$E$51,$E$69:$E$136,0),MATCH(AX$53,$B$68:$L$68,1)))^(1/5)*AW62))),0)</f>
        <v>0</v>
      </c>
      <c r="AY62" s="30">
        <f>IFERROR(IF(AY$53='A2 Intenzita dopravy'!$M$5,'A2 Intenzita dopravy'!$M14,IF(AY$53&gt;=MAX($F$68:$L$68),AX62/AW62*AX62,IF(AY$53&lt;'A2 Intenzita dopravy'!$M$5,(INDEX($B$69:$L$136,MATCH('A2 Intenzita dopravy'!$F14&amp;'A2 Intenzita dopravy'!$G14&amp;'A2.1 Intenzita dopravy'!$E$51,$E$69:$E$136,0),MATCH(AY$53,$B$68:$L$68,1))/INDEX($B$69:$L$136,MATCH('A2 Intenzita dopravy'!$F14&amp;'A2 Intenzita dopravy'!$G14&amp;'A2.1 Intenzita dopravy'!$E$51,$E$69:$E$136,0),MATCH(AY$53,$B$68:$L$68,1)+1))^(1/5)*AZ62,(INDEX($B$69:$L$136,MATCH('A2 Intenzita dopravy'!$F14&amp;'A2 Intenzita dopravy'!$G14&amp;'A2.1 Intenzita dopravy'!$E$51,$E$69:$E$136,0),MATCH(AY$53,$B$68:$L$68,1)+1)/INDEX($B$69:$L$136,MATCH('A2 Intenzita dopravy'!$F14&amp;'A2 Intenzita dopravy'!$G14&amp;'A2.1 Intenzita dopravy'!$E$51,$E$69:$E$136,0),MATCH(AY$53,$B$68:$L$68,1)))^(1/5)*AX62))),0)</f>
        <v>0</v>
      </c>
      <c r="AZ62" s="30">
        <f>IFERROR(IF(AZ$53='A2 Intenzita dopravy'!$M$5,'A2 Intenzita dopravy'!$M14,IF(AZ$53&gt;=MAX($F$68:$L$68),AY62/AX62*AY62,IF(AZ$53&lt;'A2 Intenzita dopravy'!$M$5,(INDEX($B$69:$L$136,MATCH('A2 Intenzita dopravy'!$F14&amp;'A2 Intenzita dopravy'!$G14&amp;'A2.1 Intenzita dopravy'!$E$51,$E$69:$E$136,0),MATCH(AZ$53,$B$68:$L$68,1))/INDEX($B$69:$L$136,MATCH('A2 Intenzita dopravy'!$F14&amp;'A2 Intenzita dopravy'!$G14&amp;'A2.1 Intenzita dopravy'!$E$51,$E$69:$E$136,0),MATCH(AZ$53,$B$68:$L$68,1)+1))^(1/5)*BA62,(INDEX($B$69:$L$136,MATCH('A2 Intenzita dopravy'!$F14&amp;'A2 Intenzita dopravy'!$G14&amp;'A2.1 Intenzita dopravy'!$E$51,$E$69:$E$136,0),MATCH(AZ$53,$B$68:$L$68,1)+1)/INDEX($B$69:$L$136,MATCH('A2 Intenzita dopravy'!$F14&amp;'A2 Intenzita dopravy'!$G14&amp;'A2.1 Intenzita dopravy'!$E$51,$E$69:$E$136,0),MATCH(AZ$53,$B$68:$L$68,1)))^(1/5)*AY62))),0)</f>
        <v>0</v>
      </c>
      <c r="BA62" s="30">
        <f>IFERROR(IF(BA$53='A2 Intenzita dopravy'!$M$5,'A2 Intenzita dopravy'!$M14,IF(BA$53&gt;=MAX($F$68:$L$68),AZ62/AY62*AZ62,IF(BA$53&lt;'A2 Intenzita dopravy'!$M$5,(INDEX($B$69:$L$136,MATCH('A2 Intenzita dopravy'!$F14&amp;'A2 Intenzita dopravy'!$G14&amp;'A2.1 Intenzita dopravy'!$E$51,$E$69:$E$136,0),MATCH(BA$53,$B$68:$L$68,1))/INDEX($B$69:$L$136,MATCH('A2 Intenzita dopravy'!$F14&amp;'A2 Intenzita dopravy'!$G14&amp;'A2.1 Intenzita dopravy'!$E$51,$E$69:$E$136,0),MATCH(BA$53,$B$68:$L$68,1)+1))^(1/5)*BB62,(INDEX($B$69:$L$136,MATCH('A2 Intenzita dopravy'!$F14&amp;'A2 Intenzita dopravy'!$G14&amp;'A2.1 Intenzita dopravy'!$E$51,$E$69:$E$136,0),MATCH(BA$53,$B$68:$L$68,1)+1)/INDEX($B$69:$L$136,MATCH('A2 Intenzita dopravy'!$F14&amp;'A2 Intenzita dopravy'!$G14&amp;'A2.1 Intenzita dopravy'!$E$51,$E$69:$E$136,0),MATCH(BA$53,$B$68:$L$68,1)))^(1/5)*AZ62))),0)</f>
        <v>0</v>
      </c>
      <c r="BB62" s="30">
        <f>IFERROR(IF(BB$53='A2 Intenzita dopravy'!$M$5,'A2 Intenzita dopravy'!$M14,IF(BB$53&gt;=MAX($F$68:$L$68),BA62/AZ62*BA62,IF(BB$53&lt;'A2 Intenzita dopravy'!$M$5,(INDEX($B$69:$L$136,MATCH('A2 Intenzita dopravy'!$F14&amp;'A2 Intenzita dopravy'!$G14&amp;'A2.1 Intenzita dopravy'!$E$51,$E$69:$E$136,0),MATCH(BB$53,$B$68:$L$68,1))/INDEX($B$69:$L$136,MATCH('A2 Intenzita dopravy'!$F14&amp;'A2 Intenzita dopravy'!$G14&amp;'A2.1 Intenzita dopravy'!$E$51,$E$69:$E$136,0),MATCH(BB$53,$B$68:$L$68,1)+1))^(1/5)*BC62,(INDEX($B$69:$L$136,MATCH('A2 Intenzita dopravy'!$F14&amp;'A2 Intenzita dopravy'!$G14&amp;'A2.1 Intenzita dopravy'!$E$51,$E$69:$E$136,0),MATCH(BB$53,$B$68:$L$68,1)+1)/INDEX($B$69:$L$136,MATCH('A2 Intenzita dopravy'!$F14&amp;'A2 Intenzita dopravy'!$G14&amp;'A2.1 Intenzita dopravy'!$E$51,$E$69:$E$136,0),MATCH(BB$53,$B$68:$L$68,1)))^(1/5)*BA62))),0)</f>
        <v>0</v>
      </c>
    </row>
    <row r="63" spans="2:54" x14ac:dyDescent="0.2">
      <c r="B63" s="5">
        <v>9</v>
      </c>
      <c r="C63" s="5" t="str">
        <f t="shared" ref="C63" si="32">C47</f>
        <v/>
      </c>
      <c r="D63" s="5" t="str">
        <f t="shared" si="24"/>
        <v/>
      </c>
      <c r="E63" s="30">
        <f>IFERROR(IF(E$53='A2 Intenzita dopravy'!$M$5,'A2 Intenzita dopravy'!$M15,IF(E$53&gt;=MAX($F$68:$L$68),D63/C63*D63,IF(E$53&lt;'A2 Intenzita dopravy'!$M$5,(INDEX($B$69:$L$136,MATCH('A2 Intenzita dopravy'!$F15&amp;'A2 Intenzita dopravy'!$G15&amp;'A2.1 Intenzita dopravy'!$E$51,$E$69:$E$136,0),MATCH(E$53,$B$68:$L$68,1))/INDEX($B$69:$L$136,MATCH('A2 Intenzita dopravy'!$F15&amp;'A2 Intenzita dopravy'!$G15&amp;'A2.1 Intenzita dopravy'!$E$51,$E$69:$E$136,0),MATCH(E$53,$B$68:$L$68,1)+1))^(1/5)*F63,(INDEX($B$69:$L$136,MATCH('A2 Intenzita dopravy'!$F15&amp;'A2 Intenzita dopravy'!$G15&amp;'A2.1 Intenzita dopravy'!$E$51,$E$69:$E$136,0),MATCH(E$53,$B$68:$L$68,1)+1)/INDEX($B$69:$L$136,MATCH('A2 Intenzita dopravy'!$F15&amp;'A2 Intenzita dopravy'!$G15&amp;'A2.1 Intenzita dopravy'!$E$51,$E$69:$E$136,0),MATCH(E$53,$B$68:$L$68,1)))^(1/5)*D63))),0)</f>
        <v>0</v>
      </c>
      <c r="F63" s="30">
        <f>IFERROR(IF(F$53='A2 Intenzita dopravy'!$M$5,'A2 Intenzita dopravy'!$M15,IF(F$53&gt;=MAX($F$68:$L$68),E63/D63*E63,IF(F$53&lt;'A2 Intenzita dopravy'!$M$5,(INDEX($B$69:$L$136,MATCH('A2 Intenzita dopravy'!$F15&amp;'A2 Intenzita dopravy'!$G15&amp;'A2.1 Intenzita dopravy'!$E$51,$E$69:$E$136,0),MATCH(F$53,$B$68:$L$68,1))/INDEX($B$69:$L$136,MATCH('A2 Intenzita dopravy'!$F15&amp;'A2 Intenzita dopravy'!$G15&amp;'A2.1 Intenzita dopravy'!$E$51,$E$69:$E$136,0),MATCH(F$53,$B$68:$L$68,1)+1))^(1/5)*G63,(INDEX($B$69:$L$136,MATCH('A2 Intenzita dopravy'!$F15&amp;'A2 Intenzita dopravy'!$G15&amp;'A2.1 Intenzita dopravy'!$E$51,$E$69:$E$136,0),MATCH(F$53,$B$68:$L$68,1)+1)/INDEX($B$69:$L$136,MATCH('A2 Intenzita dopravy'!$F15&amp;'A2 Intenzita dopravy'!$G15&amp;'A2.1 Intenzita dopravy'!$E$51,$E$69:$E$136,0),MATCH(F$53,$B$68:$L$68,1)))^(1/5)*E63))),0)</f>
        <v>0</v>
      </c>
      <c r="G63" s="30">
        <f>IFERROR(IF(G$53='A2 Intenzita dopravy'!$M$5,'A2 Intenzita dopravy'!$M15,IF(G$53&gt;=MAX($F$68:$L$68),F63/E63*F63,IF(G$53&lt;'A2 Intenzita dopravy'!$M$5,(INDEX($B$69:$L$136,MATCH('A2 Intenzita dopravy'!$F15&amp;'A2 Intenzita dopravy'!$G15&amp;'A2.1 Intenzita dopravy'!$E$51,$E$69:$E$136,0),MATCH(G$53,$B$68:$L$68,1))/INDEX($B$69:$L$136,MATCH('A2 Intenzita dopravy'!$F15&amp;'A2 Intenzita dopravy'!$G15&amp;'A2.1 Intenzita dopravy'!$E$51,$E$69:$E$136,0),MATCH(G$53,$B$68:$L$68,1)+1))^(1/5)*H63,(INDEX($B$69:$L$136,MATCH('A2 Intenzita dopravy'!$F15&amp;'A2 Intenzita dopravy'!$G15&amp;'A2.1 Intenzita dopravy'!$E$51,$E$69:$E$136,0),MATCH(G$53,$B$68:$L$68,1)+1)/INDEX($B$69:$L$136,MATCH('A2 Intenzita dopravy'!$F15&amp;'A2 Intenzita dopravy'!$G15&amp;'A2.1 Intenzita dopravy'!$E$51,$E$69:$E$136,0),MATCH(G$53,$B$68:$L$68,1)))^(1/5)*F63))),0)</f>
        <v>0</v>
      </c>
      <c r="H63" s="30">
        <f>IFERROR(IF(H$53='A2 Intenzita dopravy'!$M$5,'A2 Intenzita dopravy'!$M15,IF(H$53&gt;=MAX($F$68:$L$68),G63/F63*G63,IF(H$53&lt;'A2 Intenzita dopravy'!$M$5,(INDEX($B$69:$L$136,MATCH('A2 Intenzita dopravy'!$F15&amp;'A2 Intenzita dopravy'!$G15&amp;'A2.1 Intenzita dopravy'!$E$51,$E$69:$E$136,0),MATCH(H$53,$B$68:$L$68,1))/INDEX($B$69:$L$136,MATCH('A2 Intenzita dopravy'!$F15&amp;'A2 Intenzita dopravy'!$G15&amp;'A2.1 Intenzita dopravy'!$E$51,$E$69:$E$136,0),MATCH(H$53,$B$68:$L$68,1)+1))^(1/5)*I63,(INDEX($B$69:$L$136,MATCH('A2 Intenzita dopravy'!$F15&amp;'A2 Intenzita dopravy'!$G15&amp;'A2.1 Intenzita dopravy'!$E$51,$E$69:$E$136,0),MATCH(H$53,$B$68:$L$68,1)+1)/INDEX($B$69:$L$136,MATCH('A2 Intenzita dopravy'!$F15&amp;'A2 Intenzita dopravy'!$G15&amp;'A2.1 Intenzita dopravy'!$E$51,$E$69:$E$136,0),MATCH(H$53,$B$68:$L$68,1)))^(1/5)*G63))),0)</f>
        <v>0</v>
      </c>
      <c r="I63" s="30">
        <f>IFERROR(IF(I$53='A2 Intenzita dopravy'!$M$5,'A2 Intenzita dopravy'!$M15,IF(I$53&gt;=MAX($F$68:$L$68),H63/G63*H63,IF(I$53&lt;'A2 Intenzita dopravy'!$M$5,(INDEX($B$69:$L$136,MATCH('A2 Intenzita dopravy'!$F15&amp;'A2 Intenzita dopravy'!$G15&amp;'A2.1 Intenzita dopravy'!$E$51,$E$69:$E$136,0),MATCH(I$53,$B$68:$L$68,1))/INDEX($B$69:$L$136,MATCH('A2 Intenzita dopravy'!$F15&amp;'A2 Intenzita dopravy'!$G15&amp;'A2.1 Intenzita dopravy'!$E$51,$E$69:$E$136,0),MATCH(I$53,$B$68:$L$68,1)+1))^(1/5)*J63,(INDEX($B$69:$L$136,MATCH('A2 Intenzita dopravy'!$F15&amp;'A2 Intenzita dopravy'!$G15&amp;'A2.1 Intenzita dopravy'!$E$51,$E$69:$E$136,0),MATCH(I$53,$B$68:$L$68,1)+1)/INDEX($B$69:$L$136,MATCH('A2 Intenzita dopravy'!$F15&amp;'A2 Intenzita dopravy'!$G15&amp;'A2.1 Intenzita dopravy'!$E$51,$E$69:$E$136,0),MATCH(I$53,$B$68:$L$68,1)))^(1/5)*H63))),0)</f>
        <v>0</v>
      </c>
      <c r="J63" s="30">
        <f>IFERROR(IF(J$53='A2 Intenzita dopravy'!$M$5,'A2 Intenzita dopravy'!$M15,IF(J$53&gt;=MAX($F$68:$L$68),I63/H63*I63,IF(J$53&lt;'A2 Intenzita dopravy'!$M$5,(INDEX($B$69:$L$136,MATCH('A2 Intenzita dopravy'!$F15&amp;'A2 Intenzita dopravy'!$G15&amp;'A2.1 Intenzita dopravy'!$E$51,$E$69:$E$136,0),MATCH(J$53,$B$68:$L$68,1))/INDEX($B$69:$L$136,MATCH('A2 Intenzita dopravy'!$F15&amp;'A2 Intenzita dopravy'!$G15&amp;'A2.1 Intenzita dopravy'!$E$51,$E$69:$E$136,0),MATCH(J$53,$B$68:$L$68,1)+1))^(1/5)*K63,(INDEX($B$69:$L$136,MATCH('A2 Intenzita dopravy'!$F15&amp;'A2 Intenzita dopravy'!$G15&amp;'A2.1 Intenzita dopravy'!$E$51,$E$69:$E$136,0),MATCH(J$53,$B$68:$L$68,1)+1)/INDEX($B$69:$L$136,MATCH('A2 Intenzita dopravy'!$F15&amp;'A2 Intenzita dopravy'!$G15&amp;'A2.1 Intenzita dopravy'!$E$51,$E$69:$E$136,0),MATCH(J$53,$B$68:$L$68,1)))^(1/5)*I63))),0)</f>
        <v>0</v>
      </c>
      <c r="K63" s="30">
        <f>IFERROR(IF(K$53='A2 Intenzita dopravy'!$M$5,'A2 Intenzita dopravy'!$M15,IF(K$53&gt;=MAX($F$68:$L$68),J63/I63*J63,IF(K$53&lt;'A2 Intenzita dopravy'!$M$5,(INDEX($B$69:$L$136,MATCH('A2 Intenzita dopravy'!$F15&amp;'A2 Intenzita dopravy'!$G15&amp;'A2.1 Intenzita dopravy'!$E$51,$E$69:$E$136,0),MATCH(K$53,$B$68:$L$68,1))/INDEX($B$69:$L$136,MATCH('A2 Intenzita dopravy'!$F15&amp;'A2 Intenzita dopravy'!$G15&amp;'A2.1 Intenzita dopravy'!$E$51,$E$69:$E$136,0),MATCH(K$53,$B$68:$L$68,1)+1))^(1/5)*L63,(INDEX($B$69:$L$136,MATCH('A2 Intenzita dopravy'!$F15&amp;'A2 Intenzita dopravy'!$G15&amp;'A2.1 Intenzita dopravy'!$E$51,$E$69:$E$136,0),MATCH(K$53,$B$68:$L$68,1)+1)/INDEX($B$69:$L$136,MATCH('A2 Intenzita dopravy'!$F15&amp;'A2 Intenzita dopravy'!$G15&amp;'A2.1 Intenzita dopravy'!$E$51,$E$69:$E$136,0),MATCH(K$53,$B$68:$L$68,1)))^(1/5)*J63))),0)</f>
        <v>0</v>
      </c>
      <c r="L63" s="30">
        <f>IFERROR(IF(L$53='A2 Intenzita dopravy'!$M$5,'A2 Intenzita dopravy'!$M15,IF(L$53&gt;=MAX($F$68:$L$68),K63/J63*K63,IF(L$53&lt;'A2 Intenzita dopravy'!$M$5,(INDEX($B$69:$L$136,MATCH('A2 Intenzita dopravy'!$F15&amp;'A2 Intenzita dopravy'!$G15&amp;'A2.1 Intenzita dopravy'!$E$51,$E$69:$E$136,0),MATCH(L$53,$B$68:$L$68,1))/INDEX($B$69:$L$136,MATCH('A2 Intenzita dopravy'!$F15&amp;'A2 Intenzita dopravy'!$G15&amp;'A2.1 Intenzita dopravy'!$E$51,$E$69:$E$136,0),MATCH(L$53,$B$68:$L$68,1)+1))^(1/5)*M63,(INDEX($B$69:$L$136,MATCH('A2 Intenzita dopravy'!$F15&amp;'A2 Intenzita dopravy'!$G15&amp;'A2.1 Intenzita dopravy'!$E$51,$E$69:$E$136,0),MATCH(L$53,$B$68:$L$68,1)+1)/INDEX($B$69:$L$136,MATCH('A2 Intenzita dopravy'!$F15&amp;'A2 Intenzita dopravy'!$G15&amp;'A2.1 Intenzita dopravy'!$E$51,$E$69:$E$136,0),MATCH(L$53,$B$68:$L$68,1)))^(1/5)*K63))),0)</f>
        <v>0</v>
      </c>
      <c r="M63" s="30">
        <f>IFERROR(IF(M$53='A2 Intenzita dopravy'!$M$5,'A2 Intenzita dopravy'!$M15,IF(M$53&gt;=MAX($F$68:$L$68),L63/K63*L63,IF(M$53&lt;'A2 Intenzita dopravy'!$M$5,(INDEX($B$69:$L$136,MATCH('A2 Intenzita dopravy'!$F15&amp;'A2 Intenzita dopravy'!$G15&amp;'A2.1 Intenzita dopravy'!$E$51,$E$69:$E$136,0),MATCH(M$53,$B$68:$L$68,1))/INDEX($B$69:$L$136,MATCH('A2 Intenzita dopravy'!$F15&amp;'A2 Intenzita dopravy'!$G15&amp;'A2.1 Intenzita dopravy'!$E$51,$E$69:$E$136,0),MATCH(M$53,$B$68:$L$68,1)+1))^(1/5)*N63,(INDEX($B$69:$L$136,MATCH('A2 Intenzita dopravy'!$F15&amp;'A2 Intenzita dopravy'!$G15&amp;'A2.1 Intenzita dopravy'!$E$51,$E$69:$E$136,0),MATCH(M$53,$B$68:$L$68,1)+1)/INDEX($B$69:$L$136,MATCH('A2 Intenzita dopravy'!$F15&amp;'A2 Intenzita dopravy'!$G15&amp;'A2.1 Intenzita dopravy'!$E$51,$E$69:$E$136,0),MATCH(M$53,$B$68:$L$68,1)))^(1/5)*L63))),0)</f>
        <v>0</v>
      </c>
      <c r="N63" s="30">
        <f>IFERROR(IF(N$53='A2 Intenzita dopravy'!$M$5,'A2 Intenzita dopravy'!$M15,IF(N$53&gt;=MAX($F$68:$L$68),M63/L63*M63,IF(N$53&lt;'A2 Intenzita dopravy'!$M$5,(INDEX($B$69:$L$136,MATCH('A2 Intenzita dopravy'!$F15&amp;'A2 Intenzita dopravy'!$G15&amp;'A2.1 Intenzita dopravy'!$E$51,$E$69:$E$136,0),MATCH(N$53,$B$68:$L$68,1))/INDEX($B$69:$L$136,MATCH('A2 Intenzita dopravy'!$F15&amp;'A2 Intenzita dopravy'!$G15&amp;'A2.1 Intenzita dopravy'!$E$51,$E$69:$E$136,0),MATCH(N$53,$B$68:$L$68,1)+1))^(1/5)*O63,(INDEX($B$69:$L$136,MATCH('A2 Intenzita dopravy'!$F15&amp;'A2 Intenzita dopravy'!$G15&amp;'A2.1 Intenzita dopravy'!$E$51,$E$69:$E$136,0),MATCH(N$53,$B$68:$L$68,1)+1)/INDEX($B$69:$L$136,MATCH('A2 Intenzita dopravy'!$F15&amp;'A2 Intenzita dopravy'!$G15&amp;'A2.1 Intenzita dopravy'!$E$51,$E$69:$E$136,0),MATCH(N$53,$B$68:$L$68,1)))^(1/5)*M63))),0)</f>
        <v>0</v>
      </c>
      <c r="O63" s="30">
        <f>IFERROR(IF(O$53='A2 Intenzita dopravy'!$M$5,'A2 Intenzita dopravy'!$M15,IF(O$53&gt;=MAX($F$68:$L$68),N63/M63*N63,IF(O$53&lt;'A2 Intenzita dopravy'!$M$5,(INDEX($B$69:$L$136,MATCH('A2 Intenzita dopravy'!$F15&amp;'A2 Intenzita dopravy'!$G15&amp;'A2.1 Intenzita dopravy'!$E$51,$E$69:$E$136,0),MATCH(O$53,$B$68:$L$68,1))/INDEX($B$69:$L$136,MATCH('A2 Intenzita dopravy'!$F15&amp;'A2 Intenzita dopravy'!$G15&amp;'A2.1 Intenzita dopravy'!$E$51,$E$69:$E$136,0),MATCH(O$53,$B$68:$L$68,1)+1))^(1/5)*P63,(INDEX($B$69:$L$136,MATCH('A2 Intenzita dopravy'!$F15&amp;'A2 Intenzita dopravy'!$G15&amp;'A2.1 Intenzita dopravy'!$E$51,$E$69:$E$136,0),MATCH(O$53,$B$68:$L$68,1)+1)/INDEX($B$69:$L$136,MATCH('A2 Intenzita dopravy'!$F15&amp;'A2 Intenzita dopravy'!$G15&amp;'A2.1 Intenzita dopravy'!$E$51,$E$69:$E$136,0),MATCH(O$53,$B$68:$L$68,1)))^(1/5)*N63))),0)</f>
        <v>0</v>
      </c>
      <c r="P63" s="30">
        <f>IFERROR(IF(P$53='A2 Intenzita dopravy'!$M$5,'A2 Intenzita dopravy'!$M15,IF(P$53&gt;=MAX($F$68:$L$68),O63/N63*O63,IF(P$53&lt;'A2 Intenzita dopravy'!$M$5,(INDEX($B$69:$L$136,MATCH('A2 Intenzita dopravy'!$F15&amp;'A2 Intenzita dopravy'!$G15&amp;'A2.1 Intenzita dopravy'!$E$51,$E$69:$E$136,0),MATCH(P$53,$B$68:$L$68,1))/INDEX($B$69:$L$136,MATCH('A2 Intenzita dopravy'!$F15&amp;'A2 Intenzita dopravy'!$G15&amp;'A2.1 Intenzita dopravy'!$E$51,$E$69:$E$136,0),MATCH(P$53,$B$68:$L$68,1)+1))^(1/5)*Q63,(INDEX($B$69:$L$136,MATCH('A2 Intenzita dopravy'!$F15&amp;'A2 Intenzita dopravy'!$G15&amp;'A2.1 Intenzita dopravy'!$E$51,$E$69:$E$136,0),MATCH(P$53,$B$68:$L$68,1)+1)/INDEX($B$69:$L$136,MATCH('A2 Intenzita dopravy'!$F15&amp;'A2 Intenzita dopravy'!$G15&amp;'A2.1 Intenzita dopravy'!$E$51,$E$69:$E$136,0),MATCH(P$53,$B$68:$L$68,1)))^(1/5)*O63))),0)</f>
        <v>0</v>
      </c>
      <c r="Q63" s="30">
        <f>IFERROR(IF(Q$53='A2 Intenzita dopravy'!$M$5,'A2 Intenzita dopravy'!$M15,IF(Q$53&gt;=MAX($F$68:$L$68),P63/O63*P63,IF(Q$53&lt;'A2 Intenzita dopravy'!$M$5,(INDEX($B$69:$L$136,MATCH('A2 Intenzita dopravy'!$F15&amp;'A2 Intenzita dopravy'!$G15&amp;'A2.1 Intenzita dopravy'!$E$51,$E$69:$E$136,0),MATCH(Q$53,$B$68:$L$68,1))/INDEX($B$69:$L$136,MATCH('A2 Intenzita dopravy'!$F15&amp;'A2 Intenzita dopravy'!$G15&amp;'A2.1 Intenzita dopravy'!$E$51,$E$69:$E$136,0),MATCH(Q$53,$B$68:$L$68,1)+1))^(1/5)*R63,(INDEX($B$69:$L$136,MATCH('A2 Intenzita dopravy'!$F15&amp;'A2 Intenzita dopravy'!$G15&amp;'A2.1 Intenzita dopravy'!$E$51,$E$69:$E$136,0),MATCH(Q$53,$B$68:$L$68,1)+1)/INDEX($B$69:$L$136,MATCH('A2 Intenzita dopravy'!$F15&amp;'A2 Intenzita dopravy'!$G15&amp;'A2.1 Intenzita dopravy'!$E$51,$E$69:$E$136,0),MATCH(Q$53,$B$68:$L$68,1)))^(1/5)*P63))),0)</f>
        <v>0</v>
      </c>
      <c r="R63" s="30">
        <f>IFERROR(IF(R$53='A2 Intenzita dopravy'!$M$5,'A2 Intenzita dopravy'!$M15,IF(R$53&gt;=MAX($F$68:$L$68),Q63/P63*Q63,IF(R$53&lt;'A2 Intenzita dopravy'!$M$5,(INDEX($B$69:$L$136,MATCH('A2 Intenzita dopravy'!$F15&amp;'A2 Intenzita dopravy'!$G15&amp;'A2.1 Intenzita dopravy'!$E$51,$E$69:$E$136,0),MATCH(R$53,$B$68:$L$68,1))/INDEX($B$69:$L$136,MATCH('A2 Intenzita dopravy'!$F15&amp;'A2 Intenzita dopravy'!$G15&amp;'A2.1 Intenzita dopravy'!$E$51,$E$69:$E$136,0),MATCH(R$53,$B$68:$L$68,1)+1))^(1/5)*S63,(INDEX($B$69:$L$136,MATCH('A2 Intenzita dopravy'!$F15&amp;'A2 Intenzita dopravy'!$G15&amp;'A2.1 Intenzita dopravy'!$E$51,$E$69:$E$136,0),MATCH(R$53,$B$68:$L$68,1)+1)/INDEX($B$69:$L$136,MATCH('A2 Intenzita dopravy'!$F15&amp;'A2 Intenzita dopravy'!$G15&amp;'A2.1 Intenzita dopravy'!$E$51,$E$69:$E$136,0),MATCH(R$53,$B$68:$L$68,1)))^(1/5)*Q63))),0)</f>
        <v>0</v>
      </c>
      <c r="S63" s="30">
        <f>IFERROR(IF(S$53='A2 Intenzita dopravy'!$M$5,'A2 Intenzita dopravy'!$M15,IF(S$53&gt;=MAX($F$68:$L$68),R63/Q63*R63,IF(S$53&lt;'A2 Intenzita dopravy'!$M$5,(INDEX($B$69:$L$136,MATCH('A2 Intenzita dopravy'!$F15&amp;'A2 Intenzita dopravy'!$G15&amp;'A2.1 Intenzita dopravy'!$E$51,$E$69:$E$136,0),MATCH(S$53,$B$68:$L$68,1))/INDEX($B$69:$L$136,MATCH('A2 Intenzita dopravy'!$F15&amp;'A2 Intenzita dopravy'!$G15&amp;'A2.1 Intenzita dopravy'!$E$51,$E$69:$E$136,0),MATCH(S$53,$B$68:$L$68,1)+1))^(1/5)*T63,(INDEX($B$69:$L$136,MATCH('A2 Intenzita dopravy'!$F15&amp;'A2 Intenzita dopravy'!$G15&amp;'A2.1 Intenzita dopravy'!$E$51,$E$69:$E$136,0),MATCH(S$53,$B$68:$L$68,1)+1)/INDEX($B$69:$L$136,MATCH('A2 Intenzita dopravy'!$F15&amp;'A2 Intenzita dopravy'!$G15&amp;'A2.1 Intenzita dopravy'!$E$51,$E$69:$E$136,0),MATCH(S$53,$B$68:$L$68,1)))^(1/5)*R63))),0)</f>
        <v>0</v>
      </c>
      <c r="T63" s="30">
        <f>IFERROR(IF(T$53='A2 Intenzita dopravy'!$M$5,'A2 Intenzita dopravy'!$M15,IF(T$53&gt;=MAX($F$68:$L$68),S63/R63*S63,IF(T$53&lt;'A2 Intenzita dopravy'!$M$5,(INDEX($B$69:$L$136,MATCH('A2 Intenzita dopravy'!$F15&amp;'A2 Intenzita dopravy'!$G15&amp;'A2.1 Intenzita dopravy'!$E$51,$E$69:$E$136,0),MATCH(T$53,$B$68:$L$68,1))/INDEX($B$69:$L$136,MATCH('A2 Intenzita dopravy'!$F15&amp;'A2 Intenzita dopravy'!$G15&amp;'A2.1 Intenzita dopravy'!$E$51,$E$69:$E$136,0),MATCH(T$53,$B$68:$L$68,1)+1))^(1/5)*U63,(INDEX($B$69:$L$136,MATCH('A2 Intenzita dopravy'!$F15&amp;'A2 Intenzita dopravy'!$G15&amp;'A2.1 Intenzita dopravy'!$E$51,$E$69:$E$136,0),MATCH(T$53,$B$68:$L$68,1)+1)/INDEX($B$69:$L$136,MATCH('A2 Intenzita dopravy'!$F15&amp;'A2 Intenzita dopravy'!$G15&amp;'A2.1 Intenzita dopravy'!$E$51,$E$69:$E$136,0),MATCH(T$53,$B$68:$L$68,1)))^(1/5)*S63))),0)</f>
        <v>0</v>
      </c>
      <c r="U63" s="30">
        <f>IFERROR(IF(U$53='A2 Intenzita dopravy'!$M$5,'A2 Intenzita dopravy'!$M15,IF(U$53&gt;=MAX($F$68:$L$68),T63/S63*T63,IF(U$53&lt;'A2 Intenzita dopravy'!$M$5,(INDEX($B$69:$L$136,MATCH('A2 Intenzita dopravy'!$F15&amp;'A2 Intenzita dopravy'!$G15&amp;'A2.1 Intenzita dopravy'!$E$51,$E$69:$E$136,0),MATCH(U$53,$B$68:$L$68,1))/INDEX($B$69:$L$136,MATCH('A2 Intenzita dopravy'!$F15&amp;'A2 Intenzita dopravy'!$G15&amp;'A2.1 Intenzita dopravy'!$E$51,$E$69:$E$136,0),MATCH(U$53,$B$68:$L$68,1)+1))^(1/5)*V63,(INDEX($B$69:$L$136,MATCH('A2 Intenzita dopravy'!$F15&amp;'A2 Intenzita dopravy'!$G15&amp;'A2.1 Intenzita dopravy'!$E$51,$E$69:$E$136,0),MATCH(U$53,$B$68:$L$68,1)+1)/INDEX($B$69:$L$136,MATCH('A2 Intenzita dopravy'!$F15&amp;'A2 Intenzita dopravy'!$G15&amp;'A2.1 Intenzita dopravy'!$E$51,$E$69:$E$136,0),MATCH(U$53,$B$68:$L$68,1)))^(1/5)*T63))),0)</f>
        <v>0</v>
      </c>
      <c r="V63" s="30">
        <f>IFERROR(IF(V$53='A2 Intenzita dopravy'!$M$5,'A2 Intenzita dopravy'!$M15,IF(V$53&gt;=MAX($F$68:$L$68),U63/T63*U63,IF(V$53&lt;'A2 Intenzita dopravy'!$M$5,(INDEX($B$69:$L$136,MATCH('A2 Intenzita dopravy'!$F15&amp;'A2 Intenzita dopravy'!$G15&amp;'A2.1 Intenzita dopravy'!$E$51,$E$69:$E$136,0),MATCH(V$53,$B$68:$L$68,1))/INDEX($B$69:$L$136,MATCH('A2 Intenzita dopravy'!$F15&amp;'A2 Intenzita dopravy'!$G15&amp;'A2.1 Intenzita dopravy'!$E$51,$E$69:$E$136,0),MATCH(V$53,$B$68:$L$68,1)+1))^(1/5)*W63,(INDEX($B$69:$L$136,MATCH('A2 Intenzita dopravy'!$F15&amp;'A2 Intenzita dopravy'!$G15&amp;'A2.1 Intenzita dopravy'!$E$51,$E$69:$E$136,0),MATCH(V$53,$B$68:$L$68,1)+1)/INDEX($B$69:$L$136,MATCH('A2 Intenzita dopravy'!$F15&amp;'A2 Intenzita dopravy'!$G15&amp;'A2.1 Intenzita dopravy'!$E$51,$E$69:$E$136,0),MATCH(V$53,$B$68:$L$68,1)))^(1/5)*U63))),0)</f>
        <v>0</v>
      </c>
      <c r="W63" s="30">
        <f>IFERROR(IF(W$53='A2 Intenzita dopravy'!$M$5,'A2 Intenzita dopravy'!$M15,IF(W$53&gt;=MAX($F$68:$L$68),V63/U63*V63,IF(W$53&lt;'A2 Intenzita dopravy'!$M$5,(INDEX($B$69:$L$136,MATCH('A2 Intenzita dopravy'!$F15&amp;'A2 Intenzita dopravy'!$G15&amp;'A2.1 Intenzita dopravy'!$E$51,$E$69:$E$136,0),MATCH(W$53,$B$68:$L$68,1))/INDEX($B$69:$L$136,MATCH('A2 Intenzita dopravy'!$F15&amp;'A2 Intenzita dopravy'!$G15&amp;'A2.1 Intenzita dopravy'!$E$51,$E$69:$E$136,0),MATCH(W$53,$B$68:$L$68,1)+1))^(1/5)*X63,(INDEX($B$69:$L$136,MATCH('A2 Intenzita dopravy'!$F15&amp;'A2 Intenzita dopravy'!$G15&amp;'A2.1 Intenzita dopravy'!$E$51,$E$69:$E$136,0),MATCH(W$53,$B$68:$L$68,1)+1)/INDEX($B$69:$L$136,MATCH('A2 Intenzita dopravy'!$F15&amp;'A2 Intenzita dopravy'!$G15&amp;'A2.1 Intenzita dopravy'!$E$51,$E$69:$E$136,0),MATCH(W$53,$B$68:$L$68,1)))^(1/5)*V63))),0)</f>
        <v>0</v>
      </c>
      <c r="X63" s="30">
        <f>IFERROR(IF(X$53='A2 Intenzita dopravy'!$M$5,'A2 Intenzita dopravy'!$M15,IF(X$53&gt;=MAX($F$68:$L$68),W63/V63*W63,IF(X$53&lt;'A2 Intenzita dopravy'!$M$5,(INDEX($B$69:$L$136,MATCH('A2 Intenzita dopravy'!$F15&amp;'A2 Intenzita dopravy'!$G15&amp;'A2.1 Intenzita dopravy'!$E$51,$E$69:$E$136,0),MATCH(X$53,$B$68:$L$68,1))/INDEX($B$69:$L$136,MATCH('A2 Intenzita dopravy'!$F15&amp;'A2 Intenzita dopravy'!$G15&amp;'A2.1 Intenzita dopravy'!$E$51,$E$69:$E$136,0),MATCH(X$53,$B$68:$L$68,1)+1))^(1/5)*Y63,(INDEX($B$69:$L$136,MATCH('A2 Intenzita dopravy'!$F15&amp;'A2 Intenzita dopravy'!$G15&amp;'A2.1 Intenzita dopravy'!$E$51,$E$69:$E$136,0),MATCH(X$53,$B$68:$L$68,1)+1)/INDEX($B$69:$L$136,MATCH('A2 Intenzita dopravy'!$F15&amp;'A2 Intenzita dopravy'!$G15&amp;'A2.1 Intenzita dopravy'!$E$51,$E$69:$E$136,0),MATCH(X$53,$B$68:$L$68,1)))^(1/5)*W63))),0)</f>
        <v>0</v>
      </c>
      <c r="Y63" s="30">
        <f>IFERROR(IF(Y$53='A2 Intenzita dopravy'!$M$5,'A2 Intenzita dopravy'!$M15,IF(Y$53&gt;=MAX($F$68:$L$68),X63/W63*X63,IF(Y$53&lt;'A2 Intenzita dopravy'!$M$5,(INDEX($B$69:$L$136,MATCH('A2 Intenzita dopravy'!$F15&amp;'A2 Intenzita dopravy'!$G15&amp;'A2.1 Intenzita dopravy'!$E$51,$E$69:$E$136,0),MATCH(Y$53,$B$68:$L$68,1))/INDEX($B$69:$L$136,MATCH('A2 Intenzita dopravy'!$F15&amp;'A2 Intenzita dopravy'!$G15&amp;'A2.1 Intenzita dopravy'!$E$51,$E$69:$E$136,0),MATCH(Y$53,$B$68:$L$68,1)+1))^(1/5)*Z63,(INDEX($B$69:$L$136,MATCH('A2 Intenzita dopravy'!$F15&amp;'A2 Intenzita dopravy'!$G15&amp;'A2.1 Intenzita dopravy'!$E$51,$E$69:$E$136,0),MATCH(Y$53,$B$68:$L$68,1)+1)/INDEX($B$69:$L$136,MATCH('A2 Intenzita dopravy'!$F15&amp;'A2 Intenzita dopravy'!$G15&amp;'A2.1 Intenzita dopravy'!$E$51,$E$69:$E$136,0),MATCH(Y$53,$B$68:$L$68,1)))^(1/5)*X63))),0)</f>
        <v>0</v>
      </c>
      <c r="Z63" s="30">
        <f>IFERROR(IF(Z$53='A2 Intenzita dopravy'!$M$5,'A2 Intenzita dopravy'!$M15,IF(Z$53&gt;=MAX($F$68:$L$68),Y63/X63*Y63,IF(Z$53&lt;'A2 Intenzita dopravy'!$M$5,(INDEX($B$69:$L$136,MATCH('A2 Intenzita dopravy'!$F15&amp;'A2 Intenzita dopravy'!$G15&amp;'A2.1 Intenzita dopravy'!$E$51,$E$69:$E$136,0),MATCH(Z$53,$B$68:$L$68,1))/INDEX($B$69:$L$136,MATCH('A2 Intenzita dopravy'!$F15&amp;'A2 Intenzita dopravy'!$G15&amp;'A2.1 Intenzita dopravy'!$E$51,$E$69:$E$136,0),MATCH(Z$53,$B$68:$L$68,1)+1))^(1/5)*AA63,(INDEX($B$69:$L$136,MATCH('A2 Intenzita dopravy'!$F15&amp;'A2 Intenzita dopravy'!$G15&amp;'A2.1 Intenzita dopravy'!$E$51,$E$69:$E$136,0),MATCH(Z$53,$B$68:$L$68,1)+1)/INDEX($B$69:$L$136,MATCH('A2 Intenzita dopravy'!$F15&amp;'A2 Intenzita dopravy'!$G15&amp;'A2.1 Intenzita dopravy'!$E$51,$E$69:$E$136,0),MATCH(Z$53,$B$68:$L$68,1)))^(1/5)*Y63))),0)</f>
        <v>0</v>
      </c>
      <c r="AA63" s="30">
        <f>IFERROR(IF(AA$53='A2 Intenzita dopravy'!$M$5,'A2 Intenzita dopravy'!$M15,IF(AA$53&gt;=MAX($F$68:$L$68),Z63/Y63*Z63,IF(AA$53&lt;'A2 Intenzita dopravy'!$M$5,(INDEX($B$69:$L$136,MATCH('A2 Intenzita dopravy'!$F15&amp;'A2 Intenzita dopravy'!$G15&amp;'A2.1 Intenzita dopravy'!$E$51,$E$69:$E$136,0),MATCH(AA$53,$B$68:$L$68,1))/INDEX($B$69:$L$136,MATCH('A2 Intenzita dopravy'!$F15&amp;'A2 Intenzita dopravy'!$G15&amp;'A2.1 Intenzita dopravy'!$E$51,$E$69:$E$136,0),MATCH(AA$53,$B$68:$L$68,1)+1))^(1/5)*AB63,(INDEX($B$69:$L$136,MATCH('A2 Intenzita dopravy'!$F15&amp;'A2 Intenzita dopravy'!$G15&amp;'A2.1 Intenzita dopravy'!$E$51,$E$69:$E$136,0),MATCH(AA$53,$B$68:$L$68,1)+1)/INDEX($B$69:$L$136,MATCH('A2 Intenzita dopravy'!$F15&amp;'A2 Intenzita dopravy'!$G15&amp;'A2.1 Intenzita dopravy'!$E$51,$E$69:$E$136,0),MATCH(AA$53,$B$68:$L$68,1)))^(1/5)*Z63))),0)</f>
        <v>0</v>
      </c>
      <c r="AB63" s="30">
        <f>IFERROR(IF(AB$53='A2 Intenzita dopravy'!$M$5,'A2 Intenzita dopravy'!$M15,IF(AB$53&gt;=MAX($F$68:$L$68),AA63/Z63*AA63,IF(AB$53&lt;'A2 Intenzita dopravy'!$M$5,(INDEX($B$69:$L$136,MATCH('A2 Intenzita dopravy'!$F15&amp;'A2 Intenzita dopravy'!$G15&amp;'A2.1 Intenzita dopravy'!$E$51,$E$69:$E$136,0),MATCH(AB$53,$B$68:$L$68,1))/INDEX($B$69:$L$136,MATCH('A2 Intenzita dopravy'!$F15&amp;'A2 Intenzita dopravy'!$G15&amp;'A2.1 Intenzita dopravy'!$E$51,$E$69:$E$136,0),MATCH(AB$53,$B$68:$L$68,1)+1))^(1/5)*AC63,(INDEX($B$69:$L$136,MATCH('A2 Intenzita dopravy'!$F15&amp;'A2 Intenzita dopravy'!$G15&amp;'A2.1 Intenzita dopravy'!$E$51,$E$69:$E$136,0),MATCH(AB$53,$B$68:$L$68,1)+1)/INDEX($B$69:$L$136,MATCH('A2 Intenzita dopravy'!$F15&amp;'A2 Intenzita dopravy'!$G15&amp;'A2.1 Intenzita dopravy'!$E$51,$E$69:$E$136,0),MATCH(AB$53,$B$68:$L$68,1)))^(1/5)*AA63))),0)</f>
        <v>0</v>
      </c>
      <c r="AC63" s="30">
        <f>IFERROR(IF(AC$53='A2 Intenzita dopravy'!$M$5,'A2 Intenzita dopravy'!$M15,IF(AC$53&gt;=MAX($F$68:$L$68),AB63/AA63*AB63,IF(AC$53&lt;'A2 Intenzita dopravy'!$M$5,(INDEX($B$69:$L$136,MATCH('A2 Intenzita dopravy'!$F15&amp;'A2 Intenzita dopravy'!$G15&amp;'A2.1 Intenzita dopravy'!$E$51,$E$69:$E$136,0),MATCH(AC$53,$B$68:$L$68,1))/INDEX($B$69:$L$136,MATCH('A2 Intenzita dopravy'!$F15&amp;'A2 Intenzita dopravy'!$G15&amp;'A2.1 Intenzita dopravy'!$E$51,$E$69:$E$136,0),MATCH(AC$53,$B$68:$L$68,1)+1))^(1/5)*AD63,(INDEX($B$69:$L$136,MATCH('A2 Intenzita dopravy'!$F15&amp;'A2 Intenzita dopravy'!$G15&amp;'A2.1 Intenzita dopravy'!$E$51,$E$69:$E$136,0),MATCH(AC$53,$B$68:$L$68,1)+1)/INDEX($B$69:$L$136,MATCH('A2 Intenzita dopravy'!$F15&amp;'A2 Intenzita dopravy'!$G15&amp;'A2.1 Intenzita dopravy'!$E$51,$E$69:$E$136,0),MATCH(AC$53,$B$68:$L$68,1)))^(1/5)*AB63))),0)</f>
        <v>0</v>
      </c>
      <c r="AD63" s="30">
        <f>IFERROR(IF(AD$53='A2 Intenzita dopravy'!$M$5,'A2 Intenzita dopravy'!$M15,IF(AD$53&gt;=MAX($F$68:$L$68),AC63/AB63*AC63,IF(AD$53&lt;'A2 Intenzita dopravy'!$M$5,(INDEX($B$69:$L$136,MATCH('A2 Intenzita dopravy'!$F15&amp;'A2 Intenzita dopravy'!$G15&amp;'A2.1 Intenzita dopravy'!$E$51,$E$69:$E$136,0),MATCH(AD$53,$B$68:$L$68,1))/INDEX($B$69:$L$136,MATCH('A2 Intenzita dopravy'!$F15&amp;'A2 Intenzita dopravy'!$G15&amp;'A2.1 Intenzita dopravy'!$E$51,$E$69:$E$136,0),MATCH(AD$53,$B$68:$L$68,1)+1))^(1/5)*AE63,(INDEX($B$69:$L$136,MATCH('A2 Intenzita dopravy'!$F15&amp;'A2 Intenzita dopravy'!$G15&amp;'A2.1 Intenzita dopravy'!$E$51,$E$69:$E$136,0),MATCH(AD$53,$B$68:$L$68,1)+1)/INDEX($B$69:$L$136,MATCH('A2 Intenzita dopravy'!$F15&amp;'A2 Intenzita dopravy'!$G15&amp;'A2.1 Intenzita dopravy'!$E$51,$E$69:$E$136,0),MATCH(AD$53,$B$68:$L$68,1)))^(1/5)*AC63))),0)</f>
        <v>0</v>
      </c>
      <c r="AE63" s="30">
        <f>IFERROR(IF(AE$53='A2 Intenzita dopravy'!$M$5,'A2 Intenzita dopravy'!$M15,IF(AE$53&gt;=MAX($F$68:$L$68),AD63/AC63*AD63,IF(AE$53&lt;'A2 Intenzita dopravy'!$M$5,(INDEX($B$69:$L$136,MATCH('A2 Intenzita dopravy'!$F15&amp;'A2 Intenzita dopravy'!$G15&amp;'A2.1 Intenzita dopravy'!$E$51,$E$69:$E$136,0),MATCH(AE$53,$B$68:$L$68,1))/INDEX($B$69:$L$136,MATCH('A2 Intenzita dopravy'!$F15&amp;'A2 Intenzita dopravy'!$G15&amp;'A2.1 Intenzita dopravy'!$E$51,$E$69:$E$136,0),MATCH(AE$53,$B$68:$L$68,1)+1))^(1/5)*AF63,(INDEX($B$69:$L$136,MATCH('A2 Intenzita dopravy'!$F15&amp;'A2 Intenzita dopravy'!$G15&amp;'A2.1 Intenzita dopravy'!$E$51,$E$69:$E$136,0),MATCH(AE$53,$B$68:$L$68,1)+1)/INDEX($B$69:$L$136,MATCH('A2 Intenzita dopravy'!$F15&amp;'A2 Intenzita dopravy'!$G15&amp;'A2.1 Intenzita dopravy'!$E$51,$E$69:$E$136,0),MATCH(AE$53,$B$68:$L$68,1)))^(1/5)*AD63))),0)</f>
        <v>0</v>
      </c>
      <c r="AF63" s="30">
        <f>IFERROR(IF(AF$53='A2 Intenzita dopravy'!$M$5,'A2 Intenzita dopravy'!$M15,IF(AF$53&gt;=MAX($F$68:$L$68),AE63/AD63*AE63,IF(AF$53&lt;'A2 Intenzita dopravy'!$M$5,(INDEX($B$69:$L$136,MATCH('A2 Intenzita dopravy'!$F15&amp;'A2 Intenzita dopravy'!$G15&amp;'A2.1 Intenzita dopravy'!$E$51,$E$69:$E$136,0),MATCH(AF$53,$B$68:$L$68,1))/INDEX($B$69:$L$136,MATCH('A2 Intenzita dopravy'!$F15&amp;'A2 Intenzita dopravy'!$G15&amp;'A2.1 Intenzita dopravy'!$E$51,$E$69:$E$136,0),MATCH(AF$53,$B$68:$L$68,1)+1))^(1/5)*AG63,(INDEX($B$69:$L$136,MATCH('A2 Intenzita dopravy'!$F15&amp;'A2 Intenzita dopravy'!$G15&amp;'A2.1 Intenzita dopravy'!$E$51,$E$69:$E$136,0),MATCH(AF$53,$B$68:$L$68,1)+1)/INDEX($B$69:$L$136,MATCH('A2 Intenzita dopravy'!$F15&amp;'A2 Intenzita dopravy'!$G15&amp;'A2.1 Intenzita dopravy'!$E$51,$E$69:$E$136,0),MATCH(AF$53,$B$68:$L$68,1)))^(1/5)*AE63))),0)</f>
        <v>0</v>
      </c>
      <c r="AG63" s="30">
        <f>IFERROR(IF(AG$53='A2 Intenzita dopravy'!$M$5,'A2 Intenzita dopravy'!$M15,IF(AG$53&gt;=MAX($F$68:$L$68),AF63/AE63*AF63,IF(AG$53&lt;'A2 Intenzita dopravy'!$M$5,(INDEX($B$69:$L$136,MATCH('A2 Intenzita dopravy'!$F15&amp;'A2 Intenzita dopravy'!$G15&amp;'A2.1 Intenzita dopravy'!$E$51,$E$69:$E$136,0),MATCH(AG$53,$B$68:$L$68,1))/INDEX($B$69:$L$136,MATCH('A2 Intenzita dopravy'!$F15&amp;'A2 Intenzita dopravy'!$G15&amp;'A2.1 Intenzita dopravy'!$E$51,$E$69:$E$136,0),MATCH(AG$53,$B$68:$L$68,1)+1))^(1/5)*AH63,(INDEX($B$69:$L$136,MATCH('A2 Intenzita dopravy'!$F15&amp;'A2 Intenzita dopravy'!$G15&amp;'A2.1 Intenzita dopravy'!$E$51,$E$69:$E$136,0),MATCH(AG$53,$B$68:$L$68,1)+1)/INDEX($B$69:$L$136,MATCH('A2 Intenzita dopravy'!$F15&amp;'A2 Intenzita dopravy'!$G15&amp;'A2.1 Intenzita dopravy'!$E$51,$E$69:$E$136,0),MATCH(AG$53,$B$68:$L$68,1)))^(1/5)*AF63))),0)</f>
        <v>0</v>
      </c>
      <c r="AH63" s="30">
        <f>IFERROR(IF(AH$53='A2 Intenzita dopravy'!$M$5,'A2 Intenzita dopravy'!$M15,IF(AH$53&gt;=MAX($F$68:$L$68),AG63/AF63*AG63,IF(AH$53&lt;'A2 Intenzita dopravy'!$M$5,(INDEX($B$69:$L$136,MATCH('A2 Intenzita dopravy'!$F15&amp;'A2 Intenzita dopravy'!$G15&amp;'A2.1 Intenzita dopravy'!$E$51,$E$69:$E$136,0),MATCH(AH$53,$B$68:$L$68,1))/INDEX($B$69:$L$136,MATCH('A2 Intenzita dopravy'!$F15&amp;'A2 Intenzita dopravy'!$G15&amp;'A2.1 Intenzita dopravy'!$E$51,$E$69:$E$136,0),MATCH(AH$53,$B$68:$L$68,1)+1))^(1/5)*AI63,(INDEX($B$69:$L$136,MATCH('A2 Intenzita dopravy'!$F15&amp;'A2 Intenzita dopravy'!$G15&amp;'A2.1 Intenzita dopravy'!$E$51,$E$69:$E$136,0),MATCH(AH$53,$B$68:$L$68,1)+1)/INDEX($B$69:$L$136,MATCH('A2 Intenzita dopravy'!$F15&amp;'A2 Intenzita dopravy'!$G15&amp;'A2.1 Intenzita dopravy'!$E$51,$E$69:$E$136,0),MATCH(AH$53,$B$68:$L$68,1)))^(1/5)*AG63))),0)</f>
        <v>0</v>
      </c>
      <c r="AI63" s="30">
        <f>IFERROR(IF(AI$53='A2 Intenzita dopravy'!$M$5,'A2 Intenzita dopravy'!$M15,IF(AI$53&gt;=MAX($F$68:$L$68),AH63/AG63*AH63,IF(AI$53&lt;'A2 Intenzita dopravy'!$M$5,(INDEX($B$69:$L$136,MATCH('A2 Intenzita dopravy'!$F15&amp;'A2 Intenzita dopravy'!$G15&amp;'A2.1 Intenzita dopravy'!$E$51,$E$69:$E$136,0),MATCH(AI$53,$B$68:$L$68,1))/INDEX($B$69:$L$136,MATCH('A2 Intenzita dopravy'!$F15&amp;'A2 Intenzita dopravy'!$G15&amp;'A2.1 Intenzita dopravy'!$E$51,$E$69:$E$136,0),MATCH(AI$53,$B$68:$L$68,1)+1))^(1/5)*AJ63,(INDEX($B$69:$L$136,MATCH('A2 Intenzita dopravy'!$F15&amp;'A2 Intenzita dopravy'!$G15&amp;'A2.1 Intenzita dopravy'!$E$51,$E$69:$E$136,0),MATCH(AI$53,$B$68:$L$68,1)+1)/INDEX($B$69:$L$136,MATCH('A2 Intenzita dopravy'!$F15&amp;'A2 Intenzita dopravy'!$G15&amp;'A2.1 Intenzita dopravy'!$E$51,$E$69:$E$136,0),MATCH(AI$53,$B$68:$L$68,1)))^(1/5)*AH63))),0)</f>
        <v>0</v>
      </c>
      <c r="AJ63" s="30">
        <f>IFERROR(IF(AJ$53='A2 Intenzita dopravy'!$M$5,'A2 Intenzita dopravy'!$M15,IF(AJ$53&gt;=MAX($F$68:$L$68),AI63/AH63*AI63,IF(AJ$53&lt;'A2 Intenzita dopravy'!$M$5,(INDEX($B$69:$L$136,MATCH('A2 Intenzita dopravy'!$F15&amp;'A2 Intenzita dopravy'!$G15&amp;'A2.1 Intenzita dopravy'!$E$51,$E$69:$E$136,0),MATCH(AJ$53,$B$68:$L$68,1))/INDEX($B$69:$L$136,MATCH('A2 Intenzita dopravy'!$F15&amp;'A2 Intenzita dopravy'!$G15&amp;'A2.1 Intenzita dopravy'!$E$51,$E$69:$E$136,0),MATCH(AJ$53,$B$68:$L$68,1)+1))^(1/5)*AK63,(INDEX($B$69:$L$136,MATCH('A2 Intenzita dopravy'!$F15&amp;'A2 Intenzita dopravy'!$G15&amp;'A2.1 Intenzita dopravy'!$E$51,$E$69:$E$136,0),MATCH(AJ$53,$B$68:$L$68,1)+1)/INDEX($B$69:$L$136,MATCH('A2 Intenzita dopravy'!$F15&amp;'A2 Intenzita dopravy'!$G15&amp;'A2.1 Intenzita dopravy'!$E$51,$E$69:$E$136,0),MATCH(AJ$53,$B$68:$L$68,1)))^(1/5)*AI63))),0)</f>
        <v>0</v>
      </c>
      <c r="AK63" s="30">
        <f>IFERROR(IF(AK$53='A2 Intenzita dopravy'!$M$5,'A2 Intenzita dopravy'!$M15,IF(AK$53&gt;=MAX($F$68:$L$68),AJ63/AI63*AJ63,IF(AK$53&lt;'A2 Intenzita dopravy'!$M$5,(INDEX($B$69:$L$136,MATCH('A2 Intenzita dopravy'!$F15&amp;'A2 Intenzita dopravy'!$G15&amp;'A2.1 Intenzita dopravy'!$E$51,$E$69:$E$136,0),MATCH(AK$53,$B$68:$L$68,1))/INDEX($B$69:$L$136,MATCH('A2 Intenzita dopravy'!$F15&amp;'A2 Intenzita dopravy'!$G15&amp;'A2.1 Intenzita dopravy'!$E$51,$E$69:$E$136,0),MATCH(AK$53,$B$68:$L$68,1)+1))^(1/5)*AL63,(INDEX($B$69:$L$136,MATCH('A2 Intenzita dopravy'!$F15&amp;'A2 Intenzita dopravy'!$G15&amp;'A2.1 Intenzita dopravy'!$E$51,$E$69:$E$136,0),MATCH(AK$53,$B$68:$L$68,1)+1)/INDEX($B$69:$L$136,MATCH('A2 Intenzita dopravy'!$F15&amp;'A2 Intenzita dopravy'!$G15&amp;'A2.1 Intenzita dopravy'!$E$51,$E$69:$E$136,0),MATCH(AK$53,$B$68:$L$68,1)))^(1/5)*AJ63))),0)</f>
        <v>0</v>
      </c>
      <c r="AL63" s="30">
        <f>IFERROR(IF(AL$53='A2 Intenzita dopravy'!$M$5,'A2 Intenzita dopravy'!$M15,IF(AL$53&gt;=MAX($F$68:$L$68),AK63/AJ63*AK63,IF(AL$53&lt;'A2 Intenzita dopravy'!$M$5,(INDEX($B$69:$L$136,MATCH('A2 Intenzita dopravy'!$F15&amp;'A2 Intenzita dopravy'!$G15&amp;'A2.1 Intenzita dopravy'!$E$51,$E$69:$E$136,0),MATCH(AL$53,$B$68:$L$68,1))/INDEX($B$69:$L$136,MATCH('A2 Intenzita dopravy'!$F15&amp;'A2 Intenzita dopravy'!$G15&amp;'A2.1 Intenzita dopravy'!$E$51,$E$69:$E$136,0),MATCH(AL$53,$B$68:$L$68,1)+1))^(1/5)*AM63,(INDEX($B$69:$L$136,MATCH('A2 Intenzita dopravy'!$F15&amp;'A2 Intenzita dopravy'!$G15&amp;'A2.1 Intenzita dopravy'!$E$51,$E$69:$E$136,0),MATCH(AL$53,$B$68:$L$68,1)+1)/INDEX($B$69:$L$136,MATCH('A2 Intenzita dopravy'!$F15&amp;'A2 Intenzita dopravy'!$G15&amp;'A2.1 Intenzita dopravy'!$E$51,$E$69:$E$136,0),MATCH(AL$53,$B$68:$L$68,1)))^(1/5)*AK63))),0)</f>
        <v>0</v>
      </c>
      <c r="AM63" s="30">
        <f>IFERROR(IF(AM$53='A2 Intenzita dopravy'!$M$5,'A2 Intenzita dopravy'!$M15,IF(AM$53&gt;=MAX($F$68:$L$68),AL63/AK63*AL63,IF(AM$53&lt;'A2 Intenzita dopravy'!$M$5,(INDEX($B$69:$L$136,MATCH('A2 Intenzita dopravy'!$F15&amp;'A2 Intenzita dopravy'!$G15&amp;'A2.1 Intenzita dopravy'!$E$51,$E$69:$E$136,0),MATCH(AM$53,$B$68:$L$68,1))/INDEX($B$69:$L$136,MATCH('A2 Intenzita dopravy'!$F15&amp;'A2 Intenzita dopravy'!$G15&amp;'A2.1 Intenzita dopravy'!$E$51,$E$69:$E$136,0),MATCH(AM$53,$B$68:$L$68,1)+1))^(1/5)*AN63,(INDEX($B$69:$L$136,MATCH('A2 Intenzita dopravy'!$F15&amp;'A2 Intenzita dopravy'!$G15&amp;'A2.1 Intenzita dopravy'!$E$51,$E$69:$E$136,0),MATCH(AM$53,$B$68:$L$68,1)+1)/INDEX($B$69:$L$136,MATCH('A2 Intenzita dopravy'!$F15&amp;'A2 Intenzita dopravy'!$G15&amp;'A2.1 Intenzita dopravy'!$E$51,$E$69:$E$136,0),MATCH(AM$53,$B$68:$L$68,1)))^(1/5)*AL63))),0)</f>
        <v>0</v>
      </c>
      <c r="AN63" s="30">
        <f>IFERROR(IF(AN$53='A2 Intenzita dopravy'!$M$5,'A2 Intenzita dopravy'!$M15,IF(AN$53&gt;=MAX($F$68:$L$68),AM63/AL63*AM63,IF(AN$53&lt;'A2 Intenzita dopravy'!$M$5,(INDEX($B$69:$L$136,MATCH('A2 Intenzita dopravy'!$F15&amp;'A2 Intenzita dopravy'!$G15&amp;'A2.1 Intenzita dopravy'!$E$51,$E$69:$E$136,0),MATCH(AN$53,$B$68:$L$68,1))/INDEX($B$69:$L$136,MATCH('A2 Intenzita dopravy'!$F15&amp;'A2 Intenzita dopravy'!$G15&amp;'A2.1 Intenzita dopravy'!$E$51,$E$69:$E$136,0),MATCH(AN$53,$B$68:$L$68,1)+1))^(1/5)*AO63,(INDEX($B$69:$L$136,MATCH('A2 Intenzita dopravy'!$F15&amp;'A2 Intenzita dopravy'!$G15&amp;'A2.1 Intenzita dopravy'!$E$51,$E$69:$E$136,0),MATCH(AN$53,$B$68:$L$68,1)+1)/INDEX($B$69:$L$136,MATCH('A2 Intenzita dopravy'!$F15&amp;'A2 Intenzita dopravy'!$G15&amp;'A2.1 Intenzita dopravy'!$E$51,$E$69:$E$136,0),MATCH(AN$53,$B$68:$L$68,1)))^(1/5)*AM63))),0)</f>
        <v>0</v>
      </c>
      <c r="AO63" s="30">
        <f>IFERROR(IF(AO$53='A2 Intenzita dopravy'!$M$5,'A2 Intenzita dopravy'!$M15,IF(AO$53&gt;=MAX($F$68:$L$68),AN63/AM63*AN63,IF(AO$53&lt;'A2 Intenzita dopravy'!$M$5,(INDEX($B$69:$L$136,MATCH('A2 Intenzita dopravy'!$F15&amp;'A2 Intenzita dopravy'!$G15&amp;'A2.1 Intenzita dopravy'!$E$51,$E$69:$E$136,0),MATCH(AO$53,$B$68:$L$68,1))/INDEX($B$69:$L$136,MATCH('A2 Intenzita dopravy'!$F15&amp;'A2 Intenzita dopravy'!$G15&amp;'A2.1 Intenzita dopravy'!$E$51,$E$69:$E$136,0),MATCH(AO$53,$B$68:$L$68,1)+1))^(1/5)*AP63,(INDEX($B$69:$L$136,MATCH('A2 Intenzita dopravy'!$F15&amp;'A2 Intenzita dopravy'!$G15&amp;'A2.1 Intenzita dopravy'!$E$51,$E$69:$E$136,0),MATCH(AO$53,$B$68:$L$68,1)+1)/INDEX($B$69:$L$136,MATCH('A2 Intenzita dopravy'!$F15&amp;'A2 Intenzita dopravy'!$G15&amp;'A2.1 Intenzita dopravy'!$E$51,$E$69:$E$136,0),MATCH(AO$53,$B$68:$L$68,1)))^(1/5)*AN63))),0)</f>
        <v>0</v>
      </c>
      <c r="AP63" s="30">
        <f>IFERROR(IF(AP$53='A2 Intenzita dopravy'!$M$5,'A2 Intenzita dopravy'!$M15,IF(AP$53&gt;=MAX($F$68:$L$68),AO63/AN63*AO63,IF(AP$53&lt;'A2 Intenzita dopravy'!$M$5,(INDEX($B$69:$L$136,MATCH('A2 Intenzita dopravy'!$F15&amp;'A2 Intenzita dopravy'!$G15&amp;'A2.1 Intenzita dopravy'!$E$51,$E$69:$E$136,0),MATCH(AP$53,$B$68:$L$68,1))/INDEX($B$69:$L$136,MATCH('A2 Intenzita dopravy'!$F15&amp;'A2 Intenzita dopravy'!$G15&amp;'A2.1 Intenzita dopravy'!$E$51,$E$69:$E$136,0),MATCH(AP$53,$B$68:$L$68,1)+1))^(1/5)*AQ63,(INDEX($B$69:$L$136,MATCH('A2 Intenzita dopravy'!$F15&amp;'A2 Intenzita dopravy'!$G15&amp;'A2.1 Intenzita dopravy'!$E$51,$E$69:$E$136,0),MATCH(AP$53,$B$68:$L$68,1)+1)/INDEX($B$69:$L$136,MATCH('A2 Intenzita dopravy'!$F15&amp;'A2 Intenzita dopravy'!$G15&amp;'A2.1 Intenzita dopravy'!$E$51,$E$69:$E$136,0),MATCH(AP$53,$B$68:$L$68,1)))^(1/5)*AO63))),0)</f>
        <v>0</v>
      </c>
      <c r="AQ63" s="30">
        <f>IFERROR(IF(AQ$53='A2 Intenzita dopravy'!$M$5,'A2 Intenzita dopravy'!$M15,IF(AQ$53&gt;=MAX($F$68:$L$68),AP63/AO63*AP63,IF(AQ$53&lt;'A2 Intenzita dopravy'!$M$5,(INDEX($B$69:$L$136,MATCH('A2 Intenzita dopravy'!$F15&amp;'A2 Intenzita dopravy'!$G15&amp;'A2.1 Intenzita dopravy'!$E$51,$E$69:$E$136,0),MATCH(AQ$53,$B$68:$L$68,1))/INDEX($B$69:$L$136,MATCH('A2 Intenzita dopravy'!$F15&amp;'A2 Intenzita dopravy'!$G15&amp;'A2.1 Intenzita dopravy'!$E$51,$E$69:$E$136,0),MATCH(AQ$53,$B$68:$L$68,1)+1))^(1/5)*AR63,(INDEX($B$69:$L$136,MATCH('A2 Intenzita dopravy'!$F15&amp;'A2 Intenzita dopravy'!$G15&amp;'A2.1 Intenzita dopravy'!$E$51,$E$69:$E$136,0),MATCH(AQ$53,$B$68:$L$68,1)+1)/INDEX($B$69:$L$136,MATCH('A2 Intenzita dopravy'!$F15&amp;'A2 Intenzita dopravy'!$G15&amp;'A2.1 Intenzita dopravy'!$E$51,$E$69:$E$136,0),MATCH(AQ$53,$B$68:$L$68,1)))^(1/5)*AP63))),0)</f>
        <v>0</v>
      </c>
      <c r="AR63" s="30">
        <f>IFERROR(IF(AR$53='A2 Intenzita dopravy'!$M$5,'A2 Intenzita dopravy'!$M15,IF(AR$53&gt;=MAX($F$68:$L$68),AQ63/AP63*AQ63,IF(AR$53&lt;'A2 Intenzita dopravy'!$M$5,(INDEX($B$69:$L$136,MATCH('A2 Intenzita dopravy'!$F15&amp;'A2 Intenzita dopravy'!$G15&amp;'A2.1 Intenzita dopravy'!$E$51,$E$69:$E$136,0),MATCH(AR$53,$B$68:$L$68,1))/INDEX($B$69:$L$136,MATCH('A2 Intenzita dopravy'!$F15&amp;'A2 Intenzita dopravy'!$G15&amp;'A2.1 Intenzita dopravy'!$E$51,$E$69:$E$136,0),MATCH(AR$53,$B$68:$L$68,1)+1))^(1/5)*AS63,(INDEX($B$69:$L$136,MATCH('A2 Intenzita dopravy'!$F15&amp;'A2 Intenzita dopravy'!$G15&amp;'A2.1 Intenzita dopravy'!$E$51,$E$69:$E$136,0),MATCH(AR$53,$B$68:$L$68,1)+1)/INDEX($B$69:$L$136,MATCH('A2 Intenzita dopravy'!$F15&amp;'A2 Intenzita dopravy'!$G15&amp;'A2.1 Intenzita dopravy'!$E$51,$E$69:$E$136,0),MATCH(AR$53,$B$68:$L$68,1)))^(1/5)*AQ63))),0)</f>
        <v>0</v>
      </c>
      <c r="AS63" s="30">
        <f>IFERROR(IF(AS$53='A2 Intenzita dopravy'!$M$5,'A2 Intenzita dopravy'!$M15,IF(AS$53&gt;=MAX($F$68:$L$68),AR63/AQ63*AR63,IF(AS$53&lt;'A2 Intenzita dopravy'!$M$5,(INDEX($B$69:$L$136,MATCH('A2 Intenzita dopravy'!$F15&amp;'A2 Intenzita dopravy'!$G15&amp;'A2.1 Intenzita dopravy'!$E$51,$E$69:$E$136,0),MATCH(AS$53,$B$68:$L$68,1))/INDEX($B$69:$L$136,MATCH('A2 Intenzita dopravy'!$F15&amp;'A2 Intenzita dopravy'!$G15&amp;'A2.1 Intenzita dopravy'!$E$51,$E$69:$E$136,0),MATCH(AS$53,$B$68:$L$68,1)+1))^(1/5)*AT63,(INDEX($B$69:$L$136,MATCH('A2 Intenzita dopravy'!$F15&amp;'A2 Intenzita dopravy'!$G15&amp;'A2.1 Intenzita dopravy'!$E$51,$E$69:$E$136,0),MATCH(AS$53,$B$68:$L$68,1)+1)/INDEX($B$69:$L$136,MATCH('A2 Intenzita dopravy'!$F15&amp;'A2 Intenzita dopravy'!$G15&amp;'A2.1 Intenzita dopravy'!$E$51,$E$69:$E$136,0),MATCH(AS$53,$B$68:$L$68,1)))^(1/5)*AR63))),0)</f>
        <v>0</v>
      </c>
      <c r="AT63" s="30">
        <f>IFERROR(IF(AT$53='A2 Intenzita dopravy'!$M$5,'A2 Intenzita dopravy'!$M15,IF(AT$53&gt;=MAX($F$68:$L$68),AS63/AR63*AS63,IF(AT$53&lt;'A2 Intenzita dopravy'!$M$5,(INDEX($B$69:$L$136,MATCH('A2 Intenzita dopravy'!$F15&amp;'A2 Intenzita dopravy'!$G15&amp;'A2.1 Intenzita dopravy'!$E$51,$E$69:$E$136,0),MATCH(AT$53,$B$68:$L$68,1))/INDEX($B$69:$L$136,MATCH('A2 Intenzita dopravy'!$F15&amp;'A2 Intenzita dopravy'!$G15&amp;'A2.1 Intenzita dopravy'!$E$51,$E$69:$E$136,0),MATCH(AT$53,$B$68:$L$68,1)+1))^(1/5)*AU63,(INDEX($B$69:$L$136,MATCH('A2 Intenzita dopravy'!$F15&amp;'A2 Intenzita dopravy'!$G15&amp;'A2.1 Intenzita dopravy'!$E$51,$E$69:$E$136,0),MATCH(AT$53,$B$68:$L$68,1)+1)/INDEX($B$69:$L$136,MATCH('A2 Intenzita dopravy'!$F15&amp;'A2 Intenzita dopravy'!$G15&amp;'A2.1 Intenzita dopravy'!$E$51,$E$69:$E$136,0),MATCH(AT$53,$B$68:$L$68,1)))^(1/5)*AS63))),0)</f>
        <v>0</v>
      </c>
      <c r="AU63" s="30">
        <f>IFERROR(IF(AU$53='A2 Intenzita dopravy'!$M$5,'A2 Intenzita dopravy'!$M15,IF(AU$53&gt;=MAX($F$68:$L$68),AT63/AS63*AT63,IF(AU$53&lt;'A2 Intenzita dopravy'!$M$5,(INDEX($B$69:$L$136,MATCH('A2 Intenzita dopravy'!$F15&amp;'A2 Intenzita dopravy'!$G15&amp;'A2.1 Intenzita dopravy'!$E$51,$E$69:$E$136,0),MATCH(AU$53,$B$68:$L$68,1))/INDEX($B$69:$L$136,MATCH('A2 Intenzita dopravy'!$F15&amp;'A2 Intenzita dopravy'!$G15&amp;'A2.1 Intenzita dopravy'!$E$51,$E$69:$E$136,0),MATCH(AU$53,$B$68:$L$68,1)+1))^(1/5)*AV63,(INDEX($B$69:$L$136,MATCH('A2 Intenzita dopravy'!$F15&amp;'A2 Intenzita dopravy'!$G15&amp;'A2.1 Intenzita dopravy'!$E$51,$E$69:$E$136,0),MATCH(AU$53,$B$68:$L$68,1)+1)/INDEX($B$69:$L$136,MATCH('A2 Intenzita dopravy'!$F15&amp;'A2 Intenzita dopravy'!$G15&amp;'A2.1 Intenzita dopravy'!$E$51,$E$69:$E$136,0),MATCH(AU$53,$B$68:$L$68,1)))^(1/5)*AT63))),0)</f>
        <v>0</v>
      </c>
      <c r="AV63" s="30">
        <f>IFERROR(IF(AV$53='A2 Intenzita dopravy'!$M$5,'A2 Intenzita dopravy'!$M15,IF(AV$53&gt;=MAX($F$68:$L$68),AU63/AT63*AU63,IF(AV$53&lt;'A2 Intenzita dopravy'!$M$5,(INDEX($B$69:$L$136,MATCH('A2 Intenzita dopravy'!$F15&amp;'A2 Intenzita dopravy'!$G15&amp;'A2.1 Intenzita dopravy'!$E$51,$E$69:$E$136,0),MATCH(AV$53,$B$68:$L$68,1))/INDEX($B$69:$L$136,MATCH('A2 Intenzita dopravy'!$F15&amp;'A2 Intenzita dopravy'!$G15&amp;'A2.1 Intenzita dopravy'!$E$51,$E$69:$E$136,0),MATCH(AV$53,$B$68:$L$68,1)+1))^(1/5)*AW63,(INDEX($B$69:$L$136,MATCH('A2 Intenzita dopravy'!$F15&amp;'A2 Intenzita dopravy'!$G15&amp;'A2.1 Intenzita dopravy'!$E$51,$E$69:$E$136,0),MATCH(AV$53,$B$68:$L$68,1)+1)/INDEX($B$69:$L$136,MATCH('A2 Intenzita dopravy'!$F15&amp;'A2 Intenzita dopravy'!$G15&amp;'A2.1 Intenzita dopravy'!$E$51,$E$69:$E$136,0),MATCH(AV$53,$B$68:$L$68,1)))^(1/5)*AU63))),0)</f>
        <v>0</v>
      </c>
      <c r="AW63" s="30">
        <f>IFERROR(IF(AW$53='A2 Intenzita dopravy'!$M$5,'A2 Intenzita dopravy'!$M15,IF(AW$53&gt;=MAX($F$68:$L$68),AV63/AU63*AV63,IF(AW$53&lt;'A2 Intenzita dopravy'!$M$5,(INDEX($B$69:$L$136,MATCH('A2 Intenzita dopravy'!$F15&amp;'A2 Intenzita dopravy'!$G15&amp;'A2.1 Intenzita dopravy'!$E$51,$E$69:$E$136,0),MATCH(AW$53,$B$68:$L$68,1))/INDEX($B$69:$L$136,MATCH('A2 Intenzita dopravy'!$F15&amp;'A2 Intenzita dopravy'!$G15&amp;'A2.1 Intenzita dopravy'!$E$51,$E$69:$E$136,0),MATCH(AW$53,$B$68:$L$68,1)+1))^(1/5)*AX63,(INDEX($B$69:$L$136,MATCH('A2 Intenzita dopravy'!$F15&amp;'A2 Intenzita dopravy'!$G15&amp;'A2.1 Intenzita dopravy'!$E$51,$E$69:$E$136,0),MATCH(AW$53,$B$68:$L$68,1)+1)/INDEX($B$69:$L$136,MATCH('A2 Intenzita dopravy'!$F15&amp;'A2 Intenzita dopravy'!$G15&amp;'A2.1 Intenzita dopravy'!$E$51,$E$69:$E$136,0),MATCH(AW$53,$B$68:$L$68,1)))^(1/5)*AV63))),0)</f>
        <v>0</v>
      </c>
      <c r="AX63" s="30">
        <f>IFERROR(IF(AX$53='A2 Intenzita dopravy'!$M$5,'A2 Intenzita dopravy'!$M15,IF(AX$53&gt;=MAX($F$68:$L$68),AW63/AV63*AW63,IF(AX$53&lt;'A2 Intenzita dopravy'!$M$5,(INDEX($B$69:$L$136,MATCH('A2 Intenzita dopravy'!$F15&amp;'A2 Intenzita dopravy'!$G15&amp;'A2.1 Intenzita dopravy'!$E$51,$E$69:$E$136,0),MATCH(AX$53,$B$68:$L$68,1))/INDEX($B$69:$L$136,MATCH('A2 Intenzita dopravy'!$F15&amp;'A2 Intenzita dopravy'!$G15&amp;'A2.1 Intenzita dopravy'!$E$51,$E$69:$E$136,0),MATCH(AX$53,$B$68:$L$68,1)+1))^(1/5)*AY63,(INDEX($B$69:$L$136,MATCH('A2 Intenzita dopravy'!$F15&amp;'A2 Intenzita dopravy'!$G15&amp;'A2.1 Intenzita dopravy'!$E$51,$E$69:$E$136,0),MATCH(AX$53,$B$68:$L$68,1)+1)/INDEX($B$69:$L$136,MATCH('A2 Intenzita dopravy'!$F15&amp;'A2 Intenzita dopravy'!$G15&amp;'A2.1 Intenzita dopravy'!$E$51,$E$69:$E$136,0),MATCH(AX$53,$B$68:$L$68,1)))^(1/5)*AW63))),0)</f>
        <v>0</v>
      </c>
      <c r="AY63" s="30">
        <f>IFERROR(IF(AY$53='A2 Intenzita dopravy'!$M$5,'A2 Intenzita dopravy'!$M15,IF(AY$53&gt;=MAX($F$68:$L$68),AX63/AW63*AX63,IF(AY$53&lt;'A2 Intenzita dopravy'!$M$5,(INDEX($B$69:$L$136,MATCH('A2 Intenzita dopravy'!$F15&amp;'A2 Intenzita dopravy'!$G15&amp;'A2.1 Intenzita dopravy'!$E$51,$E$69:$E$136,0),MATCH(AY$53,$B$68:$L$68,1))/INDEX($B$69:$L$136,MATCH('A2 Intenzita dopravy'!$F15&amp;'A2 Intenzita dopravy'!$G15&amp;'A2.1 Intenzita dopravy'!$E$51,$E$69:$E$136,0),MATCH(AY$53,$B$68:$L$68,1)+1))^(1/5)*AZ63,(INDEX($B$69:$L$136,MATCH('A2 Intenzita dopravy'!$F15&amp;'A2 Intenzita dopravy'!$G15&amp;'A2.1 Intenzita dopravy'!$E$51,$E$69:$E$136,0),MATCH(AY$53,$B$68:$L$68,1)+1)/INDEX($B$69:$L$136,MATCH('A2 Intenzita dopravy'!$F15&amp;'A2 Intenzita dopravy'!$G15&amp;'A2.1 Intenzita dopravy'!$E$51,$E$69:$E$136,0),MATCH(AY$53,$B$68:$L$68,1)))^(1/5)*AX63))),0)</f>
        <v>0</v>
      </c>
      <c r="AZ63" s="30">
        <f>IFERROR(IF(AZ$53='A2 Intenzita dopravy'!$M$5,'A2 Intenzita dopravy'!$M15,IF(AZ$53&gt;=MAX($F$68:$L$68),AY63/AX63*AY63,IF(AZ$53&lt;'A2 Intenzita dopravy'!$M$5,(INDEX($B$69:$L$136,MATCH('A2 Intenzita dopravy'!$F15&amp;'A2 Intenzita dopravy'!$G15&amp;'A2.1 Intenzita dopravy'!$E$51,$E$69:$E$136,0),MATCH(AZ$53,$B$68:$L$68,1))/INDEX($B$69:$L$136,MATCH('A2 Intenzita dopravy'!$F15&amp;'A2 Intenzita dopravy'!$G15&amp;'A2.1 Intenzita dopravy'!$E$51,$E$69:$E$136,0),MATCH(AZ$53,$B$68:$L$68,1)+1))^(1/5)*BA63,(INDEX($B$69:$L$136,MATCH('A2 Intenzita dopravy'!$F15&amp;'A2 Intenzita dopravy'!$G15&amp;'A2.1 Intenzita dopravy'!$E$51,$E$69:$E$136,0),MATCH(AZ$53,$B$68:$L$68,1)+1)/INDEX($B$69:$L$136,MATCH('A2 Intenzita dopravy'!$F15&amp;'A2 Intenzita dopravy'!$G15&amp;'A2.1 Intenzita dopravy'!$E$51,$E$69:$E$136,0),MATCH(AZ$53,$B$68:$L$68,1)))^(1/5)*AY63))),0)</f>
        <v>0</v>
      </c>
      <c r="BA63" s="30">
        <f>IFERROR(IF(BA$53='A2 Intenzita dopravy'!$M$5,'A2 Intenzita dopravy'!$M15,IF(BA$53&gt;=MAX($F$68:$L$68),AZ63/AY63*AZ63,IF(BA$53&lt;'A2 Intenzita dopravy'!$M$5,(INDEX($B$69:$L$136,MATCH('A2 Intenzita dopravy'!$F15&amp;'A2 Intenzita dopravy'!$G15&amp;'A2.1 Intenzita dopravy'!$E$51,$E$69:$E$136,0),MATCH(BA$53,$B$68:$L$68,1))/INDEX($B$69:$L$136,MATCH('A2 Intenzita dopravy'!$F15&amp;'A2 Intenzita dopravy'!$G15&amp;'A2.1 Intenzita dopravy'!$E$51,$E$69:$E$136,0),MATCH(BA$53,$B$68:$L$68,1)+1))^(1/5)*BB63,(INDEX($B$69:$L$136,MATCH('A2 Intenzita dopravy'!$F15&amp;'A2 Intenzita dopravy'!$G15&amp;'A2.1 Intenzita dopravy'!$E$51,$E$69:$E$136,0),MATCH(BA$53,$B$68:$L$68,1)+1)/INDEX($B$69:$L$136,MATCH('A2 Intenzita dopravy'!$F15&amp;'A2 Intenzita dopravy'!$G15&amp;'A2.1 Intenzita dopravy'!$E$51,$E$69:$E$136,0),MATCH(BA$53,$B$68:$L$68,1)))^(1/5)*AZ63))),0)</f>
        <v>0</v>
      </c>
      <c r="BB63" s="30">
        <f>IFERROR(IF(BB$53='A2 Intenzita dopravy'!$M$5,'A2 Intenzita dopravy'!$M15,IF(BB$53&gt;=MAX($F$68:$L$68),BA63/AZ63*BA63,IF(BB$53&lt;'A2 Intenzita dopravy'!$M$5,(INDEX($B$69:$L$136,MATCH('A2 Intenzita dopravy'!$F15&amp;'A2 Intenzita dopravy'!$G15&amp;'A2.1 Intenzita dopravy'!$E$51,$E$69:$E$136,0),MATCH(BB$53,$B$68:$L$68,1))/INDEX($B$69:$L$136,MATCH('A2 Intenzita dopravy'!$F15&amp;'A2 Intenzita dopravy'!$G15&amp;'A2.1 Intenzita dopravy'!$E$51,$E$69:$E$136,0),MATCH(BB$53,$B$68:$L$68,1)+1))^(1/5)*BC63,(INDEX($B$69:$L$136,MATCH('A2 Intenzita dopravy'!$F15&amp;'A2 Intenzita dopravy'!$G15&amp;'A2.1 Intenzita dopravy'!$E$51,$E$69:$E$136,0),MATCH(BB$53,$B$68:$L$68,1)+1)/INDEX($B$69:$L$136,MATCH('A2 Intenzita dopravy'!$F15&amp;'A2 Intenzita dopravy'!$G15&amp;'A2.1 Intenzita dopravy'!$E$51,$E$69:$E$136,0),MATCH(BB$53,$B$68:$L$68,1)))^(1/5)*BA63))),0)</f>
        <v>0</v>
      </c>
    </row>
    <row r="64" spans="2:54" x14ac:dyDescent="0.2">
      <c r="B64" s="5">
        <v>10</v>
      </c>
      <c r="C64" s="5" t="str">
        <f t="shared" ref="C64" si="33">C48</f>
        <v/>
      </c>
      <c r="D64" s="5" t="str">
        <f t="shared" si="24"/>
        <v/>
      </c>
      <c r="E64" s="30">
        <f>IFERROR(IF(E$53='A2 Intenzita dopravy'!$M$5,'A2 Intenzita dopravy'!$M16,IF(E$53&gt;=MAX($F$68:$L$68),D64/C64*D64,IF(E$53&lt;'A2 Intenzita dopravy'!$M$5,(INDEX($B$69:$L$136,MATCH('A2 Intenzita dopravy'!$F16&amp;'A2 Intenzita dopravy'!$G16&amp;'A2.1 Intenzita dopravy'!$E$51,$E$69:$E$136,0),MATCH(E$53,$B$68:$L$68,1))/INDEX($B$69:$L$136,MATCH('A2 Intenzita dopravy'!$F16&amp;'A2 Intenzita dopravy'!$G16&amp;'A2.1 Intenzita dopravy'!$E$51,$E$69:$E$136,0),MATCH(E$53,$B$68:$L$68,1)+1))^(1/5)*F64,(INDEX($B$69:$L$136,MATCH('A2 Intenzita dopravy'!$F16&amp;'A2 Intenzita dopravy'!$G16&amp;'A2.1 Intenzita dopravy'!$E$51,$E$69:$E$136,0),MATCH(E$53,$B$68:$L$68,1)+1)/INDEX($B$69:$L$136,MATCH('A2 Intenzita dopravy'!$F16&amp;'A2 Intenzita dopravy'!$G16&amp;'A2.1 Intenzita dopravy'!$E$51,$E$69:$E$136,0),MATCH(E$53,$B$68:$L$68,1)))^(1/5)*D64))),0)</f>
        <v>0</v>
      </c>
      <c r="F64" s="30">
        <f>IFERROR(IF(F$53='A2 Intenzita dopravy'!$M$5,'A2 Intenzita dopravy'!$M16,IF(F$53&gt;=MAX($F$68:$L$68),E64/D64*E64,IF(F$53&lt;'A2 Intenzita dopravy'!$M$5,(INDEX($B$69:$L$136,MATCH('A2 Intenzita dopravy'!$F16&amp;'A2 Intenzita dopravy'!$G16&amp;'A2.1 Intenzita dopravy'!$E$51,$E$69:$E$136,0),MATCH(F$53,$B$68:$L$68,1))/INDEX($B$69:$L$136,MATCH('A2 Intenzita dopravy'!$F16&amp;'A2 Intenzita dopravy'!$G16&amp;'A2.1 Intenzita dopravy'!$E$51,$E$69:$E$136,0),MATCH(F$53,$B$68:$L$68,1)+1))^(1/5)*G64,(INDEX($B$69:$L$136,MATCH('A2 Intenzita dopravy'!$F16&amp;'A2 Intenzita dopravy'!$G16&amp;'A2.1 Intenzita dopravy'!$E$51,$E$69:$E$136,0),MATCH(F$53,$B$68:$L$68,1)+1)/INDEX($B$69:$L$136,MATCH('A2 Intenzita dopravy'!$F16&amp;'A2 Intenzita dopravy'!$G16&amp;'A2.1 Intenzita dopravy'!$E$51,$E$69:$E$136,0),MATCH(F$53,$B$68:$L$68,1)))^(1/5)*E64))),0)</f>
        <v>0</v>
      </c>
      <c r="G64" s="30">
        <f>IFERROR(IF(G$53='A2 Intenzita dopravy'!$M$5,'A2 Intenzita dopravy'!$M16,IF(G$53&gt;=MAX($F$68:$L$68),F64/E64*F64,IF(G$53&lt;'A2 Intenzita dopravy'!$M$5,(INDEX($B$69:$L$136,MATCH('A2 Intenzita dopravy'!$F16&amp;'A2 Intenzita dopravy'!$G16&amp;'A2.1 Intenzita dopravy'!$E$51,$E$69:$E$136,0),MATCH(G$53,$B$68:$L$68,1))/INDEX($B$69:$L$136,MATCH('A2 Intenzita dopravy'!$F16&amp;'A2 Intenzita dopravy'!$G16&amp;'A2.1 Intenzita dopravy'!$E$51,$E$69:$E$136,0),MATCH(G$53,$B$68:$L$68,1)+1))^(1/5)*H64,(INDEX($B$69:$L$136,MATCH('A2 Intenzita dopravy'!$F16&amp;'A2 Intenzita dopravy'!$G16&amp;'A2.1 Intenzita dopravy'!$E$51,$E$69:$E$136,0),MATCH(G$53,$B$68:$L$68,1)+1)/INDEX($B$69:$L$136,MATCH('A2 Intenzita dopravy'!$F16&amp;'A2 Intenzita dopravy'!$G16&amp;'A2.1 Intenzita dopravy'!$E$51,$E$69:$E$136,0),MATCH(G$53,$B$68:$L$68,1)))^(1/5)*F64))),0)</f>
        <v>0</v>
      </c>
      <c r="H64" s="30">
        <f>IFERROR(IF(H$53='A2 Intenzita dopravy'!$M$5,'A2 Intenzita dopravy'!$M16,IF(H$53&gt;=MAX($F$68:$L$68),G64/F64*G64,IF(H$53&lt;'A2 Intenzita dopravy'!$M$5,(INDEX($B$69:$L$136,MATCH('A2 Intenzita dopravy'!$F16&amp;'A2 Intenzita dopravy'!$G16&amp;'A2.1 Intenzita dopravy'!$E$51,$E$69:$E$136,0),MATCH(H$53,$B$68:$L$68,1))/INDEX($B$69:$L$136,MATCH('A2 Intenzita dopravy'!$F16&amp;'A2 Intenzita dopravy'!$G16&amp;'A2.1 Intenzita dopravy'!$E$51,$E$69:$E$136,0),MATCH(H$53,$B$68:$L$68,1)+1))^(1/5)*I64,(INDEX($B$69:$L$136,MATCH('A2 Intenzita dopravy'!$F16&amp;'A2 Intenzita dopravy'!$G16&amp;'A2.1 Intenzita dopravy'!$E$51,$E$69:$E$136,0),MATCH(H$53,$B$68:$L$68,1)+1)/INDEX($B$69:$L$136,MATCH('A2 Intenzita dopravy'!$F16&amp;'A2 Intenzita dopravy'!$G16&amp;'A2.1 Intenzita dopravy'!$E$51,$E$69:$E$136,0),MATCH(H$53,$B$68:$L$68,1)))^(1/5)*G64))),0)</f>
        <v>0</v>
      </c>
      <c r="I64" s="30">
        <f>IFERROR(IF(I$53='A2 Intenzita dopravy'!$M$5,'A2 Intenzita dopravy'!$M16,IF(I$53&gt;=MAX($F$68:$L$68),H64/G64*H64,IF(I$53&lt;'A2 Intenzita dopravy'!$M$5,(INDEX($B$69:$L$136,MATCH('A2 Intenzita dopravy'!$F16&amp;'A2 Intenzita dopravy'!$G16&amp;'A2.1 Intenzita dopravy'!$E$51,$E$69:$E$136,0),MATCH(I$53,$B$68:$L$68,1))/INDEX($B$69:$L$136,MATCH('A2 Intenzita dopravy'!$F16&amp;'A2 Intenzita dopravy'!$G16&amp;'A2.1 Intenzita dopravy'!$E$51,$E$69:$E$136,0),MATCH(I$53,$B$68:$L$68,1)+1))^(1/5)*J64,(INDEX($B$69:$L$136,MATCH('A2 Intenzita dopravy'!$F16&amp;'A2 Intenzita dopravy'!$G16&amp;'A2.1 Intenzita dopravy'!$E$51,$E$69:$E$136,0),MATCH(I$53,$B$68:$L$68,1)+1)/INDEX($B$69:$L$136,MATCH('A2 Intenzita dopravy'!$F16&amp;'A2 Intenzita dopravy'!$G16&amp;'A2.1 Intenzita dopravy'!$E$51,$E$69:$E$136,0),MATCH(I$53,$B$68:$L$68,1)))^(1/5)*H64))),0)</f>
        <v>0</v>
      </c>
      <c r="J64" s="30">
        <f>IFERROR(IF(J$53='A2 Intenzita dopravy'!$M$5,'A2 Intenzita dopravy'!$M16,IF(J$53&gt;=MAX($F$68:$L$68),I64/H64*I64,IF(J$53&lt;'A2 Intenzita dopravy'!$M$5,(INDEX($B$69:$L$136,MATCH('A2 Intenzita dopravy'!$F16&amp;'A2 Intenzita dopravy'!$G16&amp;'A2.1 Intenzita dopravy'!$E$51,$E$69:$E$136,0),MATCH(J$53,$B$68:$L$68,1))/INDEX($B$69:$L$136,MATCH('A2 Intenzita dopravy'!$F16&amp;'A2 Intenzita dopravy'!$G16&amp;'A2.1 Intenzita dopravy'!$E$51,$E$69:$E$136,0),MATCH(J$53,$B$68:$L$68,1)+1))^(1/5)*K64,(INDEX($B$69:$L$136,MATCH('A2 Intenzita dopravy'!$F16&amp;'A2 Intenzita dopravy'!$G16&amp;'A2.1 Intenzita dopravy'!$E$51,$E$69:$E$136,0),MATCH(J$53,$B$68:$L$68,1)+1)/INDEX($B$69:$L$136,MATCH('A2 Intenzita dopravy'!$F16&amp;'A2 Intenzita dopravy'!$G16&amp;'A2.1 Intenzita dopravy'!$E$51,$E$69:$E$136,0),MATCH(J$53,$B$68:$L$68,1)))^(1/5)*I64))),0)</f>
        <v>0</v>
      </c>
      <c r="K64" s="30">
        <f>IFERROR(IF(K$53='A2 Intenzita dopravy'!$M$5,'A2 Intenzita dopravy'!$M16,IF(K$53&gt;=MAX($F$68:$L$68),J64/I64*J64,IF(K$53&lt;'A2 Intenzita dopravy'!$M$5,(INDEX($B$69:$L$136,MATCH('A2 Intenzita dopravy'!$F16&amp;'A2 Intenzita dopravy'!$G16&amp;'A2.1 Intenzita dopravy'!$E$51,$E$69:$E$136,0),MATCH(K$53,$B$68:$L$68,1))/INDEX($B$69:$L$136,MATCH('A2 Intenzita dopravy'!$F16&amp;'A2 Intenzita dopravy'!$G16&amp;'A2.1 Intenzita dopravy'!$E$51,$E$69:$E$136,0),MATCH(K$53,$B$68:$L$68,1)+1))^(1/5)*L64,(INDEX($B$69:$L$136,MATCH('A2 Intenzita dopravy'!$F16&amp;'A2 Intenzita dopravy'!$G16&amp;'A2.1 Intenzita dopravy'!$E$51,$E$69:$E$136,0),MATCH(K$53,$B$68:$L$68,1)+1)/INDEX($B$69:$L$136,MATCH('A2 Intenzita dopravy'!$F16&amp;'A2 Intenzita dopravy'!$G16&amp;'A2.1 Intenzita dopravy'!$E$51,$E$69:$E$136,0),MATCH(K$53,$B$68:$L$68,1)))^(1/5)*J64))),0)</f>
        <v>0</v>
      </c>
      <c r="L64" s="30">
        <f>IFERROR(IF(L$53='A2 Intenzita dopravy'!$M$5,'A2 Intenzita dopravy'!$M16,IF(L$53&gt;=MAX($F$68:$L$68),K64/J64*K64,IF(L$53&lt;'A2 Intenzita dopravy'!$M$5,(INDEX($B$69:$L$136,MATCH('A2 Intenzita dopravy'!$F16&amp;'A2 Intenzita dopravy'!$G16&amp;'A2.1 Intenzita dopravy'!$E$51,$E$69:$E$136,0),MATCH(L$53,$B$68:$L$68,1))/INDEX($B$69:$L$136,MATCH('A2 Intenzita dopravy'!$F16&amp;'A2 Intenzita dopravy'!$G16&amp;'A2.1 Intenzita dopravy'!$E$51,$E$69:$E$136,0),MATCH(L$53,$B$68:$L$68,1)+1))^(1/5)*M64,(INDEX($B$69:$L$136,MATCH('A2 Intenzita dopravy'!$F16&amp;'A2 Intenzita dopravy'!$G16&amp;'A2.1 Intenzita dopravy'!$E$51,$E$69:$E$136,0),MATCH(L$53,$B$68:$L$68,1)+1)/INDEX($B$69:$L$136,MATCH('A2 Intenzita dopravy'!$F16&amp;'A2 Intenzita dopravy'!$G16&amp;'A2.1 Intenzita dopravy'!$E$51,$E$69:$E$136,0),MATCH(L$53,$B$68:$L$68,1)))^(1/5)*K64))),0)</f>
        <v>0</v>
      </c>
      <c r="M64" s="30">
        <f>IFERROR(IF(M$53='A2 Intenzita dopravy'!$M$5,'A2 Intenzita dopravy'!$M16,IF(M$53&gt;=MAX($F$68:$L$68),L64/K64*L64,IF(M$53&lt;'A2 Intenzita dopravy'!$M$5,(INDEX($B$69:$L$136,MATCH('A2 Intenzita dopravy'!$F16&amp;'A2 Intenzita dopravy'!$G16&amp;'A2.1 Intenzita dopravy'!$E$51,$E$69:$E$136,0),MATCH(M$53,$B$68:$L$68,1))/INDEX($B$69:$L$136,MATCH('A2 Intenzita dopravy'!$F16&amp;'A2 Intenzita dopravy'!$G16&amp;'A2.1 Intenzita dopravy'!$E$51,$E$69:$E$136,0),MATCH(M$53,$B$68:$L$68,1)+1))^(1/5)*N64,(INDEX($B$69:$L$136,MATCH('A2 Intenzita dopravy'!$F16&amp;'A2 Intenzita dopravy'!$G16&amp;'A2.1 Intenzita dopravy'!$E$51,$E$69:$E$136,0),MATCH(M$53,$B$68:$L$68,1)+1)/INDEX($B$69:$L$136,MATCH('A2 Intenzita dopravy'!$F16&amp;'A2 Intenzita dopravy'!$G16&amp;'A2.1 Intenzita dopravy'!$E$51,$E$69:$E$136,0),MATCH(M$53,$B$68:$L$68,1)))^(1/5)*L64))),0)</f>
        <v>0</v>
      </c>
      <c r="N64" s="30">
        <f>IFERROR(IF(N$53='A2 Intenzita dopravy'!$M$5,'A2 Intenzita dopravy'!$M16,IF(N$53&gt;=MAX($F$68:$L$68),M64/L64*M64,IF(N$53&lt;'A2 Intenzita dopravy'!$M$5,(INDEX($B$69:$L$136,MATCH('A2 Intenzita dopravy'!$F16&amp;'A2 Intenzita dopravy'!$G16&amp;'A2.1 Intenzita dopravy'!$E$51,$E$69:$E$136,0),MATCH(N$53,$B$68:$L$68,1))/INDEX($B$69:$L$136,MATCH('A2 Intenzita dopravy'!$F16&amp;'A2 Intenzita dopravy'!$G16&amp;'A2.1 Intenzita dopravy'!$E$51,$E$69:$E$136,0),MATCH(N$53,$B$68:$L$68,1)+1))^(1/5)*O64,(INDEX($B$69:$L$136,MATCH('A2 Intenzita dopravy'!$F16&amp;'A2 Intenzita dopravy'!$G16&amp;'A2.1 Intenzita dopravy'!$E$51,$E$69:$E$136,0),MATCH(N$53,$B$68:$L$68,1)+1)/INDEX($B$69:$L$136,MATCH('A2 Intenzita dopravy'!$F16&amp;'A2 Intenzita dopravy'!$G16&amp;'A2.1 Intenzita dopravy'!$E$51,$E$69:$E$136,0),MATCH(N$53,$B$68:$L$68,1)))^(1/5)*M64))),0)</f>
        <v>0</v>
      </c>
      <c r="O64" s="30">
        <f>IFERROR(IF(O$53='A2 Intenzita dopravy'!$M$5,'A2 Intenzita dopravy'!$M16,IF(O$53&gt;=MAX($F$68:$L$68),N64/M64*N64,IF(O$53&lt;'A2 Intenzita dopravy'!$M$5,(INDEX($B$69:$L$136,MATCH('A2 Intenzita dopravy'!$F16&amp;'A2 Intenzita dopravy'!$G16&amp;'A2.1 Intenzita dopravy'!$E$51,$E$69:$E$136,0),MATCH(O$53,$B$68:$L$68,1))/INDEX($B$69:$L$136,MATCH('A2 Intenzita dopravy'!$F16&amp;'A2 Intenzita dopravy'!$G16&amp;'A2.1 Intenzita dopravy'!$E$51,$E$69:$E$136,0),MATCH(O$53,$B$68:$L$68,1)+1))^(1/5)*P64,(INDEX($B$69:$L$136,MATCH('A2 Intenzita dopravy'!$F16&amp;'A2 Intenzita dopravy'!$G16&amp;'A2.1 Intenzita dopravy'!$E$51,$E$69:$E$136,0),MATCH(O$53,$B$68:$L$68,1)+1)/INDEX($B$69:$L$136,MATCH('A2 Intenzita dopravy'!$F16&amp;'A2 Intenzita dopravy'!$G16&amp;'A2.1 Intenzita dopravy'!$E$51,$E$69:$E$136,0),MATCH(O$53,$B$68:$L$68,1)))^(1/5)*N64))),0)</f>
        <v>0</v>
      </c>
      <c r="P64" s="30">
        <f>IFERROR(IF(P$53='A2 Intenzita dopravy'!$M$5,'A2 Intenzita dopravy'!$M16,IF(P$53&gt;=MAX($F$68:$L$68),O64/N64*O64,IF(P$53&lt;'A2 Intenzita dopravy'!$M$5,(INDEX($B$69:$L$136,MATCH('A2 Intenzita dopravy'!$F16&amp;'A2 Intenzita dopravy'!$G16&amp;'A2.1 Intenzita dopravy'!$E$51,$E$69:$E$136,0),MATCH(P$53,$B$68:$L$68,1))/INDEX($B$69:$L$136,MATCH('A2 Intenzita dopravy'!$F16&amp;'A2 Intenzita dopravy'!$G16&amp;'A2.1 Intenzita dopravy'!$E$51,$E$69:$E$136,0),MATCH(P$53,$B$68:$L$68,1)+1))^(1/5)*Q64,(INDEX($B$69:$L$136,MATCH('A2 Intenzita dopravy'!$F16&amp;'A2 Intenzita dopravy'!$G16&amp;'A2.1 Intenzita dopravy'!$E$51,$E$69:$E$136,0),MATCH(P$53,$B$68:$L$68,1)+1)/INDEX($B$69:$L$136,MATCH('A2 Intenzita dopravy'!$F16&amp;'A2 Intenzita dopravy'!$G16&amp;'A2.1 Intenzita dopravy'!$E$51,$E$69:$E$136,0),MATCH(P$53,$B$68:$L$68,1)))^(1/5)*O64))),0)</f>
        <v>0</v>
      </c>
      <c r="Q64" s="30">
        <f>IFERROR(IF(Q$53='A2 Intenzita dopravy'!$M$5,'A2 Intenzita dopravy'!$M16,IF(Q$53&gt;=MAX($F$68:$L$68),P64/O64*P64,IF(Q$53&lt;'A2 Intenzita dopravy'!$M$5,(INDEX($B$69:$L$136,MATCH('A2 Intenzita dopravy'!$F16&amp;'A2 Intenzita dopravy'!$G16&amp;'A2.1 Intenzita dopravy'!$E$51,$E$69:$E$136,0),MATCH(Q$53,$B$68:$L$68,1))/INDEX($B$69:$L$136,MATCH('A2 Intenzita dopravy'!$F16&amp;'A2 Intenzita dopravy'!$G16&amp;'A2.1 Intenzita dopravy'!$E$51,$E$69:$E$136,0),MATCH(Q$53,$B$68:$L$68,1)+1))^(1/5)*R64,(INDEX($B$69:$L$136,MATCH('A2 Intenzita dopravy'!$F16&amp;'A2 Intenzita dopravy'!$G16&amp;'A2.1 Intenzita dopravy'!$E$51,$E$69:$E$136,0),MATCH(Q$53,$B$68:$L$68,1)+1)/INDEX($B$69:$L$136,MATCH('A2 Intenzita dopravy'!$F16&amp;'A2 Intenzita dopravy'!$G16&amp;'A2.1 Intenzita dopravy'!$E$51,$E$69:$E$136,0),MATCH(Q$53,$B$68:$L$68,1)))^(1/5)*P64))),0)</f>
        <v>0</v>
      </c>
      <c r="R64" s="30">
        <f>IFERROR(IF(R$53='A2 Intenzita dopravy'!$M$5,'A2 Intenzita dopravy'!$M16,IF(R$53&gt;=MAX($F$68:$L$68),Q64/P64*Q64,IF(R$53&lt;'A2 Intenzita dopravy'!$M$5,(INDEX($B$69:$L$136,MATCH('A2 Intenzita dopravy'!$F16&amp;'A2 Intenzita dopravy'!$G16&amp;'A2.1 Intenzita dopravy'!$E$51,$E$69:$E$136,0),MATCH(R$53,$B$68:$L$68,1))/INDEX($B$69:$L$136,MATCH('A2 Intenzita dopravy'!$F16&amp;'A2 Intenzita dopravy'!$G16&amp;'A2.1 Intenzita dopravy'!$E$51,$E$69:$E$136,0),MATCH(R$53,$B$68:$L$68,1)+1))^(1/5)*S64,(INDEX($B$69:$L$136,MATCH('A2 Intenzita dopravy'!$F16&amp;'A2 Intenzita dopravy'!$G16&amp;'A2.1 Intenzita dopravy'!$E$51,$E$69:$E$136,0),MATCH(R$53,$B$68:$L$68,1)+1)/INDEX($B$69:$L$136,MATCH('A2 Intenzita dopravy'!$F16&amp;'A2 Intenzita dopravy'!$G16&amp;'A2.1 Intenzita dopravy'!$E$51,$E$69:$E$136,0),MATCH(R$53,$B$68:$L$68,1)))^(1/5)*Q64))),0)</f>
        <v>0</v>
      </c>
      <c r="S64" s="30">
        <f>IFERROR(IF(S$53='A2 Intenzita dopravy'!$M$5,'A2 Intenzita dopravy'!$M16,IF(S$53&gt;=MAX($F$68:$L$68),R64/Q64*R64,IF(S$53&lt;'A2 Intenzita dopravy'!$M$5,(INDEX($B$69:$L$136,MATCH('A2 Intenzita dopravy'!$F16&amp;'A2 Intenzita dopravy'!$G16&amp;'A2.1 Intenzita dopravy'!$E$51,$E$69:$E$136,0),MATCH(S$53,$B$68:$L$68,1))/INDEX($B$69:$L$136,MATCH('A2 Intenzita dopravy'!$F16&amp;'A2 Intenzita dopravy'!$G16&amp;'A2.1 Intenzita dopravy'!$E$51,$E$69:$E$136,0),MATCH(S$53,$B$68:$L$68,1)+1))^(1/5)*T64,(INDEX($B$69:$L$136,MATCH('A2 Intenzita dopravy'!$F16&amp;'A2 Intenzita dopravy'!$G16&amp;'A2.1 Intenzita dopravy'!$E$51,$E$69:$E$136,0),MATCH(S$53,$B$68:$L$68,1)+1)/INDEX($B$69:$L$136,MATCH('A2 Intenzita dopravy'!$F16&amp;'A2 Intenzita dopravy'!$G16&amp;'A2.1 Intenzita dopravy'!$E$51,$E$69:$E$136,0),MATCH(S$53,$B$68:$L$68,1)))^(1/5)*R64))),0)</f>
        <v>0</v>
      </c>
      <c r="T64" s="30">
        <f>IFERROR(IF(T$53='A2 Intenzita dopravy'!$M$5,'A2 Intenzita dopravy'!$M16,IF(T$53&gt;=MAX($F$68:$L$68),S64/R64*S64,IF(T$53&lt;'A2 Intenzita dopravy'!$M$5,(INDEX($B$69:$L$136,MATCH('A2 Intenzita dopravy'!$F16&amp;'A2 Intenzita dopravy'!$G16&amp;'A2.1 Intenzita dopravy'!$E$51,$E$69:$E$136,0),MATCH(T$53,$B$68:$L$68,1))/INDEX($B$69:$L$136,MATCH('A2 Intenzita dopravy'!$F16&amp;'A2 Intenzita dopravy'!$G16&amp;'A2.1 Intenzita dopravy'!$E$51,$E$69:$E$136,0),MATCH(T$53,$B$68:$L$68,1)+1))^(1/5)*U64,(INDEX($B$69:$L$136,MATCH('A2 Intenzita dopravy'!$F16&amp;'A2 Intenzita dopravy'!$G16&amp;'A2.1 Intenzita dopravy'!$E$51,$E$69:$E$136,0),MATCH(T$53,$B$68:$L$68,1)+1)/INDEX($B$69:$L$136,MATCH('A2 Intenzita dopravy'!$F16&amp;'A2 Intenzita dopravy'!$G16&amp;'A2.1 Intenzita dopravy'!$E$51,$E$69:$E$136,0),MATCH(T$53,$B$68:$L$68,1)))^(1/5)*S64))),0)</f>
        <v>0</v>
      </c>
      <c r="U64" s="30">
        <f>IFERROR(IF(U$53='A2 Intenzita dopravy'!$M$5,'A2 Intenzita dopravy'!$M16,IF(U$53&gt;=MAX($F$68:$L$68),T64/S64*T64,IF(U$53&lt;'A2 Intenzita dopravy'!$M$5,(INDEX($B$69:$L$136,MATCH('A2 Intenzita dopravy'!$F16&amp;'A2 Intenzita dopravy'!$G16&amp;'A2.1 Intenzita dopravy'!$E$51,$E$69:$E$136,0),MATCH(U$53,$B$68:$L$68,1))/INDEX($B$69:$L$136,MATCH('A2 Intenzita dopravy'!$F16&amp;'A2 Intenzita dopravy'!$G16&amp;'A2.1 Intenzita dopravy'!$E$51,$E$69:$E$136,0),MATCH(U$53,$B$68:$L$68,1)+1))^(1/5)*V64,(INDEX($B$69:$L$136,MATCH('A2 Intenzita dopravy'!$F16&amp;'A2 Intenzita dopravy'!$G16&amp;'A2.1 Intenzita dopravy'!$E$51,$E$69:$E$136,0),MATCH(U$53,$B$68:$L$68,1)+1)/INDEX($B$69:$L$136,MATCH('A2 Intenzita dopravy'!$F16&amp;'A2 Intenzita dopravy'!$G16&amp;'A2.1 Intenzita dopravy'!$E$51,$E$69:$E$136,0),MATCH(U$53,$B$68:$L$68,1)))^(1/5)*T64))),0)</f>
        <v>0</v>
      </c>
      <c r="V64" s="30">
        <f>IFERROR(IF(V$53='A2 Intenzita dopravy'!$M$5,'A2 Intenzita dopravy'!$M16,IF(V$53&gt;=MAX($F$68:$L$68),U64/T64*U64,IF(V$53&lt;'A2 Intenzita dopravy'!$M$5,(INDEX($B$69:$L$136,MATCH('A2 Intenzita dopravy'!$F16&amp;'A2 Intenzita dopravy'!$G16&amp;'A2.1 Intenzita dopravy'!$E$51,$E$69:$E$136,0),MATCH(V$53,$B$68:$L$68,1))/INDEX($B$69:$L$136,MATCH('A2 Intenzita dopravy'!$F16&amp;'A2 Intenzita dopravy'!$G16&amp;'A2.1 Intenzita dopravy'!$E$51,$E$69:$E$136,0),MATCH(V$53,$B$68:$L$68,1)+1))^(1/5)*W64,(INDEX($B$69:$L$136,MATCH('A2 Intenzita dopravy'!$F16&amp;'A2 Intenzita dopravy'!$G16&amp;'A2.1 Intenzita dopravy'!$E$51,$E$69:$E$136,0),MATCH(V$53,$B$68:$L$68,1)+1)/INDEX($B$69:$L$136,MATCH('A2 Intenzita dopravy'!$F16&amp;'A2 Intenzita dopravy'!$G16&amp;'A2.1 Intenzita dopravy'!$E$51,$E$69:$E$136,0),MATCH(V$53,$B$68:$L$68,1)))^(1/5)*U64))),0)</f>
        <v>0</v>
      </c>
      <c r="W64" s="30">
        <f>IFERROR(IF(W$53='A2 Intenzita dopravy'!$M$5,'A2 Intenzita dopravy'!$M16,IF(W$53&gt;=MAX($F$68:$L$68),V64/U64*V64,IF(W$53&lt;'A2 Intenzita dopravy'!$M$5,(INDEX($B$69:$L$136,MATCH('A2 Intenzita dopravy'!$F16&amp;'A2 Intenzita dopravy'!$G16&amp;'A2.1 Intenzita dopravy'!$E$51,$E$69:$E$136,0),MATCH(W$53,$B$68:$L$68,1))/INDEX($B$69:$L$136,MATCH('A2 Intenzita dopravy'!$F16&amp;'A2 Intenzita dopravy'!$G16&amp;'A2.1 Intenzita dopravy'!$E$51,$E$69:$E$136,0),MATCH(W$53,$B$68:$L$68,1)+1))^(1/5)*X64,(INDEX($B$69:$L$136,MATCH('A2 Intenzita dopravy'!$F16&amp;'A2 Intenzita dopravy'!$G16&amp;'A2.1 Intenzita dopravy'!$E$51,$E$69:$E$136,0),MATCH(W$53,$B$68:$L$68,1)+1)/INDEX($B$69:$L$136,MATCH('A2 Intenzita dopravy'!$F16&amp;'A2 Intenzita dopravy'!$G16&amp;'A2.1 Intenzita dopravy'!$E$51,$E$69:$E$136,0),MATCH(W$53,$B$68:$L$68,1)))^(1/5)*V64))),0)</f>
        <v>0</v>
      </c>
      <c r="X64" s="30">
        <f>IFERROR(IF(X$53='A2 Intenzita dopravy'!$M$5,'A2 Intenzita dopravy'!$M16,IF(X$53&gt;=MAX($F$68:$L$68),W64/V64*W64,IF(X$53&lt;'A2 Intenzita dopravy'!$M$5,(INDEX($B$69:$L$136,MATCH('A2 Intenzita dopravy'!$F16&amp;'A2 Intenzita dopravy'!$G16&amp;'A2.1 Intenzita dopravy'!$E$51,$E$69:$E$136,0),MATCH(X$53,$B$68:$L$68,1))/INDEX($B$69:$L$136,MATCH('A2 Intenzita dopravy'!$F16&amp;'A2 Intenzita dopravy'!$G16&amp;'A2.1 Intenzita dopravy'!$E$51,$E$69:$E$136,0),MATCH(X$53,$B$68:$L$68,1)+1))^(1/5)*Y64,(INDEX($B$69:$L$136,MATCH('A2 Intenzita dopravy'!$F16&amp;'A2 Intenzita dopravy'!$G16&amp;'A2.1 Intenzita dopravy'!$E$51,$E$69:$E$136,0),MATCH(X$53,$B$68:$L$68,1)+1)/INDEX($B$69:$L$136,MATCH('A2 Intenzita dopravy'!$F16&amp;'A2 Intenzita dopravy'!$G16&amp;'A2.1 Intenzita dopravy'!$E$51,$E$69:$E$136,0),MATCH(X$53,$B$68:$L$68,1)))^(1/5)*W64))),0)</f>
        <v>0</v>
      </c>
      <c r="Y64" s="30">
        <f>IFERROR(IF(Y$53='A2 Intenzita dopravy'!$M$5,'A2 Intenzita dopravy'!$M16,IF(Y$53&gt;=MAX($F$68:$L$68),X64/W64*X64,IF(Y$53&lt;'A2 Intenzita dopravy'!$M$5,(INDEX($B$69:$L$136,MATCH('A2 Intenzita dopravy'!$F16&amp;'A2 Intenzita dopravy'!$G16&amp;'A2.1 Intenzita dopravy'!$E$51,$E$69:$E$136,0),MATCH(Y$53,$B$68:$L$68,1))/INDEX($B$69:$L$136,MATCH('A2 Intenzita dopravy'!$F16&amp;'A2 Intenzita dopravy'!$G16&amp;'A2.1 Intenzita dopravy'!$E$51,$E$69:$E$136,0),MATCH(Y$53,$B$68:$L$68,1)+1))^(1/5)*Z64,(INDEX($B$69:$L$136,MATCH('A2 Intenzita dopravy'!$F16&amp;'A2 Intenzita dopravy'!$G16&amp;'A2.1 Intenzita dopravy'!$E$51,$E$69:$E$136,0),MATCH(Y$53,$B$68:$L$68,1)+1)/INDEX($B$69:$L$136,MATCH('A2 Intenzita dopravy'!$F16&amp;'A2 Intenzita dopravy'!$G16&amp;'A2.1 Intenzita dopravy'!$E$51,$E$69:$E$136,0),MATCH(Y$53,$B$68:$L$68,1)))^(1/5)*X64))),0)</f>
        <v>0</v>
      </c>
      <c r="Z64" s="30">
        <f>IFERROR(IF(Z$53='A2 Intenzita dopravy'!$M$5,'A2 Intenzita dopravy'!$M16,IF(Z$53&gt;=MAX($F$68:$L$68),Y64/X64*Y64,IF(Z$53&lt;'A2 Intenzita dopravy'!$M$5,(INDEX($B$69:$L$136,MATCH('A2 Intenzita dopravy'!$F16&amp;'A2 Intenzita dopravy'!$G16&amp;'A2.1 Intenzita dopravy'!$E$51,$E$69:$E$136,0),MATCH(Z$53,$B$68:$L$68,1))/INDEX($B$69:$L$136,MATCH('A2 Intenzita dopravy'!$F16&amp;'A2 Intenzita dopravy'!$G16&amp;'A2.1 Intenzita dopravy'!$E$51,$E$69:$E$136,0),MATCH(Z$53,$B$68:$L$68,1)+1))^(1/5)*AA64,(INDEX($B$69:$L$136,MATCH('A2 Intenzita dopravy'!$F16&amp;'A2 Intenzita dopravy'!$G16&amp;'A2.1 Intenzita dopravy'!$E$51,$E$69:$E$136,0),MATCH(Z$53,$B$68:$L$68,1)+1)/INDEX($B$69:$L$136,MATCH('A2 Intenzita dopravy'!$F16&amp;'A2 Intenzita dopravy'!$G16&amp;'A2.1 Intenzita dopravy'!$E$51,$E$69:$E$136,0),MATCH(Z$53,$B$68:$L$68,1)))^(1/5)*Y64))),0)</f>
        <v>0</v>
      </c>
      <c r="AA64" s="30">
        <f>IFERROR(IF(AA$53='A2 Intenzita dopravy'!$M$5,'A2 Intenzita dopravy'!$M16,IF(AA$53&gt;=MAX($F$68:$L$68),Z64/Y64*Z64,IF(AA$53&lt;'A2 Intenzita dopravy'!$M$5,(INDEX($B$69:$L$136,MATCH('A2 Intenzita dopravy'!$F16&amp;'A2 Intenzita dopravy'!$G16&amp;'A2.1 Intenzita dopravy'!$E$51,$E$69:$E$136,0),MATCH(AA$53,$B$68:$L$68,1))/INDEX($B$69:$L$136,MATCH('A2 Intenzita dopravy'!$F16&amp;'A2 Intenzita dopravy'!$G16&amp;'A2.1 Intenzita dopravy'!$E$51,$E$69:$E$136,0),MATCH(AA$53,$B$68:$L$68,1)+1))^(1/5)*AB64,(INDEX($B$69:$L$136,MATCH('A2 Intenzita dopravy'!$F16&amp;'A2 Intenzita dopravy'!$G16&amp;'A2.1 Intenzita dopravy'!$E$51,$E$69:$E$136,0),MATCH(AA$53,$B$68:$L$68,1)+1)/INDEX($B$69:$L$136,MATCH('A2 Intenzita dopravy'!$F16&amp;'A2 Intenzita dopravy'!$G16&amp;'A2.1 Intenzita dopravy'!$E$51,$E$69:$E$136,0),MATCH(AA$53,$B$68:$L$68,1)))^(1/5)*Z64))),0)</f>
        <v>0</v>
      </c>
      <c r="AB64" s="30">
        <f>IFERROR(IF(AB$53='A2 Intenzita dopravy'!$M$5,'A2 Intenzita dopravy'!$M16,IF(AB$53&gt;=MAX($F$68:$L$68),AA64/Z64*AA64,IF(AB$53&lt;'A2 Intenzita dopravy'!$M$5,(INDEX($B$69:$L$136,MATCH('A2 Intenzita dopravy'!$F16&amp;'A2 Intenzita dopravy'!$G16&amp;'A2.1 Intenzita dopravy'!$E$51,$E$69:$E$136,0),MATCH(AB$53,$B$68:$L$68,1))/INDEX($B$69:$L$136,MATCH('A2 Intenzita dopravy'!$F16&amp;'A2 Intenzita dopravy'!$G16&amp;'A2.1 Intenzita dopravy'!$E$51,$E$69:$E$136,0),MATCH(AB$53,$B$68:$L$68,1)+1))^(1/5)*AC64,(INDEX($B$69:$L$136,MATCH('A2 Intenzita dopravy'!$F16&amp;'A2 Intenzita dopravy'!$G16&amp;'A2.1 Intenzita dopravy'!$E$51,$E$69:$E$136,0),MATCH(AB$53,$B$68:$L$68,1)+1)/INDEX($B$69:$L$136,MATCH('A2 Intenzita dopravy'!$F16&amp;'A2 Intenzita dopravy'!$G16&amp;'A2.1 Intenzita dopravy'!$E$51,$E$69:$E$136,0),MATCH(AB$53,$B$68:$L$68,1)))^(1/5)*AA64))),0)</f>
        <v>0</v>
      </c>
      <c r="AC64" s="30">
        <f>IFERROR(IF(AC$53='A2 Intenzita dopravy'!$M$5,'A2 Intenzita dopravy'!$M16,IF(AC$53&gt;=MAX($F$68:$L$68),AB64/AA64*AB64,IF(AC$53&lt;'A2 Intenzita dopravy'!$M$5,(INDEX($B$69:$L$136,MATCH('A2 Intenzita dopravy'!$F16&amp;'A2 Intenzita dopravy'!$G16&amp;'A2.1 Intenzita dopravy'!$E$51,$E$69:$E$136,0),MATCH(AC$53,$B$68:$L$68,1))/INDEX($B$69:$L$136,MATCH('A2 Intenzita dopravy'!$F16&amp;'A2 Intenzita dopravy'!$G16&amp;'A2.1 Intenzita dopravy'!$E$51,$E$69:$E$136,0),MATCH(AC$53,$B$68:$L$68,1)+1))^(1/5)*AD64,(INDEX($B$69:$L$136,MATCH('A2 Intenzita dopravy'!$F16&amp;'A2 Intenzita dopravy'!$G16&amp;'A2.1 Intenzita dopravy'!$E$51,$E$69:$E$136,0),MATCH(AC$53,$B$68:$L$68,1)+1)/INDEX($B$69:$L$136,MATCH('A2 Intenzita dopravy'!$F16&amp;'A2 Intenzita dopravy'!$G16&amp;'A2.1 Intenzita dopravy'!$E$51,$E$69:$E$136,0),MATCH(AC$53,$B$68:$L$68,1)))^(1/5)*AB64))),0)</f>
        <v>0</v>
      </c>
      <c r="AD64" s="30">
        <f>IFERROR(IF(AD$53='A2 Intenzita dopravy'!$M$5,'A2 Intenzita dopravy'!$M16,IF(AD$53&gt;=MAX($F$68:$L$68),AC64/AB64*AC64,IF(AD$53&lt;'A2 Intenzita dopravy'!$M$5,(INDEX($B$69:$L$136,MATCH('A2 Intenzita dopravy'!$F16&amp;'A2 Intenzita dopravy'!$G16&amp;'A2.1 Intenzita dopravy'!$E$51,$E$69:$E$136,0),MATCH(AD$53,$B$68:$L$68,1))/INDEX($B$69:$L$136,MATCH('A2 Intenzita dopravy'!$F16&amp;'A2 Intenzita dopravy'!$G16&amp;'A2.1 Intenzita dopravy'!$E$51,$E$69:$E$136,0),MATCH(AD$53,$B$68:$L$68,1)+1))^(1/5)*AE64,(INDEX($B$69:$L$136,MATCH('A2 Intenzita dopravy'!$F16&amp;'A2 Intenzita dopravy'!$G16&amp;'A2.1 Intenzita dopravy'!$E$51,$E$69:$E$136,0),MATCH(AD$53,$B$68:$L$68,1)+1)/INDEX($B$69:$L$136,MATCH('A2 Intenzita dopravy'!$F16&amp;'A2 Intenzita dopravy'!$G16&amp;'A2.1 Intenzita dopravy'!$E$51,$E$69:$E$136,0),MATCH(AD$53,$B$68:$L$68,1)))^(1/5)*AC64))),0)</f>
        <v>0</v>
      </c>
      <c r="AE64" s="30">
        <f>IFERROR(IF(AE$53='A2 Intenzita dopravy'!$M$5,'A2 Intenzita dopravy'!$M16,IF(AE$53&gt;=MAX($F$68:$L$68),AD64/AC64*AD64,IF(AE$53&lt;'A2 Intenzita dopravy'!$M$5,(INDEX($B$69:$L$136,MATCH('A2 Intenzita dopravy'!$F16&amp;'A2 Intenzita dopravy'!$G16&amp;'A2.1 Intenzita dopravy'!$E$51,$E$69:$E$136,0),MATCH(AE$53,$B$68:$L$68,1))/INDEX($B$69:$L$136,MATCH('A2 Intenzita dopravy'!$F16&amp;'A2 Intenzita dopravy'!$G16&amp;'A2.1 Intenzita dopravy'!$E$51,$E$69:$E$136,0),MATCH(AE$53,$B$68:$L$68,1)+1))^(1/5)*AF64,(INDEX($B$69:$L$136,MATCH('A2 Intenzita dopravy'!$F16&amp;'A2 Intenzita dopravy'!$G16&amp;'A2.1 Intenzita dopravy'!$E$51,$E$69:$E$136,0),MATCH(AE$53,$B$68:$L$68,1)+1)/INDEX($B$69:$L$136,MATCH('A2 Intenzita dopravy'!$F16&amp;'A2 Intenzita dopravy'!$G16&amp;'A2.1 Intenzita dopravy'!$E$51,$E$69:$E$136,0),MATCH(AE$53,$B$68:$L$68,1)))^(1/5)*AD64))),0)</f>
        <v>0</v>
      </c>
      <c r="AF64" s="30">
        <f>IFERROR(IF(AF$53='A2 Intenzita dopravy'!$M$5,'A2 Intenzita dopravy'!$M16,IF(AF$53&gt;=MAX($F$68:$L$68),AE64/AD64*AE64,IF(AF$53&lt;'A2 Intenzita dopravy'!$M$5,(INDEX($B$69:$L$136,MATCH('A2 Intenzita dopravy'!$F16&amp;'A2 Intenzita dopravy'!$G16&amp;'A2.1 Intenzita dopravy'!$E$51,$E$69:$E$136,0),MATCH(AF$53,$B$68:$L$68,1))/INDEX($B$69:$L$136,MATCH('A2 Intenzita dopravy'!$F16&amp;'A2 Intenzita dopravy'!$G16&amp;'A2.1 Intenzita dopravy'!$E$51,$E$69:$E$136,0),MATCH(AF$53,$B$68:$L$68,1)+1))^(1/5)*AG64,(INDEX($B$69:$L$136,MATCH('A2 Intenzita dopravy'!$F16&amp;'A2 Intenzita dopravy'!$G16&amp;'A2.1 Intenzita dopravy'!$E$51,$E$69:$E$136,0),MATCH(AF$53,$B$68:$L$68,1)+1)/INDEX($B$69:$L$136,MATCH('A2 Intenzita dopravy'!$F16&amp;'A2 Intenzita dopravy'!$G16&amp;'A2.1 Intenzita dopravy'!$E$51,$E$69:$E$136,0),MATCH(AF$53,$B$68:$L$68,1)))^(1/5)*AE64))),0)</f>
        <v>0</v>
      </c>
      <c r="AG64" s="30">
        <f>IFERROR(IF(AG$53='A2 Intenzita dopravy'!$M$5,'A2 Intenzita dopravy'!$M16,IF(AG$53&gt;=MAX($F$68:$L$68),AF64/AE64*AF64,IF(AG$53&lt;'A2 Intenzita dopravy'!$M$5,(INDEX($B$69:$L$136,MATCH('A2 Intenzita dopravy'!$F16&amp;'A2 Intenzita dopravy'!$G16&amp;'A2.1 Intenzita dopravy'!$E$51,$E$69:$E$136,0),MATCH(AG$53,$B$68:$L$68,1))/INDEX($B$69:$L$136,MATCH('A2 Intenzita dopravy'!$F16&amp;'A2 Intenzita dopravy'!$G16&amp;'A2.1 Intenzita dopravy'!$E$51,$E$69:$E$136,0),MATCH(AG$53,$B$68:$L$68,1)+1))^(1/5)*AH64,(INDEX($B$69:$L$136,MATCH('A2 Intenzita dopravy'!$F16&amp;'A2 Intenzita dopravy'!$G16&amp;'A2.1 Intenzita dopravy'!$E$51,$E$69:$E$136,0),MATCH(AG$53,$B$68:$L$68,1)+1)/INDEX($B$69:$L$136,MATCH('A2 Intenzita dopravy'!$F16&amp;'A2 Intenzita dopravy'!$G16&amp;'A2.1 Intenzita dopravy'!$E$51,$E$69:$E$136,0),MATCH(AG$53,$B$68:$L$68,1)))^(1/5)*AF64))),0)</f>
        <v>0</v>
      </c>
      <c r="AH64" s="30">
        <f>IFERROR(IF(AH$53='A2 Intenzita dopravy'!$M$5,'A2 Intenzita dopravy'!$M16,IF(AH$53&gt;=MAX($F$68:$L$68),AG64/AF64*AG64,IF(AH$53&lt;'A2 Intenzita dopravy'!$M$5,(INDEX($B$69:$L$136,MATCH('A2 Intenzita dopravy'!$F16&amp;'A2 Intenzita dopravy'!$G16&amp;'A2.1 Intenzita dopravy'!$E$51,$E$69:$E$136,0),MATCH(AH$53,$B$68:$L$68,1))/INDEX($B$69:$L$136,MATCH('A2 Intenzita dopravy'!$F16&amp;'A2 Intenzita dopravy'!$G16&amp;'A2.1 Intenzita dopravy'!$E$51,$E$69:$E$136,0),MATCH(AH$53,$B$68:$L$68,1)+1))^(1/5)*AI64,(INDEX($B$69:$L$136,MATCH('A2 Intenzita dopravy'!$F16&amp;'A2 Intenzita dopravy'!$G16&amp;'A2.1 Intenzita dopravy'!$E$51,$E$69:$E$136,0),MATCH(AH$53,$B$68:$L$68,1)+1)/INDEX($B$69:$L$136,MATCH('A2 Intenzita dopravy'!$F16&amp;'A2 Intenzita dopravy'!$G16&amp;'A2.1 Intenzita dopravy'!$E$51,$E$69:$E$136,0),MATCH(AH$53,$B$68:$L$68,1)))^(1/5)*AG64))),0)</f>
        <v>0</v>
      </c>
      <c r="AI64" s="30">
        <f>IFERROR(IF(AI$53='A2 Intenzita dopravy'!$M$5,'A2 Intenzita dopravy'!$M16,IF(AI$53&gt;=MAX($F$68:$L$68),AH64/AG64*AH64,IF(AI$53&lt;'A2 Intenzita dopravy'!$M$5,(INDEX($B$69:$L$136,MATCH('A2 Intenzita dopravy'!$F16&amp;'A2 Intenzita dopravy'!$G16&amp;'A2.1 Intenzita dopravy'!$E$51,$E$69:$E$136,0),MATCH(AI$53,$B$68:$L$68,1))/INDEX($B$69:$L$136,MATCH('A2 Intenzita dopravy'!$F16&amp;'A2 Intenzita dopravy'!$G16&amp;'A2.1 Intenzita dopravy'!$E$51,$E$69:$E$136,0),MATCH(AI$53,$B$68:$L$68,1)+1))^(1/5)*AJ64,(INDEX($B$69:$L$136,MATCH('A2 Intenzita dopravy'!$F16&amp;'A2 Intenzita dopravy'!$G16&amp;'A2.1 Intenzita dopravy'!$E$51,$E$69:$E$136,0),MATCH(AI$53,$B$68:$L$68,1)+1)/INDEX($B$69:$L$136,MATCH('A2 Intenzita dopravy'!$F16&amp;'A2 Intenzita dopravy'!$G16&amp;'A2.1 Intenzita dopravy'!$E$51,$E$69:$E$136,0),MATCH(AI$53,$B$68:$L$68,1)))^(1/5)*AH64))),0)</f>
        <v>0</v>
      </c>
      <c r="AJ64" s="30">
        <f>IFERROR(IF(AJ$53='A2 Intenzita dopravy'!$M$5,'A2 Intenzita dopravy'!$M16,IF(AJ$53&gt;=MAX($F$68:$L$68),AI64/AH64*AI64,IF(AJ$53&lt;'A2 Intenzita dopravy'!$M$5,(INDEX($B$69:$L$136,MATCH('A2 Intenzita dopravy'!$F16&amp;'A2 Intenzita dopravy'!$G16&amp;'A2.1 Intenzita dopravy'!$E$51,$E$69:$E$136,0),MATCH(AJ$53,$B$68:$L$68,1))/INDEX($B$69:$L$136,MATCH('A2 Intenzita dopravy'!$F16&amp;'A2 Intenzita dopravy'!$G16&amp;'A2.1 Intenzita dopravy'!$E$51,$E$69:$E$136,0),MATCH(AJ$53,$B$68:$L$68,1)+1))^(1/5)*AK64,(INDEX($B$69:$L$136,MATCH('A2 Intenzita dopravy'!$F16&amp;'A2 Intenzita dopravy'!$G16&amp;'A2.1 Intenzita dopravy'!$E$51,$E$69:$E$136,0),MATCH(AJ$53,$B$68:$L$68,1)+1)/INDEX($B$69:$L$136,MATCH('A2 Intenzita dopravy'!$F16&amp;'A2 Intenzita dopravy'!$G16&amp;'A2.1 Intenzita dopravy'!$E$51,$E$69:$E$136,0),MATCH(AJ$53,$B$68:$L$68,1)))^(1/5)*AI64))),0)</f>
        <v>0</v>
      </c>
      <c r="AK64" s="30">
        <f>IFERROR(IF(AK$53='A2 Intenzita dopravy'!$M$5,'A2 Intenzita dopravy'!$M16,IF(AK$53&gt;=MAX($F$68:$L$68),AJ64/AI64*AJ64,IF(AK$53&lt;'A2 Intenzita dopravy'!$M$5,(INDEX($B$69:$L$136,MATCH('A2 Intenzita dopravy'!$F16&amp;'A2 Intenzita dopravy'!$G16&amp;'A2.1 Intenzita dopravy'!$E$51,$E$69:$E$136,0),MATCH(AK$53,$B$68:$L$68,1))/INDEX($B$69:$L$136,MATCH('A2 Intenzita dopravy'!$F16&amp;'A2 Intenzita dopravy'!$G16&amp;'A2.1 Intenzita dopravy'!$E$51,$E$69:$E$136,0),MATCH(AK$53,$B$68:$L$68,1)+1))^(1/5)*AL64,(INDEX($B$69:$L$136,MATCH('A2 Intenzita dopravy'!$F16&amp;'A2 Intenzita dopravy'!$G16&amp;'A2.1 Intenzita dopravy'!$E$51,$E$69:$E$136,0),MATCH(AK$53,$B$68:$L$68,1)+1)/INDEX($B$69:$L$136,MATCH('A2 Intenzita dopravy'!$F16&amp;'A2 Intenzita dopravy'!$G16&amp;'A2.1 Intenzita dopravy'!$E$51,$E$69:$E$136,0),MATCH(AK$53,$B$68:$L$68,1)))^(1/5)*AJ64))),0)</f>
        <v>0</v>
      </c>
      <c r="AL64" s="30">
        <f>IFERROR(IF(AL$53='A2 Intenzita dopravy'!$M$5,'A2 Intenzita dopravy'!$M16,IF(AL$53&gt;=MAX($F$68:$L$68),AK64/AJ64*AK64,IF(AL$53&lt;'A2 Intenzita dopravy'!$M$5,(INDEX($B$69:$L$136,MATCH('A2 Intenzita dopravy'!$F16&amp;'A2 Intenzita dopravy'!$G16&amp;'A2.1 Intenzita dopravy'!$E$51,$E$69:$E$136,0),MATCH(AL$53,$B$68:$L$68,1))/INDEX($B$69:$L$136,MATCH('A2 Intenzita dopravy'!$F16&amp;'A2 Intenzita dopravy'!$G16&amp;'A2.1 Intenzita dopravy'!$E$51,$E$69:$E$136,0),MATCH(AL$53,$B$68:$L$68,1)+1))^(1/5)*AM64,(INDEX($B$69:$L$136,MATCH('A2 Intenzita dopravy'!$F16&amp;'A2 Intenzita dopravy'!$G16&amp;'A2.1 Intenzita dopravy'!$E$51,$E$69:$E$136,0),MATCH(AL$53,$B$68:$L$68,1)+1)/INDEX($B$69:$L$136,MATCH('A2 Intenzita dopravy'!$F16&amp;'A2 Intenzita dopravy'!$G16&amp;'A2.1 Intenzita dopravy'!$E$51,$E$69:$E$136,0),MATCH(AL$53,$B$68:$L$68,1)))^(1/5)*AK64))),0)</f>
        <v>0</v>
      </c>
      <c r="AM64" s="30">
        <f>IFERROR(IF(AM$53='A2 Intenzita dopravy'!$M$5,'A2 Intenzita dopravy'!$M16,IF(AM$53&gt;=MAX($F$68:$L$68),AL64/AK64*AL64,IF(AM$53&lt;'A2 Intenzita dopravy'!$M$5,(INDEX($B$69:$L$136,MATCH('A2 Intenzita dopravy'!$F16&amp;'A2 Intenzita dopravy'!$G16&amp;'A2.1 Intenzita dopravy'!$E$51,$E$69:$E$136,0),MATCH(AM$53,$B$68:$L$68,1))/INDEX($B$69:$L$136,MATCH('A2 Intenzita dopravy'!$F16&amp;'A2 Intenzita dopravy'!$G16&amp;'A2.1 Intenzita dopravy'!$E$51,$E$69:$E$136,0),MATCH(AM$53,$B$68:$L$68,1)+1))^(1/5)*AN64,(INDEX($B$69:$L$136,MATCH('A2 Intenzita dopravy'!$F16&amp;'A2 Intenzita dopravy'!$G16&amp;'A2.1 Intenzita dopravy'!$E$51,$E$69:$E$136,0),MATCH(AM$53,$B$68:$L$68,1)+1)/INDEX($B$69:$L$136,MATCH('A2 Intenzita dopravy'!$F16&amp;'A2 Intenzita dopravy'!$G16&amp;'A2.1 Intenzita dopravy'!$E$51,$E$69:$E$136,0),MATCH(AM$53,$B$68:$L$68,1)))^(1/5)*AL64))),0)</f>
        <v>0</v>
      </c>
      <c r="AN64" s="30">
        <f>IFERROR(IF(AN$53='A2 Intenzita dopravy'!$M$5,'A2 Intenzita dopravy'!$M16,IF(AN$53&gt;=MAX($F$68:$L$68),AM64/AL64*AM64,IF(AN$53&lt;'A2 Intenzita dopravy'!$M$5,(INDEX($B$69:$L$136,MATCH('A2 Intenzita dopravy'!$F16&amp;'A2 Intenzita dopravy'!$G16&amp;'A2.1 Intenzita dopravy'!$E$51,$E$69:$E$136,0),MATCH(AN$53,$B$68:$L$68,1))/INDEX($B$69:$L$136,MATCH('A2 Intenzita dopravy'!$F16&amp;'A2 Intenzita dopravy'!$G16&amp;'A2.1 Intenzita dopravy'!$E$51,$E$69:$E$136,0),MATCH(AN$53,$B$68:$L$68,1)+1))^(1/5)*AO64,(INDEX($B$69:$L$136,MATCH('A2 Intenzita dopravy'!$F16&amp;'A2 Intenzita dopravy'!$G16&amp;'A2.1 Intenzita dopravy'!$E$51,$E$69:$E$136,0),MATCH(AN$53,$B$68:$L$68,1)+1)/INDEX($B$69:$L$136,MATCH('A2 Intenzita dopravy'!$F16&amp;'A2 Intenzita dopravy'!$G16&amp;'A2.1 Intenzita dopravy'!$E$51,$E$69:$E$136,0),MATCH(AN$53,$B$68:$L$68,1)))^(1/5)*AM64))),0)</f>
        <v>0</v>
      </c>
      <c r="AO64" s="30">
        <f>IFERROR(IF(AO$53='A2 Intenzita dopravy'!$M$5,'A2 Intenzita dopravy'!$M16,IF(AO$53&gt;=MAX($F$68:$L$68),AN64/AM64*AN64,IF(AO$53&lt;'A2 Intenzita dopravy'!$M$5,(INDEX($B$69:$L$136,MATCH('A2 Intenzita dopravy'!$F16&amp;'A2 Intenzita dopravy'!$G16&amp;'A2.1 Intenzita dopravy'!$E$51,$E$69:$E$136,0),MATCH(AO$53,$B$68:$L$68,1))/INDEX($B$69:$L$136,MATCH('A2 Intenzita dopravy'!$F16&amp;'A2 Intenzita dopravy'!$G16&amp;'A2.1 Intenzita dopravy'!$E$51,$E$69:$E$136,0),MATCH(AO$53,$B$68:$L$68,1)+1))^(1/5)*AP64,(INDEX($B$69:$L$136,MATCH('A2 Intenzita dopravy'!$F16&amp;'A2 Intenzita dopravy'!$G16&amp;'A2.1 Intenzita dopravy'!$E$51,$E$69:$E$136,0),MATCH(AO$53,$B$68:$L$68,1)+1)/INDEX($B$69:$L$136,MATCH('A2 Intenzita dopravy'!$F16&amp;'A2 Intenzita dopravy'!$G16&amp;'A2.1 Intenzita dopravy'!$E$51,$E$69:$E$136,0),MATCH(AO$53,$B$68:$L$68,1)))^(1/5)*AN64))),0)</f>
        <v>0</v>
      </c>
      <c r="AP64" s="30">
        <f>IFERROR(IF(AP$53='A2 Intenzita dopravy'!$M$5,'A2 Intenzita dopravy'!$M16,IF(AP$53&gt;=MAX($F$68:$L$68),AO64/AN64*AO64,IF(AP$53&lt;'A2 Intenzita dopravy'!$M$5,(INDEX($B$69:$L$136,MATCH('A2 Intenzita dopravy'!$F16&amp;'A2 Intenzita dopravy'!$G16&amp;'A2.1 Intenzita dopravy'!$E$51,$E$69:$E$136,0),MATCH(AP$53,$B$68:$L$68,1))/INDEX($B$69:$L$136,MATCH('A2 Intenzita dopravy'!$F16&amp;'A2 Intenzita dopravy'!$G16&amp;'A2.1 Intenzita dopravy'!$E$51,$E$69:$E$136,0),MATCH(AP$53,$B$68:$L$68,1)+1))^(1/5)*AQ64,(INDEX($B$69:$L$136,MATCH('A2 Intenzita dopravy'!$F16&amp;'A2 Intenzita dopravy'!$G16&amp;'A2.1 Intenzita dopravy'!$E$51,$E$69:$E$136,0),MATCH(AP$53,$B$68:$L$68,1)+1)/INDEX($B$69:$L$136,MATCH('A2 Intenzita dopravy'!$F16&amp;'A2 Intenzita dopravy'!$G16&amp;'A2.1 Intenzita dopravy'!$E$51,$E$69:$E$136,0),MATCH(AP$53,$B$68:$L$68,1)))^(1/5)*AO64))),0)</f>
        <v>0</v>
      </c>
      <c r="AQ64" s="30">
        <f>IFERROR(IF(AQ$53='A2 Intenzita dopravy'!$M$5,'A2 Intenzita dopravy'!$M16,IF(AQ$53&gt;=MAX($F$68:$L$68),AP64/AO64*AP64,IF(AQ$53&lt;'A2 Intenzita dopravy'!$M$5,(INDEX($B$69:$L$136,MATCH('A2 Intenzita dopravy'!$F16&amp;'A2 Intenzita dopravy'!$G16&amp;'A2.1 Intenzita dopravy'!$E$51,$E$69:$E$136,0),MATCH(AQ$53,$B$68:$L$68,1))/INDEX($B$69:$L$136,MATCH('A2 Intenzita dopravy'!$F16&amp;'A2 Intenzita dopravy'!$G16&amp;'A2.1 Intenzita dopravy'!$E$51,$E$69:$E$136,0),MATCH(AQ$53,$B$68:$L$68,1)+1))^(1/5)*AR64,(INDEX($B$69:$L$136,MATCH('A2 Intenzita dopravy'!$F16&amp;'A2 Intenzita dopravy'!$G16&amp;'A2.1 Intenzita dopravy'!$E$51,$E$69:$E$136,0),MATCH(AQ$53,$B$68:$L$68,1)+1)/INDEX($B$69:$L$136,MATCH('A2 Intenzita dopravy'!$F16&amp;'A2 Intenzita dopravy'!$G16&amp;'A2.1 Intenzita dopravy'!$E$51,$E$69:$E$136,0),MATCH(AQ$53,$B$68:$L$68,1)))^(1/5)*AP64))),0)</f>
        <v>0</v>
      </c>
      <c r="AR64" s="30">
        <f>IFERROR(IF(AR$53='A2 Intenzita dopravy'!$M$5,'A2 Intenzita dopravy'!$M16,IF(AR$53&gt;=MAX($F$68:$L$68),AQ64/AP64*AQ64,IF(AR$53&lt;'A2 Intenzita dopravy'!$M$5,(INDEX($B$69:$L$136,MATCH('A2 Intenzita dopravy'!$F16&amp;'A2 Intenzita dopravy'!$G16&amp;'A2.1 Intenzita dopravy'!$E$51,$E$69:$E$136,0),MATCH(AR$53,$B$68:$L$68,1))/INDEX($B$69:$L$136,MATCH('A2 Intenzita dopravy'!$F16&amp;'A2 Intenzita dopravy'!$G16&amp;'A2.1 Intenzita dopravy'!$E$51,$E$69:$E$136,0),MATCH(AR$53,$B$68:$L$68,1)+1))^(1/5)*AS64,(INDEX($B$69:$L$136,MATCH('A2 Intenzita dopravy'!$F16&amp;'A2 Intenzita dopravy'!$G16&amp;'A2.1 Intenzita dopravy'!$E$51,$E$69:$E$136,0),MATCH(AR$53,$B$68:$L$68,1)+1)/INDEX($B$69:$L$136,MATCH('A2 Intenzita dopravy'!$F16&amp;'A2 Intenzita dopravy'!$G16&amp;'A2.1 Intenzita dopravy'!$E$51,$E$69:$E$136,0),MATCH(AR$53,$B$68:$L$68,1)))^(1/5)*AQ64))),0)</f>
        <v>0</v>
      </c>
      <c r="AS64" s="30">
        <f>IFERROR(IF(AS$53='A2 Intenzita dopravy'!$M$5,'A2 Intenzita dopravy'!$M16,IF(AS$53&gt;=MAX($F$68:$L$68),AR64/AQ64*AR64,IF(AS$53&lt;'A2 Intenzita dopravy'!$M$5,(INDEX($B$69:$L$136,MATCH('A2 Intenzita dopravy'!$F16&amp;'A2 Intenzita dopravy'!$G16&amp;'A2.1 Intenzita dopravy'!$E$51,$E$69:$E$136,0),MATCH(AS$53,$B$68:$L$68,1))/INDEX($B$69:$L$136,MATCH('A2 Intenzita dopravy'!$F16&amp;'A2 Intenzita dopravy'!$G16&amp;'A2.1 Intenzita dopravy'!$E$51,$E$69:$E$136,0),MATCH(AS$53,$B$68:$L$68,1)+1))^(1/5)*AT64,(INDEX($B$69:$L$136,MATCH('A2 Intenzita dopravy'!$F16&amp;'A2 Intenzita dopravy'!$G16&amp;'A2.1 Intenzita dopravy'!$E$51,$E$69:$E$136,0),MATCH(AS$53,$B$68:$L$68,1)+1)/INDEX($B$69:$L$136,MATCH('A2 Intenzita dopravy'!$F16&amp;'A2 Intenzita dopravy'!$G16&amp;'A2.1 Intenzita dopravy'!$E$51,$E$69:$E$136,0),MATCH(AS$53,$B$68:$L$68,1)))^(1/5)*AR64))),0)</f>
        <v>0</v>
      </c>
      <c r="AT64" s="30">
        <f>IFERROR(IF(AT$53='A2 Intenzita dopravy'!$M$5,'A2 Intenzita dopravy'!$M16,IF(AT$53&gt;=MAX($F$68:$L$68),AS64/AR64*AS64,IF(AT$53&lt;'A2 Intenzita dopravy'!$M$5,(INDEX($B$69:$L$136,MATCH('A2 Intenzita dopravy'!$F16&amp;'A2 Intenzita dopravy'!$G16&amp;'A2.1 Intenzita dopravy'!$E$51,$E$69:$E$136,0),MATCH(AT$53,$B$68:$L$68,1))/INDEX($B$69:$L$136,MATCH('A2 Intenzita dopravy'!$F16&amp;'A2 Intenzita dopravy'!$G16&amp;'A2.1 Intenzita dopravy'!$E$51,$E$69:$E$136,0),MATCH(AT$53,$B$68:$L$68,1)+1))^(1/5)*AU64,(INDEX($B$69:$L$136,MATCH('A2 Intenzita dopravy'!$F16&amp;'A2 Intenzita dopravy'!$G16&amp;'A2.1 Intenzita dopravy'!$E$51,$E$69:$E$136,0),MATCH(AT$53,$B$68:$L$68,1)+1)/INDEX($B$69:$L$136,MATCH('A2 Intenzita dopravy'!$F16&amp;'A2 Intenzita dopravy'!$G16&amp;'A2.1 Intenzita dopravy'!$E$51,$E$69:$E$136,0),MATCH(AT$53,$B$68:$L$68,1)))^(1/5)*AS64))),0)</f>
        <v>0</v>
      </c>
      <c r="AU64" s="30">
        <f>IFERROR(IF(AU$53='A2 Intenzita dopravy'!$M$5,'A2 Intenzita dopravy'!$M16,IF(AU$53&gt;=MAX($F$68:$L$68),AT64/AS64*AT64,IF(AU$53&lt;'A2 Intenzita dopravy'!$M$5,(INDEX($B$69:$L$136,MATCH('A2 Intenzita dopravy'!$F16&amp;'A2 Intenzita dopravy'!$G16&amp;'A2.1 Intenzita dopravy'!$E$51,$E$69:$E$136,0),MATCH(AU$53,$B$68:$L$68,1))/INDEX($B$69:$L$136,MATCH('A2 Intenzita dopravy'!$F16&amp;'A2 Intenzita dopravy'!$G16&amp;'A2.1 Intenzita dopravy'!$E$51,$E$69:$E$136,0),MATCH(AU$53,$B$68:$L$68,1)+1))^(1/5)*AV64,(INDEX($B$69:$L$136,MATCH('A2 Intenzita dopravy'!$F16&amp;'A2 Intenzita dopravy'!$G16&amp;'A2.1 Intenzita dopravy'!$E$51,$E$69:$E$136,0),MATCH(AU$53,$B$68:$L$68,1)+1)/INDEX($B$69:$L$136,MATCH('A2 Intenzita dopravy'!$F16&amp;'A2 Intenzita dopravy'!$G16&amp;'A2.1 Intenzita dopravy'!$E$51,$E$69:$E$136,0),MATCH(AU$53,$B$68:$L$68,1)))^(1/5)*AT64))),0)</f>
        <v>0</v>
      </c>
      <c r="AV64" s="30">
        <f>IFERROR(IF(AV$53='A2 Intenzita dopravy'!$M$5,'A2 Intenzita dopravy'!$M16,IF(AV$53&gt;=MAX($F$68:$L$68),AU64/AT64*AU64,IF(AV$53&lt;'A2 Intenzita dopravy'!$M$5,(INDEX($B$69:$L$136,MATCH('A2 Intenzita dopravy'!$F16&amp;'A2 Intenzita dopravy'!$G16&amp;'A2.1 Intenzita dopravy'!$E$51,$E$69:$E$136,0),MATCH(AV$53,$B$68:$L$68,1))/INDEX($B$69:$L$136,MATCH('A2 Intenzita dopravy'!$F16&amp;'A2 Intenzita dopravy'!$G16&amp;'A2.1 Intenzita dopravy'!$E$51,$E$69:$E$136,0),MATCH(AV$53,$B$68:$L$68,1)+1))^(1/5)*AW64,(INDEX($B$69:$L$136,MATCH('A2 Intenzita dopravy'!$F16&amp;'A2 Intenzita dopravy'!$G16&amp;'A2.1 Intenzita dopravy'!$E$51,$E$69:$E$136,0),MATCH(AV$53,$B$68:$L$68,1)+1)/INDEX($B$69:$L$136,MATCH('A2 Intenzita dopravy'!$F16&amp;'A2 Intenzita dopravy'!$G16&amp;'A2.1 Intenzita dopravy'!$E$51,$E$69:$E$136,0),MATCH(AV$53,$B$68:$L$68,1)))^(1/5)*AU64))),0)</f>
        <v>0</v>
      </c>
      <c r="AW64" s="30">
        <f>IFERROR(IF(AW$53='A2 Intenzita dopravy'!$M$5,'A2 Intenzita dopravy'!$M16,IF(AW$53&gt;=MAX($F$68:$L$68),AV64/AU64*AV64,IF(AW$53&lt;'A2 Intenzita dopravy'!$M$5,(INDEX($B$69:$L$136,MATCH('A2 Intenzita dopravy'!$F16&amp;'A2 Intenzita dopravy'!$G16&amp;'A2.1 Intenzita dopravy'!$E$51,$E$69:$E$136,0),MATCH(AW$53,$B$68:$L$68,1))/INDEX($B$69:$L$136,MATCH('A2 Intenzita dopravy'!$F16&amp;'A2 Intenzita dopravy'!$G16&amp;'A2.1 Intenzita dopravy'!$E$51,$E$69:$E$136,0),MATCH(AW$53,$B$68:$L$68,1)+1))^(1/5)*AX64,(INDEX($B$69:$L$136,MATCH('A2 Intenzita dopravy'!$F16&amp;'A2 Intenzita dopravy'!$G16&amp;'A2.1 Intenzita dopravy'!$E$51,$E$69:$E$136,0),MATCH(AW$53,$B$68:$L$68,1)+1)/INDEX($B$69:$L$136,MATCH('A2 Intenzita dopravy'!$F16&amp;'A2 Intenzita dopravy'!$G16&amp;'A2.1 Intenzita dopravy'!$E$51,$E$69:$E$136,0),MATCH(AW$53,$B$68:$L$68,1)))^(1/5)*AV64))),0)</f>
        <v>0</v>
      </c>
      <c r="AX64" s="30">
        <f>IFERROR(IF(AX$53='A2 Intenzita dopravy'!$M$5,'A2 Intenzita dopravy'!$M16,IF(AX$53&gt;=MAX($F$68:$L$68),AW64/AV64*AW64,IF(AX$53&lt;'A2 Intenzita dopravy'!$M$5,(INDEX($B$69:$L$136,MATCH('A2 Intenzita dopravy'!$F16&amp;'A2 Intenzita dopravy'!$G16&amp;'A2.1 Intenzita dopravy'!$E$51,$E$69:$E$136,0),MATCH(AX$53,$B$68:$L$68,1))/INDEX($B$69:$L$136,MATCH('A2 Intenzita dopravy'!$F16&amp;'A2 Intenzita dopravy'!$G16&amp;'A2.1 Intenzita dopravy'!$E$51,$E$69:$E$136,0),MATCH(AX$53,$B$68:$L$68,1)+1))^(1/5)*AY64,(INDEX($B$69:$L$136,MATCH('A2 Intenzita dopravy'!$F16&amp;'A2 Intenzita dopravy'!$G16&amp;'A2.1 Intenzita dopravy'!$E$51,$E$69:$E$136,0),MATCH(AX$53,$B$68:$L$68,1)+1)/INDEX($B$69:$L$136,MATCH('A2 Intenzita dopravy'!$F16&amp;'A2 Intenzita dopravy'!$G16&amp;'A2.1 Intenzita dopravy'!$E$51,$E$69:$E$136,0),MATCH(AX$53,$B$68:$L$68,1)))^(1/5)*AW64))),0)</f>
        <v>0</v>
      </c>
      <c r="AY64" s="30">
        <f>IFERROR(IF(AY$53='A2 Intenzita dopravy'!$M$5,'A2 Intenzita dopravy'!$M16,IF(AY$53&gt;=MAX($F$68:$L$68),AX64/AW64*AX64,IF(AY$53&lt;'A2 Intenzita dopravy'!$M$5,(INDEX($B$69:$L$136,MATCH('A2 Intenzita dopravy'!$F16&amp;'A2 Intenzita dopravy'!$G16&amp;'A2.1 Intenzita dopravy'!$E$51,$E$69:$E$136,0),MATCH(AY$53,$B$68:$L$68,1))/INDEX($B$69:$L$136,MATCH('A2 Intenzita dopravy'!$F16&amp;'A2 Intenzita dopravy'!$G16&amp;'A2.1 Intenzita dopravy'!$E$51,$E$69:$E$136,0),MATCH(AY$53,$B$68:$L$68,1)+1))^(1/5)*AZ64,(INDEX($B$69:$L$136,MATCH('A2 Intenzita dopravy'!$F16&amp;'A2 Intenzita dopravy'!$G16&amp;'A2.1 Intenzita dopravy'!$E$51,$E$69:$E$136,0),MATCH(AY$53,$B$68:$L$68,1)+1)/INDEX($B$69:$L$136,MATCH('A2 Intenzita dopravy'!$F16&amp;'A2 Intenzita dopravy'!$G16&amp;'A2.1 Intenzita dopravy'!$E$51,$E$69:$E$136,0),MATCH(AY$53,$B$68:$L$68,1)))^(1/5)*AX64))),0)</f>
        <v>0</v>
      </c>
      <c r="AZ64" s="30">
        <f>IFERROR(IF(AZ$53='A2 Intenzita dopravy'!$M$5,'A2 Intenzita dopravy'!$M16,IF(AZ$53&gt;=MAX($F$68:$L$68),AY64/AX64*AY64,IF(AZ$53&lt;'A2 Intenzita dopravy'!$M$5,(INDEX($B$69:$L$136,MATCH('A2 Intenzita dopravy'!$F16&amp;'A2 Intenzita dopravy'!$G16&amp;'A2.1 Intenzita dopravy'!$E$51,$E$69:$E$136,0),MATCH(AZ$53,$B$68:$L$68,1))/INDEX($B$69:$L$136,MATCH('A2 Intenzita dopravy'!$F16&amp;'A2 Intenzita dopravy'!$G16&amp;'A2.1 Intenzita dopravy'!$E$51,$E$69:$E$136,0),MATCH(AZ$53,$B$68:$L$68,1)+1))^(1/5)*BA64,(INDEX($B$69:$L$136,MATCH('A2 Intenzita dopravy'!$F16&amp;'A2 Intenzita dopravy'!$G16&amp;'A2.1 Intenzita dopravy'!$E$51,$E$69:$E$136,0),MATCH(AZ$53,$B$68:$L$68,1)+1)/INDEX($B$69:$L$136,MATCH('A2 Intenzita dopravy'!$F16&amp;'A2 Intenzita dopravy'!$G16&amp;'A2.1 Intenzita dopravy'!$E$51,$E$69:$E$136,0),MATCH(AZ$53,$B$68:$L$68,1)))^(1/5)*AY64))),0)</f>
        <v>0</v>
      </c>
      <c r="BA64" s="30">
        <f>IFERROR(IF(BA$53='A2 Intenzita dopravy'!$M$5,'A2 Intenzita dopravy'!$M16,IF(BA$53&gt;=MAX($F$68:$L$68),AZ64/AY64*AZ64,IF(BA$53&lt;'A2 Intenzita dopravy'!$M$5,(INDEX($B$69:$L$136,MATCH('A2 Intenzita dopravy'!$F16&amp;'A2 Intenzita dopravy'!$G16&amp;'A2.1 Intenzita dopravy'!$E$51,$E$69:$E$136,0),MATCH(BA$53,$B$68:$L$68,1))/INDEX($B$69:$L$136,MATCH('A2 Intenzita dopravy'!$F16&amp;'A2 Intenzita dopravy'!$G16&amp;'A2.1 Intenzita dopravy'!$E$51,$E$69:$E$136,0),MATCH(BA$53,$B$68:$L$68,1)+1))^(1/5)*BB64,(INDEX($B$69:$L$136,MATCH('A2 Intenzita dopravy'!$F16&amp;'A2 Intenzita dopravy'!$G16&amp;'A2.1 Intenzita dopravy'!$E$51,$E$69:$E$136,0),MATCH(BA$53,$B$68:$L$68,1)+1)/INDEX($B$69:$L$136,MATCH('A2 Intenzita dopravy'!$F16&amp;'A2 Intenzita dopravy'!$G16&amp;'A2.1 Intenzita dopravy'!$E$51,$E$69:$E$136,0),MATCH(BA$53,$B$68:$L$68,1)))^(1/5)*AZ64))),0)</f>
        <v>0</v>
      </c>
      <c r="BB64" s="30">
        <f>IFERROR(IF(BB$53='A2 Intenzita dopravy'!$M$5,'A2 Intenzita dopravy'!$M16,IF(BB$53&gt;=MAX($F$68:$L$68),BA64/AZ64*BA64,IF(BB$53&lt;'A2 Intenzita dopravy'!$M$5,(INDEX($B$69:$L$136,MATCH('A2 Intenzita dopravy'!$F16&amp;'A2 Intenzita dopravy'!$G16&amp;'A2.1 Intenzita dopravy'!$E$51,$E$69:$E$136,0),MATCH(BB$53,$B$68:$L$68,1))/INDEX($B$69:$L$136,MATCH('A2 Intenzita dopravy'!$F16&amp;'A2 Intenzita dopravy'!$G16&amp;'A2.1 Intenzita dopravy'!$E$51,$E$69:$E$136,0),MATCH(BB$53,$B$68:$L$68,1)+1))^(1/5)*BC64,(INDEX($B$69:$L$136,MATCH('A2 Intenzita dopravy'!$F16&amp;'A2 Intenzita dopravy'!$G16&amp;'A2.1 Intenzita dopravy'!$E$51,$E$69:$E$136,0),MATCH(BB$53,$B$68:$L$68,1)+1)/INDEX($B$69:$L$136,MATCH('A2 Intenzita dopravy'!$F16&amp;'A2 Intenzita dopravy'!$G16&amp;'A2.1 Intenzita dopravy'!$E$51,$E$69:$E$136,0),MATCH(BB$53,$B$68:$L$68,1)))^(1/5)*BA64))),0)</f>
        <v>0</v>
      </c>
    </row>
    <row r="67" spans="2:12" x14ac:dyDescent="0.2">
      <c r="B67" s="170" t="s">
        <v>242</v>
      </c>
      <c r="D67" s="171"/>
      <c r="E67" s="171"/>
      <c r="F67" s="171"/>
      <c r="G67" s="171"/>
      <c r="H67" s="171"/>
      <c r="I67" s="171"/>
      <c r="J67" s="171"/>
      <c r="K67" s="171"/>
    </row>
    <row r="68" spans="2:12" x14ac:dyDescent="0.2">
      <c r="B68" s="80" t="s">
        <v>234</v>
      </c>
      <c r="C68" s="170" t="s">
        <v>223</v>
      </c>
      <c r="D68" s="170" t="s">
        <v>145</v>
      </c>
      <c r="E68" s="80" t="s">
        <v>245</v>
      </c>
      <c r="F68" s="172">
        <v>2010</v>
      </c>
      <c r="G68" s="172">
        <v>2015</v>
      </c>
      <c r="H68" s="172">
        <v>2020</v>
      </c>
      <c r="I68" s="172">
        <v>2025</v>
      </c>
      <c r="J68" s="172">
        <v>2030</v>
      </c>
      <c r="K68" s="172">
        <v>2035</v>
      </c>
      <c r="L68" s="172">
        <v>2040</v>
      </c>
    </row>
    <row r="69" spans="2:12" x14ac:dyDescent="0.2">
      <c r="B69" s="5" t="s">
        <v>235</v>
      </c>
      <c r="C69" s="174" t="s">
        <v>224</v>
      </c>
      <c r="D69" s="173" t="s">
        <v>6</v>
      </c>
      <c r="E69" s="5" t="str">
        <f>B69&amp;C69&amp;D69</f>
        <v>KošickýD1Osobné</v>
      </c>
      <c r="F69" s="179">
        <v>1</v>
      </c>
      <c r="G69" s="179">
        <v>1.17</v>
      </c>
      <c r="H69" s="179">
        <v>1.34</v>
      </c>
      <c r="I69" s="179">
        <v>1.51</v>
      </c>
      <c r="J69" s="179">
        <v>1.68</v>
      </c>
      <c r="K69" s="179">
        <v>1.85</v>
      </c>
      <c r="L69" s="179">
        <v>2.02</v>
      </c>
    </row>
    <row r="70" spans="2:12" x14ac:dyDescent="0.2">
      <c r="B70" s="5" t="s">
        <v>235</v>
      </c>
      <c r="C70" s="174" t="s">
        <v>224</v>
      </c>
      <c r="D70" s="173" t="s">
        <v>243</v>
      </c>
      <c r="E70" s="5" t="str">
        <f t="shared" ref="E70:E133" si="34">B70&amp;C70&amp;D70</f>
        <v>KošickýD1Nákladné</v>
      </c>
      <c r="F70" s="179">
        <v>1</v>
      </c>
      <c r="G70" s="179">
        <v>1.1499999999999999</v>
      </c>
      <c r="H70" s="179">
        <v>1.32</v>
      </c>
      <c r="I70" s="179">
        <v>1.49</v>
      </c>
      <c r="J70" s="179">
        <v>1.65</v>
      </c>
      <c r="K70" s="179">
        <v>1.81</v>
      </c>
      <c r="L70" s="179">
        <v>1.97</v>
      </c>
    </row>
    <row r="71" spans="2:12" x14ac:dyDescent="0.2">
      <c r="B71" s="5" t="s">
        <v>235</v>
      </c>
      <c r="C71" s="174" t="s">
        <v>225</v>
      </c>
      <c r="D71" s="173" t="s">
        <v>6</v>
      </c>
      <c r="E71" s="5" t="str">
        <f t="shared" si="34"/>
        <v>KošickýR2Osobné</v>
      </c>
      <c r="F71" s="179">
        <v>1</v>
      </c>
      <c r="G71" s="179">
        <v>1.1200000000000001</v>
      </c>
      <c r="H71" s="179">
        <v>1.26</v>
      </c>
      <c r="I71" s="179">
        <v>1.4</v>
      </c>
      <c r="J71" s="179">
        <v>1.53</v>
      </c>
      <c r="K71" s="179">
        <v>1.65</v>
      </c>
      <c r="L71" s="179">
        <v>1.77</v>
      </c>
    </row>
    <row r="72" spans="2:12" x14ac:dyDescent="0.2">
      <c r="B72" s="5" t="s">
        <v>235</v>
      </c>
      <c r="C72" s="174" t="s">
        <v>225</v>
      </c>
      <c r="D72" s="173" t="s">
        <v>243</v>
      </c>
      <c r="E72" s="5" t="str">
        <f t="shared" si="34"/>
        <v>KošickýR2Nákladné</v>
      </c>
      <c r="F72" s="179">
        <v>1</v>
      </c>
      <c r="G72" s="179">
        <v>1.1100000000000001</v>
      </c>
      <c r="H72" s="179">
        <v>1.23</v>
      </c>
      <c r="I72" s="179">
        <v>1.34</v>
      </c>
      <c r="J72" s="179">
        <v>1.45</v>
      </c>
      <c r="K72" s="179">
        <v>1.56</v>
      </c>
      <c r="L72" s="179">
        <v>1.67</v>
      </c>
    </row>
    <row r="73" spans="2:12" x14ac:dyDescent="0.2">
      <c r="B73" s="5" t="s">
        <v>235</v>
      </c>
      <c r="C73" s="174" t="s">
        <v>226</v>
      </c>
      <c r="D73" s="173" t="s">
        <v>6</v>
      </c>
      <c r="E73" s="5" t="str">
        <f t="shared" si="34"/>
        <v>KošickýR4Osobné</v>
      </c>
      <c r="F73" s="179">
        <v>1</v>
      </c>
      <c r="G73" s="179">
        <v>1.1299999999999999</v>
      </c>
      <c r="H73" s="179">
        <v>1.27</v>
      </c>
      <c r="I73" s="179">
        <v>1.42</v>
      </c>
      <c r="J73" s="179">
        <v>1.56</v>
      </c>
      <c r="K73" s="179">
        <v>1.7</v>
      </c>
      <c r="L73" s="179">
        <v>1.84</v>
      </c>
    </row>
    <row r="74" spans="2:12" x14ac:dyDescent="0.2">
      <c r="B74" s="5" t="s">
        <v>235</v>
      </c>
      <c r="C74" s="174" t="s">
        <v>226</v>
      </c>
      <c r="D74" s="173" t="s">
        <v>243</v>
      </c>
      <c r="E74" s="5" t="str">
        <f t="shared" si="34"/>
        <v>KošickýR4Nákladné</v>
      </c>
      <c r="F74" s="179">
        <v>1</v>
      </c>
      <c r="G74" s="179">
        <v>1.1200000000000001</v>
      </c>
      <c r="H74" s="179">
        <v>1.24</v>
      </c>
      <c r="I74" s="179">
        <v>1.37</v>
      </c>
      <c r="J74" s="179">
        <v>1.49</v>
      </c>
      <c r="K74" s="179">
        <v>1.62</v>
      </c>
      <c r="L74" s="179">
        <v>1.73</v>
      </c>
    </row>
    <row r="75" spans="2:12" x14ac:dyDescent="0.2">
      <c r="B75" s="5" t="s">
        <v>235</v>
      </c>
      <c r="C75" s="174" t="s">
        <v>227</v>
      </c>
      <c r="D75" s="173" t="s">
        <v>6</v>
      </c>
      <c r="E75" s="5" t="str">
        <f t="shared" si="34"/>
        <v>KošickýI. triedaOsobné</v>
      </c>
      <c r="F75" s="179">
        <v>1</v>
      </c>
      <c r="G75" s="179">
        <v>1.0900000000000001</v>
      </c>
      <c r="H75" s="179">
        <v>1.18</v>
      </c>
      <c r="I75" s="179">
        <v>1.28</v>
      </c>
      <c r="J75" s="179">
        <v>1.37</v>
      </c>
      <c r="K75" s="179">
        <v>1.47</v>
      </c>
      <c r="L75" s="179">
        <v>1.56</v>
      </c>
    </row>
    <row r="76" spans="2:12" x14ac:dyDescent="0.2">
      <c r="B76" s="5" t="s">
        <v>235</v>
      </c>
      <c r="C76" s="174" t="s">
        <v>227</v>
      </c>
      <c r="D76" s="173" t="s">
        <v>243</v>
      </c>
      <c r="E76" s="5" t="str">
        <f t="shared" si="34"/>
        <v>KošickýI. triedaNákladné</v>
      </c>
      <c r="F76" s="179">
        <v>1</v>
      </c>
      <c r="G76" s="179">
        <v>1.08</v>
      </c>
      <c r="H76" s="179">
        <v>1.18</v>
      </c>
      <c r="I76" s="179">
        <v>1.27</v>
      </c>
      <c r="J76" s="179">
        <v>1.35</v>
      </c>
      <c r="K76" s="179">
        <v>1.44</v>
      </c>
      <c r="L76" s="179">
        <v>1.52</v>
      </c>
    </row>
    <row r="77" spans="2:12" x14ac:dyDescent="0.2">
      <c r="B77" s="5" t="s">
        <v>235</v>
      </c>
      <c r="C77" s="174" t="s">
        <v>228</v>
      </c>
      <c r="D77" s="173" t="s">
        <v>6</v>
      </c>
      <c r="E77" s="5" t="str">
        <f t="shared" si="34"/>
        <v>KošickýII. triedaOsobné</v>
      </c>
      <c r="F77" s="179">
        <v>1</v>
      </c>
      <c r="G77" s="179">
        <v>1.07</v>
      </c>
      <c r="H77" s="179">
        <v>1.1399999999999999</v>
      </c>
      <c r="I77" s="179">
        <v>1.22</v>
      </c>
      <c r="J77" s="179">
        <v>1.29</v>
      </c>
      <c r="K77" s="179">
        <v>1.37</v>
      </c>
      <c r="L77" s="179">
        <v>1.44</v>
      </c>
    </row>
    <row r="78" spans="2:12" x14ac:dyDescent="0.2">
      <c r="B78" s="5" t="s">
        <v>235</v>
      </c>
      <c r="C78" s="174" t="s">
        <v>228</v>
      </c>
      <c r="D78" s="173" t="s">
        <v>243</v>
      </c>
      <c r="E78" s="5" t="str">
        <f t="shared" si="34"/>
        <v>KošickýII. triedaNákladné</v>
      </c>
      <c r="F78" s="179">
        <v>1</v>
      </c>
      <c r="G78" s="179">
        <v>1.06</v>
      </c>
      <c r="H78" s="179">
        <v>1.1100000000000001</v>
      </c>
      <c r="I78" s="179">
        <v>1.18</v>
      </c>
      <c r="J78" s="179">
        <v>1.24</v>
      </c>
      <c r="K78" s="179">
        <v>1.3</v>
      </c>
      <c r="L78" s="179">
        <v>1.35</v>
      </c>
    </row>
    <row r="79" spans="2:12" x14ac:dyDescent="0.2">
      <c r="B79" s="5" t="s">
        <v>235</v>
      </c>
      <c r="C79" s="174" t="s">
        <v>229</v>
      </c>
      <c r="D79" s="173" t="s">
        <v>6</v>
      </c>
      <c r="E79" s="5" t="str">
        <f t="shared" si="34"/>
        <v>KošickýIII. triedaOsobné</v>
      </c>
      <c r="F79" s="179">
        <v>1</v>
      </c>
      <c r="G79" s="179">
        <v>1.05</v>
      </c>
      <c r="H79" s="179">
        <v>1.1100000000000001</v>
      </c>
      <c r="I79" s="179">
        <v>1.1599999999999999</v>
      </c>
      <c r="J79" s="179">
        <v>1.22</v>
      </c>
      <c r="K79" s="179">
        <v>1.28</v>
      </c>
      <c r="L79" s="179">
        <v>1.34</v>
      </c>
    </row>
    <row r="80" spans="2:12" x14ac:dyDescent="0.2">
      <c r="B80" s="5" t="s">
        <v>235</v>
      </c>
      <c r="C80" s="174" t="s">
        <v>229</v>
      </c>
      <c r="D80" s="173" t="s">
        <v>243</v>
      </c>
      <c r="E80" s="5" t="str">
        <f t="shared" si="34"/>
        <v>KošickýIII. triedaNákladné</v>
      </c>
      <c r="F80" s="179">
        <v>1</v>
      </c>
      <c r="G80" s="179">
        <v>1.04</v>
      </c>
      <c r="H80" s="179">
        <v>1.0900000000000001</v>
      </c>
      <c r="I80" s="179">
        <v>1.1299999999999999</v>
      </c>
      <c r="J80" s="179">
        <v>1.18</v>
      </c>
      <c r="K80" s="179">
        <v>1.22</v>
      </c>
      <c r="L80" s="179">
        <v>1.26</v>
      </c>
    </row>
    <row r="81" spans="2:12" x14ac:dyDescent="0.2">
      <c r="B81" s="5" t="s">
        <v>236</v>
      </c>
      <c r="C81" s="174" t="s">
        <v>224</v>
      </c>
      <c r="D81" s="173" t="s">
        <v>6</v>
      </c>
      <c r="E81" s="5" t="str">
        <f t="shared" si="34"/>
        <v>PrešovskýD1Osobné</v>
      </c>
      <c r="F81" s="179">
        <v>1</v>
      </c>
      <c r="G81" s="179">
        <v>1.1499999999999999</v>
      </c>
      <c r="H81" s="179">
        <v>1.3</v>
      </c>
      <c r="I81" s="179">
        <v>1.46</v>
      </c>
      <c r="J81" s="179">
        <v>1.6</v>
      </c>
      <c r="K81" s="179">
        <v>1.75</v>
      </c>
      <c r="L81" s="179">
        <v>1.89</v>
      </c>
    </row>
    <row r="82" spans="2:12" x14ac:dyDescent="0.2">
      <c r="B82" s="5" t="s">
        <v>236</v>
      </c>
      <c r="C82" s="174" t="s">
        <v>224</v>
      </c>
      <c r="D82" s="173" t="s">
        <v>243</v>
      </c>
      <c r="E82" s="5" t="str">
        <f t="shared" si="34"/>
        <v>PrešovskýD1Nákladné</v>
      </c>
      <c r="F82" s="179">
        <v>1</v>
      </c>
      <c r="G82" s="179">
        <v>1.1200000000000001</v>
      </c>
      <c r="H82" s="179">
        <v>1.24</v>
      </c>
      <c r="I82" s="179">
        <v>1.37</v>
      </c>
      <c r="J82" s="179">
        <v>1.49</v>
      </c>
      <c r="K82" s="179">
        <v>1.61</v>
      </c>
      <c r="L82" s="179">
        <v>1.71</v>
      </c>
    </row>
    <row r="83" spans="2:12" x14ac:dyDescent="0.2">
      <c r="B83" s="5" t="s">
        <v>236</v>
      </c>
      <c r="C83" s="174" t="s">
        <v>227</v>
      </c>
      <c r="D83" s="173" t="s">
        <v>6</v>
      </c>
      <c r="E83" s="5" t="str">
        <f t="shared" si="34"/>
        <v>PrešovskýI. triedaOsobné</v>
      </c>
      <c r="F83" s="179">
        <v>1</v>
      </c>
      <c r="G83" s="179">
        <v>1.0900000000000001</v>
      </c>
      <c r="H83" s="179">
        <v>1.19</v>
      </c>
      <c r="I83" s="179">
        <v>1.29</v>
      </c>
      <c r="J83" s="179">
        <v>1.39</v>
      </c>
      <c r="K83" s="179">
        <v>1.49</v>
      </c>
      <c r="L83" s="179">
        <v>1.58</v>
      </c>
    </row>
    <row r="84" spans="2:12" x14ac:dyDescent="0.2">
      <c r="B84" s="5" t="s">
        <v>236</v>
      </c>
      <c r="C84" s="174" t="s">
        <v>227</v>
      </c>
      <c r="D84" s="173" t="s">
        <v>243</v>
      </c>
      <c r="E84" s="5" t="str">
        <f t="shared" si="34"/>
        <v>PrešovskýI. triedaNákladné</v>
      </c>
      <c r="F84" s="179">
        <v>1</v>
      </c>
      <c r="G84" s="179">
        <v>1.0900000000000001</v>
      </c>
      <c r="H84" s="179">
        <v>1.19</v>
      </c>
      <c r="I84" s="179">
        <v>1.28</v>
      </c>
      <c r="J84" s="179">
        <v>1.38</v>
      </c>
      <c r="K84" s="179">
        <v>1.46</v>
      </c>
      <c r="L84" s="179">
        <v>1.54</v>
      </c>
    </row>
    <row r="85" spans="2:12" x14ac:dyDescent="0.2">
      <c r="B85" s="5" t="s">
        <v>236</v>
      </c>
      <c r="C85" s="174" t="s">
        <v>228</v>
      </c>
      <c r="D85" s="173" t="s">
        <v>6</v>
      </c>
      <c r="E85" s="5" t="str">
        <f t="shared" si="34"/>
        <v>PrešovskýII. triedaOsobné</v>
      </c>
      <c r="F85" s="179">
        <v>1</v>
      </c>
      <c r="G85" s="179">
        <v>1.07</v>
      </c>
      <c r="H85" s="179">
        <v>1.1599999999999999</v>
      </c>
      <c r="I85" s="179">
        <v>1.24</v>
      </c>
      <c r="J85" s="179">
        <v>1.32</v>
      </c>
      <c r="K85" s="179">
        <v>1.41</v>
      </c>
      <c r="L85" s="179">
        <v>1.48</v>
      </c>
    </row>
    <row r="86" spans="2:12" x14ac:dyDescent="0.2">
      <c r="B86" s="5" t="s">
        <v>236</v>
      </c>
      <c r="C86" s="174" t="s">
        <v>228</v>
      </c>
      <c r="D86" s="173" t="s">
        <v>243</v>
      </c>
      <c r="E86" s="5" t="str">
        <f t="shared" si="34"/>
        <v>PrešovskýII. triedaNákladné</v>
      </c>
      <c r="F86" s="179">
        <v>1</v>
      </c>
      <c r="G86" s="179">
        <v>1.07</v>
      </c>
      <c r="H86" s="179">
        <v>1.1399999999999999</v>
      </c>
      <c r="I86" s="179">
        <v>1.22</v>
      </c>
      <c r="J86" s="179">
        <v>1.29</v>
      </c>
      <c r="K86" s="179">
        <v>1.36</v>
      </c>
      <c r="L86" s="179">
        <v>1.42</v>
      </c>
    </row>
    <row r="87" spans="2:12" x14ac:dyDescent="0.2">
      <c r="B87" s="5" t="s">
        <v>236</v>
      </c>
      <c r="C87" s="174" t="s">
        <v>229</v>
      </c>
      <c r="D87" s="173" t="s">
        <v>6</v>
      </c>
      <c r="E87" s="5" t="str">
        <f t="shared" si="34"/>
        <v>PrešovskýIII. triedaOsobné</v>
      </c>
      <c r="F87" s="179">
        <v>1</v>
      </c>
      <c r="G87" s="179">
        <v>1.07</v>
      </c>
      <c r="H87" s="179">
        <v>1.1299999999999999</v>
      </c>
      <c r="I87" s="179">
        <v>1.2</v>
      </c>
      <c r="J87" s="179">
        <v>1.26</v>
      </c>
      <c r="K87" s="179">
        <v>1.33</v>
      </c>
      <c r="L87" s="179">
        <v>1.4</v>
      </c>
    </row>
    <row r="88" spans="2:12" x14ac:dyDescent="0.2">
      <c r="B88" s="5" t="s">
        <v>236</v>
      </c>
      <c r="C88" s="174" t="s">
        <v>229</v>
      </c>
      <c r="D88" s="173" t="s">
        <v>243</v>
      </c>
      <c r="E88" s="5" t="str">
        <f t="shared" si="34"/>
        <v>PrešovskýIII. triedaNákladné</v>
      </c>
      <c r="F88" s="179">
        <v>1</v>
      </c>
      <c r="G88" s="179">
        <v>1.06</v>
      </c>
      <c r="H88" s="179">
        <v>1.1100000000000001</v>
      </c>
      <c r="I88" s="179">
        <v>1.18</v>
      </c>
      <c r="J88" s="179">
        <v>1.24</v>
      </c>
      <c r="K88" s="179">
        <v>1.29</v>
      </c>
      <c r="L88" s="179">
        <v>1.33</v>
      </c>
    </row>
    <row r="89" spans="2:12" x14ac:dyDescent="0.2">
      <c r="B89" s="5" t="s">
        <v>237</v>
      </c>
      <c r="C89" s="174" t="s">
        <v>224</v>
      </c>
      <c r="D89" s="173" t="s">
        <v>6</v>
      </c>
      <c r="E89" s="5" t="str">
        <f t="shared" si="34"/>
        <v>TrnavskýD1Osobné</v>
      </c>
      <c r="F89" s="179">
        <v>1</v>
      </c>
      <c r="G89" s="179">
        <v>1.2</v>
      </c>
      <c r="H89" s="179">
        <v>1.35</v>
      </c>
      <c r="I89" s="179">
        <v>1.5</v>
      </c>
      <c r="J89" s="179">
        <v>1.64</v>
      </c>
      <c r="K89" s="179">
        <v>1.76</v>
      </c>
      <c r="L89" s="179">
        <v>1.87</v>
      </c>
    </row>
    <row r="90" spans="2:12" x14ac:dyDescent="0.2">
      <c r="B90" s="5" t="s">
        <v>237</v>
      </c>
      <c r="C90" s="174" t="s">
        <v>224</v>
      </c>
      <c r="D90" s="173" t="s">
        <v>243</v>
      </c>
      <c r="E90" s="5" t="str">
        <f t="shared" si="34"/>
        <v>TrnavskýD1Nákladné</v>
      </c>
      <c r="F90" s="179">
        <v>1</v>
      </c>
      <c r="G90" s="179">
        <v>1.1599999999999999</v>
      </c>
      <c r="H90" s="179">
        <v>1.31</v>
      </c>
      <c r="I90" s="179">
        <v>1.46</v>
      </c>
      <c r="J90" s="179">
        <v>1.61</v>
      </c>
      <c r="K90" s="179">
        <v>1.75</v>
      </c>
      <c r="L90" s="179">
        <v>1.88</v>
      </c>
    </row>
    <row r="91" spans="2:12" x14ac:dyDescent="0.2">
      <c r="B91" s="5" t="s">
        <v>237</v>
      </c>
      <c r="C91" s="174" t="s">
        <v>230</v>
      </c>
      <c r="D91" s="173" t="s">
        <v>6</v>
      </c>
      <c r="E91" s="5" t="str">
        <f t="shared" si="34"/>
        <v>TrnavskýD2Osobné</v>
      </c>
      <c r="F91" s="179">
        <v>1</v>
      </c>
      <c r="G91" s="179">
        <v>1.1599999999999999</v>
      </c>
      <c r="H91" s="179">
        <v>1.31</v>
      </c>
      <c r="I91" s="179">
        <v>1.46</v>
      </c>
      <c r="J91" s="179">
        <v>1.61</v>
      </c>
      <c r="K91" s="179">
        <v>1.76</v>
      </c>
      <c r="L91" s="179">
        <v>1.89</v>
      </c>
    </row>
    <row r="92" spans="2:12" x14ac:dyDescent="0.2">
      <c r="B92" s="5" t="s">
        <v>237</v>
      </c>
      <c r="C92" s="174" t="s">
        <v>230</v>
      </c>
      <c r="D92" s="173" t="s">
        <v>243</v>
      </c>
      <c r="E92" s="5" t="str">
        <f t="shared" si="34"/>
        <v>TrnavskýD2Nákladné</v>
      </c>
      <c r="F92" s="179">
        <v>1</v>
      </c>
      <c r="G92" s="179">
        <v>1.1599999999999999</v>
      </c>
      <c r="H92" s="179">
        <v>1.32</v>
      </c>
      <c r="I92" s="179">
        <v>1.47</v>
      </c>
      <c r="J92" s="179">
        <v>1.62</v>
      </c>
      <c r="K92" s="179">
        <v>1.77</v>
      </c>
      <c r="L92" s="179">
        <v>1.92</v>
      </c>
    </row>
    <row r="93" spans="2:12" x14ac:dyDescent="0.2">
      <c r="B93" s="5" t="s">
        <v>237</v>
      </c>
      <c r="C93" s="174" t="s">
        <v>231</v>
      </c>
      <c r="D93" s="173" t="s">
        <v>6</v>
      </c>
      <c r="E93" s="5" t="str">
        <f t="shared" si="34"/>
        <v>TrnavskýR1Osobné</v>
      </c>
      <c r="F93" s="179">
        <v>1</v>
      </c>
      <c r="G93" s="179">
        <v>1.1200000000000001</v>
      </c>
      <c r="H93" s="179">
        <v>1.24</v>
      </c>
      <c r="I93" s="179">
        <v>1.35</v>
      </c>
      <c r="J93" s="179">
        <v>1.46</v>
      </c>
      <c r="K93" s="179">
        <v>1.57</v>
      </c>
      <c r="L93" s="179">
        <v>1.68</v>
      </c>
    </row>
    <row r="94" spans="2:12" x14ac:dyDescent="0.2">
      <c r="B94" s="5" t="s">
        <v>237</v>
      </c>
      <c r="C94" s="174" t="s">
        <v>231</v>
      </c>
      <c r="D94" s="173" t="s">
        <v>243</v>
      </c>
      <c r="E94" s="5" t="str">
        <f t="shared" si="34"/>
        <v>TrnavskýR1Nákladné</v>
      </c>
      <c r="F94" s="179">
        <v>1</v>
      </c>
      <c r="G94" s="179">
        <v>1.1499999999999999</v>
      </c>
      <c r="H94" s="179">
        <v>1.31</v>
      </c>
      <c r="I94" s="179">
        <v>1.45</v>
      </c>
      <c r="J94" s="179">
        <v>1.59</v>
      </c>
      <c r="K94" s="179">
        <v>1.73</v>
      </c>
      <c r="L94" s="179">
        <v>1.86</v>
      </c>
    </row>
    <row r="95" spans="2:12" x14ac:dyDescent="0.2">
      <c r="B95" s="5" t="s">
        <v>237</v>
      </c>
      <c r="C95" s="174" t="s">
        <v>227</v>
      </c>
      <c r="D95" s="173" t="s">
        <v>6</v>
      </c>
      <c r="E95" s="5" t="str">
        <f t="shared" si="34"/>
        <v>TrnavskýI. triedaOsobné</v>
      </c>
      <c r="F95" s="179">
        <v>1</v>
      </c>
      <c r="G95" s="179">
        <v>1.1200000000000001</v>
      </c>
      <c r="H95" s="179">
        <v>1.22</v>
      </c>
      <c r="I95" s="179">
        <v>1.32</v>
      </c>
      <c r="J95" s="179">
        <v>1.41</v>
      </c>
      <c r="K95" s="179">
        <v>1.49</v>
      </c>
      <c r="L95" s="179">
        <v>1.57</v>
      </c>
    </row>
    <row r="96" spans="2:12" x14ac:dyDescent="0.2">
      <c r="B96" s="5" t="s">
        <v>237</v>
      </c>
      <c r="C96" s="174" t="s">
        <v>227</v>
      </c>
      <c r="D96" s="173" t="s">
        <v>243</v>
      </c>
      <c r="E96" s="5" t="str">
        <f t="shared" si="34"/>
        <v>TrnavskýI. triedaNákladné</v>
      </c>
      <c r="F96" s="179">
        <v>1</v>
      </c>
      <c r="G96" s="179">
        <v>1.0900000000000001</v>
      </c>
      <c r="H96" s="179">
        <v>1.18</v>
      </c>
      <c r="I96" s="179">
        <v>1.26</v>
      </c>
      <c r="J96" s="179">
        <v>1.33</v>
      </c>
      <c r="K96" s="179">
        <v>1.41</v>
      </c>
      <c r="L96" s="179">
        <v>1.47</v>
      </c>
    </row>
    <row r="97" spans="2:12" x14ac:dyDescent="0.2">
      <c r="B97" s="5" t="s">
        <v>237</v>
      </c>
      <c r="C97" s="174" t="s">
        <v>228</v>
      </c>
      <c r="D97" s="173" t="s">
        <v>6</v>
      </c>
      <c r="E97" s="5" t="str">
        <f t="shared" si="34"/>
        <v>TrnavskýII. triedaOsobné</v>
      </c>
      <c r="F97" s="179">
        <v>1</v>
      </c>
      <c r="G97" s="179">
        <v>1.07</v>
      </c>
      <c r="H97" s="179">
        <v>1.1499999999999999</v>
      </c>
      <c r="I97" s="179">
        <v>1.21</v>
      </c>
      <c r="J97" s="179">
        <v>1.28</v>
      </c>
      <c r="K97" s="179">
        <v>1.33</v>
      </c>
      <c r="L97" s="179">
        <v>1.39</v>
      </c>
    </row>
    <row r="98" spans="2:12" x14ac:dyDescent="0.2">
      <c r="B98" s="5" t="s">
        <v>237</v>
      </c>
      <c r="C98" s="174" t="s">
        <v>228</v>
      </c>
      <c r="D98" s="173" t="s">
        <v>243</v>
      </c>
      <c r="E98" s="5" t="str">
        <f t="shared" si="34"/>
        <v>TrnavskýII. triedaNákladné</v>
      </c>
      <c r="F98" s="179">
        <v>1</v>
      </c>
      <c r="G98" s="179">
        <v>1.07</v>
      </c>
      <c r="H98" s="179">
        <v>1.1200000000000001</v>
      </c>
      <c r="I98" s="179">
        <v>1.18</v>
      </c>
      <c r="J98" s="179">
        <v>1.22</v>
      </c>
      <c r="K98" s="179">
        <v>1.27</v>
      </c>
      <c r="L98" s="179">
        <v>1.31</v>
      </c>
    </row>
    <row r="99" spans="2:12" x14ac:dyDescent="0.2">
      <c r="B99" s="5" t="s">
        <v>237</v>
      </c>
      <c r="C99" s="174" t="s">
        <v>229</v>
      </c>
      <c r="D99" s="173" t="s">
        <v>6</v>
      </c>
      <c r="E99" s="5" t="str">
        <f t="shared" si="34"/>
        <v>TrnavskýIII. triedaOsobné</v>
      </c>
      <c r="F99" s="179">
        <v>1</v>
      </c>
      <c r="G99" s="179">
        <v>1.06</v>
      </c>
      <c r="H99" s="179">
        <v>1.1299999999999999</v>
      </c>
      <c r="I99" s="179">
        <v>1.19</v>
      </c>
      <c r="J99" s="179">
        <v>1.24</v>
      </c>
      <c r="K99" s="179">
        <v>1.29</v>
      </c>
      <c r="L99" s="179">
        <v>1.33</v>
      </c>
    </row>
    <row r="100" spans="2:12" x14ac:dyDescent="0.2">
      <c r="B100" s="5" t="s">
        <v>237</v>
      </c>
      <c r="C100" s="174" t="s">
        <v>229</v>
      </c>
      <c r="D100" s="173" t="s">
        <v>243</v>
      </c>
      <c r="E100" s="5" t="str">
        <f t="shared" si="34"/>
        <v>TrnavskýIII. triedaNákladné</v>
      </c>
      <c r="F100" s="179">
        <v>1</v>
      </c>
      <c r="G100" s="179">
        <v>1.04</v>
      </c>
      <c r="H100" s="179">
        <v>1.07</v>
      </c>
      <c r="I100" s="179">
        <v>1.1000000000000001</v>
      </c>
      <c r="J100" s="179">
        <v>1.1299999999999999</v>
      </c>
      <c r="K100" s="179">
        <v>1.1399999999999999</v>
      </c>
      <c r="L100" s="179">
        <v>1.1599999999999999</v>
      </c>
    </row>
    <row r="101" spans="2:12" x14ac:dyDescent="0.2">
      <c r="B101" s="5" t="s">
        <v>238</v>
      </c>
      <c r="C101" s="174" t="s">
        <v>231</v>
      </c>
      <c r="D101" s="173" t="s">
        <v>6</v>
      </c>
      <c r="E101" s="5" t="str">
        <f t="shared" si="34"/>
        <v>NitrianskyR1Osobné</v>
      </c>
      <c r="F101" s="179">
        <v>1</v>
      </c>
      <c r="G101" s="179">
        <v>1.17</v>
      </c>
      <c r="H101" s="179">
        <v>1.33</v>
      </c>
      <c r="I101" s="179">
        <v>1.49</v>
      </c>
      <c r="J101" s="179">
        <v>1.64</v>
      </c>
      <c r="K101" s="179">
        <v>1.79</v>
      </c>
      <c r="L101" s="179">
        <v>1.93</v>
      </c>
    </row>
    <row r="102" spans="2:12" x14ac:dyDescent="0.2">
      <c r="B102" s="5" t="s">
        <v>238</v>
      </c>
      <c r="C102" s="174" t="s">
        <v>231</v>
      </c>
      <c r="D102" s="173" t="s">
        <v>243</v>
      </c>
      <c r="E102" s="5" t="str">
        <f t="shared" si="34"/>
        <v>NitrianskyR1Nákladné</v>
      </c>
      <c r="F102" s="179">
        <v>1</v>
      </c>
      <c r="G102" s="179">
        <v>1.1499999999999999</v>
      </c>
      <c r="H102" s="179">
        <v>1.28</v>
      </c>
      <c r="I102" s="179">
        <v>1.42</v>
      </c>
      <c r="J102" s="179">
        <v>1.56</v>
      </c>
      <c r="K102" s="179">
        <v>1.69</v>
      </c>
      <c r="L102" s="179">
        <v>1.81</v>
      </c>
    </row>
    <row r="103" spans="2:12" x14ac:dyDescent="0.2">
      <c r="B103" s="5" t="s">
        <v>238</v>
      </c>
      <c r="C103" s="174" t="s">
        <v>227</v>
      </c>
      <c r="D103" s="173" t="s">
        <v>6</v>
      </c>
      <c r="E103" s="5" t="str">
        <f t="shared" si="34"/>
        <v>NitrianskyI. triedaOsobné</v>
      </c>
      <c r="F103" s="179">
        <v>1</v>
      </c>
      <c r="G103" s="179">
        <v>1.1100000000000001</v>
      </c>
      <c r="H103" s="179">
        <v>1.22</v>
      </c>
      <c r="I103" s="179">
        <v>1.32</v>
      </c>
      <c r="J103" s="179">
        <v>1.41</v>
      </c>
      <c r="K103" s="179">
        <v>1.5</v>
      </c>
      <c r="L103" s="179">
        <v>1.59</v>
      </c>
    </row>
    <row r="104" spans="2:12" x14ac:dyDescent="0.2">
      <c r="B104" s="5" t="s">
        <v>238</v>
      </c>
      <c r="C104" s="174" t="s">
        <v>227</v>
      </c>
      <c r="D104" s="173" t="s">
        <v>243</v>
      </c>
      <c r="E104" s="5" t="str">
        <f t="shared" si="34"/>
        <v>NitrianskyI. triedaNákladné</v>
      </c>
      <c r="F104" s="179">
        <v>1</v>
      </c>
      <c r="G104" s="179">
        <v>1.1000000000000001</v>
      </c>
      <c r="H104" s="179">
        <v>1.19</v>
      </c>
      <c r="I104" s="179">
        <v>1.28</v>
      </c>
      <c r="J104" s="179">
        <v>1.36</v>
      </c>
      <c r="K104" s="179">
        <v>1.45</v>
      </c>
      <c r="L104" s="179">
        <v>1.53</v>
      </c>
    </row>
    <row r="105" spans="2:12" x14ac:dyDescent="0.2">
      <c r="B105" s="5" t="s">
        <v>238</v>
      </c>
      <c r="C105" s="174" t="s">
        <v>228</v>
      </c>
      <c r="D105" s="173" t="s">
        <v>6</v>
      </c>
      <c r="E105" s="5" t="str">
        <f t="shared" si="34"/>
        <v>NitrianskyII. triedaOsobné</v>
      </c>
      <c r="F105" s="179">
        <v>1</v>
      </c>
      <c r="G105" s="179">
        <v>1.0900000000000001</v>
      </c>
      <c r="H105" s="179">
        <v>1.18</v>
      </c>
      <c r="I105" s="179">
        <v>1.27</v>
      </c>
      <c r="J105" s="179">
        <v>1.35</v>
      </c>
      <c r="K105" s="179">
        <v>1.43</v>
      </c>
      <c r="L105" s="179">
        <v>1.5</v>
      </c>
    </row>
    <row r="106" spans="2:12" x14ac:dyDescent="0.2">
      <c r="B106" s="5" t="s">
        <v>238</v>
      </c>
      <c r="C106" s="174" t="s">
        <v>228</v>
      </c>
      <c r="D106" s="173" t="s">
        <v>243</v>
      </c>
      <c r="E106" s="5" t="str">
        <f t="shared" si="34"/>
        <v>NitrianskyII. triedaNákladné</v>
      </c>
      <c r="F106" s="179">
        <v>1</v>
      </c>
      <c r="G106" s="179">
        <v>1.08</v>
      </c>
      <c r="H106" s="179">
        <v>1.17</v>
      </c>
      <c r="I106" s="179">
        <v>1.25</v>
      </c>
      <c r="J106" s="179">
        <v>1.32</v>
      </c>
      <c r="K106" s="179">
        <v>1.39</v>
      </c>
      <c r="L106" s="179">
        <v>1.43</v>
      </c>
    </row>
    <row r="107" spans="2:12" x14ac:dyDescent="0.2">
      <c r="B107" s="5" t="s">
        <v>238</v>
      </c>
      <c r="C107" s="174" t="s">
        <v>229</v>
      </c>
      <c r="D107" s="173" t="s">
        <v>6</v>
      </c>
      <c r="E107" s="5" t="str">
        <f t="shared" si="34"/>
        <v>NitrianskyIII. triedaOsobné</v>
      </c>
      <c r="F107" s="179">
        <v>1</v>
      </c>
      <c r="G107" s="179">
        <v>1.07</v>
      </c>
      <c r="H107" s="179">
        <v>1.1399999999999999</v>
      </c>
      <c r="I107" s="179">
        <v>1.21</v>
      </c>
      <c r="J107" s="179">
        <v>1.27</v>
      </c>
      <c r="K107" s="179">
        <v>1.34</v>
      </c>
      <c r="L107" s="179">
        <v>1.4</v>
      </c>
    </row>
    <row r="108" spans="2:12" x14ac:dyDescent="0.2">
      <c r="B108" s="5" t="s">
        <v>238</v>
      </c>
      <c r="C108" s="174" t="s">
        <v>229</v>
      </c>
      <c r="D108" s="173" t="s">
        <v>243</v>
      </c>
      <c r="E108" s="5" t="str">
        <f t="shared" si="34"/>
        <v>NitrianskyIII. triedaNákladné</v>
      </c>
      <c r="F108" s="179">
        <v>1</v>
      </c>
      <c r="G108" s="179">
        <v>1.07</v>
      </c>
      <c r="H108" s="179">
        <v>1.1399999999999999</v>
      </c>
      <c r="I108" s="179">
        <v>1.2</v>
      </c>
      <c r="J108" s="179">
        <v>1.25</v>
      </c>
      <c r="K108" s="179">
        <v>1.31</v>
      </c>
      <c r="L108" s="179">
        <v>1.36</v>
      </c>
    </row>
    <row r="109" spans="2:12" x14ac:dyDescent="0.2">
      <c r="B109" s="5" t="s">
        <v>239</v>
      </c>
      <c r="C109" s="174" t="s">
        <v>224</v>
      </c>
      <c r="D109" s="173" t="s">
        <v>6</v>
      </c>
      <c r="E109" s="5" t="str">
        <f t="shared" si="34"/>
        <v>ŽilinskýD1Osobné</v>
      </c>
      <c r="F109" s="179">
        <v>1</v>
      </c>
      <c r="G109" s="179">
        <v>1.26</v>
      </c>
      <c r="H109" s="179">
        <v>1.51</v>
      </c>
      <c r="I109" s="179">
        <v>1.76</v>
      </c>
      <c r="J109" s="179">
        <v>2</v>
      </c>
      <c r="K109" s="179">
        <v>2.2400000000000002</v>
      </c>
      <c r="L109" s="179">
        <v>2.48</v>
      </c>
    </row>
    <row r="110" spans="2:12" x14ac:dyDescent="0.2">
      <c r="B110" s="5" t="s">
        <v>239</v>
      </c>
      <c r="C110" s="174" t="s">
        <v>224</v>
      </c>
      <c r="D110" s="173" t="s">
        <v>243</v>
      </c>
      <c r="E110" s="5" t="str">
        <f t="shared" si="34"/>
        <v>ŽilinskýD1Nákladné</v>
      </c>
      <c r="F110" s="179">
        <v>1</v>
      </c>
      <c r="G110" s="179">
        <v>1.2</v>
      </c>
      <c r="H110" s="179">
        <v>1.39</v>
      </c>
      <c r="I110" s="179">
        <v>1.59</v>
      </c>
      <c r="J110" s="179">
        <v>1.77</v>
      </c>
      <c r="K110" s="179">
        <v>1.96</v>
      </c>
      <c r="L110" s="179">
        <v>2.14</v>
      </c>
    </row>
    <row r="111" spans="2:12" x14ac:dyDescent="0.2">
      <c r="B111" s="5" t="s">
        <v>239</v>
      </c>
      <c r="C111" s="174" t="s">
        <v>232</v>
      </c>
      <c r="D111" s="173" t="s">
        <v>6</v>
      </c>
      <c r="E111" s="5" t="str">
        <f t="shared" si="34"/>
        <v>ŽilinskýD3Osobné</v>
      </c>
      <c r="F111" s="179">
        <v>1</v>
      </c>
      <c r="G111" s="179">
        <v>1.22</v>
      </c>
      <c r="H111" s="179">
        <v>1.45</v>
      </c>
      <c r="I111" s="179">
        <v>1.67</v>
      </c>
      <c r="J111" s="179">
        <v>1.89</v>
      </c>
      <c r="K111" s="179">
        <v>2.1</v>
      </c>
      <c r="L111" s="179">
        <v>2.31</v>
      </c>
    </row>
    <row r="112" spans="2:12" x14ac:dyDescent="0.2">
      <c r="B112" s="5" t="s">
        <v>239</v>
      </c>
      <c r="C112" s="174" t="s">
        <v>232</v>
      </c>
      <c r="D112" s="173" t="s">
        <v>243</v>
      </c>
      <c r="E112" s="5" t="str">
        <f t="shared" si="34"/>
        <v>ŽilinskýD3Nákladné</v>
      </c>
      <c r="F112" s="179">
        <v>1</v>
      </c>
      <c r="G112" s="179">
        <v>1.18</v>
      </c>
      <c r="H112" s="179">
        <v>1.35</v>
      </c>
      <c r="I112" s="179">
        <v>1.52</v>
      </c>
      <c r="J112" s="179">
        <v>1.68</v>
      </c>
      <c r="K112" s="179">
        <v>1.85</v>
      </c>
      <c r="L112" s="179">
        <v>2.0099999999999998</v>
      </c>
    </row>
    <row r="113" spans="2:12" x14ac:dyDescent="0.2">
      <c r="B113" s="5" t="s">
        <v>239</v>
      </c>
      <c r="C113" s="174" t="s">
        <v>227</v>
      </c>
      <c r="D113" s="173" t="s">
        <v>6</v>
      </c>
      <c r="E113" s="5" t="str">
        <f t="shared" si="34"/>
        <v>ŽilinskýI. triedaOsobné</v>
      </c>
      <c r="F113" s="179">
        <v>1</v>
      </c>
      <c r="G113" s="179">
        <v>1.1200000000000001</v>
      </c>
      <c r="H113" s="179">
        <v>1.22</v>
      </c>
      <c r="I113" s="179">
        <v>1.33</v>
      </c>
      <c r="J113" s="179">
        <v>1.42</v>
      </c>
      <c r="K113" s="179">
        <v>1.52</v>
      </c>
      <c r="L113" s="179">
        <v>1.62</v>
      </c>
    </row>
    <row r="114" spans="2:12" x14ac:dyDescent="0.2">
      <c r="B114" s="5" t="s">
        <v>239</v>
      </c>
      <c r="C114" s="174" t="s">
        <v>227</v>
      </c>
      <c r="D114" s="173" t="s">
        <v>243</v>
      </c>
      <c r="E114" s="5" t="str">
        <f t="shared" si="34"/>
        <v>ŽilinskýI. triedaNákladné</v>
      </c>
      <c r="F114" s="179">
        <v>1</v>
      </c>
      <c r="G114" s="179">
        <v>1.07</v>
      </c>
      <c r="H114" s="179">
        <v>1.1499999999999999</v>
      </c>
      <c r="I114" s="179">
        <v>1.21</v>
      </c>
      <c r="J114" s="179">
        <v>1.28</v>
      </c>
      <c r="K114" s="179">
        <v>1.33</v>
      </c>
      <c r="L114" s="179">
        <v>1.38</v>
      </c>
    </row>
    <row r="115" spans="2:12" x14ac:dyDescent="0.2">
      <c r="B115" s="5" t="s">
        <v>239</v>
      </c>
      <c r="C115" s="174" t="s">
        <v>228</v>
      </c>
      <c r="D115" s="173" t="s">
        <v>6</v>
      </c>
      <c r="E115" s="5" t="str">
        <f t="shared" si="34"/>
        <v>ŽilinskýII. triedaOsobné</v>
      </c>
      <c r="F115" s="179">
        <v>1</v>
      </c>
      <c r="G115" s="179">
        <v>1.1000000000000001</v>
      </c>
      <c r="H115" s="179">
        <v>1.2</v>
      </c>
      <c r="I115" s="179">
        <v>1.29</v>
      </c>
      <c r="J115" s="179">
        <v>1.38</v>
      </c>
      <c r="K115" s="179">
        <v>1.46</v>
      </c>
      <c r="L115" s="179">
        <v>1.54</v>
      </c>
    </row>
    <row r="116" spans="2:12" x14ac:dyDescent="0.2">
      <c r="B116" s="5" t="s">
        <v>239</v>
      </c>
      <c r="C116" s="174" t="s">
        <v>228</v>
      </c>
      <c r="D116" s="173" t="s">
        <v>243</v>
      </c>
      <c r="E116" s="5" t="str">
        <f t="shared" si="34"/>
        <v>ŽilinskýII. triedaNákladné</v>
      </c>
      <c r="F116" s="179">
        <v>1</v>
      </c>
      <c r="G116" s="179">
        <v>1.07</v>
      </c>
      <c r="H116" s="179">
        <v>1.1200000000000001</v>
      </c>
      <c r="I116" s="179">
        <v>1.18</v>
      </c>
      <c r="J116" s="179">
        <v>1.23</v>
      </c>
      <c r="K116" s="179">
        <v>1.29</v>
      </c>
      <c r="L116" s="179">
        <v>1.34</v>
      </c>
    </row>
    <row r="117" spans="2:12" x14ac:dyDescent="0.2">
      <c r="B117" s="5" t="s">
        <v>239</v>
      </c>
      <c r="C117" s="174" t="s">
        <v>229</v>
      </c>
      <c r="D117" s="173" t="s">
        <v>6</v>
      </c>
      <c r="E117" s="5" t="str">
        <f t="shared" si="34"/>
        <v>ŽilinskýIII. triedaOsobné</v>
      </c>
      <c r="F117" s="179">
        <v>1</v>
      </c>
      <c r="G117" s="179">
        <v>1.0900000000000001</v>
      </c>
      <c r="H117" s="179">
        <v>1.18</v>
      </c>
      <c r="I117" s="179">
        <v>1.27</v>
      </c>
      <c r="J117" s="179">
        <v>1.35</v>
      </c>
      <c r="K117" s="179">
        <v>1.44</v>
      </c>
      <c r="L117" s="179">
        <v>1.52</v>
      </c>
    </row>
    <row r="118" spans="2:12" x14ac:dyDescent="0.2">
      <c r="B118" s="5" t="s">
        <v>239</v>
      </c>
      <c r="C118" s="174" t="s">
        <v>229</v>
      </c>
      <c r="D118" s="173" t="s">
        <v>243</v>
      </c>
      <c r="E118" s="5" t="str">
        <f t="shared" si="34"/>
        <v>ŽilinskýIII. triedaNákladné</v>
      </c>
      <c r="F118" s="179">
        <v>1</v>
      </c>
      <c r="G118" s="179">
        <v>1.06</v>
      </c>
      <c r="H118" s="179">
        <v>1.1100000000000001</v>
      </c>
      <c r="I118" s="179">
        <v>1.17</v>
      </c>
      <c r="J118" s="179">
        <v>1.21</v>
      </c>
      <c r="K118" s="179">
        <v>1.26</v>
      </c>
      <c r="L118" s="179">
        <v>1.31</v>
      </c>
    </row>
    <row r="119" spans="2:12" x14ac:dyDescent="0.2">
      <c r="B119" s="5" t="s">
        <v>240</v>
      </c>
      <c r="C119" s="174" t="s">
        <v>231</v>
      </c>
      <c r="D119" s="173" t="s">
        <v>6</v>
      </c>
      <c r="E119" s="5" t="str">
        <f t="shared" si="34"/>
        <v>BanskobystrickýR1Osobné</v>
      </c>
      <c r="F119" s="179">
        <v>1</v>
      </c>
      <c r="G119" s="179">
        <v>1.1599999999999999</v>
      </c>
      <c r="H119" s="179">
        <v>1.33</v>
      </c>
      <c r="I119" s="179">
        <v>1.5</v>
      </c>
      <c r="J119" s="179">
        <v>1.66</v>
      </c>
      <c r="K119" s="179">
        <v>1.82</v>
      </c>
      <c r="L119" s="179">
        <v>1.97</v>
      </c>
    </row>
    <row r="120" spans="2:12" x14ac:dyDescent="0.2">
      <c r="B120" s="5" t="s">
        <v>240</v>
      </c>
      <c r="C120" s="174" t="s">
        <v>231</v>
      </c>
      <c r="D120" s="173" t="s">
        <v>243</v>
      </c>
      <c r="E120" s="5" t="str">
        <f t="shared" si="34"/>
        <v>BanskobystrickýR1Nákladné</v>
      </c>
      <c r="F120" s="179">
        <v>1</v>
      </c>
      <c r="G120" s="179">
        <v>1.1399999999999999</v>
      </c>
      <c r="H120" s="179">
        <v>1.28</v>
      </c>
      <c r="I120" s="179">
        <v>1.42</v>
      </c>
      <c r="J120" s="179">
        <v>1.55</v>
      </c>
      <c r="K120" s="179">
        <v>1.68</v>
      </c>
      <c r="L120" s="179">
        <v>1.81</v>
      </c>
    </row>
    <row r="121" spans="2:12" x14ac:dyDescent="0.2">
      <c r="B121" s="5" t="s">
        <v>240</v>
      </c>
      <c r="C121" s="174" t="s">
        <v>225</v>
      </c>
      <c r="D121" s="173" t="s">
        <v>6</v>
      </c>
      <c r="E121" s="5" t="str">
        <f t="shared" si="34"/>
        <v>BanskobystrickýR2Osobné</v>
      </c>
      <c r="F121" s="179">
        <v>1</v>
      </c>
      <c r="G121" s="179">
        <v>1.1499999999999999</v>
      </c>
      <c r="H121" s="179">
        <v>1.3</v>
      </c>
      <c r="I121" s="179">
        <v>1.44</v>
      </c>
      <c r="J121" s="179">
        <v>1.59</v>
      </c>
      <c r="K121" s="179">
        <v>1.73</v>
      </c>
      <c r="L121" s="179">
        <v>1.86</v>
      </c>
    </row>
    <row r="122" spans="2:12" x14ac:dyDescent="0.2">
      <c r="B122" s="5" t="s">
        <v>240</v>
      </c>
      <c r="C122" s="174" t="s">
        <v>225</v>
      </c>
      <c r="D122" s="173" t="s">
        <v>243</v>
      </c>
      <c r="E122" s="5" t="str">
        <f t="shared" si="34"/>
        <v>BanskobystrickýR2Nákladné</v>
      </c>
      <c r="F122" s="179">
        <v>1</v>
      </c>
      <c r="G122" s="179">
        <v>1.1000000000000001</v>
      </c>
      <c r="H122" s="179">
        <v>1.21</v>
      </c>
      <c r="I122" s="179">
        <v>1.32</v>
      </c>
      <c r="J122" s="179">
        <v>1.43</v>
      </c>
      <c r="K122" s="179">
        <v>1.54</v>
      </c>
      <c r="L122" s="179">
        <v>1.64</v>
      </c>
    </row>
    <row r="123" spans="2:12" x14ac:dyDescent="0.2">
      <c r="B123" s="5" t="s">
        <v>240</v>
      </c>
      <c r="C123" s="174" t="s">
        <v>227</v>
      </c>
      <c r="D123" s="173" t="s">
        <v>6</v>
      </c>
      <c r="E123" s="5" t="str">
        <f t="shared" si="34"/>
        <v>BanskobystrickýI. triedaOsobné</v>
      </c>
      <c r="F123" s="179">
        <v>1</v>
      </c>
      <c r="G123" s="179">
        <v>1.1100000000000001</v>
      </c>
      <c r="H123" s="179">
        <v>1.22</v>
      </c>
      <c r="I123" s="179">
        <v>1.32</v>
      </c>
      <c r="J123" s="179">
        <v>1.42</v>
      </c>
      <c r="K123" s="179">
        <v>1.51</v>
      </c>
      <c r="L123" s="179">
        <v>1.6</v>
      </c>
    </row>
    <row r="124" spans="2:12" x14ac:dyDescent="0.2">
      <c r="B124" s="5" t="s">
        <v>240</v>
      </c>
      <c r="C124" s="174" t="s">
        <v>227</v>
      </c>
      <c r="D124" s="173" t="s">
        <v>243</v>
      </c>
      <c r="E124" s="5" t="str">
        <f t="shared" si="34"/>
        <v>BanskobystrickýI. triedaNákladné</v>
      </c>
      <c r="F124" s="179">
        <v>1</v>
      </c>
      <c r="G124" s="179">
        <v>1.0900000000000001</v>
      </c>
      <c r="H124" s="179">
        <v>1.18</v>
      </c>
      <c r="I124" s="179">
        <v>1.28</v>
      </c>
      <c r="J124" s="179">
        <v>1.36</v>
      </c>
      <c r="K124" s="179">
        <v>1.44</v>
      </c>
      <c r="L124" s="179">
        <v>1.51</v>
      </c>
    </row>
    <row r="125" spans="2:12" x14ac:dyDescent="0.2">
      <c r="B125" s="5" t="s">
        <v>240</v>
      </c>
      <c r="C125" s="174" t="s">
        <v>228</v>
      </c>
      <c r="D125" s="173" t="s">
        <v>6</v>
      </c>
      <c r="E125" s="5" t="str">
        <f t="shared" si="34"/>
        <v>BanskobystrickýII. triedaOsobné</v>
      </c>
      <c r="F125" s="179">
        <v>1</v>
      </c>
      <c r="G125" s="179">
        <v>1.07</v>
      </c>
      <c r="H125" s="179">
        <v>1.1599999999999999</v>
      </c>
      <c r="I125" s="179">
        <v>1.24</v>
      </c>
      <c r="J125" s="179">
        <v>1.33</v>
      </c>
      <c r="K125" s="179">
        <v>1.4</v>
      </c>
      <c r="L125" s="179">
        <v>1.48</v>
      </c>
    </row>
    <row r="126" spans="2:12" x14ac:dyDescent="0.2">
      <c r="B126" s="5" t="s">
        <v>240</v>
      </c>
      <c r="C126" s="174" t="s">
        <v>228</v>
      </c>
      <c r="D126" s="173" t="s">
        <v>243</v>
      </c>
      <c r="E126" s="5" t="str">
        <f t="shared" si="34"/>
        <v>BanskobystrickýII. triedaNákladné</v>
      </c>
      <c r="F126" s="179">
        <v>1</v>
      </c>
      <c r="G126" s="179">
        <v>1.07</v>
      </c>
      <c r="H126" s="179">
        <v>1.1399999999999999</v>
      </c>
      <c r="I126" s="179">
        <v>1.22</v>
      </c>
      <c r="J126" s="179">
        <v>1.28</v>
      </c>
      <c r="K126" s="179">
        <v>1.35</v>
      </c>
      <c r="L126" s="179">
        <v>1.42</v>
      </c>
    </row>
    <row r="127" spans="2:12" x14ac:dyDescent="0.2">
      <c r="B127" s="5" t="s">
        <v>240</v>
      </c>
      <c r="C127" s="174" t="s">
        <v>229</v>
      </c>
      <c r="D127" s="173" t="s">
        <v>6</v>
      </c>
      <c r="E127" s="5" t="str">
        <f t="shared" si="34"/>
        <v>BanskobystrickýIII. triedaOsobné</v>
      </c>
      <c r="F127" s="179">
        <v>1</v>
      </c>
      <c r="G127" s="179">
        <v>1.07</v>
      </c>
      <c r="H127" s="179">
        <v>1.1399999999999999</v>
      </c>
      <c r="I127" s="179">
        <v>1.21</v>
      </c>
      <c r="J127" s="179">
        <v>1.27</v>
      </c>
      <c r="K127" s="179">
        <v>1.34</v>
      </c>
      <c r="L127" s="179">
        <v>1.4</v>
      </c>
    </row>
    <row r="128" spans="2:12" x14ac:dyDescent="0.2">
      <c r="B128" s="5" t="s">
        <v>240</v>
      </c>
      <c r="C128" s="174" t="s">
        <v>229</v>
      </c>
      <c r="D128" s="173" t="s">
        <v>243</v>
      </c>
      <c r="E128" s="5" t="str">
        <f t="shared" si="34"/>
        <v>BanskobystrickýIII. triedaNákladné</v>
      </c>
      <c r="F128" s="179">
        <v>1</v>
      </c>
      <c r="G128" s="179">
        <v>1.07</v>
      </c>
      <c r="H128" s="179">
        <v>1.1299999999999999</v>
      </c>
      <c r="I128" s="179">
        <v>1.19</v>
      </c>
      <c r="J128" s="179">
        <v>1.25</v>
      </c>
      <c r="K128" s="179">
        <v>1.3</v>
      </c>
      <c r="L128" s="179">
        <v>1.36</v>
      </c>
    </row>
    <row r="129" spans="2:54" x14ac:dyDescent="0.2">
      <c r="B129" s="5" t="s">
        <v>241</v>
      </c>
      <c r="C129" s="174" t="s">
        <v>233</v>
      </c>
      <c r="D129" s="173" t="s">
        <v>6</v>
      </c>
      <c r="E129" s="5" t="str">
        <f t="shared" si="34"/>
        <v>BratislavskýD1, D2Osobné</v>
      </c>
      <c r="F129" s="179">
        <v>1</v>
      </c>
      <c r="G129" s="179">
        <v>1.2</v>
      </c>
      <c r="H129" s="179">
        <v>1.38</v>
      </c>
      <c r="I129" s="179">
        <v>1.53</v>
      </c>
      <c r="J129" s="179">
        <v>1.64</v>
      </c>
      <c r="K129" s="179">
        <v>1.73</v>
      </c>
      <c r="L129" s="179">
        <v>1.77</v>
      </c>
    </row>
    <row r="130" spans="2:54" x14ac:dyDescent="0.2">
      <c r="B130" s="5" t="s">
        <v>241</v>
      </c>
      <c r="C130" s="174" t="s">
        <v>233</v>
      </c>
      <c r="D130" s="173" t="s">
        <v>243</v>
      </c>
      <c r="E130" s="5" t="str">
        <f t="shared" si="34"/>
        <v>BratislavskýD1, D2Nákladné</v>
      </c>
      <c r="F130" s="179">
        <v>1</v>
      </c>
      <c r="G130" s="179">
        <v>1.1299999999999999</v>
      </c>
      <c r="H130" s="179">
        <v>1.26</v>
      </c>
      <c r="I130" s="179">
        <v>1.38</v>
      </c>
      <c r="J130" s="179">
        <v>1.49</v>
      </c>
      <c r="K130" s="179">
        <v>1.59</v>
      </c>
      <c r="L130" s="179">
        <v>1.67</v>
      </c>
    </row>
    <row r="131" spans="2:54" x14ac:dyDescent="0.2">
      <c r="B131" s="5" t="s">
        <v>241</v>
      </c>
      <c r="C131" s="174" t="s">
        <v>227</v>
      </c>
      <c r="D131" s="173" t="s">
        <v>6</v>
      </c>
      <c r="E131" s="5" t="str">
        <f t="shared" si="34"/>
        <v>BratislavskýI. triedaOsobné</v>
      </c>
      <c r="F131" s="179">
        <v>1</v>
      </c>
      <c r="G131" s="179">
        <v>1.17</v>
      </c>
      <c r="H131" s="179">
        <v>1.32</v>
      </c>
      <c r="I131" s="179">
        <v>1.44</v>
      </c>
      <c r="J131" s="179">
        <v>1.54</v>
      </c>
      <c r="K131" s="179">
        <v>1.62</v>
      </c>
      <c r="L131" s="179">
        <v>1.67</v>
      </c>
    </row>
    <row r="132" spans="2:54" x14ac:dyDescent="0.2">
      <c r="B132" s="5" t="s">
        <v>241</v>
      </c>
      <c r="C132" s="174" t="s">
        <v>227</v>
      </c>
      <c r="D132" s="173" t="s">
        <v>243</v>
      </c>
      <c r="E132" s="5" t="str">
        <f t="shared" si="34"/>
        <v>BratislavskýI. triedaNákladné</v>
      </c>
      <c r="F132" s="179">
        <v>1</v>
      </c>
      <c r="G132" s="179">
        <v>1.1200000000000001</v>
      </c>
      <c r="H132" s="179">
        <v>1.22</v>
      </c>
      <c r="I132" s="179">
        <v>1.32</v>
      </c>
      <c r="J132" s="179">
        <v>1.41</v>
      </c>
      <c r="K132" s="179">
        <v>1.49</v>
      </c>
      <c r="L132" s="179">
        <v>1.55</v>
      </c>
    </row>
    <row r="133" spans="2:54" x14ac:dyDescent="0.2">
      <c r="B133" s="5" t="s">
        <v>241</v>
      </c>
      <c r="C133" s="174" t="s">
        <v>228</v>
      </c>
      <c r="D133" s="173" t="s">
        <v>6</v>
      </c>
      <c r="E133" s="5" t="str">
        <f t="shared" si="34"/>
        <v>BratislavskýII. triedaOsobné</v>
      </c>
      <c r="F133" s="179">
        <v>1</v>
      </c>
      <c r="G133" s="179">
        <v>1.08</v>
      </c>
      <c r="H133" s="179">
        <v>1.1599999999999999</v>
      </c>
      <c r="I133" s="179">
        <v>1.22</v>
      </c>
      <c r="J133" s="179">
        <v>1.28</v>
      </c>
      <c r="K133" s="179">
        <v>1.31</v>
      </c>
      <c r="L133" s="179">
        <v>1.33</v>
      </c>
    </row>
    <row r="134" spans="2:54" x14ac:dyDescent="0.2">
      <c r="B134" s="5" t="s">
        <v>241</v>
      </c>
      <c r="C134" s="174" t="s">
        <v>228</v>
      </c>
      <c r="D134" s="173" t="s">
        <v>243</v>
      </c>
      <c r="E134" s="5" t="str">
        <f t="shared" ref="E134:E136" si="35">B134&amp;C134&amp;D134</f>
        <v>BratislavskýII. triedaNákladné</v>
      </c>
      <c r="F134" s="179">
        <v>1</v>
      </c>
      <c r="G134" s="179">
        <v>1.07</v>
      </c>
      <c r="H134" s="179">
        <v>1.1399999999999999</v>
      </c>
      <c r="I134" s="179">
        <v>1.19</v>
      </c>
      <c r="J134" s="179">
        <v>1.24</v>
      </c>
      <c r="K134" s="179">
        <v>1.29</v>
      </c>
      <c r="L134" s="179">
        <v>1.31</v>
      </c>
    </row>
    <row r="135" spans="2:54" x14ac:dyDescent="0.2">
      <c r="B135" s="5" t="s">
        <v>241</v>
      </c>
      <c r="C135" s="174" t="s">
        <v>229</v>
      </c>
      <c r="D135" s="173" t="s">
        <v>6</v>
      </c>
      <c r="E135" s="5" t="str">
        <f t="shared" si="35"/>
        <v>BratislavskýIII. triedaOsobné</v>
      </c>
      <c r="F135" s="179">
        <v>1</v>
      </c>
      <c r="G135" s="179">
        <v>1.07</v>
      </c>
      <c r="H135" s="179">
        <v>1.1200000000000001</v>
      </c>
      <c r="I135" s="179">
        <v>1.17</v>
      </c>
      <c r="J135" s="179">
        <v>1.21</v>
      </c>
      <c r="K135" s="179">
        <v>1.25</v>
      </c>
      <c r="L135" s="179">
        <v>1.31</v>
      </c>
    </row>
    <row r="136" spans="2:54" x14ac:dyDescent="0.2">
      <c r="B136" s="5" t="s">
        <v>241</v>
      </c>
      <c r="C136" s="174" t="s">
        <v>229</v>
      </c>
      <c r="D136" s="173" t="s">
        <v>243</v>
      </c>
      <c r="E136" s="5" t="str">
        <f t="shared" si="35"/>
        <v>BratislavskýIII. triedaNákladné</v>
      </c>
      <c r="F136" s="179">
        <v>1</v>
      </c>
      <c r="G136" s="179">
        <v>1.05</v>
      </c>
      <c r="H136" s="179">
        <v>1.0900000000000001</v>
      </c>
      <c r="I136" s="179">
        <v>1.1399999999999999</v>
      </c>
      <c r="J136" s="179">
        <v>1.19</v>
      </c>
      <c r="K136" s="179">
        <v>1.23</v>
      </c>
      <c r="L136" s="179">
        <v>1.25</v>
      </c>
    </row>
    <row r="138" spans="2:54" x14ac:dyDescent="0.2">
      <c r="B138" s="130" t="s">
        <v>222</v>
      </c>
      <c r="C138" s="24"/>
      <c r="D138" s="24"/>
      <c r="E138" s="24"/>
    </row>
    <row r="139" spans="2:54" x14ac:dyDescent="0.2">
      <c r="B139" s="80" t="s">
        <v>133</v>
      </c>
      <c r="E139" s="33"/>
      <c r="F139" s="33"/>
      <c r="G139" s="33"/>
      <c r="H139" s="33"/>
      <c r="I139" s="33"/>
    </row>
    <row r="141" spans="2:54" x14ac:dyDescent="0.2">
      <c r="D141" s="32" t="s">
        <v>63</v>
      </c>
      <c r="E141" s="34">
        <f>MIN('A1 Parametre'!C6,'A2 Intenzita dopravy'!H5)</f>
        <v>2019</v>
      </c>
      <c r="F141" s="34">
        <f t="shared" ref="F141:AK141" si="36">E141+1</f>
        <v>2020</v>
      </c>
      <c r="G141" s="34">
        <f t="shared" si="36"/>
        <v>2021</v>
      </c>
      <c r="H141" s="34">
        <f t="shared" si="36"/>
        <v>2022</v>
      </c>
      <c r="I141" s="34">
        <f t="shared" si="36"/>
        <v>2023</v>
      </c>
      <c r="J141" s="34">
        <f t="shared" si="36"/>
        <v>2024</v>
      </c>
      <c r="K141" s="34">
        <f t="shared" si="36"/>
        <v>2025</v>
      </c>
      <c r="L141" s="34">
        <f t="shared" si="36"/>
        <v>2026</v>
      </c>
      <c r="M141" s="34">
        <f t="shared" si="36"/>
        <v>2027</v>
      </c>
      <c r="N141" s="34">
        <f t="shared" si="36"/>
        <v>2028</v>
      </c>
      <c r="O141" s="34">
        <f t="shared" si="36"/>
        <v>2029</v>
      </c>
      <c r="P141" s="34">
        <f t="shared" si="36"/>
        <v>2030</v>
      </c>
      <c r="Q141" s="34">
        <f t="shared" si="36"/>
        <v>2031</v>
      </c>
      <c r="R141" s="34">
        <f t="shared" si="36"/>
        <v>2032</v>
      </c>
      <c r="S141" s="34">
        <f t="shared" si="36"/>
        <v>2033</v>
      </c>
      <c r="T141" s="34">
        <f t="shared" si="36"/>
        <v>2034</v>
      </c>
      <c r="U141" s="34">
        <f t="shared" si="36"/>
        <v>2035</v>
      </c>
      <c r="V141" s="34">
        <f t="shared" si="36"/>
        <v>2036</v>
      </c>
      <c r="W141" s="34">
        <f t="shared" si="36"/>
        <v>2037</v>
      </c>
      <c r="X141" s="34">
        <f t="shared" si="36"/>
        <v>2038</v>
      </c>
      <c r="Y141" s="34">
        <f t="shared" si="36"/>
        <v>2039</v>
      </c>
      <c r="Z141" s="34">
        <f t="shared" si="36"/>
        <v>2040</v>
      </c>
      <c r="AA141" s="34">
        <f t="shared" si="36"/>
        <v>2041</v>
      </c>
      <c r="AB141" s="34">
        <f t="shared" si="36"/>
        <v>2042</v>
      </c>
      <c r="AC141" s="34">
        <f t="shared" si="36"/>
        <v>2043</v>
      </c>
      <c r="AD141" s="34">
        <f t="shared" si="36"/>
        <v>2044</v>
      </c>
      <c r="AE141" s="34">
        <f t="shared" si="36"/>
        <v>2045</v>
      </c>
      <c r="AF141" s="34">
        <f t="shared" si="36"/>
        <v>2046</v>
      </c>
      <c r="AG141" s="34">
        <f t="shared" si="36"/>
        <v>2047</v>
      </c>
      <c r="AH141" s="34">
        <f t="shared" si="36"/>
        <v>2048</v>
      </c>
      <c r="AI141" s="34">
        <f t="shared" si="36"/>
        <v>2049</v>
      </c>
      <c r="AJ141" s="34">
        <f t="shared" si="36"/>
        <v>2050</v>
      </c>
      <c r="AK141" s="34">
        <f t="shared" si="36"/>
        <v>2051</v>
      </c>
      <c r="AL141" s="34">
        <f t="shared" ref="AL141:BB141" si="37">AK141+1</f>
        <v>2052</v>
      </c>
      <c r="AM141" s="34">
        <f t="shared" si="37"/>
        <v>2053</v>
      </c>
      <c r="AN141" s="34">
        <f t="shared" si="37"/>
        <v>2054</v>
      </c>
      <c r="AO141" s="34">
        <f t="shared" si="37"/>
        <v>2055</v>
      </c>
      <c r="AP141" s="34">
        <f t="shared" si="37"/>
        <v>2056</v>
      </c>
      <c r="AQ141" s="34">
        <f t="shared" si="37"/>
        <v>2057</v>
      </c>
      <c r="AR141" s="34">
        <f t="shared" si="37"/>
        <v>2058</v>
      </c>
      <c r="AS141" s="34">
        <f t="shared" si="37"/>
        <v>2059</v>
      </c>
      <c r="AT141" s="34">
        <f t="shared" si="37"/>
        <v>2060</v>
      </c>
      <c r="AU141" s="34">
        <f t="shared" si="37"/>
        <v>2061</v>
      </c>
      <c r="AV141" s="34">
        <f t="shared" si="37"/>
        <v>2062</v>
      </c>
      <c r="AW141" s="34">
        <f t="shared" si="37"/>
        <v>2063</v>
      </c>
      <c r="AX141" s="34">
        <f t="shared" si="37"/>
        <v>2064</v>
      </c>
      <c r="AY141" s="34">
        <f t="shared" si="37"/>
        <v>2065</v>
      </c>
      <c r="AZ141" s="34">
        <f t="shared" si="37"/>
        <v>2066</v>
      </c>
      <c r="BA141" s="34">
        <f t="shared" si="37"/>
        <v>2067</v>
      </c>
      <c r="BB141" s="34">
        <f t="shared" si="37"/>
        <v>2068</v>
      </c>
    </row>
    <row r="142" spans="2:54" x14ac:dyDescent="0.2">
      <c r="B142" s="32" t="s">
        <v>132</v>
      </c>
      <c r="C142" s="32" t="s">
        <v>131</v>
      </c>
      <c r="D142" s="32" t="s">
        <v>61</v>
      </c>
      <c r="E142" s="81">
        <f>IF(E141&lt;'A1 Parametre'!$C$6,"",'A2.1 Intenzita dopravy'!E141-'A1 Parametre'!$C$6+1)</f>
        <v>1</v>
      </c>
      <c r="F142" s="81">
        <f>IF(F141&lt;'A1 Parametre'!$C$6,"",'A2.1 Intenzita dopravy'!F141-'A1 Parametre'!$C$6+1)</f>
        <v>2</v>
      </c>
      <c r="G142" s="81">
        <f>IF(G141&lt;'A1 Parametre'!$C$6,"",'A2.1 Intenzita dopravy'!G141-'A1 Parametre'!$C$6+1)</f>
        <v>3</v>
      </c>
      <c r="H142" s="81">
        <f>IF(H141&lt;'A1 Parametre'!$C$6,"",'A2.1 Intenzita dopravy'!H141-'A1 Parametre'!$C$6+1)</f>
        <v>4</v>
      </c>
      <c r="I142" s="81">
        <f>IF(I141&lt;'A1 Parametre'!$C$6,"",'A2.1 Intenzita dopravy'!I141-'A1 Parametre'!$C$6+1)</f>
        <v>5</v>
      </c>
      <c r="J142" s="81">
        <f>IF(J141&lt;'A1 Parametre'!$C$6,"",'A2.1 Intenzita dopravy'!J141-'A1 Parametre'!$C$6+1)</f>
        <v>6</v>
      </c>
      <c r="K142" s="81">
        <f>IF(K141&lt;'A1 Parametre'!$C$6,"",'A2.1 Intenzita dopravy'!K141-'A1 Parametre'!$C$6+1)</f>
        <v>7</v>
      </c>
      <c r="L142" s="81">
        <f>IF(L141&lt;'A1 Parametre'!$C$6,"",'A2.1 Intenzita dopravy'!L141-'A1 Parametre'!$C$6+1)</f>
        <v>8</v>
      </c>
      <c r="M142" s="81">
        <f>IF(M141&lt;'A1 Parametre'!$C$6,"",'A2.1 Intenzita dopravy'!M141-'A1 Parametre'!$C$6+1)</f>
        <v>9</v>
      </c>
      <c r="N142" s="81">
        <f>IF(N141&lt;'A1 Parametre'!$C$6,"",'A2.1 Intenzita dopravy'!N141-'A1 Parametre'!$C$6+1)</f>
        <v>10</v>
      </c>
      <c r="O142" s="81">
        <f>IF(O141&lt;'A1 Parametre'!$C$6,"",'A2.1 Intenzita dopravy'!O141-'A1 Parametre'!$C$6+1)</f>
        <v>11</v>
      </c>
      <c r="P142" s="81">
        <f>IF(P141&lt;'A1 Parametre'!$C$6,"",'A2.1 Intenzita dopravy'!P141-'A1 Parametre'!$C$6+1)</f>
        <v>12</v>
      </c>
      <c r="Q142" s="81">
        <f>IF(Q141&lt;'A1 Parametre'!$C$6,"",'A2.1 Intenzita dopravy'!Q141-'A1 Parametre'!$C$6+1)</f>
        <v>13</v>
      </c>
      <c r="R142" s="81">
        <f>IF(R141&lt;'A1 Parametre'!$C$6,"",'A2.1 Intenzita dopravy'!R141-'A1 Parametre'!$C$6+1)</f>
        <v>14</v>
      </c>
      <c r="S142" s="81">
        <f>IF(S141&lt;'A1 Parametre'!$C$6,"",'A2.1 Intenzita dopravy'!S141-'A1 Parametre'!$C$6+1)</f>
        <v>15</v>
      </c>
      <c r="T142" s="81">
        <f>IF(T141&lt;'A1 Parametre'!$C$6,"",'A2.1 Intenzita dopravy'!T141-'A1 Parametre'!$C$6+1)</f>
        <v>16</v>
      </c>
      <c r="U142" s="81">
        <f>IF(U141&lt;'A1 Parametre'!$C$6,"",'A2.1 Intenzita dopravy'!U141-'A1 Parametre'!$C$6+1)</f>
        <v>17</v>
      </c>
      <c r="V142" s="81">
        <f>IF(V141&lt;'A1 Parametre'!$C$6,"",'A2.1 Intenzita dopravy'!V141-'A1 Parametre'!$C$6+1)</f>
        <v>18</v>
      </c>
      <c r="W142" s="81">
        <f>IF(W141&lt;'A1 Parametre'!$C$6,"",'A2.1 Intenzita dopravy'!W141-'A1 Parametre'!$C$6+1)</f>
        <v>19</v>
      </c>
      <c r="X142" s="81">
        <f>IF(X141&lt;'A1 Parametre'!$C$6,"",'A2.1 Intenzita dopravy'!X141-'A1 Parametre'!$C$6+1)</f>
        <v>20</v>
      </c>
      <c r="Y142" s="81">
        <f>IF(Y141&lt;'A1 Parametre'!$C$6,"",'A2.1 Intenzita dopravy'!Y141-'A1 Parametre'!$C$6+1)</f>
        <v>21</v>
      </c>
      <c r="Z142" s="81">
        <f>IF(Z141&lt;'A1 Parametre'!$C$6,"",'A2.1 Intenzita dopravy'!Z141-'A1 Parametre'!$C$6+1)</f>
        <v>22</v>
      </c>
      <c r="AA142" s="81">
        <f>IF(AA141&lt;'A1 Parametre'!$C$6,"",'A2.1 Intenzita dopravy'!AA141-'A1 Parametre'!$C$6+1)</f>
        <v>23</v>
      </c>
      <c r="AB142" s="81">
        <f>IF(AB141&lt;'A1 Parametre'!$C$6,"",'A2.1 Intenzita dopravy'!AB141-'A1 Parametre'!$C$6+1)</f>
        <v>24</v>
      </c>
      <c r="AC142" s="81">
        <f>IF(AC141&lt;'A1 Parametre'!$C$6,"",'A2.1 Intenzita dopravy'!AC141-'A1 Parametre'!$C$6+1)</f>
        <v>25</v>
      </c>
      <c r="AD142" s="81">
        <f>IF(AD141&lt;'A1 Parametre'!$C$6,"",'A2.1 Intenzita dopravy'!AD141-'A1 Parametre'!$C$6+1)</f>
        <v>26</v>
      </c>
      <c r="AE142" s="81">
        <f>IF(AE141&lt;'A1 Parametre'!$C$6,"",'A2.1 Intenzita dopravy'!AE141-'A1 Parametre'!$C$6+1)</f>
        <v>27</v>
      </c>
      <c r="AF142" s="81">
        <f>IF(AF141&lt;'A1 Parametre'!$C$6,"",'A2.1 Intenzita dopravy'!AF141-'A1 Parametre'!$C$6+1)</f>
        <v>28</v>
      </c>
      <c r="AG142" s="81">
        <f>IF(AG141&lt;'A1 Parametre'!$C$6,"",'A2.1 Intenzita dopravy'!AG141-'A1 Parametre'!$C$6+1)</f>
        <v>29</v>
      </c>
      <c r="AH142" s="81">
        <f>IF(AH141&lt;'A1 Parametre'!$C$6,"",'A2.1 Intenzita dopravy'!AH141-'A1 Parametre'!$C$6+1)</f>
        <v>30</v>
      </c>
      <c r="AI142" s="81">
        <f>IF(AI141&lt;'A1 Parametre'!$C$6,"",'A2.1 Intenzita dopravy'!AI141-'A1 Parametre'!$C$6+1)</f>
        <v>31</v>
      </c>
      <c r="AJ142" s="81">
        <f>IF(AJ141&lt;'A1 Parametre'!$C$6,"",'A2.1 Intenzita dopravy'!AJ141-'A1 Parametre'!$C$6+1)</f>
        <v>32</v>
      </c>
      <c r="AK142" s="81">
        <f>IF(AK141&lt;'A1 Parametre'!$C$6,"",'A2.1 Intenzita dopravy'!AK141-'A1 Parametre'!$C$6+1)</f>
        <v>33</v>
      </c>
      <c r="AL142" s="81">
        <f>IF(AL141&lt;'A1 Parametre'!$C$6,"",'A2.1 Intenzita dopravy'!AL141-'A1 Parametre'!$C$6+1)</f>
        <v>34</v>
      </c>
      <c r="AM142" s="81">
        <f>IF(AM141&lt;'A1 Parametre'!$C$6,"",'A2.1 Intenzita dopravy'!AM141-'A1 Parametre'!$C$6+1)</f>
        <v>35</v>
      </c>
      <c r="AN142" s="81">
        <f>IF(AN141&lt;'A1 Parametre'!$C$6,"",'A2.1 Intenzita dopravy'!AN141-'A1 Parametre'!$C$6+1)</f>
        <v>36</v>
      </c>
      <c r="AO142" s="81">
        <f>IF(AO141&lt;'A1 Parametre'!$C$6,"",'A2.1 Intenzita dopravy'!AO141-'A1 Parametre'!$C$6+1)</f>
        <v>37</v>
      </c>
      <c r="AP142" s="81">
        <f>IF(AP141&lt;'A1 Parametre'!$C$6,"",'A2.1 Intenzita dopravy'!AP141-'A1 Parametre'!$C$6+1)</f>
        <v>38</v>
      </c>
      <c r="AQ142" s="81">
        <f>IF(AQ141&lt;'A1 Parametre'!$C$6,"",'A2.1 Intenzita dopravy'!AQ141-'A1 Parametre'!$C$6+1)</f>
        <v>39</v>
      </c>
      <c r="AR142" s="81">
        <f>IF(AR141&lt;'A1 Parametre'!$C$6,"",'A2.1 Intenzita dopravy'!AR141-'A1 Parametre'!$C$6+1)</f>
        <v>40</v>
      </c>
      <c r="AS142" s="81">
        <f>IF(AS141&lt;'A1 Parametre'!$C$6,"",'A2.1 Intenzita dopravy'!AS141-'A1 Parametre'!$C$6+1)</f>
        <v>41</v>
      </c>
      <c r="AT142" s="81">
        <f>IF(AT141&lt;'A1 Parametre'!$C$6,"",'A2.1 Intenzita dopravy'!AT141-'A1 Parametre'!$C$6+1)</f>
        <v>42</v>
      </c>
      <c r="AU142" s="81">
        <f>IF(AU141&lt;'A1 Parametre'!$C$6,"",'A2.1 Intenzita dopravy'!AU141-'A1 Parametre'!$C$6+1)</f>
        <v>43</v>
      </c>
      <c r="AV142" s="81">
        <f>IF(AV141&lt;'A1 Parametre'!$C$6,"",'A2.1 Intenzita dopravy'!AV141-'A1 Parametre'!$C$6+1)</f>
        <v>44</v>
      </c>
      <c r="AW142" s="81">
        <f>IF(AW141&lt;'A1 Parametre'!$C$6,"",'A2.1 Intenzita dopravy'!AW141-'A1 Parametre'!$C$6+1)</f>
        <v>45</v>
      </c>
      <c r="AX142" s="81">
        <f>IF(AX141&lt;'A1 Parametre'!$C$6,"",'A2.1 Intenzita dopravy'!AX141-'A1 Parametre'!$C$6+1)</f>
        <v>46</v>
      </c>
      <c r="AY142" s="81">
        <f>IF(AY141&lt;'A1 Parametre'!$C$6,"",'A2.1 Intenzita dopravy'!AY141-'A1 Parametre'!$C$6+1)</f>
        <v>47</v>
      </c>
      <c r="AZ142" s="81">
        <f>IF(AZ141&lt;'A1 Parametre'!$C$6,"",'A2.1 Intenzita dopravy'!AZ141-'A1 Parametre'!$C$6+1)</f>
        <v>48</v>
      </c>
      <c r="BA142" s="81">
        <f>IF(BA141&lt;'A1 Parametre'!$C$6,"",'A2.1 Intenzita dopravy'!BA141-'A1 Parametre'!$C$6+1)</f>
        <v>49</v>
      </c>
      <c r="BB142" s="81">
        <f>IF(BB141&lt;'A1 Parametre'!$C$6,"",'A2.1 Intenzita dopravy'!BB141-'A1 Parametre'!$C$6+1)</f>
        <v>50</v>
      </c>
    </row>
    <row r="143" spans="2:54" x14ac:dyDescent="0.2">
      <c r="B143" s="5">
        <v>1</v>
      </c>
      <c r="C143" s="5">
        <f>IF(ISBLANK('A2 Intenzita dopravy'!C7)=TRUE,"",'A2 Intenzita dopravy'!C7)</f>
        <v>90780</v>
      </c>
      <c r="D143" s="5" t="str">
        <f>IF(ISBLANK('A2 Intenzita dopravy'!D7)=TRUE,"",'A2 Intenzita dopravy'!D7)</f>
        <v>I/59 Nižná - Tvrdošín</v>
      </c>
      <c r="E143" s="30">
        <f>IFERROR(IF(E$141&lt;MIN('A2 Intenzita dopravy'!$H$5:$L$5),(F143/G143)*F143,IF(E$141&gt;MAX('A2 Intenzita dopravy'!$H$5:$L$5),(INDEX('A2 Intenzita dopravy'!$H7:$L7,MATCH(E$141,'A2 Intenzita dopravy'!$H$5:$L$5,1))/INDEX('A2 Intenzita dopravy'!$H7:$L7,MATCH(E$141,'A2 Intenzita dopravy'!$H$5:$L$5,1)-1))^(1/(INDEX('A2 Intenzita dopravy'!$H$5:$L$5,MATCH(E$141,'A2 Intenzita dopravy'!$H$5:$L$5,1))-INDEX('A2 Intenzita dopravy'!$H$5:$L$5,MATCH(E$141,'A2 Intenzita dopravy'!$H$5:$L$5,1)-1)))*D143,IFERROR(INDEX('A2 Intenzita dopravy'!$H7:$L7,MATCH(E$141,'A2 Intenzita dopravy'!$H$5:$L$5,0)),(INDEX('A2 Intenzita dopravy'!$H7:$L7,MATCH(E$141,'A2 Intenzita dopravy'!$H$5:$L$5,1)+1)/INDEX('A2 Intenzita dopravy'!$H7:$L7,MATCH(E$141,'A2 Intenzita dopravy'!$H$5:$L$5,1)))^(1/(INDEX('A2 Intenzita dopravy'!$H$5:$L$5,MATCH(E$141,'A2 Intenzita dopravy'!$H$5:$L$5,1)+1)-INDEX('A2 Intenzita dopravy'!$H$5:$L$5,MATCH(E$141,'A2 Intenzita dopravy'!$H$5:$L$5,1))))*D143))),0)</f>
        <v>8242.0160369119421</v>
      </c>
      <c r="F143" s="30">
        <f>IFERROR(IF(F$141&lt;MIN('A2 Intenzita dopravy'!$H$5:$L$5),(G143/H143)*G143,IF(F$141&gt;MAX('A2 Intenzita dopravy'!$H$5:$L$5),(INDEX('A2 Intenzita dopravy'!$H7:$L7,MATCH(F$141,'A2 Intenzita dopravy'!$H$5:$L$5,1))/INDEX('A2 Intenzita dopravy'!$H7:$L7,MATCH(F$141,'A2 Intenzita dopravy'!$H$5:$L$5,1)-1))^(1/(INDEX('A2 Intenzita dopravy'!$H$5:$L$5,MATCH(F$141,'A2 Intenzita dopravy'!$H$5:$L$5,1))-INDEX('A2 Intenzita dopravy'!$H$5:$L$5,MATCH(F$141,'A2 Intenzita dopravy'!$H$5:$L$5,1)-1)))*E143,IFERROR(INDEX('A2 Intenzita dopravy'!$H7:$L7,MATCH(F$141,'A2 Intenzita dopravy'!$H$5:$L$5,0)),(INDEX('A2 Intenzita dopravy'!$H7:$L7,MATCH(F$141,'A2 Intenzita dopravy'!$H$5:$L$5,1)+1)/INDEX('A2 Intenzita dopravy'!$H7:$L7,MATCH(F$141,'A2 Intenzita dopravy'!$H$5:$L$5,1)))^(1/(INDEX('A2 Intenzita dopravy'!$H$5:$L$5,MATCH(F$141,'A2 Intenzita dopravy'!$H$5:$L$5,1)+1)-INDEX('A2 Intenzita dopravy'!$H$5:$L$5,MATCH(F$141,'A2 Intenzita dopravy'!$H$5:$L$5,1))))*E143))),0)</f>
        <v>8370</v>
      </c>
      <c r="G143" s="30">
        <f>IFERROR(IF(G$141&lt;MIN('A2 Intenzita dopravy'!$H$5:$L$5),(H143/I143)*H143,IF(G$141&gt;MAX('A2 Intenzita dopravy'!$H$5:$L$5),(INDEX('A2 Intenzita dopravy'!$H7:$L7,MATCH(G$141,'A2 Intenzita dopravy'!$H$5:$L$5,1))/INDEX('A2 Intenzita dopravy'!$H7:$L7,MATCH(G$141,'A2 Intenzita dopravy'!$H$5:$L$5,1)-1))^(1/(INDEX('A2 Intenzita dopravy'!$H$5:$L$5,MATCH(G$141,'A2 Intenzita dopravy'!$H$5:$L$5,1))-INDEX('A2 Intenzita dopravy'!$H$5:$L$5,MATCH(G$141,'A2 Intenzita dopravy'!$H$5:$L$5,1)-1)))*F143,IFERROR(INDEX('A2 Intenzita dopravy'!$H7:$L7,MATCH(G$141,'A2 Intenzita dopravy'!$H$5:$L$5,0)),(INDEX('A2 Intenzita dopravy'!$H7:$L7,MATCH(G$141,'A2 Intenzita dopravy'!$H$5:$L$5,1)+1)/INDEX('A2 Intenzita dopravy'!$H7:$L7,MATCH(G$141,'A2 Intenzita dopravy'!$H$5:$L$5,1)))^(1/(INDEX('A2 Intenzita dopravy'!$H$5:$L$5,MATCH(G$141,'A2 Intenzita dopravy'!$H$5:$L$5,1)+1)-INDEX('A2 Intenzita dopravy'!$H$5:$L$5,MATCH(G$141,'A2 Intenzita dopravy'!$H$5:$L$5,1))))*F143))),0)</f>
        <v>8499.9713281616478</v>
      </c>
      <c r="H143" s="30">
        <f>IFERROR(IF(H$141&lt;MIN('A2 Intenzita dopravy'!$H$5:$L$5),(I143/J143)*I143,IF(H$141&gt;MAX('A2 Intenzita dopravy'!$H$5:$L$5),(INDEX('A2 Intenzita dopravy'!$H7:$L7,MATCH(H$141,'A2 Intenzita dopravy'!$H$5:$L$5,1))/INDEX('A2 Intenzita dopravy'!$H7:$L7,MATCH(H$141,'A2 Intenzita dopravy'!$H$5:$L$5,1)-1))^(1/(INDEX('A2 Intenzita dopravy'!$H$5:$L$5,MATCH(H$141,'A2 Intenzita dopravy'!$H$5:$L$5,1))-INDEX('A2 Intenzita dopravy'!$H$5:$L$5,MATCH(H$141,'A2 Intenzita dopravy'!$H$5:$L$5,1)-1)))*G143,IFERROR(INDEX('A2 Intenzita dopravy'!$H7:$L7,MATCH(H$141,'A2 Intenzita dopravy'!$H$5:$L$5,0)),(INDEX('A2 Intenzita dopravy'!$H7:$L7,MATCH(H$141,'A2 Intenzita dopravy'!$H$5:$L$5,1)+1)/INDEX('A2 Intenzita dopravy'!$H7:$L7,MATCH(H$141,'A2 Intenzita dopravy'!$H$5:$L$5,1)))^(1/(INDEX('A2 Intenzita dopravy'!$H$5:$L$5,MATCH(H$141,'A2 Intenzita dopravy'!$H$5:$L$5,1)+1)-INDEX('A2 Intenzita dopravy'!$H$5:$L$5,MATCH(H$141,'A2 Intenzita dopravy'!$H$5:$L$5,1))))*G143))),0)</f>
        <v>8631.960881669067</v>
      </c>
      <c r="I143" s="30">
        <f>IFERROR(IF(I$141&lt;MIN('A2 Intenzita dopravy'!$H$5:$L$5),(J143/K143)*J143,IF(I$141&gt;MAX('A2 Intenzita dopravy'!$H$5:$L$5),(INDEX('A2 Intenzita dopravy'!$H7:$L7,MATCH(I$141,'A2 Intenzita dopravy'!$H$5:$L$5,1))/INDEX('A2 Intenzita dopravy'!$H7:$L7,MATCH(I$141,'A2 Intenzita dopravy'!$H$5:$L$5,1)-1))^(1/(INDEX('A2 Intenzita dopravy'!$H$5:$L$5,MATCH(I$141,'A2 Intenzita dopravy'!$H$5:$L$5,1))-INDEX('A2 Intenzita dopravy'!$H$5:$L$5,MATCH(I$141,'A2 Intenzita dopravy'!$H$5:$L$5,1)-1)))*H143,IFERROR(INDEX('A2 Intenzita dopravy'!$H7:$L7,MATCH(I$141,'A2 Intenzita dopravy'!$H$5:$L$5,0)),(INDEX('A2 Intenzita dopravy'!$H7:$L7,MATCH(I$141,'A2 Intenzita dopravy'!$H$5:$L$5,1)+1)/INDEX('A2 Intenzita dopravy'!$H7:$L7,MATCH(I$141,'A2 Intenzita dopravy'!$H$5:$L$5,1)))^(1/(INDEX('A2 Intenzita dopravy'!$H$5:$L$5,MATCH(I$141,'A2 Intenzita dopravy'!$H$5:$L$5,1)+1)-INDEX('A2 Intenzita dopravy'!$H$5:$L$5,MATCH(I$141,'A2 Intenzita dopravy'!$H$5:$L$5,1))))*H143))),0)</f>
        <v>8766</v>
      </c>
      <c r="J143" s="30">
        <f>IFERROR(IF(J$141&lt;MIN('A2 Intenzita dopravy'!$H$5:$L$5),(K143/L143)*K143,IF(J$141&gt;MAX('A2 Intenzita dopravy'!$H$5:$L$5),(INDEX('A2 Intenzita dopravy'!$H7:$L7,MATCH(J$141,'A2 Intenzita dopravy'!$H$5:$L$5,1))/INDEX('A2 Intenzita dopravy'!$H7:$L7,MATCH(J$141,'A2 Intenzita dopravy'!$H$5:$L$5,1)-1))^(1/(INDEX('A2 Intenzita dopravy'!$H$5:$L$5,MATCH(J$141,'A2 Intenzita dopravy'!$H$5:$L$5,1))-INDEX('A2 Intenzita dopravy'!$H$5:$L$5,MATCH(J$141,'A2 Intenzita dopravy'!$H$5:$L$5,1)-1)))*I143,IFERROR(INDEX('A2 Intenzita dopravy'!$H7:$L7,MATCH(J$141,'A2 Intenzita dopravy'!$H$5:$L$5,0)),(INDEX('A2 Intenzita dopravy'!$H7:$L7,MATCH(J$141,'A2 Intenzita dopravy'!$H$5:$L$5,1)+1)/INDEX('A2 Intenzita dopravy'!$H7:$L7,MATCH(J$141,'A2 Intenzita dopravy'!$H$5:$L$5,1)))^(1/(INDEX('A2 Intenzita dopravy'!$H$5:$L$5,MATCH(J$141,'A2 Intenzita dopravy'!$H$5:$L$5,1)+1)-INDEX('A2 Intenzita dopravy'!$H$5:$L$5,MATCH(J$141,'A2 Intenzita dopravy'!$H$5:$L$5,1))))*I143))),0)</f>
        <v>8892.3989614471157</v>
      </c>
      <c r="K143" s="30">
        <f>IFERROR(IF(K$141&lt;MIN('A2 Intenzita dopravy'!$H$5:$L$5),(L143/M143)*L143,IF(K$141&gt;MAX('A2 Intenzita dopravy'!$H$5:$L$5),(INDEX('A2 Intenzita dopravy'!$H7:$L7,MATCH(K$141,'A2 Intenzita dopravy'!$H$5:$L$5,1))/INDEX('A2 Intenzita dopravy'!$H7:$L7,MATCH(K$141,'A2 Intenzita dopravy'!$H$5:$L$5,1)-1))^(1/(INDEX('A2 Intenzita dopravy'!$H$5:$L$5,MATCH(K$141,'A2 Intenzita dopravy'!$H$5:$L$5,1))-INDEX('A2 Intenzita dopravy'!$H$5:$L$5,MATCH(K$141,'A2 Intenzita dopravy'!$H$5:$L$5,1)-1)))*J143,IFERROR(INDEX('A2 Intenzita dopravy'!$H7:$L7,MATCH(K$141,'A2 Intenzita dopravy'!$H$5:$L$5,0)),(INDEX('A2 Intenzita dopravy'!$H7:$L7,MATCH(K$141,'A2 Intenzita dopravy'!$H$5:$L$5,1)+1)/INDEX('A2 Intenzita dopravy'!$H7:$L7,MATCH(K$141,'A2 Intenzita dopravy'!$H$5:$L$5,1)))^(1/(INDEX('A2 Intenzita dopravy'!$H$5:$L$5,MATCH(K$141,'A2 Intenzita dopravy'!$H$5:$L$5,1)+1)-INDEX('A2 Intenzita dopravy'!$H$5:$L$5,MATCH(K$141,'A2 Intenzita dopravy'!$H$5:$L$5,1))))*J143))),0)</f>
        <v>9020.6204984651758</v>
      </c>
      <c r="L143" s="30">
        <f>IFERROR(IF(L$141&lt;MIN('A2 Intenzita dopravy'!$H$5:$L$5),(M143/N143)*M143,IF(L$141&gt;MAX('A2 Intenzita dopravy'!$H$5:$L$5),(INDEX('A2 Intenzita dopravy'!$H7:$L7,MATCH(L$141,'A2 Intenzita dopravy'!$H$5:$L$5,1))/INDEX('A2 Intenzita dopravy'!$H7:$L7,MATCH(L$141,'A2 Intenzita dopravy'!$H$5:$L$5,1)-1))^(1/(INDEX('A2 Intenzita dopravy'!$H$5:$L$5,MATCH(L$141,'A2 Intenzita dopravy'!$H$5:$L$5,1))-INDEX('A2 Intenzita dopravy'!$H$5:$L$5,MATCH(L$141,'A2 Intenzita dopravy'!$H$5:$L$5,1)-1)))*K143,IFERROR(INDEX('A2 Intenzita dopravy'!$H7:$L7,MATCH(L$141,'A2 Intenzita dopravy'!$H$5:$L$5,0)),(INDEX('A2 Intenzita dopravy'!$H7:$L7,MATCH(L$141,'A2 Intenzita dopravy'!$H$5:$L$5,1)+1)/INDEX('A2 Intenzita dopravy'!$H7:$L7,MATCH(L$141,'A2 Intenzita dopravy'!$H$5:$L$5,1)))^(1/(INDEX('A2 Intenzita dopravy'!$H$5:$L$5,MATCH(L$141,'A2 Intenzita dopravy'!$H$5:$L$5,1)+1)-INDEX('A2 Intenzita dopravy'!$H$5:$L$5,MATCH(L$141,'A2 Intenzita dopravy'!$H$5:$L$5,1))))*K143))),0)</f>
        <v>9150.6908911887167</v>
      </c>
      <c r="M143" s="30">
        <f>IFERROR(IF(M$141&lt;MIN('A2 Intenzita dopravy'!$H$5:$L$5),(N143/O143)*N143,IF(M$141&gt;MAX('A2 Intenzita dopravy'!$H$5:$L$5),(INDEX('A2 Intenzita dopravy'!$H7:$L7,MATCH(M$141,'A2 Intenzita dopravy'!$H$5:$L$5,1))/INDEX('A2 Intenzita dopravy'!$H7:$L7,MATCH(M$141,'A2 Intenzita dopravy'!$H$5:$L$5,1)-1))^(1/(INDEX('A2 Intenzita dopravy'!$H$5:$L$5,MATCH(M$141,'A2 Intenzita dopravy'!$H$5:$L$5,1))-INDEX('A2 Intenzita dopravy'!$H$5:$L$5,MATCH(M$141,'A2 Intenzita dopravy'!$H$5:$L$5,1)-1)))*L143,IFERROR(INDEX('A2 Intenzita dopravy'!$H7:$L7,MATCH(M$141,'A2 Intenzita dopravy'!$H$5:$L$5,0)),(INDEX('A2 Intenzita dopravy'!$H7:$L7,MATCH(M$141,'A2 Intenzita dopravy'!$H$5:$L$5,1)+1)/INDEX('A2 Intenzita dopravy'!$H7:$L7,MATCH(M$141,'A2 Intenzita dopravy'!$H$5:$L$5,1)))^(1/(INDEX('A2 Intenzita dopravy'!$H$5:$L$5,MATCH(M$141,'A2 Intenzita dopravy'!$H$5:$L$5,1)+1)-INDEX('A2 Intenzita dopravy'!$H$5:$L$5,MATCH(M$141,'A2 Intenzita dopravy'!$H$5:$L$5,1))))*L143))),0)</f>
        <v>9282.6367986915484</v>
      </c>
      <c r="N143" s="30">
        <f>IFERROR(IF(N$141&lt;MIN('A2 Intenzita dopravy'!$H$5:$L$5),(O143/P143)*O143,IF(N$141&gt;MAX('A2 Intenzita dopravy'!$H$5:$L$5),(INDEX('A2 Intenzita dopravy'!$H7:$L7,MATCH(N$141,'A2 Intenzita dopravy'!$H$5:$L$5,1))/INDEX('A2 Intenzita dopravy'!$H7:$L7,MATCH(N$141,'A2 Intenzita dopravy'!$H$5:$L$5,1)-1))^(1/(INDEX('A2 Intenzita dopravy'!$H$5:$L$5,MATCH(N$141,'A2 Intenzita dopravy'!$H$5:$L$5,1))-INDEX('A2 Intenzita dopravy'!$H$5:$L$5,MATCH(N$141,'A2 Intenzita dopravy'!$H$5:$L$5,1)-1)))*M143,IFERROR(INDEX('A2 Intenzita dopravy'!$H7:$L7,MATCH(N$141,'A2 Intenzita dopravy'!$H$5:$L$5,0)),(INDEX('A2 Intenzita dopravy'!$H7:$L7,MATCH(N$141,'A2 Intenzita dopravy'!$H$5:$L$5,1)+1)/INDEX('A2 Intenzita dopravy'!$H7:$L7,MATCH(N$141,'A2 Intenzita dopravy'!$H$5:$L$5,1)))^(1/(INDEX('A2 Intenzita dopravy'!$H$5:$L$5,MATCH(N$141,'A2 Intenzita dopravy'!$H$5:$L$5,1)+1)-INDEX('A2 Intenzita dopravy'!$H$5:$L$5,MATCH(N$141,'A2 Intenzita dopravy'!$H$5:$L$5,1))))*M143))),0)</f>
        <v>9416.4852644507755</v>
      </c>
      <c r="O143" s="30">
        <f>IFERROR(IF(O$141&lt;MIN('A2 Intenzita dopravy'!$H$5:$L$5),(P143/Q143)*P143,IF(O$141&gt;MAX('A2 Intenzita dopravy'!$H$5:$L$5),(INDEX('A2 Intenzita dopravy'!$H7:$L7,MATCH(O$141,'A2 Intenzita dopravy'!$H$5:$L$5,1))/INDEX('A2 Intenzita dopravy'!$H7:$L7,MATCH(O$141,'A2 Intenzita dopravy'!$H$5:$L$5,1)-1))^(1/(INDEX('A2 Intenzita dopravy'!$H$5:$L$5,MATCH(O$141,'A2 Intenzita dopravy'!$H$5:$L$5,1))-INDEX('A2 Intenzita dopravy'!$H$5:$L$5,MATCH(O$141,'A2 Intenzita dopravy'!$H$5:$L$5,1)-1)))*N143,IFERROR(INDEX('A2 Intenzita dopravy'!$H7:$L7,MATCH(O$141,'A2 Intenzita dopravy'!$H$5:$L$5,0)),(INDEX('A2 Intenzita dopravy'!$H7:$L7,MATCH(O$141,'A2 Intenzita dopravy'!$H$5:$L$5,1)+1)/INDEX('A2 Intenzita dopravy'!$H7:$L7,MATCH(O$141,'A2 Intenzita dopravy'!$H$5:$L$5,1)))^(1/(INDEX('A2 Intenzita dopravy'!$H$5:$L$5,MATCH(O$141,'A2 Intenzita dopravy'!$H$5:$L$5,1)+1)-INDEX('A2 Intenzita dopravy'!$H$5:$L$5,MATCH(O$141,'A2 Intenzita dopravy'!$H$5:$L$5,1))))*N143))),0)</f>
        <v>9552.2637218895889</v>
      </c>
      <c r="P143" s="30">
        <f>IFERROR(IF(P$141&lt;MIN('A2 Intenzita dopravy'!$H$5:$L$5),(Q143/R143)*Q143,IF(P$141&gt;MAX('A2 Intenzita dopravy'!$H$5:$L$5),(INDEX('A2 Intenzita dopravy'!$H7:$L7,MATCH(P$141,'A2 Intenzita dopravy'!$H$5:$L$5,1))/INDEX('A2 Intenzita dopravy'!$H7:$L7,MATCH(P$141,'A2 Intenzita dopravy'!$H$5:$L$5,1)-1))^(1/(INDEX('A2 Intenzita dopravy'!$H$5:$L$5,MATCH(P$141,'A2 Intenzita dopravy'!$H$5:$L$5,1))-INDEX('A2 Intenzita dopravy'!$H$5:$L$5,MATCH(P$141,'A2 Intenzita dopravy'!$H$5:$L$5,1)-1)))*O143,IFERROR(INDEX('A2 Intenzita dopravy'!$H7:$L7,MATCH(P$141,'A2 Intenzita dopravy'!$H$5:$L$5,0)),(INDEX('A2 Intenzita dopravy'!$H7:$L7,MATCH(P$141,'A2 Intenzita dopravy'!$H$5:$L$5,1)+1)/INDEX('A2 Intenzita dopravy'!$H7:$L7,MATCH(P$141,'A2 Intenzita dopravy'!$H$5:$L$5,1)))^(1/(INDEX('A2 Intenzita dopravy'!$H$5:$L$5,MATCH(P$141,'A2 Intenzita dopravy'!$H$5:$L$5,1)+1)-INDEX('A2 Intenzita dopravy'!$H$5:$L$5,MATCH(P$141,'A2 Intenzita dopravy'!$H$5:$L$5,1))))*O143))),0)</f>
        <v>9690</v>
      </c>
      <c r="Q143" s="30">
        <f>IFERROR(IF(Q$141&lt;MIN('A2 Intenzita dopravy'!$H$5:$L$5),(R143/S143)*R143,IF(Q$141&gt;MAX('A2 Intenzita dopravy'!$H$5:$L$5),(INDEX('A2 Intenzita dopravy'!$H7:$L7,MATCH(Q$141,'A2 Intenzita dopravy'!$H$5:$L$5,1))/INDEX('A2 Intenzita dopravy'!$H7:$L7,MATCH(Q$141,'A2 Intenzita dopravy'!$H$5:$L$5,1)-1))^(1/(INDEX('A2 Intenzita dopravy'!$H$5:$L$5,MATCH(Q$141,'A2 Intenzita dopravy'!$H$5:$L$5,1))-INDEX('A2 Intenzita dopravy'!$H$5:$L$5,MATCH(Q$141,'A2 Intenzita dopravy'!$H$5:$L$5,1)-1)))*P143,IFERROR(INDEX('A2 Intenzita dopravy'!$H7:$L7,MATCH(Q$141,'A2 Intenzita dopravy'!$H$5:$L$5,0)),(INDEX('A2 Intenzita dopravy'!$H7:$L7,MATCH(Q$141,'A2 Intenzita dopravy'!$H$5:$L$5,1)+1)/INDEX('A2 Intenzita dopravy'!$H7:$L7,MATCH(Q$141,'A2 Intenzita dopravy'!$H$5:$L$5,1)))^(1/(INDEX('A2 Intenzita dopravy'!$H$5:$L$5,MATCH(Q$141,'A2 Intenzita dopravy'!$H$5:$L$5,1)+1)-INDEX('A2 Intenzita dopravy'!$H$5:$L$5,MATCH(Q$141,'A2 Intenzita dopravy'!$H$5:$L$5,1))))*P143))),0)</f>
        <v>9809.1824231659994</v>
      </c>
      <c r="R143" s="30">
        <f>IFERROR(IF(R$141&lt;MIN('A2 Intenzita dopravy'!$H$5:$L$5),(S143/T143)*S143,IF(R$141&gt;MAX('A2 Intenzita dopravy'!$H$5:$L$5),(INDEX('A2 Intenzita dopravy'!$H7:$L7,MATCH(R$141,'A2 Intenzita dopravy'!$H$5:$L$5,1))/INDEX('A2 Intenzita dopravy'!$H7:$L7,MATCH(R$141,'A2 Intenzita dopravy'!$H$5:$L$5,1)-1))^(1/(INDEX('A2 Intenzita dopravy'!$H$5:$L$5,MATCH(R$141,'A2 Intenzita dopravy'!$H$5:$L$5,1))-INDEX('A2 Intenzita dopravy'!$H$5:$L$5,MATCH(R$141,'A2 Intenzita dopravy'!$H$5:$L$5,1)-1)))*Q143,IFERROR(INDEX('A2 Intenzita dopravy'!$H7:$L7,MATCH(R$141,'A2 Intenzita dopravy'!$H$5:$L$5,0)),(INDEX('A2 Intenzita dopravy'!$H7:$L7,MATCH(R$141,'A2 Intenzita dopravy'!$H$5:$L$5,1)+1)/INDEX('A2 Intenzita dopravy'!$H7:$L7,MATCH(R$141,'A2 Intenzita dopravy'!$H$5:$L$5,1)))^(1/(INDEX('A2 Intenzita dopravy'!$H$5:$L$5,MATCH(R$141,'A2 Intenzita dopravy'!$H$5:$L$5,1)+1)-INDEX('A2 Intenzita dopravy'!$H$5:$L$5,MATCH(R$141,'A2 Intenzita dopravy'!$H$5:$L$5,1))))*Q143))),0)</f>
        <v>9929.8307338440445</v>
      </c>
      <c r="S143" s="30">
        <f>IFERROR(IF(S$141&lt;MIN('A2 Intenzita dopravy'!$H$5:$L$5),(T143/U143)*T143,IF(S$141&gt;MAX('A2 Intenzita dopravy'!$H$5:$L$5),(INDEX('A2 Intenzita dopravy'!$H7:$L7,MATCH(S$141,'A2 Intenzita dopravy'!$H$5:$L$5,1))/INDEX('A2 Intenzita dopravy'!$H7:$L7,MATCH(S$141,'A2 Intenzita dopravy'!$H$5:$L$5,1)-1))^(1/(INDEX('A2 Intenzita dopravy'!$H$5:$L$5,MATCH(S$141,'A2 Intenzita dopravy'!$H$5:$L$5,1))-INDEX('A2 Intenzita dopravy'!$H$5:$L$5,MATCH(S$141,'A2 Intenzita dopravy'!$H$5:$L$5,1)-1)))*R143,IFERROR(INDEX('A2 Intenzita dopravy'!$H7:$L7,MATCH(S$141,'A2 Intenzita dopravy'!$H$5:$L$5,0)),(INDEX('A2 Intenzita dopravy'!$H7:$L7,MATCH(S$141,'A2 Intenzita dopravy'!$H$5:$L$5,1)+1)/INDEX('A2 Intenzita dopravy'!$H7:$L7,MATCH(S$141,'A2 Intenzita dopravy'!$H$5:$L$5,1)))^(1/(INDEX('A2 Intenzita dopravy'!$H$5:$L$5,MATCH(S$141,'A2 Intenzita dopravy'!$H$5:$L$5,1)+1)-INDEX('A2 Intenzita dopravy'!$H$5:$L$5,MATCH(S$141,'A2 Intenzita dopravy'!$H$5:$L$5,1))))*R143))),0)</f>
        <v>10051.962961758156</v>
      </c>
      <c r="T143" s="30">
        <f>IFERROR(IF(T$141&lt;MIN('A2 Intenzita dopravy'!$H$5:$L$5),(U143/V143)*U143,IF(T$141&gt;MAX('A2 Intenzita dopravy'!$H$5:$L$5),(INDEX('A2 Intenzita dopravy'!$H7:$L7,MATCH(T$141,'A2 Intenzita dopravy'!$H$5:$L$5,1))/INDEX('A2 Intenzita dopravy'!$H7:$L7,MATCH(T$141,'A2 Intenzita dopravy'!$H$5:$L$5,1)-1))^(1/(INDEX('A2 Intenzita dopravy'!$H$5:$L$5,MATCH(T$141,'A2 Intenzita dopravy'!$H$5:$L$5,1))-INDEX('A2 Intenzita dopravy'!$H$5:$L$5,MATCH(T$141,'A2 Intenzita dopravy'!$H$5:$L$5,1)-1)))*S143,IFERROR(INDEX('A2 Intenzita dopravy'!$H7:$L7,MATCH(T$141,'A2 Intenzita dopravy'!$H$5:$L$5,0)),(INDEX('A2 Intenzita dopravy'!$H7:$L7,MATCH(T$141,'A2 Intenzita dopravy'!$H$5:$L$5,1)+1)/INDEX('A2 Intenzita dopravy'!$H7:$L7,MATCH(T$141,'A2 Intenzita dopravy'!$H$5:$L$5,1)))^(1/(INDEX('A2 Intenzita dopravy'!$H$5:$L$5,MATCH(T$141,'A2 Intenzita dopravy'!$H$5:$L$5,1)+1)-INDEX('A2 Intenzita dopravy'!$H$5:$L$5,MATCH(T$141,'A2 Intenzita dopravy'!$H$5:$L$5,1))))*S143))),0)</f>
        <v>10175.597358389447</v>
      </c>
      <c r="U143" s="30">
        <f>IFERROR(IF(U$141&lt;MIN('A2 Intenzita dopravy'!$H$5:$L$5),(V143/W143)*V143,IF(U$141&gt;MAX('A2 Intenzita dopravy'!$H$5:$L$5),(INDEX('A2 Intenzita dopravy'!$H7:$L7,MATCH(U$141,'A2 Intenzita dopravy'!$H$5:$L$5,1))/INDEX('A2 Intenzita dopravy'!$H7:$L7,MATCH(U$141,'A2 Intenzita dopravy'!$H$5:$L$5,1)-1))^(1/(INDEX('A2 Intenzita dopravy'!$H$5:$L$5,MATCH(U$141,'A2 Intenzita dopravy'!$H$5:$L$5,1))-INDEX('A2 Intenzita dopravy'!$H$5:$L$5,MATCH(U$141,'A2 Intenzita dopravy'!$H$5:$L$5,1)-1)))*T143,IFERROR(INDEX('A2 Intenzita dopravy'!$H7:$L7,MATCH(U$141,'A2 Intenzita dopravy'!$H$5:$L$5,0)),(INDEX('A2 Intenzita dopravy'!$H7:$L7,MATCH(U$141,'A2 Intenzita dopravy'!$H$5:$L$5,1)+1)/INDEX('A2 Intenzita dopravy'!$H7:$L7,MATCH(U$141,'A2 Intenzita dopravy'!$H$5:$L$5,1)))^(1/(INDEX('A2 Intenzita dopravy'!$H$5:$L$5,MATCH(U$141,'A2 Intenzita dopravy'!$H$5:$L$5,1)+1)-INDEX('A2 Intenzita dopravy'!$H$5:$L$5,MATCH(U$141,'A2 Intenzita dopravy'!$H$5:$L$5,1))))*T143))),0)</f>
        <v>10300.752399703626</v>
      </c>
      <c r="V143" s="30">
        <f>IFERROR(IF(V$141&lt;MIN('A2 Intenzita dopravy'!$H$5:$L$5),(W143/X143)*W143,IF(V$141&gt;MAX('A2 Intenzita dopravy'!$H$5:$L$5),(INDEX('A2 Intenzita dopravy'!$H7:$L7,MATCH(V$141,'A2 Intenzita dopravy'!$H$5:$L$5,1))/INDEX('A2 Intenzita dopravy'!$H7:$L7,MATCH(V$141,'A2 Intenzita dopravy'!$H$5:$L$5,1)-1))^(1/(INDEX('A2 Intenzita dopravy'!$H$5:$L$5,MATCH(V$141,'A2 Intenzita dopravy'!$H$5:$L$5,1))-INDEX('A2 Intenzita dopravy'!$H$5:$L$5,MATCH(V$141,'A2 Intenzita dopravy'!$H$5:$L$5,1)-1)))*U143,IFERROR(INDEX('A2 Intenzita dopravy'!$H7:$L7,MATCH(V$141,'A2 Intenzita dopravy'!$H$5:$L$5,0)),(INDEX('A2 Intenzita dopravy'!$H7:$L7,MATCH(V$141,'A2 Intenzita dopravy'!$H$5:$L$5,1)+1)/INDEX('A2 Intenzita dopravy'!$H7:$L7,MATCH(V$141,'A2 Intenzita dopravy'!$H$5:$L$5,1)))^(1/(INDEX('A2 Intenzita dopravy'!$H$5:$L$5,MATCH(V$141,'A2 Intenzita dopravy'!$H$5:$L$5,1)+1)-INDEX('A2 Intenzita dopravy'!$H$5:$L$5,MATCH(V$141,'A2 Intenzita dopravy'!$H$5:$L$5,1))))*U143))),0)</f>
        <v>10427.446788912053</v>
      </c>
      <c r="W143" s="30">
        <f>IFERROR(IF(W$141&lt;MIN('A2 Intenzita dopravy'!$H$5:$L$5),(X143/Y143)*X143,IF(W$141&gt;MAX('A2 Intenzita dopravy'!$H$5:$L$5),(INDEX('A2 Intenzita dopravy'!$H7:$L7,MATCH(W$141,'A2 Intenzita dopravy'!$H$5:$L$5,1))/INDEX('A2 Intenzita dopravy'!$H7:$L7,MATCH(W$141,'A2 Intenzita dopravy'!$H$5:$L$5,1)-1))^(1/(INDEX('A2 Intenzita dopravy'!$H$5:$L$5,MATCH(W$141,'A2 Intenzita dopravy'!$H$5:$L$5,1))-INDEX('A2 Intenzita dopravy'!$H$5:$L$5,MATCH(W$141,'A2 Intenzita dopravy'!$H$5:$L$5,1)-1)))*V143,IFERROR(INDEX('A2 Intenzita dopravy'!$H7:$L7,MATCH(W$141,'A2 Intenzita dopravy'!$H$5:$L$5,0)),(INDEX('A2 Intenzita dopravy'!$H7:$L7,MATCH(W$141,'A2 Intenzita dopravy'!$H$5:$L$5,1)+1)/INDEX('A2 Intenzita dopravy'!$H7:$L7,MATCH(W$141,'A2 Intenzita dopravy'!$H$5:$L$5,1)))^(1/(INDEX('A2 Intenzita dopravy'!$H$5:$L$5,MATCH(W$141,'A2 Intenzita dopravy'!$H$5:$L$5,1)+1)-INDEX('A2 Intenzita dopravy'!$H$5:$L$5,MATCH(W$141,'A2 Intenzita dopravy'!$H$5:$L$5,1))))*V143))),0)</f>
        <v>10555.699459266754</v>
      </c>
      <c r="X143" s="30">
        <f>IFERROR(IF(X$141&lt;MIN('A2 Intenzita dopravy'!$H$5:$L$5),(Y143/Z143)*Y143,IF(X$141&gt;MAX('A2 Intenzita dopravy'!$H$5:$L$5),(INDEX('A2 Intenzita dopravy'!$H7:$L7,MATCH(X$141,'A2 Intenzita dopravy'!$H$5:$L$5,1))/INDEX('A2 Intenzita dopravy'!$H7:$L7,MATCH(X$141,'A2 Intenzita dopravy'!$H$5:$L$5,1)-1))^(1/(INDEX('A2 Intenzita dopravy'!$H$5:$L$5,MATCH(X$141,'A2 Intenzita dopravy'!$H$5:$L$5,1))-INDEX('A2 Intenzita dopravy'!$H$5:$L$5,MATCH(X$141,'A2 Intenzita dopravy'!$H$5:$L$5,1)-1)))*W143,IFERROR(INDEX('A2 Intenzita dopravy'!$H7:$L7,MATCH(X$141,'A2 Intenzita dopravy'!$H$5:$L$5,0)),(INDEX('A2 Intenzita dopravy'!$H7:$L7,MATCH(X$141,'A2 Intenzita dopravy'!$H$5:$L$5,1)+1)/INDEX('A2 Intenzita dopravy'!$H7:$L7,MATCH(X$141,'A2 Intenzita dopravy'!$H$5:$L$5,1)))^(1/(INDEX('A2 Intenzita dopravy'!$H$5:$L$5,MATCH(X$141,'A2 Intenzita dopravy'!$H$5:$L$5,1)+1)-INDEX('A2 Intenzita dopravy'!$H$5:$L$5,MATCH(X$141,'A2 Intenzita dopravy'!$H$5:$L$5,1))))*W143))),0)</f>
        <v>10685.529576889812</v>
      </c>
      <c r="Y143" s="30">
        <f>IFERROR(IF(Y$141&lt;MIN('A2 Intenzita dopravy'!$H$5:$L$5),(Z143/AA143)*Z143,IF(Y$141&gt;MAX('A2 Intenzita dopravy'!$H$5:$L$5),(INDEX('A2 Intenzita dopravy'!$H7:$L7,MATCH(Y$141,'A2 Intenzita dopravy'!$H$5:$L$5,1))/INDEX('A2 Intenzita dopravy'!$H7:$L7,MATCH(Y$141,'A2 Intenzita dopravy'!$H$5:$L$5,1)-1))^(1/(INDEX('A2 Intenzita dopravy'!$H$5:$L$5,MATCH(Y$141,'A2 Intenzita dopravy'!$H$5:$L$5,1))-INDEX('A2 Intenzita dopravy'!$H$5:$L$5,MATCH(Y$141,'A2 Intenzita dopravy'!$H$5:$L$5,1)-1)))*X143,IFERROR(INDEX('A2 Intenzita dopravy'!$H7:$L7,MATCH(Y$141,'A2 Intenzita dopravy'!$H$5:$L$5,0)),(INDEX('A2 Intenzita dopravy'!$H7:$L7,MATCH(Y$141,'A2 Intenzita dopravy'!$H$5:$L$5,1)+1)/INDEX('A2 Intenzita dopravy'!$H7:$L7,MATCH(Y$141,'A2 Intenzita dopravy'!$H$5:$L$5,1)))^(1/(INDEX('A2 Intenzita dopravy'!$H$5:$L$5,MATCH(Y$141,'A2 Intenzita dopravy'!$H$5:$L$5,1)+1)-INDEX('A2 Intenzita dopravy'!$H$5:$L$5,MATCH(Y$141,'A2 Intenzita dopravy'!$H$5:$L$5,1))))*X143))),0)</f>
        <v>10816.95654363756</v>
      </c>
      <c r="Z143" s="30">
        <f>IFERROR(IF(Z$141&lt;MIN('A2 Intenzita dopravy'!$H$5:$L$5),(AA143/AB143)*AA143,IF(Z$141&gt;MAX('A2 Intenzita dopravy'!$H$5:$L$5),(INDEX('A2 Intenzita dopravy'!$H7:$L7,MATCH(Z$141,'A2 Intenzita dopravy'!$H$5:$L$5,1))/INDEX('A2 Intenzita dopravy'!$H7:$L7,MATCH(Z$141,'A2 Intenzita dopravy'!$H$5:$L$5,1)-1))^(1/(INDEX('A2 Intenzita dopravy'!$H$5:$L$5,MATCH(Z$141,'A2 Intenzita dopravy'!$H$5:$L$5,1))-INDEX('A2 Intenzita dopravy'!$H$5:$L$5,MATCH(Z$141,'A2 Intenzita dopravy'!$H$5:$L$5,1)-1)))*Y143,IFERROR(INDEX('A2 Intenzita dopravy'!$H7:$L7,MATCH(Z$141,'A2 Intenzita dopravy'!$H$5:$L$5,0)),(INDEX('A2 Intenzita dopravy'!$H7:$L7,MATCH(Z$141,'A2 Intenzita dopravy'!$H$5:$L$5,1)+1)/INDEX('A2 Intenzita dopravy'!$H7:$L7,MATCH(Z$141,'A2 Intenzita dopravy'!$H$5:$L$5,1)))^(1/(INDEX('A2 Intenzita dopravy'!$H$5:$L$5,MATCH(Z$141,'A2 Intenzita dopravy'!$H$5:$L$5,1)+1)-INDEX('A2 Intenzita dopravy'!$H$5:$L$5,MATCH(Z$141,'A2 Intenzita dopravy'!$H$5:$L$5,1))))*Y143))),0)</f>
        <v>10950</v>
      </c>
      <c r="AA143" s="30">
        <f>IFERROR(IF(AA$141&lt;MIN('A2 Intenzita dopravy'!$H$5:$L$5),(AB143/AC143)*AB143,IF(AA$141&gt;MAX('A2 Intenzita dopravy'!$H$5:$L$5),(INDEX('A2 Intenzita dopravy'!$H7:$L7,MATCH(AA$141,'A2 Intenzita dopravy'!$H$5:$L$5,1))/INDEX('A2 Intenzita dopravy'!$H7:$L7,MATCH(AA$141,'A2 Intenzita dopravy'!$H$5:$L$5,1)-1))^(1/(INDEX('A2 Intenzita dopravy'!$H$5:$L$5,MATCH(AA$141,'A2 Intenzita dopravy'!$H$5:$L$5,1))-INDEX('A2 Intenzita dopravy'!$H$5:$L$5,MATCH(AA$141,'A2 Intenzita dopravy'!$H$5:$L$5,1)-1)))*Z143,IFERROR(INDEX('A2 Intenzita dopravy'!$H7:$L7,MATCH(AA$141,'A2 Intenzita dopravy'!$H$5:$L$5,0)),(INDEX('A2 Intenzita dopravy'!$H7:$L7,MATCH(AA$141,'A2 Intenzita dopravy'!$H$5:$L$5,1)+1)/INDEX('A2 Intenzita dopravy'!$H7:$L7,MATCH(AA$141,'A2 Intenzita dopravy'!$H$5:$L$5,1)))^(1/(INDEX('A2 Intenzita dopravy'!$H$5:$L$5,MATCH(AA$141,'A2 Intenzita dopravy'!$H$5:$L$5,1)+1)-INDEX('A2 Intenzita dopravy'!$H$5:$L$5,MATCH(AA$141,'A2 Intenzita dopravy'!$H$5:$L$5,1))))*Z143))),0)</f>
        <v>11103.011032960647</v>
      </c>
      <c r="AB143" s="30">
        <f>IFERROR(IF(AB$141&lt;MIN('A2 Intenzita dopravy'!$H$5:$L$5),(AC143/AD143)*AC143,IF(AB$141&gt;MAX('A2 Intenzita dopravy'!$H$5:$L$5),(INDEX('A2 Intenzita dopravy'!$H7:$L7,MATCH(AB$141,'A2 Intenzita dopravy'!$H$5:$L$5,1))/INDEX('A2 Intenzita dopravy'!$H7:$L7,MATCH(AB$141,'A2 Intenzita dopravy'!$H$5:$L$5,1)-1))^(1/(INDEX('A2 Intenzita dopravy'!$H$5:$L$5,MATCH(AB$141,'A2 Intenzita dopravy'!$H$5:$L$5,1))-INDEX('A2 Intenzita dopravy'!$H$5:$L$5,MATCH(AB$141,'A2 Intenzita dopravy'!$H$5:$L$5,1)-1)))*AA143,IFERROR(INDEX('A2 Intenzita dopravy'!$H7:$L7,MATCH(AB$141,'A2 Intenzita dopravy'!$H$5:$L$5,0)),(INDEX('A2 Intenzita dopravy'!$H7:$L7,MATCH(AB$141,'A2 Intenzita dopravy'!$H$5:$L$5,1)+1)/INDEX('A2 Intenzita dopravy'!$H7:$L7,MATCH(AB$141,'A2 Intenzita dopravy'!$H$5:$L$5,1)))^(1/(INDEX('A2 Intenzita dopravy'!$H$5:$L$5,MATCH(AB$141,'A2 Intenzita dopravy'!$H$5:$L$5,1)+1)-INDEX('A2 Intenzita dopravy'!$H$5:$L$5,MATCH(AB$141,'A2 Intenzita dopravy'!$H$5:$L$5,1))))*AA143))),0)</f>
        <v>11258.160182469941</v>
      </c>
      <c r="AC143" s="30">
        <f>IFERROR(IF(AC$141&lt;MIN('A2 Intenzita dopravy'!$H$5:$L$5),(AD143/AE143)*AD143,IF(AC$141&gt;MAX('A2 Intenzita dopravy'!$H$5:$L$5),(INDEX('A2 Intenzita dopravy'!$H7:$L7,MATCH(AC$141,'A2 Intenzita dopravy'!$H$5:$L$5,1))/INDEX('A2 Intenzita dopravy'!$H7:$L7,MATCH(AC$141,'A2 Intenzita dopravy'!$H$5:$L$5,1)-1))^(1/(INDEX('A2 Intenzita dopravy'!$H$5:$L$5,MATCH(AC$141,'A2 Intenzita dopravy'!$H$5:$L$5,1))-INDEX('A2 Intenzita dopravy'!$H$5:$L$5,MATCH(AC$141,'A2 Intenzita dopravy'!$H$5:$L$5,1)-1)))*AB143,IFERROR(INDEX('A2 Intenzita dopravy'!$H7:$L7,MATCH(AC$141,'A2 Intenzita dopravy'!$H$5:$L$5,0)),(INDEX('A2 Intenzita dopravy'!$H7:$L7,MATCH(AC$141,'A2 Intenzita dopravy'!$H$5:$L$5,1)+1)/INDEX('A2 Intenzita dopravy'!$H7:$L7,MATCH(AC$141,'A2 Intenzita dopravy'!$H$5:$L$5,1)))^(1/(INDEX('A2 Intenzita dopravy'!$H$5:$L$5,MATCH(AC$141,'A2 Intenzita dopravy'!$H$5:$L$5,1)+1)-INDEX('A2 Intenzita dopravy'!$H$5:$L$5,MATCH(AC$141,'A2 Intenzita dopravy'!$H$5:$L$5,1))))*AB143))),0)</f>
        <v>11415.477325735343</v>
      </c>
      <c r="AD143" s="30">
        <f>IFERROR(IF(AD$141&lt;MIN('A2 Intenzita dopravy'!$H$5:$L$5),(AE143/AF143)*AE143,IF(AD$141&gt;MAX('A2 Intenzita dopravy'!$H$5:$L$5),(INDEX('A2 Intenzita dopravy'!$H7:$L7,MATCH(AD$141,'A2 Intenzita dopravy'!$H$5:$L$5,1))/INDEX('A2 Intenzita dopravy'!$H7:$L7,MATCH(AD$141,'A2 Intenzita dopravy'!$H$5:$L$5,1)-1))^(1/(INDEX('A2 Intenzita dopravy'!$H$5:$L$5,MATCH(AD$141,'A2 Intenzita dopravy'!$H$5:$L$5,1))-INDEX('A2 Intenzita dopravy'!$H$5:$L$5,MATCH(AD$141,'A2 Intenzita dopravy'!$H$5:$L$5,1)-1)))*AC143,IFERROR(INDEX('A2 Intenzita dopravy'!$H7:$L7,MATCH(AD$141,'A2 Intenzita dopravy'!$H$5:$L$5,0)),(INDEX('A2 Intenzita dopravy'!$H7:$L7,MATCH(AD$141,'A2 Intenzita dopravy'!$H$5:$L$5,1)+1)/INDEX('A2 Intenzita dopravy'!$H7:$L7,MATCH(AD$141,'A2 Intenzita dopravy'!$H$5:$L$5,1)))^(1/(INDEX('A2 Intenzita dopravy'!$H$5:$L$5,MATCH(AD$141,'A2 Intenzita dopravy'!$H$5:$L$5,1)+1)-INDEX('A2 Intenzita dopravy'!$H$5:$L$5,MATCH(AD$141,'A2 Intenzita dopravy'!$H$5:$L$5,1))))*AC143))),0)</f>
        <v>11574.992757456768</v>
      </c>
      <c r="AE143" s="30">
        <f>IFERROR(IF(AE$141&lt;MIN('A2 Intenzita dopravy'!$H$5:$L$5),(AF143/AG143)*AF143,IF(AE$141&gt;MAX('A2 Intenzita dopravy'!$H$5:$L$5),(INDEX('A2 Intenzita dopravy'!$H7:$L7,MATCH(AE$141,'A2 Intenzita dopravy'!$H$5:$L$5,1))/INDEX('A2 Intenzita dopravy'!$H7:$L7,MATCH(AE$141,'A2 Intenzita dopravy'!$H$5:$L$5,1)-1))^(1/(INDEX('A2 Intenzita dopravy'!$H$5:$L$5,MATCH(AE$141,'A2 Intenzita dopravy'!$H$5:$L$5,1))-INDEX('A2 Intenzita dopravy'!$H$5:$L$5,MATCH(AE$141,'A2 Intenzita dopravy'!$H$5:$L$5,1)-1)))*AD143,IFERROR(INDEX('A2 Intenzita dopravy'!$H7:$L7,MATCH(AE$141,'A2 Intenzita dopravy'!$H$5:$L$5,0)),(INDEX('A2 Intenzita dopravy'!$H7:$L7,MATCH(AE$141,'A2 Intenzita dopravy'!$H$5:$L$5,1)+1)/INDEX('A2 Intenzita dopravy'!$H7:$L7,MATCH(AE$141,'A2 Intenzita dopravy'!$H$5:$L$5,1)))^(1/(INDEX('A2 Intenzita dopravy'!$H$5:$L$5,MATCH(AE$141,'A2 Intenzita dopravy'!$H$5:$L$5,1)+1)-INDEX('A2 Intenzita dopravy'!$H$5:$L$5,MATCH(AE$141,'A2 Intenzita dopravy'!$H$5:$L$5,1))))*AD143))),0)</f>
        <v>11736.737195660464</v>
      </c>
      <c r="AF143" s="30">
        <f>IFERROR(IF(AF$141&lt;MIN('A2 Intenzita dopravy'!$H$5:$L$5),(AG143/AH143)*AG143,IF(AF$141&gt;MAX('A2 Intenzita dopravy'!$H$5:$L$5),(INDEX('A2 Intenzita dopravy'!$H7:$L7,MATCH(AF$141,'A2 Intenzita dopravy'!$H$5:$L$5,1))/INDEX('A2 Intenzita dopravy'!$H7:$L7,MATCH(AF$141,'A2 Intenzita dopravy'!$H$5:$L$5,1)-1))^(1/(INDEX('A2 Intenzita dopravy'!$H$5:$L$5,MATCH(AF$141,'A2 Intenzita dopravy'!$H$5:$L$5,1))-INDEX('A2 Intenzita dopravy'!$H$5:$L$5,MATCH(AF$141,'A2 Intenzita dopravy'!$H$5:$L$5,1)-1)))*AE143,IFERROR(INDEX('A2 Intenzita dopravy'!$H7:$L7,MATCH(AF$141,'A2 Intenzita dopravy'!$H$5:$L$5,0)),(INDEX('A2 Intenzita dopravy'!$H7:$L7,MATCH(AF$141,'A2 Intenzita dopravy'!$H$5:$L$5,1)+1)/INDEX('A2 Intenzita dopravy'!$H7:$L7,MATCH(AF$141,'A2 Intenzita dopravy'!$H$5:$L$5,1)))^(1/(INDEX('A2 Intenzita dopravy'!$H$5:$L$5,MATCH(AF$141,'A2 Intenzita dopravy'!$H$5:$L$5,1)+1)-INDEX('A2 Intenzita dopravy'!$H$5:$L$5,MATCH(AF$141,'A2 Intenzita dopravy'!$H$5:$L$5,1))))*AE143))),0)</f>
        <v>11900.741787614405</v>
      </c>
      <c r="AG143" s="30">
        <f>IFERROR(IF(AG$141&lt;MIN('A2 Intenzita dopravy'!$H$5:$L$5),(AH143/AI143)*AH143,IF(AG$141&gt;MAX('A2 Intenzita dopravy'!$H$5:$L$5),(INDEX('A2 Intenzita dopravy'!$H7:$L7,MATCH(AG$141,'A2 Intenzita dopravy'!$H$5:$L$5,1))/INDEX('A2 Intenzita dopravy'!$H7:$L7,MATCH(AG$141,'A2 Intenzita dopravy'!$H$5:$L$5,1)-1))^(1/(INDEX('A2 Intenzita dopravy'!$H$5:$L$5,MATCH(AG$141,'A2 Intenzita dopravy'!$H$5:$L$5,1))-INDEX('A2 Intenzita dopravy'!$H$5:$L$5,MATCH(AG$141,'A2 Intenzita dopravy'!$H$5:$L$5,1)-1)))*AF143,IFERROR(INDEX('A2 Intenzita dopravy'!$H7:$L7,MATCH(AG$141,'A2 Intenzita dopravy'!$H$5:$L$5,0)),(INDEX('A2 Intenzita dopravy'!$H7:$L7,MATCH(AG$141,'A2 Intenzita dopravy'!$H$5:$L$5,1)+1)/INDEX('A2 Intenzita dopravy'!$H7:$L7,MATCH(AG$141,'A2 Intenzita dopravy'!$H$5:$L$5,1)))^(1/(INDEX('A2 Intenzita dopravy'!$H$5:$L$5,MATCH(AG$141,'A2 Intenzita dopravy'!$H$5:$L$5,1)+1)-INDEX('A2 Intenzita dopravy'!$H$5:$L$5,MATCH(AG$141,'A2 Intenzita dopravy'!$H$5:$L$5,1))))*AF143))),0)</f>
        <v>12067.038115826352</v>
      </c>
      <c r="AH143" s="30">
        <f>IFERROR(IF(AH$141&lt;MIN('A2 Intenzita dopravy'!$H$5:$L$5),(AI143/AJ143)*AI143,IF(AH$141&gt;MAX('A2 Intenzita dopravy'!$H$5:$L$5),(INDEX('A2 Intenzita dopravy'!$H7:$L7,MATCH(AH$141,'A2 Intenzita dopravy'!$H$5:$L$5,1))/INDEX('A2 Intenzita dopravy'!$H7:$L7,MATCH(AH$141,'A2 Intenzita dopravy'!$H$5:$L$5,1)-1))^(1/(INDEX('A2 Intenzita dopravy'!$H$5:$L$5,MATCH(AH$141,'A2 Intenzita dopravy'!$H$5:$L$5,1))-INDEX('A2 Intenzita dopravy'!$H$5:$L$5,MATCH(AH$141,'A2 Intenzita dopravy'!$H$5:$L$5,1)-1)))*AG143,IFERROR(INDEX('A2 Intenzita dopravy'!$H7:$L7,MATCH(AH$141,'A2 Intenzita dopravy'!$H$5:$L$5,0)),(INDEX('A2 Intenzita dopravy'!$H7:$L7,MATCH(AH$141,'A2 Intenzita dopravy'!$H$5:$L$5,1)+1)/INDEX('A2 Intenzita dopravy'!$H7:$L7,MATCH(AH$141,'A2 Intenzita dopravy'!$H$5:$L$5,1)))^(1/(INDEX('A2 Intenzita dopravy'!$H$5:$L$5,MATCH(AH$141,'A2 Intenzita dopravy'!$H$5:$L$5,1)+1)-INDEX('A2 Intenzita dopravy'!$H$5:$L$5,MATCH(AH$141,'A2 Intenzita dopravy'!$H$5:$L$5,1))))*AG143))),0)</f>
        <v>12235.658204125721</v>
      </c>
      <c r="AI143" s="30">
        <f>IFERROR(IF(AI$141&lt;MIN('A2 Intenzita dopravy'!$H$5:$L$5),(AJ143/AK143)*AJ143,IF(AI$141&gt;MAX('A2 Intenzita dopravy'!$H$5:$L$5),(INDEX('A2 Intenzita dopravy'!$H7:$L7,MATCH(AI$141,'A2 Intenzita dopravy'!$H$5:$L$5,1))/INDEX('A2 Intenzita dopravy'!$H7:$L7,MATCH(AI$141,'A2 Intenzita dopravy'!$H$5:$L$5,1)-1))^(1/(INDEX('A2 Intenzita dopravy'!$H$5:$L$5,MATCH(AI$141,'A2 Intenzita dopravy'!$H$5:$L$5,1))-INDEX('A2 Intenzita dopravy'!$H$5:$L$5,MATCH(AI$141,'A2 Intenzita dopravy'!$H$5:$L$5,1)-1)))*AH143,IFERROR(INDEX('A2 Intenzita dopravy'!$H7:$L7,MATCH(AI$141,'A2 Intenzita dopravy'!$H$5:$L$5,0)),(INDEX('A2 Intenzita dopravy'!$H7:$L7,MATCH(AI$141,'A2 Intenzita dopravy'!$H$5:$L$5,1)+1)/INDEX('A2 Intenzita dopravy'!$H7:$L7,MATCH(AI$141,'A2 Intenzita dopravy'!$H$5:$L$5,1)))^(1/(INDEX('A2 Intenzita dopravy'!$H$5:$L$5,MATCH(AI$141,'A2 Intenzita dopravy'!$H$5:$L$5,1)+1)-INDEX('A2 Intenzita dopravy'!$H$5:$L$5,MATCH(AI$141,'A2 Intenzita dopravy'!$H$5:$L$5,1))))*AH143))),0)</f>
        <v>12406.634523830442</v>
      </c>
      <c r="AJ143" s="30">
        <f>IFERROR(IF(AJ$141&lt;MIN('A2 Intenzita dopravy'!$H$5:$L$5),(AK143/AL143)*AK143,IF(AJ$141&gt;MAX('A2 Intenzita dopravy'!$H$5:$L$5),(INDEX('A2 Intenzita dopravy'!$H7:$L7,MATCH(AJ$141,'A2 Intenzita dopravy'!$H$5:$L$5,1))/INDEX('A2 Intenzita dopravy'!$H7:$L7,MATCH(AJ$141,'A2 Intenzita dopravy'!$H$5:$L$5,1)-1))^(1/(INDEX('A2 Intenzita dopravy'!$H$5:$L$5,MATCH(AJ$141,'A2 Intenzita dopravy'!$H$5:$L$5,1))-INDEX('A2 Intenzita dopravy'!$H$5:$L$5,MATCH(AJ$141,'A2 Intenzita dopravy'!$H$5:$L$5,1)-1)))*AI143,IFERROR(INDEX('A2 Intenzita dopravy'!$H7:$L7,MATCH(AJ$141,'A2 Intenzita dopravy'!$H$5:$L$5,0)),(INDEX('A2 Intenzita dopravy'!$H7:$L7,MATCH(AJ$141,'A2 Intenzita dopravy'!$H$5:$L$5,1)+1)/INDEX('A2 Intenzita dopravy'!$H7:$L7,MATCH(AJ$141,'A2 Intenzita dopravy'!$H$5:$L$5,1)))^(1/(INDEX('A2 Intenzita dopravy'!$H$5:$L$5,MATCH(AJ$141,'A2 Intenzita dopravy'!$H$5:$L$5,1)+1)-INDEX('A2 Intenzita dopravy'!$H$5:$L$5,MATCH(AJ$141,'A2 Intenzita dopravy'!$H$5:$L$5,1))))*AI143))),0)</f>
        <v>12580</v>
      </c>
      <c r="AK143" s="30">
        <f>IFERROR(IF(AK$141&lt;MIN('A2 Intenzita dopravy'!$H$5:$L$5),(AL143/AM143)*AL143,IF(AK$141&gt;MAX('A2 Intenzita dopravy'!$H$5:$L$5),(INDEX('A2 Intenzita dopravy'!$H7:$L7,MATCH(AK$141,'A2 Intenzita dopravy'!$H$5:$L$5,1))/INDEX('A2 Intenzita dopravy'!$H7:$L7,MATCH(AK$141,'A2 Intenzita dopravy'!$H$5:$L$5,1)-1))^(1/(INDEX('A2 Intenzita dopravy'!$H$5:$L$5,MATCH(AK$141,'A2 Intenzita dopravy'!$H$5:$L$5,1))-INDEX('A2 Intenzita dopravy'!$H$5:$L$5,MATCH(AK$141,'A2 Intenzita dopravy'!$H$5:$L$5,1)-1)))*AJ143,IFERROR(INDEX('A2 Intenzita dopravy'!$H7:$L7,MATCH(AK$141,'A2 Intenzita dopravy'!$H$5:$L$5,0)),(INDEX('A2 Intenzita dopravy'!$H7:$L7,MATCH(AK$141,'A2 Intenzita dopravy'!$H$5:$L$5,1)+1)/INDEX('A2 Intenzita dopravy'!$H7:$L7,MATCH(AK$141,'A2 Intenzita dopravy'!$H$5:$L$5,1)))^(1/(INDEX('A2 Intenzita dopravy'!$H$5:$L$5,MATCH(AK$141,'A2 Intenzita dopravy'!$H$5:$L$5,1)+1)-INDEX('A2 Intenzita dopravy'!$H$5:$L$5,MATCH(AK$141,'A2 Intenzita dopravy'!$H$5:$L$5,1))))*AJ143))),0)</f>
        <v>12755.788017775794</v>
      </c>
      <c r="AL143" s="30">
        <f>IFERROR(IF(AL$141&lt;MIN('A2 Intenzita dopravy'!$H$5:$L$5),(AM143/AN143)*AM143,IF(AL$141&gt;MAX('A2 Intenzita dopravy'!$H$5:$L$5),(INDEX('A2 Intenzita dopravy'!$H7:$L7,MATCH(AL$141,'A2 Intenzita dopravy'!$H$5:$L$5,1))/INDEX('A2 Intenzita dopravy'!$H7:$L7,MATCH(AL$141,'A2 Intenzita dopravy'!$H$5:$L$5,1)-1))^(1/(INDEX('A2 Intenzita dopravy'!$H$5:$L$5,MATCH(AL$141,'A2 Intenzita dopravy'!$H$5:$L$5,1))-INDEX('A2 Intenzita dopravy'!$H$5:$L$5,MATCH(AL$141,'A2 Intenzita dopravy'!$H$5:$L$5,1)-1)))*AK143,IFERROR(INDEX('A2 Intenzita dopravy'!$H7:$L7,MATCH(AL$141,'A2 Intenzita dopravy'!$H$5:$L$5,0)),(INDEX('A2 Intenzita dopravy'!$H7:$L7,MATCH(AL$141,'A2 Intenzita dopravy'!$H$5:$L$5,1)+1)/INDEX('A2 Intenzita dopravy'!$H7:$L7,MATCH(AL$141,'A2 Intenzita dopravy'!$H$5:$L$5,1)))^(1/(INDEX('A2 Intenzita dopravy'!$H$5:$L$5,MATCH(AL$141,'A2 Intenzita dopravy'!$H$5:$L$5,1)+1)-INDEX('A2 Intenzita dopravy'!$H$5:$L$5,MATCH(AL$141,'A2 Intenzita dopravy'!$H$5:$L$5,1))))*AK143))),0)</f>
        <v>12934.032428810217</v>
      </c>
      <c r="AM143" s="30">
        <f>IFERROR(IF(AM$141&lt;MIN('A2 Intenzita dopravy'!$H$5:$L$5),(AN143/AO143)*AN143,IF(AM$141&gt;MAX('A2 Intenzita dopravy'!$H$5:$L$5),(INDEX('A2 Intenzita dopravy'!$H7:$L7,MATCH(AM$141,'A2 Intenzita dopravy'!$H$5:$L$5,1))/INDEX('A2 Intenzita dopravy'!$H7:$L7,MATCH(AM$141,'A2 Intenzita dopravy'!$H$5:$L$5,1)-1))^(1/(INDEX('A2 Intenzita dopravy'!$H$5:$L$5,MATCH(AM$141,'A2 Intenzita dopravy'!$H$5:$L$5,1))-INDEX('A2 Intenzita dopravy'!$H$5:$L$5,MATCH(AM$141,'A2 Intenzita dopravy'!$H$5:$L$5,1)-1)))*AL143,IFERROR(INDEX('A2 Intenzita dopravy'!$H7:$L7,MATCH(AM$141,'A2 Intenzita dopravy'!$H$5:$L$5,0)),(INDEX('A2 Intenzita dopravy'!$H7:$L7,MATCH(AM$141,'A2 Intenzita dopravy'!$H$5:$L$5,1)+1)/INDEX('A2 Intenzita dopravy'!$H7:$L7,MATCH(AM$141,'A2 Intenzita dopravy'!$H$5:$L$5,1)))^(1/(INDEX('A2 Intenzita dopravy'!$H$5:$L$5,MATCH(AM$141,'A2 Intenzita dopravy'!$H$5:$L$5,1)+1)-INDEX('A2 Intenzita dopravy'!$H$5:$L$5,MATCH(AM$141,'A2 Intenzita dopravy'!$H$5:$L$5,1))))*AL143))),0)</f>
        <v>13114.767557785446</v>
      </c>
      <c r="AN143" s="30">
        <f>IFERROR(IF(AN$141&lt;MIN('A2 Intenzita dopravy'!$H$5:$L$5),(AO143/AP143)*AO143,IF(AN$141&gt;MAX('A2 Intenzita dopravy'!$H$5:$L$5),(INDEX('A2 Intenzita dopravy'!$H7:$L7,MATCH(AN$141,'A2 Intenzita dopravy'!$H$5:$L$5,1))/INDEX('A2 Intenzita dopravy'!$H7:$L7,MATCH(AN$141,'A2 Intenzita dopravy'!$H$5:$L$5,1)-1))^(1/(INDEX('A2 Intenzita dopravy'!$H$5:$L$5,MATCH(AN$141,'A2 Intenzita dopravy'!$H$5:$L$5,1))-INDEX('A2 Intenzita dopravy'!$H$5:$L$5,MATCH(AN$141,'A2 Intenzita dopravy'!$H$5:$L$5,1)-1)))*AM143,IFERROR(INDEX('A2 Intenzita dopravy'!$H7:$L7,MATCH(AN$141,'A2 Intenzita dopravy'!$H$5:$L$5,0)),(INDEX('A2 Intenzita dopravy'!$H7:$L7,MATCH(AN$141,'A2 Intenzita dopravy'!$H$5:$L$5,1)+1)/INDEX('A2 Intenzita dopravy'!$H7:$L7,MATCH(AN$141,'A2 Intenzita dopravy'!$H$5:$L$5,1)))^(1/(INDEX('A2 Intenzita dopravy'!$H$5:$L$5,MATCH(AN$141,'A2 Intenzita dopravy'!$H$5:$L$5,1)+1)-INDEX('A2 Intenzita dopravy'!$H$5:$L$5,MATCH(AN$141,'A2 Intenzita dopravy'!$H$5:$L$5,1))))*AM143))),0)</f>
        <v>13298.028209023394</v>
      </c>
      <c r="AO143" s="30">
        <f>IFERROR(IF(AO$141&lt;MIN('A2 Intenzita dopravy'!$H$5:$L$5),(AP143/AQ143)*AP143,IF(AO$141&gt;MAX('A2 Intenzita dopravy'!$H$5:$L$5),(INDEX('A2 Intenzita dopravy'!$H7:$L7,MATCH(AO$141,'A2 Intenzita dopravy'!$H$5:$L$5,1))/INDEX('A2 Intenzita dopravy'!$H7:$L7,MATCH(AO$141,'A2 Intenzita dopravy'!$H$5:$L$5,1)-1))^(1/(INDEX('A2 Intenzita dopravy'!$H$5:$L$5,MATCH(AO$141,'A2 Intenzita dopravy'!$H$5:$L$5,1))-INDEX('A2 Intenzita dopravy'!$H$5:$L$5,MATCH(AO$141,'A2 Intenzita dopravy'!$H$5:$L$5,1)-1)))*AN143,IFERROR(INDEX('A2 Intenzita dopravy'!$H7:$L7,MATCH(AO$141,'A2 Intenzita dopravy'!$H$5:$L$5,0)),(INDEX('A2 Intenzita dopravy'!$H7:$L7,MATCH(AO$141,'A2 Intenzita dopravy'!$H$5:$L$5,1)+1)/INDEX('A2 Intenzita dopravy'!$H7:$L7,MATCH(AO$141,'A2 Intenzita dopravy'!$H$5:$L$5,1)))^(1/(INDEX('A2 Intenzita dopravy'!$H$5:$L$5,MATCH(AO$141,'A2 Intenzita dopravy'!$H$5:$L$5,1)+1)-INDEX('A2 Intenzita dopravy'!$H$5:$L$5,MATCH(AO$141,'A2 Intenzita dopravy'!$H$5:$L$5,1))))*AN143))),0)</f>
        <v>13483.849673188006</v>
      </c>
      <c r="AP143" s="30">
        <f>IFERROR(IF(AP$141&lt;MIN('A2 Intenzita dopravy'!$H$5:$L$5),(AQ143/AR143)*AQ143,IF(AP$141&gt;MAX('A2 Intenzita dopravy'!$H$5:$L$5),(INDEX('A2 Intenzita dopravy'!$H7:$L7,MATCH(AP$141,'A2 Intenzita dopravy'!$H$5:$L$5,1))/INDEX('A2 Intenzita dopravy'!$H7:$L7,MATCH(AP$141,'A2 Intenzita dopravy'!$H$5:$L$5,1)-1))^(1/(INDEX('A2 Intenzita dopravy'!$H$5:$L$5,MATCH(AP$141,'A2 Intenzita dopravy'!$H$5:$L$5,1))-INDEX('A2 Intenzita dopravy'!$H$5:$L$5,MATCH(AP$141,'A2 Intenzita dopravy'!$H$5:$L$5,1)-1)))*AO143,IFERROR(INDEX('A2 Intenzita dopravy'!$H7:$L7,MATCH(AP$141,'A2 Intenzita dopravy'!$H$5:$L$5,0)),(INDEX('A2 Intenzita dopravy'!$H7:$L7,MATCH(AP$141,'A2 Intenzita dopravy'!$H$5:$L$5,1)+1)/INDEX('A2 Intenzita dopravy'!$H7:$L7,MATCH(AP$141,'A2 Intenzita dopravy'!$H$5:$L$5,1)))^(1/(INDEX('A2 Intenzita dopravy'!$H$5:$L$5,MATCH(AP$141,'A2 Intenzita dopravy'!$H$5:$L$5,1)+1)-INDEX('A2 Intenzita dopravy'!$H$5:$L$5,MATCH(AP$141,'A2 Intenzita dopravy'!$H$5:$L$5,1))))*AO143))),0)</f>
        <v>13672.26773408121</v>
      </c>
      <c r="AQ143" s="30">
        <f>IFERROR(IF(AQ$141&lt;MIN('A2 Intenzita dopravy'!$H$5:$L$5),(AR143/AS143)*AR143,IF(AQ$141&gt;MAX('A2 Intenzita dopravy'!$H$5:$L$5),(INDEX('A2 Intenzita dopravy'!$H7:$L7,MATCH(AQ$141,'A2 Intenzita dopravy'!$H$5:$L$5,1))/INDEX('A2 Intenzita dopravy'!$H7:$L7,MATCH(AQ$141,'A2 Intenzita dopravy'!$H$5:$L$5,1)-1))^(1/(INDEX('A2 Intenzita dopravy'!$H$5:$L$5,MATCH(AQ$141,'A2 Intenzita dopravy'!$H$5:$L$5,1))-INDEX('A2 Intenzita dopravy'!$H$5:$L$5,MATCH(AQ$141,'A2 Intenzita dopravy'!$H$5:$L$5,1)-1)))*AP143,IFERROR(INDEX('A2 Intenzita dopravy'!$H7:$L7,MATCH(AQ$141,'A2 Intenzita dopravy'!$H$5:$L$5,0)),(INDEX('A2 Intenzita dopravy'!$H7:$L7,MATCH(AQ$141,'A2 Intenzita dopravy'!$H$5:$L$5,1)+1)/INDEX('A2 Intenzita dopravy'!$H7:$L7,MATCH(AQ$141,'A2 Intenzita dopravy'!$H$5:$L$5,1)))^(1/(INDEX('A2 Intenzita dopravy'!$H$5:$L$5,MATCH(AQ$141,'A2 Intenzita dopravy'!$H$5:$L$5,1)+1)-INDEX('A2 Intenzita dopravy'!$H$5:$L$5,MATCH(AQ$141,'A2 Intenzita dopravy'!$H$5:$L$5,1))))*AP143))),0)</f>
        <v>13863.318675533839</v>
      </c>
      <c r="AR143" s="30">
        <f>IFERROR(IF(AR$141&lt;MIN('A2 Intenzita dopravy'!$H$5:$L$5),(AS143/AT143)*AS143,IF(AR$141&gt;MAX('A2 Intenzita dopravy'!$H$5:$L$5),(INDEX('A2 Intenzita dopravy'!$H7:$L7,MATCH(AR$141,'A2 Intenzita dopravy'!$H$5:$L$5,1))/INDEX('A2 Intenzita dopravy'!$H7:$L7,MATCH(AR$141,'A2 Intenzita dopravy'!$H$5:$L$5,1)-1))^(1/(INDEX('A2 Intenzita dopravy'!$H$5:$L$5,MATCH(AR$141,'A2 Intenzita dopravy'!$H$5:$L$5,1))-INDEX('A2 Intenzita dopravy'!$H$5:$L$5,MATCH(AR$141,'A2 Intenzita dopravy'!$H$5:$L$5,1)-1)))*AQ143,IFERROR(INDEX('A2 Intenzita dopravy'!$H7:$L7,MATCH(AR$141,'A2 Intenzita dopravy'!$H$5:$L$5,0)),(INDEX('A2 Intenzita dopravy'!$H7:$L7,MATCH(AR$141,'A2 Intenzita dopravy'!$H$5:$L$5,1)+1)/INDEX('A2 Intenzita dopravy'!$H7:$L7,MATCH(AR$141,'A2 Intenzita dopravy'!$H$5:$L$5,1)))^(1/(INDEX('A2 Intenzita dopravy'!$H$5:$L$5,MATCH(AR$141,'A2 Intenzita dopravy'!$H$5:$L$5,1)+1)-INDEX('A2 Intenzita dopravy'!$H$5:$L$5,MATCH(AR$141,'A2 Intenzita dopravy'!$H$5:$L$5,1))))*AQ143))),0)</f>
        <v>14057.03928839284</v>
      </c>
      <c r="AS143" s="30">
        <f>IFERROR(IF(AS$141&lt;MIN('A2 Intenzita dopravy'!$H$5:$L$5),(AT143/AU143)*AT143,IF(AS$141&gt;MAX('A2 Intenzita dopravy'!$H$5:$L$5),(INDEX('A2 Intenzita dopravy'!$H7:$L7,MATCH(AS$141,'A2 Intenzita dopravy'!$H$5:$L$5,1))/INDEX('A2 Intenzita dopravy'!$H7:$L7,MATCH(AS$141,'A2 Intenzita dopravy'!$H$5:$L$5,1)-1))^(1/(INDEX('A2 Intenzita dopravy'!$H$5:$L$5,MATCH(AS$141,'A2 Intenzita dopravy'!$H$5:$L$5,1))-INDEX('A2 Intenzita dopravy'!$H$5:$L$5,MATCH(AS$141,'A2 Intenzita dopravy'!$H$5:$L$5,1)-1)))*AR143,IFERROR(INDEX('A2 Intenzita dopravy'!$H7:$L7,MATCH(AS$141,'A2 Intenzita dopravy'!$H$5:$L$5,0)),(INDEX('A2 Intenzita dopravy'!$H7:$L7,MATCH(AS$141,'A2 Intenzita dopravy'!$H$5:$L$5,1)+1)/INDEX('A2 Intenzita dopravy'!$H7:$L7,MATCH(AS$141,'A2 Intenzita dopravy'!$H$5:$L$5,1)))^(1/(INDEX('A2 Intenzita dopravy'!$H$5:$L$5,MATCH(AS$141,'A2 Intenzita dopravy'!$H$5:$L$5,1)+1)-INDEX('A2 Intenzita dopravy'!$H$5:$L$5,MATCH(AS$141,'A2 Intenzita dopravy'!$H$5:$L$5,1))))*AR143))),0)</f>
        <v>14253.466877606117</v>
      </c>
      <c r="AT143" s="30">
        <f>IFERROR(IF(AT$141&lt;MIN('A2 Intenzita dopravy'!$H$5:$L$5),(AU143/AV143)*AU143,IF(AT$141&gt;MAX('A2 Intenzita dopravy'!$H$5:$L$5),(INDEX('A2 Intenzita dopravy'!$H7:$L7,MATCH(AT$141,'A2 Intenzita dopravy'!$H$5:$L$5,1))/INDEX('A2 Intenzita dopravy'!$H7:$L7,MATCH(AT$141,'A2 Intenzita dopravy'!$H$5:$L$5,1)-1))^(1/(INDEX('A2 Intenzita dopravy'!$H$5:$L$5,MATCH(AT$141,'A2 Intenzita dopravy'!$H$5:$L$5,1))-INDEX('A2 Intenzita dopravy'!$H$5:$L$5,MATCH(AT$141,'A2 Intenzita dopravy'!$H$5:$L$5,1)-1)))*AS143,IFERROR(INDEX('A2 Intenzita dopravy'!$H7:$L7,MATCH(AT$141,'A2 Intenzita dopravy'!$H$5:$L$5,0)),(INDEX('A2 Intenzita dopravy'!$H7:$L7,MATCH(AT$141,'A2 Intenzita dopravy'!$H$5:$L$5,1)+1)/INDEX('A2 Intenzita dopravy'!$H7:$L7,MATCH(AT$141,'A2 Intenzita dopravy'!$H$5:$L$5,1)))^(1/(INDEX('A2 Intenzita dopravy'!$H$5:$L$5,MATCH(AT$141,'A2 Intenzita dopravy'!$H$5:$L$5,1)+1)-INDEX('A2 Intenzita dopravy'!$H$5:$L$5,MATCH(AT$141,'A2 Intenzita dopravy'!$H$5:$L$5,1))))*AS143))),0)</f>
        <v>14452.63926940638</v>
      </c>
      <c r="AU143" s="30">
        <f>IFERROR(IF(AU$141&lt;MIN('A2 Intenzita dopravy'!$H$5:$L$5),(AV143/AW143)*AV143,IF(AU$141&gt;MAX('A2 Intenzita dopravy'!$H$5:$L$5),(INDEX('A2 Intenzita dopravy'!$H7:$L7,MATCH(AU$141,'A2 Intenzita dopravy'!$H$5:$L$5,1))/INDEX('A2 Intenzita dopravy'!$H7:$L7,MATCH(AU$141,'A2 Intenzita dopravy'!$H$5:$L$5,1)-1))^(1/(INDEX('A2 Intenzita dopravy'!$H$5:$L$5,MATCH(AU$141,'A2 Intenzita dopravy'!$H$5:$L$5,1))-INDEX('A2 Intenzita dopravy'!$H$5:$L$5,MATCH(AU$141,'A2 Intenzita dopravy'!$H$5:$L$5,1)-1)))*AT143,IFERROR(INDEX('A2 Intenzita dopravy'!$H7:$L7,MATCH(AU$141,'A2 Intenzita dopravy'!$H$5:$L$5,0)),(INDEX('A2 Intenzita dopravy'!$H7:$L7,MATCH(AU$141,'A2 Intenzita dopravy'!$H$5:$L$5,1)+1)/INDEX('A2 Intenzita dopravy'!$H7:$L7,MATCH(AU$141,'A2 Intenzita dopravy'!$H$5:$L$5,1)))^(1/(INDEX('A2 Intenzita dopravy'!$H$5:$L$5,MATCH(AU$141,'A2 Intenzita dopravy'!$H$5:$L$5,1)+1)-INDEX('A2 Intenzita dopravy'!$H$5:$L$5,MATCH(AU$141,'A2 Intenzita dopravy'!$H$5:$L$5,1))))*AT143))),0)</f>
        <v>14654.594818595373</v>
      </c>
      <c r="AV143" s="30">
        <f>IFERROR(IF(AV$141&lt;MIN('A2 Intenzita dopravy'!$H$5:$L$5),(AW143/AX143)*AW143,IF(AV$141&gt;MAX('A2 Intenzita dopravy'!$H$5:$L$5),(INDEX('A2 Intenzita dopravy'!$H7:$L7,MATCH(AV$141,'A2 Intenzita dopravy'!$H$5:$L$5,1))/INDEX('A2 Intenzita dopravy'!$H7:$L7,MATCH(AV$141,'A2 Intenzita dopravy'!$H$5:$L$5,1)-1))^(1/(INDEX('A2 Intenzita dopravy'!$H$5:$L$5,MATCH(AV$141,'A2 Intenzita dopravy'!$H$5:$L$5,1))-INDEX('A2 Intenzita dopravy'!$H$5:$L$5,MATCH(AV$141,'A2 Intenzita dopravy'!$H$5:$L$5,1)-1)))*AU143,IFERROR(INDEX('A2 Intenzita dopravy'!$H7:$L7,MATCH(AV$141,'A2 Intenzita dopravy'!$H$5:$L$5,0)),(INDEX('A2 Intenzita dopravy'!$H7:$L7,MATCH(AV$141,'A2 Intenzita dopravy'!$H$5:$L$5,1)+1)/INDEX('A2 Intenzita dopravy'!$H7:$L7,MATCH(AV$141,'A2 Intenzita dopravy'!$H$5:$L$5,1)))^(1/(INDEX('A2 Intenzita dopravy'!$H$5:$L$5,MATCH(AV$141,'A2 Intenzita dopravy'!$H$5:$L$5,1)+1)-INDEX('A2 Intenzita dopravy'!$H$5:$L$5,MATCH(AV$141,'A2 Intenzita dopravy'!$H$5:$L$5,1))))*AU143))),0)</f>
        <v>14859.372415929896</v>
      </c>
      <c r="AW143" s="30">
        <f>IFERROR(IF(AW$141&lt;MIN('A2 Intenzita dopravy'!$H$5:$L$5),(AX143/AY143)*AX143,IF(AW$141&gt;MAX('A2 Intenzita dopravy'!$H$5:$L$5),(INDEX('A2 Intenzita dopravy'!$H7:$L7,MATCH(AW$141,'A2 Intenzita dopravy'!$H$5:$L$5,1))/INDEX('A2 Intenzita dopravy'!$H7:$L7,MATCH(AW$141,'A2 Intenzita dopravy'!$H$5:$L$5,1)-1))^(1/(INDEX('A2 Intenzita dopravy'!$H$5:$L$5,MATCH(AW$141,'A2 Intenzita dopravy'!$H$5:$L$5,1))-INDEX('A2 Intenzita dopravy'!$H$5:$L$5,MATCH(AW$141,'A2 Intenzita dopravy'!$H$5:$L$5,1)-1)))*AV143,IFERROR(INDEX('A2 Intenzita dopravy'!$H7:$L7,MATCH(AW$141,'A2 Intenzita dopravy'!$H$5:$L$5,0)),(INDEX('A2 Intenzita dopravy'!$H7:$L7,MATCH(AW$141,'A2 Intenzita dopravy'!$H$5:$L$5,1)+1)/INDEX('A2 Intenzita dopravy'!$H7:$L7,MATCH(AW$141,'A2 Intenzita dopravy'!$H$5:$L$5,1)))^(1/(INDEX('A2 Intenzita dopravy'!$H$5:$L$5,MATCH(AW$141,'A2 Intenzita dopravy'!$H$5:$L$5,1)+1)-INDEX('A2 Intenzita dopravy'!$H$5:$L$5,MATCH(AW$141,'A2 Intenzita dopravy'!$H$5:$L$5,1))))*AV143))),0)</f>
        <v>15067.011495611026</v>
      </c>
      <c r="AX143" s="30">
        <f>IFERROR(IF(AX$141&lt;MIN('A2 Intenzita dopravy'!$H$5:$L$5),(AY143/AZ143)*AY143,IF(AX$141&gt;MAX('A2 Intenzita dopravy'!$H$5:$L$5),(INDEX('A2 Intenzita dopravy'!$H7:$L7,MATCH(AX$141,'A2 Intenzita dopravy'!$H$5:$L$5,1))/INDEX('A2 Intenzita dopravy'!$H7:$L7,MATCH(AX$141,'A2 Intenzita dopravy'!$H$5:$L$5,1)-1))^(1/(INDEX('A2 Intenzita dopravy'!$H$5:$L$5,MATCH(AX$141,'A2 Intenzita dopravy'!$H$5:$L$5,1))-INDEX('A2 Intenzita dopravy'!$H$5:$L$5,MATCH(AX$141,'A2 Intenzita dopravy'!$H$5:$L$5,1)-1)))*AW143,IFERROR(INDEX('A2 Intenzita dopravy'!$H7:$L7,MATCH(AX$141,'A2 Intenzita dopravy'!$H$5:$L$5,0)),(INDEX('A2 Intenzita dopravy'!$H7:$L7,MATCH(AX$141,'A2 Intenzita dopravy'!$H$5:$L$5,1)+1)/INDEX('A2 Intenzita dopravy'!$H7:$L7,MATCH(AX$141,'A2 Intenzita dopravy'!$H$5:$L$5,1)))^(1/(INDEX('A2 Intenzita dopravy'!$H$5:$L$5,MATCH(AX$141,'A2 Intenzita dopravy'!$H$5:$L$5,1)+1)-INDEX('A2 Intenzita dopravy'!$H$5:$L$5,MATCH(AX$141,'A2 Intenzita dopravy'!$H$5:$L$5,1))))*AW143))),0)</f>
        <v>15277.552042878002</v>
      </c>
      <c r="AY143" s="30">
        <f>IFERROR(IF(AY$141&lt;MIN('A2 Intenzita dopravy'!$H$5:$L$5),(AZ143/BA143)*AZ143,IF(AY$141&gt;MAX('A2 Intenzita dopravy'!$H$5:$L$5),(INDEX('A2 Intenzita dopravy'!$H7:$L7,MATCH(AY$141,'A2 Intenzita dopravy'!$H$5:$L$5,1))/INDEX('A2 Intenzita dopravy'!$H7:$L7,MATCH(AY$141,'A2 Intenzita dopravy'!$H$5:$L$5,1)-1))^(1/(INDEX('A2 Intenzita dopravy'!$H$5:$L$5,MATCH(AY$141,'A2 Intenzita dopravy'!$H$5:$L$5,1))-INDEX('A2 Intenzita dopravy'!$H$5:$L$5,MATCH(AY$141,'A2 Intenzita dopravy'!$H$5:$L$5,1)-1)))*AX143,IFERROR(INDEX('A2 Intenzita dopravy'!$H7:$L7,MATCH(AY$141,'A2 Intenzita dopravy'!$H$5:$L$5,0)),(INDEX('A2 Intenzita dopravy'!$H7:$L7,MATCH(AY$141,'A2 Intenzita dopravy'!$H$5:$L$5,1)+1)/INDEX('A2 Intenzita dopravy'!$H7:$L7,MATCH(AY$141,'A2 Intenzita dopravy'!$H$5:$L$5,1)))^(1/(INDEX('A2 Intenzita dopravy'!$H$5:$L$5,MATCH(AY$141,'A2 Intenzita dopravy'!$H$5:$L$5,1)+1)-INDEX('A2 Intenzita dopravy'!$H$5:$L$5,MATCH(AY$141,'A2 Intenzita dopravy'!$H$5:$L$5,1))))*AX143))),0)</f>
        <v>15491.034601708212</v>
      </c>
      <c r="AZ143" s="30">
        <f>IFERROR(IF(AZ$141&lt;MIN('A2 Intenzita dopravy'!$H$5:$L$5),(BA143/BB143)*BA143,IF(AZ$141&gt;MAX('A2 Intenzita dopravy'!$H$5:$L$5),(INDEX('A2 Intenzita dopravy'!$H7:$L7,MATCH(AZ$141,'A2 Intenzita dopravy'!$H$5:$L$5,1))/INDEX('A2 Intenzita dopravy'!$H7:$L7,MATCH(AZ$141,'A2 Intenzita dopravy'!$H$5:$L$5,1)-1))^(1/(INDEX('A2 Intenzita dopravy'!$H$5:$L$5,MATCH(AZ$141,'A2 Intenzita dopravy'!$H$5:$L$5,1))-INDEX('A2 Intenzita dopravy'!$H$5:$L$5,MATCH(AZ$141,'A2 Intenzita dopravy'!$H$5:$L$5,1)-1)))*AY143,IFERROR(INDEX('A2 Intenzita dopravy'!$H7:$L7,MATCH(AZ$141,'A2 Intenzita dopravy'!$H$5:$L$5,0)),(INDEX('A2 Intenzita dopravy'!$H7:$L7,MATCH(AZ$141,'A2 Intenzita dopravy'!$H$5:$L$5,1)+1)/INDEX('A2 Intenzita dopravy'!$H7:$L7,MATCH(AZ$141,'A2 Intenzita dopravy'!$H$5:$L$5,1)))^(1/(INDEX('A2 Intenzita dopravy'!$H$5:$L$5,MATCH(AZ$141,'A2 Intenzita dopravy'!$H$5:$L$5,1)+1)-INDEX('A2 Intenzita dopravy'!$H$5:$L$5,MATCH(AZ$141,'A2 Intenzita dopravy'!$H$5:$L$5,1))))*AY143))),0)</f>
        <v>15707.500282624787</v>
      </c>
      <c r="BA143" s="30">
        <f>IFERROR(IF(BA$141&lt;MIN('A2 Intenzita dopravy'!$H$5:$L$5),(BB143/'A2 Intenzita dopravy'!#REF!)*BB143,IF(BA$141&gt;MAX('A2 Intenzita dopravy'!$H$5:$L$5),(INDEX('A2 Intenzita dopravy'!$H7:$L7,MATCH(BA$141,'A2 Intenzita dopravy'!$H$5:$L$5,1))/INDEX('A2 Intenzita dopravy'!$H7:$L7,MATCH(BA$141,'A2 Intenzita dopravy'!$H$5:$L$5,1)-1))^(1/(INDEX('A2 Intenzita dopravy'!$H$5:$L$5,MATCH(BA$141,'A2 Intenzita dopravy'!$H$5:$L$5,1))-INDEX('A2 Intenzita dopravy'!$H$5:$L$5,MATCH(BA$141,'A2 Intenzita dopravy'!$H$5:$L$5,1)-1)))*AZ143,IFERROR(INDEX('A2 Intenzita dopravy'!$H7:$L7,MATCH(BA$141,'A2 Intenzita dopravy'!$H$5:$L$5,0)),(INDEX('A2 Intenzita dopravy'!$H7:$L7,MATCH(BA$141,'A2 Intenzita dopravy'!$H$5:$L$5,1)+1)/INDEX('A2 Intenzita dopravy'!$H7:$L7,MATCH(BA$141,'A2 Intenzita dopravy'!$H$5:$L$5,1)))^(1/(INDEX('A2 Intenzita dopravy'!$H$5:$L$5,MATCH(BA$141,'A2 Intenzita dopravy'!$H$5:$L$5,1)+1)-INDEX('A2 Intenzita dopravy'!$H$5:$L$5,MATCH(BA$141,'A2 Intenzita dopravy'!$H$5:$L$5,1))))*AZ143))),0)</f>
        <v>15926.990770613287</v>
      </c>
      <c r="BB143" s="30">
        <f>IFERROR(IF(BB$141&lt;MIN('A2 Intenzita dopravy'!$H$5:$L$5),('A2 Intenzita dopravy'!#REF!/'A2 Intenzita dopravy'!#REF!)*'A2 Intenzita dopravy'!#REF!,IF(BB$141&gt;MAX('A2 Intenzita dopravy'!$H$5:$L$5),(INDEX('A2 Intenzita dopravy'!$H7:$L7,MATCH(BB$141,'A2 Intenzita dopravy'!$H$5:$L$5,1))/INDEX('A2 Intenzita dopravy'!$H7:$L7,MATCH(BB$141,'A2 Intenzita dopravy'!$H$5:$L$5,1)-1))^(1/(INDEX('A2 Intenzita dopravy'!$H$5:$L$5,MATCH(BB$141,'A2 Intenzita dopravy'!$H$5:$L$5,1))-INDEX('A2 Intenzita dopravy'!$H$5:$L$5,MATCH(BB$141,'A2 Intenzita dopravy'!$H$5:$L$5,1)-1)))*BA143,IFERROR(INDEX('A2 Intenzita dopravy'!$H7:$L7,MATCH(BB$141,'A2 Intenzita dopravy'!$H$5:$L$5,0)),(INDEX('A2 Intenzita dopravy'!$H7:$L7,MATCH(BB$141,'A2 Intenzita dopravy'!$H$5:$L$5,1)+1)/INDEX('A2 Intenzita dopravy'!$H7:$L7,MATCH(BB$141,'A2 Intenzita dopravy'!$H$5:$L$5,1)))^(1/(INDEX('A2 Intenzita dopravy'!$H$5:$L$5,MATCH(BB$141,'A2 Intenzita dopravy'!$H$5:$L$5,1)+1)-INDEX('A2 Intenzita dopravy'!$H$5:$L$5,MATCH(BB$141,'A2 Intenzita dopravy'!$H$5:$L$5,1))))*BA143))),0)</f>
        <v>16149.548333149016</v>
      </c>
    </row>
    <row r="144" spans="2:54" x14ac:dyDescent="0.2">
      <c r="B144" s="5">
        <v>2</v>
      </c>
      <c r="C144" s="5">
        <f>IF(ISBLANK('A2 Intenzita dopravy'!C8)=TRUE,"",'A2 Intenzita dopravy'!C8)</f>
        <v>90781</v>
      </c>
      <c r="D144" s="5" t="str">
        <f>IF(ISBLANK('A2 Intenzita dopravy'!D8)=TRUE,"",'A2 Intenzita dopravy'!D8)</f>
        <v>I/59 Tvrdošín - pred okružnou</v>
      </c>
      <c r="E144" s="30">
        <f>IFERROR(IF(E$141&lt;MIN('A2 Intenzita dopravy'!$H$5:$L$5),(F144/G144)*F144,IF(E$141&gt;MAX('A2 Intenzita dopravy'!$H$5:$L$5),(INDEX('A2 Intenzita dopravy'!$H8:$L8,MATCH(E$141,'A2 Intenzita dopravy'!$H$5:$L$5,1))/INDEX('A2 Intenzita dopravy'!$H8:$L8,MATCH(E$141,'A2 Intenzita dopravy'!$H$5:$L$5,1)-1))^(1/(INDEX('A2 Intenzita dopravy'!$H$5:$L$5,MATCH(E$141,'A2 Intenzita dopravy'!$H$5:$L$5,1))-INDEX('A2 Intenzita dopravy'!$H$5:$L$5,MATCH(E$141,'A2 Intenzita dopravy'!$H$5:$L$5,1)-1)))*D144,IFERROR(INDEX('A2 Intenzita dopravy'!$H8:$L8,MATCH(E$141,'A2 Intenzita dopravy'!$H$5:$L$5,0)),(INDEX('A2 Intenzita dopravy'!$H8:$L8,MATCH(E$141,'A2 Intenzita dopravy'!$H$5:$L$5,1)+1)/INDEX('A2 Intenzita dopravy'!$H8:$L8,MATCH(E$141,'A2 Intenzita dopravy'!$H$5:$L$5,1)))^(1/(INDEX('A2 Intenzita dopravy'!$H$5:$L$5,MATCH(E$141,'A2 Intenzita dopravy'!$H$5:$L$5,1)+1)-INDEX('A2 Intenzita dopravy'!$H$5:$L$5,MATCH(E$141,'A2 Intenzita dopravy'!$H$5:$L$5,1))))*D144))),0)</f>
        <v>10010.509410582781</v>
      </c>
      <c r="F144" s="30">
        <f>IFERROR(IF(F$141&lt;MIN('A2 Intenzita dopravy'!$H$5:$L$5),(G144/H144)*G144,IF(F$141&gt;MAX('A2 Intenzita dopravy'!$H$5:$L$5),(INDEX('A2 Intenzita dopravy'!$H8:$L8,MATCH(F$141,'A2 Intenzita dopravy'!$H$5:$L$5,1))/INDEX('A2 Intenzita dopravy'!$H8:$L8,MATCH(F$141,'A2 Intenzita dopravy'!$H$5:$L$5,1)-1))^(1/(INDEX('A2 Intenzita dopravy'!$H$5:$L$5,MATCH(F$141,'A2 Intenzita dopravy'!$H$5:$L$5,1))-INDEX('A2 Intenzita dopravy'!$H$5:$L$5,MATCH(F$141,'A2 Intenzita dopravy'!$H$5:$L$5,1)-1)))*E144,IFERROR(INDEX('A2 Intenzita dopravy'!$H8:$L8,MATCH(F$141,'A2 Intenzita dopravy'!$H$5:$L$5,0)),(INDEX('A2 Intenzita dopravy'!$H8:$L8,MATCH(F$141,'A2 Intenzita dopravy'!$H$5:$L$5,1)+1)/INDEX('A2 Intenzita dopravy'!$H8:$L8,MATCH(F$141,'A2 Intenzita dopravy'!$H$5:$L$5,1)))^(1/(INDEX('A2 Intenzita dopravy'!$H$5:$L$5,MATCH(F$141,'A2 Intenzita dopravy'!$H$5:$L$5,1)+1)-INDEX('A2 Intenzita dopravy'!$H$5:$L$5,MATCH(F$141,'A2 Intenzita dopravy'!$H$5:$L$5,1))))*E144))),0)</f>
        <v>10160</v>
      </c>
      <c r="G144" s="30">
        <f>IFERROR(IF(G$141&lt;MIN('A2 Intenzita dopravy'!$H$5:$L$5),(H144/I144)*H144,IF(G$141&gt;MAX('A2 Intenzita dopravy'!$H$5:$L$5),(INDEX('A2 Intenzita dopravy'!$H8:$L8,MATCH(G$141,'A2 Intenzita dopravy'!$H$5:$L$5,1))/INDEX('A2 Intenzita dopravy'!$H8:$L8,MATCH(G$141,'A2 Intenzita dopravy'!$H$5:$L$5,1)-1))^(1/(INDEX('A2 Intenzita dopravy'!$H$5:$L$5,MATCH(G$141,'A2 Intenzita dopravy'!$H$5:$L$5,1))-INDEX('A2 Intenzita dopravy'!$H$5:$L$5,MATCH(G$141,'A2 Intenzita dopravy'!$H$5:$L$5,1)-1)))*F144,IFERROR(INDEX('A2 Intenzita dopravy'!$H8:$L8,MATCH(G$141,'A2 Intenzita dopravy'!$H$5:$L$5,0)),(INDEX('A2 Intenzita dopravy'!$H8:$L8,MATCH(G$141,'A2 Intenzita dopravy'!$H$5:$L$5,1)+1)/INDEX('A2 Intenzita dopravy'!$H8:$L8,MATCH(G$141,'A2 Intenzita dopravy'!$H$5:$L$5,1)))^(1/(INDEX('A2 Intenzita dopravy'!$H$5:$L$5,MATCH(G$141,'A2 Intenzita dopravy'!$H$5:$L$5,1)+1)-INDEX('A2 Intenzita dopravy'!$H$5:$L$5,MATCH(G$141,'A2 Intenzita dopravy'!$H$5:$L$5,1))))*F144))),0)</f>
        <v>10311.722986931443</v>
      </c>
      <c r="H144" s="30">
        <f>IFERROR(IF(H$141&lt;MIN('A2 Intenzita dopravy'!$H$5:$L$5),(I144/J144)*I144,IF(H$141&gt;MAX('A2 Intenzita dopravy'!$H$5:$L$5),(INDEX('A2 Intenzita dopravy'!$H8:$L8,MATCH(H$141,'A2 Intenzita dopravy'!$H$5:$L$5,1))/INDEX('A2 Intenzita dopravy'!$H8:$L8,MATCH(H$141,'A2 Intenzita dopravy'!$H$5:$L$5,1)-1))^(1/(INDEX('A2 Intenzita dopravy'!$H$5:$L$5,MATCH(H$141,'A2 Intenzita dopravy'!$H$5:$L$5,1))-INDEX('A2 Intenzita dopravy'!$H$5:$L$5,MATCH(H$141,'A2 Intenzita dopravy'!$H$5:$L$5,1)-1)))*G144,IFERROR(INDEX('A2 Intenzita dopravy'!$H8:$L8,MATCH(H$141,'A2 Intenzita dopravy'!$H$5:$L$5,0)),(INDEX('A2 Intenzita dopravy'!$H8:$L8,MATCH(H$141,'A2 Intenzita dopravy'!$H$5:$L$5,1)+1)/INDEX('A2 Intenzita dopravy'!$H8:$L8,MATCH(H$141,'A2 Intenzita dopravy'!$H$5:$L$5,1)))^(1/(INDEX('A2 Intenzita dopravy'!$H$5:$L$5,MATCH(H$141,'A2 Intenzita dopravy'!$H$5:$L$5,1)+1)-INDEX('A2 Intenzita dopravy'!$H$5:$L$5,MATCH(H$141,'A2 Intenzita dopravy'!$H$5:$L$5,1))))*G144))),0)</f>
        <v>10465.711708583694</v>
      </c>
      <c r="I144" s="30">
        <f>IFERROR(IF(I$141&lt;MIN('A2 Intenzita dopravy'!$H$5:$L$5),(J144/K144)*J144,IF(I$141&gt;MAX('A2 Intenzita dopravy'!$H$5:$L$5),(INDEX('A2 Intenzita dopravy'!$H8:$L8,MATCH(I$141,'A2 Intenzita dopravy'!$H$5:$L$5,1))/INDEX('A2 Intenzita dopravy'!$H8:$L8,MATCH(I$141,'A2 Intenzita dopravy'!$H$5:$L$5,1)-1))^(1/(INDEX('A2 Intenzita dopravy'!$H$5:$L$5,MATCH(I$141,'A2 Intenzita dopravy'!$H$5:$L$5,1))-INDEX('A2 Intenzita dopravy'!$H$5:$L$5,MATCH(I$141,'A2 Intenzita dopravy'!$H$5:$L$5,1)-1)))*H144,IFERROR(INDEX('A2 Intenzita dopravy'!$H8:$L8,MATCH(I$141,'A2 Intenzita dopravy'!$H$5:$L$5,0)),(INDEX('A2 Intenzita dopravy'!$H8:$L8,MATCH(I$141,'A2 Intenzita dopravy'!$H$5:$L$5,1)+1)/INDEX('A2 Intenzita dopravy'!$H8:$L8,MATCH(I$141,'A2 Intenzita dopravy'!$H$5:$L$5,1)))^(1/(INDEX('A2 Intenzita dopravy'!$H$5:$L$5,MATCH(I$141,'A2 Intenzita dopravy'!$H$5:$L$5,1)+1)-INDEX('A2 Intenzita dopravy'!$H$5:$L$5,MATCH(I$141,'A2 Intenzita dopravy'!$H$5:$L$5,1))))*H144))),0)</f>
        <v>10622</v>
      </c>
      <c r="J144" s="30">
        <f>IFERROR(IF(J$141&lt;MIN('A2 Intenzita dopravy'!$H$5:$L$5),(K144/L144)*K144,IF(J$141&gt;MAX('A2 Intenzita dopravy'!$H$5:$L$5),(INDEX('A2 Intenzita dopravy'!$H8:$L8,MATCH(J$141,'A2 Intenzita dopravy'!$H$5:$L$5,1))/INDEX('A2 Intenzita dopravy'!$H8:$L8,MATCH(J$141,'A2 Intenzita dopravy'!$H$5:$L$5,1)-1))^(1/(INDEX('A2 Intenzita dopravy'!$H$5:$L$5,MATCH(J$141,'A2 Intenzita dopravy'!$H$5:$L$5,1))-INDEX('A2 Intenzita dopravy'!$H$5:$L$5,MATCH(J$141,'A2 Intenzita dopravy'!$H$5:$L$5,1)-1)))*I144,IFERROR(INDEX('A2 Intenzita dopravy'!$H8:$L8,MATCH(J$141,'A2 Intenzita dopravy'!$H$5:$L$5,0)),(INDEX('A2 Intenzita dopravy'!$H8:$L8,MATCH(J$141,'A2 Intenzita dopravy'!$H$5:$L$5,1)+1)/INDEX('A2 Intenzita dopravy'!$H8:$L8,MATCH(J$141,'A2 Intenzita dopravy'!$H$5:$L$5,1)))^(1/(INDEX('A2 Intenzita dopravy'!$H$5:$L$5,MATCH(J$141,'A2 Intenzita dopravy'!$H$5:$L$5,1)+1)-INDEX('A2 Intenzita dopravy'!$H$5:$L$5,MATCH(J$141,'A2 Intenzita dopravy'!$H$5:$L$5,1))))*I144))),0)</f>
        <v>10769.694345008995</v>
      </c>
      <c r="K144" s="30">
        <f>IFERROR(IF(K$141&lt;MIN('A2 Intenzita dopravy'!$H$5:$L$5),(L144/M144)*L144,IF(K$141&gt;MAX('A2 Intenzita dopravy'!$H$5:$L$5),(INDEX('A2 Intenzita dopravy'!$H8:$L8,MATCH(K$141,'A2 Intenzita dopravy'!$H$5:$L$5,1))/INDEX('A2 Intenzita dopravy'!$H8:$L8,MATCH(K$141,'A2 Intenzita dopravy'!$H$5:$L$5,1)-1))^(1/(INDEX('A2 Intenzita dopravy'!$H$5:$L$5,MATCH(K$141,'A2 Intenzita dopravy'!$H$5:$L$5,1))-INDEX('A2 Intenzita dopravy'!$H$5:$L$5,MATCH(K$141,'A2 Intenzita dopravy'!$H$5:$L$5,1)-1)))*J144,IFERROR(INDEX('A2 Intenzita dopravy'!$H8:$L8,MATCH(K$141,'A2 Intenzita dopravy'!$H$5:$L$5,0)),(INDEX('A2 Intenzita dopravy'!$H8:$L8,MATCH(K$141,'A2 Intenzita dopravy'!$H$5:$L$5,1)+1)/INDEX('A2 Intenzita dopravy'!$H8:$L8,MATCH(K$141,'A2 Intenzita dopravy'!$H$5:$L$5,1)))^(1/(INDEX('A2 Intenzita dopravy'!$H$5:$L$5,MATCH(K$141,'A2 Intenzita dopravy'!$H$5:$L$5,1)+1)-INDEX('A2 Intenzita dopravy'!$H$5:$L$5,MATCH(K$141,'A2 Intenzita dopravy'!$H$5:$L$5,1))))*J144))),0)</f>
        <v>10919.442316411101</v>
      </c>
      <c r="L144" s="30">
        <f>IFERROR(IF(L$141&lt;MIN('A2 Intenzita dopravy'!$H$5:$L$5),(M144/N144)*M144,IF(L$141&gt;MAX('A2 Intenzita dopravy'!$H$5:$L$5),(INDEX('A2 Intenzita dopravy'!$H8:$L8,MATCH(L$141,'A2 Intenzita dopravy'!$H$5:$L$5,1))/INDEX('A2 Intenzita dopravy'!$H8:$L8,MATCH(L$141,'A2 Intenzita dopravy'!$H$5:$L$5,1)-1))^(1/(INDEX('A2 Intenzita dopravy'!$H$5:$L$5,MATCH(L$141,'A2 Intenzita dopravy'!$H$5:$L$5,1))-INDEX('A2 Intenzita dopravy'!$H$5:$L$5,MATCH(L$141,'A2 Intenzita dopravy'!$H$5:$L$5,1)-1)))*K144,IFERROR(INDEX('A2 Intenzita dopravy'!$H8:$L8,MATCH(L$141,'A2 Intenzita dopravy'!$H$5:$L$5,0)),(INDEX('A2 Intenzita dopravy'!$H8:$L8,MATCH(L$141,'A2 Intenzita dopravy'!$H$5:$L$5,1)+1)/INDEX('A2 Intenzita dopravy'!$H8:$L8,MATCH(L$141,'A2 Intenzita dopravy'!$H$5:$L$5,1)))^(1/(INDEX('A2 Intenzita dopravy'!$H$5:$L$5,MATCH(L$141,'A2 Intenzita dopravy'!$H$5:$L$5,1)+1)-INDEX('A2 Intenzita dopravy'!$H$5:$L$5,MATCH(L$141,'A2 Intenzita dopravy'!$H$5:$L$5,1))))*K144))),0)</f>
        <v>11071.272468998735</v>
      </c>
      <c r="M144" s="30">
        <f>IFERROR(IF(M$141&lt;MIN('A2 Intenzita dopravy'!$H$5:$L$5),(N144/O144)*N144,IF(M$141&gt;MAX('A2 Intenzita dopravy'!$H$5:$L$5),(INDEX('A2 Intenzita dopravy'!$H8:$L8,MATCH(M$141,'A2 Intenzita dopravy'!$H$5:$L$5,1))/INDEX('A2 Intenzita dopravy'!$H8:$L8,MATCH(M$141,'A2 Intenzita dopravy'!$H$5:$L$5,1)-1))^(1/(INDEX('A2 Intenzita dopravy'!$H$5:$L$5,MATCH(M$141,'A2 Intenzita dopravy'!$H$5:$L$5,1))-INDEX('A2 Intenzita dopravy'!$H$5:$L$5,MATCH(M$141,'A2 Intenzita dopravy'!$H$5:$L$5,1)-1)))*L144,IFERROR(INDEX('A2 Intenzita dopravy'!$H8:$L8,MATCH(M$141,'A2 Intenzita dopravy'!$H$5:$L$5,0)),(INDEX('A2 Intenzita dopravy'!$H8:$L8,MATCH(M$141,'A2 Intenzita dopravy'!$H$5:$L$5,1)+1)/INDEX('A2 Intenzita dopravy'!$H8:$L8,MATCH(M$141,'A2 Intenzita dopravy'!$H$5:$L$5,1)))^(1/(INDEX('A2 Intenzita dopravy'!$H$5:$L$5,MATCH(M$141,'A2 Intenzita dopravy'!$H$5:$L$5,1)+1)-INDEX('A2 Intenzita dopravy'!$H$5:$L$5,MATCH(M$141,'A2 Intenzita dopravy'!$H$5:$L$5,1))))*L144))),0)</f>
        <v>11225.213754606426</v>
      </c>
      <c r="N144" s="30">
        <f>IFERROR(IF(N$141&lt;MIN('A2 Intenzita dopravy'!$H$5:$L$5),(O144/P144)*O144,IF(N$141&gt;MAX('A2 Intenzita dopravy'!$H$5:$L$5),(INDEX('A2 Intenzita dopravy'!$H8:$L8,MATCH(N$141,'A2 Intenzita dopravy'!$H$5:$L$5,1))/INDEX('A2 Intenzita dopravy'!$H8:$L8,MATCH(N$141,'A2 Intenzita dopravy'!$H$5:$L$5,1)-1))^(1/(INDEX('A2 Intenzita dopravy'!$H$5:$L$5,MATCH(N$141,'A2 Intenzita dopravy'!$H$5:$L$5,1))-INDEX('A2 Intenzita dopravy'!$H$5:$L$5,MATCH(N$141,'A2 Intenzita dopravy'!$H$5:$L$5,1)-1)))*M144,IFERROR(INDEX('A2 Intenzita dopravy'!$H8:$L8,MATCH(N$141,'A2 Intenzita dopravy'!$H$5:$L$5,0)),(INDEX('A2 Intenzita dopravy'!$H8:$L8,MATCH(N$141,'A2 Intenzita dopravy'!$H$5:$L$5,1)+1)/INDEX('A2 Intenzita dopravy'!$H8:$L8,MATCH(N$141,'A2 Intenzita dopravy'!$H$5:$L$5,1)))^(1/(INDEX('A2 Intenzita dopravy'!$H$5:$L$5,MATCH(N$141,'A2 Intenzita dopravy'!$H$5:$L$5,1)+1)-INDEX('A2 Intenzita dopravy'!$H$5:$L$5,MATCH(N$141,'A2 Intenzita dopravy'!$H$5:$L$5,1))))*M144))),0)</f>
        <v>11381.295527631521</v>
      </c>
      <c r="O144" s="30">
        <f>IFERROR(IF(O$141&lt;MIN('A2 Intenzita dopravy'!$H$5:$L$5),(P144/Q144)*P144,IF(O$141&gt;MAX('A2 Intenzita dopravy'!$H$5:$L$5),(INDEX('A2 Intenzita dopravy'!$H8:$L8,MATCH(O$141,'A2 Intenzita dopravy'!$H$5:$L$5,1))/INDEX('A2 Intenzita dopravy'!$H8:$L8,MATCH(O$141,'A2 Intenzita dopravy'!$H$5:$L$5,1)-1))^(1/(INDEX('A2 Intenzita dopravy'!$H$5:$L$5,MATCH(O$141,'A2 Intenzita dopravy'!$H$5:$L$5,1))-INDEX('A2 Intenzita dopravy'!$H$5:$L$5,MATCH(O$141,'A2 Intenzita dopravy'!$H$5:$L$5,1)-1)))*N144,IFERROR(INDEX('A2 Intenzita dopravy'!$H8:$L8,MATCH(O$141,'A2 Intenzita dopravy'!$H$5:$L$5,0)),(INDEX('A2 Intenzita dopravy'!$H8:$L8,MATCH(O$141,'A2 Intenzita dopravy'!$H$5:$L$5,1)+1)/INDEX('A2 Intenzita dopravy'!$H8:$L8,MATCH(O$141,'A2 Intenzita dopravy'!$H$5:$L$5,1)))^(1/(INDEX('A2 Intenzita dopravy'!$H$5:$L$5,MATCH(O$141,'A2 Intenzita dopravy'!$H$5:$L$5,1)+1)-INDEX('A2 Intenzita dopravy'!$H$5:$L$5,MATCH(O$141,'A2 Intenzita dopravy'!$H$5:$L$5,1))))*N144))),0)</f>
        <v>11539.547550631647</v>
      </c>
      <c r="P144" s="30">
        <f>IFERROR(IF(P$141&lt;MIN('A2 Intenzita dopravy'!$H$5:$L$5),(Q144/R144)*Q144,IF(P$141&gt;MAX('A2 Intenzita dopravy'!$H$5:$L$5),(INDEX('A2 Intenzita dopravy'!$H8:$L8,MATCH(P$141,'A2 Intenzita dopravy'!$H$5:$L$5,1))/INDEX('A2 Intenzita dopravy'!$H8:$L8,MATCH(P$141,'A2 Intenzita dopravy'!$H$5:$L$5,1)-1))^(1/(INDEX('A2 Intenzita dopravy'!$H$5:$L$5,MATCH(P$141,'A2 Intenzita dopravy'!$H$5:$L$5,1))-INDEX('A2 Intenzita dopravy'!$H$5:$L$5,MATCH(P$141,'A2 Intenzita dopravy'!$H$5:$L$5,1)-1)))*O144,IFERROR(INDEX('A2 Intenzita dopravy'!$H8:$L8,MATCH(P$141,'A2 Intenzita dopravy'!$H$5:$L$5,0)),(INDEX('A2 Intenzita dopravy'!$H8:$L8,MATCH(P$141,'A2 Intenzita dopravy'!$H$5:$L$5,1)+1)/INDEX('A2 Intenzita dopravy'!$H8:$L8,MATCH(P$141,'A2 Intenzita dopravy'!$H$5:$L$5,1)))^(1/(INDEX('A2 Intenzita dopravy'!$H$5:$L$5,MATCH(P$141,'A2 Intenzita dopravy'!$H$5:$L$5,1)+1)-INDEX('A2 Intenzita dopravy'!$H$5:$L$5,MATCH(P$141,'A2 Intenzita dopravy'!$H$5:$L$5,1))))*O144))),0)</f>
        <v>11700</v>
      </c>
      <c r="Q144" s="30">
        <f>IFERROR(IF(Q$141&lt;MIN('A2 Intenzita dopravy'!$H$5:$L$5),(R144/S144)*R144,IF(Q$141&gt;MAX('A2 Intenzita dopravy'!$H$5:$L$5),(INDEX('A2 Intenzita dopravy'!$H8:$L8,MATCH(Q$141,'A2 Intenzita dopravy'!$H$5:$L$5,1))/INDEX('A2 Intenzita dopravy'!$H8:$L8,MATCH(Q$141,'A2 Intenzita dopravy'!$H$5:$L$5,1)-1))^(1/(INDEX('A2 Intenzita dopravy'!$H$5:$L$5,MATCH(Q$141,'A2 Intenzita dopravy'!$H$5:$L$5,1))-INDEX('A2 Intenzita dopravy'!$H$5:$L$5,MATCH(Q$141,'A2 Intenzita dopravy'!$H$5:$L$5,1)-1)))*P144,IFERROR(INDEX('A2 Intenzita dopravy'!$H8:$L8,MATCH(Q$141,'A2 Intenzita dopravy'!$H$5:$L$5,0)),(INDEX('A2 Intenzita dopravy'!$H8:$L8,MATCH(Q$141,'A2 Intenzita dopravy'!$H$5:$L$5,1)+1)/INDEX('A2 Intenzita dopravy'!$H8:$L8,MATCH(Q$141,'A2 Intenzita dopravy'!$H$5:$L$5,1)))^(1/(INDEX('A2 Intenzita dopravy'!$H$5:$L$5,MATCH(Q$141,'A2 Intenzita dopravy'!$H$5:$L$5,1)+1)-INDEX('A2 Intenzita dopravy'!$H$5:$L$5,MATCH(Q$141,'A2 Intenzita dopravy'!$H$5:$L$5,1))))*P144))),0)</f>
        <v>11844.678031516327</v>
      </c>
      <c r="R144" s="30">
        <f>IFERROR(IF(R$141&lt;MIN('A2 Intenzita dopravy'!$H$5:$L$5),(S144/T144)*S144,IF(R$141&gt;MAX('A2 Intenzita dopravy'!$H$5:$L$5),(INDEX('A2 Intenzita dopravy'!$H8:$L8,MATCH(R$141,'A2 Intenzita dopravy'!$H$5:$L$5,1))/INDEX('A2 Intenzita dopravy'!$H8:$L8,MATCH(R$141,'A2 Intenzita dopravy'!$H$5:$L$5,1)-1))^(1/(INDEX('A2 Intenzita dopravy'!$H$5:$L$5,MATCH(R$141,'A2 Intenzita dopravy'!$H$5:$L$5,1))-INDEX('A2 Intenzita dopravy'!$H$5:$L$5,MATCH(R$141,'A2 Intenzita dopravy'!$H$5:$L$5,1)-1)))*Q144,IFERROR(INDEX('A2 Intenzita dopravy'!$H8:$L8,MATCH(R$141,'A2 Intenzita dopravy'!$H$5:$L$5,0)),(INDEX('A2 Intenzita dopravy'!$H8:$L8,MATCH(R$141,'A2 Intenzita dopravy'!$H$5:$L$5,1)+1)/INDEX('A2 Intenzita dopravy'!$H8:$L8,MATCH(R$141,'A2 Intenzita dopravy'!$H$5:$L$5,1)))^(1/(INDEX('A2 Intenzita dopravy'!$H$5:$L$5,MATCH(R$141,'A2 Intenzita dopravy'!$H$5:$L$5,1)+1)-INDEX('A2 Intenzita dopravy'!$H$5:$L$5,MATCH(R$141,'A2 Intenzita dopravy'!$H$5:$L$5,1))))*Q144))),0)</f>
        <v>11991.145100024401</v>
      </c>
      <c r="S144" s="30">
        <f>IFERROR(IF(S$141&lt;MIN('A2 Intenzita dopravy'!$H$5:$L$5),(T144/U144)*T144,IF(S$141&gt;MAX('A2 Intenzita dopravy'!$H$5:$L$5),(INDEX('A2 Intenzita dopravy'!$H8:$L8,MATCH(S$141,'A2 Intenzita dopravy'!$H$5:$L$5,1))/INDEX('A2 Intenzita dopravy'!$H8:$L8,MATCH(S$141,'A2 Intenzita dopravy'!$H$5:$L$5,1)-1))^(1/(INDEX('A2 Intenzita dopravy'!$H$5:$L$5,MATCH(S$141,'A2 Intenzita dopravy'!$H$5:$L$5,1))-INDEX('A2 Intenzita dopravy'!$H$5:$L$5,MATCH(S$141,'A2 Intenzita dopravy'!$H$5:$L$5,1)-1)))*R144,IFERROR(INDEX('A2 Intenzita dopravy'!$H8:$L8,MATCH(S$141,'A2 Intenzita dopravy'!$H$5:$L$5,0)),(INDEX('A2 Intenzita dopravy'!$H8:$L8,MATCH(S$141,'A2 Intenzita dopravy'!$H$5:$L$5,1)+1)/INDEX('A2 Intenzita dopravy'!$H8:$L8,MATCH(S$141,'A2 Intenzita dopravy'!$H$5:$L$5,1)))^(1/(INDEX('A2 Intenzita dopravy'!$H$5:$L$5,MATCH(S$141,'A2 Intenzita dopravy'!$H$5:$L$5,1)+1)-INDEX('A2 Intenzita dopravy'!$H$5:$L$5,MATCH(S$141,'A2 Intenzita dopravy'!$H$5:$L$5,1))))*R144))),0)</f>
        <v>12139.423328118264</v>
      </c>
      <c r="T144" s="30">
        <f>IFERROR(IF(T$141&lt;MIN('A2 Intenzita dopravy'!$H$5:$L$5),(U144/V144)*U144,IF(T$141&gt;MAX('A2 Intenzita dopravy'!$H$5:$L$5),(INDEX('A2 Intenzita dopravy'!$H8:$L8,MATCH(T$141,'A2 Intenzita dopravy'!$H$5:$L$5,1))/INDEX('A2 Intenzita dopravy'!$H8:$L8,MATCH(T$141,'A2 Intenzita dopravy'!$H$5:$L$5,1)-1))^(1/(INDEX('A2 Intenzita dopravy'!$H$5:$L$5,MATCH(T$141,'A2 Intenzita dopravy'!$H$5:$L$5,1))-INDEX('A2 Intenzita dopravy'!$H$5:$L$5,MATCH(T$141,'A2 Intenzita dopravy'!$H$5:$L$5,1)-1)))*S144,IFERROR(INDEX('A2 Intenzita dopravy'!$H8:$L8,MATCH(T$141,'A2 Intenzita dopravy'!$H$5:$L$5,0)),(INDEX('A2 Intenzita dopravy'!$H8:$L8,MATCH(T$141,'A2 Intenzita dopravy'!$H$5:$L$5,1)+1)/INDEX('A2 Intenzita dopravy'!$H8:$L8,MATCH(T$141,'A2 Intenzita dopravy'!$H$5:$L$5,1)))^(1/(INDEX('A2 Intenzita dopravy'!$H$5:$L$5,MATCH(T$141,'A2 Intenzita dopravy'!$H$5:$L$5,1)+1)-INDEX('A2 Intenzita dopravy'!$H$5:$L$5,MATCH(T$141,'A2 Intenzita dopravy'!$H$5:$L$5,1))))*S144))),0)</f>
        <v>12289.535111952071</v>
      </c>
      <c r="U144" s="30">
        <f>IFERROR(IF(U$141&lt;MIN('A2 Intenzita dopravy'!$H$5:$L$5),(V144/W144)*V144,IF(U$141&gt;MAX('A2 Intenzita dopravy'!$H$5:$L$5),(INDEX('A2 Intenzita dopravy'!$H8:$L8,MATCH(U$141,'A2 Intenzita dopravy'!$H$5:$L$5,1))/INDEX('A2 Intenzita dopravy'!$H8:$L8,MATCH(U$141,'A2 Intenzita dopravy'!$H$5:$L$5,1)-1))^(1/(INDEX('A2 Intenzita dopravy'!$H$5:$L$5,MATCH(U$141,'A2 Intenzita dopravy'!$H$5:$L$5,1))-INDEX('A2 Intenzita dopravy'!$H$5:$L$5,MATCH(U$141,'A2 Intenzita dopravy'!$H$5:$L$5,1)-1)))*T144,IFERROR(INDEX('A2 Intenzita dopravy'!$H8:$L8,MATCH(U$141,'A2 Intenzita dopravy'!$H$5:$L$5,0)),(INDEX('A2 Intenzita dopravy'!$H8:$L8,MATCH(U$141,'A2 Intenzita dopravy'!$H$5:$L$5,1)+1)/INDEX('A2 Intenzita dopravy'!$H8:$L8,MATCH(U$141,'A2 Intenzita dopravy'!$H$5:$L$5,1)))^(1/(INDEX('A2 Intenzita dopravy'!$H$5:$L$5,MATCH(U$141,'A2 Intenzita dopravy'!$H$5:$L$5,1)+1)-INDEX('A2 Intenzita dopravy'!$H$5:$L$5,MATCH(U$141,'A2 Intenzita dopravy'!$H$5:$L$5,1))))*T144))),0)</f>
        <v>12441.503124622841</v>
      </c>
      <c r="V144" s="30">
        <f>IFERROR(IF(V$141&lt;MIN('A2 Intenzita dopravy'!$H$5:$L$5),(W144/X144)*W144,IF(V$141&gt;MAX('A2 Intenzita dopravy'!$H$5:$L$5),(INDEX('A2 Intenzita dopravy'!$H8:$L8,MATCH(V$141,'A2 Intenzita dopravy'!$H$5:$L$5,1))/INDEX('A2 Intenzita dopravy'!$H8:$L8,MATCH(V$141,'A2 Intenzita dopravy'!$H$5:$L$5,1)-1))^(1/(INDEX('A2 Intenzita dopravy'!$H$5:$L$5,MATCH(V$141,'A2 Intenzita dopravy'!$H$5:$L$5,1))-INDEX('A2 Intenzita dopravy'!$H$5:$L$5,MATCH(V$141,'A2 Intenzita dopravy'!$H$5:$L$5,1)-1)))*U144,IFERROR(INDEX('A2 Intenzita dopravy'!$H8:$L8,MATCH(V$141,'A2 Intenzita dopravy'!$H$5:$L$5,0)),(INDEX('A2 Intenzita dopravy'!$H8:$L8,MATCH(V$141,'A2 Intenzita dopravy'!$H$5:$L$5,1)+1)/INDEX('A2 Intenzita dopravy'!$H8:$L8,MATCH(V$141,'A2 Intenzita dopravy'!$H$5:$L$5,1)))^(1/(INDEX('A2 Intenzita dopravy'!$H$5:$L$5,MATCH(V$141,'A2 Intenzita dopravy'!$H$5:$L$5,1)+1)-INDEX('A2 Intenzita dopravy'!$H$5:$L$5,MATCH(V$141,'A2 Intenzita dopravy'!$H$5:$L$5,1))))*U144))),0)</f>
        <v>12595.350319595034</v>
      </c>
      <c r="W144" s="30">
        <f>IFERROR(IF(W$141&lt;MIN('A2 Intenzita dopravy'!$H$5:$L$5),(X144/Y144)*X144,IF(W$141&gt;MAX('A2 Intenzita dopravy'!$H$5:$L$5),(INDEX('A2 Intenzita dopravy'!$H8:$L8,MATCH(W$141,'A2 Intenzita dopravy'!$H$5:$L$5,1))/INDEX('A2 Intenzita dopravy'!$H8:$L8,MATCH(W$141,'A2 Intenzita dopravy'!$H$5:$L$5,1)-1))^(1/(INDEX('A2 Intenzita dopravy'!$H$5:$L$5,MATCH(W$141,'A2 Intenzita dopravy'!$H$5:$L$5,1))-INDEX('A2 Intenzita dopravy'!$H$5:$L$5,MATCH(W$141,'A2 Intenzita dopravy'!$H$5:$L$5,1)-1)))*V144,IFERROR(INDEX('A2 Intenzita dopravy'!$H8:$L8,MATCH(W$141,'A2 Intenzita dopravy'!$H$5:$L$5,0)),(INDEX('A2 Intenzita dopravy'!$H8:$L8,MATCH(W$141,'A2 Intenzita dopravy'!$H$5:$L$5,1)+1)/INDEX('A2 Intenzita dopravy'!$H8:$L8,MATCH(W$141,'A2 Intenzita dopravy'!$H$5:$L$5,1)))^(1/(INDEX('A2 Intenzita dopravy'!$H$5:$L$5,MATCH(W$141,'A2 Intenzita dopravy'!$H$5:$L$5,1)+1)-INDEX('A2 Intenzita dopravy'!$H$5:$L$5,MATCH(W$141,'A2 Intenzita dopravy'!$H$5:$L$5,1))))*V144))),0)</f>
        <v>12751.099934167474</v>
      </c>
      <c r="X144" s="30">
        <f>IFERROR(IF(X$141&lt;MIN('A2 Intenzita dopravy'!$H$5:$L$5),(Y144/Z144)*Y144,IF(X$141&gt;MAX('A2 Intenzita dopravy'!$H$5:$L$5),(INDEX('A2 Intenzita dopravy'!$H8:$L8,MATCH(X$141,'A2 Intenzita dopravy'!$H$5:$L$5,1))/INDEX('A2 Intenzita dopravy'!$H8:$L8,MATCH(X$141,'A2 Intenzita dopravy'!$H$5:$L$5,1)-1))^(1/(INDEX('A2 Intenzita dopravy'!$H$5:$L$5,MATCH(X$141,'A2 Intenzita dopravy'!$H$5:$L$5,1))-INDEX('A2 Intenzita dopravy'!$H$5:$L$5,MATCH(X$141,'A2 Intenzita dopravy'!$H$5:$L$5,1)-1)))*W144,IFERROR(INDEX('A2 Intenzita dopravy'!$H8:$L8,MATCH(X$141,'A2 Intenzita dopravy'!$H$5:$L$5,0)),(INDEX('A2 Intenzita dopravy'!$H8:$L8,MATCH(X$141,'A2 Intenzita dopravy'!$H$5:$L$5,1)+1)/INDEX('A2 Intenzita dopravy'!$H8:$L8,MATCH(X$141,'A2 Intenzita dopravy'!$H$5:$L$5,1)))^(1/(INDEX('A2 Intenzita dopravy'!$H$5:$L$5,MATCH(X$141,'A2 Intenzita dopravy'!$H$5:$L$5,1)+1)-INDEX('A2 Intenzita dopravy'!$H$5:$L$5,MATCH(X$141,'A2 Intenzita dopravy'!$H$5:$L$5,1))))*W144))),0)</f>
        <v>12908.775492983143</v>
      </c>
      <c r="Y144" s="30">
        <f>IFERROR(IF(Y$141&lt;MIN('A2 Intenzita dopravy'!$H$5:$L$5),(Z144/AA144)*Z144,IF(Y$141&gt;MAX('A2 Intenzita dopravy'!$H$5:$L$5),(INDEX('A2 Intenzita dopravy'!$H8:$L8,MATCH(Y$141,'A2 Intenzita dopravy'!$H$5:$L$5,1))/INDEX('A2 Intenzita dopravy'!$H8:$L8,MATCH(Y$141,'A2 Intenzita dopravy'!$H$5:$L$5,1)-1))^(1/(INDEX('A2 Intenzita dopravy'!$H$5:$L$5,MATCH(Y$141,'A2 Intenzita dopravy'!$H$5:$L$5,1))-INDEX('A2 Intenzita dopravy'!$H$5:$L$5,MATCH(Y$141,'A2 Intenzita dopravy'!$H$5:$L$5,1)-1)))*X144,IFERROR(INDEX('A2 Intenzita dopravy'!$H8:$L8,MATCH(Y$141,'A2 Intenzita dopravy'!$H$5:$L$5,0)),(INDEX('A2 Intenzita dopravy'!$H8:$L8,MATCH(Y$141,'A2 Intenzita dopravy'!$H$5:$L$5,1)+1)/INDEX('A2 Intenzita dopravy'!$H8:$L8,MATCH(Y$141,'A2 Intenzita dopravy'!$H$5:$L$5,1)))^(1/(INDEX('A2 Intenzita dopravy'!$H$5:$L$5,MATCH(Y$141,'A2 Intenzita dopravy'!$H$5:$L$5,1)+1)-INDEX('A2 Intenzita dopravy'!$H$5:$L$5,MATCH(Y$141,'A2 Intenzita dopravy'!$H$5:$L$5,1))))*X144))),0)</f>
        <v>13068.400811582374</v>
      </c>
      <c r="Z144" s="30">
        <f>IFERROR(IF(Z$141&lt;MIN('A2 Intenzita dopravy'!$H$5:$L$5),(AA144/AB144)*AA144,IF(Z$141&gt;MAX('A2 Intenzita dopravy'!$H$5:$L$5),(INDEX('A2 Intenzita dopravy'!$H8:$L8,MATCH(Z$141,'A2 Intenzita dopravy'!$H$5:$L$5,1))/INDEX('A2 Intenzita dopravy'!$H8:$L8,MATCH(Z$141,'A2 Intenzita dopravy'!$H$5:$L$5,1)-1))^(1/(INDEX('A2 Intenzita dopravy'!$H$5:$L$5,MATCH(Z$141,'A2 Intenzita dopravy'!$H$5:$L$5,1))-INDEX('A2 Intenzita dopravy'!$H$5:$L$5,MATCH(Z$141,'A2 Intenzita dopravy'!$H$5:$L$5,1)-1)))*Y144,IFERROR(INDEX('A2 Intenzita dopravy'!$H8:$L8,MATCH(Z$141,'A2 Intenzita dopravy'!$H$5:$L$5,0)),(INDEX('A2 Intenzita dopravy'!$H8:$L8,MATCH(Z$141,'A2 Intenzita dopravy'!$H$5:$L$5,1)+1)/INDEX('A2 Intenzita dopravy'!$H8:$L8,MATCH(Z$141,'A2 Intenzita dopravy'!$H$5:$L$5,1)))^(1/(INDEX('A2 Intenzita dopravy'!$H$5:$L$5,MATCH(Z$141,'A2 Intenzita dopravy'!$H$5:$L$5,1)+1)-INDEX('A2 Intenzita dopravy'!$H$5:$L$5,MATCH(Z$141,'A2 Intenzita dopravy'!$H$5:$L$5,1))))*Y144))),0)</f>
        <v>13230</v>
      </c>
      <c r="AA144" s="30">
        <f>IFERROR(IF(AA$141&lt;MIN('A2 Intenzita dopravy'!$H$5:$L$5),(AB144/AC144)*AB144,IF(AA$141&gt;MAX('A2 Intenzita dopravy'!$H$5:$L$5),(INDEX('A2 Intenzita dopravy'!$H8:$L8,MATCH(AA$141,'A2 Intenzita dopravy'!$H$5:$L$5,1))/INDEX('A2 Intenzita dopravy'!$H8:$L8,MATCH(AA$141,'A2 Intenzita dopravy'!$H$5:$L$5,1)-1))^(1/(INDEX('A2 Intenzita dopravy'!$H$5:$L$5,MATCH(AA$141,'A2 Intenzita dopravy'!$H$5:$L$5,1))-INDEX('A2 Intenzita dopravy'!$H$5:$L$5,MATCH(AA$141,'A2 Intenzita dopravy'!$H$5:$L$5,1)-1)))*Z144,IFERROR(INDEX('A2 Intenzita dopravy'!$H8:$L8,MATCH(AA$141,'A2 Intenzita dopravy'!$H$5:$L$5,0)),(INDEX('A2 Intenzita dopravy'!$H8:$L8,MATCH(AA$141,'A2 Intenzita dopravy'!$H$5:$L$5,1)+1)/INDEX('A2 Intenzita dopravy'!$H8:$L8,MATCH(AA$141,'A2 Intenzita dopravy'!$H$5:$L$5,1)))^(1/(INDEX('A2 Intenzita dopravy'!$H$5:$L$5,MATCH(AA$141,'A2 Intenzita dopravy'!$H$5:$L$5,1)+1)-INDEX('A2 Intenzita dopravy'!$H$5:$L$5,MATCH(AA$141,'A2 Intenzita dopravy'!$H$5:$L$5,1))))*Z144))),0)</f>
        <v>13413.157893279045</v>
      </c>
      <c r="AB144" s="30">
        <f>IFERROR(IF(AB$141&lt;MIN('A2 Intenzita dopravy'!$H$5:$L$5),(AC144/AD144)*AC144,IF(AB$141&gt;MAX('A2 Intenzita dopravy'!$H$5:$L$5),(INDEX('A2 Intenzita dopravy'!$H8:$L8,MATCH(AB$141,'A2 Intenzita dopravy'!$H$5:$L$5,1))/INDEX('A2 Intenzita dopravy'!$H8:$L8,MATCH(AB$141,'A2 Intenzita dopravy'!$H$5:$L$5,1)-1))^(1/(INDEX('A2 Intenzita dopravy'!$H$5:$L$5,MATCH(AB$141,'A2 Intenzita dopravy'!$H$5:$L$5,1))-INDEX('A2 Intenzita dopravy'!$H$5:$L$5,MATCH(AB$141,'A2 Intenzita dopravy'!$H$5:$L$5,1)-1)))*AA144,IFERROR(INDEX('A2 Intenzita dopravy'!$H8:$L8,MATCH(AB$141,'A2 Intenzita dopravy'!$H$5:$L$5,0)),(INDEX('A2 Intenzita dopravy'!$H8:$L8,MATCH(AB$141,'A2 Intenzita dopravy'!$H$5:$L$5,1)+1)/INDEX('A2 Intenzita dopravy'!$H8:$L8,MATCH(AB$141,'A2 Intenzita dopravy'!$H$5:$L$5,1)))^(1/(INDEX('A2 Intenzita dopravy'!$H$5:$L$5,MATCH(AB$141,'A2 Intenzita dopravy'!$H$5:$L$5,1)+1)-INDEX('A2 Intenzita dopravy'!$H$5:$L$5,MATCH(AB$141,'A2 Intenzita dopravy'!$H$5:$L$5,1))))*AA144))),0)</f>
        <v>13598.851448982159</v>
      </c>
      <c r="AC144" s="30">
        <f>IFERROR(IF(AC$141&lt;MIN('A2 Intenzita dopravy'!$H$5:$L$5),(AD144/AE144)*AD144,IF(AC$141&gt;MAX('A2 Intenzita dopravy'!$H$5:$L$5),(INDEX('A2 Intenzita dopravy'!$H8:$L8,MATCH(AC$141,'A2 Intenzita dopravy'!$H$5:$L$5,1))/INDEX('A2 Intenzita dopravy'!$H8:$L8,MATCH(AC$141,'A2 Intenzita dopravy'!$H$5:$L$5,1)-1))^(1/(INDEX('A2 Intenzita dopravy'!$H$5:$L$5,MATCH(AC$141,'A2 Intenzita dopravy'!$H$5:$L$5,1))-INDEX('A2 Intenzita dopravy'!$H$5:$L$5,MATCH(AC$141,'A2 Intenzita dopravy'!$H$5:$L$5,1)-1)))*AB144,IFERROR(INDEX('A2 Intenzita dopravy'!$H8:$L8,MATCH(AC$141,'A2 Intenzita dopravy'!$H$5:$L$5,0)),(INDEX('A2 Intenzita dopravy'!$H8:$L8,MATCH(AC$141,'A2 Intenzita dopravy'!$H$5:$L$5,1)+1)/INDEX('A2 Intenzita dopravy'!$H8:$L8,MATCH(AC$141,'A2 Intenzita dopravy'!$H$5:$L$5,1)))^(1/(INDEX('A2 Intenzita dopravy'!$H$5:$L$5,MATCH(AC$141,'A2 Intenzita dopravy'!$H$5:$L$5,1)+1)-INDEX('A2 Intenzita dopravy'!$H$5:$L$5,MATCH(AC$141,'A2 Intenzita dopravy'!$H$5:$L$5,1))))*AB144))),0)</f>
        <v>13787.115771159806</v>
      </c>
      <c r="AD144" s="30">
        <f>IFERROR(IF(AD$141&lt;MIN('A2 Intenzita dopravy'!$H$5:$L$5),(AE144/AF144)*AE144,IF(AD$141&gt;MAX('A2 Intenzita dopravy'!$H$5:$L$5),(INDEX('A2 Intenzita dopravy'!$H8:$L8,MATCH(AD$141,'A2 Intenzita dopravy'!$H$5:$L$5,1))/INDEX('A2 Intenzita dopravy'!$H8:$L8,MATCH(AD$141,'A2 Intenzita dopravy'!$H$5:$L$5,1)-1))^(1/(INDEX('A2 Intenzita dopravy'!$H$5:$L$5,MATCH(AD$141,'A2 Intenzita dopravy'!$H$5:$L$5,1))-INDEX('A2 Intenzita dopravy'!$H$5:$L$5,MATCH(AD$141,'A2 Intenzita dopravy'!$H$5:$L$5,1)-1)))*AC144,IFERROR(INDEX('A2 Intenzita dopravy'!$H8:$L8,MATCH(AD$141,'A2 Intenzita dopravy'!$H$5:$L$5,0)),(INDEX('A2 Intenzita dopravy'!$H8:$L8,MATCH(AD$141,'A2 Intenzita dopravy'!$H$5:$L$5,1)+1)/INDEX('A2 Intenzita dopravy'!$H8:$L8,MATCH(AD$141,'A2 Intenzita dopravy'!$H$5:$L$5,1)))^(1/(INDEX('A2 Intenzita dopravy'!$H$5:$L$5,MATCH(AD$141,'A2 Intenzita dopravy'!$H$5:$L$5,1)+1)-INDEX('A2 Intenzita dopravy'!$H$5:$L$5,MATCH(AD$141,'A2 Intenzita dopravy'!$H$5:$L$5,1))))*AC144))),0)</f>
        <v>13977.986449847631</v>
      </c>
      <c r="AE144" s="30">
        <f>IFERROR(IF(AE$141&lt;MIN('A2 Intenzita dopravy'!$H$5:$L$5),(AF144/AG144)*AF144,IF(AE$141&gt;MAX('A2 Intenzita dopravy'!$H$5:$L$5),(INDEX('A2 Intenzita dopravy'!$H8:$L8,MATCH(AE$141,'A2 Intenzita dopravy'!$H$5:$L$5,1))/INDEX('A2 Intenzita dopravy'!$H8:$L8,MATCH(AE$141,'A2 Intenzita dopravy'!$H$5:$L$5,1)-1))^(1/(INDEX('A2 Intenzita dopravy'!$H$5:$L$5,MATCH(AE$141,'A2 Intenzita dopravy'!$H$5:$L$5,1))-INDEX('A2 Intenzita dopravy'!$H$5:$L$5,MATCH(AE$141,'A2 Intenzita dopravy'!$H$5:$L$5,1)-1)))*AD144,IFERROR(INDEX('A2 Intenzita dopravy'!$H8:$L8,MATCH(AE$141,'A2 Intenzita dopravy'!$H$5:$L$5,0)),(INDEX('A2 Intenzita dopravy'!$H8:$L8,MATCH(AE$141,'A2 Intenzita dopravy'!$H$5:$L$5,1)+1)/INDEX('A2 Intenzita dopravy'!$H8:$L8,MATCH(AE$141,'A2 Intenzita dopravy'!$H$5:$L$5,1)))^(1/(INDEX('A2 Intenzita dopravy'!$H$5:$L$5,MATCH(AE$141,'A2 Intenzita dopravy'!$H$5:$L$5,1)+1)-INDEX('A2 Intenzita dopravy'!$H$5:$L$5,MATCH(AE$141,'A2 Intenzita dopravy'!$H$5:$L$5,1))))*AD144))),0)</f>
        <v>14171.499567794504</v>
      </c>
      <c r="AF144" s="30">
        <f>IFERROR(IF(AF$141&lt;MIN('A2 Intenzita dopravy'!$H$5:$L$5),(AG144/AH144)*AG144,IF(AF$141&gt;MAX('A2 Intenzita dopravy'!$H$5:$L$5),(INDEX('A2 Intenzita dopravy'!$H8:$L8,MATCH(AF$141,'A2 Intenzita dopravy'!$H$5:$L$5,1))/INDEX('A2 Intenzita dopravy'!$H8:$L8,MATCH(AF$141,'A2 Intenzita dopravy'!$H$5:$L$5,1)-1))^(1/(INDEX('A2 Intenzita dopravy'!$H$5:$L$5,MATCH(AF$141,'A2 Intenzita dopravy'!$H$5:$L$5,1))-INDEX('A2 Intenzita dopravy'!$H$5:$L$5,MATCH(AF$141,'A2 Intenzita dopravy'!$H$5:$L$5,1)-1)))*AE144,IFERROR(INDEX('A2 Intenzita dopravy'!$H8:$L8,MATCH(AF$141,'A2 Intenzita dopravy'!$H$5:$L$5,0)),(INDEX('A2 Intenzita dopravy'!$H8:$L8,MATCH(AF$141,'A2 Intenzita dopravy'!$H$5:$L$5,1)+1)/INDEX('A2 Intenzita dopravy'!$H8:$L8,MATCH(AF$141,'A2 Intenzita dopravy'!$H$5:$L$5,1)))^(1/(INDEX('A2 Intenzita dopravy'!$H$5:$L$5,MATCH(AF$141,'A2 Intenzita dopravy'!$H$5:$L$5,1)+1)-INDEX('A2 Intenzita dopravy'!$H$5:$L$5,MATCH(AF$141,'A2 Intenzita dopravy'!$H$5:$L$5,1))))*AE144))),0)</f>
        <v>14367.691707283706</v>
      </c>
      <c r="AG144" s="30">
        <f>IFERROR(IF(AG$141&lt;MIN('A2 Intenzita dopravy'!$H$5:$L$5),(AH144/AI144)*AH144,IF(AG$141&gt;MAX('A2 Intenzita dopravy'!$H$5:$L$5),(INDEX('A2 Intenzita dopravy'!$H8:$L8,MATCH(AG$141,'A2 Intenzita dopravy'!$H$5:$L$5,1))/INDEX('A2 Intenzita dopravy'!$H8:$L8,MATCH(AG$141,'A2 Intenzita dopravy'!$H$5:$L$5,1)-1))^(1/(INDEX('A2 Intenzita dopravy'!$H$5:$L$5,MATCH(AG$141,'A2 Intenzita dopravy'!$H$5:$L$5,1))-INDEX('A2 Intenzita dopravy'!$H$5:$L$5,MATCH(AG$141,'A2 Intenzita dopravy'!$H$5:$L$5,1)-1)))*AF144,IFERROR(INDEX('A2 Intenzita dopravy'!$H8:$L8,MATCH(AG$141,'A2 Intenzita dopravy'!$H$5:$L$5,0)),(INDEX('A2 Intenzita dopravy'!$H8:$L8,MATCH(AG$141,'A2 Intenzita dopravy'!$H$5:$L$5,1)+1)/INDEX('A2 Intenzita dopravy'!$H8:$L8,MATCH(AG$141,'A2 Intenzita dopravy'!$H$5:$L$5,1)))^(1/(INDEX('A2 Intenzita dopravy'!$H$5:$L$5,MATCH(AG$141,'A2 Intenzita dopravy'!$H$5:$L$5,1)+1)-INDEX('A2 Intenzita dopravy'!$H$5:$L$5,MATCH(AG$141,'A2 Intenzita dopravy'!$H$5:$L$5,1))))*AF144))),0)</f>
        <v>14566.599957048551</v>
      </c>
      <c r="AH144" s="30">
        <f>IFERROR(IF(AH$141&lt;MIN('A2 Intenzita dopravy'!$H$5:$L$5),(AI144/AJ144)*AI144,IF(AH$141&gt;MAX('A2 Intenzita dopravy'!$H$5:$L$5),(INDEX('A2 Intenzita dopravy'!$H8:$L8,MATCH(AH$141,'A2 Intenzita dopravy'!$H$5:$L$5,1))/INDEX('A2 Intenzita dopravy'!$H8:$L8,MATCH(AH$141,'A2 Intenzita dopravy'!$H$5:$L$5,1)-1))^(1/(INDEX('A2 Intenzita dopravy'!$H$5:$L$5,MATCH(AH$141,'A2 Intenzita dopravy'!$H$5:$L$5,1))-INDEX('A2 Intenzita dopravy'!$H$5:$L$5,MATCH(AH$141,'A2 Intenzita dopravy'!$H$5:$L$5,1)-1)))*AG144,IFERROR(INDEX('A2 Intenzita dopravy'!$H8:$L8,MATCH(AH$141,'A2 Intenzita dopravy'!$H$5:$L$5,0)),(INDEX('A2 Intenzita dopravy'!$H8:$L8,MATCH(AH$141,'A2 Intenzita dopravy'!$H$5:$L$5,1)+1)/INDEX('A2 Intenzita dopravy'!$H8:$L8,MATCH(AH$141,'A2 Intenzita dopravy'!$H$5:$L$5,1)))^(1/(INDEX('A2 Intenzita dopravy'!$H$5:$L$5,MATCH(AH$141,'A2 Intenzita dopravy'!$H$5:$L$5,1)+1)-INDEX('A2 Intenzita dopravy'!$H$5:$L$5,MATCH(AH$141,'A2 Intenzita dopravy'!$H$5:$L$5,1))))*AG144))),0)</f>
        <v>14768.261919283746</v>
      </c>
      <c r="AI144" s="30">
        <f>IFERROR(IF(AI$141&lt;MIN('A2 Intenzita dopravy'!$H$5:$L$5),(AJ144/AK144)*AJ144,IF(AI$141&gt;MAX('A2 Intenzita dopravy'!$H$5:$L$5),(INDEX('A2 Intenzita dopravy'!$H8:$L8,MATCH(AI$141,'A2 Intenzita dopravy'!$H$5:$L$5,1))/INDEX('A2 Intenzita dopravy'!$H8:$L8,MATCH(AI$141,'A2 Intenzita dopravy'!$H$5:$L$5,1)-1))^(1/(INDEX('A2 Intenzita dopravy'!$H$5:$L$5,MATCH(AI$141,'A2 Intenzita dopravy'!$H$5:$L$5,1))-INDEX('A2 Intenzita dopravy'!$H$5:$L$5,MATCH(AI$141,'A2 Intenzita dopravy'!$H$5:$L$5,1)-1)))*AH144,IFERROR(INDEX('A2 Intenzita dopravy'!$H8:$L8,MATCH(AI$141,'A2 Intenzita dopravy'!$H$5:$L$5,0)),(INDEX('A2 Intenzita dopravy'!$H8:$L8,MATCH(AI$141,'A2 Intenzita dopravy'!$H$5:$L$5,1)+1)/INDEX('A2 Intenzita dopravy'!$H8:$L8,MATCH(AI$141,'A2 Intenzita dopravy'!$H$5:$L$5,1)))^(1/(INDEX('A2 Intenzita dopravy'!$H$5:$L$5,MATCH(AI$141,'A2 Intenzita dopravy'!$H$5:$L$5,1)+1)-INDEX('A2 Intenzita dopravy'!$H$5:$L$5,MATCH(AI$141,'A2 Intenzita dopravy'!$H$5:$L$5,1))))*AH144))),0)</f>
        <v>14972.715716753826</v>
      </c>
      <c r="AJ144" s="30">
        <f>IFERROR(IF(AJ$141&lt;MIN('A2 Intenzita dopravy'!$H$5:$L$5),(AK144/AL144)*AK144,IF(AJ$141&gt;MAX('A2 Intenzita dopravy'!$H$5:$L$5),(INDEX('A2 Intenzita dopravy'!$H8:$L8,MATCH(AJ$141,'A2 Intenzita dopravy'!$H$5:$L$5,1))/INDEX('A2 Intenzita dopravy'!$H8:$L8,MATCH(AJ$141,'A2 Intenzita dopravy'!$H$5:$L$5,1)-1))^(1/(INDEX('A2 Intenzita dopravy'!$H$5:$L$5,MATCH(AJ$141,'A2 Intenzita dopravy'!$H$5:$L$5,1))-INDEX('A2 Intenzita dopravy'!$H$5:$L$5,MATCH(AJ$141,'A2 Intenzita dopravy'!$H$5:$L$5,1)-1)))*AI144,IFERROR(INDEX('A2 Intenzita dopravy'!$H8:$L8,MATCH(AJ$141,'A2 Intenzita dopravy'!$H$5:$L$5,0)),(INDEX('A2 Intenzita dopravy'!$H8:$L8,MATCH(AJ$141,'A2 Intenzita dopravy'!$H$5:$L$5,1)+1)/INDEX('A2 Intenzita dopravy'!$H8:$L8,MATCH(AJ$141,'A2 Intenzita dopravy'!$H$5:$L$5,1)))^(1/(INDEX('A2 Intenzita dopravy'!$H$5:$L$5,MATCH(AJ$141,'A2 Intenzita dopravy'!$H$5:$L$5,1)+1)-INDEX('A2 Intenzita dopravy'!$H$5:$L$5,MATCH(AJ$141,'A2 Intenzita dopravy'!$H$5:$L$5,1))))*AI144))),0)</f>
        <v>15180</v>
      </c>
      <c r="AK144" s="30">
        <f>IFERROR(IF(AK$141&lt;MIN('A2 Intenzita dopravy'!$H$5:$L$5),(AL144/AM144)*AL144,IF(AK$141&gt;MAX('A2 Intenzita dopravy'!$H$5:$L$5),(INDEX('A2 Intenzita dopravy'!$H8:$L8,MATCH(AK$141,'A2 Intenzita dopravy'!$H$5:$L$5,1))/INDEX('A2 Intenzita dopravy'!$H8:$L8,MATCH(AK$141,'A2 Intenzita dopravy'!$H$5:$L$5,1)-1))^(1/(INDEX('A2 Intenzita dopravy'!$H$5:$L$5,MATCH(AK$141,'A2 Intenzita dopravy'!$H$5:$L$5,1))-INDEX('A2 Intenzita dopravy'!$H$5:$L$5,MATCH(AK$141,'A2 Intenzita dopravy'!$H$5:$L$5,1)-1)))*AJ144,IFERROR(INDEX('A2 Intenzita dopravy'!$H8:$L8,MATCH(AK$141,'A2 Intenzita dopravy'!$H$5:$L$5,0)),(INDEX('A2 Intenzita dopravy'!$H8:$L8,MATCH(AK$141,'A2 Intenzita dopravy'!$H$5:$L$5,1)+1)/INDEX('A2 Intenzita dopravy'!$H8:$L8,MATCH(AK$141,'A2 Intenzita dopravy'!$H$5:$L$5,1)))^(1/(INDEX('A2 Intenzita dopravy'!$H$5:$L$5,MATCH(AK$141,'A2 Intenzita dopravy'!$H$5:$L$5,1)+1)-INDEX('A2 Intenzita dopravy'!$H$5:$L$5,MATCH(AK$141,'A2 Intenzita dopravy'!$H$5:$L$5,1))))*AJ144))),0)</f>
        <v>15390.153954646705</v>
      </c>
      <c r="AL144" s="30">
        <f>IFERROR(IF(AL$141&lt;MIN('A2 Intenzita dopravy'!$H$5:$L$5),(AM144/AN144)*AM144,IF(AL$141&gt;MAX('A2 Intenzita dopravy'!$H$5:$L$5),(INDEX('A2 Intenzita dopravy'!$H8:$L8,MATCH(AL$141,'A2 Intenzita dopravy'!$H$5:$L$5,1))/INDEX('A2 Intenzita dopravy'!$H8:$L8,MATCH(AL$141,'A2 Intenzita dopravy'!$H$5:$L$5,1)-1))^(1/(INDEX('A2 Intenzita dopravy'!$H$5:$L$5,MATCH(AL$141,'A2 Intenzita dopravy'!$H$5:$L$5,1))-INDEX('A2 Intenzita dopravy'!$H$5:$L$5,MATCH(AL$141,'A2 Intenzita dopravy'!$H$5:$L$5,1)-1)))*AK144,IFERROR(INDEX('A2 Intenzita dopravy'!$H8:$L8,MATCH(AL$141,'A2 Intenzita dopravy'!$H$5:$L$5,0)),(INDEX('A2 Intenzita dopravy'!$H8:$L8,MATCH(AL$141,'A2 Intenzita dopravy'!$H$5:$L$5,1)+1)/INDEX('A2 Intenzita dopravy'!$H8:$L8,MATCH(AL$141,'A2 Intenzita dopravy'!$H$5:$L$5,1)))^(1/(INDEX('A2 Intenzita dopravy'!$H$5:$L$5,MATCH(AL$141,'A2 Intenzita dopravy'!$H$5:$L$5,1)+1)-INDEX('A2 Intenzita dopravy'!$H$5:$L$5,MATCH(AL$141,'A2 Intenzita dopravy'!$H$5:$L$5,1))))*AK144))),0)</f>
        <v>15603.217308809461</v>
      </c>
      <c r="AM144" s="30">
        <f>IFERROR(IF(AM$141&lt;MIN('A2 Intenzita dopravy'!$H$5:$L$5),(AN144/AO144)*AN144,IF(AM$141&gt;MAX('A2 Intenzita dopravy'!$H$5:$L$5),(INDEX('A2 Intenzita dopravy'!$H8:$L8,MATCH(AM$141,'A2 Intenzita dopravy'!$H$5:$L$5,1))/INDEX('A2 Intenzita dopravy'!$H8:$L8,MATCH(AM$141,'A2 Intenzita dopravy'!$H$5:$L$5,1)-1))^(1/(INDEX('A2 Intenzita dopravy'!$H$5:$L$5,MATCH(AM$141,'A2 Intenzita dopravy'!$H$5:$L$5,1))-INDEX('A2 Intenzita dopravy'!$H$5:$L$5,MATCH(AM$141,'A2 Intenzita dopravy'!$H$5:$L$5,1)-1)))*AL144,IFERROR(INDEX('A2 Intenzita dopravy'!$H8:$L8,MATCH(AM$141,'A2 Intenzita dopravy'!$H$5:$L$5,0)),(INDEX('A2 Intenzita dopravy'!$H8:$L8,MATCH(AM$141,'A2 Intenzita dopravy'!$H$5:$L$5,1)+1)/INDEX('A2 Intenzita dopravy'!$H8:$L8,MATCH(AM$141,'A2 Intenzita dopravy'!$H$5:$L$5,1)))^(1/(INDEX('A2 Intenzita dopravy'!$H$5:$L$5,MATCH(AM$141,'A2 Intenzita dopravy'!$H$5:$L$5,1)+1)-INDEX('A2 Intenzita dopravy'!$H$5:$L$5,MATCH(AM$141,'A2 Intenzita dopravy'!$H$5:$L$5,1))))*AL144))),0)</f>
        <v>15819.230340605127</v>
      </c>
      <c r="AN144" s="30">
        <f>IFERROR(IF(AN$141&lt;MIN('A2 Intenzita dopravy'!$H$5:$L$5),(AO144/AP144)*AO144,IF(AN$141&gt;MAX('A2 Intenzita dopravy'!$H$5:$L$5),(INDEX('A2 Intenzita dopravy'!$H8:$L8,MATCH(AN$141,'A2 Intenzita dopravy'!$H$5:$L$5,1))/INDEX('A2 Intenzita dopravy'!$H8:$L8,MATCH(AN$141,'A2 Intenzita dopravy'!$H$5:$L$5,1)-1))^(1/(INDEX('A2 Intenzita dopravy'!$H$5:$L$5,MATCH(AN$141,'A2 Intenzita dopravy'!$H$5:$L$5,1))-INDEX('A2 Intenzita dopravy'!$H$5:$L$5,MATCH(AN$141,'A2 Intenzita dopravy'!$H$5:$L$5,1)-1)))*AM144,IFERROR(INDEX('A2 Intenzita dopravy'!$H8:$L8,MATCH(AN$141,'A2 Intenzita dopravy'!$H$5:$L$5,0)),(INDEX('A2 Intenzita dopravy'!$H8:$L8,MATCH(AN$141,'A2 Intenzita dopravy'!$H$5:$L$5,1)+1)/INDEX('A2 Intenzita dopravy'!$H8:$L8,MATCH(AN$141,'A2 Intenzita dopravy'!$H$5:$L$5,1)))^(1/(INDEX('A2 Intenzita dopravy'!$H$5:$L$5,MATCH(AN$141,'A2 Intenzita dopravy'!$H$5:$L$5,1)+1)-INDEX('A2 Intenzita dopravy'!$H$5:$L$5,MATCH(AN$141,'A2 Intenzita dopravy'!$H$5:$L$5,1))))*AM144))),0)</f>
        <v>16038.233885766214</v>
      </c>
      <c r="AO144" s="30">
        <f>IFERROR(IF(AO$141&lt;MIN('A2 Intenzita dopravy'!$H$5:$L$5),(AP144/AQ144)*AP144,IF(AO$141&gt;MAX('A2 Intenzita dopravy'!$H$5:$L$5),(INDEX('A2 Intenzita dopravy'!$H8:$L8,MATCH(AO$141,'A2 Intenzita dopravy'!$H$5:$L$5,1))/INDEX('A2 Intenzita dopravy'!$H8:$L8,MATCH(AO$141,'A2 Intenzita dopravy'!$H$5:$L$5,1)-1))^(1/(INDEX('A2 Intenzita dopravy'!$H$5:$L$5,MATCH(AO$141,'A2 Intenzita dopravy'!$H$5:$L$5,1))-INDEX('A2 Intenzita dopravy'!$H$5:$L$5,MATCH(AO$141,'A2 Intenzita dopravy'!$H$5:$L$5,1)-1)))*AN144,IFERROR(INDEX('A2 Intenzita dopravy'!$H8:$L8,MATCH(AO$141,'A2 Intenzita dopravy'!$H$5:$L$5,0)),(INDEX('A2 Intenzita dopravy'!$H8:$L8,MATCH(AO$141,'A2 Intenzita dopravy'!$H$5:$L$5,1)+1)/INDEX('A2 Intenzita dopravy'!$H8:$L8,MATCH(AO$141,'A2 Intenzita dopravy'!$H$5:$L$5,1)))^(1/(INDEX('A2 Intenzita dopravy'!$H$5:$L$5,MATCH(AO$141,'A2 Intenzita dopravy'!$H$5:$L$5,1)+1)-INDEX('A2 Intenzita dopravy'!$H$5:$L$5,MATCH(AO$141,'A2 Intenzita dopravy'!$H$5:$L$5,1))))*AN144))),0)</f>
        <v>16260.269345360586</v>
      </c>
      <c r="AP144" s="30">
        <f>IFERROR(IF(AP$141&lt;MIN('A2 Intenzita dopravy'!$H$5:$L$5),(AQ144/AR144)*AQ144,IF(AP$141&gt;MAX('A2 Intenzita dopravy'!$H$5:$L$5),(INDEX('A2 Intenzita dopravy'!$H8:$L8,MATCH(AP$141,'A2 Intenzita dopravy'!$H$5:$L$5,1))/INDEX('A2 Intenzita dopravy'!$H8:$L8,MATCH(AP$141,'A2 Intenzita dopravy'!$H$5:$L$5,1)-1))^(1/(INDEX('A2 Intenzita dopravy'!$H$5:$L$5,MATCH(AP$141,'A2 Intenzita dopravy'!$H$5:$L$5,1))-INDEX('A2 Intenzita dopravy'!$H$5:$L$5,MATCH(AP$141,'A2 Intenzita dopravy'!$H$5:$L$5,1)-1)))*AO144,IFERROR(INDEX('A2 Intenzita dopravy'!$H8:$L8,MATCH(AP$141,'A2 Intenzita dopravy'!$H$5:$L$5,0)),(INDEX('A2 Intenzita dopravy'!$H8:$L8,MATCH(AP$141,'A2 Intenzita dopravy'!$H$5:$L$5,1)+1)/INDEX('A2 Intenzita dopravy'!$H8:$L8,MATCH(AP$141,'A2 Intenzita dopravy'!$H$5:$L$5,1)))^(1/(INDEX('A2 Intenzita dopravy'!$H$5:$L$5,MATCH(AP$141,'A2 Intenzita dopravy'!$H$5:$L$5,1)+1)-INDEX('A2 Intenzita dopravy'!$H$5:$L$5,MATCH(AP$141,'A2 Intenzita dopravy'!$H$5:$L$5,1))))*AO144))),0)</f>
        <v>16485.378693618037</v>
      </c>
      <c r="AQ144" s="30">
        <f>IFERROR(IF(AQ$141&lt;MIN('A2 Intenzita dopravy'!$H$5:$L$5),(AR144/AS144)*AR144,IF(AQ$141&gt;MAX('A2 Intenzita dopravy'!$H$5:$L$5),(INDEX('A2 Intenzita dopravy'!$H8:$L8,MATCH(AQ$141,'A2 Intenzita dopravy'!$H$5:$L$5,1))/INDEX('A2 Intenzita dopravy'!$H8:$L8,MATCH(AQ$141,'A2 Intenzita dopravy'!$H$5:$L$5,1)-1))^(1/(INDEX('A2 Intenzita dopravy'!$H$5:$L$5,MATCH(AQ$141,'A2 Intenzita dopravy'!$H$5:$L$5,1))-INDEX('A2 Intenzita dopravy'!$H$5:$L$5,MATCH(AQ$141,'A2 Intenzita dopravy'!$H$5:$L$5,1)-1)))*AP144,IFERROR(INDEX('A2 Intenzita dopravy'!$H8:$L8,MATCH(AQ$141,'A2 Intenzita dopravy'!$H$5:$L$5,0)),(INDEX('A2 Intenzita dopravy'!$H8:$L8,MATCH(AQ$141,'A2 Intenzita dopravy'!$H$5:$L$5,1)+1)/INDEX('A2 Intenzita dopravy'!$H8:$L8,MATCH(AQ$141,'A2 Intenzita dopravy'!$H$5:$L$5,1)))^(1/(INDEX('A2 Intenzita dopravy'!$H$5:$L$5,MATCH(AQ$141,'A2 Intenzita dopravy'!$H$5:$L$5,1)+1)-INDEX('A2 Intenzita dopravy'!$H$5:$L$5,MATCH(AQ$141,'A2 Intenzita dopravy'!$H$5:$L$5,1))))*AP144))),0)</f>
        <v>16713.604485865228</v>
      </c>
      <c r="AR144" s="30">
        <f>IFERROR(IF(AR$141&lt;MIN('A2 Intenzita dopravy'!$H$5:$L$5),(AS144/AT144)*AS144,IF(AR$141&gt;MAX('A2 Intenzita dopravy'!$H$5:$L$5),(INDEX('A2 Intenzita dopravy'!$H8:$L8,MATCH(AR$141,'A2 Intenzita dopravy'!$H$5:$L$5,1))/INDEX('A2 Intenzita dopravy'!$H8:$L8,MATCH(AR$141,'A2 Intenzita dopravy'!$H$5:$L$5,1)-1))^(1/(INDEX('A2 Intenzita dopravy'!$H$5:$L$5,MATCH(AR$141,'A2 Intenzita dopravy'!$H$5:$L$5,1))-INDEX('A2 Intenzita dopravy'!$H$5:$L$5,MATCH(AR$141,'A2 Intenzita dopravy'!$H$5:$L$5,1)-1)))*AQ144,IFERROR(INDEX('A2 Intenzita dopravy'!$H8:$L8,MATCH(AR$141,'A2 Intenzita dopravy'!$H$5:$L$5,0)),(INDEX('A2 Intenzita dopravy'!$H8:$L8,MATCH(AR$141,'A2 Intenzita dopravy'!$H$5:$L$5,1)+1)/INDEX('A2 Intenzita dopravy'!$H8:$L8,MATCH(AR$141,'A2 Intenzita dopravy'!$H$5:$L$5,1)))^(1/(INDEX('A2 Intenzita dopravy'!$H$5:$L$5,MATCH(AR$141,'A2 Intenzita dopravy'!$H$5:$L$5,1)+1)-INDEX('A2 Intenzita dopravy'!$H$5:$L$5,MATCH(AR$141,'A2 Intenzita dopravy'!$H$5:$L$5,1))))*AQ144))),0)</f>
        <v>16944.989866570464</v>
      </c>
      <c r="AS144" s="30">
        <f>IFERROR(IF(AS$141&lt;MIN('A2 Intenzita dopravy'!$H$5:$L$5),(AT144/AU144)*AT144,IF(AS$141&gt;MAX('A2 Intenzita dopravy'!$H$5:$L$5),(INDEX('A2 Intenzita dopravy'!$H8:$L8,MATCH(AS$141,'A2 Intenzita dopravy'!$H$5:$L$5,1))/INDEX('A2 Intenzita dopravy'!$H8:$L8,MATCH(AS$141,'A2 Intenzita dopravy'!$H$5:$L$5,1)-1))^(1/(INDEX('A2 Intenzita dopravy'!$H$5:$L$5,MATCH(AS$141,'A2 Intenzita dopravy'!$H$5:$L$5,1))-INDEX('A2 Intenzita dopravy'!$H$5:$L$5,MATCH(AS$141,'A2 Intenzita dopravy'!$H$5:$L$5,1)-1)))*AR144,IFERROR(INDEX('A2 Intenzita dopravy'!$H8:$L8,MATCH(AS$141,'A2 Intenzita dopravy'!$H$5:$L$5,0)),(INDEX('A2 Intenzita dopravy'!$H8:$L8,MATCH(AS$141,'A2 Intenzita dopravy'!$H$5:$L$5,1)+1)/INDEX('A2 Intenzita dopravy'!$H8:$L8,MATCH(AS$141,'A2 Intenzita dopravy'!$H$5:$L$5,1)))^(1/(INDEX('A2 Intenzita dopravy'!$H$5:$L$5,MATCH(AS$141,'A2 Intenzita dopravy'!$H$5:$L$5,1)+1)-INDEX('A2 Intenzita dopravy'!$H$5:$L$5,MATCH(AS$141,'A2 Intenzita dopravy'!$H$5:$L$5,1))))*AR144))),0)</f>
        <v>17179.578577499855</v>
      </c>
      <c r="AT144" s="30">
        <f>IFERROR(IF(AT$141&lt;MIN('A2 Intenzita dopravy'!$H$5:$L$5),(AU144/AV144)*AU144,IF(AT$141&gt;MAX('A2 Intenzita dopravy'!$H$5:$L$5),(INDEX('A2 Intenzita dopravy'!$H8:$L8,MATCH(AT$141,'A2 Intenzita dopravy'!$H$5:$L$5,1))/INDEX('A2 Intenzita dopravy'!$H8:$L8,MATCH(AT$141,'A2 Intenzita dopravy'!$H$5:$L$5,1)-1))^(1/(INDEX('A2 Intenzita dopravy'!$H$5:$L$5,MATCH(AT$141,'A2 Intenzita dopravy'!$H$5:$L$5,1))-INDEX('A2 Intenzita dopravy'!$H$5:$L$5,MATCH(AT$141,'A2 Intenzita dopravy'!$H$5:$L$5,1)-1)))*AS144,IFERROR(INDEX('A2 Intenzita dopravy'!$H8:$L8,MATCH(AT$141,'A2 Intenzita dopravy'!$H$5:$L$5,0)),(INDEX('A2 Intenzita dopravy'!$H8:$L8,MATCH(AT$141,'A2 Intenzita dopravy'!$H$5:$L$5,1)+1)/INDEX('A2 Intenzita dopravy'!$H8:$L8,MATCH(AT$141,'A2 Intenzita dopravy'!$H$5:$L$5,1)))^(1/(INDEX('A2 Intenzita dopravy'!$H$5:$L$5,MATCH(AT$141,'A2 Intenzita dopravy'!$H$5:$L$5,1)+1)-INDEX('A2 Intenzita dopravy'!$H$5:$L$5,MATCH(AT$141,'A2 Intenzita dopravy'!$H$5:$L$5,1))))*AS144))),0)</f>
        <v>17417.414965986376</v>
      </c>
      <c r="AU144" s="30">
        <f>IFERROR(IF(AU$141&lt;MIN('A2 Intenzita dopravy'!$H$5:$L$5),(AV144/AW144)*AV144,IF(AU$141&gt;MAX('A2 Intenzita dopravy'!$H$5:$L$5),(INDEX('A2 Intenzita dopravy'!$H8:$L8,MATCH(AU$141,'A2 Intenzita dopravy'!$H$5:$L$5,1))/INDEX('A2 Intenzita dopravy'!$H8:$L8,MATCH(AU$141,'A2 Intenzita dopravy'!$H$5:$L$5,1)-1))^(1/(INDEX('A2 Intenzita dopravy'!$H$5:$L$5,MATCH(AU$141,'A2 Intenzita dopravy'!$H$5:$L$5,1))-INDEX('A2 Intenzita dopravy'!$H$5:$L$5,MATCH(AU$141,'A2 Intenzita dopravy'!$H$5:$L$5,1)-1)))*AT144,IFERROR(INDEX('A2 Intenzita dopravy'!$H8:$L8,MATCH(AU$141,'A2 Intenzita dopravy'!$H$5:$L$5,0)),(INDEX('A2 Intenzita dopravy'!$H8:$L8,MATCH(AU$141,'A2 Intenzita dopravy'!$H$5:$L$5,1)+1)/INDEX('A2 Intenzita dopravy'!$H8:$L8,MATCH(AU$141,'A2 Intenzita dopravy'!$H$5:$L$5,1)))^(1/(INDEX('A2 Intenzita dopravy'!$H$5:$L$5,MATCH(AU$141,'A2 Intenzita dopravy'!$H$5:$L$5,1)+1)-INDEX('A2 Intenzita dopravy'!$H$5:$L$5,MATCH(AU$141,'A2 Intenzita dopravy'!$H$5:$L$5,1))))*AT144))),0)</f>
        <v>17658.543993313433</v>
      </c>
      <c r="AV144" s="30">
        <f>IFERROR(IF(AV$141&lt;MIN('A2 Intenzita dopravy'!$H$5:$L$5),(AW144/AX144)*AW144,IF(AV$141&gt;MAX('A2 Intenzita dopravy'!$H$5:$L$5),(INDEX('A2 Intenzita dopravy'!$H8:$L8,MATCH(AV$141,'A2 Intenzita dopravy'!$H$5:$L$5,1))/INDEX('A2 Intenzita dopravy'!$H8:$L8,MATCH(AV$141,'A2 Intenzita dopravy'!$H$5:$L$5,1)-1))^(1/(INDEX('A2 Intenzita dopravy'!$H$5:$L$5,MATCH(AV$141,'A2 Intenzita dopravy'!$H$5:$L$5,1))-INDEX('A2 Intenzita dopravy'!$H$5:$L$5,MATCH(AV$141,'A2 Intenzita dopravy'!$H$5:$L$5,1)-1)))*AU144,IFERROR(INDEX('A2 Intenzita dopravy'!$H8:$L8,MATCH(AV$141,'A2 Intenzita dopravy'!$H$5:$L$5,0)),(INDEX('A2 Intenzita dopravy'!$H8:$L8,MATCH(AV$141,'A2 Intenzita dopravy'!$H$5:$L$5,1)+1)/INDEX('A2 Intenzita dopravy'!$H8:$L8,MATCH(AV$141,'A2 Intenzita dopravy'!$H$5:$L$5,1)))^(1/(INDEX('A2 Intenzita dopravy'!$H$5:$L$5,MATCH(AV$141,'A2 Intenzita dopravy'!$H$5:$L$5,1)+1)-INDEX('A2 Intenzita dopravy'!$H$5:$L$5,MATCH(AV$141,'A2 Intenzita dopravy'!$H$5:$L$5,1))))*AU144))),0)</f>
        <v>17903.011243214463</v>
      </c>
      <c r="AW144" s="30">
        <f>IFERROR(IF(AW$141&lt;MIN('A2 Intenzita dopravy'!$H$5:$L$5),(AX144/AY144)*AX144,IF(AW$141&gt;MAX('A2 Intenzita dopravy'!$H$5:$L$5),(INDEX('A2 Intenzita dopravy'!$H8:$L8,MATCH(AW$141,'A2 Intenzita dopravy'!$H$5:$L$5,1))/INDEX('A2 Intenzita dopravy'!$H8:$L8,MATCH(AW$141,'A2 Intenzita dopravy'!$H$5:$L$5,1)-1))^(1/(INDEX('A2 Intenzita dopravy'!$H$5:$L$5,MATCH(AW$141,'A2 Intenzita dopravy'!$H$5:$L$5,1))-INDEX('A2 Intenzita dopravy'!$H$5:$L$5,MATCH(AW$141,'A2 Intenzita dopravy'!$H$5:$L$5,1)-1)))*AV144,IFERROR(INDEX('A2 Intenzita dopravy'!$H8:$L8,MATCH(AW$141,'A2 Intenzita dopravy'!$H$5:$L$5,0)),(INDEX('A2 Intenzita dopravy'!$H8:$L8,MATCH(AW$141,'A2 Intenzita dopravy'!$H$5:$L$5,1)+1)/INDEX('A2 Intenzita dopravy'!$H8:$L8,MATCH(AW$141,'A2 Intenzita dopravy'!$H$5:$L$5,1)))^(1/(INDEX('A2 Intenzita dopravy'!$H$5:$L$5,MATCH(AW$141,'A2 Intenzita dopravy'!$H$5:$L$5,1)+1)-INDEX('A2 Intenzita dopravy'!$H$5:$L$5,MATCH(AW$141,'A2 Intenzita dopravy'!$H$5:$L$5,1))))*AV144))),0)</f>
        <v>18150.862930490217</v>
      </c>
      <c r="AX144" s="30">
        <f>IFERROR(IF(AX$141&lt;MIN('A2 Intenzita dopravy'!$H$5:$L$5),(AY144/AZ144)*AY144,IF(AX$141&gt;MAX('A2 Intenzita dopravy'!$H$5:$L$5),(INDEX('A2 Intenzita dopravy'!$H8:$L8,MATCH(AX$141,'A2 Intenzita dopravy'!$H$5:$L$5,1))/INDEX('A2 Intenzita dopravy'!$H8:$L8,MATCH(AX$141,'A2 Intenzita dopravy'!$H$5:$L$5,1)-1))^(1/(INDEX('A2 Intenzita dopravy'!$H$5:$L$5,MATCH(AX$141,'A2 Intenzita dopravy'!$H$5:$L$5,1))-INDEX('A2 Intenzita dopravy'!$H$5:$L$5,MATCH(AX$141,'A2 Intenzita dopravy'!$H$5:$L$5,1)-1)))*AW144,IFERROR(INDEX('A2 Intenzita dopravy'!$H8:$L8,MATCH(AX$141,'A2 Intenzita dopravy'!$H$5:$L$5,0)),(INDEX('A2 Intenzita dopravy'!$H8:$L8,MATCH(AX$141,'A2 Intenzita dopravy'!$H$5:$L$5,1)+1)/INDEX('A2 Intenzita dopravy'!$H8:$L8,MATCH(AX$141,'A2 Intenzita dopravy'!$H$5:$L$5,1)))^(1/(INDEX('A2 Intenzita dopravy'!$H$5:$L$5,MATCH(AX$141,'A2 Intenzita dopravy'!$H$5:$L$5,1)+1)-INDEX('A2 Intenzita dopravy'!$H$5:$L$5,MATCH(AX$141,'A2 Intenzita dopravy'!$H$5:$L$5,1))))*AW144))),0)</f>
        <v>18402.145909745341</v>
      </c>
      <c r="AY144" s="30">
        <f>IFERROR(IF(AY$141&lt;MIN('A2 Intenzita dopravy'!$H$5:$L$5),(AZ144/BA144)*AZ144,IF(AY$141&gt;MAX('A2 Intenzita dopravy'!$H$5:$L$5),(INDEX('A2 Intenzita dopravy'!$H8:$L8,MATCH(AY$141,'A2 Intenzita dopravy'!$H$5:$L$5,1))/INDEX('A2 Intenzita dopravy'!$H8:$L8,MATCH(AY$141,'A2 Intenzita dopravy'!$H$5:$L$5,1)-1))^(1/(INDEX('A2 Intenzita dopravy'!$H$5:$L$5,MATCH(AY$141,'A2 Intenzita dopravy'!$H$5:$L$5,1))-INDEX('A2 Intenzita dopravy'!$H$5:$L$5,MATCH(AY$141,'A2 Intenzita dopravy'!$H$5:$L$5,1)-1)))*AX144,IFERROR(INDEX('A2 Intenzita dopravy'!$H8:$L8,MATCH(AY$141,'A2 Intenzita dopravy'!$H$5:$L$5,0)),(INDEX('A2 Intenzita dopravy'!$H8:$L8,MATCH(AY$141,'A2 Intenzita dopravy'!$H$5:$L$5,1)+1)/INDEX('A2 Intenzita dopravy'!$H8:$L8,MATCH(AY$141,'A2 Intenzita dopravy'!$H$5:$L$5,1)))^(1/(INDEX('A2 Intenzita dopravy'!$H$5:$L$5,MATCH(AY$141,'A2 Intenzita dopravy'!$H$5:$L$5,1)+1)-INDEX('A2 Intenzita dopravy'!$H$5:$L$5,MATCH(AY$141,'A2 Intenzita dopravy'!$H$5:$L$5,1))))*AX144))),0)</f>
        <v>18656.907684245911</v>
      </c>
      <c r="AZ144" s="30">
        <f>IFERROR(IF(AZ$141&lt;MIN('A2 Intenzita dopravy'!$H$5:$L$5),(BA144/BB144)*BA144,IF(AZ$141&gt;MAX('A2 Intenzita dopravy'!$H$5:$L$5),(INDEX('A2 Intenzita dopravy'!$H8:$L8,MATCH(AZ$141,'A2 Intenzita dopravy'!$H$5:$L$5,1))/INDEX('A2 Intenzita dopravy'!$H8:$L8,MATCH(AZ$141,'A2 Intenzita dopravy'!$H$5:$L$5,1)-1))^(1/(INDEX('A2 Intenzita dopravy'!$H$5:$L$5,MATCH(AZ$141,'A2 Intenzita dopravy'!$H$5:$L$5,1))-INDEX('A2 Intenzita dopravy'!$H$5:$L$5,MATCH(AZ$141,'A2 Intenzita dopravy'!$H$5:$L$5,1)-1)))*AY144,IFERROR(INDEX('A2 Intenzita dopravy'!$H8:$L8,MATCH(AZ$141,'A2 Intenzita dopravy'!$H$5:$L$5,0)),(INDEX('A2 Intenzita dopravy'!$H8:$L8,MATCH(AZ$141,'A2 Intenzita dopravy'!$H$5:$L$5,1)+1)/INDEX('A2 Intenzita dopravy'!$H8:$L8,MATCH(AZ$141,'A2 Intenzita dopravy'!$H$5:$L$5,1)))^(1/(INDEX('A2 Intenzita dopravy'!$H$5:$L$5,MATCH(AZ$141,'A2 Intenzita dopravy'!$H$5:$L$5,1)+1)-INDEX('A2 Intenzita dopravy'!$H$5:$L$5,MATCH(AZ$141,'A2 Intenzita dopravy'!$H$5:$L$5,1))))*AY144))),0)</f>
        <v>18915.196414899587</v>
      </c>
      <c r="BA144" s="30">
        <f>IFERROR(IF(BA$141&lt;MIN('A2 Intenzita dopravy'!$H$5:$L$5),(BB144/'A2 Intenzita dopravy'!#REF!)*BB144,IF(BA$141&gt;MAX('A2 Intenzita dopravy'!$H$5:$L$5),(INDEX('A2 Intenzita dopravy'!$H8:$L8,MATCH(BA$141,'A2 Intenzita dopravy'!$H$5:$L$5,1))/INDEX('A2 Intenzita dopravy'!$H8:$L8,MATCH(BA$141,'A2 Intenzita dopravy'!$H$5:$L$5,1)-1))^(1/(INDEX('A2 Intenzita dopravy'!$H$5:$L$5,MATCH(BA$141,'A2 Intenzita dopravy'!$H$5:$L$5,1))-INDEX('A2 Intenzita dopravy'!$H$5:$L$5,MATCH(BA$141,'A2 Intenzita dopravy'!$H$5:$L$5,1)-1)))*AZ144,IFERROR(INDEX('A2 Intenzita dopravy'!$H8:$L8,MATCH(BA$141,'A2 Intenzita dopravy'!$H$5:$L$5,0)),(INDEX('A2 Intenzita dopravy'!$H8:$L8,MATCH(BA$141,'A2 Intenzita dopravy'!$H$5:$L$5,1)+1)/INDEX('A2 Intenzita dopravy'!$H8:$L8,MATCH(BA$141,'A2 Intenzita dopravy'!$H$5:$L$5,1)))^(1/(INDEX('A2 Intenzita dopravy'!$H$5:$L$5,MATCH(BA$141,'A2 Intenzita dopravy'!$H$5:$L$5,1)+1)-INDEX('A2 Intenzita dopravy'!$H$5:$L$5,MATCH(BA$141,'A2 Intenzita dopravy'!$H$5:$L$5,1))))*AZ144))),0)</f>
        <v>19177.060929360083</v>
      </c>
      <c r="BB144" s="30">
        <f>IFERROR(IF(BB$141&lt;MIN('A2 Intenzita dopravy'!$H$5:$L$5),('A2 Intenzita dopravy'!#REF!/'A2 Intenzita dopravy'!#REF!)*'A2 Intenzita dopravy'!#REF!,IF(BB$141&gt;MAX('A2 Intenzita dopravy'!$H$5:$L$5),(INDEX('A2 Intenzita dopravy'!$H8:$L8,MATCH(BB$141,'A2 Intenzita dopravy'!$H$5:$L$5,1))/INDEX('A2 Intenzita dopravy'!$H8:$L8,MATCH(BB$141,'A2 Intenzita dopravy'!$H$5:$L$5,1)-1))^(1/(INDEX('A2 Intenzita dopravy'!$H$5:$L$5,MATCH(BB$141,'A2 Intenzita dopravy'!$H$5:$L$5,1))-INDEX('A2 Intenzita dopravy'!$H$5:$L$5,MATCH(BB$141,'A2 Intenzita dopravy'!$H$5:$L$5,1)-1)))*BA144,IFERROR(INDEX('A2 Intenzita dopravy'!$H8:$L8,MATCH(BB$141,'A2 Intenzita dopravy'!$H$5:$L$5,0)),(INDEX('A2 Intenzita dopravy'!$H8:$L8,MATCH(BB$141,'A2 Intenzita dopravy'!$H$5:$L$5,1)+1)/INDEX('A2 Intenzita dopravy'!$H8:$L8,MATCH(BB$141,'A2 Intenzita dopravy'!$H$5:$L$5,1)))^(1/(INDEX('A2 Intenzita dopravy'!$H$5:$L$5,MATCH(BB$141,'A2 Intenzita dopravy'!$H$5:$L$5,1)+1)-INDEX('A2 Intenzita dopravy'!$H$5:$L$5,MATCH(BB$141,'A2 Intenzita dopravy'!$H$5:$L$5,1))))*BA144))),0)</f>
        <v>19442.550731257699</v>
      </c>
    </row>
    <row r="145" spans="2:54" x14ac:dyDescent="0.2">
      <c r="B145" s="5">
        <v>3</v>
      </c>
      <c r="C145" s="5">
        <f>IF(ISBLANK('A2 Intenzita dopravy'!C9)=TRUE,"",'A2 Intenzita dopravy'!C9)</f>
        <v>90782</v>
      </c>
      <c r="D145" s="5" t="str">
        <f>IF(ISBLANK('A2 Intenzita dopravy'!D9)=TRUE,"",'A2 Intenzita dopravy'!D9)</f>
        <v>I/59 Tvrdošín - po OK II/520</v>
      </c>
      <c r="E145" s="30">
        <f>IFERROR(IF(E$141&lt;MIN('A2 Intenzita dopravy'!$H$5:$L$5),(F145/G145)*F145,IF(E$141&gt;MAX('A2 Intenzita dopravy'!$H$5:$L$5),(INDEX('A2 Intenzita dopravy'!$H9:$L9,MATCH(E$141,'A2 Intenzita dopravy'!$H$5:$L$5,1))/INDEX('A2 Intenzita dopravy'!$H9:$L9,MATCH(E$141,'A2 Intenzita dopravy'!$H$5:$L$5,1)-1))^(1/(INDEX('A2 Intenzita dopravy'!$H$5:$L$5,MATCH(E$141,'A2 Intenzita dopravy'!$H$5:$L$5,1))-INDEX('A2 Intenzita dopravy'!$H$5:$L$5,MATCH(E$141,'A2 Intenzita dopravy'!$H$5:$L$5,1)-1)))*D145,IFERROR(INDEX('A2 Intenzita dopravy'!$H9:$L9,MATCH(E$141,'A2 Intenzita dopravy'!$H$5:$L$5,0)),(INDEX('A2 Intenzita dopravy'!$H9:$L9,MATCH(E$141,'A2 Intenzita dopravy'!$H$5:$L$5,1)+1)/INDEX('A2 Intenzita dopravy'!$H9:$L9,MATCH(E$141,'A2 Intenzita dopravy'!$H$5:$L$5,1)))^(1/(INDEX('A2 Intenzita dopravy'!$H$5:$L$5,MATCH(E$141,'A2 Intenzita dopravy'!$H$5:$L$5,1)+1)-INDEX('A2 Intenzita dopravy'!$H$5:$L$5,MATCH(E$141,'A2 Intenzita dopravy'!$H$5:$L$5,1))))*D145))),0)</f>
        <v>10010.509410582781</v>
      </c>
      <c r="F145" s="30">
        <f>IFERROR(IF(F$141&lt;MIN('A2 Intenzita dopravy'!$H$5:$L$5),(G145/H145)*G145,IF(F$141&gt;MAX('A2 Intenzita dopravy'!$H$5:$L$5),(INDEX('A2 Intenzita dopravy'!$H9:$L9,MATCH(F$141,'A2 Intenzita dopravy'!$H$5:$L$5,1))/INDEX('A2 Intenzita dopravy'!$H9:$L9,MATCH(F$141,'A2 Intenzita dopravy'!$H$5:$L$5,1)-1))^(1/(INDEX('A2 Intenzita dopravy'!$H$5:$L$5,MATCH(F$141,'A2 Intenzita dopravy'!$H$5:$L$5,1))-INDEX('A2 Intenzita dopravy'!$H$5:$L$5,MATCH(F$141,'A2 Intenzita dopravy'!$H$5:$L$5,1)-1)))*E145,IFERROR(INDEX('A2 Intenzita dopravy'!$H9:$L9,MATCH(F$141,'A2 Intenzita dopravy'!$H$5:$L$5,0)),(INDEX('A2 Intenzita dopravy'!$H9:$L9,MATCH(F$141,'A2 Intenzita dopravy'!$H$5:$L$5,1)+1)/INDEX('A2 Intenzita dopravy'!$H9:$L9,MATCH(F$141,'A2 Intenzita dopravy'!$H$5:$L$5,1)))^(1/(INDEX('A2 Intenzita dopravy'!$H$5:$L$5,MATCH(F$141,'A2 Intenzita dopravy'!$H$5:$L$5,1)+1)-INDEX('A2 Intenzita dopravy'!$H$5:$L$5,MATCH(F$141,'A2 Intenzita dopravy'!$H$5:$L$5,1))))*E145))),0)</f>
        <v>10160</v>
      </c>
      <c r="G145" s="30">
        <f>IFERROR(IF(G$141&lt;MIN('A2 Intenzita dopravy'!$H$5:$L$5),(H145/I145)*H145,IF(G$141&gt;MAX('A2 Intenzita dopravy'!$H$5:$L$5),(INDEX('A2 Intenzita dopravy'!$H9:$L9,MATCH(G$141,'A2 Intenzita dopravy'!$H$5:$L$5,1))/INDEX('A2 Intenzita dopravy'!$H9:$L9,MATCH(G$141,'A2 Intenzita dopravy'!$H$5:$L$5,1)-1))^(1/(INDEX('A2 Intenzita dopravy'!$H$5:$L$5,MATCH(G$141,'A2 Intenzita dopravy'!$H$5:$L$5,1))-INDEX('A2 Intenzita dopravy'!$H$5:$L$5,MATCH(G$141,'A2 Intenzita dopravy'!$H$5:$L$5,1)-1)))*F145,IFERROR(INDEX('A2 Intenzita dopravy'!$H9:$L9,MATCH(G$141,'A2 Intenzita dopravy'!$H$5:$L$5,0)),(INDEX('A2 Intenzita dopravy'!$H9:$L9,MATCH(G$141,'A2 Intenzita dopravy'!$H$5:$L$5,1)+1)/INDEX('A2 Intenzita dopravy'!$H9:$L9,MATCH(G$141,'A2 Intenzita dopravy'!$H$5:$L$5,1)))^(1/(INDEX('A2 Intenzita dopravy'!$H$5:$L$5,MATCH(G$141,'A2 Intenzita dopravy'!$H$5:$L$5,1)+1)-INDEX('A2 Intenzita dopravy'!$H$5:$L$5,MATCH(G$141,'A2 Intenzita dopravy'!$H$5:$L$5,1))))*F145))),0)</f>
        <v>10311.722986931443</v>
      </c>
      <c r="H145" s="30">
        <f>IFERROR(IF(H$141&lt;MIN('A2 Intenzita dopravy'!$H$5:$L$5),(I145/J145)*I145,IF(H$141&gt;MAX('A2 Intenzita dopravy'!$H$5:$L$5),(INDEX('A2 Intenzita dopravy'!$H9:$L9,MATCH(H$141,'A2 Intenzita dopravy'!$H$5:$L$5,1))/INDEX('A2 Intenzita dopravy'!$H9:$L9,MATCH(H$141,'A2 Intenzita dopravy'!$H$5:$L$5,1)-1))^(1/(INDEX('A2 Intenzita dopravy'!$H$5:$L$5,MATCH(H$141,'A2 Intenzita dopravy'!$H$5:$L$5,1))-INDEX('A2 Intenzita dopravy'!$H$5:$L$5,MATCH(H$141,'A2 Intenzita dopravy'!$H$5:$L$5,1)-1)))*G145,IFERROR(INDEX('A2 Intenzita dopravy'!$H9:$L9,MATCH(H$141,'A2 Intenzita dopravy'!$H$5:$L$5,0)),(INDEX('A2 Intenzita dopravy'!$H9:$L9,MATCH(H$141,'A2 Intenzita dopravy'!$H$5:$L$5,1)+1)/INDEX('A2 Intenzita dopravy'!$H9:$L9,MATCH(H$141,'A2 Intenzita dopravy'!$H$5:$L$5,1)))^(1/(INDEX('A2 Intenzita dopravy'!$H$5:$L$5,MATCH(H$141,'A2 Intenzita dopravy'!$H$5:$L$5,1)+1)-INDEX('A2 Intenzita dopravy'!$H$5:$L$5,MATCH(H$141,'A2 Intenzita dopravy'!$H$5:$L$5,1))))*G145))),0)</f>
        <v>10465.711708583694</v>
      </c>
      <c r="I145" s="30">
        <f>IFERROR(IF(I$141&lt;MIN('A2 Intenzita dopravy'!$H$5:$L$5),(J145/K145)*J145,IF(I$141&gt;MAX('A2 Intenzita dopravy'!$H$5:$L$5),(INDEX('A2 Intenzita dopravy'!$H9:$L9,MATCH(I$141,'A2 Intenzita dopravy'!$H$5:$L$5,1))/INDEX('A2 Intenzita dopravy'!$H9:$L9,MATCH(I$141,'A2 Intenzita dopravy'!$H$5:$L$5,1)-1))^(1/(INDEX('A2 Intenzita dopravy'!$H$5:$L$5,MATCH(I$141,'A2 Intenzita dopravy'!$H$5:$L$5,1))-INDEX('A2 Intenzita dopravy'!$H$5:$L$5,MATCH(I$141,'A2 Intenzita dopravy'!$H$5:$L$5,1)-1)))*H145,IFERROR(INDEX('A2 Intenzita dopravy'!$H9:$L9,MATCH(I$141,'A2 Intenzita dopravy'!$H$5:$L$5,0)),(INDEX('A2 Intenzita dopravy'!$H9:$L9,MATCH(I$141,'A2 Intenzita dopravy'!$H$5:$L$5,1)+1)/INDEX('A2 Intenzita dopravy'!$H9:$L9,MATCH(I$141,'A2 Intenzita dopravy'!$H$5:$L$5,1)))^(1/(INDEX('A2 Intenzita dopravy'!$H$5:$L$5,MATCH(I$141,'A2 Intenzita dopravy'!$H$5:$L$5,1)+1)-INDEX('A2 Intenzita dopravy'!$H$5:$L$5,MATCH(I$141,'A2 Intenzita dopravy'!$H$5:$L$5,1))))*H145))),0)</f>
        <v>10622</v>
      </c>
      <c r="J145" s="30">
        <f>IFERROR(IF(J$141&lt;MIN('A2 Intenzita dopravy'!$H$5:$L$5),(K145/L145)*K145,IF(J$141&gt;MAX('A2 Intenzita dopravy'!$H$5:$L$5),(INDEX('A2 Intenzita dopravy'!$H9:$L9,MATCH(J$141,'A2 Intenzita dopravy'!$H$5:$L$5,1))/INDEX('A2 Intenzita dopravy'!$H9:$L9,MATCH(J$141,'A2 Intenzita dopravy'!$H$5:$L$5,1)-1))^(1/(INDEX('A2 Intenzita dopravy'!$H$5:$L$5,MATCH(J$141,'A2 Intenzita dopravy'!$H$5:$L$5,1))-INDEX('A2 Intenzita dopravy'!$H$5:$L$5,MATCH(J$141,'A2 Intenzita dopravy'!$H$5:$L$5,1)-1)))*I145,IFERROR(INDEX('A2 Intenzita dopravy'!$H9:$L9,MATCH(J$141,'A2 Intenzita dopravy'!$H$5:$L$5,0)),(INDEX('A2 Intenzita dopravy'!$H9:$L9,MATCH(J$141,'A2 Intenzita dopravy'!$H$5:$L$5,1)+1)/INDEX('A2 Intenzita dopravy'!$H9:$L9,MATCH(J$141,'A2 Intenzita dopravy'!$H$5:$L$5,1)))^(1/(INDEX('A2 Intenzita dopravy'!$H$5:$L$5,MATCH(J$141,'A2 Intenzita dopravy'!$H$5:$L$5,1)+1)-INDEX('A2 Intenzita dopravy'!$H$5:$L$5,MATCH(J$141,'A2 Intenzita dopravy'!$H$5:$L$5,1))))*I145))),0)</f>
        <v>10769.694345008995</v>
      </c>
      <c r="K145" s="30">
        <f>IFERROR(IF(K$141&lt;MIN('A2 Intenzita dopravy'!$H$5:$L$5),(L145/M145)*L145,IF(K$141&gt;MAX('A2 Intenzita dopravy'!$H$5:$L$5),(INDEX('A2 Intenzita dopravy'!$H9:$L9,MATCH(K$141,'A2 Intenzita dopravy'!$H$5:$L$5,1))/INDEX('A2 Intenzita dopravy'!$H9:$L9,MATCH(K$141,'A2 Intenzita dopravy'!$H$5:$L$5,1)-1))^(1/(INDEX('A2 Intenzita dopravy'!$H$5:$L$5,MATCH(K$141,'A2 Intenzita dopravy'!$H$5:$L$5,1))-INDEX('A2 Intenzita dopravy'!$H$5:$L$5,MATCH(K$141,'A2 Intenzita dopravy'!$H$5:$L$5,1)-1)))*J145,IFERROR(INDEX('A2 Intenzita dopravy'!$H9:$L9,MATCH(K$141,'A2 Intenzita dopravy'!$H$5:$L$5,0)),(INDEX('A2 Intenzita dopravy'!$H9:$L9,MATCH(K$141,'A2 Intenzita dopravy'!$H$5:$L$5,1)+1)/INDEX('A2 Intenzita dopravy'!$H9:$L9,MATCH(K$141,'A2 Intenzita dopravy'!$H$5:$L$5,1)))^(1/(INDEX('A2 Intenzita dopravy'!$H$5:$L$5,MATCH(K$141,'A2 Intenzita dopravy'!$H$5:$L$5,1)+1)-INDEX('A2 Intenzita dopravy'!$H$5:$L$5,MATCH(K$141,'A2 Intenzita dopravy'!$H$5:$L$5,1))))*J145))),0)</f>
        <v>10919.442316411101</v>
      </c>
      <c r="L145" s="30">
        <f>IFERROR(IF(L$141&lt;MIN('A2 Intenzita dopravy'!$H$5:$L$5),(M145/N145)*M145,IF(L$141&gt;MAX('A2 Intenzita dopravy'!$H$5:$L$5),(INDEX('A2 Intenzita dopravy'!$H9:$L9,MATCH(L$141,'A2 Intenzita dopravy'!$H$5:$L$5,1))/INDEX('A2 Intenzita dopravy'!$H9:$L9,MATCH(L$141,'A2 Intenzita dopravy'!$H$5:$L$5,1)-1))^(1/(INDEX('A2 Intenzita dopravy'!$H$5:$L$5,MATCH(L$141,'A2 Intenzita dopravy'!$H$5:$L$5,1))-INDEX('A2 Intenzita dopravy'!$H$5:$L$5,MATCH(L$141,'A2 Intenzita dopravy'!$H$5:$L$5,1)-1)))*K145,IFERROR(INDEX('A2 Intenzita dopravy'!$H9:$L9,MATCH(L$141,'A2 Intenzita dopravy'!$H$5:$L$5,0)),(INDEX('A2 Intenzita dopravy'!$H9:$L9,MATCH(L$141,'A2 Intenzita dopravy'!$H$5:$L$5,1)+1)/INDEX('A2 Intenzita dopravy'!$H9:$L9,MATCH(L$141,'A2 Intenzita dopravy'!$H$5:$L$5,1)))^(1/(INDEX('A2 Intenzita dopravy'!$H$5:$L$5,MATCH(L$141,'A2 Intenzita dopravy'!$H$5:$L$5,1)+1)-INDEX('A2 Intenzita dopravy'!$H$5:$L$5,MATCH(L$141,'A2 Intenzita dopravy'!$H$5:$L$5,1))))*K145))),0)</f>
        <v>11071.272468998735</v>
      </c>
      <c r="M145" s="30">
        <f>IFERROR(IF(M$141&lt;MIN('A2 Intenzita dopravy'!$H$5:$L$5),(N145/O145)*N145,IF(M$141&gt;MAX('A2 Intenzita dopravy'!$H$5:$L$5),(INDEX('A2 Intenzita dopravy'!$H9:$L9,MATCH(M$141,'A2 Intenzita dopravy'!$H$5:$L$5,1))/INDEX('A2 Intenzita dopravy'!$H9:$L9,MATCH(M$141,'A2 Intenzita dopravy'!$H$5:$L$5,1)-1))^(1/(INDEX('A2 Intenzita dopravy'!$H$5:$L$5,MATCH(M$141,'A2 Intenzita dopravy'!$H$5:$L$5,1))-INDEX('A2 Intenzita dopravy'!$H$5:$L$5,MATCH(M$141,'A2 Intenzita dopravy'!$H$5:$L$5,1)-1)))*L145,IFERROR(INDEX('A2 Intenzita dopravy'!$H9:$L9,MATCH(M$141,'A2 Intenzita dopravy'!$H$5:$L$5,0)),(INDEX('A2 Intenzita dopravy'!$H9:$L9,MATCH(M$141,'A2 Intenzita dopravy'!$H$5:$L$5,1)+1)/INDEX('A2 Intenzita dopravy'!$H9:$L9,MATCH(M$141,'A2 Intenzita dopravy'!$H$5:$L$5,1)))^(1/(INDEX('A2 Intenzita dopravy'!$H$5:$L$5,MATCH(M$141,'A2 Intenzita dopravy'!$H$5:$L$5,1)+1)-INDEX('A2 Intenzita dopravy'!$H$5:$L$5,MATCH(M$141,'A2 Intenzita dopravy'!$H$5:$L$5,1))))*L145))),0)</f>
        <v>11225.213754606426</v>
      </c>
      <c r="N145" s="30">
        <f>IFERROR(IF(N$141&lt;MIN('A2 Intenzita dopravy'!$H$5:$L$5),(O145/P145)*O145,IF(N$141&gt;MAX('A2 Intenzita dopravy'!$H$5:$L$5),(INDEX('A2 Intenzita dopravy'!$H9:$L9,MATCH(N$141,'A2 Intenzita dopravy'!$H$5:$L$5,1))/INDEX('A2 Intenzita dopravy'!$H9:$L9,MATCH(N$141,'A2 Intenzita dopravy'!$H$5:$L$5,1)-1))^(1/(INDEX('A2 Intenzita dopravy'!$H$5:$L$5,MATCH(N$141,'A2 Intenzita dopravy'!$H$5:$L$5,1))-INDEX('A2 Intenzita dopravy'!$H$5:$L$5,MATCH(N$141,'A2 Intenzita dopravy'!$H$5:$L$5,1)-1)))*M145,IFERROR(INDEX('A2 Intenzita dopravy'!$H9:$L9,MATCH(N$141,'A2 Intenzita dopravy'!$H$5:$L$5,0)),(INDEX('A2 Intenzita dopravy'!$H9:$L9,MATCH(N$141,'A2 Intenzita dopravy'!$H$5:$L$5,1)+1)/INDEX('A2 Intenzita dopravy'!$H9:$L9,MATCH(N$141,'A2 Intenzita dopravy'!$H$5:$L$5,1)))^(1/(INDEX('A2 Intenzita dopravy'!$H$5:$L$5,MATCH(N$141,'A2 Intenzita dopravy'!$H$5:$L$5,1)+1)-INDEX('A2 Intenzita dopravy'!$H$5:$L$5,MATCH(N$141,'A2 Intenzita dopravy'!$H$5:$L$5,1))))*M145))),0)</f>
        <v>11381.295527631521</v>
      </c>
      <c r="O145" s="30">
        <f>IFERROR(IF(O$141&lt;MIN('A2 Intenzita dopravy'!$H$5:$L$5),(P145/Q145)*P145,IF(O$141&gt;MAX('A2 Intenzita dopravy'!$H$5:$L$5),(INDEX('A2 Intenzita dopravy'!$H9:$L9,MATCH(O$141,'A2 Intenzita dopravy'!$H$5:$L$5,1))/INDEX('A2 Intenzita dopravy'!$H9:$L9,MATCH(O$141,'A2 Intenzita dopravy'!$H$5:$L$5,1)-1))^(1/(INDEX('A2 Intenzita dopravy'!$H$5:$L$5,MATCH(O$141,'A2 Intenzita dopravy'!$H$5:$L$5,1))-INDEX('A2 Intenzita dopravy'!$H$5:$L$5,MATCH(O$141,'A2 Intenzita dopravy'!$H$5:$L$5,1)-1)))*N145,IFERROR(INDEX('A2 Intenzita dopravy'!$H9:$L9,MATCH(O$141,'A2 Intenzita dopravy'!$H$5:$L$5,0)),(INDEX('A2 Intenzita dopravy'!$H9:$L9,MATCH(O$141,'A2 Intenzita dopravy'!$H$5:$L$5,1)+1)/INDEX('A2 Intenzita dopravy'!$H9:$L9,MATCH(O$141,'A2 Intenzita dopravy'!$H$5:$L$5,1)))^(1/(INDEX('A2 Intenzita dopravy'!$H$5:$L$5,MATCH(O$141,'A2 Intenzita dopravy'!$H$5:$L$5,1)+1)-INDEX('A2 Intenzita dopravy'!$H$5:$L$5,MATCH(O$141,'A2 Intenzita dopravy'!$H$5:$L$5,1))))*N145))),0)</f>
        <v>11539.547550631647</v>
      </c>
      <c r="P145" s="30">
        <f>IFERROR(IF(P$141&lt;MIN('A2 Intenzita dopravy'!$H$5:$L$5),(Q145/R145)*Q145,IF(P$141&gt;MAX('A2 Intenzita dopravy'!$H$5:$L$5),(INDEX('A2 Intenzita dopravy'!$H9:$L9,MATCH(P$141,'A2 Intenzita dopravy'!$H$5:$L$5,1))/INDEX('A2 Intenzita dopravy'!$H9:$L9,MATCH(P$141,'A2 Intenzita dopravy'!$H$5:$L$5,1)-1))^(1/(INDEX('A2 Intenzita dopravy'!$H$5:$L$5,MATCH(P$141,'A2 Intenzita dopravy'!$H$5:$L$5,1))-INDEX('A2 Intenzita dopravy'!$H$5:$L$5,MATCH(P$141,'A2 Intenzita dopravy'!$H$5:$L$5,1)-1)))*O145,IFERROR(INDEX('A2 Intenzita dopravy'!$H9:$L9,MATCH(P$141,'A2 Intenzita dopravy'!$H$5:$L$5,0)),(INDEX('A2 Intenzita dopravy'!$H9:$L9,MATCH(P$141,'A2 Intenzita dopravy'!$H$5:$L$5,1)+1)/INDEX('A2 Intenzita dopravy'!$H9:$L9,MATCH(P$141,'A2 Intenzita dopravy'!$H$5:$L$5,1)))^(1/(INDEX('A2 Intenzita dopravy'!$H$5:$L$5,MATCH(P$141,'A2 Intenzita dopravy'!$H$5:$L$5,1)+1)-INDEX('A2 Intenzita dopravy'!$H$5:$L$5,MATCH(P$141,'A2 Intenzita dopravy'!$H$5:$L$5,1))))*O145))),0)</f>
        <v>11700</v>
      </c>
      <c r="Q145" s="30">
        <f>IFERROR(IF(Q$141&lt;MIN('A2 Intenzita dopravy'!$H$5:$L$5),(R145/S145)*R145,IF(Q$141&gt;MAX('A2 Intenzita dopravy'!$H$5:$L$5),(INDEX('A2 Intenzita dopravy'!$H9:$L9,MATCH(Q$141,'A2 Intenzita dopravy'!$H$5:$L$5,1))/INDEX('A2 Intenzita dopravy'!$H9:$L9,MATCH(Q$141,'A2 Intenzita dopravy'!$H$5:$L$5,1)-1))^(1/(INDEX('A2 Intenzita dopravy'!$H$5:$L$5,MATCH(Q$141,'A2 Intenzita dopravy'!$H$5:$L$5,1))-INDEX('A2 Intenzita dopravy'!$H$5:$L$5,MATCH(Q$141,'A2 Intenzita dopravy'!$H$5:$L$5,1)-1)))*P145,IFERROR(INDEX('A2 Intenzita dopravy'!$H9:$L9,MATCH(Q$141,'A2 Intenzita dopravy'!$H$5:$L$5,0)),(INDEX('A2 Intenzita dopravy'!$H9:$L9,MATCH(Q$141,'A2 Intenzita dopravy'!$H$5:$L$5,1)+1)/INDEX('A2 Intenzita dopravy'!$H9:$L9,MATCH(Q$141,'A2 Intenzita dopravy'!$H$5:$L$5,1)))^(1/(INDEX('A2 Intenzita dopravy'!$H$5:$L$5,MATCH(Q$141,'A2 Intenzita dopravy'!$H$5:$L$5,1)+1)-INDEX('A2 Intenzita dopravy'!$H$5:$L$5,MATCH(Q$141,'A2 Intenzita dopravy'!$H$5:$L$5,1))))*P145))),0)</f>
        <v>11844.678031516327</v>
      </c>
      <c r="R145" s="30">
        <f>IFERROR(IF(R$141&lt;MIN('A2 Intenzita dopravy'!$H$5:$L$5),(S145/T145)*S145,IF(R$141&gt;MAX('A2 Intenzita dopravy'!$H$5:$L$5),(INDEX('A2 Intenzita dopravy'!$H9:$L9,MATCH(R$141,'A2 Intenzita dopravy'!$H$5:$L$5,1))/INDEX('A2 Intenzita dopravy'!$H9:$L9,MATCH(R$141,'A2 Intenzita dopravy'!$H$5:$L$5,1)-1))^(1/(INDEX('A2 Intenzita dopravy'!$H$5:$L$5,MATCH(R$141,'A2 Intenzita dopravy'!$H$5:$L$5,1))-INDEX('A2 Intenzita dopravy'!$H$5:$L$5,MATCH(R$141,'A2 Intenzita dopravy'!$H$5:$L$5,1)-1)))*Q145,IFERROR(INDEX('A2 Intenzita dopravy'!$H9:$L9,MATCH(R$141,'A2 Intenzita dopravy'!$H$5:$L$5,0)),(INDEX('A2 Intenzita dopravy'!$H9:$L9,MATCH(R$141,'A2 Intenzita dopravy'!$H$5:$L$5,1)+1)/INDEX('A2 Intenzita dopravy'!$H9:$L9,MATCH(R$141,'A2 Intenzita dopravy'!$H$5:$L$5,1)))^(1/(INDEX('A2 Intenzita dopravy'!$H$5:$L$5,MATCH(R$141,'A2 Intenzita dopravy'!$H$5:$L$5,1)+1)-INDEX('A2 Intenzita dopravy'!$H$5:$L$5,MATCH(R$141,'A2 Intenzita dopravy'!$H$5:$L$5,1))))*Q145))),0)</f>
        <v>11991.145100024401</v>
      </c>
      <c r="S145" s="30">
        <f>IFERROR(IF(S$141&lt;MIN('A2 Intenzita dopravy'!$H$5:$L$5),(T145/U145)*T145,IF(S$141&gt;MAX('A2 Intenzita dopravy'!$H$5:$L$5),(INDEX('A2 Intenzita dopravy'!$H9:$L9,MATCH(S$141,'A2 Intenzita dopravy'!$H$5:$L$5,1))/INDEX('A2 Intenzita dopravy'!$H9:$L9,MATCH(S$141,'A2 Intenzita dopravy'!$H$5:$L$5,1)-1))^(1/(INDEX('A2 Intenzita dopravy'!$H$5:$L$5,MATCH(S$141,'A2 Intenzita dopravy'!$H$5:$L$5,1))-INDEX('A2 Intenzita dopravy'!$H$5:$L$5,MATCH(S$141,'A2 Intenzita dopravy'!$H$5:$L$5,1)-1)))*R145,IFERROR(INDEX('A2 Intenzita dopravy'!$H9:$L9,MATCH(S$141,'A2 Intenzita dopravy'!$H$5:$L$5,0)),(INDEX('A2 Intenzita dopravy'!$H9:$L9,MATCH(S$141,'A2 Intenzita dopravy'!$H$5:$L$5,1)+1)/INDEX('A2 Intenzita dopravy'!$H9:$L9,MATCH(S$141,'A2 Intenzita dopravy'!$H$5:$L$5,1)))^(1/(INDEX('A2 Intenzita dopravy'!$H$5:$L$5,MATCH(S$141,'A2 Intenzita dopravy'!$H$5:$L$5,1)+1)-INDEX('A2 Intenzita dopravy'!$H$5:$L$5,MATCH(S$141,'A2 Intenzita dopravy'!$H$5:$L$5,1))))*R145))),0)</f>
        <v>12139.423328118264</v>
      </c>
      <c r="T145" s="30">
        <f>IFERROR(IF(T$141&lt;MIN('A2 Intenzita dopravy'!$H$5:$L$5),(U145/V145)*U145,IF(T$141&gt;MAX('A2 Intenzita dopravy'!$H$5:$L$5),(INDEX('A2 Intenzita dopravy'!$H9:$L9,MATCH(T$141,'A2 Intenzita dopravy'!$H$5:$L$5,1))/INDEX('A2 Intenzita dopravy'!$H9:$L9,MATCH(T$141,'A2 Intenzita dopravy'!$H$5:$L$5,1)-1))^(1/(INDEX('A2 Intenzita dopravy'!$H$5:$L$5,MATCH(T$141,'A2 Intenzita dopravy'!$H$5:$L$5,1))-INDEX('A2 Intenzita dopravy'!$H$5:$L$5,MATCH(T$141,'A2 Intenzita dopravy'!$H$5:$L$5,1)-1)))*S145,IFERROR(INDEX('A2 Intenzita dopravy'!$H9:$L9,MATCH(T$141,'A2 Intenzita dopravy'!$H$5:$L$5,0)),(INDEX('A2 Intenzita dopravy'!$H9:$L9,MATCH(T$141,'A2 Intenzita dopravy'!$H$5:$L$5,1)+1)/INDEX('A2 Intenzita dopravy'!$H9:$L9,MATCH(T$141,'A2 Intenzita dopravy'!$H$5:$L$5,1)))^(1/(INDEX('A2 Intenzita dopravy'!$H$5:$L$5,MATCH(T$141,'A2 Intenzita dopravy'!$H$5:$L$5,1)+1)-INDEX('A2 Intenzita dopravy'!$H$5:$L$5,MATCH(T$141,'A2 Intenzita dopravy'!$H$5:$L$5,1))))*S145))),0)</f>
        <v>12289.535111952071</v>
      </c>
      <c r="U145" s="30">
        <f>IFERROR(IF(U$141&lt;MIN('A2 Intenzita dopravy'!$H$5:$L$5),(V145/W145)*V145,IF(U$141&gt;MAX('A2 Intenzita dopravy'!$H$5:$L$5),(INDEX('A2 Intenzita dopravy'!$H9:$L9,MATCH(U$141,'A2 Intenzita dopravy'!$H$5:$L$5,1))/INDEX('A2 Intenzita dopravy'!$H9:$L9,MATCH(U$141,'A2 Intenzita dopravy'!$H$5:$L$5,1)-1))^(1/(INDEX('A2 Intenzita dopravy'!$H$5:$L$5,MATCH(U$141,'A2 Intenzita dopravy'!$H$5:$L$5,1))-INDEX('A2 Intenzita dopravy'!$H$5:$L$5,MATCH(U$141,'A2 Intenzita dopravy'!$H$5:$L$5,1)-1)))*T145,IFERROR(INDEX('A2 Intenzita dopravy'!$H9:$L9,MATCH(U$141,'A2 Intenzita dopravy'!$H$5:$L$5,0)),(INDEX('A2 Intenzita dopravy'!$H9:$L9,MATCH(U$141,'A2 Intenzita dopravy'!$H$5:$L$5,1)+1)/INDEX('A2 Intenzita dopravy'!$H9:$L9,MATCH(U$141,'A2 Intenzita dopravy'!$H$5:$L$5,1)))^(1/(INDEX('A2 Intenzita dopravy'!$H$5:$L$5,MATCH(U$141,'A2 Intenzita dopravy'!$H$5:$L$5,1)+1)-INDEX('A2 Intenzita dopravy'!$H$5:$L$5,MATCH(U$141,'A2 Intenzita dopravy'!$H$5:$L$5,1))))*T145))),0)</f>
        <v>12441.503124622841</v>
      </c>
      <c r="V145" s="30">
        <f>IFERROR(IF(V$141&lt;MIN('A2 Intenzita dopravy'!$H$5:$L$5),(W145/X145)*W145,IF(V$141&gt;MAX('A2 Intenzita dopravy'!$H$5:$L$5),(INDEX('A2 Intenzita dopravy'!$H9:$L9,MATCH(V$141,'A2 Intenzita dopravy'!$H$5:$L$5,1))/INDEX('A2 Intenzita dopravy'!$H9:$L9,MATCH(V$141,'A2 Intenzita dopravy'!$H$5:$L$5,1)-1))^(1/(INDEX('A2 Intenzita dopravy'!$H$5:$L$5,MATCH(V$141,'A2 Intenzita dopravy'!$H$5:$L$5,1))-INDEX('A2 Intenzita dopravy'!$H$5:$L$5,MATCH(V$141,'A2 Intenzita dopravy'!$H$5:$L$5,1)-1)))*U145,IFERROR(INDEX('A2 Intenzita dopravy'!$H9:$L9,MATCH(V$141,'A2 Intenzita dopravy'!$H$5:$L$5,0)),(INDEX('A2 Intenzita dopravy'!$H9:$L9,MATCH(V$141,'A2 Intenzita dopravy'!$H$5:$L$5,1)+1)/INDEX('A2 Intenzita dopravy'!$H9:$L9,MATCH(V$141,'A2 Intenzita dopravy'!$H$5:$L$5,1)))^(1/(INDEX('A2 Intenzita dopravy'!$H$5:$L$5,MATCH(V$141,'A2 Intenzita dopravy'!$H$5:$L$5,1)+1)-INDEX('A2 Intenzita dopravy'!$H$5:$L$5,MATCH(V$141,'A2 Intenzita dopravy'!$H$5:$L$5,1))))*U145))),0)</f>
        <v>12595.350319595034</v>
      </c>
      <c r="W145" s="30">
        <f>IFERROR(IF(W$141&lt;MIN('A2 Intenzita dopravy'!$H$5:$L$5),(X145/Y145)*X145,IF(W$141&gt;MAX('A2 Intenzita dopravy'!$H$5:$L$5),(INDEX('A2 Intenzita dopravy'!$H9:$L9,MATCH(W$141,'A2 Intenzita dopravy'!$H$5:$L$5,1))/INDEX('A2 Intenzita dopravy'!$H9:$L9,MATCH(W$141,'A2 Intenzita dopravy'!$H$5:$L$5,1)-1))^(1/(INDEX('A2 Intenzita dopravy'!$H$5:$L$5,MATCH(W$141,'A2 Intenzita dopravy'!$H$5:$L$5,1))-INDEX('A2 Intenzita dopravy'!$H$5:$L$5,MATCH(W$141,'A2 Intenzita dopravy'!$H$5:$L$5,1)-1)))*V145,IFERROR(INDEX('A2 Intenzita dopravy'!$H9:$L9,MATCH(W$141,'A2 Intenzita dopravy'!$H$5:$L$5,0)),(INDEX('A2 Intenzita dopravy'!$H9:$L9,MATCH(W$141,'A2 Intenzita dopravy'!$H$5:$L$5,1)+1)/INDEX('A2 Intenzita dopravy'!$H9:$L9,MATCH(W$141,'A2 Intenzita dopravy'!$H$5:$L$5,1)))^(1/(INDEX('A2 Intenzita dopravy'!$H$5:$L$5,MATCH(W$141,'A2 Intenzita dopravy'!$H$5:$L$5,1)+1)-INDEX('A2 Intenzita dopravy'!$H$5:$L$5,MATCH(W$141,'A2 Intenzita dopravy'!$H$5:$L$5,1))))*V145))),0)</f>
        <v>12751.099934167474</v>
      </c>
      <c r="X145" s="30">
        <f>IFERROR(IF(X$141&lt;MIN('A2 Intenzita dopravy'!$H$5:$L$5),(Y145/Z145)*Y145,IF(X$141&gt;MAX('A2 Intenzita dopravy'!$H$5:$L$5),(INDEX('A2 Intenzita dopravy'!$H9:$L9,MATCH(X$141,'A2 Intenzita dopravy'!$H$5:$L$5,1))/INDEX('A2 Intenzita dopravy'!$H9:$L9,MATCH(X$141,'A2 Intenzita dopravy'!$H$5:$L$5,1)-1))^(1/(INDEX('A2 Intenzita dopravy'!$H$5:$L$5,MATCH(X$141,'A2 Intenzita dopravy'!$H$5:$L$5,1))-INDEX('A2 Intenzita dopravy'!$H$5:$L$5,MATCH(X$141,'A2 Intenzita dopravy'!$H$5:$L$5,1)-1)))*W145,IFERROR(INDEX('A2 Intenzita dopravy'!$H9:$L9,MATCH(X$141,'A2 Intenzita dopravy'!$H$5:$L$5,0)),(INDEX('A2 Intenzita dopravy'!$H9:$L9,MATCH(X$141,'A2 Intenzita dopravy'!$H$5:$L$5,1)+1)/INDEX('A2 Intenzita dopravy'!$H9:$L9,MATCH(X$141,'A2 Intenzita dopravy'!$H$5:$L$5,1)))^(1/(INDEX('A2 Intenzita dopravy'!$H$5:$L$5,MATCH(X$141,'A2 Intenzita dopravy'!$H$5:$L$5,1)+1)-INDEX('A2 Intenzita dopravy'!$H$5:$L$5,MATCH(X$141,'A2 Intenzita dopravy'!$H$5:$L$5,1))))*W145))),0)</f>
        <v>12908.775492983143</v>
      </c>
      <c r="Y145" s="30">
        <f>IFERROR(IF(Y$141&lt;MIN('A2 Intenzita dopravy'!$H$5:$L$5),(Z145/AA145)*Z145,IF(Y$141&gt;MAX('A2 Intenzita dopravy'!$H$5:$L$5),(INDEX('A2 Intenzita dopravy'!$H9:$L9,MATCH(Y$141,'A2 Intenzita dopravy'!$H$5:$L$5,1))/INDEX('A2 Intenzita dopravy'!$H9:$L9,MATCH(Y$141,'A2 Intenzita dopravy'!$H$5:$L$5,1)-1))^(1/(INDEX('A2 Intenzita dopravy'!$H$5:$L$5,MATCH(Y$141,'A2 Intenzita dopravy'!$H$5:$L$5,1))-INDEX('A2 Intenzita dopravy'!$H$5:$L$5,MATCH(Y$141,'A2 Intenzita dopravy'!$H$5:$L$5,1)-1)))*X145,IFERROR(INDEX('A2 Intenzita dopravy'!$H9:$L9,MATCH(Y$141,'A2 Intenzita dopravy'!$H$5:$L$5,0)),(INDEX('A2 Intenzita dopravy'!$H9:$L9,MATCH(Y$141,'A2 Intenzita dopravy'!$H$5:$L$5,1)+1)/INDEX('A2 Intenzita dopravy'!$H9:$L9,MATCH(Y$141,'A2 Intenzita dopravy'!$H$5:$L$5,1)))^(1/(INDEX('A2 Intenzita dopravy'!$H$5:$L$5,MATCH(Y$141,'A2 Intenzita dopravy'!$H$5:$L$5,1)+1)-INDEX('A2 Intenzita dopravy'!$H$5:$L$5,MATCH(Y$141,'A2 Intenzita dopravy'!$H$5:$L$5,1))))*X145))),0)</f>
        <v>13068.400811582374</v>
      </c>
      <c r="Z145" s="30">
        <f>IFERROR(IF(Z$141&lt;MIN('A2 Intenzita dopravy'!$H$5:$L$5),(AA145/AB145)*AA145,IF(Z$141&gt;MAX('A2 Intenzita dopravy'!$H$5:$L$5),(INDEX('A2 Intenzita dopravy'!$H9:$L9,MATCH(Z$141,'A2 Intenzita dopravy'!$H$5:$L$5,1))/INDEX('A2 Intenzita dopravy'!$H9:$L9,MATCH(Z$141,'A2 Intenzita dopravy'!$H$5:$L$5,1)-1))^(1/(INDEX('A2 Intenzita dopravy'!$H$5:$L$5,MATCH(Z$141,'A2 Intenzita dopravy'!$H$5:$L$5,1))-INDEX('A2 Intenzita dopravy'!$H$5:$L$5,MATCH(Z$141,'A2 Intenzita dopravy'!$H$5:$L$5,1)-1)))*Y145,IFERROR(INDEX('A2 Intenzita dopravy'!$H9:$L9,MATCH(Z$141,'A2 Intenzita dopravy'!$H$5:$L$5,0)),(INDEX('A2 Intenzita dopravy'!$H9:$L9,MATCH(Z$141,'A2 Intenzita dopravy'!$H$5:$L$5,1)+1)/INDEX('A2 Intenzita dopravy'!$H9:$L9,MATCH(Z$141,'A2 Intenzita dopravy'!$H$5:$L$5,1)))^(1/(INDEX('A2 Intenzita dopravy'!$H$5:$L$5,MATCH(Z$141,'A2 Intenzita dopravy'!$H$5:$L$5,1)+1)-INDEX('A2 Intenzita dopravy'!$H$5:$L$5,MATCH(Z$141,'A2 Intenzita dopravy'!$H$5:$L$5,1))))*Y145))),0)</f>
        <v>13230</v>
      </c>
      <c r="AA145" s="30">
        <f>IFERROR(IF(AA$141&lt;MIN('A2 Intenzita dopravy'!$H$5:$L$5),(AB145/AC145)*AB145,IF(AA$141&gt;MAX('A2 Intenzita dopravy'!$H$5:$L$5),(INDEX('A2 Intenzita dopravy'!$H9:$L9,MATCH(AA$141,'A2 Intenzita dopravy'!$H$5:$L$5,1))/INDEX('A2 Intenzita dopravy'!$H9:$L9,MATCH(AA$141,'A2 Intenzita dopravy'!$H$5:$L$5,1)-1))^(1/(INDEX('A2 Intenzita dopravy'!$H$5:$L$5,MATCH(AA$141,'A2 Intenzita dopravy'!$H$5:$L$5,1))-INDEX('A2 Intenzita dopravy'!$H$5:$L$5,MATCH(AA$141,'A2 Intenzita dopravy'!$H$5:$L$5,1)-1)))*Z145,IFERROR(INDEX('A2 Intenzita dopravy'!$H9:$L9,MATCH(AA$141,'A2 Intenzita dopravy'!$H$5:$L$5,0)),(INDEX('A2 Intenzita dopravy'!$H9:$L9,MATCH(AA$141,'A2 Intenzita dopravy'!$H$5:$L$5,1)+1)/INDEX('A2 Intenzita dopravy'!$H9:$L9,MATCH(AA$141,'A2 Intenzita dopravy'!$H$5:$L$5,1)))^(1/(INDEX('A2 Intenzita dopravy'!$H$5:$L$5,MATCH(AA$141,'A2 Intenzita dopravy'!$H$5:$L$5,1)+1)-INDEX('A2 Intenzita dopravy'!$H$5:$L$5,MATCH(AA$141,'A2 Intenzita dopravy'!$H$5:$L$5,1))))*Z145))),0)</f>
        <v>13413.157893279045</v>
      </c>
      <c r="AB145" s="30">
        <f>IFERROR(IF(AB$141&lt;MIN('A2 Intenzita dopravy'!$H$5:$L$5),(AC145/AD145)*AC145,IF(AB$141&gt;MAX('A2 Intenzita dopravy'!$H$5:$L$5),(INDEX('A2 Intenzita dopravy'!$H9:$L9,MATCH(AB$141,'A2 Intenzita dopravy'!$H$5:$L$5,1))/INDEX('A2 Intenzita dopravy'!$H9:$L9,MATCH(AB$141,'A2 Intenzita dopravy'!$H$5:$L$5,1)-1))^(1/(INDEX('A2 Intenzita dopravy'!$H$5:$L$5,MATCH(AB$141,'A2 Intenzita dopravy'!$H$5:$L$5,1))-INDEX('A2 Intenzita dopravy'!$H$5:$L$5,MATCH(AB$141,'A2 Intenzita dopravy'!$H$5:$L$5,1)-1)))*AA145,IFERROR(INDEX('A2 Intenzita dopravy'!$H9:$L9,MATCH(AB$141,'A2 Intenzita dopravy'!$H$5:$L$5,0)),(INDEX('A2 Intenzita dopravy'!$H9:$L9,MATCH(AB$141,'A2 Intenzita dopravy'!$H$5:$L$5,1)+1)/INDEX('A2 Intenzita dopravy'!$H9:$L9,MATCH(AB$141,'A2 Intenzita dopravy'!$H$5:$L$5,1)))^(1/(INDEX('A2 Intenzita dopravy'!$H$5:$L$5,MATCH(AB$141,'A2 Intenzita dopravy'!$H$5:$L$5,1)+1)-INDEX('A2 Intenzita dopravy'!$H$5:$L$5,MATCH(AB$141,'A2 Intenzita dopravy'!$H$5:$L$5,1))))*AA145))),0)</f>
        <v>13598.851448982159</v>
      </c>
      <c r="AC145" s="30">
        <f>IFERROR(IF(AC$141&lt;MIN('A2 Intenzita dopravy'!$H$5:$L$5),(AD145/AE145)*AD145,IF(AC$141&gt;MAX('A2 Intenzita dopravy'!$H$5:$L$5),(INDEX('A2 Intenzita dopravy'!$H9:$L9,MATCH(AC$141,'A2 Intenzita dopravy'!$H$5:$L$5,1))/INDEX('A2 Intenzita dopravy'!$H9:$L9,MATCH(AC$141,'A2 Intenzita dopravy'!$H$5:$L$5,1)-1))^(1/(INDEX('A2 Intenzita dopravy'!$H$5:$L$5,MATCH(AC$141,'A2 Intenzita dopravy'!$H$5:$L$5,1))-INDEX('A2 Intenzita dopravy'!$H$5:$L$5,MATCH(AC$141,'A2 Intenzita dopravy'!$H$5:$L$5,1)-1)))*AB145,IFERROR(INDEX('A2 Intenzita dopravy'!$H9:$L9,MATCH(AC$141,'A2 Intenzita dopravy'!$H$5:$L$5,0)),(INDEX('A2 Intenzita dopravy'!$H9:$L9,MATCH(AC$141,'A2 Intenzita dopravy'!$H$5:$L$5,1)+1)/INDEX('A2 Intenzita dopravy'!$H9:$L9,MATCH(AC$141,'A2 Intenzita dopravy'!$H$5:$L$5,1)))^(1/(INDEX('A2 Intenzita dopravy'!$H$5:$L$5,MATCH(AC$141,'A2 Intenzita dopravy'!$H$5:$L$5,1)+1)-INDEX('A2 Intenzita dopravy'!$H$5:$L$5,MATCH(AC$141,'A2 Intenzita dopravy'!$H$5:$L$5,1))))*AB145))),0)</f>
        <v>13787.115771159806</v>
      </c>
      <c r="AD145" s="30">
        <f>IFERROR(IF(AD$141&lt;MIN('A2 Intenzita dopravy'!$H$5:$L$5),(AE145/AF145)*AE145,IF(AD$141&gt;MAX('A2 Intenzita dopravy'!$H$5:$L$5),(INDEX('A2 Intenzita dopravy'!$H9:$L9,MATCH(AD$141,'A2 Intenzita dopravy'!$H$5:$L$5,1))/INDEX('A2 Intenzita dopravy'!$H9:$L9,MATCH(AD$141,'A2 Intenzita dopravy'!$H$5:$L$5,1)-1))^(1/(INDEX('A2 Intenzita dopravy'!$H$5:$L$5,MATCH(AD$141,'A2 Intenzita dopravy'!$H$5:$L$5,1))-INDEX('A2 Intenzita dopravy'!$H$5:$L$5,MATCH(AD$141,'A2 Intenzita dopravy'!$H$5:$L$5,1)-1)))*AC145,IFERROR(INDEX('A2 Intenzita dopravy'!$H9:$L9,MATCH(AD$141,'A2 Intenzita dopravy'!$H$5:$L$5,0)),(INDEX('A2 Intenzita dopravy'!$H9:$L9,MATCH(AD$141,'A2 Intenzita dopravy'!$H$5:$L$5,1)+1)/INDEX('A2 Intenzita dopravy'!$H9:$L9,MATCH(AD$141,'A2 Intenzita dopravy'!$H$5:$L$5,1)))^(1/(INDEX('A2 Intenzita dopravy'!$H$5:$L$5,MATCH(AD$141,'A2 Intenzita dopravy'!$H$5:$L$5,1)+1)-INDEX('A2 Intenzita dopravy'!$H$5:$L$5,MATCH(AD$141,'A2 Intenzita dopravy'!$H$5:$L$5,1))))*AC145))),0)</f>
        <v>13977.986449847631</v>
      </c>
      <c r="AE145" s="30">
        <f>IFERROR(IF(AE$141&lt;MIN('A2 Intenzita dopravy'!$H$5:$L$5),(AF145/AG145)*AF145,IF(AE$141&gt;MAX('A2 Intenzita dopravy'!$H$5:$L$5),(INDEX('A2 Intenzita dopravy'!$H9:$L9,MATCH(AE$141,'A2 Intenzita dopravy'!$H$5:$L$5,1))/INDEX('A2 Intenzita dopravy'!$H9:$L9,MATCH(AE$141,'A2 Intenzita dopravy'!$H$5:$L$5,1)-1))^(1/(INDEX('A2 Intenzita dopravy'!$H$5:$L$5,MATCH(AE$141,'A2 Intenzita dopravy'!$H$5:$L$5,1))-INDEX('A2 Intenzita dopravy'!$H$5:$L$5,MATCH(AE$141,'A2 Intenzita dopravy'!$H$5:$L$5,1)-1)))*AD145,IFERROR(INDEX('A2 Intenzita dopravy'!$H9:$L9,MATCH(AE$141,'A2 Intenzita dopravy'!$H$5:$L$5,0)),(INDEX('A2 Intenzita dopravy'!$H9:$L9,MATCH(AE$141,'A2 Intenzita dopravy'!$H$5:$L$5,1)+1)/INDEX('A2 Intenzita dopravy'!$H9:$L9,MATCH(AE$141,'A2 Intenzita dopravy'!$H$5:$L$5,1)))^(1/(INDEX('A2 Intenzita dopravy'!$H$5:$L$5,MATCH(AE$141,'A2 Intenzita dopravy'!$H$5:$L$5,1)+1)-INDEX('A2 Intenzita dopravy'!$H$5:$L$5,MATCH(AE$141,'A2 Intenzita dopravy'!$H$5:$L$5,1))))*AD145))),0)</f>
        <v>14171.499567794504</v>
      </c>
      <c r="AF145" s="30">
        <f>IFERROR(IF(AF$141&lt;MIN('A2 Intenzita dopravy'!$H$5:$L$5),(AG145/AH145)*AG145,IF(AF$141&gt;MAX('A2 Intenzita dopravy'!$H$5:$L$5),(INDEX('A2 Intenzita dopravy'!$H9:$L9,MATCH(AF$141,'A2 Intenzita dopravy'!$H$5:$L$5,1))/INDEX('A2 Intenzita dopravy'!$H9:$L9,MATCH(AF$141,'A2 Intenzita dopravy'!$H$5:$L$5,1)-1))^(1/(INDEX('A2 Intenzita dopravy'!$H$5:$L$5,MATCH(AF$141,'A2 Intenzita dopravy'!$H$5:$L$5,1))-INDEX('A2 Intenzita dopravy'!$H$5:$L$5,MATCH(AF$141,'A2 Intenzita dopravy'!$H$5:$L$5,1)-1)))*AE145,IFERROR(INDEX('A2 Intenzita dopravy'!$H9:$L9,MATCH(AF$141,'A2 Intenzita dopravy'!$H$5:$L$5,0)),(INDEX('A2 Intenzita dopravy'!$H9:$L9,MATCH(AF$141,'A2 Intenzita dopravy'!$H$5:$L$5,1)+1)/INDEX('A2 Intenzita dopravy'!$H9:$L9,MATCH(AF$141,'A2 Intenzita dopravy'!$H$5:$L$5,1)))^(1/(INDEX('A2 Intenzita dopravy'!$H$5:$L$5,MATCH(AF$141,'A2 Intenzita dopravy'!$H$5:$L$5,1)+1)-INDEX('A2 Intenzita dopravy'!$H$5:$L$5,MATCH(AF$141,'A2 Intenzita dopravy'!$H$5:$L$5,1))))*AE145))),0)</f>
        <v>14367.691707283706</v>
      </c>
      <c r="AG145" s="30">
        <f>IFERROR(IF(AG$141&lt;MIN('A2 Intenzita dopravy'!$H$5:$L$5),(AH145/AI145)*AH145,IF(AG$141&gt;MAX('A2 Intenzita dopravy'!$H$5:$L$5),(INDEX('A2 Intenzita dopravy'!$H9:$L9,MATCH(AG$141,'A2 Intenzita dopravy'!$H$5:$L$5,1))/INDEX('A2 Intenzita dopravy'!$H9:$L9,MATCH(AG$141,'A2 Intenzita dopravy'!$H$5:$L$5,1)-1))^(1/(INDEX('A2 Intenzita dopravy'!$H$5:$L$5,MATCH(AG$141,'A2 Intenzita dopravy'!$H$5:$L$5,1))-INDEX('A2 Intenzita dopravy'!$H$5:$L$5,MATCH(AG$141,'A2 Intenzita dopravy'!$H$5:$L$5,1)-1)))*AF145,IFERROR(INDEX('A2 Intenzita dopravy'!$H9:$L9,MATCH(AG$141,'A2 Intenzita dopravy'!$H$5:$L$5,0)),(INDEX('A2 Intenzita dopravy'!$H9:$L9,MATCH(AG$141,'A2 Intenzita dopravy'!$H$5:$L$5,1)+1)/INDEX('A2 Intenzita dopravy'!$H9:$L9,MATCH(AG$141,'A2 Intenzita dopravy'!$H$5:$L$5,1)))^(1/(INDEX('A2 Intenzita dopravy'!$H$5:$L$5,MATCH(AG$141,'A2 Intenzita dopravy'!$H$5:$L$5,1)+1)-INDEX('A2 Intenzita dopravy'!$H$5:$L$5,MATCH(AG$141,'A2 Intenzita dopravy'!$H$5:$L$5,1))))*AF145))),0)</f>
        <v>14566.599957048551</v>
      </c>
      <c r="AH145" s="30">
        <f>IFERROR(IF(AH$141&lt;MIN('A2 Intenzita dopravy'!$H$5:$L$5),(AI145/AJ145)*AI145,IF(AH$141&gt;MAX('A2 Intenzita dopravy'!$H$5:$L$5),(INDEX('A2 Intenzita dopravy'!$H9:$L9,MATCH(AH$141,'A2 Intenzita dopravy'!$H$5:$L$5,1))/INDEX('A2 Intenzita dopravy'!$H9:$L9,MATCH(AH$141,'A2 Intenzita dopravy'!$H$5:$L$5,1)-1))^(1/(INDEX('A2 Intenzita dopravy'!$H$5:$L$5,MATCH(AH$141,'A2 Intenzita dopravy'!$H$5:$L$5,1))-INDEX('A2 Intenzita dopravy'!$H$5:$L$5,MATCH(AH$141,'A2 Intenzita dopravy'!$H$5:$L$5,1)-1)))*AG145,IFERROR(INDEX('A2 Intenzita dopravy'!$H9:$L9,MATCH(AH$141,'A2 Intenzita dopravy'!$H$5:$L$5,0)),(INDEX('A2 Intenzita dopravy'!$H9:$L9,MATCH(AH$141,'A2 Intenzita dopravy'!$H$5:$L$5,1)+1)/INDEX('A2 Intenzita dopravy'!$H9:$L9,MATCH(AH$141,'A2 Intenzita dopravy'!$H$5:$L$5,1)))^(1/(INDEX('A2 Intenzita dopravy'!$H$5:$L$5,MATCH(AH$141,'A2 Intenzita dopravy'!$H$5:$L$5,1)+1)-INDEX('A2 Intenzita dopravy'!$H$5:$L$5,MATCH(AH$141,'A2 Intenzita dopravy'!$H$5:$L$5,1))))*AG145))),0)</f>
        <v>14768.261919283746</v>
      </c>
      <c r="AI145" s="30">
        <f>IFERROR(IF(AI$141&lt;MIN('A2 Intenzita dopravy'!$H$5:$L$5),(AJ145/AK145)*AJ145,IF(AI$141&gt;MAX('A2 Intenzita dopravy'!$H$5:$L$5),(INDEX('A2 Intenzita dopravy'!$H9:$L9,MATCH(AI$141,'A2 Intenzita dopravy'!$H$5:$L$5,1))/INDEX('A2 Intenzita dopravy'!$H9:$L9,MATCH(AI$141,'A2 Intenzita dopravy'!$H$5:$L$5,1)-1))^(1/(INDEX('A2 Intenzita dopravy'!$H$5:$L$5,MATCH(AI$141,'A2 Intenzita dopravy'!$H$5:$L$5,1))-INDEX('A2 Intenzita dopravy'!$H$5:$L$5,MATCH(AI$141,'A2 Intenzita dopravy'!$H$5:$L$5,1)-1)))*AH145,IFERROR(INDEX('A2 Intenzita dopravy'!$H9:$L9,MATCH(AI$141,'A2 Intenzita dopravy'!$H$5:$L$5,0)),(INDEX('A2 Intenzita dopravy'!$H9:$L9,MATCH(AI$141,'A2 Intenzita dopravy'!$H$5:$L$5,1)+1)/INDEX('A2 Intenzita dopravy'!$H9:$L9,MATCH(AI$141,'A2 Intenzita dopravy'!$H$5:$L$5,1)))^(1/(INDEX('A2 Intenzita dopravy'!$H$5:$L$5,MATCH(AI$141,'A2 Intenzita dopravy'!$H$5:$L$5,1)+1)-INDEX('A2 Intenzita dopravy'!$H$5:$L$5,MATCH(AI$141,'A2 Intenzita dopravy'!$H$5:$L$5,1))))*AH145))),0)</f>
        <v>14972.715716753826</v>
      </c>
      <c r="AJ145" s="30">
        <f>IFERROR(IF(AJ$141&lt;MIN('A2 Intenzita dopravy'!$H$5:$L$5),(AK145/AL145)*AK145,IF(AJ$141&gt;MAX('A2 Intenzita dopravy'!$H$5:$L$5),(INDEX('A2 Intenzita dopravy'!$H9:$L9,MATCH(AJ$141,'A2 Intenzita dopravy'!$H$5:$L$5,1))/INDEX('A2 Intenzita dopravy'!$H9:$L9,MATCH(AJ$141,'A2 Intenzita dopravy'!$H$5:$L$5,1)-1))^(1/(INDEX('A2 Intenzita dopravy'!$H$5:$L$5,MATCH(AJ$141,'A2 Intenzita dopravy'!$H$5:$L$5,1))-INDEX('A2 Intenzita dopravy'!$H$5:$L$5,MATCH(AJ$141,'A2 Intenzita dopravy'!$H$5:$L$5,1)-1)))*AI145,IFERROR(INDEX('A2 Intenzita dopravy'!$H9:$L9,MATCH(AJ$141,'A2 Intenzita dopravy'!$H$5:$L$5,0)),(INDEX('A2 Intenzita dopravy'!$H9:$L9,MATCH(AJ$141,'A2 Intenzita dopravy'!$H$5:$L$5,1)+1)/INDEX('A2 Intenzita dopravy'!$H9:$L9,MATCH(AJ$141,'A2 Intenzita dopravy'!$H$5:$L$5,1)))^(1/(INDEX('A2 Intenzita dopravy'!$H$5:$L$5,MATCH(AJ$141,'A2 Intenzita dopravy'!$H$5:$L$5,1)+1)-INDEX('A2 Intenzita dopravy'!$H$5:$L$5,MATCH(AJ$141,'A2 Intenzita dopravy'!$H$5:$L$5,1))))*AI145))),0)</f>
        <v>15180</v>
      </c>
      <c r="AK145" s="30">
        <f>IFERROR(IF(AK$141&lt;MIN('A2 Intenzita dopravy'!$H$5:$L$5),(AL145/AM145)*AL145,IF(AK$141&gt;MAX('A2 Intenzita dopravy'!$H$5:$L$5),(INDEX('A2 Intenzita dopravy'!$H9:$L9,MATCH(AK$141,'A2 Intenzita dopravy'!$H$5:$L$5,1))/INDEX('A2 Intenzita dopravy'!$H9:$L9,MATCH(AK$141,'A2 Intenzita dopravy'!$H$5:$L$5,1)-1))^(1/(INDEX('A2 Intenzita dopravy'!$H$5:$L$5,MATCH(AK$141,'A2 Intenzita dopravy'!$H$5:$L$5,1))-INDEX('A2 Intenzita dopravy'!$H$5:$L$5,MATCH(AK$141,'A2 Intenzita dopravy'!$H$5:$L$5,1)-1)))*AJ145,IFERROR(INDEX('A2 Intenzita dopravy'!$H9:$L9,MATCH(AK$141,'A2 Intenzita dopravy'!$H$5:$L$5,0)),(INDEX('A2 Intenzita dopravy'!$H9:$L9,MATCH(AK$141,'A2 Intenzita dopravy'!$H$5:$L$5,1)+1)/INDEX('A2 Intenzita dopravy'!$H9:$L9,MATCH(AK$141,'A2 Intenzita dopravy'!$H$5:$L$5,1)))^(1/(INDEX('A2 Intenzita dopravy'!$H$5:$L$5,MATCH(AK$141,'A2 Intenzita dopravy'!$H$5:$L$5,1)+1)-INDEX('A2 Intenzita dopravy'!$H$5:$L$5,MATCH(AK$141,'A2 Intenzita dopravy'!$H$5:$L$5,1))))*AJ145))),0)</f>
        <v>15390.153954646705</v>
      </c>
      <c r="AL145" s="30">
        <f>IFERROR(IF(AL$141&lt;MIN('A2 Intenzita dopravy'!$H$5:$L$5),(AM145/AN145)*AM145,IF(AL$141&gt;MAX('A2 Intenzita dopravy'!$H$5:$L$5),(INDEX('A2 Intenzita dopravy'!$H9:$L9,MATCH(AL$141,'A2 Intenzita dopravy'!$H$5:$L$5,1))/INDEX('A2 Intenzita dopravy'!$H9:$L9,MATCH(AL$141,'A2 Intenzita dopravy'!$H$5:$L$5,1)-1))^(1/(INDEX('A2 Intenzita dopravy'!$H$5:$L$5,MATCH(AL$141,'A2 Intenzita dopravy'!$H$5:$L$5,1))-INDEX('A2 Intenzita dopravy'!$H$5:$L$5,MATCH(AL$141,'A2 Intenzita dopravy'!$H$5:$L$5,1)-1)))*AK145,IFERROR(INDEX('A2 Intenzita dopravy'!$H9:$L9,MATCH(AL$141,'A2 Intenzita dopravy'!$H$5:$L$5,0)),(INDEX('A2 Intenzita dopravy'!$H9:$L9,MATCH(AL$141,'A2 Intenzita dopravy'!$H$5:$L$5,1)+1)/INDEX('A2 Intenzita dopravy'!$H9:$L9,MATCH(AL$141,'A2 Intenzita dopravy'!$H$5:$L$5,1)))^(1/(INDEX('A2 Intenzita dopravy'!$H$5:$L$5,MATCH(AL$141,'A2 Intenzita dopravy'!$H$5:$L$5,1)+1)-INDEX('A2 Intenzita dopravy'!$H$5:$L$5,MATCH(AL$141,'A2 Intenzita dopravy'!$H$5:$L$5,1))))*AK145))),0)</f>
        <v>15603.217308809461</v>
      </c>
      <c r="AM145" s="30">
        <f>IFERROR(IF(AM$141&lt;MIN('A2 Intenzita dopravy'!$H$5:$L$5),(AN145/AO145)*AN145,IF(AM$141&gt;MAX('A2 Intenzita dopravy'!$H$5:$L$5),(INDEX('A2 Intenzita dopravy'!$H9:$L9,MATCH(AM$141,'A2 Intenzita dopravy'!$H$5:$L$5,1))/INDEX('A2 Intenzita dopravy'!$H9:$L9,MATCH(AM$141,'A2 Intenzita dopravy'!$H$5:$L$5,1)-1))^(1/(INDEX('A2 Intenzita dopravy'!$H$5:$L$5,MATCH(AM$141,'A2 Intenzita dopravy'!$H$5:$L$5,1))-INDEX('A2 Intenzita dopravy'!$H$5:$L$5,MATCH(AM$141,'A2 Intenzita dopravy'!$H$5:$L$5,1)-1)))*AL145,IFERROR(INDEX('A2 Intenzita dopravy'!$H9:$L9,MATCH(AM$141,'A2 Intenzita dopravy'!$H$5:$L$5,0)),(INDEX('A2 Intenzita dopravy'!$H9:$L9,MATCH(AM$141,'A2 Intenzita dopravy'!$H$5:$L$5,1)+1)/INDEX('A2 Intenzita dopravy'!$H9:$L9,MATCH(AM$141,'A2 Intenzita dopravy'!$H$5:$L$5,1)))^(1/(INDEX('A2 Intenzita dopravy'!$H$5:$L$5,MATCH(AM$141,'A2 Intenzita dopravy'!$H$5:$L$5,1)+1)-INDEX('A2 Intenzita dopravy'!$H$5:$L$5,MATCH(AM$141,'A2 Intenzita dopravy'!$H$5:$L$5,1))))*AL145))),0)</f>
        <v>15819.230340605127</v>
      </c>
      <c r="AN145" s="30">
        <f>IFERROR(IF(AN$141&lt;MIN('A2 Intenzita dopravy'!$H$5:$L$5),(AO145/AP145)*AO145,IF(AN$141&gt;MAX('A2 Intenzita dopravy'!$H$5:$L$5),(INDEX('A2 Intenzita dopravy'!$H9:$L9,MATCH(AN$141,'A2 Intenzita dopravy'!$H$5:$L$5,1))/INDEX('A2 Intenzita dopravy'!$H9:$L9,MATCH(AN$141,'A2 Intenzita dopravy'!$H$5:$L$5,1)-1))^(1/(INDEX('A2 Intenzita dopravy'!$H$5:$L$5,MATCH(AN$141,'A2 Intenzita dopravy'!$H$5:$L$5,1))-INDEX('A2 Intenzita dopravy'!$H$5:$L$5,MATCH(AN$141,'A2 Intenzita dopravy'!$H$5:$L$5,1)-1)))*AM145,IFERROR(INDEX('A2 Intenzita dopravy'!$H9:$L9,MATCH(AN$141,'A2 Intenzita dopravy'!$H$5:$L$5,0)),(INDEX('A2 Intenzita dopravy'!$H9:$L9,MATCH(AN$141,'A2 Intenzita dopravy'!$H$5:$L$5,1)+1)/INDEX('A2 Intenzita dopravy'!$H9:$L9,MATCH(AN$141,'A2 Intenzita dopravy'!$H$5:$L$5,1)))^(1/(INDEX('A2 Intenzita dopravy'!$H$5:$L$5,MATCH(AN$141,'A2 Intenzita dopravy'!$H$5:$L$5,1)+1)-INDEX('A2 Intenzita dopravy'!$H$5:$L$5,MATCH(AN$141,'A2 Intenzita dopravy'!$H$5:$L$5,1))))*AM145))),0)</f>
        <v>16038.233885766214</v>
      </c>
      <c r="AO145" s="30">
        <f>IFERROR(IF(AO$141&lt;MIN('A2 Intenzita dopravy'!$H$5:$L$5),(AP145/AQ145)*AP145,IF(AO$141&gt;MAX('A2 Intenzita dopravy'!$H$5:$L$5),(INDEX('A2 Intenzita dopravy'!$H9:$L9,MATCH(AO$141,'A2 Intenzita dopravy'!$H$5:$L$5,1))/INDEX('A2 Intenzita dopravy'!$H9:$L9,MATCH(AO$141,'A2 Intenzita dopravy'!$H$5:$L$5,1)-1))^(1/(INDEX('A2 Intenzita dopravy'!$H$5:$L$5,MATCH(AO$141,'A2 Intenzita dopravy'!$H$5:$L$5,1))-INDEX('A2 Intenzita dopravy'!$H$5:$L$5,MATCH(AO$141,'A2 Intenzita dopravy'!$H$5:$L$5,1)-1)))*AN145,IFERROR(INDEX('A2 Intenzita dopravy'!$H9:$L9,MATCH(AO$141,'A2 Intenzita dopravy'!$H$5:$L$5,0)),(INDEX('A2 Intenzita dopravy'!$H9:$L9,MATCH(AO$141,'A2 Intenzita dopravy'!$H$5:$L$5,1)+1)/INDEX('A2 Intenzita dopravy'!$H9:$L9,MATCH(AO$141,'A2 Intenzita dopravy'!$H$5:$L$5,1)))^(1/(INDEX('A2 Intenzita dopravy'!$H$5:$L$5,MATCH(AO$141,'A2 Intenzita dopravy'!$H$5:$L$5,1)+1)-INDEX('A2 Intenzita dopravy'!$H$5:$L$5,MATCH(AO$141,'A2 Intenzita dopravy'!$H$5:$L$5,1))))*AN145))),0)</f>
        <v>16260.269345360586</v>
      </c>
      <c r="AP145" s="30">
        <f>IFERROR(IF(AP$141&lt;MIN('A2 Intenzita dopravy'!$H$5:$L$5),(AQ145/AR145)*AQ145,IF(AP$141&gt;MAX('A2 Intenzita dopravy'!$H$5:$L$5),(INDEX('A2 Intenzita dopravy'!$H9:$L9,MATCH(AP$141,'A2 Intenzita dopravy'!$H$5:$L$5,1))/INDEX('A2 Intenzita dopravy'!$H9:$L9,MATCH(AP$141,'A2 Intenzita dopravy'!$H$5:$L$5,1)-1))^(1/(INDEX('A2 Intenzita dopravy'!$H$5:$L$5,MATCH(AP$141,'A2 Intenzita dopravy'!$H$5:$L$5,1))-INDEX('A2 Intenzita dopravy'!$H$5:$L$5,MATCH(AP$141,'A2 Intenzita dopravy'!$H$5:$L$5,1)-1)))*AO145,IFERROR(INDEX('A2 Intenzita dopravy'!$H9:$L9,MATCH(AP$141,'A2 Intenzita dopravy'!$H$5:$L$5,0)),(INDEX('A2 Intenzita dopravy'!$H9:$L9,MATCH(AP$141,'A2 Intenzita dopravy'!$H$5:$L$5,1)+1)/INDEX('A2 Intenzita dopravy'!$H9:$L9,MATCH(AP$141,'A2 Intenzita dopravy'!$H$5:$L$5,1)))^(1/(INDEX('A2 Intenzita dopravy'!$H$5:$L$5,MATCH(AP$141,'A2 Intenzita dopravy'!$H$5:$L$5,1)+1)-INDEX('A2 Intenzita dopravy'!$H$5:$L$5,MATCH(AP$141,'A2 Intenzita dopravy'!$H$5:$L$5,1))))*AO145))),0)</f>
        <v>16485.378693618037</v>
      </c>
      <c r="AQ145" s="30">
        <f>IFERROR(IF(AQ$141&lt;MIN('A2 Intenzita dopravy'!$H$5:$L$5),(AR145/AS145)*AR145,IF(AQ$141&gt;MAX('A2 Intenzita dopravy'!$H$5:$L$5),(INDEX('A2 Intenzita dopravy'!$H9:$L9,MATCH(AQ$141,'A2 Intenzita dopravy'!$H$5:$L$5,1))/INDEX('A2 Intenzita dopravy'!$H9:$L9,MATCH(AQ$141,'A2 Intenzita dopravy'!$H$5:$L$5,1)-1))^(1/(INDEX('A2 Intenzita dopravy'!$H$5:$L$5,MATCH(AQ$141,'A2 Intenzita dopravy'!$H$5:$L$5,1))-INDEX('A2 Intenzita dopravy'!$H$5:$L$5,MATCH(AQ$141,'A2 Intenzita dopravy'!$H$5:$L$5,1)-1)))*AP145,IFERROR(INDEX('A2 Intenzita dopravy'!$H9:$L9,MATCH(AQ$141,'A2 Intenzita dopravy'!$H$5:$L$5,0)),(INDEX('A2 Intenzita dopravy'!$H9:$L9,MATCH(AQ$141,'A2 Intenzita dopravy'!$H$5:$L$5,1)+1)/INDEX('A2 Intenzita dopravy'!$H9:$L9,MATCH(AQ$141,'A2 Intenzita dopravy'!$H$5:$L$5,1)))^(1/(INDEX('A2 Intenzita dopravy'!$H$5:$L$5,MATCH(AQ$141,'A2 Intenzita dopravy'!$H$5:$L$5,1)+1)-INDEX('A2 Intenzita dopravy'!$H$5:$L$5,MATCH(AQ$141,'A2 Intenzita dopravy'!$H$5:$L$5,1))))*AP145))),0)</f>
        <v>16713.604485865228</v>
      </c>
      <c r="AR145" s="30">
        <f>IFERROR(IF(AR$141&lt;MIN('A2 Intenzita dopravy'!$H$5:$L$5),(AS145/AT145)*AS145,IF(AR$141&gt;MAX('A2 Intenzita dopravy'!$H$5:$L$5),(INDEX('A2 Intenzita dopravy'!$H9:$L9,MATCH(AR$141,'A2 Intenzita dopravy'!$H$5:$L$5,1))/INDEX('A2 Intenzita dopravy'!$H9:$L9,MATCH(AR$141,'A2 Intenzita dopravy'!$H$5:$L$5,1)-1))^(1/(INDEX('A2 Intenzita dopravy'!$H$5:$L$5,MATCH(AR$141,'A2 Intenzita dopravy'!$H$5:$L$5,1))-INDEX('A2 Intenzita dopravy'!$H$5:$L$5,MATCH(AR$141,'A2 Intenzita dopravy'!$H$5:$L$5,1)-1)))*AQ145,IFERROR(INDEX('A2 Intenzita dopravy'!$H9:$L9,MATCH(AR$141,'A2 Intenzita dopravy'!$H$5:$L$5,0)),(INDEX('A2 Intenzita dopravy'!$H9:$L9,MATCH(AR$141,'A2 Intenzita dopravy'!$H$5:$L$5,1)+1)/INDEX('A2 Intenzita dopravy'!$H9:$L9,MATCH(AR$141,'A2 Intenzita dopravy'!$H$5:$L$5,1)))^(1/(INDEX('A2 Intenzita dopravy'!$H$5:$L$5,MATCH(AR$141,'A2 Intenzita dopravy'!$H$5:$L$5,1)+1)-INDEX('A2 Intenzita dopravy'!$H$5:$L$5,MATCH(AR$141,'A2 Intenzita dopravy'!$H$5:$L$5,1))))*AQ145))),0)</f>
        <v>16944.989866570464</v>
      </c>
      <c r="AS145" s="30">
        <f>IFERROR(IF(AS$141&lt;MIN('A2 Intenzita dopravy'!$H$5:$L$5),(AT145/AU145)*AT145,IF(AS$141&gt;MAX('A2 Intenzita dopravy'!$H$5:$L$5),(INDEX('A2 Intenzita dopravy'!$H9:$L9,MATCH(AS$141,'A2 Intenzita dopravy'!$H$5:$L$5,1))/INDEX('A2 Intenzita dopravy'!$H9:$L9,MATCH(AS$141,'A2 Intenzita dopravy'!$H$5:$L$5,1)-1))^(1/(INDEX('A2 Intenzita dopravy'!$H$5:$L$5,MATCH(AS$141,'A2 Intenzita dopravy'!$H$5:$L$5,1))-INDEX('A2 Intenzita dopravy'!$H$5:$L$5,MATCH(AS$141,'A2 Intenzita dopravy'!$H$5:$L$5,1)-1)))*AR145,IFERROR(INDEX('A2 Intenzita dopravy'!$H9:$L9,MATCH(AS$141,'A2 Intenzita dopravy'!$H$5:$L$5,0)),(INDEX('A2 Intenzita dopravy'!$H9:$L9,MATCH(AS$141,'A2 Intenzita dopravy'!$H$5:$L$5,1)+1)/INDEX('A2 Intenzita dopravy'!$H9:$L9,MATCH(AS$141,'A2 Intenzita dopravy'!$H$5:$L$5,1)))^(1/(INDEX('A2 Intenzita dopravy'!$H$5:$L$5,MATCH(AS$141,'A2 Intenzita dopravy'!$H$5:$L$5,1)+1)-INDEX('A2 Intenzita dopravy'!$H$5:$L$5,MATCH(AS$141,'A2 Intenzita dopravy'!$H$5:$L$5,1))))*AR145))),0)</f>
        <v>17179.578577499855</v>
      </c>
      <c r="AT145" s="30">
        <f>IFERROR(IF(AT$141&lt;MIN('A2 Intenzita dopravy'!$H$5:$L$5),(AU145/AV145)*AU145,IF(AT$141&gt;MAX('A2 Intenzita dopravy'!$H$5:$L$5),(INDEX('A2 Intenzita dopravy'!$H9:$L9,MATCH(AT$141,'A2 Intenzita dopravy'!$H$5:$L$5,1))/INDEX('A2 Intenzita dopravy'!$H9:$L9,MATCH(AT$141,'A2 Intenzita dopravy'!$H$5:$L$5,1)-1))^(1/(INDEX('A2 Intenzita dopravy'!$H$5:$L$5,MATCH(AT$141,'A2 Intenzita dopravy'!$H$5:$L$5,1))-INDEX('A2 Intenzita dopravy'!$H$5:$L$5,MATCH(AT$141,'A2 Intenzita dopravy'!$H$5:$L$5,1)-1)))*AS145,IFERROR(INDEX('A2 Intenzita dopravy'!$H9:$L9,MATCH(AT$141,'A2 Intenzita dopravy'!$H$5:$L$5,0)),(INDEX('A2 Intenzita dopravy'!$H9:$L9,MATCH(AT$141,'A2 Intenzita dopravy'!$H$5:$L$5,1)+1)/INDEX('A2 Intenzita dopravy'!$H9:$L9,MATCH(AT$141,'A2 Intenzita dopravy'!$H$5:$L$5,1)))^(1/(INDEX('A2 Intenzita dopravy'!$H$5:$L$5,MATCH(AT$141,'A2 Intenzita dopravy'!$H$5:$L$5,1)+1)-INDEX('A2 Intenzita dopravy'!$H$5:$L$5,MATCH(AT$141,'A2 Intenzita dopravy'!$H$5:$L$5,1))))*AS145))),0)</f>
        <v>17417.414965986376</v>
      </c>
      <c r="AU145" s="30">
        <f>IFERROR(IF(AU$141&lt;MIN('A2 Intenzita dopravy'!$H$5:$L$5),(AV145/AW145)*AV145,IF(AU$141&gt;MAX('A2 Intenzita dopravy'!$H$5:$L$5),(INDEX('A2 Intenzita dopravy'!$H9:$L9,MATCH(AU$141,'A2 Intenzita dopravy'!$H$5:$L$5,1))/INDEX('A2 Intenzita dopravy'!$H9:$L9,MATCH(AU$141,'A2 Intenzita dopravy'!$H$5:$L$5,1)-1))^(1/(INDEX('A2 Intenzita dopravy'!$H$5:$L$5,MATCH(AU$141,'A2 Intenzita dopravy'!$H$5:$L$5,1))-INDEX('A2 Intenzita dopravy'!$H$5:$L$5,MATCH(AU$141,'A2 Intenzita dopravy'!$H$5:$L$5,1)-1)))*AT145,IFERROR(INDEX('A2 Intenzita dopravy'!$H9:$L9,MATCH(AU$141,'A2 Intenzita dopravy'!$H$5:$L$5,0)),(INDEX('A2 Intenzita dopravy'!$H9:$L9,MATCH(AU$141,'A2 Intenzita dopravy'!$H$5:$L$5,1)+1)/INDEX('A2 Intenzita dopravy'!$H9:$L9,MATCH(AU$141,'A2 Intenzita dopravy'!$H$5:$L$5,1)))^(1/(INDEX('A2 Intenzita dopravy'!$H$5:$L$5,MATCH(AU$141,'A2 Intenzita dopravy'!$H$5:$L$5,1)+1)-INDEX('A2 Intenzita dopravy'!$H$5:$L$5,MATCH(AU$141,'A2 Intenzita dopravy'!$H$5:$L$5,1))))*AT145))),0)</f>
        <v>17658.543993313433</v>
      </c>
      <c r="AV145" s="30">
        <f>IFERROR(IF(AV$141&lt;MIN('A2 Intenzita dopravy'!$H$5:$L$5),(AW145/AX145)*AW145,IF(AV$141&gt;MAX('A2 Intenzita dopravy'!$H$5:$L$5),(INDEX('A2 Intenzita dopravy'!$H9:$L9,MATCH(AV$141,'A2 Intenzita dopravy'!$H$5:$L$5,1))/INDEX('A2 Intenzita dopravy'!$H9:$L9,MATCH(AV$141,'A2 Intenzita dopravy'!$H$5:$L$5,1)-1))^(1/(INDEX('A2 Intenzita dopravy'!$H$5:$L$5,MATCH(AV$141,'A2 Intenzita dopravy'!$H$5:$L$5,1))-INDEX('A2 Intenzita dopravy'!$H$5:$L$5,MATCH(AV$141,'A2 Intenzita dopravy'!$H$5:$L$5,1)-1)))*AU145,IFERROR(INDEX('A2 Intenzita dopravy'!$H9:$L9,MATCH(AV$141,'A2 Intenzita dopravy'!$H$5:$L$5,0)),(INDEX('A2 Intenzita dopravy'!$H9:$L9,MATCH(AV$141,'A2 Intenzita dopravy'!$H$5:$L$5,1)+1)/INDEX('A2 Intenzita dopravy'!$H9:$L9,MATCH(AV$141,'A2 Intenzita dopravy'!$H$5:$L$5,1)))^(1/(INDEX('A2 Intenzita dopravy'!$H$5:$L$5,MATCH(AV$141,'A2 Intenzita dopravy'!$H$5:$L$5,1)+1)-INDEX('A2 Intenzita dopravy'!$H$5:$L$5,MATCH(AV$141,'A2 Intenzita dopravy'!$H$5:$L$5,1))))*AU145))),0)</f>
        <v>17903.011243214463</v>
      </c>
      <c r="AW145" s="30">
        <f>IFERROR(IF(AW$141&lt;MIN('A2 Intenzita dopravy'!$H$5:$L$5),(AX145/AY145)*AX145,IF(AW$141&gt;MAX('A2 Intenzita dopravy'!$H$5:$L$5),(INDEX('A2 Intenzita dopravy'!$H9:$L9,MATCH(AW$141,'A2 Intenzita dopravy'!$H$5:$L$5,1))/INDEX('A2 Intenzita dopravy'!$H9:$L9,MATCH(AW$141,'A2 Intenzita dopravy'!$H$5:$L$5,1)-1))^(1/(INDEX('A2 Intenzita dopravy'!$H$5:$L$5,MATCH(AW$141,'A2 Intenzita dopravy'!$H$5:$L$5,1))-INDEX('A2 Intenzita dopravy'!$H$5:$L$5,MATCH(AW$141,'A2 Intenzita dopravy'!$H$5:$L$5,1)-1)))*AV145,IFERROR(INDEX('A2 Intenzita dopravy'!$H9:$L9,MATCH(AW$141,'A2 Intenzita dopravy'!$H$5:$L$5,0)),(INDEX('A2 Intenzita dopravy'!$H9:$L9,MATCH(AW$141,'A2 Intenzita dopravy'!$H$5:$L$5,1)+1)/INDEX('A2 Intenzita dopravy'!$H9:$L9,MATCH(AW$141,'A2 Intenzita dopravy'!$H$5:$L$5,1)))^(1/(INDEX('A2 Intenzita dopravy'!$H$5:$L$5,MATCH(AW$141,'A2 Intenzita dopravy'!$H$5:$L$5,1)+1)-INDEX('A2 Intenzita dopravy'!$H$5:$L$5,MATCH(AW$141,'A2 Intenzita dopravy'!$H$5:$L$5,1))))*AV145))),0)</f>
        <v>18150.862930490217</v>
      </c>
      <c r="AX145" s="30">
        <f>IFERROR(IF(AX$141&lt;MIN('A2 Intenzita dopravy'!$H$5:$L$5),(AY145/AZ145)*AY145,IF(AX$141&gt;MAX('A2 Intenzita dopravy'!$H$5:$L$5),(INDEX('A2 Intenzita dopravy'!$H9:$L9,MATCH(AX$141,'A2 Intenzita dopravy'!$H$5:$L$5,1))/INDEX('A2 Intenzita dopravy'!$H9:$L9,MATCH(AX$141,'A2 Intenzita dopravy'!$H$5:$L$5,1)-1))^(1/(INDEX('A2 Intenzita dopravy'!$H$5:$L$5,MATCH(AX$141,'A2 Intenzita dopravy'!$H$5:$L$5,1))-INDEX('A2 Intenzita dopravy'!$H$5:$L$5,MATCH(AX$141,'A2 Intenzita dopravy'!$H$5:$L$5,1)-1)))*AW145,IFERROR(INDEX('A2 Intenzita dopravy'!$H9:$L9,MATCH(AX$141,'A2 Intenzita dopravy'!$H$5:$L$5,0)),(INDEX('A2 Intenzita dopravy'!$H9:$L9,MATCH(AX$141,'A2 Intenzita dopravy'!$H$5:$L$5,1)+1)/INDEX('A2 Intenzita dopravy'!$H9:$L9,MATCH(AX$141,'A2 Intenzita dopravy'!$H$5:$L$5,1)))^(1/(INDEX('A2 Intenzita dopravy'!$H$5:$L$5,MATCH(AX$141,'A2 Intenzita dopravy'!$H$5:$L$5,1)+1)-INDEX('A2 Intenzita dopravy'!$H$5:$L$5,MATCH(AX$141,'A2 Intenzita dopravy'!$H$5:$L$5,1))))*AW145))),0)</f>
        <v>18402.145909745341</v>
      </c>
      <c r="AY145" s="30">
        <f>IFERROR(IF(AY$141&lt;MIN('A2 Intenzita dopravy'!$H$5:$L$5),(AZ145/BA145)*AZ145,IF(AY$141&gt;MAX('A2 Intenzita dopravy'!$H$5:$L$5),(INDEX('A2 Intenzita dopravy'!$H9:$L9,MATCH(AY$141,'A2 Intenzita dopravy'!$H$5:$L$5,1))/INDEX('A2 Intenzita dopravy'!$H9:$L9,MATCH(AY$141,'A2 Intenzita dopravy'!$H$5:$L$5,1)-1))^(1/(INDEX('A2 Intenzita dopravy'!$H$5:$L$5,MATCH(AY$141,'A2 Intenzita dopravy'!$H$5:$L$5,1))-INDEX('A2 Intenzita dopravy'!$H$5:$L$5,MATCH(AY$141,'A2 Intenzita dopravy'!$H$5:$L$5,1)-1)))*AX145,IFERROR(INDEX('A2 Intenzita dopravy'!$H9:$L9,MATCH(AY$141,'A2 Intenzita dopravy'!$H$5:$L$5,0)),(INDEX('A2 Intenzita dopravy'!$H9:$L9,MATCH(AY$141,'A2 Intenzita dopravy'!$H$5:$L$5,1)+1)/INDEX('A2 Intenzita dopravy'!$H9:$L9,MATCH(AY$141,'A2 Intenzita dopravy'!$H$5:$L$5,1)))^(1/(INDEX('A2 Intenzita dopravy'!$H$5:$L$5,MATCH(AY$141,'A2 Intenzita dopravy'!$H$5:$L$5,1)+1)-INDEX('A2 Intenzita dopravy'!$H$5:$L$5,MATCH(AY$141,'A2 Intenzita dopravy'!$H$5:$L$5,1))))*AX145))),0)</f>
        <v>18656.907684245911</v>
      </c>
      <c r="AZ145" s="30">
        <f>IFERROR(IF(AZ$141&lt;MIN('A2 Intenzita dopravy'!$H$5:$L$5),(BA145/BB145)*BA145,IF(AZ$141&gt;MAX('A2 Intenzita dopravy'!$H$5:$L$5),(INDEX('A2 Intenzita dopravy'!$H9:$L9,MATCH(AZ$141,'A2 Intenzita dopravy'!$H$5:$L$5,1))/INDEX('A2 Intenzita dopravy'!$H9:$L9,MATCH(AZ$141,'A2 Intenzita dopravy'!$H$5:$L$5,1)-1))^(1/(INDEX('A2 Intenzita dopravy'!$H$5:$L$5,MATCH(AZ$141,'A2 Intenzita dopravy'!$H$5:$L$5,1))-INDEX('A2 Intenzita dopravy'!$H$5:$L$5,MATCH(AZ$141,'A2 Intenzita dopravy'!$H$5:$L$5,1)-1)))*AY145,IFERROR(INDEX('A2 Intenzita dopravy'!$H9:$L9,MATCH(AZ$141,'A2 Intenzita dopravy'!$H$5:$L$5,0)),(INDEX('A2 Intenzita dopravy'!$H9:$L9,MATCH(AZ$141,'A2 Intenzita dopravy'!$H$5:$L$5,1)+1)/INDEX('A2 Intenzita dopravy'!$H9:$L9,MATCH(AZ$141,'A2 Intenzita dopravy'!$H$5:$L$5,1)))^(1/(INDEX('A2 Intenzita dopravy'!$H$5:$L$5,MATCH(AZ$141,'A2 Intenzita dopravy'!$H$5:$L$5,1)+1)-INDEX('A2 Intenzita dopravy'!$H$5:$L$5,MATCH(AZ$141,'A2 Intenzita dopravy'!$H$5:$L$5,1))))*AY145))),0)</f>
        <v>18915.196414899587</v>
      </c>
      <c r="BA145" s="30">
        <f>IFERROR(IF(BA$141&lt;MIN('A2 Intenzita dopravy'!$H$5:$L$5),(BB145/'A2 Intenzita dopravy'!#REF!)*BB145,IF(BA$141&gt;MAX('A2 Intenzita dopravy'!$H$5:$L$5),(INDEX('A2 Intenzita dopravy'!$H9:$L9,MATCH(BA$141,'A2 Intenzita dopravy'!$H$5:$L$5,1))/INDEX('A2 Intenzita dopravy'!$H9:$L9,MATCH(BA$141,'A2 Intenzita dopravy'!$H$5:$L$5,1)-1))^(1/(INDEX('A2 Intenzita dopravy'!$H$5:$L$5,MATCH(BA$141,'A2 Intenzita dopravy'!$H$5:$L$5,1))-INDEX('A2 Intenzita dopravy'!$H$5:$L$5,MATCH(BA$141,'A2 Intenzita dopravy'!$H$5:$L$5,1)-1)))*AZ145,IFERROR(INDEX('A2 Intenzita dopravy'!$H9:$L9,MATCH(BA$141,'A2 Intenzita dopravy'!$H$5:$L$5,0)),(INDEX('A2 Intenzita dopravy'!$H9:$L9,MATCH(BA$141,'A2 Intenzita dopravy'!$H$5:$L$5,1)+1)/INDEX('A2 Intenzita dopravy'!$H9:$L9,MATCH(BA$141,'A2 Intenzita dopravy'!$H$5:$L$5,1)))^(1/(INDEX('A2 Intenzita dopravy'!$H$5:$L$5,MATCH(BA$141,'A2 Intenzita dopravy'!$H$5:$L$5,1)+1)-INDEX('A2 Intenzita dopravy'!$H$5:$L$5,MATCH(BA$141,'A2 Intenzita dopravy'!$H$5:$L$5,1))))*AZ145))),0)</f>
        <v>19177.060929360083</v>
      </c>
      <c r="BB145" s="30">
        <f>IFERROR(IF(BB$141&lt;MIN('A2 Intenzita dopravy'!$H$5:$L$5),('A2 Intenzita dopravy'!#REF!/'A2 Intenzita dopravy'!#REF!)*'A2 Intenzita dopravy'!#REF!,IF(BB$141&gt;MAX('A2 Intenzita dopravy'!$H$5:$L$5),(INDEX('A2 Intenzita dopravy'!$H9:$L9,MATCH(BB$141,'A2 Intenzita dopravy'!$H$5:$L$5,1))/INDEX('A2 Intenzita dopravy'!$H9:$L9,MATCH(BB$141,'A2 Intenzita dopravy'!$H$5:$L$5,1)-1))^(1/(INDEX('A2 Intenzita dopravy'!$H$5:$L$5,MATCH(BB$141,'A2 Intenzita dopravy'!$H$5:$L$5,1))-INDEX('A2 Intenzita dopravy'!$H$5:$L$5,MATCH(BB$141,'A2 Intenzita dopravy'!$H$5:$L$5,1)-1)))*BA145,IFERROR(INDEX('A2 Intenzita dopravy'!$H9:$L9,MATCH(BB$141,'A2 Intenzita dopravy'!$H$5:$L$5,0)),(INDEX('A2 Intenzita dopravy'!$H9:$L9,MATCH(BB$141,'A2 Intenzita dopravy'!$H$5:$L$5,1)+1)/INDEX('A2 Intenzita dopravy'!$H9:$L9,MATCH(BB$141,'A2 Intenzita dopravy'!$H$5:$L$5,1)))^(1/(INDEX('A2 Intenzita dopravy'!$H$5:$L$5,MATCH(BB$141,'A2 Intenzita dopravy'!$H$5:$L$5,1)+1)-INDEX('A2 Intenzita dopravy'!$H$5:$L$5,MATCH(BB$141,'A2 Intenzita dopravy'!$H$5:$L$5,1))))*BA145))),0)</f>
        <v>19442.550731257699</v>
      </c>
    </row>
    <row r="146" spans="2:54" x14ac:dyDescent="0.2">
      <c r="B146" s="5">
        <v>4</v>
      </c>
      <c r="C146" s="5">
        <f>IF(ISBLANK('A2 Intenzita dopravy'!C10)=TRUE,"",'A2 Intenzita dopravy'!C10)</f>
        <v>90783</v>
      </c>
      <c r="D146" s="5" t="str">
        <f>IF(ISBLANK('A2 Intenzita dopravy'!D10)=TRUE,"",'A2 Intenzita dopravy'!D10)</f>
        <v>I/59 Tvrdošín - centrum</v>
      </c>
      <c r="E146" s="30">
        <f>IFERROR(IF(E$141&lt;MIN('A2 Intenzita dopravy'!$H$5:$L$5),(F146/G146)*F146,IF(E$141&gt;MAX('A2 Intenzita dopravy'!$H$5:$L$5),(INDEX('A2 Intenzita dopravy'!$H10:$L10,MATCH(E$141,'A2 Intenzita dopravy'!$H$5:$L$5,1))/INDEX('A2 Intenzita dopravy'!$H10:$L10,MATCH(E$141,'A2 Intenzita dopravy'!$H$5:$L$5,1)-1))^(1/(INDEX('A2 Intenzita dopravy'!$H$5:$L$5,MATCH(E$141,'A2 Intenzita dopravy'!$H$5:$L$5,1))-INDEX('A2 Intenzita dopravy'!$H$5:$L$5,MATCH(E$141,'A2 Intenzita dopravy'!$H$5:$L$5,1)-1)))*D146,IFERROR(INDEX('A2 Intenzita dopravy'!$H10:$L10,MATCH(E$141,'A2 Intenzita dopravy'!$H$5:$L$5,0)),(INDEX('A2 Intenzita dopravy'!$H10:$L10,MATCH(E$141,'A2 Intenzita dopravy'!$H$5:$L$5,1)+1)/INDEX('A2 Intenzita dopravy'!$H10:$L10,MATCH(E$141,'A2 Intenzita dopravy'!$H$5:$L$5,1)))^(1/(INDEX('A2 Intenzita dopravy'!$H$5:$L$5,MATCH(E$141,'A2 Intenzita dopravy'!$H$5:$L$5,1)+1)-INDEX('A2 Intenzita dopravy'!$H$5:$L$5,MATCH(E$141,'A2 Intenzita dopravy'!$H$5:$L$5,1))))*D146))),0)</f>
        <v>10959.733107184709</v>
      </c>
      <c r="F146" s="30">
        <f>IFERROR(IF(F$141&lt;MIN('A2 Intenzita dopravy'!$H$5:$L$5),(G146/H146)*G146,IF(F$141&gt;MAX('A2 Intenzita dopravy'!$H$5:$L$5),(INDEX('A2 Intenzita dopravy'!$H10:$L10,MATCH(F$141,'A2 Intenzita dopravy'!$H$5:$L$5,1))/INDEX('A2 Intenzita dopravy'!$H10:$L10,MATCH(F$141,'A2 Intenzita dopravy'!$H$5:$L$5,1)-1))^(1/(INDEX('A2 Intenzita dopravy'!$H$5:$L$5,MATCH(F$141,'A2 Intenzita dopravy'!$H$5:$L$5,1))-INDEX('A2 Intenzita dopravy'!$H$5:$L$5,MATCH(F$141,'A2 Intenzita dopravy'!$H$5:$L$5,1)-1)))*E146,IFERROR(INDEX('A2 Intenzita dopravy'!$H10:$L10,MATCH(F$141,'A2 Intenzita dopravy'!$H$5:$L$5,0)),(INDEX('A2 Intenzita dopravy'!$H10:$L10,MATCH(F$141,'A2 Intenzita dopravy'!$H$5:$L$5,1)+1)/INDEX('A2 Intenzita dopravy'!$H10:$L10,MATCH(F$141,'A2 Intenzita dopravy'!$H$5:$L$5,1)))^(1/(INDEX('A2 Intenzita dopravy'!$H$5:$L$5,MATCH(F$141,'A2 Intenzita dopravy'!$H$5:$L$5,1)+1)-INDEX('A2 Intenzita dopravy'!$H$5:$L$5,MATCH(F$141,'A2 Intenzita dopravy'!$H$5:$L$5,1))))*E146))),0)</f>
        <v>11120</v>
      </c>
      <c r="G146" s="30">
        <f>IFERROR(IF(G$141&lt;MIN('A2 Intenzita dopravy'!$H$5:$L$5),(H146/I146)*H146,IF(G$141&gt;MAX('A2 Intenzita dopravy'!$H$5:$L$5),(INDEX('A2 Intenzita dopravy'!$H10:$L10,MATCH(G$141,'A2 Intenzita dopravy'!$H$5:$L$5,1))/INDEX('A2 Intenzita dopravy'!$H10:$L10,MATCH(G$141,'A2 Intenzita dopravy'!$H$5:$L$5,1)-1))^(1/(INDEX('A2 Intenzita dopravy'!$H$5:$L$5,MATCH(G$141,'A2 Intenzita dopravy'!$H$5:$L$5,1))-INDEX('A2 Intenzita dopravy'!$H$5:$L$5,MATCH(G$141,'A2 Intenzita dopravy'!$H$5:$L$5,1)-1)))*F146,IFERROR(INDEX('A2 Intenzita dopravy'!$H10:$L10,MATCH(G$141,'A2 Intenzita dopravy'!$H$5:$L$5,0)),(INDEX('A2 Intenzita dopravy'!$H10:$L10,MATCH(G$141,'A2 Intenzita dopravy'!$H$5:$L$5,1)+1)/INDEX('A2 Intenzita dopravy'!$H10:$L10,MATCH(G$141,'A2 Intenzita dopravy'!$H$5:$L$5,1)))^(1/(INDEX('A2 Intenzita dopravy'!$H$5:$L$5,MATCH(G$141,'A2 Intenzita dopravy'!$H$5:$L$5,1)+1)-INDEX('A2 Intenzita dopravy'!$H$5:$L$5,MATCH(G$141,'A2 Intenzita dopravy'!$H$5:$L$5,1))))*F146))),0)</f>
        <v>11282.610515299659</v>
      </c>
      <c r="H146" s="30">
        <f>IFERROR(IF(H$141&lt;MIN('A2 Intenzita dopravy'!$H$5:$L$5),(I146/J146)*I146,IF(H$141&gt;MAX('A2 Intenzita dopravy'!$H$5:$L$5),(INDEX('A2 Intenzita dopravy'!$H10:$L10,MATCH(H$141,'A2 Intenzita dopravy'!$H$5:$L$5,1))/INDEX('A2 Intenzita dopravy'!$H10:$L10,MATCH(H$141,'A2 Intenzita dopravy'!$H$5:$L$5,1)-1))^(1/(INDEX('A2 Intenzita dopravy'!$H$5:$L$5,MATCH(H$141,'A2 Intenzita dopravy'!$H$5:$L$5,1))-INDEX('A2 Intenzita dopravy'!$H$5:$L$5,MATCH(H$141,'A2 Intenzita dopravy'!$H$5:$L$5,1)-1)))*G146,IFERROR(INDEX('A2 Intenzita dopravy'!$H10:$L10,MATCH(H$141,'A2 Intenzita dopravy'!$H$5:$L$5,0)),(INDEX('A2 Intenzita dopravy'!$H10:$L10,MATCH(H$141,'A2 Intenzita dopravy'!$H$5:$L$5,1)+1)/INDEX('A2 Intenzita dopravy'!$H10:$L10,MATCH(H$141,'A2 Intenzita dopravy'!$H$5:$L$5,1)))^(1/(INDEX('A2 Intenzita dopravy'!$H$5:$L$5,MATCH(H$141,'A2 Intenzita dopravy'!$H$5:$L$5,1)+1)-INDEX('A2 Intenzita dopravy'!$H$5:$L$5,MATCH(H$141,'A2 Intenzita dopravy'!$H$5:$L$5,1))))*G146))),0)</f>
        <v>11447.598924455973</v>
      </c>
      <c r="I146" s="30">
        <f>IFERROR(IF(I$141&lt;MIN('A2 Intenzita dopravy'!$H$5:$L$5),(J146/K146)*J146,IF(I$141&gt;MAX('A2 Intenzita dopravy'!$H$5:$L$5),(INDEX('A2 Intenzita dopravy'!$H10:$L10,MATCH(I$141,'A2 Intenzita dopravy'!$H$5:$L$5,1))/INDEX('A2 Intenzita dopravy'!$H10:$L10,MATCH(I$141,'A2 Intenzita dopravy'!$H$5:$L$5,1)-1))^(1/(INDEX('A2 Intenzita dopravy'!$H$5:$L$5,MATCH(I$141,'A2 Intenzita dopravy'!$H$5:$L$5,1))-INDEX('A2 Intenzita dopravy'!$H$5:$L$5,MATCH(I$141,'A2 Intenzita dopravy'!$H$5:$L$5,1)-1)))*H146,IFERROR(INDEX('A2 Intenzita dopravy'!$H10:$L10,MATCH(I$141,'A2 Intenzita dopravy'!$H$5:$L$5,0)),(INDEX('A2 Intenzita dopravy'!$H10:$L10,MATCH(I$141,'A2 Intenzita dopravy'!$H$5:$L$5,1)+1)/INDEX('A2 Intenzita dopravy'!$H10:$L10,MATCH(I$141,'A2 Intenzita dopravy'!$H$5:$L$5,1)))^(1/(INDEX('A2 Intenzita dopravy'!$H$5:$L$5,MATCH(I$141,'A2 Intenzita dopravy'!$H$5:$L$5,1)+1)-INDEX('A2 Intenzita dopravy'!$H$5:$L$5,MATCH(I$141,'A2 Intenzita dopravy'!$H$5:$L$5,1))))*H146))),0)</f>
        <v>11615</v>
      </c>
      <c r="J146" s="30">
        <f>IFERROR(IF(J$141&lt;MIN('A2 Intenzita dopravy'!$H$5:$L$5),(K146/L146)*K146,IF(J$141&gt;MAX('A2 Intenzita dopravy'!$H$5:$L$5),(INDEX('A2 Intenzita dopravy'!$H10:$L10,MATCH(J$141,'A2 Intenzita dopravy'!$H$5:$L$5,1))/INDEX('A2 Intenzita dopravy'!$H10:$L10,MATCH(J$141,'A2 Intenzita dopravy'!$H$5:$L$5,1)-1))^(1/(INDEX('A2 Intenzita dopravy'!$H$5:$L$5,MATCH(J$141,'A2 Intenzita dopravy'!$H$5:$L$5,1))-INDEX('A2 Intenzita dopravy'!$H$5:$L$5,MATCH(J$141,'A2 Intenzita dopravy'!$H$5:$L$5,1)-1)))*I146,IFERROR(INDEX('A2 Intenzita dopravy'!$H10:$L10,MATCH(J$141,'A2 Intenzita dopravy'!$H$5:$L$5,0)),(INDEX('A2 Intenzita dopravy'!$H10:$L10,MATCH(J$141,'A2 Intenzita dopravy'!$H$5:$L$5,1)+1)/INDEX('A2 Intenzita dopravy'!$H10:$L10,MATCH(J$141,'A2 Intenzita dopravy'!$H$5:$L$5,1)))^(1/(INDEX('A2 Intenzita dopravy'!$H$5:$L$5,MATCH(J$141,'A2 Intenzita dopravy'!$H$5:$L$5,1)+1)-INDEX('A2 Intenzita dopravy'!$H$5:$L$5,MATCH(J$141,'A2 Intenzita dopravy'!$H$5:$L$5,1))))*I146))),0)</f>
        <v>11773.372450979718</v>
      </c>
      <c r="K146" s="30">
        <f>IFERROR(IF(K$141&lt;MIN('A2 Intenzita dopravy'!$H$5:$L$5),(L146/M146)*L146,IF(K$141&gt;MAX('A2 Intenzita dopravy'!$H$5:$L$5),(INDEX('A2 Intenzita dopravy'!$H10:$L10,MATCH(K$141,'A2 Intenzita dopravy'!$H$5:$L$5,1))/INDEX('A2 Intenzita dopravy'!$H10:$L10,MATCH(K$141,'A2 Intenzita dopravy'!$H$5:$L$5,1)-1))^(1/(INDEX('A2 Intenzita dopravy'!$H$5:$L$5,MATCH(K$141,'A2 Intenzita dopravy'!$H$5:$L$5,1))-INDEX('A2 Intenzita dopravy'!$H$5:$L$5,MATCH(K$141,'A2 Intenzita dopravy'!$H$5:$L$5,1)-1)))*J146,IFERROR(INDEX('A2 Intenzita dopravy'!$H10:$L10,MATCH(K$141,'A2 Intenzita dopravy'!$H$5:$L$5,0)),(INDEX('A2 Intenzita dopravy'!$H10:$L10,MATCH(K$141,'A2 Intenzita dopravy'!$H$5:$L$5,1)+1)/INDEX('A2 Intenzita dopravy'!$H10:$L10,MATCH(K$141,'A2 Intenzita dopravy'!$H$5:$L$5,1)))^(1/(INDEX('A2 Intenzita dopravy'!$H$5:$L$5,MATCH(K$141,'A2 Intenzita dopravy'!$H$5:$L$5,1)+1)-INDEX('A2 Intenzita dopravy'!$H$5:$L$5,MATCH(K$141,'A2 Intenzita dopravy'!$H$5:$L$5,1))))*J146))),0)</f>
        <v>11933.904336589596</v>
      </c>
      <c r="L146" s="30">
        <f>IFERROR(IF(L$141&lt;MIN('A2 Intenzita dopravy'!$H$5:$L$5),(M146/N146)*M146,IF(L$141&gt;MAX('A2 Intenzita dopravy'!$H$5:$L$5),(INDEX('A2 Intenzita dopravy'!$H10:$L10,MATCH(L$141,'A2 Intenzita dopravy'!$H$5:$L$5,1))/INDEX('A2 Intenzita dopravy'!$H10:$L10,MATCH(L$141,'A2 Intenzita dopravy'!$H$5:$L$5,1)-1))^(1/(INDEX('A2 Intenzita dopravy'!$H$5:$L$5,MATCH(L$141,'A2 Intenzita dopravy'!$H$5:$L$5,1))-INDEX('A2 Intenzita dopravy'!$H$5:$L$5,MATCH(L$141,'A2 Intenzita dopravy'!$H$5:$L$5,1)-1)))*K146,IFERROR(INDEX('A2 Intenzita dopravy'!$H10:$L10,MATCH(L$141,'A2 Intenzita dopravy'!$H$5:$L$5,0)),(INDEX('A2 Intenzita dopravy'!$H10:$L10,MATCH(L$141,'A2 Intenzita dopravy'!$H$5:$L$5,1)+1)/INDEX('A2 Intenzita dopravy'!$H10:$L10,MATCH(L$141,'A2 Intenzita dopravy'!$H$5:$L$5,1)))^(1/(INDEX('A2 Intenzita dopravy'!$H$5:$L$5,MATCH(L$141,'A2 Intenzita dopravy'!$H$5:$L$5,1)+1)-INDEX('A2 Intenzita dopravy'!$H$5:$L$5,MATCH(L$141,'A2 Intenzita dopravy'!$H$5:$L$5,1))))*K146))),0)</f>
        <v>12096.625101078893</v>
      </c>
      <c r="M146" s="30">
        <f>IFERROR(IF(M$141&lt;MIN('A2 Intenzita dopravy'!$H$5:$L$5),(N146/O146)*N146,IF(M$141&gt;MAX('A2 Intenzita dopravy'!$H$5:$L$5),(INDEX('A2 Intenzita dopravy'!$H10:$L10,MATCH(M$141,'A2 Intenzita dopravy'!$H$5:$L$5,1))/INDEX('A2 Intenzita dopravy'!$H10:$L10,MATCH(M$141,'A2 Intenzita dopravy'!$H$5:$L$5,1)-1))^(1/(INDEX('A2 Intenzita dopravy'!$H$5:$L$5,MATCH(M$141,'A2 Intenzita dopravy'!$H$5:$L$5,1))-INDEX('A2 Intenzita dopravy'!$H$5:$L$5,MATCH(M$141,'A2 Intenzita dopravy'!$H$5:$L$5,1)-1)))*L146,IFERROR(INDEX('A2 Intenzita dopravy'!$H10:$L10,MATCH(M$141,'A2 Intenzita dopravy'!$H$5:$L$5,0)),(INDEX('A2 Intenzita dopravy'!$H10:$L10,MATCH(M$141,'A2 Intenzita dopravy'!$H$5:$L$5,1)+1)/INDEX('A2 Intenzita dopravy'!$H10:$L10,MATCH(M$141,'A2 Intenzita dopravy'!$H$5:$L$5,1)))^(1/(INDEX('A2 Intenzita dopravy'!$H$5:$L$5,MATCH(M$141,'A2 Intenzita dopravy'!$H$5:$L$5,1)+1)-INDEX('A2 Intenzita dopravy'!$H$5:$L$5,MATCH(M$141,'A2 Intenzita dopravy'!$H$5:$L$5,1))))*L146))),0)</f>
        <v>12261.564590174083</v>
      </c>
      <c r="N146" s="30">
        <f>IFERROR(IF(N$141&lt;MIN('A2 Intenzita dopravy'!$H$5:$L$5),(O146/P146)*O146,IF(N$141&gt;MAX('A2 Intenzita dopravy'!$H$5:$L$5),(INDEX('A2 Intenzita dopravy'!$H10:$L10,MATCH(N$141,'A2 Intenzita dopravy'!$H$5:$L$5,1))/INDEX('A2 Intenzita dopravy'!$H10:$L10,MATCH(N$141,'A2 Intenzita dopravy'!$H$5:$L$5,1)-1))^(1/(INDEX('A2 Intenzita dopravy'!$H$5:$L$5,MATCH(N$141,'A2 Intenzita dopravy'!$H$5:$L$5,1))-INDEX('A2 Intenzita dopravy'!$H$5:$L$5,MATCH(N$141,'A2 Intenzita dopravy'!$H$5:$L$5,1)-1)))*M146,IFERROR(INDEX('A2 Intenzita dopravy'!$H10:$L10,MATCH(N$141,'A2 Intenzita dopravy'!$H$5:$L$5,0)),(INDEX('A2 Intenzita dopravy'!$H10:$L10,MATCH(N$141,'A2 Intenzita dopravy'!$H$5:$L$5,1)+1)/INDEX('A2 Intenzita dopravy'!$H10:$L10,MATCH(N$141,'A2 Intenzita dopravy'!$H$5:$L$5,1)))^(1/(INDEX('A2 Intenzita dopravy'!$H$5:$L$5,MATCH(N$141,'A2 Intenzita dopravy'!$H$5:$L$5,1)+1)-INDEX('A2 Intenzita dopravy'!$H$5:$L$5,MATCH(N$141,'A2 Intenzita dopravy'!$H$5:$L$5,1))))*M146))),0)</f>
        <v>12428.753056553074</v>
      </c>
      <c r="O146" s="30">
        <f>IFERROR(IF(O$141&lt;MIN('A2 Intenzita dopravy'!$H$5:$L$5),(P146/Q146)*P146,IF(O$141&gt;MAX('A2 Intenzita dopravy'!$H$5:$L$5),(INDEX('A2 Intenzita dopravy'!$H10:$L10,MATCH(O$141,'A2 Intenzita dopravy'!$H$5:$L$5,1))/INDEX('A2 Intenzita dopravy'!$H10:$L10,MATCH(O$141,'A2 Intenzita dopravy'!$H$5:$L$5,1)-1))^(1/(INDEX('A2 Intenzita dopravy'!$H$5:$L$5,MATCH(O$141,'A2 Intenzita dopravy'!$H$5:$L$5,1))-INDEX('A2 Intenzita dopravy'!$H$5:$L$5,MATCH(O$141,'A2 Intenzita dopravy'!$H$5:$L$5,1)-1)))*N146,IFERROR(INDEX('A2 Intenzita dopravy'!$H10:$L10,MATCH(O$141,'A2 Intenzita dopravy'!$H$5:$L$5,0)),(INDEX('A2 Intenzita dopravy'!$H10:$L10,MATCH(O$141,'A2 Intenzita dopravy'!$H$5:$L$5,1)+1)/INDEX('A2 Intenzita dopravy'!$H10:$L10,MATCH(O$141,'A2 Intenzita dopravy'!$H$5:$L$5,1)))^(1/(INDEX('A2 Intenzita dopravy'!$H$5:$L$5,MATCH(O$141,'A2 Intenzita dopravy'!$H$5:$L$5,1)+1)-INDEX('A2 Intenzita dopravy'!$H$5:$L$5,MATCH(O$141,'A2 Intenzita dopravy'!$H$5:$L$5,1))))*N146))),0)</f>
        <v>12598.221165394052</v>
      </c>
      <c r="P146" s="30">
        <f>IFERROR(IF(P$141&lt;MIN('A2 Intenzita dopravy'!$H$5:$L$5),(Q146/R146)*Q146,IF(P$141&gt;MAX('A2 Intenzita dopravy'!$H$5:$L$5),(INDEX('A2 Intenzita dopravy'!$H10:$L10,MATCH(P$141,'A2 Intenzita dopravy'!$H$5:$L$5,1))/INDEX('A2 Intenzita dopravy'!$H10:$L10,MATCH(P$141,'A2 Intenzita dopravy'!$H$5:$L$5,1)-1))^(1/(INDEX('A2 Intenzita dopravy'!$H$5:$L$5,MATCH(P$141,'A2 Intenzita dopravy'!$H$5:$L$5,1))-INDEX('A2 Intenzita dopravy'!$H$5:$L$5,MATCH(P$141,'A2 Intenzita dopravy'!$H$5:$L$5,1)-1)))*O146,IFERROR(INDEX('A2 Intenzita dopravy'!$H10:$L10,MATCH(P$141,'A2 Intenzita dopravy'!$H$5:$L$5,0)),(INDEX('A2 Intenzita dopravy'!$H10:$L10,MATCH(P$141,'A2 Intenzita dopravy'!$H$5:$L$5,1)+1)/INDEX('A2 Intenzita dopravy'!$H10:$L10,MATCH(P$141,'A2 Intenzita dopravy'!$H$5:$L$5,1)))^(1/(INDEX('A2 Intenzita dopravy'!$H$5:$L$5,MATCH(P$141,'A2 Intenzita dopravy'!$H$5:$L$5,1)+1)-INDEX('A2 Intenzita dopravy'!$H$5:$L$5,MATCH(P$141,'A2 Intenzita dopravy'!$H$5:$L$5,1))))*O146))),0)</f>
        <v>12770</v>
      </c>
      <c r="Q146" s="30">
        <f>IFERROR(IF(Q$141&lt;MIN('A2 Intenzita dopravy'!$H$5:$L$5),(R146/S146)*R146,IF(Q$141&gt;MAX('A2 Intenzita dopravy'!$H$5:$L$5),(INDEX('A2 Intenzita dopravy'!$H10:$L10,MATCH(Q$141,'A2 Intenzita dopravy'!$H$5:$L$5,1))/INDEX('A2 Intenzita dopravy'!$H10:$L10,MATCH(Q$141,'A2 Intenzita dopravy'!$H$5:$L$5,1)-1))^(1/(INDEX('A2 Intenzita dopravy'!$H$5:$L$5,MATCH(Q$141,'A2 Intenzita dopravy'!$H$5:$L$5,1))-INDEX('A2 Intenzita dopravy'!$H$5:$L$5,MATCH(Q$141,'A2 Intenzita dopravy'!$H$5:$L$5,1)-1)))*P146,IFERROR(INDEX('A2 Intenzita dopravy'!$H10:$L10,MATCH(Q$141,'A2 Intenzita dopravy'!$H$5:$L$5,0)),(INDEX('A2 Intenzita dopravy'!$H10:$L10,MATCH(Q$141,'A2 Intenzita dopravy'!$H$5:$L$5,1)+1)/INDEX('A2 Intenzita dopravy'!$H10:$L10,MATCH(Q$141,'A2 Intenzita dopravy'!$H$5:$L$5,1)))^(1/(INDEX('A2 Intenzita dopravy'!$H$5:$L$5,MATCH(Q$141,'A2 Intenzita dopravy'!$H$5:$L$5,1)+1)-INDEX('A2 Intenzita dopravy'!$H$5:$L$5,MATCH(Q$141,'A2 Intenzita dopravy'!$H$5:$L$5,1))))*P146))),0)</f>
        <v>12932.385622601272</v>
      </c>
      <c r="R146" s="30">
        <f>IFERROR(IF(R$141&lt;MIN('A2 Intenzita dopravy'!$H$5:$L$5),(S146/T146)*S146,IF(R$141&gt;MAX('A2 Intenzita dopravy'!$H$5:$L$5),(INDEX('A2 Intenzita dopravy'!$H10:$L10,MATCH(R$141,'A2 Intenzita dopravy'!$H$5:$L$5,1))/INDEX('A2 Intenzita dopravy'!$H10:$L10,MATCH(R$141,'A2 Intenzita dopravy'!$H$5:$L$5,1)-1))^(1/(INDEX('A2 Intenzita dopravy'!$H$5:$L$5,MATCH(R$141,'A2 Intenzita dopravy'!$H$5:$L$5,1))-INDEX('A2 Intenzita dopravy'!$H$5:$L$5,MATCH(R$141,'A2 Intenzita dopravy'!$H$5:$L$5,1)-1)))*Q146,IFERROR(INDEX('A2 Intenzita dopravy'!$H10:$L10,MATCH(R$141,'A2 Intenzita dopravy'!$H$5:$L$5,0)),(INDEX('A2 Intenzita dopravy'!$H10:$L10,MATCH(R$141,'A2 Intenzita dopravy'!$H$5:$L$5,1)+1)/INDEX('A2 Intenzita dopravy'!$H10:$L10,MATCH(R$141,'A2 Intenzita dopravy'!$H$5:$L$5,1)))^(1/(INDEX('A2 Intenzita dopravy'!$H$5:$L$5,MATCH(R$141,'A2 Intenzita dopravy'!$H$5:$L$5,1)+1)-INDEX('A2 Intenzita dopravy'!$H$5:$L$5,MATCH(R$141,'A2 Intenzita dopravy'!$H$5:$L$5,1))))*Q146))),0)</f>
        <v>13096.836170059834</v>
      </c>
      <c r="S146" s="30">
        <f>IFERROR(IF(S$141&lt;MIN('A2 Intenzita dopravy'!$H$5:$L$5),(T146/U146)*T146,IF(S$141&gt;MAX('A2 Intenzita dopravy'!$H$5:$L$5),(INDEX('A2 Intenzita dopravy'!$H10:$L10,MATCH(S$141,'A2 Intenzita dopravy'!$H$5:$L$5,1))/INDEX('A2 Intenzita dopravy'!$H10:$L10,MATCH(S$141,'A2 Intenzita dopravy'!$H$5:$L$5,1)-1))^(1/(INDEX('A2 Intenzita dopravy'!$H$5:$L$5,MATCH(S$141,'A2 Intenzita dopravy'!$H$5:$L$5,1))-INDEX('A2 Intenzita dopravy'!$H$5:$L$5,MATCH(S$141,'A2 Intenzita dopravy'!$H$5:$L$5,1)-1)))*R146,IFERROR(INDEX('A2 Intenzita dopravy'!$H10:$L10,MATCH(S$141,'A2 Intenzita dopravy'!$H$5:$L$5,0)),(INDEX('A2 Intenzita dopravy'!$H10:$L10,MATCH(S$141,'A2 Intenzita dopravy'!$H$5:$L$5,1)+1)/INDEX('A2 Intenzita dopravy'!$H10:$L10,MATCH(S$141,'A2 Intenzita dopravy'!$H$5:$L$5,1)))^(1/(INDEX('A2 Intenzita dopravy'!$H$5:$L$5,MATCH(S$141,'A2 Intenzita dopravy'!$H$5:$L$5,1)+1)-INDEX('A2 Intenzita dopravy'!$H$5:$L$5,MATCH(S$141,'A2 Intenzita dopravy'!$H$5:$L$5,1))))*R146))),0)</f>
        <v>13263.377900332507</v>
      </c>
      <c r="T146" s="30">
        <f>IFERROR(IF(T$141&lt;MIN('A2 Intenzita dopravy'!$H$5:$L$5),(U146/V146)*U146,IF(T$141&gt;MAX('A2 Intenzita dopravy'!$H$5:$L$5),(INDEX('A2 Intenzita dopravy'!$H10:$L10,MATCH(T$141,'A2 Intenzita dopravy'!$H$5:$L$5,1))/INDEX('A2 Intenzita dopravy'!$H10:$L10,MATCH(T$141,'A2 Intenzita dopravy'!$H$5:$L$5,1)-1))^(1/(INDEX('A2 Intenzita dopravy'!$H$5:$L$5,MATCH(T$141,'A2 Intenzita dopravy'!$H$5:$L$5,1))-INDEX('A2 Intenzita dopravy'!$H$5:$L$5,MATCH(T$141,'A2 Intenzita dopravy'!$H$5:$L$5,1)-1)))*S146,IFERROR(INDEX('A2 Intenzita dopravy'!$H10:$L10,MATCH(T$141,'A2 Intenzita dopravy'!$H$5:$L$5,0)),(INDEX('A2 Intenzita dopravy'!$H10:$L10,MATCH(T$141,'A2 Intenzita dopravy'!$H$5:$L$5,1)+1)/INDEX('A2 Intenzita dopravy'!$H10:$L10,MATCH(T$141,'A2 Intenzita dopravy'!$H$5:$L$5,1)))^(1/(INDEX('A2 Intenzita dopravy'!$H$5:$L$5,MATCH(T$141,'A2 Intenzita dopravy'!$H$5:$L$5,1)+1)-INDEX('A2 Intenzita dopravy'!$H$5:$L$5,MATCH(T$141,'A2 Intenzita dopravy'!$H$5:$L$5,1))))*S146))),0)</f>
        <v>13432.037405277022</v>
      </c>
      <c r="U146" s="30">
        <f>IFERROR(IF(U$141&lt;MIN('A2 Intenzita dopravy'!$H$5:$L$5),(V146/W146)*V146,IF(U$141&gt;MAX('A2 Intenzita dopravy'!$H$5:$L$5),(INDEX('A2 Intenzita dopravy'!$H10:$L10,MATCH(U$141,'A2 Intenzita dopravy'!$H$5:$L$5,1))/INDEX('A2 Intenzita dopravy'!$H10:$L10,MATCH(U$141,'A2 Intenzita dopravy'!$H$5:$L$5,1)-1))^(1/(INDEX('A2 Intenzita dopravy'!$H$5:$L$5,MATCH(U$141,'A2 Intenzita dopravy'!$H$5:$L$5,1))-INDEX('A2 Intenzita dopravy'!$H$5:$L$5,MATCH(U$141,'A2 Intenzita dopravy'!$H$5:$L$5,1)-1)))*T146,IFERROR(INDEX('A2 Intenzita dopravy'!$H10:$L10,MATCH(U$141,'A2 Intenzita dopravy'!$H$5:$L$5,0)),(INDEX('A2 Intenzita dopravy'!$H10:$L10,MATCH(U$141,'A2 Intenzita dopravy'!$H$5:$L$5,1)+1)/INDEX('A2 Intenzita dopravy'!$H10:$L10,MATCH(U$141,'A2 Intenzita dopravy'!$H$5:$L$5,1)))^(1/(INDEX('A2 Intenzita dopravy'!$H$5:$L$5,MATCH(U$141,'A2 Intenzita dopravy'!$H$5:$L$5,1)+1)-INDEX('A2 Intenzita dopravy'!$H$5:$L$5,MATCH(U$141,'A2 Intenzita dopravy'!$H$5:$L$5,1))))*T146))),0)</f>
        <v>13602.841614897969</v>
      </c>
      <c r="V146" s="30">
        <f>IFERROR(IF(V$141&lt;MIN('A2 Intenzita dopravy'!$H$5:$L$5),(W146/X146)*W146,IF(V$141&gt;MAX('A2 Intenzita dopravy'!$H$5:$L$5),(INDEX('A2 Intenzita dopravy'!$H10:$L10,MATCH(V$141,'A2 Intenzita dopravy'!$H$5:$L$5,1))/INDEX('A2 Intenzita dopravy'!$H10:$L10,MATCH(V$141,'A2 Intenzita dopravy'!$H$5:$L$5,1)-1))^(1/(INDEX('A2 Intenzita dopravy'!$H$5:$L$5,MATCH(V$141,'A2 Intenzita dopravy'!$H$5:$L$5,1))-INDEX('A2 Intenzita dopravy'!$H$5:$L$5,MATCH(V$141,'A2 Intenzita dopravy'!$H$5:$L$5,1)-1)))*U146,IFERROR(INDEX('A2 Intenzita dopravy'!$H10:$L10,MATCH(V$141,'A2 Intenzita dopravy'!$H$5:$L$5,0)),(INDEX('A2 Intenzita dopravy'!$H10:$L10,MATCH(V$141,'A2 Intenzita dopravy'!$H$5:$L$5,1)+1)/INDEX('A2 Intenzita dopravy'!$H10:$L10,MATCH(V$141,'A2 Intenzita dopravy'!$H$5:$L$5,1)))^(1/(INDEX('A2 Intenzita dopravy'!$H$5:$L$5,MATCH(V$141,'A2 Intenzita dopravy'!$H$5:$L$5,1)+1)-INDEX('A2 Intenzita dopravy'!$H$5:$L$5,MATCH(V$141,'A2 Intenzita dopravy'!$H$5:$L$5,1))))*U146))),0)</f>
        <v>13775.817801646732</v>
      </c>
      <c r="W146" s="30">
        <f>IFERROR(IF(W$141&lt;MIN('A2 Intenzita dopravy'!$H$5:$L$5),(X146/Y146)*X146,IF(W$141&gt;MAX('A2 Intenzita dopravy'!$H$5:$L$5),(INDEX('A2 Intenzita dopravy'!$H10:$L10,MATCH(W$141,'A2 Intenzita dopravy'!$H$5:$L$5,1))/INDEX('A2 Intenzita dopravy'!$H10:$L10,MATCH(W$141,'A2 Intenzita dopravy'!$H$5:$L$5,1)-1))^(1/(INDEX('A2 Intenzita dopravy'!$H$5:$L$5,MATCH(W$141,'A2 Intenzita dopravy'!$H$5:$L$5,1))-INDEX('A2 Intenzita dopravy'!$H$5:$L$5,MATCH(W$141,'A2 Intenzita dopravy'!$H$5:$L$5,1)-1)))*V146,IFERROR(INDEX('A2 Intenzita dopravy'!$H10:$L10,MATCH(W$141,'A2 Intenzita dopravy'!$H$5:$L$5,0)),(INDEX('A2 Intenzita dopravy'!$H10:$L10,MATCH(W$141,'A2 Intenzita dopravy'!$H$5:$L$5,1)+1)/INDEX('A2 Intenzita dopravy'!$H10:$L10,MATCH(W$141,'A2 Intenzita dopravy'!$H$5:$L$5,1)))^(1/(INDEX('A2 Intenzita dopravy'!$H$5:$L$5,MATCH(W$141,'A2 Intenzita dopravy'!$H$5:$L$5,1)+1)-INDEX('A2 Intenzita dopravy'!$H$5:$L$5,MATCH(W$141,'A2 Intenzita dopravy'!$H$5:$L$5,1))))*V146))),0)</f>
        <v>13950.993584776104</v>
      </c>
      <c r="X146" s="30">
        <f>IFERROR(IF(X$141&lt;MIN('A2 Intenzita dopravy'!$H$5:$L$5),(Y146/Z146)*Y146,IF(X$141&gt;MAX('A2 Intenzita dopravy'!$H$5:$L$5),(INDEX('A2 Intenzita dopravy'!$H10:$L10,MATCH(X$141,'A2 Intenzita dopravy'!$H$5:$L$5,1))/INDEX('A2 Intenzita dopravy'!$H10:$L10,MATCH(X$141,'A2 Intenzita dopravy'!$H$5:$L$5,1)-1))^(1/(INDEX('A2 Intenzita dopravy'!$H$5:$L$5,MATCH(X$141,'A2 Intenzita dopravy'!$H$5:$L$5,1))-INDEX('A2 Intenzita dopravy'!$H$5:$L$5,MATCH(X$141,'A2 Intenzita dopravy'!$H$5:$L$5,1)-1)))*W146,IFERROR(INDEX('A2 Intenzita dopravy'!$H10:$L10,MATCH(X$141,'A2 Intenzita dopravy'!$H$5:$L$5,0)),(INDEX('A2 Intenzita dopravy'!$H10:$L10,MATCH(X$141,'A2 Intenzita dopravy'!$H$5:$L$5,1)+1)/INDEX('A2 Intenzita dopravy'!$H10:$L10,MATCH(X$141,'A2 Intenzita dopravy'!$H$5:$L$5,1)))^(1/(INDEX('A2 Intenzita dopravy'!$H$5:$L$5,MATCH(X$141,'A2 Intenzita dopravy'!$H$5:$L$5,1)+1)-INDEX('A2 Intenzita dopravy'!$H$5:$L$5,MATCH(X$141,'A2 Intenzita dopravy'!$H$5:$L$5,1))))*W146))),0)</f>
        <v>14128.396934750281</v>
      </c>
      <c r="Y146" s="30">
        <f>IFERROR(IF(Y$141&lt;MIN('A2 Intenzita dopravy'!$H$5:$L$5),(Z146/AA146)*Z146,IF(Y$141&gt;MAX('A2 Intenzita dopravy'!$H$5:$L$5),(INDEX('A2 Intenzita dopravy'!$H10:$L10,MATCH(Y$141,'A2 Intenzita dopravy'!$H$5:$L$5,1))/INDEX('A2 Intenzita dopravy'!$H10:$L10,MATCH(Y$141,'A2 Intenzita dopravy'!$H$5:$L$5,1)-1))^(1/(INDEX('A2 Intenzita dopravy'!$H$5:$L$5,MATCH(Y$141,'A2 Intenzita dopravy'!$H$5:$L$5,1))-INDEX('A2 Intenzita dopravy'!$H$5:$L$5,MATCH(Y$141,'A2 Intenzita dopravy'!$H$5:$L$5,1)-1)))*X146,IFERROR(INDEX('A2 Intenzita dopravy'!$H10:$L10,MATCH(Y$141,'A2 Intenzita dopravy'!$H$5:$L$5,0)),(INDEX('A2 Intenzita dopravy'!$H10:$L10,MATCH(Y$141,'A2 Intenzita dopravy'!$H$5:$L$5,1)+1)/INDEX('A2 Intenzita dopravy'!$H10:$L10,MATCH(Y$141,'A2 Intenzita dopravy'!$H$5:$L$5,1)))^(1/(INDEX('A2 Intenzita dopravy'!$H$5:$L$5,MATCH(Y$141,'A2 Intenzita dopravy'!$H$5:$L$5,1)+1)-INDEX('A2 Intenzita dopravy'!$H$5:$L$5,MATCH(Y$141,'A2 Intenzita dopravy'!$H$5:$L$5,1))))*X146))),0)</f>
        <v>14308.056177710918</v>
      </c>
      <c r="Z146" s="30">
        <f>IFERROR(IF(Z$141&lt;MIN('A2 Intenzita dopravy'!$H$5:$L$5),(AA146/AB146)*AA146,IF(Z$141&gt;MAX('A2 Intenzita dopravy'!$H$5:$L$5),(INDEX('A2 Intenzita dopravy'!$H10:$L10,MATCH(Z$141,'A2 Intenzita dopravy'!$H$5:$L$5,1))/INDEX('A2 Intenzita dopravy'!$H10:$L10,MATCH(Z$141,'A2 Intenzita dopravy'!$H$5:$L$5,1)-1))^(1/(INDEX('A2 Intenzita dopravy'!$H$5:$L$5,MATCH(Z$141,'A2 Intenzita dopravy'!$H$5:$L$5,1))-INDEX('A2 Intenzita dopravy'!$H$5:$L$5,MATCH(Z$141,'A2 Intenzita dopravy'!$H$5:$L$5,1)-1)))*Y146,IFERROR(INDEX('A2 Intenzita dopravy'!$H10:$L10,MATCH(Z$141,'A2 Intenzita dopravy'!$H$5:$L$5,0)),(INDEX('A2 Intenzita dopravy'!$H10:$L10,MATCH(Z$141,'A2 Intenzita dopravy'!$H$5:$L$5,1)+1)/INDEX('A2 Intenzita dopravy'!$H10:$L10,MATCH(Z$141,'A2 Intenzita dopravy'!$H$5:$L$5,1)))^(1/(INDEX('A2 Intenzita dopravy'!$H$5:$L$5,MATCH(Z$141,'A2 Intenzita dopravy'!$H$5:$L$5,1)+1)-INDEX('A2 Intenzita dopravy'!$H$5:$L$5,MATCH(Z$141,'A2 Intenzita dopravy'!$H$5:$L$5,1))))*Y146))),0)</f>
        <v>14490</v>
      </c>
      <c r="AA146" s="30">
        <f>IFERROR(IF(AA$141&lt;MIN('A2 Intenzita dopravy'!$H$5:$L$5),(AB146/AC146)*AB146,IF(AA$141&gt;MAX('A2 Intenzita dopravy'!$H$5:$L$5),(INDEX('A2 Intenzita dopravy'!$H10:$L10,MATCH(AA$141,'A2 Intenzita dopravy'!$H$5:$L$5,1))/INDEX('A2 Intenzita dopravy'!$H10:$L10,MATCH(AA$141,'A2 Intenzita dopravy'!$H$5:$L$5,1)-1))^(1/(INDEX('A2 Intenzita dopravy'!$H$5:$L$5,MATCH(AA$141,'A2 Intenzita dopravy'!$H$5:$L$5,1))-INDEX('A2 Intenzita dopravy'!$H$5:$L$5,MATCH(AA$141,'A2 Intenzita dopravy'!$H$5:$L$5,1)-1)))*Z146,IFERROR(INDEX('A2 Intenzita dopravy'!$H10:$L10,MATCH(AA$141,'A2 Intenzita dopravy'!$H$5:$L$5,0)),(INDEX('A2 Intenzita dopravy'!$H10:$L10,MATCH(AA$141,'A2 Intenzita dopravy'!$H$5:$L$5,1)+1)/INDEX('A2 Intenzita dopravy'!$H10:$L10,MATCH(AA$141,'A2 Intenzita dopravy'!$H$5:$L$5,1)))^(1/(INDEX('A2 Intenzita dopravy'!$H$5:$L$5,MATCH(AA$141,'A2 Intenzita dopravy'!$H$5:$L$5,1)+1)-INDEX('A2 Intenzita dopravy'!$H$5:$L$5,MATCH(AA$141,'A2 Intenzita dopravy'!$H$5:$L$5,1))))*Z146))),0)</f>
        <v>14684.784586499354</v>
      </c>
      <c r="AB146" s="30">
        <f>IFERROR(IF(AB$141&lt;MIN('A2 Intenzita dopravy'!$H$5:$L$5),(AC146/AD146)*AC146,IF(AB$141&gt;MAX('A2 Intenzita dopravy'!$H$5:$L$5),(INDEX('A2 Intenzita dopravy'!$H10:$L10,MATCH(AB$141,'A2 Intenzita dopravy'!$H$5:$L$5,1))/INDEX('A2 Intenzita dopravy'!$H10:$L10,MATCH(AB$141,'A2 Intenzita dopravy'!$H$5:$L$5,1)-1))^(1/(INDEX('A2 Intenzita dopravy'!$H$5:$L$5,MATCH(AB$141,'A2 Intenzita dopravy'!$H$5:$L$5,1))-INDEX('A2 Intenzita dopravy'!$H$5:$L$5,MATCH(AB$141,'A2 Intenzita dopravy'!$H$5:$L$5,1)-1)))*AA146,IFERROR(INDEX('A2 Intenzita dopravy'!$H10:$L10,MATCH(AB$141,'A2 Intenzita dopravy'!$H$5:$L$5,0)),(INDEX('A2 Intenzita dopravy'!$H10:$L10,MATCH(AB$141,'A2 Intenzita dopravy'!$H$5:$L$5,1)+1)/INDEX('A2 Intenzita dopravy'!$H10:$L10,MATCH(AB$141,'A2 Intenzita dopravy'!$H$5:$L$5,1)))^(1/(INDEX('A2 Intenzita dopravy'!$H$5:$L$5,MATCH(AB$141,'A2 Intenzita dopravy'!$H$5:$L$5,1)+1)-INDEX('A2 Intenzita dopravy'!$H$5:$L$5,MATCH(AB$141,'A2 Intenzita dopravy'!$H$5:$L$5,1))))*AA146))),0)</f>
        <v>14882.187601924708</v>
      </c>
      <c r="AC146" s="30">
        <f>IFERROR(IF(AC$141&lt;MIN('A2 Intenzita dopravy'!$H$5:$L$5),(AD146/AE146)*AD146,IF(AC$141&gt;MAX('A2 Intenzita dopravy'!$H$5:$L$5),(INDEX('A2 Intenzita dopravy'!$H10:$L10,MATCH(AC$141,'A2 Intenzita dopravy'!$H$5:$L$5,1))/INDEX('A2 Intenzita dopravy'!$H10:$L10,MATCH(AC$141,'A2 Intenzita dopravy'!$H$5:$L$5,1)-1))^(1/(INDEX('A2 Intenzita dopravy'!$H$5:$L$5,MATCH(AC$141,'A2 Intenzita dopravy'!$H$5:$L$5,1))-INDEX('A2 Intenzita dopravy'!$H$5:$L$5,MATCH(AC$141,'A2 Intenzita dopravy'!$H$5:$L$5,1)-1)))*AB146,IFERROR(INDEX('A2 Intenzita dopravy'!$H10:$L10,MATCH(AC$141,'A2 Intenzita dopravy'!$H$5:$L$5,0)),(INDEX('A2 Intenzita dopravy'!$H10:$L10,MATCH(AC$141,'A2 Intenzita dopravy'!$H$5:$L$5,1)+1)/INDEX('A2 Intenzita dopravy'!$H10:$L10,MATCH(AC$141,'A2 Intenzita dopravy'!$H$5:$L$5,1)))^(1/(INDEX('A2 Intenzita dopravy'!$H$5:$L$5,MATCH(AC$141,'A2 Intenzita dopravy'!$H$5:$L$5,1)+1)-INDEX('A2 Intenzita dopravy'!$H$5:$L$5,MATCH(AC$141,'A2 Intenzita dopravy'!$H$5:$L$5,1))))*AB146))),0)</f>
        <v>15082.244245005919</v>
      </c>
      <c r="AD146" s="30">
        <f>IFERROR(IF(AD$141&lt;MIN('A2 Intenzita dopravy'!$H$5:$L$5),(AE146/AF146)*AE146,IF(AD$141&gt;MAX('A2 Intenzita dopravy'!$H$5:$L$5),(INDEX('A2 Intenzita dopravy'!$H10:$L10,MATCH(AD$141,'A2 Intenzita dopravy'!$H$5:$L$5,1))/INDEX('A2 Intenzita dopravy'!$H10:$L10,MATCH(AD$141,'A2 Intenzita dopravy'!$H$5:$L$5,1)-1))^(1/(INDEX('A2 Intenzita dopravy'!$H$5:$L$5,MATCH(AD$141,'A2 Intenzita dopravy'!$H$5:$L$5,1))-INDEX('A2 Intenzita dopravy'!$H$5:$L$5,MATCH(AD$141,'A2 Intenzita dopravy'!$H$5:$L$5,1)-1)))*AC146,IFERROR(INDEX('A2 Intenzita dopravy'!$H10:$L10,MATCH(AD$141,'A2 Intenzita dopravy'!$H$5:$L$5,0)),(INDEX('A2 Intenzita dopravy'!$H10:$L10,MATCH(AD$141,'A2 Intenzita dopravy'!$H$5:$L$5,1)+1)/INDEX('A2 Intenzita dopravy'!$H10:$L10,MATCH(AD$141,'A2 Intenzita dopravy'!$H$5:$L$5,1)))^(1/(INDEX('A2 Intenzita dopravy'!$H$5:$L$5,MATCH(AD$141,'A2 Intenzita dopravy'!$H$5:$L$5,1)+1)-INDEX('A2 Intenzita dopravy'!$H$5:$L$5,MATCH(AD$141,'A2 Intenzita dopravy'!$H$5:$L$5,1))))*AC146))),0)</f>
        <v>15284.990187638476</v>
      </c>
      <c r="AE146" s="30">
        <f>IFERROR(IF(AE$141&lt;MIN('A2 Intenzita dopravy'!$H$5:$L$5),(AF146/AG146)*AF146,IF(AE$141&gt;MAX('A2 Intenzita dopravy'!$H$5:$L$5),(INDEX('A2 Intenzita dopravy'!$H10:$L10,MATCH(AE$141,'A2 Intenzita dopravy'!$H$5:$L$5,1))/INDEX('A2 Intenzita dopravy'!$H10:$L10,MATCH(AE$141,'A2 Intenzita dopravy'!$H$5:$L$5,1)-1))^(1/(INDEX('A2 Intenzita dopravy'!$H$5:$L$5,MATCH(AE$141,'A2 Intenzita dopravy'!$H$5:$L$5,1))-INDEX('A2 Intenzita dopravy'!$H$5:$L$5,MATCH(AE$141,'A2 Intenzita dopravy'!$H$5:$L$5,1)-1)))*AD146,IFERROR(INDEX('A2 Intenzita dopravy'!$H10:$L10,MATCH(AE$141,'A2 Intenzita dopravy'!$H$5:$L$5,0)),(INDEX('A2 Intenzita dopravy'!$H10:$L10,MATCH(AE$141,'A2 Intenzita dopravy'!$H$5:$L$5,1)+1)/INDEX('A2 Intenzita dopravy'!$H10:$L10,MATCH(AE$141,'A2 Intenzita dopravy'!$H$5:$L$5,1)))^(1/(INDEX('A2 Intenzita dopravy'!$H$5:$L$5,MATCH(AE$141,'A2 Intenzita dopravy'!$H$5:$L$5,1)+1)-INDEX('A2 Intenzita dopravy'!$H$5:$L$5,MATCH(AE$141,'A2 Intenzita dopravy'!$H$5:$L$5,1))))*AD146))),0)</f>
        <v>15490.461581244124</v>
      </c>
      <c r="AF146" s="30">
        <f>IFERROR(IF(AF$141&lt;MIN('A2 Intenzita dopravy'!$H$5:$L$5),(AG146/AH146)*AG146,IF(AF$141&gt;MAX('A2 Intenzita dopravy'!$H$5:$L$5),(INDEX('A2 Intenzita dopravy'!$H10:$L10,MATCH(AF$141,'A2 Intenzita dopravy'!$H$5:$L$5,1))/INDEX('A2 Intenzita dopravy'!$H10:$L10,MATCH(AF$141,'A2 Intenzita dopravy'!$H$5:$L$5,1)-1))^(1/(INDEX('A2 Intenzita dopravy'!$H$5:$L$5,MATCH(AF$141,'A2 Intenzita dopravy'!$H$5:$L$5,1))-INDEX('A2 Intenzita dopravy'!$H$5:$L$5,MATCH(AF$141,'A2 Intenzita dopravy'!$H$5:$L$5,1)-1)))*AE146,IFERROR(INDEX('A2 Intenzita dopravy'!$H10:$L10,MATCH(AF$141,'A2 Intenzita dopravy'!$H$5:$L$5,0)),(INDEX('A2 Intenzita dopravy'!$H10:$L10,MATCH(AF$141,'A2 Intenzita dopravy'!$H$5:$L$5,1)+1)/INDEX('A2 Intenzita dopravy'!$H10:$L10,MATCH(AF$141,'A2 Intenzita dopravy'!$H$5:$L$5,1)))^(1/(INDEX('A2 Intenzita dopravy'!$H$5:$L$5,MATCH(AF$141,'A2 Intenzita dopravy'!$H$5:$L$5,1)+1)-INDEX('A2 Intenzita dopravy'!$H$5:$L$5,MATCH(AF$141,'A2 Intenzita dopravy'!$H$5:$L$5,1))))*AE146))),0)</f>
        <v>15698.695063216986</v>
      </c>
      <c r="AG146" s="30">
        <f>IFERROR(IF(AG$141&lt;MIN('A2 Intenzita dopravy'!$H$5:$L$5),(AH146/AI146)*AH146,IF(AG$141&gt;MAX('A2 Intenzita dopravy'!$H$5:$L$5),(INDEX('A2 Intenzita dopravy'!$H10:$L10,MATCH(AG$141,'A2 Intenzita dopravy'!$H$5:$L$5,1))/INDEX('A2 Intenzita dopravy'!$H10:$L10,MATCH(AG$141,'A2 Intenzita dopravy'!$H$5:$L$5,1)-1))^(1/(INDEX('A2 Intenzita dopravy'!$H$5:$L$5,MATCH(AG$141,'A2 Intenzita dopravy'!$H$5:$L$5,1))-INDEX('A2 Intenzita dopravy'!$H$5:$L$5,MATCH(AG$141,'A2 Intenzita dopravy'!$H$5:$L$5,1)-1)))*AF146,IFERROR(INDEX('A2 Intenzita dopravy'!$H10:$L10,MATCH(AG$141,'A2 Intenzita dopravy'!$H$5:$L$5,0)),(INDEX('A2 Intenzita dopravy'!$H10:$L10,MATCH(AG$141,'A2 Intenzita dopravy'!$H$5:$L$5,1)+1)/INDEX('A2 Intenzita dopravy'!$H10:$L10,MATCH(AG$141,'A2 Intenzita dopravy'!$H$5:$L$5,1)))^(1/(INDEX('A2 Intenzita dopravy'!$H$5:$L$5,MATCH(AG$141,'A2 Intenzita dopravy'!$H$5:$L$5,1)+1)-INDEX('A2 Intenzita dopravy'!$H$5:$L$5,MATCH(AG$141,'A2 Intenzita dopravy'!$H$5:$L$5,1))))*AF146))),0)</f>
        <v>15909.727763456336</v>
      </c>
      <c r="AH146" s="30">
        <f>IFERROR(IF(AH$141&lt;MIN('A2 Intenzita dopravy'!$H$5:$L$5),(AI146/AJ146)*AI146,IF(AH$141&gt;MAX('A2 Intenzita dopravy'!$H$5:$L$5),(INDEX('A2 Intenzita dopravy'!$H10:$L10,MATCH(AH$141,'A2 Intenzita dopravy'!$H$5:$L$5,1))/INDEX('A2 Intenzita dopravy'!$H10:$L10,MATCH(AH$141,'A2 Intenzita dopravy'!$H$5:$L$5,1)-1))^(1/(INDEX('A2 Intenzita dopravy'!$H$5:$L$5,MATCH(AH$141,'A2 Intenzita dopravy'!$H$5:$L$5,1))-INDEX('A2 Intenzita dopravy'!$H$5:$L$5,MATCH(AH$141,'A2 Intenzita dopravy'!$H$5:$L$5,1)-1)))*AG146,IFERROR(INDEX('A2 Intenzita dopravy'!$H10:$L10,MATCH(AH$141,'A2 Intenzita dopravy'!$H$5:$L$5,0)),(INDEX('A2 Intenzita dopravy'!$H10:$L10,MATCH(AH$141,'A2 Intenzita dopravy'!$H$5:$L$5,1)+1)/INDEX('A2 Intenzita dopravy'!$H10:$L10,MATCH(AH$141,'A2 Intenzita dopravy'!$H$5:$L$5,1)))^(1/(INDEX('A2 Intenzita dopravy'!$H$5:$L$5,MATCH(AH$141,'A2 Intenzita dopravy'!$H$5:$L$5,1)+1)-INDEX('A2 Intenzita dopravy'!$H$5:$L$5,MATCH(AH$141,'A2 Intenzita dopravy'!$H$5:$L$5,1))))*AG146))),0)</f>
        <v>16123.597310987196</v>
      </c>
      <c r="AI146" s="30">
        <f>IFERROR(IF(AI$141&lt;MIN('A2 Intenzita dopravy'!$H$5:$L$5),(AJ146/AK146)*AJ146,IF(AI$141&gt;MAX('A2 Intenzita dopravy'!$H$5:$L$5),(INDEX('A2 Intenzita dopravy'!$H10:$L10,MATCH(AI$141,'A2 Intenzita dopravy'!$H$5:$L$5,1))/INDEX('A2 Intenzita dopravy'!$H10:$L10,MATCH(AI$141,'A2 Intenzita dopravy'!$H$5:$L$5,1)-1))^(1/(INDEX('A2 Intenzita dopravy'!$H$5:$L$5,MATCH(AI$141,'A2 Intenzita dopravy'!$H$5:$L$5,1))-INDEX('A2 Intenzita dopravy'!$H$5:$L$5,MATCH(AI$141,'A2 Intenzita dopravy'!$H$5:$L$5,1)-1)))*AH146,IFERROR(INDEX('A2 Intenzita dopravy'!$H10:$L10,MATCH(AI$141,'A2 Intenzita dopravy'!$H$5:$L$5,0)),(INDEX('A2 Intenzita dopravy'!$H10:$L10,MATCH(AI$141,'A2 Intenzita dopravy'!$H$5:$L$5,1)+1)/INDEX('A2 Intenzita dopravy'!$H10:$L10,MATCH(AI$141,'A2 Intenzita dopravy'!$H$5:$L$5,1)))^(1/(INDEX('A2 Intenzita dopravy'!$H$5:$L$5,MATCH(AI$141,'A2 Intenzita dopravy'!$H$5:$L$5,1)+1)-INDEX('A2 Intenzita dopravy'!$H$5:$L$5,MATCH(AI$141,'A2 Intenzita dopravy'!$H$5:$L$5,1))))*AH146))),0)</f>
        <v>16340.341840669926</v>
      </c>
      <c r="AJ146" s="30">
        <f>IFERROR(IF(AJ$141&lt;MIN('A2 Intenzita dopravy'!$H$5:$L$5),(AK146/AL146)*AK146,IF(AJ$141&gt;MAX('A2 Intenzita dopravy'!$H$5:$L$5),(INDEX('A2 Intenzita dopravy'!$H10:$L10,MATCH(AJ$141,'A2 Intenzita dopravy'!$H$5:$L$5,1))/INDEX('A2 Intenzita dopravy'!$H10:$L10,MATCH(AJ$141,'A2 Intenzita dopravy'!$H$5:$L$5,1)-1))^(1/(INDEX('A2 Intenzita dopravy'!$H$5:$L$5,MATCH(AJ$141,'A2 Intenzita dopravy'!$H$5:$L$5,1))-INDEX('A2 Intenzita dopravy'!$H$5:$L$5,MATCH(AJ$141,'A2 Intenzita dopravy'!$H$5:$L$5,1)-1)))*AI146,IFERROR(INDEX('A2 Intenzita dopravy'!$H10:$L10,MATCH(AJ$141,'A2 Intenzita dopravy'!$H$5:$L$5,0)),(INDEX('A2 Intenzita dopravy'!$H10:$L10,MATCH(AJ$141,'A2 Intenzita dopravy'!$H$5:$L$5,1)+1)/INDEX('A2 Intenzita dopravy'!$H10:$L10,MATCH(AJ$141,'A2 Intenzita dopravy'!$H$5:$L$5,1)))^(1/(INDEX('A2 Intenzita dopravy'!$H$5:$L$5,MATCH(AJ$141,'A2 Intenzita dopravy'!$H$5:$L$5,1)+1)-INDEX('A2 Intenzita dopravy'!$H$5:$L$5,MATCH(AJ$141,'A2 Intenzita dopravy'!$H$5:$L$5,1))))*AI146))),0)</f>
        <v>16560</v>
      </c>
      <c r="AK146" s="30">
        <f>IFERROR(IF(AK$141&lt;MIN('A2 Intenzita dopravy'!$H$5:$L$5),(AL146/AM146)*AL146,IF(AK$141&gt;MAX('A2 Intenzita dopravy'!$H$5:$L$5),(INDEX('A2 Intenzita dopravy'!$H10:$L10,MATCH(AK$141,'A2 Intenzita dopravy'!$H$5:$L$5,1))/INDEX('A2 Intenzita dopravy'!$H10:$L10,MATCH(AK$141,'A2 Intenzita dopravy'!$H$5:$L$5,1)-1))^(1/(INDEX('A2 Intenzita dopravy'!$H$5:$L$5,MATCH(AK$141,'A2 Intenzita dopravy'!$H$5:$L$5,1))-INDEX('A2 Intenzita dopravy'!$H$5:$L$5,MATCH(AK$141,'A2 Intenzita dopravy'!$H$5:$L$5,1)-1)))*AJ146,IFERROR(INDEX('A2 Intenzita dopravy'!$H10:$L10,MATCH(AK$141,'A2 Intenzita dopravy'!$H$5:$L$5,0)),(INDEX('A2 Intenzita dopravy'!$H10:$L10,MATCH(AK$141,'A2 Intenzita dopravy'!$H$5:$L$5,1)+1)/INDEX('A2 Intenzita dopravy'!$H10:$L10,MATCH(AK$141,'A2 Intenzita dopravy'!$H$5:$L$5,1)))^(1/(INDEX('A2 Intenzita dopravy'!$H$5:$L$5,MATCH(AK$141,'A2 Intenzita dopravy'!$H$5:$L$5,1)+1)-INDEX('A2 Intenzita dopravy'!$H$5:$L$5,MATCH(AK$141,'A2 Intenzita dopravy'!$H$5:$L$5,1))))*AJ146))),0)</f>
        <v>16782.610955999262</v>
      </c>
      <c r="AL146" s="30">
        <f>IFERROR(IF(AL$141&lt;MIN('A2 Intenzita dopravy'!$H$5:$L$5),(AM146/AN146)*AM146,IF(AL$141&gt;MAX('A2 Intenzita dopravy'!$H$5:$L$5),(INDEX('A2 Intenzita dopravy'!$H10:$L10,MATCH(AL$141,'A2 Intenzita dopravy'!$H$5:$L$5,1))/INDEX('A2 Intenzita dopravy'!$H10:$L10,MATCH(AL$141,'A2 Intenzita dopravy'!$H$5:$L$5,1)-1))^(1/(INDEX('A2 Intenzita dopravy'!$H$5:$L$5,MATCH(AL$141,'A2 Intenzita dopravy'!$H$5:$L$5,1))-INDEX('A2 Intenzita dopravy'!$H$5:$L$5,MATCH(AL$141,'A2 Intenzita dopravy'!$H$5:$L$5,1)-1)))*AK146,IFERROR(INDEX('A2 Intenzita dopravy'!$H10:$L10,MATCH(AL$141,'A2 Intenzita dopravy'!$H$5:$L$5,0)),(INDEX('A2 Intenzita dopravy'!$H10:$L10,MATCH(AL$141,'A2 Intenzita dopravy'!$H$5:$L$5,1)+1)/INDEX('A2 Intenzita dopravy'!$H10:$L10,MATCH(AL$141,'A2 Intenzita dopravy'!$H$5:$L$5,1)))^(1/(INDEX('A2 Intenzita dopravy'!$H$5:$L$5,MATCH(AL$141,'A2 Intenzita dopravy'!$H$5:$L$5,1)+1)-INDEX('A2 Intenzita dopravy'!$H$5:$L$5,MATCH(AL$141,'A2 Intenzita dopravy'!$H$5:$L$5,1))))*AK146))),0)</f>
        <v>17008.214402199665</v>
      </c>
      <c r="AM146" s="30">
        <f>IFERROR(IF(AM$141&lt;MIN('A2 Intenzita dopravy'!$H$5:$L$5),(AN146/AO146)*AN146,IF(AM$141&gt;MAX('A2 Intenzita dopravy'!$H$5:$L$5),(INDEX('A2 Intenzita dopravy'!$H10:$L10,MATCH(AM$141,'A2 Intenzita dopravy'!$H$5:$L$5,1))/INDEX('A2 Intenzita dopravy'!$H10:$L10,MATCH(AM$141,'A2 Intenzita dopravy'!$H$5:$L$5,1)-1))^(1/(INDEX('A2 Intenzita dopravy'!$H$5:$L$5,MATCH(AM$141,'A2 Intenzita dopravy'!$H$5:$L$5,1))-INDEX('A2 Intenzita dopravy'!$H$5:$L$5,MATCH(AM$141,'A2 Intenzita dopravy'!$H$5:$L$5,1)-1)))*AL146,IFERROR(INDEX('A2 Intenzita dopravy'!$H10:$L10,MATCH(AM$141,'A2 Intenzita dopravy'!$H$5:$L$5,0)),(INDEX('A2 Intenzita dopravy'!$H10:$L10,MATCH(AM$141,'A2 Intenzita dopravy'!$H$5:$L$5,1)+1)/INDEX('A2 Intenzita dopravy'!$H10:$L10,MATCH(AM$141,'A2 Intenzita dopravy'!$H$5:$L$5,1)))^(1/(INDEX('A2 Intenzita dopravy'!$H$5:$L$5,MATCH(AM$141,'A2 Intenzita dopravy'!$H$5:$L$5,1)+1)-INDEX('A2 Intenzita dopravy'!$H$5:$L$5,MATCH(AM$141,'A2 Intenzita dopravy'!$H$5:$L$5,1))))*AL146))),0)</f>
        <v>17236.850565721048</v>
      </c>
      <c r="AN146" s="30">
        <f>IFERROR(IF(AN$141&lt;MIN('A2 Intenzita dopravy'!$H$5:$L$5),(AO146/AP146)*AO146,IF(AN$141&gt;MAX('A2 Intenzita dopravy'!$H$5:$L$5),(INDEX('A2 Intenzita dopravy'!$H10:$L10,MATCH(AN$141,'A2 Intenzita dopravy'!$H$5:$L$5,1))/INDEX('A2 Intenzita dopravy'!$H10:$L10,MATCH(AN$141,'A2 Intenzita dopravy'!$H$5:$L$5,1)-1))^(1/(INDEX('A2 Intenzita dopravy'!$H$5:$L$5,MATCH(AN$141,'A2 Intenzita dopravy'!$H$5:$L$5,1))-INDEX('A2 Intenzita dopravy'!$H$5:$L$5,MATCH(AN$141,'A2 Intenzita dopravy'!$H$5:$L$5,1)-1)))*AM146,IFERROR(INDEX('A2 Intenzita dopravy'!$H10:$L10,MATCH(AN$141,'A2 Intenzita dopravy'!$H$5:$L$5,0)),(INDEX('A2 Intenzita dopravy'!$H10:$L10,MATCH(AN$141,'A2 Intenzita dopravy'!$H$5:$L$5,1)+1)/INDEX('A2 Intenzita dopravy'!$H10:$L10,MATCH(AN$141,'A2 Intenzita dopravy'!$H$5:$L$5,1)))^(1/(INDEX('A2 Intenzita dopravy'!$H$5:$L$5,MATCH(AN$141,'A2 Intenzita dopravy'!$H$5:$L$5,1)+1)-INDEX('A2 Intenzita dopravy'!$H$5:$L$5,MATCH(AN$141,'A2 Intenzita dopravy'!$H$5:$L$5,1))))*AM146))),0)</f>
        <v>17468.560214443969</v>
      </c>
      <c r="AO146" s="30">
        <f>IFERROR(IF(AO$141&lt;MIN('A2 Intenzita dopravy'!$H$5:$L$5),(AP146/AQ146)*AP146,IF(AO$141&gt;MAX('A2 Intenzita dopravy'!$H$5:$L$5),(INDEX('A2 Intenzita dopravy'!$H10:$L10,MATCH(AO$141,'A2 Intenzita dopravy'!$H$5:$L$5,1))/INDEX('A2 Intenzita dopravy'!$H10:$L10,MATCH(AO$141,'A2 Intenzita dopravy'!$H$5:$L$5,1)-1))^(1/(INDEX('A2 Intenzita dopravy'!$H$5:$L$5,MATCH(AO$141,'A2 Intenzita dopravy'!$H$5:$L$5,1))-INDEX('A2 Intenzita dopravy'!$H$5:$L$5,MATCH(AO$141,'A2 Intenzita dopravy'!$H$5:$L$5,1)-1)))*AN146,IFERROR(INDEX('A2 Intenzita dopravy'!$H10:$L10,MATCH(AO$141,'A2 Intenzita dopravy'!$H$5:$L$5,0)),(INDEX('A2 Intenzita dopravy'!$H10:$L10,MATCH(AO$141,'A2 Intenzita dopravy'!$H$5:$L$5,1)+1)/INDEX('A2 Intenzita dopravy'!$H10:$L10,MATCH(AO$141,'A2 Intenzita dopravy'!$H$5:$L$5,1)))^(1/(INDEX('A2 Intenzita dopravy'!$H$5:$L$5,MATCH(AO$141,'A2 Intenzita dopravy'!$H$5:$L$5,1)+1)-INDEX('A2 Intenzita dopravy'!$H$5:$L$5,MATCH(AO$141,'A2 Intenzita dopravy'!$H$5:$L$5,1))))*AN146))),0)</f>
        <v>17703.384664278998</v>
      </c>
      <c r="AP146" s="30">
        <f>IFERROR(IF(AP$141&lt;MIN('A2 Intenzita dopravy'!$H$5:$L$5),(AQ146/AR146)*AQ146,IF(AP$141&gt;MAX('A2 Intenzita dopravy'!$H$5:$L$5),(INDEX('A2 Intenzita dopravy'!$H10:$L10,MATCH(AP$141,'A2 Intenzita dopravy'!$H$5:$L$5,1))/INDEX('A2 Intenzita dopravy'!$H10:$L10,MATCH(AP$141,'A2 Intenzita dopravy'!$H$5:$L$5,1)-1))^(1/(INDEX('A2 Intenzita dopravy'!$H$5:$L$5,MATCH(AP$141,'A2 Intenzita dopravy'!$H$5:$L$5,1))-INDEX('A2 Intenzita dopravy'!$H$5:$L$5,MATCH(AP$141,'A2 Intenzita dopravy'!$H$5:$L$5,1)-1)))*AO146,IFERROR(INDEX('A2 Intenzita dopravy'!$H10:$L10,MATCH(AP$141,'A2 Intenzita dopravy'!$H$5:$L$5,0)),(INDEX('A2 Intenzita dopravy'!$H10:$L10,MATCH(AP$141,'A2 Intenzita dopravy'!$H$5:$L$5,1)+1)/INDEX('A2 Intenzita dopravy'!$H10:$L10,MATCH(AP$141,'A2 Intenzita dopravy'!$H$5:$L$5,1)))^(1/(INDEX('A2 Intenzita dopravy'!$H$5:$L$5,MATCH(AP$141,'A2 Intenzita dopravy'!$H$5:$L$5,1)+1)-INDEX('A2 Intenzita dopravy'!$H$5:$L$5,MATCH(AP$141,'A2 Intenzita dopravy'!$H$5:$L$5,1))))*AO146))),0)</f>
        <v>17941.365786533697</v>
      </c>
      <c r="AQ146" s="30">
        <f>IFERROR(IF(AQ$141&lt;MIN('A2 Intenzita dopravy'!$H$5:$L$5),(AR146/AS146)*AR146,IF(AQ$141&gt;MAX('A2 Intenzita dopravy'!$H$5:$L$5),(INDEX('A2 Intenzita dopravy'!$H10:$L10,MATCH(AQ$141,'A2 Intenzita dopravy'!$H$5:$L$5,1))/INDEX('A2 Intenzita dopravy'!$H10:$L10,MATCH(AQ$141,'A2 Intenzita dopravy'!$H$5:$L$5,1)-1))^(1/(INDEX('A2 Intenzita dopravy'!$H$5:$L$5,MATCH(AQ$141,'A2 Intenzita dopravy'!$H$5:$L$5,1))-INDEX('A2 Intenzita dopravy'!$H$5:$L$5,MATCH(AQ$141,'A2 Intenzita dopravy'!$H$5:$L$5,1)-1)))*AP146,IFERROR(INDEX('A2 Intenzita dopravy'!$H10:$L10,MATCH(AQ$141,'A2 Intenzita dopravy'!$H$5:$L$5,0)),(INDEX('A2 Intenzita dopravy'!$H10:$L10,MATCH(AQ$141,'A2 Intenzita dopravy'!$H$5:$L$5,1)+1)/INDEX('A2 Intenzita dopravy'!$H10:$L10,MATCH(AQ$141,'A2 Intenzita dopravy'!$H$5:$L$5,1)))^(1/(INDEX('A2 Intenzita dopravy'!$H$5:$L$5,MATCH(AQ$141,'A2 Intenzita dopravy'!$H$5:$L$5,1)+1)-INDEX('A2 Intenzita dopravy'!$H$5:$L$5,MATCH(AQ$141,'A2 Intenzita dopravy'!$H$5:$L$5,1))))*AP146))),0)</f>
        <v>18182.54601537867</v>
      </c>
      <c r="AR146" s="30">
        <f>IFERROR(IF(AR$141&lt;MIN('A2 Intenzita dopravy'!$H$5:$L$5),(AS146/AT146)*AS146,IF(AR$141&gt;MAX('A2 Intenzita dopravy'!$H$5:$L$5),(INDEX('A2 Intenzita dopravy'!$H10:$L10,MATCH(AR$141,'A2 Intenzita dopravy'!$H$5:$L$5,1))/INDEX('A2 Intenzita dopravy'!$H10:$L10,MATCH(AR$141,'A2 Intenzita dopravy'!$H$5:$L$5,1)-1))^(1/(INDEX('A2 Intenzita dopravy'!$H$5:$L$5,MATCH(AR$141,'A2 Intenzita dopravy'!$H$5:$L$5,1))-INDEX('A2 Intenzita dopravy'!$H$5:$L$5,MATCH(AR$141,'A2 Intenzita dopravy'!$H$5:$L$5,1)-1)))*AQ146,IFERROR(INDEX('A2 Intenzita dopravy'!$H10:$L10,MATCH(AR$141,'A2 Intenzita dopravy'!$H$5:$L$5,0)),(INDEX('A2 Intenzita dopravy'!$H10:$L10,MATCH(AR$141,'A2 Intenzita dopravy'!$H$5:$L$5,1)+1)/INDEX('A2 Intenzita dopravy'!$H10:$L10,MATCH(AR$141,'A2 Intenzita dopravy'!$H$5:$L$5,1)))^(1/(INDEX('A2 Intenzita dopravy'!$H$5:$L$5,MATCH(AR$141,'A2 Intenzita dopravy'!$H$5:$L$5,1)+1)-INDEX('A2 Intenzita dopravy'!$H$5:$L$5,MATCH(AR$141,'A2 Intenzita dopravy'!$H$5:$L$5,1))))*AQ146))),0)</f>
        <v>18426.968355413937</v>
      </c>
      <c r="AS146" s="30">
        <f>IFERROR(IF(AS$141&lt;MIN('A2 Intenzita dopravy'!$H$5:$L$5),(AT146/AU146)*AT146,IF(AS$141&gt;MAX('A2 Intenzita dopravy'!$H$5:$L$5),(INDEX('A2 Intenzita dopravy'!$H10:$L10,MATCH(AS$141,'A2 Intenzita dopravy'!$H$5:$L$5,1))/INDEX('A2 Intenzita dopravy'!$H10:$L10,MATCH(AS$141,'A2 Intenzita dopravy'!$H$5:$L$5,1)-1))^(1/(INDEX('A2 Intenzita dopravy'!$H$5:$L$5,MATCH(AS$141,'A2 Intenzita dopravy'!$H$5:$L$5,1))-INDEX('A2 Intenzita dopravy'!$H$5:$L$5,MATCH(AS$141,'A2 Intenzita dopravy'!$H$5:$L$5,1)-1)))*AR146,IFERROR(INDEX('A2 Intenzita dopravy'!$H10:$L10,MATCH(AS$141,'A2 Intenzita dopravy'!$H$5:$L$5,0)),(INDEX('A2 Intenzita dopravy'!$H10:$L10,MATCH(AS$141,'A2 Intenzita dopravy'!$H$5:$L$5,1)+1)/INDEX('A2 Intenzita dopravy'!$H10:$L10,MATCH(AS$141,'A2 Intenzita dopravy'!$H$5:$L$5,1)))^(1/(INDEX('A2 Intenzita dopravy'!$H$5:$L$5,MATCH(AS$141,'A2 Intenzita dopravy'!$H$5:$L$5,1)+1)-INDEX('A2 Intenzita dopravy'!$H$5:$L$5,MATCH(AS$141,'A2 Intenzita dopravy'!$H$5:$L$5,1))))*AR146))),0)</f>
        <v>18674.676389337055</v>
      </c>
      <c r="AT146" s="30">
        <f>IFERROR(IF(AT$141&lt;MIN('A2 Intenzita dopravy'!$H$5:$L$5),(AU146/AV146)*AU146,IF(AT$141&gt;MAX('A2 Intenzita dopravy'!$H$5:$L$5),(INDEX('A2 Intenzita dopravy'!$H10:$L10,MATCH(AT$141,'A2 Intenzita dopravy'!$H$5:$L$5,1))/INDEX('A2 Intenzita dopravy'!$H10:$L10,MATCH(AT$141,'A2 Intenzita dopravy'!$H$5:$L$5,1)-1))^(1/(INDEX('A2 Intenzita dopravy'!$H$5:$L$5,MATCH(AT$141,'A2 Intenzita dopravy'!$H$5:$L$5,1))-INDEX('A2 Intenzita dopravy'!$H$5:$L$5,MATCH(AT$141,'A2 Intenzita dopravy'!$H$5:$L$5,1)-1)))*AS146,IFERROR(INDEX('A2 Intenzita dopravy'!$H10:$L10,MATCH(AT$141,'A2 Intenzita dopravy'!$H$5:$L$5,0)),(INDEX('A2 Intenzita dopravy'!$H10:$L10,MATCH(AT$141,'A2 Intenzita dopravy'!$H$5:$L$5,1)+1)/INDEX('A2 Intenzita dopravy'!$H10:$L10,MATCH(AT$141,'A2 Intenzita dopravy'!$H$5:$L$5,1)))^(1/(INDEX('A2 Intenzita dopravy'!$H$5:$L$5,MATCH(AT$141,'A2 Intenzita dopravy'!$H$5:$L$5,1)+1)-INDEX('A2 Intenzita dopravy'!$H$5:$L$5,MATCH(AT$141,'A2 Intenzita dopravy'!$H$5:$L$5,1))))*AS146))),0)</f>
        <v>18925.714285714301</v>
      </c>
      <c r="AU146" s="30">
        <f>IFERROR(IF(AU$141&lt;MIN('A2 Intenzita dopravy'!$H$5:$L$5),(AV146/AW146)*AV146,IF(AU$141&gt;MAX('A2 Intenzita dopravy'!$H$5:$L$5),(INDEX('A2 Intenzita dopravy'!$H10:$L10,MATCH(AU$141,'A2 Intenzita dopravy'!$H$5:$L$5,1))/INDEX('A2 Intenzita dopravy'!$H10:$L10,MATCH(AU$141,'A2 Intenzita dopravy'!$H$5:$L$5,1)-1))^(1/(INDEX('A2 Intenzita dopravy'!$H$5:$L$5,MATCH(AU$141,'A2 Intenzita dopravy'!$H$5:$L$5,1))-INDEX('A2 Intenzita dopravy'!$H$5:$L$5,MATCH(AU$141,'A2 Intenzita dopravy'!$H$5:$L$5,1)-1)))*AT146,IFERROR(INDEX('A2 Intenzita dopravy'!$H10:$L10,MATCH(AU$141,'A2 Intenzita dopravy'!$H$5:$L$5,0)),(INDEX('A2 Intenzita dopravy'!$H10:$L10,MATCH(AU$141,'A2 Intenzita dopravy'!$H$5:$L$5,1)+1)/INDEX('A2 Intenzita dopravy'!$H10:$L10,MATCH(AU$141,'A2 Intenzita dopravy'!$H$5:$L$5,1)))^(1/(INDEX('A2 Intenzita dopravy'!$H$5:$L$5,MATCH(AU$141,'A2 Intenzita dopravy'!$H$5:$L$5,1)+1)-INDEX('A2 Intenzita dopravy'!$H$5:$L$5,MATCH(AU$141,'A2 Intenzita dopravy'!$H$5:$L$5,1))))*AT146))),0)</f>
        <v>19180.126806856315</v>
      </c>
      <c r="AV146" s="30">
        <f>IFERROR(IF(AV$141&lt;MIN('A2 Intenzita dopravy'!$H$5:$L$5),(AW146/AX146)*AW146,IF(AV$141&gt;MAX('A2 Intenzita dopravy'!$H$5:$L$5),(INDEX('A2 Intenzita dopravy'!$H10:$L10,MATCH(AV$141,'A2 Intenzita dopravy'!$H$5:$L$5,1))/INDEX('A2 Intenzita dopravy'!$H10:$L10,MATCH(AV$141,'A2 Intenzita dopravy'!$H$5:$L$5,1)-1))^(1/(INDEX('A2 Intenzita dopravy'!$H$5:$L$5,MATCH(AV$141,'A2 Intenzita dopravy'!$H$5:$L$5,1))-INDEX('A2 Intenzita dopravy'!$H$5:$L$5,MATCH(AV$141,'A2 Intenzita dopravy'!$H$5:$L$5,1)-1)))*AU146,IFERROR(INDEX('A2 Intenzita dopravy'!$H10:$L10,MATCH(AV$141,'A2 Intenzita dopravy'!$H$5:$L$5,0)),(INDEX('A2 Intenzita dopravy'!$H10:$L10,MATCH(AV$141,'A2 Intenzita dopravy'!$H$5:$L$5,1)+1)/INDEX('A2 Intenzita dopravy'!$H10:$L10,MATCH(AV$141,'A2 Intenzita dopravy'!$H$5:$L$5,1)))^(1/(INDEX('A2 Intenzita dopravy'!$H$5:$L$5,MATCH(AV$141,'A2 Intenzita dopravy'!$H$5:$L$5,1)+1)-INDEX('A2 Intenzita dopravy'!$H$5:$L$5,MATCH(AV$141,'A2 Intenzita dopravy'!$H$5:$L$5,1))))*AU146))),0)</f>
        <v>19437.959316799635</v>
      </c>
      <c r="AW146" s="30">
        <f>IFERROR(IF(AW$141&lt;MIN('A2 Intenzita dopravy'!$H$5:$L$5),(AX146/AY146)*AX146,IF(AW$141&gt;MAX('A2 Intenzita dopravy'!$H$5:$L$5),(INDEX('A2 Intenzita dopravy'!$H10:$L10,MATCH(AW$141,'A2 Intenzita dopravy'!$H$5:$L$5,1))/INDEX('A2 Intenzita dopravy'!$H10:$L10,MATCH(AW$141,'A2 Intenzita dopravy'!$H$5:$L$5,1)-1))^(1/(INDEX('A2 Intenzita dopravy'!$H$5:$L$5,MATCH(AW$141,'A2 Intenzita dopravy'!$H$5:$L$5,1))-INDEX('A2 Intenzita dopravy'!$H$5:$L$5,MATCH(AW$141,'A2 Intenzita dopravy'!$H$5:$L$5,1)-1)))*AV146,IFERROR(INDEX('A2 Intenzita dopravy'!$H10:$L10,MATCH(AW$141,'A2 Intenzita dopravy'!$H$5:$L$5,0)),(INDEX('A2 Intenzita dopravy'!$H10:$L10,MATCH(AW$141,'A2 Intenzita dopravy'!$H$5:$L$5,1)+1)/INDEX('A2 Intenzita dopravy'!$H10:$L10,MATCH(AW$141,'A2 Intenzita dopravy'!$H$5:$L$5,1)))^(1/(INDEX('A2 Intenzita dopravy'!$H$5:$L$5,MATCH(AW$141,'A2 Intenzita dopravy'!$H$5:$L$5,1)+1)-INDEX('A2 Intenzita dopravy'!$H$5:$L$5,MATCH(AW$141,'A2 Intenzita dopravy'!$H$5:$L$5,1))))*AV146))),0)</f>
        <v>19699.257789395502</v>
      </c>
      <c r="AX146" s="30">
        <f>IFERROR(IF(AX$141&lt;MIN('A2 Intenzita dopravy'!$H$5:$L$5),(AY146/AZ146)*AY146,IF(AX$141&gt;MAX('A2 Intenzita dopravy'!$H$5:$L$5),(INDEX('A2 Intenzita dopravy'!$H10:$L10,MATCH(AX$141,'A2 Intenzita dopravy'!$H$5:$L$5,1))/INDEX('A2 Intenzita dopravy'!$H10:$L10,MATCH(AX$141,'A2 Intenzita dopravy'!$H$5:$L$5,1)-1))^(1/(INDEX('A2 Intenzita dopravy'!$H$5:$L$5,MATCH(AX$141,'A2 Intenzita dopravy'!$H$5:$L$5,1))-INDEX('A2 Intenzita dopravy'!$H$5:$L$5,MATCH(AX$141,'A2 Intenzita dopravy'!$H$5:$L$5,1)-1)))*AW146,IFERROR(INDEX('A2 Intenzita dopravy'!$H10:$L10,MATCH(AX$141,'A2 Intenzita dopravy'!$H$5:$L$5,0)),(INDEX('A2 Intenzita dopravy'!$H10:$L10,MATCH(AX$141,'A2 Intenzita dopravy'!$H$5:$L$5,1)+1)/INDEX('A2 Intenzita dopravy'!$H10:$L10,MATCH(AX$141,'A2 Intenzita dopravy'!$H$5:$L$5,1)))^(1/(INDEX('A2 Intenzita dopravy'!$H$5:$L$5,MATCH(AX$141,'A2 Intenzita dopravy'!$H$5:$L$5,1)+1)-INDEX('A2 Intenzita dopravy'!$H$5:$L$5,MATCH(AX$141,'A2 Intenzita dopravy'!$H$5:$L$5,1))))*AW146))),0)</f>
        <v>19964.068816507413</v>
      </c>
      <c r="AY146" s="30">
        <f>IFERROR(IF(AY$141&lt;MIN('A2 Intenzita dopravy'!$H$5:$L$5),(AZ146/BA146)*AZ146,IF(AY$141&gt;MAX('A2 Intenzita dopravy'!$H$5:$L$5),(INDEX('A2 Intenzita dopravy'!$H10:$L10,MATCH(AY$141,'A2 Intenzita dopravy'!$H$5:$L$5,1))/INDEX('A2 Intenzita dopravy'!$H10:$L10,MATCH(AY$141,'A2 Intenzita dopravy'!$H$5:$L$5,1)-1))^(1/(INDEX('A2 Intenzita dopravy'!$H$5:$L$5,MATCH(AY$141,'A2 Intenzita dopravy'!$H$5:$L$5,1))-INDEX('A2 Intenzita dopravy'!$H$5:$L$5,MATCH(AY$141,'A2 Intenzita dopravy'!$H$5:$L$5,1)-1)))*AX146,IFERROR(INDEX('A2 Intenzita dopravy'!$H10:$L10,MATCH(AY$141,'A2 Intenzita dopravy'!$H$5:$L$5,0)),(INDEX('A2 Intenzita dopravy'!$H10:$L10,MATCH(AY$141,'A2 Intenzita dopravy'!$H$5:$L$5,1)+1)/INDEX('A2 Intenzita dopravy'!$H10:$L10,MATCH(AY$141,'A2 Intenzita dopravy'!$H$5:$L$5,1)))^(1/(INDEX('A2 Intenzita dopravy'!$H$5:$L$5,MATCH(AY$141,'A2 Intenzita dopravy'!$H$5:$L$5,1)+1)-INDEX('A2 Intenzita dopravy'!$H$5:$L$5,MATCH(AY$141,'A2 Intenzita dopravy'!$H$5:$L$5,1))))*AX146))),0)</f>
        <v>20232.439616318876</v>
      </c>
      <c r="AZ146" s="30">
        <f>IFERROR(IF(AZ$141&lt;MIN('A2 Intenzita dopravy'!$H$5:$L$5),(BA146/BB146)*BA146,IF(AZ$141&gt;MAX('A2 Intenzita dopravy'!$H$5:$L$5),(INDEX('A2 Intenzita dopravy'!$H10:$L10,MATCH(AZ$141,'A2 Intenzita dopravy'!$H$5:$L$5,1))/INDEX('A2 Intenzita dopravy'!$H10:$L10,MATCH(AZ$141,'A2 Intenzita dopravy'!$H$5:$L$5,1)-1))^(1/(INDEX('A2 Intenzita dopravy'!$H$5:$L$5,MATCH(AZ$141,'A2 Intenzita dopravy'!$H$5:$L$5,1))-INDEX('A2 Intenzita dopravy'!$H$5:$L$5,MATCH(AZ$141,'A2 Intenzita dopravy'!$H$5:$L$5,1)-1)))*AY146,IFERROR(INDEX('A2 Intenzita dopravy'!$H10:$L10,MATCH(AZ$141,'A2 Intenzita dopravy'!$H$5:$L$5,0)),(INDEX('A2 Intenzita dopravy'!$H10:$L10,MATCH(AZ$141,'A2 Intenzita dopravy'!$H$5:$L$5,1)+1)/INDEX('A2 Intenzita dopravy'!$H10:$L10,MATCH(AZ$141,'A2 Intenzita dopravy'!$H$5:$L$5,1)))^(1/(INDEX('A2 Intenzita dopravy'!$H$5:$L$5,MATCH(AZ$141,'A2 Intenzita dopravy'!$H$5:$L$5,1)+1)-INDEX('A2 Intenzita dopravy'!$H$5:$L$5,MATCH(AZ$141,'A2 Intenzita dopravy'!$H$5:$L$5,1))))*AY146))),0)</f>
        <v>20504.418041752819</v>
      </c>
      <c r="BA146" s="30">
        <f>IFERROR(IF(BA$141&lt;MIN('A2 Intenzita dopravy'!$H$5:$L$5),(BB146/'A2 Intenzita dopravy'!#REF!)*BB146,IF(BA$141&gt;MAX('A2 Intenzita dopravy'!$H$5:$L$5),(INDEX('A2 Intenzita dopravy'!$H10:$L10,MATCH(BA$141,'A2 Intenzita dopravy'!$H$5:$L$5,1))/INDEX('A2 Intenzita dopravy'!$H10:$L10,MATCH(BA$141,'A2 Intenzita dopravy'!$H$5:$L$5,1)-1))^(1/(INDEX('A2 Intenzita dopravy'!$H$5:$L$5,MATCH(BA$141,'A2 Intenzita dopravy'!$H$5:$L$5,1))-INDEX('A2 Intenzita dopravy'!$H$5:$L$5,MATCH(BA$141,'A2 Intenzita dopravy'!$H$5:$L$5,1)-1)))*AZ146,IFERROR(INDEX('A2 Intenzita dopravy'!$H10:$L10,MATCH(BA$141,'A2 Intenzita dopravy'!$H$5:$L$5,0)),(INDEX('A2 Intenzita dopravy'!$H10:$L10,MATCH(BA$141,'A2 Intenzita dopravy'!$H$5:$L$5,1)+1)/INDEX('A2 Intenzita dopravy'!$H10:$L10,MATCH(BA$141,'A2 Intenzita dopravy'!$H$5:$L$5,1)))^(1/(INDEX('A2 Intenzita dopravy'!$H$5:$L$5,MATCH(BA$141,'A2 Intenzita dopravy'!$H$5:$L$5,1)+1)-INDEX('A2 Intenzita dopravy'!$H$5:$L$5,MATCH(BA$141,'A2 Intenzita dopravy'!$H$5:$L$5,1))))*AZ146))),0)</f>
        <v>20780.052589004215</v>
      </c>
      <c r="BB146" s="30">
        <f>IFERROR(IF(BB$141&lt;MIN('A2 Intenzita dopravy'!$H$5:$L$5),('A2 Intenzita dopravy'!#REF!/'A2 Intenzita dopravy'!#REF!)*'A2 Intenzita dopravy'!#REF!,IF(BB$141&gt;MAX('A2 Intenzita dopravy'!$H$5:$L$5),(INDEX('A2 Intenzita dopravy'!$H10:$L10,MATCH(BB$141,'A2 Intenzita dopravy'!$H$5:$L$5,1))/INDEX('A2 Intenzita dopravy'!$H10:$L10,MATCH(BB$141,'A2 Intenzita dopravy'!$H$5:$L$5,1)-1))^(1/(INDEX('A2 Intenzita dopravy'!$H$5:$L$5,MATCH(BB$141,'A2 Intenzita dopravy'!$H$5:$L$5,1))-INDEX('A2 Intenzita dopravy'!$H$5:$L$5,MATCH(BB$141,'A2 Intenzita dopravy'!$H$5:$L$5,1)-1)))*BA146,IFERROR(INDEX('A2 Intenzita dopravy'!$H10:$L10,MATCH(BB$141,'A2 Intenzita dopravy'!$H$5:$L$5,0)),(INDEX('A2 Intenzita dopravy'!$H10:$L10,MATCH(BB$141,'A2 Intenzita dopravy'!$H$5:$L$5,1)+1)/INDEX('A2 Intenzita dopravy'!$H10:$L10,MATCH(BB$141,'A2 Intenzita dopravy'!$H$5:$L$5,1)))^(1/(INDEX('A2 Intenzita dopravy'!$H$5:$L$5,MATCH(BB$141,'A2 Intenzita dopravy'!$H$5:$L$5,1)+1)-INDEX('A2 Intenzita dopravy'!$H$5:$L$5,MATCH(BB$141,'A2 Intenzita dopravy'!$H$5:$L$5,1))))*BA146))),0)</f>
        <v>21059.39240618738</v>
      </c>
    </row>
    <row r="147" spans="2:54" x14ac:dyDescent="0.2">
      <c r="B147" s="5">
        <v>5</v>
      </c>
      <c r="C147" s="5">
        <f>IF(ISBLANK('A2 Intenzita dopravy'!C11)=TRUE,"",'A2 Intenzita dopravy'!C11)</f>
        <v>90783</v>
      </c>
      <c r="D147" s="5" t="str">
        <f>IF(ISBLANK('A2 Intenzita dopravy'!D11)=TRUE,"",'A2 Intenzita dopravy'!D11)</f>
        <v>I/59 Tvrdošín - severný okraj</v>
      </c>
      <c r="E147" s="30">
        <f>IFERROR(IF(E$141&lt;MIN('A2 Intenzita dopravy'!$H$5:$L$5),(F147/G147)*F147,IF(E$141&gt;MAX('A2 Intenzita dopravy'!$H$5:$L$5),(INDEX('A2 Intenzita dopravy'!$H11:$L11,MATCH(E$141,'A2 Intenzita dopravy'!$H$5:$L$5,1))/INDEX('A2 Intenzita dopravy'!$H11:$L11,MATCH(E$141,'A2 Intenzita dopravy'!$H$5:$L$5,1)-1))^(1/(INDEX('A2 Intenzita dopravy'!$H$5:$L$5,MATCH(E$141,'A2 Intenzita dopravy'!$H$5:$L$5,1))-INDEX('A2 Intenzita dopravy'!$H$5:$L$5,MATCH(E$141,'A2 Intenzita dopravy'!$H$5:$L$5,1)-1)))*D147,IFERROR(INDEX('A2 Intenzita dopravy'!$H11:$L11,MATCH(E$141,'A2 Intenzita dopravy'!$H$5:$L$5,0)),(INDEX('A2 Intenzita dopravy'!$H11:$L11,MATCH(E$141,'A2 Intenzita dopravy'!$H$5:$L$5,1)+1)/INDEX('A2 Intenzita dopravy'!$H11:$L11,MATCH(E$141,'A2 Intenzita dopravy'!$H$5:$L$5,1)))^(1/(INDEX('A2 Intenzita dopravy'!$H$5:$L$5,MATCH(E$141,'A2 Intenzita dopravy'!$H$5:$L$5,1)+1)-INDEX('A2 Intenzita dopravy'!$H$5:$L$5,MATCH(E$141,'A2 Intenzita dopravy'!$H$5:$L$5,1))))*D147))),0)</f>
        <v>10959.733107184709</v>
      </c>
      <c r="F147" s="30">
        <f>IFERROR(IF(F$141&lt;MIN('A2 Intenzita dopravy'!$H$5:$L$5),(G147/H147)*G147,IF(F$141&gt;MAX('A2 Intenzita dopravy'!$H$5:$L$5),(INDEX('A2 Intenzita dopravy'!$H11:$L11,MATCH(F$141,'A2 Intenzita dopravy'!$H$5:$L$5,1))/INDEX('A2 Intenzita dopravy'!$H11:$L11,MATCH(F$141,'A2 Intenzita dopravy'!$H$5:$L$5,1)-1))^(1/(INDEX('A2 Intenzita dopravy'!$H$5:$L$5,MATCH(F$141,'A2 Intenzita dopravy'!$H$5:$L$5,1))-INDEX('A2 Intenzita dopravy'!$H$5:$L$5,MATCH(F$141,'A2 Intenzita dopravy'!$H$5:$L$5,1)-1)))*E147,IFERROR(INDEX('A2 Intenzita dopravy'!$H11:$L11,MATCH(F$141,'A2 Intenzita dopravy'!$H$5:$L$5,0)),(INDEX('A2 Intenzita dopravy'!$H11:$L11,MATCH(F$141,'A2 Intenzita dopravy'!$H$5:$L$5,1)+1)/INDEX('A2 Intenzita dopravy'!$H11:$L11,MATCH(F$141,'A2 Intenzita dopravy'!$H$5:$L$5,1)))^(1/(INDEX('A2 Intenzita dopravy'!$H$5:$L$5,MATCH(F$141,'A2 Intenzita dopravy'!$H$5:$L$5,1)+1)-INDEX('A2 Intenzita dopravy'!$H$5:$L$5,MATCH(F$141,'A2 Intenzita dopravy'!$H$5:$L$5,1))))*E147))),0)</f>
        <v>11120</v>
      </c>
      <c r="G147" s="30">
        <f>IFERROR(IF(G$141&lt;MIN('A2 Intenzita dopravy'!$H$5:$L$5),(H147/I147)*H147,IF(G$141&gt;MAX('A2 Intenzita dopravy'!$H$5:$L$5),(INDEX('A2 Intenzita dopravy'!$H11:$L11,MATCH(G$141,'A2 Intenzita dopravy'!$H$5:$L$5,1))/INDEX('A2 Intenzita dopravy'!$H11:$L11,MATCH(G$141,'A2 Intenzita dopravy'!$H$5:$L$5,1)-1))^(1/(INDEX('A2 Intenzita dopravy'!$H$5:$L$5,MATCH(G$141,'A2 Intenzita dopravy'!$H$5:$L$5,1))-INDEX('A2 Intenzita dopravy'!$H$5:$L$5,MATCH(G$141,'A2 Intenzita dopravy'!$H$5:$L$5,1)-1)))*F147,IFERROR(INDEX('A2 Intenzita dopravy'!$H11:$L11,MATCH(G$141,'A2 Intenzita dopravy'!$H$5:$L$5,0)),(INDEX('A2 Intenzita dopravy'!$H11:$L11,MATCH(G$141,'A2 Intenzita dopravy'!$H$5:$L$5,1)+1)/INDEX('A2 Intenzita dopravy'!$H11:$L11,MATCH(G$141,'A2 Intenzita dopravy'!$H$5:$L$5,1)))^(1/(INDEX('A2 Intenzita dopravy'!$H$5:$L$5,MATCH(G$141,'A2 Intenzita dopravy'!$H$5:$L$5,1)+1)-INDEX('A2 Intenzita dopravy'!$H$5:$L$5,MATCH(G$141,'A2 Intenzita dopravy'!$H$5:$L$5,1))))*F147))),0)</f>
        <v>11282.610515299659</v>
      </c>
      <c r="H147" s="30">
        <f>IFERROR(IF(H$141&lt;MIN('A2 Intenzita dopravy'!$H$5:$L$5),(I147/J147)*I147,IF(H$141&gt;MAX('A2 Intenzita dopravy'!$H$5:$L$5),(INDEX('A2 Intenzita dopravy'!$H11:$L11,MATCH(H$141,'A2 Intenzita dopravy'!$H$5:$L$5,1))/INDEX('A2 Intenzita dopravy'!$H11:$L11,MATCH(H$141,'A2 Intenzita dopravy'!$H$5:$L$5,1)-1))^(1/(INDEX('A2 Intenzita dopravy'!$H$5:$L$5,MATCH(H$141,'A2 Intenzita dopravy'!$H$5:$L$5,1))-INDEX('A2 Intenzita dopravy'!$H$5:$L$5,MATCH(H$141,'A2 Intenzita dopravy'!$H$5:$L$5,1)-1)))*G147,IFERROR(INDEX('A2 Intenzita dopravy'!$H11:$L11,MATCH(H$141,'A2 Intenzita dopravy'!$H$5:$L$5,0)),(INDEX('A2 Intenzita dopravy'!$H11:$L11,MATCH(H$141,'A2 Intenzita dopravy'!$H$5:$L$5,1)+1)/INDEX('A2 Intenzita dopravy'!$H11:$L11,MATCH(H$141,'A2 Intenzita dopravy'!$H$5:$L$5,1)))^(1/(INDEX('A2 Intenzita dopravy'!$H$5:$L$5,MATCH(H$141,'A2 Intenzita dopravy'!$H$5:$L$5,1)+1)-INDEX('A2 Intenzita dopravy'!$H$5:$L$5,MATCH(H$141,'A2 Intenzita dopravy'!$H$5:$L$5,1))))*G147))),0)</f>
        <v>11447.598924455973</v>
      </c>
      <c r="I147" s="30">
        <f>IFERROR(IF(I$141&lt;MIN('A2 Intenzita dopravy'!$H$5:$L$5),(J147/K147)*J147,IF(I$141&gt;MAX('A2 Intenzita dopravy'!$H$5:$L$5),(INDEX('A2 Intenzita dopravy'!$H11:$L11,MATCH(I$141,'A2 Intenzita dopravy'!$H$5:$L$5,1))/INDEX('A2 Intenzita dopravy'!$H11:$L11,MATCH(I$141,'A2 Intenzita dopravy'!$H$5:$L$5,1)-1))^(1/(INDEX('A2 Intenzita dopravy'!$H$5:$L$5,MATCH(I$141,'A2 Intenzita dopravy'!$H$5:$L$5,1))-INDEX('A2 Intenzita dopravy'!$H$5:$L$5,MATCH(I$141,'A2 Intenzita dopravy'!$H$5:$L$5,1)-1)))*H147,IFERROR(INDEX('A2 Intenzita dopravy'!$H11:$L11,MATCH(I$141,'A2 Intenzita dopravy'!$H$5:$L$5,0)),(INDEX('A2 Intenzita dopravy'!$H11:$L11,MATCH(I$141,'A2 Intenzita dopravy'!$H$5:$L$5,1)+1)/INDEX('A2 Intenzita dopravy'!$H11:$L11,MATCH(I$141,'A2 Intenzita dopravy'!$H$5:$L$5,1)))^(1/(INDEX('A2 Intenzita dopravy'!$H$5:$L$5,MATCH(I$141,'A2 Intenzita dopravy'!$H$5:$L$5,1)+1)-INDEX('A2 Intenzita dopravy'!$H$5:$L$5,MATCH(I$141,'A2 Intenzita dopravy'!$H$5:$L$5,1))))*H147))),0)</f>
        <v>11615</v>
      </c>
      <c r="J147" s="30">
        <f>IFERROR(IF(J$141&lt;MIN('A2 Intenzita dopravy'!$H$5:$L$5),(K147/L147)*K147,IF(J$141&gt;MAX('A2 Intenzita dopravy'!$H$5:$L$5),(INDEX('A2 Intenzita dopravy'!$H11:$L11,MATCH(J$141,'A2 Intenzita dopravy'!$H$5:$L$5,1))/INDEX('A2 Intenzita dopravy'!$H11:$L11,MATCH(J$141,'A2 Intenzita dopravy'!$H$5:$L$5,1)-1))^(1/(INDEX('A2 Intenzita dopravy'!$H$5:$L$5,MATCH(J$141,'A2 Intenzita dopravy'!$H$5:$L$5,1))-INDEX('A2 Intenzita dopravy'!$H$5:$L$5,MATCH(J$141,'A2 Intenzita dopravy'!$H$5:$L$5,1)-1)))*I147,IFERROR(INDEX('A2 Intenzita dopravy'!$H11:$L11,MATCH(J$141,'A2 Intenzita dopravy'!$H$5:$L$5,0)),(INDEX('A2 Intenzita dopravy'!$H11:$L11,MATCH(J$141,'A2 Intenzita dopravy'!$H$5:$L$5,1)+1)/INDEX('A2 Intenzita dopravy'!$H11:$L11,MATCH(J$141,'A2 Intenzita dopravy'!$H$5:$L$5,1)))^(1/(INDEX('A2 Intenzita dopravy'!$H$5:$L$5,MATCH(J$141,'A2 Intenzita dopravy'!$H$5:$L$5,1)+1)-INDEX('A2 Intenzita dopravy'!$H$5:$L$5,MATCH(J$141,'A2 Intenzita dopravy'!$H$5:$L$5,1))))*I147))),0)</f>
        <v>11773.372450979718</v>
      </c>
      <c r="K147" s="30">
        <f>IFERROR(IF(K$141&lt;MIN('A2 Intenzita dopravy'!$H$5:$L$5),(L147/M147)*L147,IF(K$141&gt;MAX('A2 Intenzita dopravy'!$H$5:$L$5),(INDEX('A2 Intenzita dopravy'!$H11:$L11,MATCH(K$141,'A2 Intenzita dopravy'!$H$5:$L$5,1))/INDEX('A2 Intenzita dopravy'!$H11:$L11,MATCH(K$141,'A2 Intenzita dopravy'!$H$5:$L$5,1)-1))^(1/(INDEX('A2 Intenzita dopravy'!$H$5:$L$5,MATCH(K$141,'A2 Intenzita dopravy'!$H$5:$L$5,1))-INDEX('A2 Intenzita dopravy'!$H$5:$L$5,MATCH(K$141,'A2 Intenzita dopravy'!$H$5:$L$5,1)-1)))*J147,IFERROR(INDEX('A2 Intenzita dopravy'!$H11:$L11,MATCH(K$141,'A2 Intenzita dopravy'!$H$5:$L$5,0)),(INDEX('A2 Intenzita dopravy'!$H11:$L11,MATCH(K$141,'A2 Intenzita dopravy'!$H$5:$L$5,1)+1)/INDEX('A2 Intenzita dopravy'!$H11:$L11,MATCH(K$141,'A2 Intenzita dopravy'!$H$5:$L$5,1)))^(1/(INDEX('A2 Intenzita dopravy'!$H$5:$L$5,MATCH(K$141,'A2 Intenzita dopravy'!$H$5:$L$5,1)+1)-INDEX('A2 Intenzita dopravy'!$H$5:$L$5,MATCH(K$141,'A2 Intenzita dopravy'!$H$5:$L$5,1))))*J147))),0)</f>
        <v>11933.904336589596</v>
      </c>
      <c r="L147" s="30">
        <f>IFERROR(IF(L$141&lt;MIN('A2 Intenzita dopravy'!$H$5:$L$5),(M147/N147)*M147,IF(L$141&gt;MAX('A2 Intenzita dopravy'!$H$5:$L$5),(INDEX('A2 Intenzita dopravy'!$H11:$L11,MATCH(L$141,'A2 Intenzita dopravy'!$H$5:$L$5,1))/INDEX('A2 Intenzita dopravy'!$H11:$L11,MATCH(L$141,'A2 Intenzita dopravy'!$H$5:$L$5,1)-1))^(1/(INDEX('A2 Intenzita dopravy'!$H$5:$L$5,MATCH(L$141,'A2 Intenzita dopravy'!$H$5:$L$5,1))-INDEX('A2 Intenzita dopravy'!$H$5:$L$5,MATCH(L$141,'A2 Intenzita dopravy'!$H$5:$L$5,1)-1)))*K147,IFERROR(INDEX('A2 Intenzita dopravy'!$H11:$L11,MATCH(L$141,'A2 Intenzita dopravy'!$H$5:$L$5,0)),(INDEX('A2 Intenzita dopravy'!$H11:$L11,MATCH(L$141,'A2 Intenzita dopravy'!$H$5:$L$5,1)+1)/INDEX('A2 Intenzita dopravy'!$H11:$L11,MATCH(L$141,'A2 Intenzita dopravy'!$H$5:$L$5,1)))^(1/(INDEX('A2 Intenzita dopravy'!$H$5:$L$5,MATCH(L$141,'A2 Intenzita dopravy'!$H$5:$L$5,1)+1)-INDEX('A2 Intenzita dopravy'!$H$5:$L$5,MATCH(L$141,'A2 Intenzita dopravy'!$H$5:$L$5,1))))*K147))),0)</f>
        <v>12096.625101078893</v>
      </c>
      <c r="M147" s="30">
        <f>IFERROR(IF(M$141&lt;MIN('A2 Intenzita dopravy'!$H$5:$L$5),(N147/O147)*N147,IF(M$141&gt;MAX('A2 Intenzita dopravy'!$H$5:$L$5),(INDEX('A2 Intenzita dopravy'!$H11:$L11,MATCH(M$141,'A2 Intenzita dopravy'!$H$5:$L$5,1))/INDEX('A2 Intenzita dopravy'!$H11:$L11,MATCH(M$141,'A2 Intenzita dopravy'!$H$5:$L$5,1)-1))^(1/(INDEX('A2 Intenzita dopravy'!$H$5:$L$5,MATCH(M$141,'A2 Intenzita dopravy'!$H$5:$L$5,1))-INDEX('A2 Intenzita dopravy'!$H$5:$L$5,MATCH(M$141,'A2 Intenzita dopravy'!$H$5:$L$5,1)-1)))*L147,IFERROR(INDEX('A2 Intenzita dopravy'!$H11:$L11,MATCH(M$141,'A2 Intenzita dopravy'!$H$5:$L$5,0)),(INDEX('A2 Intenzita dopravy'!$H11:$L11,MATCH(M$141,'A2 Intenzita dopravy'!$H$5:$L$5,1)+1)/INDEX('A2 Intenzita dopravy'!$H11:$L11,MATCH(M$141,'A2 Intenzita dopravy'!$H$5:$L$5,1)))^(1/(INDEX('A2 Intenzita dopravy'!$H$5:$L$5,MATCH(M$141,'A2 Intenzita dopravy'!$H$5:$L$5,1)+1)-INDEX('A2 Intenzita dopravy'!$H$5:$L$5,MATCH(M$141,'A2 Intenzita dopravy'!$H$5:$L$5,1))))*L147))),0)</f>
        <v>12261.564590174083</v>
      </c>
      <c r="N147" s="30">
        <f>IFERROR(IF(N$141&lt;MIN('A2 Intenzita dopravy'!$H$5:$L$5),(O147/P147)*O147,IF(N$141&gt;MAX('A2 Intenzita dopravy'!$H$5:$L$5),(INDEX('A2 Intenzita dopravy'!$H11:$L11,MATCH(N$141,'A2 Intenzita dopravy'!$H$5:$L$5,1))/INDEX('A2 Intenzita dopravy'!$H11:$L11,MATCH(N$141,'A2 Intenzita dopravy'!$H$5:$L$5,1)-1))^(1/(INDEX('A2 Intenzita dopravy'!$H$5:$L$5,MATCH(N$141,'A2 Intenzita dopravy'!$H$5:$L$5,1))-INDEX('A2 Intenzita dopravy'!$H$5:$L$5,MATCH(N$141,'A2 Intenzita dopravy'!$H$5:$L$5,1)-1)))*M147,IFERROR(INDEX('A2 Intenzita dopravy'!$H11:$L11,MATCH(N$141,'A2 Intenzita dopravy'!$H$5:$L$5,0)),(INDEX('A2 Intenzita dopravy'!$H11:$L11,MATCH(N$141,'A2 Intenzita dopravy'!$H$5:$L$5,1)+1)/INDEX('A2 Intenzita dopravy'!$H11:$L11,MATCH(N$141,'A2 Intenzita dopravy'!$H$5:$L$5,1)))^(1/(INDEX('A2 Intenzita dopravy'!$H$5:$L$5,MATCH(N$141,'A2 Intenzita dopravy'!$H$5:$L$5,1)+1)-INDEX('A2 Intenzita dopravy'!$H$5:$L$5,MATCH(N$141,'A2 Intenzita dopravy'!$H$5:$L$5,1))))*M147))),0)</f>
        <v>12428.753056553074</v>
      </c>
      <c r="O147" s="30">
        <f>IFERROR(IF(O$141&lt;MIN('A2 Intenzita dopravy'!$H$5:$L$5),(P147/Q147)*P147,IF(O$141&gt;MAX('A2 Intenzita dopravy'!$H$5:$L$5),(INDEX('A2 Intenzita dopravy'!$H11:$L11,MATCH(O$141,'A2 Intenzita dopravy'!$H$5:$L$5,1))/INDEX('A2 Intenzita dopravy'!$H11:$L11,MATCH(O$141,'A2 Intenzita dopravy'!$H$5:$L$5,1)-1))^(1/(INDEX('A2 Intenzita dopravy'!$H$5:$L$5,MATCH(O$141,'A2 Intenzita dopravy'!$H$5:$L$5,1))-INDEX('A2 Intenzita dopravy'!$H$5:$L$5,MATCH(O$141,'A2 Intenzita dopravy'!$H$5:$L$5,1)-1)))*N147,IFERROR(INDEX('A2 Intenzita dopravy'!$H11:$L11,MATCH(O$141,'A2 Intenzita dopravy'!$H$5:$L$5,0)),(INDEX('A2 Intenzita dopravy'!$H11:$L11,MATCH(O$141,'A2 Intenzita dopravy'!$H$5:$L$5,1)+1)/INDEX('A2 Intenzita dopravy'!$H11:$L11,MATCH(O$141,'A2 Intenzita dopravy'!$H$5:$L$5,1)))^(1/(INDEX('A2 Intenzita dopravy'!$H$5:$L$5,MATCH(O$141,'A2 Intenzita dopravy'!$H$5:$L$5,1)+1)-INDEX('A2 Intenzita dopravy'!$H$5:$L$5,MATCH(O$141,'A2 Intenzita dopravy'!$H$5:$L$5,1))))*N147))),0)</f>
        <v>12598.221165394052</v>
      </c>
      <c r="P147" s="30">
        <f>IFERROR(IF(P$141&lt;MIN('A2 Intenzita dopravy'!$H$5:$L$5),(Q147/R147)*Q147,IF(P$141&gt;MAX('A2 Intenzita dopravy'!$H$5:$L$5),(INDEX('A2 Intenzita dopravy'!$H11:$L11,MATCH(P$141,'A2 Intenzita dopravy'!$H$5:$L$5,1))/INDEX('A2 Intenzita dopravy'!$H11:$L11,MATCH(P$141,'A2 Intenzita dopravy'!$H$5:$L$5,1)-1))^(1/(INDEX('A2 Intenzita dopravy'!$H$5:$L$5,MATCH(P$141,'A2 Intenzita dopravy'!$H$5:$L$5,1))-INDEX('A2 Intenzita dopravy'!$H$5:$L$5,MATCH(P$141,'A2 Intenzita dopravy'!$H$5:$L$5,1)-1)))*O147,IFERROR(INDEX('A2 Intenzita dopravy'!$H11:$L11,MATCH(P$141,'A2 Intenzita dopravy'!$H$5:$L$5,0)),(INDEX('A2 Intenzita dopravy'!$H11:$L11,MATCH(P$141,'A2 Intenzita dopravy'!$H$5:$L$5,1)+1)/INDEX('A2 Intenzita dopravy'!$H11:$L11,MATCH(P$141,'A2 Intenzita dopravy'!$H$5:$L$5,1)))^(1/(INDEX('A2 Intenzita dopravy'!$H$5:$L$5,MATCH(P$141,'A2 Intenzita dopravy'!$H$5:$L$5,1)+1)-INDEX('A2 Intenzita dopravy'!$H$5:$L$5,MATCH(P$141,'A2 Intenzita dopravy'!$H$5:$L$5,1))))*O147))),0)</f>
        <v>12770</v>
      </c>
      <c r="Q147" s="30">
        <f>IFERROR(IF(Q$141&lt;MIN('A2 Intenzita dopravy'!$H$5:$L$5),(R147/S147)*R147,IF(Q$141&gt;MAX('A2 Intenzita dopravy'!$H$5:$L$5),(INDEX('A2 Intenzita dopravy'!$H11:$L11,MATCH(Q$141,'A2 Intenzita dopravy'!$H$5:$L$5,1))/INDEX('A2 Intenzita dopravy'!$H11:$L11,MATCH(Q$141,'A2 Intenzita dopravy'!$H$5:$L$5,1)-1))^(1/(INDEX('A2 Intenzita dopravy'!$H$5:$L$5,MATCH(Q$141,'A2 Intenzita dopravy'!$H$5:$L$5,1))-INDEX('A2 Intenzita dopravy'!$H$5:$L$5,MATCH(Q$141,'A2 Intenzita dopravy'!$H$5:$L$5,1)-1)))*P147,IFERROR(INDEX('A2 Intenzita dopravy'!$H11:$L11,MATCH(Q$141,'A2 Intenzita dopravy'!$H$5:$L$5,0)),(INDEX('A2 Intenzita dopravy'!$H11:$L11,MATCH(Q$141,'A2 Intenzita dopravy'!$H$5:$L$5,1)+1)/INDEX('A2 Intenzita dopravy'!$H11:$L11,MATCH(Q$141,'A2 Intenzita dopravy'!$H$5:$L$5,1)))^(1/(INDEX('A2 Intenzita dopravy'!$H$5:$L$5,MATCH(Q$141,'A2 Intenzita dopravy'!$H$5:$L$5,1)+1)-INDEX('A2 Intenzita dopravy'!$H$5:$L$5,MATCH(Q$141,'A2 Intenzita dopravy'!$H$5:$L$5,1))))*P147))),0)</f>
        <v>12932.385622601272</v>
      </c>
      <c r="R147" s="30">
        <f>IFERROR(IF(R$141&lt;MIN('A2 Intenzita dopravy'!$H$5:$L$5),(S147/T147)*S147,IF(R$141&gt;MAX('A2 Intenzita dopravy'!$H$5:$L$5),(INDEX('A2 Intenzita dopravy'!$H11:$L11,MATCH(R$141,'A2 Intenzita dopravy'!$H$5:$L$5,1))/INDEX('A2 Intenzita dopravy'!$H11:$L11,MATCH(R$141,'A2 Intenzita dopravy'!$H$5:$L$5,1)-1))^(1/(INDEX('A2 Intenzita dopravy'!$H$5:$L$5,MATCH(R$141,'A2 Intenzita dopravy'!$H$5:$L$5,1))-INDEX('A2 Intenzita dopravy'!$H$5:$L$5,MATCH(R$141,'A2 Intenzita dopravy'!$H$5:$L$5,1)-1)))*Q147,IFERROR(INDEX('A2 Intenzita dopravy'!$H11:$L11,MATCH(R$141,'A2 Intenzita dopravy'!$H$5:$L$5,0)),(INDEX('A2 Intenzita dopravy'!$H11:$L11,MATCH(R$141,'A2 Intenzita dopravy'!$H$5:$L$5,1)+1)/INDEX('A2 Intenzita dopravy'!$H11:$L11,MATCH(R$141,'A2 Intenzita dopravy'!$H$5:$L$5,1)))^(1/(INDEX('A2 Intenzita dopravy'!$H$5:$L$5,MATCH(R$141,'A2 Intenzita dopravy'!$H$5:$L$5,1)+1)-INDEX('A2 Intenzita dopravy'!$H$5:$L$5,MATCH(R$141,'A2 Intenzita dopravy'!$H$5:$L$5,1))))*Q147))),0)</f>
        <v>13096.836170059834</v>
      </c>
      <c r="S147" s="30">
        <f>IFERROR(IF(S$141&lt;MIN('A2 Intenzita dopravy'!$H$5:$L$5),(T147/U147)*T147,IF(S$141&gt;MAX('A2 Intenzita dopravy'!$H$5:$L$5),(INDEX('A2 Intenzita dopravy'!$H11:$L11,MATCH(S$141,'A2 Intenzita dopravy'!$H$5:$L$5,1))/INDEX('A2 Intenzita dopravy'!$H11:$L11,MATCH(S$141,'A2 Intenzita dopravy'!$H$5:$L$5,1)-1))^(1/(INDEX('A2 Intenzita dopravy'!$H$5:$L$5,MATCH(S$141,'A2 Intenzita dopravy'!$H$5:$L$5,1))-INDEX('A2 Intenzita dopravy'!$H$5:$L$5,MATCH(S$141,'A2 Intenzita dopravy'!$H$5:$L$5,1)-1)))*R147,IFERROR(INDEX('A2 Intenzita dopravy'!$H11:$L11,MATCH(S$141,'A2 Intenzita dopravy'!$H$5:$L$5,0)),(INDEX('A2 Intenzita dopravy'!$H11:$L11,MATCH(S$141,'A2 Intenzita dopravy'!$H$5:$L$5,1)+1)/INDEX('A2 Intenzita dopravy'!$H11:$L11,MATCH(S$141,'A2 Intenzita dopravy'!$H$5:$L$5,1)))^(1/(INDEX('A2 Intenzita dopravy'!$H$5:$L$5,MATCH(S$141,'A2 Intenzita dopravy'!$H$5:$L$5,1)+1)-INDEX('A2 Intenzita dopravy'!$H$5:$L$5,MATCH(S$141,'A2 Intenzita dopravy'!$H$5:$L$5,1))))*R147))),0)</f>
        <v>13263.377900332507</v>
      </c>
      <c r="T147" s="30">
        <f>IFERROR(IF(T$141&lt;MIN('A2 Intenzita dopravy'!$H$5:$L$5),(U147/V147)*U147,IF(T$141&gt;MAX('A2 Intenzita dopravy'!$H$5:$L$5),(INDEX('A2 Intenzita dopravy'!$H11:$L11,MATCH(T$141,'A2 Intenzita dopravy'!$H$5:$L$5,1))/INDEX('A2 Intenzita dopravy'!$H11:$L11,MATCH(T$141,'A2 Intenzita dopravy'!$H$5:$L$5,1)-1))^(1/(INDEX('A2 Intenzita dopravy'!$H$5:$L$5,MATCH(T$141,'A2 Intenzita dopravy'!$H$5:$L$5,1))-INDEX('A2 Intenzita dopravy'!$H$5:$L$5,MATCH(T$141,'A2 Intenzita dopravy'!$H$5:$L$5,1)-1)))*S147,IFERROR(INDEX('A2 Intenzita dopravy'!$H11:$L11,MATCH(T$141,'A2 Intenzita dopravy'!$H$5:$L$5,0)),(INDEX('A2 Intenzita dopravy'!$H11:$L11,MATCH(T$141,'A2 Intenzita dopravy'!$H$5:$L$5,1)+1)/INDEX('A2 Intenzita dopravy'!$H11:$L11,MATCH(T$141,'A2 Intenzita dopravy'!$H$5:$L$5,1)))^(1/(INDEX('A2 Intenzita dopravy'!$H$5:$L$5,MATCH(T$141,'A2 Intenzita dopravy'!$H$5:$L$5,1)+1)-INDEX('A2 Intenzita dopravy'!$H$5:$L$5,MATCH(T$141,'A2 Intenzita dopravy'!$H$5:$L$5,1))))*S147))),0)</f>
        <v>13432.037405277022</v>
      </c>
      <c r="U147" s="30">
        <f>IFERROR(IF(U$141&lt;MIN('A2 Intenzita dopravy'!$H$5:$L$5),(V147/W147)*V147,IF(U$141&gt;MAX('A2 Intenzita dopravy'!$H$5:$L$5),(INDEX('A2 Intenzita dopravy'!$H11:$L11,MATCH(U$141,'A2 Intenzita dopravy'!$H$5:$L$5,1))/INDEX('A2 Intenzita dopravy'!$H11:$L11,MATCH(U$141,'A2 Intenzita dopravy'!$H$5:$L$5,1)-1))^(1/(INDEX('A2 Intenzita dopravy'!$H$5:$L$5,MATCH(U$141,'A2 Intenzita dopravy'!$H$5:$L$5,1))-INDEX('A2 Intenzita dopravy'!$H$5:$L$5,MATCH(U$141,'A2 Intenzita dopravy'!$H$5:$L$5,1)-1)))*T147,IFERROR(INDEX('A2 Intenzita dopravy'!$H11:$L11,MATCH(U$141,'A2 Intenzita dopravy'!$H$5:$L$5,0)),(INDEX('A2 Intenzita dopravy'!$H11:$L11,MATCH(U$141,'A2 Intenzita dopravy'!$H$5:$L$5,1)+1)/INDEX('A2 Intenzita dopravy'!$H11:$L11,MATCH(U$141,'A2 Intenzita dopravy'!$H$5:$L$5,1)))^(1/(INDEX('A2 Intenzita dopravy'!$H$5:$L$5,MATCH(U$141,'A2 Intenzita dopravy'!$H$5:$L$5,1)+1)-INDEX('A2 Intenzita dopravy'!$H$5:$L$5,MATCH(U$141,'A2 Intenzita dopravy'!$H$5:$L$5,1))))*T147))),0)</f>
        <v>13602.841614897969</v>
      </c>
      <c r="V147" s="30">
        <f>IFERROR(IF(V$141&lt;MIN('A2 Intenzita dopravy'!$H$5:$L$5),(W147/X147)*W147,IF(V$141&gt;MAX('A2 Intenzita dopravy'!$H$5:$L$5),(INDEX('A2 Intenzita dopravy'!$H11:$L11,MATCH(V$141,'A2 Intenzita dopravy'!$H$5:$L$5,1))/INDEX('A2 Intenzita dopravy'!$H11:$L11,MATCH(V$141,'A2 Intenzita dopravy'!$H$5:$L$5,1)-1))^(1/(INDEX('A2 Intenzita dopravy'!$H$5:$L$5,MATCH(V$141,'A2 Intenzita dopravy'!$H$5:$L$5,1))-INDEX('A2 Intenzita dopravy'!$H$5:$L$5,MATCH(V$141,'A2 Intenzita dopravy'!$H$5:$L$5,1)-1)))*U147,IFERROR(INDEX('A2 Intenzita dopravy'!$H11:$L11,MATCH(V$141,'A2 Intenzita dopravy'!$H$5:$L$5,0)),(INDEX('A2 Intenzita dopravy'!$H11:$L11,MATCH(V$141,'A2 Intenzita dopravy'!$H$5:$L$5,1)+1)/INDEX('A2 Intenzita dopravy'!$H11:$L11,MATCH(V$141,'A2 Intenzita dopravy'!$H$5:$L$5,1)))^(1/(INDEX('A2 Intenzita dopravy'!$H$5:$L$5,MATCH(V$141,'A2 Intenzita dopravy'!$H$5:$L$5,1)+1)-INDEX('A2 Intenzita dopravy'!$H$5:$L$5,MATCH(V$141,'A2 Intenzita dopravy'!$H$5:$L$5,1))))*U147))),0)</f>
        <v>13775.817801646732</v>
      </c>
      <c r="W147" s="30">
        <f>IFERROR(IF(W$141&lt;MIN('A2 Intenzita dopravy'!$H$5:$L$5),(X147/Y147)*X147,IF(W$141&gt;MAX('A2 Intenzita dopravy'!$H$5:$L$5),(INDEX('A2 Intenzita dopravy'!$H11:$L11,MATCH(W$141,'A2 Intenzita dopravy'!$H$5:$L$5,1))/INDEX('A2 Intenzita dopravy'!$H11:$L11,MATCH(W$141,'A2 Intenzita dopravy'!$H$5:$L$5,1)-1))^(1/(INDEX('A2 Intenzita dopravy'!$H$5:$L$5,MATCH(W$141,'A2 Intenzita dopravy'!$H$5:$L$5,1))-INDEX('A2 Intenzita dopravy'!$H$5:$L$5,MATCH(W$141,'A2 Intenzita dopravy'!$H$5:$L$5,1)-1)))*V147,IFERROR(INDEX('A2 Intenzita dopravy'!$H11:$L11,MATCH(W$141,'A2 Intenzita dopravy'!$H$5:$L$5,0)),(INDEX('A2 Intenzita dopravy'!$H11:$L11,MATCH(W$141,'A2 Intenzita dopravy'!$H$5:$L$5,1)+1)/INDEX('A2 Intenzita dopravy'!$H11:$L11,MATCH(W$141,'A2 Intenzita dopravy'!$H$5:$L$5,1)))^(1/(INDEX('A2 Intenzita dopravy'!$H$5:$L$5,MATCH(W$141,'A2 Intenzita dopravy'!$H$5:$L$5,1)+1)-INDEX('A2 Intenzita dopravy'!$H$5:$L$5,MATCH(W$141,'A2 Intenzita dopravy'!$H$5:$L$5,1))))*V147))),0)</f>
        <v>13950.993584776104</v>
      </c>
      <c r="X147" s="30">
        <f>IFERROR(IF(X$141&lt;MIN('A2 Intenzita dopravy'!$H$5:$L$5),(Y147/Z147)*Y147,IF(X$141&gt;MAX('A2 Intenzita dopravy'!$H$5:$L$5),(INDEX('A2 Intenzita dopravy'!$H11:$L11,MATCH(X$141,'A2 Intenzita dopravy'!$H$5:$L$5,1))/INDEX('A2 Intenzita dopravy'!$H11:$L11,MATCH(X$141,'A2 Intenzita dopravy'!$H$5:$L$5,1)-1))^(1/(INDEX('A2 Intenzita dopravy'!$H$5:$L$5,MATCH(X$141,'A2 Intenzita dopravy'!$H$5:$L$5,1))-INDEX('A2 Intenzita dopravy'!$H$5:$L$5,MATCH(X$141,'A2 Intenzita dopravy'!$H$5:$L$5,1)-1)))*W147,IFERROR(INDEX('A2 Intenzita dopravy'!$H11:$L11,MATCH(X$141,'A2 Intenzita dopravy'!$H$5:$L$5,0)),(INDEX('A2 Intenzita dopravy'!$H11:$L11,MATCH(X$141,'A2 Intenzita dopravy'!$H$5:$L$5,1)+1)/INDEX('A2 Intenzita dopravy'!$H11:$L11,MATCH(X$141,'A2 Intenzita dopravy'!$H$5:$L$5,1)))^(1/(INDEX('A2 Intenzita dopravy'!$H$5:$L$5,MATCH(X$141,'A2 Intenzita dopravy'!$H$5:$L$5,1)+1)-INDEX('A2 Intenzita dopravy'!$H$5:$L$5,MATCH(X$141,'A2 Intenzita dopravy'!$H$5:$L$5,1))))*W147))),0)</f>
        <v>14128.396934750281</v>
      </c>
      <c r="Y147" s="30">
        <f>IFERROR(IF(Y$141&lt;MIN('A2 Intenzita dopravy'!$H$5:$L$5),(Z147/AA147)*Z147,IF(Y$141&gt;MAX('A2 Intenzita dopravy'!$H$5:$L$5),(INDEX('A2 Intenzita dopravy'!$H11:$L11,MATCH(Y$141,'A2 Intenzita dopravy'!$H$5:$L$5,1))/INDEX('A2 Intenzita dopravy'!$H11:$L11,MATCH(Y$141,'A2 Intenzita dopravy'!$H$5:$L$5,1)-1))^(1/(INDEX('A2 Intenzita dopravy'!$H$5:$L$5,MATCH(Y$141,'A2 Intenzita dopravy'!$H$5:$L$5,1))-INDEX('A2 Intenzita dopravy'!$H$5:$L$5,MATCH(Y$141,'A2 Intenzita dopravy'!$H$5:$L$5,1)-1)))*X147,IFERROR(INDEX('A2 Intenzita dopravy'!$H11:$L11,MATCH(Y$141,'A2 Intenzita dopravy'!$H$5:$L$5,0)),(INDEX('A2 Intenzita dopravy'!$H11:$L11,MATCH(Y$141,'A2 Intenzita dopravy'!$H$5:$L$5,1)+1)/INDEX('A2 Intenzita dopravy'!$H11:$L11,MATCH(Y$141,'A2 Intenzita dopravy'!$H$5:$L$5,1)))^(1/(INDEX('A2 Intenzita dopravy'!$H$5:$L$5,MATCH(Y$141,'A2 Intenzita dopravy'!$H$5:$L$5,1)+1)-INDEX('A2 Intenzita dopravy'!$H$5:$L$5,MATCH(Y$141,'A2 Intenzita dopravy'!$H$5:$L$5,1))))*X147))),0)</f>
        <v>14308.056177710918</v>
      </c>
      <c r="Z147" s="30">
        <f>IFERROR(IF(Z$141&lt;MIN('A2 Intenzita dopravy'!$H$5:$L$5),(AA147/AB147)*AA147,IF(Z$141&gt;MAX('A2 Intenzita dopravy'!$H$5:$L$5),(INDEX('A2 Intenzita dopravy'!$H11:$L11,MATCH(Z$141,'A2 Intenzita dopravy'!$H$5:$L$5,1))/INDEX('A2 Intenzita dopravy'!$H11:$L11,MATCH(Z$141,'A2 Intenzita dopravy'!$H$5:$L$5,1)-1))^(1/(INDEX('A2 Intenzita dopravy'!$H$5:$L$5,MATCH(Z$141,'A2 Intenzita dopravy'!$H$5:$L$5,1))-INDEX('A2 Intenzita dopravy'!$H$5:$L$5,MATCH(Z$141,'A2 Intenzita dopravy'!$H$5:$L$5,1)-1)))*Y147,IFERROR(INDEX('A2 Intenzita dopravy'!$H11:$L11,MATCH(Z$141,'A2 Intenzita dopravy'!$H$5:$L$5,0)),(INDEX('A2 Intenzita dopravy'!$H11:$L11,MATCH(Z$141,'A2 Intenzita dopravy'!$H$5:$L$5,1)+1)/INDEX('A2 Intenzita dopravy'!$H11:$L11,MATCH(Z$141,'A2 Intenzita dopravy'!$H$5:$L$5,1)))^(1/(INDEX('A2 Intenzita dopravy'!$H$5:$L$5,MATCH(Z$141,'A2 Intenzita dopravy'!$H$5:$L$5,1)+1)-INDEX('A2 Intenzita dopravy'!$H$5:$L$5,MATCH(Z$141,'A2 Intenzita dopravy'!$H$5:$L$5,1))))*Y147))),0)</f>
        <v>14490</v>
      </c>
      <c r="AA147" s="30">
        <f>IFERROR(IF(AA$141&lt;MIN('A2 Intenzita dopravy'!$H$5:$L$5),(AB147/AC147)*AB147,IF(AA$141&gt;MAX('A2 Intenzita dopravy'!$H$5:$L$5),(INDEX('A2 Intenzita dopravy'!$H11:$L11,MATCH(AA$141,'A2 Intenzita dopravy'!$H$5:$L$5,1))/INDEX('A2 Intenzita dopravy'!$H11:$L11,MATCH(AA$141,'A2 Intenzita dopravy'!$H$5:$L$5,1)-1))^(1/(INDEX('A2 Intenzita dopravy'!$H$5:$L$5,MATCH(AA$141,'A2 Intenzita dopravy'!$H$5:$L$5,1))-INDEX('A2 Intenzita dopravy'!$H$5:$L$5,MATCH(AA$141,'A2 Intenzita dopravy'!$H$5:$L$5,1)-1)))*Z147,IFERROR(INDEX('A2 Intenzita dopravy'!$H11:$L11,MATCH(AA$141,'A2 Intenzita dopravy'!$H$5:$L$5,0)),(INDEX('A2 Intenzita dopravy'!$H11:$L11,MATCH(AA$141,'A2 Intenzita dopravy'!$H$5:$L$5,1)+1)/INDEX('A2 Intenzita dopravy'!$H11:$L11,MATCH(AA$141,'A2 Intenzita dopravy'!$H$5:$L$5,1)))^(1/(INDEX('A2 Intenzita dopravy'!$H$5:$L$5,MATCH(AA$141,'A2 Intenzita dopravy'!$H$5:$L$5,1)+1)-INDEX('A2 Intenzita dopravy'!$H$5:$L$5,MATCH(AA$141,'A2 Intenzita dopravy'!$H$5:$L$5,1))))*Z147))),0)</f>
        <v>14684.784586499354</v>
      </c>
      <c r="AB147" s="30">
        <f>IFERROR(IF(AB$141&lt;MIN('A2 Intenzita dopravy'!$H$5:$L$5),(AC147/AD147)*AC147,IF(AB$141&gt;MAX('A2 Intenzita dopravy'!$H$5:$L$5),(INDEX('A2 Intenzita dopravy'!$H11:$L11,MATCH(AB$141,'A2 Intenzita dopravy'!$H$5:$L$5,1))/INDEX('A2 Intenzita dopravy'!$H11:$L11,MATCH(AB$141,'A2 Intenzita dopravy'!$H$5:$L$5,1)-1))^(1/(INDEX('A2 Intenzita dopravy'!$H$5:$L$5,MATCH(AB$141,'A2 Intenzita dopravy'!$H$5:$L$5,1))-INDEX('A2 Intenzita dopravy'!$H$5:$L$5,MATCH(AB$141,'A2 Intenzita dopravy'!$H$5:$L$5,1)-1)))*AA147,IFERROR(INDEX('A2 Intenzita dopravy'!$H11:$L11,MATCH(AB$141,'A2 Intenzita dopravy'!$H$5:$L$5,0)),(INDEX('A2 Intenzita dopravy'!$H11:$L11,MATCH(AB$141,'A2 Intenzita dopravy'!$H$5:$L$5,1)+1)/INDEX('A2 Intenzita dopravy'!$H11:$L11,MATCH(AB$141,'A2 Intenzita dopravy'!$H$5:$L$5,1)))^(1/(INDEX('A2 Intenzita dopravy'!$H$5:$L$5,MATCH(AB$141,'A2 Intenzita dopravy'!$H$5:$L$5,1)+1)-INDEX('A2 Intenzita dopravy'!$H$5:$L$5,MATCH(AB$141,'A2 Intenzita dopravy'!$H$5:$L$5,1))))*AA147))),0)</f>
        <v>14882.187601924708</v>
      </c>
      <c r="AC147" s="30">
        <f>IFERROR(IF(AC$141&lt;MIN('A2 Intenzita dopravy'!$H$5:$L$5),(AD147/AE147)*AD147,IF(AC$141&gt;MAX('A2 Intenzita dopravy'!$H$5:$L$5),(INDEX('A2 Intenzita dopravy'!$H11:$L11,MATCH(AC$141,'A2 Intenzita dopravy'!$H$5:$L$5,1))/INDEX('A2 Intenzita dopravy'!$H11:$L11,MATCH(AC$141,'A2 Intenzita dopravy'!$H$5:$L$5,1)-1))^(1/(INDEX('A2 Intenzita dopravy'!$H$5:$L$5,MATCH(AC$141,'A2 Intenzita dopravy'!$H$5:$L$5,1))-INDEX('A2 Intenzita dopravy'!$H$5:$L$5,MATCH(AC$141,'A2 Intenzita dopravy'!$H$5:$L$5,1)-1)))*AB147,IFERROR(INDEX('A2 Intenzita dopravy'!$H11:$L11,MATCH(AC$141,'A2 Intenzita dopravy'!$H$5:$L$5,0)),(INDEX('A2 Intenzita dopravy'!$H11:$L11,MATCH(AC$141,'A2 Intenzita dopravy'!$H$5:$L$5,1)+1)/INDEX('A2 Intenzita dopravy'!$H11:$L11,MATCH(AC$141,'A2 Intenzita dopravy'!$H$5:$L$5,1)))^(1/(INDEX('A2 Intenzita dopravy'!$H$5:$L$5,MATCH(AC$141,'A2 Intenzita dopravy'!$H$5:$L$5,1)+1)-INDEX('A2 Intenzita dopravy'!$H$5:$L$5,MATCH(AC$141,'A2 Intenzita dopravy'!$H$5:$L$5,1))))*AB147))),0)</f>
        <v>15082.244245005919</v>
      </c>
      <c r="AD147" s="30">
        <f>IFERROR(IF(AD$141&lt;MIN('A2 Intenzita dopravy'!$H$5:$L$5),(AE147/AF147)*AE147,IF(AD$141&gt;MAX('A2 Intenzita dopravy'!$H$5:$L$5),(INDEX('A2 Intenzita dopravy'!$H11:$L11,MATCH(AD$141,'A2 Intenzita dopravy'!$H$5:$L$5,1))/INDEX('A2 Intenzita dopravy'!$H11:$L11,MATCH(AD$141,'A2 Intenzita dopravy'!$H$5:$L$5,1)-1))^(1/(INDEX('A2 Intenzita dopravy'!$H$5:$L$5,MATCH(AD$141,'A2 Intenzita dopravy'!$H$5:$L$5,1))-INDEX('A2 Intenzita dopravy'!$H$5:$L$5,MATCH(AD$141,'A2 Intenzita dopravy'!$H$5:$L$5,1)-1)))*AC147,IFERROR(INDEX('A2 Intenzita dopravy'!$H11:$L11,MATCH(AD$141,'A2 Intenzita dopravy'!$H$5:$L$5,0)),(INDEX('A2 Intenzita dopravy'!$H11:$L11,MATCH(AD$141,'A2 Intenzita dopravy'!$H$5:$L$5,1)+1)/INDEX('A2 Intenzita dopravy'!$H11:$L11,MATCH(AD$141,'A2 Intenzita dopravy'!$H$5:$L$5,1)))^(1/(INDEX('A2 Intenzita dopravy'!$H$5:$L$5,MATCH(AD$141,'A2 Intenzita dopravy'!$H$5:$L$5,1)+1)-INDEX('A2 Intenzita dopravy'!$H$5:$L$5,MATCH(AD$141,'A2 Intenzita dopravy'!$H$5:$L$5,1))))*AC147))),0)</f>
        <v>15284.990187638476</v>
      </c>
      <c r="AE147" s="30">
        <f>IFERROR(IF(AE$141&lt;MIN('A2 Intenzita dopravy'!$H$5:$L$5),(AF147/AG147)*AF147,IF(AE$141&gt;MAX('A2 Intenzita dopravy'!$H$5:$L$5),(INDEX('A2 Intenzita dopravy'!$H11:$L11,MATCH(AE$141,'A2 Intenzita dopravy'!$H$5:$L$5,1))/INDEX('A2 Intenzita dopravy'!$H11:$L11,MATCH(AE$141,'A2 Intenzita dopravy'!$H$5:$L$5,1)-1))^(1/(INDEX('A2 Intenzita dopravy'!$H$5:$L$5,MATCH(AE$141,'A2 Intenzita dopravy'!$H$5:$L$5,1))-INDEX('A2 Intenzita dopravy'!$H$5:$L$5,MATCH(AE$141,'A2 Intenzita dopravy'!$H$5:$L$5,1)-1)))*AD147,IFERROR(INDEX('A2 Intenzita dopravy'!$H11:$L11,MATCH(AE$141,'A2 Intenzita dopravy'!$H$5:$L$5,0)),(INDEX('A2 Intenzita dopravy'!$H11:$L11,MATCH(AE$141,'A2 Intenzita dopravy'!$H$5:$L$5,1)+1)/INDEX('A2 Intenzita dopravy'!$H11:$L11,MATCH(AE$141,'A2 Intenzita dopravy'!$H$5:$L$5,1)))^(1/(INDEX('A2 Intenzita dopravy'!$H$5:$L$5,MATCH(AE$141,'A2 Intenzita dopravy'!$H$5:$L$5,1)+1)-INDEX('A2 Intenzita dopravy'!$H$5:$L$5,MATCH(AE$141,'A2 Intenzita dopravy'!$H$5:$L$5,1))))*AD147))),0)</f>
        <v>15490.461581244124</v>
      </c>
      <c r="AF147" s="30">
        <f>IFERROR(IF(AF$141&lt;MIN('A2 Intenzita dopravy'!$H$5:$L$5),(AG147/AH147)*AG147,IF(AF$141&gt;MAX('A2 Intenzita dopravy'!$H$5:$L$5),(INDEX('A2 Intenzita dopravy'!$H11:$L11,MATCH(AF$141,'A2 Intenzita dopravy'!$H$5:$L$5,1))/INDEX('A2 Intenzita dopravy'!$H11:$L11,MATCH(AF$141,'A2 Intenzita dopravy'!$H$5:$L$5,1)-1))^(1/(INDEX('A2 Intenzita dopravy'!$H$5:$L$5,MATCH(AF$141,'A2 Intenzita dopravy'!$H$5:$L$5,1))-INDEX('A2 Intenzita dopravy'!$H$5:$L$5,MATCH(AF$141,'A2 Intenzita dopravy'!$H$5:$L$5,1)-1)))*AE147,IFERROR(INDEX('A2 Intenzita dopravy'!$H11:$L11,MATCH(AF$141,'A2 Intenzita dopravy'!$H$5:$L$5,0)),(INDEX('A2 Intenzita dopravy'!$H11:$L11,MATCH(AF$141,'A2 Intenzita dopravy'!$H$5:$L$5,1)+1)/INDEX('A2 Intenzita dopravy'!$H11:$L11,MATCH(AF$141,'A2 Intenzita dopravy'!$H$5:$L$5,1)))^(1/(INDEX('A2 Intenzita dopravy'!$H$5:$L$5,MATCH(AF$141,'A2 Intenzita dopravy'!$H$5:$L$5,1)+1)-INDEX('A2 Intenzita dopravy'!$H$5:$L$5,MATCH(AF$141,'A2 Intenzita dopravy'!$H$5:$L$5,1))))*AE147))),0)</f>
        <v>15698.695063216986</v>
      </c>
      <c r="AG147" s="30">
        <f>IFERROR(IF(AG$141&lt;MIN('A2 Intenzita dopravy'!$H$5:$L$5),(AH147/AI147)*AH147,IF(AG$141&gt;MAX('A2 Intenzita dopravy'!$H$5:$L$5),(INDEX('A2 Intenzita dopravy'!$H11:$L11,MATCH(AG$141,'A2 Intenzita dopravy'!$H$5:$L$5,1))/INDEX('A2 Intenzita dopravy'!$H11:$L11,MATCH(AG$141,'A2 Intenzita dopravy'!$H$5:$L$5,1)-1))^(1/(INDEX('A2 Intenzita dopravy'!$H$5:$L$5,MATCH(AG$141,'A2 Intenzita dopravy'!$H$5:$L$5,1))-INDEX('A2 Intenzita dopravy'!$H$5:$L$5,MATCH(AG$141,'A2 Intenzita dopravy'!$H$5:$L$5,1)-1)))*AF147,IFERROR(INDEX('A2 Intenzita dopravy'!$H11:$L11,MATCH(AG$141,'A2 Intenzita dopravy'!$H$5:$L$5,0)),(INDEX('A2 Intenzita dopravy'!$H11:$L11,MATCH(AG$141,'A2 Intenzita dopravy'!$H$5:$L$5,1)+1)/INDEX('A2 Intenzita dopravy'!$H11:$L11,MATCH(AG$141,'A2 Intenzita dopravy'!$H$5:$L$5,1)))^(1/(INDEX('A2 Intenzita dopravy'!$H$5:$L$5,MATCH(AG$141,'A2 Intenzita dopravy'!$H$5:$L$5,1)+1)-INDEX('A2 Intenzita dopravy'!$H$5:$L$5,MATCH(AG$141,'A2 Intenzita dopravy'!$H$5:$L$5,1))))*AF147))),0)</f>
        <v>15909.727763456336</v>
      </c>
      <c r="AH147" s="30">
        <f>IFERROR(IF(AH$141&lt;MIN('A2 Intenzita dopravy'!$H$5:$L$5),(AI147/AJ147)*AI147,IF(AH$141&gt;MAX('A2 Intenzita dopravy'!$H$5:$L$5),(INDEX('A2 Intenzita dopravy'!$H11:$L11,MATCH(AH$141,'A2 Intenzita dopravy'!$H$5:$L$5,1))/INDEX('A2 Intenzita dopravy'!$H11:$L11,MATCH(AH$141,'A2 Intenzita dopravy'!$H$5:$L$5,1)-1))^(1/(INDEX('A2 Intenzita dopravy'!$H$5:$L$5,MATCH(AH$141,'A2 Intenzita dopravy'!$H$5:$L$5,1))-INDEX('A2 Intenzita dopravy'!$H$5:$L$5,MATCH(AH$141,'A2 Intenzita dopravy'!$H$5:$L$5,1)-1)))*AG147,IFERROR(INDEX('A2 Intenzita dopravy'!$H11:$L11,MATCH(AH$141,'A2 Intenzita dopravy'!$H$5:$L$5,0)),(INDEX('A2 Intenzita dopravy'!$H11:$L11,MATCH(AH$141,'A2 Intenzita dopravy'!$H$5:$L$5,1)+1)/INDEX('A2 Intenzita dopravy'!$H11:$L11,MATCH(AH$141,'A2 Intenzita dopravy'!$H$5:$L$5,1)))^(1/(INDEX('A2 Intenzita dopravy'!$H$5:$L$5,MATCH(AH$141,'A2 Intenzita dopravy'!$H$5:$L$5,1)+1)-INDEX('A2 Intenzita dopravy'!$H$5:$L$5,MATCH(AH$141,'A2 Intenzita dopravy'!$H$5:$L$5,1))))*AG147))),0)</f>
        <v>16123.597310987196</v>
      </c>
      <c r="AI147" s="30">
        <f>IFERROR(IF(AI$141&lt;MIN('A2 Intenzita dopravy'!$H$5:$L$5),(AJ147/AK147)*AJ147,IF(AI$141&gt;MAX('A2 Intenzita dopravy'!$H$5:$L$5),(INDEX('A2 Intenzita dopravy'!$H11:$L11,MATCH(AI$141,'A2 Intenzita dopravy'!$H$5:$L$5,1))/INDEX('A2 Intenzita dopravy'!$H11:$L11,MATCH(AI$141,'A2 Intenzita dopravy'!$H$5:$L$5,1)-1))^(1/(INDEX('A2 Intenzita dopravy'!$H$5:$L$5,MATCH(AI$141,'A2 Intenzita dopravy'!$H$5:$L$5,1))-INDEX('A2 Intenzita dopravy'!$H$5:$L$5,MATCH(AI$141,'A2 Intenzita dopravy'!$H$5:$L$5,1)-1)))*AH147,IFERROR(INDEX('A2 Intenzita dopravy'!$H11:$L11,MATCH(AI$141,'A2 Intenzita dopravy'!$H$5:$L$5,0)),(INDEX('A2 Intenzita dopravy'!$H11:$L11,MATCH(AI$141,'A2 Intenzita dopravy'!$H$5:$L$5,1)+1)/INDEX('A2 Intenzita dopravy'!$H11:$L11,MATCH(AI$141,'A2 Intenzita dopravy'!$H$5:$L$5,1)))^(1/(INDEX('A2 Intenzita dopravy'!$H$5:$L$5,MATCH(AI$141,'A2 Intenzita dopravy'!$H$5:$L$5,1)+1)-INDEX('A2 Intenzita dopravy'!$H$5:$L$5,MATCH(AI$141,'A2 Intenzita dopravy'!$H$5:$L$5,1))))*AH147))),0)</f>
        <v>16340.341840669926</v>
      </c>
      <c r="AJ147" s="30">
        <f>IFERROR(IF(AJ$141&lt;MIN('A2 Intenzita dopravy'!$H$5:$L$5),(AK147/AL147)*AK147,IF(AJ$141&gt;MAX('A2 Intenzita dopravy'!$H$5:$L$5),(INDEX('A2 Intenzita dopravy'!$H11:$L11,MATCH(AJ$141,'A2 Intenzita dopravy'!$H$5:$L$5,1))/INDEX('A2 Intenzita dopravy'!$H11:$L11,MATCH(AJ$141,'A2 Intenzita dopravy'!$H$5:$L$5,1)-1))^(1/(INDEX('A2 Intenzita dopravy'!$H$5:$L$5,MATCH(AJ$141,'A2 Intenzita dopravy'!$H$5:$L$5,1))-INDEX('A2 Intenzita dopravy'!$H$5:$L$5,MATCH(AJ$141,'A2 Intenzita dopravy'!$H$5:$L$5,1)-1)))*AI147,IFERROR(INDEX('A2 Intenzita dopravy'!$H11:$L11,MATCH(AJ$141,'A2 Intenzita dopravy'!$H$5:$L$5,0)),(INDEX('A2 Intenzita dopravy'!$H11:$L11,MATCH(AJ$141,'A2 Intenzita dopravy'!$H$5:$L$5,1)+1)/INDEX('A2 Intenzita dopravy'!$H11:$L11,MATCH(AJ$141,'A2 Intenzita dopravy'!$H$5:$L$5,1)))^(1/(INDEX('A2 Intenzita dopravy'!$H$5:$L$5,MATCH(AJ$141,'A2 Intenzita dopravy'!$H$5:$L$5,1)+1)-INDEX('A2 Intenzita dopravy'!$H$5:$L$5,MATCH(AJ$141,'A2 Intenzita dopravy'!$H$5:$L$5,1))))*AI147))),0)</f>
        <v>16560</v>
      </c>
      <c r="AK147" s="30">
        <f>IFERROR(IF(AK$141&lt;MIN('A2 Intenzita dopravy'!$H$5:$L$5),(AL147/AM147)*AL147,IF(AK$141&gt;MAX('A2 Intenzita dopravy'!$H$5:$L$5),(INDEX('A2 Intenzita dopravy'!$H11:$L11,MATCH(AK$141,'A2 Intenzita dopravy'!$H$5:$L$5,1))/INDEX('A2 Intenzita dopravy'!$H11:$L11,MATCH(AK$141,'A2 Intenzita dopravy'!$H$5:$L$5,1)-1))^(1/(INDEX('A2 Intenzita dopravy'!$H$5:$L$5,MATCH(AK$141,'A2 Intenzita dopravy'!$H$5:$L$5,1))-INDEX('A2 Intenzita dopravy'!$H$5:$L$5,MATCH(AK$141,'A2 Intenzita dopravy'!$H$5:$L$5,1)-1)))*AJ147,IFERROR(INDEX('A2 Intenzita dopravy'!$H11:$L11,MATCH(AK$141,'A2 Intenzita dopravy'!$H$5:$L$5,0)),(INDEX('A2 Intenzita dopravy'!$H11:$L11,MATCH(AK$141,'A2 Intenzita dopravy'!$H$5:$L$5,1)+1)/INDEX('A2 Intenzita dopravy'!$H11:$L11,MATCH(AK$141,'A2 Intenzita dopravy'!$H$5:$L$5,1)))^(1/(INDEX('A2 Intenzita dopravy'!$H$5:$L$5,MATCH(AK$141,'A2 Intenzita dopravy'!$H$5:$L$5,1)+1)-INDEX('A2 Intenzita dopravy'!$H$5:$L$5,MATCH(AK$141,'A2 Intenzita dopravy'!$H$5:$L$5,1))))*AJ147))),0)</f>
        <v>16782.610955999262</v>
      </c>
      <c r="AL147" s="30">
        <f>IFERROR(IF(AL$141&lt;MIN('A2 Intenzita dopravy'!$H$5:$L$5),(AM147/AN147)*AM147,IF(AL$141&gt;MAX('A2 Intenzita dopravy'!$H$5:$L$5),(INDEX('A2 Intenzita dopravy'!$H11:$L11,MATCH(AL$141,'A2 Intenzita dopravy'!$H$5:$L$5,1))/INDEX('A2 Intenzita dopravy'!$H11:$L11,MATCH(AL$141,'A2 Intenzita dopravy'!$H$5:$L$5,1)-1))^(1/(INDEX('A2 Intenzita dopravy'!$H$5:$L$5,MATCH(AL$141,'A2 Intenzita dopravy'!$H$5:$L$5,1))-INDEX('A2 Intenzita dopravy'!$H$5:$L$5,MATCH(AL$141,'A2 Intenzita dopravy'!$H$5:$L$5,1)-1)))*AK147,IFERROR(INDEX('A2 Intenzita dopravy'!$H11:$L11,MATCH(AL$141,'A2 Intenzita dopravy'!$H$5:$L$5,0)),(INDEX('A2 Intenzita dopravy'!$H11:$L11,MATCH(AL$141,'A2 Intenzita dopravy'!$H$5:$L$5,1)+1)/INDEX('A2 Intenzita dopravy'!$H11:$L11,MATCH(AL$141,'A2 Intenzita dopravy'!$H$5:$L$5,1)))^(1/(INDEX('A2 Intenzita dopravy'!$H$5:$L$5,MATCH(AL$141,'A2 Intenzita dopravy'!$H$5:$L$5,1)+1)-INDEX('A2 Intenzita dopravy'!$H$5:$L$5,MATCH(AL$141,'A2 Intenzita dopravy'!$H$5:$L$5,1))))*AK147))),0)</f>
        <v>17008.214402199665</v>
      </c>
      <c r="AM147" s="30">
        <f>IFERROR(IF(AM$141&lt;MIN('A2 Intenzita dopravy'!$H$5:$L$5),(AN147/AO147)*AN147,IF(AM$141&gt;MAX('A2 Intenzita dopravy'!$H$5:$L$5),(INDEX('A2 Intenzita dopravy'!$H11:$L11,MATCH(AM$141,'A2 Intenzita dopravy'!$H$5:$L$5,1))/INDEX('A2 Intenzita dopravy'!$H11:$L11,MATCH(AM$141,'A2 Intenzita dopravy'!$H$5:$L$5,1)-1))^(1/(INDEX('A2 Intenzita dopravy'!$H$5:$L$5,MATCH(AM$141,'A2 Intenzita dopravy'!$H$5:$L$5,1))-INDEX('A2 Intenzita dopravy'!$H$5:$L$5,MATCH(AM$141,'A2 Intenzita dopravy'!$H$5:$L$5,1)-1)))*AL147,IFERROR(INDEX('A2 Intenzita dopravy'!$H11:$L11,MATCH(AM$141,'A2 Intenzita dopravy'!$H$5:$L$5,0)),(INDEX('A2 Intenzita dopravy'!$H11:$L11,MATCH(AM$141,'A2 Intenzita dopravy'!$H$5:$L$5,1)+1)/INDEX('A2 Intenzita dopravy'!$H11:$L11,MATCH(AM$141,'A2 Intenzita dopravy'!$H$5:$L$5,1)))^(1/(INDEX('A2 Intenzita dopravy'!$H$5:$L$5,MATCH(AM$141,'A2 Intenzita dopravy'!$H$5:$L$5,1)+1)-INDEX('A2 Intenzita dopravy'!$H$5:$L$5,MATCH(AM$141,'A2 Intenzita dopravy'!$H$5:$L$5,1))))*AL147))),0)</f>
        <v>17236.850565721048</v>
      </c>
      <c r="AN147" s="30">
        <f>IFERROR(IF(AN$141&lt;MIN('A2 Intenzita dopravy'!$H$5:$L$5),(AO147/AP147)*AO147,IF(AN$141&gt;MAX('A2 Intenzita dopravy'!$H$5:$L$5),(INDEX('A2 Intenzita dopravy'!$H11:$L11,MATCH(AN$141,'A2 Intenzita dopravy'!$H$5:$L$5,1))/INDEX('A2 Intenzita dopravy'!$H11:$L11,MATCH(AN$141,'A2 Intenzita dopravy'!$H$5:$L$5,1)-1))^(1/(INDEX('A2 Intenzita dopravy'!$H$5:$L$5,MATCH(AN$141,'A2 Intenzita dopravy'!$H$5:$L$5,1))-INDEX('A2 Intenzita dopravy'!$H$5:$L$5,MATCH(AN$141,'A2 Intenzita dopravy'!$H$5:$L$5,1)-1)))*AM147,IFERROR(INDEX('A2 Intenzita dopravy'!$H11:$L11,MATCH(AN$141,'A2 Intenzita dopravy'!$H$5:$L$5,0)),(INDEX('A2 Intenzita dopravy'!$H11:$L11,MATCH(AN$141,'A2 Intenzita dopravy'!$H$5:$L$5,1)+1)/INDEX('A2 Intenzita dopravy'!$H11:$L11,MATCH(AN$141,'A2 Intenzita dopravy'!$H$5:$L$5,1)))^(1/(INDEX('A2 Intenzita dopravy'!$H$5:$L$5,MATCH(AN$141,'A2 Intenzita dopravy'!$H$5:$L$5,1)+1)-INDEX('A2 Intenzita dopravy'!$H$5:$L$5,MATCH(AN$141,'A2 Intenzita dopravy'!$H$5:$L$5,1))))*AM147))),0)</f>
        <v>17468.560214443969</v>
      </c>
      <c r="AO147" s="30">
        <f>IFERROR(IF(AO$141&lt;MIN('A2 Intenzita dopravy'!$H$5:$L$5),(AP147/AQ147)*AP147,IF(AO$141&gt;MAX('A2 Intenzita dopravy'!$H$5:$L$5),(INDEX('A2 Intenzita dopravy'!$H11:$L11,MATCH(AO$141,'A2 Intenzita dopravy'!$H$5:$L$5,1))/INDEX('A2 Intenzita dopravy'!$H11:$L11,MATCH(AO$141,'A2 Intenzita dopravy'!$H$5:$L$5,1)-1))^(1/(INDEX('A2 Intenzita dopravy'!$H$5:$L$5,MATCH(AO$141,'A2 Intenzita dopravy'!$H$5:$L$5,1))-INDEX('A2 Intenzita dopravy'!$H$5:$L$5,MATCH(AO$141,'A2 Intenzita dopravy'!$H$5:$L$5,1)-1)))*AN147,IFERROR(INDEX('A2 Intenzita dopravy'!$H11:$L11,MATCH(AO$141,'A2 Intenzita dopravy'!$H$5:$L$5,0)),(INDEX('A2 Intenzita dopravy'!$H11:$L11,MATCH(AO$141,'A2 Intenzita dopravy'!$H$5:$L$5,1)+1)/INDEX('A2 Intenzita dopravy'!$H11:$L11,MATCH(AO$141,'A2 Intenzita dopravy'!$H$5:$L$5,1)))^(1/(INDEX('A2 Intenzita dopravy'!$H$5:$L$5,MATCH(AO$141,'A2 Intenzita dopravy'!$H$5:$L$5,1)+1)-INDEX('A2 Intenzita dopravy'!$H$5:$L$5,MATCH(AO$141,'A2 Intenzita dopravy'!$H$5:$L$5,1))))*AN147))),0)</f>
        <v>17703.384664278998</v>
      </c>
      <c r="AP147" s="30">
        <f>IFERROR(IF(AP$141&lt;MIN('A2 Intenzita dopravy'!$H$5:$L$5),(AQ147/AR147)*AQ147,IF(AP$141&gt;MAX('A2 Intenzita dopravy'!$H$5:$L$5),(INDEX('A2 Intenzita dopravy'!$H11:$L11,MATCH(AP$141,'A2 Intenzita dopravy'!$H$5:$L$5,1))/INDEX('A2 Intenzita dopravy'!$H11:$L11,MATCH(AP$141,'A2 Intenzita dopravy'!$H$5:$L$5,1)-1))^(1/(INDEX('A2 Intenzita dopravy'!$H$5:$L$5,MATCH(AP$141,'A2 Intenzita dopravy'!$H$5:$L$5,1))-INDEX('A2 Intenzita dopravy'!$H$5:$L$5,MATCH(AP$141,'A2 Intenzita dopravy'!$H$5:$L$5,1)-1)))*AO147,IFERROR(INDEX('A2 Intenzita dopravy'!$H11:$L11,MATCH(AP$141,'A2 Intenzita dopravy'!$H$5:$L$5,0)),(INDEX('A2 Intenzita dopravy'!$H11:$L11,MATCH(AP$141,'A2 Intenzita dopravy'!$H$5:$L$5,1)+1)/INDEX('A2 Intenzita dopravy'!$H11:$L11,MATCH(AP$141,'A2 Intenzita dopravy'!$H$5:$L$5,1)))^(1/(INDEX('A2 Intenzita dopravy'!$H$5:$L$5,MATCH(AP$141,'A2 Intenzita dopravy'!$H$5:$L$5,1)+1)-INDEX('A2 Intenzita dopravy'!$H$5:$L$5,MATCH(AP$141,'A2 Intenzita dopravy'!$H$5:$L$5,1))))*AO147))),0)</f>
        <v>17941.365786533697</v>
      </c>
      <c r="AQ147" s="30">
        <f>IFERROR(IF(AQ$141&lt;MIN('A2 Intenzita dopravy'!$H$5:$L$5),(AR147/AS147)*AR147,IF(AQ$141&gt;MAX('A2 Intenzita dopravy'!$H$5:$L$5),(INDEX('A2 Intenzita dopravy'!$H11:$L11,MATCH(AQ$141,'A2 Intenzita dopravy'!$H$5:$L$5,1))/INDEX('A2 Intenzita dopravy'!$H11:$L11,MATCH(AQ$141,'A2 Intenzita dopravy'!$H$5:$L$5,1)-1))^(1/(INDEX('A2 Intenzita dopravy'!$H$5:$L$5,MATCH(AQ$141,'A2 Intenzita dopravy'!$H$5:$L$5,1))-INDEX('A2 Intenzita dopravy'!$H$5:$L$5,MATCH(AQ$141,'A2 Intenzita dopravy'!$H$5:$L$5,1)-1)))*AP147,IFERROR(INDEX('A2 Intenzita dopravy'!$H11:$L11,MATCH(AQ$141,'A2 Intenzita dopravy'!$H$5:$L$5,0)),(INDEX('A2 Intenzita dopravy'!$H11:$L11,MATCH(AQ$141,'A2 Intenzita dopravy'!$H$5:$L$5,1)+1)/INDEX('A2 Intenzita dopravy'!$H11:$L11,MATCH(AQ$141,'A2 Intenzita dopravy'!$H$5:$L$5,1)))^(1/(INDEX('A2 Intenzita dopravy'!$H$5:$L$5,MATCH(AQ$141,'A2 Intenzita dopravy'!$H$5:$L$5,1)+1)-INDEX('A2 Intenzita dopravy'!$H$5:$L$5,MATCH(AQ$141,'A2 Intenzita dopravy'!$H$5:$L$5,1))))*AP147))),0)</f>
        <v>18182.54601537867</v>
      </c>
      <c r="AR147" s="30">
        <f>IFERROR(IF(AR$141&lt;MIN('A2 Intenzita dopravy'!$H$5:$L$5),(AS147/AT147)*AS147,IF(AR$141&gt;MAX('A2 Intenzita dopravy'!$H$5:$L$5),(INDEX('A2 Intenzita dopravy'!$H11:$L11,MATCH(AR$141,'A2 Intenzita dopravy'!$H$5:$L$5,1))/INDEX('A2 Intenzita dopravy'!$H11:$L11,MATCH(AR$141,'A2 Intenzita dopravy'!$H$5:$L$5,1)-1))^(1/(INDEX('A2 Intenzita dopravy'!$H$5:$L$5,MATCH(AR$141,'A2 Intenzita dopravy'!$H$5:$L$5,1))-INDEX('A2 Intenzita dopravy'!$H$5:$L$5,MATCH(AR$141,'A2 Intenzita dopravy'!$H$5:$L$5,1)-1)))*AQ147,IFERROR(INDEX('A2 Intenzita dopravy'!$H11:$L11,MATCH(AR$141,'A2 Intenzita dopravy'!$H$5:$L$5,0)),(INDEX('A2 Intenzita dopravy'!$H11:$L11,MATCH(AR$141,'A2 Intenzita dopravy'!$H$5:$L$5,1)+1)/INDEX('A2 Intenzita dopravy'!$H11:$L11,MATCH(AR$141,'A2 Intenzita dopravy'!$H$5:$L$5,1)))^(1/(INDEX('A2 Intenzita dopravy'!$H$5:$L$5,MATCH(AR$141,'A2 Intenzita dopravy'!$H$5:$L$5,1)+1)-INDEX('A2 Intenzita dopravy'!$H$5:$L$5,MATCH(AR$141,'A2 Intenzita dopravy'!$H$5:$L$5,1))))*AQ147))),0)</f>
        <v>18426.968355413937</v>
      </c>
      <c r="AS147" s="30">
        <f>IFERROR(IF(AS$141&lt;MIN('A2 Intenzita dopravy'!$H$5:$L$5),(AT147/AU147)*AT147,IF(AS$141&gt;MAX('A2 Intenzita dopravy'!$H$5:$L$5),(INDEX('A2 Intenzita dopravy'!$H11:$L11,MATCH(AS$141,'A2 Intenzita dopravy'!$H$5:$L$5,1))/INDEX('A2 Intenzita dopravy'!$H11:$L11,MATCH(AS$141,'A2 Intenzita dopravy'!$H$5:$L$5,1)-1))^(1/(INDEX('A2 Intenzita dopravy'!$H$5:$L$5,MATCH(AS$141,'A2 Intenzita dopravy'!$H$5:$L$5,1))-INDEX('A2 Intenzita dopravy'!$H$5:$L$5,MATCH(AS$141,'A2 Intenzita dopravy'!$H$5:$L$5,1)-1)))*AR147,IFERROR(INDEX('A2 Intenzita dopravy'!$H11:$L11,MATCH(AS$141,'A2 Intenzita dopravy'!$H$5:$L$5,0)),(INDEX('A2 Intenzita dopravy'!$H11:$L11,MATCH(AS$141,'A2 Intenzita dopravy'!$H$5:$L$5,1)+1)/INDEX('A2 Intenzita dopravy'!$H11:$L11,MATCH(AS$141,'A2 Intenzita dopravy'!$H$5:$L$5,1)))^(1/(INDEX('A2 Intenzita dopravy'!$H$5:$L$5,MATCH(AS$141,'A2 Intenzita dopravy'!$H$5:$L$5,1)+1)-INDEX('A2 Intenzita dopravy'!$H$5:$L$5,MATCH(AS$141,'A2 Intenzita dopravy'!$H$5:$L$5,1))))*AR147))),0)</f>
        <v>18674.676389337055</v>
      </c>
      <c r="AT147" s="30">
        <f>IFERROR(IF(AT$141&lt;MIN('A2 Intenzita dopravy'!$H$5:$L$5),(AU147/AV147)*AU147,IF(AT$141&gt;MAX('A2 Intenzita dopravy'!$H$5:$L$5),(INDEX('A2 Intenzita dopravy'!$H11:$L11,MATCH(AT$141,'A2 Intenzita dopravy'!$H$5:$L$5,1))/INDEX('A2 Intenzita dopravy'!$H11:$L11,MATCH(AT$141,'A2 Intenzita dopravy'!$H$5:$L$5,1)-1))^(1/(INDEX('A2 Intenzita dopravy'!$H$5:$L$5,MATCH(AT$141,'A2 Intenzita dopravy'!$H$5:$L$5,1))-INDEX('A2 Intenzita dopravy'!$H$5:$L$5,MATCH(AT$141,'A2 Intenzita dopravy'!$H$5:$L$5,1)-1)))*AS147,IFERROR(INDEX('A2 Intenzita dopravy'!$H11:$L11,MATCH(AT$141,'A2 Intenzita dopravy'!$H$5:$L$5,0)),(INDEX('A2 Intenzita dopravy'!$H11:$L11,MATCH(AT$141,'A2 Intenzita dopravy'!$H$5:$L$5,1)+1)/INDEX('A2 Intenzita dopravy'!$H11:$L11,MATCH(AT$141,'A2 Intenzita dopravy'!$H$5:$L$5,1)))^(1/(INDEX('A2 Intenzita dopravy'!$H$5:$L$5,MATCH(AT$141,'A2 Intenzita dopravy'!$H$5:$L$5,1)+1)-INDEX('A2 Intenzita dopravy'!$H$5:$L$5,MATCH(AT$141,'A2 Intenzita dopravy'!$H$5:$L$5,1))))*AS147))),0)</f>
        <v>18925.714285714301</v>
      </c>
      <c r="AU147" s="30">
        <f>IFERROR(IF(AU$141&lt;MIN('A2 Intenzita dopravy'!$H$5:$L$5),(AV147/AW147)*AV147,IF(AU$141&gt;MAX('A2 Intenzita dopravy'!$H$5:$L$5),(INDEX('A2 Intenzita dopravy'!$H11:$L11,MATCH(AU$141,'A2 Intenzita dopravy'!$H$5:$L$5,1))/INDEX('A2 Intenzita dopravy'!$H11:$L11,MATCH(AU$141,'A2 Intenzita dopravy'!$H$5:$L$5,1)-1))^(1/(INDEX('A2 Intenzita dopravy'!$H$5:$L$5,MATCH(AU$141,'A2 Intenzita dopravy'!$H$5:$L$5,1))-INDEX('A2 Intenzita dopravy'!$H$5:$L$5,MATCH(AU$141,'A2 Intenzita dopravy'!$H$5:$L$5,1)-1)))*AT147,IFERROR(INDEX('A2 Intenzita dopravy'!$H11:$L11,MATCH(AU$141,'A2 Intenzita dopravy'!$H$5:$L$5,0)),(INDEX('A2 Intenzita dopravy'!$H11:$L11,MATCH(AU$141,'A2 Intenzita dopravy'!$H$5:$L$5,1)+1)/INDEX('A2 Intenzita dopravy'!$H11:$L11,MATCH(AU$141,'A2 Intenzita dopravy'!$H$5:$L$5,1)))^(1/(INDEX('A2 Intenzita dopravy'!$H$5:$L$5,MATCH(AU$141,'A2 Intenzita dopravy'!$H$5:$L$5,1)+1)-INDEX('A2 Intenzita dopravy'!$H$5:$L$5,MATCH(AU$141,'A2 Intenzita dopravy'!$H$5:$L$5,1))))*AT147))),0)</f>
        <v>19180.126806856315</v>
      </c>
      <c r="AV147" s="30">
        <f>IFERROR(IF(AV$141&lt;MIN('A2 Intenzita dopravy'!$H$5:$L$5),(AW147/AX147)*AW147,IF(AV$141&gt;MAX('A2 Intenzita dopravy'!$H$5:$L$5),(INDEX('A2 Intenzita dopravy'!$H11:$L11,MATCH(AV$141,'A2 Intenzita dopravy'!$H$5:$L$5,1))/INDEX('A2 Intenzita dopravy'!$H11:$L11,MATCH(AV$141,'A2 Intenzita dopravy'!$H$5:$L$5,1)-1))^(1/(INDEX('A2 Intenzita dopravy'!$H$5:$L$5,MATCH(AV$141,'A2 Intenzita dopravy'!$H$5:$L$5,1))-INDEX('A2 Intenzita dopravy'!$H$5:$L$5,MATCH(AV$141,'A2 Intenzita dopravy'!$H$5:$L$5,1)-1)))*AU147,IFERROR(INDEX('A2 Intenzita dopravy'!$H11:$L11,MATCH(AV$141,'A2 Intenzita dopravy'!$H$5:$L$5,0)),(INDEX('A2 Intenzita dopravy'!$H11:$L11,MATCH(AV$141,'A2 Intenzita dopravy'!$H$5:$L$5,1)+1)/INDEX('A2 Intenzita dopravy'!$H11:$L11,MATCH(AV$141,'A2 Intenzita dopravy'!$H$5:$L$5,1)))^(1/(INDEX('A2 Intenzita dopravy'!$H$5:$L$5,MATCH(AV$141,'A2 Intenzita dopravy'!$H$5:$L$5,1)+1)-INDEX('A2 Intenzita dopravy'!$H$5:$L$5,MATCH(AV$141,'A2 Intenzita dopravy'!$H$5:$L$5,1))))*AU147))),0)</f>
        <v>19437.959316799635</v>
      </c>
      <c r="AW147" s="30">
        <f>IFERROR(IF(AW$141&lt;MIN('A2 Intenzita dopravy'!$H$5:$L$5),(AX147/AY147)*AX147,IF(AW$141&gt;MAX('A2 Intenzita dopravy'!$H$5:$L$5),(INDEX('A2 Intenzita dopravy'!$H11:$L11,MATCH(AW$141,'A2 Intenzita dopravy'!$H$5:$L$5,1))/INDEX('A2 Intenzita dopravy'!$H11:$L11,MATCH(AW$141,'A2 Intenzita dopravy'!$H$5:$L$5,1)-1))^(1/(INDEX('A2 Intenzita dopravy'!$H$5:$L$5,MATCH(AW$141,'A2 Intenzita dopravy'!$H$5:$L$5,1))-INDEX('A2 Intenzita dopravy'!$H$5:$L$5,MATCH(AW$141,'A2 Intenzita dopravy'!$H$5:$L$5,1)-1)))*AV147,IFERROR(INDEX('A2 Intenzita dopravy'!$H11:$L11,MATCH(AW$141,'A2 Intenzita dopravy'!$H$5:$L$5,0)),(INDEX('A2 Intenzita dopravy'!$H11:$L11,MATCH(AW$141,'A2 Intenzita dopravy'!$H$5:$L$5,1)+1)/INDEX('A2 Intenzita dopravy'!$H11:$L11,MATCH(AW$141,'A2 Intenzita dopravy'!$H$5:$L$5,1)))^(1/(INDEX('A2 Intenzita dopravy'!$H$5:$L$5,MATCH(AW$141,'A2 Intenzita dopravy'!$H$5:$L$5,1)+1)-INDEX('A2 Intenzita dopravy'!$H$5:$L$5,MATCH(AW$141,'A2 Intenzita dopravy'!$H$5:$L$5,1))))*AV147))),0)</f>
        <v>19699.257789395502</v>
      </c>
      <c r="AX147" s="30">
        <f>IFERROR(IF(AX$141&lt;MIN('A2 Intenzita dopravy'!$H$5:$L$5),(AY147/AZ147)*AY147,IF(AX$141&gt;MAX('A2 Intenzita dopravy'!$H$5:$L$5),(INDEX('A2 Intenzita dopravy'!$H11:$L11,MATCH(AX$141,'A2 Intenzita dopravy'!$H$5:$L$5,1))/INDEX('A2 Intenzita dopravy'!$H11:$L11,MATCH(AX$141,'A2 Intenzita dopravy'!$H$5:$L$5,1)-1))^(1/(INDEX('A2 Intenzita dopravy'!$H$5:$L$5,MATCH(AX$141,'A2 Intenzita dopravy'!$H$5:$L$5,1))-INDEX('A2 Intenzita dopravy'!$H$5:$L$5,MATCH(AX$141,'A2 Intenzita dopravy'!$H$5:$L$5,1)-1)))*AW147,IFERROR(INDEX('A2 Intenzita dopravy'!$H11:$L11,MATCH(AX$141,'A2 Intenzita dopravy'!$H$5:$L$5,0)),(INDEX('A2 Intenzita dopravy'!$H11:$L11,MATCH(AX$141,'A2 Intenzita dopravy'!$H$5:$L$5,1)+1)/INDEX('A2 Intenzita dopravy'!$H11:$L11,MATCH(AX$141,'A2 Intenzita dopravy'!$H$5:$L$5,1)))^(1/(INDEX('A2 Intenzita dopravy'!$H$5:$L$5,MATCH(AX$141,'A2 Intenzita dopravy'!$H$5:$L$5,1)+1)-INDEX('A2 Intenzita dopravy'!$H$5:$L$5,MATCH(AX$141,'A2 Intenzita dopravy'!$H$5:$L$5,1))))*AW147))),0)</f>
        <v>19964.068816507413</v>
      </c>
      <c r="AY147" s="30">
        <f>IFERROR(IF(AY$141&lt;MIN('A2 Intenzita dopravy'!$H$5:$L$5),(AZ147/BA147)*AZ147,IF(AY$141&gt;MAX('A2 Intenzita dopravy'!$H$5:$L$5),(INDEX('A2 Intenzita dopravy'!$H11:$L11,MATCH(AY$141,'A2 Intenzita dopravy'!$H$5:$L$5,1))/INDEX('A2 Intenzita dopravy'!$H11:$L11,MATCH(AY$141,'A2 Intenzita dopravy'!$H$5:$L$5,1)-1))^(1/(INDEX('A2 Intenzita dopravy'!$H$5:$L$5,MATCH(AY$141,'A2 Intenzita dopravy'!$H$5:$L$5,1))-INDEX('A2 Intenzita dopravy'!$H$5:$L$5,MATCH(AY$141,'A2 Intenzita dopravy'!$H$5:$L$5,1)-1)))*AX147,IFERROR(INDEX('A2 Intenzita dopravy'!$H11:$L11,MATCH(AY$141,'A2 Intenzita dopravy'!$H$5:$L$5,0)),(INDEX('A2 Intenzita dopravy'!$H11:$L11,MATCH(AY$141,'A2 Intenzita dopravy'!$H$5:$L$5,1)+1)/INDEX('A2 Intenzita dopravy'!$H11:$L11,MATCH(AY$141,'A2 Intenzita dopravy'!$H$5:$L$5,1)))^(1/(INDEX('A2 Intenzita dopravy'!$H$5:$L$5,MATCH(AY$141,'A2 Intenzita dopravy'!$H$5:$L$5,1)+1)-INDEX('A2 Intenzita dopravy'!$H$5:$L$5,MATCH(AY$141,'A2 Intenzita dopravy'!$H$5:$L$5,1))))*AX147))),0)</f>
        <v>20232.439616318876</v>
      </c>
      <c r="AZ147" s="30">
        <f>IFERROR(IF(AZ$141&lt;MIN('A2 Intenzita dopravy'!$H$5:$L$5),(BA147/BB147)*BA147,IF(AZ$141&gt;MAX('A2 Intenzita dopravy'!$H$5:$L$5),(INDEX('A2 Intenzita dopravy'!$H11:$L11,MATCH(AZ$141,'A2 Intenzita dopravy'!$H$5:$L$5,1))/INDEX('A2 Intenzita dopravy'!$H11:$L11,MATCH(AZ$141,'A2 Intenzita dopravy'!$H$5:$L$5,1)-1))^(1/(INDEX('A2 Intenzita dopravy'!$H$5:$L$5,MATCH(AZ$141,'A2 Intenzita dopravy'!$H$5:$L$5,1))-INDEX('A2 Intenzita dopravy'!$H$5:$L$5,MATCH(AZ$141,'A2 Intenzita dopravy'!$H$5:$L$5,1)-1)))*AY147,IFERROR(INDEX('A2 Intenzita dopravy'!$H11:$L11,MATCH(AZ$141,'A2 Intenzita dopravy'!$H$5:$L$5,0)),(INDEX('A2 Intenzita dopravy'!$H11:$L11,MATCH(AZ$141,'A2 Intenzita dopravy'!$H$5:$L$5,1)+1)/INDEX('A2 Intenzita dopravy'!$H11:$L11,MATCH(AZ$141,'A2 Intenzita dopravy'!$H$5:$L$5,1)))^(1/(INDEX('A2 Intenzita dopravy'!$H$5:$L$5,MATCH(AZ$141,'A2 Intenzita dopravy'!$H$5:$L$5,1)+1)-INDEX('A2 Intenzita dopravy'!$H$5:$L$5,MATCH(AZ$141,'A2 Intenzita dopravy'!$H$5:$L$5,1))))*AY147))),0)</f>
        <v>20504.418041752819</v>
      </c>
      <c r="BA147" s="30">
        <f>IFERROR(IF(BA$141&lt;MIN('A2 Intenzita dopravy'!$H$5:$L$5),(BB147/'A2 Intenzita dopravy'!#REF!)*BB147,IF(BA$141&gt;MAX('A2 Intenzita dopravy'!$H$5:$L$5),(INDEX('A2 Intenzita dopravy'!$H11:$L11,MATCH(BA$141,'A2 Intenzita dopravy'!$H$5:$L$5,1))/INDEX('A2 Intenzita dopravy'!$H11:$L11,MATCH(BA$141,'A2 Intenzita dopravy'!$H$5:$L$5,1)-1))^(1/(INDEX('A2 Intenzita dopravy'!$H$5:$L$5,MATCH(BA$141,'A2 Intenzita dopravy'!$H$5:$L$5,1))-INDEX('A2 Intenzita dopravy'!$H$5:$L$5,MATCH(BA$141,'A2 Intenzita dopravy'!$H$5:$L$5,1)-1)))*AZ147,IFERROR(INDEX('A2 Intenzita dopravy'!$H11:$L11,MATCH(BA$141,'A2 Intenzita dopravy'!$H$5:$L$5,0)),(INDEX('A2 Intenzita dopravy'!$H11:$L11,MATCH(BA$141,'A2 Intenzita dopravy'!$H$5:$L$5,1)+1)/INDEX('A2 Intenzita dopravy'!$H11:$L11,MATCH(BA$141,'A2 Intenzita dopravy'!$H$5:$L$5,1)))^(1/(INDEX('A2 Intenzita dopravy'!$H$5:$L$5,MATCH(BA$141,'A2 Intenzita dopravy'!$H$5:$L$5,1)+1)-INDEX('A2 Intenzita dopravy'!$H$5:$L$5,MATCH(BA$141,'A2 Intenzita dopravy'!$H$5:$L$5,1))))*AZ147))),0)</f>
        <v>20780.052589004215</v>
      </c>
      <c r="BB147" s="30">
        <f>IFERROR(IF(BB$141&lt;MIN('A2 Intenzita dopravy'!$H$5:$L$5),('A2 Intenzita dopravy'!#REF!/'A2 Intenzita dopravy'!#REF!)*'A2 Intenzita dopravy'!#REF!,IF(BB$141&gt;MAX('A2 Intenzita dopravy'!$H$5:$L$5),(INDEX('A2 Intenzita dopravy'!$H11:$L11,MATCH(BB$141,'A2 Intenzita dopravy'!$H$5:$L$5,1))/INDEX('A2 Intenzita dopravy'!$H11:$L11,MATCH(BB$141,'A2 Intenzita dopravy'!$H$5:$L$5,1)-1))^(1/(INDEX('A2 Intenzita dopravy'!$H$5:$L$5,MATCH(BB$141,'A2 Intenzita dopravy'!$H$5:$L$5,1))-INDEX('A2 Intenzita dopravy'!$H$5:$L$5,MATCH(BB$141,'A2 Intenzita dopravy'!$H$5:$L$5,1)-1)))*BA147,IFERROR(INDEX('A2 Intenzita dopravy'!$H11:$L11,MATCH(BB$141,'A2 Intenzita dopravy'!$H$5:$L$5,0)),(INDEX('A2 Intenzita dopravy'!$H11:$L11,MATCH(BB$141,'A2 Intenzita dopravy'!$H$5:$L$5,1)+1)/INDEX('A2 Intenzita dopravy'!$H11:$L11,MATCH(BB$141,'A2 Intenzita dopravy'!$H$5:$L$5,1)))^(1/(INDEX('A2 Intenzita dopravy'!$H$5:$L$5,MATCH(BB$141,'A2 Intenzita dopravy'!$H$5:$L$5,1)+1)-INDEX('A2 Intenzita dopravy'!$H$5:$L$5,MATCH(BB$141,'A2 Intenzita dopravy'!$H$5:$L$5,1))))*BA147))),0)</f>
        <v>21059.39240618738</v>
      </c>
    </row>
    <row r="148" spans="2:54" x14ac:dyDescent="0.2">
      <c r="B148" s="5">
        <v>6</v>
      </c>
      <c r="C148" s="5">
        <f>IF(ISBLANK('A2 Intenzita dopravy'!C12)=TRUE,"",'A2 Intenzita dopravy'!C12)</f>
        <v>95850</v>
      </c>
      <c r="D148" s="5" t="str">
        <f>IF(ISBLANK('A2 Intenzita dopravy'!D12)=TRUE,"",'A2 Intenzita dopravy'!D12)</f>
        <v>Privádzač Tvrdošín</v>
      </c>
      <c r="E148" s="30">
        <f>IFERROR(IF(E$141&lt;MIN('A2 Intenzita dopravy'!$H$5:$L$5),(F148/G148)*F148,IF(E$141&gt;MAX('A2 Intenzita dopravy'!$H$5:$L$5),(INDEX('A2 Intenzita dopravy'!$H12:$L12,MATCH(E$141,'A2 Intenzita dopravy'!$H$5:$L$5,1))/INDEX('A2 Intenzita dopravy'!$H12:$L12,MATCH(E$141,'A2 Intenzita dopravy'!$H$5:$L$5,1)-1))^(1/(INDEX('A2 Intenzita dopravy'!$H$5:$L$5,MATCH(E$141,'A2 Intenzita dopravy'!$H$5:$L$5,1))-INDEX('A2 Intenzita dopravy'!$H$5:$L$5,MATCH(E$141,'A2 Intenzita dopravy'!$H$5:$L$5,1)-1)))*D148,IFERROR(INDEX('A2 Intenzita dopravy'!$H12:$L12,MATCH(E$141,'A2 Intenzita dopravy'!$H$5:$L$5,0)),(INDEX('A2 Intenzita dopravy'!$H12:$L12,MATCH(E$141,'A2 Intenzita dopravy'!$H$5:$L$5,1)+1)/INDEX('A2 Intenzita dopravy'!$H12:$L12,MATCH(E$141,'A2 Intenzita dopravy'!$H$5:$L$5,1)))^(1/(INDEX('A2 Intenzita dopravy'!$H$5:$L$5,MATCH(E$141,'A2 Intenzita dopravy'!$H$5:$L$5,1)+1)-INDEX('A2 Intenzita dopravy'!$H$5:$L$5,MATCH(E$141,'A2 Intenzita dopravy'!$H$5:$L$5,1))))*D148))),0)</f>
        <v>2459.3581072219868</v>
      </c>
      <c r="F148" s="30">
        <f>IFERROR(IF(F$141&lt;MIN('A2 Intenzita dopravy'!$H$5:$L$5),(G148/H148)*G148,IF(F$141&gt;MAX('A2 Intenzita dopravy'!$H$5:$L$5),(INDEX('A2 Intenzita dopravy'!$H12:$L12,MATCH(F$141,'A2 Intenzita dopravy'!$H$5:$L$5,1))/INDEX('A2 Intenzita dopravy'!$H12:$L12,MATCH(F$141,'A2 Intenzita dopravy'!$H$5:$L$5,1)-1))^(1/(INDEX('A2 Intenzita dopravy'!$H$5:$L$5,MATCH(F$141,'A2 Intenzita dopravy'!$H$5:$L$5,1))-INDEX('A2 Intenzita dopravy'!$H$5:$L$5,MATCH(F$141,'A2 Intenzita dopravy'!$H$5:$L$5,1)-1)))*E148,IFERROR(INDEX('A2 Intenzita dopravy'!$H12:$L12,MATCH(F$141,'A2 Intenzita dopravy'!$H$5:$L$5,0)),(INDEX('A2 Intenzita dopravy'!$H12:$L12,MATCH(F$141,'A2 Intenzita dopravy'!$H$5:$L$5,1)+1)/INDEX('A2 Intenzita dopravy'!$H12:$L12,MATCH(F$141,'A2 Intenzita dopravy'!$H$5:$L$5,1)))^(1/(INDEX('A2 Intenzita dopravy'!$H$5:$L$5,MATCH(F$141,'A2 Intenzita dopravy'!$H$5:$L$5,1)+1)-INDEX('A2 Intenzita dopravy'!$H$5:$L$5,MATCH(F$141,'A2 Intenzita dopravy'!$H$5:$L$5,1))))*E148))),0)</f>
        <v>2500</v>
      </c>
      <c r="G148" s="30">
        <f>IFERROR(IF(G$141&lt;MIN('A2 Intenzita dopravy'!$H$5:$L$5),(H148/I148)*H148,IF(G$141&gt;MAX('A2 Intenzita dopravy'!$H$5:$L$5),(INDEX('A2 Intenzita dopravy'!$H12:$L12,MATCH(G$141,'A2 Intenzita dopravy'!$H$5:$L$5,1))/INDEX('A2 Intenzita dopravy'!$H12:$L12,MATCH(G$141,'A2 Intenzita dopravy'!$H$5:$L$5,1)-1))^(1/(INDEX('A2 Intenzita dopravy'!$H$5:$L$5,MATCH(G$141,'A2 Intenzita dopravy'!$H$5:$L$5,1))-INDEX('A2 Intenzita dopravy'!$H$5:$L$5,MATCH(G$141,'A2 Intenzita dopravy'!$H$5:$L$5,1)-1)))*F148,IFERROR(INDEX('A2 Intenzita dopravy'!$H12:$L12,MATCH(G$141,'A2 Intenzita dopravy'!$H$5:$L$5,0)),(INDEX('A2 Intenzita dopravy'!$H12:$L12,MATCH(G$141,'A2 Intenzita dopravy'!$H$5:$L$5,1)+1)/INDEX('A2 Intenzita dopravy'!$H12:$L12,MATCH(G$141,'A2 Intenzita dopravy'!$H$5:$L$5,1)))^(1/(INDEX('A2 Intenzita dopravy'!$H$5:$L$5,MATCH(G$141,'A2 Intenzita dopravy'!$H$5:$L$5,1)+1)-INDEX('A2 Intenzita dopravy'!$H$5:$L$5,MATCH(G$141,'A2 Intenzita dopravy'!$H$5:$L$5,1))))*F148))),0)</f>
        <v>2541.3135165825047</v>
      </c>
      <c r="H148" s="30">
        <f>IFERROR(IF(H$141&lt;MIN('A2 Intenzita dopravy'!$H$5:$L$5),(I148/J148)*I148,IF(H$141&gt;MAX('A2 Intenzita dopravy'!$H$5:$L$5),(INDEX('A2 Intenzita dopravy'!$H12:$L12,MATCH(H$141,'A2 Intenzita dopravy'!$H$5:$L$5,1))/INDEX('A2 Intenzita dopravy'!$H12:$L12,MATCH(H$141,'A2 Intenzita dopravy'!$H$5:$L$5,1)-1))^(1/(INDEX('A2 Intenzita dopravy'!$H$5:$L$5,MATCH(H$141,'A2 Intenzita dopravy'!$H$5:$L$5,1))-INDEX('A2 Intenzita dopravy'!$H$5:$L$5,MATCH(H$141,'A2 Intenzita dopravy'!$H$5:$L$5,1)-1)))*G148,IFERROR(INDEX('A2 Intenzita dopravy'!$H12:$L12,MATCH(H$141,'A2 Intenzita dopravy'!$H$5:$L$5,0)),(INDEX('A2 Intenzita dopravy'!$H12:$L12,MATCH(H$141,'A2 Intenzita dopravy'!$H$5:$L$5,1)+1)/INDEX('A2 Intenzita dopravy'!$H12:$L12,MATCH(H$141,'A2 Intenzita dopravy'!$H$5:$L$5,1)))^(1/(INDEX('A2 Intenzita dopravy'!$H$5:$L$5,MATCH(H$141,'A2 Intenzita dopravy'!$H$5:$L$5,1)+1)-INDEX('A2 Intenzita dopravy'!$H$5:$L$5,MATCH(H$141,'A2 Intenzita dopravy'!$H$5:$L$5,1))))*G148))),0)</f>
        <v>2583.3097558259747</v>
      </c>
      <c r="I148" s="30">
        <f>IFERROR(IF(I$141&lt;MIN('A2 Intenzita dopravy'!$H$5:$L$5),(J148/K148)*J148,IF(I$141&gt;MAX('A2 Intenzita dopravy'!$H$5:$L$5),(INDEX('A2 Intenzita dopravy'!$H12:$L12,MATCH(I$141,'A2 Intenzita dopravy'!$H$5:$L$5,1))/INDEX('A2 Intenzita dopravy'!$H12:$L12,MATCH(I$141,'A2 Intenzita dopravy'!$H$5:$L$5,1)-1))^(1/(INDEX('A2 Intenzita dopravy'!$H$5:$L$5,MATCH(I$141,'A2 Intenzita dopravy'!$H$5:$L$5,1))-INDEX('A2 Intenzita dopravy'!$H$5:$L$5,MATCH(I$141,'A2 Intenzita dopravy'!$H$5:$L$5,1)-1)))*H148,IFERROR(INDEX('A2 Intenzita dopravy'!$H12:$L12,MATCH(I$141,'A2 Intenzita dopravy'!$H$5:$L$5,0)),(INDEX('A2 Intenzita dopravy'!$H12:$L12,MATCH(I$141,'A2 Intenzita dopravy'!$H$5:$L$5,1)+1)/INDEX('A2 Intenzita dopravy'!$H12:$L12,MATCH(I$141,'A2 Intenzita dopravy'!$H$5:$L$5,1)))^(1/(INDEX('A2 Intenzita dopravy'!$H$5:$L$5,MATCH(I$141,'A2 Intenzita dopravy'!$H$5:$L$5,1)+1)-INDEX('A2 Intenzita dopravy'!$H$5:$L$5,MATCH(I$141,'A2 Intenzita dopravy'!$H$5:$L$5,1))))*H148))),0)</f>
        <v>2626</v>
      </c>
      <c r="J148" s="30">
        <f>IFERROR(IF(J$141&lt;MIN('A2 Intenzita dopravy'!$H$5:$L$5),(K148/L148)*K148,IF(J$141&gt;MAX('A2 Intenzita dopravy'!$H$5:$L$5),(INDEX('A2 Intenzita dopravy'!$H12:$L12,MATCH(J$141,'A2 Intenzita dopravy'!$H$5:$L$5,1))/INDEX('A2 Intenzita dopravy'!$H12:$L12,MATCH(J$141,'A2 Intenzita dopravy'!$H$5:$L$5,1)-1))^(1/(INDEX('A2 Intenzita dopravy'!$H$5:$L$5,MATCH(J$141,'A2 Intenzita dopravy'!$H$5:$L$5,1))-INDEX('A2 Intenzita dopravy'!$H$5:$L$5,MATCH(J$141,'A2 Intenzita dopravy'!$H$5:$L$5,1)-1)))*I148,IFERROR(INDEX('A2 Intenzita dopravy'!$H12:$L12,MATCH(J$141,'A2 Intenzita dopravy'!$H$5:$L$5,0)),(INDEX('A2 Intenzita dopravy'!$H12:$L12,MATCH(J$141,'A2 Intenzita dopravy'!$H$5:$L$5,1)+1)/INDEX('A2 Intenzita dopravy'!$H12:$L12,MATCH(J$141,'A2 Intenzita dopravy'!$H$5:$L$5,1)))^(1/(INDEX('A2 Intenzita dopravy'!$H$5:$L$5,MATCH(J$141,'A2 Intenzita dopravy'!$H$5:$L$5,1)+1)-INDEX('A2 Intenzita dopravy'!$H$5:$L$5,MATCH(J$141,'A2 Intenzita dopravy'!$H$5:$L$5,1))))*I148))),0)</f>
        <v>2666.1141526679676</v>
      </c>
      <c r="K148" s="30">
        <f>IFERROR(IF(K$141&lt;MIN('A2 Intenzita dopravy'!$H$5:$L$5),(L148/M148)*L148,IF(K$141&gt;MAX('A2 Intenzita dopravy'!$H$5:$L$5),(INDEX('A2 Intenzita dopravy'!$H12:$L12,MATCH(K$141,'A2 Intenzita dopravy'!$H$5:$L$5,1))/INDEX('A2 Intenzita dopravy'!$H12:$L12,MATCH(K$141,'A2 Intenzita dopravy'!$H$5:$L$5,1)-1))^(1/(INDEX('A2 Intenzita dopravy'!$H$5:$L$5,MATCH(K$141,'A2 Intenzita dopravy'!$H$5:$L$5,1))-INDEX('A2 Intenzita dopravy'!$H$5:$L$5,MATCH(K$141,'A2 Intenzita dopravy'!$H$5:$L$5,1)-1)))*J148,IFERROR(INDEX('A2 Intenzita dopravy'!$H12:$L12,MATCH(K$141,'A2 Intenzita dopravy'!$H$5:$L$5,0)),(INDEX('A2 Intenzita dopravy'!$H12:$L12,MATCH(K$141,'A2 Intenzita dopravy'!$H$5:$L$5,1)+1)/INDEX('A2 Intenzita dopravy'!$H12:$L12,MATCH(K$141,'A2 Intenzita dopravy'!$H$5:$L$5,1)))^(1/(INDEX('A2 Intenzita dopravy'!$H$5:$L$5,MATCH(K$141,'A2 Intenzita dopravy'!$H$5:$L$5,1)+1)-INDEX('A2 Intenzita dopravy'!$H$5:$L$5,MATCH(K$141,'A2 Intenzita dopravy'!$H$5:$L$5,1))))*J148))),0)</f>
        <v>2706.8410796102189</v>
      </c>
      <c r="L148" s="30">
        <f>IFERROR(IF(L$141&lt;MIN('A2 Intenzita dopravy'!$H$5:$L$5),(M148/N148)*M148,IF(L$141&gt;MAX('A2 Intenzita dopravy'!$H$5:$L$5),(INDEX('A2 Intenzita dopravy'!$H12:$L12,MATCH(L$141,'A2 Intenzita dopravy'!$H$5:$L$5,1))/INDEX('A2 Intenzita dopravy'!$H12:$L12,MATCH(L$141,'A2 Intenzita dopravy'!$H$5:$L$5,1)-1))^(1/(INDEX('A2 Intenzita dopravy'!$H$5:$L$5,MATCH(L$141,'A2 Intenzita dopravy'!$H$5:$L$5,1))-INDEX('A2 Intenzita dopravy'!$H$5:$L$5,MATCH(L$141,'A2 Intenzita dopravy'!$H$5:$L$5,1)-1)))*K148,IFERROR(INDEX('A2 Intenzita dopravy'!$H12:$L12,MATCH(L$141,'A2 Intenzita dopravy'!$H$5:$L$5,0)),(INDEX('A2 Intenzita dopravy'!$H12:$L12,MATCH(L$141,'A2 Intenzita dopravy'!$H$5:$L$5,1)+1)/INDEX('A2 Intenzita dopravy'!$H12:$L12,MATCH(L$141,'A2 Intenzita dopravy'!$H$5:$L$5,1)))^(1/(INDEX('A2 Intenzita dopravy'!$H$5:$L$5,MATCH(L$141,'A2 Intenzita dopravy'!$H$5:$L$5,1)+1)-INDEX('A2 Intenzita dopravy'!$H$5:$L$5,MATCH(L$141,'A2 Intenzita dopravy'!$H$5:$L$5,1))))*K148))),0)</f>
        <v>2748.1901414211143</v>
      </c>
      <c r="M148" s="30">
        <f>IFERROR(IF(M$141&lt;MIN('A2 Intenzita dopravy'!$H$5:$L$5),(N148/O148)*N148,IF(M$141&gt;MAX('A2 Intenzita dopravy'!$H$5:$L$5),(INDEX('A2 Intenzita dopravy'!$H12:$L12,MATCH(M$141,'A2 Intenzita dopravy'!$H$5:$L$5,1))/INDEX('A2 Intenzita dopravy'!$H12:$L12,MATCH(M$141,'A2 Intenzita dopravy'!$H$5:$L$5,1)-1))^(1/(INDEX('A2 Intenzita dopravy'!$H$5:$L$5,MATCH(M$141,'A2 Intenzita dopravy'!$H$5:$L$5,1))-INDEX('A2 Intenzita dopravy'!$H$5:$L$5,MATCH(M$141,'A2 Intenzita dopravy'!$H$5:$L$5,1)-1)))*L148,IFERROR(INDEX('A2 Intenzita dopravy'!$H12:$L12,MATCH(M$141,'A2 Intenzita dopravy'!$H$5:$L$5,0)),(INDEX('A2 Intenzita dopravy'!$H12:$L12,MATCH(M$141,'A2 Intenzita dopravy'!$H$5:$L$5,1)+1)/INDEX('A2 Intenzita dopravy'!$H12:$L12,MATCH(M$141,'A2 Intenzita dopravy'!$H$5:$L$5,1)))^(1/(INDEX('A2 Intenzita dopravy'!$H$5:$L$5,MATCH(M$141,'A2 Intenzita dopravy'!$H$5:$L$5,1)+1)-INDEX('A2 Intenzita dopravy'!$H$5:$L$5,MATCH(M$141,'A2 Intenzita dopravy'!$H$5:$L$5,1))))*L148))),0)</f>
        <v>2790.1708416852307</v>
      </c>
      <c r="N148" s="30">
        <f>IFERROR(IF(N$141&lt;MIN('A2 Intenzita dopravy'!$H$5:$L$5),(O148/P148)*O148,IF(N$141&gt;MAX('A2 Intenzita dopravy'!$H$5:$L$5),(INDEX('A2 Intenzita dopravy'!$H12:$L12,MATCH(N$141,'A2 Intenzita dopravy'!$H$5:$L$5,1))/INDEX('A2 Intenzita dopravy'!$H12:$L12,MATCH(N$141,'A2 Intenzita dopravy'!$H$5:$L$5,1)-1))^(1/(INDEX('A2 Intenzita dopravy'!$H$5:$L$5,MATCH(N$141,'A2 Intenzita dopravy'!$H$5:$L$5,1))-INDEX('A2 Intenzita dopravy'!$H$5:$L$5,MATCH(N$141,'A2 Intenzita dopravy'!$H$5:$L$5,1)-1)))*M148,IFERROR(INDEX('A2 Intenzita dopravy'!$H12:$L12,MATCH(N$141,'A2 Intenzita dopravy'!$H$5:$L$5,0)),(INDEX('A2 Intenzita dopravy'!$H12:$L12,MATCH(N$141,'A2 Intenzita dopravy'!$H$5:$L$5,1)+1)/INDEX('A2 Intenzita dopravy'!$H12:$L12,MATCH(N$141,'A2 Intenzita dopravy'!$H$5:$L$5,1)))^(1/(INDEX('A2 Intenzita dopravy'!$H$5:$L$5,MATCH(N$141,'A2 Intenzita dopravy'!$H$5:$L$5,1)+1)-INDEX('A2 Intenzita dopravy'!$H$5:$L$5,MATCH(N$141,'A2 Intenzita dopravy'!$H$5:$L$5,1))))*M148))),0)</f>
        <v>2832.7928291616486</v>
      </c>
      <c r="O148" s="30">
        <f>IFERROR(IF(O$141&lt;MIN('A2 Intenzita dopravy'!$H$5:$L$5),(P148/Q148)*P148,IF(O$141&gt;MAX('A2 Intenzita dopravy'!$H$5:$L$5),(INDEX('A2 Intenzita dopravy'!$H12:$L12,MATCH(O$141,'A2 Intenzita dopravy'!$H$5:$L$5,1))/INDEX('A2 Intenzita dopravy'!$H12:$L12,MATCH(O$141,'A2 Intenzita dopravy'!$H$5:$L$5,1)-1))^(1/(INDEX('A2 Intenzita dopravy'!$H$5:$L$5,MATCH(O$141,'A2 Intenzita dopravy'!$H$5:$L$5,1))-INDEX('A2 Intenzita dopravy'!$H$5:$L$5,MATCH(O$141,'A2 Intenzita dopravy'!$H$5:$L$5,1)-1)))*N148,IFERROR(INDEX('A2 Intenzita dopravy'!$H12:$L12,MATCH(O$141,'A2 Intenzita dopravy'!$H$5:$L$5,0)),(INDEX('A2 Intenzita dopravy'!$H12:$L12,MATCH(O$141,'A2 Intenzita dopravy'!$H$5:$L$5,1)+1)/INDEX('A2 Intenzita dopravy'!$H12:$L12,MATCH(O$141,'A2 Intenzita dopravy'!$H$5:$L$5,1)))^(1/(INDEX('A2 Intenzita dopravy'!$H$5:$L$5,MATCH(O$141,'A2 Intenzita dopravy'!$H$5:$L$5,1)+1)-INDEX('A2 Intenzita dopravy'!$H$5:$L$5,MATCH(O$141,'A2 Intenzita dopravy'!$H$5:$L$5,1))))*N148))),0)</f>
        <v>2876.0659000016008</v>
      </c>
      <c r="P148" s="30">
        <f>IFERROR(IF(P$141&lt;MIN('A2 Intenzita dopravy'!$H$5:$L$5),(Q148/R148)*Q148,IF(P$141&gt;MAX('A2 Intenzita dopravy'!$H$5:$L$5),(INDEX('A2 Intenzita dopravy'!$H12:$L12,MATCH(P$141,'A2 Intenzita dopravy'!$H$5:$L$5,1))/INDEX('A2 Intenzita dopravy'!$H12:$L12,MATCH(P$141,'A2 Intenzita dopravy'!$H$5:$L$5,1)-1))^(1/(INDEX('A2 Intenzita dopravy'!$H$5:$L$5,MATCH(P$141,'A2 Intenzita dopravy'!$H$5:$L$5,1))-INDEX('A2 Intenzita dopravy'!$H$5:$L$5,MATCH(P$141,'A2 Intenzita dopravy'!$H$5:$L$5,1)-1)))*O148,IFERROR(INDEX('A2 Intenzita dopravy'!$H12:$L12,MATCH(P$141,'A2 Intenzita dopravy'!$H$5:$L$5,0)),(INDEX('A2 Intenzita dopravy'!$H12:$L12,MATCH(P$141,'A2 Intenzita dopravy'!$H$5:$L$5,1)+1)/INDEX('A2 Intenzita dopravy'!$H12:$L12,MATCH(P$141,'A2 Intenzita dopravy'!$H$5:$L$5,1)))^(1/(INDEX('A2 Intenzita dopravy'!$H$5:$L$5,MATCH(P$141,'A2 Intenzita dopravy'!$H$5:$L$5,1)+1)-INDEX('A2 Intenzita dopravy'!$H$5:$L$5,MATCH(P$141,'A2 Intenzita dopravy'!$H$5:$L$5,1))))*O148))),0)</f>
        <v>2920</v>
      </c>
      <c r="Q148" s="30">
        <f>IFERROR(IF(Q$141&lt;MIN('A2 Intenzita dopravy'!$H$5:$L$5),(R148/S148)*R148,IF(Q$141&gt;MAX('A2 Intenzita dopravy'!$H$5:$L$5),(INDEX('A2 Intenzita dopravy'!$H12:$L12,MATCH(Q$141,'A2 Intenzita dopravy'!$H$5:$L$5,1))/INDEX('A2 Intenzita dopravy'!$H12:$L12,MATCH(Q$141,'A2 Intenzita dopravy'!$H$5:$L$5,1)-1))^(1/(INDEX('A2 Intenzita dopravy'!$H$5:$L$5,MATCH(Q$141,'A2 Intenzita dopravy'!$H$5:$L$5,1))-INDEX('A2 Intenzita dopravy'!$H$5:$L$5,MATCH(Q$141,'A2 Intenzita dopravy'!$H$5:$L$5,1)-1)))*P148,IFERROR(INDEX('A2 Intenzita dopravy'!$H12:$L12,MATCH(Q$141,'A2 Intenzita dopravy'!$H$5:$L$5,0)),(INDEX('A2 Intenzita dopravy'!$H12:$L12,MATCH(Q$141,'A2 Intenzita dopravy'!$H$5:$L$5,1)+1)/INDEX('A2 Intenzita dopravy'!$H12:$L12,MATCH(Q$141,'A2 Intenzita dopravy'!$H$5:$L$5,1)))^(1/(INDEX('A2 Intenzita dopravy'!$H$5:$L$5,MATCH(Q$141,'A2 Intenzita dopravy'!$H$5:$L$5,1)+1)-INDEX('A2 Intenzita dopravy'!$H$5:$L$5,MATCH(Q$141,'A2 Intenzita dopravy'!$H$5:$L$5,1))))*P148))),0)</f>
        <v>2955.9423538722835</v>
      </c>
      <c r="R148" s="30">
        <f>IFERROR(IF(R$141&lt;MIN('A2 Intenzita dopravy'!$H$5:$L$5),(S148/T148)*S148,IF(R$141&gt;MAX('A2 Intenzita dopravy'!$H$5:$L$5),(INDEX('A2 Intenzita dopravy'!$H12:$L12,MATCH(R$141,'A2 Intenzita dopravy'!$H$5:$L$5,1))/INDEX('A2 Intenzita dopravy'!$H12:$L12,MATCH(R$141,'A2 Intenzita dopravy'!$H$5:$L$5,1)-1))^(1/(INDEX('A2 Intenzita dopravy'!$H$5:$L$5,MATCH(R$141,'A2 Intenzita dopravy'!$H$5:$L$5,1))-INDEX('A2 Intenzita dopravy'!$H$5:$L$5,MATCH(R$141,'A2 Intenzita dopravy'!$H$5:$L$5,1)-1)))*Q148,IFERROR(INDEX('A2 Intenzita dopravy'!$H12:$L12,MATCH(R$141,'A2 Intenzita dopravy'!$H$5:$L$5,0)),(INDEX('A2 Intenzita dopravy'!$H12:$L12,MATCH(R$141,'A2 Intenzita dopravy'!$H$5:$L$5,1)+1)/INDEX('A2 Intenzita dopravy'!$H12:$L12,MATCH(R$141,'A2 Intenzita dopravy'!$H$5:$L$5,1)))^(1/(INDEX('A2 Intenzita dopravy'!$H$5:$L$5,MATCH(R$141,'A2 Intenzita dopravy'!$H$5:$L$5,1)+1)-INDEX('A2 Intenzita dopravy'!$H$5:$L$5,MATCH(R$141,'A2 Intenzita dopravy'!$H$5:$L$5,1))))*Q148))),0)</f>
        <v>2992.3271230876767</v>
      </c>
      <c r="S148" s="30">
        <f>IFERROR(IF(S$141&lt;MIN('A2 Intenzita dopravy'!$H$5:$L$5),(T148/U148)*T148,IF(S$141&gt;MAX('A2 Intenzita dopravy'!$H$5:$L$5),(INDEX('A2 Intenzita dopravy'!$H12:$L12,MATCH(S$141,'A2 Intenzita dopravy'!$H$5:$L$5,1))/INDEX('A2 Intenzita dopravy'!$H12:$L12,MATCH(S$141,'A2 Intenzita dopravy'!$H$5:$L$5,1)-1))^(1/(INDEX('A2 Intenzita dopravy'!$H$5:$L$5,MATCH(S$141,'A2 Intenzita dopravy'!$H$5:$L$5,1))-INDEX('A2 Intenzita dopravy'!$H$5:$L$5,MATCH(S$141,'A2 Intenzita dopravy'!$H$5:$L$5,1)-1)))*R148,IFERROR(INDEX('A2 Intenzita dopravy'!$H12:$L12,MATCH(S$141,'A2 Intenzita dopravy'!$H$5:$L$5,0)),(INDEX('A2 Intenzita dopravy'!$H12:$L12,MATCH(S$141,'A2 Intenzita dopravy'!$H$5:$L$5,1)+1)/INDEX('A2 Intenzita dopravy'!$H12:$L12,MATCH(S$141,'A2 Intenzita dopravy'!$H$5:$L$5,1)))^(1/(INDEX('A2 Intenzita dopravy'!$H$5:$L$5,MATCH(S$141,'A2 Intenzita dopravy'!$H$5:$L$5,1)+1)-INDEX('A2 Intenzita dopravy'!$H$5:$L$5,MATCH(S$141,'A2 Intenzita dopravy'!$H$5:$L$5,1))))*R148))),0)</f>
        <v>3029.1597533478307</v>
      </c>
      <c r="T148" s="30">
        <f>IFERROR(IF(T$141&lt;MIN('A2 Intenzita dopravy'!$H$5:$L$5),(U148/V148)*U148,IF(T$141&gt;MAX('A2 Intenzita dopravy'!$H$5:$L$5),(INDEX('A2 Intenzita dopravy'!$H12:$L12,MATCH(T$141,'A2 Intenzita dopravy'!$H$5:$L$5,1))/INDEX('A2 Intenzita dopravy'!$H12:$L12,MATCH(T$141,'A2 Intenzita dopravy'!$H$5:$L$5,1)-1))^(1/(INDEX('A2 Intenzita dopravy'!$H$5:$L$5,MATCH(T$141,'A2 Intenzita dopravy'!$H$5:$L$5,1))-INDEX('A2 Intenzita dopravy'!$H$5:$L$5,MATCH(T$141,'A2 Intenzita dopravy'!$H$5:$L$5,1)-1)))*S148,IFERROR(INDEX('A2 Intenzita dopravy'!$H12:$L12,MATCH(T$141,'A2 Intenzita dopravy'!$H$5:$L$5,0)),(INDEX('A2 Intenzita dopravy'!$H12:$L12,MATCH(T$141,'A2 Intenzita dopravy'!$H$5:$L$5,1)+1)/INDEX('A2 Intenzita dopravy'!$H12:$L12,MATCH(T$141,'A2 Intenzita dopravy'!$H$5:$L$5,1)))^(1/(INDEX('A2 Intenzita dopravy'!$H$5:$L$5,MATCH(T$141,'A2 Intenzita dopravy'!$H$5:$L$5,1)+1)-INDEX('A2 Intenzita dopravy'!$H$5:$L$5,MATCH(T$141,'A2 Intenzita dopravy'!$H$5:$L$5,1))))*S148))),0)</f>
        <v>3066.4457573856757</v>
      </c>
      <c r="U148" s="30">
        <f>IFERROR(IF(U$141&lt;MIN('A2 Intenzita dopravy'!$H$5:$L$5),(V148/W148)*V148,IF(U$141&gt;MAX('A2 Intenzita dopravy'!$H$5:$L$5),(INDEX('A2 Intenzita dopravy'!$H12:$L12,MATCH(U$141,'A2 Intenzita dopravy'!$H$5:$L$5,1))/INDEX('A2 Intenzita dopravy'!$H12:$L12,MATCH(U$141,'A2 Intenzita dopravy'!$H$5:$L$5,1)-1))^(1/(INDEX('A2 Intenzita dopravy'!$H$5:$L$5,MATCH(U$141,'A2 Intenzita dopravy'!$H$5:$L$5,1))-INDEX('A2 Intenzita dopravy'!$H$5:$L$5,MATCH(U$141,'A2 Intenzita dopravy'!$H$5:$L$5,1)-1)))*T148,IFERROR(INDEX('A2 Intenzita dopravy'!$H12:$L12,MATCH(U$141,'A2 Intenzita dopravy'!$H$5:$L$5,0)),(INDEX('A2 Intenzita dopravy'!$H12:$L12,MATCH(U$141,'A2 Intenzita dopravy'!$H$5:$L$5,1)+1)/INDEX('A2 Intenzita dopravy'!$H12:$L12,MATCH(U$141,'A2 Intenzita dopravy'!$H$5:$L$5,1)))^(1/(INDEX('A2 Intenzita dopravy'!$H$5:$L$5,MATCH(U$141,'A2 Intenzita dopravy'!$H$5:$L$5,1)+1)-INDEX('A2 Intenzita dopravy'!$H$5:$L$5,MATCH(U$141,'A2 Intenzita dopravy'!$H$5:$L$5,1))))*T148))),0)</f>
        <v>3104.1907157905107</v>
      </c>
      <c r="V148" s="30">
        <f>IFERROR(IF(V$141&lt;MIN('A2 Intenzita dopravy'!$H$5:$L$5),(W148/X148)*W148,IF(V$141&gt;MAX('A2 Intenzita dopravy'!$H$5:$L$5),(INDEX('A2 Intenzita dopravy'!$H12:$L12,MATCH(V$141,'A2 Intenzita dopravy'!$H$5:$L$5,1))/INDEX('A2 Intenzita dopravy'!$H12:$L12,MATCH(V$141,'A2 Intenzita dopravy'!$H$5:$L$5,1)-1))^(1/(INDEX('A2 Intenzita dopravy'!$H$5:$L$5,MATCH(V$141,'A2 Intenzita dopravy'!$H$5:$L$5,1))-INDEX('A2 Intenzita dopravy'!$H$5:$L$5,MATCH(V$141,'A2 Intenzita dopravy'!$H$5:$L$5,1)-1)))*U148,IFERROR(INDEX('A2 Intenzita dopravy'!$H12:$L12,MATCH(V$141,'A2 Intenzita dopravy'!$H$5:$L$5,0)),(INDEX('A2 Intenzita dopravy'!$H12:$L12,MATCH(V$141,'A2 Intenzita dopravy'!$H$5:$L$5,1)+1)/INDEX('A2 Intenzita dopravy'!$H12:$L12,MATCH(V$141,'A2 Intenzita dopravy'!$H$5:$L$5,1)))^(1/(INDEX('A2 Intenzita dopravy'!$H$5:$L$5,MATCH(V$141,'A2 Intenzita dopravy'!$H$5:$L$5,1)+1)-INDEX('A2 Intenzita dopravy'!$H$5:$L$5,MATCH(V$141,'A2 Intenzita dopravy'!$H$5:$L$5,1))))*U148))),0)</f>
        <v>3142.4002778432505</v>
      </c>
      <c r="W148" s="30">
        <f>IFERROR(IF(W$141&lt;MIN('A2 Intenzita dopravy'!$H$5:$L$5),(X148/Y148)*X148,IF(W$141&gt;MAX('A2 Intenzita dopravy'!$H$5:$L$5),(INDEX('A2 Intenzita dopravy'!$H12:$L12,MATCH(W$141,'A2 Intenzita dopravy'!$H$5:$L$5,1))/INDEX('A2 Intenzita dopravy'!$H12:$L12,MATCH(W$141,'A2 Intenzita dopravy'!$H$5:$L$5,1)-1))^(1/(INDEX('A2 Intenzita dopravy'!$H$5:$L$5,MATCH(W$141,'A2 Intenzita dopravy'!$H$5:$L$5,1))-INDEX('A2 Intenzita dopravy'!$H$5:$L$5,MATCH(W$141,'A2 Intenzita dopravy'!$H$5:$L$5,1)-1)))*V148,IFERROR(INDEX('A2 Intenzita dopravy'!$H12:$L12,MATCH(W$141,'A2 Intenzita dopravy'!$H$5:$L$5,0)),(INDEX('A2 Intenzita dopravy'!$H12:$L12,MATCH(W$141,'A2 Intenzita dopravy'!$H$5:$L$5,1)+1)/INDEX('A2 Intenzita dopravy'!$H12:$L12,MATCH(W$141,'A2 Intenzita dopravy'!$H$5:$L$5,1)))^(1/(INDEX('A2 Intenzita dopravy'!$H$5:$L$5,MATCH(W$141,'A2 Intenzita dopravy'!$H$5:$L$5,1)+1)-INDEX('A2 Intenzita dopravy'!$H$5:$L$5,MATCH(W$141,'A2 Intenzita dopravy'!$H$5:$L$5,1))))*V148))),0)</f>
        <v>3181.0801623619504</v>
      </c>
      <c r="X148" s="30">
        <f>IFERROR(IF(X$141&lt;MIN('A2 Intenzita dopravy'!$H$5:$L$5),(Y148/Z148)*Y148,IF(X$141&gt;MAX('A2 Intenzita dopravy'!$H$5:$L$5),(INDEX('A2 Intenzita dopravy'!$H12:$L12,MATCH(X$141,'A2 Intenzita dopravy'!$H$5:$L$5,1))/INDEX('A2 Intenzita dopravy'!$H12:$L12,MATCH(X$141,'A2 Intenzita dopravy'!$H$5:$L$5,1)-1))^(1/(INDEX('A2 Intenzita dopravy'!$H$5:$L$5,MATCH(X$141,'A2 Intenzita dopravy'!$H$5:$L$5,1))-INDEX('A2 Intenzita dopravy'!$H$5:$L$5,MATCH(X$141,'A2 Intenzita dopravy'!$H$5:$L$5,1)-1)))*W148,IFERROR(INDEX('A2 Intenzita dopravy'!$H12:$L12,MATCH(X$141,'A2 Intenzita dopravy'!$H$5:$L$5,0)),(INDEX('A2 Intenzita dopravy'!$H12:$L12,MATCH(X$141,'A2 Intenzita dopravy'!$H$5:$L$5,1)+1)/INDEX('A2 Intenzita dopravy'!$H12:$L12,MATCH(X$141,'A2 Intenzita dopravy'!$H$5:$L$5,1)))^(1/(INDEX('A2 Intenzita dopravy'!$H$5:$L$5,MATCH(X$141,'A2 Intenzita dopravy'!$H$5:$L$5,1)+1)-INDEX('A2 Intenzita dopravy'!$H$5:$L$5,MATCH(X$141,'A2 Intenzita dopravy'!$H$5:$L$5,1))))*W148))),0)</f>
        <v>3220.2361585577432</v>
      </c>
      <c r="Y148" s="30">
        <f>IFERROR(IF(Y$141&lt;MIN('A2 Intenzita dopravy'!$H$5:$L$5),(Z148/AA148)*Z148,IF(Y$141&gt;MAX('A2 Intenzita dopravy'!$H$5:$L$5),(INDEX('A2 Intenzita dopravy'!$H12:$L12,MATCH(Y$141,'A2 Intenzita dopravy'!$H$5:$L$5,1))/INDEX('A2 Intenzita dopravy'!$H12:$L12,MATCH(Y$141,'A2 Intenzita dopravy'!$H$5:$L$5,1)-1))^(1/(INDEX('A2 Intenzita dopravy'!$H$5:$L$5,MATCH(Y$141,'A2 Intenzita dopravy'!$H$5:$L$5,1))-INDEX('A2 Intenzita dopravy'!$H$5:$L$5,MATCH(Y$141,'A2 Intenzita dopravy'!$H$5:$L$5,1)-1)))*X148,IFERROR(INDEX('A2 Intenzita dopravy'!$H12:$L12,MATCH(Y$141,'A2 Intenzita dopravy'!$H$5:$L$5,0)),(INDEX('A2 Intenzita dopravy'!$H12:$L12,MATCH(Y$141,'A2 Intenzita dopravy'!$H$5:$L$5,1)+1)/INDEX('A2 Intenzita dopravy'!$H12:$L12,MATCH(Y$141,'A2 Intenzita dopravy'!$H$5:$L$5,1)))^(1/(INDEX('A2 Intenzita dopravy'!$H$5:$L$5,MATCH(Y$141,'A2 Intenzita dopravy'!$H$5:$L$5,1)+1)-INDEX('A2 Intenzita dopravy'!$H$5:$L$5,MATCH(Y$141,'A2 Intenzita dopravy'!$H$5:$L$5,1))))*X148))),0)</f>
        <v>3259.8741269013067</v>
      </c>
      <c r="Z148" s="30">
        <f>IFERROR(IF(Z$141&lt;MIN('A2 Intenzita dopravy'!$H$5:$L$5),(AA148/AB148)*AA148,IF(Z$141&gt;MAX('A2 Intenzita dopravy'!$H$5:$L$5),(INDEX('A2 Intenzita dopravy'!$H12:$L12,MATCH(Z$141,'A2 Intenzita dopravy'!$H$5:$L$5,1))/INDEX('A2 Intenzita dopravy'!$H12:$L12,MATCH(Z$141,'A2 Intenzita dopravy'!$H$5:$L$5,1)-1))^(1/(INDEX('A2 Intenzita dopravy'!$H$5:$L$5,MATCH(Z$141,'A2 Intenzita dopravy'!$H$5:$L$5,1))-INDEX('A2 Intenzita dopravy'!$H$5:$L$5,MATCH(Z$141,'A2 Intenzita dopravy'!$H$5:$L$5,1)-1)))*Y148,IFERROR(INDEX('A2 Intenzita dopravy'!$H12:$L12,MATCH(Z$141,'A2 Intenzita dopravy'!$H$5:$L$5,0)),(INDEX('A2 Intenzita dopravy'!$H12:$L12,MATCH(Z$141,'A2 Intenzita dopravy'!$H$5:$L$5,1)+1)/INDEX('A2 Intenzita dopravy'!$H12:$L12,MATCH(Z$141,'A2 Intenzita dopravy'!$H$5:$L$5,1)))^(1/(INDEX('A2 Intenzita dopravy'!$H$5:$L$5,MATCH(Z$141,'A2 Intenzita dopravy'!$H$5:$L$5,1)+1)-INDEX('A2 Intenzita dopravy'!$H$5:$L$5,MATCH(Z$141,'A2 Intenzita dopravy'!$H$5:$L$5,1))))*Y148))),0)</f>
        <v>3300</v>
      </c>
      <c r="AA148" s="30">
        <f>IFERROR(IF(AA$141&lt;MIN('A2 Intenzita dopravy'!$H$5:$L$5),(AB148/AC148)*AB148,IF(AA$141&gt;MAX('A2 Intenzita dopravy'!$H$5:$L$5),(INDEX('A2 Intenzita dopravy'!$H12:$L12,MATCH(AA$141,'A2 Intenzita dopravy'!$H$5:$L$5,1))/INDEX('A2 Intenzita dopravy'!$H12:$L12,MATCH(AA$141,'A2 Intenzita dopravy'!$H$5:$L$5,1)-1))^(1/(INDEX('A2 Intenzita dopravy'!$H$5:$L$5,MATCH(AA$141,'A2 Intenzita dopravy'!$H$5:$L$5,1))-INDEX('A2 Intenzita dopravy'!$H$5:$L$5,MATCH(AA$141,'A2 Intenzita dopravy'!$H$5:$L$5,1)-1)))*Z148,IFERROR(INDEX('A2 Intenzita dopravy'!$H12:$L12,MATCH(AA$141,'A2 Intenzita dopravy'!$H$5:$L$5,0)),(INDEX('A2 Intenzita dopravy'!$H12:$L12,MATCH(AA$141,'A2 Intenzita dopravy'!$H$5:$L$5,1)+1)/INDEX('A2 Intenzita dopravy'!$H12:$L12,MATCH(AA$141,'A2 Intenzita dopravy'!$H$5:$L$5,1)))^(1/(INDEX('A2 Intenzita dopravy'!$H$5:$L$5,MATCH(AA$141,'A2 Intenzita dopravy'!$H$5:$L$5,1)+1)-INDEX('A2 Intenzita dopravy'!$H$5:$L$5,MATCH(AA$141,'A2 Intenzita dopravy'!$H$5:$L$5,1))))*Z148))),0)</f>
        <v>3348.6432502836788</v>
      </c>
      <c r="AB148" s="30">
        <f>IFERROR(IF(AB$141&lt;MIN('A2 Intenzita dopravy'!$H$5:$L$5),(AC148/AD148)*AC148,IF(AB$141&gt;MAX('A2 Intenzita dopravy'!$H$5:$L$5),(INDEX('A2 Intenzita dopravy'!$H12:$L12,MATCH(AB$141,'A2 Intenzita dopravy'!$H$5:$L$5,1))/INDEX('A2 Intenzita dopravy'!$H12:$L12,MATCH(AB$141,'A2 Intenzita dopravy'!$H$5:$L$5,1)-1))^(1/(INDEX('A2 Intenzita dopravy'!$H$5:$L$5,MATCH(AB$141,'A2 Intenzita dopravy'!$H$5:$L$5,1))-INDEX('A2 Intenzita dopravy'!$H$5:$L$5,MATCH(AB$141,'A2 Intenzita dopravy'!$H$5:$L$5,1)-1)))*AA148,IFERROR(INDEX('A2 Intenzita dopravy'!$H12:$L12,MATCH(AB$141,'A2 Intenzita dopravy'!$H$5:$L$5,0)),(INDEX('A2 Intenzita dopravy'!$H12:$L12,MATCH(AB$141,'A2 Intenzita dopravy'!$H$5:$L$5,1)+1)/INDEX('A2 Intenzita dopravy'!$H12:$L12,MATCH(AB$141,'A2 Intenzita dopravy'!$H$5:$L$5,1)))^(1/(INDEX('A2 Intenzita dopravy'!$H$5:$L$5,MATCH(AB$141,'A2 Intenzita dopravy'!$H$5:$L$5,1)+1)-INDEX('A2 Intenzita dopravy'!$H$5:$L$5,MATCH(AB$141,'A2 Intenzita dopravy'!$H$5:$L$5,1))))*AA148))),0)</f>
        <v>3398.003520506194</v>
      </c>
      <c r="AC148" s="30">
        <f>IFERROR(IF(AC$141&lt;MIN('A2 Intenzita dopravy'!$H$5:$L$5),(AD148/AE148)*AD148,IF(AC$141&gt;MAX('A2 Intenzita dopravy'!$H$5:$L$5),(INDEX('A2 Intenzita dopravy'!$H12:$L12,MATCH(AC$141,'A2 Intenzita dopravy'!$H$5:$L$5,1))/INDEX('A2 Intenzita dopravy'!$H12:$L12,MATCH(AC$141,'A2 Intenzita dopravy'!$H$5:$L$5,1)-1))^(1/(INDEX('A2 Intenzita dopravy'!$H$5:$L$5,MATCH(AC$141,'A2 Intenzita dopravy'!$H$5:$L$5,1))-INDEX('A2 Intenzita dopravy'!$H$5:$L$5,MATCH(AC$141,'A2 Intenzita dopravy'!$H$5:$L$5,1)-1)))*AB148,IFERROR(INDEX('A2 Intenzita dopravy'!$H12:$L12,MATCH(AC$141,'A2 Intenzita dopravy'!$H$5:$L$5,0)),(INDEX('A2 Intenzita dopravy'!$H12:$L12,MATCH(AC$141,'A2 Intenzita dopravy'!$H$5:$L$5,1)+1)/INDEX('A2 Intenzita dopravy'!$H12:$L12,MATCH(AC$141,'A2 Intenzita dopravy'!$H$5:$L$5,1)))^(1/(INDEX('A2 Intenzita dopravy'!$H$5:$L$5,MATCH(AC$141,'A2 Intenzita dopravy'!$H$5:$L$5,1)+1)-INDEX('A2 Intenzita dopravy'!$H$5:$L$5,MATCH(AC$141,'A2 Intenzita dopravy'!$H$5:$L$5,1))))*AB148))),0)</f>
        <v>3448.0913798131046</v>
      </c>
      <c r="AD148" s="30">
        <f>IFERROR(IF(AD$141&lt;MIN('A2 Intenzita dopravy'!$H$5:$L$5),(AE148/AF148)*AE148,IF(AD$141&gt;MAX('A2 Intenzita dopravy'!$H$5:$L$5),(INDEX('A2 Intenzita dopravy'!$H12:$L12,MATCH(AD$141,'A2 Intenzita dopravy'!$H$5:$L$5,1))/INDEX('A2 Intenzita dopravy'!$H12:$L12,MATCH(AD$141,'A2 Intenzita dopravy'!$H$5:$L$5,1)-1))^(1/(INDEX('A2 Intenzita dopravy'!$H$5:$L$5,MATCH(AD$141,'A2 Intenzita dopravy'!$H$5:$L$5,1))-INDEX('A2 Intenzita dopravy'!$H$5:$L$5,MATCH(AD$141,'A2 Intenzita dopravy'!$H$5:$L$5,1)-1)))*AC148,IFERROR(INDEX('A2 Intenzita dopravy'!$H12:$L12,MATCH(AD$141,'A2 Intenzita dopravy'!$H$5:$L$5,0)),(INDEX('A2 Intenzita dopravy'!$H12:$L12,MATCH(AD$141,'A2 Intenzita dopravy'!$H$5:$L$5,1)+1)/INDEX('A2 Intenzita dopravy'!$H12:$L12,MATCH(AD$141,'A2 Intenzita dopravy'!$H$5:$L$5,1)))^(1/(INDEX('A2 Intenzita dopravy'!$H$5:$L$5,MATCH(AD$141,'A2 Intenzita dopravy'!$H$5:$L$5,1)+1)-INDEX('A2 Intenzita dopravy'!$H$5:$L$5,MATCH(AD$141,'A2 Intenzita dopravy'!$H$5:$L$5,1))))*AC148))),0)</f>
        <v>3498.9175531431788</v>
      </c>
      <c r="AE148" s="30">
        <f>IFERROR(IF(AE$141&lt;MIN('A2 Intenzita dopravy'!$H$5:$L$5),(AF148/AG148)*AF148,IF(AE$141&gt;MAX('A2 Intenzita dopravy'!$H$5:$L$5),(INDEX('A2 Intenzita dopravy'!$H12:$L12,MATCH(AE$141,'A2 Intenzita dopravy'!$H$5:$L$5,1))/INDEX('A2 Intenzita dopravy'!$H12:$L12,MATCH(AE$141,'A2 Intenzita dopravy'!$H$5:$L$5,1)-1))^(1/(INDEX('A2 Intenzita dopravy'!$H$5:$L$5,MATCH(AE$141,'A2 Intenzita dopravy'!$H$5:$L$5,1))-INDEX('A2 Intenzita dopravy'!$H$5:$L$5,MATCH(AE$141,'A2 Intenzita dopravy'!$H$5:$L$5,1)-1)))*AD148,IFERROR(INDEX('A2 Intenzita dopravy'!$H12:$L12,MATCH(AE$141,'A2 Intenzita dopravy'!$H$5:$L$5,0)),(INDEX('A2 Intenzita dopravy'!$H12:$L12,MATCH(AE$141,'A2 Intenzita dopravy'!$H$5:$L$5,1)+1)/INDEX('A2 Intenzita dopravy'!$H12:$L12,MATCH(AE$141,'A2 Intenzita dopravy'!$H$5:$L$5,1)))^(1/(INDEX('A2 Intenzita dopravy'!$H$5:$L$5,MATCH(AE$141,'A2 Intenzita dopravy'!$H$5:$L$5,1)+1)-INDEX('A2 Intenzita dopravy'!$H$5:$L$5,MATCH(AE$141,'A2 Intenzita dopravy'!$H$5:$L$5,1))))*AD148))),0)</f>
        <v>3550.4929235248455</v>
      </c>
      <c r="AF148" s="30">
        <f>IFERROR(IF(AF$141&lt;MIN('A2 Intenzita dopravy'!$H$5:$L$5),(AG148/AH148)*AG148,IF(AF$141&gt;MAX('A2 Intenzita dopravy'!$H$5:$L$5),(INDEX('A2 Intenzita dopravy'!$H12:$L12,MATCH(AF$141,'A2 Intenzita dopravy'!$H$5:$L$5,1))/INDEX('A2 Intenzita dopravy'!$H12:$L12,MATCH(AF$141,'A2 Intenzita dopravy'!$H$5:$L$5,1)-1))^(1/(INDEX('A2 Intenzita dopravy'!$H$5:$L$5,MATCH(AF$141,'A2 Intenzita dopravy'!$H$5:$L$5,1))-INDEX('A2 Intenzita dopravy'!$H$5:$L$5,MATCH(AF$141,'A2 Intenzita dopravy'!$H$5:$L$5,1)-1)))*AE148,IFERROR(INDEX('A2 Intenzita dopravy'!$H12:$L12,MATCH(AF$141,'A2 Intenzita dopravy'!$H$5:$L$5,0)),(INDEX('A2 Intenzita dopravy'!$H12:$L12,MATCH(AF$141,'A2 Intenzita dopravy'!$H$5:$L$5,1)+1)/INDEX('A2 Intenzita dopravy'!$H12:$L12,MATCH(AF$141,'A2 Intenzita dopravy'!$H$5:$L$5,1)))^(1/(INDEX('A2 Intenzita dopravy'!$H$5:$L$5,MATCH(AF$141,'A2 Intenzita dopravy'!$H$5:$L$5,1)+1)-INDEX('A2 Intenzita dopravy'!$H$5:$L$5,MATCH(AF$141,'A2 Intenzita dopravy'!$H$5:$L$5,1))))*AE148))),0)</f>
        <v>3602.8285344064971</v>
      </c>
      <c r="AG148" s="30">
        <f>IFERROR(IF(AG$141&lt;MIN('A2 Intenzita dopravy'!$H$5:$L$5),(AH148/AI148)*AH148,IF(AG$141&gt;MAX('A2 Intenzita dopravy'!$H$5:$L$5),(INDEX('A2 Intenzita dopravy'!$H12:$L12,MATCH(AG$141,'A2 Intenzita dopravy'!$H$5:$L$5,1))/INDEX('A2 Intenzita dopravy'!$H12:$L12,MATCH(AG$141,'A2 Intenzita dopravy'!$H$5:$L$5,1)-1))^(1/(INDEX('A2 Intenzita dopravy'!$H$5:$L$5,MATCH(AG$141,'A2 Intenzita dopravy'!$H$5:$L$5,1))-INDEX('A2 Intenzita dopravy'!$H$5:$L$5,MATCH(AG$141,'A2 Intenzita dopravy'!$H$5:$L$5,1)-1)))*AF148,IFERROR(INDEX('A2 Intenzita dopravy'!$H12:$L12,MATCH(AG$141,'A2 Intenzita dopravy'!$H$5:$L$5,0)),(INDEX('A2 Intenzita dopravy'!$H12:$L12,MATCH(AG$141,'A2 Intenzita dopravy'!$H$5:$L$5,1)+1)/INDEX('A2 Intenzita dopravy'!$H12:$L12,MATCH(AG$141,'A2 Intenzita dopravy'!$H$5:$L$5,1)))^(1/(INDEX('A2 Intenzita dopravy'!$H$5:$L$5,MATCH(AG$141,'A2 Intenzita dopravy'!$H$5:$L$5,1)+1)-INDEX('A2 Intenzita dopravy'!$H$5:$L$5,MATCH(AG$141,'A2 Intenzita dopravy'!$H$5:$L$5,1))))*AF148))),0)</f>
        <v>3655.9355920211378</v>
      </c>
      <c r="AH148" s="30">
        <f>IFERROR(IF(AH$141&lt;MIN('A2 Intenzita dopravy'!$H$5:$L$5),(AI148/AJ148)*AI148,IF(AH$141&gt;MAX('A2 Intenzita dopravy'!$H$5:$L$5),(INDEX('A2 Intenzita dopravy'!$H12:$L12,MATCH(AH$141,'A2 Intenzita dopravy'!$H$5:$L$5,1))/INDEX('A2 Intenzita dopravy'!$H12:$L12,MATCH(AH$141,'A2 Intenzita dopravy'!$H$5:$L$5,1)-1))^(1/(INDEX('A2 Intenzita dopravy'!$H$5:$L$5,MATCH(AH$141,'A2 Intenzita dopravy'!$H$5:$L$5,1))-INDEX('A2 Intenzita dopravy'!$H$5:$L$5,MATCH(AH$141,'A2 Intenzita dopravy'!$H$5:$L$5,1)-1)))*AG148,IFERROR(INDEX('A2 Intenzita dopravy'!$H12:$L12,MATCH(AH$141,'A2 Intenzita dopravy'!$H$5:$L$5,0)),(INDEX('A2 Intenzita dopravy'!$H12:$L12,MATCH(AH$141,'A2 Intenzita dopravy'!$H$5:$L$5,1)+1)/INDEX('A2 Intenzita dopravy'!$H12:$L12,MATCH(AH$141,'A2 Intenzita dopravy'!$H$5:$L$5,1)))^(1/(INDEX('A2 Intenzita dopravy'!$H$5:$L$5,MATCH(AH$141,'A2 Intenzita dopravy'!$H$5:$L$5,1)+1)-INDEX('A2 Intenzita dopravy'!$H$5:$L$5,MATCH(AH$141,'A2 Intenzita dopravy'!$H$5:$L$5,1))))*AG148))),0)</f>
        <v>3709.8254677858936</v>
      </c>
      <c r="AI148" s="30">
        <f>IFERROR(IF(AI$141&lt;MIN('A2 Intenzita dopravy'!$H$5:$L$5),(AJ148/AK148)*AJ148,IF(AI$141&gt;MAX('A2 Intenzita dopravy'!$H$5:$L$5),(INDEX('A2 Intenzita dopravy'!$H12:$L12,MATCH(AI$141,'A2 Intenzita dopravy'!$H$5:$L$5,1))/INDEX('A2 Intenzita dopravy'!$H12:$L12,MATCH(AI$141,'A2 Intenzita dopravy'!$H$5:$L$5,1)-1))^(1/(INDEX('A2 Intenzita dopravy'!$H$5:$L$5,MATCH(AI$141,'A2 Intenzita dopravy'!$H$5:$L$5,1))-INDEX('A2 Intenzita dopravy'!$H$5:$L$5,MATCH(AI$141,'A2 Intenzita dopravy'!$H$5:$L$5,1)-1)))*AH148,IFERROR(INDEX('A2 Intenzita dopravy'!$H12:$L12,MATCH(AI$141,'A2 Intenzita dopravy'!$H$5:$L$5,0)),(INDEX('A2 Intenzita dopravy'!$H12:$L12,MATCH(AI$141,'A2 Intenzita dopravy'!$H$5:$L$5,1)+1)/INDEX('A2 Intenzita dopravy'!$H12:$L12,MATCH(AI$141,'A2 Intenzita dopravy'!$H$5:$L$5,1)))^(1/(INDEX('A2 Intenzita dopravy'!$H$5:$L$5,MATCH(AI$141,'A2 Intenzita dopravy'!$H$5:$L$5,1)+1)-INDEX('A2 Intenzita dopravy'!$H$5:$L$5,MATCH(AI$141,'A2 Intenzita dopravy'!$H$5:$L$5,1))))*AH148))),0)</f>
        <v>3764.5097007368859</v>
      </c>
      <c r="AJ148" s="30">
        <f>IFERROR(IF(AJ$141&lt;MIN('A2 Intenzita dopravy'!$H$5:$L$5),(AK148/AL148)*AK148,IF(AJ$141&gt;MAX('A2 Intenzita dopravy'!$H$5:$L$5),(INDEX('A2 Intenzita dopravy'!$H12:$L12,MATCH(AJ$141,'A2 Intenzita dopravy'!$H$5:$L$5,1))/INDEX('A2 Intenzita dopravy'!$H12:$L12,MATCH(AJ$141,'A2 Intenzita dopravy'!$H$5:$L$5,1)-1))^(1/(INDEX('A2 Intenzita dopravy'!$H$5:$L$5,MATCH(AJ$141,'A2 Intenzita dopravy'!$H$5:$L$5,1))-INDEX('A2 Intenzita dopravy'!$H$5:$L$5,MATCH(AJ$141,'A2 Intenzita dopravy'!$H$5:$L$5,1)-1)))*AI148,IFERROR(INDEX('A2 Intenzita dopravy'!$H12:$L12,MATCH(AJ$141,'A2 Intenzita dopravy'!$H$5:$L$5,0)),(INDEX('A2 Intenzita dopravy'!$H12:$L12,MATCH(AJ$141,'A2 Intenzita dopravy'!$H$5:$L$5,1)+1)/INDEX('A2 Intenzita dopravy'!$H12:$L12,MATCH(AJ$141,'A2 Intenzita dopravy'!$H$5:$L$5,1)))^(1/(INDEX('A2 Intenzita dopravy'!$H$5:$L$5,MATCH(AJ$141,'A2 Intenzita dopravy'!$H$5:$L$5,1)+1)-INDEX('A2 Intenzita dopravy'!$H$5:$L$5,MATCH(AJ$141,'A2 Intenzita dopravy'!$H$5:$L$5,1))))*AI148))),0)</f>
        <v>3820</v>
      </c>
      <c r="AK148" s="30">
        <f>IFERROR(IF(AK$141&lt;MIN('A2 Intenzita dopravy'!$H$5:$L$5),(AL148/AM148)*AL148,IF(AK$141&gt;MAX('A2 Intenzita dopravy'!$H$5:$L$5),(INDEX('A2 Intenzita dopravy'!$H12:$L12,MATCH(AK$141,'A2 Intenzita dopravy'!$H$5:$L$5,1))/INDEX('A2 Intenzita dopravy'!$H12:$L12,MATCH(AK$141,'A2 Intenzita dopravy'!$H$5:$L$5,1)-1))^(1/(INDEX('A2 Intenzita dopravy'!$H$5:$L$5,MATCH(AK$141,'A2 Intenzita dopravy'!$H$5:$L$5,1))-INDEX('A2 Intenzita dopravy'!$H$5:$L$5,MATCH(AK$141,'A2 Intenzita dopravy'!$H$5:$L$5,1)-1)))*AJ148,IFERROR(INDEX('A2 Intenzita dopravy'!$H12:$L12,MATCH(AK$141,'A2 Intenzita dopravy'!$H$5:$L$5,0)),(INDEX('A2 Intenzita dopravy'!$H12:$L12,MATCH(AK$141,'A2 Intenzita dopravy'!$H$5:$L$5,1)+1)/INDEX('A2 Intenzita dopravy'!$H12:$L12,MATCH(AK$141,'A2 Intenzita dopravy'!$H$5:$L$5,1)))^(1/(INDEX('A2 Intenzita dopravy'!$H$5:$L$5,MATCH(AK$141,'A2 Intenzita dopravy'!$H$5:$L$5,1)+1)-INDEX('A2 Intenzita dopravy'!$H$5:$L$5,MATCH(AK$141,'A2 Intenzita dopravy'!$H$5:$L$5,1))))*AJ148))),0)</f>
        <v>3876.3082472980768</v>
      </c>
      <c r="AL148" s="30">
        <f>IFERROR(IF(AL$141&lt;MIN('A2 Intenzita dopravy'!$H$5:$L$5),(AM148/AN148)*AM148,IF(AL$141&gt;MAX('A2 Intenzita dopravy'!$H$5:$L$5),(INDEX('A2 Intenzita dopravy'!$H12:$L12,MATCH(AL$141,'A2 Intenzita dopravy'!$H$5:$L$5,1))/INDEX('A2 Intenzita dopravy'!$H12:$L12,MATCH(AL$141,'A2 Intenzita dopravy'!$H$5:$L$5,1)-1))^(1/(INDEX('A2 Intenzita dopravy'!$H$5:$L$5,MATCH(AL$141,'A2 Intenzita dopravy'!$H$5:$L$5,1))-INDEX('A2 Intenzita dopravy'!$H$5:$L$5,MATCH(AL$141,'A2 Intenzita dopravy'!$H$5:$L$5,1)-1)))*AK148,IFERROR(INDEX('A2 Intenzita dopravy'!$H12:$L12,MATCH(AL$141,'A2 Intenzita dopravy'!$H$5:$L$5,0)),(INDEX('A2 Intenzita dopravy'!$H12:$L12,MATCH(AL$141,'A2 Intenzita dopravy'!$H$5:$L$5,1)+1)/INDEX('A2 Intenzita dopravy'!$H12:$L12,MATCH(AL$141,'A2 Intenzita dopravy'!$H$5:$L$5,1)))^(1/(INDEX('A2 Intenzita dopravy'!$H$5:$L$5,MATCH(AL$141,'A2 Intenzita dopravy'!$H$5:$L$5,1)+1)-INDEX('A2 Intenzita dopravy'!$H$5:$L$5,MATCH(AL$141,'A2 Intenzita dopravy'!$H$5:$L$5,1))))*AK148))),0)</f>
        <v>3933.446499495049</v>
      </c>
      <c r="AM148" s="30">
        <f>IFERROR(IF(AM$141&lt;MIN('A2 Intenzita dopravy'!$H$5:$L$5),(AN148/AO148)*AN148,IF(AM$141&gt;MAX('A2 Intenzita dopravy'!$H$5:$L$5),(INDEX('A2 Intenzita dopravy'!$H12:$L12,MATCH(AM$141,'A2 Intenzita dopravy'!$H$5:$L$5,1))/INDEX('A2 Intenzita dopravy'!$H12:$L12,MATCH(AM$141,'A2 Intenzita dopravy'!$H$5:$L$5,1)-1))^(1/(INDEX('A2 Intenzita dopravy'!$H$5:$L$5,MATCH(AM$141,'A2 Intenzita dopravy'!$H$5:$L$5,1))-INDEX('A2 Intenzita dopravy'!$H$5:$L$5,MATCH(AM$141,'A2 Intenzita dopravy'!$H$5:$L$5,1)-1)))*AL148,IFERROR(INDEX('A2 Intenzita dopravy'!$H12:$L12,MATCH(AM$141,'A2 Intenzita dopravy'!$H$5:$L$5,0)),(INDEX('A2 Intenzita dopravy'!$H12:$L12,MATCH(AM$141,'A2 Intenzita dopravy'!$H$5:$L$5,1)+1)/INDEX('A2 Intenzita dopravy'!$H12:$L12,MATCH(AM$141,'A2 Intenzita dopravy'!$H$5:$L$5,1)))^(1/(INDEX('A2 Intenzita dopravy'!$H$5:$L$5,MATCH(AM$141,'A2 Intenzita dopravy'!$H$5:$L$5,1)+1)-INDEX('A2 Intenzita dopravy'!$H$5:$L$5,MATCH(AM$141,'A2 Intenzita dopravy'!$H$5:$L$5,1))))*AL148))),0)</f>
        <v>3991.4269911775937</v>
      </c>
      <c r="AN148" s="30">
        <f>IFERROR(IF(AN$141&lt;MIN('A2 Intenzita dopravy'!$H$5:$L$5),(AO148/AP148)*AO148,IF(AN$141&gt;MAX('A2 Intenzita dopravy'!$H$5:$L$5),(INDEX('A2 Intenzita dopravy'!$H12:$L12,MATCH(AN$141,'A2 Intenzita dopravy'!$H$5:$L$5,1))/INDEX('A2 Intenzita dopravy'!$H12:$L12,MATCH(AN$141,'A2 Intenzita dopravy'!$H$5:$L$5,1)-1))^(1/(INDEX('A2 Intenzita dopravy'!$H$5:$L$5,MATCH(AN$141,'A2 Intenzita dopravy'!$H$5:$L$5,1))-INDEX('A2 Intenzita dopravy'!$H$5:$L$5,MATCH(AN$141,'A2 Intenzita dopravy'!$H$5:$L$5,1)-1)))*AM148,IFERROR(INDEX('A2 Intenzita dopravy'!$H12:$L12,MATCH(AN$141,'A2 Intenzita dopravy'!$H$5:$L$5,0)),(INDEX('A2 Intenzita dopravy'!$H12:$L12,MATCH(AN$141,'A2 Intenzita dopravy'!$H$5:$L$5,1)+1)/INDEX('A2 Intenzita dopravy'!$H12:$L12,MATCH(AN$141,'A2 Intenzita dopravy'!$H$5:$L$5,1)))^(1/(INDEX('A2 Intenzita dopravy'!$H$5:$L$5,MATCH(AN$141,'A2 Intenzita dopravy'!$H$5:$L$5,1)+1)-INDEX('A2 Intenzita dopravy'!$H$5:$L$5,MATCH(AN$141,'A2 Intenzita dopravy'!$H$5:$L$5,1))))*AM148))),0)</f>
        <v>4050.2621372748308</v>
      </c>
      <c r="AO148" s="30">
        <f>IFERROR(IF(AO$141&lt;MIN('A2 Intenzita dopravy'!$H$5:$L$5),(AP148/AQ148)*AP148,IF(AO$141&gt;MAX('A2 Intenzita dopravy'!$H$5:$L$5),(INDEX('A2 Intenzita dopravy'!$H12:$L12,MATCH(AO$141,'A2 Intenzita dopravy'!$H$5:$L$5,1))/INDEX('A2 Intenzita dopravy'!$H12:$L12,MATCH(AO$141,'A2 Intenzita dopravy'!$H$5:$L$5,1)-1))^(1/(INDEX('A2 Intenzita dopravy'!$H$5:$L$5,MATCH(AO$141,'A2 Intenzita dopravy'!$H$5:$L$5,1))-INDEX('A2 Intenzita dopravy'!$H$5:$L$5,MATCH(AO$141,'A2 Intenzita dopravy'!$H$5:$L$5,1)-1)))*AN148,IFERROR(INDEX('A2 Intenzita dopravy'!$H12:$L12,MATCH(AO$141,'A2 Intenzita dopravy'!$H$5:$L$5,0)),(INDEX('A2 Intenzita dopravy'!$H12:$L12,MATCH(AO$141,'A2 Intenzita dopravy'!$H$5:$L$5,1)+1)/INDEX('A2 Intenzita dopravy'!$H12:$L12,MATCH(AO$141,'A2 Intenzita dopravy'!$H$5:$L$5,1)))^(1/(INDEX('A2 Intenzita dopravy'!$H$5:$L$5,MATCH(AO$141,'A2 Intenzita dopravy'!$H$5:$L$5,1)+1)-INDEX('A2 Intenzita dopravy'!$H$5:$L$5,MATCH(AO$141,'A2 Intenzita dopravy'!$H$5:$L$5,1))))*AN148))),0)</f>
        <v>4109.9645357166391</v>
      </c>
      <c r="AP148" s="30">
        <f>IFERROR(IF(AP$141&lt;MIN('A2 Intenzita dopravy'!$H$5:$L$5),(AQ148/AR148)*AQ148,IF(AP$141&gt;MAX('A2 Intenzita dopravy'!$H$5:$L$5),(INDEX('A2 Intenzita dopravy'!$H12:$L12,MATCH(AP$141,'A2 Intenzita dopravy'!$H$5:$L$5,1))/INDEX('A2 Intenzita dopravy'!$H12:$L12,MATCH(AP$141,'A2 Intenzita dopravy'!$H$5:$L$5,1)-1))^(1/(INDEX('A2 Intenzita dopravy'!$H$5:$L$5,MATCH(AP$141,'A2 Intenzita dopravy'!$H$5:$L$5,1))-INDEX('A2 Intenzita dopravy'!$H$5:$L$5,MATCH(AP$141,'A2 Intenzita dopravy'!$H$5:$L$5,1)-1)))*AO148,IFERROR(INDEX('A2 Intenzita dopravy'!$H12:$L12,MATCH(AP$141,'A2 Intenzita dopravy'!$H$5:$L$5,0)),(INDEX('A2 Intenzita dopravy'!$H12:$L12,MATCH(AP$141,'A2 Intenzita dopravy'!$H$5:$L$5,1)+1)/INDEX('A2 Intenzita dopravy'!$H12:$L12,MATCH(AP$141,'A2 Intenzita dopravy'!$H$5:$L$5,1)))^(1/(INDEX('A2 Intenzita dopravy'!$H$5:$L$5,MATCH(AP$141,'A2 Intenzita dopravy'!$H$5:$L$5,1)+1)-INDEX('A2 Intenzita dopravy'!$H$5:$L$5,MATCH(AP$141,'A2 Intenzita dopravy'!$H$5:$L$5,1))))*AO148))),0)</f>
        <v>4170.5469701311567</v>
      </c>
      <c r="AQ148" s="30">
        <f>IFERROR(IF(AQ$141&lt;MIN('A2 Intenzita dopravy'!$H$5:$L$5),(AR148/AS148)*AR148,IF(AQ$141&gt;MAX('A2 Intenzita dopravy'!$H$5:$L$5),(INDEX('A2 Intenzita dopravy'!$H12:$L12,MATCH(AQ$141,'A2 Intenzita dopravy'!$H$5:$L$5,1))/INDEX('A2 Intenzita dopravy'!$H12:$L12,MATCH(AQ$141,'A2 Intenzita dopravy'!$H$5:$L$5,1)-1))^(1/(INDEX('A2 Intenzita dopravy'!$H$5:$L$5,MATCH(AQ$141,'A2 Intenzita dopravy'!$H$5:$L$5,1))-INDEX('A2 Intenzita dopravy'!$H$5:$L$5,MATCH(AQ$141,'A2 Intenzita dopravy'!$H$5:$L$5,1)-1)))*AP148,IFERROR(INDEX('A2 Intenzita dopravy'!$H12:$L12,MATCH(AQ$141,'A2 Intenzita dopravy'!$H$5:$L$5,0)),(INDEX('A2 Intenzita dopravy'!$H12:$L12,MATCH(AQ$141,'A2 Intenzita dopravy'!$H$5:$L$5,1)+1)/INDEX('A2 Intenzita dopravy'!$H12:$L12,MATCH(AQ$141,'A2 Intenzita dopravy'!$H$5:$L$5,1)))^(1/(INDEX('A2 Intenzita dopravy'!$H$5:$L$5,MATCH(AQ$141,'A2 Intenzita dopravy'!$H$5:$L$5,1)+1)-INDEX('A2 Intenzita dopravy'!$H$5:$L$5,MATCH(AQ$141,'A2 Intenzita dopravy'!$H$5:$L$5,1))))*AP148))),0)</f>
        <v>4232.0224125820441</v>
      </c>
      <c r="AR148" s="30">
        <f>IFERROR(IF(AR$141&lt;MIN('A2 Intenzita dopravy'!$H$5:$L$5),(AS148/AT148)*AS148,IF(AR$141&gt;MAX('A2 Intenzita dopravy'!$H$5:$L$5),(INDEX('A2 Intenzita dopravy'!$H12:$L12,MATCH(AR$141,'A2 Intenzita dopravy'!$H$5:$L$5,1))/INDEX('A2 Intenzita dopravy'!$H12:$L12,MATCH(AR$141,'A2 Intenzita dopravy'!$H$5:$L$5,1)-1))^(1/(INDEX('A2 Intenzita dopravy'!$H$5:$L$5,MATCH(AR$141,'A2 Intenzita dopravy'!$H$5:$L$5,1))-INDEX('A2 Intenzita dopravy'!$H$5:$L$5,MATCH(AR$141,'A2 Intenzita dopravy'!$H$5:$L$5,1)-1)))*AQ148,IFERROR(INDEX('A2 Intenzita dopravy'!$H12:$L12,MATCH(AR$141,'A2 Intenzita dopravy'!$H$5:$L$5,0)),(INDEX('A2 Intenzita dopravy'!$H12:$L12,MATCH(AR$141,'A2 Intenzita dopravy'!$H$5:$L$5,1)+1)/INDEX('A2 Intenzita dopravy'!$H12:$L12,MATCH(AR$141,'A2 Intenzita dopravy'!$H$5:$L$5,1)))^(1/(INDEX('A2 Intenzita dopravy'!$H$5:$L$5,MATCH(AR$141,'A2 Intenzita dopravy'!$H$5:$L$5,1)+1)-INDEX('A2 Intenzita dopravy'!$H$5:$L$5,MATCH(AR$141,'A2 Intenzita dopravy'!$H$5:$L$5,1))))*AQ148))),0)</f>
        <v>4294.4040263460947</v>
      </c>
      <c r="AS148" s="30">
        <f>IFERROR(IF(AS$141&lt;MIN('A2 Intenzita dopravy'!$H$5:$L$5),(AT148/AU148)*AT148,IF(AS$141&gt;MAX('A2 Intenzita dopravy'!$H$5:$L$5),(INDEX('A2 Intenzita dopravy'!$H12:$L12,MATCH(AS$141,'A2 Intenzita dopravy'!$H$5:$L$5,1))/INDEX('A2 Intenzita dopravy'!$H12:$L12,MATCH(AS$141,'A2 Intenzita dopravy'!$H$5:$L$5,1)-1))^(1/(INDEX('A2 Intenzita dopravy'!$H$5:$L$5,MATCH(AS$141,'A2 Intenzita dopravy'!$H$5:$L$5,1))-INDEX('A2 Intenzita dopravy'!$H$5:$L$5,MATCH(AS$141,'A2 Intenzita dopravy'!$H$5:$L$5,1)-1)))*AR148,IFERROR(INDEX('A2 Intenzita dopravy'!$H12:$L12,MATCH(AS$141,'A2 Intenzita dopravy'!$H$5:$L$5,0)),(INDEX('A2 Intenzita dopravy'!$H12:$L12,MATCH(AS$141,'A2 Intenzita dopravy'!$H$5:$L$5,1)+1)/INDEX('A2 Intenzita dopravy'!$H12:$L12,MATCH(AS$141,'A2 Intenzita dopravy'!$H$5:$L$5,1)))^(1/(INDEX('A2 Intenzita dopravy'!$H$5:$L$5,MATCH(AS$141,'A2 Intenzita dopravy'!$H$5:$L$5,1)+1)-INDEX('A2 Intenzita dopravy'!$H$5:$L$5,MATCH(AS$141,'A2 Intenzita dopravy'!$H$5:$L$5,1))))*AR148))),0)</f>
        <v>4357.7051687317889</v>
      </c>
      <c r="AT148" s="30">
        <f>IFERROR(IF(AT$141&lt;MIN('A2 Intenzita dopravy'!$H$5:$L$5),(AU148/AV148)*AU148,IF(AT$141&gt;MAX('A2 Intenzita dopravy'!$H$5:$L$5),(INDEX('A2 Intenzita dopravy'!$H12:$L12,MATCH(AT$141,'A2 Intenzita dopravy'!$H$5:$L$5,1))/INDEX('A2 Intenzita dopravy'!$H12:$L12,MATCH(AT$141,'A2 Intenzita dopravy'!$H$5:$L$5,1)-1))^(1/(INDEX('A2 Intenzita dopravy'!$H$5:$L$5,MATCH(AT$141,'A2 Intenzita dopravy'!$H$5:$L$5,1))-INDEX('A2 Intenzita dopravy'!$H$5:$L$5,MATCH(AT$141,'A2 Intenzita dopravy'!$H$5:$L$5,1)-1)))*AS148,IFERROR(INDEX('A2 Intenzita dopravy'!$H12:$L12,MATCH(AT$141,'A2 Intenzita dopravy'!$H$5:$L$5,0)),(INDEX('A2 Intenzita dopravy'!$H12:$L12,MATCH(AT$141,'A2 Intenzita dopravy'!$H$5:$L$5,1)+1)/INDEX('A2 Intenzita dopravy'!$H12:$L12,MATCH(AT$141,'A2 Intenzita dopravy'!$H$5:$L$5,1)))^(1/(INDEX('A2 Intenzita dopravy'!$H$5:$L$5,MATCH(AT$141,'A2 Intenzita dopravy'!$H$5:$L$5,1)+1)-INDEX('A2 Intenzita dopravy'!$H$5:$L$5,MATCH(AT$141,'A2 Intenzita dopravy'!$H$5:$L$5,1))))*AS148))),0)</f>
        <v>4421.9393939393949</v>
      </c>
      <c r="AU148" s="30">
        <f>IFERROR(IF(AU$141&lt;MIN('A2 Intenzita dopravy'!$H$5:$L$5),(AV148/AW148)*AV148,IF(AU$141&gt;MAX('A2 Intenzita dopravy'!$H$5:$L$5),(INDEX('A2 Intenzita dopravy'!$H12:$L12,MATCH(AU$141,'A2 Intenzita dopravy'!$H$5:$L$5,1))/INDEX('A2 Intenzita dopravy'!$H12:$L12,MATCH(AU$141,'A2 Intenzita dopravy'!$H$5:$L$5,1)-1))^(1/(INDEX('A2 Intenzita dopravy'!$H$5:$L$5,MATCH(AU$141,'A2 Intenzita dopravy'!$H$5:$L$5,1))-INDEX('A2 Intenzita dopravy'!$H$5:$L$5,MATCH(AU$141,'A2 Intenzita dopravy'!$H$5:$L$5,1)-1)))*AT148,IFERROR(INDEX('A2 Intenzita dopravy'!$H12:$L12,MATCH(AU$141,'A2 Intenzita dopravy'!$H$5:$L$5,0)),(INDEX('A2 Intenzita dopravy'!$H12:$L12,MATCH(AU$141,'A2 Intenzita dopravy'!$H$5:$L$5,1)+1)/INDEX('A2 Intenzita dopravy'!$H12:$L12,MATCH(AU$141,'A2 Intenzita dopravy'!$H$5:$L$5,1)))^(1/(INDEX('A2 Intenzita dopravy'!$H$5:$L$5,MATCH(AU$141,'A2 Intenzita dopravy'!$H$5:$L$5,1)+1)-INDEX('A2 Intenzita dopravy'!$H$5:$L$5,MATCH(AU$141,'A2 Intenzita dopravy'!$H$5:$L$5,1))))*AT148))),0)</f>
        <v>4487.1204559632288</v>
      </c>
      <c r="AV148" s="30">
        <f>IFERROR(IF(AV$141&lt;MIN('A2 Intenzita dopravy'!$H$5:$L$5),(AW148/AX148)*AW148,IF(AV$141&gt;MAX('A2 Intenzita dopravy'!$H$5:$L$5),(INDEX('A2 Intenzita dopravy'!$H12:$L12,MATCH(AV$141,'A2 Intenzita dopravy'!$H$5:$L$5,1))/INDEX('A2 Intenzita dopravy'!$H12:$L12,MATCH(AV$141,'A2 Intenzita dopravy'!$H$5:$L$5,1)-1))^(1/(INDEX('A2 Intenzita dopravy'!$H$5:$L$5,MATCH(AV$141,'A2 Intenzita dopravy'!$H$5:$L$5,1))-INDEX('A2 Intenzita dopravy'!$H$5:$L$5,MATCH(AV$141,'A2 Intenzita dopravy'!$H$5:$L$5,1)-1)))*AU148,IFERROR(INDEX('A2 Intenzita dopravy'!$H12:$L12,MATCH(AV$141,'A2 Intenzita dopravy'!$H$5:$L$5,0)),(INDEX('A2 Intenzita dopravy'!$H12:$L12,MATCH(AV$141,'A2 Intenzita dopravy'!$H$5:$L$5,1)+1)/INDEX('A2 Intenzita dopravy'!$H12:$L12,MATCH(AV$141,'A2 Intenzita dopravy'!$H$5:$L$5,1)))^(1/(INDEX('A2 Intenzita dopravy'!$H$5:$L$5,MATCH(AV$141,'A2 Intenzita dopravy'!$H$5:$L$5,1)+1)-INDEX('A2 Intenzita dopravy'!$H$5:$L$5,MATCH(AV$141,'A2 Intenzita dopravy'!$H$5:$L$5,1))))*AU148))),0)</f>
        <v>4553.2623115366932</v>
      </c>
      <c r="AW148" s="30">
        <f>IFERROR(IF(AW$141&lt;MIN('A2 Intenzita dopravy'!$H$5:$L$5),(AX148/AY148)*AX148,IF(AW$141&gt;MAX('A2 Intenzita dopravy'!$H$5:$L$5),(INDEX('A2 Intenzita dopravy'!$H12:$L12,MATCH(AW$141,'A2 Intenzita dopravy'!$H$5:$L$5,1))/INDEX('A2 Intenzita dopravy'!$H12:$L12,MATCH(AW$141,'A2 Intenzita dopravy'!$H$5:$L$5,1)-1))^(1/(INDEX('A2 Intenzita dopravy'!$H$5:$L$5,MATCH(AW$141,'A2 Intenzita dopravy'!$H$5:$L$5,1))-INDEX('A2 Intenzita dopravy'!$H$5:$L$5,MATCH(AW$141,'A2 Intenzita dopravy'!$H$5:$L$5,1)-1)))*AV148,IFERROR(INDEX('A2 Intenzita dopravy'!$H12:$L12,MATCH(AW$141,'A2 Intenzita dopravy'!$H$5:$L$5,0)),(INDEX('A2 Intenzita dopravy'!$H12:$L12,MATCH(AW$141,'A2 Intenzita dopravy'!$H$5:$L$5,1)+1)/INDEX('A2 Intenzita dopravy'!$H12:$L12,MATCH(AW$141,'A2 Intenzita dopravy'!$H$5:$L$5,1)))^(1/(INDEX('A2 Intenzita dopravy'!$H$5:$L$5,MATCH(AW$141,'A2 Intenzita dopravy'!$H$5:$L$5,1)+1)-INDEX('A2 Intenzita dopravy'!$H$5:$L$5,MATCH(AW$141,'A2 Intenzita dopravy'!$H$5:$L$5,1))))*AV148))),0)</f>
        <v>4620.3791231207297</v>
      </c>
      <c r="AX148" s="30">
        <f>IFERROR(IF(AX$141&lt;MIN('A2 Intenzita dopravy'!$H$5:$L$5),(AY148/AZ148)*AY148,IF(AX$141&gt;MAX('A2 Intenzita dopravy'!$H$5:$L$5),(INDEX('A2 Intenzita dopravy'!$H12:$L12,MATCH(AX$141,'A2 Intenzita dopravy'!$H$5:$L$5,1))/INDEX('A2 Intenzita dopravy'!$H12:$L12,MATCH(AX$141,'A2 Intenzita dopravy'!$H$5:$L$5,1)-1))^(1/(INDEX('A2 Intenzita dopravy'!$H$5:$L$5,MATCH(AX$141,'A2 Intenzita dopravy'!$H$5:$L$5,1))-INDEX('A2 Intenzita dopravy'!$H$5:$L$5,MATCH(AX$141,'A2 Intenzita dopravy'!$H$5:$L$5,1)-1)))*AW148,IFERROR(INDEX('A2 Intenzita dopravy'!$H12:$L12,MATCH(AX$141,'A2 Intenzita dopravy'!$H$5:$L$5,0)),(INDEX('A2 Intenzita dopravy'!$H12:$L12,MATCH(AX$141,'A2 Intenzita dopravy'!$H$5:$L$5,1)+1)/INDEX('A2 Intenzita dopravy'!$H12:$L12,MATCH(AX$141,'A2 Intenzita dopravy'!$H$5:$L$5,1)))^(1/(INDEX('A2 Intenzita dopravy'!$H$5:$L$5,MATCH(AX$141,'A2 Intenzita dopravy'!$H$5:$L$5,1)+1)-INDEX('A2 Intenzita dopravy'!$H$5:$L$5,MATCH(AX$141,'A2 Intenzita dopravy'!$H$5:$L$5,1))))*AW148))),0)</f>
        <v>4688.4852619363191</v>
      </c>
      <c r="AY148" s="30">
        <f>IFERROR(IF(AY$141&lt;MIN('A2 Intenzita dopravy'!$H$5:$L$5),(AZ148/BA148)*AZ148,IF(AY$141&gt;MAX('A2 Intenzita dopravy'!$H$5:$L$5),(INDEX('A2 Intenzita dopravy'!$H12:$L12,MATCH(AY$141,'A2 Intenzita dopravy'!$H$5:$L$5,1))/INDEX('A2 Intenzita dopravy'!$H12:$L12,MATCH(AY$141,'A2 Intenzita dopravy'!$H$5:$L$5,1)-1))^(1/(INDEX('A2 Intenzita dopravy'!$H$5:$L$5,MATCH(AY$141,'A2 Intenzita dopravy'!$H$5:$L$5,1))-INDEX('A2 Intenzita dopravy'!$H$5:$L$5,MATCH(AY$141,'A2 Intenzita dopravy'!$H$5:$L$5,1)-1)))*AX148,IFERROR(INDEX('A2 Intenzita dopravy'!$H12:$L12,MATCH(AY$141,'A2 Intenzita dopravy'!$H$5:$L$5,0)),(INDEX('A2 Intenzita dopravy'!$H12:$L12,MATCH(AY$141,'A2 Intenzita dopravy'!$H$5:$L$5,1)+1)/INDEX('A2 Intenzita dopravy'!$H12:$L12,MATCH(AY$141,'A2 Intenzita dopravy'!$H$5:$L$5,1)))^(1/(INDEX('A2 Intenzita dopravy'!$H$5:$L$5,MATCH(AY$141,'A2 Intenzita dopravy'!$H$5:$L$5,1)+1)-INDEX('A2 Intenzita dopravy'!$H$5:$L$5,MATCH(AY$141,'A2 Intenzita dopravy'!$H$5:$L$5,1))))*AX148))),0)</f>
        <v>4757.5953110416849</v>
      </c>
      <c r="AZ148" s="30">
        <f>IFERROR(IF(AZ$141&lt;MIN('A2 Intenzita dopravy'!$H$5:$L$5),(BA148/BB148)*BA148,IF(AZ$141&gt;MAX('A2 Intenzita dopravy'!$H$5:$L$5),(INDEX('A2 Intenzita dopravy'!$H12:$L12,MATCH(AZ$141,'A2 Intenzita dopravy'!$H$5:$L$5,1))/INDEX('A2 Intenzita dopravy'!$H12:$L12,MATCH(AZ$141,'A2 Intenzita dopravy'!$H$5:$L$5,1)-1))^(1/(INDEX('A2 Intenzita dopravy'!$H$5:$L$5,MATCH(AZ$141,'A2 Intenzita dopravy'!$H$5:$L$5,1))-INDEX('A2 Intenzita dopravy'!$H$5:$L$5,MATCH(AZ$141,'A2 Intenzita dopravy'!$H$5:$L$5,1)-1)))*AY148,IFERROR(INDEX('A2 Intenzita dopravy'!$H12:$L12,MATCH(AZ$141,'A2 Intenzita dopravy'!$H$5:$L$5,0)),(INDEX('A2 Intenzita dopravy'!$H12:$L12,MATCH(AZ$141,'A2 Intenzita dopravy'!$H$5:$L$5,1)+1)/INDEX('A2 Intenzita dopravy'!$H12:$L12,MATCH(AZ$141,'A2 Intenzita dopravy'!$H$5:$L$5,1)))^(1/(INDEX('A2 Intenzita dopravy'!$H$5:$L$5,MATCH(AZ$141,'A2 Intenzita dopravy'!$H$5:$L$5,1)+1)-INDEX('A2 Intenzita dopravy'!$H$5:$L$5,MATCH(AZ$141,'A2 Intenzita dopravy'!$H$5:$L$5,1))))*AY148))),0)</f>
        <v>4827.7240684548542</v>
      </c>
      <c r="BA148" s="30">
        <f>IFERROR(IF(BA$141&lt;MIN('A2 Intenzita dopravy'!$H$5:$L$5),(BB148/'A2 Intenzita dopravy'!#REF!)*BB148,IF(BA$141&gt;MAX('A2 Intenzita dopravy'!$H$5:$L$5),(INDEX('A2 Intenzita dopravy'!$H12:$L12,MATCH(BA$141,'A2 Intenzita dopravy'!$H$5:$L$5,1))/INDEX('A2 Intenzita dopravy'!$H12:$L12,MATCH(BA$141,'A2 Intenzita dopravy'!$H$5:$L$5,1)-1))^(1/(INDEX('A2 Intenzita dopravy'!$H$5:$L$5,MATCH(BA$141,'A2 Intenzita dopravy'!$H$5:$L$5,1))-INDEX('A2 Intenzita dopravy'!$H$5:$L$5,MATCH(BA$141,'A2 Intenzita dopravy'!$H$5:$L$5,1)-1)))*AZ148,IFERROR(INDEX('A2 Intenzita dopravy'!$H12:$L12,MATCH(BA$141,'A2 Intenzita dopravy'!$H$5:$L$5,0)),(INDEX('A2 Intenzita dopravy'!$H12:$L12,MATCH(BA$141,'A2 Intenzita dopravy'!$H$5:$L$5,1)+1)/INDEX('A2 Intenzita dopravy'!$H12:$L12,MATCH(BA$141,'A2 Intenzita dopravy'!$H$5:$L$5,1)))^(1/(INDEX('A2 Intenzita dopravy'!$H$5:$L$5,MATCH(BA$141,'A2 Intenzita dopravy'!$H$5:$L$5,1)+1)-INDEX('A2 Intenzita dopravy'!$H$5:$L$5,MATCH(BA$141,'A2 Intenzita dopravy'!$H$5:$L$5,1))))*AZ148))),0)</f>
        <v>4898.8865503222451</v>
      </c>
      <c r="BB148" s="30">
        <f>IFERROR(IF(BB$141&lt;MIN('A2 Intenzita dopravy'!$H$5:$L$5),('A2 Intenzita dopravy'!#REF!/'A2 Intenzita dopravy'!#REF!)*'A2 Intenzita dopravy'!#REF!,IF(BB$141&gt;MAX('A2 Intenzita dopravy'!$H$5:$L$5),(INDEX('A2 Intenzita dopravy'!$H12:$L12,MATCH(BB$141,'A2 Intenzita dopravy'!$H$5:$L$5,1))/INDEX('A2 Intenzita dopravy'!$H12:$L12,MATCH(BB$141,'A2 Intenzita dopravy'!$H$5:$L$5,1)-1))^(1/(INDEX('A2 Intenzita dopravy'!$H$5:$L$5,MATCH(BB$141,'A2 Intenzita dopravy'!$H$5:$L$5,1))-INDEX('A2 Intenzita dopravy'!$H$5:$L$5,MATCH(BB$141,'A2 Intenzita dopravy'!$H$5:$L$5,1)-1)))*BA148,IFERROR(INDEX('A2 Intenzita dopravy'!$H12:$L12,MATCH(BB$141,'A2 Intenzita dopravy'!$H$5:$L$5,0)),(INDEX('A2 Intenzita dopravy'!$H12:$L12,MATCH(BB$141,'A2 Intenzita dopravy'!$H$5:$L$5,1)+1)/INDEX('A2 Intenzita dopravy'!$H12:$L12,MATCH(BB$141,'A2 Intenzita dopravy'!$H$5:$L$5,1)))^(1/(INDEX('A2 Intenzita dopravy'!$H$5:$L$5,MATCH(BB$141,'A2 Intenzita dopravy'!$H$5:$L$5,1)+1)-INDEX('A2 Intenzita dopravy'!$H$5:$L$5,MATCH(BB$141,'A2 Intenzita dopravy'!$H$5:$L$5,1))))*BA148))),0)</f>
        <v>4971.0979941339638</v>
      </c>
    </row>
    <row r="149" spans="2:54" x14ac:dyDescent="0.2">
      <c r="B149" s="5">
        <v>7</v>
      </c>
      <c r="C149" s="5" t="str">
        <f>IF(ISBLANK('A2 Intenzita dopravy'!C13)=TRUE,"",'A2 Intenzita dopravy'!C13)</f>
        <v/>
      </c>
      <c r="D149" s="5" t="str">
        <f>IF(ISBLANK('A2 Intenzita dopravy'!D13)=TRUE,"",'A2 Intenzita dopravy'!D13)</f>
        <v/>
      </c>
      <c r="E149" s="30">
        <f>IFERROR(IF(E$141&lt;MIN('A2 Intenzita dopravy'!$H$5:$L$5),(F149/G149)*F149,IF(E$141&gt;MAX('A2 Intenzita dopravy'!$H$5:$L$5),(INDEX('A2 Intenzita dopravy'!$H13:$L13,MATCH(E$141,'A2 Intenzita dopravy'!$H$5:$L$5,1))/INDEX('A2 Intenzita dopravy'!$H13:$L13,MATCH(E$141,'A2 Intenzita dopravy'!$H$5:$L$5,1)-1))^(1/(INDEX('A2 Intenzita dopravy'!$H$5:$L$5,MATCH(E$141,'A2 Intenzita dopravy'!$H$5:$L$5,1))-INDEX('A2 Intenzita dopravy'!$H$5:$L$5,MATCH(E$141,'A2 Intenzita dopravy'!$H$5:$L$5,1)-1)))*D149,IFERROR(INDEX('A2 Intenzita dopravy'!$H13:$L13,MATCH(E$141,'A2 Intenzita dopravy'!$H$5:$L$5,0)),(INDEX('A2 Intenzita dopravy'!$H13:$L13,MATCH(E$141,'A2 Intenzita dopravy'!$H$5:$L$5,1)+1)/INDEX('A2 Intenzita dopravy'!$H13:$L13,MATCH(E$141,'A2 Intenzita dopravy'!$H$5:$L$5,1)))^(1/(INDEX('A2 Intenzita dopravy'!$H$5:$L$5,MATCH(E$141,'A2 Intenzita dopravy'!$H$5:$L$5,1)+1)-INDEX('A2 Intenzita dopravy'!$H$5:$L$5,MATCH(E$141,'A2 Intenzita dopravy'!$H$5:$L$5,1))))*D149))),0)</f>
        <v>0</v>
      </c>
      <c r="F149" s="30">
        <f>IFERROR(IF(F$141&lt;MIN('A2 Intenzita dopravy'!$H$5:$L$5),(G149/H149)*G149,IF(F$141&gt;MAX('A2 Intenzita dopravy'!$H$5:$L$5),(INDEX('A2 Intenzita dopravy'!$H13:$L13,MATCH(F$141,'A2 Intenzita dopravy'!$H$5:$L$5,1))/INDEX('A2 Intenzita dopravy'!$H13:$L13,MATCH(F$141,'A2 Intenzita dopravy'!$H$5:$L$5,1)-1))^(1/(INDEX('A2 Intenzita dopravy'!$H$5:$L$5,MATCH(F$141,'A2 Intenzita dopravy'!$H$5:$L$5,1))-INDEX('A2 Intenzita dopravy'!$H$5:$L$5,MATCH(F$141,'A2 Intenzita dopravy'!$H$5:$L$5,1)-1)))*E149,IFERROR(INDEX('A2 Intenzita dopravy'!$H13:$L13,MATCH(F$141,'A2 Intenzita dopravy'!$H$5:$L$5,0)),(INDEX('A2 Intenzita dopravy'!$H13:$L13,MATCH(F$141,'A2 Intenzita dopravy'!$H$5:$L$5,1)+1)/INDEX('A2 Intenzita dopravy'!$H13:$L13,MATCH(F$141,'A2 Intenzita dopravy'!$H$5:$L$5,1)))^(1/(INDEX('A2 Intenzita dopravy'!$H$5:$L$5,MATCH(F$141,'A2 Intenzita dopravy'!$H$5:$L$5,1)+1)-INDEX('A2 Intenzita dopravy'!$H$5:$L$5,MATCH(F$141,'A2 Intenzita dopravy'!$H$5:$L$5,1))))*E149))),0)</f>
        <v>0</v>
      </c>
      <c r="G149" s="30">
        <f>IFERROR(IF(G$141&lt;MIN('A2 Intenzita dopravy'!$H$5:$L$5),(H149/I149)*H149,IF(G$141&gt;MAX('A2 Intenzita dopravy'!$H$5:$L$5),(INDEX('A2 Intenzita dopravy'!$H13:$L13,MATCH(G$141,'A2 Intenzita dopravy'!$H$5:$L$5,1))/INDEX('A2 Intenzita dopravy'!$H13:$L13,MATCH(G$141,'A2 Intenzita dopravy'!$H$5:$L$5,1)-1))^(1/(INDEX('A2 Intenzita dopravy'!$H$5:$L$5,MATCH(G$141,'A2 Intenzita dopravy'!$H$5:$L$5,1))-INDEX('A2 Intenzita dopravy'!$H$5:$L$5,MATCH(G$141,'A2 Intenzita dopravy'!$H$5:$L$5,1)-1)))*F149,IFERROR(INDEX('A2 Intenzita dopravy'!$H13:$L13,MATCH(G$141,'A2 Intenzita dopravy'!$H$5:$L$5,0)),(INDEX('A2 Intenzita dopravy'!$H13:$L13,MATCH(G$141,'A2 Intenzita dopravy'!$H$5:$L$5,1)+1)/INDEX('A2 Intenzita dopravy'!$H13:$L13,MATCH(G$141,'A2 Intenzita dopravy'!$H$5:$L$5,1)))^(1/(INDEX('A2 Intenzita dopravy'!$H$5:$L$5,MATCH(G$141,'A2 Intenzita dopravy'!$H$5:$L$5,1)+1)-INDEX('A2 Intenzita dopravy'!$H$5:$L$5,MATCH(G$141,'A2 Intenzita dopravy'!$H$5:$L$5,1))))*F149))),0)</f>
        <v>0</v>
      </c>
      <c r="H149" s="30">
        <f>IFERROR(IF(H$141&lt;MIN('A2 Intenzita dopravy'!$H$5:$L$5),(I149/J149)*I149,IF(H$141&gt;MAX('A2 Intenzita dopravy'!$H$5:$L$5),(INDEX('A2 Intenzita dopravy'!$H13:$L13,MATCH(H$141,'A2 Intenzita dopravy'!$H$5:$L$5,1))/INDEX('A2 Intenzita dopravy'!$H13:$L13,MATCH(H$141,'A2 Intenzita dopravy'!$H$5:$L$5,1)-1))^(1/(INDEX('A2 Intenzita dopravy'!$H$5:$L$5,MATCH(H$141,'A2 Intenzita dopravy'!$H$5:$L$5,1))-INDEX('A2 Intenzita dopravy'!$H$5:$L$5,MATCH(H$141,'A2 Intenzita dopravy'!$H$5:$L$5,1)-1)))*G149,IFERROR(INDEX('A2 Intenzita dopravy'!$H13:$L13,MATCH(H$141,'A2 Intenzita dopravy'!$H$5:$L$5,0)),(INDEX('A2 Intenzita dopravy'!$H13:$L13,MATCH(H$141,'A2 Intenzita dopravy'!$H$5:$L$5,1)+1)/INDEX('A2 Intenzita dopravy'!$H13:$L13,MATCH(H$141,'A2 Intenzita dopravy'!$H$5:$L$5,1)))^(1/(INDEX('A2 Intenzita dopravy'!$H$5:$L$5,MATCH(H$141,'A2 Intenzita dopravy'!$H$5:$L$5,1)+1)-INDEX('A2 Intenzita dopravy'!$H$5:$L$5,MATCH(H$141,'A2 Intenzita dopravy'!$H$5:$L$5,1))))*G149))),0)</f>
        <v>0</v>
      </c>
      <c r="I149" s="30">
        <f>IFERROR(IF(I$141&lt;MIN('A2 Intenzita dopravy'!$H$5:$L$5),(J149/K149)*J149,IF(I$141&gt;MAX('A2 Intenzita dopravy'!$H$5:$L$5),(INDEX('A2 Intenzita dopravy'!$H13:$L13,MATCH(I$141,'A2 Intenzita dopravy'!$H$5:$L$5,1))/INDEX('A2 Intenzita dopravy'!$H13:$L13,MATCH(I$141,'A2 Intenzita dopravy'!$H$5:$L$5,1)-1))^(1/(INDEX('A2 Intenzita dopravy'!$H$5:$L$5,MATCH(I$141,'A2 Intenzita dopravy'!$H$5:$L$5,1))-INDEX('A2 Intenzita dopravy'!$H$5:$L$5,MATCH(I$141,'A2 Intenzita dopravy'!$H$5:$L$5,1)-1)))*H149,IFERROR(INDEX('A2 Intenzita dopravy'!$H13:$L13,MATCH(I$141,'A2 Intenzita dopravy'!$H$5:$L$5,0)),(INDEX('A2 Intenzita dopravy'!$H13:$L13,MATCH(I$141,'A2 Intenzita dopravy'!$H$5:$L$5,1)+1)/INDEX('A2 Intenzita dopravy'!$H13:$L13,MATCH(I$141,'A2 Intenzita dopravy'!$H$5:$L$5,1)))^(1/(INDEX('A2 Intenzita dopravy'!$H$5:$L$5,MATCH(I$141,'A2 Intenzita dopravy'!$H$5:$L$5,1)+1)-INDEX('A2 Intenzita dopravy'!$H$5:$L$5,MATCH(I$141,'A2 Intenzita dopravy'!$H$5:$L$5,1))))*H149))),0)</f>
        <v>0</v>
      </c>
      <c r="J149" s="30">
        <f>IFERROR(IF(J$141&lt;MIN('A2 Intenzita dopravy'!$H$5:$L$5),(K149/L149)*K149,IF(J$141&gt;MAX('A2 Intenzita dopravy'!$H$5:$L$5),(INDEX('A2 Intenzita dopravy'!$H13:$L13,MATCH(J$141,'A2 Intenzita dopravy'!$H$5:$L$5,1))/INDEX('A2 Intenzita dopravy'!$H13:$L13,MATCH(J$141,'A2 Intenzita dopravy'!$H$5:$L$5,1)-1))^(1/(INDEX('A2 Intenzita dopravy'!$H$5:$L$5,MATCH(J$141,'A2 Intenzita dopravy'!$H$5:$L$5,1))-INDEX('A2 Intenzita dopravy'!$H$5:$L$5,MATCH(J$141,'A2 Intenzita dopravy'!$H$5:$L$5,1)-1)))*I149,IFERROR(INDEX('A2 Intenzita dopravy'!$H13:$L13,MATCH(J$141,'A2 Intenzita dopravy'!$H$5:$L$5,0)),(INDEX('A2 Intenzita dopravy'!$H13:$L13,MATCH(J$141,'A2 Intenzita dopravy'!$H$5:$L$5,1)+1)/INDEX('A2 Intenzita dopravy'!$H13:$L13,MATCH(J$141,'A2 Intenzita dopravy'!$H$5:$L$5,1)))^(1/(INDEX('A2 Intenzita dopravy'!$H$5:$L$5,MATCH(J$141,'A2 Intenzita dopravy'!$H$5:$L$5,1)+1)-INDEX('A2 Intenzita dopravy'!$H$5:$L$5,MATCH(J$141,'A2 Intenzita dopravy'!$H$5:$L$5,1))))*I149))),0)</f>
        <v>0</v>
      </c>
      <c r="K149" s="30">
        <f>IFERROR(IF(K$141&lt;MIN('A2 Intenzita dopravy'!$H$5:$L$5),(L149/M149)*L149,IF(K$141&gt;MAX('A2 Intenzita dopravy'!$H$5:$L$5),(INDEX('A2 Intenzita dopravy'!$H13:$L13,MATCH(K$141,'A2 Intenzita dopravy'!$H$5:$L$5,1))/INDEX('A2 Intenzita dopravy'!$H13:$L13,MATCH(K$141,'A2 Intenzita dopravy'!$H$5:$L$5,1)-1))^(1/(INDEX('A2 Intenzita dopravy'!$H$5:$L$5,MATCH(K$141,'A2 Intenzita dopravy'!$H$5:$L$5,1))-INDEX('A2 Intenzita dopravy'!$H$5:$L$5,MATCH(K$141,'A2 Intenzita dopravy'!$H$5:$L$5,1)-1)))*J149,IFERROR(INDEX('A2 Intenzita dopravy'!$H13:$L13,MATCH(K$141,'A2 Intenzita dopravy'!$H$5:$L$5,0)),(INDEX('A2 Intenzita dopravy'!$H13:$L13,MATCH(K$141,'A2 Intenzita dopravy'!$H$5:$L$5,1)+1)/INDEX('A2 Intenzita dopravy'!$H13:$L13,MATCH(K$141,'A2 Intenzita dopravy'!$H$5:$L$5,1)))^(1/(INDEX('A2 Intenzita dopravy'!$H$5:$L$5,MATCH(K$141,'A2 Intenzita dopravy'!$H$5:$L$5,1)+1)-INDEX('A2 Intenzita dopravy'!$H$5:$L$5,MATCH(K$141,'A2 Intenzita dopravy'!$H$5:$L$5,1))))*J149))),0)</f>
        <v>0</v>
      </c>
      <c r="L149" s="30">
        <f>IFERROR(IF(L$141&lt;MIN('A2 Intenzita dopravy'!$H$5:$L$5),(M149/N149)*M149,IF(L$141&gt;MAX('A2 Intenzita dopravy'!$H$5:$L$5),(INDEX('A2 Intenzita dopravy'!$H13:$L13,MATCH(L$141,'A2 Intenzita dopravy'!$H$5:$L$5,1))/INDEX('A2 Intenzita dopravy'!$H13:$L13,MATCH(L$141,'A2 Intenzita dopravy'!$H$5:$L$5,1)-1))^(1/(INDEX('A2 Intenzita dopravy'!$H$5:$L$5,MATCH(L$141,'A2 Intenzita dopravy'!$H$5:$L$5,1))-INDEX('A2 Intenzita dopravy'!$H$5:$L$5,MATCH(L$141,'A2 Intenzita dopravy'!$H$5:$L$5,1)-1)))*K149,IFERROR(INDEX('A2 Intenzita dopravy'!$H13:$L13,MATCH(L$141,'A2 Intenzita dopravy'!$H$5:$L$5,0)),(INDEX('A2 Intenzita dopravy'!$H13:$L13,MATCH(L$141,'A2 Intenzita dopravy'!$H$5:$L$5,1)+1)/INDEX('A2 Intenzita dopravy'!$H13:$L13,MATCH(L$141,'A2 Intenzita dopravy'!$H$5:$L$5,1)))^(1/(INDEX('A2 Intenzita dopravy'!$H$5:$L$5,MATCH(L$141,'A2 Intenzita dopravy'!$H$5:$L$5,1)+1)-INDEX('A2 Intenzita dopravy'!$H$5:$L$5,MATCH(L$141,'A2 Intenzita dopravy'!$H$5:$L$5,1))))*K149))),0)</f>
        <v>0</v>
      </c>
      <c r="M149" s="30">
        <f>IFERROR(IF(M$141&lt;MIN('A2 Intenzita dopravy'!$H$5:$L$5),(N149/O149)*N149,IF(M$141&gt;MAX('A2 Intenzita dopravy'!$H$5:$L$5),(INDEX('A2 Intenzita dopravy'!$H13:$L13,MATCH(M$141,'A2 Intenzita dopravy'!$H$5:$L$5,1))/INDEX('A2 Intenzita dopravy'!$H13:$L13,MATCH(M$141,'A2 Intenzita dopravy'!$H$5:$L$5,1)-1))^(1/(INDEX('A2 Intenzita dopravy'!$H$5:$L$5,MATCH(M$141,'A2 Intenzita dopravy'!$H$5:$L$5,1))-INDEX('A2 Intenzita dopravy'!$H$5:$L$5,MATCH(M$141,'A2 Intenzita dopravy'!$H$5:$L$5,1)-1)))*L149,IFERROR(INDEX('A2 Intenzita dopravy'!$H13:$L13,MATCH(M$141,'A2 Intenzita dopravy'!$H$5:$L$5,0)),(INDEX('A2 Intenzita dopravy'!$H13:$L13,MATCH(M$141,'A2 Intenzita dopravy'!$H$5:$L$5,1)+1)/INDEX('A2 Intenzita dopravy'!$H13:$L13,MATCH(M$141,'A2 Intenzita dopravy'!$H$5:$L$5,1)))^(1/(INDEX('A2 Intenzita dopravy'!$H$5:$L$5,MATCH(M$141,'A2 Intenzita dopravy'!$H$5:$L$5,1)+1)-INDEX('A2 Intenzita dopravy'!$H$5:$L$5,MATCH(M$141,'A2 Intenzita dopravy'!$H$5:$L$5,1))))*L149))),0)</f>
        <v>0</v>
      </c>
      <c r="N149" s="30">
        <f>IFERROR(IF(N$141&lt;MIN('A2 Intenzita dopravy'!$H$5:$L$5),(O149/P149)*O149,IF(N$141&gt;MAX('A2 Intenzita dopravy'!$H$5:$L$5),(INDEX('A2 Intenzita dopravy'!$H13:$L13,MATCH(N$141,'A2 Intenzita dopravy'!$H$5:$L$5,1))/INDEX('A2 Intenzita dopravy'!$H13:$L13,MATCH(N$141,'A2 Intenzita dopravy'!$H$5:$L$5,1)-1))^(1/(INDEX('A2 Intenzita dopravy'!$H$5:$L$5,MATCH(N$141,'A2 Intenzita dopravy'!$H$5:$L$5,1))-INDEX('A2 Intenzita dopravy'!$H$5:$L$5,MATCH(N$141,'A2 Intenzita dopravy'!$H$5:$L$5,1)-1)))*M149,IFERROR(INDEX('A2 Intenzita dopravy'!$H13:$L13,MATCH(N$141,'A2 Intenzita dopravy'!$H$5:$L$5,0)),(INDEX('A2 Intenzita dopravy'!$H13:$L13,MATCH(N$141,'A2 Intenzita dopravy'!$H$5:$L$5,1)+1)/INDEX('A2 Intenzita dopravy'!$H13:$L13,MATCH(N$141,'A2 Intenzita dopravy'!$H$5:$L$5,1)))^(1/(INDEX('A2 Intenzita dopravy'!$H$5:$L$5,MATCH(N$141,'A2 Intenzita dopravy'!$H$5:$L$5,1)+1)-INDEX('A2 Intenzita dopravy'!$H$5:$L$5,MATCH(N$141,'A2 Intenzita dopravy'!$H$5:$L$5,1))))*M149))),0)</f>
        <v>0</v>
      </c>
      <c r="O149" s="30">
        <f>IFERROR(IF(O$141&lt;MIN('A2 Intenzita dopravy'!$H$5:$L$5),(P149/Q149)*P149,IF(O$141&gt;MAX('A2 Intenzita dopravy'!$H$5:$L$5),(INDEX('A2 Intenzita dopravy'!$H13:$L13,MATCH(O$141,'A2 Intenzita dopravy'!$H$5:$L$5,1))/INDEX('A2 Intenzita dopravy'!$H13:$L13,MATCH(O$141,'A2 Intenzita dopravy'!$H$5:$L$5,1)-1))^(1/(INDEX('A2 Intenzita dopravy'!$H$5:$L$5,MATCH(O$141,'A2 Intenzita dopravy'!$H$5:$L$5,1))-INDEX('A2 Intenzita dopravy'!$H$5:$L$5,MATCH(O$141,'A2 Intenzita dopravy'!$H$5:$L$5,1)-1)))*N149,IFERROR(INDEX('A2 Intenzita dopravy'!$H13:$L13,MATCH(O$141,'A2 Intenzita dopravy'!$H$5:$L$5,0)),(INDEX('A2 Intenzita dopravy'!$H13:$L13,MATCH(O$141,'A2 Intenzita dopravy'!$H$5:$L$5,1)+1)/INDEX('A2 Intenzita dopravy'!$H13:$L13,MATCH(O$141,'A2 Intenzita dopravy'!$H$5:$L$5,1)))^(1/(INDEX('A2 Intenzita dopravy'!$H$5:$L$5,MATCH(O$141,'A2 Intenzita dopravy'!$H$5:$L$5,1)+1)-INDEX('A2 Intenzita dopravy'!$H$5:$L$5,MATCH(O$141,'A2 Intenzita dopravy'!$H$5:$L$5,1))))*N149))),0)</f>
        <v>0</v>
      </c>
      <c r="P149" s="30">
        <f>IFERROR(IF(P$141&lt;MIN('A2 Intenzita dopravy'!$H$5:$L$5),(Q149/R149)*Q149,IF(P$141&gt;MAX('A2 Intenzita dopravy'!$H$5:$L$5),(INDEX('A2 Intenzita dopravy'!$H13:$L13,MATCH(P$141,'A2 Intenzita dopravy'!$H$5:$L$5,1))/INDEX('A2 Intenzita dopravy'!$H13:$L13,MATCH(P$141,'A2 Intenzita dopravy'!$H$5:$L$5,1)-1))^(1/(INDEX('A2 Intenzita dopravy'!$H$5:$L$5,MATCH(P$141,'A2 Intenzita dopravy'!$H$5:$L$5,1))-INDEX('A2 Intenzita dopravy'!$H$5:$L$5,MATCH(P$141,'A2 Intenzita dopravy'!$H$5:$L$5,1)-1)))*O149,IFERROR(INDEX('A2 Intenzita dopravy'!$H13:$L13,MATCH(P$141,'A2 Intenzita dopravy'!$H$5:$L$5,0)),(INDEX('A2 Intenzita dopravy'!$H13:$L13,MATCH(P$141,'A2 Intenzita dopravy'!$H$5:$L$5,1)+1)/INDEX('A2 Intenzita dopravy'!$H13:$L13,MATCH(P$141,'A2 Intenzita dopravy'!$H$5:$L$5,1)))^(1/(INDEX('A2 Intenzita dopravy'!$H$5:$L$5,MATCH(P$141,'A2 Intenzita dopravy'!$H$5:$L$5,1)+1)-INDEX('A2 Intenzita dopravy'!$H$5:$L$5,MATCH(P$141,'A2 Intenzita dopravy'!$H$5:$L$5,1))))*O149))),0)</f>
        <v>0</v>
      </c>
      <c r="Q149" s="30">
        <f>IFERROR(IF(Q$141&lt;MIN('A2 Intenzita dopravy'!$H$5:$L$5),(R149/S149)*R149,IF(Q$141&gt;MAX('A2 Intenzita dopravy'!$H$5:$L$5),(INDEX('A2 Intenzita dopravy'!$H13:$L13,MATCH(Q$141,'A2 Intenzita dopravy'!$H$5:$L$5,1))/INDEX('A2 Intenzita dopravy'!$H13:$L13,MATCH(Q$141,'A2 Intenzita dopravy'!$H$5:$L$5,1)-1))^(1/(INDEX('A2 Intenzita dopravy'!$H$5:$L$5,MATCH(Q$141,'A2 Intenzita dopravy'!$H$5:$L$5,1))-INDEX('A2 Intenzita dopravy'!$H$5:$L$5,MATCH(Q$141,'A2 Intenzita dopravy'!$H$5:$L$5,1)-1)))*P149,IFERROR(INDEX('A2 Intenzita dopravy'!$H13:$L13,MATCH(Q$141,'A2 Intenzita dopravy'!$H$5:$L$5,0)),(INDEX('A2 Intenzita dopravy'!$H13:$L13,MATCH(Q$141,'A2 Intenzita dopravy'!$H$5:$L$5,1)+1)/INDEX('A2 Intenzita dopravy'!$H13:$L13,MATCH(Q$141,'A2 Intenzita dopravy'!$H$5:$L$5,1)))^(1/(INDEX('A2 Intenzita dopravy'!$H$5:$L$5,MATCH(Q$141,'A2 Intenzita dopravy'!$H$5:$L$5,1)+1)-INDEX('A2 Intenzita dopravy'!$H$5:$L$5,MATCH(Q$141,'A2 Intenzita dopravy'!$H$5:$L$5,1))))*P149))),0)</f>
        <v>0</v>
      </c>
      <c r="R149" s="30">
        <f>IFERROR(IF(R$141&lt;MIN('A2 Intenzita dopravy'!$H$5:$L$5),(S149/T149)*S149,IF(R$141&gt;MAX('A2 Intenzita dopravy'!$H$5:$L$5),(INDEX('A2 Intenzita dopravy'!$H13:$L13,MATCH(R$141,'A2 Intenzita dopravy'!$H$5:$L$5,1))/INDEX('A2 Intenzita dopravy'!$H13:$L13,MATCH(R$141,'A2 Intenzita dopravy'!$H$5:$L$5,1)-1))^(1/(INDEX('A2 Intenzita dopravy'!$H$5:$L$5,MATCH(R$141,'A2 Intenzita dopravy'!$H$5:$L$5,1))-INDEX('A2 Intenzita dopravy'!$H$5:$L$5,MATCH(R$141,'A2 Intenzita dopravy'!$H$5:$L$5,1)-1)))*Q149,IFERROR(INDEX('A2 Intenzita dopravy'!$H13:$L13,MATCH(R$141,'A2 Intenzita dopravy'!$H$5:$L$5,0)),(INDEX('A2 Intenzita dopravy'!$H13:$L13,MATCH(R$141,'A2 Intenzita dopravy'!$H$5:$L$5,1)+1)/INDEX('A2 Intenzita dopravy'!$H13:$L13,MATCH(R$141,'A2 Intenzita dopravy'!$H$5:$L$5,1)))^(1/(INDEX('A2 Intenzita dopravy'!$H$5:$L$5,MATCH(R$141,'A2 Intenzita dopravy'!$H$5:$L$5,1)+1)-INDEX('A2 Intenzita dopravy'!$H$5:$L$5,MATCH(R$141,'A2 Intenzita dopravy'!$H$5:$L$5,1))))*Q149))),0)</f>
        <v>0</v>
      </c>
      <c r="S149" s="30">
        <f>IFERROR(IF(S$141&lt;MIN('A2 Intenzita dopravy'!$H$5:$L$5),(T149/U149)*T149,IF(S$141&gt;MAX('A2 Intenzita dopravy'!$H$5:$L$5),(INDEX('A2 Intenzita dopravy'!$H13:$L13,MATCH(S$141,'A2 Intenzita dopravy'!$H$5:$L$5,1))/INDEX('A2 Intenzita dopravy'!$H13:$L13,MATCH(S$141,'A2 Intenzita dopravy'!$H$5:$L$5,1)-1))^(1/(INDEX('A2 Intenzita dopravy'!$H$5:$L$5,MATCH(S$141,'A2 Intenzita dopravy'!$H$5:$L$5,1))-INDEX('A2 Intenzita dopravy'!$H$5:$L$5,MATCH(S$141,'A2 Intenzita dopravy'!$H$5:$L$5,1)-1)))*R149,IFERROR(INDEX('A2 Intenzita dopravy'!$H13:$L13,MATCH(S$141,'A2 Intenzita dopravy'!$H$5:$L$5,0)),(INDEX('A2 Intenzita dopravy'!$H13:$L13,MATCH(S$141,'A2 Intenzita dopravy'!$H$5:$L$5,1)+1)/INDEX('A2 Intenzita dopravy'!$H13:$L13,MATCH(S$141,'A2 Intenzita dopravy'!$H$5:$L$5,1)))^(1/(INDEX('A2 Intenzita dopravy'!$H$5:$L$5,MATCH(S$141,'A2 Intenzita dopravy'!$H$5:$L$5,1)+1)-INDEX('A2 Intenzita dopravy'!$H$5:$L$5,MATCH(S$141,'A2 Intenzita dopravy'!$H$5:$L$5,1))))*R149))),0)</f>
        <v>0</v>
      </c>
      <c r="T149" s="30">
        <f>IFERROR(IF(T$141&lt;MIN('A2 Intenzita dopravy'!$H$5:$L$5),(U149/V149)*U149,IF(T$141&gt;MAX('A2 Intenzita dopravy'!$H$5:$L$5),(INDEX('A2 Intenzita dopravy'!$H13:$L13,MATCH(T$141,'A2 Intenzita dopravy'!$H$5:$L$5,1))/INDEX('A2 Intenzita dopravy'!$H13:$L13,MATCH(T$141,'A2 Intenzita dopravy'!$H$5:$L$5,1)-1))^(1/(INDEX('A2 Intenzita dopravy'!$H$5:$L$5,MATCH(T$141,'A2 Intenzita dopravy'!$H$5:$L$5,1))-INDEX('A2 Intenzita dopravy'!$H$5:$L$5,MATCH(T$141,'A2 Intenzita dopravy'!$H$5:$L$5,1)-1)))*S149,IFERROR(INDEX('A2 Intenzita dopravy'!$H13:$L13,MATCH(T$141,'A2 Intenzita dopravy'!$H$5:$L$5,0)),(INDEX('A2 Intenzita dopravy'!$H13:$L13,MATCH(T$141,'A2 Intenzita dopravy'!$H$5:$L$5,1)+1)/INDEX('A2 Intenzita dopravy'!$H13:$L13,MATCH(T$141,'A2 Intenzita dopravy'!$H$5:$L$5,1)))^(1/(INDEX('A2 Intenzita dopravy'!$H$5:$L$5,MATCH(T$141,'A2 Intenzita dopravy'!$H$5:$L$5,1)+1)-INDEX('A2 Intenzita dopravy'!$H$5:$L$5,MATCH(T$141,'A2 Intenzita dopravy'!$H$5:$L$5,1))))*S149))),0)</f>
        <v>0</v>
      </c>
      <c r="U149" s="30">
        <f>IFERROR(IF(U$141&lt;MIN('A2 Intenzita dopravy'!$H$5:$L$5),(V149/W149)*V149,IF(U$141&gt;MAX('A2 Intenzita dopravy'!$H$5:$L$5),(INDEX('A2 Intenzita dopravy'!$H13:$L13,MATCH(U$141,'A2 Intenzita dopravy'!$H$5:$L$5,1))/INDEX('A2 Intenzita dopravy'!$H13:$L13,MATCH(U$141,'A2 Intenzita dopravy'!$H$5:$L$5,1)-1))^(1/(INDEX('A2 Intenzita dopravy'!$H$5:$L$5,MATCH(U$141,'A2 Intenzita dopravy'!$H$5:$L$5,1))-INDEX('A2 Intenzita dopravy'!$H$5:$L$5,MATCH(U$141,'A2 Intenzita dopravy'!$H$5:$L$5,1)-1)))*T149,IFERROR(INDEX('A2 Intenzita dopravy'!$H13:$L13,MATCH(U$141,'A2 Intenzita dopravy'!$H$5:$L$5,0)),(INDEX('A2 Intenzita dopravy'!$H13:$L13,MATCH(U$141,'A2 Intenzita dopravy'!$H$5:$L$5,1)+1)/INDEX('A2 Intenzita dopravy'!$H13:$L13,MATCH(U$141,'A2 Intenzita dopravy'!$H$5:$L$5,1)))^(1/(INDEX('A2 Intenzita dopravy'!$H$5:$L$5,MATCH(U$141,'A2 Intenzita dopravy'!$H$5:$L$5,1)+1)-INDEX('A2 Intenzita dopravy'!$H$5:$L$5,MATCH(U$141,'A2 Intenzita dopravy'!$H$5:$L$5,1))))*T149))),0)</f>
        <v>0</v>
      </c>
      <c r="V149" s="30">
        <f>IFERROR(IF(V$141&lt;MIN('A2 Intenzita dopravy'!$H$5:$L$5),(W149/X149)*W149,IF(V$141&gt;MAX('A2 Intenzita dopravy'!$H$5:$L$5),(INDEX('A2 Intenzita dopravy'!$H13:$L13,MATCH(V$141,'A2 Intenzita dopravy'!$H$5:$L$5,1))/INDEX('A2 Intenzita dopravy'!$H13:$L13,MATCH(V$141,'A2 Intenzita dopravy'!$H$5:$L$5,1)-1))^(1/(INDEX('A2 Intenzita dopravy'!$H$5:$L$5,MATCH(V$141,'A2 Intenzita dopravy'!$H$5:$L$5,1))-INDEX('A2 Intenzita dopravy'!$H$5:$L$5,MATCH(V$141,'A2 Intenzita dopravy'!$H$5:$L$5,1)-1)))*U149,IFERROR(INDEX('A2 Intenzita dopravy'!$H13:$L13,MATCH(V$141,'A2 Intenzita dopravy'!$H$5:$L$5,0)),(INDEX('A2 Intenzita dopravy'!$H13:$L13,MATCH(V$141,'A2 Intenzita dopravy'!$H$5:$L$5,1)+1)/INDEX('A2 Intenzita dopravy'!$H13:$L13,MATCH(V$141,'A2 Intenzita dopravy'!$H$5:$L$5,1)))^(1/(INDEX('A2 Intenzita dopravy'!$H$5:$L$5,MATCH(V$141,'A2 Intenzita dopravy'!$H$5:$L$5,1)+1)-INDEX('A2 Intenzita dopravy'!$H$5:$L$5,MATCH(V$141,'A2 Intenzita dopravy'!$H$5:$L$5,1))))*U149))),0)</f>
        <v>0</v>
      </c>
      <c r="W149" s="30">
        <f>IFERROR(IF(W$141&lt;MIN('A2 Intenzita dopravy'!$H$5:$L$5),(X149/Y149)*X149,IF(W$141&gt;MAX('A2 Intenzita dopravy'!$H$5:$L$5),(INDEX('A2 Intenzita dopravy'!$H13:$L13,MATCH(W$141,'A2 Intenzita dopravy'!$H$5:$L$5,1))/INDEX('A2 Intenzita dopravy'!$H13:$L13,MATCH(W$141,'A2 Intenzita dopravy'!$H$5:$L$5,1)-1))^(1/(INDEX('A2 Intenzita dopravy'!$H$5:$L$5,MATCH(W$141,'A2 Intenzita dopravy'!$H$5:$L$5,1))-INDEX('A2 Intenzita dopravy'!$H$5:$L$5,MATCH(W$141,'A2 Intenzita dopravy'!$H$5:$L$5,1)-1)))*V149,IFERROR(INDEX('A2 Intenzita dopravy'!$H13:$L13,MATCH(W$141,'A2 Intenzita dopravy'!$H$5:$L$5,0)),(INDEX('A2 Intenzita dopravy'!$H13:$L13,MATCH(W$141,'A2 Intenzita dopravy'!$H$5:$L$5,1)+1)/INDEX('A2 Intenzita dopravy'!$H13:$L13,MATCH(W$141,'A2 Intenzita dopravy'!$H$5:$L$5,1)))^(1/(INDEX('A2 Intenzita dopravy'!$H$5:$L$5,MATCH(W$141,'A2 Intenzita dopravy'!$H$5:$L$5,1)+1)-INDEX('A2 Intenzita dopravy'!$H$5:$L$5,MATCH(W$141,'A2 Intenzita dopravy'!$H$5:$L$5,1))))*V149))),0)</f>
        <v>0</v>
      </c>
      <c r="X149" s="30">
        <f>IFERROR(IF(X$141&lt;MIN('A2 Intenzita dopravy'!$H$5:$L$5),(Y149/Z149)*Y149,IF(X$141&gt;MAX('A2 Intenzita dopravy'!$H$5:$L$5),(INDEX('A2 Intenzita dopravy'!$H13:$L13,MATCH(X$141,'A2 Intenzita dopravy'!$H$5:$L$5,1))/INDEX('A2 Intenzita dopravy'!$H13:$L13,MATCH(X$141,'A2 Intenzita dopravy'!$H$5:$L$5,1)-1))^(1/(INDEX('A2 Intenzita dopravy'!$H$5:$L$5,MATCH(X$141,'A2 Intenzita dopravy'!$H$5:$L$5,1))-INDEX('A2 Intenzita dopravy'!$H$5:$L$5,MATCH(X$141,'A2 Intenzita dopravy'!$H$5:$L$5,1)-1)))*W149,IFERROR(INDEX('A2 Intenzita dopravy'!$H13:$L13,MATCH(X$141,'A2 Intenzita dopravy'!$H$5:$L$5,0)),(INDEX('A2 Intenzita dopravy'!$H13:$L13,MATCH(X$141,'A2 Intenzita dopravy'!$H$5:$L$5,1)+1)/INDEX('A2 Intenzita dopravy'!$H13:$L13,MATCH(X$141,'A2 Intenzita dopravy'!$H$5:$L$5,1)))^(1/(INDEX('A2 Intenzita dopravy'!$H$5:$L$5,MATCH(X$141,'A2 Intenzita dopravy'!$H$5:$L$5,1)+1)-INDEX('A2 Intenzita dopravy'!$H$5:$L$5,MATCH(X$141,'A2 Intenzita dopravy'!$H$5:$L$5,1))))*W149))),0)</f>
        <v>0</v>
      </c>
      <c r="Y149" s="30">
        <f>IFERROR(IF(Y$141&lt;MIN('A2 Intenzita dopravy'!$H$5:$L$5),(Z149/AA149)*Z149,IF(Y$141&gt;MAX('A2 Intenzita dopravy'!$H$5:$L$5),(INDEX('A2 Intenzita dopravy'!$H13:$L13,MATCH(Y$141,'A2 Intenzita dopravy'!$H$5:$L$5,1))/INDEX('A2 Intenzita dopravy'!$H13:$L13,MATCH(Y$141,'A2 Intenzita dopravy'!$H$5:$L$5,1)-1))^(1/(INDEX('A2 Intenzita dopravy'!$H$5:$L$5,MATCH(Y$141,'A2 Intenzita dopravy'!$H$5:$L$5,1))-INDEX('A2 Intenzita dopravy'!$H$5:$L$5,MATCH(Y$141,'A2 Intenzita dopravy'!$H$5:$L$5,1)-1)))*X149,IFERROR(INDEX('A2 Intenzita dopravy'!$H13:$L13,MATCH(Y$141,'A2 Intenzita dopravy'!$H$5:$L$5,0)),(INDEX('A2 Intenzita dopravy'!$H13:$L13,MATCH(Y$141,'A2 Intenzita dopravy'!$H$5:$L$5,1)+1)/INDEX('A2 Intenzita dopravy'!$H13:$L13,MATCH(Y$141,'A2 Intenzita dopravy'!$H$5:$L$5,1)))^(1/(INDEX('A2 Intenzita dopravy'!$H$5:$L$5,MATCH(Y$141,'A2 Intenzita dopravy'!$H$5:$L$5,1)+1)-INDEX('A2 Intenzita dopravy'!$H$5:$L$5,MATCH(Y$141,'A2 Intenzita dopravy'!$H$5:$L$5,1))))*X149))),0)</f>
        <v>0</v>
      </c>
      <c r="Z149" s="30">
        <f>IFERROR(IF(Z$141&lt;MIN('A2 Intenzita dopravy'!$H$5:$L$5),(AA149/AB149)*AA149,IF(Z$141&gt;MAX('A2 Intenzita dopravy'!$H$5:$L$5),(INDEX('A2 Intenzita dopravy'!$H13:$L13,MATCH(Z$141,'A2 Intenzita dopravy'!$H$5:$L$5,1))/INDEX('A2 Intenzita dopravy'!$H13:$L13,MATCH(Z$141,'A2 Intenzita dopravy'!$H$5:$L$5,1)-1))^(1/(INDEX('A2 Intenzita dopravy'!$H$5:$L$5,MATCH(Z$141,'A2 Intenzita dopravy'!$H$5:$L$5,1))-INDEX('A2 Intenzita dopravy'!$H$5:$L$5,MATCH(Z$141,'A2 Intenzita dopravy'!$H$5:$L$5,1)-1)))*Y149,IFERROR(INDEX('A2 Intenzita dopravy'!$H13:$L13,MATCH(Z$141,'A2 Intenzita dopravy'!$H$5:$L$5,0)),(INDEX('A2 Intenzita dopravy'!$H13:$L13,MATCH(Z$141,'A2 Intenzita dopravy'!$H$5:$L$5,1)+1)/INDEX('A2 Intenzita dopravy'!$H13:$L13,MATCH(Z$141,'A2 Intenzita dopravy'!$H$5:$L$5,1)))^(1/(INDEX('A2 Intenzita dopravy'!$H$5:$L$5,MATCH(Z$141,'A2 Intenzita dopravy'!$H$5:$L$5,1)+1)-INDEX('A2 Intenzita dopravy'!$H$5:$L$5,MATCH(Z$141,'A2 Intenzita dopravy'!$H$5:$L$5,1))))*Y149))),0)</f>
        <v>0</v>
      </c>
      <c r="AA149" s="30">
        <f>IFERROR(IF(AA$141&lt;MIN('A2 Intenzita dopravy'!$H$5:$L$5),(AB149/AC149)*AB149,IF(AA$141&gt;MAX('A2 Intenzita dopravy'!$H$5:$L$5),(INDEX('A2 Intenzita dopravy'!$H13:$L13,MATCH(AA$141,'A2 Intenzita dopravy'!$H$5:$L$5,1))/INDEX('A2 Intenzita dopravy'!$H13:$L13,MATCH(AA$141,'A2 Intenzita dopravy'!$H$5:$L$5,1)-1))^(1/(INDEX('A2 Intenzita dopravy'!$H$5:$L$5,MATCH(AA$141,'A2 Intenzita dopravy'!$H$5:$L$5,1))-INDEX('A2 Intenzita dopravy'!$H$5:$L$5,MATCH(AA$141,'A2 Intenzita dopravy'!$H$5:$L$5,1)-1)))*Z149,IFERROR(INDEX('A2 Intenzita dopravy'!$H13:$L13,MATCH(AA$141,'A2 Intenzita dopravy'!$H$5:$L$5,0)),(INDEX('A2 Intenzita dopravy'!$H13:$L13,MATCH(AA$141,'A2 Intenzita dopravy'!$H$5:$L$5,1)+1)/INDEX('A2 Intenzita dopravy'!$H13:$L13,MATCH(AA$141,'A2 Intenzita dopravy'!$H$5:$L$5,1)))^(1/(INDEX('A2 Intenzita dopravy'!$H$5:$L$5,MATCH(AA$141,'A2 Intenzita dopravy'!$H$5:$L$5,1)+1)-INDEX('A2 Intenzita dopravy'!$H$5:$L$5,MATCH(AA$141,'A2 Intenzita dopravy'!$H$5:$L$5,1))))*Z149))),0)</f>
        <v>0</v>
      </c>
      <c r="AB149" s="30">
        <f>IFERROR(IF(AB$141&lt;MIN('A2 Intenzita dopravy'!$H$5:$L$5),(AC149/AD149)*AC149,IF(AB$141&gt;MAX('A2 Intenzita dopravy'!$H$5:$L$5),(INDEX('A2 Intenzita dopravy'!$H13:$L13,MATCH(AB$141,'A2 Intenzita dopravy'!$H$5:$L$5,1))/INDEX('A2 Intenzita dopravy'!$H13:$L13,MATCH(AB$141,'A2 Intenzita dopravy'!$H$5:$L$5,1)-1))^(1/(INDEX('A2 Intenzita dopravy'!$H$5:$L$5,MATCH(AB$141,'A2 Intenzita dopravy'!$H$5:$L$5,1))-INDEX('A2 Intenzita dopravy'!$H$5:$L$5,MATCH(AB$141,'A2 Intenzita dopravy'!$H$5:$L$5,1)-1)))*AA149,IFERROR(INDEX('A2 Intenzita dopravy'!$H13:$L13,MATCH(AB$141,'A2 Intenzita dopravy'!$H$5:$L$5,0)),(INDEX('A2 Intenzita dopravy'!$H13:$L13,MATCH(AB$141,'A2 Intenzita dopravy'!$H$5:$L$5,1)+1)/INDEX('A2 Intenzita dopravy'!$H13:$L13,MATCH(AB$141,'A2 Intenzita dopravy'!$H$5:$L$5,1)))^(1/(INDEX('A2 Intenzita dopravy'!$H$5:$L$5,MATCH(AB$141,'A2 Intenzita dopravy'!$H$5:$L$5,1)+1)-INDEX('A2 Intenzita dopravy'!$H$5:$L$5,MATCH(AB$141,'A2 Intenzita dopravy'!$H$5:$L$5,1))))*AA149))),0)</f>
        <v>0</v>
      </c>
      <c r="AC149" s="30">
        <f>IFERROR(IF(AC$141&lt;MIN('A2 Intenzita dopravy'!$H$5:$L$5),(AD149/AE149)*AD149,IF(AC$141&gt;MAX('A2 Intenzita dopravy'!$H$5:$L$5),(INDEX('A2 Intenzita dopravy'!$H13:$L13,MATCH(AC$141,'A2 Intenzita dopravy'!$H$5:$L$5,1))/INDEX('A2 Intenzita dopravy'!$H13:$L13,MATCH(AC$141,'A2 Intenzita dopravy'!$H$5:$L$5,1)-1))^(1/(INDEX('A2 Intenzita dopravy'!$H$5:$L$5,MATCH(AC$141,'A2 Intenzita dopravy'!$H$5:$L$5,1))-INDEX('A2 Intenzita dopravy'!$H$5:$L$5,MATCH(AC$141,'A2 Intenzita dopravy'!$H$5:$L$5,1)-1)))*AB149,IFERROR(INDEX('A2 Intenzita dopravy'!$H13:$L13,MATCH(AC$141,'A2 Intenzita dopravy'!$H$5:$L$5,0)),(INDEX('A2 Intenzita dopravy'!$H13:$L13,MATCH(AC$141,'A2 Intenzita dopravy'!$H$5:$L$5,1)+1)/INDEX('A2 Intenzita dopravy'!$H13:$L13,MATCH(AC$141,'A2 Intenzita dopravy'!$H$5:$L$5,1)))^(1/(INDEX('A2 Intenzita dopravy'!$H$5:$L$5,MATCH(AC$141,'A2 Intenzita dopravy'!$H$5:$L$5,1)+1)-INDEX('A2 Intenzita dopravy'!$H$5:$L$5,MATCH(AC$141,'A2 Intenzita dopravy'!$H$5:$L$5,1))))*AB149))),0)</f>
        <v>0</v>
      </c>
      <c r="AD149" s="30">
        <f>IFERROR(IF(AD$141&lt;MIN('A2 Intenzita dopravy'!$H$5:$L$5),(AE149/AF149)*AE149,IF(AD$141&gt;MAX('A2 Intenzita dopravy'!$H$5:$L$5),(INDEX('A2 Intenzita dopravy'!$H13:$L13,MATCH(AD$141,'A2 Intenzita dopravy'!$H$5:$L$5,1))/INDEX('A2 Intenzita dopravy'!$H13:$L13,MATCH(AD$141,'A2 Intenzita dopravy'!$H$5:$L$5,1)-1))^(1/(INDEX('A2 Intenzita dopravy'!$H$5:$L$5,MATCH(AD$141,'A2 Intenzita dopravy'!$H$5:$L$5,1))-INDEX('A2 Intenzita dopravy'!$H$5:$L$5,MATCH(AD$141,'A2 Intenzita dopravy'!$H$5:$L$5,1)-1)))*AC149,IFERROR(INDEX('A2 Intenzita dopravy'!$H13:$L13,MATCH(AD$141,'A2 Intenzita dopravy'!$H$5:$L$5,0)),(INDEX('A2 Intenzita dopravy'!$H13:$L13,MATCH(AD$141,'A2 Intenzita dopravy'!$H$5:$L$5,1)+1)/INDEX('A2 Intenzita dopravy'!$H13:$L13,MATCH(AD$141,'A2 Intenzita dopravy'!$H$5:$L$5,1)))^(1/(INDEX('A2 Intenzita dopravy'!$H$5:$L$5,MATCH(AD$141,'A2 Intenzita dopravy'!$H$5:$L$5,1)+1)-INDEX('A2 Intenzita dopravy'!$H$5:$L$5,MATCH(AD$141,'A2 Intenzita dopravy'!$H$5:$L$5,1))))*AC149))),0)</f>
        <v>0</v>
      </c>
      <c r="AE149" s="30">
        <f>IFERROR(IF(AE$141&lt;MIN('A2 Intenzita dopravy'!$H$5:$L$5),(AF149/AG149)*AF149,IF(AE$141&gt;MAX('A2 Intenzita dopravy'!$H$5:$L$5),(INDEX('A2 Intenzita dopravy'!$H13:$L13,MATCH(AE$141,'A2 Intenzita dopravy'!$H$5:$L$5,1))/INDEX('A2 Intenzita dopravy'!$H13:$L13,MATCH(AE$141,'A2 Intenzita dopravy'!$H$5:$L$5,1)-1))^(1/(INDEX('A2 Intenzita dopravy'!$H$5:$L$5,MATCH(AE$141,'A2 Intenzita dopravy'!$H$5:$L$5,1))-INDEX('A2 Intenzita dopravy'!$H$5:$L$5,MATCH(AE$141,'A2 Intenzita dopravy'!$H$5:$L$5,1)-1)))*AD149,IFERROR(INDEX('A2 Intenzita dopravy'!$H13:$L13,MATCH(AE$141,'A2 Intenzita dopravy'!$H$5:$L$5,0)),(INDEX('A2 Intenzita dopravy'!$H13:$L13,MATCH(AE$141,'A2 Intenzita dopravy'!$H$5:$L$5,1)+1)/INDEX('A2 Intenzita dopravy'!$H13:$L13,MATCH(AE$141,'A2 Intenzita dopravy'!$H$5:$L$5,1)))^(1/(INDEX('A2 Intenzita dopravy'!$H$5:$L$5,MATCH(AE$141,'A2 Intenzita dopravy'!$H$5:$L$5,1)+1)-INDEX('A2 Intenzita dopravy'!$H$5:$L$5,MATCH(AE$141,'A2 Intenzita dopravy'!$H$5:$L$5,1))))*AD149))),0)</f>
        <v>0</v>
      </c>
      <c r="AF149" s="30">
        <f>IFERROR(IF(AF$141&lt;MIN('A2 Intenzita dopravy'!$H$5:$L$5),(AG149/AH149)*AG149,IF(AF$141&gt;MAX('A2 Intenzita dopravy'!$H$5:$L$5),(INDEX('A2 Intenzita dopravy'!$H13:$L13,MATCH(AF$141,'A2 Intenzita dopravy'!$H$5:$L$5,1))/INDEX('A2 Intenzita dopravy'!$H13:$L13,MATCH(AF$141,'A2 Intenzita dopravy'!$H$5:$L$5,1)-1))^(1/(INDEX('A2 Intenzita dopravy'!$H$5:$L$5,MATCH(AF$141,'A2 Intenzita dopravy'!$H$5:$L$5,1))-INDEX('A2 Intenzita dopravy'!$H$5:$L$5,MATCH(AF$141,'A2 Intenzita dopravy'!$H$5:$L$5,1)-1)))*AE149,IFERROR(INDEX('A2 Intenzita dopravy'!$H13:$L13,MATCH(AF$141,'A2 Intenzita dopravy'!$H$5:$L$5,0)),(INDEX('A2 Intenzita dopravy'!$H13:$L13,MATCH(AF$141,'A2 Intenzita dopravy'!$H$5:$L$5,1)+1)/INDEX('A2 Intenzita dopravy'!$H13:$L13,MATCH(AF$141,'A2 Intenzita dopravy'!$H$5:$L$5,1)))^(1/(INDEX('A2 Intenzita dopravy'!$H$5:$L$5,MATCH(AF$141,'A2 Intenzita dopravy'!$H$5:$L$5,1)+1)-INDEX('A2 Intenzita dopravy'!$H$5:$L$5,MATCH(AF$141,'A2 Intenzita dopravy'!$H$5:$L$5,1))))*AE149))),0)</f>
        <v>0</v>
      </c>
      <c r="AG149" s="30">
        <f>IFERROR(IF(AG$141&lt;MIN('A2 Intenzita dopravy'!$H$5:$L$5),(AH149/AI149)*AH149,IF(AG$141&gt;MAX('A2 Intenzita dopravy'!$H$5:$L$5),(INDEX('A2 Intenzita dopravy'!$H13:$L13,MATCH(AG$141,'A2 Intenzita dopravy'!$H$5:$L$5,1))/INDEX('A2 Intenzita dopravy'!$H13:$L13,MATCH(AG$141,'A2 Intenzita dopravy'!$H$5:$L$5,1)-1))^(1/(INDEX('A2 Intenzita dopravy'!$H$5:$L$5,MATCH(AG$141,'A2 Intenzita dopravy'!$H$5:$L$5,1))-INDEX('A2 Intenzita dopravy'!$H$5:$L$5,MATCH(AG$141,'A2 Intenzita dopravy'!$H$5:$L$5,1)-1)))*AF149,IFERROR(INDEX('A2 Intenzita dopravy'!$H13:$L13,MATCH(AG$141,'A2 Intenzita dopravy'!$H$5:$L$5,0)),(INDEX('A2 Intenzita dopravy'!$H13:$L13,MATCH(AG$141,'A2 Intenzita dopravy'!$H$5:$L$5,1)+1)/INDEX('A2 Intenzita dopravy'!$H13:$L13,MATCH(AG$141,'A2 Intenzita dopravy'!$H$5:$L$5,1)))^(1/(INDEX('A2 Intenzita dopravy'!$H$5:$L$5,MATCH(AG$141,'A2 Intenzita dopravy'!$H$5:$L$5,1)+1)-INDEX('A2 Intenzita dopravy'!$H$5:$L$5,MATCH(AG$141,'A2 Intenzita dopravy'!$H$5:$L$5,1))))*AF149))),0)</f>
        <v>0</v>
      </c>
      <c r="AH149" s="30">
        <f>IFERROR(IF(AH$141&lt;MIN('A2 Intenzita dopravy'!$H$5:$L$5),(AI149/AJ149)*AI149,IF(AH$141&gt;MAX('A2 Intenzita dopravy'!$H$5:$L$5),(INDEX('A2 Intenzita dopravy'!$H13:$L13,MATCH(AH$141,'A2 Intenzita dopravy'!$H$5:$L$5,1))/INDEX('A2 Intenzita dopravy'!$H13:$L13,MATCH(AH$141,'A2 Intenzita dopravy'!$H$5:$L$5,1)-1))^(1/(INDEX('A2 Intenzita dopravy'!$H$5:$L$5,MATCH(AH$141,'A2 Intenzita dopravy'!$H$5:$L$5,1))-INDEX('A2 Intenzita dopravy'!$H$5:$L$5,MATCH(AH$141,'A2 Intenzita dopravy'!$H$5:$L$5,1)-1)))*AG149,IFERROR(INDEX('A2 Intenzita dopravy'!$H13:$L13,MATCH(AH$141,'A2 Intenzita dopravy'!$H$5:$L$5,0)),(INDEX('A2 Intenzita dopravy'!$H13:$L13,MATCH(AH$141,'A2 Intenzita dopravy'!$H$5:$L$5,1)+1)/INDEX('A2 Intenzita dopravy'!$H13:$L13,MATCH(AH$141,'A2 Intenzita dopravy'!$H$5:$L$5,1)))^(1/(INDEX('A2 Intenzita dopravy'!$H$5:$L$5,MATCH(AH$141,'A2 Intenzita dopravy'!$H$5:$L$5,1)+1)-INDEX('A2 Intenzita dopravy'!$H$5:$L$5,MATCH(AH$141,'A2 Intenzita dopravy'!$H$5:$L$5,1))))*AG149))),0)</f>
        <v>0</v>
      </c>
      <c r="AI149" s="30">
        <f>IFERROR(IF(AI$141&lt;MIN('A2 Intenzita dopravy'!$H$5:$L$5),(AJ149/AK149)*AJ149,IF(AI$141&gt;MAX('A2 Intenzita dopravy'!$H$5:$L$5),(INDEX('A2 Intenzita dopravy'!$H13:$L13,MATCH(AI$141,'A2 Intenzita dopravy'!$H$5:$L$5,1))/INDEX('A2 Intenzita dopravy'!$H13:$L13,MATCH(AI$141,'A2 Intenzita dopravy'!$H$5:$L$5,1)-1))^(1/(INDEX('A2 Intenzita dopravy'!$H$5:$L$5,MATCH(AI$141,'A2 Intenzita dopravy'!$H$5:$L$5,1))-INDEX('A2 Intenzita dopravy'!$H$5:$L$5,MATCH(AI$141,'A2 Intenzita dopravy'!$H$5:$L$5,1)-1)))*AH149,IFERROR(INDEX('A2 Intenzita dopravy'!$H13:$L13,MATCH(AI$141,'A2 Intenzita dopravy'!$H$5:$L$5,0)),(INDEX('A2 Intenzita dopravy'!$H13:$L13,MATCH(AI$141,'A2 Intenzita dopravy'!$H$5:$L$5,1)+1)/INDEX('A2 Intenzita dopravy'!$H13:$L13,MATCH(AI$141,'A2 Intenzita dopravy'!$H$5:$L$5,1)))^(1/(INDEX('A2 Intenzita dopravy'!$H$5:$L$5,MATCH(AI$141,'A2 Intenzita dopravy'!$H$5:$L$5,1)+1)-INDEX('A2 Intenzita dopravy'!$H$5:$L$5,MATCH(AI$141,'A2 Intenzita dopravy'!$H$5:$L$5,1))))*AH149))),0)</f>
        <v>0</v>
      </c>
      <c r="AJ149" s="30">
        <f>IFERROR(IF(AJ$141&lt;MIN('A2 Intenzita dopravy'!$H$5:$L$5),(AK149/AL149)*AK149,IF(AJ$141&gt;MAX('A2 Intenzita dopravy'!$H$5:$L$5),(INDEX('A2 Intenzita dopravy'!$H13:$L13,MATCH(AJ$141,'A2 Intenzita dopravy'!$H$5:$L$5,1))/INDEX('A2 Intenzita dopravy'!$H13:$L13,MATCH(AJ$141,'A2 Intenzita dopravy'!$H$5:$L$5,1)-1))^(1/(INDEX('A2 Intenzita dopravy'!$H$5:$L$5,MATCH(AJ$141,'A2 Intenzita dopravy'!$H$5:$L$5,1))-INDEX('A2 Intenzita dopravy'!$H$5:$L$5,MATCH(AJ$141,'A2 Intenzita dopravy'!$H$5:$L$5,1)-1)))*AI149,IFERROR(INDEX('A2 Intenzita dopravy'!$H13:$L13,MATCH(AJ$141,'A2 Intenzita dopravy'!$H$5:$L$5,0)),(INDEX('A2 Intenzita dopravy'!$H13:$L13,MATCH(AJ$141,'A2 Intenzita dopravy'!$H$5:$L$5,1)+1)/INDEX('A2 Intenzita dopravy'!$H13:$L13,MATCH(AJ$141,'A2 Intenzita dopravy'!$H$5:$L$5,1)))^(1/(INDEX('A2 Intenzita dopravy'!$H$5:$L$5,MATCH(AJ$141,'A2 Intenzita dopravy'!$H$5:$L$5,1)+1)-INDEX('A2 Intenzita dopravy'!$H$5:$L$5,MATCH(AJ$141,'A2 Intenzita dopravy'!$H$5:$L$5,1))))*AI149))),0)</f>
        <v>0</v>
      </c>
      <c r="AK149" s="30">
        <f>IFERROR(IF(AK$141&lt;MIN('A2 Intenzita dopravy'!$H$5:$L$5),(AL149/AM149)*AL149,IF(AK$141&gt;MAX('A2 Intenzita dopravy'!$H$5:$L$5),(INDEX('A2 Intenzita dopravy'!$H13:$L13,MATCH(AK$141,'A2 Intenzita dopravy'!$H$5:$L$5,1))/INDEX('A2 Intenzita dopravy'!$H13:$L13,MATCH(AK$141,'A2 Intenzita dopravy'!$H$5:$L$5,1)-1))^(1/(INDEX('A2 Intenzita dopravy'!$H$5:$L$5,MATCH(AK$141,'A2 Intenzita dopravy'!$H$5:$L$5,1))-INDEX('A2 Intenzita dopravy'!$H$5:$L$5,MATCH(AK$141,'A2 Intenzita dopravy'!$H$5:$L$5,1)-1)))*AJ149,IFERROR(INDEX('A2 Intenzita dopravy'!$H13:$L13,MATCH(AK$141,'A2 Intenzita dopravy'!$H$5:$L$5,0)),(INDEX('A2 Intenzita dopravy'!$H13:$L13,MATCH(AK$141,'A2 Intenzita dopravy'!$H$5:$L$5,1)+1)/INDEX('A2 Intenzita dopravy'!$H13:$L13,MATCH(AK$141,'A2 Intenzita dopravy'!$H$5:$L$5,1)))^(1/(INDEX('A2 Intenzita dopravy'!$H$5:$L$5,MATCH(AK$141,'A2 Intenzita dopravy'!$H$5:$L$5,1)+1)-INDEX('A2 Intenzita dopravy'!$H$5:$L$5,MATCH(AK$141,'A2 Intenzita dopravy'!$H$5:$L$5,1))))*AJ149))),0)</f>
        <v>0</v>
      </c>
      <c r="AL149" s="30">
        <f>IFERROR(IF(AL$141&lt;MIN('A2 Intenzita dopravy'!$H$5:$L$5),(AM149/AN149)*AM149,IF(AL$141&gt;MAX('A2 Intenzita dopravy'!$H$5:$L$5),(INDEX('A2 Intenzita dopravy'!$H13:$L13,MATCH(AL$141,'A2 Intenzita dopravy'!$H$5:$L$5,1))/INDEX('A2 Intenzita dopravy'!$H13:$L13,MATCH(AL$141,'A2 Intenzita dopravy'!$H$5:$L$5,1)-1))^(1/(INDEX('A2 Intenzita dopravy'!$H$5:$L$5,MATCH(AL$141,'A2 Intenzita dopravy'!$H$5:$L$5,1))-INDEX('A2 Intenzita dopravy'!$H$5:$L$5,MATCH(AL$141,'A2 Intenzita dopravy'!$H$5:$L$5,1)-1)))*AK149,IFERROR(INDEX('A2 Intenzita dopravy'!$H13:$L13,MATCH(AL$141,'A2 Intenzita dopravy'!$H$5:$L$5,0)),(INDEX('A2 Intenzita dopravy'!$H13:$L13,MATCH(AL$141,'A2 Intenzita dopravy'!$H$5:$L$5,1)+1)/INDEX('A2 Intenzita dopravy'!$H13:$L13,MATCH(AL$141,'A2 Intenzita dopravy'!$H$5:$L$5,1)))^(1/(INDEX('A2 Intenzita dopravy'!$H$5:$L$5,MATCH(AL$141,'A2 Intenzita dopravy'!$H$5:$L$5,1)+1)-INDEX('A2 Intenzita dopravy'!$H$5:$L$5,MATCH(AL$141,'A2 Intenzita dopravy'!$H$5:$L$5,1))))*AK149))),0)</f>
        <v>0</v>
      </c>
      <c r="AM149" s="30">
        <f>IFERROR(IF(AM$141&lt;MIN('A2 Intenzita dopravy'!$H$5:$L$5),(AN149/AO149)*AN149,IF(AM$141&gt;MAX('A2 Intenzita dopravy'!$H$5:$L$5),(INDEX('A2 Intenzita dopravy'!$H13:$L13,MATCH(AM$141,'A2 Intenzita dopravy'!$H$5:$L$5,1))/INDEX('A2 Intenzita dopravy'!$H13:$L13,MATCH(AM$141,'A2 Intenzita dopravy'!$H$5:$L$5,1)-1))^(1/(INDEX('A2 Intenzita dopravy'!$H$5:$L$5,MATCH(AM$141,'A2 Intenzita dopravy'!$H$5:$L$5,1))-INDEX('A2 Intenzita dopravy'!$H$5:$L$5,MATCH(AM$141,'A2 Intenzita dopravy'!$H$5:$L$5,1)-1)))*AL149,IFERROR(INDEX('A2 Intenzita dopravy'!$H13:$L13,MATCH(AM$141,'A2 Intenzita dopravy'!$H$5:$L$5,0)),(INDEX('A2 Intenzita dopravy'!$H13:$L13,MATCH(AM$141,'A2 Intenzita dopravy'!$H$5:$L$5,1)+1)/INDEX('A2 Intenzita dopravy'!$H13:$L13,MATCH(AM$141,'A2 Intenzita dopravy'!$H$5:$L$5,1)))^(1/(INDEX('A2 Intenzita dopravy'!$H$5:$L$5,MATCH(AM$141,'A2 Intenzita dopravy'!$H$5:$L$5,1)+1)-INDEX('A2 Intenzita dopravy'!$H$5:$L$5,MATCH(AM$141,'A2 Intenzita dopravy'!$H$5:$L$5,1))))*AL149))),0)</f>
        <v>0</v>
      </c>
      <c r="AN149" s="30">
        <f>IFERROR(IF(AN$141&lt;MIN('A2 Intenzita dopravy'!$H$5:$L$5),(AO149/AP149)*AO149,IF(AN$141&gt;MAX('A2 Intenzita dopravy'!$H$5:$L$5),(INDEX('A2 Intenzita dopravy'!$H13:$L13,MATCH(AN$141,'A2 Intenzita dopravy'!$H$5:$L$5,1))/INDEX('A2 Intenzita dopravy'!$H13:$L13,MATCH(AN$141,'A2 Intenzita dopravy'!$H$5:$L$5,1)-1))^(1/(INDEX('A2 Intenzita dopravy'!$H$5:$L$5,MATCH(AN$141,'A2 Intenzita dopravy'!$H$5:$L$5,1))-INDEX('A2 Intenzita dopravy'!$H$5:$L$5,MATCH(AN$141,'A2 Intenzita dopravy'!$H$5:$L$5,1)-1)))*AM149,IFERROR(INDEX('A2 Intenzita dopravy'!$H13:$L13,MATCH(AN$141,'A2 Intenzita dopravy'!$H$5:$L$5,0)),(INDEX('A2 Intenzita dopravy'!$H13:$L13,MATCH(AN$141,'A2 Intenzita dopravy'!$H$5:$L$5,1)+1)/INDEX('A2 Intenzita dopravy'!$H13:$L13,MATCH(AN$141,'A2 Intenzita dopravy'!$H$5:$L$5,1)))^(1/(INDEX('A2 Intenzita dopravy'!$H$5:$L$5,MATCH(AN$141,'A2 Intenzita dopravy'!$H$5:$L$5,1)+1)-INDEX('A2 Intenzita dopravy'!$H$5:$L$5,MATCH(AN$141,'A2 Intenzita dopravy'!$H$5:$L$5,1))))*AM149))),0)</f>
        <v>0</v>
      </c>
      <c r="AO149" s="30">
        <f>IFERROR(IF(AO$141&lt;MIN('A2 Intenzita dopravy'!$H$5:$L$5),(AP149/AQ149)*AP149,IF(AO$141&gt;MAX('A2 Intenzita dopravy'!$H$5:$L$5),(INDEX('A2 Intenzita dopravy'!$H13:$L13,MATCH(AO$141,'A2 Intenzita dopravy'!$H$5:$L$5,1))/INDEX('A2 Intenzita dopravy'!$H13:$L13,MATCH(AO$141,'A2 Intenzita dopravy'!$H$5:$L$5,1)-1))^(1/(INDEX('A2 Intenzita dopravy'!$H$5:$L$5,MATCH(AO$141,'A2 Intenzita dopravy'!$H$5:$L$5,1))-INDEX('A2 Intenzita dopravy'!$H$5:$L$5,MATCH(AO$141,'A2 Intenzita dopravy'!$H$5:$L$5,1)-1)))*AN149,IFERROR(INDEX('A2 Intenzita dopravy'!$H13:$L13,MATCH(AO$141,'A2 Intenzita dopravy'!$H$5:$L$5,0)),(INDEX('A2 Intenzita dopravy'!$H13:$L13,MATCH(AO$141,'A2 Intenzita dopravy'!$H$5:$L$5,1)+1)/INDEX('A2 Intenzita dopravy'!$H13:$L13,MATCH(AO$141,'A2 Intenzita dopravy'!$H$5:$L$5,1)))^(1/(INDEX('A2 Intenzita dopravy'!$H$5:$L$5,MATCH(AO$141,'A2 Intenzita dopravy'!$H$5:$L$5,1)+1)-INDEX('A2 Intenzita dopravy'!$H$5:$L$5,MATCH(AO$141,'A2 Intenzita dopravy'!$H$5:$L$5,1))))*AN149))),0)</f>
        <v>0</v>
      </c>
      <c r="AP149" s="30">
        <f>IFERROR(IF(AP$141&lt;MIN('A2 Intenzita dopravy'!$H$5:$L$5),(AQ149/AR149)*AQ149,IF(AP$141&gt;MAX('A2 Intenzita dopravy'!$H$5:$L$5),(INDEX('A2 Intenzita dopravy'!$H13:$L13,MATCH(AP$141,'A2 Intenzita dopravy'!$H$5:$L$5,1))/INDEX('A2 Intenzita dopravy'!$H13:$L13,MATCH(AP$141,'A2 Intenzita dopravy'!$H$5:$L$5,1)-1))^(1/(INDEX('A2 Intenzita dopravy'!$H$5:$L$5,MATCH(AP$141,'A2 Intenzita dopravy'!$H$5:$L$5,1))-INDEX('A2 Intenzita dopravy'!$H$5:$L$5,MATCH(AP$141,'A2 Intenzita dopravy'!$H$5:$L$5,1)-1)))*AO149,IFERROR(INDEX('A2 Intenzita dopravy'!$H13:$L13,MATCH(AP$141,'A2 Intenzita dopravy'!$H$5:$L$5,0)),(INDEX('A2 Intenzita dopravy'!$H13:$L13,MATCH(AP$141,'A2 Intenzita dopravy'!$H$5:$L$5,1)+1)/INDEX('A2 Intenzita dopravy'!$H13:$L13,MATCH(AP$141,'A2 Intenzita dopravy'!$H$5:$L$5,1)))^(1/(INDEX('A2 Intenzita dopravy'!$H$5:$L$5,MATCH(AP$141,'A2 Intenzita dopravy'!$H$5:$L$5,1)+1)-INDEX('A2 Intenzita dopravy'!$H$5:$L$5,MATCH(AP$141,'A2 Intenzita dopravy'!$H$5:$L$5,1))))*AO149))),0)</f>
        <v>0</v>
      </c>
      <c r="AQ149" s="30">
        <f>IFERROR(IF(AQ$141&lt;MIN('A2 Intenzita dopravy'!$H$5:$L$5),(AR149/AS149)*AR149,IF(AQ$141&gt;MAX('A2 Intenzita dopravy'!$H$5:$L$5),(INDEX('A2 Intenzita dopravy'!$H13:$L13,MATCH(AQ$141,'A2 Intenzita dopravy'!$H$5:$L$5,1))/INDEX('A2 Intenzita dopravy'!$H13:$L13,MATCH(AQ$141,'A2 Intenzita dopravy'!$H$5:$L$5,1)-1))^(1/(INDEX('A2 Intenzita dopravy'!$H$5:$L$5,MATCH(AQ$141,'A2 Intenzita dopravy'!$H$5:$L$5,1))-INDEX('A2 Intenzita dopravy'!$H$5:$L$5,MATCH(AQ$141,'A2 Intenzita dopravy'!$H$5:$L$5,1)-1)))*AP149,IFERROR(INDEX('A2 Intenzita dopravy'!$H13:$L13,MATCH(AQ$141,'A2 Intenzita dopravy'!$H$5:$L$5,0)),(INDEX('A2 Intenzita dopravy'!$H13:$L13,MATCH(AQ$141,'A2 Intenzita dopravy'!$H$5:$L$5,1)+1)/INDEX('A2 Intenzita dopravy'!$H13:$L13,MATCH(AQ$141,'A2 Intenzita dopravy'!$H$5:$L$5,1)))^(1/(INDEX('A2 Intenzita dopravy'!$H$5:$L$5,MATCH(AQ$141,'A2 Intenzita dopravy'!$H$5:$L$5,1)+1)-INDEX('A2 Intenzita dopravy'!$H$5:$L$5,MATCH(AQ$141,'A2 Intenzita dopravy'!$H$5:$L$5,1))))*AP149))),0)</f>
        <v>0</v>
      </c>
      <c r="AR149" s="30">
        <f>IFERROR(IF(AR$141&lt;MIN('A2 Intenzita dopravy'!$H$5:$L$5),(AS149/AT149)*AS149,IF(AR$141&gt;MAX('A2 Intenzita dopravy'!$H$5:$L$5),(INDEX('A2 Intenzita dopravy'!$H13:$L13,MATCH(AR$141,'A2 Intenzita dopravy'!$H$5:$L$5,1))/INDEX('A2 Intenzita dopravy'!$H13:$L13,MATCH(AR$141,'A2 Intenzita dopravy'!$H$5:$L$5,1)-1))^(1/(INDEX('A2 Intenzita dopravy'!$H$5:$L$5,MATCH(AR$141,'A2 Intenzita dopravy'!$H$5:$L$5,1))-INDEX('A2 Intenzita dopravy'!$H$5:$L$5,MATCH(AR$141,'A2 Intenzita dopravy'!$H$5:$L$5,1)-1)))*AQ149,IFERROR(INDEX('A2 Intenzita dopravy'!$H13:$L13,MATCH(AR$141,'A2 Intenzita dopravy'!$H$5:$L$5,0)),(INDEX('A2 Intenzita dopravy'!$H13:$L13,MATCH(AR$141,'A2 Intenzita dopravy'!$H$5:$L$5,1)+1)/INDEX('A2 Intenzita dopravy'!$H13:$L13,MATCH(AR$141,'A2 Intenzita dopravy'!$H$5:$L$5,1)))^(1/(INDEX('A2 Intenzita dopravy'!$H$5:$L$5,MATCH(AR$141,'A2 Intenzita dopravy'!$H$5:$L$5,1)+1)-INDEX('A2 Intenzita dopravy'!$H$5:$L$5,MATCH(AR$141,'A2 Intenzita dopravy'!$H$5:$L$5,1))))*AQ149))),0)</f>
        <v>0</v>
      </c>
      <c r="AS149" s="30">
        <f>IFERROR(IF(AS$141&lt;MIN('A2 Intenzita dopravy'!$H$5:$L$5),(AT149/AU149)*AT149,IF(AS$141&gt;MAX('A2 Intenzita dopravy'!$H$5:$L$5),(INDEX('A2 Intenzita dopravy'!$H13:$L13,MATCH(AS$141,'A2 Intenzita dopravy'!$H$5:$L$5,1))/INDEX('A2 Intenzita dopravy'!$H13:$L13,MATCH(AS$141,'A2 Intenzita dopravy'!$H$5:$L$5,1)-1))^(1/(INDEX('A2 Intenzita dopravy'!$H$5:$L$5,MATCH(AS$141,'A2 Intenzita dopravy'!$H$5:$L$5,1))-INDEX('A2 Intenzita dopravy'!$H$5:$L$5,MATCH(AS$141,'A2 Intenzita dopravy'!$H$5:$L$5,1)-1)))*AR149,IFERROR(INDEX('A2 Intenzita dopravy'!$H13:$L13,MATCH(AS$141,'A2 Intenzita dopravy'!$H$5:$L$5,0)),(INDEX('A2 Intenzita dopravy'!$H13:$L13,MATCH(AS$141,'A2 Intenzita dopravy'!$H$5:$L$5,1)+1)/INDEX('A2 Intenzita dopravy'!$H13:$L13,MATCH(AS$141,'A2 Intenzita dopravy'!$H$5:$L$5,1)))^(1/(INDEX('A2 Intenzita dopravy'!$H$5:$L$5,MATCH(AS$141,'A2 Intenzita dopravy'!$H$5:$L$5,1)+1)-INDEX('A2 Intenzita dopravy'!$H$5:$L$5,MATCH(AS$141,'A2 Intenzita dopravy'!$H$5:$L$5,1))))*AR149))),0)</f>
        <v>0</v>
      </c>
      <c r="AT149" s="30">
        <f>IFERROR(IF(AT$141&lt;MIN('A2 Intenzita dopravy'!$H$5:$L$5),(AU149/AV149)*AU149,IF(AT$141&gt;MAX('A2 Intenzita dopravy'!$H$5:$L$5),(INDEX('A2 Intenzita dopravy'!$H13:$L13,MATCH(AT$141,'A2 Intenzita dopravy'!$H$5:$L$5,1))/INDEX('A2 Intenzita dopravy'!$H13:$L13,MATCH(AT$141,'A2 Intenzita dopravy'!$H$5:$L$5,1)-1))^(1/(INDEX('A2 Intenzita dopravy'!$H$5:$L$5,MATCH(AT$141,'A2 Intenzita dopravy'!$H$5:$L$5,1))-INDEX('A2 Intenzita dopravy'!$H$5:$L$5,MATCH(AT$141,'A2 Intenzita dopravy'!$H$5:$L$5,1)-1)))*AS149,IFERROR(INDEX('A2 Intenzita dopravy'!$H13:$L13,MATCH(AT$141,'A2 Intenzita dopravy'!$H$5:$L$5,0)),(INDEX('A2 Intenzita dopravy'!$H13:$L13,MATCH(AT$141,'A2 Intenzita dopravy'!$H$5:$L$5,1)+1)/INDEX('A2 Intenzita dopravy'!$H13:$L13,MATCH(AT$141,'A2 Intenzita dopravy'!$H$5:$L$5,1)))^(1/(INDEX('A2 Intenzita dopravy'!$H$5:$L$5,MATCH(AT$141,'A2 Intenzita dopravy'!$H$5:$L$5,1)+1)-INDEX('A2 Intenzita dopravy'!$H$5:$L$5,MATCH(AT$141,'A2 Intenzita dopravy'!$H$5:$L$5,1))))*AS149))),0)</f>
        <v>0</v>
      </c>
      <c r="AU149" s="30">
        <f>IFERROR(IF(AU$141&lt;MIN('A2 Intenzita dopravy'!$H$5:$L$5),(AV149/AW149)*AV149,IF(AU$141&gt;MAX('A2 Intenzita dopravy'!$H$5:$L$5),(INDEX('A2 Intenzita dopravy'!$H13:$L13,MATCH(AU$141,'A2 Intenzita dopravy'!$H$5:$L$5,1))/INDEX('A2 Intenzita dopravy'!$H13:$L13,MATCH(AU$141,'A2 Intenzita dopravy'!$H$5:$L$5,1)-1))^(1/(INDEX('A2 Intenzita dopravy'!$H$5:$L$5,MATCH(AU$141,'A2 Intenzita dopravy'!$H$5:$L$5,1))-INDEX('A2 Intenzita dopravy'!$H$5:$L$5,MATCH(AU$141,'A2 Intenzita dopravy'!$H$5:$L$5,1)-1)))*AT149,IFERROR(INDEX('A2 Intenzita dopravy'!$H13:$L13,MATCH(AU$141,'A2 Intenzita dopravy'!$H$5:$L$5,0)),(INDEX('A2 Intenzita dopravy'!$H13:$L13,MATCH(AU$141,'A2 Intenzita dopravy'!$H$5:$L$5,1)+1)/INDEX('A2 Intenzita dopravy'!$H13:$L13,MATCH(AU$141,'A2 Intenzita dopravy'!$H$5:$L$5,1)))^(1/(INDEX('A2 Intenzita dopravy'!$H$5:$L$5,MATCH(AU$141,'A2 Intenzita dopravy'!$H$5:$L$5,1)+1)-INDEX('A2 Intenzita dopravy'!$H$5:$L$5,MATCH(AU$141,'A2 Intenzita dopravy'!$H$5:$L$5,1))))*AT149))),0)</f>
        <v>0</v>
      </c>
      <c r="AV149" s="30">
        <f>IFERROR(IF(AV$141&lt;MIN('A2 Intenzita dopravy'!$H$5:$L$5),(AW149/AX149)*AW149,IF(AV$141&gt;MAX('A2 Intenzita dopravy'!$H$5:$L$5),(INDEX('A2 Intenzita dopravy'!$H13:$L13,MATCH(AV$141,'A2 Intenzita dopravy'!$H$5:$L$5,1))/INDEX('A2 Intenzita dopravy'!$H13:$L13,MATCH(AV$141,'A2 Intenzita dopravy'!$H$5:$L$5,1)-1))^(1/(INDEX('A2 Intenzita dopravy'!$H$5:$L$5,MATCH(AV$141,'A2 Intenzita dopravy'!$H$5:$L$5,1))-INDEX('A2 Intenzita dopravy'!$H$5:$L$5,MATCH(AV$141,'A2 Intenzita dopravy'!$H$5:$L$5,1)-1)))*AU149,IFERROR(INDEX('A2 Intenzita dopravy'!$H13:$L13,MATCH(AV$141,'A2 Intenzita dopravy'!$H$5:$L$5,0)),(INDEX('A2 Intenzita dopravy'!$H13:$L13,MATCH(AV$141,'A2 Intenzita dopravy'!$H$5:$L$5,1)+1)/INDEX('A2 Intenzita dopravy'!$H13:$L13,MATCH(AV$141,'A2 Intenzita dopravy'!$H$5:$L$5,1)))^(1/(INDEX('A2 Intenzita dopravy'!$H$5:$L$5,MATCH(AV$141,'A2 Intenzita dopravy'!$H$5:$L$5,1)+1)-INDEX('A2 Intenzita dopravy'!$H$5:$L$5,MATCH(AV$141,'A2 Intenzita dopravy'!$H$5:$L$5,1))))*AU149))),0)</f>
        <v>0</v>
      </c>
      <c r="AW149" s="30">
        <f>IFERROR(IF(AW$141&lt;MIN('A2 Intenzita dopravy'!$H$5:$L$5),(AX149/AY149)*AX149,IF(AW$141&gt;MAX('A2 Intenzita dopravy'!$H$5:$L$5),(INDEX('A2 Intenzita dopravy'!$H13:$L13,MATCH(AW$141,'A2 Intenzita dopravy'!$H$5:$L$5,1))/INDEX('A2 Intenzita dopravy'!$H13:$L13,MATCH(AW$141,'A2 Intenzita dopravy'!$H$5:$L$5,1)-1))^(1/(INDEX('A2 Intenzita dopravy'!$H$5:$L$5,MATCH(AW$141,'A2 Intenzita dopravy'!$H$5:$L$5,1))-INDEX('A2 Intenzita dopravy'!$H$5:$L$5,MATCH(AW$141,'A2 Intenzita dopravy'!$H$5:$L$5,1)-1)))*AV149,IFERROR(INDEX('A2 Intenzita dopravy'!$H13:$L13,MATCH(AW$141,'A2 Intenzita dopravy'!$H$5:$L$5,0)),(INDEX('A2 Intenzita dopravy'!$H13:$L13,MATCH(AW$141,'A2 Intenzita dopravy'!$H$5:$L$5,1)+1)/INDEX('A2 Intenzita dopravy'!$H13:$L13,MATCH(AW$141,'A2 Intenzita dopravy'!$H$5:$L$5,1)))^(1/(INDEX('A2 Intenzita dopravy'!$H$5:$L$5,MATCH(AW$141,'A2 Intenzita dopravy'!$H$5:$L$5,1)+1)-INDEX('A2 Intenzita dopravy'!$H$5:$L$5,MATCH(AW$141,'A2 Intenzita dopravy'!$H$5:$L$5,1))))*AV149))),0)</f>
        <v>0</v>
      </c>
      <c r="AX149" s="30">
        <f>IFERROR(IF(AX$141&lt;MIN('A2 Intenzita dopravy'!$H$5:$L$5),(AY149/AZ149)*AY149,IF(AX$141&gt;MAX('A2 Intenzita dopravy'!$H$5:$L$5),(INDEX('A2 Intenzita dopravy'!$H13:$L13,MATCH(AX$141,'A2 Intenzita dopravy'!$H$5:$L$5,1))/INDEX('A2 Intenzita dopravy'!$H13:$L13,MATCH(AX$141,'A2 Intenzita dopravy'!$H$5:$L$5,1)-1))^(1/(INDEX('A2 Intenzita dopravy'!$H$5:$L$5,MATCH(AX$141,'A2 Intenzita dopravy'!$H$5:$L$5,1))-INDEX('A2 Intenzita dopravy'!$H$5:$L$5,MATCH(AX$141,'A2 Intenzita dopravy'!$H$5:$L$5,1)-1)))*AW149,IFERROR(INDEX('A2 Intenzita dopravy'!$H13:$L13,MATCH(AX$141,'A2 Intenzita dopravy'!$H$5:$L$5,0)),(INDEX('A2 Intenzita dopravy'!$H13:$L13,MATCH(AX$141,'A2 Intenzita dopravy'!$H$5:$L$5,1)+1)/INDEX('A2 Intenzita dopravy'!$H13:$L13,MATCH(AX$141,'A2 Intenzita dopravy'!$H$5:$L$5,1)))^(1/(INDEX('A2 Intenzita dopravy'!$H$5:$L$5,MATCH(AX$141,'A2 Intenzita dopravy'!$H$5:$L$5,1)+1)-INDEX('A2 Intenzita dopravy'!$H$5:$L$5,MATCH(AX$141,'A2 Intenzita dopravy'!$H$5:$L$5,1))))*AW149))),0)</f>
        <v>0</v>
      </c>
      <c r="AY149" s="30">
        <f>IFERROR(IF(AY$141&lt;MIN('A2 Intenzita dopravy'!$H$5:$L$5),(AZ149/BA149)*AZ149,IF(AY$141&gt;MAX('A2 Intenzita dopravy'!$H$5:$L$5),(INDEX('A2 Intenzita dopravy'!$H13:$L13,MATCH(AY$141,'A2 Intenzita dopravy'!$H$5:$L$5,1))/INDEX('A2 Intenzita dopravy'!$H13:$L13,MATCH(AY$141,'A2 Intenzita dopravy'!$H$5:$L$5,1)-1))^(1/(INDEX('A2 Intenzita dopravy'!$H$5:$L$5,MATCH(AY$141,'A2 Intenzita dopravy'!$H$5:$L$5,1))-INDEX('A2 Intenzita dopravy'!$H$5:$L$5,MATCH(AY$141,'A2 Intenzita dopravy'!$H$5:$L$5,1)-1)))*AX149,IFERROR(INDEX('A2 Intenzita dopravy'!$H13:$L13,MATCH(AY$141,'A2 Intenzita dopravy'!$H$5:$L$5,0)),(INDEX('A2 Intenzita dopravy'!$H13:$L13,MATCH(AY$141,'A2 Intenzita dopravy'!$H$5:$L$5,1)+1)/INDEX('A2 Intenzita dopravy'!$H13:$L13,MATCH(AY$141,'A2 Intenzita dopravy'!$H$5:$L$5,1)))^(1/(INDEX('A2 Intenzita dopravy'!$H$5:$L$5,MATCH(AY$141,'A2 Intenzita dopravy'!$H$5:$L$5,1)+1)-INDEX('A2 Intenzita dopravy'!$H$5:$L$5,MATCH(AY$141,'A2 Intenzita dopravy'!$H$5:$L$5,1))))*AX149))),0)</f>
        <v>0</v>
      </c>
      <c r="AZ149" s="30">
        <f>IFERROR(IF(AZ$141&lt;MIN('A2 Intenzita dopravy'!$H$5:$L$5),(BA149/BB149)*BA149,IF(AZ$141&gt;MAX('A2 Intenzita dopravy'!$H$5:$L$5),(INDEX('A2 Intenzita dopravy'!$H13:$L13,MATCH(AZ$141,'A2 Intenzita dopravy'!$H$5:$L$5,1))/INDEX('A2 Intenzita dopravy'!$H13:$L13,MATCH(AZ$141,'A2 Intenzita dopravy'!$H$5:$L$5,1)-1))^(1/(INDEX('A2 Intenzita dopravy'!$H$5:$L$5,MATCH(AZ$141,'A2 Intenzita dopravy'!$H$5:$L$5,1))-INDEX('A2 Intenzita dopravy'!$H$5:$L$5,MATCH(AZ$141,'A2 Intenzita dopravy'!$H$5:$L$5,1)-1)))*AY149,IFERROR(INDEX('A2 Intenzita dopravy'!$H13:$L13,MATCH(AZ$141,'A2 Intenzita dopravy'!$H$5:$L$5,0)),(INDEX('A2 Intenzita dopravy'!$H13:$L13,MATCH(AZ$141,'A2 Intenzita dopravy'!$H$5:$L$5,1)+1)/INDEX('A2 Intenzita dopravy'!$H13:$L13,MATCH(AZ$141,'A2 Intenzita dopravy'!$H$5:$L$5,1)))^(1/(INDEX('A2 Intenzita dopravy'!$H$5:$L$5,MATCH(AZ$141,'A2 Intenzita dopravy'!$H$5:$L$5,1)+1)-INDEX('A2 Intenzita dopravy'!$H$5:$L$5,MATCH(AZ$141,'A2 Intenzita dopravy'!$H$5:$L$5,1))))*AY149))),0)</f>
        <v>0</v>
      </c>
      <c r="BA149" s="30">
        <f>IFERROR(IF(BA$141&lt;MIN('A2 Intenzita dopravy'!$H$5:$L$5),(BB149/'A2 Intenzita dopravy'!#REF!)*BB149,IF(BA$141&gt;MAX('A2 Intenzita dopravy'!$H$5:$L$5),(INDEX('A2 Intenzita dopravy'!$H13:$L13,MATCH(BA$141,'A2 Intenzita dopravy'!$H$5:$L$5,1))/INDEX('A2 Intenzita dopravy'!$H13:$L13,MATCH(BA$141,'A2 Intenzita dopravy'!$H$5:$L$5,1)-1))^(1/(INDEX('A2 Intenzita dopravy'!$H$5:$L$5,MATCH(BA$141,'A2 Intenzita dopravy'!$H$5:$L$5,1))-INDEX('A2 Intenzita dopravy'!$H$5:$L$5,MATCH(BA$141,'A2 Intenzita dopravy'!$H$5:$L$5,1)-1)))*AZ149,IFERROR(INDEX('A2 Intenzita dopravy'!$H13:$L13,MATCH(BA$141,'A2 Intenzita dopravy'!$H$5:$L$5,0)),(INDEX('A2 Intenzita dopravy'!$H13:$L13,MATCH(BA$141,'A2 Intenzita dopravy'!$H$5:$L$5,1)+1)/INDEX('A2 Intenzita dopravy'!$H13:$L13,MATCH(BA$141,'A2 Intenzita dopravy'!$H$5:$L$5,1)))^(1/(INDEX('A2 Intenzita dopravy'!$H$5:$L$5,MATCH(BA$141,'A2 Intenzita dopravy'!$H$5:$L$5,1)+1)-INDEX('A2 Intenzita dopravy'!$H$5:$L$5,MATCH(BA$141,'A2 Intenzita dopravy'!$H$5:$L$5,1))))*AZ149))),0)</f>
        <v>0</v>
      </c>
      <c r="BB149" s="30">
        <f>IFERROR(IF(BB$141&lt;MIN('A2 Intenzita dopravy'!$H$5:$L$5),('A2 Intenzita dopravy'!#REF!/'A2 Intenzita dopravy'!#REF!)*'A2 Intenzita dopravy'!#REF!,IF(BB$141&gt;MAX('A2 Intenzita dopravy'!$H$5:$L$5),(INDEX('A2 Intenzita dopravy'!$H13:$L13,MATCH(BB$141,'A2 Intenzita dopravy'!$H$5:$L$5,1))/INDEX('A2 Intenzita dopravy'!$H13:$L13,MATCH(BB$141,'A2 Intenzita dopravy'!$H$5:$L$5,1)-1))^(1/(INDEX('A2 Intenzita dopravy'!$H$5:$L$5,MATCH(BB$141,'A2 Intenzita dopravy'!$H$5:$L$5,1))-INDEX('A2 Intenzita dopravy'!$H$5:$L$5,MATCH(BB$141,'A2 Intenzita dopravy'!$H$5:$L$5,1)-1)))*BA149,IFERROR(INDEX('A2 Intenzita dopravy'!$H13:$L13,MATCH(BB$141,'A2 Intenzita dopravy'!$H$5:$L$5,0)),(INDEX('A2 Intenzita dopravy'!$H13:$L13,MATCH(BB$141,'A2 Intenzita dopravy'!$H$5:$L$5,1)+1)/INDEX('A2 Intenzita dopravy'!$H13:$L13,MATCH(BB$141,'A2 Intenzita dopravy'!$H$5:$L$5,1)))^(1/(INDEX('A2 Intenzita dopravy'!$H$5:$L$5,MATCH(BB$141,'A2 Intenzita dopravy'!$H$5:$L$5,1)+1)-INDEX('A2 Intenzita dopravy'!$H$5:$L$5,MATCH(BB$141,'A2 Intenzita dopravy'!$H$5:$L$5,1))))*BA149))),0)</f>
        <v>0</v>
      </c>
    </row>
    <row r="150" spans="2:54" x14ac:dyDescent="0.2">
      <c r="B150" s="5">
        <v>8</v>
      </c>
      <c r="C150" s="5" t="str">
        <f>IF(ISBLANK('A2 Intenzita dopravy'!C14)=TRUE,"",'A2 Intenzita dopravy'!C14)</f>
        <v/>
      </c>
      <c r="D150" s="5" t="str">
        <f>IF(ISBLANK('A2 Intenzita dopravy'!D14)=TRUE,"",'A2 Intenzita dopravy'!D14)</f>
        <v/>
      </c>
      <c r="E150" s="30">
        <f>IFERROR(IF(E$141&lt;MIN('A2 Intenzita dopravy'!$H$5:$L$5),(F150/G150)*F150,IF(E$141&gt;MAX('A2 Intenzita dopravy'!$H$5:$L$5),(INDEX('A2 Intenzita dopravy'!$H14:$L14,MATCH(E$141,'A2 Intenzita dopravy'!$H$5:$L$5,1))/INDEX('A2 Intenzita dopravy'!$H14:$L14,MATCH(E$141,'A2 Intenzita dopravy'!$H$5:$L$5,1)-1))^(1/(INDEX('A2 Intenzita dopravy'!$H$5:$L$5,MATCH(E$141,'A2 Intenzita dopravy'!$H$5:$L$5,1))-INDEX('A2 Intenzita dopravy'!$H$5:$L$5,MATCH(E$141,'A2 Intenzita dopravy'!$H$5:$L$5,1)-1)))*D150,IFERROR(INDEX('A2 Intenzita dopravy'!$H14:$L14,MATCH(E$141,'A2 Intenzita dopravy'!$H$5:$L$5,0)),(INDEX('A2 Intenzita dopravy'!$H14:$L14,MATCH(E$141,'A2 Intenzita dopravy'!$H$5:$L$5,1)+1)/INDEX('A2 Intenzita dopravy'!$H14:$L14,MATCH(E$141,'A2 Intenzita dopravy'!$H$5:$L$5,1)))^(1/(INDEX('A2 Intenzita dopravy'!$H$5:$L$5,MATCH(E$141,'A2 Intenzita dopravy'!$H$5:$L$5,1)+1)-INDEX('A2 Intenzita dopravy'!$H$5:$L$5,MATCH(E$141,'A2 Intenzita dopravy'!$H$5:$L$5,1))))*D150))),0)</f>
        <v>0</v>
      </c>
      <c r="F150" s="30">
        <f>IFERROR(IF(F$141&lt;MIN('A2 Intenzita dopravy'!$H$5:$L$5),(G150/H150)*G150,IF(F$141&gt;MAX('A2 Intenzita dopravy'!$H$5:$L$5),(INDEX('A2 Intenzita dopravy'!$H14:$L14,MATCH(F$141,'A2 Intenzita dopravy'!$H$5:$L$5,1))/INDEX('A2 Intenzita dopravy'!$H14:$L14,MATCH(F$141,'A2 Intenzita dopravy'!$H$5:$L$5,1)-1))^(1/(INDEX('A2 Intenzita dopravy'!$H$5:$L$5,MATCH(F$141,'A2 Intenzita dopravy'!$H$5:$L$5,1))-INDEX('A2 Intenzita dopravy'!$H$5:$L$5,MATCH(F$141,'A2 Intenzita dopravy'!$H$5:$L$5,1)-1)))*E150,IFERROR(INDEX('A2 Intenzita dopravy'!$H14:$L14,MATCH(F$141,'A2 Intenzita dopravy'!$H$5:$L$5,0)),(INDEX('A2 Intenzita dopravy'!$H14:$L14,MATCH(F$141,'A2 Intenzita dopravy'!$H$5:$L$5,1)+1)/INDEX('A2 Intenzita dopravy'!$H14:$L14,MATCH(F$141,'A2 Intenzita dopravy'!$H$5:$L$5,1)))^(1/(INDEX('A2 Intenzita dopravy'!$H$5:$L$5,MATCH(F$141,'A2 Intenzita dopravy'!$H$5:$L$5,1)+1)-INDEX('A2 Intenzita dopravy'!$H$5:$L$5,MATCH(F$141,'A2 Intenzita dopravy'!$H$5:$L$5,1))))*E150))),0)</f>
        <v>0</v>
      </c>
      <c r="G150" s="30">
        <f>IFERROR(IF(G$141&lt;MIN('A2 Intenzita dopravy'!$H$5:$L$5),(H150/I150)*H150,IF(G$141&gt;MAX('A2 Intenzita dopravy'!$H$5:$L$5),(INDEX('A2 Intenzita dopravy'!$H14:$L14,MATCH(G$141,'A2 Intenzita dopravy'!$H$5:$L$5,1))/INDEX('A2 Intenzita dopravy'!$H14:$L14,MATCH(G$141,'A2 Intenzita dopravy'!$H$5:$L$5,1)-1))^(1/(INDEX('A2 Intenzita dopravy'!$H$5:$L$5,MATCH(G$141,'A2 Intenzita dopravy'!$H$5:$L$5,1))-INDEX('A2 Intenzita dopravy'!$H$5:$L$5,MATCH(G$141,'A2 Intenzita dopravy'!$H$5:$L$5,1)-1)))*F150,IFERROR(INDEX('A2 Intenzita dopravy'!$H14:$L14,MATCH(G$141,'A2 Intenzita dopravy'!$H$5:$L$5,0)),(INDEX('A2 Intenzita dopravy'!$H14:$L14,MATCH(G$141,'A2 Intenzita dopravy'!$H$5:$L$5,1)+1)/INDEX('A2 Intenzita dopravy'!$H14:$L14,MATCH(G$141,'A2 Intenzita dopravy'!$H$5:$L$5,1)))^(1/(INDEX('A2 Intenzita dopravy'!$H$5:$L$5,MATCH(G$141,'A2 Intenzita dopravy'!$H$5:$L$5,1)+1)-INDEX('A2 Intenzita dopravy'!$H$5:$L$5,MATCH(G$141,'A2 Intenzita dopravy'!$H$5:$L$5,1))))*F150))),0)</f>
        <v>0</v>
      </c>
      <c r="H150" s="30">
        <f>IFERROR(IF(H$141&lt;MIN('A2 Intenzita dopravy'!$H$5:$L$5),(I150/J150)*I150,IF(H$141&gt;MAX('A2 Intenzita dopravy'!$H$5:$L$5),(INDEX('A2 Intenzita dopravy'!$H14:$L14,MATCH(H$141,'A2 Intenzita dopravy'!$H$5:$L$5,1))/INDEX('A2 Intenzita dopravy'!$H14:$L14,MATCH(H$141,'A2 Intenzita dopravy'!$H$5:$L$5,1)-1))^(1/(INDEX('A2 Intenzita dopravy'!$H$5:$L$5,MATCH(H$141,'A2 Intenzita dopravy'!$H$5:$L$5,1))-INDEX('A2 Intenzita dopravy'!$H$5:$L$5,MATCH(H$141,'A2 Intenzita dopravy'!$H$5:$L$5,1)-1)))*G150,IFERROR(INDEX('A2 Intenzita dopravy'!$H14:$L14,MATCH(H$141,'A2 Intenzita dopravy'!$H$5:$L$5,0)),(INDEX('A2 Intenzita dopravy'!$H14:$L14,MATCH(H$141,'A2 Intenzita dopravy'!$H$5:$L$5,1)+1)/INDEX('A2 Intenzita dopravy'!$H14:$L14,MATCH(H$141,'A2 Intenzita dopravy'!$H$5:$L$5,1)))^(1/(INDEX('A2 Intenzita dopravy'!$H$5:$L$5,MATCH(H$141,'A2 Intenzita dopravy'!$H$5:$L$5,1)+1)-INDEX('A2 Intenzita dopravy'!$H$5:$L$5,MATCH(H$141,'A2 Intenzita dopravy'!$H$5:$L$5,1))))*G150))),0)</f>
        <v>0</v>
      </c>
      <c r="I150" s="30">
        <f>IFERROR(IF(I$141&lt;MIN('A2 Intenzita dopravy'!$H$5:$L$5),(J150/K150)*J150,IF(I$141&gt;MAX('A2 Intenzita dopravy'!$H$5:$L$5),(INDEX('A2 Intenzita dopravy'!$H14:$L14,MATCH(I$141,'A2 Intenzita dopravy'!$H$5:$L$5,1))/INDEX('A2 Intenzita dopravy'!$H14:$L14,MATCH(I$141,'A2 Intenzita dopravy'!$H$5:$L$5,1)-1))^(1/(INDEX('A2 Intenzita dopravy'!$H$5:$L$5,MATCH(I$141,'A2 Intenzita dopravy'!$H$5:$L$5,1))-INDEX('A2 Intenzita dopravy'!$H$5:$L$5,MATCH(I$141,'A2 Intenzita dopravy'!$H$5:$L$5,1)-1)))*H150,IFERROR(INDEX('A2 Intenzita dopravy'!$H14:$L14,MATCH(I$141,'A2 Intenzita dopravy'!$H$5:$L$5,0)),(INDEX('A2 Intenzita dopravy'!$H14:$L14,MATCH(I$141,'A2 Intenzita dopravy'!$H$5:$L$5,1)+1)/INDEX('A2 Intenzita dopravy'!$H14:$L14,MATCH(I$141,'A2 Intenzita dopravy'!$H$5:$L$5,1)))^(1/(INDEX('A2 Intenzita dopravy'!$H$5:$L$5,MATCH(I$141,'A2 Intenzita dopravy'!$H$5:$L$5,1)+1)-INDEX('A2 Intenzita dopravy'!$H$5:$L$5,MATCH(I$141,'A2 Intenzita dopravy'!$H$5:$L$5,1))))*H150))),0)</f>
        <v>0</v>
      </c>
      <c r="J150" s="30">
        <f>IFERROR(IF(J$141&lt;MIN('A2 Intenzita dopravy'!$H$5:$L$5),(K150/L150)*K150,IF(J$141&gt;MAX('A2 Intenzita dopravy'!$H$5:$L$5),(INDEX('A2 Intenzita dopravy'!$H14:$L14,MATCH(J$141,'A2 Intenzita dopravy'!$H$5:$L$5,1))/INDEX('A2 Intenzita dopravy'!$H14:$L14,MATCH(J$141,'A2 Intenzita dopravy'!$H$5:$L$5,1)-1))^(1/(INDEX('A2 Intenzita dopravy'!$H$5:$L$5,MATCH(J$141,'A2 Intenzita dopravy'!$H$5:$L$5,1))-INDEX('A2 Intenzita dopravy'!$H$5:$L$5,MATCH(J$141,'A2 Intenzita dopravy'!$H$5:$L$5,1)-1)))*I150,IFERROR(INDEX('A2 Intenzita dopravy'!$H14:$L14,MATCH(J$141,'A2 Intenzita dopravy'!$H$5:$L$5,0)),(INDEX('A2 Intenzita dopravy'!$H14:$L14,MATCH(J$141,'A2 Intenzita dopravy'!$H$5:$L$5,1)+1)/INDEX('A2 Intenzita dopravy'!$H14:$L14,MATCH(J$141,'A2 Intenzita dopravy'!$H$5:$L$5,1)))^(1/(INDEX('A2 Intenzita dopravy'!$H$5:$L$5,MATCH(J$141,'A2 Intenzita dopravy'!$H$5:$L$5,1)+1)-INDEX('A2 Intenzita dopravy'!$H$5:$L$5,MATCH(J$141,'A2 Intenzita dopravy'!$H$5:$L$5,1))))*I150))),0)</f>
        <v>0</v>
      </c>
      <c r="K150" s="30">
        <f>IFERROR(IF(K$141&lt;MIN('A2 Intenzita dopravy'!$H$5:$L$5),(L150/M150)*L150,IF(K$141&gt;MAX('A2 Intenzita dopravy'!$H$5:$L$5),(INDEX('A2 Intenzita dopravy'!$H14:$L14,MATCH(K$141,'A2 Intenzita dopravy'!$H$5:$L$5,1))/INDEX('A2 Intenzita dopravy'!$H14:$L14,MATCH(K$141,'A2 Intenzita dopravy'!$H$5:$L$5,1)-1))^(1/(INDEX('A2 Intenzita dopravy'!$H$5:$L$5,MATCH(K$141,'A2 Intenzita dopravy'!$H$5:$L$5,1))-INDEX('A2 Intenzita dopravy'!$H$5:$L$5,MATCH(K$141,'A2 Intenzita dopravy'!$H$5:$L$5,1)-1)))*J150,IFERROR(INDEX('A2 Intenzita dopravy'!$H14:$L14,MATCH(K$141,'A2 Intenzita dopravy'!$H$5:$L$5,0)),(INDEX('A2 Intenzita dopravy'!$H14:$L14,MATCH(K$141,'A2 Intenzita dopravy'!$H$5:$L$5,1)+1)/INDEX('A2 Intenzita dopravy'!$H14:$L14,MATCH(K$141,'A2 Intenzita dopravy'!$H$5:$L$5,1)))^(1/(INDEX('A2 Intenzita dopravy'!$H$5:$L$5,MATCH(K$141,'A2 Intenzita dopravy'!$H$5:$L$5,1)+1)-INDEX('A2 Intenzita dopravy'!$H$5:$L$5,MATCH(K$141,'A2 Intenzita dopravy'!$H$5:$L$5,1))))*J150))),0)</f>
        <v>0</v>
      </c>
      <c r="L150" s="30">
        <f>IFERROR(IF(L$141&lt;MIN('A2 Intenzita dopravy'!$H$5:$L$5),(M150/N150)*M150,IF(L$141&gt;MAX('A2 Intenzita dopravy'!$H$5:$L$5),(INDEX('A2 Intenzita dopravy'!$H14:$L14,MATCH(L$141,'A2 Intenzita dopravy'!$H$5:$L$5,1))/INDEX('A2 Intenzita dopravy'!$H14:$L14,MATCH(L$141,'A2 Intenzita dopravy'!$H$5:$L$5,1)-1))^(1/(INDEX('A2 Intenzita dopravy'!$H$5:$L$5,MATCH(L$141,'A2 Intenzita dopravy'!$H$5:$L$5,1))-INDEX('A2 Intenzita dopravy'!$H$5:$L$5,MATCH(L$141,'A2 Intenzita dopravy'!$H$5:$L$5,1)-1)))*K150,IFERROR(INDEX('A2 Intenzita dopravy'!$H14:$L14,MATCH(L$141,'A2 Intenzita dopravy'!$H$5:$L$5,0)),(INDEX('A2 Intenzita dopravy'!$H14:$L14,MATCH(L$141,'A2 Intenzita dopravy'!$H$5:$L$5,1)+1)/INDEX('A2 Intenzita dopravy'!$H14:$L14,MATCH(L$141,'A2 Intenzita dopravy'!$H$5:$L$5,1)))^(1/(INDEX('A2 Intenzita dopravy'!$H$5:$L$5,MATCH(L$141,'A2 Intenzita dopravy'!$H$5:$L$5,1)+1)-INDEX('A2 Intenzita dopravy'!$H$5:$L$5,MATCH(L$141,'A2 Intenzita dopravy'!$H$5:$L$5,1))))*K150))),0)</f>
        <v>0</v>
      </c>
      <c r="M150" s="30">
        <f>IFERROR(IF(M$141&lt;MIN('A2 Intenzita dopravy'!$H$5:$L$5),(N150/O150)*N150,IF(M$141&gt;MAX('A2 Intenzita dopravy'!$H$5:$L$5),(INDEX('A2 Intenzita dopravy'!$H14:$L14,MATCH(M$141,'A2 Intenzita dopravy'!$H$5:$L$5,1))/INDEX('A2 Intenzita dopravy'!$H14:$L14,MATCH(M$141,'A2 Intenzita dopravy'!$H$5:$L$5,1)-1))^(1/(INDEX('A2 Intenzita dopravy'!$H$5:$L$5,MATCH(M$141,'A2 Intenzita dopravy'!$H$5:$L$5,1))-INDEX('A2 Intenzita dopravy'!$H$5:$L$5,MATCH(M$141,'A2 Intenzita dopravy'!$H$5:$L$5,1)-1)))*L150,IFERROR(INDEX('A2 Intenzita dopravy'!$H14:$L14,MATCH(M$141,'A2 Intenzita dopravy'!$H$5:$L$5,0)),(INDEX('A2 Intenzita dopravy'!$H14:$L14,MATCH(M$141,'A2 Intenzita dopravy'!$H$5:$L$5,1)+1)/INDEX('A2 Intenzita dopravy'!$H14:$L14,MATCH(M$141,'A2 Intenzita dopravy'!$H$5:$L$5,1)))^(1/(INDEX('A2 Intenzita dopravy'!$H$5:$L$5,MATCH(M$141,'A2 Intenzita dopravy'!$H$5:$L$5,1)+1)-INDEX('A2 Intenzita dopravy'!$H$5:$L$5,MATCH(M$141,'A2 Intenzita dopravy'!$H$5:$L$5,1))))*L150))),0)</f>
        <v>0</v>
      </c>
      <c r="N150" s="30">
        <f>IFERROR(IF(N$141&lt;MIN('A2 Intenzita dopravy'!$H$5:$L$5),(O150/P150)*O150,IF(N$141&gt;MAX('A2 Intenzita dopravy'!$H$5:$L$5),(INDEX('A2 Intenzita dopravy'!$H14:$L14,MATCH(N$141,'A2 Intenzita dopravy'!$H$5:$L$5,1))/INDEX('A2 Intenzita dopravy'!$H14:$L14,MATCH(N$141,'A2 Intenzita dopravy'!$H$5:$L$5,1)-1))^(1/(INDEX('A2 Intenzita dopravy'!$H$5:$L$5,MATCH(N$141,'A2 Intenzita dopravy'!$H$5:$L$5,1))-INDEX('A2 Intenzita dopravy'!$H$5:$L$5,MATCH(N$141,'A2 Intenzita dopravy'!$H$5:$L$5,1)-1)))*M150,IFERROR(INDEX('A2 Intenzita dopravy'!$H14:$L14,MATCH(N$141,'A2 Intenzita dopravy'!$H$5:$L$5,0)),(INDEX('A2 Intenzita dopravy'!$H14:$L14,MATCH(N$141,'A2 Intenzita dopravy'!$H$5:$L$5,1)+1)/INDEX('A2 Intenzita dopravy'!$H14:$L14,MATCH(N$141,'A2 Intenzita dopravy'!$H$5:$L$5,1)))^(1/(INDEX('A2 Intenzita dopravy'!$H$5:$L$5,MATCH(N$141,'A2 Intenzita dopravy'!$H$5:$L$5,1)+1)-INDEX('A2 Intenzita dopravy'!$H$5:$L$5,MATCH(N$141,'A2 Intenzita dopravy'!$H$5:$L$5,1))))*M150))),0)</f>
        <v>0</v>
      </c>
      <c r="O150" s="30">
        <f>IFERROR(IF(O$141&lt;MIN('A2 Intenzita dopravy'!$H$5:$L$5),(P150/Q150)*P150,IF(O$141&gt;MAX('A2 Intenzita dopravy'!$H$5:$L$5),(INDEX('A2 Intenzita dopravy'!$H14:$L14,MATCH(O$141,'A2 Intenzita dopravy'!$H$5:$L$5,1))/INDEX('A2 Intenzita dopravy'!$H14:$L14,MATCH(O$141,'A2 Intenzita dopravy'!$H$5:$L$5,1)-1))^(1/(INDEX('A2 Intenzita dopravy'!$H$5:$L$5,MATCH(O$141,'A2 Intenzita dopravy'!$H$5:$L$5,1))-INDEX('A2 Intenzita dopravy'!$H$5:$L$5,MATCH(O$141,'A2 Intenzita dopravy'!$H$5:$L$5,1)-1)))*N150,IFERROR(INDEX('A2 Intenzita dopravy'!$H14:$L14,MATCH(O$141,'A2 Intenzita dopravy'!$H$5:$L$5,0)),(INDEX('A2 Intenzita dopravy'!$H14:$L14,MATCH(O$141,'A2 Intenzita dopravy'!$H$5:$L$5,1)+1)/INDEX('A2 Intenzita dopravy'!$H14:$L14,MATCH(O$141,'A2 Intenzita dopravy'!$H$5:$L$5,1)))^(1/(INDEX('A2 Intenzita dopravy'!$H$5:$L$5,MATCH(O$141,'A2 Intenzita dopravy'!$H$5:$L$5,1)+1)-INDEX('A2 Intenzita dopravy'!$H$5:$L$5,MATCH(O$141,'A2 Intenzita dopravy'!$H$5:$L$5,1))))*N150))),0)</f>
        <v>0</v>
      </c>
      <c r="P150" s="30">
        <f>IFERROR(IF(P$141&lt;MIN('A2 Intenzita dopravy'!$H$5:$L$5),(Q150/R150)*Q150,IF(P$141&gt;MAX('A2 Intenzita dopravy'!$H$5:$L$5),(INDEX('A2 Intenzita dopravy'!$H14:$L14,MATCH(P$141,'A2 Intenzita dopravy'!$H$5:$L$5,1))/INDEX('A2 Intenzita dopravy'!$H14:$L14,MATCH(P$141,'A2 Intenzita dopravy'!$H$5:$L$5,1)-1))^(1/(INDEX('A2 Intenzita dopravy'!$H$5:$L$5,MATCH(P$141,'A2 Intenzita dopravy'!$H$5:$L$5,1))-INDEX('A2 Intenzita dopravy'!$H$5:$L$5,MATCH(P$141,'A2 Intenzita dopravy'!$H$5:$L$5,1)-1)))*O150,IFERROR(INDEX('A2 Intenzita dopravy'!$H14:$L14,MATCH(P$141,'A2 Intenzita dopravy'!$H$5:$L$5,0)),(INDEX('A2 Intenzita dopravy'!$H14:$L14,MATCH(P$141,'A2 Intenzita dopravy'!$H$5:$L$5,1)+1)/INDEX('A2 Intenzita dopravy'!$H14:$L14,MATCH(P$141,'A2 Intenzita dopravy'!$H$5:$L$5,1)))^(1/(INDEX('A2 Intenzita dopravy'!$H$5:$L$5,MATCH(P$141,'A2 Intenzita dopravy'!$H$5:$L$5,1)+1)-INDEX('A2 Intenzita dopravy'!$H$5:$L$5,MATCH(P$141,'A2 Intenzita dopravy'!$H$5:$L$5,1))))*O150))),0)</f>
        <v>0</v>
      </c>
      <c r="Q150" s="30">
        <f>IFERROR(IF(Q$141&lt;MIN('A2 Intenzita dopravy'!$H$5:$L$5),(R150/S150)*R150,IF(Q$141&gt;MAX('A2 Intenzita dopravy'!$H$5:$L$5),(INDEX('A2 Intenzita dopravy'!$H14:$L14,MATCH(Q$141,'A2 Intenzita dopravy'!$H$5:$L$5,1))/INDEX('A2 Intenzita dopravy'!$H14:$L14,MATCH(Q$141,'A2 Intenzita dopravy'!$H$5:$L$5,1)-1))^(1/(INDEX('A2 Intenzita dopravy'!$H$5:$L$5,MATCH(Q$141,'A2 Intenzita dopravy'!$H$5:$L$5,1))-INDEX('A2 Intenzita dopravy'!$H$5:$L$5,MATCH(Q$141,'A2 Intenzita dopravy'!$H$5:$L$5,1)-1)))*P150,IFERROR(INDEX('A2 Intenzita dopravy'!$H14:$L14,MATCH(Q$141,'A2 Intenzita dopravy'!$H$5:$L$5,0)),(INDEX('A2 Intenzita dopravy'!$H14:$L14,MATCH(Q$141,'A2 Intenzita dopravy'!$H$5:$L$5,1)+1)/INDEX('A2 Intenzita dopravy'!$H14:$L14,MATCH(Q$141,'A2 Intenzita dopravy'!$H$5:$L$5,1)))^(1/(INDEX('A2 Intenzita dopravy'!$H$5:$L$5,MATCH(Q$141,'A2 Intenzita dopravy'!$H$5:$L$5,1)+1)-INDEX('A2 Intenzita dopravy'!$H$5:$L$5,MATCH(Q$141,'A2 Intenzita dopravy'!$H$5:$L$5,1))))*P150))),0)</f>
        <v>0</v>
      </c>
      <c r="R150" s="30">
        <f>IFERROR(IF(R$141&lt;MIN('A2 Intenzita dopravy'!$H$5:$L$5),(S150/T150)*S150,IF(R$141&gt;MAX('A2 Intenzita dopravy'!$H$5:$L$5),(INDEX('A2 Intenzita dopravy'!$H14:$L14,MATCH(R$141,'A2 Intenzita dopravy'!$H$5:$L$5,1))/INDEX('A2 Intenzita dopravy'!$H14:$L14,MATCH(R$141,'A2 Intenzita dopravy'!$H$5:$L$5,1)-1))^(1/(INDEX('A2 Intenzita dopravy'!$H$5:$L$5,MATCH(R$141,'A2 Intenzita dopravy'!$H$5:$L$5,1))-INDEX('A2 Intenzita dopravy'!$H$5:$L$5,MATCH(R$141,'A2 Intenzita dopravy'!$H$5:$L$5,1)-1)))*Q150,IFERROR(INDEX('A2 Intenzita dopravy'!$H14:$L14,MATCH(R$141,'A2 Intenzita dopravy'!$H$5:$L$5,0)),(INDEX('A2 Intenzita dopravy'!$H14:$L14,MATCH(R$141,'A2 Intenzita dopravy'!$H$5:$L$5,1)+1)/INDEX('A2 Intenzita dopravy'!$H14:$L14,MATCH(R$141,'A2 Intenzita dopravy'!$H$5:$L$5,1)))^(1/(INDEX('A2 Intenzita dopravy'!$H$5:$L$5,MATCH(R$141,'A2 Intenzita dopravy'!$H$5:$L$5,1)+1)-INDEX('A2 Intenzita dopravy'!$H$5:$L$5,MATCH(R$141,'A2 Intenzita dopravy'!$H$5:$L$5,1))))*Q150))),0)</f>
        <v>0</v>
      </c>
      <c r="S150" s="30">
        <f>IFERROR(IF(S$141&lt;MIN('A2 Intenzita dopravy'!$H$5:$L$5),(T150/U150)*T150,IF(S$141&gt;MAX('A2 Intenzita dopravy'!$H$5:$L$5),(INDEX('A2 Intenzita dopravy'!$H14:$L14,MATCH(S$141,'A2 Intenzita dopravy'!$H$5:$L$5,1))/INDEX('A2 Intenzita dopravy'!$H14:$L14,MATCH(S$141,'A2 Intenzita dopravy'!$H$5:$L$5,1)-1))^(1/(INDEX('A2 Intenzita dopravy'!$H$5:$L$5,MATCH(S$141,'A2 Intenzita dopravy'!$H$5:$L$5,1))-INDEX('A2 Intenzita dopravy'!$H$5:$L$5,MATCH(S$141,'A2 Intenzita dopravy'!$H$5:$L$5,1)-1)))*R150,IFERROR(INDEX('A2 Intenzita dopravy'!$H14:$L14,MATCH(S$141,'A2 Intenzita dopravy'!$H$5:$L$5,0)),(INDEX('A2 Intenzita dopravy'!$H14:$L14,MATCH(S$141,'A2 Intenzita dopravy'!$H$5:$L$5,1)+1)/INDEX('A2 Intenzita dopravy'!$H14:$L14,MATCH(S$141,'A2 Intenzita dopravy'!$H$5:$L$5,1)))^(1/(INDEX('A2 Intenzita dopravy'!$H$5:$L$5,MATCH(S$141,'A2 Intenzita dopravy'!$H$5:$L$5,1)+1)-INDEX('A2 Intenzita dopravy'!$H$5:$L$5,MATCH(S$141,'A2 Intenzita dopravy'!$H$5:$L$5,1))))*R150))),0)</f>
        <v>0</v>
      </c>
      <c r="T150" s="30">
        <f>IFERROR(IF(T$141&lt;MIN('A2 Intenzita dopravy'!$H$5:$L$5),(U150/V150)*U150,IF(T$141&gt;MAX('A2 Intenzita dopravy'!$H$5:$L$5),(INDEX('A2 Intenzita dopravy'!$H14:$L14,MATCH(T$141,'A2 Intenzita dopravy'!$H$5:$L$5,1))/INDEX('A2 Intenzita dopravy'!$H14:$L14,MATCH(T$141,'A2 Intenzita dopravy'!$H$5:$L$5,1)-1))^(1/(INDEX('A2 Intenzita dopravy'!$H$5:$L$5,MATCH(T$141,'A2 Intenzita dopravy'!$H$5:$L$5,1))-INDEX('A2 Intenzita dopravy'!$H$5:$L$5,MATCH(T$141,'A2 Intenzita dopravy'!$H$5:$L$5,1)-1)))*S150,IFERROR(INDEX('A2 Intenzita dopravy'!$H14:$L14,MATCH(T$141,'A2 Intenzita dopravy'!$H$5:$L$5,0)),(INDEX('A2 Intenzita dopravy'!$H14:$L14,MATCH(T$141,'A2 Intenzita dopravy'!$H$5:$L$5,1)+1)/INDEX('A2 Intenzita dopravy'!$H14:$L14,MATCH(T$141,'A2 Intenzita dopravy'!$H$5:$L$5,1)))^(1/(INDEX('A2 Intenzita dopravy'!$H$5:$L$5,MATCH(T$141,'A2 Intenzita dopravy'!$H$5:$L$5,1)+1)-INDEX('A2 Intenzita dopravy'!$H$5:$L$5,MATCH(T$141,'A2 Intenzita dopravy'!$H$5:$L$5,1))))*S150))),0)</f>
        <v>0</v>
      </c>
      <c r="U150" s="30">
        <f>IFERROR(IF(U$141&lt;MIN('A2 Intenzita dopravy'!$H$5:$L$5),(V150/W150)*V150,IF(U$141&gt;MAX('A2 Intenzita dopravy'!$H$5:$L$5),(INDEX('A2 Intenzita dopravy'!$H14:$L14,MATCH(U$141,'A2 Intenzita dopravy'!$H$5:$L$5,1))/INDEX('A2 Intenzita dopravy'!$H14:$L14,MATCH(U$141,'A2 Intenzita dopravy'!$H$5:$L$5,1)-1))^(1/(INDEX('A2 Intenzita dopravy'!$H$5:$L$5,MATCH(U$141,'A2 Intenzita dopravy'!$H$5:$L$5,1))-INDEX('A2 Intenzita dopravy'!$H$5:$L$5,MATCH(U$141,'A2 Intenzita dopravy'!$H$5:$L$5,1)-1)))*T150,IFERROR(INDEX('A2 Intenzita dopravy'!$H14:$L14,MATCH(U$141,'A2 Intenzita dopravy'!$H$5:$L$5,0)),(INDEX('A2 Intenzita dopravy'!$H14:$L14,MATCH(U$141,'A2 Intenzita dopravy'!$H$5:$L$5,1)+1)/INDEX('A2 Intenzita dopravy'!$H14:$L14,MATCH(U$141,'A2 Intenzita dopravy'!$H$5:$L$5,1)))^(1/(INDEX('A2 Intenzita dopravy'!$H$5:$L$5,MATCH(U$141,'A2 Intenzita dopravy'!$H$5:$L$5,1)+1)-INDEX('A2 Intenzita dopravy'!$H$5:$L$5,MATCH(U$141,'A2 Intenzita dopravy'!$H$5:$L$5,1))))*T150))),0)</f>
        <v>0</v>
      </c>
      <c r="V150" s="30">
        <f>IFERROR(IF(V$141&lt;MIN('A2 Intenzita dopravy'!$H$5:$L$5),(W150/X150)*W150,IF(V$141&gt;MAX('A2 Intenzita dopravy'!$H$5:$L$5),(INDEX('A2 Intenzita dopravy'!$H14:$L14,MATCH(V$141,'A2 Intenzita dopravy'!$H$5:$L$5,1))/INDEX('A2 Intenzita dopravy'!$H14:$L14,MATCH(V$141,'A2 Intenzita dopravy'!$H$5:$L$5,1)-1))^(1/(INDEX('A2 Intenzita dopravy'!$H$5:$L$5,MATCH(V$141,'A2 Intenzita dopravy'!$H$5:$L$5,1))-INDEX('A2 Intenzita dopravy'!$H$5:$L$5,MATCH(V$141,'A2 Intenzita dopravy'!$H$5:$L$5,1)-1)))*U150,IFERROR(INDEX('A2 Intenzita dopravy'!$H14:$L14,MATCH(V$141,'A2 Intenzita dopravy'!$H$5:$L$5,0)),(INDEX('A2 Intenzita dopravy'!$H14:$L14,MATCH(V$141,'A2 Intenzita dopravy'!$H$5:$L$5,1)+1)/INDEX('A2 Intenzita dopravy'!$H14:$L14,MATCH(V$141,'A2 Intenzita dopravy'!$H$5:$L$5,1)))^(1/(INDEX('A2 Intenzita dopravy'!$H$5:$L$5,MATCH(V$141,'A2 Intenzita dopravy'!$H$5:$L$5,1)+1)-INDEX('A2 Intenzita dopravy'!$H$5:$L$5,MATCH(V$141,'A2 Intenzita dopravy'!$H$5:$L$5,1))))*U150))),0)</f>
        <v>0</v>
      </c>
      <c r="W150" s="30">
        <f>IFERROR(IF(W$141&lt;MIN('A2 Intenzita dopravy'!$H$5:$L$5),(X150/Y150)*X150,IF(W$141&gt;MAX('A2 Intenzita dopravy'!$H$5:$L$5),(INDEX('A2 Intenzita dopravy'!$H14:$L14,MATCH(W$141,'A2 Intenzita dopravy'!$H$5:$L$5,1))/INDEX('A2 Intenzita dopravy'!$H14:$L14,MATCH(W$141,'A2 Intenzita dopravy'!$H$5:$L$5,1)-1))^(1/(INDEX('A2 Intenzita dopravy'!$H$5:$L$5,MATCH(W$141,'A2 Intenzita dopravy'!$H$5:$L$5,1))-INDEX('A2 Intenzita dopravy'!$H$5:$L$5,MATCH(W$141,'A2 Intenzita dopravy'!$H$5:$L$5,1)-1)))*V150,IFERROR(INDEX('A2 Intenzita dopravy'!$H14:$L14,MATCH(W$141,'A2 Intenzita dopravy'!$H$5:$L$5,0)),(INDEX('A2 Intenzita dopravy'!$H14:$L14,MATCH(W$141,'A2 Intenzita dopravy'!$H$5:$L$5,1)+1)/INDEX('A2 Intenzita dopravy'!$H14:$L14,MATCH(W$141,'A2 Intenzita dopravy'!$H$5:$L$5,1)))^(1/(INDEX('A2 Intenzita dopravy'!$H$5:$L$5,MATCH(W$141,'A2 Intenzita dopravy'!$H$5:$L$5,1)+1)-INDEX('A2 Intenzita dopravy'!$H$5:$L$5,MATCH(W$141,'A2 Intenzita dopravy'!$H$5:$L$5,1))))*V150))),0)</f>
        <v>0</v>
      </c>
      <c r="X150" s="30">
        <f>IFERROR(IF(X$141&lt;MIN('A2 Intenzita dopravy'!$H$5:$L$5),(Y150/Z150)*Y150,IF(X$141&gt;MAX('A2 Intenzita dopravy'!$H$5:$L$5),(INDEX('A2 Intenzita dopravy'!$H14:$L14,MATCH(X$141,'A2 Intenzita dopravy'!$H$5:$L$5,1))/INDEX('A2 Intenzita dopravy'!$H14:$L14,MATCH(X$141,'A2 Intenzita dopravy'!$H$5:$L$5,1)-1))^(1/(INDEX('A2 Intenzita dopravy'!$H$5:$L$5,MATCH(X$141,'A2 Intenzita dopravy'!$H$5:$L$5,1))-INDEX('A2 Intenzita dopravy'!$H$5:$L$5,MATCH(X$141,'A2 Intenzita dopravy'!$H$5:$L$5,1)-1)))*W150,IFERROR(INDEX('A2 Intenzita dopravy'!$H14:$L14,MATCH(X$141,'A2 Intenzita dopravy'!$H$5:$L$5,0)),(INDEX('A2 Intenzita dopravy'!$H14:$L14,MATCH(X$141,'A2 Intenzita dopravy'!$H$5:$L$5,1)+1)/INDEX('A2 Intenzita dopravy'!$H14:$L14,MATCH(X$141,'A2 Intenzita dopravy'!$H$5:$L$5,1)))^(1/(INDEX('A2 Intenzita dopravy'!$H$5:$L$5,MATCH(X$141,'A2 Intenzita dopravy'!$H$5:$L$5,1)+1)-INDEX('A2 Intenzita dopravy'!$H$5:$L$5,MATCH(X$141,'A2 Intenzita dopravy'!$H$5:$L$5,1))))*W150))),0)</f>
        <v>0</v>
      </c>
      <c r="Y150" s="30">
        <f>IFERROR(IF(Y$141&lt;MIN('A2 Intenzita dopravy'!$H$5:$L$5),(Z150/AA150)*Z150,IF(Y$141&gt;MAX('A2 Intenzita dopravy'!$H$5:$L$5),(INDEX('A2 Intenzita dopravy'!$H14:$L14,MATCH(Y$141,'A2 Intenzita dopravy'!$H$5:$L$5,1))/INDEX('A2 Intenzita dopravy'!$H14:$L14,MATCH(Y$141,'A2 Intenzita dopravy'!$H$5:$L$5,1)-1))^(1/(INDEX('A2 Intenzita dopravy'!$H$5:$L$5,MATCH(Y$141,'A2 Intenzita dopravy'!$H$5:$L$5,1))-INDEX('A2 Intenzita dopravy'!$H$5:$L$5,MATCH(Y$141,'A2 Intenzita dopravy'!$H$5:$L$5,1)-1)))*X150,IFERROR(INDEX('A2 Intenzita dopravy'!$H14:$L14,MATCH(Y$141,'A2 Intenzita dopravy'!$H$5:$L$5,0)),(INDEX('A2 Intenzita dopravy'!$H14:$L14,MATCH(Y$141,'A2 Intenzita dopravy'!$H$5:$L$5,1)+1)/INDEX('A2 Intenzita dopravy'!$H14:$L14,MATCH(Y$141,'A2 Intenzita dopravy'!$H$5:$L$5,1)))^(1/(INDEX('A2 Intenzita dopravy'!$H$5:$L$5,MATCH(Y$141,'A2 Intenzita dopravy'!$H$5:$L$5,1)+1)-INDEX('A2 Intenzita dopravy'!$H$5:$L$5,MATCH(Y$141,'A2 Intenzita dopravy'!$H$5:$L$5,1))))*X150))),0)</f>
        <v>0</v>
      </c>
      <c r="Z150" s="30">
        <f>IFERROR(IF(Z$141&lt;MIN('A2 Intenzita dopravy'!$H$5:$L$5),(AA150/AB150)*AA150,IF(Z$141&gt;MAX('A2 Intenzita dopravy'!$H$5:$L$5),(INDEX('A2 Intenzita dopravy'!$H14:$L14,MATCH(Z$141,'A2 Intenzita dopravy'!$H$5:$L$5,1))/INDEX('A2 Intenzita dopravy'!$H14:$L14,MATCH(Z$141,'A2 Intenzita dopravy'!$H$5:$L$5,1)-1))^(1/(INDEX('A2 Intenzita dopravy'!$H$5:$L$5,MATCH(Z$141,'A2 Intenzita dopravy'!$H$5:$L$5,1))-INDEX('A2 Intenzita dopravy'!$H$5:$L$5,MATCH(Z$141,'A2 Intenzita dopravy'!$H$5:$L$5,1)-1)))*Y150,IFERROR(INDEX('A2 Intenzita dopravy'!$H14:$L14,MATCH(Z$141,'A2 Intenzita dopravy'!$H$5:$L$5,0)),(INDEX('A2 Intenzita dopravy'!$H14:$L14,MATCH(Z$141,'A2 Intenzita dopravy'!$H$5:$L$5,1)+1)/INDEX('A2 Intenzita dopravy'!$H14:$L14,MATCH(Z$141,'A2 Intenzita dopravy'!$H$5:$L$5,1)))^(1/(INDEX('A2 Intenzita dopravy'!$H$5:$L$5,MATCH(Z$141,'A2 Intenzita dopravy'!$H$5:$L$5,1)+1)-INDEX('A2 Intenzita dopravy'!$H$5:$L$5,MATCH(Z$141,'A2 Intenzita dopravy'!$H$5:$L$5,1))))*Y150))),0)</f>
        <v>0</v>
      </c>
      <c r="AA150" s="30">
        <f>IFERROR(IF(AA$141&lt;MIN('A2 Intenzita dopravy'!$H$5:$L$5),(AB150/AC150)*AB150,IF(AA$141&gt;MAX('A2 Intenzita dopravy'!$H$5:$L$5),(INDEX('A2 Intenzita dopravy'!$H14:$L14,MATCH(AA$141,'A2 Intenzita dopravy'!$H$5:$L$5,1))/INDEX('A2 Intenzita dopravy'!$H14:$L14,MATCH(AA$141,'A2 Intenzita dopravy'!$H$5:$L$5,1)-1))^(1/(INDEX('A2 Intenzita dopravy'!$H$5:$L$5,MATCH(AA$141,'A2 Intenzita dopravy'!$H$5:$L$5,1))-INDEX('A2 Intenzita dopravy'!$H$5:$L$5,MATCH(AA$141,'A2 Intenzita dopravy'!$H$5:$L$5,1)-1)))*Z150,IFERROR(INDEX('A2 Intenzita dopravy'!$H14:$L14,MATCH(AA$141,'A2 Intenzita dopravy'!$H$5:$L$5,0)),(INDEX('A2 Intenzita dopravy'!$H14:$L14,MATCH(AA$141,'A2 Intenzita dopravy'!$H$5:$L$5,1)+1)/INDEX('A2 Intenzita dopravy'!$H14:$L14,MATCH(AA$141,'A2 Intenzita dopravy'!$H$5:$L$5,1)))^(1/(INDEX('A2 Intenzita dopravy'!$H$5:$L$5,MATCH(AA$141,'A2 Intenzita dopravy'!$H$5:$L$5,1)+1)-INDEX('A2 Intenzita dopravy'!$H$5:$L$5,MATCH(AA$141,'A2 Intenzita dopravy'!$H$5:$L$5,1))))*Z150))),0)</f>
        <v>0</v>
      </c>
      <c r="AB150" s="30">
        <f>IFERROR(IF(AB$141&lt;MIN('A2 Intenzita dopravy'!$H$5:$L$5),(AC150/AD150)*AC150,IF(AB$141&gt;MAX('A2 Intenzita dopravy'!$H$5:$L$5),(INDEX('A2 Intenzita dopravy'!$H14:$L14,MATCH(AB$141,'A2 Intenzita dopravy'!$H$5:$L$5,1))/INDEX('A2 Intenzita dopravy'!$H14:$L14,MATCH(AB$141,'A2 Intenzita dopravy'!$H$5:$L$5,1)-1))^(1/(INDEX('A2 Intenzita dopravy'!$H$5:$L$5,MATCH(AB$141,'A2 Intenzita dopravy'!$H$5:$L$5,1))-INDEX('A2 Intenzita dopravy'!$H$5:$L$5,MATCH(AB$141,'A2 Intenzita dopravy'!$H$5:$L$5,1)-1)))*AA150,IFERROR(INDEX('A2 Intenzita dopravy'!$H14:$L14,MATCH(AB$141,'A2 Intenzita dopravy'!$H$5:$L$5,0)),(INDEX('A2 Intenzita dopravy'!$H14:$L14,MATCH(AB$141,'A2 Intenzita dopravy'!$H$5:$L$5,1)+1)/INDEX('A2 Intenzita dopravy'!$H14:$L14,MATCH(AB$141,'A2 Intenzita dopravy'!$H$5:$L$5,1)))^(1/(INDEX('A2 Intenzita dopravy'!$H$5:$L$5,MATCH(AB$141,'A2 Intenzita dopravy'!$H$5:$L$5,1)+1)-INDEX('A2 Intenzita dopravy'!$H$5:$L$5,MATCH(AB$141,'A2 Intenzita dopravy'!$H$5:$L$5,1))))*AA150))),0)</f>
        <v>0</v>
      </c>
      <c r="AC150" s="30">
        <f>IFERROR(IF(AC$141&lt;MIN('A2 Intenzita dopravy'!$H$5:$L$5),(AD150/AE150)*AD150,IF(AC$141&gt;MAX('A2 Intenzita dopravy'!$H$5:$L$5),(INDEX('A2 Intenzita dopravy'!$H14:$L14,MATCH(AC$141,'A2 Intenzita dopravy'!$H$5:$L$5,1))/INDEX('A2 Intenzita dopravy'!$H14:$L14,MATCH(AC$141,'A2 Intenzita dopravy'!$H$5:$L$5,1)-1))^(1/(INDEX('A2 Intenzita dopravy'!$H$5:$L$5,MATCH(AC$141,'A2 Intenzita dopravy'!$H$5:$L$5,1))-INDEX('A2 Intenzita dopravy'!$H$5:$L$5,MATCH(AC$141,'A2 Intenzita dopravy'!$H$5:$L$5,1)-1)))*AB150,IFERROR(INDEX('A2 Intenzita dopravy'!$H14:$L14,MATCH(AC$141,'A2 Intenzita dopravy'!$H$5:$L$5,0)),(INDEX('A2 Intenzita dopravy'!$H14:$L14,MATCH(AC$141,'A2 Intenzita dopravy'!$H$5:$L$5,1)+1)/INDEX('A2 Intenzita dopravy'!$H14:$L14,MATCH(AC$141,'A2 Intenzita dopravy'!$H$5:$L$5,1)))^(1/(INDEX('A2 Intenzita dopravy'!$H$5:$L$5,MATCH(AC$141,'A2 Intenzita dopravy'!$H$5:$L$5,1)+1)-INDEX('A2 Intenzita dopravy'!$H$5:$L$5,MATCH(AC$141,'A2 Intenzita dopravy'!$H$5:$L$5,1))))*AB150))),0)</f>
        <v>0</v>
      </c>
      <c r="AD150" s="30">
        <f>IFERROR(IF(AD$141&lt;MIN('A2 Intenzita dopravy'!$H$5:$L$5),(AE150/AF150)*AE150,IF(AD$141&gt;MAX('A2 Intenzita dopravy'!$H$5:$L$5),(INDEX('A2 Intenzita dopravy'!$H14:$L14,MATCH(AD$141,'A2 Intenzita dopravy'!$H$5:$L$5,1))/INDEX('A2 Intenzita dopravy'!$H14:$L14,MATCH(AD$141,'A2 Intenzita dopravy'!$H$5:$L$5,1)-1))^(1/(INDEX('A2 Intenzita dopravy'!$H$5:$L$5,MATCH(AD$141,'A2 Intenzita dopravy'!$H$5:$L$5,1))-INDEX('A2 Intenzita dopravy'!$H$5:$L$5,MATCH(AD$141,'A2 Intenzita dopravy'!$H$5:$L$5,1)-1)))*AC150,IFERROR(INDEX('A2 Intenzita dopravy'!$H14:$L14,MATCH(AD$141,'A2 Intenzita dopravy'!$H$5:$L$5,0)),(INDEX('A2 Intenzita dopravy'!$H14:$L14,MATCH(AD$141,'A2 Intenzita dopravy'!$H$5:$L$5,1)+1)/INDEX('A2 Intenzita dopravy'!$H14:$L14,MATCH(AD$141,'A2 Intenzita dopravy'!$H$5:$L$5,1)))^(1/(INDEX('A2 Intenzita dopravy'!$H$5:$L$5,MATCH(AD$141,'A2 Intenzita dopravy'!$H$5:$L$5,1)+1)-INDEX('A2 Intenzita dopravy'!$H$5:$L$5,MATCH(AD$141,'A2 Intenzita dopravy'!$H$5:$L$5,1))))*AC150))),0)</f>
        <v>0</v>
      </c>
      <c r="AE150" s="30">
        <f>IFERROR(IF(AE$141&lt;MIN('A2 Intenzita dopravy'!$H$5:$L$5),(AF150/AG150)*AF150,IF(AE$141&gt;MAX('A2 Intenzita dopravy'!$H$5:$L$5),(INDEX('A2 Intenzita dopravy'!$H14:$L14,MATCH(AE$141,'A2 Intenzita dopravy'!$H$5:$L$5,1))/INDEX('A2 Intenzita dopravy'!$H14:$L14,MATCH(AE$141,'A2 Intenzita dopravy'!$H$5:$L$5,1)-1))^(1/(INDEX('A2 Intenzita dopravy'!$H$5:$L$5,MATCH(AE$141,'A2 Intenzita dopravy'!$H$5:$L$5,1))-INDEX('A2 Intenzita dopravy'!$H$5:$L$5,MATCH(AE$141,'A2 Intenzita dopravy'!$H$5:$L$5,1)-1)))*AD150,IFERROR(INDEX('A2 Intenzita dopravy'!$H14:$L14,MATCH(AE$141,'A2 Intenzita dopravy'!$H$5:$L$5,0)),(INDEX('A2 Intenzita dopravy'!$H14:$L14,MATCH(AE$141,'A2 Intenzita dopravy'!$H$5:$L$5,1)+1)/INDEX('A2 Intenzita dopravy'!$H14:$L14,MATCH(AE$141,'A2 Intenzita dopravy'!$H$5:$L$5,1)))^(1/(INDEX('A2 Intenzita dopravy'!$H$5:$L$5,MATCH(AE$141,'A2 Intenzita dopravy'!$H$5:$L$5,1)+1)-INDEX('A2 Intenzita dopravy'!$H$5:$L$5,MATCH(AE$141,'A2 Intenzita dopravy'!$H$5:$L$5,1))))*AD150))),0)</f>
        <v>0</v>
      </c>
      <c r="AF150" s="30">
        <f>IFERROR(IF(AF$141&lt;MIN('A2 Intenzita dopravy'!$H$5:$L$5),(AG150/AH150)*AG150,IF(AF$141&gt;MAX('A2 Intenzita dopravy'!$H$5:$L$5),(INDEX('A2 Intenzita dopravy'!$H14:$L14,MATCH(AF$141,'A2 Intenzita dopravy'!$H$5:$L$5,1))/INDEX('A2 Intenzita dopravy'!$H14:$L14,MATCH(AF$141,'A2 Intenzita dopravy'!$H$5:$L$5,1)-1))^(1/(INDEX('A2 Intenzita dopravy'!$H$5:$L$5,MATCH(AF$141,'A2 Intenzita dopravy'!$H$5:$L$5,1))-INDEX('A2 Intenzita dopravy'!$H$5:$L$5,MATCH(AF$141,'A2 Intenzita dopravy'!$H$5:$L$5,1)-1)))*AE150,IFERROR(INDEX('A2 Intenzita dopravy'!$H14:$L14,MATCH(AF$141,'A2 Intenzita dopravy'!$H$5:$L$5,0)),(INDEX('A2 Intenzita dopravy'!$H14:$L14,MATCH(AF$141,'A2 Intenzita dopravy'!$H$5:$L$5,1)+1)/INDEX('A2 Intenzita dopravy'!$H14:$L14,MATCH(AF$141,'A2 Intenzita dopravy'!$H$5:$L$5,1)))^(1/(INDEX('A2 Intenzita dopravy'!$H$5:$L$5,MATCH(AF$141,'A2 Intenzita dopravy'!$H$5:$L$5,1)+1)-INDEX('A2 Intenzita dopravy'!$H$5:$L$5,MATCH(AF$141,'A2 Intenzita dopravy'!$H$5:$L$5,1))))*AE150))),0)</f>
        <v>0</v>
      </c>
      <c r="AG150" s="30">
        <f>IFERROR(IF(AG$141&lt;MIN('A2 Intenzita dopravy'!$H$5:$L$5),(AH150/AI150)*AH150,IF(AG$141&gt;MAX('A2 Intenzita dopravy'!$H$5:$L$5),(INDEX('A2 Intenzita dopravy'!$H14:$L14,MATCH(AG$141,'A2 Intenzita dopravy'!$H$5:$L$5,1))/INDEX('A2 Intenzita dopravy'!$H14:$L14,MATCH(AG$141,'A2 Intenzita dopravy'!$H$5:$L$5,1)-1))^(1/(INDEX('A2 Intenzita dopravy'!$H$5:$L$5,MATCH(AG$141,'A2 Intenzita dopravy'!$H$5:$L$5,1))-INDEX('A2 Intenzita dopravy'!$H$5:$L$5,MATCH(AG$141,'A2 Intenzita dopravy'!$H$5:$L$5,1)-1)))*AF150,IFERROR(INDEX('A2 Intenzita dopravy'!$H14:$L14,MATCH(AG$141,'A2 Intenzita dopravy'!$H$5:$L$5,0)),(INDEX('A2 Intenzita dopravy'!$H14:$L14,MATCH(AG$141,'A2 Intenzita dopravy'!$H$5:$L$5,1)+1)/INDEX('A2 Intenzita dopravy'!$H14:$L14,MATCH(AG$141,'A2 Intenzita dopravy'!$H$5:$L$5,1)))^(1/(INDEX('A2 Intenzita dopravy'!$H$5:$L$5,MATCH(AG$141,'A2 Intenzita dopravy'!$H$5:$L$5,1)+1)-INDEX('A2 Intenzita dopravy'!$H$5:$L$5,MATCH(AG$141,'A2 Intenzita dopravy'!$H$5:$L$5,1))))*AF150))),0)</f>
        <v>0</v>
      </c>
      <c r="AH150" s="30">
        <f>IFERROR(IF(AH$141&lt;MIN('A2 Intenzita dopravy'!$H$5:$L$5),(AI150/AJ150)*AI150,IF(AH$141&gt;MAX('A2 Intenzita dopravy'!$H$5:$L$5),(INDEX('A2 Intenzita dopravy'!$H14:$L14,MATCH(AH$141,'A2 Intenzita dopravy'!$H$5:$L$5,1))/INDEX('A2 Intenzita dopravy'!$H14:$L14,MATCH(AH$141,'A2 Intenzita dopravy'!$H$5:$L$5,1)-1))^(1/(INDEX('A2 Intenzita dopravy'!$H$5:$L$5,MATCH(AH$141,'A2 Intenzita dopravy'!$H$5:$L$5,1))-INDEX('A2 Intenzita dopravy'!$H$5:$L$5,MATCH(AH$141,'A2 Intenzita dopravy'!$H$5:$L$5,1)-1)))*AG150,IFERROR(INDEX('A2 Intenzita dopravy'!$H14:$L14,MATCH(AH$141,'A2 Intenzita dopravy'!$H$5:$L$5,0)),(INDEX('A2 Intenzita dopravy'!$H14:$L14,MATCH(AH$141,'A2 Intenzita dopravy'!$H$5:$L$5,1)+1)/INDEX('A2 Intenzita dopravy'!$H14:$L14,MATCH(AH$141,'A2 Intenzita dopravy'!$H$5:$L$5,1)))^(1/(INDEX('A2 Intenzita dopravy'!$H$5:$L$5,MATCH(AH$141,'A2 Intenzita dopravy'!$H$5:$L$5,1)+1)-INDEX('A2 Intenzita dopravy'!$H$5:$L$5,MATCH(AH$141,'A2 Intenzita dopravy'!$H$5:$L$5,1))))*AG150))),0)</f>
        <v>0</v>
      </c>
      <c r="AI150" s="30">
        <f>IFERROR(IF(AI$141&lt;MIN('A2 Intenzita dopravy'!$H$5:$L$5),(AJ150/AK150)*AJ150,IF(AI$141&gt;MAX('A2 Intenzita dopravy'!$H$5:$L$5),(INDEX('A2 Intenzita dopravy'!$H14:$L14,MATCH(AI$141,'A2 Intenzita dopravy'!$H$5:$L$5,1))/INDEX('A2 Intenzita dopravy'!$H14:$L14,MATCH(AI$141,'A2 Intenzita dopravy'!$H$5:$L$5,1)-1))^(1/(INDEX('A2 Intenzita dopravy'!$H$5:$L$5,MATCH(AI$141,'A2 Intenzita dopravy'!$H$5:$L$5,1))-INDEX('A2 Intenzita dopravy'!$H$5:$L$5,MATCH(AI$141,'A2 Intenzita dopravy'!$H$5:$L$5,1)-1)))*AH150,IFERROR(INDEX('A2 Intenzita dopravy'!$H14:$L14,MATCH(AI$141,'A2 Intenzita dopravy'!$H$5:$L$5,0)),(INDEX('A2 Intenzita dopravy'!$H14:$L14,MATCH(AI$141,'A2 Intenzita dopravy'!$H$5:$L$5,1)+1)/INDEX('A2 Intenzita dopravy'!$H14:$L14,MATCH(AI$141,'A2 Intenzita dopravy'!$H$5:$L$5,1)))^(1/(INDEX('A2 Intenzita dopravy'!$H$5:$L$5,MATCH(AI$141,'A2 Intenzita dopravy'!$H$5:$L$5,1)+1)-INDEX('A2 Intenzita dopravy'!$H$5:$L$5,MATCH(AI$141,'A2 Intenzita dopravy'!$H$5:$L$5,1))))*AH150))),0)</f>
        <v>0</v>
      </c>
      <c r="AJ150" s="30">
        <f>IFERROR(IF(AJ$141&lt;MIN('A2 Intenzita dopravy'!$H$5:$L$5),(AK150/AL150)*AK150,IF(AJ$141&gt;MAX('A2 Intenzita dopravy'!$H$5:$L$5),(INDEX('A2 Intenzita dopravy'!$H14:$L14,MATCH(AJ$141,'A2 Intenzita dopravy'!$H$5:$L$5,1))/INDEX('A2 Intenzita dopravy'!$H14:$L14,MATCH(AJ$141,'A2 Intenzita dopravy'!$H$5:$L$5,1)-1))^(1/(INDEX('A2 Intenzita dopravy'!$H$5:$L$5,MATCH(AJ$141,'A2 Intenzita dopravy'!$H$5:$L$5,1))-INDEX('A2 Intenzita dopravy'!$H$5:$L$5,MATCH(AJ$141,'A2 Intenzita dopravy'!$H$5:$L$5,1)-1)))*AI150,IFERROR(INDEX('A2 Intenzita dopravy'!$H14:$L14,MATCH(AJ$141,'A2 Intenzita dopravy'!$H$5:$L$5,0)),(INDEX('A2 Intenzita dopravy'!$H14:$L14,MATCH(AJ$141,'A2 Intenzita dopravy'!$H$5:$L$5,1)+1)/INDEX('A2 Intenzita dopravy'!$H14:$L14,MATCH(AJ$141,'A2 Intenzita dopravy'!$H$5:$L$5,1)))^(1/(INDEX('A2 Intenzita dopravy'!$H$5:$L$5,MATCH(AJ$141,'A2 Intenzita dopravy'!$H$5:$L$5,1)+1)-INDEX('A2 Intenzita dopravy'!$H$5:$L$5,MATCH(AJ$141,'A2 Intenzita dopravy'!$H$5:$L$5,1))))*AI150))),0)</f>
        <v>0</v>
      </c>
      <c r="AK150" s="30">
        <f>IFERROR(IF(AK$141&lt;MIN('A2 Intenzita dopravy'!$H$5:$L$5),(AL150/AM150)*AL150,IF(AK$141&gt;MAX('A2 Intenzita dopravy'!$H$5:$L$5),(INDEX('A2 Intenzita dopravy'!$H14:$L14,MATCH(AK$141,'A2 Intenzita dopravy'!$H$5:$L$5,1))/INDEX('A2 Intenzita dopravy'!$H14:$L14,MATCH(AK$141,'A2 Intenzita dopravy'!$H$5:$L$5,1)-1))^(1/(INDEX('A2 Intenzita dopravy'!$H$5:$L$5,MATCH(AK$141,'A2 Intenzita dopravy'!$H$5:$L$5,1))-INDEX('A2 Intenzita dopravy'!$H$5:$L$5,MATCH(AK$141,'A2 Intenzita dopravy'!$H$5:$L$5,1)-1)))*AJ150,IFERROR(INDEX('A2 Intenzita dopravy'!$H14:$L14,MATCH(AK$141,'A2 Intenzita dopravy'!$H$5:$L$5,0)),(INDEX('A2 Intenzita dopravy'!$H14:$L14,MATCH(AK$141,'A2 Intenzita dopravy'!$H$5:$L$5,1)+1)/INDEX('A2 Intenzita dopravy'!$H14:$L14,MATCH(AK$141,'A2 Intenzita dopravy'!$H$5:$L$5,1)))^(1/(INDEX('A2 Intenzita dopravy'!$H$5:$L$5,MATCH(AK$141,'A2 Intenzita dopravy'!$H$5:$L$5,1)+1)-INDEX('A2 Intenzita dopravy'!$H$5:$L$5,MATCH(AK$141,'A2 Intenzita dopravy'!$H$5:$L$5,1))))*AJ150))),0)</f>
        <v>0</v>
      </c>
      <c r="AL150" s="30">
        <f>IFERROR(IF(AL$141&lt;MIN('A2 Intenzita dopravy'!$H$5:$L$5),(AM150/AN150)*AM150,IF(AL$141&gt;MAX('A2 Intenzita dopravy'!$H$5:$L$5),(INDEX('A2 Intenzita dopravy'!$H14:$L14,MATCH(AL$141,'A2 Intenzita dopravy'!$H$5:$L$5,1))/INDEX('A2 Intenzita dopravy'!$H14:$L14,MATCH(AL$141,'A2 Intenzita dopravy'!$H$5:$L$5,1)-1))^(1/(INDEX('A2 Intenzita dopravy'!$H$5:$L$5,MATCH(AL$141,'A2 Intenzita dopravy'!$H$5:$L$5,1))-INDEX('A2 Intenzita dopravy'!$H$5:$L$5,MATCH(AL$141,'A2 Intenzita dopravy'!$H$5:$L$5,1)-1)))*AK150,IFERROR(INDEX('A2 Intenzita dopravy'!$H14:$L14,MATCH(AL$141,'A2 Intenzita dopravy'!$H$5:$L$5,0)),(INDEX('A2 Intenzita dopravy'!$H14:$L14,MATCH(AL$141,'A2 Intenzita dopravy'!$H$5:$L$5,1)+1)/INDEX('A2 Intenzita dopravy'!$H14:$L14,MATCH(AL$141,'A2 Intenzita dopravy'!$H$5:$L$5,1)))^(1/(INDEX('A2 Intenzita dopravy'!$H$5:$L$5,MATCH(AL$141,'A2 Intenzita dopravy'!$H$5:$L$5,1)+1)-INDEX('A2 Intenzita dopravy'!$H$5:$L$5,MATCH(AL$141,'A2 Intenzita dopravy'!$H$5:$L$5,1))))*AK150))),0)</f>
        <v>0</v>
      </c>
      <c r="AM150" s="30">
        <f>IFERROR(IF(AM$141&lt;MIN('A2 Intenzita dopravy'!$H$5:$L$5),(AN150/AO150)*AN150,IF(AM$141&gt;MAX('A2 Intenzita dopravy'!$H$5:$L$5),(INDEX('A2 Intenzita dopravy'!$H14:$L14,MATCH(AM$141,'A2 Intenzita dopravy'!$H$5:$L$5,1))/INDEX('A2 Intenzita dopravy'!$H14:$L14,MATCH(AM$141,'A2 Intenzita dopravy'!$H$5:$L$5,1)-1))^(1/(INDEX('A2 Intenzita dopravy'!$H$5:$L$5,MATCH(AM$141,'A2 Intenzita dopravy'!$H$5:$L$5,1))-INDEX('A2 Intenzita dopravy'!$H$5:$L$5,MATCH(AM$141,'A2 Intenzita dopravy'!$H$5:$L$5,1)-1)))*AL150,IFERROR(INDEX('A2 Intenzita dopravy'!$H14:$L14,MATCH(AM$141,'A2 Intenzita dopravy'!$H$5:$L$5,0)),(INDEX('A2 Intenzita dopravy'!$H14:$L14,MATCH(AM$141,'A2 Intenzita dopravy'!$H$5:$L$5,1)+1)/INDEX('A2 Intenzita dopravy'!$H14:$L14,MATCH(AM$141,'A2 Intenzita dopravy'!$H$5:$L$5,1)))^(1/(INDEX('A2 Intenzita dopravy'!$H$5:$L$5,MATCH(AM$141,'A2 Intenzita dopravy'!$H$5:$L$5,1)+1)-INDEX('A2 Intenzita dopravy'!$H$5:$L$5,MATCH(AM$141,'A2 Intenzita dopravy'!$H$5:$L$5,1))))*AL150))),0)</f>
        <v>0</v>
      </c>
      <c r="AN150" s="30">
        <f>IFERROR(IF(AN$141&lt;MIN('A2 Intenzita dopravy'!$H$5:$L$5),(AO150/AP150)*AO150,IF(AN$141&gt;MAX('A2 Intenzita dopravy'!$H$5:$L$5),(INDEX('A2 Intenzita dopravy'!$H14:$L14,MATCH(AN$141,'A2 Intenzita dopravy'!$H$5:$L$5,1))/INDEX('A2 Intenzita dopravy'!$H14:$L14,MATCH(AN$141,'A2 Intenzita dopravy'!$H$5:$L$5,1)-1))^(1/(INDEX('A2 Intenzita dopravy'!$H$5:$L$5,MATCH(AN$141,'A2 Intenzita dopravy'!$H$5:$L$5,1))-INDEX('A2 Intenzita dopravy'!$H$5:$L$5,MATCH(AN$141,'A2 Intenzita dopravy'!$H$5:$L$5,1)-1)))*AM150,IFERROR(INDEX('A2 Intenzita dopravy'!$H14:$L14,MATCH(AN$141,'A2 Intenzita dopravy'!$H$5:$L$5,0)),(INDEX('A2 Intenzita dopravy'!$H14:$L14,MATCH(AN$141,'A2 Intenzita dopravy'!$H$5:$L$5,1)+1)/INDEX('A2 Intenzita dopravy'!$H14:$L14,MATCH(AN$141,'A2 Intenzita dopravy'!$H$5:$L$5,1)))^(1/(INDEX('A2 Intenzita dopravy'!$H$5:$L$5,MATCH(AN$141,'A2 Intenzita dopravy'!$H$5:$L$5,1)+1)-INDEX('A2 Intenzita dopravy'!$H$5:$L$5,MATCH(AN$141,'A2 Intenzita dopravy'!$H$5:$L$5,1))))*AM150))),0)</f>
        <v>0</v>
      </c>
      <c r="AO150" s="30">
        <f>IFERROR(IF(AO$141&lt;MIN('A2 Intenzita dopravy'!$H$5:$L$5),(AP150/AQ150)*AP150,IF(AO$141&gt;MAX('A2 Intenzita dopravy'!$H$5:$L$5),(INDEX('A2 Intenzita dopravy'!$H14:$L14,MATCH(AO$141,'A2 Intenzita dopravy'!$H$5:$L$5,1))/INDEX('A2 Intenzita dopravy'!$H14:$L14,MATCH(AO$141,'A2 Intenzita dopravy'!$H$5:$L$5,1)-1))^(1/(INDEX('A2 Intenzita dopravy'!$H$5:$L$5,MATCH(AO$141,'A2 Intenzita dopravy'!$H$5:$L$5,1))-INDEX('A2 Intenzita dopravy'!$H$5:$L$5,MATCH(AO$141,'A2 Intenzita dopravy'!$H$5:$L$5,1)-1)))*AN150,IFERROR(INDEX('A2 Intenzita dopravy'!$H14:$L14,MATCH(AO$141,'A2 Intenzita dopravy'!$H$5:$L$5,0)),(INDEX('A2 Intenzita dopravy'!$H14:$L14,MATCH(AO$141,'A2 Intenzita dopravy'!$H$5:$L$5,1)+1)/INDEX('A2 Intenzita dopravy'!$H14:$L14,MATCH(AO$141,'A2 Intenzita dopravy'!$H$5:$L$5,1)))^(1/(INDEX('A2 Intenzita dopravy'!$H$5:$L$5,MATCH(AO$141,'A2 Intenzita dopravy'!$H$5:$L$5,1)+1)-INDEX('A2 Intenzita dopravy'!$H$5:$L$5,MATCH(AO$141,'A2 Intenzita dopravy'!$H$5:$L$5,1))))*AN150))),0)</f>
        <v>0</v>
      </c>
      <c r="AP150" s="30">
        <f>IFERROR(IF(AP$141&lt;MIN('A2 Intenzita dopravy'!$H$5:$L$5),(AQ150/AR150)*AQ150,IF(AP$141&gt;MAX('A2 Intenzita dopravy'!$H$5:$L$5),(INDEX('A2 Intenzita dopravy'!$H14:$L14,MATCH(AP$141,'A2 Intenzita dopravy'!$H$5:$L$5,1))/INDEX('A2 Intenzita dopravy'!$H14:$L14,MATCH(AP$141,'A2 Intenzita dopravy'!$H$5:$L$5,1)-1))^(1/(INDEX('A2 Intenzita dopravy'!$H$5:$L$5,MATCH(AP$141,'A2 Intenzita dopravy'!$H$5:$L$5,1))-INDEX('A2 Intenzita dopravy'!$H$5:$L$5,MATCH(AP$141,'A2 Intenzita dopravy'!$H$5:$L$5,1)-1)))*AO150,IFERROR(INDEX('A2 Intenzita dopravy'!$H14:$L14,MATCH(AP$141,'A2 Intenzita dopravy'!$H$5:$L$5,0)),(INDEX('A2 Intenzita dopravy'!$H14:$L14,MATCH(AP$141,'A2 Intenzita dopravy'!$H$5:$L$5,1)+1)/INDEX('A2 Intenzita dopravy'!$H14:$L14,MATCH(AP$141,'A2 Intenzita dopravy'!$H$5:$L$5,1)))^(1/(INDEX('A2 Intenzita dopravy'!$H$5:$L$5,MATCH(AP$141,'A2 Intenzita dopravy'!$H$5:$L$5,1)+1)-INDEX('A2 Intenzita dopravy'!$H$5:$L$5,MATCH(AP$141,'A2 Intenzita dopravy'!$H$5:$L$5,1))))*AO150))),0)</f>
        <v>0</v>
      </c>
      <c r="AQ150" s="30">
        <f>IFERROR(IF(AQ$141&lt;MIN('A2 Intenzita dopravy'!$H$5:$L$5),(AR150/AS150)*AR150,IF(AQ$141&gt;MAX('A2 Intenzita dopravy'!$H$5:$L$5),(INDEX('A2 Intenzita dopravy'!$H14:$L14,MATCH(AQ$141,'A2 Intenzita dopravy'!$H$5:$L$5,1))/INDEX('A2 Intenzita dopravy'!$H14:$L14,MATCH(AQ$141,'A2 Intenzita dopravy'!$H$5:$L$5,1)-1))^(1/(INDEX('A2 Intenzita dopravy'!$H$5:$L$5,MATCH(AQ$141,'A2 Intenzita dopravy'!$H$5:$L$5,1))-INDEX('A2 Intenzita dopravy'!$H$5:$L$5,MATCH(AQ$141,'A2 Intenzita dopravy'!$H$5:$L$5,1)-1)))*AP150,IFERROR(INDEX('A2 Intenzita dopravy'!$H14:$L14,MATCH(AQ$141,'A2 Intenzita dopravy'!$H$5:$L$5,0)),(INDEX('A2 Intenzita dopravy'!$H14:$L14,MATCH(AQ$141,'A2 Intenzita dopravy'!$H$5:$L$5,1)+1)/INDEX('A2 Intenzita dopravy'!$H14:$L14,MATCH(AQ$141,'A2 Intenzita dopravy'!$H$5:$L$5,1)))^(1/(INDEX('A2 Intenzita dopravy'!$H$5:$L$5,MATCH(AQ$141,'A2 Intenzita dopravy'!$H$5:$L$5,1)+1)-INDEX('A2 Intenzita dopravy'!$H$5:$L$5,MATCH(AQ$141,'A2 Intenzita dopravy'!$H$5:$L$5,1))))*AP150))),0)</f>
        <v>0</v>
      </c>
      <c r="AR150" s="30">
        <f>IFERROR(IF(AR$141&lt;MIN('A2 Intenzita dopravy'!$H$5:$L$5),(AS150/AT150)*AS150,IF(AR$141&gt;MAX('A2 Intenzita dopravy'!$H$5:$L$5),(INDEX('A2 Intenzita dopravy'!$H14:$L14,MATCH(AR$141,'A2 Intenzita dopravy'!$H$5:$L$5,1))/INDEX('A2 Intenzita dopravy'!$H14:$L14,MATCH(AR$141,'A2 Intenzita dopravy'!$H$5:$L$5,1)-1))^(1/(INDEX('A2 Intenzita dopravy'!$H$5:$L$5,MATCH(AR$141,'A2 Intenzita dopravy'!$H$5:$L$5,1))-INDEX('A2 Intenzita dopravy'!$H$5:$L$5,MATCH(AR$141,'A2 Intenzita dopravy'!$H$5:$L$5,1)-1)))*AQ150,IFERROR(INDEX('A2 Intenzita dopravy'!$H14:$L14,MATCH(AR$141,'A2 Intenzita dopravy'!$H$5:$L$5,0)),(INDEX('A2 Intenzita dopravy'!$H14:$L14,MATCH(AR$141,'A2 Intenzita dopravy'!$H$5:$L$5,1)+1)/INDEX('A2 Intenzita dopravy'!$H14:$L14,MATCH(AR$141,'A2 Intenzita dopravy'!$H$5:$L$5,1)))^(1/(INDEX('A2 Intenzita dopravy'!$H$5:$L$5,MATCH(AR$141,'A2 Intenzita dopravy'!$H$5:$L$5,1)+1)-INDEX('A2 Intenzita dopravy'!$H$5:$L$5,MATCH(AR$141,'A2 Intenzita dopravy'!$H$5:$L$5,1))))*AQ150))),0)</f>
        <v>0</v>
      </c>
      <c r="AS150" s="30">
        <f>IFERROR(IF(AS$141&lt;MIN('A2 Intenzita dopravy'!$H$5:$L$5),(AT150/AU150)*AT150,IF(AS$141&gt;MAX('A2 Intenzita dopravy'!$H$5:$L$5),(INDEX('A2 Intenzita dopravy'!$H14:$L14,MATCH(AS$141,'A2 Intenzita dopravy'!$H$5:$L$5,1))/INDEX('A2 Intenzita dopravy'!$H14:$L14,MATCH(AS$141,'A2 Intenzita dopravy'!$H$5:$L$5,1)-1))^(1/(INDEX('A2 Intenzita dopravy'!$H$5:$L$5,MATCH(AS$141,'A2 Intenzita dopravy'!$H$5:$L$5,1))-INDEX('A2 Intenzita dopravy'!$H$5:$L$5,MATCH(AS$141,'A2 Intenzita dopravy'!$H$5:$L$5,1)-1)))*AR150,IFERROR(INDEX('A2 Intenzita dopravy'!$H14:$L14,MATCH(AS$141,'A2 Intenzita dopravy'!$H$5:$L$5,0)),(INDEX('A2 Intenzita dopravy'!$H14:$L14,MATCH(AS$141,'A2 Intenzita dopravy'!$H$5:$L$5,1)+1)/INDEX('A2 Intenzita dopravy'!$H14:$L14,MATCH(AS$141,'A2 Intenzita dopravy'!$H$5:$L$5,1)))^(1/(INDEX('A2 Intenzita dopravy'!$H$5:$L$5,MATCH(AS$141,'A2 Intenzita dopravy'!$H$5:$L$5,1)+1)-INDEX('A2 Intenzita dopravy'!$H$5:$L$5,MATCH(AS$141,'A2 Intenzita dopravy'!$H$5:$L$5,1))))*AR150))),0)</f>
        <v>0</v>
      </c>
      <c r="AT150" s="30">
        <f>IFERROR(IF(AT$141&lt;MIN('A2 Intenzita dopravy'!$H$5:$L$5),(AU150/AV150)*AU150,IF(AT$141&gt;MAX('A2 Intenzita dopravy'!$H$5:$L$5),(INDEX('A2 Intenzita dopravy'!$H14:$L14,MATCH(AT$141,'A2 Intenzita dopravy'!$H$5:$L$5,1))/INDEX('A2 Intenzita dopravy'!$H14:$L14,MATCH(AT$141,'A2 Intenzita dopravy'!$H$5:$L$5,1)-1))^(1/(INDEX('A2 Intenzita dopravy'!$H$5:$L$5,MATCH(AT$141,'A2 Intenzita dopravy'!$H$5:$L$5,1))-INDEX('A2 Intenzita dopravy'!$H$5:$L$5,MATCH(AT$141,'A2 Intenzita dopravy'!$H$5:$L$5,1)-1)))*AS150,IFERROR(INDEX('A2 Intenzita dopravy'!$H14:$L14,MATCH(AT$141,'A2 Intenzita dopravy'!$H$5:$L$5,0)),(INDEX('A2 Intenzita dopravy'!$H14:$L14,MATCH(AT$141,'A2 Intenzita dopravy'!$H$5:$L$5,1)+1)/INDEX('A2 Intenzita dopravy'!$H14:$L14,MATCH(AT$141,'A2 Intenzita dopravy'!$H$5:$L$5,1)))^(1/(INDEX('A2 Intenzita dopravy'!$H$5:$L$5,MATCH(AT$141,'A2 Intenzita dopravy'!$H$5:$L$5,1)+1)-INDEX('A2 Intenzita dopravy'!$H$5:$L$5,MATCH(AT$141,'A2 Intenzita dopravy'!$H$5:$L$5,1))))*AS150))),0)</f>
        <v>0</v>
      </c>
      <c r="AU150" s="30">
        <f>IFERROR(IF(AU$141&lt;MIN('A2 Intenzita dopravy'!$H$5:$L$5),(AV150/AW150)*AV150,IF(AU$141&gt;MAX('A2 Intenzita dopravy'!$H$5:$L$5),(INDEX('A2 Intenzita dopravy'!$H14:$L14,MATCH(AU$141,'A2 Intenzita dopravy'!$H$5:$L$5,1))/INDEX('A2 Intenzita dopravy'!$H14:$L14,MATCH(AU$141,'A2 Intenzita dopravy'!$H$5:$L$5,1)-1))^(1/(INDEX('A2 Intenzita dopravy'!$H$5:$L$5,MATCH(AU$141,'A2 Intenzita dopravy'!$H$5:$L$5,1))-INDEX('A2 Intenzita dopravy'!$H$5:$L$5,MATCH(AU$141,'A2 Intenzita dopravy'!$H$5:$L$5,1)-1)))*AT150,IFERROR(INDEX('A2 Intenzita dopravy'!$H14:$L14,MATCH(AU$141,'A2 Intenzita dopravy'!$H$5:$L$5,0)),(INDEX('A2 Intenzita dopravy'!$H14:$L14,MATCH(AU$141,'A2 Intenzita dopravy'!$H$5:$L$5,1)+1)/INDEX('A2 Intenzita dopravy'!$H14:$L14,MATCH(AU$141,'A2 Intenzita dopravy'!$H$5:$L$5,1)))^(1/(INDEX('A2 Intenzita dopravy'!$H$5:$L$5,MATCH(AU$141,'A2 Intenzita dopravy'!$H$5:$L$5,1)+1)-INDEX('A2 Intenzita dopravy'!$H$5:$L$5,MATCH(AU$141,'A2 Intenzita dopravy'!$H$5:$L$5,1))))*AT150))),0)</f>
        <v>0</v>
      </c>
      <c r="AV150" s="30">
        <f>IFERROR(IF(AV$141&lt;MIN('A2 Intenzita dopravy'!$H$5:$L$5),(AW150/AX150)*AW150,IF(AV$141&gt;MAX('A2 Intenzita dopravy'!$H$5:$L$5),(INDEX('A2 Intenzita dopravy'!$H14:$L14,MATCH(AV$141,'A2 Intenzita dopravy'!$H$5:$L$5,1))/INDEX('A2 Intenzita dopravy'!$H14:$L14,MATCH(AV$141,'A2 Intenzita dopravy'!$H$5:$L$5,1)-1))^(1/(INDEX('A2 Intenzita dopravy'!$H$5:$L$5,MATCH(AV$141,'A2 Intenzita dopravy'!$H$5:$L$5,1))-INDEX('A2 Intenzita dopravy'!$H$5:$L$5,MATCH(AV$141,'A2 Intenzita dopravy'!$H$5:$L$5,1)-1)))*AU150,IFERROR(INDEX('A2 Intenzita dopravy'!$H14:$L14,MATCH(AV$141,'A2 Intenzita dopravy'!$H$5:$L$5,0)),(INDEX('A2 Intenzita dopravy'!$H14:$L14,MATCH(AV$141,'A2 Intenzita dopravy'!$H$5:$L$5,1)+1)/INDEX('A2 Intenzita dopravy'!$H14:$L14,MATCH(AV$141,'A2 Intenzita dopravy'!$H$5:$L$5,1)))^(1/(INDEX('A2 Intenzita dopravy'!$H$5:$L$5,MATCH(AV$141,'A2 Intenzita dopravy'!$H$5:$L$5,1)+1)-INDEX('A2 Intenzita dopravy'!$H$5:$L$5,MATCH(AV$141,'A2 Intenzita dopravy'!$H$5:$L$5,1))))*AU150))),0)</f>
        <v>0</v>
      </c>
      <c r="AW150" s="30">
        <f>IFERROR(IF(AW$141&lt;MIN('A2 Intenzita dopravy'!$H$5:$L$5),(AX150/AY150)*AX150,IF(AW$141&gt;MAX('A2 Intenzita dopravy'!$H$5:$L$5),(INDEX('A2 Intenzita dopravy'!$H14:$L14,MATCH(AW$141,'A2 Intenzita dopravy'!$H$5:$L$5,1))/INDEX('A2 Intenzita dopravy'!$H14:$L14,MATCH(AW$141,'A2 Intenzita dopravy'!$H$5:$L$5,1)-1))^(1/(INDEX('A2 Intenzita dopravy'!$H$5:$L$5,MATCH(AW$141,'A2 Intenzita dopravy'!$H$5:$L$5,1))-INDEX('A2 Intenzita dopravy'!$H$5:$L$5,MATCH(AW$141,'A2 Intenzita dopravy'!$H$5:$L$5,1)-1)))*AV150,IFERROR(INDEX('A2 Intenzita dopravy'!$H14:$L14,MATCH(AW$141,'A2 Intenzita dopravy'!$H$5:$L$5,0)),(INDEX('A2 Intenzita dopravy'!$H14:$L14,MATCH(AW$141,'A2 Intenzita dopravy'!$H$5:$L$5,1)+1)/INDEX('A2 Intenzita dopravy'!$H14:$L14,MATCH(AW$141,'A2 Intenzita dopravy'!$H$5:$L$5,1)))^(1/(INDEX('A2 Intenzita dopravy'!$H$5:$L$5,MATCH(AW$141,'A2 Intenzita dopravy'!$H$5:$L$5,1)+1)-INDEX('A2 Intenzita dopravy'!$H$5:$L$5,MATCH(AW$141,'A2 Intenzita dopravy'!$H$5:$L$5,1))))*AV150))),0)</f>
        <v>0</v>
      </c>
      <c r="AX150" s="30">
        <f>IFERROR(IF(AX$141&lt;MIN('A2 Intenzita dopravy'!$H$5:$L$5),(AY150/AZ150)*AY150,IF(AX$141&gt;MAX('A2 Intenzita dopravy'!$H$5:$L$5),(INDEX('A2 Intenzita dopravy'!$H14:$L14,MATCH(AX$141,'A2 Intenzita dopravy'!$H$5:$L$5,1))/INDEX('A2 Intenzita dopravy'!$H14:$L14,MATCH(AX$141,'A2 Intenzita dopravy'!$H$5:$L$5,1)-1))^(1/(INDEX('A2 Intenzita dopravy'!$H$5:$L$5,MATCH(AX$141,'A2 Intenzita dopravy'!$H$5:$L$5,1))-INDEX('A2 Intenzita dopravy'!$H$5:$L$5,MATCH(AX$141,'A2 Intenzita dopravy'!$H$5:$L$5,1)-1)))*AW150,IFERROR(INDEX('A2 Intenzita dopravy'!$H14:$L14,MATCH(AX$141,'A2 Intenzita dopravy'!$H$5:$L$5,0)),(INDEX('A2 Intenzita dopravy'!$H14:$L14,MATCH(AX$141,'A2 Intenzita dopravy'!$H$5:$L$5,1)+1)/INDEX('A2 Intenzita dopravy'!$H14:$L14,MATCH(AX$141,'A2 Intenzita dopravy'!$H$5:$L$5,1)))^(1/(INDEX('A2 Intenzita dopravy'!$H$5:$L$5,MATCH(AX$141,'A2 Intenzita dopravy'!$H$5:$L$5,1)+1)-INDEX('A2 Intenzita dopravy'!$H$5:$L$5,MATCH(AX$141,'A2 Intenzita dopravy'!$H$5:$L$5,1))))*AW150))),0)</f>
        <v>0</v>
      </c>
      <c r="AY150" s="30">
        <f>IFERROR(IF(AY$141&lt;MIN('A2 Intenzita dopravy'!$H$5:$L$5),(AZ150/BA150)*AZ150,IF(AY$141&gt;MAX('A2 Intenzita dopravy'!$H$5:$L$5),(INDEX('A2 Intenzita dopravy'!$H14:$L14,MATCH(AY$141,'A2 Intenzita dopravy'!$H$5:$L$5,1))/INDEX('A2 Intenzita dopravy'!$H14:$L14,MATCH(AY$141,'A2 Intenzita dopravy'!$H$5:$L$5,1)-1))^(1/(INDEX('A2 Intenzita dopravy'!$H$5:$L$5,MATCH(AY$141,'A2 Intenzita dopravy'!$H$5:$L$5,1))-INDEX('A2 Intenzita dopravy'!$H$5:$L$5,MATCH(AY$141,'A2 Intenzita dopravy'!$H$5:$L$5,1)-1)))*AX150,IFERROR(INDEX('A2 Intenzita dopravy'!$H14:$L14,MATCH(AY$141,'A2 Intenzita dopravy'!$H$5:$L$5,0)),(INDEX('A2 Intenzita dopravy'!$H14:$L14,MATCH(AY$141,'A2 Intenzita dopravy'!$H$5:$L$5,1)+1)/INDEX('A2 Intenzita dopravy'!$H14:$L14,MATCH(AY$141,'A2 Intenzita dopravy'!$H$5:$L$5,1)))^(1/(INDEX('A2 Intenzita dopravy'!$H$5:$L$5,MATCH(AY$141,'A2 Intenzita dopravy'!$H$5:$L$5,1)+1)-INDEX('A2 Intenzita dopravy'!$H$5:$L$5,MATCH(AY$141,'A2 Intenzita dopravy'!$H$5:$L$5,1))))*AX150))),0)</f>
        <v>0</v>
      </c>
      <c r="AZ150" s="30">
        <f>IFERROR(IF(AZ$141&lt;MIN('A2 Intenzita dopravy'!$H$5:$L$5),(BA150/BB150)*BA150,IF(AZ$141&gt;MAX('A2 Intenzita dopravy'!$H$5:$L$5),(INDEX('A2 Intenzita dopravy'!$H14:$L14,MATCH(AZ$141,'A2 Intenzita dopravy'!$H$5:$L$5,1))/INDEX('A2 Intenzita dopravy'!$H14:$L14,MATCH(AZ$141,'A2 Intenzita dopravy'!$H$5:$L$5,1)-1))^(1/(INDEX('A2 Intenzita dopravy'!$H$5:$L$5,MATCH(AZ$141,'A2 Intenzita dopravy'!$H$5:$L$5,1))-INDEX('A2 Intenzita dopravy'!$H$5:$L$5,MATCH(AZ$141,'A2 Intenzita dopravy'!$H$5:$L$5,1)-1)))*AY150,IFERROR(INDEX('A2 Intenzita dopravy'!$H14:$L14,MATCH(AZ$141,'A2 Intenzita dopravy'!$H$5:$L$5,0)),(INDEX('A2 Intenzita dopravy'!$H14:$L14,MATCH(AZ$141,'A2 Intenzita dopravy'!$H$5:$L$5,1)+1)/INDEX('A2 Intenzita dopravy'!$H14:$L14,MATCH(AZ$141,'A2 Intenzita dopravy'!$H$5:$L$5,1)))^(1/(INDEX('A2 Intenzita dopravy'!$H$5:$L$5,MATCH(AZ$141,'A2 Intenzita dopravy'!$H$5:$L$5,1)+1)-INDEX('A2 Intenzita dopravy'!$H$5:$L$5,MATCH(AZ$141,'A2 Intenzita dopravy'!$H$5:$L$5,1))))*AY150))),0)</f>
        <v>0</v>
      </c>
      <c r="BA150" s="30">
        <f>IFERROR(IF(BA$141&lt;MIN('A2 Intenzita dopravy'!$H$5:$L$5),(BB150/'A2 Intenzita dopravy'!#REF!)*BB150,IF(BA$141&gt;MAX('A2 Intenzita dopravy'!$H$5:$L$5),(INDEX('A2 Intenzita dopravy'!$H14:$L14,MATCH(BA$141,'A2 Intenzita dopravy'!$H$5:$L$5,1))/INDEX('A2 Intenzita dopravy'!$H14:$L14,MATCH(BA$141,'A2 Intenzita dopravy'!$H$5:$L$5,1)-1))^(1/(INDEX('A2 Intenzita dopravy'!$H$5:$L$5,MATCH(BA$141,'A2 Intenzita dopravy'!$H$5:$L$5,1))-INDEX('A2 Intenzita dopravy'!$H$5:$L$5,MATCH(BA$141,'A2 Intenzita dopravy'!$H$5:$L$5,1)-1)))*AZ150,IFERROR(INDEX('A2 Intenzita dopravy'!$H14:$L14,MATCH(BA$141,'A2 Intenzita dopravy'!$H$5:$L$5,0)),(INDEX('A2 Intenzita dopravy'!$H14:$L14,MATCH(BA$141,'A2 Intenzita dopravy'!$H$5:$L$5,1)+1)/INDEX('A2 Intenzita dopravy'!$H14:$L14,MATCH(BA$141,'A2 Intenzita dopravy'!$H$5:$L$5,1)))^(1/(INDEX('A2 Intenzita dopravy'!$H$5:$L$5,MATCH(BA$141,'A2 Intenzita dopravy'!$H$5:$L$5,1)+1)-INDEX('A2 Intenzita dopravy'!$H$5:$L$5,MATCH(BA$141,'A2 Intenzita dopravy'!$H$5:$L$5,1))))*AZ150))),0)</f>
        <v>0</v>
      </c>
      <c r="BB150" s="30">
        <f>IFERROR(IF(BB$141&lt;MIN('A2 Intenzita dopravy'!$H$5:$L$5),('A2 Intenzita dopravy'!#REF!/'A2 Intenzita dopravy'!#REF!)*'A2 Intenzita dopravy'!#REF!,IF(BB$141&gt;MAX('A2 Intenzita dopravy'!$H$5:$L$5),(INDEX('A2 Intenzita dopravy'!$H14:$L14,MATCH(BB$141,'A2 Intenzita dopravy'!$H$5:$L$5,1))/INDEX('A2 Intenzita dopravy'!$H14:$L14,MATCH(BB$141,'A2 Intenzita dopravy'!$H$5:$L$5,1)-1))^(1/(INDEX('A2 Intenzita dopravy'!$H$5:$L$5,MATCH(BB$141,'A2 Intenzita dopravy'!$H$5:$L$5,1))-INDEX('A2 Intenzita dopravy'!$H$5:$L$5,MATCH(BB$141,'A2 Intenzita dopravy'!$H$5:$L$5,1)-1)))*BA150,IFERROR(INDEX('A2 Intenzita dopravy'!$H14:$L14,MATCH(BB$141,'A2 Intenzita dopravy'!$H$5:$L$5,0)),(INDEX('A2 Intenzita dopravy'!$H14:$L14,MATCH(BB$141,'A2 Intenzita dopravy'!$H$5:$L$5,1)+1)/INDEX('A2 Intenzita dopravy'!$H14:$L14,MATCH(BB$141,'A2 Intenzita dopravy'!$H$5:$L$5,1)))^(1/(INDEX('A2 Intenzita dopravy'!$H$5:$L$5,MATCH(BB$141,'A2 Intenzita dopravy'!$H$5:$L$5,1)+1)-INDEX('A2 Intenzita dopravy'!$H$5:$L$5,MATCH(BB$141,'A2 Intenzita dopravy'!$H$5:$L$5,1))))*BA150))),0)</f>
        <v>0</v>
      </c>
    </row>
    <row r="151" spans="2:54" x14ac:dyDescent="0.2">
      <c r="B151" s="5">
        <v>9</v>
      </c>
      <c r="C151" s="5" t="str">
        <f>IF(ISBLANK('A2 Intenzita dopravy'!C15)=TRUE,"",'A2 Intenzita dopravy'!C15)</f>
        <v/>
      </c>
      <c r="D151" s="5" t="str">
        <f>IF(ISBLANK('A2 Intenzita dopravy'!D15)=TRUE,"",'A2 Intenzita dopravy'!D15)</f>
        <v/>
      </c>
      <c r="E151" s="30">
        <f>IFERROR(IF(E$141&lt;MIN('A2 Intenzita dopravy'!$H$5:$L$5),(F151/G151)*F151,IF(E$141&gt;MAX('A2 Intenzita dopravy'!$H$5:$L$5),(INDEX('A2 Intenzita dopravy'!$H15:$L15,MATCH(E$141,'A2 Intenzita dopravy'!$H$5:$L$5,1))/INDEX('A2 Intenzita dopravy'!$H15:$L15,MATCH(E$141,'A2 Intenzita dopravy'!$H$5:$L$5,1)-1))^(1/(INDEX('A2 Intenzita dopravy'!$H$5:$L$5,MATCH(E$141,'A2 Intenzita dopravy'!$H$5:$L$5,1))-INDEX('A2 Intenzita dopravy'!$H$5:$L$5,MATCH(E$141,'A2 Intenzita dopravy'!$H$5:$L$5,1)-1)))*D151,IFERROR(INDEX('A2 Intenzita dopravy'!$H15:$L15,MATCH(E$141,'A2 Intenzita dopravy'!$H$5:$L$5,0)),(INDEX('A2 Intenzita dopravy'!$H15:$L15,MATCH(E$141,'A2 Intenzita dopravy'!$H$5:$L$5,1)+1)/INDEX('A2 Intenzita dopravy'!$H15:$L15,MATCH(E$141,'A2 Intenzita dopravy'!$H$5:$L$5,1)))^(1/(INDEX('A2 Intenzita dopravy'!$H$5:$L$5,MATCH(E$141,'A2 Intenzita dopravy'!$H$5:$L$5,1)+1)-INDEX('A2 Intenzita dopravy'!$H$5:$L$5,MATCH(E$141,'A2 Intenzita dopravy'!$H$5:$L$5,1))))*D151))),0)</f>
        <v>0</v>
      </c>
      <c r="F151" s="30">
        <f>IFERROR(IF(F$141&lt;MIN('A2 Intenzita dopravy'!$H$5:$L$5),(G151/H151)*G151,IF(F$141&gt;MAX('A2 Intenzita dopravy'!$H$5:$L$5),(INDEX('A2 Intenzita dopravy'!$H15:$L15,MATCH(F$141,'A2 Intenzita dopravy'!$H$5:$L$5,1))/INDEX('A2 Intenzita dopravy'!$H15:$L15,MATCH(F$141,'A2 Intenzita dopravy'!$H$5:$L$5,1)-1))^(1/(INDEX('A2 Intenzita dopravy'!$H$5:$L$5,MATCH(F$141,'A2 Intenzita dopravy'!$H$5:$L$5,1))-INDEX('A2 Intenzita dopravy'!$H$5:$L$5,MATCH(F$141,'A2 Intenzita dopravy'!$H$5:$L$5,1)-1)))*E151,IFERROR(INDEX('A2 Intenzita dopravy'!$H15:$L15,MATCH(F$141,'A2 Intenzita dopravy'!$H$5:$L$5,0)),(INDEX('A2 Intenzita dopravy'!$H15:$L15,MATCH(F$141,'A2 Intenzita dopravy'!$H$5:$L$5,1)+1)/INDEX('A2 Intenzita dopravy'!$H15:$L15,MATCH(F$141,'A2 Intenzita dopravy'!$H$5:$L$5,1)))^(1/(INDEX('A2 Intenzita dopravy'!$H$5:$L$5,MATCH(F$141,'A2 Intenzita dopravy'!$H$5:$L$5,1)+1)-INDEX('A2 Intenzita dopravy'!$H$5:$L$5,MATCH(F$141,'A2 Intenzita dopravy'!$H$5:$L$5,1))))*E151))),0)</f>
        <v>0</v>
      </c>
      <c r="G151" s="30">
        <f>IFERROR(IF(G$141&lt;MIN('A2 Intenzita dopravy'!$H$5:$L$5),(H151/I151)*H151,IF(G$141&gt;MAX('A2 Intenzita dopravy'!$H$5:$L$5),(INDEX('A2 Intenzita dopravy'!$H15:$L15,MATCH(G$141,'A2 Intenzita dopravy'!$H$5:$L$5,1))/INDEX('A2 Intenzita dopravy'!$H15:$L15,MATCH(G$141,'A2 Intenzita dopravy'!$H$5:$L$5,1)-1))^(1/(INDEX('A2 Intenzita dopravy'!$H$5:$L$5,MATCH(G$141,'A2 Intenzita dopravy'!$H$5:$L$5,1))-INDEX('A2 Intenzita dopravy'!$H$5:$L$5,MATCH(G$141,'A2 Intenzita dopravy'!$H$5:$L$5,1)-1)))*F151,IFERROR(INDEX('A2 Intenzita dopravy'!$H15:$L15,MATCH(G$141,'A2 Intenzita dopravy'!$H$5:$L$5,0)),(INDEX('A2 Intenzita dopravy'!$H15:$L15,MATCH(G$141,'A2 Intenzita dopravy'!$H$5:$L$5,1)+1)/INDEX('A2 Intenzita dopravy'!$H15:$L15,MATCH(G$141,'A2 Intenzita dopravy'!$H$5:$L$5,1)))^(1/(INDEX('A2 Intenzita dopravy'!$H$5:$L$5,MATCH(G$141,'A2 Intenzita dopravy'!$H$5:$L$5,1)+1)-INDEX('A2 Intenzita dopravy'!$H$5:$L$5,MATCH(G$141,'A2 Intenzita dopravy'!$H$5:$L$5,1))))*F151))),0)</f>
        <v>0</v>
      </c>
      <c r="H151" s="30">
        <f>IFERROR(IF(H$141&lt;MIN('A2 Intenzita dopravy'!$H$5:$L$5),(I151/J151)*I151,IF(H$141&gt;MAX('A2 Intenzita dopravy'!$H$5:$L$5),(INDEX('A2 Intenzita dopravy'!$H15:$L15,MATCH(H$141,'A2 Intenzita dopravy'!$H$5:$L$5,1))/INDEX('A2 Intenzita dopravy'!$H15:$L15,MATCH(H$141,'A2 Intenzita dopravy'!$H$5:$L$5,1)-1))^(1/(INDEX('A2 Intenzita dopravy'!$H$5:$L$5,MATCH(H$141,'A2 Intenzita dopravy'!$H$5:$L$5,1))-INDEX('A2 Intenzita dopravy'!$H$5:$L$5,MATCH(H$141,'A2 Intenzita dopravy'!$H$5:$L$5,1)-1)))*G151,IFERROR(INDEX('A2 Intenzita dopravy'!$H15:$L15,MATCH(H$141,'A2 Intenzita dopravy'!$H$5:$L$5,0)),(INDEX('A2 Intenzita dopravy'!$H15:$L15,MATCH(H$141,'A2 Intenzita dopravy'!$H$5:$L$5,1)+1)/INDEX('A2 Intenzita dopravy'!$H15:$L15,MATCH(H$141,'A2 Intenzita dopravy'!$H$5:$L$5,1)))^(1/(INDEX('A2 Intenzita dopravy'!$H$5:$L$5,MATCH(H$141,'A2 Intenzita dopravy'!$H$5:$L$5,1)+1)-INDEX('A2 Intenzita dopravy'!$H$5:$L$5,MATCH(H$141,'A2 Intenzita dopravy'!$H$5:$L$5,1))))*G151))),0)</f>
        <v>0</v>
      </c>
      <c r="I151" s="30">
        <f>IFERROR(IF(I$141&lt;MIN('A2 Intenzita dopravy'!$H$5:$L$5),(J151/K151)*J151,IF(I$141&gt;MAX('A2 Intenzita dopravy'!$H$5:$L$5),(INDEX('A2 Intenzita dopravy'!$H15:$L15,MATCH(I$141,'A2 Intenzita dopravy'!$H$5:$L$5,1))/INDEX('A2 Intenzita dopravy'!$H15:$L15,MATCH(I$141,'A2 Intenzita dopravy'!$H$5:$L$5,1)-1))^(1/(INDEX('A2 Intenzita dopravy'!$H$5:$L$5,MATCH(I$141,'A2 Intenzita dopravy'!$H$5:$L$5,1))-INDEX('A2 Intenzita dopravy'!$H$5:$L$5,MATCH(I$141,'A2 Intenzita dopravy'!$H$5:$L$5,1)-1)))*H151,IFERROR(INDEX('A2 Intenzita dopravy'!$H15:$L15,MATCH(I$141,'A2 Intenzita dopravy'!$H$5:$L$5,0)),(INDEX('A2 Intenzita dopravy'!$H15:$L15,MATCH(I$141,'A2 Intenzita dopravy'!$H$5:$L$5,1)+1)/INDEX('A2 Intenzita dopravy'!$H15:$L15,MATCH(I$141,'A2 Intenzita dopravy'!$H$5:$L$5,1)))^(1/(INDEX('A2 Intenzita dopravy'!$H$5:$L$5,MATCH(I$141,'A2 Intenzita dopravy'!$H$5:$L$5,1)+1)-INDEX('A2 Intenzita dopravy'!$H$5:$L$5,MATCH(I$141,'A2 Intenzita dopravy'!$H$5:$L$5,1))))*H151))),0)</f>
        <v>0</v>
      </c>
      <c r="J151" s="30">
        <f>IFERROR(IF(J$141&lt;MIN('A2 Intenzita dopravy'!$H$5:$L$5),(K151/L151)*K151,IF(J$141&gt;MAX('A2 Intenzita dopravy'!$H$5:$L$5),(INDEX('A2 Intenzita dopravy'!$H15:$L15,MATCH(J$141,'A2 Intenzita dopravy'!$H$5:$L$5,1))/INDEX('A2 Intenzita dopravy'!$H15:$L15,MATCH(J$141,'A2 Intenzita dopravy'!$H$5:$L$5,1)-1))^(1/(INDEX('A2 Intenzita dopravy'!$H$5:$L$5,MATCH(J$141,'A2 Intenzita dopravy'!$H$5:$L$5,1))-INDEX('A2 Intenzita dopravy'!$H$5:$L$5,MATCH(J$141,'A2 Intenzita dopravy'!$H$5:$L$5,1)-1)))*I151,IFERROR(INDEX('A2 Intenzita dopravy'!$H15:$L15,MATCH(J$141,'A2 Intenzita dopravy'!$H$5:$L$5,0)),(INDEX('A2 Intenzita dopravy'!$H15:$L15,MATCH(J$141,'A2 Intenzita dopravy'!$H$5:$L$5,1)+1)/INDEX('A2 Intenzita dopravy'!$H15:$L15,MATCH(J$141,'A2 Intenzita dopravy'!$H$5:$L$5,1)))^(1/(INDEX('A2 Intenzita dopravy'!$H$5:$L$5,MATCH(J$141,'A2 Intenzita dopravy'!$H$5:$L$5,1)+1)-INDEX('A2 Intenzita dopravy'!$H$5:$L$5,MATCH(J$141,'A2 Intenzita dopravy'!$H$5:$L$5,1))))*I151))),0)</f>
        <v>0</v>
      </c>
      <c r="K151" s="30">
        <f>IFERROR(IF(K$141&lt;MIN('A2 Intenzita dopravy'!$H$5:$L$5),(L151/M151)*L151,IF(K$141&gt;MAX('A2 Intenzita dopravy'!$H$5:$L$5),(INDEX('A2 Intenzita dopravy'!$H15:$L15,MATCH(K$141,'A2 Intenzita dopravy'!$H$5:$L$5,1))/INDEX('A2 Intenzita dopravy'!$H15:$L15,MATCH(K$141,'A2 Intenzita dopravy'!$H$5:$L$5,1)-1))^(1/(INDEX('A2 Intenzita dopravy'!$H$5:$L$5,MATCH(K$141,'A2 Intenzita dopravy'!$H$5:$L$5,1))-INDEX('A2 Intenzita dopravy'!$H$5:$L$5,MATCH(K$141,'A2 Intenzita dopravy'!$H$5:$L$5,1)-1)))*J151,IFERROR(INDEX('A2 Intenzita dopravy'!$H15:$L15,MATCH(K$141,'A2 Intenzita dopravy'!$H$5:$L$5,0)),(INDEX('A2 Intenzita dopravy'!$H15:$L15,MATCH(K$141,'A2 Intenzita dopravy'!$H$5:$L$5,1)+1)/INDEX('A2 Intenzita dopravy'!$H15:$L15,MATCH(K$141,'A2 Intenzita dopravy'!$H$5:$L$5,1)))^(1/(INDEX('A2 Intenzita dopravy'!$H$5:$L$5,MATCH(K$141,'A2 Intenzita dopravy'!$H$5:$L$5,1)+1)-INDEX('A2 Intenzita dopravy'!$H$5:$L$5,MATCH(K$141,'A2 Intenzita dopravy'!$H$5:$L$5,1))))*J151))),0)</f>
        <v>0</v>
      </c>
      <c r="L151" s="30">
        <f>IFERROR(IF(L$141&lt;MIN('A2 Intenzita dopravy'!$H$5:$L$5),(M151/N151)*M151,IF(L$141&gt;MAX('A2 Intenzita dopravy'!$H$5:$L$5),(INDEX('A2 Intenzita dopravy'!$H15:$L15,MATCH(L$141,'A2 Intenzita dopravy'!$H$5:$L$5,1))/INDEX('A2 Intenzita dopravy'!$H15:$L15,MATCH(L$141,'A2 Intenzita dopravy'!$H$5:$L$5,1)-1))^(1/(INDEX('A2 Intenzita dopravy'!$H$5:$L$5,MATCH(L$141,'A2 Intenzita dopravy'!$H$5:$L$5,1))-INDEX('A2 Intenzita dopravy'!$H$5:$L$5,MATCH(L$141,'A2 Intenzita dopravy'!$H$5:$L$5,1)-1)))*K151,IFERROR(INDEX('A2 Intenzita dopravy'!$H15:$L15,MATCH(L$141,'A2 Intenzita dopravy'!$H$5:$L$5,0)),(INDEX('A2 Intenzita dopravy'!$H15:$L15,MATCH(L$141,'A2 Intenzita dopravy'!$H$5:$L$5,1)+1)/INDEX('A2 Intenzita dopravy'!$H15:$L15,MATCH(L$141,'A2 Intenzita dopravy'!$H$5:$L$5,1)))^(1/(INDEX('A2 Intenzita dopravy'!$H$5:$L$5,MATCH(L$141,'A2 Intenzita dopravy'!$H$5:$L$5,1)+1)-INDEX('A2 Intenzita dopravy'!$H$5:$L$5,MATCH(L$141,'A2 Intenzita dopravy'!$H$5:$L$5,1))))*K151))),0)</f>
        <v>0</v>
      </c>
      <c r="M151" s="30">
        <f>IFERROR(IF(M$141&lt;MIN('A2 Intenzita dopravy'!$H$5:$L$5),(N151/O151)*N151,IF(M$141&gt;MAX('A2 Intenzita dopravy'!$H$5:$L$5),(INDEX('A2 Intenzita dopravy'!$H15:$L15,MATCH(M$141,'A2 Intenzita dopravy'!$H$5:$L$5,1))/INDEX('A2 Intenzita dopravy'!$H15:$L15,MATCH(M$141,'A2 Intenzita dopravy'!$H$5:$L$5,1)-1))^(1/(INDEX('A2 Intenzita dopravy'!$H$5:$L$5,MATCH(M$141,'A2 Intenzita dopravy'!$H$5:$L$5,1))-INDEX('A2 Intenzita dopravy'!$H$5:$L$5,MATCH(M$141,'A2 Intenzita dopravy'!$H$5:$L$5,1)-1)))*L151,IFERROR(INDEX('A2 Intenzita dopravy'!$H15:$L15,MATCH(M$141,'A2 Intenzita dopravy'!$H$5:$L$5,0)),(INDEX('A2 Intenzita dopravy'!$H15:$L15,MATCH(M$141,'A2 Intenzita dopravy'!$H$5:$L$5,1)+1)/INDEX('A2 Intenzita dopravy'!$H15:$L15,MATCH(M$141,'A2 Intenzita dopravy'!$H$5:$L$5,1)))^(1/(INDEX('A2 Intenzita dopravy'!$H$5:$L$5,MATCH(M$141,'A2 Intenzita dopravy'!$H$5:$L$5,1)+1)-INDEX('A2 Intenzita dopravy'!$H$5:$L$5,MATCH(M$141,'A2 Intenzita dopravy'!$H$5:$L$5,1))))*L151))),0)</f>
        <v>0</v>
      </c>
      <c r="N151" s="30">
        <f>IFERROR(IF(N$141&lt;MIN('A2 Intenzita dopravy'!$H$5:$L$5),(O151/P151)*O151,IF(N$141&gt;MAX('A2 Intenzita dopravy'!$H$5:$L$5),(INDEX('A2 Intenzita dopravy'!$H15:$L15,MATCH(N$141,'A2 Intenzita dopravy'!$H$5:$L$5,1))/INDEX('A2 Intenzita dopravy'!$H15:$L15,MATCH(N$141,'A2 Intenzita dopravy'!$H$5:$L$5,1)-1))^(1/(INDEX('A2 Intenzita dopravy'!$H$5:$L$5,MATCH(N$141,'A2 Intenzita dopravy'!$H$5:$L$5,1))-INDEX('A2 Intenzita dopravy'!$H$5:$L$5,MATCH(N$141,'A2 Intenzita dopravy'!$H$5:$L$5,1)-1)))*M151,IFERROR(INDEX('A2 Intenzita dopravy'!$H15:$L15,MATCH(N$141,'A2 Intenzita dopravy'!$H$5:$L$5,0)),(INDEX('A2 Intenzita dopravy'!$H15:$L15,MATCH(N$141,'A2 Intenzita dopravy'!$H$5:$L$5,1)+1)/INDEX('A2 Intenzita dopravy'!$H15:$L15,MATCH(N$141,'A2 Intenzita dopravy'!$H$5:$L$5,1)))^(1/(INDEX('A2 Intenzita dopravy'!$H$5:$L$5,MATCH(N$141,'A2 Intenzita dopravy'!$H$5:$L$5,1)+1)-INDEX('A2 Intenzita dopravy'!$H$5:$L$5,MATCH(N$141,'A2 Intenzita dopravy'!$H$5:$L$5,1))))*M151))),0)</f>
        <v>0</v>
      </c>
      <c r="O151" s="30">
        <f>IFERROR(IF(O$141&lt;MIN('A2 Intenzita dopravy'!$H$5:$L$5),(P151/Q151)*P151,IF(O$141&gt;MAX('A2 Intenzita dopravy'!$H$5:$L$5),(INDEX('A2 Intenzita dopravy'!$H15:$L15,MATCH(O$141,'A2 Intenzita dopravy'!$H$5:$L$5,1))/INDEX('A2 Intenzita dopravy'!$H15:$L15,MATCH(O$141,'A2 Intenzita dopravy'!$H$5:$L$5,1)-1))^(1/(INDEX('A2 Intenzita dopravy'!$H$5:$L$5,MATCH(O$141,'A2 Intenzita dopravy'!$H$5:$L$5,1))-INDEX('A2 Intenzita dopravy'!$H$5:$L$5,MATCH(O$141,'A2 Intenzita dopravy'!$H$5:$L$5,1)-1)))*N151,IFERROR(INDEX('A2 Intenzita dopravy'!$H15:$L15,MATCH(O$141,'A2 Intenzita dopravy'!$H$5:$L$5,0)),(INDEX('A2 Intenzita dopravy'!$H15:$L15,MATCH(O$141,'A2 Intenzita dopravy'!$H$5:$L$5,1)+1)/INDEX('A2 Intenzita dopravy'!$H15:$L15,MATCH(O$141,'A2 Intenzita dopravy'!$H$5:$L$5,1)))^(1/(INDEX('A2 Intenzita dopravy'!$H$5:$L$5,MATCH(O$141,'A2 Intenzita dopravy'!$H$5:$L$5,1)+1)-INDEX('A2 Intenzita dopravy'!$H$5:$L$5,MATCH(O$141,'A2 Intenzita dopravy'!$H$5:$L$5,1))))*N151))),0)</f>
        <v>0</v>
      </c>
      <c r="P151" s="30">
        <f>IFERROR(IF(P$141&lt;MIN('A2 Intenzita dopravy'!$H$5:$L$5),(Q151/R151)*Q151,IF(P$141&gt;MAX('A2 Intenzita dopravy'!$H$5:$L$5),(INDEX('A2 Intenzita dopravy'!$H15:$L15,MATCH(P$141,'A2 Intenzita dopravy'!$H$5:$L$5,1))/INDEX('A2 Intenzita dopravy'!$H15:$L15,MATCH(P$141,'A2 Intenzita dopravy'!$H$5:$L$5,1)-1))^(1/(INDEX('A2 Intenzita dopravy'!$H$5:$L$5,MATCH(P$141,'A2 Intenzita dopravy'!$H$5:$L$5,1))-INDEX('A2 Intenzita dopravy'!$H$5:$L$5,MATCH(P$141,'A2 Intenzita dopravy'!$H$5:$L$5,1)-1)))*O151,IFERROR(INDEX('A2 Intenzita dopravy'!$H15:$L15,MATCH(P$141,'A2 Intenzita dopravy'!$H$5:$L$5,0)),(INDEX('A2 Intenzita dopravy'!$H15:$L15,MATCH(P$141,'A2 Intenzita dopravy'!$H$5:$L$5,1)+1)/INDEX('A2 Intenzita dopravy'!$H15:$L15,MATCH(P$141,'A2 Intenzita dopravy'!$H$5:$L$5,1)))^(1/(INDEX('A2 Intenzita dopravy'!$H$5:$L$5,MATCH(P$141,'A2 Intenzita dopravy'!$H$5:$L$5,1)+1)-INDEX('A2 Intenzita dopravy'!$H$5:$L$5,MATCH(P$141,'A2 Intenzita dopravy'!$H$5:$L$5,1))))*O151))),0)</f>
        <v>0</v>
      </c>
      <c r="Q151" s="30">
        <f>IFERROR(IF(Q$141&lt;MIN('A2 Intenzita dopravy'!$H$5:$L$5),(R151/S151)*R151,IF(Q$141&gt;MAX('A2 Intenzita dopravy'!$H$5:$L$5),(INDEX('A2 Intenzita dopravy'!$H15:$L15,MATCH(Q$141,'A2 Intenzita dopravy'!$H$5:$L$5,1))/INDEX('A2 Intenzita dopravy'!$H15:$L15,MATCH(Q$141,'A2 Intenzita dopravy'!$H$5:$L$5,1)-1))^(1/(INDEX('A2 Intenzita dopravy'!$H$5:$L$5,MATCH(Q$141,'A2 Intenzita dopravy'!$H$5:$L$5,1))-INDEX('A2 Intenzita dopravy'!$H$5:$L$5,MATCH(Q$141,'A2 Intenzita dopravy'!$H$5:$L$5,1)-1)))*P151,IFERROR(INDEX('A2 Intenzita dopravy'!$H15:$L15,MATCH(Q$141,'A2 Intenzita dopravy'!$H$5:$L$5,0)),(INDEX('A2 Intenzita dopravy'!$H15:$L15,MATCH(Q$141,'A2 Intenzita dopravy'!$H$5:$L$5,1)+1)/INDEX('A2 Intenzita dopravy'!$H15:$L15,MATCH(Q$141,'A2 Intenzita dopravy'!$H$5:$L$5,1)))^(1/(INDEX('A2 Intenzita dopravy'!$H$5:$L$5,MATCH(Q$141,'A2 Intenzita dopravy'!$H$5:$L$5,1)+1)-INDEX('A2 Intenzita dopravy'!$H$5:$L$5,MATCH(Q$141,'A2 Intenzita dopravy'!$H$5:$L$5,1))))*P151))),0)</f>
        <v>0</v>
      </c>
      <c r="R151" s="30">
        <f>IFERROR(IF(R$141&lt;MIN('A2 Intenzita dopravy'!$H$5:$L$5),(S151/T151)*S151,IF(R$141&gt;MAX('A2 Intenzita dopravy'!$H$5:$L$5),(INDEX('A2 Intenzita dopravy'!$H15:$L15,MATCH(R$141,'A2 Intenzita dopravy'!$H$5:$L$5,1))/INDEX('A2 Intenzita dopravy'!$H15:$L15,MATCH(R$141,'A2 Intenzita dopravy'!$H$5:$L$5,1)-1))^(1/(INDEX('A2 Intenzita dopravy'!$H$5:$L$5,MATCH(R$141,'A2 Intenzita dopravy'!$H$5:$L$5,1))-INDEX('A2 Intenzita dopravy'!$H$5:$L$5,MATCH(R$141,'A2 Intenzita dopravy'!$H$5:$L$5,1)-1)))*Q151,IFERROR(INDEX('A2 Intenzita dopravy'!$H15:$L15,MATCH(R$141,'A2 Intenzita dopravy'!$H$5:$L$5,0)),(INDEX('A2 Intenzita dopravy'!$H15:$L15,MATCH(R$141,'A2 Intenzita dopravy'!$H$5:$L$5,1)+1)/INDEX('A2 Intenzita dopravy'!$H15:$L15,MATCH(R$141,'A2 Intenzita dopravy'!$H$5:$L$5,1)))^(1/(INDEX('A2 Intenzita dopravy'!$H$5:$L$5,MATCH(R$141,'A2 Intenzita dopravy'!$H$5:$L$5,1)+1)-INDEX('A2 Intenzita dopravy'!$H$5:$L$5,MATCH(R$141,'A2 Intenzita dopravy'!$H$5:$L$5,1))))*Q151))),0)</f>
        <v>0</v>
      </c>
      <c r="S151" s="30">
        <f>IFERROR(IF(S$141&lt;MIN('A2 Intenzita dopravy'!$H$5:$L$5),(T151/U151)*T151,IF(S$141&gt;MAX('A2 Intenzita dopravy'!$H$5:$L$5),(INDEX('A2 Intenzita dopravy'!$H15:$L15,MATCH(S$141,'A2 Intenzita dopravy'!$H$5:$L$5,1))/INDEX('A2 Intenzita dopravy'!$H15:$L15,MATCH(S$141,'A2 Intenzita dopravy'!$H$5:$L$5,1)-1))^(1/(INDEX('A2 Intenzita dopravy'!$H$5:$L$5,MATCH(S$141,'A2 Intenzita dopravy'!$H$5:$L$5,1))-INDEX('A2 Intenzita dopravy'!$H$5:$L$5,MATCH(S$141,'A2 Intenzita dopravy'!$H$5:$L$5,1)-1)))*R151,IFERROR(INDEX('A2 Intenzita dopravy'!$H15:$L15,MATCH(S$141,'A2 Intenzita dopravy'!$H$5:$L$5,0)),(INDEX('A2 Intenzita dopravy'!$H15:$L15,MATCH(S$141,'A2 Intenzita dopravy'!$H$5:$L$5,1)+1)/INDEX('A2 Intenzita dopravy'!$H15:$L15,MATCH(S$141,'A2 Intenzita dopravy'!$H$5:$L$5,1)))^(1/(INDEX('A2 Intenzita dopravy'!$H$5:$L$5,MATCH(S$141,'A2 Intenzita dopravy'!$H$5:$L$5,1)+1)-INDEX('A2 Intenzita dopravy'!$H$5:$L$5,MATCH(S$141,'A2 Intenzita dopravy'!$H$5:$L$5,1))))*R151))),0)</f>
        <v>0</v>
      </c>
      <c r="T151" s="30">
        <f>IFERROR(IF(T$141&lt;MIN('A2 Intenzita dopravy'!$H$5:$L$5),(U151/V151)*U151,IF(T$141&gt;MAX('A2 Intenzita dopravy'!$H$5:$L$5),(INDEX('A2 Intenzita dopravy'!$H15:$L15,MATCH(T$141,'A2 Intenzita dopravy'!$H$5:$L$5,1))/INDEX('A2 Intenzita dopravy'!$H15:$L15,MATCH(T$141,'A2 Intenzita dopravy'!$H$5:$L$5,1)-1))^(1/(INDEX('A2 Intenzita dopravy'!$H$5:$L$5,MATCH(T$141,'A2 Intenzita dopravy'!$H$5:$L$5,1))-INDEX('A2 Intenzita dopravy'!$H$5:$L$5,MATCH(T$141,'A2 Intenzita dopravy'!$H$5:$L$5,1)-1)))*S151,IFERROR(INDEX('A2 Intenzita dopravy'!$H15:$L15,MATCH(T$141,'A2 Intenzita dopravy'!$H$5:$L$5,0)),(INDEX('A2 Intenzita dopravy'!$H15:$L15,MATCH(T$141,'A2 Intenzita dopravy'!$H$5:$L$5,1)+1)/INDEX('A2 Intenzita dopravy'!$H15:$L15,MATCH(T$141,'A2 Intenzita dopravy'!$H$5:$L$5,1)))^(1/(INDEX('A2 Intenzita dopravy'!$H$5:$L$5,MATCH(T$141,'A2 Intenzita dopravy'!$H$5:$L$5,1)+1)-INDEX('A2 Intenzita dopravy'!$H$5:$L$5,MATCH(T$141,'A2 Intenzita dopravy'!$H$5:$L$5,1))))*S151))),0)</f>
        <v>0</v>
      </c>
      <c r="U151" s="30">
        <f>IFERROR(IF(U$141&lt;MIN('A2 Intenzita dopravy'!$H$5:$L$5),(V151/W151)*V151,IF(U$141&gt;MAX('A2 Intenzita dopravy'!$H$5:$L$5),(INDEX('A2 Intenzita dopravy'!$H15:$L15,MATCH(U$141,'A2 Intenzita dopravy'!$H$5:$L$5,1))/INDEX('A2 Intenzita dopravy'!$H15:$L15,MATCH(U$141,'A2 Intenzita dopravy'!$H$5:$L$5,1)-1))^(1/(INDEX('A2 Intenzita dopravy'!$H$5:$L$5,MATCH(U$141,'A2 Intenzita dopravy'!$H$5:$L$5,1))-INDEX('A2 Intenzita dopravy'!$H$5:$L$5,MATCH(U$141,'A2 Intenzita dopravy'!$H$5:$L$5,1)-1)))*T151,IFERROR(INDEX('A2 Intenzita dopravy'!$H15:$L15,MATCH(U$141,'A2 Intenzita dopravy'!$H$5:$L$5,0)),(INDEX('A2 Intenzita dopravy'!$H15:$L15,MATCH(U$141,'A2 Intenzita dopravy'!$H$5:$L$5,1)+1)/INDEX('A2 Intenzita dopravy'!$H15:$L15,MATCH(U$141,'A2 Intenzita dopravy'!$H$5:$L$5,1)))^(1/(INDEX('A2 Intenzita dopravy'!$H$5:$L$5,MATCH(U$141,'A2 Intenzita dopravy'!$H$5:$L$5,1)+1)-INDEX('A2 Intenzita dopravy'!$H$5:$L$5,MATCH(U$141,'A2 Intenzita dopravy'!$H$5:$L$5,1))))*T151))),0)</f>
        <v>0</v>
      </c>
      <c r="V151" s="30">
        <f>IFERROR(IF(V$141&lt;MIN('A2 Intenzita dopravy'!$H$5:$L$5),(W151/X151)*W151,IF(V$141&gt;MAX('A2 Intenzita dopravy'!$H$5:$L$5),(INDEX('A2 Intenzita dopravy'!$H15:$L15,MATCH(V$141,'A2 Intenzita dopravy'!$H$5:$L$5,1))/INDEX('A2 Intenzita dopravy'!$H15:$L15,MATCH(V$141,'A2 Intenzita dopravy'!$H$5:$L$5,1)-1))^(1/(INDEX('A2 Intenzita dopravy'!$H$5:$L$5,MATCH(V$141,'A2 Intenzita dopravy'!$H$5:$L$5,1))-INDEX('A2 Intenzita dopravy'!$H$5:$L$5,MATCH(V$141,'A2 Intenzita dopravy'!$H$5:$L$5,1)-1)))*U151,IFERROR(INDEX('A2 Intenzita dopravy'!$H15:$L15,MATCH(V$141,'A2 Intenzita dopravy'!$H$5:$L$5,0)),(INDEX('A2 Intenzita dopravy'!$H15:$L15,MATCH(V$141,'A2 Intenzita dopravy'!$H$5:$L$5,1)+1)/INDEX('A2 Intenzita dopravy'!$H15:$L15,MATCH(V$141,'A2 Intenzita dopravy'!$H$5:$L$5,1)))^(1/(INDEX('A2 Intenzita dopravy'!$H$5:$L$5,MATCH(V$141,'A2 Intenzita dopravy'!$H$5:$L$5,1)+1)-INDEX('A2 Intenzita dopravy'!$H$5:$L$5,MATCH(V$141,'A2 Intenzita dopravy'!$H$5:$L$5,1))))*U151))),0)</f>
        <v>0</v>
      </c>
      <c r="W151" s="30">
        <f>IFERROR(IF(W$141&lt;MIN('A2 Intenzita dopravy'!$H$5:$L$5),(X151/Y151)*X151,IF(W$141&gt;MAX('A2 Intenzita dopravy'!$H$5:$L$5),(INDEX('A2 Intenzita dopravy'!$H15:$L15,MATCH(W$141,'A2 Intenzita dopravy'!$H$5:$L$5,1))/INDEX('A2 Intenzita dopravy'!$H15:$L15,MATCH(W$141,'A2 Intenzita dopravy'!$H$5:$L$5,1)-1))^(1/(INDEX('A2 Intenzita dopravy'!$H$5:$L$5,MATCH(W$141,'A2 Intenzita dopravy'!$H$5:$L$5,1))-INDEX('A2 Intenzita dopravy'!$H$5:$L$5,MATCH(W$141,'A2 Intenzita dopravy'!$H$5:$L$5,1)-1)))*V151,IFERROR(INDEX('A2 Intenzita dopravy'!$H15:$L15,MATCH(W$141,'A2 Intenzita dopravy'!$H$5:$L$5,0)),(INDEX('A2 Intenzita dopravy'!$H15:$L15,MATCH(W$141,'A2 Intenzita dopravy'!$H$5:$L$5,1)+1)/INDEX('A2 Intenzita dopravy'!$H15:$L15,MATCH(W$141,'A2 Intenzita dopravy'!$H$5:$L$5,1)))^(1/(INDEX('A2 Intenzita dopravy'!$H$5:$L$5,MATCH(W$141,'A2 Intenzita dopravy'!$H$5:$L$5,1)+1)-INDEX('A2 Intenzita dopravy'!$H$5:$L$5,MATCH(W$141,'A2 Intenzita dopravy'!$H$5:$L$5,1))))*V151))),0)</f>
        <v>0</v>
      </c>
      <c r="X151" s="30">
        <f>IFERROR(IF(X$141&lt;MIN('A2 Intenzita dopravy'!$H$5:$L$5),(Y151/Z151)*Y151,IF(X$141&gt;MAX('A2 Intenzita dopravy'!$H$5:$L$5),(INDEX('A2 Intenzita dopravy'!$H15:$L15,MATCH(X$141,'A2 Intenzita dopravy'!$H$5:$L$5,1))/INDEX('A2 Intenzita dopravy'!$H15:$L15,MATCH(X$141,'A2 Intenzita dopravy'!$H$5:$L$5,1)-1))^(1/(INDEX('A2 Intenzita dopravy'!$H$5:$L$5,MATCH(X$141,'A2 Intenzita dopravy'!$H$5:$L$5,1))-INDEX('A2 Intenzita dopravy'!$H$5:$L$5,MATCH(X$141,'A2 Intenzita dopravy'!$H$5:$L$5,1)-1)))*W151,IFERROR(INDEX('A2 Intenzita dopravy'!$H15:$L15,MATCH(X$141,'A2 Intenzita dopravy'!$H$5:$L$5,0)),(INDEX('A2 Intenzita dopravy'!$H15:$L15,MATCH(X$141,'A2 Intenzita dopravy'!$H$5:$L$5,1)+1)/INDEX('A2 Intenzita dopravy'!$H15:$L15,MATCH(X$141,'A2 Intenzita dopravy'!$H$5:$L$5,1)))^(1/(INDEX('A2 Intenzita dopravy'!$H$5:$L$5,MATCH(X$141,'A2 Intenzita dopravy'!$H$5:$L$5,1)+1)-INDEX('A2 Intenzita dopravy'!$H$5:$L$5,MATCH(X$141,'A2 Intenzita dopravy'!$H$5:$L$5,1))))*W151))),0)</f>
        <v>0</v>
      </c>
      <c r="Y151" s="30">
        <f>IFERROR(IF(Y$141&lt;MIN('A2 Intenzita dopravy'!$H$5:$L$5),(Z151/AA151)*Z151,IF(Y$141&gt;MAX('A2 Intenzita dopravy'!$H$5:$L$5),(INDEX('A2 Intenzita dopravy'!$H15:$L15,MATCH(Y$141,'A2 Intenzita dopravy'!$H$5:$L$5,1))/INDEX('A2 Intenzita dopravy'!$H15:$L15,MATCH(Y$141,'A2 Intenzita dopravy'!$H$5:$L$5,1)-1))^(1/(INDEX('A2 Intenzita dopravy'!$H$5:$L$5,MATCH(Y$141,'A2 Intenzita dopravy'!$H$5:$L$5,1))-INDEX('A2 Intenzita dopravy'!$H$5:$L$5,MATCH(Y$141,'A2 Intenzita dopravy'!$H$5:$L$5,1)-1)))*X151,IFERROR(INDEX('A2 Intenzita dopravy'!$H15:$L15,MATCH(Y$141,'A2 Intenzita dopravy'!$H$5:$L$5,0)),(INDEX('A2 Intenzita dopravy'!$H15:$L15,MATCH(Y$141,'A2 Intenzita dopravy'!$H$5:$L$5,1)+1)/INDEX('A2 Intenzita dopravy'!$H15:$L15,MATCH(Y$141,'A2 Intenzita dopravy'!$H$5:$L$5,1)))^(1/(INDEX('A2 Intenzita dopravy'!$H$5:$L$5,MATCH(Y$141,'A2 Intenzita dopravy'!$H$5:$L$5,1)+1)-INDEX('A2 Intenzita dopravy'!$H$5:$L$5,MATCH(Y$141,'A2 Intenzita dopravy'!$H$5:$L$5,1))))*X151))),0)</f>
        <v>0</v>
      </c>
      <c r="Z151" s="30">
        <f>IFERROR(IF(Z$141&lt;MIN('A2 Intenzita dopravy'!$H$5:$L$5),(AA151/AB151)*AA151,IF(Z$141&gt;MAX('A2 Intenzita dopravy'!$H$5:$L$5),(INDEX('A2 Intenzita dopravy'!$H15:$L15,MATCH(Z$141,'A2 Intenzita dopravy'!$H$5:$L$5,1))/INDEX('A2 Intenzita dopravy'!$H15:$L15,MATCH(Z$141,'A2 Intenzita dopravy'!$H$5:$L$5,1)-1))^(1/(INDEX('A2 Intenzita dopravy'!$H$5:$L$5,MATCH(Z$141,'A2 Intenzita dopravy'!$H$5:$L$5,1))-INDEX('A2 Intenzita dopravy'!$H$5:$L$5,MATCH(Z$141,'A2 Intenzita dopravy'!$H$5:$L$5,1)-1)))*Y151,IFERROR(INDEX('A2 Intenzita dopravy'!$H15:$L15,MATCH(Z$141,'A2 Intenzita dopravy'!$H$5:$L$5,0)),(INDEX('A2 Intenzita dopravy'!$H15:$L15,MATCH(Z$141,'A2 Intenzita dopravy'!$H$5:$L$5,1)+1)/INDEX('A2 Intenzita dopravy'!$H15:$L15,MATCH(Z$141,'A2 Intenzita dopravy'!$H$5:$L$5,1)))^(1/(INDEX('A2 Intenzita dopravy'!$H$5:$L$5,MATCH(Z$141,'A2 Intenzita dopravy'!$H$5:$L$5,1)+1)-INDEX('A2 Intenzita dopravy'!$H$5:$L$5,MATCH(Z$141,'A2 Intenzita dopravy'!$H$5:$L$5,1))))*Y151))),0)</f>
        <v>0</v>
      </c>
      <c r="AA151" s="30">
        <f>IFERROR(IF(AA$141&lt;MIN('A2 Intenzita dopravy'!$H$5:$L$5),(AB151/AC151)*AB151,IF(AA$141&gt;MAX('A2 Intenzita dopravy'!$H$5:$L$5),(INDEX('A2 Intenzita dopravy'!$H15:$L15,MATCH(AA$141,'A2 Intenzita dopravy'!$H$5:$L$5,1))/INDEX('A2 Intenzita dopravy'!$H15:$L15,MATCH(AA$141,'A2 Intenzita dopravy'!$H$5:$L$5,1)-1))^(1/(INDEX('A2 Intenzita dopravy'!$H$5:$L$5,MATCH(AA$141,'A2 Intenzita dopravy'!$H$5:$L$5,1))-INDEX('A2 Intenzita dopravy'!$H$5:$L$5,MATCH(AA$141,'A2 Intenzita dopravy'!$H$5:$L$5,1)-1)))*Z151,IFERROR(INDEX('A2 Intenzita dopravy'!$H15:$L15,MATCH(AA$141,'A2 Intenzita dopravy'!$H$5:$L$5,0)),(INDEX('A2 Intenzita dopravy'!$H15:$L15,MATCH(AA$141,'A2 Intenzita dopravy'!$H$5:$L$5,1)+1)/INDEX('A2 Intenzita dopravy'!$H15:$L15,MATCH(AA$141,'A2 Intenzita dopravy'!$H$5:$L$5,1)))^(1/(INDEX('A2 Intenzita dopravy'!$H$5:$L$5,MATCH(AA$141,'A2 Intenzita dopravy'!$H$5:$L$5,1)+1)-INDEX('A2 Intenzita dopravy'!$H$5:$L$5,MATCH(AA$141,'A2 Intenzita dopravy'!$H$5:$L$5,1))))*Z151))),0)</f>
        <v>0</v>
      </c>
      <c r="AB151" s="30">
        <f>IFERROR(IF(AB$141&lt;MIN('A2 Intenzita dopravy'!$H$5:$L$5),(AC151/AD151)*AC151,IF(AB$141&gt;MAX('A2 Intenzita dopravy'!$H$5:$L$5),(INDEX('A2 Intenzita dopravy'!$H15:$L15,MATCH(AB$141,'A2 Intenzita dopravy'!$H$5:$L$5,1))/INDEX('A2 Intenzita dopravy'!$H15:$L15,MATCH(AB$141,'A2 Intenzita dopravy'!$H$5:$L$5,1)-1))^(1/(INDEX('A2 Intenzita dopravy'!$H$5:$L$5,MATCH(AB$141,'A2 Intenzita dopravy'!$H$5:$L$5,1))-INDEX('A2 Intenzita dopravy'!$H$5:$L$5,MATCH(AB$141,'A2 Intenzita dopravy'!$H$5:$L$5,1)-1)))*AA151,IFERROR(INDEX('A2 Intenzita dopravy'!$H15:$L15,MATCH(AB$141,'A2 Intenzita dopravy'!$H$5:$L$5,0)),(INDEX('A2 Intenzita dopravy'!$H15:$L15,MATCH(AB$141,'A2 Intenzita dopravy'!$H$5:$L$5,1)+1)/INDEX('A2 Intenzita dopravy'!$H15:$L15,MATCH(AB$141,'A2 Intenzita dopravy'!$H$5:$L$5,1)))^(1/(INDEX('A2 Intenzita dopravy'!$H$5:$L$5,MATCH(AB$141,'A2 Intenzita dopravy'!$H$5:$L$5,1)+1)-INDEX('A2 Intenzita dopravy'!$H$5:$L$5,MATCH(AB$141,'A2 Intenzita dopravy'!$H$5:$L$5,1))))*AA151))),0)</f>
        <v>0</v>
      </c>
      <c r="AC151" s="30">
        <f>IFERROR(IF(AC$141&lt;MIN('A2 Intenzita dopravy'!$H$5:$L$5),(AD151/AE151)*AD151,IF(AC$141&gt;MAX('A2 Intenzita dopravy'!$H$5:$L$5),(INDEX('A2 Intenzita dopravy'!$H15:$L15,MATCH(AC$141,'A2 Intenzita dopravy'!$H$5:$L$5,1))/INDEX('A2 Intenzita dopravy'!$H15:$L15,MATCH(AC$141,'A2 Intenzita dopravy'!$H$5:$L$5,1)-1))^(1/(INDEX('A2 Intenzita dopravy'!$H$5:$L$5,MATCH(AC$141,'A2 Intenzita dopravy'!$H$5:$L$5,1))-INDEX('A2 Intenzita dopravy'!$H$5:$L$5,MATCH(AC$141,'A2 Intenzita dopravy'!$H$5:$L$5,1)-1)))*AB151,IFERROR(INDEX('A2 Intenzita dopravy'!$H15:$L15,MATCH(AC$141,'A2 Intenzita dopravy'!$H$5:$L$5,0)),(INDEX('A2 Intenzita dopravy'!$H15:$L15,MATCH(AC$141,'A2 Intenzita dopravy'!$H$5:$L$5,1)+1)/INDEX('A2 Intenzita dopravy'!$H15:$L15,MATCH(AC$141,'A2 Intenzita dopravy'!$H$5:$L$5,1)))^(1/(INDEX('A2 Intenzita dopravy'!$H$5:$L$5,MATCH(AC$141,'A2 Intenzita dopravy'!$H$5:$L$5,1)+1)-INDEX('A2 Intenzita dopravy'!$H$5:$L$5,MATCH(AC$141,'A2 Intenzita dopravy'!$H$5:$L$5,1))))*AB151))),0)</f>
        <v>0</v>
      </c>
      <c r="AD151" s="30">
        <f>IFERROR(IF(AD$141&lt;MIN('A2 Intenzita dopravy'!$H$5:$L$5),(AE151/AF151)*AE151,IF(AD$141&gt;MAX('A2 Intenzita dopravy'!$H$5:$L$5),(INDEX('A2 Intenzita dopravy'!$H15:$L15,MATCH(AD$141,'A2 Intenzita dopravy'!$H$5:$L$5,1))/INDEX('A2 Intenzita dopravy'!$H15:$L15,MATCH(AD$141,'A2 Intenzita dopravy'!$H$5:$L$5,1)-1))^(1/(INDEX('A2 Intenzita dopravy'!$H$5:$L$5,MATCH(AD$141,'A2 Intenzita dopravy'!$H$5:$L$5,1))-INDEX('A2 Intenzita dopravy'!$H$5:$L$5,MATCH(AD$141,'A2 Intenzita dopravy'!$H$5:$L$5,1)-1)))*AC151,IFERROR(INDEX('A2 Intenzita dopravy'!$H15:$L15,MATCH(AD$141,'A2 Intenzita dopravy'!$H$5:$L$5,0)),(INDEX('A2 Intenzita dopravy'!$H15:$L15,MATCH(AD$141,'A2 Intenzita dopravy'!$H$5:$L$5,1)+1)/INDEX('A2 Intenzita dopravy'!$H15:$L15,MATCH(AD$141,'A2 Intenzita dopravy'!$H$5:$L$5,1)))^(1/(INDEX('A2 Intenzita dopravy'!$H$5:$L$5,MATCH(AD$141,'A2 Intenzita dopravy'!$H$5:$L$5,1)+1)-INDEX('A2 Intenzita dopravy'!$H$5:$L$5,MATCH(AD$141,'A2 Intenzita dopravy'!$H$5:$L$5,1))))*AC151))),0)</f>
        <v>0</v>
      </c>
      <c r="AE151" s="30">
        <f>IFERROR(IF(AE$141&lt;MIN('A2 Intenzita dopravy'!$H$5:$L$5),(AF151/AG151)*AF151,IF(AE$141&gt;MAX('A2 Intenzita dopravy'!$H$5:$L$5),(INDEX('A2 Intenzita dopravy'!$H15:$L15,MATCH(AE$141,'A2 Intenzita dopravy'!$H$5:$L$5,1))/INDEX('A2 Intenzita dopravy'!$H15:$L15,MATCH(AE$141,'A2 Intenzita dopravy'!$H$5:$L$5,1)-1))^(1/(INDEX('A2 Intenzita dopravy'!$H$5:$L$5,MATCH(AE$141,'A2 Intenzita dopravy'!$H$5:$L$5,1))-INDEX('A2 Intenzita dopravy'!$H$5:$L$5,MATCH(AE$141,'A2 Intenzita dopravy'!$H$5:$L$5,1)-1)))*AD151,IFERROR(INDEX('A2 Intenzita dopravy'!$H15:$L15,MATCH(AE$141,'A2 Intenzita dopravy'!$H$5:$L$5,0)),(INDEX('A2 Intenzita dopravy'!$H15:$L15,MATCH(AE$141,'A2 Intenzita dopravy'!$H$5:$L$5,1)+1)/INDEX('A2 Intenzita dopravy'!$H15:$L15,MATCH(AE$141,'A2 Intenzita dopravy'!$H$5:$L$5,1)))^(1/(INDEX('A2 Intenzita dopravy'!$H$5:$L$5,MATCH(AE$141,'A2 Intenzita dopravy'!$H$5:$L$5,1)+1)-INDEX('A2 Intenzita dopravy'!$H$5:$L$5,MATCH(AE$141,'A2 Intenzita dopravy'!$H$5:$L$5,1))))*AD151))),0)</f>
        <v>0</v>
      </c>
      <c r="AF151" s="30">
        <f>IFERROR(IF(AF$141&lt;MIN('A2 Intenzita dopravy'!$H$5:$L$5),(AG151/AH151)*AG151,IF(AF$141&gt;MAX('A2 Intenzita dopravy'!$H$5:$L$5),(INDEX('A2 Intenzita dopravy'!$H15:$L15,MATCH(AF$141,'A2 Intenzita dopravy'!$H$5:$L$5,1))/INDEX('A2 Intenzita dopravy'!$H15:$L15,MATCH(AF$141,'A2 Intenzita dopravy'!$H$5:$L$5,1)-1))^(1/(INDEX('A2 Intenzita dopravy'!$H$5:$L$5,MATCH(AF$141,'A2 Intenzita dopravy'!$H$5:$L$5,1))-INDEX('A2 Intenzita dopravy'!$H$5:$L$5,MATCH(AF$141,'A2 Intenzita dopravy'!$H$5:$L$5,1)-1)))*AE151,IFERROR(INDEX('A2 Intenzita dopravy'!$H15:$L15,MATCH(AF$141,'A2 Intenzita dopravy'!$H$5:$L$5,0)),(INDEX('A2 Intenzita dopravy'!$H15:$L15,MATCH(AF$141,'A2 Intenzita dopravy'!$H$5:$L$5,1)+1)/INDEX('A2 Intenzita dopravy'!$H15:$L15,MATCH(AF$141,'A2 Intenzita dopravy'!$H$5:$L$5,1)))^(1/(INDEX('A2 Intenzita dopravy'!$H$5:$L$5,MATCH(AF$141,'A2 Intenzita dopravy'!$H$5:$L$5,1)+1)-INDEX('A2 Intenzita dopravy'!$H$5:$L$5,MATCH(AF$141,'A2 Intenzita dopravy'!$H$5:$L$5,1))))*AE151))),0)</f>
        <v>0</v>
      </c>
      <c r="AG151" s="30">
        <f>IFERROR(IF(AG$141&lt;MIN('A2 Intenzita dopravy'!$H$5:$L$5),(AH151/AI151)*AH151,IF(AG$141&gt;MAX('A2 Intenzita dopravy'!$H$5:$L$5),(INDEX('A2 Intenzita dopravy'!$H15:$L15,MATCH(AG$141,'A2 Intenzita dopravy'!$H$5:$L$5,1))/INDEX('A2 Intenzita dopravy'!$H15:$L15,MATCH(AG$141,'A2 Intenzita dopravy'!$H$5:$L$5,1)-1))^(1/(INDEX('A2 Intenzita dopravy'!$H$5:$L$5,MATCH(AG$141,'A2 Intenzita dopravy'!$H$5:$L$5,1))-INDEX('A2 Intenzita dopravy'!$H$5:$L$5,MATCH(AG$141,'A2 Intenzita dopravy'!$H$5:$L$5,1)-1)))*AF151,IFERROR(INDEX('A2 Intenzita dopravy'!$H15:$L15,MATCH(AG$141,'A2 Intenzita dopravy'!$H$5:$L$5,0)),(INDEX('A2 Intenzita dopravy'!$H15:$L15,MATCH(AG$141,'A2 Intenzita dopravy'!$H$5:$L$5,1)+1)/INDEX('A2 Intenzita dopravy'!$H15:$L15,MATCH(AG$141,'A2 Intenzita dopravy'!$H$5:$L$5,1)))^(1/(INDEX('A2 Intenzita dopravy'!$H$5:$L$5,MATCH(AG$141,'A2 Intenzita dopravy'!$H$5:$L$5,1)+1)-INDEX('A2 Intenzita dopravy'!$H$5:$L$5,MATCH(AG$141,'A2 Intenzita dopravy'!$H$5:$L$5,1))))*AF151))),0)</f>
        <v>0</v>
      </c>
      <c r="AH151" s="30">
        <f>IFERROR(IF(AH$141&lt;MIN('A2 Intenzita dopravy'!$H$5:$L$5),(AI151/AJ151)*AI151,IF(AH$141&gt;MAX('A2 Intenzita dopravy'!$H$5:$L$5),(INDEX('A2 Intenzita dopravy'!$H15:$L15,MATCH(AH$141,'A2 Intenzita dopravy'!$H$5:$L$5,1))/INDEX('A2 Intenzita dopravy'!$H15:$L15,MATCH(AH$141,'A2 Intenzita dopravy'!$H$5:$L$5,1)-1))^(1/(INDEX('A2 Intenzita dopravy'!$H$5:$L$5,MATCH(AH$141,'A2 Intenzita dopravy'!$H$5:$L$5,1))-INDEX('A2 Intenzita dopravy'!$H$5:$L$5,MATCH(AH$141,'A2 Intenzita dopravy'!$H$5:$L$5,1)-1)))*AG151,IFERROR(INDEX('A2 Intenzita dopravy'!$H15:$L15,MATCH(AH$141,'A2 Intenzita dopravy'!$H$5:$L$5,0)),(INDEX('A2 Intenzita dopravy'!$H15:$L15,MATCH(AH$141,'A2 Intenzita dopravy'!$H$5:$L$5,1)+1)/INDEX('A2 Intenzita dopravy'!$H15:$L15,MATCH(AH$141,'A2 Intenzita dopravy'!$H$5:$L$5,1)))^(1/(INDEX('A2 Intenzita dopravy'!$H$5:$L$5,MATCH(AH$141,'A2 Intenzita dopravy'!$H$5:$L$5,1)+1)-INDEX('A2 Intenzita dopravy'!$H$5:$L$5,MATCH(AH$141,'A2 Intenzita dopravy'!$H$5:$L$5,1))))*AG151))),0)</f>
        <v>0</v>
      </c>
      <c r="AI151" s="30">
        <f>IFERROR(IF(AI$141&lt;MIN('A2 Intenzita dopravy'!$H$5:$L$5),(AJ151/AK151)*AJ151,IF(AI$141&gt;MAX('A2 Intenzita dopravy'!$H$5:$L$5),(INDEX('A2 Intenzita dopravy'!$H15:$L15,MATCH(AI$141,'A2 Intenzita dopravy'!$H$5:$L$5,1))/INDEX('A2 Intenzita dopravy'!$H15:$L15,MATCH(AI$141,'A2 Intenzita dopravy'!$H$5:$L$5,1)-1))^(1/(INDEX('A2 Intenzita dopravy'!$H$5:$L$5,MATCH(AI$141,'A2 Intenzita dopravy'!$H$5:$L$5,1))-INDEX('A2 Intenzita dopravy'!$H$5:$L$5,MATCH(AI$141,'A2 Intenzita dopravy'!$H$5:$L$5,1)-1)))*AH151,IFERROR(INDEX('A2 Intenzita dopravy'!$H15:$L15,MATCH(AI$141,'A2 Intenzita dopravy'!$H$5:$L$5,0)),(INDEX('A2 Intenzita dopravy'!$H15:$L15,MATCH(AI$141,'A2 Intenzita dopravy'!$H$5:$L$5,1)+1)/INDEX('A2 Intenzita dopravy'!$H15:$L15,MATCH(AI$141,'A2 Intenzita dopravy'!$H$5:$L$5,1)))^(1/(INDEX('A2 Intenzita dopravy'!$H$5:$L$5,MATCH(AI$141,'A2 Intenzita dopravy'!$H$5:$L$5,1)+1)-INDEX('A2 Intenzita dopravy'!$H$5:$L$5,MATCH(AI$141,'A2 Intenzita dopravy'!$H$5:$L$5,1))))*AH151))),0)</f>
        <v>0</v>
      </c>
      <c r="AJ151" s="30">
        <f>IFERROR(IF(AJ$141&lt;MIN('A2 Intenzita dopravy'!$H$5:$L$5),(AK151/AL151)*AK151,IF(AJ$141&gt;MAX('A2 Intenzita dopravy'!$H$5:$L$5),(INDEX('A2 Intenzita dopravy'!$H15:$L15,MATCH(AJ$141,'A2 Intenzita dopravy'!$H$5:$L$5,1))/INDEX('A2 Intenzita dopravy'!$H15:$L15,MATCH(AJ$141,'A2 Intenzita dopravy'!$H$5:$L$5,1)-1))^(1/(INDEX('A2 Intenzita dopravy'!$H$5:$L$5,MATCH(AJ$141,'A2 Intenzita dopravy'!$H$5:$L$5,1))-INDEX('A2 Intenzita dopravy'!$H$5:$L$5,MATCH(AJ$141,'A2 Intenzita dopravy'!$H$5:$L$5,1)-1)))*AI151,IFERROR(INDEX('A2 Intenzita dopravy'!$H15:$L15,MATCH(AJ$141,'A2 Intenzita dopravy'!$H$5:$L$5,0)),(INDEX('A2 Intenzita dopravy'!$H15:$L15,MATCH(AJ$141,'A2 Intenzita dopravy'!$H$5:$L$5,1)+1)/INDEX('A2 Intenzita dopravy'!$H15:$L15,MATCH(AJ$141,'A2 Intenzita dopravy'!$H$5:$L$5,1)))^(1/(INDEX('A2 Intenzita dopravy'!$H$5:$L$5,MATCH(AJ$141,'A2 Intenzita dopravy'!$H$5:$L$5,1)+1)-INDEX('A2 Intenzita dopravy'!$H$5:$L$5,MATCH(AJ$141,'A2 Intenzita dopravy'!$H$5:$L$5,1))))*AI151))),0)</f>
        <v>0</v>
      </c>
      <c r="AK151" s="30">
        <f>IFERROR(IF(AK$141&lt;MIN('A2 Intenzita dopravy'!$H$5:$L$5),(AL151/AM151)*AL151,IF(AK$141&gt;MAX('A2 Intenzita dopravy'!$H$5:$L$5),(INDEX('A2 Intenzita dopravy'!$H15:$L15,MATCH(AK$141,'A2 Intenzita dopravy'!$H$5:$L$5,1))/INDEX('A2 Intenzita dopravy'!$H15:$L15,MATCH(AK$141,'A2 Intenzita dopravy'!$H$5:$L$5,1)-1))^(1/(INDEX('A2 Intenzita dopravy'!$H$5:$L$5,MATCH(AK$141,'A2 Intenzita dopravy'!$H$5:$L$5,1))-INDEX('A2 Intenzita dopravy'!$H$5:$L$5,MATCH(AK$141,'A2 Intenzita dopravy'!$H$5:$L$5,1)-1)))*AJ151,IFERROR(INDEX('A2 Intenzita dopravy'!$H15:$L15,MATCH(AK$141,'A2 Intenzita dopravy'!$H$5:$L$5,0)),(INDEX('A2 Intenzita dopravy'!$H15:$L15,MATCH(AK$141,'A2 Intenzita dopravy'!$H$5:$L$5,1)+1)/INDEX('A2 Intenzita dopravy'!$H15:$L15,MATCH(AK$141,'A2 Intenzita dopravy'!$H$5:$L$5,1)))^(1/(INDEX('A2 Intenzita dopravy'!$H$5:$L$5,MATCH(AK$141,'A2 Intenzita dopravy'!$H$5:$L$5,1)+1)-INDEX('A2 Intenzita dopravy'!$H$5:$L$5,MATCH(AK$141,'A2 Intenzita dopravy'!$H$5:$L$5,1))))*AJ151))),0)</f>
        <v>0</v>
      </c>
      <c r="AL151" s="30">
        <f>IFERROR(IF(AL$141&lt;MIN('A2 Intenzita dopravy'!$H$5:$L$5),(AM151/AN151)*AM151,IF(AL$141&gt;MAX('A2 Intenzita dopravy'!$H$5:$L$5),(INDEX('A2 Intenzita dopravy'!$H15:$L15,MATCH(AL$141,'A2 Intenzita dopravy'!$H$5:$L$5,1))/INDEX('A2 Intenzita dopravy'!$H15:$L15,MATCH(AL$141,'A2 Intenzita dopravy'!$H$5:$L$5,1)-1))^(1/(INDEX('A2 Intenzita dopravy'!$H$5:$L$5,MATCH(AL$141,'A2 Intenzita dopravy'!$H$5:$L$5,1))-INDEX('A2 Intenzita dopravy'!$H$5:$L$5,MATCH(AL$141,'A2 Intenzita dopravy'!$H$5:$L$5,1)-1)))*AK151,IFERROR(INDEX('A2 Intenzita dopravy'!$H15:$L15,MATCH(AL$141,'A2 Intenzita dopravy'!$H$5:$L$5,0)),(INDEX('A2 Intenzita dopravy'!$H15:$L15,MATCH(AL$141,'A2 Intenzita dopravy'!$H$5:$L$5,1)+1)/INDEX('A2 Intenzita dopravy'!$H15:$L15,MATCH(AL$141,'A2 Intenzita dopravy'!$H$5:$L$5,1)))^(1/(INDEX('A2 Intenzita dopravy'!$H$5:$L$5,MATCH(AL$141,'A2 Intenzita dopravy'!$H$5:$L$5,1)+1)-INDEX('A2 Intenzita dopravy'!$H$5:$L$5,MATCH(AL$141,'A2 Intenzita dopravy'!$H$5:$L$5,1))))*AK151))),0)</f>
        <v>0</v>
      </c>
      <c r="AM151" s="30">
        <f>IFERROR(IF(AM$141&lt;MIN('A2 Intenzita dopravy'!$H$5:$L$5),(AN151/AO151)*AN151,IF(AM$141&gt;MAX('A2 Intenzita dopravy'!$H$5:$L$5),(INDEX('A2 Intenzita dopravy'!$H15:$L15,MATCH(AM$141,'A2 Intenzita dopravy'!$H$5:$L$5,1))/INDEX('A2 Intenzita dopravy'!$H15:$L15,MATCH(AM$141,'A2 Intenzita dopravy'!$H$5:$L$5,1)-1))^(1/(INDEX('A2 Intenzita dopravy'!$H$5:$L$5,MATCH(AM$141,'A2 Intenzita dopravy'!$H$5:$L$5,1))-INDEX('A2 Intenzita dopravy'!$H$5:$L$5,MATCH(AM$141,'A2 Intenzita dopravy'!$H$5:$L$5,1)-1)))*AL151,IFERROR(INDEX('A2 Intenzita dopravy'!$H15:$L15,MATCH(AM$141,'A2 Intenzita dopravy'!$H$5:$L$5,0)),(INDEX('A2 Intenzita dopravy'!$H15:$L15,MATCH(AM$141,'A2 Intenzita dopravy'!$H$5:$L$5,1)+1)/INDEX('A2 Intenzita dopravy'!$H15:$L15,MATCH(AM$141,'A2 Intenzita dopravy'!$H$5:$L$5,1)))^(1/(INDEX('A2 Intenzita dopravy'!$H$5:$L$5,MATCH(AM$141,'A2 Intenzita dopravy'!$H$5:$L$5,1)+1)-INDEX('A2 Intenzita dopravy'!$H$5:$L$5,MATCH(AM$141,'A2 Intenzita dopravy'!$H$5:$L$5,1))))*AL151))),0)</f>
        <v>0</v>
      </c>
      <c r="AN151" s="30">
        <f>IFERROR(IF(AN$141&lt;MIN('A2 Intenzita dopravy'!$H$5:$L$5),(AO151/AP151)*AO151,IF(AN$141&gt;MAX('A2 Intenzita dopravy'!$H$5:$L$5),(INDEX('A2 Intenzita dopravy'!$H15:$L15,MATCH(AN$141,'A2 Intenzita dopravy'!$H$5:$L$5,1))/INDEX('A2 Intenzita dopravy'!$H15:$L15,MATCH(AN$141,'A2 Intenzita dopravy'!$H$5:$L$5,1)-1))^(1/(INDEX('A2 Intenzita dopravy'!$H$5:$L$5,MATCH(AN$141,'A2 Intenzita dopravy'!$H$5:$L$5,1))-INDEX('A2 Intenzita dopravy'!$H$5:$L$5,MATCH(AN$141,'A2 Intenzita dopravy'!$H$5:$L$5,1)-1)))*AM151,IFERROR(INDEX('A2 Intenzita dopravy'!$H15:$L15,MATCH(AN$141,'A2 Intenzita dopravy'!$H$5:$L$5,0)),(INDEX('A2 Intenzita dopravy'!$H15:$L15,MATCH(AN$141,'A2 Intenzita dopravy'!$H$5:$L$5,1)+1)/INDEX('A2 Intenzita dopravy'!$H15:$L15,MATCH(AN$141,'A2 Intenzita dopravy'!$H$5:$L$5,1)))^(1/(INDEX('A2 Intenzita dopravy'!$H$5:$L$5,MATCH(AN$141,'A2 Intenzita dopravy'!$H$5:$L$5,1)+1)-INDEX('A2 Intenzita dopravy'!$H$5:$L$5,MATCH(AN$141,'A2 Intenzita dopravy'!$H$5:$L$5,1))))*AM151))),0)</f>
        <v>0</v>
      </c>
      <c r="AO151" s="30">
        <f>IFERROR(IF(AO$141&lt;MIN('A2 Intenzita dopravy'!$H$5:$L$5),(AP151/AQ151)*AP151,IF(AO$141&gt;MAX('A2 Intenzita dopravy'!$H$5:$L$5),(INDEX('A2 Intenzita dopravy'!$H15:$L15,MATCH(AO$141,'A2 Intenzita dopravy'!$H$5:$L$5,1))/INDEX('A2 Intenzita dopravy'!$H15:$L15,MATCH(AO$141,'A2 Intenzita dopravy'!$H$5:$L$5,1)-1))^(1/(INDEX('A2 Intenzita dopravy'!$H$5:$L$5,MATCH(AO$141,'A2 Intenzita dopravy'!$H$5:$L$5,1))-INDEX('A2 Intenzita dopravy'!$H$5:$L$5,MATCH(AO$141,'A2 Intenzita dopravy'!$H$5:$L$5,1)-1)))*AN151,IFERROR(INDEX('A2 Intenzita dopravy'!$H15:$L15,MATCH(AO$141,'A2 Intenzita dopravy'!$H$5:$L$5,0)),(INDEX('A2 Intenzita dopravy'!$H15:$L15,MATCH(AO$141,'A2 Intenzita dopravy'!$H$5:$L$5,1)+1)/INDEX('A2 Intenzita dopravy'!$H15:$L15,MATCH(AO$141,'A2 Intenzita dopravy'!$H$5:$L$5,1)))^(1/(INDEX('A2 Intenzita dopravy'!$H$5:$L$5,MATCH(AO$141,'A2 Intenzita dopravy'!$H$5:$L$5,1)+1)-INDEX('A2 Intenzita dopravy'!$H$5:$L$5,MATCH(AO$141,'A2 Intenzita dopravy'!$H$5:$L$5,1))))*AN151))),0)</f>
        <v>0</v>
      </c>
      <c r="AP151" s="30">
        <f>IFERROR(IF(AP$141&lt;MIN('A2 Intenzita dopravy'!$H$5:$L$5),(AQ151/AR151)*AQ151,IF(AP$141&gt;MAX('A2 Intenzita dopravy'!$H$5:$L$5),(INDEX('A2 Intenzita dopravy'!$H15:$L15,MATCH(AP$141,'A2 Intenzita dopravy'!$H$5:$L$5,1))/INDEX('A2 Intenzita dopravy'!$H15:$L15,MATCH(AP$141,'A2 Intenzita dopravy'!$H$5:$L$5,1)-1))^(1/(INDEX('A2 Intenzita dopravy'!$H$5:$L$5,MATCH(AP$141,'A2 Intenzita dopravy'!$H$5:$L$5,1))-INDEX('A2 Intenzita dopravy'!$H$5:$L$5,MATCH(AP$141,'A2 Intenzita dopravy'!$H$5:$L$5,1)-1)))*AO151,IFERROR(INDEX('A2 Intenzita dopravy'!$H15:$L15,MATCH(AP$141,'A2 Intenzita dopravy'!$H$5:$L$5,0)),(INDEX('A2 Intenzita dopravy'!$H15:$L15,MATCH(AP$141,'A2 Intenzita dopravy'!$H$5:$L$5,1)+1)/INDEX('A2 Intenzita dopravy'!$H15:$L15,MATCH(AP$141,'A2 Intenzita dopravy'!$H$5:$L$5,1)))^(1/(INDEX('A2 Intenzita dopravy'!$H$5:$L$5,MATCH(AP$141,'A2 Intenzita dopravy'!$H$5:$L$5,1)+1)-INDEX('A2 Intenzita dopravy'!$H$5:$L$5,MATCH(AP$141,'A2 Intenzita dopravy'!$H$5:$L$5,1))))*AO151))),0)</f>
        <v>0</v>
      </c>
      <c r="AQ151" s="30">
        <f>IFERROR(IF(AQ$141&lt;MIN('A2 Intenzita dopravy'!$H$5:$L$5),(AR151/AS151)*AR151,IF(AQ$141&gt;MAX('A2 Intenzita dopravy'!$H$5:$L$5),(INDEX('A2 Intenzita dopravy'!$H15:$L15,MATCH(AQ$141,'A2 Intenzita dopravy'!$H$5:$L$5,1))/INDEX('A2 Intenzita dopravy'!$H15:$L15,MATCH(AQ$141,'A2 Intenzita dopravy'!$H$5:$L$5,1)-1))^(1/(INDEX('A2 Intenzita dopravy'!$H$5:$L$5,MATCH(AQ$141,'A2 Intenzita dopravy'!$H$5:$L$5,1))-INDEX('A2 Intenzita dopravy'!$H$5:$L$5,MATCH(AQ$141,'A2 Intenzita dopravy'!$H$5:$L$5,1)-1)))*AP151,IFERROR(INDEX('A2 Intenzita dopravy'!$H15:$L15,MATCH(AQ$141,'A2 Intenzita dopravy'!$H$5:$L$5,0)),(INDEX('A2 Intenzita dopravy'!$H15:$L15,MATCH(AQ$141,'A2 Intenzita dopravy'!$H$5:$L$5,1)+1)/INDEX('A2 Intenzita dopravy'!$H15:$L15,MATCH(AQ$141,'A2 Intenzita dopravy'!$H$5:$L$5,1)))^(1/(INDEX('A2 Intenzita dopravy'!$H$5:$L$5,MATCH(AQ$141,'A2 Intenzita dopravy'!$H$5:$L$5,1)+1)-INDEX('A2 Intenzita dopravy'!$H$5:$L$5,MATCH(AQ$141,'A2 Intenzita dopravy'!$H$5:$L$5,1))))*AP151))),0)</f>
        <v>0</v>
      </c>
      <c r="AR151" s="30">
        <f>IFERROR(IF(AR$141&lt;MIN('A2 Intenzita dopravy'!$H$5:$L$5),(AS151/AT151)*AS151,IF(AR$141&gt;MAX('A2 Intenzita dopravy'!$H$5:$L$5),(INDEX('A2 Intenzita dopravy'!$H15:$L15,MATCH(AR$141,'A2 Intenzita dopravy'!$H$5:$L$5,1))/INDEX('A2 Intenzita dopravy'!$H15:$L15,MATCH(AR$141,'A2 Intenzita dopravy'!$H$5:$L$5,1)-1))^(1/(INDEX('A2 Intenzita dopravy'!$H$5:$L$5,MATCH(AR$141,'A2 Intenzita dopravy'!$H$5:$L$5,1))-INDEX('A2 Intenzita dopravy'!$H$5:$L$5,MATCH(AR$141,'A2 Intenzita dopravy'!$H$5:$L$5,1)-1)))*AQ151,IFERROR(INDEX('A2 Intenzita dopravy'!$H15:$L15,MATCH(AR$141,'A2 Intenzita dopravy'!$H$5:$L$5,0)),(INDEX('A2 Intenzita dopravy'!$H15:$L15,MATCH(AR$141,'A2 Intenzita dopravy'!$H$5:$L$5,1)+1)/INDEX('A2 Intenzita dopravy'!$H15:$L15,MATCH(AR$141,'A2 Intenzita dopravy'!$H$5:$L$5,1)))^(1/(INDEX('A2 Intenzita dopravy'!$H$5:$L$5,MATCH(AR$141,'A2 Intenzita dopravy'!$H$5:$L$5,1)+1)-INDEX('A2 Intenzita dopravy'!$H$5:$L$5,MATCH(AR$141,'A2 Intenzita dopravy'!$H$5:$L$5,1))))*AQ151))),0)</f>
        <v>0</v>
      </c>
      <c r="AS151" s="30">
        <f>IFERROR(IF(AS$141&lt;MIN('A2 Intenzita dopravy'!$H$5:$L$5),(AT151/AU151)*AT151,IF(AS$141&gt;MAX('A2 Intenzita dopravy'!$H$5:$L$5),(INDEX('A2 Intenzita dopravy'!$H15:$L15,MATCH(AS$141,'A2 Intenzita dopravy'!$H$5:$L$5,1))/INDEX('A2 Intenzita dopravy'!$H15:$L15,MATCH(AS$141,'A2 Intenzita dopravy'!$H$5:$L$5,1)-1))^(1/(INDEX('A2 Intenzita dopravy'!$H$5:$L$5,MATCH(AS$141,'A2 Intenzita dopravy'!$H$5:$L$5,1))-INDEX('A2 Intenzita dopravy'!$H$5:$L$5,MATCH(AS$141,'A2 Intenzita dopravy'!$H$5:$L$5,1)-1)))*AR151,IFERROR(INDEX('A2 Intenzita dopravy'!$H15:$L15,MATCH(AS$141,'A2 Intenzita dopravy'!$H$5:$L$5,0)),(INDEX('A2 Intenzita dopravy'!$H15:$L15,MATCH(AS$141,'A2 Intenzita dopravy'!$H$5:$L$5,1)+1)/INDEX('A2 Intenzita dopravy'!$H15:$L15,MATCH(AS$141,'A2 Intenzita dopravy'!$H$5:$L$5,1)))^(1/(INDEX('A2 Intenzita dopravy'!$H$5:$L$5,MATCH(AS$141,'A2 Intenzita dopravy'!$H$5:$L$5,1)+1)-INDEX('A2 Intenzita dopravy'!$H$5:$L$5,MATCH(AS$141,'A2 Intenzita dopravy'!$H$5:$L$5,1))))*AR151))),0)</f>
        <v>0</v>
      </c>
      <c r="AT151" s="30">
        <f>IFERROR(IF(AT$141&lt;MIN('A2 Intenzita dopravy'!$H$5:$L$5),(AU151/AV151)*AU151,IF(AT$141&gt;MAX('A2 Intenzita dopravy'!$H$5:$L$5),(INDEX('A2 Intenzita dopravy'!$H15:$L15,MATCH(AT$141,'A2 Intenzita dopravy'!$H$5:$L$5,1))/INDEX('A2 Intenzita dopravy'!$H15:$L15,MATCH(AT$141,'A2 Intenzita dopravy'!$H$5:$L$5,1)-1))^(1/(INDEX('A2 Intenzita dopravy'!$H$5:$L$5,MATCH(AT$141,'A2 Intenzita dopravy'!$H$5:$L$5,1))-INDEX('A2 Intenzita dopravy'!$H$5:$L$5,MATCH(AT$141,'A2 Intenzita dopravy'!$H$5:$L$5,1)-1)))*AS151,IFERROR(INDEX('A2 Intenzita dopravy'!$H15:$L15,MATCH(AT$141,'A2 Intenzita dopravy'!$H$5:$L$5,0)),(INDEX('A2 Intenzita dopravy'!$H15:$L15,MATCH(AT$141,'A2 Intenzita dopravy'!$H$5:$L$5,1)+1)/INDEX('A2 Intenzita dopravy'!$H15:$L15,MATCH(AT$141,'A2 Intenzita dopravy'!$H$5:$L$5,1)))^(1/(INDEX('A2 Intenzita dopravy'!$H$5:$L$5,MATCH(AT$141,'A2 Intenzita dopravy'!$H$5:$L$5,1)+1)-INDEX('A2 Intenzita dopravy'!$H$5:$L$5,MATCH(AT$141,'A2 Intenzita dopravy'!$H$5:$L$5,1))))*AS151))),0)</f>
        <v>0</v>
      </c>
      <c r="AU151" s="30">
        <f>IFERROR(IF(AU$141&lt;MIN('A2 Intenzita dopravy'!$H$5:$L$5),(AV151/AW151)*AV151,IF(AU$141&gt;MAX('A2 Intenzita dopravy'!$H$5:$L$5),(INDEX('A2 Intenzita dopravy'!$H15:$L15,MATCH(AU$141,'A2 Intenzita dopravy'!$H$5:$L$5,1))/INDEX('A2 Intenzita dopravy'!$H15:$L15,MATCH(AU$141,'A2 Intenzita dopravy'!$H$5:$L$5,1)-1))^(1/(INDEX('A2 Intenzita dopravy'!$H$5:$L$5,MATCH(AU$141,'A2 Intenzita dopravy'!$H$5:$L$5,1))-INDEX('A2 Intenzita dopravy'!$H$5:$L$5,MATCH(AU$141,'A2 Intenzita dopravy'!$H$5:$L$5,1)-1)))*AT151,IFERROR(INDEX('A2 Intenzita dopravy'!$H15:$L15,MATCH(AU$141,'A2 Intenzita dopravy'!$H$5:$L$5,0)),(INDEX('A2 Intenzita dopravy'!$H15:$L15,MATCH(AU$141,'A2 Intenzita dopravy'!$H$5:$L$5,1)+1)/INDEX('A2 Intenzita dopravy'!$H15:$L15,MATCH(AU$141,'A2 Intenzita dopravy'!$H$5:$L$5,1)))^(1/(INDEX('A2 Intenzita dopravy'!$H$5:$L$5,MATCH(AU$141,'A2 Intenzita dopravy'!$H$5:$L$5,1)+1)-INDEX('A2 Intenzita dopravy'!$H$5:$L$5,MATCH(AU$141,'A2 Intenzita dopravy'!$H$5:$L$5,1))))*AT151))),0)</f>
        <v>0</v>
      </c>
      <c r="AV151" s="30">
        <f>IFERROR(IF(AV$141&lt;MIN('A2 Intenzita dopravy'!$H$5:$L$5),(AW151/AX151)*AW151,IF(AV$141&gt;MAX('A2 Intenzita dopravy'!$H$5:$L$5),(INDEX('A2 Intenzita dopravy'!$H15:$L15,MATCH(AV$141,'A2 Intenzita dopravy'!$H$5:$L$5,1))/INDEX('A2 Intenzita dopravy'!$H15:$L15,MATCH(AV$141,'A2 Intenzita dopravy'!$H$5:$L$5,1)-1))^(1/(INDEX('A2 Intenzita dopravy'!$H$5:$L$5,MATCH(AV$141,'A2 Intenzita dopravy'!$H$5:$L$5,1))-INDEX('A2 Intenzita dopravy'!$H$5:$L$5,MATCH(AV$141,'A2 Intenzita dopravy'!$H$5:$L$5,1)-1)))*AU151,IFERROR(INDEX('A2 Intenzita dopravy'!$H15:$L15,MATCH(AV$141,'A2 Intenzita dopravy'!$H$5:$L$5,0)),(INDEX('A2 Intenzita dopravy'!$H15:$L15,MATCH(AV$141,'A2 Intenzita dopravy'!$H$5:$L$5,1)+1)/INDEX('A2 Intenzita dopravy'!$H15:$L15,MATCH(AV$141,'A2 Intenzita dopravy'!$H$5:$L$5,1)))^(1/(INDEX('A2 Intenzita dopravy'!$H$5:$L$5,MATCH(AV$141,'A2 Intenzita dopravy'!$H$5:$L$5,1)+1)-INDEX('A2 Intenzita dopravy'!$H$5:$L$5,MATCH(AV$141,'A2 Intenzita dopravy'!$H$5:$L$5,1))))*AU151))),0)</f>
        <v>0</v>
      </c>
      <c r="AW151" s="30">
        <f>IFERROR(IF(AW$141&lt;MIN('A2 Intenzita dopravy'!$H$5:$L$5),(AX151/AY151)*AX151,IF(AW$141&gt;MAX('A2 Intenzita dopravy'!$H$5:$L$5),(INDEX('A2 Intenzita dopravy'!$H15:$L15,MATCH(AW$141,'A2 Intenzita dopravy'!$H$5:$L$5,1))/INDEX('A2 Intenzita dopravy'!$H15:$L15,MATCH(AW$141,'A2 Intenzita dopravy'!$H$5:$L$5,1)-1))^(1/(INDEX('A2 Intenzita dopravy'!$H$5:$L$5,MATCH(AW$141,'A2 Intenzita dopravy'!$H$5:$L$5,1))-INDEX('A2 Intenzita dopravy'!$H$5:$L$5,MATCH(AW$141,'A2 Intenzita dopravy'!$H$5:$L$5,1)-1)))*AV151,IFERROR(INDEX('A2 Intenzita dopravy'!$H15:$L15,MATCH(AW$141,'A2 Intenzita dopravy'!$H$5:$L$5,0)),(INDEX('A2 Intenzita dopravy'!$H15:$L15,MATCH(AW$141,'A2 Intenzita dopravy'!$H$5:$L$5,1)+1)/INDEX('A2 Intenzita dopravy'!$H15:$L15,MATCH(AW$141,'A2 Intenzita dopravy'!$H$5:$L$5,1)))^(1/(INDEX('A2 Intenzita dopravy'!$H$5:$L$5,MATCH(AW$141,'A2 Intenzita dopravy'!$H$5:$L$5,1)+1)-INDEX('A2 Intenzita dopravy'!$H$5:$L$5,MATCH(AW$141,'A2 Intenzita dopravy'!$H$5:$L$5,1))))*AV151))),0)</f>
        <v>0</v>
      </c>
      <c r="AX151" s="30">
        <f>IFERROR(IF(AX$141&lt;MIN('A2 Intenzita dopravy'!$H$5:$L$5),(AY151/AZ151)*AY151,IF(AX$141&gt;MAX('A2 Intenzita dopravy'!$H$5:$L$5),(INDEX('A2 Intenzita dopravy'!$H15:$L15,MATCH(AX$141,'A2 Intenzita dopravy'!$H$5:$L$5,1))/INDEX('A2 Intenzita dopravy'!$H15:$L15,MATCH(AX$141,'A2 Intenzita dopravy'!$H$5:$L$5,1)-1))^(1/(INDEX('A2 Intenzita dopravy'!$H$5:$L$5,MATCH(AX$141,'A2 Intenzita dopravy'!$H$5:$L$5,1))-INDEX('A2 Intenzita dopravy'!$H$5:$L$5,MATCH(AX$141,'A2 Intenzita dopravy'!$H$5:$L$5,1)-1)))*AW151,IFERROR(INDEX('A2 Intenzita dopravy'!$H15:$L15,MATCH(AX$141,'A2 Intenzita dopravy'!$H$5:$L$5,0)),(INDEX('A2 Intenzita dopravy'!$H15:$L15,MATCH(AX$141,'A2 Intenzita dopravy'!$H$5:$L$5,1)+1)/INDEX('A2 Intenzita dopravy'!$H15:$L15,MATCH(AX$141,'A2 Intenzita dopravy'!$H$5:$L$5,1)))^(1/(INDEX('A2 Intenzita dopravy'!$H$5:$L$5,MATCH(AX$141,'A2 Intenzita dopravy'!$H$5:$L$5,1)+1)-INDEX('A2 Intenzita dopravy'!$H$5:$L$5,MATCH(AX$141,'A2 Intenzita dopravy'!$H$5:$L$5,1))))*AW151))),0)</f>
        <v>0</v>
      </c>
      <c r="AY151" s="30">
        <f>IFERROR(IF(AY$141&lt;MIN('A2 Intenzita dopravy'!$H$5:$L$5),(AZ151/BA151)*AZ151,IF(AY$141&gt;MAX('A2 Intenzita dopravy'!$H$5:$L$5),(INDEX('A2 Intenzita dopravy'!$H15:$L15,MATCH(AY$141,'A2 Intenzita dopravy'!$H$5:$L$5,1))/INDEX('A2 Intenzita dopravy'!$H15:$L15,MATCH(AY$141,'A2 Intenzita dopravy'!$H$5:$L$5,1)-1))^(1/(INDEX('A2 Intenzita dopravy'!$H$5:$L$5,MATCH(AY$141,'A2 Intenzita dopravy'!$H$5:$L$5,1))-INDEX('A2 Intenzita dopravy'!$H$5:$L$5,MATCH(AY$141,'A2 Intenzita dopravy'!$H$5:$L$5,1)-1)))*AX151,IFERROR(INDEX('A2 Intenzita dopravy'!$H15:$L15,MATCH(AY$141,'A2 Intenzita dopravy'!$H$5:$L$5,0)),(INDEX('A2 Intenzita dopravy'!$H15:$L15,MATCH(AY$141,'A2 Intenzita dopravy'!$H$5:$L$5,1)+1)/INDEX('A2 Intenzita dopravy'!$H15:$L15,MATCH(AY$141,'A2 Intenzita dopravy'!$H$5:$L$5,1)))^(1/(INDEX('A2 Intenzita dopravy'!$H$5:$L$5,MATCH(AY$141,'A2 Intenzita dopravy'!$H$5:$L$5,1)+1)-INDEX('A2 Intenzita dopravy'!$H$5:$L$5,MATCH(AY$141,'A2 Intenzita dopravy'!$H$5:$L$5,1))))*AX151))),0)</f>
        <v>0</v>
      </c>
      <c r="AZ151" s="30">
        <f>IFERROR(IF(AZ$141&lt;MIN('A2 Intenzita dopravy'!$H$5:$L$5),(BA151/BB151)*BA151,IF(AZ$141&gt;MAX('A2 Intenzita dopravy'!$H$5:$L$5),(INDEX('A2 Intenzita dopravy'!$H15:$L15,MATCH(AZ$141,'A2 Intenzita dopravy'!$H$5:$L$5,1))/INDEX('A2 Intenzita dopravy'!$H15:$L15,MATCH(AZ$141,'A2 Intenzita dopravy'!$H$5:$L$5,1)-1))^(1/(INDEX('A2 Intenzita dopravy'!$H$5:$L$5,MATCH(AZ$141,'A2 Intenzita dopravy'!$H$5:$L$5,1))-INDEX('A2 Intenzita dopravy'!$H$5:$L$5,MATCH(AZ$141,'A2 Intenzita dopravy'!$H$5:$L$5,1)-1)))*AY151,IFERROR(INDEX('A2 Intenzita dopravy'!$H15:$L15,MATCH(AZ$141,'A2 Intenzita dopravy'!$H$5:$L$5,0)),(INDEX('A2 Intenzita dopravy'!$H15:$L15,MATCH(AZ$141,'A2 Intenzita dopravy'!$H$5:$L$5,1)+1)/INDEX('A2 Intenzita dopravy'!$H15:$L15,MATCH(AZ$141,'A2 Intenzita dopravy'!$H$5:$L$5,1)))^(1/(INDEX('A2 Intenzita dopravy'!$H$5:$L$5,MATCH(AZ$141,'A2 Intenzita dopravy'!$H$5:$L$5,1)+1)-INDEX('A2 Intenzita dopravy'!$H$5:$L$5,MATCH(AZ$141,'A2 Intenzita dopravy'!$H$5:$L$5,1))))*AY151))),0)</f>
        <v>0</v>
      </c>
      <c r="BA151" s="30">
        <f>IFERROR(IF(BA$141&lt;MIN('A2 Intenzita dopravy'!$H$5:$L$5),(BB151/'A2 Intenzita dopravy'!#REF!)*BB151,IF(BA$141&gt;MAX('A2 Intenzita dopravy'!$H$5:$L$5),(INDEX('A2 Intenzita dopravy'!$H15:$L15,MATCH(BA$141,'A2 Intenzita dopravy'!$H$5:$L$5,1))/INDEX('A2 Intenzita dopravy'!$H15:$L15,MATCH(BA$141,'A2 Intenzita dopravy'!$H$5:$L$5,1)-1))^(1/(INDEX('A2 Intenzita dopravy'!$H$5:$L$5,MATCH(BA$141,'A2 Intenzita dopravy'!$H$5:$L$5,1))-INDEX('A2 Intenzita dopravy'!$H$5:$L$5,MATCH(BA$141,'A2 Intenzita dopravy'!$H$5:$L$5,1)-1)))*AZ151,IFERROR(INDEX('A2 Intenzita dopravy'!$H15:$L15,MATCH(BA$141,'A2 Intenzita dopravy'!$H$5:$L$5,0)),(INDEX('A2 Intenzita dopravy'!$H15:$L15,MATCH(BA$141,'A2 Intenzita dopravy'!$H$5:$L$5,1)+1)/INDEX('A2 Intenzita dopravy'!$H15:$L15,MATCH(BA$141,'A2 Intenzita dopravy'!$H$5:$L$5,1)))^(1/(INDEX('A2 Intenzita dopravy'!$H$5:$L$5,MATCH(BA$141,'A2 Intenzita dopravy'!$H$5:$L$5,1)+1)-INDEX('A2 Intenzita dopravy'!$H$5:$L$5,MATCH(BA$141,'A2 Intenzita dopravy'!$H$5:$L$5,1))))*AZ151))),0)</f>
        <v>0</v>
      </c>
      <c r="BB151" s="30">
        <f>IFERROR(IF(BB$141&lt;MIN('A2 Intenzita dopravy'!$H$5:$L$5),('A2 Intenzita dopravy'!#REF!/'A2 Intenzita dopravy'!#REF!)*'A2 Intenzita dopravy'!#REF!,IF(BB$141&gt;MAX('A2 Intenzita dopravy'!$H$5:$L$5),(INDEX('A2 Intenzita dopravy'!$H15:$L15,MATCH(BB$141,'A2 Intenzita dopravy'!$H$5:$L$5,1))/INDEX('A2 Intenzita dopravy'!$H15:$L15,MATCH(BB$141,'A2 Intenzita dopravy'!$H$5:$L$5,1)-1))^(1/(INDEX('A2 Intenzita dopravy'!$H$5:$L$5,MATCH(BB$141,'A2 Intenzita dopravy'!$H$5:$L$5,1))-INDEX('A2 Intenzita dopravy'!$H$5:$L$5,MATCH(BB$141,'A2 Intenzita dopravy'!$H$5:$L$5,1)-1)))*BA151,IFERROR(INDEX('A2 Intenzita dopravy'!$H15:$L15,MATCH(BB$141,'A2 Intenzita dopravy'!$H$5:$L$5,0)),(INDEX('A2 Intenzita dopravy'!$H15:$L15,MATCH(BB$141,'A2 Intenzita dopravy'!$H$5:$L$5,1)+1)/INDEX('A2 Intenzita dopravy'!$H15:$L15,MATCH(BB$141,'A2 Intenzita dopravy'!$H$5:$L$5,1)))^(1/(INDEX('A2 Intenzita dopravy'!$H$5:$L$5,MATCH(BB$141,'A2 Intenzita dopravy'!$H$5:$L$5,1)+1)-INDEX('A2 Intenzita dopravy'!$H$5:$L$5,MATCH(BB$141,'A2 Intenzita dopravy'!$H$5:$L$5,1))))*BA151))),0)</f>
        <v>0</v>
      </c>
    </row>
    <row r="152" spans="2:54" x14ac:dyDescent="0.2">
      <c r="B152" s="5">
        <v>10</v>
      </c>
      <c r="C152" s="5" t="str">
        <f>IF(ISBLANK('A2 Intenzita dopravy'!C16)=TRUE,"",'A2 Intenzita dopravy'!C16)</f>
        <v/>
      </c>
      <c r="D152" s="5" t="str">
        <f>IF(ISBLANK('A2 Intenzita dopravy'!D16)=TRUE,"",'A2 Intenzita dopravy'!D16)</f>
        <v/>
      </c>
      <c r="E152" s="30">
        <f>IFERROR(IF(E$141&lt;MIN('A2 Intenzita dopravy'!$H$5:$L$5),(F152/G152)*F152,IF(E$141&gt;MAX('A2 Intenzita dopravy'!$H$5:$L$5),(INDEX('A2 Intenzita dopravy'!$H16:$L16,MATCH(E$141,'A2 Intenzita dopravy'!$H$5:$L$5,1))/INDEX('A2 Intenzita dopravy'!$H16:$L16,MATCH(E$141,'A2 Intenzita dopravy'!$H$5:$L$5,1)-1))^(1/(INDEX('A2 Intenzita dopravy'!$H$5:$L$5,MATCH(E$141,'A2 Intenzita dopravy'!$H$5:$L$5,1))-INDEX('A2 Intenzita dopravy'!$H$5:$L$5,MATCH(E$141,'A2 Intenzita dopravy'!$H$5:$L$5,1)-1)))*D152,IFERROR(INDEX('A2 Intenzita dopravy'!$H16:$L16,MATCH(E$141,'A2 Intenzita dopravy'!$H$5:$L$5,0)),(INDEX('A2 Intenzita dopravy'!$H16:$L16,MATCH(E$141,'A2 Intenzita dopravy'!$H$5:$L$5,1)+1)/INDEX('A2 Intenzita dopravy'!$H16:$L16,MATCH(E$141,'A2 Intenzita dopravy'!$H$5:$L$5,1)))^(1/(INDEX('A2 Intenzita dopravy'!$H$5:$L$5,MATCH(E$141,'A2 Intenzita dopravy'!$H$5:$L$5,1)+1)-INDEX('A2 Intenzita dopravy'!$H$5:$L$5,MATCH(E$141,'A2 Intenzita dopravy'!$H$5:$L$5,1))))*D152))),0)</f>
        <v>0</v>
      </c>
      <c r="F152" s="30">
        <f>IFERROR(IF(F$141&lt;MIN('A2 Intenzita dopravy'!$H$5:$L$5),(G152/H152)*G152,IF(F$141&gt;MAX('A2 Intenzita dopravy'!$H$5:$L$5),(INDEX('A2 Intenzita dopravy'!$H16:$L16,MATCH(F$141,'A2 Intenzita dopravy'!$H$5:$L$5,1))/INDEX('A2 Intenzita dopravy'!$H16:$L16,MATCH(F$141,'A2 Intenzita dopravy'!$H$5:$L$5,1)-1))^(1/(INDEX('A2 Intenzita dopravy'!$H$5:$L$5,MATCH(F$141,'A2 Intenzita dopravy'!$H$5:$L$5,1))-INDEX('A2 Intenzita dopravy'!$H$5:$L$5,MATCH(F$141,'A2 Intenzita dopravy'!$H$5:$L$5,1)-1)))*E152,IFERROR(INDEX('A2 Intenzita dopravy'!$H16:$L16,MATCH(F$141,'A2 Intenzita dopravy'!$H$5:$L$5,0)),(INDEX('A2 Intenzita dopravy'!$H16:$L16,MATCH(F$141,'A2 Intenzita dopravy'!$H$5:$L$5,1)+1)/INDEX('A2 Intenzita dopravy'!$H16:$L16,MATCH(F$141,'A2 Intenzita dopravy'!$H$5:$L$5,1)))^(1/(INDEX('A2 Intenzita dopravy'!$H$5:$L$5,MATCH(F$141,'A2 Intenzita dopravy'!$H$5:$L$5,1)+1)-INDEX('A2 Intenzita dopravy'!$H$5:$L$5,MATCH(F$141,'A2 Intenzita dopravy'!$H$5:$L$5,1))))*E152))),0)</f>
        <v>0</v>
      </c>
      <c r="G152" s="30">
        <f>IFERROR(IF(G$141&lt;MIN('A2 Intenzita dopravy'!$H$5:$L$5),(H152/I152)*H152,IF(G$141&gt;MAX('A2 Intenzita dopravy'!$H$5:$L$5),(INDEX('A2 Intenzita dopravy'!$H16:$L16,MATCH(G$141,'A2 Intenzita dopravy'!$H$5:$L$5,1))/INDEX('A2 Intenzita dopravy'!$H16:$L16,MATCH(G$141,'A2 Intenzita dopravy'!$H$5:$L$5,1)-1))^(1/(INDEX('A2 Intenzita dopravy'!$H$5:$L$5,MATCH(G$141,'A2 Intenzita dopravy'!$H$5:$L$5,1))-INDEX('A2 Intenzita dopravy'!$H$5:$L$5,MATCH(G$141,'A2 Intenzita dopravy'!$H$5:$L$5,1)-1)))*F152,IFERROR(INDEX('A2 Intenzita dopravy'!$H16:$L16,MATCH(G$141,'A2 Intenzita dopravy'!$H$5:$L$5,0)),(INDEX('A2 Intenzita dopravy'!$H16:$L16,MATCH(G$141,'A2 Intenzita dopravy'!$H$5:$L$5,1)+1)/INDEX('A2 Intenzita dopravy'!$H16:$L16,MATCH(G$141,'A2 Intenzita dopravy'!$H$5:$L$5,1)))^(1/(INDEX('A2 Intenzita dopravy'!$H$5:$L$5,MATCH(G$141,'A2 Intenzita dopravy'!$H$5:$L$5,1)+1)-INDEX('A2 Intenzita dopravy'!$H$5:$L$5,MATCH(G$141,'A2 Intenzita dopravy'!$H$5:$L$5,1))))*F152))),0)</f>
        <v>0</v>
      </c>
      <c r="H152" s="30">
        <f>IFERROR(IF(H$141&lt;MIN('A2 Intenzita dopravy'!$H$5:$L$5),(I152/J152)*I152,IF(H$141&gt;MAX('A2 Intenzita dopravy'!$H$5:$L$5),(INDEX('A2 Intenzita dopravy'!$H16:$L16,MATCH(H$141,'A2 Intenzita dopravy'!$H$5:$L$5,1))/INDEX('A2 Intenzita dopravy'!$H16:$L16,MATCH(H$141,'A2 Intenzita dopravy'!$H$5:$L$5,1)-1))^(1/(INDEX('A2 Intenzita dopravy'!$H$5:$L$5,MATCH(H$141,'A2 Intenzita dopravy'!$H$5:$L$5,1))-INDEX('A2 Intenzita dopravy'!$H$5:$L$5,MATCH(H$141,'A2 Intenzita dopravy'!$H$5:$L$5,1)-1)))*G152,IFERROR(INDEX('A2 Intenzita dopravy'!$H16:$L16,MATCH(H$141,'A2 Intenzita dopravy'!$H$5:$L$5,0)),(INDEX('A2 Intenzita dopravy'!$H16:$L16,MATCH(H$141,'A2 Intenzita dopravy'!$H$5:$L$5,1)+1)/INDEX('A2 Intenzita dopravy'!$H16:$L16,MATCH(H$141,'A2 Intenzita dopravy'!$H$5:$L$5,1)))^(1/(INDEX('A2 Intenzita dopravy'!$H$5:$L$5,MATCH(H$141,'A2 Intenzita dopravy'!$H$5:$L$5,1)+1)-INDEX('A2 Intenzita dopravy'!$H$5:$L$5,MATCH(H$141,'A2 Intenzita dopravy'!$H$5:$L$5,1))))*G152))),0)</f>
        <v>0</v>
      </c>
      <c r="I152" s="30">
        <f>IFERROR(IF(I$141&lt;MIN('A2 Intenzita dopravy'!$H$5:$L$5),(J152/K152)*J152,IF(I$141&gt;MAX('A2 Intenzita dopravy'!$H$5:$L$5),(INDEX('A2 Intenzita dopravy'!$H16:$L16,MATCH(I$141,'A2 Intenzita dopravy'!$H$5:$L$5,1))/INDEX('A2 Intenzita dopravy'!$H16:$L16,MATCH(I$141,'A2 Intenzita dopravy'!$H$5:$L$5,1)-1))^(1/(INDEX('A2 Intenzita dopravy'!$H$5:$L$5,MATCH(I$141,'A2 Intenzita dopravy'!$H$5:$L$5,1))-INDEX('A2 Intenzita dopravy'!$H$5:$L$5,MATCH(I$141,'A2 Intenzita dopravy'!$H$5:$L$5,1)-1)))*H152,IFERROR(INDEX('A2 Intenzita dopravy'!$H16:$L16,MATCH(I$141,'A2 Intenzita dopravy'!$H$5:$L$5,0)),(INDEX('A2 Intenzita dopravy'!$H16:$L16,MATCH(I$141,'A2 Intenzita dopravy'!$H$5:$L$5,1)+1)/INDEX('A2 Intenzita dopravy'!$H16:$L16,MATCH(I$141,'A2 Intenzita dopravy'!$H$5:$L$5,1)))^(1/(INDEX('A2 Intenzita dopravy'!$H$5:$L$5,MATCH(I$141,'A2 Intenzita dopravy'!$H$5:$L$5,1)+1)-INDEX('A2 Intenzita dopravy'!$H$5:$L$5,MATCH(I$141,'A2 Intenzita dopravy'!$H$5:$L$5,1))))*H152))),0)</f>
        <v>0</v>
      </c>
      <c r="J152" s="30">
        <f>IFERROR(IF(J$141&lt;MIN('A2 Intenzita dopravy'!$H$5:$L$5),(K152/L152)*K152,IF(J$141&gt;MAX('A2 Intenzita dopravy'!$H$5:$L$5),(INDEX('A2 Intenzita dopravy'!$H16:$L16,MATCH(J$141,'A2 Intenzita dopravy'!$H$5:$L$5,1))/INDEX('A2 Intenzita dopravy'!$H16:$L16,MATCH(J$141,'A2 Intenzita dopravy'!$H$5:$L$5,1)-1))^(1/(INDEX('A2 Intenzita dopravy'!$H$5:$L$5,MATCH(J$141,'A2 Intenzita dopravy'!$H$5:$L$5,1))-INDEX('A2 Intenzita dopravy'!$H$5:$L$5,MATCH(J$141,'A2 Intenzita dopravy'!$H$5:$L$5,1)-1)))*I152,IFERROR(INDEX('A2 Intenzita dopravy'!$H16:$L16,MATCH(J$141,'A2 Intenzita dopravy'!$H$5:$L$5,0)),(INDEX('A2 Intenzita dopravy'!$H16:$L16,MATCH(J$141,'A2 Intenzita dopravy'!$H$5:$L$5,1)+1)/INDEX('A2 Intenzita dopravy'!$H16:$L16,MATCH(J$141,'A2 Intenzita dopravy'!$H$5:$L$5,1)))^(1/(INDEX('A2 Intenzita dopravy'!$H$5:$L$5,MATCH(J$141,'A2 Intenzita dopravy'!$H$5:$L$5,1)+1)-INDEX('A2 Intenzita dopravy'!$H$5:$L$5,MATCH(J$141,'A2 Intenzita dopravy'!$H$5:$L$5,1))))*I152))),0)</f>
        <v>0</v>
      </c>
      <c r="K152" s="30">
        <f>IFERROR(IF(K$141&lt;MIN('A2 Intenzita dopravy'!$H$5:$L$5),(L152/M152)*L152,IF(K$141&gt;MAX('A2 Intenzita dopravy'!$H$5:$L$5),(INDEX('A2 Intenzita dopravy'!$H16:$L16,MATCH(K$141,'A2 Intenzita dopravy'!$H$5:$L$5,1))/INDEX('A2 Intenzita dopravy'!$H16:$L16,MATCH(K$141,'A2 Intenzita dopravy'!$H$5:$L$5,1)-1))^(1/(INDEX('A2 Intenzita dopravy'!$H$5:$L$5,MATCH(K$141,'A2 Intenzita dopravy'!$H$5:$L$5,1))-INDEX('A2 Intenzita dopravy'!$H$5:$L$5,MATCH(K$141,'A2 Intenzita dopravy'!$H$5:$L$5,1)-1)))*J152,IFERROR(INDEX('A2 Intenzita dopravy'!$H16:$L16,MATCH(K$141,'A2 Intenzita dopravy'!$H$5:$L$5,0)),(INDEX('A2 Intenzita dopravy'!$H16:$L16,MATCH(K$141,'A2 Intenzita dopravy'!$H$5:$L$5,1)+1)/INDEX('A2 Intenzita dopravy'!$H16:$L16,MATCH(K$141,'A2 Intenzita dopravy'!$H$5:$L$5,1)))^(1/(INDEX('A2 Intenzita dopravy'!$H$5:$L$5,MATCH(K$141,'A2 Intenzita dopravy'!$H$5:$L$5,1)+1)-INDEX('A2 Intenzita dopravy'!$H$5:$L$5,MATCH(K$141,'A2 Intenzita dopravy'!$H$5:$L$5,1))))*J152))),0)</f>
        <v>0</v>
      </c>
      <c r="L152" s="30">
        <f>IFERROR(IF(L$141&lt;MIN('A2 Intenzita dopravy'!$H$5:$L$5),(M152/N152)*M152,IF(L$141&gt;MAX('A2 Intenzita dopravy'!$H$5:$L$5),(INDEX('A2 Intenzita dopravy'!$H16:$L16,MATCH(L$141,'A2 Intenzita dopravy'!$H$5:$L$5,1))/INDEX('A2 Intenzita dopravy'!$H16:$L16,MATCH(L$141,'A2 Intenzita dopravy'!$H$5:$L$5,1)-1))^(1/(INDEX('A2 Intenzita dopravy'!$H$5:$L$5,MATCH(L$141,'A2 Intenzita dopravy'!$H$5:$L$5,1))-INDEX('A2 Intenzita dopravy'!$H$5:$L$5,MATCH(L$141,'A2 Intenzita dopravy'!$H$5:$L$5,1)-1)))*K152,IFERROR(INDEX('A2 Intenzita dopravy'!$H16:$L16,MATCH(L$141,'A2 Intenzita dopravy'!$H$5:$L$5,0)),(INDEX('A2 Intenzita dopravy'!$H16:$L16,MATCH(L$141,'A2 Intenzita dopravy'!$H$5:$L$5,1)+1)/INDEX('A2 Intenzita dopravy'!$H16:$L16,MATCH(L$141,'A2 Intenzita dopravy'!$H$5:$L$5,1)))^(1/(INDEX('A2 Intenzita dopravy'!$H$5:$L$5,MATCH(L$141,'A2 Intenzita dopravy'!$H$5:$L$5,1)+1)-INDEX('A2 Intenzita dopravy'!$H$5:$L$5,MATCH(L$141,'A2 Intenzita dopravy'!$H$5:$L$5,1))))*K152))),0)</f>
        <v>0</v>
      </c>
      <c r="M152" s="30">
        <f>IFERROR(IF(M$141&lt;MIN('A2 Intenzita dopravy'!$H$5:$L$5),(N152/O152)*N152,IF(M$141&gt;MAX('A2 Intenzita dopravy'!$H$5:$L$5),(INDEX('A2 Intenzita dopravy'!$H16:$L16,MATCH(M$141,'A2 Intenzita dopravy'!$H$5:$L$5,1))/INDEX('A2 Intenzita dopravy'!$H16:$L16,MATCH(M$141,'A2 Intenzita dopravy'!$H$5:$L$5,1)-1))^(1/(INDEX('A2 Intenzita dopravy'!$H$5:$L$5,MATCH(M$141,'A2 Intenzita dopravy'!$H$5:$L$5,1))-INDEX('A2 Intenzita dopravy'!$H$5:$L$5,MATCH(M$141,'A2 Intenzita dopravy'!$H$5:$L$5,1)-1)))*L152,IFERROR(INDEX('A2 Intenzita dopravy'!$H16:$L16,MATCH(M$141,'A2 Intenzita dopravy'!$H$5:$L$5,0)),(INDEX('A2 Intenzita dopravy'!$H16:$L16,MATCH(M$141,'A2 Intenzita dopravy'!$H$5:$L$5,1)+1)/INDEX('A2 Intenzita dopravy'!$H16:$L16,MATCH(M$141,'A2 Intenzita dopravy'!$H$5:$L$5,1)))^(1/(INDEX('A2 Intenzita dopravy'!$H$5:$L$5,MATCH(M$141,'A2 Intenzita dopravy'!$H$5:$L$5,1)+1)-INDEX('A2 Intenzita dopravy'!$H$5:$L$5,MATCH(M$141,'A2 Intenzita dopravy'!$H$5:$L$5,1))))*L152))),0)</f>
        <v>0</v>
      </c>
      <c r="N152" s="30">
        <f>IFERROR(IF(N$141&lt;MIN('A2 Intenzita dopravy'!$H$5:$L$5),(O152/P152)*O152,IF(N$141&gt;MAX('A2 Intenzita dopravy'!$H$5:$L$5),(INDEX('A2 Intenzita dopravy'!$H16:$L16,MATCH(N$141,'A2 Intenzita dopravy'!$H$5:$L$5,1))/INDEX('A2 Intenzita dopravy'!$H16:$L16,MATCH(N$141,'A2 Intenzita dopravy'!$H$5:$L$5,1)-1))^(1/(INDEX('A2 Intenzita dopravy'!$H$5:$L$5,MATCH(N$141,'A2 Intenzita dopravy'!$H$5:$L$5,1))-INDEX('A2 Intenzita dopravy'!$H$5:$L$5,MATCH(N$141,'A2 Intenzita dopravy'!$H$5:$L$5,1)-1)))*M152,IFERROR(INDEX('A2 Intenzita dopravy'!$H16:$L16,MATCH(N$141,'A2 Intenzita dopravy'!$H$5:$L$5,0)),(INDEX('A2 Intenzita dopravy'!$H16:$L16,MATCH(N$141,'A2 Intenzita dopravy'!$H$5:$L$5,1)+1)/INDEX('A2 Intenzita dopravy'!$H16:$L16,MATCH(N$141,'A2 Intenzita dopravy'!$H$5:$L$5,1)))^(1/(INDEX('A2 Intenzita dopravy'!$H$5:$L$5,MATCH(N$141,'A2 Intenzita dopravy'!$H$5:$L$5,1)+1)-INDEX('A2 Intenzita dopravy'!$H$5:$L$5,MATCH(N$141,'A2 Intenzita dopravy'!$H$5:$L$5,1))))*M152))),0)</f>
        <v>0</v>
      </c>
      <c r="O152" s="30">
        <f>IFERROR(IF(O$141&lt;MIN('A2 Intenzita dopravy'!$H$5:$L$5),(P152/Q152)*P152,IF(O$141&gt;MAX('A2 Intenzita dopravy'!$H$5:$L$5),(INDEX('A2 Intenzita dopravy'!$H16:$L16,MATCH(O$141,'A2 Intenzita dopravy'!$H$5:$L$5,1))/INDEX('A2 Intenzita dopravy'!$H16:$L16,MATCH(O$141,'A2 Intenzita dopravy'!$H$5:$L$5,1)-1))^(1/(INDEX('A2 Intenzita dopravy'!$H$5:$L$5,MATCH(O$141,'A2 Intenzita dopravy'!$H$5:$L$5,1))-INDEX('A2 Intenzita dopravy'!$H$5:$L$5,MATCH(O$141,'A2 Intenzita dopravy'!$H$5:$L$5,1)-1)))*N152,IFERROR(INDEX('A2 Intenzita dopravy'!$H16:$L16,MATCH(O$141,'A2 Intenzita dopravy'!$H$5:$L$5,0)),(INDEX('A2 Intenzita dopravy'!$H16:$L16,MATCH(O$141,'A2 Intenzita dopravy'!$H$5:$L$5,1)+1)/INDEX('A2 Intenzita dopravy'!$H16:$L16,MATCH(O$141,'A2 Intenzita dopravy'!$H$5:$L$5,1)))^(1/(INDEX('A2 Intenzita dopravy'!$H$5:$L$5,MATCH(O$141,'A2 Intenzita dopravy'!$H$5:$L$5,1)+1)-INDEX('A2 Intenzita dopravy'!$H$5:$L$5,MATCH(O$141,'A2 Intenzita dopravy'!$H$5:$L$5,1))))*N152))),0)</f>
        <v>0</v>
      </c>
      <c r="P152" s="30">
        <f>IFERROR(IF(P$141&lt;MIN('A2 Intenzita dopravy'!$H$5:$L$5),(Q152/R152)*Q152,IF(P$141&gt;MAX('A2 Intenzita dopravy'!$H$5:$L$5),(INDEX('A2 Intenzita dopravy'!$H16:$L16,MATCH(P$141,'A2 Intenzita dopravy'!$H$5:$L$5,1))/INDEX('A2 Intenzita dopravy'!$H16:$L16,MATCH(P$141,'A2 Intenzita dopravy'!$H$5:$L$5,1)-1))^(1/(INDEX('A2 Intenzita dopravy'!$H$5:$L$5,MATCH(P$141,'A2 Intenzita dopravy'!$H$5:$L$5,1))-INDEX('A2 Intenzita dopravy'!$H$5:$L$5,MATCH(P$141,'A2 Intenzita dopravy'!$H$5:$L$5,1)-1)))*O152,IFERROR(INDEX('A2 Intenzita dopravy'!$H16:$L16,MATCH(P$141,'A2 Intenzita dopravy'!$H$5:$L$5,0)),(INDEX('A2 Intenzita dopravy'!$H16:$L16,MATCH(P$141,'A2 Intenzita dopravy'!$H$5:$L$5,1)+1)/INDEX('A2 Intenzita dopravy'!$H16:$L16,MATCH(P$141,'A2 Intenzita dopravy'!$H$5:$L$5,1)))^(1/(INDEX('A2 Intenzita dopravy'!$H$5:$L$5,MATCH(P$141,'A2 Intenzita dopravy'!$H$5:$L$5,1)+1)-INDEX('A2 Intenzita dopravy'!$H$5:$L$5,MATCH(P$141,'A2 Intenzita dopravy'!$H$5:$L$5,1))))*O152))),0)</f>
        <v>0</v>
      </c>
      <c r="Q152" s="30">
        <f>IFERROR(IF(Q$141&lt;MIN('A2 Intenzita dopravy'!$H$5:$L$5),(R152/S152)*R152,IF(Q$141&gt;MAX('A2 Intenzita dopravy'!$H$5:$L$5),(INDEX('A2 Intenzita dopravy'!$H16:$L16,MATCH(Q$141,'A2 Intenzita dopravy'!$H$5:$L$5,1))/INDEX('A2 Intenzita dopravy'!$H16:$L16,MATCH(Q$141,'A2 Intenzita dopravy'!$H$5:$L$5,1)-1))^(1/(INDEX('A2 Intenzita dopravy'!$H$5:$L$5,MATCH(Q$141,'A2 Intenzita dopravy'!$H$5:$L$5,1))-INDEX('A2 Intenzita dopravy'!$H$5:$L$5,MATCH(Q$141,'A2 Intenzita dopravy'!$H$5:$L$5,1)-1)))*P152,IFERROR(INDEX('A2 Intenzita dopravy'!$H16:$L16,MATCH(Q$141,'A2 Intenzita dopravy'!$H$5:$L$5,0)),(INDEX('A2 Intenzita dopravy'!$H16:$L16,MATCH(Q$141,'A2 Intenzita dopravy'!$H$5:$L$5,1)+1)/INDEX('A2 Intenzita dopravy'!$H16:$L16,MATCH(Q$141,'A2 Intenzita dopravy'!$H$5:$L$5,1)))^(1/(INDEX('A2 Intenzita dopravy'!$H$5:$L$5,MATCH(Q$141,'A2 Intenzita dopravy'!$H$5:$L$5,1)+1)-INDEX('A2 Intenzita dopravy'!$H$5:$L$5,MATCH(Q$141,'A2 Intenzita dopravy'!$H$5:$L$5,1))))*P152))),0)</f>
        <v>0</v>
      </c>
      <c r="R152" s="30">
        <f>IFERROR(IF(R$141&lt;MIN('A2 Intenzita dopravy'!$H$5:$L$5),(S152/T152)*S152,IF(R$141&gt;MAX('A2 Intenzita dopravy'!$H$5:$L$5),(INDEX('A2 Intenzita dopravy'!$H16:$L16,MATCH(R$141,'A2 Intenzita dopravy'!$H$5:$L$5,1))/INDEX('A2 Intenzita dopravy'!$H16:$L16,MATCH(R$141,'A2 Intenzita dopravy'!$H$5:$L$5,1)-1))^(1/(INDEX('A2 Intenzita dopravy'!$H$5:$L$5,MATCH(R$141,'A2 Intenzita dopravy'!$H$5:$L$5,1))-INDEX('A2 Intenzita dopravy'!$H$5:$L$5,MATCH(R$141,'A2 Intenzita dopravy'!$H$5:$L$5,1)-1)))*Q152,IFERROR(INDEX('A2 Intenzita dopravy'!$H16:$L16,MATCH(R$141,'A2 Intenzita dopravy'!$H$5:$L$5,0)),(INDEX('A2 Intenzita dopravy'!$H16:$L16,MATCH(R$141,'A2 Intenzita dopravy'!$H$5:$L$5,1)+1)/INDEX('A2 Intenzita dopravy'!$H16:$L16,MATCH(R$141,'A2 Intenzita dopravy'!$H$5:$L$5,1)))^(1/(INDEX('A2 Intenzita dopravy'!$H$5:$L$5,MATCH(R$141,'A2 Intenzita dopravy'!$H$5:$L$5,1)+1)-INDEX('A2 Intenzita dopravy'!$H$5:$L$5,MATCH(R$141,'A2 Intenzita dopravy'!$H$5:$L$5,1))))*Q152))),0)</f>
        <v>0</v>
      </c>
      <c r="S152" s="30">
        <f>IFERROR(IF(S$141&lt;MIN('A2 Intenzita dopravy'!$H$5:$L$5),(T152/U152)*T152,IF(S$141&gt;MAX('A2 Intenzita dopravy'!$H$5:$L$5),(INDEX('A2 Intenzita dopravy'!$H16:$L16,MATCH(S$141,'A2 Intenzita dopravy'!$H$5:$L$5,1))/INDEX('A2 Intenzita dopravy'!$H16:$L16,MATCH(S$141,'A2 Intenzita dopravy'!$H$5:$L$5,1)-1))^(1/(INDEX('A2 Intenzita dopravy'!$H$5:$L$5,MATCH(S$141,'A2 Intenzita dopravy'!$H$5:$L$5,1))-INDEX('A2 Intenzita dopravy'!$H$5:$L$5,MATCH(S$141,'A2 Intenzita dopravy'!$H$5:$L$5,1)-1)))*R152,IFERROR(INDEX('A2 Intenzita dopravy'!$H16:$L16,MATCH(S$141,'A2 Intenzita dopravy'!$H$5:$L$5,0)),(INDEX('A2 Intenzita dopravy'!$H16:$L16,MATCH(S$141,'A2 Intenzita dopravy'!$H$5:$L$5,1)+1)/INDEX('A2 Intenzita dopravy'!$H16:$L16,MATCH(S$141,'A2 Intenzita dopravy'!$H$5:$L$5,1)))^(1/(INDEX('A2 Intenzita dopravy'!$H$5:$L$5,MATCH(S$141,'A2 Intenzita dopravy'!$H$5:$L$5,1)+1)-INDEX('A2 Intenzita dopravy'!$H$5:$L$5,MATCH(S$141,'A2 Intenzita dopravy'!$H$5:$L$5,1))))*R152))),0)</f>
        <v>0</v>
      </c>
      <c r="T152" s="30">
        <f>IFERROR(IF(T$141&lt;MIN('A2 Intenzita dopravy'!$H$5:$L$5),(U152/V152)*U152,IF(T$141&gt;MAX('A2 Intenzita dopravy'!$H$5:$L$5),(INDEX('A2 Intenzita dopravy'!$H16:$L16,MATCH(T$141,'A2 Intenzita dopravy'!$H$5:$L$5,1))/INDEX('A2 Intenzita dopravy'!$H16:$L16,MATCH(T$141,'A2 Intenzita dopravy'!$H$5:$L$5,1)-1))^(1/(INDEX('A2 Intenzita dopravy'!$H$5:$L$5,MATCH(T$141,'A2 Intenzita dopravy'!$H$5:$L$5,1))-INDEX('A2 Intenzita dopravy'!$H$5:$L$5,MATCH(T$141,'A2 Intenzita dopravy'!$H$5:$L$5,1)-1)))*S152,IFERROR(INDEX('A2 Intenzita dopravy'!$H16:$L16,MATCH(T$141,'A2 Intenzita dopravy'!$H$5:$L$5,0)),(INDEX('A2 Intenzita dopravy'!$H16:$L16,MATCH(T$141,'A2 Intenzita dopravy'!$H$5:$L$5,1)+1)/INDEX('A2 Intenzita dopravy'!$H16:$L16,MATCH(T$141,'A2 Intenzita dopravy'!$H$5:$L$5,1)))^(1/(INDEX('A2 Intenzita dopravy'!$H$5:$L$5,MATCH(T$141,'A2 Intenzita dopravy'!$H$5:$L$5,1)+1)-INDEX('A2 Intenzita dopravy'!$H$5:$L$5,MATCH(T$141,'A2 Intenzita dopravy'!$H$5:$L$5,1))))*S152))),0)</f>
        <v>0</v>
      </c>
      <c r="U152" s="30">
        <f>IFERROR(IF(U$141&lt;MIN('A2 Intenzita dopravy'!$H$5:$L$5),(V152/W152)*V152,IF(U$141&gt;MAX('A2 Intenzita dopravy'!$H$5:$L$5),(INDEX('A2 Intenzita dopravy'!$H16:$L16,MATCH(U$141,'A2 Intenzita dopravy'!$H$5:$L$5,1))/INDEX('A2 Intenzita dopravy'!$H16:$L16,MATCH(U$141,'A2 Intenzita dopravy'!$H$5:$L$5,1)-1))^(1/(INDEX('A2 Intenzita dopravy'!$H$5:$L$5,MATCH(U$141,'A2 Intenzita dopravy'!$H$5:$L$5,1))-INDEX('A2 Intenzita dopravy'!$H$5:$L$5,MATCH(U$141,'A2 Intenzita dopravy'!$H$5:$L$5,1)-1)))*T152,IFERROR(INDEX('A2 Intenzita dopravy'!$H16:$L16,MATCH(U$141,'A2 Intenzita dopravy'!$H$5:$L$5,0)),(INDEX('A2 Intenzita dopravy'!$H16:$L16,MATCH(U$141,'A2 Intenzita dopravy'!$H$5:$L$5,1)+1)/INDEX('A2 Intenzita dopravy'!$H16:$L16,MATCH(U$141,'A2 Intenzita dopravy'!$H$5:$L$5,1)))^(1/(INDEX('A2 Intenzita dopravy'!$H$5:$L$5,MATCH(U$141,'A2 Intenzita dopravy'!$H$5:$L$5,1)+1)-INDEX('A2 Intenzita dopravy'!$H$5:$L$5,MATCH(U$141,'A2 Intenzita dopravy'!$H$5:$L$5,1))))*T152))),0)</f>
        <v>0</v>
      </c>
      <c r="V152" s="30">
        <f>IFERROR(IF(V$141&lt;MIN('A2 Intenzita dopravy'!$H$5:$L$5),(W152/X152)*W152,IF(V$141&gt;MAX('A2 Intenzita dopravy'!$H$5:$L$5),(INDEX('A2 Intenzita dopravy'!$H16:$L16,MATCH(V$141,'A2 Intenzita dopravy'!$H$5:$L$5,1))/INDEX('A2 Intenzita dopravy'!$H16:$L16,MATCH(V$141,'A2 Intenzita dopravy'!$H$5:$L$5,1)-1))^(1/(INDEX('A2 Intenzita dopravy'!$H$5:$L$5,MATCH(V$141,'A2 Intenzita dopravy'!$H$5:$L$5,1))-INDEX('A2 Intenzita dopravy'!$H$5:$L$5,MATCH(V$141,'A2 Intenzita dopravy'!$H$5:$L$5,1)-1)))*U152,IFERROR(INDEX('A2 Intenzita dopravy'!$H16:$L16,MATCH(V$141,'A2 Intenzita dopravy'!$H$5:$L$5,0)),(INDEX('A2 Intenzita dopravy'!$H16:$L16,MATCH(V$141,'A2 Intenzita dopravy'!$H$5:$L$5,1)+1)/INDEX('A2 Intenzita dopravy'!$H16:$L16,MATCH(V$141,'A2 Intenzita dopravy'!$H$5:$L$5,1)))^(1/(INDEX('A2 Intenzita dopravy'!$H$5:$L$5,MATCH(V$141,'A2 Intenzita dopravy'!$H$5:$L$5,1)+1)-INDEX('A2 Intenzita dopravy'!$H$5:$L$5,MATCH(V$141,'A2 Intenzita dopravy'!$H$5:$L$5,1))))*U152))),0)</f>
        <v>0</v>
      </c>
      <c r="W152" s="30">
        <f>IFERROR(IF(W$141&lt;MIN('A2 Intenzita dopravy'!$H$5:$L$5),(X152/Y152)*X152,IF(W$141&gt;MAX('A2 Intenzita dopravy'!$H$5:$L$5),(INDEX('A2 Intenzita dopravy'!$H16:$L16,MATCH(W$141,'A2 Intenzita dopravy'!$H$5:$L$5,1))/INDEX('A2 Intenzita dopravy'!$H16:$L16,MATCH(W$141,'A2 Intenzita dopravy'!$H$5:$L$5,1)-1))^(1/(INDEX('A2 Intenzita dopravy'!$H$5:$L$5,MATCH(W$141,'A2 Intenzita dopravy'!$H$5:$L$5,1))-INDEX('A2 Intenzita dopravy'!$H$5:$L$5,MATCH(W$141,'A2 Intenzita dopravy'!$H$5:$L$5,1)-1)))*V152,IFERROR(INDEX('A2 Intenzita dopravy'!$H16:$L16,MATCH(W$141,'A2 Intenzita dopravy'!$H$5:$L$5,0)),(INDEX('A2 Intenzita dopravy'!$H16:$L16,MATCH(W$141,'A2 Intenzita dopravy'!$H$5:$L$5,1)+1)/INDEX('A2 Intenzita dopravy'!$H16:$L16,MATCH(W$141,'A2 Intenzita dopravy'!$H$5:$L$5,1)))^(1/(INDEX('A2 Intenzita dopravy'!$H$5:$L$5,MATCH(W$141,'A2 Intenzita dopravy'!$H$5:$L$5,1)+1)-INDEX('A2 Intenzita dopravy'!$H$5:$L$5,MATCH(W$141,'A2 Intenzita dopravy'!$H$5:$L$5,1))))*V152))),0)</f>
        <v>0</v>
      </c>
      <c r="X152" s="30">
        <f>IFERROR(IF(X$141&lt;MIN('A2 Intenzita dopravy'!$H$5:$L$5),(Y152/Z152)*Y152,IF(X$141&gt;MAX('A2 Intenzita dopravy'!$H$5:$L$5),(INDEX('A2 Intenzita dopravy'!$H16:$L16,MATCH(X$141,'A2 Intenzita dopravy'!$H$5:$L$5,1))/INDEX('A2 Intenzita dopravy'!$H16:$L16,MATCH(X$141,'A2 Intenzita dopravy'!$H$5:$L$5,1)-1))^(1/(INDEX('A2 Intenzita dopravy'!$H$5:$L$5,MATCH(X$141,'A2 Intenzita dopravy'!$H$5:$L$5,1))-INDEX('A2 Intenzita dopravy'!$H$5:$L$5,MATCH(X$141,'A2 Intenzita dopravy'!$H$5:$L$5,1)-1)))*W152,IFERROR(INDEX('A2 Intenzita dopravy'!$H16:$L16,MATCH(X$141,'A2 Intenzita dopravy'!$H$5:$L$5,0)),(INDEX('A2 Intenzita dopravy'!$H16:$L16,MATCH(X$141,'A2 Intenzita dopravy'!$H$5:$L$5,1)+1)/INDEX('A2 Intenzita dopravy'!$H16:$L16,MATCH(X$141,'A2 Intenzita dopravy'!$H$5:$L$5,1)))^(1/(INDEX('A2 Intenzita dopravy'!$H$5:$L$5,MATCH(X$141,'A2 Intenzita dopravy'!$H$5:$L$5,1)+1)-INDEX('A2 Intenzita dopravy'!$H$5:$L$5,MATCH(X$141,'A2 Intenzita dopravy'!$H$5:$L$5,1))))*W152))),0)</f>
        <v>0</v>
      </c>
      <c r="Y152" s="30">
        <f>IFERROR(IF(Y$141&lt;MIN('A2 Intenzita dopravy'!$H$5:$L$5),(Z152/AA152)*Z152,IF(Y$141&gt;MAX('A2 Intenzita dopravy'!$H$5:$L$5),(INDEX('A2 Intenzita dopravy'!$H16:$L16,MATCH(Y$141,'A2 Intenzita dopravy'!$H$5:$L$5,1))/INDEX('A2 Intenzita dopravy'!$H16:$L16,MATCH(Y$141,'A2 Intenzita dopravy'!$H$5:$L$5,1)-1))^(1/(INDEX('A2 Intenzita dopravy'!$H$5:$L$5,MATCH(Y$141,'A2 Intenzita dopravy'!$H$5:$L$5,1))-INDEX('A2 Intenzita dopravy'!$H$5:$L$5,MATCH(Y$141,'A2 Intenzita dopravy'!$H$5:$L$5,1)-1)))*X152,IFERROR(INDEX('A2 Intenzita dopravy'!$H16:$L16,MATCH(Y$141,'A2 Intenzita dopravy'!$H$5:$L$5,0)),(INDEX('A2 Intenzita dopravy'!$H16:$L16,MATCH(Y$141,'A2 Intenzita dopravy'!$H$5:$L$5,1)+1)/INDEX('A2 Intenzita dopravy'!$H16:$L16,MATCH(Y$141,'A2 Intenzita dopravy'!$H$5:$L$5,1)))^(1/(INDEX('A2 Intenzita dopravy'!$H$5:$L$5,MATCH(Y$141,'A2 Intenzita dopravy'!$H$5:$L$5,1)+1)-INDEX('A2 Intenzita dopravy'!$H$5:$L$5,MATCH(Y$141,'A2 Intenzita dopravy'!$H$5:$L$5,1))))*X152))),0)</f>
        <v>0</v>
      </c>
      <c r="Z152" s="30">
        <f>IFERROR(IF(Z$141&lt;MIN('A2 Intenzita dopravy'!$H$5:$L$5),(AA152/AB152)*AA152,IF(Z$141&gt;MAX('A2 Intenzita dopravy'!$H$5:$L$5),(INDEX('A2 Intenzita dopravy'!$H16:$L16,MATCH(Z$141,'A2 Intenzita dopravy'!$H$5:$L$5,1))/INDEX('A2 Intenzita dopravy'!$H16:$L16,MATCH(Z$141,'A2 Intenzita dopravy'!$H$5:$L$5,1)-1))^(1/(INDEX('A2 Intenzita dopravy'!$H$5:$L$5,MATCH(Z$141,'A2 Intenzita dopravy'!$H$5:$L$5,1))-INDEX('A2 Intenzita dopravy'!$H$5:$L$5,MATCH(Z$141,'A2 Intenzita dopravy'!$H$5:$L$5,1)-1)))*Y152,IFERROR(INDEX('A2 Intenzita dopravy'!$H16:$L16,MATCH(Z$141,'A2 Intenzita dopravy'!$H$5:$L$5,0)),(INDEX('A2 Intenzita dopravy'!$H16:$L16,MATCH(Z$141,'A2 Intenzita dopravy'!$H$5:$L$5,1)+1)/INDEX('A2 Intenzita dopravy'!$H16:$L16,MATCH(Z$141,'A2 Intenzita dopravy'!$H$5:$L$5,1)))^(1/(INDEX('A2 Intenzita dopravy'!$H$5:$L$5,MATCH(Z$141,'A2 Intenzita dopravy'!$H$5:$L$5,1)+1)-INDEX('A2 Intenzita dopravy'!$H$5:$L$5,MATCH(Z$141,'A2 Intenzita dopravy'!$H$5:$L$5,1))))*Y152))),0)</f>
        <v>0</v>
      </c>
      <c r="AA152" s="30">
        <f>IFERROR(IF(AA$141&lt;MIN('A2 Intenzita dopravy'!$H$5:$L$5),(AB152/AC152)*AB152,IF(AA$141&gt;MAX('A2 Intenzita dopravy'!$H$5:$L$5),(INDEX('A2 Intenzita dopravy'!$H16:$L16,MATCH(AA$141,'A2 Intenzita dopravy'!$H$5:$L$5,1))/INDEX('A2 Intenzita dopravy'!$H16:$L16,MATCH(AA$141,'A2 Intenzita dopravy'!$H$5:$L$5,1)-1))^(1/(INDEX('A2 Intenzita dopravy'!$H$5:$L$5,MATCH(AA$141,'A2 Intenzita dopravy'!$H$5:$L$5,1))-INDEX('A2 Intenzita dopravy'!$H$5:$L$5,MATCH(AA$141,'A2 Intenzita dopravy'!$H$5:$L$5,1)-1)))*Z152,IFERROR(INDEX('A2 Intenzita dopravy'!$H16:$L16,MATCH(AA$141,'A2 Intenzita dopravy'!$H$5:$L$5,0)),(INDEX('A2 Intenzita dopravy'!$H16:$L16,MATCH(AA$141,'A2 Intenzita dopravy'!$H$5:$L$5,1)+1)/INDEX('A2 Intenzita dopravy'!$H16:$L16,MATCH(AA$141,'A2 Intenzita dopravy'!$H$5:$L$5,1)))^(1/(INDEX('A2 Intenzita dopravy'!$H$5:$L$5,MATCH(AA$141,'A2 Intenzita dopravy'!$H$5:$L$5,1)+1)-INDEX('A2 Intenzita dopravy'!$H$5:$L$5,MATCH(AA$141,'A2 Intenzita dopravy'!$H$5:$L$5,1))))*Z152))),0)</f>
        <v>0</v>
      </c>
      <c r="AB152" s="30">
        <f>IFERROR(IF(AB$141&lt;MIN('A2 Intenzita dopravy'!$H$5:$L$5),(AC152/AD152)*AC152,IF(AB$141&gt;MAX('A2 Intenzita dopravy'!$H$5:$L$5),(INDEX('A2 Intenzita dopravy'!$H16:$L16,MATCH(AB$141,'A2 Intenzita dopravy'!$H$5:$L$5,1))/INDEX('A2 Intenzita dopravy'!$H16:$L16,MATCH(AB$141,'A2 Intenzita dopravy'!$H$5:$L$5,1)-1))^(1/(INDEX('A2 Intenzita dopravy'!$H$5:$L$5,MATCH(AB$141,'A2 Intenzita dopravy'!$H$5:$L$5,1))-INDEX('A2 Intenzita dopravy'!$H$5:$L$5,MATCH(AB$141,'A2 Intenzita dopravy'!$H$5:$L$5,1)-1)))*AA152,IFERROR(INDEX('A2 Intenzita dopravy'!$H16:$L16,MATCH(AB$141,'A2 Intenzita dopravy'!$H$5:$L$5,0)),(INDEX('A2 Intenzita dopravy'!$H16:$L16,MATCH(AB$141,'A2 Intenzita dopravy'!$H$5:$L$5,1)+1)/INDEX('A2 Intenzita dopravy'!$H16:$L16,MATCH(AB$141,'A2 Intenzita dopravy'!$H$5:$L$5,1)))^(1/(INDEX('A2 Intenzita dopravy'!$H$5:$L$5,MATCH(AB$141,'A2 Intenzita dopravy'!$H$5:$L$5,1)+1)-INDEX('A2 Intenzita dopravy'!$H$5:$L$5,MATCH(AB$141,'A2 Intenzita dopravy'!$H$5:$L$5,1))))*AA152))),0)</f>
        <v>0</v>
      </c>
      <c r="AC152" s="30">
        <f>IFERROR(IF(AC$141&lt;MIN('A2 Intenzita dopravy'!$H$5:$L$5),(AD152/AE152)*AD152,IF(AC$141&gt;MAX('A2 Intenzita dopravy'!$H$5:$L$5),(INDEX('A2 Intenzita dopravy'!$H16:$L16,MATCH(AC$141,'A2 Intenzita dopravy'!$H$5:$L$5,1))/INDEX('A2 Intenzita dopravy'!$H16:$L16,MATCH(AC$141,'A2 Intenzita dopravy'!$H$5:$L$5,1)-1))^(1/(INDEX('A2 Intenzita dopravy'!$H$5:$L$5,MATCH(AC$141,'A2 Intenzita dopravy'!$H$5:$L$5,1))-INDEX('A2 Intenzita dopravy'!$H$5:$L$5,MATCH(AC$141,'A2 Intenzita dopravy'!$H$5:$L$5,1)-1)))*AB152,IFERROR(INDEX('A2 Intenzita dopravy'!$H16:$L16,MATCH(AC$141,'A2 Intenzita dopravy'!$H$5:$L$5,0)),(INDEX('A2 Intenzita dopravy'!$H16:$L16,MATCH(AC$141,'A2 Intenzita dopravy'!$H$5:$L$5,1)+1)/INDEX('A2 Intenzita dopravy'!$H16:$L16,MATCH(AC$141,'A2 Intenzita dopravy'!$H$5:$L$5,1)))^(1/(INDEX('A2 Intenzita dopravy'!$H$5:$L$5,MATCH(AC$141,'A2 Intenzita dopravy'!$H$5:$L$5,1)+1)-INDEX('A2 Intenzita dopravy'!$H$5:$L$5,MATCH(AC$141,'A2 Intenzita dopravy'!$H$5:$L$5,1))))*AB152))),0)</f>
        <v>0</v>
      </c>
      <c r="AD152" s="30">
        <f>IFERROR(IF(AD$141&lt;MIN('A2 Intenzita dopravy'!$H$5:$L$5),(AE152/AF152)*AE152,IF(AD$141&gt;MAX('A2 Intenzita dopravy'!$H$5:$L$5),(INDEX('A2 Intenzita dopravy'!$H16:$L16,MATCH(AD$141,'A2 Intenzita dopravy'!$H$5:$L$5,1))/INDEX('A2 Intenzita dopravy'!$H16:$L16,MATCH(AD$141,'A2 Intenzita dopravy'!$H$5:$L$5,1)-1))^(1/(INDEX('A2 Intenzita dopravy'!$H$5:$L$5,MATCH(AD$141,'A2 Intenzita dopravy'!$H$5:$L$5,1))-INDEX('A2 Intenzita dopravy'!$H$5:$L$5,MATCH(AD$141,'A2 Intenzita dopravy'!$H$5:$L$5,1)-1)))*AC152,IFERROR(INDEX('A2 Intenzita dopravy'!$H16:$L16,MATCH(AD$141,'A2 Intenzita dopravy'!$H$5:$L$5,0)),(INDEX('A2 Intenzita dopravy'!$H16:$L16,MATCH(AD$141,'A2 Intenzita dopravy'!$H$5:$L$5,1)+1)/INDEX('A2 Intenzita dopravy'!$H16:$L16,MATCH(AD$141,'A2 Intenzita dopravy'!$H$5:$L$5,1)))^(1/(INDEX('A2 Intenzita dopravy'!$H$5:$L$5,MATCH(AD$141,'A2 Intenzita dopravy'!$H$5:$L$5,1)+1)-INDEX('A2 Intenzita dopravy'!$H$5:$L$5,MATCH(AD$141,'A2 Intenzita dopravy'!$H$5:$L$5,1))))*AC152))),0)</f>
        <v>0</v>
      </c>
      <c r="AE152" s="30">
        <f>IFERROR(IF(AE$141&lt;MIN('A2 Intenzita dopravy'!$H$5:$L$5),(AF152/AG152)*AF152,IF(AE$141&gt;MAX('A2 Intenzita dopravy'!$H$5:$L$5),(INDEX('A2 Intenzita dopravy'!$H16:$L16,MATCH(AE$141,'A2 Intenzita dopravy'!$H$5:$L$5,1))/INDEX('A2 Intenzita dopravy'!$H16:$L16,MATCH(AE$141,'A2 Intenzita dopravy'!$H$5:$L$5,1)-1))^(1/(INDEX('A2 Intenzita dopravy'!$H$5:$L$5,MATCH(AE$141,'A2 Intenzita dopravy'!$H$5:$L$5,1))-INDEX('A2 Intenzita dopravy'!$H$5:$L$5,MATCH(AE$141,'A2 Intenzita dopravy'!$H$5:$L$5,1)-1)))*AD152,IFERROR(INDEX('A2 Intenzita dopravy'!$H16:$L16,MATCH(AE$141,'A2 Intenzita dopravy'!$H$5:$L$5,0)),(INDEX('A2 Intenzita dopravy'!$H16:$L16,MATCH(AE$141,'A2 Intenzita dopravy'!$H$5:$L$5,1)+1)/INDEX('A2 Intenzita dopravy'!$H16:$L16,MATCH(AE$141,'A2 Intenzita dopravy'!$H$5:$L$5,1)))^(1/(INDEX('A2 Intenzita dopravy'!$H$5:$L$5,MATCH(AE$141,'A2 Intenzita dopravy'!$H$5:$L$5,1)+1)-INDEX('A2 Intenzita dopravy'!$H$5:$L$5,MATCH(AE$141,'A2 Intenzita dopravy'!$H$5:$L$5,1))))*AD152))),0)</f>
        <v>0</v>
      </c>
      <c r="AF152" s="30">
        <f>IFERROR(IF(AF$141&lt;MIN('A2 Intenzita dopravy'!$H$5:$L$5),(AG152/AH152)*AG152,IF(AF$141&gt;MAX('A2 Intenzita dopravy'!$H$5:$L$5),(INDEX('A2 Intenzita dopravy'!$H16:$L16,MATCH(AF$141,'A2 Intenzita dopravy'!$H$5:$L$5,1))/INDEX('A2 Intenzita dopravy'!$H16:$L16,MATCH(AF$141,'A2 Intenzita dopravy'!$H$5:$L$5,1)-1))^(1/(INDEX('A2 Intenzita dopravy'!$H$5:$L$5,MATCH(AF$141,'A2 Intenzita dopravy'!$H$5:$L$5,1))-INDEX('A2 Intenzita dopravy'!$H$5:$L$5,MATCH(AF$141,'A2 Intenzita dopravy'!$H$5:$L$5,1)-1)))*AE152,IFERROR(INDEX('A2 Intenzita dopravy'!$H16:$L16,MATCH(AF$141,'A2 Intenzita dopravy'!$H$5:$L$5,0)),(INDEX('A2 Intenzita dopravy'!$H16:$L16,MATCH(AF$141,'A2 Intenzita dopravy'!$H$5:$L$5,1)+1)/INDEX('A2 Intenzita dopravy'!$H16:$L16,MATCH(AF$141,'A2 Intenzita dopravy'!$H$5:$L$5,1)))^(1/(INDEX('A2 Intenzita dopravy'!$H$5:$L$5,MATCH(AF$141,'A2 Intenzita dopravy'!$H$5:$L$5,1)+1)-INDEX('A2 Intenzita dopravy'!$H$5:$L$5,MATCH(AF$141,'A2 Intenzita dopravy'!$H$5:$L$5,1))))*AE152))),0)</f>
        <v>0</v>
      </c>
      <c r="AG152" s="30">
        <f>IFERROR(IF(AG$141&lt;MIN('A2 Intenzita dopravy'!$H$5:$L$5),(AH152/AI152)*AH152,IF(AG$141&gt;MAX('A2 Intenzita dopravy'!$H$5:$L$5),(INDEX('A2 Intenzita dopravy'!$H16:$L16,MATCH(AG$141,'A2 Intenzita dopravy'!$H$5:$L$5,1))/INDEX('A2 Intenzita dopravy'!$H16:$L16,MATCH(AG$141,'A2 Intenzita dopravy'!$H$5:$L$5,1)-1))^(1/(INDEX('A2 Intenzita dopravy'!$H$5:$L$5,MATCH(AG$141,'A2 Intenzita dopravy'!$H$5:$L$5,1))-INDEX('A2 Intenzita dopravy'!$H$5:$L$5,MATCH(AG$141,'A2 Intenzita dopravy'!$H$5:$L$5,1)-1)))*AF152,IFERROR(INDEX('A2 Intenzita dopravy'!$H16:$L16,MATCH(AG$141,'A2 Intenzita dopravy'!$H$5:$L$5,0)),(INDEX('A2 Intenzita dopravy'!$H16:$L16,MATCH(AG$141,'A2 Intenzita dopravy'!$H$5:$L$5,1)+1)/INDEX('A2 Intenzita dopravy'!$H16:$L16,MATCH(AG$141,'A2 Intenzita dopravy'!$H$5:$L$5,1)))^(1/(INDEX('A2 Intenzita dopravy'!$H$5:$L$5,MATCH(AG$141,'A2 Intenzita dopravy'!$H$5:$L$5,1)+1)-INDEX('A2 Intenzita dopravy'!$H$5:$L$5,MATCH(AG$141,'A2 Intenzita dopravy'!$H$5:$L$5,1))))*AF152))),0)</f>
        <v>0</v>
      </c>
      <c r="AH152" s="30">
        <f>IFERROR(IF(AH$141&lt;MIN('A2 Intenzita dopravy'!$H$5:$L$5),(AI152/AJ152)*AI152,IF(AH$141&gt;MAX('A2 Intenzita dopravy'!$H$5:$L$5),(INDEX('A2 Intenzita dopravy'!$H16:$L16,MATCH(AH$141,'A2 Intenzita dopravy'!$H$5:$L$5,1))/INDEX('A2 Intenzita dopravy'!$H16:$L16,MATCH(AH$141,'A2 Intenzita dopravy'!$H$5:$L$5,1)-1))^(1/(INDEX('A2 Intenzita dopravy'!$H$5:$L$5,MATCH(AH$141,'A2 Intenzita dopravy'!$H$5:$L$5,1))-INDEX('A2 Intenzita dopravy'!$H$5:$L$5,MATCH(AH$141,'A2 Intenzita dopravy'!$H$5:$L$5,1)-1)))*AG152,IFERROR(INDEX('A2 Intenzita dopravy'!$H16:$L16,MATCH(AH$141,'A2 Intenzita dopravy'!$H$5:$L$5,0)),(INDEX('A2 Intenzita dopravy'!$H16:$L16,MATCH(AH$141,'A2 Intenzita dopravy'!$H$5:$L$5,1)+1)/INDEX('A2 Intenzita dopravy'!$H16:$L16,MATCH(AH$141,'A2 Intenzita dopravy'!$H$5:$L$5,1)))^(1/(INDEX('A2 Intenzita dopravy'!$H$5:$L$5,MATCH(AH$141,'A2 Intenzita dopravy'!$H$5:$L$5,1)+1)-INDEX('A2 Intenzita dopravy'!$H$5:$L$5,MATCH(AH$141,'A2 Intenzita dopravy'!$H$5:$L$5,1))))*AG152))),0)</f>
        <v>0</v>
      </c>
      <c r="AI152" s="30">
        <f>IFERROR(IF(AI$141&lt;MIN('A2 Intenzita dopravy'!$H$5:$L$5),(AJ152/AK152)*AJ152,IF(AI$141&gt;MAX('A2 Intenzita dopravy'!$H$5:$L$5),(INDEX('A2 Intenzita dopravy'!$H16:$L16,MATCH(AI$141,'A2 Intenzita dopravy'!$H$5:$L$5,1))/INDEX('A2 Intenzita dopravy'!$H16:$L16,MATCH(AI$141,'A2 Intenzita dopravy'!$H$5:$L$5,1)-1))^(1/(INDEX('A2 Intenzita dopravy'!$H$5:$L$5,MATCH(AI$141,'A2 Intenzita dopravy'!$H$5:$L$5,1))-INDEX('A2 Intenzita dopravy'!$H$5:$L$5,MATCH(AI$141,'A2 Intenzita dopravy'!$H$5:$L$5,1)-1)))*AH152,IFERROR(INDEX('A2 Intenzita dopravy'!$H16:$L16,MATCH(AI$141,'A2 Intenzita dopravy'!$H$5:$L$5,0)),(INDEX('A2 Intenzita dopravy'!$H16:$L16,MATCH(AI$141,'A2 Intenzita dopravy'!$H$5:$L$5,1)+1)/INDEX('A2 Intenzita dopravy'!$H16:$L16,MATCH(AI$141,'A2 Intenzita dopravy'!$H$5:$L$5,1)))^(1/(INDEX('A2 Intenzita dopravy'!$H$5:$L$5,MATCH(AI$141,'A2 Intenzita dopravy'!$H$5:$L$5,1)+1)-INDEX('A2 Intenzita dopravy'!$H$5:$L$5,MATCH(AI$141,'A2 Intenzita dopravy'!$H$5:$L$5,1))))*AH152))),0)</f>
        <v>0</v>
      </c>
      <c r="AJ152" s="30">
        <f>IFERROR(IF(AJ$141&lt;MIN('A2 Intenzita dopravy'!$H$5:$L$5),(AK152/AL152)*AK152,IF(AJ$141&gt;MAX('A2 Intenzita dopravy'!$H$5:$L$5),(INDEX('A2 Intenzita dopravy'!$H16:$L16,MATCH(AJ$141,'A2 Intenzita dopravy'!$H$5:$L$5,1))/INDEX('A2 Intenzita dopravy'!$H16:$L16,MATCH(AJ$141,'A2 Intenzita dopravy'!$H$5:$L$5,1)-1))^(1/(INDEX('A2 Intenzita dopravy'!$H$5:$L$5,MATCH(AJ$141,'A2 Intenzita dopravy'!$H$5:$L$5,1))-INDEX('A2 Intenzita dopravy'!$H$5:$L$5,MATCH(AJ$141,'A2 Intenzita dopravy'!$H$5:$L$5,1)-1)))*AI152,IFERROR(INDEX('A2 Intenzita dopravy'!$H16:$L16,MATCH(AJ$141,'A2 Intenzita dopravy'!$H$5:$L$5,0)),(INDEX('A2 Intenzita dopravy'!$H16:$L16,MATCH(AJ$141,'A2 Intenzita dopravy'!$H$5:$L$5,1)+1)/INDEX('A2 Intenzita dopravy'!$H16:$L16,MATCH(AJ$141,'A2 Intenzita dopravy'!$H$5:$L$5,1)))^(1/(INDEX('A2 Intenzita dopravy'!$H$5:$L$5,MATCH(AJ$141,'A2 Intenzita dopravy'!$H$5:$L$5,1)+1)-INDEX('A2 Intenzita dopravy'!$H$5:$L$5,MATCH(AJ$141,'A2 Intenzita dopravy'!$H$5:$L$5,1))))*AI152))),0)</f>
        <v>0</v>
      </c>
      <c r="AK152" s="30">
        <f>IFERROR(IF(AK$141&lt;MIN('A2 Intenzita dopravy'!$H$5:$L$5),(AL152/AM152)*AL152,IF(AK$141&gt;MAX('A2 Intenzita dopravy'!$H$5:$L$5),(INDEX('A2 Intenzita dopravy'!$H16:$L16,MATCH(AK$141,'A2 Intenzita dopravy'!$H$5:$L$5,1))/INDEX('A2 Intenzita dopravy'!$H16:$L16,MATCH(AK$141,'A2 Intenzita dopravy'!$H$5:$L$5,1)-1))^(1/(INDEX('A2 Intenzita dopravy'!$H$5:$L$5,MATCH(AK$141,'A2 Intenzita dopravy'!$H$5:$L$5,1))-INDEX('A2 Intenzita dopravy'!$H$5:$L$5,MATCH(AK$141,'A2 Intenzita dopravy'!$H$5:$L$5,1)-1)))*AJ152,IFERROR(INDEX('A2 Intenzita dopravy'!$H16:$L16,MATCH(AK$141,'A2 Intenzita dopravy'!$H$5:$L$5,0)),(INDEX('A2 Intenzita dopravy'!$H16:$L16,MATCH(AK$141,'A2 Intenzita dopravy'!$H$5:$L$5,1)+1)/INDEX('A2 Intenzita dopravy'!$H16:$L16,MATCH(AK$141,'A2 Intenzita dopravy'!$H$5:$L$5,1)))^(1/(INDEX('A2 Intenzita dopravy'!$H$5:$L$5,MATCH(AK$141,'A2 Intenzita dopravy'!$H$5:$L$5,1)+1)-INDEX('A2 Intenzita dopravy'!$H$5:$L$5,MATCH(AK$141,'A2 Intenzita dopravy'!$H$5:$L$5,1))))*AJ152))),0)</f>
        <v>0</v>
      </c>
      <c r="AL152" s="30">
        <f>IFERROR(IF(AL$141&lt;MIN('A2 Intenzita dopravy'!$H$5:$L$5),(AM152/AN152)*AM152,IF(AL$141&gt;MAX('A2 Intenzita dopravy'!$H$5:$L$5),(INDEX('A2 Intenzita dopravy'!$H16:$L16,MATCH(AL$141,'A2 Intenzita dopravy'!$H$5:$L$5,1))/INDEX('A2 Intenzita dopravy'!$H16:$L16,MATCH(AL$141,'A2 Intenzita dopravy'!$H$5:$L$5,1)-1))^(1/(INDEX('A2 Intenzita dopravy'!$H$5:$L$5,MATCH(AL$141,'A2 Intenzita dopravy'!$H$5:$L$5,1))-INDEX('A2 Intenzita dopravy'!$H$5:$L$5,MATCH(AL$141,'A2 Intenzita dopravy'!$H$5:$L$5,1)-1)))*AK152,IFERROR(INDEX('A2 Intenzita dopravy'!$H16:$L16,MATCH(AL$141,'A2 Intenzita dopravy'!$H$5:$L$5,0)),(INDEX('A2 Intenzita dopravy'!$H16:$L16,MATCH(AL$141,'A2 Intenzita dopravy'!$H$5:$L$5,1)+1)/INDEX('A2 Intenzita dopravy'!$H16:$L16,MATCH(AL$141,'A2 Intenzita dopravy'!$H$5:$L$5,1)))^(1/(INDEX('A2 Intenzita dopravy'!$H$5:$L$5,MATCH(AL$141,'A2 Intenzita dopravy'!$H$5:$L$5,1)+1)-INDEX('A2 Intenzita dopravy'!$H$5:$L$5,MATCH(AL$141,'A2 Intenzita dopravy'!$H$5:$L$5,1))))*AK152))),0)</f>
        <v>0</v>
      </c>
      <c r="AM152" s="30">
        <f>IFERROR(IF(AM$141&lt;MIN('A2 Intenzita dopravy'!$H$5:$L$5),(AN152/AO152)*AN152,IF(AM$141&gt;MAX('A2 Intenzita dopravy'!$H$5:$L$5),(INDEX('A2 Intenzita dopravy'!$H16:$L16,MATCH(AM$141,'A2 Intenzita dopravy'!$H$5:$L$5,1))/INDEX('A2 Intenzita dopravy'!$H16:$L16,MATCH(AM$141,'A2 Intenzita dopravy'!$H$5:$L$5,1)-1))^(1/(INDEX('A2 Intenzita dopravy'!$H$5:$L$5,MATCH(AM$141,'A2 Intenzita dopravy'!$H$5:$L$5,1))-INDEX('A2 Intenzita dopravy'!$H$5:$L$5,MATCH(AM$141,'A2 Intenzita dopravy'!$H$5:$L$5,1)-1)))*AL152,IFERROR(INDEX('A2 Intenzita dopravy'!$H16:$L16,MATCH(AM$141,'A2 Intenzita dopravy'!$H$5:$L$5,0)),(INDEX('A2 Intenzita dopravy'!$H16:$L16,MATCH(AM$141,'A2 Intenzita dopravy'!$H$5:$L$5,1)+1)/INDEX('A2 Intenzita dopravy'!$H16:$L16,MATCH(AM$141,'A2 Intenzita dopravy'!$H$5:$L$5,1)))^(1/(INDEX('A2 Intenzita dopravy'!$H$5:$L$5,MATCH(AM$141,'A2 Intenzita dopravy'!$H$5:$L$5,1)+1)-INDEX('A2 Intenzita dopravy'!$H$5:$L$5,MATCH(AM$141,'A2 Intenzita dopravy'!$H$5:$L$5,1))))*AL152))),0)</f>
        <v>0</v>
      </c>
      <c r="AN152" s="30">
        <f>IFERROR(IF(AN$141&lt;MIN('A2 Intenzita dopravy'!$H$5:$L$5),(AO152/AP152)*AO152,IF(AN$141&gt;MAX('A2 Intenzita dopravy'!$H$5:$L$5),(INDEX('A2 Intenzita dopravy'!$H16:$L16,MATCH(AN$141,'A2 Intenzita dopravy'!$H$5:$L$5,1))/INDEX('A2 Intenzita dopravy'!$H16:$L16,MATCH(AN$141,'A2 Intenzita dopravy'!$H$5:$L$5,1)-1))^(1/(INDEX('A2 Intenzita dopravy'!$H$5:$L$5,MATCH(AN$141,'A2 Intenzita dopravy'!$H$5:$L$5,1))-INDEX('A2 Intenzita dopravy'!$H$5:$L$5,MATCH(AN$141,'A2 Intenzita dopravy'!$H$5:$L$5,1)-1)))*AM152,IFERROR(INDEX('A2 Intenzita dopravy'!$H16:$L16,MATCH(AN$141,'A2 Intenzita dopravy'!$H$5:$L$5,0)),(INDEX('A2 Intenzita dopravy'!$H16:$L16,MATCH(AN$141,'A2 Intenzita dopravy'!$H$5:$L$5,1)+1)/INDEX('A2 Intenzita dopravy'!$H16:$L16,MATCH(AN$141,'A2 Intenzita dopravy'!$H$5:$L$5,1)))^(1/(INDEX('A2 Intenzita dopravy'!$H$5:$L$5,MATCH(AN$141,'A2 Intenzita dopravy'!$H$5:$L$5,1)+1)-INDEX('A2 Intenzita dopravy'!$H$5:$L$5,MATCH(AN$141,'A2 Intenzita dopravy'!$H$5:$L$5,1))))*AM152))),0)</f>
        <v>0</v>
      </c>
      <c r="AO152" s="30">
        <f>IFERROR(IF(AO$141&lt;MIN('A2 Intenzita dopravy'!$H$5:$L$5),(AP152/AQ152)*AP152,IF(AO$141&gt;MAX('A2 Intenzita dopravy'!$H$5:$L$5),(INDEX('A2 Intenzita dopravy'!$H16:$L16,MATCH(AO$141,'A2 Intenzita dopravy'!$H$5:$L$5,1))/INDEX('A2 Intenzita dopravy'!$H16:$L16,MATCH(AO$141,'A2 Intenzita dopravy'!$H$5:$L$5,1)-1))^(1/(INDEX('A2 Intenzita dopravy'!$H$5:$L$5,MATCH(AO$141,'A2 Intenzita dopravy'!$H$5:$L$5,1))-INDEX('A2 Intenzita dopravy'!$H$5:$L$5,MATCH(AO$141,'A2 Intenzita dopravy'!$H$5:$L$5,1)-1)))*AN152,IFERROR(INDEX('A2 Intenzita dopravy'!$H16:$L16,MATCH(AO$141,'A2 Intenzita dopravy'!$H$5:$L$5,0)),(INDEX('A2 Intenzita dopravy'!$H16:$L16,MATCH(AO$141,'A2 Intenzita dopravy'!$H$5:$L$5,1)+1)/INDEX('A2 Intenzita dopravy'!$H16:$L16,MATCH(AO$141,'A2 Intenzita dopravy'!$H$5:$L$5,1)))^(1/(INDEX('A2 Intenzita dopravy'!$H$5:$L$5,MATCH(AO$141,'A2 Intenzita dopravy'!$H$5:$L$5,1)+1)-INDEX('A2 Intenzita dopravy'!$H$5:$L$5,MATCH(AO$141,'A2 Intenzita dopravy'!$H$5:$L$5,1))))*AN152))),0)</f>
        <v>0</v>
      </c>
      <c r="AP152" s="30">
        <f>IFERROR(IF(AP$141&lt;MIN('A2 Intenzita dopravy'!$H$5:$L$5),(AQ152/AR152)*AQ152,IF(AP$141&gt;MAX('A2 Intenzita dopravy'!$H$5:$L$5),(INDEX('A2 Intenzita dopravy'!$H16:$L16,MATCH(AP$141,'A2 Intenzita dopravy'!$H$5:$L$5,1))/INDEX('A2 Intenzita dopravy'!$H16:$L16,MATCH(AP$141,'A2 Intenzita dopravy'!$H$5:$L$5,1)-1))^(1/(INDEX('A2 Intenzita dopravy'!$H$5:$L$5,MATCH(AP$141,'A2 Intenzita dopravy'!$H$5:$L$5,1))-INDEX('A2 Intenzita dopravy'!$H$5:$L$5,MATCH(AP$141,'A2 Intenzita dopravy'!$H$5:$L$5,1)-1)))*AO152,IFERROR(INDEX('A2 Intenzita dopravy'!$H16:$L16,MATCH(AP$141,'A2 Intenzita dopravy'!$H$5:$L$5,0)),(INDEX('A2 Intenzita dopravy'!$H16:$L16,MATCH(AP$141,'A2 Intenzita dopravy'!$H$5:$L$5,1)+1)/INDEX('A2 Intenzita dopravy'!$H16:$L16,MATCH(AP$141,'A2 Intenzita dopravy'!$H$5:$L$5,1)))^(1/(INDEX('A2 Intenzita dopravy'!$H$5:$L$5,MATCH(AP$141,'A2 Intenzita dopravy'!$H$5:$L$5,1)+1)-INDEX('A2 Intenzita dopravy'!$H$5:$L$5,MATCH(AP$141,'A2 Intenzita dopravy'!$H$5:$L$5,1))))*AO152))),0)</f>
        <v>0</v>
      </c>
      <c r="AQ152" s="30">
        <f>IFERROR(IF(AQ$141&lt;MIN('A2 Intenzita dopravy'!$H$5:$L$5),(AR152/AS152)*AR152,IF(AQ$141&gt;MAX('A2 Intenzita dopravy'!$H$5:$L$5),(INDEX('A2 Intenzita dopravy'!$H16:$L16,MATCH(AQ$141,'A2 Intenzita dopravy'!$H$5:$L$5,1))/INDEX('A2 Intenzita dopravy'!$H16:$L16,MATCH(AQ$141,'A2 Intenzita dopravy'!$H$5:$L$5,1)-1))^(1/(INDEX('A2 Intenzita dopravy'!$H$5:$L$5,MATCH(AQ$141,'A2 Intenzita dopravy'!$H$5:$L$5,1))-INDEX('A2 Intenzita dopravy'!$H$5:$L$5,MATCH(AQ$141,'A2 Intenzita dopravy'!$H$5:$L$5,1)-1)))*AP152,IFERROR(INDEX('A2 Intenzita dopravy'!$H16:$L16,MATCH(AQ$141,'A2 Intenzita dopravy'!$H$5:$L$5,0)),(INDEX('A2 Intenzita dopravy'!$H16:$L16,MATCH(AQ$141,'A2 Intenzita dopravy'!$H$5:$L$5,1)+1)/INDEX('A2 Intenzita dopravy'!$H16:$L16,MATCH(AQ$141,'A2 Intenzita dopravy'!$H$5:$L$5,1)))^(1/(INDEX('A2 Intenzita dopravy'!$H$5:$L$5,MATCH(AQ$141,'A2 Intenzita dopravy'!$H$5:$L$5,1)+1)-INDEX('A2 Intenzita dopravy'!$H$5:$L$5,MATCH(AQ$141,'A2 Intenzita dopravy'!$H$5:$L$5,1))))*AP152))),0)</f>
        <v>0</v>
      </c>
      <c r="AR152" s="30">
        <f>IFERROR(IF(AR$141&lt;MIN('A2 Intenzita dopravy'!$H$5:$L$5),(AS152/AT152)*AS152,IF(AR$141&gt;MAX('A2 Intenzita dopravy'!$H$5:$L$5),(INDEX('A2 Intenzita dopravy'!$H16:$L16,MATCH(AR$141,'A2 Intenzita dopravy'!$H$5:$L$5,1))/INDEX('A2 Intenzita dopravy'!$H16:$L16,MATCH(AR$141,'A2 Intenzita dopravy'!$H$5:$L$5,1)-1))^(1/(INDEX('A2 Intenzita dopravy'!$H$5:$L$5,MATCH(AR$141,'A2 Intenzita dopravy'!$H$5:$L$5,1))-INDEX('A2 Intenzita dopravy'!$H$5:$L$5,MATCH(AR$141,'A2 Intenzita dopravy'!$H$5:$L$5,1)-1)))*AQ152,IFERROR(INDEX('A2 Intenzita dopravy'!$H16:$L16,MATCH(AR$141,'A2 Intenzita dopravy'!$H$5:$L$5,0)),(INDEX('A2 Intenzita dopravy'!$H16:$L16,MATCH(AR$141,'A2 Intenzita dopravy'!$H$5:$L$5,1)+1)/INDEX('A2 Intenzita dopravy'!$H16:$L16,MATCH(AR$141,'A2 Intenzita dopravy'!$H$5:$L$5,1)))^(1/(INDEX('A2 Intenzita dopravy'!$H$5:$L$5,MATCH(AR$141,'A2 Intenzita dopravy'!$H$5:$L$5,1)+1)-INDEX('A2 Intenzita dopravy'!$H$5:$L$5,MATCH(AR$141,'A2 Intenzita dopravy'!$H$5:$L$5,1))))*AQ152))),0)</f>
        <v>0</v>
      </c>
      <c r="AS152" s="30">
        <f>IFERROR(IF(AS$141&lt;MIN('A2 Intenzita dopravy'!$H$5:$L$5),(AT152/AU152)*AT152,IF(AS$141&gt;MAX('A2 Intenzita dopravy'!$H$5:$L$5),(INDEX('A2 Intenzita dopravy'!$H16:$L16,MATCH(AS$141,'A2 Intenzita dopravy'!$H$5:$L$5,1))/INDEX('A2 Intenzita dopravy'!$H16:$L16,MATCH(AS$141,'A2 Intenzita dopravy'!$H$5:$L$5,1)-1))^(1/(INDEX('A2 Intenzita dopravy'!$H$5:$L$5,MATCH(AS$141,'A2 Intenzita dopravy'!$H$5:$L$5,1))-INDEX('A2 Intenzita dopravy'!$H$5:$L$5,MATCH(AS$141,'A2 Intenzita dopravy'!$H$5:$L$5,1)-1)))*AR152,IFERROR(INDEX('A2 Intenzita dopravy'!$H16:$L16,MATCH(AS$141,'A2 Intenzita dopravy'!$H$5:$L$5,0)),(INDEX('A2 Intenzita dopravy'!$H16:$L16,MATCH(AS$141,'A2 Intenzita dopravy'!$H$5:$L$5,1)+1)/INDEX('A2 Intenzita dopravy'!$H16:$L16,MATCH(AS$141,'A2 Intenzita dopravy'!$H$5:$L$5,1)))^(1/(INDEX('A2 Intenzita dopravy'!$H$5:$L$5,MATCH(AS$141,'A2 Intenzita dopravy'!$H$5:$L$5,1)+1)-INDEX('A2 Intenzita dopravy'!$H$5:$L$5,MATCH(AS$141,'A2 Intenzita dopravy'!$H$5:$L$5,1))))*AR152))),0)</f>
        <v>0</v>
      </c>
      <c r="AT152" s="30">
        <f>IFERROR(IF(AT$141&lt;MIN('A2 Intenzita dopravy'!$H$5:$L$5),(AU152/AV152)*AU152,IF(AT$141&gt;MAX('A2 Intenzita dopravy'!$H$5:$L$5),(INDEX('A2 Intenzita dopravy'!$H16:$L16,MATCH(AT$141,'A2 Intenzita dopravy'!$H$5:$L$5,1))/INDEX('A2 Intenzita dopravy'!$H16:$L16,MATCH(AT$141,'A2 Intenzita dopravy'!$H$5:$L$5,1)-1))^(1/(INDEX('A2 Intenzita dopravy'!$H$5:$L$5,MATCH(AT$141,'A2 Intenzita dopravy'!$H$5:$L$5,1))-INDEX('A2 Intenzita dopravy'!$H$5:$L$5,MATCH(AT$141,'A2 Intenzita dopravy'!$H$5:$L$5,1)-1)))*AS152,IFERROR(INDEX('A2 Intenzita dopravy'!$H16:$L16,MATCH(AT$141,'A2 Intenzita dopravy'!$H$5:$L$5,0)),(INDEX('A2 Intenzita dopravy'!$H16:$L16,MATCH(AT$141,'A2 Intenzita dopravy'!$H$5:$L$5,1)+1)/INDEX('A2 Intenzita dopravy'!$H16:$L16,MATCH(AT$141,'A2 Intenzita dopravy'!$H$5:$L$5,1)))^(1/(INDEX('A2 Intenzita dopravy'!$H$5:$L$5,MATCH(AT$141,'A2 Intenzita dopravy'!$H$5:$L$5,1)+1)-INDEX('A2 Intenzita dopravy'!$H$5:$L$5,MATCH(AT$141,'A2 Intenzita dopravy'!$H$5:$L$5,1))))*AS152))),0)</f>
        <v>0</v>
      </c>
      <c r="AU152" s="30">
        <f>IFERROR(IF(AU$141&lt;MIN('A2 Intenzita dopravy'!$H$5:$L$5),(AV152/AW152)*AV152,IF(AU$141&gt;MAX('A2 Intenzita dopravy'!$H$5:$L$5),(INDEX('A2 Intenzita dopravy'!$H16:$L16,MATCH(AU$141,'A2 Intenzita dopravy'!$H$5:$L$5,1))/INDEX('A2 Intenzita dopravy'!$H16:$L16,MATCH(AU$141,'A2 Intenzita dopravy'!$H$5:$L$5,1)-1))^(1/(INDEX('A2 Intenzita dopravy'!$H$5:$L$5,MATCH(AU$141,'A2 Intenzita dopravy'!$H$5:$L$5,1))-INDEX('A2 Intenzita dopravy'!$H$5:$L$5,MATCH(AU$141,'A2 Intenzita dopravy'!$H$5:$L$5,1)-1)))*AT152,IFERROR(INDEX('A2 Intenzita dopravy'!$H16:$L16,MATCH(AU$141,'A2 Intenzita dopravy'!$H$5:$L$5,0)),(INDEX('A2 Intenzita dopravy'!$H16:$L16,MATCH(AU$141,'A2 Intenzita dopravy'!$H$5:$L$5,1)+1)/INDEX('A2 Intenzita dopravy'!$H16:$L16,MATCH(AU$141,'A2 Intenzita dopravy'!$H$5:$L$5,1)))^(1/(INDEX('A2 Intenzita dopravy'!$H$5:$L$5,MATCH(AU$141,'A2 Intenzita dopravy'!$H$5:$L$5,1)+1)-INDEX('A2 Intenzita dopravy'!$H$5:$L$5,MATCH(AU$141,'A2 Intenzita dopravy'!$H$5:$L$5,1))))*AT152))),0)</f>
        <v>0</v>
      </c>
      <c r="AV152" s="30">
        <f>IFERROR(IF(AV$141&lt;MIN('A2 Intenzita dopravy'!$H$5:$L$5),(AW152/AX152)*AW152,IF(AV$141&gt;MAX('A2 Intenzita dopravy'!$H$5:$L$5),(INDEX('A2 Intenzita dopravy'!$H16:$L16,MATCH(AV$141,'A2 Intenzita dopravy'!$H$5:$L$5,1))/INDEX('A2 Intenzita dopravy'!$H16:$L16,MATCH(AV$141,'A2 Intenzita dopravy'!$H$5:$L$5,1)-1))^(1/(INDEX('A2 Intenzita dopravy'!$H$5:$L$5,MATCH(AV$141,'A2 Intenzita dopravy'!$H$5:$L$5,1))-INDEX('A2 Intenzita dopravy'!$H$5:$L$5,MATCH(AV$141,'A2 Intenzita dopravy'!$H$5:$L$5,1)-1)))*AU152,IFERROR(INDEX('A2 Intenzita dopravy'!$H16:$L16,MATCH(AV$141,'A2 Intenzita dopravy'!$H$5:$L$5,0)),(INDEX('A2 Intenzita dopravy'!$H16:$L16,MATCH(AV$141,'A2 Intenzita dopravy'!$H$5:$L$5,1)+1)/INDEX('A2 Intenzita dopravy'!$H16:$L16,MATCH(AV$141,'A2 Intenzita dopravy'!$H$5:$L$5,1)))^(1/(INDEX('A2 Intenzita dopravy'!$H$5:$L$5,MATCH(AV$141,'A2 Intenzita dopravy'!$H$5:$L$5,1)+1)-INDEX('A2 Intenzita dopravy'!$H$5:$L$5,MATCH(AV$141,'A2 Intenzita dopravy'!$H$5:$L$5,1))))*AU152))),0)</f>
        <v>0</v>
      </c>
      <c r="AW152" s="30">
        <f>IFERROR(IF(AW$141&lt;MIN('A2 Intenzita dopravy'!$H$5:$L$5),(AX152/AY152)*AX152,IF(AW$141&gt;MAX('A2 Intenzita dopravy'!$H$5:$L$5),(INDEX('A2 Intenzita dopravy'!$H16:$L16,MATCH(AW$141,'A2 Intenzita dopravy'!$H$5:$L$5,1))/INDEX('A2 Intenzita dopravy'!$H16:$L16,MATCH(AW$141,'A2 Intenzita dopravy'!$H$5:$L$5,1)-1))^(1/(INDEX('A2 Intenzita dopravy'!$H$5:$L$5,MATCH(AW$141,'A2 Intenzita dopravy'!$H$5:$L$5,1))-INDEX('A2 Intenzita dopravy'!$H$5:$L$5,MATCH(AW$141,'A2 Intenzita dopravy'!$H$5:$L$5,1)-1)))*AV152,IFERROR(INDEX('A2 Intenzita dopravy'!$H16:$L16,MATCH(AW$141,'A2 Intenzita dopravy'!$H$5:$L$5,0)),(INDEX('A2 Intenzita dopravy'!$H16:$L16,MATCH(AW$141,'A2 Intenzita dopravy'!$H$5:$L$5,1)+1)/INDEX('A2 Intenzita dopravy'!$H16:$L16,MATCH(AW$141,'A2 Intenzita dopravy'!$H$5:$L$5,1)))^(1/(INDEX('A2 Intenzita dopravy'!$H$5:$L$5,MATCH(AW$141,'A2 Intenzita dopravy'!$H$5:$L$5,1)+1)-INDEX('A2 Intenzita dopravy'!$H$5:$L$5,MATCH(AW$141,'A2 Intenzita dopravy'!$H$5:$L$5,1))))*AV152))),0)</f>
        <v>0</v>
      </c>
      <c r="AX152" s="30">
        <f>IFERROR(IF(AX$141&lt;MIN('A2 Intenzita dopravy'!$H$5:$L$5),(AY152/AZ152)*AY152,IF(AX$141&gt;MAX('A2 Intenzita dopravy'!$H$5:$L$5),(INDEX('A2 Intenzita dopravy'!$H16:$L16,MATCH(AX$141,'A2 Intenzita dopravy'!$H$5:$L$5,1))/INDEX('A2 Intenzita dopravy'!$H16:$L16,MATCH(AX$141,'A2 Intenzita dopravy'!$H$5:$L$5,1)-1))^(1/(INDEX('A2 Intenzita dopravy'!$H$5:$L$5,MATCH(AX$141,'A2 Intenzita dopravy'!$H$5:$L$5,1))-INDEX('A2 Intenzita dopravy'!$H$5:$L$5,MATCH(AX$141,'A2 Intenzita dopravy'!$H$5:$L$5,1)-1)))*AW152,IFERROR(INDEX('A2 Intenzita dopravy'!$H16:$L16,MATCH(AX$141,'A2 Intenzita dopravy'!$H$5:$L$5,0)),(INDEX('A2 Intenzita dopravy'!$H16:$L16,MATCH(AX$141,'A2 Intenzita dopravy'!$H$5:$L$5,1)+1)/INDEX('A2 Intenzita dopravy'!$H16:$L16,MATCH(AX$141,'A2 Intenzita dopravy'!$H$5:$L$5,1)))^(1/(INDEX('A2 Intenzita dopravy'!$H$5:$L$5,MATCH(AX$141,'A2 Intenzita dopravy'!$H$5:$L$5,1)+1)-INDEX('A2 Intenzita dopravy'!$H$5:$L$5,MATCH(AX$141,'A2 Intenzita dopravy'!$H$5:$L$5,1))))*AW152))),0)</f>
        <v>0</v>
      </c>
      <c r="AY152" s="30">
        <f>IFERROR(IF(AY$141&lt;MIN('A2 Intenzita dopravy'!$H$5:$L$5),(AZ152/BA152)*AZ152,IF(AY$141&gt;MAX('A2 Intenzita dopravy'!$H$5:$L$5),(INDEX('A2 Intenzita dopravy'!$H16:$L16,MATCH(AY$141,'A2 Intenzita dopravy'!$H$5:$L$5,1))/INDEX('A2 Intenzita dopravy'!$H16:$L16,MATCH(AY$141,'A2 Intenzita dopravy'!$H$5:$L$5,1)-1))^(1/(INDEX('A2 Intenzita dopravy'!$H$5:$L$5,MATCH(AY$141,'A2 Intenzita dopravy'!$H$5:$L$5,1))-INDEX('A2 Intenzita dopravy'!$H$5:$L$5,MATCH(AY$141,'A2 Intenzita dopravy'!$H$5:$L$5,1)-1)))*AX152,IFERROR(INDEX('A2 Intenzita dopravy'!$H16:$L16,MATCH(AY$141,'A2 Intenzita dopravy'!$H$5:$L$5,0)),(INDEX('A2 Intenzita dopravy'!$H16:$L16,MATCH(AY$141,'A2 Intenzita dopravy'!$H$5:$L$5,1)+1)/INDEX('A2 Intenzita dopravy'!$H16:$L16,MATCH(AY$141,'A2 Intenzita dopravy'!$H$5:$L$5,1)))^(1/(INDEX('A2 Intenzita dopravy'!$H$5:$L$5,MATCH(AY$141,'A2 Intenzita dopravy'!$H$5:$L$5,1)+1)-INDEX('A2 Intenzita dopravy'!$H$5:$L$5,MATCH(AY$141,'A2 Intenzita dopravy'!$H$5:$L$5,1))))*AX152))),0)</f>
        <v>0</v>
      </c>
      <c r="AZ152" s="30">
        <f>IFERROR(IF(AZ$141&lt;MIN('A2 Intenzita dopravy'!$H$5:$L$5),(BA152/BB152)*BA152,IF(AZ$141&gt;MAX('A2 Intenzita dopravy'!$H$5:$L$5),(INDEX('A2 Intenzita dopravy'!$H16:$L16,MATCH(AZ$141,'A2 Intenzita dopravy'!$H$5:$L$5,1))/INDEX('A2 Intenzita dopravy'!$H16:$L16,MATCH(AZ$141,'A2 Intenzita dopravy'!$H$5:$L$5,1)-1))^(1/(INDEX('A2 Intenzita dopravy'!$H$5:$L$5,MATCH(AZ$141,'A2 Intenzita dopravy'!$H$5:$L$5,1))-INDEX('A2 Intenzita dopravy'!$H$5:$L$5,MATCH(AZ$141,'A2 Intenzita dopravy'!$H$5:$L$5,1)-1)))*AY152,IFERROR(INDEX('A2 Intenzita dopravy'!$H16:$L16,MATCH(AZ$141,'A2 Intenzita dopravy'!$H$5:$L$5,0)),(INDEX('A2 Intenzita dopravy'!$H16:$L16,MATCH(AZ$141,'A2 Intenzita dopravy'!$H$5:$L$5,1)+1)/INDEX('A2 Intenzita dopravy'!$H16:$L16,MATCH(AZ$141,'A2 Intenzita dopravy'!$H$5:$L$5,1)))^(1/(INDEX('A2 Intenzita dopravy'!$H$5:$L$5,MATCH(AZ$141,'A2 Intenzita dopravy'!$H$5:$L$5,1)+1)-INDEX('A2 Intenzita dopravy'!$H$5:$L$5,MATCH(AZ$141,'A2 Intenzita dopravy'!$H$5:$L$5,1))))*AY152))),0)</f>
        <v>0</v>
      </c>
      <c r="BA152" s="30">
        <f>IFERROR(IF(BA$141&lt;MIN('A2 Intenzita dopravy'!$H$5:$L$5),(BB152/'A2 Intenzita dopravy'!#REF!)*BB152,IF(BA$141&gt;MAX('A2 Intenzita dopravy'!$H$5:$L$5),(INDEX('A2 Intenzita dopravy'!$H16:$L16,MATCH(BA$141,'A2 Intenzita dopravy'!$H$5:$L$5,1))/INDEX('A2 Intenzita dopravy'!$H16:$L16,MATCH(BA$141,'A2 Intenzita dopravy'!$H$5:$L$5,1)-1))^(1/(INDEX('A2 Intenzita dopravy'!$H$5:$L$5,MATCH(BA$141,'A2 Intenzita dopravy'!$H$5:$L$5,1))-INDEX('A2 Intenzita dopravy'!$H$5:$L$5,MATCH(BA$141,'A2 Intenzita dopravy'!$H$5:$L$5,1)-1)))*AZ152,IFERROR(INDEX('A2 Intenzita dopravy'!$H16:$L16,MATCH(BA$141,'A2 Intenzita dopravy'!$H$5:$L$5,0)),(INDEX('A2 Intenzita dopravy'!$H16:$L16,MATCH(BA$141,'A2 Intenzita dopravy'!$H$5:$L$5,1)+1)/INDEX('A2 Intenzita dopravy'!$H16:$L16,MATCH(BA$141,'A2 Intenzita dopravy'!$H$5:$L$5,1)))^(1/(INDEX('A2 Intenzita dopravy'!$H$5:$L$5,MATCH(BA$141,'A2 Intenzita dopravy'!$H$5:$L$5,1)+1)-INDEX('A2 Intenzita dopravy'!$H$5:$L$5,MATCH(BA$141,'A2 Intenzita dopravy'!$H$5:$L$5,1))))*AZ152))),0)</f>
        <v>0</v>
      </c>
      <c r="BB152" s="30">
        <f>IFERROR(IF(BB$141&lt;MIN('A2 Intenzita dopravy'!$H$5:$L$5),('A2 Intenzita dopravy'!#REF!/'A2 Intenzita dopravy'!#REF!)*'A2 Intenzita dopravy'!#REF!,IF(BB$141&gt;MAX('A2 Intenzita dopravy'!$H$5:$L$5),(INDEX('A2 Intenzita dopravy'!$H16:$L16,MATCH(BB$141,'A2 Intenzita dopravy'!$H$5:$L$5,1))/INDEX('A2 Intenzita dopravy'!$H16:$L16,MATCH(BB$141,'A2 Intenzita dopravy'!$H$5:$L$5,1)-1))^(1/(INDEX('A2 Intenzita dopravy'!$H$5:$L$5,MATCH(BB$141,'A2 Intenzita dopravy'!$H$5:$L$5,1))-INDEX('A2 Intenzita dopravy'!$H$5:$L$5,MATCH(BB$141,'A2 Intenzita dopravy'!$H$5:$L$5,1)-1)))*BA152,IFERROR(INDEX('A2 Intenzita dopravy'!$H16:$L16,MATCH(BB$141,'A2 Intenzita dopravy'!$H$5:$L$5,0)),(INDEX('A2 Intenzita dopravy'!$H16:$L16,MATCH(BB$141,'A2 Intenzita dopravy'!$H$5:$L$5,1)+1)/INDEX('A2 Intenzita dopravy'!$H16:$L16,MATCH(BB$141,'A2 Intenzita dopravy'!$H$5:$L$5,1)))^(1/(INDEX('A2 Intenzita dopravy'!$H$5:$L$5,MATCH(BB$141,'A2 Intenzita dopravy'!$H$5:$L$5,1)+1)-INDEX('A2 Intenzita dopravy'!$H$5:$L$5,MATCH(BB$141,'A2 Intenzita dopravy'!$H$5:$L$5,1))))*BA152))),0)</f>
        <v>0</v>
      </c>
    </row>
    <row r="155" spans="2:54" x14ac:dyDescent="0.2">
      <c r="B155" s="80" t="s">
        <v>134</v>
      </c>
      <c r="E155" s="33"/>
      <c r="F155" s="33"/>
      <c r="G155" s="33"/>
      <c r="H155" s="33"/>
      <c r="I155" s="33"/>
    </row>
    <row r="157" spans="2:54" x14ac:dyDescent="0.2">
      <c r="D157" s="32" t="s">
        <v>63</v>
      </c>
      <c r="E157" s="34">
        <f>E141</f>
        <v>2019</v>
      </c>
      <c r="F157" s="34">
        <f t="shared" ref="F157:AK157" si="38">E157+1</f>
        <v>2020</v>
      </c>
      <c r="G157" s="34">
        <f t="shared" si="38"/>
        <v>2021</v>
      </c>
      <c r="H157" s="34">
        <f t="shared" si="38"/>
        <v>2022</v>
      </c>
      <c r="I157" s="34">
        <f t="shared" si="38"/>
        <v>2023</v>
      </c>
      <c r="J157" s="34">
        <f t="shared" si="38"/>
        <v>2024</v>
      </c>
      <c r="K157" s="34">
        <f t="shared" si="38"/>
        <v>2025</v>
      </c>
      <c r="L157" s="34">
        <f t="shared" si="38"/>
        <v>2026</v>
      </c>
      <c r="M157" s="34">
        <f t="shared" si="38"/>
        <v>2027</v>
      </c>
      <c r="N157" s="34">
        <f t="shared" si="38"/>
        <v>2028</v>
      </c>
      <c r="O157" s="34">
        <f t="shared" si="38"/>
        <v>2029</v>
      </c>
      <c r="P157" s="34">
        <f t="shared" si="38"/>
        <v>2030</v>
      </c>
      <c r="Q157" s="34">
        <f t="shared" si="38"/>
        <v>2031</v>
      </c>
      <c r="R157" s="34">
        <f t="shared" si="38"/>
        <v>2032</v>
      </c>
      <c r="S157" s="34">
        <f t="shared" si="38"/>
        <v>2033</v>
      </c>
      <c r="T157" s="34">
        <f t="shared" si="38"/>
        <v>2034</v>
      </c>
      <c r="U157" s="34">
        <f t="shared" si="38"/>
        <v>2035</v>
      </c>
      <c r="V157" s="34">
        <f t="shared" si="38"/>
        <v>2036</v>
      </c>
      <c r="W157" s="34">
        <f t="shared" si="38"/>
        <v>2037</v>
      </c>
      <c r="X157" s="34">
        <f t="shared" si="38"/>
        <v>2038</v>
      </c>
      <c r="Y157" s="34">
        <f t="shared" si="38"/>
        <v>2039</v>
      </c>
      <c r="Z157" s="34">
        <f t="shared" si="38"/>
        <v>2040</v>
      </c>
      <c r="AA157" s="34">
        <f t="shared" si="38"/>
        <v>2041</v>
      </c>
      <c r="AB157" s="34">
        <f t="shared" si="38"/>
        <v>2042</v>
      </c>
      <c r="AC157" s="34">
        <f t="shared" si="38"/>
        <v>2043</v>
      </c>
      <c r="AD157" s="34">
        <f t="shared" si="38"/>
        <v>2044</v>
      </c>
      <c r="AE157" s="34">
        <f t="shared" si="38"/>
        <v>2045</v>
      </c>
      <c r="AF157" s="34">
        <f t="shared" si="38"/>
        <v>2046</v>
      </c>
      <c r="AG157" s="34">
        <f t="shared" si="38"/>
        <v>2047</v>
      </c>
      <c r="AH157" s="34">
        <f t="shared" si="38"/>
        <v>2048</v>
      </c>
      <c r="AI157" s="34">
        <f t="shared" si="38"/>
        <v>2049</v>
      </c>
      <c r="AJ157" s="34">
        <f t="shared" si="38"/>
        <v>2050</v>
      </c>
      <c r="AK157" s="34">
        <f t="shared" si="38"/>
        <v>2051</v>
      </c>
      <c r="AL157" s="34">
        <f t="shared" ref="AL157:BB157" si="39">AK157+1</f>
        <v>2052</v>
      </c>
      <c r="AM157" s="34">
        <f t="shared" si="39"/>
        <v>2053</v>
      </c>
      <c r="AN157" s="34">
        <f t="shared" si="39"/>
        <v>2054</v>
      </c>
      <c r="AO157" s="34">
        <f t="shared" si="39"/>
        <v>2055</v>
      </c>
      <c r="AP157" s="34">
        <f t="shared" si="39"/>
        <v>2056</v>
      </c>
      <c r="AQ157" s="34">
        <f t="shared" si="39"/>
        <v>2057</v>
      </c>
      <c r="AR157" s="34">
        <f t="shared" si="39"/>
        <v>2058</v>
      </c>
      <c r="AS157" s="34">
        <f t="shared" si="39"/>
        <v>2059</v>
      </c>
      <c r="AT157" s="34">
        <f t="shared" si="39"/>
        <v>2060</v>
      </c>
      <c r="AU157" s="34">
        <f t="shared" si="39"/>
        <v>2061</v>
      </c>
      <c r="AV157" s="34">
        <f t="shared" si="39"/>
        <v>2062</v>
      </c>
      <c r="AW157" s="34">
        <f t="shared" si="39"/>
        <v>2063</v>
      </c>
      <c r="AX157" s="34">
        <f t="shared" si="39"/>
        <v>2064</v>
      </c>
      <c r="AY157" s="34">
        <f t="shared" si="39"/>
        <v>2065</v>
      </c>
      <c r="AZ157" s="34">
        <f t="shared" si="39"/>
        <v>2066</v>
      </c>
      <c r="BA157" s="34">
        <f t="shared" si="39"/>
        <v>2067</v>
      </c>
      <c r="BB157" s="34">
        <f t="shared" si="39"/>
        <v>2068</v>
      </c>
    </row>
    <row r="158" spans="2:54" x14ac:dyDescent="0.2">
      <c r="B158" s="32" t="s">
        <v>132</v>
      </c>
      <c r="C158" s="32" t="s">
        <v>131</v>
      </c>
      <c r="D158" s="32" t="s">
        <v>61</v>
      </c>
      <c r="E158" s="81">
        <f>IF(E157&lt;'A1 Parametre'!$C$6,"",'A2.1 Intenzita dopravy'!E157-'A1 Parametre'!$C$6+1)</f>
        <v>1</v>
      </c>
      <c r="F158" s="81">
        <f>IF(F157&lt;'A1 Parametre'!$C$6,"",'A2.1 Intenzita dopravy'!F157-'A1 Parametre'!$C$6+1)</f>
        <v>2</v>
      </c>
      <c r="G158" s="81">
        <f>IF(G157&lt;'A1 Parametre'!$C$6,"",'A2.1 Intenzita dopravy'!G157-'A1 Parametre'!$C$6+1)</f>
        <v>3</v>
      </c>
      <c r="H158" s="81">
        <f>IF(H157&lt;'A1 Parametre'!$C$6,"",'A2.1 Intenzita dopravy'!H157-'A1 Parametre'!$C$6+1)</f>
        <v>4</v>
      </c>
      <c r="I158" s="81">
        <f>IF(I157&lt;'A1 Parametre'!$C$6,"",'A2.1 Intenzita dopravy'!I157-'A1 Parametre'!$C$6+1)</f>
        <v>5</v>
      </c>
      <c r="J158" s="81">
        <f>IF(J157&lt;'A1 Parametre'!$C$6,"",'A2.1 Intenzita dopravy'!J157-'A1 Parametre'!$C$6+1)</f>
        <v>6</v>
      </c>
      <c r="K158" s="81">
        <f>IF(K157&lt;'A1 Parametre'!$C$6,"",'A2.1 Intenzita dopravy'!K157-'A1 Parametre'!$C$6+1)</f>
        <v>7</v>
      </c>
      <c r="L158" s="81">
        <f>IF(L157&lt;'A1 Parametre'!$C$6,"",'A2.1 Intenzita dopravy'!L157-'A1 Parametre'!$C$6+1)</f>
        <v>8</v>
      </c>
      <c r="M158" s="81">
        <f>IF(M157&lt;'A1 Parametre'!$C$6,"",'A2.1 Intenzita dopravy'!M157-'A1 Parametre'!$C$6+1)</f>
        <v>9</v>
      </c>
      <c r="N158" s="81">
        <f>IF(N157&lt;'A1 Parametre'!$C$6,"",'A2.1 Intenzita dopravy'!N157-'A1 Parametre'!$C$6+1)</f>
        <v>10</v>
      </c>
      <c r="O158" s="81">
        <f>IF(O157&lt;'A1 Parametre'!$C$6,"",'A2.1 Intenzita dopravy'!O157-'A1 Parametre'!$C$6+1)</f>
        <v>11</v>
      </c>
      <c r="P158" s="81">
        <f>IF(P157&lt;'A1 Parametre'!$C$6,"",'A2.1 Intenzita dopravy'!P157-'A1 Parametre'!$C$6+1)</f>
        <v>12</v>
      </c>
      <c r="Q158" s="81">
        <f>IF(Q157&lt;'A1 Parametre'!$C$6,"",'A2.1 Intenzita dopravy'!Q157-'A1 Parametre'!$C$6+1)</f>
        <v>13</v>
      </c>
      <c r="R158" s="81">
        <f>IF(R157&lt;'A1 Parametre'!$C$6,"",'A2.1 Intenzita dopravy'!R157-'A1 Parametre'!$C$6+1)</f>
        <v>14</v>
      </c>
      <c r="S158" s="81">
        <f>IF(S157&lt;'A1 Parametre'!$C$6,"",'A2.1 Intenzita dopravy'!S157-'A1 Parametre'!$C$6+1)</f>
        <v>15</v>
      </c>
      <c r="T158" s="81">
        <f>IF(T157&lt;'A1 Parametre'!$C$6,"",'A2.1 Intenzita dopravy'!T157-'A1 Parametre'!$C$6+1)</f>
        <v>16</v>
      </c>
      <c r="U158" s="81">
        <f>IF(U157&lt;'A1 Parametre'!$C$6,"",'A2.1 Intenzita dopravy'!U157-'A1 Parametre'!$C$6+1)</f>
        <v>17</v>
      </c>
      <c r="V158" s="81">
        <f>IF(V157&lt;'A1 Parametre'!$C$6,"",'A2.1 Intenzita dopravy'!V157-'A1 Parametre'!$C$6+1)</f>
        <v>18</v>
      </c>
      <c r="W158" s="81">
        <f>IF(W157&lt;'A1 Parametre'!$C$6,"",'A2.1 Intenzita dopravy'!W157-'A1 Parametre'!$C$6+1)</f>
        <v>19</v>
      </c>
      <c r="X158" s="81">
        <f>IF(X157&lt;'A1 Parametre'!$C$6,"",'A2.1 Intenzita dopravy'!X157-'A1 Parametre'!$C$6+1)</f>
        <v>20</v>
      </c>
      <c r="Y158" s="81">
        <f>IF(Y157&lt;'A1 Parametre'!$C$6,"",'A2.1 Intenzita dopravy'!Y157-'A1 Parametre'!$C$6+1)</f>
        <v>21</v>
      </c>
      <c r="Z158" s="81">
        <f>IF(Z157&lt;'A1 Parametre'!$C$6,"",'A2.1 Intenzita dopravy'!Z157-'A1 Parametre'!$C$6+1)</f>
        <v>22</v>
      </c>
      <c r="AA158" s="81">
        <f>IF(AA157&lt;'A1 Parametre'!$C$6,"",'A2.1 Intenzita dopravy'!AA157-'A1 Parametre'!$C$6+1)</f>
        <v>23</v>
      </c>
      <c r="AB158" s="81">
        <f>IF(AB157&lt;'A1 Parametre'!$C$6,"",'A2.1 Intenzita dopravy'!AB157-'A1 Parametre'!$C$6+1)</f>
        <v>24</v>
      </c>
      <c r="AC158" s="81">
        <f>IF(AC157&lt;'A1 Parametre'!$C$6,"",'A2.1 Intenzita dopravy'!AC157-'A1 Parametre'!$C$6+1)</f>
        <v>25</v>
      </c>
      <c r="AD158" s="81">
        <f>IF(AD157&lt;'A1 Parametre'!$C$6,"",'A2.1 Intenzita dopravy'!AD157-'A1 Parametre'!$C$6+1)</f>
        <v>26</v>
      </c>
      <c r="AE158" s="81">
        <f>IF(AE157&lt;'A1 Parametre'!$C$6,"",'A2.1 Intenzita dopravy'!AE157-'A1 Parametre'!$C$6+1)</f>
        <v>27</v>
      </c>
      <c r="AF158" s="81">
        <f>IF(AF157&lt;'A1 Parametre'!$C$6,"",'A2.1 Intenzita dopravy'!AF157-'A1 Parametre'!$C$6+1)</f>
        <v>28</v>
      </c>
      <c r="AG158" s="81">
        <f>IF(AG157&lt;'A1 Parametre'!$C$6,"",'A2.1 Intenzita dopravy'!AG157-'A1 Parametre'!$C$6+1)</f>
        <v>29</v>
      </c>
      <c r="AH158" s="81">
        <f>IF(AH157&lt;'A1 Parametre'!$C$6,"",'A2.1 Intenzita dopravy'!AH157-'A1 Parametre'!$C$6+1)</f>
        <v>30</v>
      </c>
      <c r="AI158" s="81">
        <f>IF(AI157&lt;'A1 Parametre'!$C$6,"",'A2.1 Intenzita dopravy'!AI157-'A1 Parametre'!$C$6+1)</f>
        <v>31</v>
      </c>
      <c r="AJ158" s="81">
        <f>IF(AJ157&lt;'A1 Parametre'!$C$6,"",'A2.1 Intenzita dopravy'!AJ157-'A1 Parametre'!$C$6+1)</f>
        <v>32</v>
      </c>
      <c r="AK158" s="81">
        <f>IF(AK157&lt;'A1 Parametre'!$C$6,"",'A2.1 Intenzita dopravy'!AK157-'A1 Parametre'!$C$6+1)</f>
        <v>33</v>
      </c>
      <c r="AL158" s="81">
        <f>IF(AL157&lt;'A1 Parametre'!$C$6,"",'A2.1 Intenzita dopravy'!AL157-'A1 Parametre'!$C$6+1)</f>
        <v>34</v>
      </c>
      <c r="AM158" s="81">
        <f>IF(AM157&lt;'A1 Parametre'!$C$6,"",'A2.1 Intenzita dopravy'!AM157-'A1 Parametre'!$C$6+1)</f>
        <v>35</v>
      </c>
      <c r="AN158" s="81">
        <f>IF(AN157&lt;'A1 Parametre'!$C$6,"",'A2.1 Intenzita dopravy'!AN157-'A1 Parametre'!$C$6+1)</f>
        <v>36</v>
      </c>
      <c r="AO158" s="81">
        <f>IF(AO157&lt;'A1 Parametre'!$C$6,"",'A2.1 Intenzita dopravy'!AO157-'A1 Parametre'!$C$6+1)</f>
        <v>37</v>
      </c>
      <c r="AP158" s="81">
        <f>IF(AP157&lt;'A1 Parametre'!$C$6,"",'A2.1 Intenzita dopravy'!AP157-'A1 Parametre'!$C$6+1)</f>
        <v>38</v>
      </c>
      <c r="AQ158" s="81">
        <f>IF(AQ157&lt;'A1 Parametre'!$C$6,"",'A2.1 Intenzita dopravy'!AQ157-'A1 Parametre'!$C$6+1)</f>
        <v>39</v>
      </c>
      <c r="AR158" s="81">
        <f>IF(AR157&lt;'A1 Parametre'!$C$6,"",'A2.1 Intenzita dopravy'!AR157-'A1 Parametre'!$C$6+1)</f>
        <v>40</v>
      </c>
      <c r="AS158" s="81">
        <f>IF(AS157&lt;'A1 Parametre'!$C$6,"",'A2.1 Intenzita dopravy'!AS157-'A1 Parametre'!$C$6+1)</f>
        <v>41</v>
      </c>
      <c r="AT158" s="81">
        <f>IF(AT157&lt;'A1 Parametre'!$C$6,"",'A2.1 Intenzita dopravy'!AT157-'A1 Parametre'!$C$6+1)</f>
        <v>42</v>
      </c>
      <c r="AU158" s="81">
        <f>IF(AU157&lt;'A1 Parametre'!$C$6,"",'A2.1 Intenzita dopravy'!AU157-'A1 Parametre'!$C$6+1)</f>
        <v>43</v>
      </c>
      <c r="AV158" s="81">
        <f>IF(AV157&lt;'A1 Parametre'!$C$6,"",'A2.1 Intenzita dopravy'!AV157-'A1 Parametre'!$C$6+1)</f>
        <v>44</v>
      </c>
      <c r="AW158" s="81">
        <f>IF(AW157&lt;'A1 Parametre'!$C$6,"",'A2.1 Intenzita dopravy'!AW157-'A1 Parametre'!$C$6+1)</f>
        <v>45</v>
      </c>
      <c r="AX158" s="81">
        <f>IF(AX157&lt;'A1 Parametre'!$C$6,"",'A2.1 Intenzita dopravy'!AX157-'A1 Parametre'!$C$6+1)</f>
        <v>46</v>
      </c>
      <c r="AY158" s="81">
        <f>IF(AY157&lt;'A1 Parametre'!$C$6,"",'A2.1 Intenzita dopravy'!AY157-'A1 Parametre'!$C$6+1)</f>
        <v>47</v>
      </c>
      <c r="AZ158" s="81">
        <f>IF(AZ157&lt;'A1 Parametre'!$C$6,"",'A2.1 Intenzita dopravy'!AZ157-'A1 Parametre'!$C$6+1)</f>
        <v>48</v>
      </c>
      <c r="BA158" s="81">
        <f>IF(BA157&lt;'A1 Parametre'!$C$6,"",'A2.1 Intenzita dopravy'!BA157-'A1 Parametre'!$C$6+1)</f>
        <v>49</v>
      </c>
      <c r="BB158" s="81">
        <f>IF(BB157&lt;'A1 Parametre'!$C$6,"",'A2.1 Intenzita dopravy'!BB157-'A1 Parametre'!$C$6+1)</f>
        <v>50</v>
      </c>
    </row>
    <row r="159" spans="2:54" x14ac:dyDescent="0.2">
      <c r="B159" s="5">
        <v>1</v>
      </c>
      <c r="C159" s="5">
        <f>IF(ISBLANK('A2 Intenzita dopravy'!C7)=TRUE,"",'A2 Intenzita dopravy'!C7)</f>
        <v>90780</v>
      </c>
      <c r="D159" s="5" t="str">
        <f>IF(ISBLANK('A2 Intenzita dopravy'!D7)=TRUE,"",'A2 Intenzita dopravy'!D7)</f>
        <v>I/59 Nižná - Tvrdošín</v>
      </c>
      <c r="E159" s="30">
        <f>IFERROR(IFERROR(INDEX('A2 Intenzita dopravy'!$H21:$L21,MATCH(E$157,'A2 Intenzita dopravy'!$H$19:$L$19,0)),IF(E$157&gt;MAX('A2 Intenzita dopravy'!$H$5:$L$5),(INDEX('A2 Intenzita dopravy'!$H21:$L21,MATCH(E$157,'A2 Intenzita dopravy'!$H$5:$L$5,1))/INDEX('A2 Intenzita dopravy'!$H21:$L21,MATCH(E$157,'A2 Intenzita dopravy'!$H$5:$L$5,1)-1))^(1/(INDEX('A2 Intenzita dopravy'!$H$5:$L$5,MATCH(E$157,'A2 Intenzita dopravy'!$H$5:$L$5,1))-INDEX('A2 Intenzita dopravy'!$H$5:$L$5,MATCH(E$157,'A2 Intenzita dopravy'!$H$5:$L$5,1)-1)))*D159,IF(E$157&lt;'A1 Parametre'!$C$7,'A2.1 Intenzita dopravy'!E143,IF(E$157&lt;MIN('A2 Intenzita dopravy'!$H$5:$L$5),F159/G159*F159,(INDEX('A2 Intenzita dopravy'!$H21:$L21,MATCH(E$157,'A2 Intenzita dopravy'!$H$5:$L$5,1)+1)/INDEX('A2 Intenzita dopravy'!$H21:$L21,MATCH(E$157,'A2 Intenzita dopravy'!$H$5:$L$5,1)))^(1/(INDEX('A2 Intenzita dopravy'!$H$5:$L$5,MATCH(E$157,'A2 Intenzita dopravy'!$H$5:$L$5,1)+1)-INDEX('A2 Intenzita dopravy'!$H$5:$L$5,MATCH(E$157,'A2 Intenzita dopravy'!$H$5:$L$5,1))))*D159)))),0)</f>
        <v>8242.0160369119421</v>
      </c>
      <c r="F159" s="30">
        <f>IFERROR(IFERROR(INDEX('A2 Intenzita dopravy'!$H21:$L21,MATCH(F$157,'A2 Intenzita dopravy'!$H$19:$L$19,0)),IF(F$157&gt;MAX('A2 Intenzita dopravy'!$H$5:$L$5),(INDEX('A2 Intenzita dopravy'!$H21:$L21,MATCH(F$157,'A2 Intenzita dopravy'!$H$5:$L$5,1))/INDEX('A2 Intenzita dopravy'!$H21:$L21,MATCH(F$157,'A2 Intenzita dopravy'!$H$5:$L$5,1)-1))^(1/(INDEX('A2 Intenzita dopravy'!$H$5:$L$5,MATCH(F$157,'A2 Intenzita dopravy'!$H$5:$L$5,1))-INDEX('A2 Intenzita dopravy'!$H$5:$L$5,MATCH(F$157,'A2 Intenzita dopravy'!$H$5:$L$5,1)-1)))*E159,IF(F$157&lt;'A1 Parametre'!$C$7,'A2.1 Intenzita dopravy'!F143,IF(F$157&lt;MIN('A2 Intenzita dopravy'!$H$5:$L$5),G159/H159*G159,(INDEX('A2 Intenzita dopravy'!$H21:$L21,MATCH(F$157,'A2 Intenzita dopravy'!$H$5:$L$5,1)+1)/INDEX('A2 Intenzita dopravy'!$H21:$L21,MATCH(F$157,'A2 Intenzita dopravy'!$H$5:$L$5,1)))^(1/(INDEX('A2 Intenzita dopravy'!$H$5:$L$5,MATCH(F$157,'A2 Intenzita dopravy'!$H$5:$L$5,1)+1)-INDEX('A2 Intenzita dopravy'!$H$5:$L$5,MATCH(F$157,'A2 Intenzita dopravy'!$H$5:$L$5,1))))*E159)))),0)</f>
        <v>8370</v>
      </c>
      <c r="G159" s="30">
        <f>IFERROR(IFERROR(INDEX('A2 Intenzita dopravy'!$H21:$L21,MATCH(G$157,'A2 Intenzita dopravy'!$H$19:$L$19,0)),IF(G$157&gt;MAX('A2 Intenzita dopravy'!$H$5:$L$5),(INDEX('A2 Intenzita dopravy'!$H21:$L21,MATCH(G$157,'A2 Intenzita dopravy'!$H$5:$L$5,1))/INDEX('A2 Intenzita dopravy'!$H21:$L21,MATCH(G$157,'A2 Intenzita dopravy'!$H$5:$L$5,1)-1))^(1/(INDEX('A2 Intenzita dopravy'!$H$5:$L$5,MATCH(G$157,'A2 Intenzita dopravy'!$H$5:$L$5,1))-INDEX('A2 Intenzita dopravy'!$H$5:$L$5,MATCH(G$157,'A2 Intenzita dopravy'!$H$5:$L$5,1)-1)))*F159,IF(G$157&lt;'A1 Parametre'!$C$7,'A2.1 Intenzita dopravy'!G143,IF(G$157&lt;MIN('A2 Intenzita dopravy'!$H$5:$L$5),H159/I159*H159,(INDEX('A2 Intenzita dopravy'!$H21:$L21,MATCH(G$157,'A2 Intenzita dopravy'!$H$5:$L$5,1)+1)/INDEX('A2 Intenzita dopravy'!$H21:$L21,MATCH(G$157,'A2 Intenzita dopravy'!$H$5:$L$5,1)))^(1/(INDEX('A2 Intenzita dopravy'!$H$5:$L$5,MATCH(G$157,'A2 Intenzita dopravy'!$H$5:$L$5,1)+1)-INDEX('A2 Intenzita dopravy'!$H$5:$L$5,MATCH(G$157,'A2 Intenzita dopravy'!$H$5:$L$5,1))))*F159)))),0)</f>
        <v>8499.9713281616478</v>
      </c>
      <c r="H159" s="30">
        <f>IFERROR(IFERROR(INDEX('A2 Intenzita dopravy'!$H21:$L21,MATCH(H$157,'A2 Intenzita dopravy'!$H$19:$L$19,0)),IF(H$157&gt;MAX('A2 Intenzita dopravy'!$H$5:$L$5),(INDEX('A2 Intenzita dopravy'!$H21:$L21,MATCH(H$157,'A2 Intenzita dopravy'!$H$5:$L$5,1))/INDEX('A2 Intenzita dopravy'!$H21:$L21,MATCH(H$157,'A2 Intenzita dopravy'!$H$5:$L$5,1)-1))^(1/(INDEX('A2 Intenzita dopravy'!$H$5:$L$5,MATCH(H$157,'A2 Intenzita dopravy'!$H$5:$L$5,1))-INDEX('A2 Intenzita dopravy'!$H$5:$L$5,MATCH(H$157,'A2 Intenzita dopravy'!$H$5:$L$5,1)-1)))*G159,IF(H$157&lt;'A1 Parametre'!$C$7,'A2.1 Intenzita dopravy'!H143,IF(H$157&lt;MIN('A2 Intenzita dopravy'!$H$5:$L$5),I159/J159*I159,(INDEX('A2 Intenzita dopravy'!$H21:$L21,MATCH(H$157,'A2 Intenzita dopravy'!$H$5:$L$5,1)+1)/INDEX('A2 Intenzita dopravy'!$H21:$L21,MATCH(H$157,'A2 Intenzita dopravy'!$H$5:$L$5,1)))^(1/(INDEX('A2 Intenzita dopravy'!$H$5:$L$5,MATCH(H$157,'A2 Intenzita dopravy'!$H$5:$L$5,1)+1)-INDEX('A2 Intenzita dopravy'!$H$5:$L$5,MATCH(H$157,'A2 Intenzita dopravy'!$H$5:$L$5,1))))*G159)))),0)</f>
        <v>8631.960881669067</v>
      </c>
      <c r="I159" s="30">
        <f>IFERROR(IFERROR(INDEX('A2 Intenzita dopravy'!$H21:$L21,MATCH(I$157,'A2 Intenzita dopravy'!$H$19:$L$19,0)),IF(I$157&gt;MAX('A2 Intenzita dopravy'!$H$5:$L$5),(INDEX('A2 Intenzita dopravy'!$H21:$L21,MATCH(I$157,'A2 Intenzita dopravy'!$H$5:$L$5,1))/INDEX('A2 Intenzita dopravy'!$H21:$L21,MATCH(I$157,'A2 Intenzita dopravy'!$H$5:$L$5,1)-1))^(1/(INDEX('A2 Intenzita dopravy'!$H$5:$L$5,MATCH(I$157,'A2 Intenzita dopravy'!$H$5:$L$5,1))-INDEX('A2 Intenzita dopravy'!$H$5:$L$5,MATCH(I$157,'A2 Intenzita dopravy'!$H$5:$L$5,1)-1)))*H159,IF(I$157&lt;'A1 Parametre'!$C$7,'A2.1 Intenzita dopravy'!I143,IF(I$157&lt;MIN('A2 Intenzita dopravy'!$H$5:$L$5),J159/K159*J159,(INDEX('A2 Intenzita dopravy'!$H21:$L21,MATCH(I$157,'A2 Intenzita dopravy'!$H$5:$L$5,1)+1)/INDEX('A2 Intenzita dopravy'!$H21:$L21,MATCH(I$157,'A2 Intenzita dopravy'!$H$5:$L$5,1)))^(1/(INDEX('A2 Intenzita dopravy'!$H$5:$L$5,MATCH(I$157,'A2 Intenzita dopravy'!$H$5:$L$5,1)+1)-INDEX('A2 Intenzita dopravy'!$H$5:$L$5,MATCH(I$157,'A2 Intenzita dopravy'!$H$5:$L$5,1))))*H159)))),0)</f>
        <v>3850</v>
      </c>
      <c r="J159" s="30">
        <f>IFERROR(IFERROR(INDEX('A2 Intenzita dopravy'!$H21:$L21,MATCH(J$157,'A2 Intenzita dopravy'!$H$19:$L$19,0)),IF(J$157&gt;MAX('A2 Intenzita dopravy'!$H$5:$L$5),(INDEX('A2 Intenzita dopravy'!$H21:$L21,MATCH(J$157,'A2 Intenzita dopravy'!$H$5:$L$5,1))/INDEX('A2 Intenzita dopravy'!$H21:$L21,MATCH(J$157,'A2 Intenzita dopravy'!$H$5:$L$5,1)-1))^(1/(INDEX('A2 Intenzita dopravy'!$H$5:$L$5,MATCH(J$157,'A2 Intenzita dopravy'!$H$5:$L$5,1))-INDEX('A2 Intenzita dopravy'!$H$5:$L$5,MATCH(J$157,'A2 Intenzita dopravy'!$H$5:$L$5,1)-1)))*I159,IF(J$157&lt;'A1 Parametre'!$C$7,'A2.1 Intenzita dopravy'!J143,IF(J$157&lt;MIN('A2 Intenzita dopravy'!$H$5:$L$5),K159/L159*K159,(INDEX('A2 Intenzita dopravy'!$H21:$L21,MATCH(J$157,'A2 Intenzita dopravy'!$H$5:$L$5,1)+1)/INDEX('A2 Intenzita dopravy'!$H21:$L21,MATCH(J$157,'A2 Intenzita dopravy'!$H$5:$L$5,1)))^(1/(INDEX('A2 Intenzita dopravy'!$H$5:$L$5,MATCH(J$157,'A2 Intenzita dopravy'!$H$5:$L$5,1)+1)-INDEX('A2 Intenzita dopravy'!$H$5:$L$5,MATCH(J$157,'A2 Intenzita dopravy'!$H$5:$L$5,1))))*I159)))),0)</f>
        <v>3898.154924906587</v>
      </c>
      <c r="K159" s="30">
        <f>IFERROR(IFERROR(INDEX('A2 Intenzita dopravy'!$H21:$L21,MATCH(K$157,'A2 Intenzita dopravy'!$H$19:$L$19,0)),IF(K$157&gt;MAX('A2 Intenzita dopravy'!$H$5:$L$5),(INDEX('A2 Intenzita dopravy'!$H21:$L21,MATCH(K$157,'A2 Intenzita dopravy'!$H$5:$L$5,1))/INDEX('A2 Intenzita dopravy'!$H21:$L21,MATCH(K$157,'A2 Intenzita dopravy'!$H$5:$L$5,1)-1))^(1/(INDEX('A2 Intenzita dopravy'!$H$5:$L$5,MATCH(K$157,'A2 Intenzita dopravy'!$H$5:$L$5,1))-INDEX('A2 Intenzita dopravy'!$H$5:$L$5,MATCH(K$157,'A2 Intenzita dopravy'!$H$5:$L$5,1)-1)))*J159,IF(K$157&lt;'A1 Parametre'!$C$7,'A2.1 Intenzita dopravy'!K143,IF(K$157&lt;MIN('A2 Intenzita dopravy'!$H$5:$L$5),L159/M159*L159,(INDEX('A2 Intenzita dopravy'!$H21:$L21,MATCH(K$157,'A2 Intenzita dopravy'!$H$5:$L$5,1)+1)/INDEX('A2 Intenzita dopravy'!$H21:$L21,MATCH(K$157,'A2 Intenzita dopravy'!$H$5:$L$5,1)))^(1/(INDEX('A2 Intenzita dopravy'!$H$5:$L$5,MATCH(K$157,'A2 Intenzita dopravy'!$H$5:$L$5,1)+1)-INDEX('A2 Intenzita dopravy'!$H$5:$L$5,MATCH(K$157,'A2 Intenzita dopravy'!$H$5:$L$5,1))))*J159)))),0)</f>
        <v>3946.9121606684362</v>
      </c>
      <c r="L159" s="30">
        <f>IFERROR(IFERROR(INDEX('A2 Intenzita dopravy'!$H21:$L21,MATCH(L$157,'A2 Intenzita dopravy'!$H$19:$L$19,0)),IF(L$157&gt;MAX('A2 Intenzita dopravy'!$H$5:$L$5),(INDEX('A2 Intenzita dopravy'!$H21:$L21,MATCH(L$157,'A2 Intenzita dopravy'!$H$5:$L$5,1))/INDEX('A2 Intenzita dopravy'!$H21:$L21,MATCH(L$157,'A2 Intenzita dopravy'!$H$5:$L$5,1)-1))^(1/(INDEX('A2 Intenzita dopravy'!$H$5:$L$5,MATCH(L$157,'A2 Intenzita dopravy'!$H$5:$L$5,1))-INDEX('A2 Intenzita dopravy'!$H$5:$L$5,MATCH(L$157,'A2 Intenzita dopravy'!$H$5:$L$5,1)-1)))*K159,IF(L$157&lt;'A1 Parametre'!$C$7,'A2.1 Intenzita dopravy'!L143,IF(L$157&lt;MIN('A2 Intenzita dopravy'!$H$5:$L$5),M159/N159*M159,(INDEX('A2 Intenzita dopravy'!$H21:$L21,MATCH(L$157,'A2 Intenzita dopravy'!$H$5:$L$5,1)+1)/INDEX('A2 Intenzita dopravy'!$H21:$L21,MATCH(L$157,'A2 Intenzita dopravy'!$H$5:$L$5,1)))^(1/(INDEX('A2 Intenzita dopravy'!$H$5:$L$5,MATCH(L$157,'A2 Intenzita dopravy'!$H$5:$L$5,1)+1)-INDEX('A2 Intenzita dopravy'!$H$5:$L$5,MATCH(L$157,'A2 Intenzita dopravy'!$H$5:$L$5,1))))*K159)))),0)</f>
        <v>3996.2792408528217</v>
      </c>
      <c r="M159" s="30">
        <f>IFERROR(IFERROR(INDEX('A2 Intenzita dopravy'!$H21:$L21,MATCH(M$157,'A2 Intenzita dopravy'!$H$19:$L$19,0)),IF(M$157&gt;MAX('A2 Intenzita dopravy'!$H$5:$L$5),(INDEX('A2 Intenzita dopravy'!$H21:$L21,MATCH(M$157,'A2 Intenzita dopravy'!$H$5:$L$5,1))/INDEX('A2 Intenzita dopravy'!$H21:$L21,MATCH(M$157,'A2 Intenzita dopravy'!$H$5:$L$5,1)-1))^(1/(INDEX('A2 Intenzita dopravy'!$H$5:$L$5,MATCH(M$157,'A2 Intenzita dopravy'!$H$5:$L$5,1))-INDEX('A2 Intenzita dopravy'!$H$5:$L$5,MATCH(M$157,'A2 Intenzita dopravy'!$H$5:$L$5,1)-1)))*L159,IF(M$157&lt;'A1 Parametre'!$C$7,'A2.1 Intenzita dopravy'!M143,IF(M$157&lt;MIN('A2 Intenzita dopravy'!$H$5:$L$5),N159/O159*N159,(INDEX('A2 Intenzita dopravy'!$H21:$L21,MATCH(M$157,'A2 Intenzita dopravy'!$H$5:$L$5,1)+1)/INDEX('A2 Intenzita dopravy'!$H21:$L21,MATCH(M$157,'A2 Intenzita dopravy'!$H$5:$L$5,1)))^(1/(INDEX('A2 Intenzita dopravy'!$H$5:$L$5,MATCH(M$157,'A2 Intenzita dopravy'!$H$5:$L$5,1)+1)-INDEX('A2 Intenzita dopravy'!$H$5:$L$5,MATCH(M$157,'A2 Intenzita dopravy'!$H$5:$L$5,1))))*L159)))),0)</f>
        <v>4046.2637932551647</v>
      </c>
      <c r="N159" s="30">
        <f>IFERROR(IFERROR(INDEX('A2 Intenzita dopravy'!$H21:$L21,MATCH(N$157,'A2 Intenzita dopravy'!$H$19:$L$19,0)),IF(N$157&gt;MAX('A2 Intenzita dopravy'!$H$5:$L$5),(INDEX('A2 Intenzita dopravy'!$H21:$L21,MATCH(N$157,'A2 Intenzita dopravy'!$H$5:$L$5,1))/INDEX('A2 Intenzita dopravy'!$H21:$L21,MATCH(N$157,'A2 Intenzita dopravy'!$H$5:$L$5,1)-1))^(1/(INDEX('A2 Intenzita dopravy'!$H$5:$L$5,MATCH(N$157,'A2 Intenzita dopravy'!$H$5:$L$5,1))-INDEX('A2 Intenzita dopravy'!$H$5:$L$5,MATCH(N$157,'A2 Intenzita dopravy'!$H$5:$L$5,1)-1)))*M159,IF(N$157&lt;'A1 Parametre'!$C$7,'A2.1 Intenzita dopravy'!N143,IF(N$157&lt;MIN('A2 Intenzita dopravy'!$H$5:$L$5),O159/P159*O159,(INDEX('A2 Intenzita dopravy'!$H21:$L21,MATCH(N$157,'A2 Intenzita dopravy'!$H$5:$L$5,1)+1)/INDEX('A2 Intenzita dopravy'!$H21:$L21,MATCH(N$157,'A2 Intenzita dopravy'!$H$5:$L$5,1)))^(1/(INDEX('A2 Intenzita dopravy'!$H$5:$L$5,MATCH(N$157,'A2 Intenzita dopravy'!$H$5:$L$5,1)+1)-INDEX('A2 Intenzita dopravy'!$H$5:$L$5,MATCH(N$157,'A2 Intenzita dopravy'!$H$5:$L$5,1))))*M159)))),0)</f>
        <v>4096.873541077618</v>
      </c>
      <c r="O159" s="30">
        <f>IFERROR(IFERROR(INDEX('A2 Intenzita dopravy'!$H21:$L21,MATCH(O$157,'A2 Intenzita dopravy'!$H$19:$L$19,0)),IF(O$157&gt;MAX('A2 Intenzita dopravy'!$H$5:$L$5),(INDEX('A2 Intenzita dopravy'!$H21:$L21,MATCH(O$157,'A2 Intenzita dopravy'!$H$5:$L$5,1))/INDEX('A2 Intenzita dopravy'!$H21:$L21,MATCH(O$157,'A2 Intenzita dopravy'!$H$5:$L$5,1)-1))^(1/(INDEX('A2 Intenzita dopravy'!$H$5:$L$5,MATCH(O$157,'A2 Intenzita dopravy'!$H$5:$L$5,1))-INDEX('A2 Intenzita dopravy'!$H$5:$L$5,MATCH(O$157,'A2 Intenzita dopravy'!$H$5:$L$5,1)-1)))*N159,IF(O$157&lt;'A1 Parametre'!$C$7,'A2.1 Intenzita dopravy'!O143,IF(O$157&lt;MIN('A2 Intenzita dopravy'!$H$5:$L$5),P159/Q159*P159,(INDEX('A2 Intenzita dopravy'!$H21:$L21,MATCH(O$157,'A2 Intenzita dopravy'!$H$5:$L$5,1)+1)/INDEX('A2 Intenzita dopravy'!$H21:$L21,MATCH(O$157,'A2 Intenzita dopravy'!$H$5:$L$5,1)))^(1/(INDEX('A2 Intenzita dopravy'!$H$5:$L$5,MATCH(O$157,'A2 Intenzita dopravy'!$H$5:$L$5,1)+1)-INDEX('A2 Intenzita dopravy'!$H$5:$L$5,MATCH(O$157,'A2 Intenzita dopravy'!$H$5:$L$5,1))))*N159)))),0)</f>
        <v>4148.1163041223908</v>
      </c>
      <c r="P159" s="30">
        <f>IFERROR(IFERROR(INDEX('A2 Intenzita dopravy'!$H21:$L21,MATCH(P$157,'A2 Intenzita dopravy'!$H$19:$L$19,0)),IF(P$157&gt;MAX('A2 Intenzita dopravy'!$H$5:$L$5),(INDEX('A2 Intenzita dopravy'!$H21:$L21,MATCH(P$157,'A2 Intenzita dopravy'!$H$5:$L$5,1))/INDEX('A2 Intenzita dopravy'!$H21:$L21,MATCH(P$157,'A2 Intenzita dopravy'!$H$5:$L$5,1)-1))^(1/(INDEX('A2 Intenzita dopravy'!$H$5:$L$5,MATCH(P$157,'A2 Intenzita dopravy'!$H$5:$L$5,1))-INDEX('A2 Intenzita dopravy'!$H$5:$L$5,MATCH(P$157,'A2 Intenzita dopravy'!$H$5:$L$5,1)-1)))*O159,IF(P$157&lt;'A1 Parametre'!$C$7,'A2.1 Intenzita dopravy'!P143,IF(P$157&lt;MIN('A2 Intenzita dopravy'!$H$5:$L$5),Q159/R159*Q159,(INDEX('A2 Intenzita dopravy'!$H21:$L21,MATCH(P$157,'A2 Intenzita dopravy'!$H$5:$L$5,1)+1)/INDEX('A2 Intenzita dopravy'!$H21:$L21,MATCH(P$157,'A2 Intenzita dopravy'!$H$5:$L$5,1)))^(1/(INDEX('A2 Intenzita dopravy'!$H$5:$L$5,MATCH(P$157,'A2 Intenzita dopravy'!$H$5:$L$5,1)+1)-INDEX('A2 Intenzita dopravy'!$H$5:$L$5,MATCH(P$157,'A2 Intenzita dopravy'!$H$5:$L$5,1))))*O159)))),0)</f>
        <v>4200</v>
      </c>
      <c r="Q159" s="30">
        <f>IFERROR(IFERROR(INDEX('A2 Intenzita dopravy'!$H21:$L21,MATCH(Q$157,'A2 Intenzita dopravy'!$H$19:$L$19,0)),IF(Q$157&gt;MAX('A2 Intenzita dopravy'!$H$5:$L$5),(INDEX('A2 Intenzita dopravy'!$H21:$L21,MATCH(Q$157,'A2 Intenzita dopravy'!$H$5:$L$5,1))/INDEX('A2 Intenzita dopravy'!$H21:$L21,MATCH(Q$157,'A2 Intenzita dopravy'!$H$5:$L$5,1)-1))^(1/(INDEX('A2 Intenzita dopravy'!$H$5:$L$5,MATCH(Q$157,'A2 Intenzita dopravy'!$H$5:$L$5,1))-INDEX('A2 Intenzita dopravy'!$H$5:$L$5,MATCH(Q$157,'A2 Intenzita dopravy'!$H$5:$L$5,1)-1)))*P159,IF(Q$157&lt;'A1 Parametre'!$C$7,'A2.1 Intenzita dopravy'!Q143,IF(Q$157&lt;MIN('A2 Intenzita dopravy'!$H$5:$L$5),R159/S159*R159,(INDEX('A2 Intenzita dopravy'!$H21:$L21,MATCH(Q$157,'A2 Intenzita dopravy'!$H$5:$L$5,1)+1)/INDEX('A2 Intenzita dopravy'!$H21:$L21,MATCH(Q$157,'A2 Intenzita dopravy'!$H$5:$L$5,1)))^(1/(INDEX('A2 Intenzita dopravy'!$H$5:$L$5,MATCH(Q$157,'A2 Intenzita dopravy'!$H$5:$L$5,1)+1)-INDEX('A2 Intenzita dopravy'!$H$5:$L$5,MATCH(Q$157,'A2 Intenzita dopravy'!$H$5:$L$5,1))))*P159)))),0)</f>
        <v>4253.7915015631252</v>
      </c>
      <c r="R159" s="30">
        <f>IFERROR(IFERROR(INDEX('A2 Intenzita dopravy'!$H21:$L21,MATCH(R$157,'A2 Intenzita dopravy'!$H$19:$L$19,0)),IF(R$157&gt;MAX('A2 Intenzita dopravy'!$H$5:$L$5),(INDEX('A2 Intenzita dopravy'!$H21:$L21,MATCH(R$157,'A2 Intenzita dopravy'!$H$5:$L$5,1))/INDEX('A2 Intenzita dopravy'!$H21:$L21,MATCH(R$157,'A2 Intenzita dopravy'!$H$5:$L$5,1)-1))^(1/(INDEX('A2 Intenzita dopravy'!$H$5:$L$5,MATCH(R$157,'A2 Intenzita dopravy'!$H$5:$L$5,1))-INDEX('A2 Intenzita dopravy'!$H$5:$L$5,MATCH(R$157,'A2 Intenzita dopravy'!$H$5:$L$5,1)-1)))*Q159,IF(R$157&lt;'A1 Parametre'!$C$7,'A2.1 Intenzita dopravy'!R143,IF(R$157&lt;MIN('A2 Intenzita dopravy'!$H$5:$L$5),S159/T159*S159,(INDEX('A2 Intenzita dopravy'!$H21:$L21,MATCH(R$157,'A2 Intenzita dopravy'!$H$5:$L$5,1)+1)/INDEX('A2 Intenzita dopravy'!$H21:$L21,MATCH(R$157,'A2 Intenzita dopravy'!$H$5:$L$5,1)))^(1/(INDEX('A2 Intenzita dopravy'!$H$5:$L$5,MATCH(R$157,'A2 Intenzita dopravy'!$H$5:$L$5,1)+1)-INDEX('A2 Intenzita dopravy'!$H$5:$L$5,MATCH(R$157,'A2 Intenzita dopravy'!$H$5:$L$5,1))))*Q159)))),0)</f>
        <v>4308.2719378025395</v>
      </c>
      <c r="S159" s="30">
        <f>IFERROR(IFERROR(INDEX('A2 Intenzita dopravy'!$H21:$L21,MATCH(S$157,'A2 Intenzita dopravy'!$H$19:$L$19,0)),IF(S$157&gt;MAX('A2 Intenzita dopravy'!$H$5:$L$5),(INDEX('A2 Intenzita dopravy'!$H21:$L21,MATCH(S$157,'A2 Intenzita dopravy'!$H$5:$L$5,1))/INDEX('A2 Intenzita dopravy'!$H21:$L21,MATCH(S$157,'A2 Intenzita dopravy'!$H$5:$L$5,1)-1))^(1/(INDEX('A2 Intenzita dopravy'!$H$5:$L$5,MATCH(S$157,'A2 Intenzita dopravy'!$H$5:$L$5,1))-INDEX('A2 Intenzita dopravy'!$H$5:$L$5,MATCH(S$157,'A2 Intenzita dopravy'!$H$5:$L$5,1)-1)))*R159,IF(S$157&lt;'A1 Parametre'!$C$7,'A2.1 Intenzita dopravy'!S143,IF(S$157&lt;MIN('A2 Intenzita dopravy'!$H$5:$L$5),T159/U159*T159,(INDEX('A2 Intenzita dopravy'!$H21:$L21,MATCH(S$157,'A2 Intenzita dopravy'!$H$5:$L$5,1)+1)/INDEX('A2 Intenzita dopravy'!$H21:$L21,MATCH(S$157,'A2 Intenzita dopravy'!$H$5:$L$5,1)))^(1/(INDEX('A2 Intenzita dopravy'!$H$5:$L$5,MATCH(S$157,'A2 Intenzita dopravy'!$H$5:$L$5,1)+1)-INDEX('A2 Intenzita dopravy'!$H$5:$L$5,MATCH(S$157,'A2 Intenzita dopravy'!$H$5:$L$5,1))))*R159)))),0)</f>
        <v>4363.4501322493661</v>
      </c>
      <c r="T159" s="30">
        <f>IFERROR(IFERROR(INDEX('A2 Intenzita dopravy'!$H21:$L21,MATCH(T$157,'A2 Intenzita dopravy'!$H$19:$L$19,0)),IF(T$157&gt;MAX('A2 Intenzita dopravy'!$H$5:$L$5),(INDEX('A2 Intenzita dopravy'!$H21:$L21,MATCH(T$157,'A2 Intenzita dopravy'!$H$5:$L$5,1))/INDEX('A2 Intenzita dopravy'!$H21:$L21,MATCH(T$157,'A2 Intenzita dopravy'!$H$5:$L$5,1)-1))^(1/(INDEX('A2 Intenzita dopravy'!$H$5:$L$5,MATCH(T$157,'A2 Intenzita dopravy'!$H$5:$L$5,1))-INDEX('A2 Intenzita dopravy'!$H$5:$L$5,MATCH(T$157,'A2 Intenzita dopravy'!$H$5:$L$5,1)-1)))*S159,IF(T$157&lt;'A1 Parametre'!$C$7,'A2.1 Intenzita dopravy'!T143,IF(T$157&lt;MIN('A2 Intenzita dopravy'!$H$5:$L$5),U159/V159*U159,(INDEX('A2 Intenzita dopravy'!$H21:$L21,MATCH(T$157,'A2 Intenzita dopravy'!$H$5:$L$5,1)+1)/INDEX('A2 Intenzita dopravy'!$H21:$L21,MATCH(T$157,'A2 Intenzita dopravy'!$H$5:$L$5,1)))^(1/(INDEX('A2 Intenzita dopravy'!$H$5:$L$5,MATCH(T$157,'A2 Intenzita dopravy'!$H$5:$L$5,1)+1)-INDEX('A2 Intenzita dopravy'!$H$5:$L$5,MATCH(T$157,'A2 Intenzita dopravy'!$H$5:$L$5,1))))*S159)))),0)</f>
        <v>4419.3350214421062</v>
      </c>
      <c r="U159" s="30">
        <f>IFERROR(IFERROR(INDEX('A2 Intenzita dopravy'!$H21:$L21,MATCH(U$157,'A2 Intenzita dopravy'!$H$19:$L$19,0)),IF(U$157&gt;MAX('A2 Intenzita dopravy'!$H$5:$L$5),(INDEX('A2 Intenzita dopravy'!$H21:$L21,MATCH(U$157,'A2 Intenzita dopravy'!$H$5:$L$5,1))/INDEX('A2 Intenzita dopravy'!$H21:$L21,MATCH(U$157,'A2 Intenzita dopravy'!$H$5:$L$5,1)-1))^(1/(INDEX('A2 Intenzita dopravy'!$H$5:$L$5,MATCH(U$157,'A2 Intenzita dopravy'!$H$5:$L$5,1))-INDEX('A2 Intenzita dopravy'!$H$5:$L$5,MATCH(U$157,'A2 Intenzita dopravy'!$H$5:$L$5,1)-1)))*T159,IF(U$157&lt;'A1 Parametre'!$C$7,'A2.1 Intenzita dopravy'!U143,IF(U$157&lt;MIN('A2 Intenzita dopravy'!$H$5:$L$5),V159/W159*V159,(INDEX('A2 Intenzita dopravy'!$H21:$L21,MATCH(U$157,'A2 Intenzita dopravy'!$H$5:$L$5,1)+1)/INDEX('A2 Intenzita dopravy'!$H21:$L21,MATCH(U$157,'A2 Intenzita dopravy'!$H$5:$L$5,1)))^(1/(INDEX('A2 Intenzita dopravy'!$H$5:$L$5,MATCH(U$157,'A2 Intenzita dopravy'!$H$5:$L$5,1)+1)-INDEX('A2 Intenzita dopravy'!$H$5:$L$5,MATCH(U$157,'A2 Intenzita dopravy'!$H$5:$L$5,1))))*T159)))),0)</f>
        <v>4475.9356563739811</v>
      </c>
      <c r="V159" s="30">
        <f>IFERROR(IFERROR(INDEX('A2 Intenzita dopravy'!$H21:$L21,MATCH(V$157,'A2 Intenzita dopravy'!$H$19:$L$19,0)),IF(V$157&gt;MAX('A2 Intenzita dopravy'!$H$5:$L$5),(INDEX('A2 Intenzita dopravy'!$H21:$L21,MATCH(V$157,'A2 Intenzita dopravy'!$H$5:$L$5,1))/INDEX('A2 Intenzita dopravy'!$H21:$L21,MATCH(V$157,'A2 Intenzita dopravy'!$H$5:$L$5,1)-1))^(1/(INDEX('A2 Intenzita dopravy'!$H$5:$L$5,MATCH(V$157,'A2 Intenzita dopravy'!$H$5:$L$5,1))-INDEX('A2 Intenzita dopravy'!$H$5:$L$5,MATCH(V$157,'A2 Intenzita dopravy'!$H$5:$L$5,1)-1)))*U159,IF(V$157&lt;'A1 Parametre'!$C$7,'A2.1 Intenzita dopravy'!V143,IF(V$157&lt;MIN('A2 Intenzita dopravy'!$H$5:$L$5),W159/X159*W159,(INDEX('A2 Intenzita dopravy'!$H21:$L21,MATCH(V$157,'A2 Intenzita dopravy'!$H$5:$L$5,1)+1)/INDEX('A2 Intenzita dopravy'!$H21:$L21,MATCH(V$157,'A2 Intenzita dopravy'!$H$5:$L$5,1)))^(1/(INDEX('A2 Intenzita dopravy'!$H$5:$L$5,MATCH(V$157,'A2 Intenzita dopravy'!$H$5:$L$5,1)+1)-INDEX('A2 Intenzita dopravy'!$H$5:$L$5,MATCH(V$157,'A2 Intenzita dopravy'!$H$5:$L$5,1))))*U159)))),0)</f>
        <v>4533.2612039588112</v>
      </c>
      <c r="W159" s="30">
        <f>IFERROR(IFERROR(INDEX('A2 Intenzita dopravy'!$H21:$L21,MATCH(W$157,'A2 Intenzita dopravy'!$H$19:$L$19,0)),IF(W$157&gt;MAX('A2 Intenzita dopravy'!$H$5:$L$5),(INDEX('A2 Intenzita dopravy'!$H21:$L21,MATCH(W$157,'A2 Intenzita dopravy'!$H$5:$L$5,1))/INDEX('A2 Intenzita dopravy'!$H21:$L21,MATCH(W$157,'A2 Intenzita dopravy'!$H$5:$L$5,1)-1))^(1/(INDEX('A2 Intenzita dopravy'!$H$5:$L$5,MATCH(W$157,'A2 Intenzita dopravy'!$H$5:$L$5,1))-INDEX('A2 Intenzita dopravy'!$H$5:$L$5,MATCH(W$157,'A2 Intenzita dopravy'!$H$5:$L$5,1)-1)))*V159,IF(W$157&lt;'A1 Parametre'!$C$7,'A2.1 Intenzita dopravy'!W143,IF(W$157&lt;MIN('A2 Intenzita dopravy'!$H$5:$L$5),X159/Y159*X159,(INDEX('A2 Intenzita dopravy'!$H21:$L21,MATCH(W$157,'A2 Intenzita dopravy'!$H$5:$L$5,1)+1)/INDEX('A2 Intenzita dopravy'!$H21:$L21,MATCH(W$157,'A2 Intenzita dopravy'!$H$5:$L$5,1)))^(1/(INDEX('A2 Intenzita dopravy'!$H$5:$L$5,MATCH(W$157,'A2 Intenzita dopravy'!$H$5:$L$5,1)+1)-INDEX('A2 Intenzita dopravy'!$H$5:$L$5,MATCH(W$157,'A2 Intenzita dopravy'!$H$5:$L$5,1))))*V159)))),0)</f>
        <v>4591.3209485156694</v>
      </c>
      <c r="X159" s="30">
        <f>IFERROR(IFERROR(INDEX('A2 Intenzita dopravy'!$H21:$L21,MATCH(X$157,'A2 Intenzita dopravy'!$H$19:$L$19,0)),IF(X$157&gt;MAX('A2 Intenzita dopravy'!$H$5:$L$5),(INDEX('A2 Intenzita dopravy'!$H21:$L21,MATCH(X$157,'A2 Intenzita dopravy'!$H$5:$L$5,1))/INDEX('A2 Intenzita dopravy'!$H21:$L21,MATCH(X$157,'A2 Intenzita dopravy'!$H$5:$L$5,1)-1))^(1/(INDEX('A2 Intenzita dopravy'!$H$5:$L$5,MATCH(X$157,'A2 Intenzita dopravy'!$H$5:$L$5,1))-INDEX('A2 Intenzita dopravy'!$H$5:$L$5,MATCH(X$157,'A2 Intenzita dopravy'!$H$5:$L$5,1)-1)))*W159,IF(X$157&lt;'A1 Parametre'!$C$7,'A2.1 Intenzita dopravy'!X143,IF(X$157&lt;MIN('A2 Intenzita dopravy'!$H$5:$L$5),Y159/Z159*Y159,(INDEX('A2 Intenzita dopravy'!$H21:$L21,MATCH(X$157,'A2 Intenzita dopravy'!$H$5:$L$5,1)+1)/INDEX('A2 Intenzita dopravy'!$H21:$L21,MATCH(X$157,'A2 Intenzita dopravy'!$H$5:$L$5,1)))^(1/(INDEX('A2 Intenzita dopravy'!$H$5:$L$5,MATCH(X$157,'A2 Intenzita dopravy'!$H$5:$L$5,1)+1)-INDEX('A2 Intenzita dopravy'!$H$5:$L$5,MATCH(X$157,'A2 Intenzita dopravy'!$H$5:$L$5,1))))*W159)))),0)</f>
        <v>4650.1242932725481</v>
      </c>
      <c r="Y159" s="30">
        <f>IFERROR(IFERROR(INDEX('A2 Intenzita dopravy'!$H21:$L21,MATCH(Y$157,'A2 Intenzita dopravy'!$H$19:$L$19,0)),IF(Y$157&gt;MAX('A2 Intenzita dopravy'!$H$5:$L$5),(INDEX('A2 Intenzita dopravy'!$H21:$L21,MATCH(Y$157,'A2 Intenzita dopravy'!$H$5:$L$5,1))/INDEX('A2 Intenzita dopravy'!$H21:$L21,MATCH(Y$157,'A2 Intenzita dopravy'!$H$5:$L$5,1)-1))^(1/(INDEX('A2 Intenzita dopravy'!$H$5:$L$5,MATCH(Y$157,'A2 Intenzita dopravy'!$H$5:$L$5,1))-INDEX('A2 Intenzita dopravy'!$H$5:$L$5,MATCH(Y$157,'A2 Intenzita dopravy'!$H$5:$L$5,1)-1)))*X159,IF(Y$157&lt;'A1 Parametre'!$C$7,'A2.1 Intenzita dopravy'!Y143,IF(Y$157&lt;MIN('A2 Intenzita dopravy'!$H$5:$L$5),Z159/AA159*Z159,(INDEX('A2 Intenzita dopravy'!$H21:$L21,MATCH(Y$157,'A2 Intenzita dopravy'!$H$5:$L$5,1)+1)/INDEX('A2 Intenzita dopravy'!$H21:$L21,MATCH(Y$157,'A2 Intenzita dopravy'!$H$5:$L$5,1)))^(1/(INDEX('A2 Intenzita dopravy'!$H$5:$L$5,MATCH(Y$157,'A2 Intenzita dopravy'!$H$5:$L$5,1)+1)-INDEX('A2 Intenzita dopravy'!$H$5:$L$5,MATCH(Y$157,'A2 Intenzita dopravy'!$H$5:$L$5,1))))*X159)))),0)</f>
        <v>4709.6807618892853</v>
      </c>
      <c r="Z159" s="30">
        <f>IFERROR(IFERROR(INDEX('A2 Intenzita dopravy'!$H21:$L21,MATCH(Z$157,'A2 Intenzita dopravy'!$H$19:$L$19,0)),IF(Z$157&gt;MAX('A2 Intenzita dopravy'!$H$5:$L$5),(INDEX('A2 Intenzita dopravy'!$H21:$L21,MATCH(Z$157,'A2 Intenzita dopravy'!$H$5:$L$5,1))/INDEX('A2 Intenzita dopravy'!$H21:$L21,MATCH(Z$157,'A2 Intenzita dopravy'!$H$5:$L$5,1)-1))^(1/(INDEX('A2 Intenzita dopravy'!$H$5:$L$5,MATCH(Z$157,'A2 Intenzita dopravy'!$H$5:$L$5,1))-INDEX('A2 Intenzita dopravy'!$H$5:$L$5,MATCH(Z$157,'A2 Intenzita dopravy'!$H$5:$L$5,1)-1)))*Y159,IF(Z$157&lt;'A1 Parametre'!$C$7,'A2.1 Intenzita dopravy'!Z143,IF(Z$157&lt;MIN('A2 Intenzita dopravy'!$H$5:$L$5),AA159/AB159*AA159,(INDEX('A2 Intenzita dopravy'!$H21:$L21,MATCH(Z$157,'A2 Intenzita dopravy'!$H$5:$L$5,1)+1)/INDEX('A2 Intenzita dopravy'!$H21:$L21,MATCH(Z$157,'A2 Intenzita dopravy'!$H$5:$L$5,1)))^(1/(INDEX('A2 Intenzita dopravy'!$H$5:$L$5,MATCH(Z$157,'A2 Intenzita dopravy'!$H$5:$L$5,1)+1)-INDEX('A2 Intenzita dopravy'!$H$5:$L$5,MATCH(Z$157,'A2 Intenzita dopravy'!$H$5:$L$5,1))))*Y159)))),0)</f>
        <v>4770</v>
      </c>
      <c r="AA159" s="30">
        <f>IFERROR(IFERROR(INDEX('A2 Intenzita dopravy'!$H21:$L21,MATCH(AA$157,'A2 Intenzita dopravy'!$H$19:$L$19,0)),IF(AA$157&gt;MAX('A2 Intenzita dopravy'!$H$5:$L$5),(INDEX('A2 Intenzita dopravy'!$H21:$L21,MATCH(AA$157,'A2 Intenzita dopravy'!$H$5:$L$5,1))/INDEX('A2 Intenzita dopravy'!$H21:$L21,MATCH(AA$157,'A2 Intenzita dopravy'!$H$5:$L$5,1)-1))^(1/(INDEX('A2 Intenzita dopravy'!$H$5:$L$5,MATCH(AA$157,'A2 Intenzita dopravy'!$H$5:$L$5,1))-INDEX('A2 Intenzita dopravy'!$H$5:$L$5,MATCH(AA$157,'A2 Intenzita dopravy'!$H$5:$L$5,1)-1)))*Z159,IF(AA$157&lt;'A1 Parametre'!$C$7,'A2.1 Intenzita dopravy'!AA143,IF(AA$157&lt;MIN('A2 Intenzita dopravy'!$H$5:$L$5),AB159/AC159*AB159,(INDEX('A2 Intenzita dopravy'!$H21:$L21,MATCH(AA$157,'A2 Intenzita dopravy'!$H$5:$L$5,1)+1)/INDEX('A2 Intenzita dopravy'!$H21:$L21,MATCH(AA$157,'A2 Intenzita dopravy'!$H$5:$L$5,1)))^(1/(INDEX('A2 Intenzita dopravy'!$H$5:$L$5,MATCH(AA$157,'A2 Intenzita dopravy'!$H$5:$L$5,1)+1)-INDEX('A2 Intenzita dopravy'!$H$5:$L$5,MATCH(AA$157,'A2 Intenzita dopravy'!$H$5:$L$5,1))))*Z159)))),0)</f>
        <v>4831.3274098150277</v>
      </c>
      <c r="AB159" s="30">
        <f>IFERROR(IFERROR(INDEX('A2 Intenzita dopravy'!$H21:$L21,MATCH(AB$157,'A2 Intenzita dopravy'!$H$19:$L$19,0)),IF(AB$157&gt;MAX('A2 Intenzita dopravy'!$H$5:$L$5),(INDEX('A2 Intenzita dopravy'!$H21:$L21,MATCH(AB$157,'A2 Intenzita dopravy'!$H$5:$L$5,1))/INDEX('A2 Intenzita dopravy'!$H21:$L21,MATCH(AB$157,'A2 Intenzita dopravy'!$H$5:$L$5,1)-1))^(1/(INDEX('A2 Intenzita dopravy'!$H$5:$L$5,MATCH(AB$157,'A2 Intenzita dopravy'!$H$5:$L$5,1))-INDEX('A2 Intenzita dopravy'!$H$5:$L$5,MATCH(AB$157,'A2 Intenzita dopravy'!$H$5:$L$5,1)-1)))*AA159,IF(AB$157&lt;'A1 Parametre'!$C$7,'A2.1 Intenzita dopravy'!AB143,IF(AB$157&lt;MIN('A2 Intenzita dopravy'!$H$5:$L$5),AC159/AD159*AC159,(INDEX('A2 Intenzita dopravy'!$H21:$L21,MATCH(AB$157,'A2 Intenzita dopravy'!$H$5:$L$5,1)+1)/INDEX('A2 Intenzita dopravy'!$H21:$L21,MATCH(AB$157,'A2 Intenzita dopravy'!$H$5:$L$5,1)))^(1/(INDEX('A2 Intenzita dopravy'!$H$5:$L$5,MATCH(AB$157,'A2 Intenzita dopravy'!$H$5:$L$5,1)+1)-INDEX('A2 Intenzita dopravy'!$H$5:$L$5,MATCH(AB$157,'A2 Intenzita dopravy'!$H$5:$L$5,1))))*AA159)))),0)</f>
        <v>4893.4432999643568</v>
      </c>
      <c r="AC159" s="30">
        <f>IFERROR(IFERROR(INDEX('A2 Intenzita dopravy'!$H21:$L21,MATCH(AC$157,'A2 Intenzita dopravy'!$H$19:$L$19,0)),IF(AC$157&gt;MAX('A2 Intenzita dopravy'!$H$5:$L$5),(INDEX('A2 Intenzita dopravy'!$H21:$L21,MATCH(AC$157,'A2 Intenzita dopravy'!$H$5:$L$5,1))/INDEX('A2 Intenzita dopravy'!$H21:$L21,MATCH(AC$157,'A2 Intenzita dopravy'!$H$5:$L$5,1)-1))^(1/(INDEX('A2 Intenzita dopravy'!$H$5:$L$5,MATCH(AC$157,'A2 Intenzita dopravy'!$H$5:$L$5,1))-INDEX('A2 Intenzita dopravy'!$H$5:$L$5,MATCH(AC$157,'A2 Intenzita dopravy'!$H$5:$L$5,1)-1)))*AB159,IF(AC$157&lt;'A1 Parametre'!$C$7,'A2.1 Intenzita dopravy'!AC143,IF(AC$157&lt;MIN('A2 Intenzita dopravy'!$H$5:$L$5),AD159/AE159*AD159,(INDEX('A2 Intenzita dopravy'!$H21:$L21,MATCH(AC$157,'A2 Intenzita dopravy'!$H$5:$L$5,1)+1)/INDEX('A2 Intenzita dopravy'!$H21:$L21,MATCH(AC$157,'A2 Intenzita dopravy'!$H$5:$L$5,1)))^(1/(INDEX('A2 Intenzita dopravy'!$H$5:$L$5,MATCH(AC$157,'A2 Intenzita dopravy'!$H$5:$L$5,1)+1)-INDEX('A2 Intenzita dopravy'!$H$5:$L$5,MATCH(AC$157,'A2 Intenzita dopravy'!$H$5:$L$5,1))))*AB159)))),0)</f>
        <v>4956.3578078602714</v>
      </c>
      <c r="AD159" s="30">
        <f>IFERROR(IFERROR(INDEX('A2 Intenzita dopravy'!$H21:$L21,MATCH(AD$157,'A2 Intenzita dopravy'!$H$19:$L$19,0)),IF(AD$157&gt;MAX('A2 Intenzita dopravy'!$H$5:$L$5),(INDEX('A2 Intenzita dopravy'!$H21:$L21,MATCH(AD$157,'A2 Intenzita dopravy'!$H$5:$L$5,1))/INDEX('A2 Intenzita dopravy'!$H21:$L21,MATCH(AD$157,'A2 Intenzita dopravy'!$H$5:$L$5,1)-1))^(1/(INDEX('A2 Intenzita dopravy'!$H$5:$L$5,MATCH(AD$157,'A2 Intenzita dopravy'!$H$5:$L$5,1))-INDEX('A2 Intenzita dopravy'!$H$5:$L$5,MATCH(AD$157,'A2 Intenzita dopravy'!$H$5:$L$5,1)-1)))*AC159,IF(AD$157&lt;'A1 Parametre'!$C$7,'A2.1 Intenzita dopravy'!AD143,IF(AD$157&lt;MIN('A2 Intenzita dopravy'!$H$5:$L$5),AE159/AF159*AE159,(INDEX('A2 Intenzita dopravy'!$H21:$L21,MATCH(AD$157,'A2 Intenzita dopravy'!$H$5:$L$5,1)+1)/INDEX('A2 Intenzita dopravy'!$H21:$L21,MATCH(AD$157,'A2 Intenzita dopravy'!$H$5:$L$5,1)))^(1/(INDEX('A2 Intenzita dopravy'!$H$5:$L$5,MATCH(AD$157,'A2 Intenzita dopravy'!$H$5:$L$5,1)+1)-INDEX('A2 Intenzita dopravy'!$H$5:$L$5,MATCH(AD$157,'A2 Intenzita dopravy'!$H$5:$L$5,1))))*AC159)))),0)</f>
        <v>5020.0812012507449</v>
      </c>
      <c r="AE159" s="30">
        <f>IFERROR(IFERROR(INDEX('A2 Intenzita dopravy'!$H21:$L21,MATCH(AE$157,'A2 Intenzita dopravy'!$H$19:$L$19,0)),IF(AE$157&gt;MAX('A2 Intenzita dopravy'!$H$5:$L$5),(INDEX('A2 Intenzita dopravy'!$H21:$L21,MATCH(AE$157,'A2 Intenzita dopravy'!$H$5:$L$5,1))/INDEX('A2 Intenzita dopravy'!$H21:$L21,MATCH(AE$157,'A2 Intenzita dopravy'!$H$5:$L$5,1)-1))^(1/(INDEX('A2 Intenzita dopravy'!$H$5:$L$5,MATCH(AE$157,'A2 Intenzita dopravy'!$H$5:$L$5,1))-INDEX('A2 Intenzita dopravy'!$H$5:$L$5,MATCH(AE$157,'A2 Intenzita dopravy'!$H$5:$L$5,1)-1)))*AD159,IF(AE$157&lt;'A1 Parametre'!$C$7,'A2.1 Intenzita dopravy'!AE143,IF(AE$157&lt;MIN('A2 Intenzita dopravy'!$H$5:$L$5),AF159/AG159*AF159,(INDEX('A2 Intenzita dopravy'!$H21:$L21,MATCH(AE$157,'A2 Intenzita dopravy'!$H$5:$L$5,1)+1)/INDEX('A2 Intenzita dopravy'!$H21:$L21,MATCH(AE$157,'A2 Intenzita dopravy'!$H$5:$L$5,1)))^(1/(INDEX('A2 Intenzita dopravy'!$H$5:$L$5,MATCH(AE$157,'A2 Intenzita dopravy'!$H$5:$L$5,1)+1)-INDEX('A2 Intenzita dopravy'!$H$5:$L$5,MATCH(AE$157,'A2 Intenzita dopravy'!$H$5:$L$5,1))))*AD159)))),0)</f>
        <v>5084.6238798951517</v>
      </c>
      <c r="AF159" s="30">
        <f>IFERROR(IFERROR(INDEX('A2 Intenzita dopravy'!$H21:$L21,MATCH(AF$157,'A2 Intenzita dopravy'!$H$19:$L$19,0)),IF(AF$157&gt;MAX('A2 Intenzita dopravy'!$H$5:$L$5),(INDEX('A2 Intenzita dopravy'!$H21:$L21,MATCH(AF$157,'A2 Intenzita dopravy'!$H$5:$L$5,1))/INDEX('A2 Intenzita dopravy'!$H21:$L21,MATCH(AF$157,'A2 Intenzita dopravy'!$H$5:$L$5,1)-1))^(1/(INDEX('A2 Intenzita dopravy'!$H$5:$L$5,MATCH(AF$157,'A2 Intenzita dopravy'!$H$5:$L$5,1))-INDEX('A2 Intenzita dopravy'!$H$5:$L$5,MATCH(AF$157,'A2 Intenzita dopravy'!$H$5:$L$5,1)-1)))*AE159,IF(AF$157&lt;'A1 Parametre'!$C$7,'A2.1 Intenzita dopravy'!AF143,IF(AF$157&lt;MIN('A2 Intenzita dopravy'!$H$5:$L$5),AG159/AH159*AG159,(INDEX('A2 Intenzita dopravy'!$H21:$L21,MATCH(AF$157,'A2 Intenzita dopravy'!$H$5:$L$5,1)+1)/INDEX('A2 Intenzita dopravy'!$H21:$L21,MATCH(AF$157,'A2 Intenzita dopravy'!$H$5:$L$5,1)))^(1/(INDEX('A2 Intenzita dopravy'!$H$5:$L$5,MATCH(AF$157,'A2 Intenzita dopravy'!$H$5:$L$5,1)+1)-INDEX('A2 Intenzita dopravy'!$H$5:$L$5,MATCH(AF$157,'A2 Intenzita dopravy'!$H$5:$L$5,1))))*AE159)))),0)</f>
        <v>5149.9963772615256</v>
      </c>
      <c r="AG159" s="30">
        <f>IFERROR(IFERROR(INDEX('A2 Intenzita dopravy'!$H21:$L21,MATCH(AG$157,'A2 Intenzita dopravy'!$H$19:$L$19,0)),IF(AG$157&gt;MAX('A2 Intenzita dopravy'!$H$5:$L$5),(INDEX('A2 Intenzita dopravy'!$H21:$L21,MATCH(AG$157,'A2 Intenzita dopravy'!$H$5:$L$5,1))/INDEX('A2 Intenzita dopravy'!$H21:$L21,MATCH(AG$157,'A2 Intenzita dopravy'!$H$5:$L$5,1)-1))^(1/(INDEX('A2 Intenzita dopravy'!$H$5:$L$5,MATCH(AG$157,'A2 Intenzita dopravy'!$H$5:$L$5,1))-INDEX('A2 Intenzita dopravy'!$H$5:$L$5,MATCH(AG$157,'A2 Intenzita dopravy'!$H$5:$L$5,1)-1)))*AF159,IF(AG$157&lt;'A1 Parametre'!$C$7,'A2.1 Intenzita dopravy'!AG143,IF(AG$157&lt;MIN('A2 Intenzita dopravy'!$H$5:$L$5),AH159/AI159*AH159,(INDEX('A2 Intenzita dopravy'!$H21:$L21,MATCH(AG$157,'A2 Intenzita dopravy'!$H$5:$L$5,1)+1)/INDEX('A2 Intenzita dopravy'!$H21:$L21,MATCH(AG$157,'A2 Intenzita dopravy'!$H$5:$L$5,1)))^(1/(INDEX('A2 Intenzita dopravy'!$H$5:$L$5,MATCH(AG$157,'A2 Intenzita dopravy'!$H$5:$L$5,1)+1)-INDEX('A2 Intenzita dopravy'!$H$5:$L$5,MATCH(AG$157,'A2 Intenzita dopravy'!$H$5:$L$5,1))))*AF159)))),0)</f>
        <v>5216.2093622456396</v>
      </c>
      <c r="AH159" s="30">
        <f>IFERROR(IFERROR(INDEX('A2 Intenzita dopravy'!$H21:$L21,MATCH(AH$157,'A2 Intenzita dopravy'!$H$19:$L$19,0)),IF(AH$157&gt;MAX('A2 Intenzita dopravy'!$H$5:$L$5),(INDEX('A2 Intenzita dopravy'!$H21:$L21,MATCH(AH$157,'A2 Intenzita dopravy'!$H$5:$L$5,1))/INDEX('A2 Intenzita dopravy'!$H21:$L21,MATCH(AH$157,'A2 Intenzita dopravy'!$H$5:$L$5,1)-1))^(1/(INDEX('A2 Intenzita dopravy'!$H$5:$L$5,MATCH(AH$157,'A2 Intenzita dopravy'!$H$5:$L$5,1))-INDEX('A2 Intenzita dopravy'!$H$5:$L$5,MATCH(AH$157,'A2 Intenzita dopravy'!$H$5:$L$5,1)-1)))*AG159,IF(AH$157&lt;'A1 Parametre'!$C$7,'A2.1 Intenzita dopravy'!AH143,IF(AH$157&lt;MIN('A2 Intenzita dopravy'!$H$5:$L$5),AI159/AJ159*AI159,(INDEX('A2 Intenzita dopravy'!$H21:$L21,MATCH(AH$157,'A2 Intenzita dopravy'!$H$5:$L$5,1)+1)/INDEX('A2 Intenzita dopravy'!$H21:$L21,MATCH(AH$157,'A2 Intenzita dopravy'!$H$5:$L$5,1)))^(1/(INDEX('A2 Intenzita dopravy'!$H$5:$L$5,MATCH(AH$157,'A2 Intenzita dopravy'!$H$5:$L$5,1)+1)-INDEX('A2 Intenzita dopravy'!$H$5:$L$5,MATCH(AH$157,'A2 Intenzita dopravy'!$H$5:$L$5,1))))*AG159)))),0)</f>
        <v>5283.2736409121844</v>
      </c>
      <c r="AI159" s="30">
        <f>IFERROR(IFERROR(INDEX('A2 Intenzita dopravy'!$H21:$L21,MATCH(AI$157,'A2 Intenzita dopravy'!$H$19:$L$19,0)),IF(AI$157&gt;MAX('A2 Intenzita dopravy'!$H$5:$L$5),(INDEX('A2 Intenzita dopravy'!$H21:$L21,MATCH(AI$157,'A2 Intenzita dopravy'!$H$5:$L$5,1))/INDEX('A2 Intenzita dopravy'!$H21:$L21,MATCH(AI$157,'A2 Intenzita dopravy'!$H$5:$L$5,1)-1))^(1/(INDEX('A2 Intenzita dopravy'!$H$5:$L$5,MATCH(AI$157,'A2 Intenzita dopravy'!$H$5:$L$5,1))-INDEX('A2 Intenzita dopravy'!$H$5:$L$5,MATCH(AI$157,'A2 Intenzita dopravy'!$H$5:$L$5,1)-1)))*AH159,IF(AI$157&lt;'A1 Parametre'!$C$7,'A2.1 Intenzita dopravy'!AI143,IF(AI$157&lt;MIN('A2 Intenzita dopravy'!$H$5:$L$5),AJ159/AK159*AJ159,(INDEX('A2 Intenzita dopravy'!$H21:$L21,MATCH(AI$157,'A2 Intenzita dopravy'!$H$5:$L$5,1)+1)/INDEX('A2 Intenzita dopravy'!$H21:$L21,MATCH(AI$157,'A2 Intenzita dopravy'!$H$5:$L$5,1)))^(1/(INDEX('A2 Intenzita dopravy'!$H$5:$L$5,MATCH(AI$157,'A2 Intenzita dopravy'!$H$5:$L$5,1)+1)-INDEX('A2 Intenzita dopravy'!$H$5:$L$5,MATCH(AI$157,'A2 Intenzita dopravy'!$H$5:$L$5,1))))*AH159)))),0)</f>
        <v>5351.200158258338</v>
      </c>
      <c r="AJ159" s="30">
        <f>IFERROR(IFERROR(INDEX('A2 Intenzita dopravy'!$H21:$L21,MATCH(AJ$157,'A2 Intenzita dopravy'!$H$19:$L$19,0)),IF(AJ$157&gt;MAX('A2 Intenzita dopravy'!$H$5:$L$5),(INDEX('A2 Intenzita dopravy'!$H21:$L21,MATCH(AJ$157,'A2 Intenzita dopravy'!$H$5:$L$5,1))/INDEX('A2 Intenzita dopravy'!$H21:$L21,MATCH(AJ$157,'A2 Intenzita dopravy'!$H$5:$L$5,1)-1))^(1/(INDEX('A2 Intenzita dopravy'!$H$5:$L$5,MATCH(AJ$157,'A2 Intenzita dopravy'!$H$5:$L$5,1))-INDEX('A2 Intenzita dopravy'!$H$5:$L$5,MATCH(AJ$157,'A2 Intenzita dopravy'!$H$5:$L$5,1)-1)))*AI159,IF(AJ$157&lt;'A1 Parametre'!$C$7,'A2.1 Intenzita dopravy'!AJ143,IF(AJ$157&lt;MIN('A2 Intenzita dopravy'!$H$5:$L$5),AK159/AL159*AK159,(INDEX('A2 Intenzita dopravy'!$H21:$L21,MATCH(AJ$157,'A2 Intenzita dopravy'!$H$5:$L$5,1)+1)/INDEX('A2 Intenzita dopravy'!$H21:$L21,MATCH(AJ$157,'A2 Intenzita dopravy'!$H$5:$L$5,1)))^(1/(INDEX('A2 Intenzita dopravy'!$H$5:$L$5,MATCH(AJ$157,'A2 Intenzita dopravy'!$H$5:$L$5,1)+1)-INDEX('A2 Intenzita dopravy'!$H$5:$L$5,MATCH(AJ$157,'A2 Intenzita dopravy'!$H$5:$L$5,1))))*AI159)))),0)</f>
        <v>5420</v>
      </c>
      <c r="AK159" s="30">
        <f>IFERROR(IFERROR(INDEX('A2 Intenzita dopravy'!$H21:$L21,MATCH(AK$157,'A2 Intenzita dopravy'!$H$19:$L$19,0)),IF(AK$157&gt;MAX('A2 Intenzita dopravy'!$H$5:$L$5),(INDEX('A2 Intenzita dopravy'!$H21:$L21,MATCH(AK$157,'A2 Intenzita dopravy'!$H$5:$L$5,1))/INDEX('A2 Intenzita dopravy'!$H21:$L21,MATCH(AK$157,'A2 Intenzita dopravy'!$H$5:$L$5,1)-1))^(1/(INDEX('A2 Intenzita dopravy'!$H$5:$L$5,MATCH(AK$157,'A2 Intenzita dopravy'!$H$5:$L$5,1))-INDEX('A2 Intenzita dopravy'!$H$5:$L$5,MATCH(AK$157,'A2 Intenzita dopravy'!$H$5:$L$5,1)-1)))*AJ159,IF(AK$157&lt;'A1 Parametre'!$C$7,'A2.1 Intenzita dopravy'!AK143,IF(AK$157&lt;MIN('A2 Intenzita dopravy'!$H$5:$L$5),AL159/AM159*AL159,(INDEX('A2 Intenzita dopravy'!$H21:$L21,MATCH(AK$157,'A2 Intenzita dopravy'!$H$5:$L$5,1)+1)/INDEX('A2 Intenzita dopravy'!$H21:$L21,MATCH(AK$157,'A2 Intenzita dopravy'!$H$5:$L$5,1)))^(1/(INDEX('A2 Intenzita dopravy'!$H$5:$L$5,MATCH(AK$157,'A2 Intenzita dopravy'!$H$5:$L$5,1)+1)-INDEX('A2 Intenzita dopravy'!$H$5:$L$5,MATCH(AK$157,'A2 Intenzita dopravy'!$H$5:$L$5,1))))*AJ159)))),0)</f>
        <v>5489.6843943810163</v>
      </c>
      <c r="AL159" s="30">
        <f>IFERROR(IFERROR(INDEX('A2 Intenzita dopravy'!$H21:$L21,MATCH(AL$157,'A2 Intenzita dopravy'!$H$19:$L$19,0)),IF(AL$157&gt;MAX('A2 Intenzita dopravy'!$H$5:$L$5),(INDEX('A2 Intenzita dopravy'!$H21:$L21,MATCH(AL$157,'A2 Intenzita dopravy'!$H$5:$L$5,1))/INDEX('A2 Intenzita dopravy'!$H21:$L21,MATCH(AL$157,'A2 Intenzita dopravy'!$H$5:$L$5,1)-1))^(1/(INDEX('A2 Intenzita dopravy'!$H$5:$L$5,MATCH(AL$157,'A2 Intenzita dopravy'!$H$5:$L$5,1))-INDEX('A2 Intenzita dopravy'!$H$5:$L$5,MATCH(AL$157,'A2 Intenzita dopravy'!$H$5:$L$5,1)-1)))*AK159,IF(AL$157&lt;'A1 Parametre'!$C$7,'A2.1 Intenzita dopravy'!AL143,IF(AL$157&lt;MIN('A2 Intenzita dopravy'!$H$5:$L$5),AM159/AN159*AM159,(INDEX('A2 Intenzita dopravy'!$H21:$L21,MATCH(AL$157,'A2 Intenzita dopravy'!$H$5:$L$5,1)+1)/INDEX('A2 Intenzita dopravy'!$H21:$L21,MATCH(AL$157,'A2 Intenzita dopravy'!$H$5:$L$5,1)))^(1/(INDEX('A2 Intenzita dopravy'!$H$5:$L$5,MATCH(AL$157,'A2 Intenzita dopravy'!$H$5:$L$5,1)+1)-INDEX('A2 Intenzita dopravy'!$H$5:$L$5,MATCH(AL$157,'A2 Intenzita dopravy'!$H$5:$L$5,1))))*AK159)))),0)</f>
        <v>5560.2647140056206</v>
      </c>
      <c r="AM159" s="30">
        <f>IFERROR(IFERROR(INDEX('A2 Intenzita dopravy'!$H21:$L21,MATCH(AM$157,'A2 Intenzita dopravy'!$H$19:$L$19,0)),IF(AM$157&gt;MAX('A2 Intenzita dopravy'!$H$5:$L$5),(INDEX('A2 Intenzita dopravy'!$H21:$L21,MATCH(AM$157,'A2 Intenzita dopravy'!$H$5:$L$5,1))/INDEX('A2 Intenzita dopravy'!$H21:$L21,MATCH(AM$157,'A2 Intenzita dopravy'!$H$5:$L$5,1)-1))^(1/(INDEX('A2 Intenzita dopravy'!$H$5:$L$5,MATCH(AM$157,'A2 Intenzita dopravy'!$H$5:$L$5,1))-INDEX('A2 Intenzita dopravy'!$H$5:$L$5,MATCH(AM$157,'A2 Intenzita dopravy'!$H$5:$L$5,1)-1)))*AL159,IF(AM$157&lt;'A1 Parametre'!$C$7,'A2.1 Intenzita dopravy'!AM143,IF(AM$157&lt;MIN('A2 Intenzita dopravy'!$H$5:$L$5),AN159/AO159*AN159,(INDEX('A2 Intenzita dopravy'!$H21:$L21,MATCH(AM$157,'A2 Intenzita dopravy'!$H$5:$L$5,1)+1)/INDEX('A2 Intenzita dopravy'!$H21:$L21,MATCH(AM$157,'A2 Intenzita dopravy'!$H$5:$L$5,1)))^(1/(INDEX('A2 Intenzita dopravy'!$H$5:$L$5,MATCH(AM$157,'A2 Intenzita dopravy'!$H$5:$L$5,1)+1)-INDEX('A2 Intenzita dopravy'!$H$5:$L$5,MATCH(AM$157,'A2 Intenzita dopravy'!$H$5:$L$5,1))))*AL159)))),0)</f>
        <v>5631.7524776944801</v>
      </c>
      <c r="AN159" s="30">
        <f>IFERROR(IFERROR(INDEX('A2 Intenzita dopravy'!$H21:$L21,MATCH(AN$157,'A2 Intenzita dopravy'!$H$19:$L$19,0)),IF(AN$157&gt;MAX('A2 Intenzita dopravy'!$H$5:$L$5),(INDEX('A2 Intenzita dopravy'!$H21:$L21,MATCH(AN$157,'A2 Intenzita dopravy'!$H$5:$L$5,1))/INDEX('A2 Intenzita dopravy'!$H21:$L21,MATCH(AN$157,'A2 Intenzita dopravy'!$H$5:$L$5,1)-1))^(1/(INDEX('A2 Intenzita dopravy'!$H$5:$L$5,MATCH(AN$157,'A2 Intenzita dopravy'!$H$5:$L$5,1))-INDEX('A2 Intenzita dopravy'!$H$5:$L$5,MATCH(AN$157,'A2 Intenzita dopravy'!$H$5:$L$5,1)-1)))*AM159,IF(AN$157&lt;'A1 Parametre'!$C$7,'A2.1 Intenzita dopravy'!AN143,IF(AN$157&lt;MIN('A2 Intenzita dopravy'!$H$5:$L$5),AO159/AP159*AO159,(INDEX('A2 Intenzita dopravy'!$H21:$L21,MATCH(AN$157,'A2 Intenzita dopravy'!$H$5:$L$5,1)+1)/INDEX('A2 Intenzita dopravy'!$H21:$L21,MATCH(AN$157,'A2 Intenzita dopravy'!$H$5:$L$5,1)))^(1/(INDEX('A2 Intenzita dopravy'!$H$5:$L$5,MATCH(AN$157,'A2 Intenzita dopravy'!$H$5:$L$5,1)+1)-INDEX('A2 Intenzita dopravy'!$H$5:$L$5,MATCH(AN$157,'A2 Intenzita dopravy'!$H$5:$L$5,1))))*AM159)))),0)</f>
        <v>5704.1593523645779</v>
      </c>
      <c r="AO159" s="30">
        <f>IFERROR(IFERROR(INDEX('A2 Intenzita dopravy'!$H21:$L21,MATCH(AO$157,'A2 Intenzita dopravy'!$H$19:$L$19,0)),IF(AO$157&gt;MAX('A2 Intenzita dopravy'!$H$5:$L$5),(INDEX('A2 Intenzita dopravy'!$H21:$L21,MATCH(AO$157,'A2 Intenzita dopravy'!$H$5:$L$5,1))/INDEX('A2 Intenzita dopravy'!$H21:$L21,MATCH(AO$157,'A2 Intenzita dopravy'!$H$5:$L$5,1)-1))^(1/(INDEX('A2 Intenzita dopravy'!$H$5:$L$5,MATCH(AO$157,'A2 Intenzita dopravy'!$H$5:$L$5,1))-INDEX('A2 Intenzita dopravy'!$H$5:$L$5,MATCH(AO$157,'A2 Intenzita dopravy'!$H$5:$L$5,1)-1)))*AN159,IF(AO$157&lt;'A1 Parametre'!$C$7,'A2.1 Intenzita dopravy'!AO143,IF(AO$157&lt;MIN('A2 Intenzita dopravy'!$H$5:$L$5),AP159/AQ159*AP159,(INDEX('A2 Intenzita dopravy'!$H21:$L21,MATCH(AO$157,'A2 Intenzita dopravy'!$H$5:$L$5,1)+1)/INDEX('A2 Intenzita dopravy'!$H21:$L21,MATCH(AO$157,'A2 Intenzita dopravy'!$H$5:$L$5,1)))^(1/(INDEX('A2 Intenzita dopravy'!$H$5:$L$5,MATCH(AO$157,'A2 Intenzita dopravy'!$H$5:$L$5,1)+1)-INDEX('A2 Intenzita dopravy'!$H$5:$L$5,MATCH(AO$157,'A2 Intenzita dopravy'!$H$5:$L$5,1))))*AN159)))),0)</f>
        <v>5777.4971549332749</v>
      </c>
      <c r="AP159" s="30">
        <f>IFERROR(IFERROR(INDEX('A2 Intenzita dopravy'!$H21:$L21,MATCH(AP$157,'A2 Intenzita dopravy'!$H$19:$L$19,0)),IF(AP$157&gt;MAX('A2 Intenzita dopravy'!$H$5:$L$5),(INDEX('A2 Intenzita dopravy'!$H21:$L21,MATCH(AP$157,'A2 Intenzita dopravy'!$H$5:$L$5,1))/INDEX('A2 Intenzita dopravy'!$H21:$L21,MATCH(AP$157,'A2 Intenzita dopravy'!$H$5:$L$5,1)-1))^(1/(INDEX('A2 Intenzita dopravy'!$H$5:$L$5,MATCH(AP$157,'A2 Intenzita dopravy'!$H$5:$L$5,1))-INDEX('A2 Intenzita dopravy'!$H$5:$L$5,MATCH(AP$157,'A2 Intenzita dopravy'!$H$5:$L$5,1)-1)))*AO159,IF(AP$157&lt;'A1 Parametre'!$C$7,'A2.1 Intenzita dopravy'!AP143,IF(AP$157&lt;MIN('A2 Intenzita dopravy'!$H$5:$L$5),AQ159/AR159*AQ159,(INDEX('A2 Intenzita dopravy'!$H21:$L21,MATCH(AP$157,'A2 Intenzita dopravy'!$H$5:$L$5,1)+1)/INDEX('A2 Intenzita dopravy'!$H21:$L21,MATCH(AP$157,'A2 Intenzita dopravy'!$H$5:$L$5,1)))^(1/(INDEX('A2 Intenzita dopravy'!$H$5:$L$5,MATCH(AP$157,'A2 Intenzita dopravy'!$H$5:$L$5,1)+1)-INDEX('A2 Intenzita dopravy'!$H$5:$L$5,MATCH(AP$157,'A2 Intenzita dopravy'!$H$5:$L$5,1))))*AO159)))),0)</f>
        <v>5851.7778542468486</v>
      </c>
      <c r="AQ159" s="30">
        <f>IFERROR(IFERROR(INDEX('A2 Intenzita dopravy'!$H21:$L21,MATCH(AQ$157,'A2 Intenzita dopravy'!$H$19:$L$19,0)),IF(AQ$157&gt;MAX('A2 Intenzita dopravy'!$H$5:$L$5),(INDEX('A2 Intenzita dopravy'!$H21:$L21,MATCH(AQ$157,'A2 Intenzita dopravy'!$H$5:$L$5,1))/INDEX('A2 Intenzita dopravy'!$H21:$L21,MATCH(AQ$157,'A2 Intenzita dopravy'!$H$5:$L$5,1)-1))^(1/(INDEX('A2 Intenzita dopravy'!$H$5:$L$5,MATCH(AQ$157,'A2 Intenzita dopravy'!$H$5:$L$5,1))-INDEX('A2 Intenzita dopravy'!$H$5:$L$5,MATCH(AQ$157,'A2 Intenzita dopravy'!$H$5:$L$5,1)-1)))*AP159,IF(AQ$157&lt;'A1 Parametre'!$C$7,'A2.1 Intenzita dopravy'!AQ143,IF(AQ$157&lt;MIN('A2 Intenzita dopravy'!$H$5:$L$5),AR159/AS159*AR159,(INDEX('A2 Intenzita dopravy'!$H21:$L21,MATCH(AQ$157,'A2 Intenzita dopravy'!$H$5:$L$5,1)+1)/INDEX('A2 Intenzita dopravy'!$H21:$L21,MATCH(AQ$157,'A2 Intenzita dopravy'!$H$5:$L$5,1)))^(1/(INDEX('A2 Intenzita dopravy'!$H$5:$L$5,MATCH(AQ$157,'A2 Intenzita dopravy'!$H$5:$L$5,1)+1)-INDEX('A2 Intenzita dopravy'!$H$5:$L$5,MATCH(AQ$157,'A2 Intenzita dopravy'!$H$5:$L$5,1))))*AP159)))),0)</f>
        <v>5927.0135730338288</v>
      </c>
      <c r="AR159" s="30">
        <f>IFERROR(IFERROR(INDEX('A2 Intenzita dopravy'!$H21:$L21,MATCH(AR$157,'A2 Intenzita dopravy'!$H$19:$L$19,0)),IF(AR$157&gt;MAX('A2 Intenzita dopravy'!$H$5:$L$5),(INDEX('A2 Intenzita dopravy'!$H21:$L21,MATCH(AR$157,'A2 Intenzita dopravy'!$H$5:$L$5,1))/INDEX('A2 Intenzita dopravy'!$H21:$L21,MATCH(AR$157,'A2 Intenzita dopravy'!$H$5:$L$5,1)-1))^(1/(INDEX('A2 Intenzita dopravy'!$H$5:$L$5,MATCH(AR$157,'A2 Intenzita dopravy'!$H$5:$L$5,1))-INDEX('A2 Intenzita dopravy'!$H$5:$L$5,MATCH(AR$157,'A2 Intenzita dopravy'!$H$5:$L$5,1)-1)))*AQ159,IF(AR$157&lt;'A1 Parametre'!$C$7,'A2.1 Intenzita dopravy'!AR143,IF(AR$157&lt;MIN('A2 Intenzita dopravy'!$H$5:$L$5),AS159/AT159*AS159,(INDEX('A2 Intenzita dopravy'!$H21:$L21,MATCH(AR$157,'A2 Intenzita dopravy'!$H$5:$L$5,1)+1)/INDEX('A2 Intenzita dopravy'!$H21:$L21,MATCH(AR$157,'A2 Intenzita dopravy'!$H$5:$L$5,1)))^(1/(INDEX('A2 Intenzita dopravy'!$H$5:$L$5,MATCH(AR$157,'A2 Intenzita dopravy'!$H$5:$L$5,1)+1)-INDEX('A2 Intenzita dopravy'!$H$5:$L$5,MATCH(AR$157,'A2 Intenzita dopravy'!$H$5:$L$5,1))))*AQ159)))),0)</f>
        <v>6003.2165898834464</v>
      </c>
      <c r="AS159" s="30">
        <f>IFERROR(IFERROR(INDEX('A2 Intenzita dopravy'!$H21:$L21,MATCH(AS$157,'A2 Intenzita dopravy'!$H$19:$L$19,0)),IF(AS$157&gt;MAX('A2 Intenzita dopravy'!$H$5:$L$5),(INDEX('A2 Intenzita dopravy'!$H21:$L21,MATCH(AS$157,'A2 Intenzita dopravy'!$H$5:$L$5,1))/INDEX('A2 Intenzita dopravy'!$H21:$L21,MATCH(AS$157,'A2 Intenzita dopravy'!$H$5:$L$5,1)-1))^(1/(INDEX('A2 Intenzita dopravy'!$H$5:$L$5,MATCH(AS$157,'A2 Intenzita dopravy'!$H$5:$L$5,1))-INDEX('A2 Intenzita dopravy'!$H$5:$L$5,MATCH(AS$157,'A2 Intenzita dopravy'!$H$5:$L$5,1)-1)))*AR159,IF(AS$157&lt;'A1 Parametre'!$C$7,'A2.1 Intenzita dopravy'!AS143,IF(AS$157&lt;MIN('A2 Intenzita dopravy'!$H$5:$L$5),AT159/AU159*AT159,(INDEX('A2 Intenzita dopravy'!$H21:$L21,MATCH(AS$157,'A2 Intenzita dopravy'!$H$5:$L$5,1)+1)/INDEX('A2 Intenzita dopravy'!$H21:$L21,MATCH(AS$157,'A2 Intenzita dopravy'!$H$5:$L$5,1)))^(1/(INDEX('A2 Intenzita dopravy'!$H$5:$L$5,MATCH(AS$157,'A2 Intenzita dopravy'!$H$5:$L$5,1)+1)-INDEX('A2 Intenzita dopravy'!$H$5:$L$5,MATCH(AS$157,'A2 Intenzita dopravy'!$H$5:$L$5,1))))*AR159)))),0)</f>
        <v>6080.3993412495165</v>
      </c>
      <c r="AT159" s="30">
        <f>IFERROR(IFERROR(INDEX('A2 Intenzita dopravy'!$H21:$L21,MATCH(AT$157,'A2 Intenzita dopravy'!$H$19:$L$19,0)),IF(AT$157&gt;MAX('A2 Intenzita dopravy'!$H$5:$L$5),(INDEX('A2 Intenzita dopravy'!$H21:$L21,MATCH(AT$157,'A2 Intenzita dopravy'!$H$5:$L$5,1))/INDEX('A2 Intenzita dopravy'!$H21:$L21,MATCH(AT$157,'A2 Intenzita dopravy'!$H$5:$L$5,1)-1))^(1/(INDEX('A2 Intenzita dopravy'!$H$5:$L$5,MATCH(AT$157,'A2 Intenzita dopravy'!$H$5:$L$5,1))-INDEX('A2 Intenzita dopravy'!$H$5:$L$5,MATCH(AT$157,'A2 Intenzita dopravy'!$H$5:$L$5,1)-1)))*AS159,IF(AT$157&lt;'A1 Parametre'!$C$7,'A2.1 Intenzita dopravy'!AT143,IF(AT$157&lt;MIN('A2 Intenzita dopravy'!$H$5:$L$5),AU159/AV159*AU159,(INDEX('A2 Intenzita dopravy'!$H21:$L21,MATCH(AT$157,'A2 Intenzita dopravy'!$H$5:$L$5,1)+1)/INDEX('A2 Intenzita dopravy'!$H21:$L21,MATCH(AT$157,'A2 Intenzita dopravy'!$H$5:$L$5,1)))^(1/(INDEX('A2 Intenzita dopravy'!$H$5:$L$5,MATCH(AT$157,'A2 Intenzita dopravy'!$H$5:$L$5,1)+1)-INDEX('A2 Intenzita dopravy'!$H$5:$L$5,MATCH(AT$157,'A2 Intenzita dopravy'!$H$5:$L$5,1))))*AS159)))),0)</f>
        <v>6158.5744234800886</v>
      </c>
      <c r="AU159" s="30">
        <f>IFERROR(IFERROR(INDEX('A2 Intenzita dopravy'!$H21:$L21,MATCH(AU$157,'A2 Intenzita dopravy'!$H$19:$L$19,0)),IF(AU$157&gt;MAX('A2 Intenzita dopravy'!$H$5:$L$5),(INDEX('A2 Intenzita dopravy'!$H21:$L21,MATCH(AU$157,'A2 Intenzita dopravy'!$H$5:$L$5,1))/INDEX('A2 Intenzita dopravy'!$H21:$L21,MATCH(AU$157,'A2 Intenzita dopravy'!$H$5:$L$5,1)-1))^(1/(INDEX('A2 Intenzita dopravy'!$H$5:$L$5,MATCH(AU$157,'A2 Intenzita dopravy'!$H$5:$L$5,1))-INDEX('A2 Intenzita dopravy'!$H$5:$L$5,MATCH(AU$157,'A2 Intenzita dopravy'!$H$5:$L$5,1)-1)))*AT159,IF(AU$157&lt;'A1 Parametre'!$C$7,'A2.1 Intenzita dopravy'!AU143,IF(AU$157&lt;MIN('A2 Intenzita dopravy'!$H$5:$L$5),AV159/AW159*AV159,(INDEX('A2 Intenzita dopravy'!$H21:$L21,MATCH(AU$157,'A2 Intenzita dopravy'!$H$5:$L$5,1)+1)/INDEX('A2 Intenzita dopravy'!$H21:$L21,MATCH(AU$157,'A2 Intenzita dopravy'!$H$5:$L$5,1)))^(1/(INDEX('A2 Intenzita dopravy'!$H$5:$L$5,MATCH(AU$157,'A2 Intenzita dopravy'!$H$5:$L$5,1)+1)-INDEX('A2 Intenzita dopravy'!$H$5:$L$5,MATCH(AU$157,'A2 Intenzita dopravy'!$H$5:$L$5,1))))*AT159)))),0)</f>
        <v>6237.7545948731931</v>
      </c>
      <c r="AV159" s="30">
        <f>IFERROR(IFERROR(INDEX('A2 Intenzita dopravy'!$H21:$L21,MATCH(AV$157,'A2 Intenzita dopravy'!$H$19:$L$19,0)),IF(AV$157&gt;MAX('A2 Intenzita dopravy'!$H$5:$L$5),(INDEX('A2 Intenzita dopravy'!$H21:$L21,MATCH(AV$157,'A2 Intenzita dopravy'!$H$5:$L$5,1))/INDEX('A2 Intenzita dopravy'!$H21:$L21,MATCH(AV$157,'A2 Intenzita dopravy'!$H$5:$L$5,1)-1))^(1/(INDEX('A2 Intenzita dopravy'!$H$5:$L$5,MATCH(AV$157,'A2 Intenzita dopravy'!$H$5:$L$5,1))-INDEX('A2 Intenzita dopravy'!$H$5:$L$5,MATCH(AV$157,'A2 Intenzita dopravy'!$H$5:$L$5,1)-1)))*AU159,IF(AV$157&lt;'A1 Parametre'!$C$7,'A2.1 Intenzita dopravy'!AV143,IF(AV$157&lt;MIN('A2 Intenzita dopravy'!$H$5:$L$5),AW159/AX159*AW159,(INDEX('A2 Intenzita dopravy'!$H21:$L21,MATCH(AV$157,'A2 Intenzita dopravy'!$H$5:$L$5,1)+1)/INDEX('A2 Intenzita dopravy'!$H21:$L21,MATCH(AV$157,'A2 Intenzita dopravy'!$H$5:$L$5,1)))^(1/(INDEX('A2 Intenzita dopravy'!$H$5:$L$5,MATCH(AV$157,'A2 Intenzita dopravy'!$H$5:$L$5,1)+1)-INDEX('A2 Intenzita dopravy'!$H$5:$L$5,MATCH(AV$157,'A2 Intenzita dopravy'!$H$5:$L$5,1))))*AU159)))),0)</f>
        <v>6317.952777759012</v>
      </c>
      <c r="AW159" s="30">
        <f>IFERROR(IFERROR(INDEX('A2 Intenzita dopravy'!$H21:$L21,MATCH(AW$157,'A2 Intenzita dopravy'!$H$19:$L$19,0)),IF(AW$157&gt;MAX('A2 Intenzita dopravy'!$H$5:$L$5),(INDEX('A2 Intenzita dopravy'!$H21:$L21,MATCH(AW$157,'A2 Intenzita dopravy'!$H$5:$L$5,1))/INDEX('A2 Intenzita dopravy'!$H21:$L21,MATCH(AW$157,'A2 Intenzita dopravy'!$H$5:$L$5,1)-1))^(1/(INDEX('A2 Intenzita dopravy'!$H$5:$L$5,MATCH(AW$157,'A2 Intenzita dopravy'!$H$5:$L$5,1))-INDEX('A2 Intenzita dopravy'!$H$5:$L$5,MATCH(AW$157,'A2 Intenzita dopravy'!$H$5:$L$5,1)-1)))*AV159,IF(AW$157&lt;'A1 Parametre'!$C$7,'A2.1 Intenzita dopravy'!AW143,IF(AW$157&lt;MIN('A2 Intenzita dopravy'!$H$5:$L$5),AX159/AY159*AX159,(INDEX('A2 Intenzita dopravy'!$H21:$L21,MATCH(AW$157,'A2 Intenzita dopravy'!$H$5:$L$5,1)+1)/INDEX('A2 Intenzita dopravy'!$H21:$L21,MATCH(AW$157,'A2 Intenzita dopravy'!$H$5:$L$5,1)))^(1/(INDEX('A2 Intenzita dopravy'!$H$5:$L$5,MATCH(AW$157,'A2 Intenzita dopravy'!$H$5:$L$5,1)+1)-INDEX('A2 Intenzita dopravy'!$H$5:$L$5,MATCH(AW$157,'A2 Intenzita dopravy'!$H$5:$L$5,1))))*AV159)))),0)</f>
        <v>6399.1820606088268</v>
      </c>
      <c r="AX159" s="30">
        <f>IFERROR(IFERROR(INDEX('A2 Intenzita dopravy'!$H21:$L21,MATCH(AX$157,'A2 Intenzita dopravy'!$H$19:$L$19,0)),IF(AX$157&gt;MAX('A2 Intenzita dopravy'!$H$5:$L$5),(INDEX('A2 Intenzita dopravy'!$H21:$L21,MATCH(AX$157,'A2 Intenzita dopravy'!$H$5:$L$5,1))/INDEX('A2 Intenzita dopravy'!$H21:$L21,MATCH(AX$157,'A2 Intenzita dopravy'!$H$5:$L$5,1)-1))^(1/(INDEX('A2 Intenzita dopravy'!$H$5:$L$5,MATCH(AX$157,'A2 Intenzita dopravy'!$H$5:$L$5,1))-INDEX('A2 Intenzita dopravy'!$H$5:$L$5,MATCH(AX$157,'A2 Intenzita dopravy'!$H$5:$L$5,1)-1)))*AW159,IF(AX$157&lt;'A1 Parametre'!$C$7,'A2.1 Intenzita dopravy'!AX143,IF(AX$157&lt;MIN('A2 Intenzita dopravy'!$H$5:$L$5),AY159/AZ159*AY159,(INDEX('A2 Intenzita dopravy'!$H21:$L21,MATCH(AX$157,'A2 Intenzita dopravy'!$H$5:$L$5,1)+1)/INDEX('A2 Intenzita dopravy'!$H21:$L21,MATCH(AX$157,'A2 Intenzita dopravy'!$H$5:$L$5,1)))^(1/(INDEX('A2 Intenzita dopravy'!$H$5:$L$5,MATCH(AX$157,'A2 Intenzita dopravy'!$H$5:$L$5,1)+1)-INDEX('A2 Intenzita dopravy'!$H$5:$L$5,MATCH(AX$157,'A2 Intenzita dopravy'!$H$5:$L$5,1))))*AW159)))),0)</f>
        <v>6481.4557001710755</v>
      </c>
      <c r="AY159" s="30">
        <f>IFERROR(IFERROR(INDEX('A2 Intenzita dopravy'!$H21:$L21,MATCH(AY$157,'A2 Intenzita dopravy'!$H$19:$L$19,0)),IF(AY$157&gt;MAX('A2 Intenzita dopravy'!$H$5:$L$5),(INDEX('A2 Intenzita dopravy'!$H21:$L21,MATCH(AY$157,'A2 Intenzita dopravy'!$H$5:$L$5,1))/INDEX('A2 Intenzita dopravy'!$H21:$L21,MATCH(AY$157,'A2 Intenzita dopravy'!$H$5:$L$5,1)-1))^(1/(INDEX('A2 Intenzita dopravy'!$H$5:$L$5,MATCH(AY$157,'A2 Intenzita dopravy'!$H$5:$L$5,1))-INDEX('A2 Intenzita dopravy'!$H$5:$L$5,MATCH(AY$157,'A2 Intenzita dopravy'!$H$5:$L$5,1)-1)))*AX159,IF(AY$157&lt;'A1 Parametre'!$C$7,'A2.1 Intenzita dopravy'!AY143,IF(AY$157&lt;MIN('A2 Intenzita dopravy'!$H$5:$L$5),AZ159/BA159*AZ159,(INDEX('A2 Intenzita dopravy'!$H21:$L21,MATCH(AY$157,'A2 Intenzita dopravy'!$H$5:$L$5,1)+1)/INDEX('A2 Intenzita dopravy'!$H21:$L21,MATCH(AY$157,'A2 Intenzita dopravy'!$H$5:$L$5,1)))^(1/(INDEX('A2 Intenzita dopravy'!$H$5:$L$5,MATCH(AY$157,'A2 Intenzita dopravy'!$H$5:$L$5,1)+1)-INDEX('A2 Intenzita dopravy'!$H$5:$L$5,MATCH(AY$157,'A2 Intenzita dopravy'!$H$5:$L$5,1))))*AX159)))),0)</f>
        <v>6564.7871236348774</v>
      </c>
      <c r="AZ159" s="30">
        <f>IFERROR(IFERROR(INDEX('A2 Intenzita dopravy'!$H21:$L21,MATCH(AZ$157,'A2 Intenzita dopravy'!$H$19:$L$19,0)),IF(AZ$157&gt;MAX('A2 Intenzita dopravy'!$H$5:$L$5),(INDEX('A2 Intenzita dopravy'!$H21:$L21,MATCH(AZ$157,'A2 Intenzita dopravy'!$H$5:$L$5,1))/INDEX('A2 Intenzita dopravy'!$H21:$L21,MATCH(AZ$157,'A2 Intenzita dopravy'!$H$5:$L$5,1)-1))^(1/(INDEX('A2 Intenzita dopravy'!$H$5:$L$5,MATCH(AZ$157,'A2 Intenzita dopravy'!$H$5:$L$5,1))-INDEX('A2 Intenzita dopravy'!$H$5:$L$5,MATCH(AZ$157,'A2 Intenzita dopravy'!$H$5:$L$5,1)-1)))*AY159,IF(AZ$157&lt;'A1 Parametre'!$C$7,'A2.1 Intenzita dopravy'!AZ143,IF(AZ$157&lt;MIN('A2 Intenzita dopravy'!$H$5:$L$5),BA159/BB159*BA159,(INDEX('A2 Intenzita dopravy'!$H21:$L21,MATCH(AZ$157,'A2 Intenzita dopravy'!$H$5:$L$5,1)+1)/INDEX('A2 Intenzita dopravy'!$H21:$L21,MATCH(AZ$157,'A2 Intenzita dopravy'!$H$5:$L$5,1)))^(1/(INDEX('A2 Intenzita dopravy'!$H$5:$L$5,MATCH(AZ$157,'A2 Intenzita dopravy'!$H$5:$L$5,1)+1)-INDEX('A2 Intenzita dopravy'!$H$5:$L$5,MATCH(AZ$157,'A2 Intenzita dopravy'!$H$5:$L$5,1))))*AY159)))),0)</f>
        <v>6649.1899308213706</v>
      </c>
      <c r="BA159" s="30">
        <f>IFERROR(IFERROR(INDEX('A2 Intenzita dopravy'!$H21:$L21,MATCH(BA$157,'A2 Intenzita dopravy'!$H$19:$L$19,0)),IF(BA$157&gt;MAX('A2 Intenzita dopravy'!$H$5:$L$5),(INDEX('A2 Intenzita dopravy'!$H21:$L21,MATCH(BA$157,'A2 Intenzita dopravy'!$H$5:$L$5,1))/INDEX('A2 Intenzita dopravy'!$H21:$L21,MATCH(BA$157,'A2 Intenzita dopravy'!$H$5:$L$5,1)-1))^(1/(INDEX('A2 Intenzita dopravy'!$H$5:$L$5,MATCH(BA$157,'A2 Intenzita dopravy'!$H$5:$L$5,1))-INDEX('A2 Intenzita dopravy'!$H$5:$L$5,MATCH(BA$157,'A2 Intenzita dopravy'!$H$5:$L$5,1)-1)))*AZ159,IF(BA$157&lt;'A1 Parametre'!$C$7,'A2.1 Intenzita dopravy'!BA143,IF(BA$157&lt;MIN('A2 Intenzita dopravy'!$H$5:$L$5),BB159/'A2 Intenzita dopravy'!#REF!*BB159,(INDEX('A2 Intenzita dopravy'!$H21:$L21,MATCH(BA$157,'A2 Intenzita dopravy'!$H$5:$L$5,1)+1)/INDEX('A2 Intenzita dopravy'!$H21:$L21,MATCH(BA$157,'A2 Intenzita dopravy'!$H$5:$L$5,1)))^(1/(INDEX('A2 Intenzita dopravy'!$H$5:$L$5,MATCH(BA$157,'A2 Intenzita dopravy'!$H$5:$L$5,1)+1)-INDEX('A2 Intenzita dopravy'!$H$5:$L$5,MATCH(BA$157,'A2 Intenzita dopravy'!$H$5:$L$5,1))))*AZ159)))),0)</f>
        <v>6734.6778964032228</v>
      </c>
      <c r="BB159" s="30">
        <f>IFERROR(IFERROR(INDEX('A2 Intenzita dopravy'!$H21:$L21,MATCH(BB$157,'A2 Intenzita dopravy'!$H$19:$L$19,0)),IF(BB$157&gt;MAX('A2 Intenzita dopravy'!$H$5:$L$5),(INDEX('A2 Intenzita dopravy'!$H21:$L21,MATCH(BB$157,'A2 Intenzita dopravy'!$H$5:$L$5,1))/INDEX('A2 Intenzita dopravy'!$H21:$L21,MATCH(BB$157,'A2 Intenzita dopravy'!$H$5:$L$5,1)-1))^(1/(INDEX('A2 Intenzita dopravy'!$H$5:$L$5,MATCH(BB$157,'A2 Intenzita dopravy'!$H$5:$L$5,1))-INDEX('A2 Intenzita dopravy'!$H$5:$L$5,MATCH(BB$157,'A2 Intenzita dopravy'!$H$5:$L$5,1)-1)))*BA159,IF(BB$157&lt;'A1 Parametre'!$C$7,'A2.1 Intenzita dopravy'!BB143,IF(BB$157&lt;MIN('A2 Intenzita dopravy'!$H$5:$L$5),'A2 Intenzita dopravy'!#REF!/'A2 Intenzita dopravy'!#REF!*'A2 Intenzita dopravy'!#REF!,(INDEX('A2 Intenzita dopravy'!$H21:$L21,MATCH(BB$157,'A2 Intenzita dopravy'!$H$5:$L$5,1)+1)/INDEX('A2 Intenzita dopravy'!$H21:$L21,MATCH(BB$157,'A2 Intenzita dopravy'!$H$5:$L$5,1)))^(1/(INDEX('A2 Intenzita dopravy'!$H$5:$L$5,MATCH(BB$157,'A2 Intenzita dopravy'!$H$5:$L$5,1)+1)-INDEX('A2 Intenzita dopravy'!$H$5:$L$5,MATCH(BB$157,'A2 Intenzita dopravy'!$H$5:$L$5,1))))*BA159)))),0)</f>
        <v>6821.2649721526832</v>
      </c>
    </row>
    <row r="160" spans="2:54" x14ac:dyDescent="0.2">
      <c r="B160" s="5">
        <v>2</v>
      </c>
      <c r="C160" s="5">
        <f>IF(ISBLANK('A2 Intenzita dopravy'!C8)=TRUE,"",'A2 Intenzita dopravy'!C8)</f>
        <v>90781</v>
      </c>
      <c r="D160" s="5" t="str">
        <f>IF(ISBLANK('A2 Intenzita dopravy'!D8)=TRUE,"",'A2 Intenzita dopravy'!D8)</f>
        <v>I/59 Tvrdošín - pred okružnou</v>
      </c>
      <c r="E160" s="30">
        <f>IFERROR(IFERROR(INDEX('A2 Intenzita dopravy'!$H22:$L22,MATCH(E$157,'A2 Intenzita dopravy'!$H$19:$L$19,0)),IF(E$157&gt;MAX('A2 Intenzita dopravy'!$H$5:$L$5),(INDEX('A2 Intenzita dopravy'!$H22:$L22,MATCH(E$157,'A2 Intenzita dopravy'!$H$5:$L$5,1))/INDEX('A2 Intenzita dopravy'!$H22:$L22,MATCH(E$157,'A2 Intenzita dopravy'!$H$5:$L$5,1)-1))^(1/(INDEX('A2 Intenzita dopravy'!$H$5:$L$5,MATCH(E$157,'A2 Intenzita dopravy'!$H$5:$L$5,1))-INDEX('A2 Intenzita dopravy'!$H$5:$L$5,MATCH(E$157,'A2 Intenzita dopravy'!$H$5:$L$5,1)-1)))*D160,IF(E$157&lt;'A1 Parametre'!$C$7,'A2.1 Intenzita dopravy'!E144,IF(E$157&lt;MIN('A2 Intenzita dopravy'!$H$5:$L$5),F160/G160*F160,(INDEX('A2 Intenzita dopravy'!$H22:$L22,MATCH(E$157,'A2 Intenzita dopravy'!$H$5:$L$5,1)+1)/INDEX('A2 Intenzita dopravy'!$H22:$L22,MATCH(E$157,'A2 Intenzita dopravy'!$H$5:$L$5,1)))^(1/(INDEX('A2 Intenzita dopravy'!$H$5:$L$5,MATCH(E$157,'A2 Intenzita dopravy'!$H$5:$L$5,1)+1)-INDEX('A2 Intenzita dopravy'!$H$5:$L$5,MATCH(E$157,'A2 Intenzita dopravy'!$H$5:$L$5,1))))*D160)))),0)</f>
        <v>10010.509410582781</v>
      </c>
      <c r="F160" s="30">
        <f>IFERROR(IFERROR(INDEX('A2 Intenzita dopravy'!$H22:$L22,MATCH(F$157,'A2 Intenzita dopravy'!$H$19:$L$19,0)),IF(F$157&gt;MAX('A2 Intenzita dopravy'!$H$5:$L$5),(INDEX('A2 Intenzita dopravy'!$H22:$L22,MATCH(F$157,'A2 Intenzita dopravy'!$H$5:$L$5,1))/INDEX('A2 Intenzita dopravy'!$H22:$L22,MATCH(F$157,'A2 Intenzita dopravy'!$H$5:$L$5,1)-1))^(1/(INDEX('A2 Intenzita dopravy'!$H$5:$L$5,MATCH(F$157,'A2 Intenzita dopravy'!$H$5:$L$5,1))-INDEX('A2 Intenzita dopravy'!$H$5:$L$5,MATCH(F$157,'A2 Intenzita dopravy'!$H$5:$L$5,1)-1)))*E160,IF(F$157&lt;'A1 Parametre'!$C$7,'A2.1 Intenzita dopravy'!F144,IF(F$157&lt;MIN('A2 Intenzita dopravy'!$H$5:$L$5),G160/H160*G160,(INDEX('A2 Intenzita dopravy'!$H22:$L22,MATCH(F$157,'A2 Intenzita dopravy'!$H$5:$L$5,1)+1)/INDEX('A2 Intenzita dopravy'!$H22:$L22,MATCH(F$157,'A2 Intenzita dopravy'!$H$5:$L$5,1)))^(1/(INDEX('A2 Intenzita dopravy'!$H$5:$L$5,MATCH(F$157,'A2 Intenzita dopravy'!$H$5:$L$5,1)+1)-INDEX('A2 Intenzita dopravy'!$H$5:$L$5,MATCH(F$157,'A2 Intenzita dopravy'!$H$5:$L$5,1))))*E160)))),0)</f>
        <v>10160</v>
      </c>
      <c r="G160" s="30">
        <f>IFERROR(IFERROR(INDEX('A2 Intenzita dopravy'!$H22:$L22,MATCH(G$157,'A2 Intenzita dopravy'!$H$19:$L$19,0)),IF(G$157&gt;MAX('A2 Intenzita dopravy'!$H$5:$L$5),(INDEX('A2 Intenzita dopravy'!$H22:$L22,MATCH(G$157,'A2 Intenzita dopravy'!$H$5:$L$5,1))/INDEX('A2 Intenzita dopravy'!$H22:$L22,MATCH(G$157,'A2 Intenzita dopravy'!$H$5:$L$5,1)-1))^(1/(INDEX('A2 Intenzita dopravy'!$H$5:$L$5,MATCH(G$157,'A2 Intenzita dopravy'!$H$5:$L$5,1))-INDEX('A2 Intenzita dopravy'!$H$5:$L$5,MATCH(G$157,'A2 Intenzita dopravy'!$H$5:$L$5,1)-1)))*F160,IF(G$157&lt;'A1 Parametre'!$C$7,'A2.1 Intenzita dopravy'!G144,IF(G$157&lt;MIN('A2 Intenzita dopravy'!$H$5:$L$5),H160/I160*H160,(INDEX('A2 Intenzita dopravy'!$H22:$L22,MATCH(G$157,'A2 Intenzita dopravy'!$H$5:$L$5,1)+1)/INDEX('A2 Intenzita dopravy'!$H22:$L22,MATCH(G$157,'A2 Intenzita dopravy'!$H$5:$L$5,1)))^(1/(INDEX('A2 Intenzita dopravy'!$H$5:$L$5,MATCH(G$157,'A2 Intenzita dopravy'!$H$5:$L$5,1)+1)-INDEX('A2 Intenzita dopravy'!$H$5:$L$5,MATCH(G$157,'A2 Intenzita dopravy'!$H$5:$L$5,1))))*F160)))),0)</f>
        <v>10311.722986931443</v>
      </c>
      <c r="H160" s="30">
        <f>IFERROR(IFERROR(INDEX('A2 Intenzita dopravy'!$H22:$L22,MATCH(H$157,'A2 Intenzita dopravy'!$H$19:$L$19,0)),IF(H$157&gt;MAX('A2 Intenzita dopravy'!$H$5:$L$5),(INDEX('A2 Intenzita dopravy'!$H22:$L22,MATCH(H$157,'A2 Intenzita dopravy'!$H$5:$L$5,1))/INDEX('A2 Intenzita dopravy'!$H22:$L22,MATCH(H$157,'A2 Intenzita dopravy'!$H$5:$L$5,1)-1))^(1/(INDEX('A2 Intenzita dopravy'!$H$5:$L$5,MATCH(H$157,'A2 Intenzita dopravy'!$H$5:$L$5,1))-INDEX('A2 Intenzita dopravy'!$H$5:$L$5,MATCH(H$157,'A2 Intenzita dopravy'!$H$5:$L$5,1)-1)))*G160,IF(H$157&lt;'A1 Parametre'!$C$7,'A2.1 Intenzita dopravy'!H144,IF(H$157&lt;MIN('A2 Intenzita dopravy'!$H$5:$L$5),I160/J160*I160,(INDEX('A2 Intenzita dopravy'!$H22:$L22,MATCH(H$157,'A2 Intenzita dopravy'!$H$5:$L$5,1)+1)/INDEX('A2 Intenzita dopravy'!$H22:$L22,MATCH(H$157,'A2 Intenzita dopravy'!$H$5:$L$5,1)))^(1/(INDEX('A2 Intenzita dopravy'!$H$5:$L$5,MATCH(H$157,'A2 Intenzita dopravy'!$H$5:$L$5,1)+1)-INDEX('A2 Intenzita dopravy'!$H$5:$L$5,MATCH(H$157,'A2 Intenzita dopravy'!$H$5:$L$5,1))))*G160)))),0)</f>
        <v>10465.711708583694</v>
      </c>
      <c r="I160" s="30">
        <f>IFERROR(IFERROR(INDEX('A2 Intenzita dopravy'!$H22:$L22,MATCH(I$157,'A2 Intenzita dopravy'!$H$19:$L$19,0)),IF(I$157&gt;MAX('A2 Intenzita dopravy'!$H$5:$L$5),(INDEX('A2 Intenzita dopravy'!$H22:$L22,MATCH(I$157,'A2 Intenzita dopravy'!$H$5:$L$5,1))/INDEX('A2 Intenzita dopravy'!$H22:$L22,MATCH(I$157,'A2 Intenzita dopravy'!$H$5:$L$5,1)-1))^(1/(INDEX('A2 Intenzita dopravy'!$H$5:$L$5,MATCH(I$157,'A2 Intenzita dopravy'!$H$5:$L$5,1))-INDEX('A2 Intenzita dopravy'!$H$5:$L$5,MATCH(I$157,'A2 Intenzita dopravy'!$H$5:$L$5,1)-1)))*H160,IF(I$157&lt;'A1 Parametre'!$C$7,'A2.1 Intenzita dopravy'!I144,IF(I$157&lt;MIN('A2 Intenzita dopravy'!$H$5:$L$5),J160/K160*J160,(INDEX('A2 Intenzita dopravy'!$H22:$L22,MATCH(I$157,'A2 Intenzita dopravy'!$H$5:$L$5,1)+1)/INDEX('A2 Intenzita dopravy'!$H22:$L22,MATCH(I$157,'A2 Intenzita dopravy'!$H$5:$L$5,1)))^(1/(INDEX('A2 Intenzita dopravy'!$H$5:$L$5,MATCH(I$157,'A2 Intenzita dopravy'!$H$5:$L$5,1)+1)-INDEX('A2 Intenzita dopravy'!$H$5:$L$5,MATCH(I$157,'A2 Intenzita dopravy'!$H$5:$L$5,1))))*H160)))),0)</f>
        <v>5715</v>
      </c>
      <c r="J160" s="30">
        <f>IFERROR(IFERROR(INDEX('A2 Intenzita dopravy'!$H22:$L22,MATCH(J$157,'A2 Intenzita dopravy'!$H$19:$L$19,0)),IF(J$157&gt;MAX('A2 Intenzita dopravy'!$H$5:$L$5),(INDEX('A2 Intenzita dopravy'!$H22:$L22,MATCH(J$157,'A2 Intenzita dopravy'!$H$5:$L$5,1))/INDEX('A2 Intenzita dopravy'!$H22:$L22,MATCH(J$157,'A2 Intenzita dopravy'!$H$5:$L$5,1)-1))^(1/(INDEX('A2 Intenzita dopravy'!$H$5:$L$5,MATCH(J$157,'A2 Intenzita dopravy'!$H$5:$L$5,1))-INDEX('A2 Intenzita dopravy'!$H$5:$L$5,MATCH(J$157,'A2 Intenzita dopravy'!$H$5:$L$5,1)-1)))*I160,IF(J$157&lt;'A1 Parametre'!$C$7,'A2.1 Intenzita dopravy'!J144,IF(J$157&lt;MIN('A2 Intenzita dopravy'!$H$5:$L$5),K160/L160*K160,(INDEX('A2 Intenzita dopravy'!$H22:$L22,MATCH(J$157,'A2 Intenzita dopravy'!$H$5:$L$5,1)+1)/INDEX('A2 Intenzita dopravy'!$H22:$L22,MATCH(J$157,'A2 Intenzita dopravy'!$H$5:$L$5,1)))^(1/(INDEX('A2 Intenzita dopravy'!$H$5:$L$5,MATCH(J$157,'A2 Intenzita dopravy'!$H$5:$L$5,1)+1)-INDEX('A2 Intenzita dopravy'!$H$5:$L$5,MATCH(J$157,'A2 Intenzita dopravy'!$H$5:$L$5,1))))*I160)))),0)</f>
        <v>5787.2048698085773</v>
      </c>
      <c r="K160" s="30">
        <f>IFERROR(IFERROR(INDEX('A2 Intenzita dopravy'!$H22:$L22,MATCH(K$157,'A2 Intenzita dopravy'!$H$19:$L$19,0)),IF(K$157&gt;MAX('A2 Intenzita dopravy'!$H$5:$L$5),(INDEX('A2 Intenzita dopravy'!$H22:$L22,MATCH(K$157,'A2 Intenzita dopravy'!$H$5:$L$5,1))/INDEX('A2 Intenzita dopravy'!$H22:$L22,MATCH(K$157,'A2 Intenzita dopravy'!$H$5:$L$5,1)-1))^(1/(INDEX('A2 Intenzita dopravy'!$H$5:$L$5,MATCH(K$157,'A2 Intenzita dopravy'!$H$5:$L$5,1))-INDEX('A2 Intenzita dopravy'!$H$5:$L$5,MATCH(K$157,'A2 Intenzita dopravy'!$H$5:$L$5,1)-1)))*J160,IF(K$157&lt;'A1 Parametre'!$C$7,'A2.1 Intenzita dopravy'!K144,IF(K$157&lt;MIN('A2 Intenzita dopravy'!$H$5:$L$5),L160/M160*L160,(INDEX('A2 Intenzita dopravy'!$H22:$L22,MATCH(K$157,'A2 Intenzita dopravy'!$H$5:$L$5,1)+1)/INDEX('A2 Intenzita dopravy'!$H22:$L22,MATCH(K$157,'A2 Intenzita dopravy'!$H$5:$L$5,1)))^(1/(INDEX('A2 Intenzita dopravy'!$H$5:$L$5,MATCH(K$157,'A2 Intenzita dopravy'!$H$5:$L$5,1)+1)-INDEX('A2 Intenzita dopravy'!$H$5:$L$5,MATCH(K$157,'A2 Intenzita dopravy'!$H$5:$L$5,1))))*J160)))),0)</f>
        <v>5860.321995649364</v>
      </c>
      <c r="L160" s="30">
        <f>IFERROR(IFERROR(INDEX('A2 Intenzita dopravy'!$H22:$L22,MATCH(L$157,'A2 Intenzita dopravy'!$H$19:$L$19,0)),IF(L$157&gt;MAX('A2 Intenzita dopravy'!$H$5:$L$5),(INDEX('A2 Intenzita dopravy'!$H22:$L22,MATCH(L$157,'A2 Intenzita dopravy'!$H$5:$L$5,1))/INDEX('A2 Intenzita dopravy'!$H22:$L22,MATCH(L$157,'A2 Intenzita dopravy'!$H$5:$L$5,1)-1))^(1/(INDEX('A2 Intenzita dopravy'!$H$5:$L$5,MATCH(L$157,'A2 Intenzita dopravy'!$H$5:$L$5,1))-INDEX('A2 Intenzita dopravy'!$H$5:$L$5,MATCH(L$157,'A2 Intenzita dopravy'!$H$5:$L$5,1)-1)))*K160,IF(L$157&lt;'A1 Parametre'!$C$7,'A2.1 Intenzita dopravy'!L144,IF(L$157&lt;MIN('A2 Intenzita dopravy'!$H$5:$L$5),M160/N160*M160,(INDEX('A2 Intenzita dopravy'!$H22:$L22,MATCH(L$157,'A2 Intenzita dopravy'!$H$5:$L$5,1)+1)/INDEX('A2 Intenzita dopravy'!$H22:$L22,MATCH(L$157,'A2 Intenzita dopravy'!$H$5:$L$5,1)))^(1/(INDEX('A2 Intenzita dopravy'!$H$5:$L$5,MATCH(L$157,'A2 Intenzita dopravy'!$H$5:$L$5,1)+1)-INDEX('A2 Intenzita dopravy'!$H$5:$L$5,MATCH(L$157,'A2 Intenzita dopravy'!$H$5:$L$5,1))))*K160)))),0)</f>
        <v>5934.3629032140543</v>
      </c>
      <c r="M160" s="30">
        <f>IFERROR(IFERROR(INDEX('A2 Intenzita dopravy'!$H22:$L22,MATCH(M$157,'A2 Intenzita dopravy'!$H$19:$L$19,0)),IF(M$157&gt;MAX('A2 Intenzita dopravy'!$H$5:$L$5),(INDEX('A2 Intenzita dopravy'!$H22:$L22,MATCH(M$157,'A2 Intenzita dopravy'!$H$5:$L$5,1))/INDEX('A2 Intenzita dopravy'!$H22:$L22,MATCH(M$157,'A2 Intenzita dopravy'!$H$5:$L$5,1)-1))^(1/(INDEX('A2 Intenzita dopravy'!$H$5:$L$5,MATCH(M$157,'A2 Intenzita dopravy'!$H$5:$L$5,1))-INDEX('A2 Intenzita dopravy'!$H$5:$L$5,MATCH(M$157,'A2 Intenzita dopravy'!$H$5:$L$5,1)-1)))*L160,IF(M$157&lt;'A1 Parametre'!$C$7,'A2.1 Intenzita dopravy'!M144,IF(M$157&lt;MIN('A2 Intenzita dopravy'!$H$5:$L$5),N160/O160*N160,(INDEX('A2 Intenzita dopravy'!$H22:$L22,MATCH(M$157,'A2 Intenzita dopravy'!$H$5:$L$5,1)+1)/INDEX('A2 Intenzita dopravy'!$H22:$L22,MATCH(M$157,'A2 Intenzita dopravy'!$H$5:$L$5,1)))^(1/(INDEX('A2 Intenzita dopravy'!$H$5:$L$5,MATCH(M$157,'A2 Intenzita dopravy'!$H$5:$L$5,1)+1)-INDEX('A2 Intenzita dopravy'!$H$5:$L$5,MATCH(M$157,'A2 Intenzita dopravy'!$H$5:$L$5,1))))*L160)))),0)</f>
        <v>6009.3392638130781</v>
      </c>
      <c r="N160" s="30">
        <f>IFERROR(IFERROR(INDEX('A2 Intenzita dopravy'!$H22:$L22,MATCH(N$157,'A2 Intenzita dopravy'!$H$19:$L$19,0)),IF(N$157&gt;MAX('A2 Intenzita dopravy'!$H$5:$L$5),(INDEX('A2 Intenzita dopravy'!$H22:$L22,MATCH(N$157,'A2 Intenzita dopravy'!$H$5:$L$5,1))/INDEX('A2 Intenzita dopravy'!$H22:$L22,MATCH(N$157,'A2 Intenzita dopravy'!$H$5:$L$5,1)-1))^(1/(INDEX('A2 Intenzita dopravy'!$H$5:$L$5,MATCH(N$157,'A2 Intenzita dopravy'!$H$5:$L$5,1))-INDEX('A2 Intenzita dopravy'!$H$5:$L$5,MATCH(N$157,'A2 Intenzita dopravy'!$H$5:$L$5,1)-1)))*M160,IF(N$157&lt;'A1 Parametre'!$C$7,'A2.1 Intenzita dopravy'!N144,IF(N$157&lt;MIN('A2 Intenzita dopravy'!$H$5:$L$5),O160/P160*O160,(INDEX('A2 Intenzita dopravy'!$H22:$L22,MATCH(N$157,'A2 Intenzita dopravy'!$H$5:$L$5,1)+1)/INDEX('A2 Intenzita dopravy'!$H22:$L22,MATCH(N$157,'A2 Intenzita dopravy'!$H$5:$L$5,1)))^(1/(INDEX('A2 Intenzita dopravy'!$H$5:$L$5,MATCH(N$157,'A2 Intenzita dopravy'!$H$5:$L$5,1)+1)-INDEX('A2 Intenzita dopravy'!$H$5:$L$5,MATCH(N$157,'A2 Intenzita dopravy'!$H$5:$L$5,1))))*M160)))),0)</f>
        <v>6085.2628962153867</v>
      </c>
      <c r="O160" s="30">
        <f>IFERROR(IFERROR(INDEX('A2 Intenzita dopravy'!$H22:$L22,MATCH(O$157,'A2 Intenzita dopravy'!$H$19:$L$19,0)),IF(O$157&gt;MAX('A2 Intenzita dopravy'!$H$5:$L$5),(INDEX('A2 Intenzita dopravy'!$H22:$L22,MATCH(O$157,'A2 Intenzita dopravy'!$H$5:$L$5,1))/INDEX('A2 Intenzita dopravy'!$H22:$L22,MATCH(O$157,'A2 Intenzita dopravy'!$H$5:$L$5,1)-1))^(1/(INDEX('A2 Intenzita dopravy'!$H$5:$L$5,MATCH(O$157,'A2 Intenzita dopravy'!$H$5:$L$5,1))-INDEX('A2 Intenzita dopravy'!$H$5:$L$5,MATCH(O$157,'A2 Intenzita dopravy'!$H$5:$L$5,1)-1)))*N160,IF(O$157&lt;'A1 Parametre'!$C$7,'A2.1 Intenzita dopravy'!O144,IF(O$157&lt;MIN('A2 Intenzita dopravy'!$H$5:$L$5),P160/Q160*P160,(INDEX('A2 Intenzita dopravy'!$H22:$L22,MATCH(O$157,'A2 Intenzita dopravy'!$H$5:$L$5,1)+1)/INDEX('A2 Intenzita dopravy'!$H22:$L22,MATCH(O$157,'A2 Intenzita dopravy'!$H$5:$L$5,1)))^(1/(INDEX('A2 Intenzita dopravy'!$H$5:$L$5,MATCH(O$157,'A2 Intenzita dopravy'!$H$5:$L$5,1)+1)-INDEX('A2 Intenzita dopravy'!$H$5:$L$5,MATCH(O$157,'A2 Intenzita dopravy'!$H$5:$L$5,1))))*N160)))),0)</f>
        <v>6162.1457685114847</v>
      </c>
      <c r="P160" s="30">
        <f>IFERROR(IFERROR(INDEX('A2 Intenzita dopravy'!$H22:$L22,MATCH(P$157,'A2 Intenzita dopravy'!$H$19:$L$19,0)),IF(P$157&gt;MAX('A2 Intenzita dopravy'!$H$5:$L$5),(INDEX('A2 Intenzita dopravy'!$H22:$L22,MATCH(P$157,'A2 Intenzita dopravy'!$H$5:$L$5,1))/INDEX('A2 Intenzita dopravy'!$H22:$L22,MATCH(P$157,'A2 Intenzita dopravy'!$H$5:$L$5,1)-1))^(1/(INDEX('A2 Intenzita dopravy'!$H$5:$L$5,MATCH(P$157,'A2 Intenzita dopravy'!$H$5:$L$5,1))-INDEX('A2 Intenzita dopravy'!$H$5:$L$5,MATCH(P$157,'A2 Intenzita dopravy'!$H$5:$L$5,1)-1)))*O160,IF(P$157&lt;'A1 Parametre'!$C$7,'A2.1 Intenzita dopravy'!P144,IF(P$157&lt;MIN('A2 Intenzita dopravy'!$H$5:$L$5),Q160/R160*Q160,(INDEX('A2 Intenzita dopravy'!$H22:$L22,MATCH(P$157,'A2 Intenzita dopravy'!$H$5:$L$5,1)+1)/INDEX('A2 Intenzita dopravy'!$H22:$L22,MATCH(P$157,'A2 Intenzita dopravy'!$H$5:$L$5,1)))^(1/(INDEX('A2 Intenzita dopravy'!$H$5:$L$5,MATCH(P$157,'A2 Intenzita dopravy'!$H$5:$L$5,1)+1)-INDEX('A2 Intenzita dopravy'!$H$5:$L$5,MATCH(P$157,'A2 Intenzita dopravy'!$H$5:$L$5,1))))*O160)))),0)</f>
        <v>6240</v>
      </c>
      <c r="Q160" s="30">
        <f>IFERROR(IFERROR(INDEX('A2 Intenzita dopravy'!$H22:$L22,MATCH(Q$157,'A2 Intenzita dopravy'!$H$19:$L$19,0)),IF(Q$157&gt;MAX('A2 Intenzita dopravy'!$H$5:$L$5),(INDEX('A2 Intenzita dopravy'!$H22:$L22,MATCH(Q$157,'A2 Intenzita dopravy'!$H$5:$L$5,1))/INDEX('A2 Intenzita dopravy'!$H22:$L22,MATCH(Q$157,'A2 Intenzita dopravy'!$H$5:$L$5,1)-1))^(1/(INDEX('A2 Intenzita dopravy'!$H$5:$L$5,MATCH(Q$157,'A2 Intenzita dopravy'!$H$5:$L$5,1))-INDEX('A2 Intenzita dopravy'!$H$5:$L$5,MATCH(Q$157,'A2 Intenzita dopravy'!$H$5:$L$5,1)-1)))*P160,IF(Q$157&lt;'A1 Parametre'!$C$7,'A2.1 Intenzita dopravy'!Q144,IF(Q$157&lt;MIN('A2 Intenzita dopravy'!$H$5:$L$5),R160/S160*R160,(INDEX('A2 Intenzita dopravy'!$H22:$L22,MATCH(Q$157,'A2 Intenzita dopravy'!$H$5:$L$5,1)+1)/INDEX('A2 Intenzita dopravy'!$H22:$L22,MATCH(Q$157,'A2 Intenzita dopravy'!$H$5:$L$5,1)))^(1/(INDEX('A2 Intenzita dopravy'!$H$5:$L$5,MATCH(Q$157,'A2 Intenzita dopravy'!$H$5:$L$5,1)+1)-INDEX('A2 Intenzita dopravy'!$H$5:$L$5,MATCH(Q$157,'A2 Intenzita dopravy'!$H$5:$L$5,1))))*P160)))),0)</f>
        <v>6320.1990201790295</v>
      </c>
      <c r="R160" s="30">
        <f>IFERROR(IFERROR(INDEX('A2 Intenzita dopravy'!$H22:$L22,MATCH(R$157,'A2 Intenzita dopravy'!$H$19:$L$19,0)),IF(R$157&gt;MAX('A2 Intenzita dopravy'!$H$5:$L$5),(INDEX('A2 Intenzita dopravy'!$H22:$L22,MATCH(R$157,'A2 Intenzita dopravy'!$H$5:$L$5,1))/INDEX('A2 Intenzita dopravy'!$H22:$L22,MATCH(R$157,'A2 Intenzita dopravy'!$H$5:$L$5,1)-1))^(1/(INDEX('A2 Intenzita dopravy'!$H$5:$L$5,MATCH(R$157,'A2 Intenzita dopravy'!$H$5:$L$5,1))-INDEX('A2 Intenzita dopravy'!$H$5:$L$5,MATCH(R$157,'A2 Intenzita dopravy'!$H$5:$L$5,1)-1)))*Q160,IF(R$157&lt;'A1 Parametre'!$C$7,'A2.1 Intenzita dopravy'!R144,IF(R$157&lt;MIN('A2 Intenzita dopravy'!$H$5:$L$5),S160/T160*S160,(INDEX('A2 Intenzita dopravy'!$H22:$L22,MATCH(R$157,'A2 Intenzita dopravy'!$H$5:$L$5,1)+1)/INDEX('A2 Intenzita dopravy'!$H22:$L22,MATCH(R$157,'A2 Intenzita dopravy'!$H$5:$L$5,1)))^(1/(INDEX('A2 Intenzita dopravy'!$H$5:$L$5,MATCH(R$157,'A2 Intenzita dopravy'!$H$5:$L$5,1)+1)-INDEX('A2 Intenzita dopravy'!$H$5:$L$5,MATCH(R$157,'A2 Intenzita dopravy'!$H$5:$L$5,1))))*Q160)))),0)</f>
        <v>6401.4287908128154</v>
      </c>
      <c r="S160" s="30">
        <f>IFERROR(IFERROR(INDEX('A2 Intenzita dopravy'!$H22:$L22,MATCH(S$157,'A2 Intenzita dopravy'!$H$19:$L$19,0)),IF(S$157&gt;MAX('A2 Intenzita dopravy'!$H$5:$L$5),(INDEX('A2 Intenzita dopravy'!$H22:$L22,MATCH(S$157,'A2 Intenzita dopravy'!$H$5:$L$5,1))/INDEX('A2 Intenzita dopravy'!$H22:$L22,MATCH(S$157,'A2 Intenzita dopravy'!$H$5:$L$5,1)-1))^(1/(INDEX('A2 Intenzita dopravy'!$H$5:$L$5,MATCH(S$157,'A2 Intenzita dopravy'!$H$5:$L$5,1))-INDEX('A2 Intenzita dopravy'!$H$5:$L$5,MATCH(S$157,'A2 Intenzita dopravy'!$H$5:$L$5,1)-1)))*R160,IF(S$157&lt;'A1 Parametre'!$C$7,'A2.1 Intenzita dopravy'!S144,IF(S$157&lt;MIN('A2 Intenzita dopravy'!$H$5:$L$5),T160/U160*T160,(INDEX('A2 Intenzita dopravy'!$H22:$L22,MATCH(S$157,'A2 Intenzita dopravy'!$H$5:$L$5,1)+1)/INDEX('A2 Intenzita dopravy'!$H22:$L22,MATCH(S$157,'A2 Intenzita dopravy'!$H$5:$L$5,1)))^(1/(INDEX('A2 Intenzita dopravy'!$H$5:$L$5,MATCH(S$157,'A2 Intenzita dopravy'!$H$5:$L$5,1)+1)-INDEX('A2 Intenzita dopravy'!$H$5:$L$5,MATCH(S$157,'A2 Intenzita dopravy'!$H$5:$L$5,1))))*R160)))),0)</f>
        <v>6483.7025595257992</v>
      </c>
      <c r="T160" s="30">
        <f>IFERROR(IFERROR(INDEX('A2 Intenzita dopravy'!$H22:$L22,MATCH(T$157,'A2 Intenzita dopravy'!$H$19:$L$19,0)),IF(T$157&gt;MAX('A2 Intenzita dopravy'!$H$5:$L$5),(INDEX('A2 Intenzita dopravy'!$H22:$L22,MATCH(T$157,'A2 Intenzita dopravy'!$H$5:$L$5,1))/INDEX('A2 Intenzita dopravy'!$H22:$L22,MATCH(T$157,'A2 Intenzita dopravy'!$H$5:$L$5,1)-1))^(1/(INDEX('A2 Intenzita dopravy'!$H$5:$L$5,MATCH(T$157,'A2 Intenzita dopravy'!$H$5:$L$5,1))-INDEX('A2 Intenzita dopravy'!$H$5:$L$5,MATCH(T$157,'A2 Intenzita dopravy'!$H$5:$L$5,1)-1)))*S160,IF(T$157&lt;'A1 Parametre'!$C$7,'A2.1 Intenzita dopravy'!T144,IF(T$157&lt;MIN('A2 Intenzita dopravy'!$H$5:$L$5),U160/V160*U160,(INDEX('A2 Intenzita dopravy'!$H22:$L22,MATCH(T$157,'A2 Intenzita dopravy'!$H$5:$L$5,1)+1)/INDEX('A2 Intenzita dopravy'!$H22:$L22,MATCH(T$157,'A2 Intenzita dopravy'!$H$5:$L$5,1)))^(1/(INDEX('A2 Intenzita dopravy'!$H$5:$L$5,MATCH(T$157,'A2 Intenzita dopravy'!$H$5:$L$5,1)+1)-INDEX('A2 Intenzita dopravy'!$H$5:$L$5,MATCH(T$157,'A2 Intenzita dopravy'!$H$5:$L$5,1))))*S160)))),0)</f>
        <v>6567.0337442062855</v>
      </c>
      <c r="U160" s="30">
        <f>IFERROR(IFERROR(INDEX('A2 Intenzita dopravy'!$H22:$L22,MATCH(U$157,'A2 Intenzita dopravy'!$H$19:$L$19,0)),IF(U$157&gt;MAX('A2 Intenzita dopravy'!$H$5:$L$5),(INDEX('A2 Intenzita dopravy'!$H22:$L22,MATCH(U$157,'A2 Intenzita dopravy'!$H$5:$L$5,1))/INDEX('A2 Intenzita dopravy'!$H22:$L22,MATCH(U$157,'A2 Intenzita dopravy'!$H$5:$L$5,1)-1))^(1/(INDEX('A2 Intenzita dopravy'!$H$5:$L$5,MATCH(U$157,'A2 Intenzita dopravy'!$H$5:$L$5,1))-INDEX('A2 Intenzita dopravy'!$H$5:$L$5,MATCH(U$157,'A2 Intenzita dopravy'!$H$5:$L$5,1)-1)))*T160,IF(U$157&lt;'A1 Parametre'!$C$7,'A2.1 Intenzita dopravy'!U144,IF(U$157&lt;MIN('A2 Intenzita dopravy'!$H$5:$L$5),V160/W160*V160,(INDEX('A2 Intenzita dopravy'!$H22:$L22,MATCH(U$157,'A2 Intenzita dopravy'!$H$5:$L$5,1)+1)/INDEX('A2 Intenzita dopravy'!$H22:$L22,MATCH(U$157,'A2 Intenzita dopravy'!$H$5:$L$5,1)))^(1/(INDEX('A2 Intenzita dopravy'!$H$5:$L$5,MATCH(U$157,'A2 Intenzita dopravy'!$H$5:$L$5,1)+1)-INDEX('A2 Intenzita dopravy'!$H$5:$L$5,MATCH(U$157,'A2 Intenzita dopravy'!$H$5:$L$5,1))))*T160)))),0)</f>
        <v>6651.4359351947423</v>
      </c>
      <c r="V160" s="30">
        <f>IFERROR(IFERROR(INDEX('A2 Intenzita dopravy'!$H22:$L22,MATCH(V$157,'A2 Intenzita dopravy'!$H$19:$L$19,0)),IF(V$157&gt;MAX('A2 Intenzita dopravy'!$H$5:$L$5),(INDEX('A2 Intenzita dopravy'!$H22:$L22,MATCH(V$157,'A2 Intenzita dopravy'!$H$5:$L$5,1))/INDEX('A2 Intenzita dopravy'!$H22:$L22,MATCH(V$157,'A2 Intenzita dopravy'!$H$5:$L$5,1)-1))^(1/(INDEX('A2 Intenzita dopravy'!$H$5:$L$5,MATCH(V$157,'A2 Intenzita dopravy'!$H$5:$L$5,1))-INDEX('A2 Intenzita dopravy'!$H$5:$L$5,MATCH(V$157,'A2 Intenzita dopravy'!$H$5:$L$5,1)-1)))*U160,IF(V$157&lt;'A1 Parametre'!$C$7,'A2.1 Intenzita dopravy'!V144,IF(V$157&lt;MIN('A2 Intenzita dopravy'!$H$5:$L$5),W160/X160*W160,(INDEX('A2 Intenzita dopravy'!$H22:$L22,MATCH(V$157,'A2 Intenzita dopravy'!$H$5:$L$5,1)+1)/INDEX('A2 Intenzita dopravy'!$H22:$L22,MATCH(V$157,'A2 Intenzita dopravy'!$H$5:$L$5,1)))^(1/(INDEX('A2 Intenzita dopravy'!$H$5:$L$5,MATCH(V$157,'A2 Intenzita dopravy'!$H$5:$L$5,1)+1)-INDEX('A2 Intenzita dopravy'!$H$5:$L$5,MATCH(V$157,'A2 Intenzita dopravy'!$H$5:$L$5,1))))*U160)))),0)</f>
        <v>6736.9228975002243</v>
      </c>
      <c r="W160" s="30">
        <f>IFERROR(IFERROR(INDEX('A2 Intenzita dopravy'!$H22:$L22,MATCH(W$157,'A2 Intenzita dopravy'!$H$19:$L$19,0)),IF(W$157&gt;MAX('A2 Intenzita dopravy'!$H$5:$L$5),(INDEX('A2 Intenzita dopravy'!$H22:$L22,MATCH(W$157,'A2 Intenzita dopravy'!$H$5:$L$5,1))/INDEX('A2 Intenzita dopravy'!$H22:$L22,MATCH(W$157,'A2 Intenzita dopravy'!$H$5:$L$5,1)-1))^(1/(INDEX('A2 Intenzita dopravy'!$H$5:$L$5,MATCH(W$157,'A2 Intenzita dopravy'!$H$5:$L$5,1))-INDEX('A2 Intenzita dopravy'!$H$5:$L$5,MATCH(W$157,'A2 Intenzita dopravy'!$H$5:$L$5,1)-1)))*V160,IF(W$157&lt;'A1 Parametre'!$C$7,'A2.1 Intenzita dopravy'!W144,IF(W$157&lt;MIN('A2 Intenzita dopravy'!$H$5:$L$5),X160/Y160*X160,(INDEX('A2 Intenzita dopravy'!$H22:$L22,MATCH(W$157,'A2 Intenzita dopravy'!$H$5:$L$5,1)+1)/INDEX('A2 Intenzita dopravy'!$H22:$L22,MATCH(W$157,'A2 Intenzita dopravy'!$H$5:$L$5,1)))^(1/(INDEX('A2 Intenzita dopravy'!$H$5:$L$5,MATCH(W$157,'A2 Intenzita dopravy'!$H$5:$L$5,1)+1)-INDEX('A2 Intenzita dopravy'!$H$5:$L$5,MATCH(W$157,'A2 Intenzita dopravy'!$H$5:$L$5,1))))*V160)))),0)</f>
        <v>6823.5085730452865</v>
      </c>
      <c r="X160" s="30">
        <f>IFERROR(IFERROR(INDEX('A2 Intenzita dopravy'!$H22:$L22,MATCH(X$157,'A2 Intenzita dopravy'!$H$19:$L$19,0)),IF(X$157&gt;MAX('A2 Intenzita dopravy'!$H$5:$L$5),(INDEX('A2 Intenzita dopravy'!$H22:$L22,MATCH(X$157,'A2 Intenzita dopravy'!$H$5:$L$5,1))/INDEX('A2 Intenzita dopravy'!$H22:$L22,MATCH(X$157,'A2 Intenzita dopravy'!$H$5:$L$5,1)-1))^(1/(INDEX('A2 Intenzita dopravy'!$H$5:$L$5,MATCH(X$157,'A2 Intenzita dopravy'!$H$5:$L$5,1))-INDEX('A2 Intenzita dopravy'!$H$5:$L$5,MATCH(X$157,'A2 Intenzita dopravy'!$H$5:$L$5,1)-1)))*W160,IF(X$157&lt;'A1 Parametre'!$C$7,'A2.1 Intenzita dopravy'!X144,IF(X$157&lt;MIN('A2 Intenzita dopravy'!$H$5:$L$5),Y160/Z160*Y160,(INDEX('A2 Intenzita dopravy'!$H22:$L22,MATCH(X$157,'A2 Intenzita dopravy'!$H$5:$L$5,1)+1)/INDEX('A2 Intenzita dopravy'!$H22:$L22,MATCH(X$157,'A2 Intenzita dopravy'!$H$5:$L$5,1)))^(1/(INDEX('A2 Intenzita dopravy'!$H$5:$L$5,MATCH(X$157,'A2 Intenzita dopravy'!$H$5:$L$5,1)+1)-INDEX('A2 Intenzita dopravy'!$H$5:$L$5,MATCH(X$157,'A2 Intenzita dopravy'!$H$5:$L$5,1))))*W160)))),0)</f>
        <v>6911.207082939748</v>
      </c>
      <c r="Y160" s="30">
        <f>IFERROR(IFERROR(INDEX('A2 Intenzita dopravy'!$H22:$L22,MATCH(Y$157,'A2 Intenzita dopravy'!$H$19:$L$19,0)),IF(Y$157&gt;MAX('A2 Intenzita dopravy'!$H$5:$L$5),(INDEX('A2 Intenzita dopravy'!$H22:$L22,MATCH(Y$157,'A2 Intenzita dopravy'!$H$5:$L$5,1))/INDEX('A2 Intenzita dopravy'!$H22:$L22,MATCH(Y$157,'A2 Intenzita dopravy'!$H$5:$L$5,1)-1))^(1/(INDEX('A2 Intenzita dopravy'!$H$5:$L$5,MATCH(Y$157,'A2 Intenzita dopravy'!$H$5:$L$5,1))-INDEX('A2 Intenzita dopravy'!$H$5:$L$5,MATCH(Y$157,'A2 Intenzita dopravy'!$H$5:$L$5,1)-1)))*X160,IF(Y$157&lt;'A1 Parametre'!$C$7,'A2.1 Intenzita dopravy'!Y144,IF(Y$157&lt;MIN('A2 Intenzita dopravy'!$H$5:$L$5),Z160/AA160*Z160,(INDEX('A2 Intenzita dopravy'!$H22:$L22,MATCH(Y$157,'A2 Intenzita dopravy'!$H$5:$L$5,1)+1)/INDEX('A2 Intenzita dopravy'!$H22:$L22,MATCH(Y$157,'A2 Intenzita dopravy'!$H$5:$L$5,1)))^(1/(INDEX('A2 Intenzita dopravy'!$H$5:$L$5,MATCH(Y$157,'A2 Intenzita dopravy'!$H$5:$L$5,1)+1)-INDEX('A2 Intenzita dopravy'!$H$5:$L$5,MATCH(Y$157,'A2 Intenzita dopravy'!$H$5:$L$5,1))))*X160)))),0)</f>
        <v>7000.0327297836802</v>
      </c>
      <c r="Z160" s="30">
        <f>IFERROR(IFERROR(INDEX('A2 Intenzita dopravy'!$H22:$L22,MATCH(Z$157,'A2 Intenzita dopravy'!$H$19:$L$19,0)),IF(Z$157&gt;MAX('A2 Intenzita dopravy'!$H$5:$L$5),(INDEX('A2 Intenzita dopravy'!$H22:$L22,MATCH(Z$157,'A2 Intenzita dopravy'!$H$5:$L$5,1))/INDEX('A2 Intenzita dopravy'!$H22:$L22,MATCH(Z$157,'A2 Intenzita dopravy'!$H$5:$L$5,1)-1))^(1/(INDEX('A2 Intenzita dopravy'!$H$5:$L$5,MATCH(Z$157,'A2 Intenzita dopravy'!$H$5:$L$5,1))-INDEX('A2 Intenzita dopravy'!$H$5:$L$5,MATCH(Z$157,'A2 Intenzita dopravy'!$H$5:$L$5,1)-1)))*Y160,IF(Z$157&lt;'A1 Parametre'!$C$7,'A2.1 Intenzita dopravy'!Z144,IF(Z$157&lt;MIN('A2 Intenzita dopravy'!$H$5:$L$5),AA160/AB160*AA160,(INDEX('A2 Intenzita dopravy'!$H22:$L22,MATCH(Z$157,'A2 Intenzita dopravy'!$H$5:$L$5,1)+1)/INDEX('A2 Intenzita dopravy'!$H22:$L22,MATCH(Z$157,'A2 Intenzita dopravy'!$H$5:$L$5,1)))^(1/(INDEX('A2 Intenzita dopravy'!$H$5:$L$5,MATCH(Z$157,'A2 Intenzita dopravy'!$H$5:$L$5,1)+1)-INDEX('A2 Intenzita dopravy'!$H$5:$L$5,MATCH(Z$157,'A2 Intenzita dopravy'!$H$5:$L$5,1))))*Y160)))),0)</f>
        <v>7090</v>
      </c>
      <c r="AA160" s="30">
        <f>IFERROR(IFERROR(INDEX('A2 Intenzita dopravy'!$H22:$L22,MATCH(AA$157,'A2 Intenzita dopravy'!$H$19:$L$19,0)),IF(AA$157&gt;MAX('A2 Intenzita dopravy'!$H$5:$L$5),(INDEX('A2 Intenzita dopravy'!$H22:$L22,MATCH(AA$157,'A2 Intenzita dopravy'!$H$5:$L$5,1))/INDEX('A2 Intenzita dopravy'!$H22:$L22,MATCH(AA$157,'A2 Intenzita dopravy'!$H$5:$L$5,1)-1))^(1/(INDEX('A2 Intenzita dopravy'!$H$5:$L$5,MATCH(AA$157,'A2 Intenzita dopravy'!$H$5:$L$5,1))-INDEX('A2 Intenzita dopravy'!$H$5:$L$5,MATCH(AA$157,'A2 Intenzita dopravy'!$H$5:$L$5,1)-1)))*Z160,IF(AA$157&lt;'A1 Parametre'!$C$7,'A2.1 Intenzita dopravy'!AA144,IF(AA$157&lt;MIN('A2 Intenzita dopravy'!$H$5:$L$5),AB160/AC160*AB160,(INDEX('A2 Intenzita dopravy'!$H22:$L22,MATCH(AA$157,'A2 Intenzita dopravy'!$H$5:$L$5,1)+1)/INDEX('A2 Intenzita dopravy'!$H22:$L22,MATCH(AA$157,'A2 Intenzita dopravy'!$H$5:$L$5,1)))^(1/(INDEX('A2 Intenzita dopravy'!$H$5:$L$5,MATCH(AA$157,'A2 Intenzita dopravy'!$H$5:$L$5,1)+1)-INDEX('A2 Intenzita dopravy'!$H$5:$L$5,MATCH(AA$157,'A2 Intenzita dopravy'!$H$5:$L$5,1))))*Z160)))),0)</f>
        <v>7181.4991902984584</v>
      </c>
      <c r="AB160" s="30">
        <f>IFERROR(IFERROR(INDEX('A2 Intenzita dopravy'!$H22:$L22,MATCH(AB$157,'A2 Intenzita dopravy'!$H$19:$L$19,0)),IF(AB$157&gt;MAX('A2 Intenzita dopravy'!$H$5:$L$5),(INDEX('A2 Intenzita dopravy'!$H22:$L22,MATCH(AB$157,'A2 Intenzita dopravy'!$H$5:$L$5,1))/INDEX('A2 Intenzita dopravy'!$H22:$L22,MATCH(AB$157,'A2 Intenzita dopravy'!$H$5:$L$5,1)-1))^(1/(INDEX('A2 Intenzita dopravy'!$H$5:$L$5,MATCH(AB$157,'A2 Intenzita dopravy'!$H$5:$L$5,1))-INDEX('A2 Intenzita dopravy'!$H$5:$L$5,MATCH(AB$157,'A2 Intenzita dopravy'!$H$5:$L$5,1)-1)))*AA160,IF(AB$157&lt;'A1 Parametre'!$C$7,'A2.1 Intenzita dopravy'!AB144,IF(AB$157&lt;MIN('A2 Intenzita dopravy'!$H$5:$L$5),AC160/AD160*AC160,(INDEX('A2 Intenzita dopravy'!$H22:$L22,MATCH(AB$157,'A2 Intenzita dopravy'!$H$5:$L$5,1)+1)/INDEX('A2 Intenzita dopravy'!$H22:$L22,MATCH(AB$157,'A2 Intenzita dopravy'!$H$5:$L$5,1)))^(1/(INDEX('A2 Intenzita dopravy'!$H$5:$L$5,MATCH(AB$157,'A2 Intenzita dopravy'!$H$5:$L$5,1)+1)-INDEX('A2 Intenzita dopravy'!$H$5:$L$5,MATCH(AB$157,'A2 Intenzita dopravy'!$H$5:$L$5,1))))*AA160)))),0)</f>
        <v>7274.1792130123295</v>
      </c>
      <c r="AC160" s="30">
        <f>IFERROR(IFERROR(INDEX('A2 Intenzita dopravy'!$H22:$L22,MATCH(AC$157,'A2 Intenzita dopravy'!$H$19:$L$19,0)),IF(AC$157&gt;MAX('A2 Intenzita dopravy'!$H$5:$L$5),(INDEX('A2 Intenzita dopravy'!$H22:$L22,MATCH(AC$157,'A2 Intenzita dopravy'!$H$5:$L$5,1))/INDEX('A2 Intenzita dopravy'!$H22:$L22,MATCH(AC$157,'A2 Intenzita dopravy'!$H$5:$L$5,1)-1))^(1/(INDEX('A2 Intenzita dopravy'!$H$5:$L$5,MATCH(AC$157,'A2 Intenzita dopravy'!$H$5:$L$5,1))-INDEX('A2 Intenzita dopravy'!$H$5:$L$5,MATCH(AC$157,'A2 Intenzita dopravy'!$H$5:$L$5,1)-1)))*AB160,IF(AC$157&lt;'A1 Parametre'!$C$7,'A2.1 Intenzita dopravy'!AC144,IF(AC$157&lt;MIN('A2 Intenzita dopravy'!$H$5:$L$5),AD160/AE160*AD160,(INDEX('A2 Intenzita dopravy'!$H22:$L22,MATCH(AC$157,'A2 Intenzita dopravy'!$H$5:$L$5,1)+1)/INDEX('A2 Intenzita dopravy'!$H22:$L22,MATCH(AC$157,'A2 Intenzita dopravy'!$H$5:$L$5,1)))^(1/(INDEX('A2 Intenzita dopravy'!$H$5:$L$5,MATCH(AC$157,'A2 Intenzita dopravy'!$H$5:$L$5,1)+1)-INDEX('A2 Intenzita dopravy'!$H$5:$L$5,MATCH(AC$157,'A2 Intenzita dopravy'!$H$5:$L$5,1))))*AB160)))),0)</f>
        <v>7368.0553072403272</v>
      </c>
      <c r="AD160" s="30">
        <f>IFERROR(IFERROR(INDEX('A2 Intenzita dopravy'!$H22:$L22,MATCH(AD$157,'A2 Intenzita dopravy'!$H$19:$L$19,0)),IF(AD$157&gt;MAX('A2 Intenzita dopravy'!$H$5:$L$5),(INDEX('A2 Intenzita dopravy'!$H22:$L22,MATCH(AD$157,'A2 Intenzita dopravy'!$H$5:$L$5,1))/INDEX('A2 Intenzita dopravy'!$H22:$L22,MATCH(AD$157,'A2 Intenzita dopravy'!$H$5:$L$5,1)-1))^(1/(INDEX('A2 Intenzita dopravy'!$H$5:$L$5,MATCH(AD$157,'A2 Intenzita dopravy'!$H$5:$L$5,1))-INDEX('A2 Intenzita dopravy'!$H$5:$L$5,MATCH(AD$157,'A2 Intenzita dopravy'!$H$5:$L$5,1)-1)))*AC160,IF(AD$157&lt;'A1 Parametre'!$C$7,'A2.1 Intenzita dopravy'!AD144,IF(AD$157&lt;MIN('A2 Intenzita dopravy'!$H$5:$L$5),AE160/AF160*AE160,(INDEX('A2 Intenzita dopravy'!$H22:$L22,MATCH(AD$157,'A2 Intenzita dopravy'!$H$5:$L$5,1)+1)/INDEX('A2 Intenzita dopravy'!$H22:$L22,MATCH(AD$157,'A2 Intenzita dopravy'!$H$5:$L$5,1)))^(1/(INDEX('A2 Intenzita dopravy'!$H$5:$L$5,MATCH(AD$157,'A2 Intenzita dopravy'!$H$5:$L$5,1)+1)-INDEX('A2 Intenzita dopravy'!$H$5:$L$5,MATCH(AD$157,'A2 Intenzita dopravy'!$H$5:$L$5,1))))*AC160)))),0)</f>
        <v>7463.1429087476263</v>
      </c>
      <c r="AE160" s="30">
        <f>IFERROR(IFERROR(INDEX('A2 Intenzita dopravy'!$H22:$L22,MATCH(AE$157,'A2 Intenzita dopravy'!$H$19:$L$19,0)),IF(AE$157&gt;MAX('A2 Intenzita dopravy'!$H$5:$L$5),(INDEX('A2 Intenzita dopravy'!$H22:$L22,MATCH(AE$157,'A2 Intenzita dopravy'!$H$5:$L$5,1))/INDEX('A2 Intenzita dopravy'!$H22:$L22,MATCH(AE$157,'A2 Intenzita dopravy'!$H$5:$L$5,1)-1))^(1/(INDEX('A2 Intenzita dopravy'!$H$5:$L$5,MATCH(AE$157,'A2 Intenzita dopravy'!$H$5:$L$5,1))-INDEX('A2 Intenzita dopravy'!$H$5:$L$5,MATCH(AE$157,'A2 Intenzita dopravy'!$H$5:$L$5,1)-1)))*AD160,IF(AE$157&lt;'A1 Parametre'!$C$7,'A2.1 Intenzita dopravy'!AE144,IF(AE$157&lt;MIN('A2 Intenzita dopravy'!$H$5:$L$5),AF160/AG160*AF160,(INDEX('A2 Intenzita dopravy'!$H22:$L22,MATCH(AE$157,'A2 Intenzita dopravy'!$H$5:$L$5,1)+1)/INDEX('A2 Intenzita dopravy'!$H22:$L22,MATCH(AE$157,'A2 Intenzita dopravy'!$H$5:$L$5,1)))^(1/(INDEX('A2 Intenzita dopravy'!$H$5:$L$5,MATCH(AE$157,'A2 Intenzita dopravy'!$H$5:$L$5,1)+1)-INDEX('A2 Intenzita dopravy'!$H$5:$L$5,MATCH(AE$157,'A2 Intenzita dopravy'!$H$5:$L$5,1))))*AD160)))),0)</f>
        <v>7559.4576525039156</v>
      </c>
      <c r="AF160" s="30">
        <f>IFERROR(IFERROR(INDEX('A2 Intenzita dopravy'!$H22:$L22,MATCH(AF$157,'A2 Intenzita dopravy'!$H$19:$L$19,0)),IF(AF$157&gt;MAX('A2 Intenzita dopravy'!$H$5:$L$5),(INDEX('A2 Intenzita dopravy'!$H22:$L22,MATCH(AF$157,'A2 Intenzita dopravy'!$H$5:$L$5,1))/INDEX('A2 Intenzita dopravy'!$H22:$L22,MATCH(AF$157,'A2 Intenzita dopravy'!$H$5:$L$5,1)-1))^(1/(INDEX('A2 Intenzita dopravy'!$H$5:$L$5,MATCH(AF$157,'A2 Intenzita dopravy'!$H$5:$L$5,1))-INDEX('A2 Intenzita dopravy'!$H$5:$L$5,MATCH(AF$157,'A2 Intenzita dopravy'!$H$5:$L$5,1)-1)))*AE160,IF(AF$157&lt;'A1 Parametre'!$C$7,'A2.1 Intenzita dopravy'!AF144,IF(AF$157&lt;MIN('A2 Intenzita dopravy'!$H$5:$L$5),AG160/AH160*AG160,(INDEX('A2 Intenzita dopravy'!$H22:$L22,MATCH(AF$157,'A2 Intenzita dopravy'!$H$5:$L$5,1)+1)/INDEX('A2 Intenzita dopravy'!$H22:$L22,MATCH(AF$157,'A2 Intenzita dopravy'!$H$5:$L$5,1)))^(1/(INDEX('A2 Intenzita dopravy'!$H$5:$L$5,MATCH(AF$157,'A2 Intenzita dopravy'!$H$5:$L$5,1)+1)-INDEX('A2 Intenzita dopravy'!$H$5:$L$5,MATCH(AF$157,'A2 Intenzita dopravy'!$H$5:$L$5,1))))*AE160)))),0)</f>
        <v>7657.015375254211</v>
      </c>
      <c r="AG160" s="30">
        <f>IFERROR(IFERROR(INDEX('A2 Intenzita dopravy'!$H22:$L22,MATCH(AG$157,'A2 Intenzita dopravy'!$H$19:$L$19,0)),IF(AG$157&gt;MAX('A2 Intenzita dopravy'!$H$5:$L$5),(INDEX('A2 Intenzita dopravy'!$H22:$L22,MATCH(AG$157,'A2 Intenzita dopravy'!$H$5:$L$5,1))/INDEX('A2 Intenzita dopravy'!$H22:$L22,MATCH(AG$157,'A2 Intenzita dopravy'!$H$5:$L$5,1)-1))^(1/(INDEX('A2 Intenzita dopravy'!$H$5:$L$5,MATCH(AG$157,'A2 Intenzita dopravy'!$H$5:$L$5,1))-INDEX('A2 Intenzita dopravy'!$H$5:$L$5,MATCH(AG$157,'A2 Intenzita dopravy'!$H$5:$L$5,1)-1)))*AF160,IF(AG$157&lt;'A1 Parametre'!$C$7,'A2.1 Intenzita dopravy'!AG144,IF(AG$157&lt;MIN('A2 Intenzita dopravy'!$H$5:$L$5),AH160/AI160*AH160,(INDEX('A2 Intenzita dopravy'!$H22:$L22,MATCH(AG$157,'A2 Intenzita dopravy'!$H$5:$L$5,1)+1)/INDEX('A2 Intenzita dopravy'!$H22:$L22,MATCH(AG$157,'A2 Intenzita dopravy'!$H$5:$L$5,1)))^(1/(INDEX('A2 Intenzita dopravy'!$H$5:$L$5,MATCH(AG$157,'A2 Intenzita dopravy'!$H$5:$L$5,1)+1)-INDEX('A2 Intenzita dopravy'!$H$5:$L$5,MATCH(AG$157,'A2 Intenzita dopravy'!$H$5:$L$5,1))))*AF160)))),0)</f>
        <v>7755.8321181228439</v>
      </c>
      <c r="AH160" s="30">
        <f>IFERROR(IFERROR(INDEX('A2 Intenzita dopravy'!$H22:$L22,MATCH(AH$157,'A2 Intenzita dopravy'!$H$19:$L$19,0)),IF(AH$157&gt;MAX('A2 Intenzita dopravy'!$H$5:$L$5),(INDEX('A2 Intenzita dopravy'!$H22:$L22,MATCH(AH$157,'A2 Intenzita dopravy'!$H$5:$L$5,1))/INDEX('A2 Intenzita dopravy'!$H22:$L22,MATCH(AH$157,'A2 Intenzita dopravy'!$H$5:$L$5,1)-1))^(1/(INDEX('A2 Intenzita dopravy'!$H$5:$L$5,MATCH(AH$157,'A2 Intenzita dopravy'!$H$5:$L$5,1))-INDEX('A2 Intenzita dopravy'!$H$5:$L$5,MATCH(AH$157,'A2 Intenzita dopravy'!$H$5:$L$5,1)-1)))*AG160,IF(AH$157&lt;'A1 Parametre'!$C$7,'A2.1 Intenzita dopravy'!AH144,IF(AH$157&lt;MIN('A2 Intenzita dopravy'!$H$5:$L$5),AI160/AJ160*AI160,(INDEX('A2 Intenzita dopravy'!$H22:$L22,MATCH(AH$157,'A2 Intenzita dopravy'!$H$5:$L$5,1)+1)/INDEX('A2 Intenzita dopravy'!$H22:$L22,MATCH(AH$157,'A2 Intenzita dopravy'!$H$5:$L$5,1)))^(1/(INDEX('A2 Intenzita dopravy'!$H$5:$L$5,MATCH(AH$157,'A2 Intenzita dopravy'!$H$5:$L$5,1)+1)-INDEX('A2 Intenzita dopravy'!$H$5:$L$5,MATCH(AH$157,'A2 Intenzita dopravy'!$H$5:$L$5,1))))*AG160)))),0)</f>
        <v>7855.9241292510551</v>
      </c>
      <c r="AI160" s="30">
        <f>IFERROR(IFERROR(INDEX('A2 Intenzita dopravy'!$H22:$L22,MATCH(AI$157,'A2 Intenzita dopravy'!$H$19:$L$19,0)),IF(AI$157&gt;MAX('A2 Intenzita dopravy'!$H$5:$L$5),(INDEX('A2 Intenzita dopravy'!$H22:$L22,MATCH(AI$157,'A2 Intenzita dopravy'!$H$5:$L$5,1))/INDEX('A2 Intenzita dopravy'!$H22:$L22,MATCH(AI$157,'A2 Intenzita dopravy'!$H$5:$L$5,1)-1))^(1/(INDEX('A2 Intenzita dopravy'!$H$5:$L$5,MATCH(AI$157,'A2 Intenzita dopravy'!$H$5:$L$5,1))-INDEX('A2 Intenzita dopravy'!$H$5:$L$5,MATCH(AI$157,'A2 Intenzita dopravy'!$H$5:$L$5,1)-1)))*AH160,IF(AI$157&lt;'A1 Parametre'!$C$7,'A2.1 Intenzita dopravy'!AI144,IF(AI$157&lt;MIN('A2 Intenzita dopravy'!$H$5:$L$5),AJ160/AK160*AJ160,(INDEX('A2 Intenzita dopravy'!$H22:$L22,MATCH(AI$157,'A2 Intenzita dopravy'!$H$5:$L$5,1)+1)/INDEX('A2 Intenzita dopravy'!$H22:$L22,MATCH(AI$157,'A2 Intenzita dopravy'!$H$5:$L$5,1)))^(1/(INDEX('A2 Intenzita dopravy'!$H$5:$L$5,MATCH(AI$157,'A2 Intenzita dopravy'!$H$5:$L$5,1)+1)-INDEX('A2 Intenzita dopravy'!$H$5:$L$5,MATCH(AI$157,'A2 Intenzita dopravy'!$H$5:$L$5,1))))*AH160)))),0)</f>
        <v>7957.3078664686282</v>
      </c>
      <c r="AJ160" s="30">
        <f>IFERROR(IFERROR(INDEX('A2 Intenzita dopravy'!$H22:$L22,MATCH(AJ$157,'A2 Intenzita dopravy'!$H$19:$L$19,0)),IF(AJ$157&gt;MAX('A2 Intenzita dopravy'!$H$5:$L$5),(INDEX('A2 Intenzita dopravy'!$H22:$L22,MATCH(AJ$157,'A2 Intenzita dopravy'!$H$5:$L$5,1))/INDEX('A2 Intenzita dopravy'!$H22:$L22,MATCH(AJ$157,'A2 Intenzita dopravy'!$H$5:$L$5,1)-1))^(1/(INDEX('A2 Intenzita dopravy'!$H$5:$L$5,MATCH(AJ$157,'A2 Intenzita dopravy'!$H$5:$L$5,1))-INDEX('A2 Intenzita dopravy'!$H$5:$L$5,MATCH(AJ$157,'A2 Intenzita dopravy'!$H$5:$L$5,1)-1)))*AI160,IF(AJ$157&lt;'A1 Parametre'!$C$7,'A2.1 Intenzita dopravy'!AJ144,IF(AJ$157&lt;MIN('A2 Intenzita dopravy'!$H$5:$L$5),AK160/AL160*AK160,(INDEX('A2 Intenzita dopravy'!$H22:$L22,MATCH(AJ$157,'A2 Intenzita dopravy'!$H$5:$L$5,1)+1)/INDEX('A2 Intenzita dopravy'!$H22:$L22,MATCH(AJ$157,'A2 Intenzita dopravy'!$H$5:$L$5,1)))^(1/(INDEX('A2 Intenzita dopravy'!$H$5:$L$5,MATCH(AJ$157,'A2 Intenzita dopravy'!$H$5:$L$5,1)+1)-INDEX('A2 Intenzita dopravy'!$H$5:$L$5,MATCH(AJ$157,'A2 Intenzita dopravy'!$H$5:$L$5,1))))*AI160)))),0)</f>
        <v>8060</v>
      </c>
      <c r="AK160" s="30">
        <f>IFERROR(IFERROR(INDEX('A2 Intenzita dopravy'!$H22:$L22,MATCH(AK$157,'A2 Intenzita dopravy'!$H$19:$L$19,0)),IF(AK$157&gt;MAX('A2 Intenzita dopravy'!$H$5:$L$5),(INDEX('A2 Intenzita dopravy'!$H22:$L22,MATCH(AK$157,'A2 Intenzita dopravy'!$H$5:$L$5,1))/INDEX('A2 Intenzita dopravy'!$H22:$L22,MATCH(AK$157,'A2 Intenzita dopravy'!$H$5:$L$5,1)-1))^(1/(INDEX('A2 Intenzita dopravy'!$H$5:$L$5,MATCH(AK$157,'A2 Intenzita dopravy'!$H$5:$L$5,1))-INDEX('A2 Intenzita dopravy'!$H$5:$L$5,MATCH(AK$157,'A2 Intenzita dopravy'!$H$5:$L$5,1)-1)))*AJ160,IF(AK$157&lt;'A1 Parametre'!$C$7,'A2.1 Intenzita dopravy'!AK144,IF(AK$157&lt;MIN('A2 Intenzita dopravy'!$H$5:$L$5),AL160/AM160*AL160,(INDEX('A2 Intenzita dopravy'!$H22:$L22,MATCH(AK$157,'A2 Intenzita dopravy'!$H$5:$L$5,1)+1)/INDEX('A2 Intenzita dopravy'!$H22:$L22,MATCH(AK$157,'A2 Intenzita dopravy'!$H$5:$L$5,1)))^(1/(INDEX('A2 Intenzita dopravy'!$H$5:$L$5,MATCH(AK$157,'A2 Intenzita dopravy'!$H$5:$L$5,1)+1)-INDEX('A2 Intenzita dopravy'!$H$5:$L$5,MATCH(AK$157,'A2 Intenzita dopravy'!$H$5:$L$5,1))))*AJ160)))),0)</f>
        <v>8164.0174152052996</v>
      </c>
      <c r="AL160" s="30">
        <f>IFERROR(IFERROR(INDEX('A2 Intenzita dopravy'!$H22:$L22,MATCH(AL$157,'A2 Intenzita dopravy'!$H$19:$L$19,0)),IF(AL$157&gt;MAX('A2 Intenzita dopravy'!$H$5:$L$5),(INDEX('A2 Intenzita dopravy'!$H22:$L22,MATCH(AL$157,'A2 Intenzita dopravy'!$H$5:$L$5,1))/INDEX('A2 Intenzita dopravy'!$H22:$L22,MATCH(AL$157,'A2 Intenzita dopravy'!$H$5:$L$5,1)-1))^(1/(INDEX('A2 Intenzita dopravy'!$H$5:$L$5,MATCH(AL$157,'A2 Intenzita dopravy'!$H$5:$L$5,1))-INDEX('A2 Intenzita dopravy'!$H$5:$L$5,MATCH(AL$157,'A2 Intenzita dopravy'!$H$5:$L$5,1)-1)))*AK160,IF(AL$157&lt;'A1 Parametre'!$C$7,'A2.1 Intenzita dopravy'!AL144,IF(AL$157&lt;MIN('A2 Intenzita dopravy'!$H$5:$L$5),AM160/AN160*AM160,(INDEX('A2 Intenzita dopravy'!$H22:$L22,MATCH(AL$157,'A2 Intenzita dopravy'!$H$5:$L$5,1)+1)/INDEX('A2 Intenzita dopravy'!$H22:$L22,MATCH(AL$157,'A2 Intenzita dopravy'!$H$5:$L$5,1)))^(1/(INDEX('A2 Intenzita dopravy'!$H$5:$L$5,MATCH(AL$157,'A2 Intenzita dopravy'!$H$5:$L$5,1)+1)-INDEX('A2 Intenzita dopravy'!$H$5:$L$5,MATCH(AL$157,'A2 Intenzita dopravy'!$H$5:$L$5,1))))*AK160)))),0)</f>
        <v>8269.3772153567515</v>
      </c>
      <c r="AM160" s="30">
        <f>IFERROR(IFERROR(INDEX('A2 Intenzita dopravy'!$H22:$L22,MATCH(AM$157,'A2 Intenzita dopravy'!$H$19:$L$19,0)),IF(AM$157&gt;MAX('A2 Intenzita dopravy'!$H$5:$L$5),(INDEX('A2 Intenzita dopravy'!$H22:$L22,MATCH(AM$157,'A2 Intenzita dopravy'!$H$5:$L$5,1))/INDEX('A2 Intenzita dopravy'!$H22:$L22,MATCH(AM$157,'A2 Intenzita dopravy'!$H$5:$L$5,1)-1))^(1/(INDEX('A2 Intenzita dopravy'!$H$5:$L$5,MATCH(AM$157,'A2 Intenzita dopravy'!$H$5:$L$5,1))-INDEX('A2 Intenzita dopravy'!$H$5:$L$5,MATCH(AM$157,'A2 Intenzita dopravy'!$H$5:$L$5,1)-1)))*AL160,IF(AM$157&lt;'A1 Parametre'!$C$7,'A2.1 Intenzita dopravy'!AM144,IF(AM$157&lt;MIN('A2 Intenzita dopravy'!$H$5:$L$5),AN160/AO160*AN160,(INDEX('A2 Intenzita dopravy'!$H22:$L22,MATCH(AM$157,'A2 Intenzita dopravy'!$H$5:$L$5,1)+1)/INDEX('A2 Intenzita dopravy'!$H22:$L22,MATCH(AM$157,'A2 Intenzita dopravy'!$H$5:$L$5,1)))^(1/(INDEX('A2 Intenzita dopravy'!$H$5:$L$5,MATCH(AM$157,'A2 Intenzita dopravy'!$H$5:$L$5,1)+1)-INDEX('A2 Intenzita dopravy'!$H$5:$L$5,MATCH(AM$157,'A2 Intenzita dopravy'!$H$5:$L$5,1))))*AL160)))),0)</f>
        <v>8376.0967244509211</v>
      </c>
      <c r="AN160" s="30">
        <f>IFERROR(IFERROR(INDEX('A2 Intenzita dopravy'!$H22:$L22,MATCH(AN$157,'A2 Intenzita dopravy'!$H$19:$L$19,0)),IF(AN$157&gt;MAX('A2 Intenzita dopravy'!$H$5:$L$5),(INDEX('A2 Intenzita dopravy'!$H22:$L22,MATCH(AN$157,'A2 Intenzita dopravy'!$H$5:$L$5,1))/INDEX('A2 Intenzita dopravy'!$H22:$L22,MATCH(AN$157,'A2 Intenzita dopravy'!$H$5:$L$5,1)-1))^(1/(INDEX('A2 Intenzita dopravy'!$H$5:$L$5,MATCH(AN$157,'A2 Intenzita dopravy'!$H$5:$L$5,1))-INDEX('A2 Intenzita dopravy'!$H$5:$L$5,MATCH(AN$157,'A2 Intenzita dopravy'!$H$5:$L$5,1)-1)))*AM160,IF(AN$157&lt;'A1 Parametre'!$C$7,'A2.1 Intenzita dopravy'!AN144,IF(AN$157&lt;MIN('A2 Intenzita dopravy'!$H$5:$L$5),AO160/AP160*AO160,(INDEX('A2 Intenzita dopravy'!$H22:$L22,MATCH(AN$157,'A2 Intenzita dopravy'!$H$5:$L$5,1)+1)/INDEX('A2 Intenzita dopravy'!$H22:$L22,MATCH(AN$157,'A2 Intenzita dopravy'!$H$5:$L$5,1)))^(1/(INDEX('A2 Intenzita dopravy'!$H$5:$L$5,MATCH(AN$157,'A2 Intenzita dopravy'!$H$5:$L$5,1)+1)-INDEX('A2 Intenzita dopravy'!$H$5:$L$5,MATCH(AN$157,'A2 Intenzita dopravy'!$H$5:$L$5,1))))*AM160)))),0)</f>
        <v>8484.1934900572433</v>
      </c>
      <c r="AO160" s="30">
        <f>IFERROR(IFERROR(INDEX('A2 Intenzita dopravy'!$H22:$L22,MATCH(AO$157,'A2 Intenzita dopravy'!$H$19:$L$19,0)),IF(AO$157&gt;MAX('A2 Intenzita dopravy'!$H$5:$L$5),(INDEX('A2 Intenzita dopravy'!$H22:$L22,MATCH(AO$157,'A2 Intenzita dopravy'!$H$5:$L$5,1))/INDEX('A2 Intenzita dopravy'!$H22:$L22,MATCH(AO$157,'A2 Intenzita dopravy'!$H$5:$L$5,1)-1))^(1/(INDEX('A2 Intenzita dopravy'!$H$5:$L$5,MATCH(AO$157,'A2 Intenzita dopravy'!$H$5:$L$5,1))-INDEX('A2 Intenzita dopravy'!$H$5:$L$5,MATCH(AO$157,'A2 Intenzita dopravy'!$H$5:$L$5,1)-1)))*AN160,IF(AO$157&lt;'A1 Parametre'!$C$7,'A2.1 Intenzita dopravy'!AO144,IF(AO$157&lt;MIN('A2 Intenzita dopravy'!$H$5:$L$5),AP160/AQ160*AP160,(INDEX('A2 Intenzita dopravy'!$H22:$L22,MATCH(AO$157,'A2 Intenzita dopravy'!$H$5:$L$5,1)+1)/INDEX('A2 Intenzita dopravy'!$H22:$L22,MATCH(AO$157,'A2 Intenzita dopravy'!$H$5:$L$5,1)))^(1/(INDEX('A2 Intenzita dopravy'!$H$5:$L$5,MATCH(AO$157,'A2 Intenzita dopravy'!$H$5:$L$5,1)+1)-INDEX('A2 Intenzita dopravy'!$H$5:$L$5,MATCH(AO$157,'A2 Intenzita dopravy'!$H$5:$L$5,1))))*AN160)))),0)</f>
        <v>8593.6852862033211</v>
      </c>
      <c r="AP160" s="30">
        <f>IFERROR(IFERROR(INDEX('A2 Intenzita dopravy'!$H22:$L22,MATCH(AP$157,'A2 Intenzita dopravy'!$H$19:$L$19,0)),IF(AP$157&gt;MAX('A2 Intenzita dopravy'!$H$5:$L$5),(INDEX('A2 Intenzita dopravy'!$H22:$L22,MATCH(AP$157,'A2 Intenzita dopravy'!$H$5:$L$5,1))/INDEX('A2 Intenzita dopravy'!$H22:$L22,MATCH(AP$157,'A2 Intenzita dopravy'!$H$5:$L$5,1)-1))^(1/(INDEX('A2 Intenzita dopravy'!$H$5:$L$5,MATCH(AP$157,'A2 Intenzita dopravy'!$H$5:$L$5,1))-INDEX('A2 Intenzita dopravy'!$H$5:$L$5,MATCH(AP$157,'A2 Intenzita dopravy'!$H$5:$L$5,1)-1)))*AO160,IF(AP$157&lt;'A1 Parametre'!$C$7,'A2.1 Intenzita dopravy'!AP144,IF(AP$157&lt;MIN('A2 Intenzita dopravy'!$H$5:$L$5),AQ160/AR160*AQ160,(INDEX('A2 Intenzita dopravy'!$H22:$L22,MATCH(AP$157,'A2 Intenzita dopravy'!$H$5:$L$5,1)+1)/INDEX('A2 Intenzita dopravy'!$H22:$L22,MATCH(AP$157,'A2 Intenzita dopravy'!$H$5:$L$5,1)))^(1/(INDEX('A2 Intenzita dopravy'!$H$5:$L$5,MATCH(AP$157,'A2 Intenzita dopravy'!$H$5:$L$5,1)+1)-INDEX('A2 Intenzita dopravy'!$H$5:$L$5,MATCH(AP$157,'A2 Intenzita dopravy'!$H$5:$L$5,1))))*AO160)))),0)</f>
        <v>8704.5901162974515</v>
      </c>
      <c r="AQ160" s="30">
        <f>IFERROR(IFERROR(INDEX('A2 Intenzita dopravy'!$H22:$L22,MATCH(AQ$157,'A2 Intenzita dopravy'!$H$19:$L$19,0)),IF(AQ$157&gt;MAX('A2 Intenzita dopravy'!$H$5:$L$5),(INDEX('A2 Intenzita dopravy'!$H22:$L22,MATCH(AQ$157,'A2 Intenzita dopravy'!$H$5:$L$5,1))/INDEX('A2 Intenzita dopravy'!$H22:$L22,MATCH(AQ$157,'A2 Intenzita dopravy'!$H$5:$L$5,1)-1))^(1/(INDEX('A2 Intenzita dopravy'!$H$5:$L$5,MATCH(AQ$157,'A2 Intenzita dopravy'!$H$5:$L$5,1))-INDEX('A2 Intenzita dopravy'!$H$5:$L$5,MATCH(AQ$157,'A2 Intenzita dopravy'!$H$5:$L$5,1)-1)))*AP160,IF(AQ$157&lt;'A1 Parametre'!$C$7,'A2.1 Intenzita dopravy'!AQ144,IF(AQ$157&lt;MIN('A2 Intenzita dopravy'!$H$5:$L$5),AR160/AS160*AR160,(INDEX('A2 Intenzita dopravy'!$H22:$L22,MATCH(AQ$157,'A2 Intenzita dopravy'!$H$5:$L$5,1)+1)/INDEX('A2 Intenzita dopravy'!$H22:$L22,MATCH(AQ$157,'A2 Intenzita dopravy'!$H$5:$L$5,1)))^(1/(INDEX('A2 Intenzita dopravy'!$H$5:$L$5,MATCH(AQ$157,'A2 Intenzita dopravy'!$H$5:$L$5,1)+1)-INDEX('A2 Intenzita dopravy'!$H$5:$L$5,MATCH(AQ$157,'A2 Intenzita dopravy'!$H$5:$L$5,1))))*AP160)))),0)</f>
        <v>8816.9262160888738</v>
      </c>
      <c r="AR160" s="30">
        <f>IFERROR(IFERROR(INDEX('A2 Intenzita dopravy'!$H22:$L22,MATCH(AR$157,'A2 Intenzita dopravy'!$H$19:$L$19,0)),IF(AR$157&gt;MAX('A2 Intenzita dopravy'!$H$5:$L$5),(INDEX('A2 Intenzita dopravy'!$H22:$L22,MATCH(AR$157,'A2 Intenzita dopravy'!$H$5:$L$5,1))/INDEX('A2 Intenzita dopravy'!$H22:$L22,MATCH(AR$157,'A2 Intenzita dopravy'!$H$5:$L$5,1)-1))^(1/(INDEX('A2 Intenzita dopravy'!$H$5:$L$5,MATCH(AR$157,'A2 Intenzita dopravy'!$H$5:$L$5,1))-INDEX('A2 Intenzita dopravy'!$H$5:$L$5,MATCH(AR$157,'A2 Intenzita dopravy'!$H$5:$L$5,1)-1)))*AQ160,IF(AR$157&lt;'A1 Parametre'!$C$7,'A2.1 Intenzita dopravy'!AR144,IF(AR$157&lt;MIN('A2 Intenzita dopravy'!$H$5:$L$5),AS160/AT160*AS160,(INDEX('A2 Intenzita dopravy'!$H22:$L22,MATCH(AR$157,'A2 Intenzita dopravy'!$H$5:$L$5,1)+1)/INDEX('A2 Intenzita dopravy'!$H22:$L22,MATCH(AR$157,'A2 Intenzita dopravy'!$H$5:$L$5,1)))^(1/(INDEX('A2 Intenzita dopravy'!$H$5:$L$5,MATCH(AR$157,'A2 Intenzita dopravy'!$H$5:$L$5,1)+1)-INDEX('A2 Intenzita dopravy'!$H$5:$L$5,MATCH(AR$157,'A2 Intenzita dopravy'!$H$5:$L$5,1))))*AQ160)))),0)</f>
        <v>8930.7120566662197</v>
      </c>
      <c r="AS160" s="30">
        <f>IFERROR(IFERROR(INDEX('A2 Intenzita dopravy'!$H22:$L22,MATCH(AS$157,'A2 Intenzita dopravy'!$H$19:$L$19,0)),IF(AS$157&gt;MAX('A2 Intenzita dopravy'!$H$5:$L$5),(INDEX('A2 Intenzita dopravy'!$H22:$L22,MATCH(AS$157,'A2 Intenzita dopravy'!$H$5:$L$5,1))/INDEX('A2 Intenzita dopravy'!$H22:$L22,MATCH(AS$157,'A2 Intenzita dopravy'!$H$5:$L$5,1)-1))^(1/(INDEX('A2 Intenzita dopravy'!$H$5:$L$5,MATCH(AS$157,'A2 Intenzita dopravy'!$H$5:$L$5,1))-INDEX('A2 Intenzita dopravy'!$H$5:$L$5,MATCH(AS$157,'A2 Intenzita dopravy'!$H$5:$L$5,1)-1)))*AR160,IF(AS$157&lt;'A1 Parametre'!$C$7,'A2.1 Intenzita dopravy'!AS144,IF(AS$157&lt;MIN('A2 Intenzita dopravy'!$H$5:$L$5),AT160/AU160*AT160,(INDEX('A2 Intenzita dopravy'!$H22:$L22,MATCH(AS$157,'A2 Intenzita dopravy'!$H$5:$L$5,1)+1)/INDEX('A2 Intenzita dopravy'!$H22:$L22,MATCH(AS$157,'A2 Intenzita dopravy'!$H$5:$L$5,1)))^(1/(INDEX('A2 Intenzita dopravy'!$H$5:$L$5,MATCH(AS$157,'A2 Intenzita dopravy'!$H$5:$L$5,1)+1)-INDEX('A2 Intenzita dopravy'!$H$5:$L$5,MATCH(AS$157,'A2 Intenzita dopravy'!$H$5:$L$5,1))))*AR160)))),0)</f>
        <v>9045.9663474946592</v>
      </c>
      <c r="AT160" s="30">
        <f>IFERROR(IFERROR(INDEX('A2 Intenzita dopravy'!$H22:$L22,MATCH(AT$157,'A2 Intenzita dopravy'!$H$19:$L$19,0)),IF(AT$157&gt;MAX('A2 Intenzita dopravy'!$H$5:$L$5),(INDEX('A2 Intenzita dopravy'!$H22:$L22,MATCH(AT$157,'A2 Intenzita dopravy'!$H$5:$L$5,1))/INDEX('A2 Intenzita dopravy'!$H22:$L22,MATCH(AT$157,'A2 Intenzita dopravy'!$H$5:$L$5,1)-1))^(1/(INDEX('A2 Intenzita dopravy'!$H$5:$L$5,MATCH(AT$157,'A2 Intenzita dopravy'!$H$5:$L$5,1))-INDEX('A2 Intenzita dopravy'!$H$5:$L$5,MATCH(AT$157,'A2 Intenzita dopravy'!$H$5:$L$5,1)-1)))*AS160,IF(AT$157&lt;'A1 Parametre'!$C$7,'A2.1 Intenzita dopravy'!AT144,IF(AT$157&lt;MIN('A2 Intenzita dopravy'!$H$5:$L$5),AU160/AV160*AU160,(INDEX('A2 Intenzita dopravy'!$H22:$L22,MATCH(AT$157,'A2 Intenzita dopravy'!$H$5:$L$5,1)+1)/INDEX('A2 Intenzita dopravy'!$H22:$L22,MATCH(AT$157,'A2 Intenzita dopravy'!$H$5:$L$5,1)))^(1/(INDEX('A2 Intenzita dopravy'!$H$5:$L$5,MATCH(AT$157,'A2 Intenzita dopravy'!$H$5:$L$5,1)+1)-INDEX('A2 Intenzita dopravy'!$H$5:$L$5,MATCH(AT$157,'A2 Intenzita dopravy'!$H$5:$L$5,1))))*AS160)))),0)</f>
        <v>9162.7080394922414</v>
      </c>
      <c r="AU160" s="30">
        <f>IFERROR(IFERROR(INDEX('A2 Intenzita dopravy'!$H22:$L22,MATCH(AU$157,'A2 Intenzita dopravy'!$H$19:$L$19,0)),IF(AU$157&gt;MAX('A2 Intenzita dopravy'!$H$5:$L$5),(INDEX('A2 Intenzita dopravy'!$H22:$L22,MATCH(AU$157,'A2 Intenzita dopravy'!$H$5:$L$5,1))/INDEX('A2 Intenzita dopravy'!$H22:$L22,MATCH(AU$157,'A2 Intenzita dopravy'!$H$5:$L$5,1)-1))^(1/(INDEX('A2 Intenzita dopravy'!$H$5:$L$5,MATCH(AU$157,'A2 Intenzita dopravy'!$H$5:$L$5,1))-INDEX('A2 Intenzita dopravy'!$H$5:$L$5,MATCH(AU$157,'A2 Intenzita dopravy'!$H$5:$L$5,1)-1)))*AT160,IF(AU$157&lt;'A1 Parametre'!$C$7,'A2.1 Intenzita dopravy'!AU144,IF(AU$157&lt;MIN('A2 Intenzita dopravy'!$H$5:$L$5),AV160/AW160*AV160,(INDEX('A2 Intenzita dopravy'!$H22:$L22,MATCH(AU$157,'A2 Intenzita dopravy'!$H$5:$L$5,1)+1)/INDEX('A2 Intenzita dopravy'!$H22:$L22,MATCH(AU$157,'A2 Intenzita dopravy'!$H$5:$L$5,1)))^(1/(INDEX('A2 Intenzita dopravy'!$H$5:$L$5,MATCH(AU$157,'A2 Intenzita dopravy'!$H$5:$L$5,1)+1)-INDEX('A2 Intenzita dopravy'!$H$5:$L$5,MATCH(AU$157,'A2 Intenzita dopravy'!$H$5:$L$5,1))))*AT160)))),0)</f>
        <v>9280.9563281459396</v>
      </c>
      <c r="AV160" s="30">
        <f>IFERROR(IFERROR(INDEX('A2 Intenzita dopravy'!$H22:$L22,MATCH(AV$157,'A2 Intenzita dopravy'!$H$19:$L$19,0)),IF(AV$157&gt;MAX('A2 Intenzita dopravy'!$H$5:$L$5),(INDEX('A2 Intenzita dopravy'!$H22:$L22,MATCH(AV$157,'A2 Intenzita dopravy'!$H$5:$L$5,1))/INDEX('A2 Intenzita dopravy'!$H22:$L22,MATCH(AV$157,'A2 Intenzita dopravy'!$H$5:$L$5,1)-1))^(1/(INDEX('A2 Intenzita dopravy'!$H$5:$L$5,MATCH(AV$157,'A2 Intenzita dopravy'!$H$5:$L$5,1))-INDEX('A2 Intenzita dopravy'!$H$5:$L$5,MATCH(AV$157,'A2 Intenzita dopravy'!$H$5:$L$5,1)-1)))*AU160,IF(AV$157&lt;'A1 Parametre'!$C$7,'A2.1 Intenzita dopravy'!AV144,IF(AV$157&lt;MIN('A2 Intenzita dopravy'!$H$5:$L$5),AW160/AX160*AW160,(INDEX('A2 Intenzita dopravy'!$H22:$L22,MATCH(AV$157,'A2 Intenzita dopravy'!$H$5:$L$5,1)+1)/INDEX('A2 Intenzita dopravy'!$H22:$L22,MATCH(AV$157,'A2 Intenzita dopravy'!$H$5:$L$5,1)))^(1/(INDEX('A2 Intenzita dopravy'!$H$5:$L$5,MATCH(AV$157,'A2 Intenzita dopravy'!$H$5:$L$5,1)+1)-INDEX('A2 Intenzita dopravy'!$H$5:$L$5,MATCH(AV$157,'A2 Intenzita dopravy'!$H$5:$L$5,1))))*AU160)))),0)</f>
        <v>9400.7306566679017</v>
      </c>
      <c r="AW160" s="30">
        <f>IFERROR(IFERROR(INDEX('A2 Intenzita dopravy'!$H22:$L22,MATCH(AW$157,'A2 Intenzita dopravy'!$H$19:$L$19,0)),IF(AW$157&gt;MAX('A2 Intenzita dopravy'!$H$5:$L$5),(INDEX('A2 Intenzita dopravy'!$H22:$L22,MATCH(AW$157,'A2 Intenzita dopravy'!$H$5:$L$5,1))/INDEX('A2 Intenzita dopravy'!$H22:$L22,MATCH(AW$157,'A2 Intenzita dopravy'!$H$5:$L$5,1)-1))^(1/(INDEX('A2 Intenzita dopravy'!$H$5:$L$5,MATCH(AW$157,'A2 Intenzita dopravy'!$H$5:$L$5,1))-INDEX('A2 Intenzita dopravy'!$H$5:$L$5,MATCH(AW$157,'A2 Intenzita dopravy'!$H$5:$L$5,1)-1)))*AV160,IF(AW$157&lt;'A1 Parametre'!$C$7,'A2.1 Intenzita dopravy'!AW144,IF(AW$157&lt;MIN('A2 Intenzita dopravy'!$H$5:$L$5),AX160/AY160*AX160,(INDEX('A2 Intenzita dopravy'!$H22:$L22,MATCH(AW$157,'A2 Intenzita dopravy'!$H$5:$L$5,1)+1)/INDEX('A2 Intenzita dopravy'!$H22:$L22,MATCH(AW$157,'A2 Intenzita dopravy'!$H$5:$L$5,1)))^(1/(INDEX('A2 Intenzita dopravy'!$H$5:$L$5,MATCH(AW$157,'A2 Intenzita dopravy'!$H$5:$L$5,1)+1)-INDEX('A2 Intenzita dopravy'!$H$5:$L$5,MATCH(AW$157,'A2 Intenzita dopravy'!$H$5:$L$5,1))))*AV160)))),0)</f>
        <v>9522.0507191924444</v>
      </c>
      <c r="AX160" s="30">
        <f>IFERROR(IFERROR(INDEX('A2 Intenzita dopravy'!$H22:$L22,MATCH(AX$157,'A2 Intenzita dopravy'!$H$19:$L$19,0)),IF(AX$157&gt;MAX('A2 Intenzita dopravy'!$H$5:$L$5),(INDEX('A2 Intenzita dopravy'!$H22:$L22,MATCH(AX$157,'A2 Intenzita dopravy'!$H$5:$L$5,1))/INDEX('A2 Intenzita dopravy'!$H22:$L22,MATCH(AX$157,'A2 Intenzita dopravy'!$H$5:$L$5,1)-1))^(1/(INDEX('A2 Intenzita dopravy'!$H$5:$L$5,MATCH(AX$157,'A2 Intenzita dopravy'!$H$5:$L$5,1))-INDEX('A2 Intenzita dopravy'!$H$5:$L$5,MATCH(AX$157,'A2 Intenzita dopravy'!$H$5:$L$5,1)-1)))*AW160,IF(AX$157&lt;'A1 Parametre'!$C$7,'A2.1 Intenzita dopravy'!AX144,IF(AX$157&lt;MIN('A2 Intenzita dopravy'!$H$5:$L$5),AY160/AZ160*AY160,(INDEX('A2 Intenzita dopravy'!$H22:$L22,MATCH(AX$157,'A2 Intenzita dopravy'!$H$5:$L$5,1)+1)/INDEX('A2 Intenzita dopravy'!$H22:$L22,MATCH(AX$157,'A2 Intenzita dopravy'!$H$5:$L$5,1)))^(1/(INDEX('A2 Intenzita dopravy'!$H$5:$L$5,MATCH(AX$157,'A2 Intenzita dopravy'!$H$5:$L$5,1)+1)-INDEX('A2 Intenzita dopravy'!$H$5:$L$5,MATCH(AX$157,'A2 Intenzita dopravy'!$H$5:$L$5,1))))*AW160)))),0)</f>
        <v>9644.9364640143012</v>
      </c>
      <c r="AY160" s="30">
        <f>IFERROR(IFERROR(INDEX('A2 Intenzita dopravy'!$H22:$L22,MATCH(AY$157,'A2 Intenzita dopravy'!$H$19:$L$19,0)),IF(AY$157&gt;MAX('A2 Intenzita dopravy'!$H$5:$L$5),(INDEX('A2 Intenzita dopravy'!$H22:$L22,MATCH(AY$157,'A2 Intenzita dopravy'!$H$5:$L$5,1))/INDEX('A2 Intenzita dopravy'!$H22:$L22,MATCH(AY$157,'A2 Intenzita dopravy'!$H$5:$L$5,1)-1))^(1/(INDEX('A2 Intenzita dopravy'!$H$5:$L$5,MATCH(AY$157,'A2 Intenzita dopravy'!$H$5:$L$5,1))-INDEX('A2 Intenzita dopravy'!$H$5:$L$5,MATCH(AY$157,'A2 Intenzita dopravy'!$H$5:$L$5,1)-1)))*AX160,IF(AY$157&lt;'A1 Parametre'!$C$7,'A2.1 Intenzita dopravy'!AY144,IF(AY$157&lt;MIN('A2 Intenzita dopravy'!$H$5:$L$5),AZ160/BA160*AZ160,(INDEX('A2 Intenzita dopravy'!$H22:$L22,MATCH(AY$157,'A2 Intenzita dopravy'!$H$5:$L$5,1)+1)/INDEX('A2 Intenzita dopravy'!$H22:$L22,MATCH(AY$157,'A2 Intenzita dopravy'!$H$5:$L$5,1)))^(1/(INDEX('A2 Intenzita dopravy'!$H$5:$L$5,MATCH(AY$157,'A2 Intenzita dopravy'!$H$5:$L$5,1)+1)-INDEX('A2 Intenzita dopravy'!$H$5:$L$5,MATCH(AY$157,'A2 Intenzita dopravy'!$H$5:$L$5,1))))*AX160)))),0)</f>
        <v>9769.4080968686576</v>
      </c>
      <c r="AZ160" s="30">
        <f>IFERROR(IFERROR(INDEX('A2 Intenzita dopravy'!$H22:$L22,MATCH(AZ$157,'A2 Intenzita dopravy'!$H$19:$L$19,0)),IF(AZ$157&gt;MAX('A2 Intenzita dopravy'!$H$5:$L$5),(INDEX('A2 Intenzita dopravy'!$H22:$L22,MATCH(AZ$157,'A2 Intenzita dopravy'!$H$5:$L$5,1))/INDEX('A2 Intenzita dopravy'!$H22:$L22,MATCH(AZ$157,'A2 Intenzita dopravy'!$H$5:$L$5,1)-1))^(1/(INDEX('A2 Intenzita dopravy'!$H$5:$L$5,MATCH(AZ$157,'A2 Intenzita dopravy'!$H$5:$L$5,1))-INDEX('A2 Intenzita dopravy'!$H$5:$L$5,MATCH(AZ$157,'A2 Intenzita dopravy'!$H$5:$L$5,1)-1)))*AY160,IF(AZ$157&lt;'A1 Parametre'!$C$7,'A2.1 Intenzita dopravy'!AZ144,IF(AZ$157&lt;MIN('A2 Intenzita dopravy'!$H$5:$L$5),BA160/BB160*BA160,(INDEX('A2 Intenzita dopravy'!$H22:$L22,MATCH(AZ$157,'A2 Intenzita dopravy'!$H$5:$L$5,1)+1)/INDEX('A2 Intenzita dopravy'!$H22:$L22,MATCH(AZ$157,'A2 Intenzita dopravy'!$H$5:$L$5,1)))^(1/(INDEX('A2 Intenzita dopravy'!$H$5:$L$5,MATCH(AZ$157,'A2 Intenzita dopravy'!$H$5:$L$5,1)+1)-INDEX('A2 Intenzita dopravy'!$H$5:$L$5,MATCH(AZ$157,'A2 Intenzita dopravy'!$H$5:$L$5,1))))*AY160)))),0)</f>
        <v>9895.4860842535218</v>
      </c>
      <c r="BA160" s="30">
        <f>IFERROR(IFERROR(INDEX('A2 Intenzita dopravy'!$H22:$L22,MATCH(BA$157,'A2 Intenzita dopravy'!$H$19:$L$19,0)),IF(BA$157&gt;MAX('A2 Intenzita dopravy'!$H$5:$L$5),(INDEX('A2 Intenzita dopravy'!$H22:$L22,MATCH(BA$157,'A2 Intenzita dopravy'!$H$5:$L$5,1))/INDEX('A2 Intenzita dopravy'!$H22:$L22,MATCH(BA$157,'A2 Intenzita dopravy'!$H$5:$L$5,1)-1))^(1/(INDEX('A2 Intenzita dopravy'!$H$5:$L$5,MATCH(BA$157,'A2 Intenzita dopravy'!$H$5:$L$5,1))-INDEX('A2 Intenzita dopravy'!$H$5:$L$5,MATCH(BA$157,'A2 Intenzita dopravy'!$H$5:$L$5,1)-1)))*AZ160,IF(BA$157&lt;'A1 Parametre'!$C$7,'A2.1 Intenzita dopravy'!BA144,IF(BA$157&lt;MIN('A2 Intenzita dopravy'!$H$5:$L$5),BB160/'A2 Intenzita dopravy'!#REF!*BB160,(INDEX('A2 Intenzita dopravy'!$H22:$L22,MATCH(BA$157,'A2 Intenzita dopravy'!$H$5:$L$5,1)+1)/INDEX('A2 Intenzita dopravy'!$H22:$L22,MATCH(BA$157,'A2 Intenzita dopravy'!$H$5:$L$5,1)))^(1/(INDEX('A2 Intenzita dopravy'!$H$5:$L$5,MATCH(BA$157,'A2 Intenzita dopravy'!$H$5:$L$5,1)+1)-INDEX('A2 Intenzita dopravy'!$H$5:$L$5,MATCH(BA$157,'A2 Intenzita dopravy'!$H$5:$L$5,1))))*AZ160)))),0)</f>
        <v>10023.191156794968</v>
      </c>
      <c r="BB160" s="30">
        <f>IFERROR(IFERROR(INDEX('A2 Intenzita dopravy'!$H22:$L22,MATCH(BB$157,'A2 Intenzita dopravy'!$H$19:$L$19,0)),IF(BB$157&gt;MAX('A2 Intenzita dopravy'!$H$5:$L$5),(INDEX('A2 Intenzita dopravy'!$H22:$L22,MATCH(BB$157,'A2 Intenzita dopravy'!$H$5:$L$5,1))/INDEX('A2 Intenzita dopravy'!$H22:$L22,MATCH(BB$157,'A2 Intenzita dopravy'!$H$5:$L$5,1)-1))^(1/(INDEX('A2 Intenzita dopravy'!$H$5:$L$5,MATCH(BB$157,'A2 Intenzita dopravy'!$H$5:$L$5,1))-INDEX('A2 Intenzita dopravy'!$H$5:$L$5,MATCH(BB$157,'A2 Intenzita dopravy'!$H$5:$L$5,1)-1)))*BA160,IF(BB$157&lt;'A1 Parametre'!$C$7,'A2.1 Intenzita dopravy'!BB144,IF(BB$157&lt;MIN('A2 Intenzita dopravy'!$H$5:$L$5),'A2 Intenzita dopravy'!#REF!/'A2 Intenzita dopravy'!#REF!*'A2 Intenzita dopravy'!#REF!,(INDEX('A2 Intenzita dopravy'!$H22:$L22,MATCH(BB$157,'A2 Intenzita dopravy'!$H$5:$L$5,1)+1)/INDEX('A2 Intenzita dopravy'!$H22:$L22,MATCH(BB$157,'A2 Intenzita dopravy'!$H$5:$L$5,1)))^(1/(INDEX('A2 Intenzita dopravy'!$H$5:$L$5,MATCH(BB$157,'A2 Intenzita dopravy'!$H$5:$L$5,1)+1)-INDEX('A2 Intenzita dopravy'!$H$5:$L$5,MATCH(BB$157,'A2 Intenzita dopravy'!$H$5:$L$5,1))))*BA160)))),0)</f>
        <v>10152.544312655815</v>
      </c>
    </row>
    <row r="161" spans="2:54" x14ac:dyDescent="0.2">
      <c r="B161" s="5">
        <v>3</v>
      </c>
      <c r="C161" s="5">
        <f>IF(ISBLANK('A2 Intenzita dopravy'!C9)=TRUE,"",'A2 Intenzita dopravy'!C9)</f>
        <v>90782</v>
      </c>
      <c r="D161" s="5" t="str">
        <f>IF(ISBLANK('A2 Intenzita dopravy'!D9)=TRUE,"",'A2 Intenzita dopravy'!D9)</f>
        <v>I/59 Tvrdošín - po OK II/520</v>
      </c>
      <c r="E161" s="30">
        <f>IFERROR(IFERROR(INDEX('A2 Intenzita dopravy'!$H23:$L23,MATCH(E$157,'A2 Intenzita dopravy'!$H$19:$L$19,0)),IF(E$157&gt;MAX('A2 Intenzita dopravy'!$H$5:$L$5),(INDEX('A2 Intenzita dopravy'!$H23:$L23,MATCH(E$157,'A2 Intenzita dopravy'!$H$5:$L$5,1))/INDEX('A2 Intenzita dopravy'!$H23:$L23,MATCH(E$157,'A2 Intenzita dopravy'!$H$5:$L$5,1)-1))^(1/(INDEX('A2 Intenzita dopravy'!$H$5:$L$5,MATCH(E$157,'A2 Intenzita dopravy'!$H$5:$L$5,1))-INDEX('A2 Intenzita dopravy'!$H$5:$L$5,MATCH(E$157,'A2 Intenzita dopravy'!$H$5:$L$5,1)-1)))*D161,IF(E$157&lt;'A1 Parametre'!$C$7,'A2.1 Intenzita dopravy'!E145,IF(E$157&lt;MIN('A2 Intenzita dopravy'!$H$5:$L$5),F161/G161*F161,(INDEX('A2 Intenzita dopravy'!$H23:$L23,MATCH(E$157,'A2 Intenzita dopravy'!$H$5:$L$5,1)+1)/INDEX('A2 Intenzita dopravy'!$H23:$L23,MATCH(E$157,'A2 Intenzita dopravy'!$H$5:$L$5,1)))^(1/(INDEX('A2 Intenzita dopravy'!$H$5:$L$5,MATCH(E$157,'A2 Intenzita dopravy'!$H$5:$L$5,1)+1)-INDEX('A2 Intenzita dopravy'!$H$5:$L$5,MATCH(E$157,'A2 Intenzita dopravy'!$H$5:$L$5,1))))*D161)))),0)</f>
        <v>10010.509410582781</v>
      </c>
      <c r="F161" s="30">
        <f>IFERROR(IFERROR(INDEX('A2 Intenzita dopravy'!$H23:$L23,MATCH(F$157,'A2 Intenzita dopravy'!$H$19:$L$19,0)),IF(F$157&gt;MAX('A2 Intenzita dopravy'!$H$5:$L$5),(INDEX('A2 Intenzita dopravy'!$H23:$L23,MATCH(F$157,'A2 Intenzita dopravy'!$H$5:$L$5,1))/INDEX('A2 Intenzita dopravy'!$H23:$L23,MATCH(F$157,'A2 Intenzita dopravy'!$H$5:$L$5,1)-1))^(1/(INDEX('A2 Intenzita dopravy'!$H$5:$L$5,MATCH(F$157,'A2 Intenzita dopravy'!$H$5:$L$5,1))-INDEX('A2 Intenzita dopravy'!$H$5:$L$5,MATCH(F$157,'A2 Intenzita dopravy'!$H$5:$L$5,1)-1)))*E161,IF(F$157&lt;'A1 Parametre'!$C$7,'A2.1 Intenzita dopravy'!F145,IF(F$157&lt;MIN('A2 Intenzita dopravy'!$H$5:$L$5),G161/H161*G161,(INDEX('A2 Intenzita dopravy'!$H23:$L23,MATCH(F$157,'A2 Intenzita dopravy'!$H$5:$L$5,1)+1)/INDEX('A2 Intenzita dopravy'!$H23:$L23,MATCH(F$157,'A2 Intenzita dopravy'!$H$5:$L$5,1)))^(1/(INDEX('A2 Intenzita dopravy'!$H$5:$L$5,MATCH(F$157,'A2 Intenzita dopravy'!$H$5:$L$5,1)+1)-INDEX('A2 Intenzita dopravy'!$H$5:$L$5,MATCH(F$157,'A2 Intenzita dopravy'!$H$5:$L$5,1))))*E161)))),0)</f>
        <v>10160</v>
      </c>
      <c r="G161" s="30">
        <f>IFERROR(IFERROR(INDEX('A2 Intenzita dopravy'!$H23:$L23,MATCH(G$157,'A2 Intenzita dopravy'!$H$19:$L$19,0)),IF(G$157&gt;MAX('A2 Intenzita dopravy'!$H$5:$L$5),(INDEX('A2 Intenzita dopravy'!$H23:$L23,MATCH(G$157,'A2 Intenzita dopravy'!$H$5:$L$5,1))/INDEX('A2 Intenzita dopravy'!$H23:$L23,MATCH(G$157,'A2 Intenzita dopravy'!$H$5:$L$5,1)-1))^(1/(INDEX('A2 Intenzita dopravy'!$H$5:$L$5,MATCH(G$157,'A2 Intenzita dopravy'!$H$5:$L$5,1))-INDEX('A2 Intenzita dopravy'!$H$5:$L$5,MATCH(G$157,'A2 Intenzita dopravy'!$H$5:$L$5,1)-1)))*F161,IF(G$157&lt;'A1 Parametre'!$C$7,'A2.1 Intenzita dopravy'!G145,IF(G$157&lt;MIN('A2 Intenzita dopravy'!$H$5:$L$5),H161/I161*H161,(INDEX('A2 Intenzita dopravy'!$H23:$L23,MATCH(G$157,'A2 Intenzita dopravy'!$H$5:$L$5,1)+1)/INDEX('A2 Intenzita dopravy'!$H23:$L23,MATCH(G$157,'A2 Intenzita dopravy'!$H$5:$L$5,1)))^(1/(INDEX('A2 Intenzita dopravy'!$H$5:$L$5,MATCH(G$157,'A2 Intenzita dopravy'!$H$5:$L$5,1)+1)-INDEX('A2 Intenzita dopravy'!$H$5:$L$5,MATCH(G$157,'A2 Intenzita dopravy'!$H$5:$L$5,1))))*F161)))),0)</f>
        <v>10311.722986931443</v>
      </c>
      <c r="H161" s="30">
        <f>IFERROR(IFERROR(INDEX('A2 Intenzita dopravy'!$H23:$L23,MATCH(H$157,'A2 Intenzita dopravy'!$H$19:$L$19,0)),IF(H$157&gt;MAX('A2 Intenzita dopravy'!$H$5:$L$5),(INDEX('A2 Intenzita dopravy'!$H23:$L23,MATCH(H$157,'A2 Intenzita dopravy'!$H$5:$L$5,1))/INDEX('A2 Intenzita dopravy'!$H23:$L23,MATCH(H$157,'A2 Intenzita dopravy'!$H$5:$L$5,1)-1))^(1/(INDEX('A2 Intenzita dopravy'!$H$5:$L$5,MATCH(H$157,'A2 Intenzita dopravy'!$H$5:$L$5,1))-INDEX('A2 Intenzita dopravy'!$H$5:$L$5,MATCH(H$157,'A2 Intenzita dopravy'!$H$5:$L$5,1)-1)))*G161,IF(H$157&lt;'A1 Parametre'!$C$7,'A2.1 Intenzita dopravy'!H145,IF(H$157&lt;MIN('A2 Intenzita dopravy'!$H$5:$L$5),I161/J161*I161,(INDEX('A2 Intenzita dopravy'!$H23:$L23,MATCH(H$157,'A2 Intenzita dopravy'!$H$5:$L$5,1)+1)/INDEX('A2 Intenzita dopravy'!$H23:$L23,MATCH(H$157,'A2 Intenzita dopravy'!$H$5:$L$5,1)))^(1/(INDEX('A2 Intenzita dopravy'!$H$5:$L$5,MATCH(H$157,'A2 Intenzita dopravy'!$H$5:$L$5,1)+1)-INDEX('A2 Intenzita dopravy'!$H$5:$L$5,MATCH(H$157,'A2 Intenzita dopravy'!$H$5:$L$5,1))))*G161)))),0)</f>
        <v>10465.711708583694</v>
      </c>
      <c r="I161" s="30">
        <f>IFERROR(IFERROR(INDEX('A2 Intenzita dopravy'!$H23:$L23,MATCH(I$157,'A2 Intenzita dopravy'!$H$19:$L$19,0)),IF(I$157&gt;MAX('A2 Intenzita dopravy'!$H$5:$L$5),(INDEX('A2 Intenzita dopravy'!$H23:$L23,MATCH(I$157,'A2 Intenzita dopravy'!$H$5:$L$5,1))/INDEX('A2 Intenzita dopravy'!$H23:$L23,MATCH(I$157,'A2 Intenzita dopravy'!$H$5:$L$5,1)-1))^(1/(INDEX('A2 Intenzita dopravy'!$H$5:$L$5,MATCH(I$157,'A2 Intenzita dopravy'!$H$5:$L$5,1))-INDEX('A2 Intenzita dopravy'!$H$5:$L$5,MATCH(I$157,'A2 Intenzita dopravy'!$H$5:$L$5,1)-1)))*H161,IF(I$157&lt;'A1 Parametre'!$C$7,'A2.1 Intenzita dopravy'!I145,IF(I$157&lt;MIN('A2 Intenzita dopravy'!$H$5:$L$5),J161/K161*J161,(INDEX('A2 Intenzita dopravy'!$H23:$L23,MATCH(I$157,'A2 Intenzita dopravy'!$H$5:$L$5,1)+1)/INDEX('A2 Intenzita dopravy'!$H23:$L23,MATCH(I$157,'A2 Intenzita dopravy'!$H$5:$L$5,1)))^(1/(INDEX('A2 Intenzita dopravy'!$H$5:$L$5,MATCH(I$157,'A2 Intenzita dopravy'!$H$5:$L$5,1)+1)-INDEX('A2 Intenzita dopravy'!$H$5:$L$5,MATCH(I$157,'A2 Intenzita dopravy'!$H$5:$L$5,1))))*H161)))),0)</f>
        <v>5715</v>
      </c>
      <c r="J161" s="30">
        <f>IFERROR(IFERROR(INDEX('A2 Intenzita dopravy'!$H23:$L23,MATCH(J$157,'A2 Intenzita dopravy'!$H$19:$L$19,0)),IF(J$157&gt;MAX('A2 Intenzita dopravy'!$H$5:$L$5),(INDEX('A2 Intenzita dopravy'!$H23:$L23,MATCH(J$157,'A2 Intenzita dopravy'!$H$5:$L$5,1))/INDEX('A2 Intenzita dopravy'!$H23:$L23,MATCH(J$157,'A2 Intenzita dopravy'!$H$5:$L$5,1)-1))^(1/(INDEX('A2 Intenzita dopravy'!$H$5:$L$5,MATCH(J$157,'A2 Intenzita dopravy'!$H$5:$L$5,1))-INDEX('A2 Intenzita dopravy'!$H$5:$L$5,MATCH(J$157,'A2 Intenzita dopravy'!$H$5:$L$5,1)-1)))*I161,IF(J$157&lt;'A1 Parametre'!$C$7,'A2.1 Intenzita dopravy'!J145,IF(J$157&lt;MIN('A2 Intenzita dopravy'!$H$5:$L$5),K161/L161*K161,(INDEX('A2 Intenzita dopravy'!$H23:$L23,MATCH(J$157,'A2 Intenzita dopravy'!$H$5:$L$5,1)+1)/INDEX('A2 Intenzita dopravy'!$H23:$L23,MATCH(J$157,'A2 Intenzita dopravy'!$H$5:$L$5,1)))^(1/(INDEX('A2 Intenzita dopravy'!$H$5:$L$5,MATCH(J$157,'A2 Intenzita dopravy'!$H$5:$L$5,1)+1)-INDEX('A2 Intenzita dopravy'!$H$5:$L$5,MATCH(J$157,'A2 Intenzita dopravy'!$H$5:$L$5,1))))*I161)))),0)</f>
        <v>5787.2048698085773</v>
      </c>
      <c r="K161" s="30">
        <f>IFERROR(IFERROR(INDEX('A2 Intenzita dopravy'!$H23:$L23,MATCH(K$157,'A2 Intenzita dopravy'!$H$19:$L$19,0)),IF(K$157&gt;MAX('A2 Intenzita dopravy'!$H$5:$L$5),(INDEX('A2 Intenzita dopravy'!$H23:$L23,MATCH(K$157,'A2 Intenzita dopravy'!$H$5:$L$5,1))/INDEX('A2 Intenzita dopravy'!$H23:$L23,MATCH(K$157,'A2 Intenzita dopravy'!$H$5:$L$5,1)-1))^(1/(INDEX('A2 Intenzita dopravy'!$H$5:$L$5,MATCH(K$157,'A2 Intenzita dopravy'!$H$5:$L$5,1))-INDEX('A2 Intenzita dopravy'!$H$5:$L$5,MATCH(K$157,'A2 Intenzita dopravy'!$H$5:$L$5,1)-1)))*J161,IF(K$157&lt;'A1 Parametre'!$C$7,'A2.1 Intenzita dopravy'!K145,IF(K$157&lt;MIN('A2 Intenzita dopravy'!$H$5:$L$5),L161/M161*L161,(INDEX('A2 Intenzita dopravy'!$H23:$L23,MATCH(K$157,'A2 Intenzita dopravy'!$H$5:$L$5,1)+1)/INDEX('A2 Intenzita dopravy'!$H23:$L23,MATCH(K$157,'A2 Intenzita dopravy'!$H$5:$L$5,1)))^(1/(INDEX('A2 Intenzita dopravy'!$H$5:$L$5,MATCH(K$157,'A2 Intenzita dopravy'!$H$5:$L$5,1)+1)-INDEX('A2 Intenzita dopravy'!$H$5:$L$5,MATCH(K$157,'A2 Intenzita dopravy'!$H$5:$L$5,1))))*J161)))),0)</f>
        <v>5860.321995649364</v>
      </c>
      <c r="L161" s="30">
        <f>IFERROR(IFERROR(INDEX('A2 Intenzita dopravy'!$H23:$L23,MATCH(L$157,'A2 Intenzita dopravy'!$H$19:$L$19,0)),IF(L$157&gt;MAX('A2 Intenzita dopravy'!$H$5:$L$5),(INDEX('A2 Intenzita dopravy'!$H23:$L23,MATCH(L$157,'A2 Intenzita dopravy'!$H$5:$L$5,1))/INDEX('A2 Intenzita dopravy'!$H23:$L23,MATCH(L$157,'A2 Intenzita dopravy'!$H$5:$L$5,1)-1))^(1/(INDEX('A2 Intenzita dopravy'!$H$5:$L$5,MATCH(L$157,'A2 Intenzita dopravy'!$H$5:$L$5,1))-INDEX('A2 Intenzita dopravy'!$H$5:$L$5,MATCH(L$157,'A2 Intenzita dopravy'!$H$5:$L$5,1)-1)))*K161,IF(L$157&lt;'A1 Parametre'!$C$7,'A2.1 Intenzita dopravy'!L145,IF(L$157&lt;MIN('A2 Intenzita dopravy'!$H$5:$L$5),M161/N161*M161,(INDEX('A2 Intenzita dopravy'!$H23:$L23,MATCH(L$157,'A2 Intenzita dopravy'!$H$5:$L$5,1)+1)/INDEX('A2 Intenzita dopravy'!$H23:$L23,MATCH(L$157,'A2 Intenzita dopravy'!$H$5:$L$5,1)))^(1/(INDEX('A2 Intenzita dopravy'!$H$5:$L$5,MATCH(L$157,'A2 Intenzita dopravy'!$H$5:$L$5,1)+1)-INDEX('A2 Intenzita dopravy'!$H$5:$L$5,MATCH(L$157,'A2 Intenzita dopravy'!$H$5:$L$5,1))))*K161)))),0)</f>
        <v>5934.3629032140543</v>
      </c>
      <c r="M161" s="30">
        <f>IFERROR(IFERROR(INDEX('A2 Intenzita dopravy'!$H23:$L23,MATCH(M$157,'A2 Intenzita dopravy'!$H$19:$L$19,0)),IF(M$157&gt;MAX('A2 Intenzita dopravy'!$H$5:$L$5),(INDEX('A2 Intenzita dopravy'!$H23:$L23,MATCH(M$157,'A2 Intenzita dopravy'!$H$5:$L$5,1))/INDEX('A2 Intenzita dopravy'!$H23:$L23,MATCH(M$157,'A2 Intenzita dopravy'!$H$5:$L$5,1)-1))^(1/(INDEX('A2 Intenzita dopravy'!$H$5:$L$5,MATCH(M$157,'A2 Intenzita dopravy'!$H$5:$L$5,1))-INDEX('A2 Intenzita dopravy'!$H$5:$L$5,MATCH(M$157,'A2 Intenzita dopravy'!$H$5:$L$5,1)-1)))*L161,IF(M$157&lt;'A1 Parametre'!$C$7,'A2.1 Intenzita dopravy'!M145,IF(M$157&lt;MIN('A2 Intenzita dopravy'!$H$5:$L$5),N161/O161*N161,(INDEX('A2 Intenzita dopravy'!$H23:$L23,MATCH(M$157,'A2 Intenzita dopravy'!$H$5:$L$5,1)+1)/INDEX('A2 Intenzita dopravy'!$H23:$L23,MATCH(M$157,'A2 Intenzita dopravy'!$H$5:$L$5,1)))^(1/(INDEX('A2 Intenzita dopravy'!$H$5:$L$5,MATCH(M$157,'A2 Intenzita dopravy'!$H$5:$L$5,1)+1)-INDEX('A2 Intenzita dopravy'!$H$5:$L$5,MATCH(M$157,'A2 Intenzita dopravy'!$H$5:$L$5,1))))*L161)))),0)</f>
        <v>6009.3392638130781</v>
      </c>
      <c r="N161" s="30">
        <f>IFERROR(IFERROR(INDEX('A2 Intenzita dopravy'!$H23:$L23,MATCH(N$157,'A2 Intenzita dopravy'!$H$19:$L$19,0)),IF(N$157&gt;MAX('A2 Intenzita dopravy'!$H$5:$L$5),(INDEX('A2 Intenzita dopravy'!$H23:$L23,MATCH(N$157,'A2 Intenzita dopravy'!$H$5:$L$5,1))/INDEX('A2 Intenzita dopravy'!$H23:$L23,MATCH(N$157,'A2 Intenzita dopravy'!$H$5:$L$5,1)-1))^(1/(INDEX('A2 Intenzita dopravy'!$H$5:$L$5,MATCH(N$157,'A2 Intenzita dopravy'!$H$5:$L$5,1))-INDEX('A2 Intenzita dopravy'!$H$5:$L$5,MATCH(N$157,'A2 Intenzita dopravy'!$H$5:$L$5,1)-1)))*M161,IF(N$157&lt;'A1 Parametre'!$C$7,'A2.1 Intenzita dopravy'!N145,IF(N$157&lt;MIN('A2 Intenzita dopravy'!$H$5:$L$5),O161/P161*O161,(INDEX('A2 Intenzita dopravy'!$H23:$L23,MATCH(N$157,'A2 Intenzita dopravy'!$H$5:$L$5,1)+1)/INDEX('A2 Intenzita dopravy'!$H23:$L23,MATCH(N$157,'A2 Intenzita dopravy'!$H$5:$L$5,1)))^(1/(INDEX('A2 Intenzita dopravy'!$H$5:$L$5,MATCH(N$157,'A2 Intenzita dopravy'!$H$5:$L$5,1)+1)-INDEX('A2 Intenzita dopravy'!$H$5:$L$5,MATCH(N$157,'A2 Intenzita dopravy'!$H$5:$L$5,1))))*M161)))),0)</f>
        <v>6085.2628962153867</v>
      </c>
      <c r="O161" s="30">
        <f>IFERROR(IFERROR(INDEX('A2 Intenzita dopravy'!$H23:$L23,MATCH(O$157,'A2 Intenzita dopravy'!$H$19:$L$19,0)),IF(O$157&gt;MAX('A2 Intenzita dopravy'!$H$5:$L$5),(INDEX('A2 Intenzita dopravy'!$H23:$L23,MATCH(O$157,'A2 Intenzita dopravy'!$H$5:$L$5,1))/INDEX('A2 Intenzita dopravy'!$H23:$L23,MATCH(O$157,'A2 Intenzita dopravy'!$H$5:$L$5,1)-1))^(1/(INDEX('A2 Intenzita dopravy'!$H$5:$L$5,MATCH(O$157,'A2 Intenzita dopravy'!$H$5:$L$5,1))-INDEX('A2 Intenzita dopravy'!$H$5:$L$5,MATCH(O$157,'A2 Intenzita dopravy'!$H$5:$L$5,1)-1)))*N161,IF(O$157&lt;'A1 Parametre'!$C$7,'A2.1 Intenzita dopravy'!O145,IF(O$157&lt;MIN('A2 Intenzita dopravy'!$H$5:$L$5),P161/Q161*P161,(INDEX('A2 Intenzita dopravy'!$H23:$L23,MATCH(O$157,'A2 Intenzita dopravy'!$H$5:$L$5,1)+1)/INDEX('A2 Intenzita dopravy'!$H23:$L23,MATCH(O$157,'A2 Intenzita dopravy'!$H$5:$L$5,1)))^(1/(INDEX('A2 Intenzita dopravy'!$H$5:$L$5,MATCH(O$157,'A2 Intenzita dopravy'!$H$5:$L$5,1)+1)-INDEX('A2 Intenzita dopravy'!$H$5:$L$5,MATCH(O$157,'A2 Intenzita dopravy'!$H$5:$L$5,1))))*N161)))),0)</f>
        <v>6162.1457685114847</v>
      </c>
      <c r="P161" s="30">
        <f>IFERROR(IFERROR(INDEX('A2 Intenzita dopravy'!$H23:$L23,MATCH(P$157,'A2 Intenzita dopravy'!$H$19:$L$19,0)),IF(P$157&gt;MAX('A2 Intenzita dopravy'!$H$5:$L$5),(INDEX('A2 Intenzita dopravy'!$H23:$L23,MATCH(P$157,'A2 Intenzita dopravy'!$H$5:$L$5,1))/INDEX('A2 Intenzita dopravy'!$H23:$L23,MATCH(P$157,'A2 Intenzita dopravy'!$H$5:$L$5,1)-1))^(1/(INDEX('A2 Intenzita dopravy'!$H$5:$L$5,MATCH(P$157,'A2 Intenzita dopravy'!$H$5:$L$5,1))-INDEX('A2 Intenzita dopravy'!$H$5:$L$5,MATCH(P$157,'A2 Intenzita dopravy'!$H$5:$L$5,1)-1)))*O161,IF(P$157&lt;'A1 Parametre'!$C$7,'A2.1 Intenzita dopravy'!P145,IF(P$157&lt;MIN('A2 Intenzita dopravy'!$H$5:$L$5),Q161/R161*Q161,(INDEX('A2 Intenzita dopravy'!$H23:$L23,MATCH(P$157,'A2 Intenzita dopravy'!$H$5:$L$5,1)+1)/INDEX('A2 Intenzita dopravy'!$H23:$L23,MATCH(P$157,'A2 Intenzita dopravy'!$H$5:$L$5,1)))^(1/(INDEX('A2 Intenzita dopravy'!$H$5:$L$5,MATCH(P$157,'A2 Intenzita dopravy'!$H$5:$L$5,1)+1)-INDEX('A2 Intenzita dopravy'!$H$5:$L$5,MATCH(P$157,'A2 Intenzita dopravy'!$H$5:$L$5,1))))*O161)))),0)</f>
        <v>6240</v>
      </c>
      <c r="Q161" s="30">
        <f>IFERROR(IFERROR(INDEX('A2 Intenzita dopravy'!$H23:$L23,MATCH(Q$157,'A2 Intenzita dopravy'!$H$19:$L$19,0)),IF(Q$157&gt;MAX('A2 Intenzita dopravy'!$H$5:$L$5),(INDEX('A2 Intenzita dopravy'!$H23:$L23,MATCH(Q$157,'A2 Intenzita dopravy'!$H$5:$L$5,1))/INDEX('A2 Intenzita dopravy'!$H23:$L23,MATCH(Q$157,'A2 Intenzita dopravy'!$H$5:$L$5,1)-1))^(1/(INDEX('A2 Intenzita dopravy'!$H$5:$L$5,MATCH(Q$157,'A2 Intenzita dopravy'!$H$5:$L$5,1))-INDEX('A2 Intenzita dopravy'!$H$5:$L$5,MATCH(Q$157,'A2 Intenzita dopravy'!$H$5:$L$5,1)-1)))*P161,IF(Q$157&lt;'A1 Parametre'!$C$7,'A2.1 Intenzita dopravy'!Q145,IF(Q$157&lt;MIN('A2 Intenzita dopravy'!$H$5:$L$5),R161/S161*R161,(INDEX('A2 Intenzita dopravy'!$H23:$L23,MATCH(Q$157,'A2 Intenzita dopravy'!$H$5:$L$5,1)+1)/INDEX('A2 Intenzita dopravy'!$H23:$L23,MATCH(Q$157,'A2 Intenzita dopravy'!$H$5:$L$5,1)))^(1/(INDEX('A2 Intenzita dopravy'!$H$5:$L$5,MATCH(Q$157,'A2 Intenzita dopravy'!$H$5:$L$5,1)+1)-INDEX('A2 Intenzita dopravy'!$H$5:$L$5,MATCH(Q$157,'A2 Intenzita dopravy'!$H$5:$L$5,1))))*P161)))),0)</f>
        <v>6320.1990201790295</v>
      </c>
      <c r="R161" s="30">
        <f>IFERROR(IFERROR(INDEX('A2 Intenzita dopravy'!$H23:$L23,MATCH(R$157,'A2 Intenzita dopravy'!$H$19:$L$19,0)),IF(R$157&gt;MAX('A2 Intenzita dopravy'!$H$5:$L$5),(INDEX('A2 Intenzita dopravy'!$H23:$L23,MATCH(R$157,'A2 Intenzita dopravy'!$H$5:$L$5,1))/INDEX('A2 Intenzita dopravy'!$H23:$L23,MATCH(R$157,'A2 Intenzita dopravy'!$H$5:$L$5,1)-1))^(1/(INDEX('A2 Intenzita dopravy'!$H$5:$L$5,MATCH(R$157,'A2 Intenzita dopravy'!$H$5:$L$5,1))-INDEX('A2 Intenzita dopravy'!$H$5:$L$5,MATCH(R$157,'A2 Intenzita dopravy'!$H$5:$L$5,1)-1)))*Q161,IF(R$157&lt;'A1 Parametre'!$C$7,'A2.1 Intenzita dopravy'!R145,IF(R$157&lt;MIN('A2 Intenzita dopravy'!$H$5:$L$5),S161/T161*S161,(INDEX('A2 Intenzita dopravy'!$H23:$L23,MATCH(R$157,'A2 Intenzita dopravy'!$H$5:$L$5,1)+1)/INDEX('A2 Intenzita dopravy'!$H23:$L23,MATCH(R$157,'A2 Intenzita dopravy'!$H$5:$L$5,1)))^(1/(INDEX('A2 Intenzita dopravy'!$H$5:$L$5,MATCH(R$157,'A2 Intenzita dopravy'!$H$5:$L$5,1)+1)-INDEX('A2 Intenzita dopravy'!$H$5:$L$5,MATCH(R$157,'A2 Intenzita dopravy'!$H$5:$L$5,1))))*Q161)))),0)</f>
        <v>6401.4287908128154</v>
      </c>
      <c r="S161" s="30">
        <f>IFERROR(IFERROR(INDEX('A2 Intenzita dopravy'!$H23:$L23,MATCH(S$157,'A2 Intenzita dopravy'!$H$19:$L$19,0)),IF(S$157&gt;MAX('A2 Intenzita dopravy'!$H$5:$L$5),(INDEX('A2 Intenzita dopravy'!$H23:$L23,MATCH(S$157,'A2 Intenzita dopravy'!$H$5:$L$5,1))/INDEX('A2 Intenzita dopravy'!$H23:$L23,MATCH(S$157,'A2 Intenzita dopravy'!$H$5:$L$5,1)-1))^(1/(INDEX('A2 Intenzita dopravy'!$H$5:$L$5,MATCH(S$157,'A2 Intenzita dopravy'!$H$5:$L$5,1))-INDEX('A2 Intenzita dopravy'!$H$5:$L$5,MATCH(S$157,'A2 Intenzita dopravy'!$H$5:$L$5,1)-1)))*R161,IF(S$157&lt;'A1 Parametre'!$C$7,'A2.1 Intenzita dopravy'!S145,IF(S$157&lt;MIN('A2 Intenzita dopravy'!$H$5:$L$5),T161/U161*T161,(INDEX('A2 Intenzita dopravy'!$H23:$L23,MATCH(S$157,'A2 Intenzita dopravy'!$H$5:$L$5,1)+1)/INDEX('A2 Intenzita dopravy'!$H23:$L23,MATCH(S$157,'A2 Intenzita dopravy'!$H$5:$L$5,1)))^(1/(INDEX('A2 Intenzita dopravy'!$H$5:$L$5,MATCH(S$157,'A2 Intenzita dopravy'!$H$5:$L$5,1)+1)-INDEX('A2 Intenzita dopravy'!$H$5:$L$5,MATCH(S$157,'A2 Intenzita dopravy'!$H$5:$L$5,1))))*R161)))),0)</f>
        <v>6483.7025595257992</v>
      </c>
      <c r="T161" s="30">
        <f>IFERROR(IFERROR(INDEX('A2 Intenzita dopravy'!$H23:$L23,MATCH(T$157,'A2 Intenzita dopravy'!$H$19:$L$19,0)),IF(T$157&gt;MAX('A2 Intenzita dopravy'!$H$5:$L$5),(INDEX('A2 Intenzita dopravy'!$H23:$L23,MATCH(T$157,'A2 Intenzita dopravy'!$H$5:$L$5,1))/INDEX('A2 Intenzita dopravy'!$H23:$L23,MATCH(T$157,'A2 Intenzita dopravy'!$H$5:$L$5,1)-1))^(1/(INDEX('A2 Intenzita dopravy'!$H$5:$L$5,MATCH(T$157,'A2 Intenzita dopravy'!$H$5:$L$5,1))-INDEX('A2 Intenzita dopravy'!$H$5:$L$5,MATCH(T$157,'A2 Intenzita dopravy'!$H$5:$L$5,1)-1)))*S161,IF(T$157&lt;'A1 Parametre'!$C$7,'A2.1 Intenzita dopravy'!T145,IF(T$157&lt;MIN('A2 Intenzita dopravy'!$H$5:$L$5),U161/V161*U161,(INDEX('A2 Intenzita dopravy'!$H23:$L23,MATCH(T$157,'A2 Intenzita dopravy'!$H$5:$L$5,1)+1)/INDEX('A2 Intenzita dopravy'!$H23:$L23,MATCH(T$157,'A2 Intenzita dopravy'!$H$5:$L$5,1)))^(1/(INDEX('A2 Intenzita dopravy'!$H$5:$L$5,MATCH(T$157,'A2 Intenzita dopravy'!$H$5:$L$5,1)+1)-INDEX('A2 Intenzita dopravy'!$H$5:$L$5,MATCH(T$157,'A2 Intenzita dopravy'!$H$5:$L$5,1))))*S161)))),0)</f>
        <v>6567.0337442062855</v>
      </c>
      <c r="U161" s="30">
        <f>IFERROR(IFERROR(INDEX('A2 Intenzita dopravy'!$H23:$L23,MATCH(U$157,'A2 Intenzita dopravy'!$H$19:$L$19,0)),IF(U$157&gt;MAX('A2 Intenzita dopravy'!$H$5:$L$5),(INDEX('A2 Intenzita dopravy'!$H23:$L23,MATCH(U$157,'A2 Intenzita dopravy'!$H$5:$L$5,1))/INDEX('A2 Intenzita dopravy'!$H23:$L23,MATCH(U$157,'A2 Intenzita dopravy'!$H$5:$L$5,1)-1))^(1/(INDEX('A2 Intenzita dopravy'!$H$5:$L$5,MATCH(U$157,'A2 Intenzita dopravy'!$H$5:$L$5,1))-INDEX('A2 Intenzita dopravy'!$H$5:$L$5,MATCH(U$157,'A2 Intenzita dopravy'!$H$5:$L$5,1)-1)))*T161,IF(U$157&lt;'A1 Parametre'!$C$7,'A2.1 Intenzita dopravy'!U145,IF(U$157&lt;MIN('A2 Intenzita dopravy'!$H$5:$L$5),V161/W161*V161,(INDEX('A2 Intenzita dopravy'!$H23:$L23,MATCH(U$157,'A2 Intenzita dopravy'!$H$5:$L$5,1)+1)/INDEX('A2 Intenzita dopravy'!$H23:$L23,MATCH(U$157,'A2 Intenzita dopravy'!$H$5:$L$5,1)))^(1/(INDEX('A2 Intenzita dopravy'!$H$5:$L$5,MATCH(U$157,'A2 Intenzita dopravy'!$H$5:$L$5,1)+1)-INDEX('A2 Intenzita dopravy'!$H$5:$L$5,MATCH(U$157,'A2 Intenzita dopravy'!$H$5:$L$5,1))))*T161)))),0)</f>
        <v>6651.4359351947423</v>
      </c>
      <c r="V161" s="30">
        <f>IFERROR(IFERROR(INDEX('A2 Intenzita dopravy'!$H23:$L23,MATCH(V$157,'A2 Intenzita dopravy'!$H$19:$L$19,0)),IF(V$157&gt;MAX('A2 Intenzita dopravy'!$H$5:$L$5),(INDEX('A2 Intenzita dopravy'!$H23:$L23,MATCH(V$157,'A2 Intenzita dopravy'!$H$5:$L$5,1))/INDEX('A2 Intenzita dopravy'!$H23:$L23,MATCH(V$157,'A2 Intenzita dopravy'!$H$5:$L$5,1)-1))^(1/(INDEX('A2 Intenzita dopravy'!$H$5:$L$5,MATCH(V$157,'A2 Intenzita dopravy'!$H$5:$L$5,1))-INDEX('A2 Intenzita dopravy'!$H$5:$L$5,MATCH(V$157,'A2 Intenzita dopravy'!$H$5:$L$5,1)-1)))*U161,IF(V$157&lt;'A1 Parametre'!$C$7,'A2.1 Intenzita dopravy'!V145,IF(V$157&lt;MIN('A2 Intenzita dopravy'!$H$5:$L$5),W161/X161*W161,(INDEX('A2 Intenzita dopravy'!$H23:$L23,MATCH(V$157,'A2 Intenzita dopravy'!$H$5:$L$5,1)+1)/INDEX('A2 Intenzita dopravy'!$H23:$L23,MATCH(V$157,'A2 Intenzita dopravy'!$H$5:$L$5,1)))^(1/(INDEX('A2 Intenzita dopravy'!$H$5:$L$5,MATCH(V$157,'A2 Intenzita dopravy'!$H$5:$L$5,1)+1)-INDEX('A2 Intenzita dopravy'!$H$5:$L$5,MATCH(V$157,'A2 Intenzita dopravy'!$H$5:$L$5,1))))*U161)))),0)</f>
        <v>6736.9228975002243</v>
      </c>
      <c r="W161" s="30">
        <f>IFERROR(IFERROR(INDEX('A2 Intenzita dopravy'!$H23:$L23,MATCH(W$157,'A2 Intenzita dopravy'!$H$19:$L$19,0)),IF(W$157&gt;MAX('A2 Intenzita dopravy'!$H$5:$L$5),(INDEX('A2 Intenzita dopravy'!$H23:$L23,MATCH(W$157,'A2 Intenzita dopravy'!$H$5:$L$5,1))/INDEX('A2 Intenzita dopravy'!$H23:$L23,MATCH(W$157,'A2 Intenzita dopravy'!$H$5:$L$5,1)-1))^(1/(INDEX('A2 Intenzita dopravy'!$H$5:$L$5,MATCH(W$157,'A2 Intenzita dopravy'!$H$5:$L$5,1))-INDEX('A2 Intenzita dopravy'!$H$5:$L$5,MATCH(W$157,'A2 Intenzita dopravy'!$H$5:$L$5,1)-1)))*V161,IF(W$157&lt;'A1 Parametre'!$C$7,'A2.1 Intenzita dopravy'!W145,IF(W$157&lt;MIN('A2 Intenzita dopravy'!$H$5:$L$5),X161/Y161*X161,(INDEX('A2 Intenzita dopravy'!$H23:$L23,MATCH(W$157,'A2 Intenzita dopravy'!$H$5:$L$5,1)+1)/INDEX('A2 Intenzita dopravy'!$H23:$L23,MATCH(W$157,'A2 Intenzita dopravy'!$H$5:$L$5,1)))^(1/(INDEX('A2 Intenzita dopravy'!$H$5:$L$5,MATCH(W$157,'A2 Intenzita dopravy'!$H$5:$L$5,1)+1)-INDEX('A2 Intenzita dopravy'!$H$5:$L$5,MATCH(W$157,'A2 Intenzita dopravy'!$H$5:$L$5,1))))*V161)))),0)</f>
        <v>6823.5085730452865</v>
      </c>
      <c r="X161" s="30">
        <f>IFERROR(IFERROR(INDEX('A2 Intenzita dopravy'!$H23:$L23,MATCH(X$157,'A2 Intenzita dopravy'!$H$19:$L$19,0)),IF(X$157&gt;MAX('A2 Intenzita dopravy'!$H$5:$L$5),(INDEX('A2 Intenzita dopravy'!$H23:$L23,MATCH(X$157,'A2 Intenzita dopravy'!$H$5:$L$5,1))/INDEX('A2 Intenzita dopravy'!$H23:$L23,MATCH(X$157,'A2 Intenzita dopravy'!$H$5:$L$5,1)-1))^(1/(INDEX('A2 Intenzita dopravy'!$H$5:$L$5,MATCH(X$157,'A2 Intenzita dopravy'!$H$5:$L$5,1))-INDEX('A2 Intenzita dopravy'!$H$5:$L$5,MATCH(X$157,'A2 Intenzita dopravy'!$H$5:$L$5,1)-1)))*W161,IF(X$157&lt;'A1 Parametre'!$C$7,'A2.1 Intenzita dopravy'!X145,IF(X$157&lt;MIN('A2 Intenzita dopravy'!$H$5:$L$5),Y161/Z161*Y161,(INDEX('A2 Intenzita dopravy'!$H23:$L23,MATCH(X$157,'A2 Intenzita dopravy'!$H$5:$L$5,1)+1)/INDEX('A2 Intenzita dopravy'!$H23:$L23,MATCH(X$157,'A2 Intenzita dopravy'!$H$5:$L$5,1)))^(1/(INDEX('A2 Intenzita dopravy'!$H$5:$L$5,MATCH(X$157,'A2 Intenzita dopravy'!$H$5:$L$5,1)+1)-INDEX('A2 Intenzita dopravy'!$H$5:$L$5,MATCH(X$157,'A2 Intenzita dopravy'!$H$5:$L$5,1))))*W161)))),0)</f>
        <v>6911.207082939748</v>
      </c>
      <c r="Y161" s="30">
        <f>IFERROR(IFERROR(INDEX('A2 Intenzita dopravy'!$H23:$L23,MATCH(Y$157,'A2 Intenzita dopravy'!$H$19:$L$19,0)),IF(Y$157&gt;MAX('A2 Intenzita dopravy'!$H$5:$L$5),(INDEX('A2 Intenzita dopravy'!$H23:$L23,MATCH(Y$157,'A2 Intenzita dopravy'!$H$5:$L$5,1))/INDEX('A2 Intenzita dopravy'!$H23:$L23,MATCH(Y$157,'A2 Intenzita dopravy'!$H$5:$L$5,1)-1))^(1/(INDEX('A2 Intenzita dopravy'!$H$5:$L$5,MATCH(Y$157,'A2 Intenzita dopravy'!$H$5:$L$5,1))-INDEX('A2 Intenzita dopravy'!$H$5:$L$5,MATCH(Y$157,'A2 Intenzita dopravy'!$H$5:$L$5,1)-1)))*X161,IF(Y$157&lt;'A1 Parametre'!$C$7,'A2.1 Intenzita dopravy'!Y145,IF(Y$157&lt;MIN('A2 Intenzita dopravy'!$H$5:$L$5),Z161/AA161*Z161,(INDEX('A2 Intenzita dopravy'!$H23:$L23,MATCH(Y$157,'A2 Intenzita dopravy'!$H$5:$L$5,1)+1)/INDEX('A2 Intenzita dopravy'!$H23:$L23,MATCH(Y$157,'A2 Intenzita dopravy'!$H$5:$L$5,1)))^(1/(INDEX('A2 Intenzita dopravy'!$H$5:$L$5,MATCH(Y$157,'A2 Intenzita dopravy'!$H$5:$L$5,1)+1)-INDEX('A2 Intenzita dopravy'!$H$5:$L$5,MATCH(Y$157,'A2 Intenzita dopravy'!$H$5:$L$5,1))))*X161)))),0)</f>
        <v>7000.0327297836802</v>
      </c>
      <c r="Z161" s="30">
        <f>IFERROR(IFERROR(INDEX('A2 Intenzita dopravy'!$H23:$L23,MATCH(Z$157,'A2 Intenzita dopravy'!$H$19:$L$19,0)),IF(Z$157&gt;MAX('A2 Intenzita dopravy'!$H$5:$L$5),(INDEX('A2 Intenzita dopravy'!$H23:$L23,MATCH(Z$157,'A2 Intenzita dopravy'!$H$5:$L$5,1))/INDEX('A2 Intenzita dopravy'!$H23:$L23,MATCH(Z$157,'A2 Intenzita dopravy'!$H$5:$L$5,1)-1))^(1/(INDEX('A2 Intenzita dopravy'!$H$5:$L$5,MATCH(Z$157,'A2 Intenzita dopravy'!$H$5:$L$5,1))-INDEX('A2 Intenzita dopravy'!$H$5:$L$5,MATCH(Z$157,'A2 Intenzita dopravy'!$H$5:$L$5,1)-1)))*Y161,IF(Z$157&lt;'A1 Parametre'!$C$7,'A2.1 Intenzita dopravy'!Z145,IF(Z$157&lt;MIN('A2 Intenzita dopravy'!$H$5:$L$5),AA161/AB161*AA161,(INDEX('A2 Intenzita dopravy'!$H23:$L23,MATCH(Z$157,'A2 Intenzita dopravy'!$H$5:$L$5,1)+1)/INDEX('A2 Intenzita dopravy'!$H23:$L23,MATCH(Z$157,'A2 Intenzita dopravy'!$H$5:$L$5,1)))^(1/(INDEX('A2 Intenzita dopravy'!$H$5:$L$5,MATCH(Z$157,'A2 Intenzita dopravy'!$H$5:$L$5,1)+1)-INDEX('A2 Intenzita dopravy'!$H$5:$L$5,MATCH(Z$157,'A2 Intenzita dopravy'!$H$5:$L$5,1))))*Y161)))),0)</f>
        <v>7090</v>
      </c>
      <c r="AA161" s="30">
        <f>IFERROR(IFERROR(INDEX('A2 Intenzita dopravy'!$H23:$L23,MATCH(AA$157,'A2 Intenzita dopravy'!$H$19:$L$19,0)),IF(AA$157&gt;MAX('A2 Intenzita dopravy'!$H$5:$L$5),(INDEX('A2 Intenzita dopravy'!$H23:$L23,MATCH(AA$157,'A2 Intenzita dopravy'!$H$5:$L$5,1))/INDEX('A2 Intenzita dopravy'!$H23:$L23,MATCH(AA$157,'A2 Intenzita dopravy'!$H$5:$L$5,1)-1))^(1/(INDEX('A2 Intenzita dopravy'!$H$5:$L$5,MATCH(AA$157,'A2 Intenzita dopravy'!$H$5:$L$5,1))-INDEX('A2 Intenzita dopravy'!$H$5:$L$5,MATCH(AA$157,'A2 Intenzita dopravy'!$H$5:$L$5,1)-1)))*Z161,IF(AA$157&lt;'A1 Parametre'!$C$7,'A2.1 Intenzita dopravy'!AA145,IF(AA$157&lt;MIN('A2 Intenzita dopravy'!$H$5:$L$5),AB161/AC161*AB161,(INDEX('A2 Intenzita dopravy'!$H23:$L23,MATCH(AA$157,'A2 Intenzita dopravy'!$H$5:$L$5,1)+1)/INDEX('A2 Intenzita dopravy'!$H23:$L23,MATCH(AA$157,'A2 Intenzita dopravy'!$H$5:$L$5,1)))^(1/(INDEX('A2 Intenzita dopravy'!$H$5:$L$5,MATCH(AA$157,'A2 Intenzita dopravy'!$H$5:$L$5,1)+1)-INDEX('A2 Intenzita dopravy'!$H$5:$L$5,MATCH(AA$157,'A2 Intenzita dopravy'!$H$5:$L$5,1))))*Z161)))),0)</f>
        <v>7181.4991902984584</v>
      </c>
      <c r="AB161" s="30">
        <f>IFERROR(IFERROR(INDEX('A2 Intenzita dopravy'!$H23:$L23,MATCH(AB$157,'A2 Intenzita dopravy'!$H$19:$L$19,0)),IF(AB$157&gt;MAX('A2 Intenzita dopravy'!$H$5:$L$5),(INDEX('A2 Intenzita dopravy'!$H23:$L23,MATCH(AB$157,'A2 Intenzita dopravy'!$H$5:$L$5,1))/INDEX('A2 Intenzita dopravy'!$H23:$L23,MATCH(AB$157,'A2 Intenzita dopravy'!$H$5:$L$5,1)-1))^(1/(INDEX('A2 Intenzita dopravy'!$H$5:$L$5,MATCH(AB$157,'A2 Intenzita dopravy'!$H$5:$L$5,1))-INDEX('A2 Intenzita dopravy'!$H$5:$L$5,MATCH(AB$157,'A2 Intenzita dopravy'!$H$5:$L$5,1)-1)))*AA161,IF(AB$157&lt;'A1 Parametre'!$C$7,'A2.1 Intenzita dopravy'!AB145,IF(AB$157&lt;MIN('A2 Intenzita dopravy'!$H$5:$L$5),AC161/AD161*AC161,(INDEX('A2 Intenzita dopravy'!$H23:$L23,MATCH(AB$157,'A2 Intenzita dopravy'!$H$5:$L$5,1)+1)/INDEX('A2 Intenzita dopravy'!$H23:$L23,MATCH(AB$157,'A2 Intenzita dopravy'!$H$5:$L$5,1)))^(1/(INDEX('A2 Intenzita dopravy'!$H$5:$L$5,MATCH(AB$157,'A2 Intenzita dopravy'!$H$5:$L$5,1)+1)-INDEX('A2 Intenzita dopravy'!$H$5:$L$5,MATCH(AB$157,'A2 Intenzita dopravy'!$H$5:$L$5,1))))*AA161)))),0)</f>
        <v>7274.1792130123295</v>
      </c>
      <c r="AC161" s="30">
        <f>IFERROR(IFERROR(INDEX('A2 Intenzita dopravy'!$H23:$L23,MATCH(AC$157,'A2 Intenzita dopravy'!$H$19:$L$19,0)),IF(AC$157&gt;MAX('A2 Intenzita dopravy'!$H$5:$L$5),(INDEX('A2 Intenzita dopravy'!$H23:$L23,MATCH(AC$157,'A2 Intenzita dopravy'!$H$5:$L$5,1))/INDEX('A2 Intenzita dopravy'!$H23:$L23,MATCH(AC$157,'A2 Intenzita dopravy'!$H$5:$L$5,1)-1))^(1/(INDEX('A2 Intenzita dopravy'!$H$5:$L$5,MATCH(AC$157,'A2 Intenzita dopravy'!$H$5:$L$5,1))-INDEX('A2 Intenzita dopravy'!$H$5:$L$5,MATCH(AC$157,'A2 Intenzita dopravy'!$H$5:$L$5,1)-1)))*AB161,IF(AC$157&lt;'A1 Parametre'!$C$7,'A2.1 Intenzita dopravy'!AC145,IF(AC$157&lt;MIN('A2 Intenzita dopravy'!$H$5:$L$5),AD161/AE161*AD161,(INDEX('A2 Intenzita dopravy'!$H23:$L23,MATCH(AC$157,'A2 Intenzita dopravy'!$H$5:$L$5,1)+1)/INDEX('A2 Intenzita dopravy'!$H23:$L23,MATCH(AC$157,'A2 Intenzita dopravy'!$H$5:$L$5,1)))^(1/(INDEX('A2 Intenzita dopravy'!$H$5:$L$5,MATCH(AC$157,'A2 Intenzita dopravy'!$H$5:$L$5,1)+1)-INDEX('A2 Intenzita dopravy'!$H$5:$L$5,MATCH(AC$157,'A2 Intenzita dopravy'!$H$5:$L$5,1))))*AB161)))),0)</f>
        <v>7368.0553072403272</v>
      </c>
      <c r="AD161" s="30">
        <f>IFERROR(IFERROR(INDEX('A2 Intenzita dopravy'!$H23:$L23,MATCH(AD$157,'A2 Intenzita dopravy'!$H$19:$L$19,0)),IF(AD$157&gt;MAX('A2 Intenzita dopravy'!$H$5:$L$5),(INDEX('A2 Intenzita dopravy'!$H23:$L23,MATCH(AD$157,'A2 Intenzita dopravy'!$H$5:$L$5,1))/INDEX('A2 Intenzita dopravy'!$H23:$L23,MATCH(AD$157,'A2 Intenzita dopravy'!$H$5:$L$5,1)-1))^(1/(INDEX('A2 Intenzita dopravy'!$H$5:$L$5,MATCH(AD$157,'A2 Intenzita dopravy'!$H$5:$L$5,1))-INDEX('A2 Intenzita dopravy'!$H$5:$L$5,MATCH(AD$157,'A2 Intenzita dopravy'!$H$5:$L$5,1)-1)))*AC161,IF(AD$157&lt;'A1 Parametre'!$C$7,'A2.1 Intenzita dopravy'!AD145,IF(AD$157&lt;MIN('A2 Intenzita dopravy'!$H$5:$L$5),AE161/AF161*AE161,(INDEX('A2 Intenzita dopravy'!$H23:$L23,MATCH(AD$157,'A2 Intenzita dopravy'!$H$5:$L$5,1)+1)/INDEX('A2 Intenzita dopravy'!$H23:$L23,MATCH(AD$157,'A2 Intenzita dopravy'!$H$5:$L$5,1)))^(1/(INDEX('A2 Intenzita dopravy'!$H$5:$L$5,MATCH(AD$157,'A2 Intenzita dopravy'!$H$5:$L$5,1)+1)-INDEX('A2 Intenzita dopravy'!$H$5:$L$5,MATCH(AD$157,'A2 Intenzita dopravy'!$H$5:$L$5,1))))*AC161)))),0)</f>
        <v>7463.1429087476263</v>
      </c>
      <c r="AE161" s="30">
        <f>IFERROR(IFERROR(INDEX('A2 Intenzita dopravy'!$H23:$L23,MATCH(AE$157,'A2 Intenzita dopravy'!$H$19:$L$19,0)),IF(AE$157&gt;MAX('A2 Intenzita dopravy'!$H$5:$L$5),(INDEX('A2 Intenzita dopravy'!$H23:$L23,MATCH(AE$157,'A2 Intenzita dopravy'!$H$5:$L$5,1))/INDEX('A2 Intenzita dopravy'!$H23:$L23,MATCH(AE$157,'A2 Intenzita dopravy'!$H$5:$L$5,1)-1))^(1/(INDEX('A2 Intenzita dopravy'!$H$5:$L$5,MATCH(AE$157,'A2 Intenzita dopravy'!$H$5:$L$5,1))-INDEX('A2 Intenzita dopravy'!$H$5:$L$5,MATCH(AE$157,'A2 Intenzita dopravy'!$H$5:$L$5,1)-1)))*AD161,IF(AE$157&lt;'A1 Parametre'!$C$7,'A2.1 Intenzita dopravy'!AE145,IF(AE$157&lt;MIN('A2 Intenzita dopravy'!$H$5:$L$5),AF161/AG161*AF161,(INDEX('A2 Intenzita dopravy'!$H23:$L23,MATCH(AE$157,'A2 Intenzita dopravy'!$H$5:$L$5,1)+1)/INDEX('A2 Intenzita dopravy'!$H23:$L23,MATCH(AE$157,'A2 Intenzita dopravy'!$H$5:$L$5,1)))^(1/(INDEX('A2 Intenzita dopravy'!$H$5:$L$5,MATCH(AE$157,'A2 Intenzita dopravy'!$H$5:$L$5,1)+1)-INDEX('A2 Intenzita dopravy'!$H$5:$L$5,MATCH(AE$157,'A2 Intenzita dopravy'!$H$5:$L$5,1))))*AD161)))),0)</f>
        <v>7559.4576525039156</v>
      </c>
      <c r="AF161" s="30">
        <f>IFERROR(IFERROR(INDEX('A2 Intenzita dopravy'!$H23:$L23,MATCH(AF$157,'A2 Intenzita dopravy'!$H$19:$L$19,0)),IF(AF$157&gt;MAX('A2 Intenzita dopravy'!$H$5:$L$5),(INDEX('A2 Intenzita dopravy'!$H23:$L23,MATCH(AF$157,'A2 Intenzita dopravy'!$H$5:$L$5,1))/INDEX('A2 Intenzita dopravy'!$H23:$L23,MATCH(AF$157,'A2 Intenzita dopravy'!$H$5:$L$5,1)-1))^(1/(INDEX('A2 Intenzita dopravy'!$H$5:$L$5,MATCH(AF$157,'A2 Intenzita dopravy'!$H$5:$L$5,1))-INDEX('A2 Intenzita dopravy'!$H$5:$L$5,MATCH(AF$157,'A2 Intenzita dopravy'!$H$5:$L$5,1)-1)))*AE161,IF(AF$157&lt;'A1 Parametre'!$C$7,'A2.1 Intenzita dopravy'!AF145,IF(AF$157&lt;MIN('A2 Intenzita dopravy'!$H$5:$L$5),AG161/AH161*AG161,(INDEX('A2 Intenzita dopravy'!$H23:$L23,MATCH(AF$157,'A2 Intenzita dopravy'!$H$5:$L$5,1)+1)/INDEX('A2 Intenzita dopravy'!$H23:$L23,MATCH(AF$157,'A2 Intenzita dopravy'!$H$5:$L$5,1)))^(1/(INDEX('A2 Intenzita dopravy'!$H$5:$L$5,MATCH(AF$157,'A2 Intenzita dopravy'!$H$5:$L$5,1)+1)-INDEX('A2 Intenzita dopravy'!$H$5:$L$5,MATCH(AF$157,'A2 Intenzita dopravy'!$H$5:$L$5,1))))*AE161)))),0)</f>
        <v>7657.015375254211</v>
      </c>
      <c r="AG161" s="30">
        <f>IFERROR(IFERROR(INDEX('A2 Intenzita dopravy'!$H23:$L23,MATCH(AG$157,'A2 Intenzita dopravy'!$H$19:$L$19,0)),IF(AG$157&gt;MAX('A2 Intenzita dopravy'!$H$5:$L$5),(INDEX('A2 Intenzita dopravy'!$H23:$L23,MATCH(AG$157,'A2 Intenzita dopravy'!$H$5:$L$5,1))/INDEX('A2 Intenzita dopravy'!$H23:$L23,MATCH(AG$157,'A2 Intenzita dopravy'!$H$5:$L$5,1)-1))^(1/(INDEX('A2 Intenzita dopravy'!$H$5:$L$5,MATCH(AG$157,'A2 Intenzita dopravy'!$H$5:$L$5,1))-INDEX('A2 Intenzita dopravy'!$H$5:$L$5,MATCH(AG$157,'A2 Intenzita dopravy'!$H$5:$L$5,1)-1)))*AF161,IF(AG$157&lt;'A1 Parametre'!$C$7,'A2.1 Intenzita dopravy'!AG145,IF(AG$157&lt;MIN('A2 Intenzita dopravy'!$H$5:$L$5),AH161/AI161*AH161,(INDEX('A2 Intenzita dopravy'!$H23:$L23,MATCH(AG$157,'A2 Intenzita dopravy'!$H$5:$L$5,1)+1)/INDEX('A2 Intenzita dopravy'!$H23:$L23,MATCH(AG$157,'A2 Intenzita dopravy'!$H$5:$L$5,1)))^(1/(INDEX('A2 Intenzita dopravy'!$H$5:$L$5,MATCH(AG$157,'A2 Intenzita dopravy'!$H$5:$L$5,1)+1)-INDEX('A2 Intenzita dopravy'!$H$5:$L$5,MATCH(AG$157,'A2 Intenzita dopravy'!$H$5:$L$5,1))))*AF161)))),0)</f>
        <v>7755.8321181228439</v>
      </c>
      <c r="AH161" s="30">
        <f>IFERROR(IFERROR(INDEX('A2 Intenzita dopravy'!$H23:$L23,MATCH(AH$157,'A2 Intenzita dopravy'!$H$19:$L$19,0)),IF(AH$157&gt;MAX('A2 Intenzita dopravy'!$H$5:$L$5),(INDEX('A2 Intenzita dopravy'!$H23:$L23,MATCH(AH$157,'A2 Intenzita dopravy'!$H$5:$L$5,1))/INDEX('A2 Intenzita dopravy'!$H23:$L23,MATCH(AH$157,'A2 Intenzita dopravy'!$H$5:$L$5,1)-1))^(1/(INDEX('A2 Intenzita dopravy'!$H$5:$L$5,MATCH(AH$157,'A2 Intenzita dopravy'!$H$5:$L$5,1))-INDEX('A2 Intenzita dopravy'!$H$5:$L$5,MATCH(AH$157,'A2 Intenzita dopravy'!$H$5:$L$5,1)-1)))*AG161,IF(AH$157&lt;'A1 Parametre'!$C$7,'A2.1 Intenzita dopravy'!AH145,IF(AH$157&lt;MIN('A2 Intenzita dopravy'!$H$5:$L$5),AI161/AJ161*AI161,(INDEX('A2 Intenzita dopravy'!$H23:$L23,MATCH(AH$157,'A2 Intenzita dopravy'!$H$5:$L$5,1)+1)/INDEX('A2 Intenzita dopravy'!$H23:$L23,MATCH(AH$157,'A2 Intenzita dopravy'!$H$5:$L$5,1)))^(1/(INDEX('A2 Intenzita dopravy'!$H$5:$L$5,MATCH(AH$157,'A2 Intenzita dopravy'!$H$5:$L$5,1)+1)-INDEX('A2 Intenzita dopravy'!$H$5:$L$5,MATCH(AH$157,'A2 Intenzita dopravy'!$H$5:$L$5,1))))*AG161)))),0)</f>
        <v>7855.9241292510551</v>
      </c>
      <c r="AI161" s="30">
        <f>IFERROR(IFERROR(INDEX('A2 Intenzita dopravy'!$H23:$L23,MATCH(AI$157,'A2 Intenzita dopravy'!$H$19:$L$19,0)),IF(AI$157&gt;MAX('A2 Intenzita dopravy'!$H$5:$L$5),(INDEX('A2 Intenzita dopravy'!$H23:$L23,MATCH(AI$157,'A2 Intenzita dopravy'!$H$5:$L$5,1))/INDEX('A2 Intenzita dopravy'!$H23:$L23,MATCH(AI$157,'A2 Intenzita dopravy'!$H$5:$L$5,1)-1))^(1/(INDEX('A2 Intenzita dopravy'!$H$5:$L$5,MATCH(AI$157,'A2 Intenzita dopravy'!$H$5:$L$5,1))-INDEX('A2 Intenzita dopravy'!$H$5:$L$5,MATCH(AI$157,'A2 Intenzita dopravy'!$H$5:$L$5,1)-1)))*AH161,IF(AI$157&lt;'A1 Parametre'!$C$7,'A2.1 Intenzita dopravy'!AI145,IF(AI$157&lt;MIN('A2 Intenzita dopravy'!$H$5:$L$5),AJ161/AK161*AJ161,(INDEX('A2 Intenzita dopravy'!$H23:$L23,MATCH(AI$157,'A2 Intenzita dopravy'!$H$5:$L$5,1)+1)/INDEX('A2 Intenzita dopravy'!$H23:$L23,MATCH(AI$157,'A2 Intenzita dopravy'!$H$5:$L$5,1)))^(1/(INDEX('A2 Intenzita dopravy'!$H$5:$L$5,MATCH(AI$157,'A2 Intenzita dopravy'!$H$5:$L$5,1)+1)-INDEX('A2 Intenzita dopravy'!$H$5:$L$5,MATCH(AI$157,'A2 Intenzita dopravy'!$H$5:$L$5,1))))*AH161)))),0)</f>
        <v>7957.3078664686282</v>
      </c>
      <c r="AJ161" s="30">
        <f>IFERROR(IFERROR(INDEX('A2 Intenzita dopravy'!$H23:$L23,MATCH(AJ$157,'A2 Intenzita dopravy'!$H$19:$L$19,0)),IF(AJ$157&gt;MAX('A2 Intenzita dopravy'!$H$5:$L$5),(INDEX('A2 Intenzita dopravy'!$H23:$L23,MATCH(AJ$157,'A2 Intenzita dopravy'!$H$5:$L$5,1))/INDEX('A2 Intenzita dopravy'!$H23:$L23,MATCH(AJ$157,'A2 Intenzita dopravy'!$H$5:$L$5,1)-1))^(1/(INDEX('A2 Intenzita dopravy'!$H$5:$L$5,MATCH(AJ$157,'A2 Intenzita dopravy'!$H$5:$L$5,1))-INDEX('A2 Intenzita dopravy'!$H$5:$L$5,MATCH(AJ$157,'A2 Intenzita dopravy'!$H$5:$L$5,1)-1)))*AI161,IF(AJ$157&lt;'A1 Parametre'!$C$7,'A2.1 Intenzita dopravy'!AJ145,IF(AJ$157&lt;MIN('A2 Intenzita dopravy'!$H$5:$L$5),AK161/AL161*AK161,(INDEX('A2 Intenzita dopravy'!$H23:$L23,MATCH(AJ$157,'A2 Intenzita dopravy'!$H$5:$L$5,1)+1)/INDEX('A2 Intenzita dopravy'!$H23:$L23,MATCH(AJ$157,'A2 Intenzita dopravy'!$H$5:$L$5,1)))^(1/(INDEX('A2 Intenzita dopravy'!$H$5:$L$5,MATCH(AJ$157,'A2 Intenzita dopravy'!$H$5:$L$5,1)+1)-INDEX('A2 Intenzita dopravy'!$H$5:$L$5,MATCH(AJ$157,'A2 Intenzita dopravy'!$H$5:$L$5,1))))*AI161)))),0)</f>
        <v>8060</v>
      </c>
      <c r="AK161" s="30">
        <f>IFERROR(IFERROR(INDEX('A2 Intenzita dopravy'!$H23:$L23,MATCH(AK$157,'A2 Intenzita dopravy'!$H$19:$L$19,0)),IF(AK$157&gt;MAX('A2 Intenzita dopravy'!$H$5:$L$5),(INDEX('A2 Intenzita dopravy'!$H23:$L23,MATCH(AK$157,'A2 Intenzita dopravy'!$H$5:$L$5,1))/INDEX('A2 Intenzita dopravy'!$H23:$L23,MATCH(AK$157,'A2 Intenzita dopravy'!$H$5:$L$5,1)-1))^(1/(INDEX('A2 Intenzita dopravy'!$H$5:$L$5,MATCH(AK$157,'A2 Intenzita dopravy'!$H$5:$L$5,1))-INDEX('A2 Intenzita dopravy'!$H$5:$L$5,MATCH(AK$157,'A2 Intenzita dopravy'!$H$5:$L$5,1)-1)))*AJ161,IF(AK$157&lt;'A1 Parametre'!$C$7,'A2.1 Intenzita dopravy'!AK145,IF(AK$157&lt;MIN('A2 Intenzita dopravy'!$H$5:$L$5),AL161/AM161*AL161,(INDEX('A2 Intenzita dopravy'!$H23:$L23,MATCH(AK$157,'A2 Intenzita dopravy'!$H$5:$L$5,1)+1)/INDEX('A2 Intenzita dopravy'!$H23:$L23,MATCH(AK$157,'A2 Intenzita dopravy'!$H$5:$L$5,1)))^(1/(INDEX('A2 Intenzita dopravy'!$H$5:$L$5,MATCH(AK$157,'A2 Intenzita dopravy'!$H$5:$L$5,1)+1)-INDEX('A2 Intenzita dopravy'!$H$5:$L$5,MATCH(AK$157,'A2 Intenzita dopravy'!$H$5:$L$5,1))))*AJ161)))),0)</f>
        <v>8164.0174152052996</v>
      </c>
      <c r="AL161" s="30">
        <f>IFERROR(IFERROR(INDEX('A2 Intenzita dopravy'!$H23:$L23,MATCH(AL$157,'A2 Intenzita dopravy'!$H$19:$L$19,0)),IF(AL$157&gt;MAX('A2 Intenzita dopravy'!$H$5:$L$5),(INDEX('A2 Intenzita dopravy'!$H23:$L23,MATCH(AL$157,'A2 Intenzita dopravy'!$H$5:$L$5,1))/INDEX('A2 Intenzita dopravy'!$H23:$L23,MATCH(AL$157,'A2 Intenzita dopravy'!$H$5:$L$5,1)-1))^(1/(INDEX('A2 Intenzita dopravy'!$H$5:$L$5,MATCH(AL$157,'A2 Intenzita dopravy'!$H$5:$L$5,1))-INDEX('A2 Intenzita dopravy'!$H$5:$L$5,MATCH(AL$157,'A2 Intenzita dopravy'!$H$5:$L$5,1)-1)))*AK161,IF(AL$157&lt;'A1 Parametre'!$C$7,'A2.1 Intenzita dopravy'!AL145,IF(AL$157&lt;MIN('A2 Intenzita dopravy'!$H$5:$L$5),AM161/AN161*AM161,(INDEX('A2 Intenzita dopravy'!$H23:$L23,MATCH(AL$157,'A2 Intenzita dopravy'!$H$5:$L$5,1)+1)/INDEX('A2 Intenzita dopravy'!$H23:$L23,MATCH(AL$157,'A2 Intenzita dopravy'!$H$5:$L$5,1)))^(1/(INDEX('A2 Intenzita dopravy'!$H$5:$L$5,MATCH(AL$157,'A2 Intenzita dopravy'!$H$5:$L$5,1)+1)-INDEX('A2 Intenzita dopravy'!$H$5:$L$5,MATCH(AL$157,'A2 Intenzita dopravy'!$H$5:$L$5,1))))*AK161)))),0)</f>
        <v>8269.3772153567515</v>
      </c>
      <c r="AM161" s="30">
        <f>IFERROR(IFERROR(INDEX('A2 Intenzita dopravy'!$H23:$L23,MATCH(AM$157,'A2 Intenzita dopravy'!$H$19:$L$19,0)),IF(AM$157&gt;MAX('A2 Intenzita dopravy'!$H$5:$L$5),(INDEX('A2 Intenzita dopravy'!$H23:$L23,MATCH(AM$157,'A2 Intenzita dopravy'!$H$5:$L$5,1))/INDEX('A2 Intenzita dopravy'!$H23:$L23,MATCH(AM$157,'A2 Intenzita dopravy'!$H$5:$L$5,1)-1))^(1/(INDEX('A2 Intenzita dopravy'!$H$5:$L$5,MATCH(AM$157,'A2 Intenzita dopravy'!$H$5:$L$5,1))-INDEX('A2 Intenzita dopravy'!$H$5:$L$5,MATCH(AM$157,'A2 Intenzita dopravy'!$H$5:$L$5,1)-1)))*AL161,IF(AM$157&lt;'A1 Parametre'!$C$7,'A2.1 Intenzita dopravy'!AM145,IF(AM$157&lt;MIN('A2 Intenzita dopravy'!$H$5:$L$5),AN161/AO161*AN161,(INDEX('A2 Intenzita dopravy'!$H23:$L23,MATCH(AM$157,'A2 Intenzita dopravy'!$H$5:$L$5,1)+1)/INDEX('A2 Intenzita dopravy'!$H23:$L23,MATCH(AM$157,'A2 Intenzita dopravy'!$H$5:$L$5,1)))^(1/(INDEX('A2 Intenzita dopravy'!$H$5:$L$5,MATCH(AM$157,'A2 Intenzita dopravy'!$H$5:$L$5,1)+1)-INDEX('A2 Intenzita dopravy'!$H$5:$L$5,MATCH(AM$157,'A2 Intenzita dopravy'!$H$5:$L$5,1))))*AL161)))),0)</f>
        <v>8376.0967244509211</v>
      </c>
      <c r="AN161" s="30">
        <f>IFERROR(IFERROR(INDEX('A2 Intenzita dopravy'!$H23:$L23,MATCH(AN$157,'A2 Intenzita dopravy'!$H$19:$L$19,0)),IF(AN$157&gt;MAX('A2 Intenzita dopravy'!$H$5:$L$5),(INDEX('A2 Intenzita dopravy'!$H23:$L23,MATCH(AN$157,'A2 Intenzita dopravy'!$H$5:$L$5,1))/INDEX('A2 Intenzita dopravy'!$H23:$L23,MATCH(AN$157,'A2 Intenzita dopravy'!$H$5:$L$5,1)-1))^(1/(INDEX('A2 Intenzita dopravy'!$H$5:$L$5,MATCH(AN$157,'A2 Intenzita dopravy'!$H$5:$L$5,1))-INDEX('A2 Intenzita dopravy'!$H$5:$L$5,MATCH(AN$157,'A2 Intenzita dopravy'!$H$5:$L$5,1)-1)))*AM161,IF(AN$157&lt;'A1 Parametre'!$C$7,'A2.1 Intenzita dopravy'!AN145,IF(AN$157&lt;MIN('A2 Intenzita dopravy'!$H$5:$L$5),AO161/AP161*AO161,(INDEX('A2 Intenzita dopravy'!$H23:$L23,MATCH(AN$157,'A2 Intenzita dopravy'!$H$5:$L$5,1)+1)/INDEX('A2 Intenzita dopravy'!$H23:$L23,MATCH(AN$157,'A2 Intenzita dopravy'!$H$5:$L$5,1)))^(1/(INDEX('A2 Intenzita dopravy'!$H$5:$L$5,MATCH(AN$157,'A2 Intenzita dopravy'!$H$5:$L$5,1)+1)-INDEX('A2 Intenzita dopravy'!$H$5:$L$5,MATCH(AN$157,'A2 Intenzita dopravy'!$H$5:$L$5,1))))*AM161)))),0)</f>
        <v>8484.1934900572433</v>
      </c>
      <c r="AO161" s="30">
        <f>IFERROR(IFERROR(INDEX('A2 Intenzita dopravy'!$H23:$L23,MATCH(AO$157,'A2 Intenzita dopravy'!$H$19:$L$19,0)),IF(AO$157&gt;MAX('A2 Intenzita dopravy'!$H$5:$L$5),(INDEX('A2 Intenzita dopravy'!$H23:$L23,MATCH(AO$157,'A2 Intenzita dopravy'!$H$5:$L$5,1))/INDEX('A2 Intenzita dopravy'!$H23:$L23,MATCH(AO$157,'A2 Intenzita dopravy'!$H$5:$L$5,1)-1))^(1/(INDEX('A2 Intenzita dopravy'!$H$5:$L$5,MATCH(AO$157,'A2 Intenzita dopravy'!$H$5:$L$5,1))-INDEX('A2 Intenzita dopravy'!$H$5:$L$5,MATCH(AO$157,'A2 Intenzita dopravy'!$H$5:$L$5,1)-1)))*AN161,IF(AO$157&lt;'A1 Parametre'!$C$7,'A2.1 Intenzita dopravy'!AO145,IF(AO$157&lt;MIN('A2 Intenzita dopravy'!$H$5:$L$5),AP161/AQ161*AP161,(INDEX('A2 Intenzita dopravy'!$H23:$L23,MATCH(AO$157,'A2 Intenzita dopravy'!$H$5:$L$5,1)+1)/INDEX('A2 Intenzita dopravy'!$H23:$L23,MATCH(AO$157,'A2 Intenzita dopravy'!$H$5:$L$5,1)))^(1/(INDEX('A2 Intenzita dopravy'!$H$5:$L$5,MATCH(AO$157,'A2 Intenzita dopravy'!$H$5:$L$5,1)+1)-INDEX('A2 Intenzita dopravy'!$H$5:$L$5,MATCH(AO$157,'A2 Intenzita dopravy'!$H$5:$L$5,1))))*AN161)))),0)</f>
        <v>8593.6852862033211</v>
      </c>
      <c r="AP161" s="30">
        <f>IFERROR(IFERROR(INDEX('A2 Intenzita dopravy'!$H23:$L23,MATCH(AP$157,'A2 Intenzita dopravy'!$H$19:$L$19,0)),IF(AP$157&gt;MAX('A2 Intenzita dopravy'!$H$5:$L$5),(INDEX('A2 Intenzita dopravy'!$H23:$L23,MATCH(AP$157,'A2 Intenzita dopravy'!$H$5:$L$5,1))/INDEX('A2 Intenzita dopravy'!$H23:$L23,MATCH(AP$157,'A2 Intenzita dopravy'!$H$5:$L$5,1)-1))^(1/(INDEX('A2 Intenzita dopravy'!$H$5:$L$5,MATCH(AP$157,'A2 Intenzita dopravy'!$H$5:$L$5,1))-INDEX('A2 Intenzita dopravy'!$H$5:$L$5,MATCH(AP$157,'A2 Intenzita dopravy'!$H$5:$L$5,1)-1)))*AO161,IF(AP$157&lt;'A1 Parametre'!$C$7,'A2.1 Intenzita dopravy'!AP145,IF(AP$157&lt;MIN('A2 Intenzita dopravy'!$H$5:$L$5),AQ161/AR161*AQ161,(INDEX('A2 Intenzita dopravy'!$H23:$L23,MATCH(AP$157,'A2 Intenzita dopravy'!$H$5:$L$5,1)+1)/INDEX('A2 Intenzita dopravy'!$H23:$L23,MATCH(AP$157,'A2 Intenzita dopravy'!$H$5:$L$5,1)))^(1/(INDEX('A2 Intenzita dopravy'!$H$5:$L$5,MATCH(AP$157,'A2 Intenzita dopravy'!$H$5:$L$5,1)+1)-INDEX('A2 Intenzita dopravy'!$H$5:$L$5,MATCH(AP$157,'A2 Intenzita dopravy'!$H$5:$L$5,1))))*AO161)))),0)</f>
        <v>8704.5901162974515</v>
      </c>
      <c r="AQ161" s="30">
        <f>IFERROR(IFERROR(INDEX('A2 Intenzita dopravy'!$H23:$L23,MATCH(AQ$157,'A2 Intenzita dopravy'!$H$19:$L$19,0)),IF(AQ$157&gt;MAX('A2 Intenzita dopravy'!$H$5:$L$5),(INDEX('A2 Intenzita dopravy'!$H23:$L23,MATCH(AQ$157,'A2 Intenzita dopravy'!$H$5:$L$5,1))/INDEX('A2 Intenzita dopravy'!$H23:$L23,MATCH(AQ$157,'A2 Intenzita dopravy'!$H$5:$L$5,1)-1))^(1/(INDEX('A2 Intenzita dopravy'!$H$5:$L$5,MATCH(AQ$157,'A2 Intenzita dopravy'!$H$5:$L$5,1))-INDEX('A2 Intenzita dopravy'!$H$5:$L$5,MATCH(AQ$157,'A2 Intenzita dopravy'!$H$5:$L$5,1)-1)))*AP161,IF(AQ$157&lt;'A1 Parametre'!$C$7,'A2.1 Intenzita dopravy'!AQ145,IF(AQ$157&lt;MIN('A2 Intenzita dopravy'!$H$5:$L$5),AR161/AS161*AR161,(INDEX('A2 Intenzita dopravy'!$H23:$L23,MATCH(AQ$157,'A2 Intenzita dopravy'!$H$5:$L$5,1)+1)/INDEX('A2 Intenzita dopravy'!$H23:$L23,MATCH(AQ$157,'A2 Intenzita dopravy'!$H$5:$L$5,1)))^(1/(INDEX('A2 Intenzita dopravy'!$H$5:$L$5,MATCH(AQ$157,'A2 Intenzita dopravy'!$H$5:$L$5,1)+1)-INDEX('A2 Intenzita dopravy'!$H$5:$L$5,MATCH(AQ$157,'A2 Intenzita dopravy'!$H$5:$L$5,1))))*AP161)))),0)</f>
        <v>8816.9262160888738</v>
      </c>
      <c r="AR161" s="30">
        <f>IFERROR(IFERROR(INDEX('A2 Intenzita dopravy'!$H23:$L23,MATCH(AR$157,'A2 Intenzita dopravy'!$H$19:$L$19,0)),IF(AR$157&gt;MAX('A2 Intenzita dopravy'!$H$5:$L$5),(INDEX('A2 Intenzita dopravy'!$H23:$L23,MATCH(AR$157,'A2 Intenzita dopravy'!$H$5:$L$5,1))/INDEX('A2 Intenzita dopravy'!$H23:$L23,MATCH(AR$157,'A2 Intenzita dopravy'!$H$5:$L$5,1)-1))^(1/(INDEX('A2 Intenzita dopravy'!$H$5:$L$5,MATCH(AR$157,'A2 Intenzita dopravy'!$H$5:$L$5,1))-INDEX('A2 Intenzita dopravy'!$H$5:$L$5,MATCH(AR$157,'A2 Intenzita dopravy'!$H$5:$L$5,1)-1)))*AQ161,IF(AR$157&lt;'A1 Parametre'!$C$7,'A2.1 Intenzita dopravy'!AR145,IF(AR$157&lt;MIN('A2 Intenzita dopravy'!$H$5:$L$5),AS161/AT161*AS161,(INDEX('A2 Intenzita dopravy'!$H23:$L23,MATCH(AR$157,'A2 Intenzita dopravy'!$H$5:$L$5,1)+1)/INDEX('A2 Intenzita dopravy'!$H23:$L23,MATCH(AR$157,'A2 Intenzita dopravy'!$H$5:$L$5,1)))^(1/(INDEX('A2 Intenzita dopravy'!$H$5:$L$5,MATCH(AR$157,'A2 Intenzita dopravy'!$H$5:$L$5,1)+1)-INDEX('A2 Intenzita dopravy'!$H$5:$L$5,MATCH(AR$157,'A2 Intenzita dopravy'!$H$5:$L$5,1))))*AQ161)))),0)</f>
        <v>8930.7120566662197</v>
      </c>
      <c r="AS161" s="30">
        <f>IFERROR(IFERROR(INDEX('A2 Intenzita dopravy'!$H23:$L23,MATCH(AS$157,'A2 Intenzita dopravy'!$H$19:$L$19,0)),IF(AS$157&gt;MAX('A2 Intenzita dopravy'!$H$5:$L$5),(INDEX('A2 Intenzita dopravy'!$H23:$L23,MATCH(AS$157,'A2 Intenzita dopravy'!$H$5:$L$5,1))/INDEX('A2 Intenzita dopravy'!$H23:$L23,MATCH(AS$157,'A2 Intenzita dopravy'!$H$5:$L$5,1)-1))^(1/(INDEX('A2 Intenzita dopravy'!$H$5:$L$5,MATCH(AS$157,'A2 Intenzita dopravy'!$H$5:$L$5,1))-INDEX('A2 Intenzita dopravy'!$H$5:$L$5,MATCH(AS$157,'A2 Intenzita dopravy'!$H$5:$L$5,1)-1)))*AR161,IF(AS$157&lt;'A1 Parametre'!$C$7,'A2.1 Intenzita dopravy'!AS145,IF(AS$157&lt;MIN('A2 Intenzita dopravy'!$H$5:$L$5),AT161/AU161*AT161,(INDEX('A2 Intenzita dopravy'!$H23:$L23,MATCH(AS$157,'A2 Intenzita dopravy'!$H$5:$L$5,1)+1)/INDEX('A2 Intenzita dopravy'!$H23:$L23,MATCH(AS$157,'A2 Intenzita dopravy'!$H$5:$L$5,1)))^(1/(INDEX('A2 Intenzita dopravy'!$H$5:$L$5,MATCH(AS$157,'A2 Intenzita dopravy'!$H$5:$L$5,1)+1)-INDEX('A2 Intenzita dopravy'!$H$5:$L$5,MATCH(AS$157,'A2 Intenzita dopravy'!$H$5:$L$5,1))))*AR161)))),0)</f>
        <v>9045.9663474946592</v>
      </c>
      <c r="AT161" s="30">
        <f>IFERROR(IFERROR(INDEX('A2 Intenzita dopravy'!$H23:$L23,MATCH(AT$157,'A2 Intenzita dopravy'!$H$19:$L$19,0)),IF(AT$157&gt;MAX('A2 Intenzita dopravy'!$H$5:$L$5),(INDEX('A2 Intenzita dopravy'!$H23:$L23,MATCH(AT$157,'A2 Intenzita dopravy'!$H$5:$L$5,1))/INDEX('A2 Intenzita dopravy'!$H23:$L23,MATCH(AT$157,'A2 Intenzita dopravy'!$H$5:$L$5,1)-1))^(1/(INDEX('A2 Intenzita dopravy'!$H$5:$L$5,MATCH(AT$157,'A2 Intenzita dopravy'!$H$5:$L$5,1))-INDEX('A2 Intenzita dopravy'!$H$5:$L$5,MATCH(AT$157,'A2 Intenzita dopravy'!$H$5:$L$5,1)-1)))*AS161,IF(AT$157&lt;'A1 Parametre'!$C$7,'A2.1 Intenzita dopravy'!AT145,IF(AT$157&lt;MIN('A2 Intenzita dopravy'!$H$5:$L$5),AU161/AV161*AU161,(INDEX('A2 Intenzita dopravy'!$H23:$L23,MATCH(AT$157,'A2 Intenzita dopravy'!$H$5:$L$5,1)+1)/INDEX('A2 Intenzita dopravy'!$H23:$L23,MATCH(AT$157,'A2 Intenzita dopravy'!$H$5:$L$5,1)))^(1/(INDEX('A2 Intenzita dopravy'!$H$5:$L$5,MATCH(AT$157,'A2 Intenzita dopravy'!$H$5:$L$5,1)+1)-INDEX('A2 Intenzita dopravy'!$H$5:$L$5,MATCH(AT$157,'A2 Intenzita dopravy'!$H$5:$L$5,1))))*AS161)))),0)</f>
        <v>9162.7080394922414</v>
      </c>
      <c r="AU161" s="30">
        <f>IFERROR(IFERROR(INDEX('A2 Intenzita dopravy'!$H23:$L23,MATCH(AU$157,'A2 Intenzita dopravy'!$H$19:$L$19,0)),IF(AU$157&gt;MAX('A2 Intenzita dopravy'!$H$5:$L$5),(INDEX('A2 Intenzita dopravy'!$H23:$L23,MATCH(AU$157,'A2 Intenzita dopravy'!$H$5:$L$5,1))/INDEX('A2 Intenzita dopravy'!$H23:$L23,MATCH(AU$157,'A2 Intenzita dopravy'!$H$5:$L$5,1)-1))^(1/(INDEX('A2 Intenzita dopravy'!$H$5:$L$5,MATCH(AU$157,'A2 Intenzita dopravy'!$H$5:$L$5,1))-INDEX('A2 Intenzita dopravy'!$H$5:$L$5,MATCH(AU$157,'A2 Intenzita dopravy'!$H$5:$L$5,1)-1)))*AT161,IF(AU$157&lt;'A1 Parametre'!$C$7,'A2.1 Intenzita dopravy'!AU145,IF(AU$157&lt;MIN('A2 Intenzita dopravy'!$H$5:$L$5),AV161/AW161*AV161,(INDEX('A2 Intenzita dopravy'!$H23:$L23,MATCH(AU$157,'A2 Intenzita dopravy'!$H$5:$L$5,1)+1)/INDEX('A2 Intenzita dopravy'!$H23:$L23,MATCH(AU$157,'A2 Intenzita dopravy'!$H$5:$L$5,1)))^(1/(INDEX('A2 Intenzita dopravy'!$H$5:$L$5,MATCH(AU$157,'A2 Intenzita dopravy'!$H$5:$L$5,1)+1)-INDEX('A2 Intenzita dopravy'!$H$5:$L$5,MATCH(AU$157,'A2 Intenzita dopravy'!$H$5:$L$5,1))))*AT161)))),0)</f>
        <v>9280.9563281459396</v>
      </c>
      <c r="AV161" s="30">
        <f>IFERROR(IFERROR(INDEX('A2 Intenzita dopravy'!$H23:$L23,MATCH(AV$157,'A2 Intenzita dopravy'!$H$19:$L$19,0)),IF(AV$157&gt;MAX('A2 Intenzita dopravy'!$H$5:$L$5),(INDEX('A2 Intenzita dopravy'!$H23:$L23,MATCH(AV$157,'A2 Intenzita dopravy'!$H$5:$L$5,1))/INDEX('A2 Intenzita dopravy'!$H23:$L23,MATCH(AV$157,'A2 Intenzita dopravy'!$H$5:$L$5,1)-1))^(1/(INDEX('A2 Intenzita dopravy'!$H$5:$L$5,MATCH(AV$157,'A2 Intenzita dopravy'!$H$5:$L$5,1))-INDEX('A2 Intenzita dopravy'!$H$5:$L$5,MATCH(AV$157,'A2 Intenzita dopravy'!$H$5:$L$5,1)-1)))*AU161,IF(AV$157&lt;'A1 Parametre'!$C$7,'A2.1 Intenzita dopravy'!AV145,IF(AV$157&lt;MIN('A2 Intenzita dopravy'!$H$5:$L$5),AW161/AX161*AW161,(INDEX('A2 Intenzita dopravy'!$H23:$L23,MATCH(AV$157,'A2 Intenzita dopravy'!$H$5:$L$5,1)+1)/INDEX('A2 Intenzita dopravy'!$H23:$L23,MATCH(AV$157,'A2 Intenzita dopravy'!$H$5:$L$5,1)))^(1/(INDEX('A2 Intenzita dopravy'!$H$5:$L$5,MATCH(AV$157,'A2 Intenzita dopravy'!$H$5:$L$5,1)+1)-INDEX('A2 Intenzita dopravy'!$H$5:$L$5,MATCH(AV$157,'A2 Intenzita dopravy'!$H$5:$L$5,1))))*AU161)))),0)</f>
        <v>9400.7306566679017</v>
      </c>
      <c r="AW161" s="30">
        <f>IFERROR(IFERROR(INDEX('A2 Intenzita dopravy'!$H23:$L23,MATCH(AW$157,'A2 Intenzita dopravy'!$H$19:$L$19,0)),IF(AW$157&gt;MAX('A2 Intenzita dopravy'!$H$5:$L$5),(INDEX('A2 Intenzita dopravy'!$H23:$L23,MATCH(AW$157,'A2 Intenzita dopravy'!$H$5:$L$5,1))/INDEX('A2 Intenzita dopravy'!$H23:$L23,MATCH(AW$157,'A2 Intenzita dopravy'!$H$5:$L$5,1)-1))^(1/(INDEX('A2 Intenzita dopravy'!$H$5:$L$5,MATCH(AW$157,'A2 Intenzita dopravy'!$H$5:$L$5,1))-INDEX('A2 Intenzita dopravy'!$H$5:$L$5,MATCH(AW$157,'A2 Intenzita dopravy'!$H$5:$L$5,1)-1)))*AV161,IF(AW$157&lt;'A1 Parametre'!$C$7,'A2.1 Intenzita dopravy'!AW145,IF(AW$157&lt;MIN('A2 Intenzita dopravy'!$H$5:$L$5),AX161/AY161*AX161,(INDEX('A2 Intenzita dopravy'!$H23:$L23,MATCH(AW$157,'A2 Intenzita dopravy'!$H$5:$L$5,1)+1)/INDEX('A2 Intenzita dopravy'!$H23:$L23,MATCH(AW$157,'A2 Intenzita dopravy'!$H$5:$L$5,1)))^(1/(INDEX('A2 Intenzita dopravy'!$H$5:$L$5,MATCH(AW$157,'A2 Intenzita dopravy'!$H$5:$L$5,1)+1)-INDEX('A2 Intenzita dopravy'!$H$5:$L$5,MATCH(AW$157,'A2 Intenzita dopravy'!$H$5:$L$5,1))))*AV161)))),0)</f>
        <v>9522.0507191924444</v>
      </c>
      <c r="AX161" s="30">
        <f>IFERROR(IFERROR(INDEX('A2 Intenzita dopravy'!$H23:$L23,MATCH(AX$157,'A2 Intenzita dopravy'!$H$19:$L$19,0)),IF(AX$157&gt;MAX('A2 Intenzita dopravy'!$H$5:$L$5),(INDEX('A2 Intenzita dopravy'!$H23:$L23,MATCH(AX$157,'A2 Intenzita dopravy'!$H$5:$L$5,1))/INDEX('A2 Intenzita dopravy'!$H23:$L23,MATCH(AX$157,'A2 Intenzita dopravy'!$H$5:$L$5,1)-1))^(1/(INDEX('A2 Intenzita dopravy'!$H$5:$L$5,MATCH(AX$157,'A2 Intenzita dopravy'!$H$5:$L$5,1))-INDEX('A2 Intenzita dopravy'!$H$5:$L$5,MATCH(AX$157,'A2 Intenzita dopravy'!$H$5:$L$5,1)-1)))*AW161,IF(AX$157&lt;'A1 Parametre'!$C$7,'A2.1 Intenzita dopravy'!AX145,IF(AX$157&lt;MIN('A2 Intenzita dopravy'!$H$5:$L$5),AY161/AZ161*AY161,(INDEX('A2 Intenzita dopravy'!$H23:$L23,MATCH(AX$157,'A2 Intenzita dopravy'!$H$5:$L$5,1)+1)/INDEX('A2 Intenzita dopravy'!$H23:$L23,MATCH(AX$157,'A2 Intenzita dopravy'!$H$5:$L$5,1)))^(1/(INDEX('A2 Intenzita dopravy'!$H$5:$L$5,MATCH(AX$157,'A2 Intenzita dopravy'!$H$5:$L$5,1)+1)-INDEX('A2 Intenzita dopravy'!$H$5:$L$5,MATCH(AX$157,'A2 Intenzita dopravy'!$H$5:$L$5,1))))*AW161)))),0)</f>
        <v>9644.9364640143012</v>
      </c>
      <c r="AY161" s="30">
        <f>IFERROR(IFERROR(INDEX('A2 Intenzita dopravy'!$H23:$L23,MATCH(AY$157,'A2 Intenzita dopravy'!$H$19:$L$19,0)),IF(AY$157&gt;MAX('A2 Intenzita dopravy'!$H$5:$L$5),(INDEX('A2 Intenzita dopravy'!$H23:$L23,MATCH(AY$157,'A2 Intenzita dopravy'!$H$5:$L$5,1))/INDEX('A2 Intenzita dopravy'!$H23:$L23,MATCH(AY$157,'A2 Intenzita dopravy'!$H$5:$L$5,1)-1))^(1/(INDEX('A2 Intenzita dopravy'!$H$5:$L$5,MATCH(AY$157,'A2 Intenzita dopravy'!$H$5:$L$5,1))-INDEX('A2 Intenzita dopravy'!$H$5:$L$5,MATCH(AY$157,'A2 Intenzita dopravy'!$H$5:$L$5,1)-1)))*AX161,IF(AY$157&lt;'A1 Parametre'!$C$7,'A2.1 Intenzita dopravy'!AY145,IF(AY$157&lt;MIN('A2 Intenzita dopravy'!$H$5:$L$5),AZ161/BA161*AZ161,(INDEX('A2 Intenzita dopravy'!$H23:$L23,MATCH(AY$157,'A2 Intenzita dopravy'!$H$5:$L$5,1)+1)/INDEX('A2 Intenzita dopravy'!$H23:$L23,MATCH(AY$157,'A2 Intenzita dopravy'!$H$5:$L$5,1)))^(1/(INDEX('A2 Intenzita dopravy'!$H$5:$L$5,MATCH(AY$157,'A2 Intenzita dopravy'!$H$5:$L$5,1)+1)-INDEX('A2 Intenzita dopravy'!$H$5:$L$5,MATCH(AY$157,'A2 Intenzita dopravy'!$H$5:$L$5,1))))*AX161)))),0)</f>
        <v>9769.4080968686576</v>
      </c>
      <c r="AZ161" s="30">
        <f>IFERROR(IFERROR(INDEX('A2 Intenzita dopravy'!$H23:$L23,MATCH(AZ$157,'A2 Intenzita dopravy'!$H$19:$L$19,0)),IF(AZ$157&gt;MAX('A2 Intenzita dopravy'!$H$5:$L$5),(INDEX('A2 Intenzita dopravy'!$H23:$L23,MATCH(AZ$157,'A2 Intenzita dopravy'!$H$5:$L$5,1))/INDEX('A2 Intenzita dopravy'!$H23:$L23,MATCH(AZ$157,'A2 Intenzita dopravy'!$H$5:$L$5,1)-1))^(1/(INDEX('A2 Intenzita dopravy'!$H$5:$L$5,MATCH(AZ$157,'A2 Intenzita dopravy'!$H$5:$L$5,1))-INDEX('A2 Intenzita dopravy'!$H$5:$L$5,MATCH(AZ$157,'A2 Intenzita dopravy'!$H$5:$L$5,1)-1)))*AY161,IF(AZ$157&lt;'A1 Parametre'!$C$7,'A2.1 Intenzita dopravy'!AZ145,IF(AZ$157&lt;MIN('A2 Intenzita dopravy'!$H$5:$L$5),BA161/BB161*BA161,(INDEX('A2 Intenzita dopravy'!$H23:$L23,MATCH(AZ$157,'A2 Intenzita dopravy'!$H$5:$L$5,1)+1)/INDEX('A2 Intenzita dopravy'!$H23:$L23,MATCH(AZ$157,'A2 Intenzita dopravy'!$H$5:$L$5,1)))^(1/(INDEX('A2 Intenzita dopravy'!$H$5:$L$5,MATCH(AZ$157,'A2 Intenzita dopravy'!$H$5:$L$5,1)+1)-INDEX('A2 Intenzita dopravy'!$H$5:$L$5,MATCH(AZ$157,'A2 Intenzita dopravy'!$H$5:$L$5,1))))*AY161)))),0)</f>
        <v>9895.4860842535218</v>
      </c>
      <c r="BA161" s="30">
        <f>IFERROR(IFERROR(INDEX('A2 Intenzita dopravy'!$H23:$L23,MATCH(BA$157,'A2 Intenzita dopravy'!$H$19:$L$19,0)),IF(BA$157&gt;MAX('A2 Intenzita dopravy'!$H$5:$L$5),(INDEX('A2 Intenzita dopravy'!$H23:$L23,MATCH(BA$157,'A2 Intenzita dopravy'!$H$5:$L$5,1))/INDEX('A2 Intenzita dopravy'!$H23:$L23,MATCH(BA$157,'A2 Intenzita dopravy'!$H$5:$L$5,1)-1))^(1/(INDEX('A2 Intenzita dopravy'!$H$5:$L$5,MATCH(BA$157,'A2 Intenzita dopravy'!$H$5:$L$5,1))-INDEX('A2 Intenzita dopravy'!$H$5:$L$5,MATCH(BA$157,'A2 Intenzita dopravy'!$H$5:$L$5,1)-1)))*AZ161,IF(BA$157&lt;'A1 Parametre'!$C$7,'A2.1 Intenzita dopravy'!BA145,IF(BA$157&lt;MIN('A2 Intenzita dopravy'!$H$5:$L$5),BB161/'A2 Intenzita dopravy'!#REF!*BB161,(INDEX('A2 Intenzita dopravy'!$H23:$L23,MATCH(BA$157,'A2 Intenzita dopravy'!$H$5:$L$5,1)+1)/INDEX('A2 Intenzita dopravy'!$H23:$L23,MATCH(BA$157,'A2 Intenzita dopravy'!$H$5:$L$5,1)))^(1/(INDEX('A2 Intenzita dopravy'!$H$5:$L$5,MATCH(BA$157,'A2 Intenzita dopravy'!$H$5:$L$5,1)+1)-INDEX('A2 Intenzita dopravy'!$H$5:$L$5,MATCH(BA$157,'A2 Intenzita dopravy'!$H$5:$L$5,1))))*AZ161)))),0)</f>
        <v>10023.191156794968</v>
      </c>
      <c r="BB161" s="30">
        <f>IFERROR(IFERROR(INDEX('A2 Intenzita dopravy'!$H23:$L23,MATCH(BB$157,'A2 Intenzita dopravy'!$H$19:$L$19,0)),IF(BB$157&gt;MAX('A2 Intenzita dopravy'!$H$5:$L$5),(INDEX('A2 Intenzita dopravy'!$H23:$L23,MATCH(BB$157,'A2 Intenzita dopravy'!$H$5:$L$5,1))/INDEX('A2 Intenzita dopravy'!$H23:$L23,MATCH(BB$157,'A2 Intenzita dopravy'!$H$5:$L$5,1)-1))^(1/(INDEX('A2 Intenzita dopravy'!$H$5:$L$5,MATCH(BB$157,'A2 Intenzita dopravy'!$H$5:$L$5,1))-INDEX('A2 Intenzita dopravy'!$H$5:$L$5,MATCH(BB$157,'A2 Intenzita dopravy'!$H$5:$L$5,1)-1)))*BA161,IF(BB$157&lt;'A1 Parametre'!$C$7,'A2.1 Intenzita dopravy'!BB145,IF(BB$157&lt;MIN('A2 Intenzita dopravy'!$H$5:$L$5),'A2 Intenzita dopravy'!#REF!/'A2 Intenzita dopravy'!#REF!*'A2 Intenzita dopravy'!#REF!,(INDEX('A2 Intenzita dopravy'!$H23:$L23,MATCH(BB$157,'A2 Intenzita dopravy'!$H$5:$L$5,1)+1)/INDEX('A2 Intenzita dopravy'!$H23:$L23,MATCH(BB$157,'A2 Intenzita dopravy'!$H$5:$L$5,1)))^(1/(INDEX('A2 Intenzita dopravy'!$H$5:$L$5,MATCH(BB$157,'A2 Intenzita dopravy'!$H$5:$L$5,1)+1)-INDEX('A2 Intenzita dopravy'!$H$5:$L$5,MATCH(BB$157,'A2 Intenzita dopravy'!$H$5:$L$5,1))))*BA161)))),0)</f>
        <v>10152.544312655815</v>
      </c>
    </row>
    <row r="162" spans="2:54" x14ac:dyDescent="0.2">
      <c r="B162" s="5">
        <v>4</v>
      </c>
      <c r="C162" s="5">
        <f>IF(ISBLANK('A2 Intenzita dopravy'!C10)=TRUE,"",'A2 Intenzita dopravy'!C10)</f>
        <v>90783</v>
      </c>
      <c r="D162" s="5" t="str">
        <f>IF(ISBLANK('A2 Intenzita dopravy'!D10)=TRUE,"",'A2 Intenzita dopravy'!D10)</f>
        <v>I/59 Tvrdošín - centrum</v>
      </c>
      <c r="E162" s="30">
        <f>IFERROR(IFERROR(INDEX('A2 Intenzita dopravy'!$H24:$L24,MATCH(E$157,'A2 Intenzita dopravy'!$H$19:$L$19,0)),IF(E$157&gt;MAX('A2 Intenzita dopravy'!$H$5:$L$5),(INDEX('A2 Intenzita dopravy'!$H24:$L24,MATCH(E$157,'A2 Intenzita dopravy'!$H$5:$L$5,1))/INDEX('A2 Intenzita dopravy'!$H24:$L24,MATCH(E$157,'A2 Intenzita dopravy'!$H$5:$L$5,1)-1))^(1/(INDEX('A2 Intenzita dopravy'!$H$5:$L$5,MATCH(E$157,'A2 Intenzita dopravy'!$H$5:$L$5,1))-INDEX('A2 Intenzita dopravy'!$H$5:$L$5,MATCH(E$157,'A2 Intenzita dopravy'!$H$5:$L$5,1)-1)))*D162,IF(E$157&lt;'A1 Parametre'!$C$7,'A2.1 Intenzita dopravy'!E146,IF(E$157&lt;MIN('A2 Intenzita dopravy'!$H$5:$L$5),F162/G162*F162,(INDEX('A2 Intenzita dopravy'!$H24:$L24,MATCH(E$157,'A2 Intenzita dopravy'!$H$5:$L$5,1)+1)/INDEX('A2 Intenzita dopravy'!$H24:$L24,MATCH(E$157,'A2 Intenzita dopravy'!$H$5:$L$5,1)))^(1/(INDEX('A2 Intenzita dopravy'!$H$5:$L$5,MATCH(E$157,'A2 Intenzita dopravy'!$H$5:$L$5,1)+1)-INDEX('A2 Intenzita dopravy'!$H$5:$L$5,MATCH(E$157,'A2 Intenzita dopravy'!$H$5:$L$5,1))))*D162)))),0)</f>
        <v>10959.733107184709</v>
      </c>
      <c r="F162" s="30">
        <f>IFERROR(IFERROR(INDEX('A2 Intenzita dopravy'!$H24:$L24,MATCH(F$157,'A2 Intenzita dopravy'!$H$19:$L$19,0)),IF(F$157&gt;MAX('A2 Intenzita dopravy'!$H$5:$L$5),(INDEX('A2 Intenzita dopravy'!$H24:$L24,MATCH(F$157,'A2 Intenzita dopravy'!$H$5:$L$5,1))/INDEX('A2 Intenzita dopravy'!$H24:$L24,MATCH(F$157,'A2 Intenzita dopravy'!$H$5:$L$5,1)-1))^(1/(INDEX('A2 Intenzita dopravy'!$H$5:$L$5,MATCH(F$157,'A2 Intenzita dopravy'!$H$5:$L$5,1))-INDEX('A2 Intenzita dopravy'!$H$5:$L$5,MATCH(F$157,'A2 Intenzita dopravy'!$H$5:$L$5,1)-1)))*E162,IF(F$157&lt;'A1 Parametre'!$C$7,'A2.1 Intenzita dopravy'!F146,IF(F$157&lt;MIN('A2 Intenzita dopravy'!$H$5:$L$5),G162/H162*G162,(INDEX('A2 Intenzita dopravy'!$H24:$L24,MATCH(F$157,'A2 Intenzita dopravy'!$H$5:$L$5,1)+1)/INDEX('A2 Intenzita dopravy'!$H24:$L24,MATCH(F$157,'A2 Intenzita dopravy'!$H$5:$L$5,1)))^(1/(INDEX('A2 Intenzita dopravy'!$H$5:$L$5,MATCH(F$157,'A2 Intenzita dopravy'!$H$5:$L$5,1)+1)-INDEX('A2 Intenzita dopravy'!$H$5:$L$5,MATCH(F$157,'A2 Intenzita dopravy'!$H$5:$L$5,1))))*E162)))),0)</f>
        <v>11120</v>
      </c>
      <c r="G162" s="30">
        <f>IFERROR(IFERROR(INDEX('A2 Intenzita dopravy'!$H24:$L24,MATCH(G$157,'A2 Intenzita dopravy'!$H$19:$L$19,0)),IF(G$157&gt;MAX('A2 Intenzita dopravy'!$H$5:$L$5),(INDEX('A2 Intenzita dopravy'!$H24:$L24,MATCH(G$157,'A2 Intenzita dopravy'!$H$5:$L$5,1))/INDEX('A2 Intenzita dopravy'!$H24:$L24,MATCH(G$157,'A2 Intenzita dopravy'!$H$5:$L$5,1)-1))^(1/(INDEX('A2 Intenzita dopravy'!$H$5:$L$5,MATCH(G$157,'A2 Intenzita dopravy'!$H$5:$L$5,1))-INDEX('A2 Intenzita dopravy'!$H$5:$L$5,MATCH(G$157,'A2 Intenzita dopravy'!$H$5:$L$5,1)-1)))*F162,IF(G$157&lt;'A1 Parametre'!$C$7,'A2.1 Intenzita dopravy'!G146,IF(G$157&lt;MIN('A2 Intenzita dopravy'!$H$5:$L$5),H162/I162*H162,(INDEX('A2 Intenzita dopravy'!$H24:$L24,MATCH(G$157,'A2 Intenzita dopravy'!$H$5:$L$5,1)+1)/INDEX('A2 Intenzita dopravy'!$H24:$L24,MATCH(G$157,'A2 Intenzita dopravy'!$H$5:$L$5,1)))^(1/(INDEX('A2 Intenzita dopravy'!$H$5:$L$5,MATCH(G$157,'A2 Intenzita dopravy'!$H$5:$L$5,1)+1)-INDEX('A2 Intenzita dopravy'!$H$5:$L$5,MATCH(G$157,'A2 Intenzita dopravy'!$H$5:$L$5,1))))*F162)))),0)</f>
        <v>11282.610515299659</v>
      </c>
      <c r="H162" s="30">
        <f>IFERROR(IFERROR(INDEX('A2 Intenzita dopravy'!$H24:$L24,MATCH(H$157,'A2 Intenzita dopravy'!$H$19:$L$19,0)),IF(H$157&gt;MAX('A2 Intenzita dopravy'!$H$5:$L$5),(INDEX('A2 Intenzita dopravy'!$H24:$L24,MATCH(H$157,'A2 Intenzita dopravy'!$H$5:$L$5,1))/INDEX('A2 Intenzita dopravy'!$H24:$L24,MATCH(H$157,'A2 Intenzita dopravy'!$H$5:$L$5,1)-1))^(1/(INDEX('A2 Intenzita dopravy'!$H$5:$L$5,MATCH(H$157,'A2 Intenzita dopravy'!$H$5:$L$5,1))-INDEX('A2 Intenzita dopravy'!$H$5:$L$5,MATCH(H$157,'A2 Intenzita dopravy'!$H$5:$L$5,1)-1)))*G162,IF(H$157&lt;'A1 Parametre'!$C$7,'A2.1 Intenzita dopravy'!H146,IF(H$157&lt;MIN('A2 Intenzita dopravy'!$H$5:$L$5),I162/J162*I162,(INDEX('A2 Intenzita dopravy'!$H24:$L24,MATCH(H$157,'A2 Intenzita dopravy'!$H$5:$L$5,1)+1)/INDEX('A2 Intenzita dopravy'!$H24:$L24,MATCH(H$157,'A2 Intenzita dopravy'!$H$5:$L$5,1)))^(1/(INDEX('A2 Intenzita dopravy'!$H$5:$L$5,MATCH(H$157,'A2 Intenzita dopravy'!$H$5:$L$5,1)+1)-INDEX('A2 Intenzita dopravy'!$H$5:$L$5,MATCH(H$157,'A2 Intenzita dopravy'!$H$5:$L$5,1))))*G162)))),0)</f>
        <v>11447.598924455973</v>
      </c>
      <c r="I162" s="30">
        <f>IFERROR(IFERROR(INDEX('A2 Intenzita dopravy'!$H24:$L24,MATCH(I$157,'A2 Intenzita dopravy'!$H$19:$L$19,0)),IF(I$157&gt;MAX('A2 Intenzita dopravy'!$H$5:$L$5),(INDEX('A2 Intenzita dopravy'!$H24:$L24,MATCH(I$157,'A2 Intenzita dopravy'!$H$5:$L$5,1))/INDEX('A2 Intenzita dopravy'!$H24:$L24,MATCH(I$157,'A2 Intenzita dopravy'!$H$5:$L$5,1)-1))^(1/(INDEX('A2 Intenzita dopravy'!$H$5:$L$5,MATCH(I$157,'A2 Intenzita dopravy'!$H$5:$L$5,1))-INDEX('A2 Intenzita dopravy'!$H$5:$L$5,MATCH(I$157,'A2 Intenzita dopravy'!$H$5:$L$5,1)-1)))*H162,IF(I$157&lt;'A1 Parametre'!$C$7,'A2.1 Intenzita dopravy'!I146,IF(I$157&lt;MIN('A2 Intenzita dopravy'!$H$5:$L$5),J162/K162*J162,(INDEX('A2 Intenzita dopravy'!$H24:$L24,MATCH(I$157,'A2 Intenzita dopravy'!$H$5:$L$5,1)+1)/INDEX('A2 Intenzita dopravy'!$H24:$L24,MATCH(I$157,'A2 Intenzita dopravy'!$H$5:$L$5,1)))^(1/(INDEX('A2 Intenzita dopravy'!$H$5:$L$5,MATCH(I$157,'A2 Intenzita dopravy'!$H$5:$L$5,1)+1)-INDEX('A2 Intenzita dopravy'!$H$5:$L$5,MATCH(I$157,'A2 Intenzita dopravy'!$H$5:$L$5,1))))*H162)))),0)</f>
        <v>6714</v>
      </c>
      <c r="J162" s="30">
        <f>IFERROR(IFERROR(INDEX('A2 Intenzita dopravy'!$H24:$L24,MATCH(J$157,'A2 Intenzita dopravy'!$H$19:$L$19,0)),IF(J$157&gt;MAX('A2 Intenzita dopravy'!$H$5:$L$5),(INDEX('A2 Intenzita dopravy'!$H24:$L24,MATCH(J$157,'A2 Intenzita dopravy'!$H$5:$L$5,1))/INDEX('A2 Intenzita dopravy'!$H24:$L24,MATCH(J$157,'A2 Intenzita dopravy'!$H$5:$L$5,1)-1))^(1/(INDEX('A2 Intenzita dopravy'!$H$5:$L$5,MATCH(J$157,'A2 Intenzita dopravy'!$H$5:$L$5,1))-INDEX('A2 Intenzita dopravy'!$H$5:$L$5,MATCH(J$157,'A2 Intenzita dopravy'!$H$5:$L$5,1)-1)))*I162,IF(J$157&lt;'A1 Parametre'!$C$7,'A2.1 Intenzita dopravy'!J146,IF(J$157&lt;MIN('A2 Intenzita dopravy'!$H$5:$L$5),K162/L162*K162,(INDEX('A2 Intenzita dopravy'!$H24:$L24,MATCH(J$157,'A2 Intenzita dopravy'!$H$5:$L$5,1)+1)/INDEX('A2 Intenzita dopravy'!$H24:$L24,MATCH(J$157,'A2 Intenzita dopravy'!$H$5:$L$5,1)))^(1/(INDEX('A2 Intenzita dopravy'!$H$5:$L$5,MATCH(J$157,'A2 Intenzita dopravy'!$H$5:$L$5,1)+1)-INDEX('A2 Intenzita dopravy'!$H$5:$L$5,MATCH(J$157,'A2 Intenzita dopravy'!$H$5:$L$5,1))))*I162)))),0)</f>
        <v>6798.7242667414748</v>
      </c>
      <c r="K162" s="30">
        <f>IFERROR(IFERROR(INDEX('A2 Intenzita dopravy'!$H24:$L24,MATCH(K$157,'A2 Intenzita dopravy'!$H$19:$L$19,0)),IF(K$157&gt;MAX('A2 Intenzita dopravy'!$H$5:$L$5),(INDEX('A2 Intenzita dopravy'!$H24:$L24,MATCH(K$157,'A2 Intenzita dopravy'!$H$5:$L$5,1))/INDEX('A2 Intenzita dopravy'!$H24:$L24,MATCH(K$157,'A2 Intenzita dopravy'!$H$5:$L$5,1)-1))^(1/(INDEX('A2 Intenzita dopravy'!$H$5:$L$5,MATCH(K$157,'A2 Intenzita dopravy'!$H$5:$L$5,1))-INDEX('A2 Intenzita dopravy'!$H$5:$L$5,MATCH(K$157,'A2 Intenzita dopravy'!$H$5:$L$5,1)-1)))*J162,IF(K$157&lt;'A1 Parametre'!$C$7,'A2.1 Intenzita dopravy'!K146,IF(K$157&lt;MIN('A2 Intenzita dopravy'!$H$5:$L$5),L162/M162*L162,(INDEX('A2 Intenzita dopravy'!$H24:$L24,MATCH(K$157,'A2 Intenzita dopravy'!$H$5:$L$5,1)+1)/INDEX('A2 Intenzita dopravy'!$H24:$L24,MATCH(K$157,'A2 Intenzita dopravy'!$H$5:$L$5,1)))^(1/(INDEX('A2 Intenzita dopravy'!$H$5:$L$5,MATCH(K$157,'A2 Intenzita dopravy'!$H$5:$L$5,1)+1)-INDEX('A2 Intenzita dopravy'!$H$5:$L$5,MATCH(K$157,'A2 Intenzita dopravy'!$H$5:$L$5,1))))*J162)))),0)</f>
        <v>6884.5176728000306</v>
      </c>
      <c r="L162" s="30">
        <f>IFERROR(IFERROR(INDEX('A2 Intenzita dopravy'!$H24:$L24,MATCH(L$157,'A2 Intenzita dopravy'!$H$19:$L$19,0)),IF(L$157&gt;MAX('A2 Intenzita dopravy'!$H$5:$L$5),(INDEX('A2 Intenzita dopravy'!$H24:$L24,MATCH(L$157,'A2 Intenzita dopravy'!$H$5:$L$5,1))/INDEX('A2 Intenzita dopravy'!$H24:$L24,MATCH(L$157,'A2 Intenzita dopravy'!$H$5:$L$5,1)-1))^(1/(INDEX('A2 Intenzita dopravy'!$H$5:$L$5,MATCH(L$157,'A2 Intenzita dopravy'!$H$5:$L$5,1))-INDEX('A2 Intenzita dopravy'!$H$5:$L$5,MATCH(L$157,'A2 Intenzita dopravy'!$H$5:$L$5,1)-1)))*K162,IF(L$157&lt;'A1 Parametre'!$C$7,'A2.1 Intenzita dopravy'!L146,IF(L$157&lt;MIN('A2 Intenzita dopravy'!$H$5:$L$5),M162/N162*M162,(INDEX('A2 Intenzita dopravy'!$H24:$L24,MATCH(L$157,'A2 Intenzita dopravy'!$H$5:$L$5,1)+1)/INDEX('A2 Intenzita dopravy'!$H24:$L24,MATCH(L$157,'A2 Intenzita dopravy'!$H$5:$L$5,1)))^(1/(INDEX('A2 Intenzita dopravy'!$H$5:$L$5,MATCH(L$157,'A2 Intenzita dopravy'!$H$5:$L$5,1)+1)-INDEX('A2 Intenzita dopravy'!$H$5:$L$5,MATCH(L$157,'A2 Intenzita dopravy'!$H$5:$L$5,1))))*K162)))),0)</f>
        <v>6971.3937096925993</v>
      </c>
      <c r="M162" s="30">
        <f>IFERROR(IFERROR(INDEX('A2 Intenzita dopravy'!$H24:$L24,MATCH(M$157,'A2 Intenzita dopravy'!$H$19:$L$19,0)),IF(M$157&gt;MAX('A2 Intenzita dopravy'!$H$5:$L$5),(INDEX('A2 Intenzita dopravy'!$H24:$L24,MATCH(M$157,'A2 Intenzita dopravy'!$H$5:$L$5,1))/INDEX('A2 Intenzita dopravy'!$H24:$L24,MATCH(M$157,'A2 Intenzita dopravy'!$H$5:$L$5,1)-1))^(1/(INDEX('A2 Intenzita dopravy'!$H$5:$L$5,MATCH(M$157,'A2 Intenzita dopravy'!$H$5:$L$5,1))-INDEX('A2 Intenzita dopravy'!$H$5:$L$5,MATCH(M$157,'A2 Intenzita dopravy'!$H$5:$L$5,1)-1)))*L162,IF(M$157&lt;'A1 Parametre'!$C$7,'A2.1 Intenzita dopravy'!M146,IF(M$157&lt;MIN('A2 Intenzita dopravy'!$H$5:$L$5),N162/O162*N162,(INDEX('A2 Intenzita dopravy'!$H24:$L24,MATCH(M$157,'A2 Intenzita dopravy'!$H$5:$L$5,1)+1)/INDEX('A2 Intenzita dopravy'!$H24:$L24,MATCH(M$157,'A2 Intenzita dopravy'!$H$5:$L$5,1)))^(1/(INDEX('A2 Intenzita dopravy'!$H$5:$L$5,MATCH(M$157,'A2 Intenzita dopravy'!$H$5:$L$5,1)+1)-INDEX('A2 Intenzita dopravy'!$H$5:$L$5,MATCH(M$157,'A2 Intenzita dopravy'!$H$5:$L$5,1))))*L162)))),0)</f>
        <v>7059.3660391861704</v>
      </c>
      <c r="N162" s="30">
        <f>IFERROR(IFERROR(INDEX('A2 Intenzita dopravy'!$H24:$L24,MATCH(N$157,'A2 Intenzita dopravy'!$H$19:$L$19,0)),IF(N$157&gt;MAX('A2 Intenzita dopravy'!$H$5:$L$5),(INDEX('A2 Intenzita dopravy'!$H24:$L24,MATCH(N$157,'A2 Intenzita dopravy'!$H$5:$L$5,1))/INDEX('A2 Intenzita dopravy'!$H24:$L24,MATCH(N$157,'A2 Intenzita dopravy'!$H$5:$L$5,1)-1))^(1/(INDEX('A2 Intenzita dopravy'!$H$5:$L$5,MATCH(N$157,'A2 Intenzita dopravy'!$H$5:$L$5,1))-INDEX('A2 Intenzita dopravy'!$H$5:$L$5,MATCH(N$157,'A2 Intenzita dopravy'!$H$5:$L$5,1)-1)))*M162,IF(N$157&lt;'A1 Parametre'!$C$7,'A2.1 Intenzita dopravy'!N146,IF(N$157&lt;MIN('A2 Intenzita dopravy'!$H$5:$L$5),O162/P162*O162,(INDEX('A2 Intenzita dopravy'!$H24:$L24,MATCH(N$157,'A2 Intenzita dopravy'!$H$5:$L$5,1)+1)/INDEX('A2 Intenzita dopravy'!$H24:$L24,MATCH(N$157,'A2 Intenzita dopravy'!$H$5:$L$5,1)))^(1/(INDEX('A2 Intenzita dopravy'!$H$5:$L$5,MATCH(N$157,'A2 Intenzita dopravy'!$H$5:$L$5,1)+1)-INDEX('A2 Intenzita dopravy'!$H$5:$L$5,MATCH(N$157,'A2 Intenzita dopravy'!$H$5:$L$5,1))))*M162)))),0)</f>
        <v>7148.4484954461814</v>
      </c>
      <c r="O162" s="30">
        <f>IFERROR(IFERROR(INDEX('A2 Intenzita dopravy'!$H24:$L24,MATCH(O$157,'A2 Intenzita dopravy'!$H$19:$L$19,0)),IF(O$157&gt;MAX('A2 Intenzita dopravy'!$H$5:$L$5),(INDEX('A2 Intenzita dopravy'!$H24:$L24,MATCH(O$157,'A2 Intenzita dopravy'!$H$5:$L$5,1))/INDEX('A2 Intenzita dopravy'!$H24:$L24,MATCH(O$157,'A2 Intenzita dopravy'!$H$5:$L$5,1)-1))^(1/(INDEX('A2 Intenzita dopravy'!$H$5:$L$5,MATCH(O$157,'A2 Intenzita dopravy'!$H$5:$L$5,1))-INDEX('A2 Intenzita dopravy'!$H$5:$L$5,MATCH(O$157,'A2 Intenzita dopravy'!$H$5:$L$5,1)-1)))*N162,IF(O$157&lt;'A1 Parametre'!$C$7,'A2.1 Intenzita dopravy'!O146,IF(O$157&lt;MIN('A2 Intenzita dopravy'!$H$5:$L$5),P162/Q162*P162,(INDEX('A2 Intenzita dopravy'!$H24:$L24,MATCH(O$157,'A2 Intenzita dopravy'!$H$5:$L$5,1)+1)/INDEX('A2 Intenzita dopravy'!$H24:$L24,MATCH(O$157,'A2 Intenzita dopravy'!$H$5:$L$5,1)))^(1/(INDEX('A2 Intenzita dopravy'!$H$5:$L$5,MATCH(O$157,'A2 Intenzita dopravy'!$H$5:$L$5,1)+1)-INDEX('A2 Intenzita dopravy'!$H$5:$L$5,MATCH(O$157,'A2 Intenzita dopravy'!$H$5:$L$5,1))))*N162)))),0)</f>
        <v>7238.6550872120251</v>
      </c>
      <c r="P162" s="30">
        <f>IFERROR(IFERROR(INDEX('A2 Intenzita dopravy'!$H24:$L24,MATCH(P$157,'A2 Intenzita dopravy'!$H$19:$L$19,0)),IF(P$157&gt;MAX('A2 Intenzita dopravy'!$H$5:$L$5),(INDEX('A2 Intenzita dopravy'!$H24:$L24,MATCH(P$157,'A2 Intenzita dopravy'!$H$5:$L$5,1))/INDEX('A2 Intenzita dopravy'!$H24:$L24,MATCH(P$157,'A2 Intenzita dopravy'!$H$5:$L$5,1)-1))^(1/(INDEX('A2 Intenzita dopravy'!$H$5:$L$5,MATCH(P$157,'A2 Intenzita dopravy'!$H$5:$L$5,1))-INDEX('A2 Intenzita dopravy'!$H$5:$L$5,MATCH(P$157,'A2 Intenzita dopravy'!$H$5:$L$5,1)-1)))*O162,IF(P$157&lt;'A1 Parametre'!$C$7,'A2.1 Intenzita dopravy'!P146,IF(P$157&lt;MIN('A2 Intenzita dopravy'!$H$5:$L$5),Q162/R162*Q162,(INDEX('A2 Intenzita dopravy'!$H24:$L24,MATCH(P$157,'A2 Intenzita dopravy'!$H$5:$L$5,1)+1)/INDEX('A2 Intenzita dopravy'!$H24:$L24,MATCH(P$157,'A2 Intenzita dopravy'!$H$5:$L$5,1)))^(1/(INDEX('A2 Intenzita dopravy'!$H$5:$L$5,MATCH(P$157,'A2 Intenzita dopravy'!$H$5:$L$5,1)+1)-INDEX('A2 Intenzita dopravy'!$H$5:$L$5,MATCH(P$157,'A2 Intenzita dopravy'!$H$5:$L$5,1))))*O162)))),0)</f>
        <v>7330</v>
      </c>
      <c r="Q162" s="30">
        <f>IFERROR(IFERROR(INDEX('A2 Intenzita dopravy'!$H24:$L24,MATCH(Q$157,'A2 Intenzita dopravy'!$H$19:$L$19,0)),IF(Q$157&gt;MAX('A2 Intenzita dopravy'!$H$5:$L$5),(INDEX('A2 Intenzita dopravy'!$H24:$L24,MATCH(Q$157,'A2 Intenzita dopravy'!$H$5:$L$5,1))/INDEX('A2 Intenzita dopravy'!$H24:$L24,MATCH(Q$157,'A2 Intenzita dopravy'!$H$5:$L$5,1)-1))^(1/(INDEX('A2 Intenzita dopravy'!$H$5:$L$5,MATCH(Q$157,'A2 Intenzita dopravy'!$H$5:$L$5,1))-INDEX('A2 Intenzita dopravy'!$H$5:$L$5,MATCH(Q$157,'A2 Intenzita dopravy'!$H$5:$L$5,1)-1)))*P162,IF(Q$157&lt;'A1 Parametre'!$C$7,'A2.1 Intenzita dopravy'!Q146,IF(Q$157&lt;MIN('A2 Intenzita dopravy'!$H$5:$L$5),R162/S162*R162,(INDEX('A2 Intenzita dopravy'!$H24:$L24,MATCH(Q$157,'A2 Intenzita dopravy'!$H$5:$L$5,1)+1)/INDEX('A2 Intenzita dopravy'!$H24:$L24,MATCH(Q$157,'A2 Intenzita dopravy'!$H$5:$L$5,1)))^(1/(INDEX('A2 Intenzita dopravy'!$H$5:$L$5,MATCH(Q$157,'A2 Intenzita dopravy'!$H$5:$L$5,1)+1)-INDEX('A2 Intenzita dopravy'!$H$5:$L$5,MATCH(Q$157,'A2 Intenzita dopravy'!$H$5:$L$5,1))))*P162)))),0)</f>
        <v>7424.3438463849197</v>
      </c>
      <c r="R162" s="30">
        <f>IFERROR(IFERROR(INDEX('A2 Intenzita dopravy'!$H24:$L24,MATCH(R$157,'A2 Intenzita dopravy'!$H$19:$L$19,0)),IF(R$157&gt;MAX('A2 Intenzita dopravy'!$H$5:$L$5),(INDEX('A2 Intenzita dopravy'!$H24:$L24,MATCH(R$157,'A2 Intenzita dopravy'!$H$5:$L$5,1))/INDEX('A2 Intenzita dopravy'!$H24:$L24,MATCH(R$157,'A2 Intenzita dopravy'!$H$5:$L$5,1)-1))^(1/(INDEX('A2 Intenzita dopravy'!$H$5:$L$5,MATCH(R$157,'A2 Intenzita dopravy'!$H$5:$L$5,1))-INDEX('A2 Intenzita dopravy'!$H$5:$L$5,MATCH(R$157,'A2 Intenzita dopravy'!$H$5:$L$5,1)-1)))*Q162,IF(R$157&lt;'A1 Parametre'!$C$7,'A2.1 Intenzita dopravy'!R146,IF(R$157&lt;MIN('A2 Intenzita dopravy'!$H$5:$L$5),S162/T162*S162,(INDEX('A2 Intenzita dopravy'!$H24:$L24,MATCH(R$157,'A2 Intenzita dopravy'!$H$5:$L$5,1)+1)/INDEX('A2 Intenzita dopravy'!$H24:$L24,MATCH(R$157,'A2 Intenzita dopravy'!$H$5:$L$5,1)))^(1/(INDEX('A2 Intenzita dopravy'!$H$5:$L$5,MATCH(R$157,'A2 Intenzita dopravy'!$H$5:$L$5,1)+1)-INDEX('A2 Intenzita dopravy'!$H$5:$L$5,MATCH(R$157,'A2 Intenzita dopravy'!$H$5:$L$5,1))))*Q162)))),0)</f>
        <v>7519.9019849049964</v>
      </c>
      <c r="S162" s="30">
        <f>IFERROR(IFERROR(INDEX('A2 Intenzita dopravy'!$H24:$L24,MATCH(S$157,'A2 Intenzita dopravy'!$H$19:$L$19,0)),IF(S$157&gt;MAX('A2 Intenzita dopravy'!$H$5:$L$5),(INDEX('A2 Intenzita dopravy'!$H24:$L24,MATCH(S$157,'A2 Intenzita dopravy'!$H$5:$L$5,1))/INDEX('A2 Intenzita dopravy'!$H24:$L24,MATCH(S$157,'A2 Intenzita dopravy'!$H$5:$L$5,1)-1))^(1/(INDEX('A2 Intenzita dopravy'!$H$5:$L$5,MATCH(S$157,'A2 Intenzita dopravy'!$H$5:$L$5,1))-INDEX('A2 Intenzita dopravy'!$H$5:$L$5,MATCH(S$157,'A2 Intenzita dopravy'!$H$5:$L$5,1)-1)))*R162,IF(S$157&lt;'A1 Parametre'!$C$7,'A2.1 Intenzita dopravy'!S146,IF(S$157&lt;MIN('A2 Intenzita dopravy'!$H$5:$L$5),T162/U162*T162,(INDEX('A2 Intenzita dopravy'!$H24:$L24,MATCH(S$157,'A2 Intenzita dopravy'!$H$5:$L$5,1)+1)/INDEX('A2 Intenzita dopravy'!$H24:$L24,MATCH(S$157,'A2 Intenzita dopravy'!$H$5:$L$5,1)))^(1/(INDEX('A2 Intenzita dopravy'!$H$5:$L$5,MATCH(S$157,'A2 Intenzita dopravy'!$H$5:$L$5,1)+1)-INDEX('A2 Intenzita dopravy'!$H$5:$L$5,MATCH(S$157,'A2 Intenzita dopravy'!$H$5:$L$5,1))))*R162)))),0)</f>
        <v>7616.6900446176196</v>
      </c>
      <c r="T162" s="30">
        <f>IFERROR(IFERROR(INDEX('A2 Intenzita dopravy'!$H24:$L24,MATCH(T$157,'A2 Intenzita dopravy'!$H$19:$L$19,0)),IF(T$157&gt;MAX('A2 Intenzita dopravy'!$H$5:$L$5),(INDEX('A2 Intenzita dopravy'!$H24:$L24,MATCH(T$157,'A2 Intenzita dopravy'!$H$5:$L$5,1))/INDEX('A2 Intenzita dopravy'!$H24:$L24,MATCH(T$157,'A2 Intenzita dopravy'!$H$5:$L$5,1)-1))^(1/(INDEX('A2 Intenzita dopravy'!$H$5:$L$5,MATCH(T$157,'A2 Intenzita dopravy'!$H$5:$L$5,1))-INDEX('A2 Intenzita dopravy'!$H$5:$L$5,MATCH(T$157,'A2 Intenzita dopravy'!$H$5:$L$5,1)-1)))*S162,IF(T$157&lt;'A1 Parametre'!$C$7,'A2.1 Intenzita dopravy'!T146,IF(T$157&lt;MIN('A2 Intenzita dopravy'!$H$5:$L$5),U162/V162*U162,(INDEX('A2 Intenzita dopravy'!$H24:$L24,MATCH(T$157,'A2 Intenzita dopravy'!$H$5:$L$5,1)+1)/INDEX('A2 Intenzita dopravy'!$H24:$L24,MATCH(T$157,'A2 Intenzita dopravy'!$H$5:$L$5,1)))^(1/(INDEX('A2 Intenzita dopravy'!$H$5:$L$5,MATCH(T$157,'A2 Intenzita dopravy'!$H$5:$L$5,1)+1)-INDEX('A2 Intenzita dopravy'!$H$5:$L$5,MATCH(T$157,'A2 Intenzita dopravy'!$H$5:$L$5,1))))*S162)))),0)</f>
        <v>7714.7238557405326</v>
      </c>
      <c r="U162" s="30">
        <f>IFERROR(IFERROR(INDEX('A2 Intenzita dopravy'!$H24:$L24,MATCH(U$157,'A2 Intenzita dopravy'!$H$19:$L$19,0)),IF(U$157&gt;MAX('A2 Intenzita dopravy'!$H$5:$L$5),(INDEX('A2 Intenzita dopravy'!$H24:$L24,MATCH(U$157,'A2 Intenzita dopravy'!$H$5:$L$5,1))/INDEX('A2 Intenzita dopravy'!$H24:$L24,MATCH(U$157,'A2 Intenzita dopravy'!$H$5:$L$5,1)-1))^(1/(INDEX('A2 Intenzita dopravy'!$H$5:$L$5,MATCH(U$157,'A2 Intenzita dopravy'!$H$5:$L$5,1))-INDEX('A2 Intenzita dopravy'!$H$5:$L$5,MATCH(U$157,'A2 Intenzita dopravy'!$H$5:$L$5,1)-1)))*T162,IF(U$157&lt;'A1 Parametre'!$C$7,'A2.1 Intenzita dopravy'!U146,IF(U$157&lt;MIN('A2 Intenzita dopravy'!$H$5:$L$5),V162/W162*V162,(INDEX('A2 Intenzita dopravy'!$H24:$L24,MATCH(U$157,'A2 Intenzita dopravy'!$H$5:$L$5,1)+1)/INDEX('A2 Intenzita dopravy'!$H24:$L24,MATCH(U$157,'A2 Intenzita dopravy'!$H$5:$L$5,1)))^(1/(INDEX('A2 Intenzita dopravy'!$H$5:$L$5,MATCH(U$157,'A2 Intenzita dopravy'!$H$5:$L$5,1)+1)-INDEX('A2 Intenzita dopravy'!$H$5:$L$5,MATCH(U$157,'A2 Intenzita dopravy'!$H$5:$L$5,1))))*T162)))),0)</f>
        <v>7814.0194522409502</v>
      </c>
      <c r="V162" s="30">
        <f>IFERROR(IFERROR(INDEX('A2 Intenzita dopravy'!$H24:$L24,MATCH(V$157,'A2 Intenzita dopravy'!$H$19:$L$19,0)),IF(V$157&gt;MAX('A2 Intenzita dopravy'!$H$5:$L$5),(INDEX('A2 Intenzita dopravy'!$H24:$L24,MATCH(V$157,'A2 Intenzita dopravy'!$H$5:$L$5,1))/INDEX('A2 Intenzita dopravy'!$H24:$L24,MATCH(V$157,'A2 Intenzita dopravy'!$H$5:$L$5,1)-1))^(1/(INDEX('A2 Intenzita dopravy'!$H$5:$L$5,MATCH(V$157,'A2 Intenzita dopravy'!$H$5:$L$5,1))-INDEX('A2 Intenzita dopravy'!$H$5:$L$5,MATCH(V$157,'A2 Intenzita dopravy'!$H$5:$L$5,1)-1)))*U162,IF(V$157&lt;'A1 Parametre'!$C$7,'A2.1 Intenzita dopravy'!V146,IF(V$157&lt;MIN('A2 Intenzita dopravy'!$H$5:$L$5),W162/X162*W162,(INDEX('A2 Intenzita dopravy'!$H24:$L24,MATCH(V$157,'A2 Intenzita dopravy'!$H$5:$L$5,1)+1)/INDEX('A2 Intenzita dopravy'!$H24:$L24,MATCH(V$157,'A2 Intenzita dopravy'!$H$5:$L$5,1)))^(1/(INDEX('A2 Intenzita dopravy'!$H$5:$L$5,MATCH(V$157,'A2 Intenzita dopravy'!$H$5:$L$5,1)+1)-INDEX('A2 Intenzita dopravy'!$H$5:$L$5,MATCH(V$157,'A2 Intenzita dopravy'!$H$5:$L$5,1))))*U162)))),0)</f>
        <v>7914.5930744580019</v>
      </c>
      <c r="W162" s="30">
        <f>IFERROR(IFERROR(INDEX('A2 Intenzita dopravy'!$H24:$L24,MATCH(W$157,'A2 Intenzita dopravy'!$H$19:$L$19,0)),IF(W$157&gt;MAX('A2 Intenzita dopravy'!$H$5:$L$5),(INDEX('A2 Intenzita dopravy'!$H24:$L24,MATCH(W$157,'A2 Intenzita dopravy'!$H$5:$L$5,1))/INDEX('A2 Intenzita dopravy'!$H24:$L24,MATCH(W$157,'A2 Intenzita dopravy'!$H$5:$L$5,1)-1))^(1/(INDEX('A2 Intenzita dopravy'!$H$5:$L$5,MATCH(W$157,'A2 Intenzita dopravy'!$H$5:$L$5,1))-INDEX('A2 Intenzita dopravy'!$H$5:$L$5,MATCH(W$157,'A2 Intenzita dopravy'!$H$5:$L$5,1)-1)))*V162,IF(W$157&lt;'A1 Parametre'!$C$7,'A2.1 Intenzita dopravy'!W146,IF(W$157&lt;MIN('A2 Intenzita dopravy'!$H$5:$L$5),X162/Y162*X162,(INDEX('A2 Intenzita dopravy'!$H24:$L24,MATCH(W$157,'A2 Intenzita dopravy'!$H$5:$L$5,1)+1)/INDEX('A2 Intenzita dopravy'!$H24:$L24,MATCH(W$157,'A2 Intenzita dopravy'!$H$5:$L$5,1)))^(1/(INDEX('A2 Intenzita dopravy'!$H$5:$L$5,MATCH(W$157,'A2 Intenzita dopravy'!$H$5:$L$5,1)+1)-INDEX('A2 Intenzita dopravy'!$H$5:$L$5,MATCH(W$157,'A2 Intenzita dopravy'!$H$5:$L$5,1))))*V162)))),0)</f>
        <v>8016.4611717589314</v>
      </c>
      <c r="X162" s="30">
        <f>IFERROR(IFERROR(INDEX('A2 Intenzita dopravy'!$H24:$L24,MATCH(X$157,'A2 Intenzita dopravy'!$H$19:$L$19,0)),IF(X$157&gt;MAX('A2 Intenzita dopravy'!$H$5:$L$5),(INDEX('A2 Intenzita dopravy'!$H24:$L24,MATCH(X$157,'A2 Intenzita dopravy'!$H$5:$L$5,1))/INDEX('A2 Intenzita dopravy'!$H24:$L24,MATCH(X$157,'A2 Intenzita dopravy'!$H$5:$L$5,1)-1))^(1/(INDEX('A2 Intenzita dopravy'!$H$5:$L$5,MATCH(X$157,'A2 Intenzita dopravy'!$H$5:$L$5,1))-INDEX('A2 Intenzita dopravy'!$H$5:$L$5,MATCH(X$157,'A2 Intenzita dopravy'!$H$5:$L$5,1)-1)))*W162,IF(X$157&lt;'A1 Parametre'!$C$7,'A2.1 Intenzita dopravy'!X146,IF(X$157&lt;MIN('A2 Intenzita dopravy'!$H$5:$L$5),Y162/Z162*Y162,(INDEX('A2 Intenzita dopravy'!$H24:$L24,MATCH(X$157,'A2 Intenzita dopravy'!$H$5:$L$5,1)+1)/INDEX('A2 Intenzita dopravy'!$H24:$L24,MATCH(X$157,'A2 Intenzita dopravy'!$H$5:$L$5,1)))^(1/(INDEX('A2 Intenzita dopravy'!$H$5:$L$5,MATCH(X$157,'A2 Intenzita dopravy'!$H$5:$L$5,1)+1)-INDEX('A2 Intenzita dopravy'!$H$5:$L$5,MATCH(X$157,'A2 Intenzita dopravy'!$H$5:$L$5,1))))*W162)))),0)</f>
        <v>8119.6404052294765</v>
      </c>
      <c r="Y162" s="30">
        <f>IFERROR(IFERROR(INDEX('A2 Intenzita dopravy'!$H24:$L24,MATCH(Y$157,'A2 Intenzita dopravy'!$H$19:$L$19,0)),IF(Y$157&gt;MAX('A2 Intenzita dopravy'!$H$5:$L$5),(INDEX('A2 Intenzita dopravy'!$H24:$L24,MATCH(Y$157,'A2 Intenzita dopravy'!$H$5:$L$5,1))/INDEX('A2 Intenzita dopravy'!$H24:$L24,MATCH(Y$157,'A2 Intenzita dopravy'!$H$5:$L$5,1)-1))^(1/(INDEX('A2 Intenzita dopravy'!$H$5:$L$5,MATCH(Y$157,'A2 Intenzita dopravy'!$H$5:$L$5,1))-INDEX('A2 Intenzita dopravy'!$H$5:$L$5,MATCH(Y$157,'A2 Intenzita dopravy'!$H$5:$L$5,1)-1)))*X162,IF(Y$157&lt;'A1 Parametre'!$C$7,'A2.1 Intenzita dopravy'!Y146,IF(Y$157&lt;MIN('A2 Intenzita dopravy'!$H$5:$L$5),Z162/AA162*Z162,(INDEX('A2 Intenzita dopravy'!$H24:$L24,MATCH(Y$157,'A2 Intenzita dopravy'!$H$5:$L$5,1)+1)/INDEX('A2 Intenzita dopravy'!$H24:$L24,MATCH(Y$157,'A2 Intenzita dopravy'!$H$5:$L$5,1)))^(1/(INDEX('A2 Intenzita dopravy'!$H$5:$L$5,MATCH(Y$157,'A2 Intenzita dopravy'!$H$5:$L$5,1)+1)-INDEX('A2 Intenzita dopravy'!$H$5:$L$5,MATCH(Y$157,'A2 Intenzita dopravy'!$H$5:$L$5,1))))*X162)))),0)</f>
        <v>8224.1476503988833</v>
      </c>
      <c r="Z162" s="30">
        <f>IFERROR(IFERROR(INDEX('A2 Intenzita dopravy'!$H24:$L24,MATCH(Z$157,'A2 Intenzita dopravy'!$H$19:$L$19,0)),IF(Z$157&gt;MAX('A2 Intenzita dopravy'!$H$5:$L$5),(INDEX('A2 Intenzita dopravy'!$H24:$L24,MATCH(Z$157,'A2 Intenzita dopravy'!$H$5:$L$5,1))/INDEX('A2 Intenzita dopravy'!$H24:$L24,MATCH(Z$157,'A2 Intenzita dopravy'!$H$5:$L$5,1)-1))^(1/(INDEX('A2 Intenzita dopravy'!$H$5:$L$5,MATCH(Z$157,'A2 Intenzita dopravy'!$H$5:$L$5,1))-INDEX('A2 Intenzita dopravy'!$H$5:$L$5,MATCH(Z$157,'A2 Intenzita dopravy'!$H$5:$L$5,1)-1)))*Y162,IF(Z$157&lt;'A1 Parametre'!$C$7,'A2.1 Intenzita dopravy'!Z146,IF(Z$157&lt;MIN('A2 Intenzita dopravy'!$H$5:$L$5),AA162/AB162*AA162,(INDEX('A2 Intenzita dopravy'!$H24:$L24,MATCH(Z$157,'A2 Intenzita dopravy'!$H$5:$L$5,1)+1)/INDEX('A2 Intenzita dopravy'!$H24:$L24,MATCH(Z$157,'A2 Intenzita dopravy'!$H$5:$L$5,1)))^(1/(INDEX('A2 Intenzita dopravy'!$H$5:$L$5,MATCH(Z$157,'A2 Intenzita dopravy'!$H$5:$L$5,1)+1)-INDEX('A2 Intenzita dopravy'!$H$5:$L$5,MATCH(Z$157,'A2 Intenzita dopravy'!$H$5:$L$5,1))))*Y162)))),0)</f>
        <v>8330</v>
      </c>
      <c r="AA162" s="30">
        <f>IFERROR(IFERROR(INDEX('A2 Intenzita dopravy'!$H24:$L24,MATCH(AA$157,'A2 Intenzita dopravy'!$H$19:$L$19,0)),IF(AA$157&gt;MAX('A2 Intenzita dopravy'!$H$5:$L$5),(INDEX('A2 Intenzita dopravy'!$H24:$L24,MATCH(AA$157,'A2 Intenzita dopravy'!$H$5:$L$5,1))/INDEX('A2 Intenzita dopravy'!$H24:$L24,MATCH(AA$157,'A2 Intenzita dopravy'!$H$5:$L$5,1)-1))^(1/(INDEX('A2 Intenzita dopravy'!$H$5:$L$5,MATCH(AA$157,'A2 Intenzita dopravy'!$H$5:$L$5,1))-INDEX('A2 Intenzita dopravy'!$H$5:$L$5,MATCH(AA$157,'A2 Intenzita dopravy'!$H$5:$L$5,1)-1)))*Z162,IF(AA$157&lt;'A1 Parametre'!$C$7,'A2.1 Intenzita dopravy'!AA146,IF(AA$157&lt;MIN('A2 Intenzita dopravy'!$H$5:$L$5),AB162/AC162*AB162,(INDEX('A2 Intenzita dopravy'!$H24:$L24,MATCH(AA$157,'A2 Intenzita dopravy'!$H$5:$L$5,1)+1)/INDEX('A2 Intenzita dopravy'!$H24:$L24,MATCH(AA$157,'A2 Intenzita dopravy'!$H$5:$L$5,1)))^(1/(INDEX('A2 Intenzita dopravy'!$H$5:$L$5,MATCH(AA$157,'A2 Intenzita dopravy'!$H$5:$L$5,1)+1)-INDEX('A2 Intenzita dopravy'!$H$5:$L$5,MATCH(AA$157,'A2 Intenzita dopravy'!$H$5:$L$5,1))))*Z162)))),0)</f>
        <v>8437.5332866952594</v>
      </c>
      <c r="AB162" s="30">
        <f>IFERROR(IFERROR(INDEX('A2 Intenzita dopravy'!$H24:$L24,MATCH(AB$157,'A2 Intenzita dopravy'!$H$19:$L$19,0)),IF(AB$157&gt;MAX('A2 Intenzita dopravy'!$H$5:$L$5),(INDEX('A2 Intenzita dopravy'!$H24:$L24,MATCH(AB$157,'A2 Intenzita dopravy'!$H$5:$L$5,1))/INDEX('A2 Intenzita dopravy'!$H24:$L24,MATCH(AB$157,'A2 Intenzita dopravy'!$H$5:$L$5,1)-1))^(1/(INDEX('A2 Intenzita dopravy'!$H$5:$L$5,MATCH(AB$157,'A2 Intenzita dopravy'!$H$5:$L$5,1))-INDEX('A2 Intenzita dopravy'!$H$5:$L$5,MATCH(AB$157,'A2 Intenzita dopravy'!$H$5:$L$5,1)-1)))*AA162,IF(AB$157&lt;'A1 Parametre'!$C$7,'A2.1 Intenzita dopravy'!AB146,IF(AB$157&lt;MIN('A2 Intenzita dopravy'!$H$5:$L$5),AC162/AD162*AC162,(INDEX('A2 Intenzita dopravy'!$H24:$L24,MATCH(AB$157,'A2 Intenzita dopravy'!$H$5:$L$5,1)+1)/INDEX('A2 Intenzita dopravy'!$H24:$L24,MATCH(AB$157,'A2 Intenzita dopravy'!$H$5:$L$5,1)))^(1/(INDEX('A2 Intenzita dopravy'!$H$5:$L$5,MATCH(AB$157,'A2 Intenzita dopravy'!$H$5:$L$5,1)+1)-INDEX('A2 Intenzita dopravy'!$H$5:$L$5,MATCH(AB$157,'A2 Intenzita dopravy'!$H$5:$L$5,1))))*AA162)))),0)</f>
        <v>8546.4547375858947</v>
      </c>
      <c r="AC162" s="30">
        <f>IFERROR(IFERROR(INDEX('A2 Intenzita dopravy'!$H24:$L24,MATCH(AC$157,'A2 Intenzita dopravy'!$H$19:$L$19,0)),IF(AC$157&gt;MAX('A2 Intenzita dopravy'!$H$5:$L$5),(INDEX('A2 Intenzita dopravy'!$H24:$L24,MATCH(AC$157,'A2 Intenzita dopravy'!$H$5:$L$5,1))/INDEX('A2 Intenzita dopravy'!$H24:$L24,MATCH(AC$157,'A2 Intenzita dopravy'!$H$5:$L$5,1)-1))^(1/(INDEX('A2 Intenzita dopravy'!$H$5:$L$5,MATCH(AC$157,'A2 Intenzita dopravy'!$H$5:$L$5,1))-INDEX('A2 Intenzita dopravy'!$H$5:$L$5,MATCH(AC$157,'A2 Intenzita dopravy'!$H$5:$L$5,1)-1)))*AB162,IF(AC$157&lt;'A1 Parametre'!$C$7,'A2.1 Intenzita dopravy'!AC146,IF(AC$157&lt;MIN('A2 Intenzita dopravy'!$H$5:$L$5),AD162/AE162*AD162,(INDEX('A2 Intenzita dopravy'!$H24:$L24,MATCH(AC$157,'A2 Intenzita dopravy'!$H$5:$L$5,1)+1)/INDEX('A2 Intenzita dopravy'!$H24:$L24,MATCH(AC$157,'A2 Intenzita dopravy'!$H$5:$L$5,1)))^(1/(INDEX('A2 Intenzita dopravy'!$H$5:$L$5,MATCH(AC$157,'A2 Intenzita dopravy'!$H$5:$L$5,1)+1)-INDEX('A2 Intenzita dopravy'!$H$5:$L$5,MATCH(AC$157,'A2 Intenzita dopravy'!$H$5:$L$5,1))))*AB162)))),0)</f>
        <v>8656.782272702927</v>
      </c>
      <c r="AD162" s="30">
        <f>IFERROR(IFERROR(INDEX('A2 Intenzita dopravy'!$H24:$L24,MATCH(AD$157,'A2 Intenzita dopravy'!$H$19:$L$19,0)),IF(AD$157&gt;MAX('A2 Intenzita dopravy'!$H$5:$L$5),(INDEX('A2 Intenzita dopravy'!$H24:$L24,MATCH(AD$157,'A2 Intenzita dopravy'!$H$5:$L$5,1))/INDEX('A2 Intenzita dopravy'!$H24:$L24,MATCH(AD$157,'A2 Intenzita dopravy'!$H$5:$L$5,1)-1))^(1/(INDEX('A2 Intenzita dopravy'!$H$5:$L$5,MATCH(AD$157,'A2 Intenzita dopravy'!$H$5:$L$5,1))-INDEX('A2 Intenzita dopravy'!$H$5:$L$5,MATCH(AD$157,'A2 Intenzita dopravy'!$H$5:$L$5,1)-1)))*AC162,IF(AD$157&lt;'A1 Parametre'!$C$7,'A2.1 Intenzita dopravy'!AD146,IF(AD$157&lt;MIN('A2 Intenzita dopravy'!$H$5:$L$5),AE162/AF162*AE162,(INDEX('A2 Intenzita dopravy'!$H24:$L24,MATCH(AD$157,'A2 Intenzita dopravy'!$H$5:$L$5,1)+1)/INDEX('A2 Intenzita dopravy'!$H24:$L24,MATCH(AD$157,'A2 Intenzita dopravy'!$H$5:$L$5,1)))^(1/(INDEX('A2 Intenzita dopravy'!$H$5:$L$5,MATCH(AD$157,'A2 Intenzita dopravy'!$H$5:$L$5,1)+1)-INDEX('A2 Intenzita dopravy'!$H$5:$L$5,MATCH(AD$157,'A2 Intenzita dopravy'!$H$5:$L$5,1))))*AC162)))),0)</f>
        <v>8768.5340434098907</v>
      </c>
      <c r="AE162" s="30">
        <f>IFERROR(IFERROR(INDEX('A2 Intenzita dopravy'!$H24:$L24,MATCH(AE$157,'A2 Intenzita dopravy'!$H$19:$L$19,0)),IF(AE$157&gt;MAX('A2 Intenzita dopravy'!$H$5:$L$5),(INDEX('A2 Intenzita dopravy'!$H24:$L24,MATCH(AE$157,'A2 Intenzita dopravy'!$H$5:$L$5,1))/INDEX('A2 Intenzita dopravy'!$H24:$L24,MATCH(AE$157,'A2 Intenzita dopravy'!$H$5:$L$5,1)-1))^(1/(INDEX('A2 Intenzita dopravy'!$H$5:$L$5,MATCH(AE$157,'A2 Intenzita dopravy'!$H$5:$L$5,1))-INDEX('A2 Intenzita dopravy'!$H$5:$L$5,MATCH(AE$157,'A2 Intenzita dopravy'!$H$5:$L$5,1)-1)))*AD162,IF(AE$157&lt;'A1 Parametre'!$C$7,'A2.1 Intenzita dopravy'!AE146,IF(AE$157&lt;MIN('A2 Intenzita dopravy'!$H$5:$L$5),AF162/AG162*AF162,(INDEX('A2 Intenzita dopravy'!$H24:$L24,MATCH(AE$157,'A2 Intenzita dopravy'!$H$5:$L$5,1)+1)/INDEX('A2 Intenzita dopravy'!$H24:$L24,MATCH(AE$157,'A2 Intenzita dopravy'!$H$5:$L$5,1)))^(1/(INDEX('A2 Intenzita dopravy'!$H$5:$L$5,MATCH(AE$157,'A2 Intenzita dopravy'!$H$5:$L$5,1)+1)-INDEX('A2 Intenzita dopravy'!$H$5:$L$5,MATCH(AE$157,'A2 Intenzita dopravy'!$H$5:$L$5,1))))*AD162)))),0)</f>
        <v>8881.7284353891391</v>
      </c>
      <c r="AF162" s="30">
        <f>IFERROR(IFERROR(INDEX('A2 Intenzita dopravy'!$H24:$L24,MATCH(AF$157,'A2 Intenzita dopravy'!$H$19:$L$19,0)),IF(AF$157&gt;MAX('A2 Intenzita dopravy'!$H$5:$L$5),(INDEX('A2 Intenzita dopravy'!$H24:$L24,MATCH(AF$157,'A2 Intenzita dopravy'!$H$5:$L$5,1))/INDEX('A2 Intenzita dopravy'!$H24:$L24,MATCH(AF$157,'A2 Intenzita dopravy'!$H$5:$L$5,1)-1))^(1/(INDEX('A2 Intenzita dopravy'!$H$5:$L$5,MATCH(AF$157,'A2 Intenzita dopravy'!$H$5:$L$5,1))-INDEX('A2 Intenzita dopravy'!$H$5:$L$5,MATCH(AF$157,'A2 Intenzita dopravy'!$H$5:$L$5,1)-1)))*AE162,IF(AF$157&lt;'A1 Parametre'!$C$7,'A2.1 Intenzita dopravy'!AF146,IF(AF$157&lt;MIN('A2 Intenzita dopravy'!$H$5:$L$5),AG162/AH162*AG162,(INDEX('A2 Intenzita dopravy'!$H24:$L24,MATCH(AF$157,'A2 Intenzita dopravy'!$H$5:$L$5,1)+1)/INDEX('A2 Intenzita dopravy'!$H24:$L24,MATCH(AF$157,'A2 Intenzita dopravy'!$H$5:$L$5,1)))^(1/(INDEX('A2 Intenzita dopravy'!$H$5:$L$5,MATCH(AF$157,'A2 Intenzita dopravy'!$H$5:$L$5,1)+1)-INDEX('A2 Intenzita dopravy'!$H$5:$L$5,MATCH(AF$157,'A2 Intenzita dopravy'!$H$5:$L$5,1))))*AE162)))),0)</f>
        <v>8996.3840716667073</v>
      </c>
      <c r="AG162" s="30">
        <f>IFERROR(IFERROR(INDEX('A2 Intenzita dopravy'!$H24:$L24,MATCH(AG$157,'A2 Intenzita dopravy'!$H$19:$L$19,0)),IF(AG$157&gt;MAX('A2 Intenzita dopravy'!$H$5:$L$5),(INDEX('A2 Intenzita dopravy'!$H24:$L24,MATCH(AG$157,'A2 Intenzita dopravy'!$H$5:$L$5,1))/INDEX('A2 Intenzita dopravy'!$H24:$L24,MATCH(AG$157,'A2 Intenzita dopravy'!$H$5:$L$5,1)-1))^(1/(INDEX('A2 Intenzita dopravy'!$H$5:$L$5,MATCH(AG$157,'A2 Intenzita dopravy'!$H$5:$L$5,1))-INDEX('A2 Intenzita dopravy'!$H$5:$L$5,MATCH(AG$157,'A2 Intenzita dopravy'!$H$5:$L$5,1)-1)))*AF162,IF(AG$157&lt;'A1 Parametre'!$C$7,'A2.1 Intenzita dopravy'!AG146,IF(AG$157&lt;MIN('A2 Intenzita dopravy'!$H$5:$L$5),AH162/AI162*AH162,(INDEX('A2 Intenzita dopravy'!$H24:$L24,MATCH(AG$157,'A2 Intenzita dopravy'!$H$5:$L$5,1)+1)/INDEX('A2 Intenzita dopravy'!$H24:$L24,MATCH(AG$157,'A2 Intenzita dopravy'!$H$5:$L$5,1)))^(1/(INDEX('A2 Intenzita dopravy'!$H$5:$L$5,MATCH(AG$157,'A2 Intenzita dopravy'!$H$5:$L$5,1)+1)-INDEX('A2 Intenzita dopravy'!$H$5:$L$5,MATCH(AG$157,'A2 Intenzita dopravy'!$H$5:$L$5,1))))*AF162)))),0)</f>
        <v>9112.5198156762162</v>
      </c>
      <c r="AH162" s="30">
        <f>IFERROR(IFERROR(INDEX('A2 Intenzita dopravy'!$H24:$L24,MATCH(AH$157,'A2 Intenzita dopravy'!$H$19:$L$19,0)),IF(AH$157&gt;MAX('A2 Intenzita dopravy'!$H$5:$L$5),(INDEX('A2 Intenzita dopravy'!$H24:$L24,MATCH(AH$157,'A2 Intenzita dopravy'!$H$5:$L$5,1))/INDEX('A2 Intenzita dopravy'!$H24:$L24,MATCH(AH$157,'A2 Intenzita dopravy'!$H$5:$L$5,1)-1))^(1/(INDEX('A2 Intenzita dopravy'!$H$5:$L$5,MATCH(AH$157,'A2 Intenzita dopravy'!$H$5:$L$5,1))-INDEX('A2 Intenzita dopravy'!$H$5:$L$5,MATCH(AH$157,'A2 Intenzita dopravy'!$H$5:$L$5,1)-1)))*AG162,IF(AH$157&lt;'A1 Parametre'!$C$7,'A2.1 Intenzita dopravy'!AH146,IF(AH$157&lt;MIN('A2 Intenzita dopravy'!$H$5:$L$5),AI162/AJ162*AI162,(INDEX('A2 Intenzita dopravy'!$H24:$L24,MATCH(AH$157,'A2 Intenzita dopravy'!$H$5:$L$5,1)+1)/INDEX('A2 Intenzita dopravy'!$H24:$L24,MATCH(AH$157,'A2 Intenzita dopravy'!$H$5:$L$5,1)))^(1/(INDEX('A2 Intenzita dopravy'!$H$5:$L$5,MATCH(AH$157,'A2 Intenzita dopravy'!$H$5:$L$5,1)+1)-INDEX('A2 Intenzita dopravy'!$H$5:$L$5,MATCH(AH$157,'A2 Intenzita dopravy'!$H$5:$L$5,1))))*AG162)))),0)</f>
        <v>9230.1547743623323</v>
      </c>
      <c r="AI162" s="30">
        <f>IFERROR(IFERROR(INDEX('A2 Intenzita dopravy'!$H24:$L24,MATCH(AI$157,'A2 Intenzita dopravy'!$H$19:$L$19,0)),IF(AI$157&gt;MAX('A2 Intenzita dopravy'!$H$5:$L$5),(INDEX('A2 Intenzita dopravy'!$H24:$L24,MATCH(AI$157,'A2 Intenzita dopravy'!$H$5:$L$5,1))/INDEX('A2 Intenzita dopravy'!$H24:$L24,MATCH(AI$157,'A2 Intenzita dopravy'!$H$5:$L$5,1)-1))^(1/(INDEX('A2 Intenzita dopravy'!$H$5:$L$5,MATCH(AI$157,'A2 Intenzita dopravy'!$H$5:$L$5,1))-INDEX('A2 Intenzita dopravy'!$H$5:$L$5,MATCH(AI$157,'A2 Intenzita dopravy'!$H$5:$L$5,1)-1)))*AH162,IF(AI$157&lt;'A1 Parametre'!$C$7,'A2.1 Intenzita dopravy'!AI146,IF(AI$157&lt;MIN('A2 Intenzita dopravy'!$H$5:$L$5),AJ162/AK162*AJ162,(INDEX('A2 Intenzita dopravy'!$H24:$L24,MATCH(AI$157,'A2 Intenzita dopravy'!$H$5:$L$5,1)+1)/INDEX('A2 Intenzita dopravy'!$H24:$L24,MATCH(AI$157,'A2 Intenzita dopravy'!$H$5:$L$5,1)))^(1/(INDEX('A2 Intenzita dopravy'!$H$5:$L$5,MATCH(AI$157,'A2 Intenzita dopravy'!$H$5:$L$5,1)+1)-INDEX('A2 Intenzita dopravy'!$H$5:$L$5,MATCH(AI$157,'A2 Intenzita dopravy'!$H$5:$L$5,1))))*AH162)))),0)</f>
        <v>9349.3083013242922</v>
      </c>
      <c r="AJ162" s="30">
        <f>IFERROR(IFERROR(INDEX('A2 Intenzita dopravy'!$H24:$L24,MATCH(AJ$157,'A2 Intenzita dopravy'!$H$19:$L$19,0)),IF(AJ$157&gt;MAX('A2 Intenzita dopravy'!$H$5:$L$5),(INDEX('A2 Intenzita dopravy'!$H24:$L24,MATCH(AJ$157,'A2 Intenzita dopravy'!$H$5:$L$5,1))/INDEX('A2 Intenzita dopravy'!$H24:$L24,MATCH(AJ$157,'A2 Intenzita dopravy'!$H$5:$L$5,1)-1))^(1/(INDEX('A2 Intenzita dopravy'!$H$5:$L$5,MATCH(AJ$157,'A2 Intenzita dopravy'!$H$5:$L$5,1))-INDEX('A2 Intenzita dopravy'!$H$5:$L$5,MATCH(AJ$157,'A2 Intenzita dopravy'!$H$5:$L$5,1)-1)))*AI162,IF(AJ$157&lt;'A1 Parametre'!$C$7,'A2.1 Intenzita dopravy'!AJ146,IF(AJ$157&lt;MIN('A2 Intenzita dopravy'!$H$5:$L$5),AK162/AL162*AK162,(INDEX('A2 Intenzita dopravy'!$H24:$L24,MATCH(AJ$157,'A2 Intenzita dopravy'!$H$5:$L$5,1)+1)/INDEX('A2 Intenzita dopravy'!$H24:$L24,MATCH(AJ$157,'A2 Intenzita dopravy'!$H$5:$L$5,1)))^(1/(INDEX('A2 Intenzita dopravy'!$H$5:$L$5,MATCH(AJ$157,'A2 Intenzita dopravy'!$H$5:$L$5,1)+1)-INDEX('A2 Intenzita dopravy'!$H$5:$L$5,MATCH(AJ$157,'A2 Intenzita dopravy'!$H$5:$L$5,1))))*AI162)))),0)</f>
        <v>9470</v>
      </c>
      <c r="AK162" s="30">
        <f>IFERROR(IFERROR(INDEX('A2 Intenzita dopravy'!$H24:$L24,MATCH(AK$157,'A2 Intenzita dopravy'!$H$19:$L$19,0)),IF(AK$157&gt;MAX('A2 Intenzita dopravy'!$H$5:$L$5),(INDEX('A2 Intenzita dopravy'!$H24:$L24,MATCH(AK$157,'A2 Intenzita dopravy'!$H$5:$L$5,1))/INDEX('A2 Intenzita dopravy'!$H24:$L24,MATCH(AK$157,'A2 Intenzita dopravy'!$H$5:$L$5,1)-1))^(1/(INDEX('A2 Intenzita dopravy'!$H$5:$L$5,MATCH(AK$157,'A2 Intenzita dopravy'!$H$5:$L$5,1))-INDEX('A2 Intenzita dopravy'!$H$5:$L$5,MATCH(AK$157,'A2 Intenzita dopravy'!$H$5:$L$5,1)-1)))*AJ162,IF(AK$157&lt;'A1 Parametre'!$C$7,'A2.1 Intenzita dopravy'!AK146,IF(AK$157&lt;MIN('A2 Intenzita dopravy'!$H$5:$L$5),AL162/AM162*AL162,(INDEX('A2 Intenzita dopravy'!$H24:$L24,MATCH(AK$157,'A2 Intenzita dopravy'!$H$5:$L$5,1)+1)/INDEX('A2 Intenzita dopravy'!$H24:$L24,MATCH(AK$157,'A2 Intenzita dopravy'!$H$5:$L$5,1)))^(1/(INDEX('A2 Intenzita dopravy'!$H$5:$L$5,MATCH(AK$157,'A2 Intenzita dopravy'!$H$5:$L$5,1)+1)-INDEX('A2 Intenzita dopravy'!$H$5:$L$5,MATCH(AK$157,'A2 Intenzita dopravy'!$H$5:$L$5,1))))*AJ162)))),0)</f>
        <v>9592.2497268912502</v>
      </c>
      <c r="AL162" s="30">
        <f>IFERROR(IFERROR(INDEX('A2 Intenzita dopravy'!$H24:$L24,MATCH(AL$157,'A2 Intenzita dopravy'!$H$19:$L$19,0)),IF(AL$157&gt;MAX('A2 Intenzita dopravy'!$H$5:$L$5),(INDEX('A2 Intenzita dopravy'!$H24:$L24,MATCH(AL$157,'A2 Intenzita dopravy'!$H$5:$L$5,1))/INDEX('A2 Intenzita dopravy'!$H24:$L24,MATCH(AL$157,'A2 Intenzita dopravy'!$H$5:$L$5,1)-1))^(1/(INDEX('A2 Intenzita dopravy'!$H$5:$L$5,MATCH(AL$157,'A2 Intenzita dopravy'!$H$5:$L$5,1))-INDEX('A2 Intenzita dopravy'!$H$5:$L$5,MATCH(AL$157,'A2 Intenzita dopravy'!$H$5:$L$5,1)-1)))*AK162,IF(AL$157&lt;'A1 Parametre'!$C$7,'A2.1 Intenzita dopravy'!AL146,IF(AL$157&lt;MIN('A2 Intenzita dopravy'!$H$5:$L$5),AM162/AN162*AM162,(INDEX('A2 Intenzita dopravy'!$H24:$L24,MATCH(AL$157,'A2 Intenzita dopravy'!$H$5:$L$5,1)+1)/INDEX('A2 Intenzita dopravy'!$H24:$L24,MATCH(AL$157,'A2 Intenzita dopravy'!$H$5:$L$5,1)))^(1/(INDEX('A2 Intenzita dopravy'!$H$5:$L$5,MATCH(AL$157,'A2 Intenzita dopravy'!$H$5:$L$5,1)+1)-INDEX('A2 Intenzita dopravy'!$H$5:$L$5,MATCH(AL$157,'A2 Intenzita dopravy'!$H$5:$L$5,1))))*AK162)))),0)</f>
        <v>9716.0775948305454</v>
      </c>
      <c r="AM162" s="30">
        <f>IFERROR(IFERROR(INDEX('A2 Intenzita dopravy'!$H24:$L24,MATCH(AM$157,'A2 Intenzita dopravy'!$H$19:$L$19,0)),IF(AM$157&gt;MAX('A2 Intenzita dopravy'!$H$5:$L$5),(INDEX('A2 Intenzita dopravy'!$H24:$L24,MATCH(AM$157,'A2 Intenzita dopravy'!$H$5:$L$5,1))/INDEX('A2 Intenzita dopravy'!$H24:$L24,MATCH(AM$157,'A2 Intenzita dopravy'!$H$5:$L$5,1)-1))^(1/(INDEX('A2 Intenzita dopravy'!$H$5:$L$5,MATCH(AM$157,'A2 Intenzita dopravy'!$H$5:$L$5,1))-INDEX('A2 Intenzita dopravy'!$H$5:$L$5,MATCH(AM$157,'A2 Intenzita dopravy'!$H$5:$L$5,1)-1)))*AL162,IF(AM$157&lt;'A1 Parametre'!$C$7,'A2.1 Intenzita dopravy'!AM146,IF(AM$157&lt;MIN('A2 Intenzita dopravy'!$H$5:$L$5),AN162/AO162*AN162,(INDEX('A2 Intenzita dopravy'!$H24:$L24,MATCH(AM$157,'A2 Intenzita dopravy'!$H$5:$L$5,1)+1)/INDEX('A2 Intenzita dopravy'!$H24:$L24,MATCH(AM$157,'A2 Intenzita dopravy'!$H$5:$L$5,1)))^(1/(INDEX('A2 Intenzita dopravy'!$H$5:$L$5,MATCH(AM$157,'A2 Intenzita dopravy'!$H$5:$L$5,1)+1)-INDEX('A2 Intenzita dopravy'!$H$5:$L$5,MATCH(AM$157,'A2 Intenzita dopravy'!$H$5:$L$5,1))))*AL162)))),0)</f>
        <v>9841.5039762901251</v>
      </c>
      <c r="AN162" s="30">
        <f>IFERROR(IFERROR(INDEX('A2 Intenzita dopravy'!$H24:$L24,MATCH(AN$157,'A2 Intenzita dopravy'!$H$19:$L$19,0)),IF(AN$157&gt;MAX('A2 Intenzita dopravy'!$H$5:$L$5),(INDEX('A2 Intenzita dopravy'!$H24:$L24,MATCH(AN$157,'A2 Intenzita dopravy'!$H$5:$L$5,1))/INDEX('A2 Intenzita dopravy'!$H24:$L24,MATCH(AN$157,'A2 Intenzita dopravy'!$H$5:$L$5,1)-1))^(1/(INDEX('A2 Intenzita dopravy'!$H$5:$L$5,MATCH(AN$157,'A2 Intenzita dopravy'!$H$5:$L$5,1))-INDEX('A2 Intenzita dopravy'!$H$5:$L$5,MATCH(AN$157,'A2 Intenzita dopravy'!$H$5:$L$5,1)-1)))*AM162,IF(AN$157&lt;'A1 Parametre'!$C$7,'A2.1 Intenzita dopravy'!AN146,IF(AN$157&lt;MIN('A2 Intenzita dopravy'!$H$5:$L$5),AO162/AP162*AO162,(INDEX('A2 Intenzita dopravy'!$H24:$L24,MATCH(AN$157,'A2 Intenzita dopravy'!$H$5:$L$5,1)+1)/INDEX('A2 Intenzita dopravy'!$H24:$L24,MATCH(AN$157,'A2 Intenzita dopravy'!$H$5:$L$5,1)))^(1/(INDEX('A2 Intenzita dopravy'!$H$5:$L$5,MATCH(AN$157,'A2 Intenzita dopravy'!$H$5:$L$5,1)+1)-INDEX('A2 Intenzita dopravy'!$H$5:$L$5,MATCH(AN$157,'A2 Intenzita dopravy'!$H$5:$L$5,1))))*AM162)))),0)</f>
        <v>9968.549506733696</v>
      </c>
      <c r="AO162" s="30">
        <f>IFERROR(IFERROR(INDEX('A2 Intenzita dopravy'!$H24:$L24,MATCH(AO$157,'A2 Intenzita dopravy'!$H$19:$L$19,0)),IF(AO$157&gt;MAX('A2 Intenzita dopravy'!$H$5:$L$5),(INDEX('A2 Intenzita dopravy'!$H24:$L24,MATCH(AO$157,'A2 Intenzita dopravy'!$H$5:$L$5,1))/INDEX('A2 Intenzita dopravy'!$H24:$L24,MATCH(AO$157,'A2 Intenzita dopravy'!$H$5:$L$5,1)-1))^(1/(INDEX('A2 Intenzita dopravy'!$H$5:$L$5,MATCH(AO$157,'A2 Intenzita dopravy'!$H$5:$L$5,1))-INDEX('A2 Intenzita dopravy'!$H$5:$L$5,MATCH(AO$157,'A2 Intenzita dopravy'!$H$5:$L$5,1)-1)))*AN162,IF(AO$157&lt;'A1 Parametre'!$C$7,'A2.1 Intenzita dopravy'!AO146,IF(AO$157&lt;MIN('A2 Intenzita dopravy'!$H$5:$L$5),AP162/AQ162*AP162,(INDEX('A2 Intenzita dopravy'!$H24:$L24,MATCH(AO$157,'A2 Intenzita dopravy'!$H$5:$L$5,1)+1)/INDEX('A2 Intenzita dopravy'!$H24:$L24,MATCH(AO$157,'A2 Intenzita dopravy'!$H$5:$L$5,1)))^(1/(INDEX('A2 Intenzita dopravy'!$H$5:$L$5,MATCH(AO$157,'A2 Intenzita dopravy'!$H$5:$L$5,1)+1)-INDEX('A2 Intenzita dopravy'!$H$5:$L$5,MATCH(AO$157,'A2 Intenzita dopravy'!$H$5:$L$5,1))))*AN162)))),0)</f>
        <v>10097.235088011425</v>
      </c>
      <c r="AP162" s="30">
        <f>IFERROR(IFERROR(INDEX('A2 Intenzita dopravy'!$H24:$L24,MATCH(AP$157,'A2 Intenzita dopravy'!$H$19:$L$19,0)),IF(AP$157&gt;MAX('A2 Intenzita dopravy'!$H$5:$L$5),(INDEX('A2 Intenzita dopravy'!$H24:$L24,MATCH(AP$157,'A2 Intenzita dopravy'!$H$5:$L$5,1))/INDEX('A2 Intenzita dopravy'!$H24:$L24,MATCH(AP$157,'A2 Intenzita dopravy'!$H$5:$L$5,1)-1))^(1/(INDEX('A2 Intenzita dopravy'!$H$5:$L$5,MATCH(AP$157,'A2 Intenzita dopravy'!$H$5:$L$5,1))-INDEX('A2 Intenzita dopravy'!$H$5:$L$5,MATCH(AP$157,'A2 Intenzita dopravy'!$H$5:$L$5,1)-1)))*AO162,IF(AP$157&lt;'A1 Parametre'!$C$7,'A2.1 Intenzita dopravy'!AP146,IF(AP$157&lt;MIN('A2 Intenzita dopravy'!$H$5:$L$5),AQ162/AR162*AQ162,(INDEX('A2 Intenzita dopravy'!$H24:$L24,MATCH(AP$157,'A2 Intenzita dopravy'!$H$5:$L$5,1)+1)/INDEX('A2 Intenzita dopravy'!$H24:$L24,MATCH(AP$157,'A2 Intenzita dopravy'!$H$5:$L$5,1)))^(1/(INDEX('A2 Intenzita dopravy'!$H$5:$L$5,MATCH(AP$157,'A2 Intenzita dopravy'!$H$5:$L$5,1)+1)-INDEX('A2 Intenzita dopravy'!$H$5:$L$5,MATCH(AP$157,'A2 Intenzita dopravy'!$H$5:$L$5,1))))*AO162)))),0)</f>
        <v>10227.581891798767</v>
      </c>
      <c r="AQ162" s="30">
        <f>IFERROR(IFERROR(INDEX('A2 Intenzita dopravy'!$H24:$L24,MATCH(AQ$157,'A2 Intenzita dopravy'!$H$19:$L$19,0)),IF(AQ$157&gt;MAX('A2 Intenzita dopravy'!$H$5:$L$5),(INDEX('A2 Intenzita dopravy'!$H24:$L24,MATCH(AQ$157,'A2 Intenzita dopravy'!$H$5:$L$5,1))/INDEX('A2 Intenzita dopravy'!$H24:$L24,MATCH(AQ$157,'A2 Intenzita dopravy'!$H$5:$L$5,1)-1))^(1/(INDEX('A2 Intenzita dopravy'!$H$5:$L$5,MATCH(AQ$157,'A2 Intenzita dopravy'!$H$5:$L$5,1))-INDEX('A2 Intenzita dopravy'!$H$5:$L$5,MATCH(AQ$157,'A2 Intenzita dopravy'!$H$5:$L$5,1)-1)))*AP162,IF(AQ$157&lt;'A1 Parametre'!$C$7,'A2.1 Intenzita dopravy'!AQ146,IF(AQ$157&lt;MIN('A2 Intenzita dopravy'!$H$5:$L$5),AR162/AS162*AR162,(INDEX('A2 Intenzita dopravy'!$H24:$L24,MATCH(AQ$157,'A2 Intenzita dopravy'!$H$5:$L$5,1)+1)/INDEX('A2 Intenzita dopravy'!$H24:$L24,MATCH(AQ$157,'A2 Intenzita dopravy'!$H$5:$L$5,1)))^(1/(INDEX('A2 Intenzita dopravy'!$H$5:$L$5,MATCH(AQ$157,'A2 Intenzita dopravy'!$H$5:$L$5,1)+1)-INDEX('A2 Intenzita dopravy'!$H$5:$L$5,MATCH(AQ$157,'A2 Intenzita dopravy'!$H$5:$L$5,1))))*AP162)))),0)</f>
        <v>10359.611363079684</v>
      </c>
      <c r="AR162" s="30">
        <f>IFERROR(IFERROR(INDEX('A2 Intenzita dopravy'!$H24:$L24,MATCH(AR$157,'A2 Intenzita dopravy'!$H$19:$L$19,0)),IF(AR$157&gt;MAX('A2 Intenzita dopravy'!$H$5:$L$5),(INDEX('A2 Intenzita dopravy'!$H24:$L24,MATCH(AR$157,'A2 Intenzita dopravy'!$H$5:$L$5,1))/INDEX('A2 Intenzita dopravy'!$H24:$L24,MATCH(AR$157,'A2 Intenzita dopravy'!$H$5:$L$5,1)-1))^(1/(INDEX('A2 Intenzita dopravy'!$H$5:$L$5,MATCH(AR$157,'A2 Intenzita dopravy'!$H$5:$L$5,1))-INDEX('A2 Intenzita dopravy'!$H$5:$L$5,MATCH(AR$157,'A2 Intenzita dopravy'!$H$5:$L$5,1)-1)))*AQ162,IF(AR$157&lt;'A1 Parametre'!$C$7,'A2.1 Intenzita dopravy'!AR146,IF(AR$157&lt;MIN('A2 Intenzita dopravy'!$H$5:$L$5),AS162/AT162*AS162,(INDEX('A2 Intenzita dopravy'!$H24:$L24,MATCH(AR$157,'A2 Intenzita dopravy'!$H$5:$L$5,1)+1)/INDEX('A2 Intenzita dopravy'!$H24:$L24,MATCH(AR$157,'A2 Intenzita dopravy'!$H$5:$L$5,1)))^(1/(INDEX('A2 Intenzita dopravy'!$H$5:$L$5,MATCH(AR$157,'A2 Intenzita dopravy'!$H$5:$L$5,1)+1)-INDEX('A2 Intenzita dopravy'!$H$5:$L$5,MATCH(AR$157,'A2 Intenzita dopravy'!$H$5:$L$5,1))))*AQ162)))),0)</f>
        <v>10493.345223674825</v>
      </c>
      <c r="AS162" s="30">
        <f>IFERROR(IFERROR(INDEX('A2 Intenzita dopravy'!$H24:$L24,MATCH(AS$157,'A2 Intenzita dopravy'!$H$19:$L$19,0)),IF(AS$157&gt;MAX('A2 Intenzita dopravy'!$H$5:$L$5),(INDEX('A2 Intenzita dopravy'!$H24:$L24,MATCH(AS$157,'A2 Intenzita dopravy'!$H$5:$L$5,1))/INDEX('A2 Intenzita dopravy'!$H24:$L24,MATCH(AS$157,'A2 Intenzita dopravy'!$H$5:$L$5,1)-1))^(1/(INDEX('A2 Intenzita dopravy'!$H$5:$L$5,MATCH(AS$157,'A2 Intenzita dopravy'!$H$5:$L$5,1))-INDEX('A2 Intenzita dopravy'!$H$5:$L$5,MATCH(AS$157,'A2 Intenzita dopravy'!$H$5:$L$5,1)-1)))*AR162,IF(AS$157&lt;'A1 Parametre'!$C$7,'A2.1 Intenzita dopravy'!AS146,IF(AS$157&lt;MIN('A2 Intenzita dopravy'!$H$5:$L$5),AT162/AU162*AT162,(INDEX('A2 Intenzita dopravy'!$H24:$L24,MATCH(AS$157,'A2 Intenzita dopravy'!$H$5:$L$5,1)+1)/INDEX('A2 Intenzita dopravy'!$H24:$L24,MATCH(AS$157,'A2 Intenzita dopravy'!$H$5:$L$5,1)))^(1/(INDEX('A2 Intenzita dopravy'!$H$5:$L$5,MATCH(AS$157,'A2 Intenzita dopravy'!$H$5:$L$5,1)+1)-INDEX('A2 Intenzita dopravy'!$H$5:$L$5,MATCH(AS$157,'A2 Intenzita dopravy'!$H$5:$L$5,1))))*AR162)))),0)</f>
        <v>10628.805475815252</v>
      </c>
      <c r="AT162" s="30">
        <f>IFERROR(IFERROR(INDEX('A2 Intenzita dopravy'!$H24:$L24,MATCH(AT$157,'A2 Intenzita dopravy'!$H$19:$L$19,0)),IF(AT$157&gt;MAX('A2 Intenzita dopravy'!$H$5:$L$5),(INDEX('A2 Intenzita dopravy'!$H24:$L24,MATCH(AT$157,'A2 Intenzita dopravy'!$H$5:$L$5,1))/INDEX('A2 Intenzita dopravy'!$H24:$L24,MATCH(AT$157,'A2 Intenzita dopravy'!$H$5:$L$5,1)-1))^(1/(INDEX('A2 Intenzita dopravy'!$H$5:$L$5,MATCH(AT$157,'A2 Intenzita dopravy'!$H$5:$L$5,1))-INDEX('A2 Intenzita dopravy'!$H$5:$L$5,MATCH(AT$157,'A2 Intenzita dopravy'!$H$5:$L$5,1)-1)))*AS162,IF(AT$157&lt;'A1 Parametre'!$C$7,'A2.1 Intenzita dopravy'!AT146,IF(AT$157&lt;MIN('A2 Intenzita dopravy'!$H$5:$L$5),AU162/AV162*AU162,(INDEX('A2 Intenzita dopravy'!$H24:$L24,MATCH(AT$157,'A2 Intenzita dopravy'!$H$5:$L$5,1)+1)/INDEX('A2 Intenzita dopravy'!$H24:$L24,MATCH(AT$157,'A2 Intenzita dopravy'!$H$5:$L$5,1)))^(1/(INDEX('A2 Intenzita dopravy'!$H$5:$L$5,MATCH(AT$157,'A2 Intenzita dopravy'!$H$5:$L$5,1)+1)-INDEX('A2 Intenzita dopravy'!$H$5:$L$5,MATCH(AT$157,'A2 Intenzita dopravy'!$H$5:$L$5,1))))*AS162)))),0)</f>
        <v>10766.014405762309</v>
      </c>
      <c r="AU162" s="30">
        <f>IFERROR(IFERROR(INDEX('A2 Intenzita dopravy'!$H24:$L24,MATCH(AU$157,'A2 Intenzita dopravy'!$H$19:$L$19,0)),IF(AU$157&gt;MAX('A2 Intenzita dopravy'!$H$5:$L$5),(INDEX('A2 Intenzita dopravy'!$H24:$L24,MATCH(AU$157,'A2 Intenzita dopravy'!$H$5:$L$5,1))/INDEX('A2 Intenzita dopravy'!$H24:$L24,MATCH(AU$157,'A2 Intenzita dopravy'!$H$5:$L$5,1)-1))^(1/(INDEX('A2 Intenzita dopravy'!$H$5:$L$5,MATCH(AU$157,'A2 Intenzita dopravy'!$H$5:$L$5,1))-INDEX('A2 Intenzita dopravy'!$H$5:$L$5,MATCH(AU$157,'A2 Intenzita dopravy'!$H$5:$L$5,1)-1)))*AT162,IF(AU$157&lt;'A1 Parametre'!$C$7,'A2.1 Intenzita dopravy'!AU146,IF(AU$157&lt;MIN('A2 Intenzita dopravy'!$H$5:$L$5),AV162/AW162*AV162,(INDEX('A2 Intenzita dopravy'!$H24:$L24,MATCH(AU$157,'A2 Intenzita dopravy'!$H$5:$L$5,1)+1)/INDEX('A2 Intenzita dopravy'!$H24:$L24,MATCH(AU$157,'A2 Intenzita dopravy'!$H$5:$L$5,1)))^(1/(INDEX('A2 Intenzita dopravy'!$H$5:$L$5,MATCH(AU$157,'A2 Intenzita dopravy'!$H$5:$L$5,1)+1)-INDEX('A2 Intenzita dopravy'!$H$5:$L$5,MATCH(AU$157,'A2 Intenzita dopravy'!$H$5:$L$5,1))))*AT162)))),0)</f>
        <v>10904.99458747421</v>
      </c>
      <c r="AV162" s="30">
        <f>IFERROR(IFERROR(INDEX('A2 Intenzita dopravy'!$H24:$L24,MATCH(AV$157,'A2 Intenzita dopravy'!$H$19:$L$19,0)),IF(AV$157&gt;MAX('A2 Intenzita dopravy'!$H$5:$L$5),(INDEX('A2 Intenzita dopravy'!$H24:$L24,MATCH(AV$157,'A2 Intenzita dopravy'!$H$5:$L$5,1))/INDEX('A2 Intenzita dopravy'!$H24:$L24,MATCH(AV$157,'A2 Intenzita dopravy'!$H$5:$L$5,1)-1))^(1/(INDEX('A2 Intenzita dopravy'!$H$5:$L$5,MATCH(AV$157,'A2 Intenzita dopravy'!$H$5:$L$5,1))-INDEX('A2 Intenzita dopravy'!$H$5:$L$5,MATCH(AV$157,'A2 Intenzita dopravy'!$H$5:$L$5,1)-1)))*AU162,IF(AV$157&lt;'A1 Parametre'!$C$7,'A2.1 Intenzita dopravy'!AV146,IF(AV$157&lt;MIN('A2 Intenzita dopravy'!$H$5:$L$5),AW162/AX162*AW162,(INDEX('A2 Intenzita dopravy'!$H24:$L24,MATCH(AV$157,'A2 Intenzita dopravy'!$H$5:$L$5,1)+1)/INDEX('A2 Intenzita dopravy'!$H24:$L24,MATCH(AV$157,'A2 Intenzita dopravy'!$H$5:$L$5,1)))^(1/(INDEX('A2 Intenzita dopravy'!$H$5:$L$5,MATCH(AV$157,'A2 Intenzita dopravy'!$H$5:$L$5,1)+1)-INDEX('A2 Intenzita dopravy'!$H$5:$L$5,MATCH(AV$157,'A2 Intenzita dopravy'!$H$5:$L$5,1))))*AU162)))),0)</f>
        <v>11045.768886319962</v>
      </c>
      <c r="AW162" s="30">
        <f>IFERROR(IFERROR(INDEX('A2 Intenzita dopravy'!$H24:$L24,MATCH(AW$157,'A2 Intenzita dopravy'!$H$19:$L$19,0)),IF(AW$157&gt;MAX('A2 Intenzita dopravy'!$H$5:$L$5),(INDEX('A2 Intenzita dopravy'!$H24:$L24,MATCH(AW$157,'A2 Intenzita dopravy'!$H$5:$L$5,1))/INDEX('A2 Intenzita dopravy'!$H24:$L24,MATCH(AW$157,'A2 Intenzita dopravy'!$H$5:$L$5,1)-1))^(1/(INDEX('A2 Intenzita dopravy'!$H$5:$L$5,MATCH(AW$157,'A2 Intenzita dopravy'!$H$5:$L$5,1))-INDEX('A2 Intenzita dopravy'!$H$5:$L$5,MATCH(AW$157,'A2 Intenzita dopravy'!$H$5:$L$5,1)-1)))*AV162,IF(AW$157&lt;'A1 Parametre'!$C$7,'A2.1 Intenzita dopravy'!AW146,IF(AW$157&lt;MIN('A2 Intenzita dopravy'!$H$5:$L$5),AX162/AY162*AX162,(INDEX('A2 Intenzita dopravy'!$H24:$L24,MATCH(AW$157,'A2 Intenzita dopravy'!$H$5:$L$5,1)+1)/INDEX('A2 Intenzita dopravy'!$H24:$L24,MATCH(AW$157,'A2 Intenzita dopravy'!$H$5:$L$5,1)))^(1/(INDEX('A2 Intenzita dopravy'!$H$5:$L$5,MATCH(AW$157,'A2 Intenzita dopravy'!$H$5:$L$5,1)+1)-INDEX('A2 Intenzita dopravy'!$H$5:$L$5,MATCH(AW$157,'A2 Intenzita dopravy'!$H$5:$L$5,1))))*AV162)))),0)</f>
        <v>11188.360462841238</v>
      </c>
      <c r="AX162" s="30">
        <f>IFERROR(IFERROR(INDEX('A2 Intenzita dopravy'!$H24:$L24,MATCH(AX$157,'A2 Intenzita dopravy'!$H$19:$L$19,0)),IF(AX$157&gt;MAX('A2 Intenzita dopravy'!$H$5:$L$5),(INDEX('A2 Intenzita dopravy'!$H24:$L24,MATCH(AX$157,'A2 Intenzita dopravy'!$H$5:$L$5,1))/INDEX('A2 Intenzita dopravy'!$H24:$L24,MATCH(AX$157,'A2 Intenzita dopravy'!$H$5:$L$5,1)-1))^(1/(INDEX('A2 Intenzita dopravy'!$H$5:$L$5,MATCH(AX$157,'A2 Intenzita dopravy'!$H$5:$L$5,1))-INDEX('A2 Intenzita dopravy'!$H$5:$L$5,MATCH(AX$157,'A2 Intenzita dopravy'!$H$5:$L$5,1)-1)))*AW162,IF(AX$157&lt;'A1 Parametre'!$C$7,'A2.1 Intenzita dopravy'!AX146,IF(AX$157&lt;MIN('A2 Intenzita dopravy'!$H$5:$L$5),AY162/AZ162*AY162,(INDEX('A2 Intenzita dopravy'!$H24:$L24,MATCH(AX$157,'A2 Intenzita dopravy'!$H$5:$L$5,1)+1)/INDEX('A2 Intenzita dopravy'!$H24:$L24,MATCH(AX$157,'A2 Intenzita dopravy'!$H$5:$L$5,1)))^(1/(INDEX('A2 Intenzita dopravy'!$H$5:$L$5,MATCH(AX$157,'A2 Intenzita dopravy'!$H$5:$L$5,1)+1)-INDEX('A2 Intenzita dopravy'!$H$5:$L$5,MATCH(AX$157,'A2 Intenzita dopravy'!$H$5:$L$5,1))))*AW162)))),0)</f>
        <v>11332.792776562799</v>
      </c>
      <c r="AY162" s="30">
        <f>IFERROR(IFERROR(INDEX('A2 Intenzita dopravy'!$H24:$L24,MATCH(AY$157,'A2 Intenzita dopravy'!$H$19:$L$19,0)),IF(AY$157&gt;MAX('A2 Intenzita dopravy'!$H$5:$L$5),(INDEX('A2 Intenzita dopravy'!$H24:$L24,MATCH(AY$157,'A2 Intenzita dopravy'!$H$5:$L$5,1))/INDEX('A2 Intenzita dopravy'!$H24:$L24,MATCH(AY$157,'A2 Intenzita dopravy'!$H$5:$L$5,1)-1))^(1/(INDEX('A2 Intenzita dopravy'!$H$5:$L$5,MATCH(AY$157,'A2 Intenzita dopravy'!$H$5:$L$5,1))-INDEX('A2 Intenzita dopravy'!$H$5:$L$5,MATCH(AY$157,'A2 Intenzita dopravy'!$H$5:$L$5,1)-1)))*AX162,IF(AY$157&lt;'A1 Parametre'!$C$7,'A2.1 Intenzita dopravy'!AY146,IF(AY$157&lt;MIN('A2 Intenzita dopravy'!$H$5:$L$5),AZ162/BA162*AZ162,(INDEX('A2 Intenzita dopravy'!$H24:$L24,MATCH(AY$157,'A2 Intenzita dopravy'!$H$5:$L$5,1)+1)/INDEX('A2 Intenzita dopravy'!$H24:$L24,MATCH(AY$157,'A2 Intenzita dopravy'!$H$5:$L$5,1)))^(1/(INDEX('A2 Intenzita dopravy'!$H$5:$L$5,MATCH(AY$157,'A2 Intenzita dopravy'!$H$5:$L$5,1)+1)-INDEX('A2 Intenzita dopravy'!$H$5:$L$5,MATCH(AY$157,'A2 Intenzita dopravy'!$H$5:$L$5,1))))*AX162)))),0)</f>
        <v>11479.089589852127</v>
      </c>
      <c r="AZ162" s="30">
        <f>IFERROR(IFERROR(INDEX('A2 Intenzita dopravy'!$H24:$L24,MATCH(AZ$157,'A2 Intenzita dopravy'!$H$19:$L$19,0)),IF(AZ$157&gt;MAX('A2 Intenzita dopravy'!$H$5:$L$5),(INDEX('A2 Intenzita dopravy'!$H24:$L24,MATCH(AZ$157,'A2 Intenzita dopravy'!$H$5:$L$5,1))/INDEX('A2 Intenzita dopravy'!$H24:$L24,MATCH(AZ$157,'A2 Intenzita dopravy'!$H$5:$L$5,1)-1))^(1/(INDEX('A2 Intenzita dopravy'!$H$5:$L$5,MATCH(AZ$157,'A2 Intenzita dopravy'!$H$5:$L$5,1))-INDEX('A2 Intenzita dopravy'!$H$5:$L$5,MATCH(AZ$157,'A2 Intenzita dopravy'!$H$5:$L$5,1)-1)))*AY162,IF(AZ$157&lt;'A1 Parametre'!$C$7,'A2.1 Intenzita dopravy'!AZ146,IF(AZ$157&lt;MIN('A2 Intenzita dopravy'!$H$5:$L$5),BA162/BB162*BA162,(INDEX('A2 Intenzita dopravy'!$H24:$L24,MATCH(AZ$157,'A2 Intenzita dopravy'!$H$5:$L$5,1)+1)/INDEX('A2 Intenzita dopravy'!$H24:$L24,MATCH(AZ$157,'A2 Intenzita dopravy'!$H$5:$L$5,1)))^(1/(INDEX('A2 Intenzita dopravy'!$H$5:$L$5,MATCH(AZ$157,'A2 Intenzita dopravy'!$H$5:$L$5,1)+1)-INDEX('A2 Intenzita dopravy'!$H$5:$L$5,MATCH(AZ$157,'A2 Intenzita dopravy'!$H$5:$L$5,1))))*AY162)))),0)</f>
        <v>11627.274971828854</v>
      </c>
      <c r="BA162" s="30">
        <f>IFERROR(IFERROR(INDEX('A2 Intenzita dopravy'!$H24:$L24,MATCH(BA$157,'A2 Intenzita dopravy'!$H$19:$L$19,0)),IF(BA$157&gt;MAX('A2 Intenzita dopravy'!$H$5:$L$5),(INDEX('A2 Intenzita dopravy'!$H24:$L24,MATCH(BA$157,'A2 Intenzita dopravy'!$H$5:$L$5,1))/INDEX('A2 Intenzita dopravy'!$H24:$L24,MATCH(BA$157,'A2 Intenzita dopravy'!$H$5:$L$5,1)-1))^(1/(INDEX('A2 Intenzita dopravy'!$H$5:$L$5,MATCH(BA$157,'A2 Intenzita dopravy'!$H$5:$L$5,1))-INDEX('A2 Intenzita dopravy'!$H$5:$L$5,MATCH(BA$157,'A2 Intenzita dopravy'!$H$5:$L$5,1)-1)))*AZ162,IF(BA$157&lt;'A1 Parametre'!$C$7,'A2.1 Intenzita dopravy'!BA146,IF(BA$157&lt;MIN('A2 Intenzita dopravy'!$H$5:$L$5),BB162/'A2 Intenzita dopravy'!#REF!*BB162,(INDEX('A2 Intenzita dopravy'!$H24:$L24,MATCH(BA$157,'A2 Intenzita dopravy'!$H$5:$L$5,1)+1)/INDEX('A2 Intenzita dopravy'!$H24:$L24,MATCH(BA$157,'A2 Intenzita dopravy'!$H$5:$L$5,1)))^(1/(INDEX('A2 Intenzita dopravy'!$H$5:$L$5,MATCH(BA$157,'A2 Intenzita dopravy'!$H$5:$L$5,1)+1)-INDEX('A2 Intenzita dopravy'!$H$5:$L$5,MATCH(BA$157,'A2 Intenzita dopravy'!$H$5:$L$5,1))))*AZ162)))),0)</f>
        <v>11777.373302324688</v>
      </c>
      <c r="BB162" s="30">
        <f>IFERROR(IFERROR(INDEX('A2 Intenzita dopravy'!$H24:$L24,MATCH(BB$157,'A2 Intenzita dopravy'!$H$19:$L$19,0)),IF(BB$157&gt;MAX('A2 Intenzita dopravy'!$H$5:$L$5),(INDEX('A2 Intenzita dopravy'!$H24:$L24,MATCH(BB$157,'A2 Intenzita dopravy'!$H$5:$L$5,1))/INDEX('A2 Intenzita dopravy'!$H24:$L24,MATCH(BB$157,'A2 Intenzita dopravy'!$H$5:$L$5,1)-1))^(1/(INDEX('A2 Intenzita dopravy'!$H$5:$L$5,MATCH(BB$157,'A2 Intenzita dopravy'!$H$5:$L$5,1))-INDEX('A2 Intenzita dopravy'!$H$5:$L$5,MATCH(BB$157,'A2 Intenzita dopravy'!$H$5:$L$5,1)-1)))*BA162,IF(BB$157&lt;'A1 Parametre'!$C$7,'A2.1 Intenzita dopravy'!BB146,IF(BB$157&lt;MIN('A2 Intenzita dopravy'!$H$5:$L$5),'A2 Intenzita dopravy'!#REF!/'A2 Intenzita dopravy'!#REF!*'A2 Intenzita dopravy'!#REF!,(INDEX('A2 Intenzita dopravy'!$H24:$L24,MATCH(BB$157,'A2 Intenzita dopravy'!$H$5:$L$5,1)+1)/INDEX('A2 Intenzita dopravy'!$H24:$L24,MATCH(BB$157,'A2 Intenzita dopravy'!$H$5:$L$5,1)))^(1/(INDEX('A2 Intenzita dopravy'!$H$5:$L$5,MATCH(BB$157,'A2 Intenzita dopravy'!$H$5:$L$5,1)+1)-INDEX('A2 Intenzita dopravy'!$H$5:$L$5,MATCH(BB$157,'A2 Intenzita dopravy'!$H$5:$L$5,1))))*BA162)))),0)</f>
        <v>11929.409275894433</v>
      </c>
    </row>
    <row r="163" spans="2:54" x14ac:dyDescent="0.2">
      <c r="B163" s="5">
        <v>5</v>
      </c>
      <c r="C163" s="5">
        <f>IF(ISBLANK('A2 Intenzita dopravy'!C11)=TRUE,"",'A2 Intenzita dopravy'!C11)</f>
        <v>90783</v>
      </c>
      <c r="D163" s="5" t="str">
        <f>IF(ISBLANK('A2 Intenzita dopravy'!D11)=TRUE,"",'A2 Intenzita dopravy'!D11)</f>
        <v>I/59 Tvrdošín - severný okraj</v>
      </c>
      <c r="E163" s="30">
        <f>IFERROR(IFERROR(INDEX('A2 Intenzita dopravy'!$H25:$L25,MATCH(E$157,'A2 Intenzita dopravy'!$H$19:$L$19,0)),IF(E$157&gt;MAX('A2 Intenzita dopravy'!$H$5:$L$5),(INDEX('A2 Intenzita dopravy'!$H25:$L25,MATCH(E$157,'A2 Intenzita dopravy'!$H$5:$L$5,1))/INDEX('A2 Intenzita dopravy'!$H25:$L25,MATCH(E$157,'A2 Intenzita dopravy'!$H$5:$L$5,1)-1))^(1/(INDEX('A2 Intenzita dopravy'!$H$5:$L$5,MATCH(E$157,'A2 Intenzita dopravy'!$H$5:$L$5,1))-INDEX('A2 Intenzita dopravy'!$H$5:$L$5,MATCH(E$157,'A2 Intenzita dopravy'!$H$5:$L$5,1)-1)))*D163,IF(E$157&lt;'A1 Parametre'!$C$7,'A2.1 Intenzita dopravy'!E147,IF(E$157&lt;MIN('A2 Intenzita dopravy'!$H$5:$L$5),F163/G163*F163,(INDEX('A2 Intenzita dopravy'!$H25:$L25,MATCH(E$157,'A2 Intenzita dopravy'!$H$5:$L$5,1)+1)/INDEX('A2 Intenzita dopravy'!$H25:$L25,MATCH(E$157,'A2 Intenzita dopravy'!$H$5:$L$5,1)))^(1/(INDEX('A2 Intenzita dopravy'!$H$5:$L$5,MATCH(E$157,'A2 Intenzita dopravy'!$H$5:$L$5,1)+1)-INDEX('A2 Intenzita dopravy'!$H$5:$L$5,MATCH(E$157,'A2 Intenzita dopravy'!$H$5:$L$5,1))))*D163)))),0)</f>
        <v>10959.733107184709</v>
      </c>
      <c r="F163" s="30">
        <f>IFERROR(IFERROR(INDEX('A2 Intenzita dopravy'!$H25:$L25,MATCH(F$157,'A2 Intenzita dopravy'!$H$19:$L$19,0)),IF(F$157&gt;MAX('A2 Intenzita dopravy'!$H$5:$L$5),(INDEX('A2 Intenzita dopravy'!$H25:$L25,MATCH(F$157,'A2 Intenzita dopravy'!$H$5:$L$5,1))/INDEX('A2 Intenzita dopravy'!$H25:$L25,MATCH(F$157,'A2 Intenzita dopravy'!$H$5:$L$5,1)-1))^(1/(INDEX('A2 Intenzita dopravy'!$H$5:$L$5,MATCH(F$157,'A2 Intenzita dopravy'!$H$5:$L$5,1))-INDEX('A2 Intenzita dopravy'!$H$5:$L$5,MATCH(F$157,'A2 Intenzita dopravy'!$H$5:$L$5,1)-1)))*E163,IF(F$157&lt;'A1 Parametre'!$C$7,'A2.1 Intenzita dopravy'!F147,IF(F$157&lt;MIN('A2 Intenzita dopravy'!$H$5:$L$5),G163/H163*G163,(INDEX('A2 Intenzita dopravy'!$H25:$L25,MATCH(F$157,'A2 Intenzita dopravy'!$H$5:$L$5,1)+1)/INDEX('A2 Intenzita dopravy'!$H25:$L25,MATCH(F$157,'A2 Intenzita dopravy'!$H$5:$L$5,1)))^(1/(INDEX('A2 Intenzita dopravy'!$H$5:$L$5,MATCH(F$157,'A2 Intenzita dopravy'!$H$5:$L$5,1)+1)-INDEX('A2 Intenzita dopravy'!$H$5:$L$5,MATCH(F$157,'A2 Intenzita dopravy'!$H$5:$L$5,1))))*E163)))),0)</f>
        <v>11120</v>
      </c>
      <c r="G163" s="30">
        <f>IFERROR(IFERROR(INDEX('A2 Intenzita dopravy'!$H25:$L25,MATCH(G$157,'A2 Intenzita dopravy'!$H$19:$L$19,0)),IF(G$157&gt;MAX('A2 Intenzita dopravy'!$H$5:$L$5),(INDEX('A2 Intenzita dopravy'!$H25:$L25,MATCH(G$157,'A2 Intenzita dopravy'!$H$5:$L$5,1))/INDEX('A2 Intenzita dopravy'!$H25:$L25,MATCH(G$157,'A2 Intenzita dopravy'!$H$5:$L$5,1)-1))^(1/(INDEX('A2 Intenzita dopravy'!$H$5:$L$5,MATCH(G$157,'A2 Intenzita dopravy'!$H$5:$L$5,1))-INDEX('A2 Intenzita dopravy'!$H$5:$L$5,MATCH(G$157,'A2 Intenzita dopravy'!$H$5:$L$5,1)-1)))*F163,IF(G$157&lt;'A1 Parametre'!$C$7,'A2.1 Intenzita dopravy'!G147,IF(G$157&lt;MIN('A2 Intenzita dopravy'!$H$5:$L$5),H163/I163*H163,(INDEX('A2 Intenzita dopravy'!$H25:$L25,MATCH(G$157,'A2 Intenzita dopravy'!$H$5:$L$5,1)+1)/INDEX('A2 Intenzita dopravy'!$H25:$L25,MATCH(G$157,'A2 Intenzita dopravy'!$H$5:$L$5,1)))^(1/(INDEX('A2 Intenzita dopravy'!$H$5:$L$5,MATCH(G$157,'A2 Intenzita dopravy'!$H$5:$L$5,1)+1)-INDEX('A2 Intenzita dopravy'!$H$5:$L$5,MATCH(G$157,'A2 Intenzita dopravy'!$H$5:$L$5,1))))*F163)))),0)</f>
        <v>11282.610515299659</v>
      </c>
      <c r="H163" s="30">
        <f>IFERROR(IFERROR(INDEX('A2 Intenzita dopravy'!$H25:$L25,MATCH(H$157,'A2 Intenzita dopravy'!$H$19:$L$19,0)),IF(H$157&gt;MAX('A2 Intenzita dopravy'!$H$5:$L$5),(INDEX('A2 Intenzita dopravy'!$H25:$L25,MATCH(H$157,'A2 Intenzita dopravy'!$H$5:$L$5,1))/INDEX('A2 Intenzita dopravy'!$H25:$L25,MATCH(H$157,'A2 Intenzita dopravy'!$H$5:$L$5,1)-1))^(1/(INDEX('A2 Intenzita dopravy'!$H$5:$L$5,MATCH(H$157,'A2 Intenzita dopravy'!$H$5:$L$5,1))-INDEX('A2 Intenzita dopravy'!$H$5:$L$5,MATCH(H$157,'A2 Intenzita dopravy'!$H$5:$L$5,1)-1)))*G163,IF(H$157&lt;'A1 Parametre'!$C$7,'A2.1 Intenzita dopravy'!H147,IF(H$157&lt;MIN('A2 Intenzita dopravy'!$H$5:$L$5),I163/J163*I163,(INDEX('A2 Intenzita dopravy'!$H25:$L25,MATCH(H$157,'A2 Intenzita dopravy'!$H$5:$L$5,1)+1)/INDEX('A2 Intenzita dopravy'!$H25:$L25,MATCH(H$157,'A2 Intenzita dopravy'!$H$5:$L$5,1)))^(1/(INDEX('A2 Intenzita dopravy'!$H$5:$L$5,MATCH(H$157,'A2 Intenzita dopravy'!$H$5:$L$5,1)+1)-INDEX('A2 Intenzita dopravy'!$H$5:$L$5,MATCH(H$157,'A2 Intenzita dopravy'!$H$5:$L$5,1))))*G163)))),0)</f>
        <v>11447.598924455973</v>
      </c>
      <c r="I163" s="30">
        <f>IFERROR(IFERROR(INDEX('A2 Intenzita dopravy'!$H25:$L25,MATCH(I$157,'A2 Intenzita dopravy'!$H$19:$L$19,0)),IF(I$157&gt;MAX('A2 Intenzita dopravy'!$H$5:$L$5),(INDEX('A2 Intenzita dopravy'!$H25:$L25,MATCH(I$157,'A2 Intenzita dopravy'!$H$5:$L$5,1))/INDEX('A2 Intenzita dopravy'!$H25:$L25,MATCH(I$157,'A2 Intenzita dopravy'!$H$5:$L$5,1)-1))^(1/(INDEX('A2 Intenzita dopravy'!$H$5:$L$5,MATCH(I$157,'A2 Intenzita dopravy'!$H$5:$L$5,1))-INDEX('A2 Intenzita dopravy'!$H$5:$L$5,MATCH(I$157,'A2 Intenzita dopravy'!$H$5:$L$5,1)-1)))*H163,IF(I$157&lt;'A1 Parametre'!$C$7,'A2.1 Intenzita dopravy'!I147,IF(I$157&lt;MIN('A2 Intenzita dopravy'!$H$5:$L$5),J163/K163*J163,(INDEX('A2 Intenzita dopravy'!$H25:$L25,MATCH(I$157,'A2 Intenzita dopravy'!$H$5:$L$5,1)+1)/INDEX('A2 Intenzita dopravy'!$H25:$L25,MATCH(I$157,'A2 Intenzita dopravy'!$H$5:$L$5,1)))^(1/(INDEX('A2 Intenzita dopravy'!$H$5:$L$5,MATCH(I$157,'A2 Intenzita dopravy'!$H$5:$L$5,1)+1)-INDEX('A2 Intenzita dopravy'!$H$5:$L$5,MATCH(I$157,'A2 Intenzita dopravy'!$H$5:$L$5,1))))*H163)))),0)</f>
        <v>6714</v>
      </c>
      <c r="J163" s="30">
        <f>IFERROR(IFERROR(INDEX('A2 Intenzita dopravy'!$H25:$L25,MATCH(J$157,'A2 Intenzita dopravy'!$H$19:$L$19,0)),IF(J$157&gt;MAX('A2 Intenzita dopravy'!$H$5:$L$5),(INDEX('A2 Intenzita dopravy'!$H25:$L25,MATCH(J$157,'A2 Intenzita dopravy'!$H$5:$L$5,1))/INDEX('A2 Intenzita dopravy'!$H25:$L25,MATCH(J$157,'A2 Intenzita dopravy'!$H$5:$L$5,1)-1))^(1/(INDEX('A2 Intenzita dopravy'!$H$5:$L$5,MATCH(J$157,'A2 Intenzita dopravy'!$H$5:$L$5,1))-INDEX('A2 Intenzita dopravy'!$H$5:$L$5,MATCH(J$157,'A2 Intenzita dopravy'!$H$5:$L$5,1)-1)))*I163,IF(J$157&lt;'A1 Parametre'!$C$7,'A2.1 Intenzita dopravy'!J147,IF(J$157&lt;MIN('A2 Intenzita dopravy'!$H$5:$L$5),K163/L163*K163,(INDEX('A2 Intenzita dopravy'!$H25:$L25,MATCH(J$157,'A2 Intenzita dopravy'!$H$5:$L$5,1)+1)/INDEX('A2 Intenzita dopravy'!$H25:$L25,MATCH(J$157,'A2 Intenzita dopravy'!$H$5:$L$5,1)))^(1/(INDEX('A2 Intenzita dopravy'!$H$5:$L$5,MATCH(J$157,'A2 Intenzita dopravy'!$H$5:$L$5,1)+1)-INDEX('A2 Intenzita dopravy'!$H$5:$L$5,MATCH(J$157,'A2 Intenzita dopravy'!$H$5:$L$5,1))))*I163)))),0)</f>
        <v>6798.7242667414748</v>
      </c>
      <c r="K163" s="30">
        <f>IFERROR(IFERROR(INDEX('A2 Intenzita dopravy'!$H25:$L25,MATCH(K$157,'A2 Intenzita dopravy'!$H$19:$L$19,0)),IF(K$157&gt;MAX('A2 Intenzita dopravy'!$H$5:$L$5),(INDEX('A2 Intenzita dopravy'!$H25:$L25,MATCH(K$157,'A2 Intenzita dopravy'!$H$5:$L$5,1))/INDEX('A2 Intenzita dopravy'!$H25:$L25,MATCH(K$157,'A2 Intenzita dopravy'!$H$5:$L$5,1)-1))^(1/(INDEX('A2 Intenzita dopravy'!$H$5:$L$5,MATCH(K$157,'A2 Intenzita dopravy'!$H$5:$L$5,1))-INDEX('A2 Intenzita dopravy'!$H$5:$L$5,MATCH(K$157,'A2 Intenzita dopravy'!$H$5:$L$5,1)-1)))*J163,IF(K$157&lt;'A1 Parametre'!$C$7,'A2.1 Intenzita dopravy'!K147,IF(K$157&lt;MIN('A2 Intenzita dopravy'!$H$5:$L$5),L163/M163*L163,(INDEX('A2 Intenzita dopravy'!$H25:$L25,MATCH(K$157,'A2 Intenzita dopravy'!$H$5:$L$5,1)+1)/INDEX('A2 Intenzita dopravy'!$H25:$L25,MATCH(K$157,'A2 Intenzita dopravy'!$H$5:$L$5,1)))^(1/(INDEX('A2 Intenzita dopravy'!$H$5:$L$5,MATCH(K$157,'A2 Intenzita dopravy'!$H$5:$L$5,1)+1)-INDEX('A2 Intenzita dopravy'!$H$5:$L$5,MATCH(K$157,'A2 Intenzita dopravy'!$H$5:$L$5,1))))*J163)))),0)</f>
        <v>6884.5176728000306</v>
      </c>
      <c r="L163" s="30">
        <f>IFERROR(IFERROR(INDEX('A2 Intenzita dopravy'!$H25:$L25,MATCH(L$157,'A2 Intenzita dopravy'!$H$19:$L$19,0)),IF(L$157&gt;MAX('A2 Intenzita dopravy'!$H$5:$L$5),(INDEX('A2 Intenzita dopravy'!$H25:$L25,MATCH(L$157,'A2 Intenzita dopravy'!$H$5:$L$5,1))/INDEX('A2 Intenzita dopravy'!$H25:$L25,MATCH(L$157,'A2 Intenzita dopravy'!$H$5:$L$5,1)-1))^(1/(INDEX('A2 Intenzita dopravy'!$H$5:$L$5,MATCH(L$157,'A2 Intenzita dopravy'!$H$5:$L$5,1))-INDEX('A2 Intenzita dopravy'!$H$5:$L$5,MATCH(L$157,'A2 Intenzita dopravy'!$H$5:$L$5,1)-1)))*K163,IF(L$157&lt;'A1 Parametre'!$C$7,'A2.1 Intenzita dopravy'!L147,IF(L$157&lt;MIN('A2 Intenzita dopravy'!$H$5:$L$5),M163/N163*M163,(INDEX('A2 Intenzita dopravy'!$H25:$L25,MATCH(L$157,'A2 Intenzita dopravy'!$H$5:$L$5,1)+1)/INDEX('A2 Intenzita dopravy'!$H25:$L25,MATCH(L$157,'A2 Intenzita dopravy'!$H$5:$L$5,1)))^(1/(INDEX('A2 Intenzita dopravy'!$H$5:$L$5,MATCH(L$157,'A2 Intenzita dopravy'!$H$5:$L$5,1)+1)-INDEX('A2 Intenzita dopravy'!$H$5:$L$5,MATCH(L$157,'A2 Intenzita dopravy'!$H$5:$L$5,1))))*K163)))),0)</f>
        <v>6971.3937096925993</v>
      </c>
      <c r="M163" s="30">
        <f>IFERROR(IFERROR(INDEX('A2 Intenzita dopravy'!$H25:$L25,MATCH(M$157,'A2 Intenzita dopravy'!$H$19:$L$19,0)),IF(M$157&gt;MAX('A2 Intenzita dopravy'!$H$5:$L$5),(INDEX('A2 Intenzita dopravy'!$H25:$L25,MATCH(M$157,'A2 Intenzita dopravy'!$H$5:$L$5,1))/INDEX('A2 Intenzita dopravy'!$H25:$L25,MATCH(M$157,'A2 Intenzita dopravy'!$H$5:$L$5,1)-1))^(1/(INDEX('A2 Intenzita dopravy'!$H$5:$L$5,MATCH(M$157,'A2 Intenzita dopravy'!$H$5:$L$5,1))-INDEX('A2 Intenzita dopravy'!$H$5:$L$5,MATCH(M$157,'A2 Intenzita dopravy'!$H$5:$L$5,1)-1)))*L163,IF(M$157&lt;'A1 Parametre'!$C$7,'A2.1 Intenzita dopravy'!M147,IF(M$157&lt;MIN('A2 Intenzita dopravy'!$H$5:$L$5),N163/O163*N163,(INDEX('A2 Intenzita dopravy'!$H25:$L25,MATCH(M$157,'A2 Intenzita dopravy'!$H$5:$L$5,1)+1)/INDEX('A2 Intenzita dopravy'!$H25:$L25,MATCH(M$157,'A2 Intenzita dopravy'!$H$5:$L$5,1)))^(1/(INDEX('A2 Intenzita dopravy'!$H$5:$L$5,MATCH(M$157,'A2 Intenzita dopravy'!$H$5:$L$5,1)+1)-INDEX('A2 Intenzita dopravy'!$H$5:$L$5,MATCH(M$157,'A2 Intenzita dopravy'!$H$5:$L$5,1))))*L163)))),0)</f>
        <v>7059.3660391861704</v>
      </c>
      <c r="N163" s="30">
        <f>IFERROR(IFERROR(INDEX('A2 Intenzita dopravy'!$H25:$L25,MATCH(N$157,'A2 Intenzita dopravy'!$H$19:$L$19,0)),IF(N$157&gt;MAX('A2 Intenzita dopravy'!$H$5:$L$5),(INDEX('A2 Intenzita dopravy'!$H25:$L25,MATCH(N$157,'A2 Intenzita dopravy'!$H$5:$L$5,1))/INDEX('A2 Intenzita dopravy'!$H25:$L25,MATCH(N$157,'A2 Intenzita dopravy'!$H$5:$L$5,1)-1))^(1/(INDEX('A2 Intenzita dopravy'!$H$5:$L$5,MATCH(N$157,'A2 Intenzita dopravy'!$H$5:$L$5,1))-INDEX('A2 Intenzita dopravy'!$H$5:$L$5,MATCH(N$157,'A2 Intenzita dopravy'!$H$5:$L$5,1)-1)))*M163,IF(N$157&lt;'A1 Parametre'!$C$7,'A2.1 Intenzita dopravy'!N147,IF(N$157&lt;MIN('A2 Intenzita dopravy'!$H$5:$L$5),O163/P163*O163,(INDEX('A2 Intenzita dopravy'!$H25:$L25,MATCH(N$157,'A2 Intenzita dopravy'!$H$5:$L$5,1)+1)/INDEX('A2 Intenzita dopravy'!$H25:$L25,MATCH(N$157,'A2 Intenzita dopravy'!$H$5:$L$5,1)))^(1/(INDEX('A2 Intenzita dopravy'!$H$5:$L$5,MATCH(N$157,'A2 Intenzita dopravy'!$H$5:$L$5,1)+1)-INDEX('A2 Intenzita dopravy'!$H$5:$L$5,MATCH(N$157,'A2 Intenzita dopravy'!$H$5:$L$5,1))))*M163)))),0)</f>
        <v>7148.4484954461814</v>
      </c>
      <c r="O163" s="30">
        <f>IFERROR(IFERROR(INDEX('A2 Intenzita dopravy'!$H25:$L25,MATCH(O$157,'A2 Intenzita dopravy'!$H$19:$L$19,0)),IF(O$157&gt;MAX('A2 Intenzita dopravy'!$H$5:$L$5),(INDEX('A2 Intenzita dopravy'!$H25:$L25,MATCH(O$157,'A2 Intenzita dopravy'!$H$5:$L$5,1))/INDEX('A2 Intenzita dopravy'!$H25:$L25,MATCH(O$157,'A2 Intenzita dopravy'!$H$5:$L$5,1)-1))^(1/(INDEX('A2 Intenzita dopravy'!$H$5:$L$5,MATCH(O$157,'A2 Intenzita dopravy'!$H$5:$L$5,1))-INDEX('A2 Intenzita dopravy'!$H$5:$L$5,MATCH(O$157,'A2 Intenzita dopravy'!$H$5:$L$5,1)-1)))*N163,IF(O$157&lt;'A1 Parametre'!$C$7,'A2.1 Intenzita dopravy'!O147,IF(O$157&lt;MIN('A2 Intenzita dopravy'!$H$5:$L$5),P163/Q163*P163,(INDEX('A2 Intenzita dopravy'!$H25:$L25,MATCH(O$157,'A2 Intenzita dopravy'!$H$5:$L$5,1)+1)/INDEX('A2 Intenzita dopravy'!$H25:$L25,MATCH(O$157,'A2 Intenzita dopravy'!$H$5:$L$5,1)))^(1/(INDEX('A2 Intenzita dopravy'!$H$5:$L$5,MATCH(O$157,'A2 Intenzita dopravy'!$H$5:$L$5,1)+1)-INDEX('A2 Intenzita dopravy'!$H$5:$L$5,MATCH(O$157,'A2 Intenzita dopravy'!$H$5:$L$5,1))))*N163)))),0)</f>
        <v>7238.6550872120251</v>
      </c>
      <c r="P163" s="30">
        <f>IFERROR(IFERROR(INDEX('A2 Intenzita dopravy'!$H25:$L25,MATCH(P$157,'A2 Intenzita dopravy'!$H$19:$L$19,0)),IF(P$157&gt;MAX('A2 Intenzita dopravy'!$H$5:$L$5),(INDEX('A2 Intenzita dopravy'!$H25:$L25,MATCH(P$157,'A2 Intenzita dopravy'!$H$5:$L$5,1))/INDEX('A2 Intenzita dopravy'!$H25:$L25,MATCH(P$157,'A2 Intenzita dopravy'!$H$5:$L$5,1)-1))^(1/(INDEX('A2 Intenzita dopravy'!$H$5:$L$5,MATCH(P$157,'A2 Intenzita dopravy'!$H$5:$L$5,1))-INDEX('A2 Intenzita dopravy'!$H$5:$L$5,MATCH(P$157,'A2 Intenzita dopravy'!$H$5:$L$5,1)-1)))*O163,IF(P$157&lt;'A1 Parametre'!$C$7,'A2.1 Intenzita dopravy'!P147,IF(P$157&lt;MIN('A2 Intenzita dopravy'!$H$5:$L$5),Q163/R163*Q163,(INDEX('A2 Intenzita dopravy'!$H25:$L25,MATCH(P$157,'A2 Intenzita dopravy'!$H$5:$L$5,1)+1)/INDEX('A2 Intenzita dopravy'!$H25:$L25,MATCH(P$157,'A2 Intenzita dopravy'!$H$5:$L$5,1)))^(1/(INDEX('A2 Intenzita dopravy'!$H$5:$L$5,MATCH(P$157,'A2 Intenzita dopravy'!$H$5:$L$5,1)+1)-INDEX('A2 Intenzita dopravy'!$H$5:$L$5,MATCH(P$157,'A2 Intenzita dopravy'!$H$5:$L$5,1))))*O163)))),0)</f>
        <v>7330</v>
      </c>
      <c r="Q163" s="30">
        <f>IFERROR(IFERROR(INDEX('A2 Intenzita dopravy'!$H25:$L25,MATCH(Q$157,'A2 Intenzita dopravy'!$H$19:$L$19,0)),IF(Q$157&gt;MAX('A2 Intenzita dopravy'!$H$5:$L$5),(INDEX('A2 Intenzita dopravy'!$H25:$L25,MATCH(Q$157,'A2 Intenzita dopravy'!$H$5:$L$5,1))/INDEX('A2 Intenzita dopravy'!$H25:$L25,MATCH(Q$157,'A2 Intenzita dopravy'!$H$5:$L$5,1)-1))^(1/(INDEX('A2 Intenzita dopravy'!$H$5:$L$5,MATCH(Q$157,'A2 Intenzita dopravy'!$H$5:$L$5,1))-INDEX('A2 Intenzita dopravy'!$H$5:$L$5,MATCH(Q$157,'A2 Intenzita dopravy'!$H$5:$L$5,1)-1)))*P163,IF(Q$157&lt;'A1 Parametre'!$C$7,'A2.1 Intenzita dopravy'!Q147,IF(Q$157&lt;MIN('A2 Intenzita dopravy'!$H$5:$L$5),R163/S163*R163,(INDEX('A2 Intenzita dopravy'!$H25:$L25,MATCH(Q$157,'A2 Intenzita dopravy'!$H$5:$L$5,1)+1)/INDEX('A2 Intenzita dopravy'!$H25:$L25,MATCH(Q$157,'A2 Intenzita dopravy'!$H$5:$L$5,1)))^(1/(INDEX('A2 Intenzita dopravy'!$H$5:$L$5,MATCH(Q$157,'A2 Intenzita dopravy'!$H$5:$L$5,1)+1)-INDEX('A2 Intenzita dopravy'!$H$5:$L$5,MATCH(Q$157,'A2 Intenzita dopravy'!$H$5:$L$5,1))))*P163)))),0)</f>
        <v>7424.3438463849197</v>
      </c>
      <c r="R163" s="30">
        <f>IFERROR(IFERROR(INDEX('A2 Intenzita dopravy'!$H25:$L25,MATCH(R$157,'A2 Intenzita dopravy'!$H$19:$L$19,0)),IF(R$157&gt;MAX('A2 Intenzita dopravy'!$H$5:$L$5),(INDEX('A2 Intenzita dopravy'!$H25:$L25,MATCH(R$157,'A2 Intenzita dopravy'!$H$5:$L$5,1))/INDEX('A2 Intenzita dopravy'!$H25:$L25,MATCH(R$157,'A2 Intenzita dopravy'!$H$5:$L$5,1)-1))^(1/(INDEX('A2 Intenzita dopravy'!$H$5:$L$5,MATCH(R$157,'A2 Intenzita dopravy'!$H$5:$L$5,1))-INDEX('A2 Intenzita dopravy'!$H$5:$L$5,MATCH(R$157,'A2 Intenzita dopravy'!$H$5:$L$5,1)-1)))*Q163,IF(R$157&lt;'A1 Parametre'!$C$7,'A2.1 Intenzita dopravy'!R147,IF(R$157&lt;MIN('A2 Intenzita dopravy'!$H$5:$L$5),S163/T163*S163,(INDEX('A2 Intenzita dopravy'!$H25:$L25,MATCH(R$157,'A2 Intenzita dopravy'!$H$5:$L$5,1)+1)/INDEX('A2 Intenzita dopravy'!$H25:$L25,MATCH(R$157,'A2 Intenzita dopravy'!$H$5:$L$5,1)))^(1/(INDEX('A2 Intenzita dopravy'!$H$5:$L$5,MATCH(R$157,'A2 Intenzita dopravy'!$H$5:$L$5,1)+1)-INDEX('A2 Intenzita dopravy'!$H$5:$L$5,MATCH(R$157,'A2 Intenzita dopravy'!$H$5:$L$5,1))))*Q163)))),0)</f>
        <v>7519.9019849049964</v>
      </c>
      <c r="S163" s="30">
        <f>IFERROR(IFERROR(INDEX('A2 Intenzita dopravy'!$H25:$L25,MATCH(S$157,'A2 Intenzita dopravy'!$H$19:$L$19,0)),IF(S$157&gt;MAX('A2 Intenzita dopravy'!$H$5:$L$5),(INDEX('A2 Intenzita dopravy'!$H25:$L25,MATCH(S$157,'A2 Intenzita dopravy'!$H$5:$L$5,1))/INDEX('A2 Intenzita dopravy'!$H25:$L25,MATCH(S$157,'A2 Intenzita dopravy'!$H$5:$L$5,1)-1))^(1/(INDEX('A2 Intenzita dopravy'!$H$5:$L$5,MATCH(S$157,'A2 Intenzita dopravy'!$H$5:$L$5,1))-INDEX('A2 Intenzita dopravy'!$H$5:$L$5,MATCH(S$157,'A2 Intenzita dopravy'!$H$5:$L$5,1)-1)))*R163,IF(S$157&lt;'A1 Parametre'!$C$7,'A2.1 Intenzita dopravy'!S147,IF(S$157&lt;MIN('A2 Intenzita dopravy'!$H$5:$L$5),T163/U163*T163,(INDEX('A2 Intenzita dopravy'!$H25:$L25,MATCH(S$157,'A2 Intenzita dopravy'!$H$5:$L$5,1)+1)/INDEX('A2 Intenzita dopravy'!$H25:$L25,MATCH(S$157,'A2 Intenzita dopravy'!$H$5:$L$5,1)))^(1/(INDEX('A2 Intenzita dopravy'!$H$5:$L$5,MATCH(S$157,'A2 Intenzita dopravy'!$H$5:$L$5,1)+1)-INDEX('A2 Intenzita dopravy'!$H$5:$L$5,MATCH(S$157,'A2 Intenzita dopravy'!$H$5:$L$5,1))))*R163)))),0)</f>
        <v>7616.6900446176196</v>
      </c>
      <c r="T163" s="30">
        <f>IFERROR(IFERROR(INDEX('A2 Intenzita dopravy'!$H25:$L25,MATCH(T$157,'A2 Intenzita dopravy'!$H$19:$L$19,0)),IF(T$157&gt;MAX('A2 Intenzita dopravy'!$H$5:$L$5),(INDEX('A2 Intenzita dopravy'!$H25:$L25,MATCH(T$157,'A2 Intenzita dopravy'!$H$5:$L$5,1))/INDEX('A2 Intenzita dopravy'!$H25:$L25,MATCH(T$157,'A2 Intenzita dopravy'!$H$5:$L$5,1)-1))^(1/(INDEX('A2 Intenzita dopravy'!$H$5:$L$5,MATCH(T$157,'A2 Intenzita dopravy'!$H$5:$L$5,1))-INDEX('A2 Intenzita dopravy'!$H$5:$L$5,MATCH(T$157,'A2 Intenzita dopravy'!$H$5:$L$5,1)-1)))*S163,IF(T$157&lt;'A1 Parametre'!$C$7,'A2.1 Intenzita dopravy'!T147,IF(T$157&lt;MIN('A2 Intenzita dopravy'!$H$5:$L$5),U163/V163*U163,(INDEX('A2 Intenzita dopravy'!$H25:$L25,MATCH(T$157,'A2 Intenzita dopravy'!$H$5:$L$5,1)+1)/INDEX('A2 Intenzita dopravy'!$H25:$L25,MATCH(T$157,'A2 Intenzita dopravy'!$H$5:$L$5,1)))^(1/(INDEX('A2 Intenzita dopravy'!$H$5:$L$5,MATCH(T$157,'A2 Intenzita dopravy'!$H$5:$L$5,1)+1)-INDEX('A2 Intenzita dopravy'!$H$5:$L$5,MATCH(T$157,'A2 Intenzita dopravy'!$H$5:$L$5,1))))*S163)))),0)</f>
        <v>7714.7238557405326</v>
      </c>
      <c r="U163" s="30">
        <f>IFERROR(IFERROR(INDEX('A2 Intenzita dopravy'!$H25:$L25,MATCH(U$157,'A2 Intenzita dopravy'!$H$19:$L$19,0)),IF(U$157&gt;MAX('A2 Intenzita dopravy'!$H$5:$L$5),(INDEX('A2 Intenzita dopravy'!$H25:$L25,MATCH(U$157,'A2 Intenzita dopravy'!$H$5:$L$5,1))/INDEX('A2 Intenzita dopravy'!$H25:$L25,MATCH(U$157,'A2 Intenzita dopravy'!$H$5:$L$5,1)-1))^(1/(INDEX('A2 Intenzita dopravy'!$H$5:$L$5,MATCH(U$157,'A2 Intenzita dopravy'!$H$5:$L$5,1))-INDEX('A2 Intenzita dopravy'!$H$5:$L$5,MATCH(U$157,'A2 Intenzita dopravy'!$H$5:$L$5,1)-1)))*T163,IF(U$157&lt;'A1 Parametre'!$C$7,'A2.1 Intenzita dopravy'!U147,IF(U$157&lt;MIN('A2 Intenzita dopravy'!$H$5:$L$5),V163/W163*V163,(INDEX('A2 Intenzita dopravy'!$H25:$L25,MATCH(U$157,'A2 Intenzita dopravy'!$H$5:$L$5,1)+1)/INDEX('A2 Intenzita dopravy'!$H25:$L25,MATCH(U$157,'A2 Intenzita dopravy'!$H$5:$L$5,1)))^(1/(INDEX('A2 Intenzita dopravy'!$H$5:$L$5,MATCH(U$157,'A2 Intenzita dopravy'!$H$5:$L$5,1)+1)-INDEX('A2 Intenzita dopravy'!$H$5:$L$5,MATCH(U$157,'A2 Intenzita dopravy'!$H$5:$L$5,1))))*T163)))),0)</f>
        <v>7814.0194522409502</v>
      </c>
      <c r="V163" s="30">
        <f>IFERROR(IFERROR(INDEX('A2 Intenzita dopravy'!$H25:$L25,MATCH(V$157,'A2 Intenzita dopravy'!$H$19:$L$19,0)),IF(V$157&gt;MAX('A2 Intenzita dopravy'!$H$5:$L$5),(INDEX('A2 Intenzita dopravy'!$H25:$L25,MATCH(V$157,'A2 Intenzita dopravy'!$H$5:$L$5,1))/INDEX('A2 Intenzita dopravy'!$H25:$L25,MATCH(V$157,'A2 Intenzita dopravy'!$H$5:$L$5,1)-1))^(1/(INDEX('A2 Intenzita dopravy'!$H$5:$L$5,MATCH(V$157,'A2 Intenzita dopravy'!$H$5:$L$5,1))-INDEX('A2 Intenzita dopravy'!$H$5:$L$5,MATCH(V$157,'A2 Intenzita dopravy'!$H$5:$L$5,1)-1)))*U163,IF(V$157&lt;'A1 Parametre'!$C$7,'A2.1 Intenzita dopravy'!V147,IF(V$157&lt;MIN('A2 Intenzita dopravy'!$H$5:$L$5),W163/X163*W163,(INDEX('A2 Intenzita dopravy'!$H25:$L25,MATCH(V$157,'A2 Intenzita dopravy'!$H$5:$L$5,1)+1)/INDEX('A2 Intenzita dopravy'!$H25:$L25,MATCH(V$157,'A2 Intenzita dopravy'!$H$5:$L$5,1)))^(1/(INDEX('A2 Intenzita dopravy'!$H$5:$L$5,MATCH(V$157,'A2 Intenzita dopravy'!$H$5:$L$5,1)+1)-INDEX('A2 Intenzita dopravy'!$H$5:$L$5,MATCH(V$157,'A2 Intenzita dopravy'!$H$5:$L$5,1))))*U163)))),0)</f>
        <v>7914.5930744580019</v>
      </c>
      <c r="W163" s="30">
        <f>IFERROR(IFERROR(INDEX('A2 Intenzita dopravy'!$H25:$L25,MATCH(W$157,'A2 Intenzita dopravy'!$H$19:$L$19,0)),IF(W$157&gt;MAX('A2 Intenzita dopravy'!$H$5:$L$5),(INDEX('A2 Intenzita dopravy'!$H25:$L25,MATCH(W$157,'A2 Intenzita dopravy'!$H$5:$L$5,1))/INDEX('A2 Intenzita dopravy'!$H25:$L25,MATCH(W$157,'A2 Intenzita dopravy'!$H$5:$L$5,1)-1))^(1/(INDEX('A2 Intenzita dopravy'!$H$5:$L$5,MATCH(W$157,'A2 Intenzita dopravy'!$H$5:$L$5,1))-INDEX('A2 Intenzita dopravy'!$H$5:$L$5,MATCH(W$157,'A2 Intenzita dopravy'!$H$5:$L$5,1)-1)))*V163,IF(W$157&lt;'A1 Parametre'!$C$7,'A2.1 Intenzita dopravy'!W147,IF(W$157&lt;MIN('A2 Intenzita dopravy'!$H$5:$L$5),X163/Y163*X163,(INDEX('A2 Intenzita dopravy'!$H25:$L25,MATCH(W$157,'A2 Intenzita dopravy'!$H$5:$L$5,1)+1)/INDEX('A2 Intenzita dopravy'!$H25:$L25,MATCH(W$157,'A2 Intenzita dopravy'!$H$5:$L$5,1)))^(1/(INDEX('A2 Intenzita dopravy'!$H$5:$L$5,MATCH(W$157,'A2 Intenzita dopravy'!$H$5:$L$5,1)+1)-INDEX('A2 Intenzita dopravy'!$H$5:$L$5,MATCH(W$157,'A2 Intenzita dopravy'!$H$5:$L$5,1))))*V163)))),0)</f>
        <v>8016.4611717589314</v>
      </c>
      <c r="X163" s="30">
        <f>IFERROR(IFERROR(INDEX('A2 Intenzita dopravy'!$H25:$L25,MATCH(X$157,'A2 Intenzita dopravy'!$H$19:$L$19,0)),IF(X$157&gt;MAX('A2 Intenzita dopravy'!$H$5:$L$5),(INDEX('A2 Intenzita dopravy'!$H25:$L25,MATCH(X$157,'A2 Intenzita dopravy'!$H$5:$L$5,1))/INDEX('A2 Intenzita dopravy'!$H25:$L25,MATCH(X$157,'A2 Intenzita dopravy'!$H$5:$L$5,1)-1))^(1/(INDEX('A2 Intenzita dopravy'!$H$5:$L$5,MATCH(X$157,'A2 Intenzita dopravy'!$H$5:$L$5,1))-INDEX('A2 Intenzita dopravy'!$H$5:$L$5,MATCH(X$157,'A2 Intenzita dopravy'!$H$5:$L$5,1)-1)))*W163,IF(X$157&lt;'A1 Parametre'!$C$7,'A2.1 Intenzita dopravy'!X147,IF(X$157&lt;MIN('A2 Intenzita dopravy'!$H$5:$L$5),Y163/Z163*Y163,(INDEX('A2 Intenzita dopravy'!$H25:$L25,MATCH(X$157,'A2 Intenzita dopravy'!$H$5:$L$5,1)+1)/INDEX('A2 Intenzita dopravy'!$H25:$L25,MATCH(X$157,'A2 Intenzita dopravy'!$H$5:$L$5,1)))^(1/(INDEX('A2 Intenzita dopravy'!$H$5:$L$5,MATCH(X$157,'A2 Intenzita dopravy'!$H$5:$L$5,1)+1)-INDEX('A2 Intenzita dopravy'!$H$5:$L$5,MATCH(X$157,'A2 Intenzita dopravy'!$H$5:$L$5,1))))*W163)))),0)</f>
        <v>8119.6404052294765</v>
      </c>
      <c r="Y163" s="30">
        <f>IFERROR(IFERROR(INDEX('A2 Intenzita dopravy'!$H25:$L25,MATCH(Y$157,'A2 Intenzita dopravy'!$H$19:$L$19,0)),IF(Y$157&gt;MAX('A2 Intenzita dopravy'!$H$5:$L$5),(INDEX('A2 Intenzita dopravy'!$H25:$L25,MATCH(Y$157,'A2 Intenzita dopravy'!$H$5:$L$5,1))/INDEX('A2 Intenzita dopravy'!$H25:$L25,MATCH(Y$157,'A2 Intenzita dopravy'!$H$5:$L$5,1)-1))^(1/(INDEX('A2 Intenzita dopravy'!$H$5:$L$5,MATCH(Y$157,'A2 Intenzita dopravy'!$H$5:$L$5,1))-INDEX('A2 Intenzita dopravy'!$H$5:$L$5,MATCH(Y$157,'A2 Intenzita dopravy'!$H$5:$L$5,1)-1)))*X163,IF(Y$157&lt;'A1 Parametre'!$C$7,'A2.1 Intenzita dopravy'!Y147,IF(Y$157&lt;MIN('A2 Intenzita dopravy'!$H$5:$L$5),Z163/AA163*Z163,(INDEX('A2 Intenzita dopravy'!$H25:$L25,MATCH(Y$157,'A2 Intenzita dopravy'!$H$5:$L$5,1)+1)/INDEX('A2 Intenzita dopravy'!$H25:$L25,MATCH(Y$157,'A2 Intenzita dopravy'!$H$5:$L$5,1)))^(1/(INDEX('A2 Intenzita dopravy'!$H$5:$L$5,MATCH(Y$157,'A2 Intenzita dopravy'!$H$5:$L$5,1)+1)-INDEX('A2 Intenzita dopravy'!$H$5:$L$5,MATCH(Y$157,'A2 Intenzita dopravy'!$H$5:$L$5,1))))*X163)))),0)</f>
        <v>8224.1476503988833</v>
      </c>
      <c r="Z163" s="30">
        <f>IFERROR(IFERROR(INDEX('A2 Intenzita dopravy'!$H25:$L25,MATCH(Z$157,'A2 Intenzita dopravy'!$H$19:$L$19,0)),IF(Z$157&gt;MAX('A2 Intenzita dopravy'!$H$5:$L$5),(INDEX('A2 Intenzita dopravy'!$H25:$L25,MATCH(Z$157,'A2 Intenzita dopravy'!$H$5:$L$5,1))/INDEX('A2 Intenzita dopravy'!$H25:$L25,MATCH(Z$157,'A2 Intenzita dopravy'!$H$5:$L$5,1)-1))^(1/(INDEX('A2 Intenzita dopravy'!$H$5:$L$5,MATCH(Z$157,'A2 Intenzita dopravy'!$H$5:$L$5,1))-INDEX('A2 Intenzita dopravy'!$H$5:$L$5,MATCH(Z$157,'A2 Intenzita dopravy'!$H$5:$L$5,1)-1)))*Y163,IF(Z$157&lt;'A1 Parametre'!$C$7,'A2.1 Intenzita dopravy'!Z147,IF(Z$157&lt;MIN('A2 Intenzita dopravy'!$H$5:$L$5),AA163/AB163*AA163,(INDEX('A2 Intenzita dopravy'!$H25:$L25,MATCH(Z$157,'A2 Intenzita dopravy'!$H$5:$L$5,1)+1)/INDEX('A2 Intenzita dopravy'!$H25:$L25,MATCH(Z$157,'A2 Intenzita dopravy'!$H$5:$L$5,1)))^(1/(INDEX('A2 Intenzita dopravy'!$H$5:$L$5,MATCH(Z$157,'A2 Intenzita dopravy'!$H$5:$L$5,1)+1)-INDEX('A2 Intenzita dopravy'!$H$5:$L$5,MATCH(Z$157,'A2 Intenzita dopravy'!$H$5:$L$5,1))))*Y163)))),0)</f>
        <v>8330</v>
      </c>
      <c r="AA163" s="30">
        <f>IFERROR(IFERROR(INDEX('A2 Intenzita dopravy'!$H25:$L25,MATCH(AA$157,'A2 Intenzita dopravy'!$H$19:$L$19,0)),IF(AA$157&gt;MAX('A2 Intenzita dopravy'!$H$5:$L$5),(INDEX('A2 Intenzita dopravy'!$H25:$L25,MATCH(AA$157,'A2 Intenzita dopravy'!$H$5:$L$5,1))/INDEX('A2 Intenzita dopravy'!$H25:$L25,MATCH(AA$157,'A2 Intenzita dopravy'!$H$5:$L$5,1)-1))^(1/(INDEX('A2 Intenzita dopravy'!$H$5:$L$5,MATCH(AA$157,'A2 Intenzita dopravy'!$H$5:$L$5,1))-INDEX('A2 Intenzita dopravy'!$H$5:$L$5,MATCH(AA$157,'A2 Intenzita dopravy'!$H$5:$L$5,1)-1)))*Z163,IF(AA$157&lt;'A1 Parametre'!$C$7,'A2.1 Intenzita dopravy'!AA147,IF(AA$157&lt;MIN('A2 Intenzita dopravy'!$H$5:$L$5),AB163/AC163*AB163,(INDEX('A2 Intenzita dopravy'!$H25:$L25,MATCH(AA$157,'A2 Intenzita dopravy'!$H$5:$L$5,1)+1)/INDEX('A2 Intenzita dopravy'!$H25:$L25,MATCH(AA$157,'A2 Intenzita dopravy'!$H$5:$L$5,1)))^(1/(INDEX('A2 Intenzita dopravy'!$H$5:$L$5,MATCH(AA$157,'A2 Intenzita dopravy'!$H$5:$L$5,1)+1)-INDEX('A2 Intenzita dopravy'!$H$5:$L$5,MATCH(AA$157,'A2 Intenzita dopravy'!$H$5:$L$5,1))))*Z163)))),0)</f>
        <v>8437.5332866952594</v>
      </c>
      <c r="AB163" s="30">
        <f>IFERROR(IFERROR(INDEX('A2 Intenzita dopravy'!$H25:$L25,MATCH(AB$157,'A2 Intenzita dopravy'!$H$19:$L$19,0)),IF(AB$157&gt;MAX('A2 Intenzita dopravy'!$H$5:$L$5),(INDEX('A2 Intenzita dopravy'!$H25:$L25,MATCH(AB$157,'A2 Intenzita dopravy'!$H$5:$L$5,1))/INDEX('A2 Intenzita dopravy'!$H25:$L25,MATCH(AB$157,'A2 Intenzita dopravy'!$H$5:$L$5,1)-1))^(1/(INDEX('A2 Intenzita dopravy'!$H$5:$L$5,MATCH(AB$157,'A2 Intenzita dopravy'!$H$5:$L$5,1))-INDEX('A2 Intenzita dopravy'!$H$5:$L$5,MATCH(AB$157,'A2 Intenzita dopravy'!$H$5:$L$5,1)-1)))*AA163,IF(AB$157&lt;'A1 Parametre'!$C$7,'A2.1 Intenzita dopravy'!AB147,IF(AB$157&lt;MIN('A2 Intenzita dopravy'!$H$5:$L$5),AC163/AD163*AC163,(INDEX('A2 Intenzita dopravy'!$H25:$L25,MATCH(AB$157,'A2 Intenzita dopravy'!$H$5:$L$5,1)+1)/INDEX('A2 Intenzita dopravy'!$H25:$L25,MATCH(AB$157,'A2 Intenzita dopravy'!$H$5:$L$5,1)))^(1/(INDEX('A2 Intenzita dopravy'!$H$5:$L$5,MATCH(AB$157,'A2 Intenzita dopravy'!$H$5:$L$5,1)+1)-INDEX('A2 Intenzita dopravy'!$H$5:$L$5,MATCH(AB$157,'A2 Intenzita dopravy'!$H$5:$L$5,1))))*AA163)))),0)</f>
        <v>8546.4547375858947</v>
      </c>
      <c r="AC163" s="30">
        <f>IFERROR(IFERROR(INDEX('A2 Intenzita dopravy'!$H25:$L25,MATCH(AC$157,'A2 Intenzita dopravy'!$H$19:$L$19,0)),IF(AC$157&gt;MAX('A2 Intenzita dopravy'!$H$5:$L$5),(INDEX('A2 Intenzita dopravy'!$H25:$L25,MATCH(AC$157,'A2 Intenzita dopravy'!$H$5:$L$5,1))/INDEX('A2 Intenzita dopravy'!$H25:$L25,MATCH(AC$157,'A2 Intenzita dopravy'!$H$5:$L$5,1)-1))^(1/(INDEX('A2 Intenzita dopravy'!$H$5:$L$5,MATCH(AC$157,'A2 Intenzita dopravy'!$H$5:$L$5,1))-INDEX('A2 Intenzita dopravy'!$H$5:$L$5,MATCH(AC$157,'A2 Intenzita dopravy'!$H$5:$L$5,1)-1)))*AB163,IF(AC$157&lt;'A1 Parametre'!$C$7,'A2.1 Intenzita dopravy'!AC147,IF(AC$157&lt;MIN('A2 Intenzita dopravy'!$H$5:$L$5),AD163/AE163*AD163,(INDEX('A2 Intenzita dopravy'!$H25:$L25,MATCH(AC$157,'A2 Intenzita dopravy'!$H$5:$L$5,1)+1)/INDEX('A2 Intenzita dopravy'!$H25:$L25,MATCH(AC$157,'A2 Intenzita dopravy'!$H$5:$L$5,1)))^(1/(INDEX('A2 Intenzita dopravy'!$H$5:$L$5,MATCH(AC$157,'A2 Intenzita dopravy'!$H$5:$L$5,1)+1)-INDEX('A2 Intenzita dopravy'!$H$5:$L$5,MATCH(AC$157,'A2 Intenzita dopravy'!$H$5:$L$5,1))))*AB163)))),0)</f>
        <v>8656.782272702927</v>
      </c>
      <c r="AD163" s="30">
        <f>IFERROR(IFERROR(INDEX('A2 Intenzita dopravy'!$H25:$L25,MATCH(AD$157,'A2 Intenzita dopravy'!$H$19:$L$19,0)),IF(AD$157&gt;MAX('A2 Intenzita dopravy'!$H$5:$L$5),(INDEX('A2 Intenzita dopravy'!$H25:$L25,MATCH(AD$157,'A2 Intenzita dopravy'!$H$5:$L$5,1))/INDEX('A2 Intenzita dopravy'!$H25:$L25,MATCH(AD$157,'A2 Intenzita dopravy'!$H$5:$L$5,1)-1))^(1/(INDEX('A2 Intenzita dopravy'!$H$5:$L$5,MATCH(AD$157,'A2 Intenzita dopravy'!$H$5:$L$5,1))-INDEX('A2 Intenzita dopravy'!$H$5:$L$5,MATCH(AD$157,'A2 Intenzita dopravy'!$H$5:$L$5,1)-1)))*AC163,IF(AD$157&lt;'A1 Parametre'!$C$7,'A2.1 Intenzita dopravy'!AD147,IF(AD$157&lt;MIN('A2 Intenzita dopravy'!$H$5:$L$5),AE163/AF163*AE163,(INDEX('A2 Intenzita dopravy'!$H25:$L25,MATCH(AD$157,'A2 Intenzita dopravy'!$H$5:$L$5,1)+1)/INDEX('A2 Intenzita dopravy'!$H25:$L25,MATCH(AD$157,'A2 Intenzita dopravy'!$H$5:$L$5,1)))^(1/(INDEX('A2 Intenzita dopravy'!$H$5:$L$5,MATCH(AD$157,'A2 Intenzita dopravy'!$H$5:$L$5,1)+1)-INDEX('A2 Intenzita dopravy'!$H$5:$L$5,MATCH(AD$157,'A2 Intenzita dopravy'!$H$5:$L$5,1))))*AC163)))),0)</f>
        <v>8768.5340434098907</v>
      </c>
      <c r="AE163" s="30">
        <f>IFERROR(IFERROR(INDEX('A2 Intenzita dopravy'!$H25:$L25,MATCH(AE$157,'A2 Intenzita dopravy'!$H$19:$L$19,0)),IF(AE$157&gt;MAX('A2 Intenzita dopravy'!$H$5:$L$5),(INDEX('A2 Intenzita dopravy'!$H25:$L25,MATCH(AE$157,'A2 Intenzita dopravy'!$H$5:$L$5,1))/INDEX('A2 Intenzita dopravy'!$H25:$L25,MATCH(AE$157,'A2 Intenzita dopravy'!$H$5:$L$5,1)-1))^(1/(INDEX('A2 Intenzita dopravy'!$H$5:$L$5,MATCH(AE$157,'A2 Intenzita dopravy'!$H$5:$L$5,1))-INDEX('A2 Intenzita dopravy'!$H$5:$L$5,MATCH(AE$157,'A2 Intenzita dopravy'!$H$5:$L$5,1)-1)))*AD163,IF(AE$157&lt;'A1 Parametre'!$C$7,'A2.1 Intenzita dopravy'!AE147,IF(AE$157&lt;MIN('A2 Intenzita dopravy'!$H$5:$L$5),AF163/AG163*AF163,(INDEX('A2 Intenzita dopravy'!$H25:$L25,MATCH(AE$157,'A2 Intenzita dopravy'!$H$5:$L$5,1)+1)/INDEX('A2 Intenzita dopravy'!$H25:$L25,MATCH(AE$157,'A2 Intenzita dopravy'!$H$5:$L$5,1)))^(1/(INDEX('A2 Intenzita dopravy'!$H$5:$L$5,MATCH(AE$157,'A2 Intenzita dopravy'!$H$5:$L$5,1)+1)-INDEX('A2 Intenzita dopravy'!$H$5:$L$5,MATCH(AE$157,'A2 Intenzita dopravy'!$H$5:$L$5,1))))*AD163)))),0)</f>
        <v>8881.7284353891391</v>
      </c>
      <c r="AF163" s="30">
        <f>IFERROR(IFERROR(INDEX('A2 Intenzita dopravy'!$H25:$L25,MATCH(AF$157,'A2 Intenzita dopravy'!$H$19:$L$19,0)),IF(AF$157&gt;MAX('A2 Intenzita dopravy'!$H$5:$L$5),(INDEX('A2 Intenzita dopravy'!$H25:$L25,MATCH(AF$157,'A2 Intenzita dopravy'!$H$5:$L$5,1))/INDEX('A2 Intenzita dopravy'!$H25:$L25,MATCH(AF$157,'A2 Intenzita dopravy'!$H$5:$L$5,1)-1))^(1/(INDEX('A2 Intenzita dopravy'!$H$5:$L$5,MATCH(AF$157,'A2 Intenzita dopravy'!$H$5:$L$5,1))-INDEX('A2 Intenzita dopravy'!$H$5:$L$5,MATCH(AF$157,'A2 Intenzita dopravy'!$H$5:$L$5,1)-1)))*AE163,IF(AF$157&lt;'A1 Parametre'!$C$7,'A2.1 Intenzita dopravy'!AF147,IF(AF$157&lt;MIN('A2 Intenzita dopravy'!$H$5:$L$5),AG163/AH163*AG163,(INDEX('A2 Intenzita dopravy'!$H25:$L25,MATCH(AF$157,'A2 Intenzita dopravy'!$H$5:$L$5,1)+1)/INDEX('A2 Intenzita dopravy'!$H25:$L25,MATCH(AF$157,'A2 Intenzita dopravy'!$H$5:$L$5,1)))^(1/(INDEX('A2 Intenzita dopravy'!$H$5:$L$5,MATCH(AF$157,'A2 Intenzita dopravy'!$H$5:$L$5,1)+1)-INDEX('A2 Intenzita dopravy'!$H$5:$L$5,MATCH(AF$157,'A2 Intenzita dopravy'!$H$5:$L$5,1))))*AE163)))),0)</f>
        <v>8996.3840716667073</v>
      </c>
      <c r="AG163" s="30">
        <f>IFERROR(IFERROR(INDEX('A2 Intenzita dopravy'!$H25:$L25,MATCH(AG$157,'A2 Intenzita dopravy'!$H$19:$L$19,0)),IF(AG$157&gt;MAX('A2 Intenzita dopravy'!$H$5:$L$5),(INDEX('A2 Intenzita dopravy'!$H25:$L25,MATCH(AG$157,'A2 Intenzita dopravy'!$H$5:$L$5,1))/INDEX('A2 Intenzita dopravy'!$H25:$L25,MATCH(AG$157,'A2 Intenzita dopravy'!$H$5:$L$5,1)-1))^(1/(INDEX('A2 Intenzita dopravy'!$H$5:$L$5,MATCH(AG$157,'A2 Intenzita dopravy'!$H$5:$L$5,1))-INDEX('A2 Intenzita dopravy'!$H$5:$L$5,MATCH(AG$157,'A2 Intenzita dopravy'!$H$5:$L$5,1)-1)))*AF163,IF(AG$157&lt;'A1 Parametre'!$C$7,'A2.1 Intenzita dopravy'!AG147,IF(AG$157&lt;MIN('A2 Intenzita dopravy'!$H$5:$L$5),AH163/AI163*AH163,(INDEX('A2 Intenzita dopravy'!$H25:$L25,MATCH(AG$157,'A2 Intenzita dopravy'!$H$5:$L$5,1)+1)/INDEX('A2 Intenzita dopravy'!$H25:$L25,MATCH(AG$157,'A2 Intenzita dopravy'!$H$5:$L$5,1)))^(1/(INDEX('A2 Intenzita dopravy'!$H$5:$L$5,MATCH(AG$157,'A2 Intenzita dopravy'!$H$5:$L$5,1)+1)-INDEX('A2 Intenzita dopravy'!$H$5:$L$5,MATCH(AG$157,'A2 Intenzita dopravy'!$H$5:$L$5,1))))*AF163)))),0)</f>
        <v>9112.5198156762162</v>
      </c>
      <c r="AH163" s="30">
        <f>IFERROR(IFERROR(INDEX('A2 Intenzita dopravy'!$H25:$L25,MATCH(AH$157,'A2 Intenzita dopravy'!$H$19:$L$19,0)),IF(AH$157&gt;MAX('A2 Intenzita dopravy'!$H$5:$L$5),(INDEX('A2 Intenzita dopravy'!$H25:$L25,MATCH(AH$157,'A2 Intenzita dopravy'!$H$5:$L$5,1))/INDEX('A2 Intenzita dopravy'!$H25:$L25,MATCH(AH$157,'A2 Intenzita dopravy'!$H$5:$L$5,1)-1))^(1/(INDEX('A2 Intenzita dopravy'!$H$5:$L$5,MATCH(AH$157,'A2 Intenzita dopravy'!$H$5:$L$5,1))-INDEX('A2 Intenzita dopravy'!$H$5:$L$5,MATCH(AH$157,'A2 Intenzita dopravy'!$H$5:$L$5,1)-1)))*AG163,IF(AH$157&lt;'A1 Parametre'!$C$7,'A2.1 Intenzita dopravy'!AH147,IF(AH$157&lt;MIN('A2 Intenzita dopravy'!$H$5:$L$5),AI163/AJ163*AI163,(INDEX('A2 Intenzita dopravy'!$H25:$L25,MATCH(AH$157,'A2 Intenzita dopravy'!$H$5:$L$5,1)+1)/INDEX('A2 Intenzita dopravy'!$H25:$L25,MATCH(AH$157,'A2 Intenzita dopravy'!$H$5:$L$5,1)))^(1/(INDEX('A2 Intenzita dopravy'!$H$5:$L$5,MATCH(AH$157,'A2 Intenzita dopravy'!$H$5:$L$5,1)+1)-INDEX('A2 Intenzita dopravy'!$H$5:$L$5,MATCH(AH$157,'A2 Intenzita dopravy'!$H$5:$L$5,1))))*AG163)))),0)</f>
        <v>9230.1547743623323</v>
      </c>
      <c r="AI163" s="30">
        <f>IFERROR(IFERROR(INDEX('A2 Intenzita dopravy'!$H25:$L25,MATCH(AI$157,'A2 Intenzita dopravy'!$H$19:$L$19,0)),IF(AI$157&gt;MAX('A2 Intenzita dopravy'!$H$5:$L$5),(INDEX('A2 Intenzita dopravy'!$H25:$L25,MATCH(AI$157,'A2 Intenzita dopravy'!$H$5:$L$5,1))/INDEX('A2 Intenzita dopravy'!$H25:$L25,MATCH(AI$157,'A2 Intenzita dopravy'!$H$5:$L$5,1)-1))^(1/(INDEX('A2 Intenzita dopravy'!$H$5:$L$5,MATCH(AI$157,'A2 Intenzita dopravy'!$H$5:$L$5,1))-INDEX('A2 Intenzita dopravy'!$H$5:$L$5,MATCH(AI$157,'A2 Intenzita dopravy'!$H$5:$L$5,1)-1)))*AH163,IF(AI$157&lt;'A1 Parametre'!$C$7,'A2.1 Intenzita dopravy'!AI147,IF(AI$157&lt;MIN('A2 Intenzita dopravy'!$H$5:$L$5),AJ163/AK163*AJ163,(INDEX('A2 Intenzita dopravy'!$H25:$L25,MATCH(AI$157,'A2 Intenzita dopravy'!$H$5:$L$5,1)+1)/INDEX('A2 Intenzita dopravy'!$H25:$L25,MATCH(AI$157,'A2 Intenzita dopravy'!$H$5:$L$5,1)))^(1/(INDEX('A2 Intenzita dopravy'!$H$5:$L$5,MATCH(AI$157,'A2 Intenzita dopravy'!$H$5:$L$5,1)+1)-INDEX('A2 Intenzita dopravy'!$H$5:$L$5,MATCH(AI$157,'A2 Intenzita dopravy'!$H$5:$L$5,1))))*AH163)))),0)</f>
        <v>9349.3083013242922</v>
      </c>
      <c r="AJ163" s="30">
        <f>IFERROR(IFERROR(INDEX('A2 Intenzita dopravy'!$H25:$L25,MATCH(AJ$157,'A2 Intenzita dopravy'!$H$19:$L$19,0)),IF(AJ$157&gt;MAX('A2 Intenzita dopravy'!$H$5:$L$5),(INDEX('A2 Intenzita dopravy'!$H25:$L25,MATCH(AJ$157,'A2 Intenzita dopravy'!$H$5:$L$5,1))/INDEX('A2 Intenzita dopravy'!$H25:$L25,MATCH(AJ$157,'A2 Intenzita dopravy'!$H$5:$L$5,1)-1))^(1/(INDEX('A2 Intenzita dopravy'!$H$5:$L$5,MATCH(AJ$157,'A2 Intenzita dopravy'!$H$5:$L$5,1))-INDEX('A2 Intenzita dopravy'!$H$5:$L$5,MATCH(AJ$157,'A2 Intenzita dopravy'!$H$5:$L$5,1)-1)))*AI163,IF(AJ$157&lt;'A1 Parametre'!$C$7,'A2.1 Intenzita dopravy'!AJ147,IF(AJ$157&lt;MIN('A2 Intenzita dopravy'!$H$5:$L$5),AK163/AL163*AK163,(INDEX('A2 Intenzita dopravy'!$H25:$L25,MATCH(AJ$157,'A2 Intenzita dopravy'!$H$5:$L$5,1)+1)/INDEX('A2 Intenzita dopravy'!$H25:$L25,MATCH(AJ$157,'A2 Intenzita dopravy'!$H$5:$L$5,1)))^(1/(INDEX('A2 Intenzita dopravy'!$H$5:$L$5,MATCH(AJ$157,'A2 Intenzita dopravy'!$H$5:$L$5,1)+1)-INDEX('A2 Intenzita dopravy'!$H$5:$L$5,MATCH(AJ$157,'A2 Intenzita dopravy'!$H$5:$L$5,1))))*AI163)))),0)</f>
        <v>9470</v>
      </c>
      <c r="AK163" s="30">
        <f>IFERROR(IFERROR(INDEX('A2 Intenzita dopravy'!$H25:$L25,MATCH(AK$157,'A2 Intenzita dopravy'!$H$19:$L$19,0)),IF(AK$157&gt;MAX('A2 Intenzita dopravy'!$H$5:$L$5),(INDEX('A2 Intenzita dopravy'!$H25:$L25,MATCH(AK$157,'A2 Intenzita dopravy'!$H$5:$L$5,1))/INDEX('A2 Intenzita dopravy'!$H25:$L25,MATCH(AK$157,'A2 Intenzita dopravy'!$H$5:$L$5,1)-1))^(1/(INDEX('A2 Intenzita dopravy'!$H$5:$L$5,MATCH(AK$157,'A2 Intenzita dopravy'!$H$5:$L$5,1))-INDEX('A2 Intenzita dopravy'!$H$5:$L$5,MATCH(AK$157,'A2 Intenzita dopravy'!$H$5:$L$5,1)-1)))*AJ163,IF(AK$157&lt;'A1 Parametre'!$C$7,'A2.1 Intenzita dopravy'!AK147,IF(AK$157&lt;MIN('A2 Intenzita dopravy'!$H$5:$L$5),AL163/AM163*AL163,(INDEX('A2 Intenzita dopravy'!$H25:$L25,MATCH(AK$157,'A2 Intenzita dopravy'!$H$5:$L$5,1)+1)/INDEX('A2 Intenzita dopravy'!$H25:$L25,MATCH(AK$157,'A2 Intenzita dopravy'!$H$5:$L$5,1)))^(1/(INDEX('A2 Intenzita dopravy'!$H$5:$L$5,MATCH(AK$157,'A2 Intenzita dopravy'!$H$5:$L$5,1)+1)-INDEX('A2 Intenzita dopravy'!$H$5:$L$5,MATCH(AK$157,'A2 Intenzita dopravy'!$H$5:$L$5,1))))*AJ163)))),0)</f>
        <v>9592.2497268912502</v>
      </c>
      <c r="AL163" s="30">
        <f>IFERROR(IFERROR(INDEX('A2 Intenzita dopravy'!$H25:$L25,MATCH(AL$157,'A2 Intenzita dopravy'!$H$19:$L$19,0)),IF(AL$157&gt;MAX('A2 Intenzita dopravy'!$H$5:$L$5),(INDEX('A2 Intenzita dopravy'!$H25:$L25,MATCH(AL$157,'A2 Intenzita dopravy'!$H$5:$L$5,1))/INDEX('A2 Intenzita dopravy'!$H25:$L25,MATCH(AL$157,'A2 Intenzita dopravy'!$H$5:$L$5,1)-1))^(1/(INDEX('A2 Intenzita dopravy'!$H$5:$L$5,MATCH(AL$157,'A2 Intenzita dopravy'!$H$5:$L$5,1))-INDEX('A2 Intenzita dopravy'!$H$5:$L$5,MATCH(AL$157,'A2 Intenzita dopravy'!$H$5:$L$5,1)-1)))*AK163,IF(AL$157&lt;'A1 Parametre'!$C$7,'A2.1 Intenzita dopravy'!AL147,IF(AL$157&lt;MIN('A2 Intenzita dopravy'!$H$5:$L$5),AM163/AN163*AM163,(INDEX('A2 Intenzita dopravy'!$H25:$L25,MATCH(AL$157,'A2 Intenzita dopravy'!$H$5:$L$5,1)+1)/INDEX('A2 Intenzita dopravy'!$H25:$L25,MATCH(AL$157,'A2 Intenzita dopravy'!$H$5:$L$5,1)))^(1/(INDEX('A2 Intenzita dopravy'!$H$5:$L$5,MATCH(AL$157,'A2 Intenzita dopravy'!$H$5:$L$5,1)+1)-INDEX('A2 Intenzita dopravy'!$H$5:$L$5,MATCH(AL$157,'A2 Intenzita dopravy'!$H$5:$L$5,1))))*AK163)))),0)</f>
        <v>9716.0775948305454</v>
      </c>
      <c r="AM163" s="30">
        <f>IFERROR(IFERROR(INDEX('A2 Intenzita dopravy'!$H25:$L25,MATCH(AM$157,'A2 Intenzita dopravy'!$H$19:$L$19,0)),IF(AM$157&gt;MAX('A2 Intenzita dopravy'!$H$5:$L$5),(INDEX('A2 Intenzita dopravy'!$H25:$L25,MATCH(AM$157,'A2 Intenzita dopravy'!$H$5:$L$5,1))/INDEX('A2 Intenzita dopravy'!$H25:$L25,MATCH(AM$157,'A2 Intenzita dopravy'!$H$5:$L$5,1)-1))^(1/(INDEX('A2 Intenzita dopravy'!$H$5:$L$5,MATCH(AM$157,'A2 Intenzita dopravy'!$H$5:$L$5,1))-INDEX('A2 Intenzita dopravy'!$H$5:$L$5,MATCH(AM$157,'A2 Intenzita dopravy'!$H$5:$L$5,1)-1)))*AL163,IF(AM$157&lt;'A1 Parametre'!$C$7,'A2.1 Intenzita dopravy'!AM147,IF(AM$157&lt;MIN('A2 Intenzita dopravy'!$H$5:$L$5),AN163/AO163*AN163,(INDEX('A2 Intenzita dopravy'!$H25:$L25,MATCH(AM$157,'A2 Intenzita dopravy'!$H$5:$L$5,1)+1)/INDEX('A2 Intenzita dopravy'!$H25:$L25,MATCH(AM$157,'A2 Intenzita dopravy'!$H$5:$L$5,1)))^(1/(INDEX('A2 Intenzita dopravy'!$H$5:$L$5,MATCH(AM$157,'A2 Intenzita dopravy'!$H$5:$L$5,1)+1)-INDEX('A2 Intenzita dopravy'!$H$5:$L$5,MATCH(AM$157,'A2 Intenzita dopravy'!$H$5:$L$5,1))))*AL163)))),0)</f>
        <v>9841.5039762901251</v>
      </c>
      <c r="AN163" s="30">
        <f>IFERROR(IFERROR(INDEX('A2 Intenzita dopravy'!$H25:$L25,MATCH(AN$157,'A2 Intenzita dopravy'!$H$19:$L$19,0)),IF(AN$157&gt;MAX('A2 Intenzita dopravy'!$H$5:$L$5),(INDEX('A2 Intenzita dopravy'!$H25:$L25,MATCH(AN$157,'A2 Intenzita dopravy'!$H$5:$L$5,1))/INDEX('A2 Intenzita dopravy'!$H25:$L25,MATCH(AN$157,'A2 Intenzita dopravy'!$H$5:$L$5,1)-1))^(1/(INDEX('A2 Intenzita dopravy'!$H$5:$L$5,MATCH(AN$157,'A2 Intenzita dopravy'!$H$5:$L$5,1))-INDEX('A2 Intenzita dopravy'!$H$5:$L$5,MATCH(AN$157,'A2 Intenzita dopravy'!$H$5:$L$5,1)-1)))*AM163,IF(AN$157&lt;'A1 Parametre'!$C$7,'A2.1 Intenzita dopravy'!AN147,IF(AN$157&lt;MIN('A2 Intenzita dopravy'!$H$5:$L$5),AO163/AP163*AO163,(INDEX('A2 Intenzita dopravy'!$H25:$L25,MATCH(AN$157,'A2 Intenzita dopravy'!$H$5:$L$5,1)+1)/INDEX('A2 Intenzita dopravy'!$H25:$L25,MATCH(AN$157,'A2 Intenzita dopravy'!$H$5:$L$5,1)))^(1/(INDEX('A2 Intenzita dopravy'!$H$5:$L$5,MATCH(AN$157,'A2 Intenzita dopravy'!$H$5:$L$5,1)+1)-INDEX('A2 Intenzita dopravy'!$H$5:$L$5,MATCH(AN$157,'A2 Intenzita dopravy'!$H$5:$L$5,1))))*AM163)))),0)</f>
        <v>9968.549506733696</v>
      </c>
      <c r="AO163" s="30">
        <f>IFERROR(IFERROR(INDEX('A2 Intenzita dopravy'!$H25:$L25,MATCH(AO$157,'A2 Intenzita dopravy'!$H$19:$L$19,0)),IF(AO$157&gt;MAX('A2 Intenzita dopravy'!$H$5:$L$5),(INDEX('A2 Intenzita dopravy'!$H25:$L25,MATCH(AO$157,'A2 Intenzita dopravy'!$H$5:$L$5,1))/INDEX('A2 Intenzita dopravy'!$H25:$L25,MATCH(AO$157,'A2 Intenzita dopravy'!$H$5:$L$5,1)-1))^(1/(INDEX('A2 Intenzita dopravy'!$H$5:$L$5,MATCH(AO$157,'A2 Intenzita dopravy'!$H$5:$L$5,1))-INDEX('A2 Intenzita dopravy'!$H$5:$L$5,MATCH(AO$157,'A2 Intenzita dopravy'!$H$5:$L$5,1)-1)))*AN163,IF(AO$157&lt;'A1 Parametre'!$C$7,'A2.1 Intenzita dopravy'!AO147,IF(AO$157&lt;MIN('A2 Intenzita dopravy'!$H$5:$L$5),AP163/AQ163*AP163,(INDEX('A2 Intenzita dopravy'!$H25:$L25,MATCH(AO$157,'A2 Intenzita dopravy'!$H$5:$L$5,1)+1)/INDEX('A2 Intenzita dopravy'!$H25:$L25,MATCH(AO$157,'A2 Intenzita dopravy'!$H$5:$L$5,1)))^(1/(INDEX('A2 Intenzita dopravy'!$H$5:$L$5,MATCH(AO$157,'A2 Intenzita dopravy'!$H$5:$L$5,1)+1)-INDEX('A2 Intenzita dopravy'!$H$5:$L$5,MATCH(AO$157,'A2 Intenzita dopravy'!$H$5:$L$5,1))))*AN163)))),0)</f>
        <v>10097.235088011425</v>
      </c>
      <c r="AP163" s="30">
        <f>IFERROR(IFERROR(INDEX('A2 Intenzita dopravy'!$H25:$L25,MATCH(AP$157,'A2 Intenzita dopravy'!$H$19:$L$19,0)),IF(AP$157&gt;MAX('A2 Intenzita dopravy'!$H$5:$L$5),(INDEX('A2 Intenzita dopravy'!$H25:$L25,MATCH(AP$157,'A2 Intenzita dopravy'!$H$5:$L$5,1))/INDEX('A2 Intenzita dopravy'!$H25:$L25,MATCH(AP$157,'A2 Intenzita dopravy'!$H$5:$L$5,1)-1))^(1/(INDEX('A2 Intenzita dopravy'!$H$5:$L$5,MATCH(AP$157,'A2 Intenzita dopravy'!$H$5:$L$5,1))-INDEX('A2 Intenzita dopravy'!$H$5:$L$5,MATCH(AP$157,'A2 Intenzita dopravy'!$H$5:$L$5,1)-1)))*AO163,IF(AP$157&lt;'A1 Parametre'!$C$7,'A2.1 Intenzita dopravy'!AP147,IF(AP$157&lt;MIN('A2 Intenzita dopravy'!$H$5:$L$5),AQ163/AR163*AQ163,(INDEX('A2 Intenzita dopravy'!$H25:$L25,MATCH(AP$157,'A2 Intenzita dopravy'!$H$5:$L$5,1)+1)/INDEX('A2 Intenzita dopravy'!$H25:$L25,MATCH(AP$157,'A2 Intenzita dopravy'!$H$5:$L$5,1)))^(1/(INDEX('A2 Intenzita dopravy'!$H$5:$L$5,MATCH(AP$157,'A2 Intenzita dopravy'!$H$5:$L$5,1)+1)-INDEX('A2 Intenzita dopravy'!$H$5:$L$5,MATCH(AP$157,'A2 Intenzita dopravy'!$H$5:$L$5,1))))*AO163)))),0)</f>
        <v>10227.581891798767</v>
      </c>
      <c r="AQ163" s="30">
        <f>IFERROR(IFERROR(INDEX('A2 Intenzita dopravy'!$H25:$L25,MATCH(AQ$157,'A2 Intenzita dopravy'!$H$19:$L$19,0)),IF(AQ$157&gt;MAX('A2 Intenzita dopravy'!$H$5:$L$5),(INDEX('A2 Intenzita dopravy'!$H25:$L25,MATCH(AQ$157,'A2 Intenzita dopravy'!$H$5:$L$5,1))/INDEX('A2 Intenzita dopravy'!$H25:$L25,MATCH(AQ$157,'A2 Intenzita dopravy'!$H$5:$L$5,1)-1))^(1/(INDEX('A2 Intenzita dopravy'!$H$5:$L$5,MATCH(AQ$157,'A2 Intenzita dopravy'!$H$5:$L$5,1))-INDEX('A2 Intenzita dopravy'!$H$5:$L$5,MATCH(AQ$157,'A2 Intenzita dopravy'!$H$5:$L$5,1)-1)))*AP163,IF(AQ$157&lt;'A1 Parametre'!$C$7,'A2.1 Intenzita dopravy'!AQ147,IF(AQ$157&lt;MIN('A2 Intenzita dopravy'!$H$5:$L$5),AR163/AS163*AR163,(INDEX('A2 Intenzita dopravy'!$H25:$L25,MATCH(AQ$157,'A2 Intenzita dopravy'!$H$5:$L$5,1)+1)/INDEX('A2 Intenzita dopravy'!$H25:$L25,MATCH(AQ$157,'A2 Intenzita dopravy'!$H$5:$L$5,1)))^(1/(INDEX('A2 Intenzita dopravy'!$H$5:$L$5,MATCH(AQ$157,'A2 Intenzita dopravy'!$H$5:$L$5,1)+1)-INDEX('A2 Intenzita dopravy'!$H$5:$L$5,MATCH(AQ$157,'A2 Intenzita dopravy'!$H$5:$L$5,1))))*AP163)))),0)</f>
        <v>10359.611363079684</v>
      </c>
      <c r="AR163" s="30">
        <f>IFERROR(IFERROR(INDEX('A2 Intenzita dopravy'!$H25:$L25,MATCH(AR$157,'A2 Intenzita dopravy'!$H$19:$L$19,0)),IF(AR$157&gt;MAX('A2 Intenzita dopravy'!$H$5:$L$5),(INDEX('A2 Intenzita dopravy'!$H25:$L25,MATCH(AR$157,'A2 Intenzita dopravy'!$H$5:$L$5,1))/INDEX('A2 Intenzita dopravy'!$H25:$L25,MATCH(AR$157,'A2 Intenzita dopravy'!$H$5:$L$5,1)-1))^(1/(INDEX('A2 Intenzita dopravy'!$H$5:$L$5,MATCH(AR$157,'A2 Intenzita dopravy'!$H$5:$L$5,1))-INDEX('A2 Intenzita dopravy'!$H$5:$L$5,MATCH(AR$157,'A2 Intenzita dopravy'!$H$5:$L$5,1)-1)))*AQ163,IF(AR$157&lt;'A1 Parametre'!$C$7,'A2.1 Intenzita dopravy'!AR147,IF(AR$157&lt;MIN('A2 Intenzita dopravy'!$H$5:$L$5),AS163/AT163*AS163,(INDEX('A2 Intenzita dopravy'!$H25:$L25,MATCH(AR$157,'A2 Intenzita dopravy'!$H$5:$L$5,1)+1)/INDEX('A2 Intenzita dopravy'!$H25:$L25,MATCH(AR$157,'A2 Intenzita dopravy'!$H$5:$L$5,1)))^(1/(INDEX('A2 Intenzita dopravy'!$H$5:$L$5,MATCH(AR$157,'A2 Intenzita dopravy'!$H$5:$L$5,1)+1)-INDEX('A2 Intenzita dopravy'!$H$5:$L$5,MATCH(AR$157,'A2 Intenzita dopravy'!$H$5:$L$5,1))))*AQ163)))),0)</f>
        <v>10493.345223674825</v>
      </c>
      <c r="AS163" s="30">
        <f>IFERROR(IFERROR(INDEX('A2 Intenzita dopravy'!$H25:$L25,MATCH(AS$157,'A2 Intenzita dopravy'!$H$19:$L$19,0)),IF(AS$157&gt;MAX('A2 Intenzita dopravy'!$H$5:$L$5),(INDEX('A2 Intenzita dopravy'!$H25:$L25,MATCH(AS$157,'A2 Intenzita dopravy'!$H$5:$L$5,1))/INDEX('A2 Intenzita dopravy'!$H25:$L25,MATCH(AS$157,'A2 Intenzita dopravy'!$H$5:$L$5,1)-1))^(1/(INDEX('A2 Intenzita dopravy'!$H$5:$L$5,MATCH(AS$157,'A2 Intenzita dopravy'!$H$5:$L$5,1))-INDEX('A2 Intenzita dopravy'!$H$5:$L$5,MATCH(AS$157,'A2 Intenzita dopravy'!$H$5:$L$5,1)-1)))*AR163,IF(AS$157&lt;'A1 Parametre'!$C$7,'A2.1 Intenzita dopravy'!AS147,IF(AS$157&lt;MIN('A2 Intenzita dopravy'!$H$5:$L$5),AT163/AU163*AT163,(INDEX('A2 Intenzita dopravy'!$H25:$L25,MATCH(AS$157,'A2 Intenzita dopravy'!$H$5:$L$5,1)+1)/INDEX('A2 Intenzita dopravy'!$H25:$L25,MATCH(AS$157,'A2 Intenzita dopravy'!$H$5:$L$5,1)))^(1/(INDEX('A2 Intenzita dopravy'!$H$5:$L$5,MATCH(AS$157,'A2 Intenzita dopravy'!$H$5:$L$5,1)+1)-INDEX('A2 Intenzita dopravy'!$H$5:$L$5,MATCH(AS$157,'A2 Intenzita dopravy'!$H$5:$L$5,1))))*AR163)))),0)</f>
        <v>10628.805475815252</v>
      </c>
      <c r="AT163" s="30">
        <f>IFERROR(IFERROR(INDEX('A2 Intenzita dopravy'!$H25:$L25,MATCH(AT$157,'A2 Intenzita dopravy'!$H$19:$L$19,0)),IF(AT$157&gt;MAX('A2 Intenzita dopravy'!$H$5:$L$5),(INDEX('A2 Intenzita dopravy'!$H25:$L25,MATCH(AT$157,'A2 Intenzita dopravy'!$H$5:$L$5,1))/INDEX('A2 Intenzita dopravy'!$H25:$L25,MATCH(AT$157,'A2 Intenzita dopravy'!$H$5:$L$5,1)-1))^(1/(INDEX('A2 Intenzita dopravy'!$H$5:$L$5,MATCH(AT$157,'A2 Intenzita dopravy'!$H$5:$L$5,1))-INDEX('A2 Intenzita dopravy'!$H$5:$L$5,MATCH(AT$157,'A2 Intenzita dopravy'!$H$5:$L$5,1)-1)))*AS163,IF(AT$157&lt;'A1 Parametre'!$C$7,'A2.1 Intenzita dopravy'!AT147,IF(AT$157&lt;MIN('A2 Intenzita dopravy'!$H$5:$L$5),AU163/AV163*AU163,(INDEX('A2 Intenzita dopravy'!$H25:$L25,MATCH(AT$157,'A2 Intenzita dopravy'!$H$5:$L$5,1)+1)/INDEX('A2 Intenzita dopravy'!$H25:$L25,MATCH(AT$157,'A2 Intenzita dopravy'!$H$5:$L$5,1)))^(1/(INDEX('A2 Intenzita dopravy'!$H$5:$L$5,MATCH(AT$157,'A2 Intenzita dopravy'!$H$5:$L$5,1)+1)-INDEX('A2 Intenzita dopravy'!$H$5:$L$5,MATCH(AT$157,'A2 Intenzita dopravy'!$H$5:$L$5,1))))*AS163)))),0)</f>
        <v>10766.014405762309</v>
      </c>
      <c r="AU163" s="30">
        <f>IFERROR(IFERROR(INDEX('A2 Intenzita dopravy'!$H25:$L25,MATCH(AU$157,'A2 Intenzita dopravy'!$H$19:$L$19,0)),IF(AU$157&gt;MAX('A2 Intenzita dopravy'!$H$5:$L$5),(INDEX('A2 Intenzita dopravy'!$H25:$L25,MATCH(AU$157,'A2 Intenzita dopravy'!$H$5:$L$5,1))/INDEX('A2 Intenzita dopravy'!$H25:$L25,MATCH(AU$157,'A2 Intenzita dopravy'!$H$5:$L$5,1)-1))^(1/(INDEX('A2 Intenzita dopravy'!$H$5:$L$5,MATCH(AU$157,'A2 Intenzita dopravy'!$H$5:$L$5,1))-INDEX('A2 Intenzita dopravy'!$H$5:$L$5,MATCH(AU$157,'A2 Intenzita dopravy'!$H$5:$L$5,1)-1)))*AT163,IF(AU$157&lt;'A1 Parametre'!$C$7,'A2.1 Intenzita dopravy'!AU147,IF(AU$157&lt;MIN('A2 Intenzita dopravy'!$H$5:$L$5),AV163/AW163*AV163,(INDEX('A2 Intenzita dopravy'!$H25:$L25,MATCH(AU$157,'A2 Intenzita dopravy'!$H$5:$L$5,1)+1)/INDEX('A2 Intenzita dopravy'!$H25:$L25,MATCH(AU$157,'A2 Intenzita dopravy'!$H$5:$L$5,1)))^(1/(INDEX('A2 Intenzita dopravy'!$H$5:$L$5,MATCH(AU$157,'A2 Intenzita dopravy'!$H$5:$L$5,1)+1)-INDEX('A2 Intenzita dopravy'!$H$5:$L$5,MATCH(AU$157,'A2 Intenzita dopravy'!$H$5:$L$5,1))))*AT163)))),0)</f>
        <v>10904.99458747421</v>
      </c>
      <c r="AV163" s="30">
        <f>IFERROR(IFERROR(INDEX('A2 Intenzita dopravy'!$H25:$L25,MATCH(AV$157,'A2 Intenzita dopravy'!$H$19:$L$19,0)),IF(AV$157&gt;MAX('A2 Intenzita dopravy'!$H$5:$L$5),(INDEX('A2 Intenzita dopravy'!$H25:$L25,MATCH(AV$157,'A2 Intenzita dopravy'!$H$5:$L$5,1))/INDEX('A2 Intenzita dopravy'!$H25:$L25,MATCH(AV$157,'A2 Intenzita dopravy'!$H$5:$L$5,1)-1))^(1/(INDEX('A2 Intenzita dopravy'!$H$5:$L$5,MATCH(AV$157,'A2 Intenzita dopravy'!$H$5:$L$5,1))-INDEX('A2 Intenzita dopravy'!$H$5:$L$5,MATCH(AV$157,'A2 Intenzita dopravy'!$H$5:$L$5,1)-1)))*AU163,IF(AV$157&lt;'A1 Parametre'!$C$7,'A2.1 Intenzita dopravy'!AV147,IF(AV$157&lt;MIN('A2 Intenzita dopravy'!$H$5:$L$5),AW163/AX163*AW163,(INDEX('A2 Intenzita dopravy'!$H25:$L25,MATCH(AV$157,'A2 Intenzita dopravy'!$H$5:$L$5,1)+1)/INDEX('A2 Intenzita dopravy'!$H25:$L25,MATCH(AV$157,'A2 Intenzita dopravy'!$H$5:$L$5,1)))^(1/(INDEX('A2 Intenzita dopravy'!$H$5:$L$5,MATCH(AV$157,'A2 Intenzita dopravy'!$H$5:$L$5,1)+1)-INDEX('A2 Intenzita dopravy'!$H$5:$L$5,MATCH(AV$157,'A2 Intenzita dopravy'!$H$5:$L$5,1))))*AU163)))),0)</f>
        <v>11045.768886319962</v>
      </c>
      <c r="AW163" s="30">
        <f>IFERROR(IFERROR(INDEX('A2 Intenzita dopravy'!$H25:$L25,MATCH(AW$157,'A2 Intenzita dopravy'!$H$19:$L$19,0)),IF(AW$157&gt;MAX('A2 Intenzita dopravy'!$H$5:$L$5),(INDEX('A2 Intenzita dopravy'!$H25:$L25,MATCH(AW$157,'A2 Intenzita dopravy'!$H$5:$L$5,1))/INDEX('A2 Intenzita dopravy'!$H25:$L25,MATCH(AW$157,'A2 Intenzita dopravy'!$H$5:$L$5,1)-1))^(1/(INDEX('A2 Intenzita dopravy'!$H$5:$L$5,MATCH(AW$157,'A2 Intenzita dopravy'!$H$5:$L$5,1))-INDEX('A2 Intenzita dopravy'!$H$5:$L$5,MATCH(AW$157,'A2 Intenzita dopravy'!$H$5:$L$5,1)-1)))*AV163,IF(AW$157&lt;'A1 Parametre'!$C$7,'A2.1 Intenzita dopravy'!AW147,IF(AW$157&lt;MIN('A2 Intenzita dopravy'!$H$5:$L$5),AX163/AY163*AX163,(INDEX('A2 Intenzita dopravy'!$H25:$L25,MATCH(AW$157,'A2 Intenzita dopravy'!$H$5:$L$5,1)+1)/INDEX('A2 Intenzita dopravy'!$H25:$L25,MATCH(AW$157,'A2 Intenzita dopravy'!$H$5:$L$5,1)))^(1/(INDEX('A2 Intenzita dopravy'!$H$5:$L$5,MATCH(AW$157,'A2 Intenzita dopravy'!$H$5:$L$5,1)+1)-INDEX('A2 Intenzita dopravy'!$H$5:$L$5,MATCH(AW$157,'A2 Intenzita dopravy'!$H$5:$L$5,1))))*AV163)))),0)</f>
        <v>11188.360462841238</v>
      </c>
      <c r="AX163" s="30">
        <f>IFERROR(IFERROR(INDEX('A2 Intenzita dopravy'!$H25:$L25,MATCH(AX$157,'A2 Intenzita dopravy'!$H$19:$L$19,0)),IF(AX$157&gt;MAX('A2 Intenzita dopravy'!$H$5:$L$5),(INDEX('A2 Intenzita dopravy'!$H25:$L25,MATCH(AX$157,'A2 Intenzita dopravy'!$H$5:$L$5,1))/INDEX('A2 Intenzita dopravy'!$H25:$L25,MATCH(AX$157,'A2 Intenzita dopravy'!$H$5:$L$5,1)-1))^(1/(INDEX('A2 Intenzita dopravy'!$H$5:$L$5,MATCH(AX$157,'A2 Intenzita dopravy'!$H$5:$L$5,1))-INDEX('A2 Intenzita dopravy'!$H$5:$L$5,MATCH(AX$157,'A2 Intenzita dopravy'!$H$5:$L$5,1)-1)))*AW163,IF(AX$157&lt;'A1 Parametre'!$C$7,'A2.1 Intenzita dopravy'!AX147,IF(AX$157&lt;MIN('A2 Intenzita dopravy'!$H$5:$L$5),AY163/AZ163*AY163,(INDEX('A2 Intenzita dopravy'!$H25:$L25,MATCH(AX$157,'A2 Intenzita dopravy'!$H$5:$L$5,1)+1)/INDEX('A2 Intenzita dopravy'!$H25:$L25,MATCH(AX$157,'A2 Intenzita dopravy'!$H$5:$L$5,1)))^(1/(INDEX('A2 Intenzita dopravy'!$H$5:$L$5,MATCH(AX$157,'A2 Intenzita dopravy'!$H$5:$L$5,1)+1)-INDEX('A2 Intenzita dopravy'!$H$5:$L$5,MATCH(AX$157,'A2 Intenzita dopravy'!$H$5:$L$5,1))))*AW163)))),0)</f>
        <v>11332.792776562799</v>
      </c>
      <c r="AY163" s="30">
        <f>IFERROR(IFERROR(INDEX('A2 Intenzita dopravy'!$H25:$L25,MATCH(AY$157,'A2 Intenzita dopravy'!$H$19:$L$19,0)),IF(AY$157&gt;MAX('A2 Intenzita dopravy'!$H$5:$L$5),(INDEX('A2 Intenzita dopravy'!$H25:$L25,MATCH(AY$157,'A2 Intenzita dopravy'!$H$5:$L$5,1))/INDEX('A2 Intenzita dopravy'!$H25:$L25,MATCH(AY$157,'A2 Intenzita dopravy'!$H$5:$L$5,1)-1))^(1/(INDEX('A2 Intenzita dopravy'!$H$5:$L$5,MATCH(AY$157,'A2 Intenzita dopravy'!$H$5:$L$5,1))-INDEX('A2 Intenzita dopravy'!$H$5:$L$5,MATCH(AY$157,'A2 Intenzita dopravy'!$H$5:$L$5,1)-1)))*AX163,IF(AY$157&lt;'A1 Parametre'!$C$7,'A2.1 Intenzita dopravy'!AY147,IF(AY$157&lt;MIN('A2 Intenzita dopravy'!$H$5:$L$5),AZ163/BA163*AZ163,(INDEX('A2 Intenzita dopravy'!$H25:$L25,MATCH(AY$157,'A2 Intenzita dopravy'!$H$5:$L$5,1)+1)/INDEX('A2 Intenzita dopravy'!$H25:$L25,MATCH(AY$157,'A2 Intenzita dopravy'!$H$5:$L$5,1)))^(1/(INDEX('A2 Intenzita dopravy'!$H$5:$L$5,MATCH(AY$157,'A2 Intenzita dopravy'!$H$5:$L$5,1)+1)-INDEX('A2 Intenzita dopravy'!$H$5:$L$5,MATCH(AY$157,'A2 Intenzita dopravy'!$H$5:$L$5,1))))*AX163)))),0)</f>
        <v>11479.089589852127</v>
      </c>
      <c r="AZ163" s="30">
        <f>IFERROR(IFERROR(INDEX('A2 Intenzita dopravy'!$H25:$L25,MATCH(AZ$157,'A2 Intenzita dopravy'!$H$19:$L$19,0)),IF(AZ$157&gt;MAX('A2 Intenzita dopravy'!$H$5:$L$5),(INDEX('A2 Intenzita dopravy'!$H25:$L25,MATCH(AZ$157,'A2 Intenzita dopravy'!$H$5:$L$5,1))/INDEX('A2 Intenzita dopravy'!$H25:$L25,MATCH(AZ$157,'A2 Intenzita dopravy'!$H$5:$L$5,1)-1))^(1/(INDEX('A2 Intenzita dopravy'!$H$5:$L$5,MATCH(AZ$157,'A2 Intenzita dopravy'!$H$5:$L$5,1))-INDEX('A2 Intenzita dopravy'!$H$5:$L$5,MATCH(AZ$157,'A2 Intenzita dopravy'!$H$5:$L$5,1)-1)))*AY163,IF(AZ$157&lt;'A1 Parametre'!$C$7,'A2.1 Intenzita dopravy'!AZ147,IF(AZ$157&lt;MIN('A2 Intenzita dopravy'!$H$5:$L$5),BA163/BB163*BA163,(INDEX('A2 Intenzita dopravy'!$H25:$L25,MATCH(AZ$157,'A2 Intenzita dopravy'!$H$5:$L$5,1)+1)/INDEX('A2 Intenzita dopravy'!$H25:$L25,MATCH(AZ$157,'A2 Intenzita dopravy'!$H$5:$L$5,1)))^(1/(INDEX('A2 Intenzita dopravy'!$H$5:$L$5,MATCH(AZ$157,'A2 Intenzita dopravy'!$H$5:$L$5,1)+1)-INDEX('A2 Intenzita dopravy'!$H$5:$L$5,MATCH(AZ$157,'A2 Intenzita dopravy'!$H$5:$L$5,1))))*AY163)))),0)</f>
        <v>11627.274971828854</v>
      </c>
      <c r="BA163" s="30">
        <f>IFERROR(IFERROR(INDEX('A2 Intenzita dopravy'!$H25:$L25,MATCH(BA$157,'A2 Intenzita dopravy'!$H$19:$L$19,0)),IF(BA$157&gt;MAX('A2 Intenzita dopravy'!$H$5:$L$5),(INDEX('A2 Intenzita dopravy'!$H25:$L25,MATCH(BA$157,'A2 Intenzita dopravy'!$H$5:$L$5,1))/INDEX('A2 Intenzita dopravy'!$H25:$L25,MATCH(BA$157,'A2 Intenzita dopravy'!$H$5:$L$5,1)-1))^(1/(INDEX('A2 Intenzita dopravy'!$H$5:$L$5,MATCH(BA$157,'A2 Intenzita dopravy'!$H$5:$L$5,1))-INDEX('A2 Intenzita dopravy'!$H$5:$L$5,MATCH(BA$157,'A2 Intenzita dopravy'!$H$5:$L$5,1)-1)))*AZ163,IF(BA$157&lt;'A1 Parametre'!$C$7,'A2.1 Intenzita dopravy'!BA147,IF(BA$157&lt;MIN('A2 Intenzita dopravy'!$H$5:$L$5),BB163/'A2 Intenzita dopravy'!#REF!*BB163,(INDEX('A2 Intenzita dopravy'!$H25:$L25,MATCH(BA$157,'A2 Intenzita dopravy'!$H$5:$L$5,1)+1)/INDEX('A2 Intenzita dopravy'!$H25:$L25,MATCH(BA$157,'A2 Intenzita dopravy'!$H$5:$L$5,1)))^(1/(INDEX('A2 Intenzita dopravy'!$H$5:$L$5,MATCH(BA$157,'A2 Intenzita dopravy'!$H$5:$L$5,1)+1)-INDEX('A2 Intenzita dopravy'!$H$5:$L$5,MATCH(BA$157,'A2 Intenzita dopravy'!$H$5:$L$5,1))))*AZ163)))),0)</f>
        <v>11777.373302324688</v>
      </c>
      <c r="BB163" s="30">
        <f>IFERROR(IFERROR(INDEX('A2 Intenzita dopravy'!$H25:$L25,MATCH(BB$157,'A2 Intenzita dopravy'!$H$19:$L$19,0)),IF(BB$157&gt;MAX('A2 Intenzita dopravy'!$H$5:$L$5),(INDEX('A2 Intenzita dopravy'!$H25:$L25,MATCH(BB$157,'A2 Intenzita dopravy'!$H$5:$L$5,1))/INDEX('A2 Intenzita dopravy'!$H25:$L25,MATCH(BB$157,'A2 Intenzita dopravy'!$H$5:$L$5,1)-1))^(1/(INDEX('A2 Intenzita dopravy'!$H$5:$L$5,MATCH(BB$157,'A2 Intenzita dopravy'!$H$5:$L$5,1))-INDEX('A2 Intenzita dopravy'!$H$5:$L$5,MATCH(BB$157,'A2 Intenzita dopravy'!$H$5:$L$5,1)-1)))*BA163,IF(BB$157&lt;'A1 Parametre'!$C$7,'A2.1 Intenzita dopravy'!BB147,IF(BB$157&lt;MIN('A2 Intenzita dopravy'!$H$5:$L$5),'A2 Intenzita dopravy'!#REF!/'A2 Intenzita dopravy'!#REF!*'A2 Intenzita dopravy'!#REF!,(INDEX('A2 Intenzita dopravy'!$H25:$L25,MATCH(BB$157,'A2 Intenzita dopravy'!$H$5:$L$5,1)+1)/INDEX('A2 Intenzita dopravy'!$H25:$L25,MATCH(BB$157,'A2 Intenzita dopravy'!$H$5:$L$5,1)))^(1/(INDEX('A2 Intenzita dopravy'!$H$5:$L$5,MATCH(BB$157,'A2 Intenzita dopravy'!$H$5:$L$5,1)+1)-INDEX('A2 Intenzita dopravy'!$H$5:$L$5,MATCH(BB$157,'A2 Intenzita dopravy'!$H$5:$L$5,1))))*BA163)))),0)</f>
        <v>11929.409275894433</v>
      </c>
    </row>
    <row r="164" spans="2:54" x14ac:dyDescent="0.2">
      <c r="B164" s="5">
        <v>6</v>
      </c>
      <c r="C164" s="5">
        <f>IF(ISBLANK('A2 Intenzita dopravy'!C12)=TRUE,"",'A2 Intenzita dopravy'!C12)</f>
        <v>95850</v>
      </c>
      <c r="D164" s="5" t="str">
        <f>IF(ISBLANK('A2 Intenzita dopravy'!D12)=TRUE,"",'A2 Intenzita dopravy'!D12)</f>
        <v>Privádzač Tvrdošín</v>
      </c>
      <c r="E164" s="30">
        <f>IFERROR(IFERROR(INDEX('A2 Intenzita dopravy'!$H26:$L26,MATCH(E$157,'A2 Intenzita dopravy'!$H$19:$L$19,0)),IF(E$157&gt;MAX('A2 Intenzita dopravy'!$H$5:$L$5),(INDEX('A2 Intenzita dopravy'!$H26:$L26,MATCH(E$157,'A2 Intenzita dopravy'!$H$5:$L$5,1))/INDEX('A2 Intenzita dopravy'!$H26:$L26,MATCH(E$157,'A2 Intenzita dopravy'!$H$5:$L$5,1)-1))^(1/(INDEX('A2 Intenzita dopravy'!$H$5:$L$5,MATCH(E$157,'A2 Intenzita dopravy'!$H$5:$L$5,1))-INDEX('A2 Intenzita dopravy'!$H$5:$L$5,MATCH(E$157,'A2 Intenzita dopravy'!$H$5:$L$5,1)-1)))*D164,IF(E$157&lt;'A1 Parametre'!$C$7,'A2.1 Intenzita dopravy'!E148,IF(E$157&lt;MIN('A2 Intenzita dopravy'!$H$5:$L$5),F164/G164*F164,(INDEX('A2 Intenzita dopravy'!$H26:$L26,MATCH(E$157,'A2 Intenzita dopravy'!$H$5:$L$5,1)+1)/INDEX('A2 Intenzita dopravy'!$H26:$L26,MATCH(E$157,'A2 Intenzita dopravy'!$H$5:$L$5,1)))^(1/(INDEX('A2 Intenzita dopravy'!$H$5:$L$5,MATCH(E$157,'A2 Intenzita dopravy'!$H$5:$L$5,1)+1)-INDEX('A2 Intenzita dopravy'!$H$5:$L$5,MATCH(E$157,'A2 Intenzita dopravy'!$H$5:$L$5,1))))*D164)))),0)</f>
        <v>2459.3581072219868</v>
      </c>
      <c r="F164" s="30">
        <f>IFERROR(IFERROR(INDEX('A2 Intenzita dopravy'!$H26:$L26,MATCH(F$157,'A2 Intenzita dopravy'!$H$19:$L$19,0)),IF(F$157&gt;MAX('A2 Intenzita dopravy'!$H$5:$L$5),(INDEX('A2 Intenzita dopravy'!$H26:$L26,MATCH(F$157,'A2 Intenzita dopravy'!$H$5:$L$5,1))/INDEX('A2 Intenzita dopravy'!$H26:$L26,MATCH(F$157,'A2 Intenzita dopravy'!$H$5:$L$5,1)-1))^(1/(INDEX('A2 Intenzita dopravy'!$H$5:$L$5,MATCH(F$157,'A2 Intenzita dopravy'!$H$5:$L$5,1))-INDEX('A2 Intenzita dopravy'!$H$5:$L$5,MATCH(F$157,'A2 Intenzita dopravy'!$H$5:$L$5,1)-1)))*E164,IF(F$157&lt;'A1 Parametre'!$C$7,'A2.1 Intenzita dopravy'!F148,IF(F$157&lt;MIN('A2 Intenzita dopravy'!$H$5:$L$5),G164/H164*G164,(INDEX('A2 Intenzita dopravy'!$H26:$L26,MATCH(F$157,'A2 Intenzita dopravy'!$H$5:$L$5,1)+1)/INDEX('A2 Intenzita dopravy'!$H26:$L26,MATCH(F$157,'A2 Intenzita dopravy'!$H$5:$L$5,1)))^(1/(INDEX('A2 Intenzita dopravy'!$H$5:$L$5,MATCH(F$157,'A2 Intenzita dopravy'!$H$5:$L$5,1)+1)-INDEX('A2 Intenzita dopravy'!$H$5:$L$5,MATCH(F$157,'A2 Intenzita dopravy'!$H$5:$L$5,1))))*E164)))),0)</f>
        <v>2500</v>
      </c>
      <c r="G164" s="30">
        <f>IFERROR(IFERROR(INDEX('A2 Intenzita dopravy'!$H26:$L26,MATCH(G$157,'A2 Intenzita dopravy'!$H$19:$L$19,0)),IF(G$157&gt;MAX('A2 Intenzita dopravy'!$H$5:$L$5),(INDEX('A2 Intenzita dopravy'!$H26:$L26,MATCH(G$157,'A2 Intenzita dopravy'!$H$5:$L$5,1))/INDEX('A2 Intenzita dopravy'!$H26:$L26,MATCH(G$157,'A2 Intenzita dopravy'!$H$5:$L$5,1)-1))^(1/(INDEX('A2 Intenzita dopravy'!$H$5:$L$5,MATCH(G$157,'A2 Intenzita dopravy'!$H$5:$L$5,1))-INDEX('A2 Intenzita dopravy'!$H$5:$L$5,MATCH(G$157,'A2 Intenzita dopravy'!$H$5:$L$5,1)-1)))*F164,IF(G$157&lt;'A1 Parametre'!$C$7,'A2.1 Intenzita dopravy'!G148,IF(G$157&lt;MIN('A2 Intenzita dopravy'!$H$5:$L$5),H164/I164*H164,(INDEX('A2 Intenzita dopravy'!$H26:$L26,MATCH(G$157,'A2 Intenzita dopravy'!$H$5:$L$5,1)+1)/INDEX('A2 Intenzita dopravy'!$H26:$L26,MATCH(G$157,'A2 Intenzita dopravy'!$H$5:$L$5,1)))^(1/(INDEX('A2 Intenzita dopravy'!$H$5:$L$5,MATCH(G$157,'A2 Intenzita dopravy'!$H$5:$L$5,1)+1)-INDEX('A2 Intenzita dopravy'!$H$5:$L$5,MATCH(G$157,'A2 Intenzita dopravy'!$H$5:$L$5,1))))*F164)))),0)</f>
        <v>2541.3135165825047</v>
      </c>
      <c r="H164" s="30">
        <f>IFERROR(IFERROR(INDEX('A2 Intenzita dopravy'!$H26:$L26,MATCH(H$157,'A2 Intenzita dopravy'!$H$19:$L$19,0)),IF(H$157&gt;MAX('A2 Intenzita dopravy'!$H$5:$L$5),(INDEX('A2 Intenzita dopravy'!$H26:$L26,MATCH(H$157,'A2 Intenzita dopravy'!$H$5:$L$5,1))/INDEX('A2 Intenzita dopravy'!$H26:$L26,MATCH(H$157,'A2 Intenzita dopravy'!$H$5:$L$5,1)-1))^(1/(INDEX('A2 Intenzita dopravy'!$H$5:$L$5,MATCH(H$157,'A2 Intenzita dopravy'!$H$5:$L$5,1))-INDEX('A2 Intenzita dopravy'!$H$5:$L$5,MATCH(H$157,'A2 Intenzita dopravy'!$H$5:$L$5,1)-1)))*G164,IF(H$157&lt;'A1 Parametre'!$C$7,'A2.1 Intenzita dopravy'!H148,IF(H$157&lt;MIN('A2 Intenzita dopravy'!$H$5:$L$5),I164/J164*I164,(INDEX('A2 Intenzita dopravy'!$H26:$L26,MATCH(H$157,'A2 Intenzita dopravy'!$H$5:$L$5,1)+1)/INDEX('A2 Intenzita dopravy'!$H26:$L26,MATCH(H$157,'A2 Intenzita dopravy'!$H$5:$L$5,1)))^(1/(INDEX('A2 Intenzita dopravy'!$H$5:$L$5,MATCH(H$157,'A2 Intenzita dopravy'!$H$5:$L$5,1)+1)-INDEX('A2 Intenzita dopravy'!$H$5:$L$5,MATCH(H$157,'A2 Intenzita dopravy'!$H$5:$L$5,1))))*G164)))),0)</f>
        <v>2583.3097558259747</v>
      </c>
      <c r="I164" s="30">
        <f>IFERROR(IFERROR(INDEX('A2 Intenzita dopravy'!$H26:$L26,MATCH(I$157,'A2 Intenzita dopravy'!$H$19:$L$19,0)),IF(I$157&gt;MAX('A2 Intenzita dopravy'!$H$5:$L$5),(INDEX('A2 Intenzita dopravy'!$H26:$L26,MATCH(I$157,'A2 Intenzita dopravy'!$H$5:$L$5,1))/INDEX('A2 Intenzita dopravy'!$H26:$L26,MATCH(I$157,'A2 Intenzita dopravy'!$H$5:$L$5,1)-1))^(1/(INDEX('A2 Intenzita dopravy'!$H$5:$L$5,MATCH(I$157,'A2 Intenzita dopravy'!$H$5:$L$5,1))-INDEX('A2 Intenzita dopravy'!$H$5:$L$5,MATCH(I$157,'A2 Intenzita dopravy'!$H$5:$L$5,1)-1)))*H164,IF(I$157&lt;'A1 Parametre'!$C$7,'A2.1 Intenzita dopravy'!I148,IF(I$157&lt;MIN('A2 Intenzita dopravy'!$H$5:$L$5),J164/K164*J164,(INDEX('A2 Intenzita dopravy'!$H26:$L26,MATCH(I$157,'A2 Intenzita dopravy'!$H$5:$L$5,1)+1)/INDEX('A2 Intenzita dopravy'!$H26:$L26,MATCH(I$157,'A2 Intenzita dopravy'!$H$5:$L$5,1)))^(1/(INDEX('A2 Intenzita dopravy'!$H$5:$L$5,MATCH(I$157,'A2 Intenzita dopravy'!$H$5:$L$5,1)+1)-INDEX('A2 Intenzita dopravy'!$H$5:$L$5,MATCH(I$157,'A2 Intenzita dopravy'!$H$5:$L$5,1))))*H164)))),0)</f>
        <v>2626</v>
      </c>
      <c r="J164" s="30">
        <f>IFERROR(IFERROR(INDEX('A2 Intenzita dopravy'!$H26:$L26,MATCH(J$157,'A2 Intenzita dopravy'!$H$19:$L$19,0)),IF(J$157&gt;MAX('A2 Intenzita dopravy'!$H$5:$L$5),(INDEX('A2 Intenzita dopravy'!$H26:$L26,MATCH(J$157,'A2 Intenzita dopravy'!$H$5:$L$5,1))/INDEX('A2 Intenzita dopravy'!$H26:$L26,MATCH(J$157,'A2 Intenzita dopravy'!$H$5:$L$5,1)-1))^(1/(INDEX('A2 Intenzita dopravy'!$H$5:$L$5,MATCH(J$157,'A2 Intenzita dopravy'!$H$5:$L$5,1))-INDEX('A2 Intenzita dopravy'!$H$5:$L$5,MATCH(J$157,'A2 Intenzita dopravy'!$H$5:$L$5,1)-1)))*I164,IF(J$157&lt;'A1 Parametre'!$C$7,'A2.1 Intenzita dopravy'!J148,IF(J$157&lt;MIN('A2 Intenzita dopravy'!$H$5:$L$5),K164/L164*K164,(INDEX('A2 Intenzita dopravy'!$H26:$L26,MATCH(J$157,'A2 Intenzita dopravy'!$H$5:$L$5,1)+1)/INDEX('A2 Intenzita dopravy'!$H26:$L26,MATCH(J$157,'A2 Intenzita dopravy'!$H$5:$L$5,1)))^(1/(INDEX('A2 Intenzita dopravy'!$H$5:$L$5,MATCH(J$157,'A2 Intenzita dopravy'!$H$5:$L$5,1)+1)-INDEX('A2 Intenzita dopravy'!$H$5:$L$5,MATCH(J$157,'A2 Intenzita dopravy'!$H$5:$L$5,1))))*I164)))),0)</f>
        <v>2671.3012236412078</v>
      </c>
      <c r="K164" s="30">
        <f>IFERROR(IFERROR(INDEX('A2 Intenzita dopravy'!$H26:$L26,MATCH(K$157,'A2 Intenzita dopravy'!$H$19:$L$19,0)),IF(K$157&gt;MAX('A2 Intenzita dopravy'!$H$5:$L$5),(INDEX('A2 Intenzita dopravy'!$H26:$L26,MATCH(K$157,'A2 Intenzita dopravy'!$H$5:$L$5,1))/INDEX('A2 Intenzita dopravy'!$H26:$L26,MATCH(K$157,'A2 Intenzita dopravy'!$H$5:$L$5,1)-1))^(1/(INDEX('A2 Intenzita dopravy'!$H$5:$L$5,MATCH(K$157,'A2 Intenzita dopravy'!$H$5:$L$5,1))-INDEX('A2 Intenzita dopravy'!$H$5:$L$5,MATCH(K$157,'A2 Intenzita dopravy'!$H$5:$L$5,1)-1)))*J164,IF(K$157&lt;'A1 Parametre'!$C$7,'A2.1 Intenzita dopravy'!K148,IF(K$157&lt;MIN('A2 Intenzita dopravy'!$H$5:$L$5),L164/M164*L164,(INDEX('A2 Intenzita dopravy'!$H26:$L26,MATCH(K$157,'A2 Intenzita dopravy'!$H$5:$L$5,1)+1)/INDEX('A2 Intenzita dopravy'!$H26:$L26,MATCH(K$157,'A2 Intenzita dopravy'!$H$5:$L$5,1)))^(1/(INDEX('A2 Intenzita dopravy'!$H$5:$L$5,MATCH(K$157,'A2 Intenzita dopravy'!$H$5:$L$5,1)+1)-INDEX('A2 Intenzita dopravy'!$H$5:$L$5,MATCH(K$157,'A2 Intenzita dopravy'!$H$5:$L$5,1))))*J164)))),0)</f>
        <v>2717.3839403758625</v>
      </c>
      <c r="L164" s="30">
        <f>IFERROR(IFERROR(INDEX('A2 Intenzita dopravy'!$H26:$L26,MATCH(L$157,'A2 Intenzita dopravy'!$H$19:$L$19,0)),IF(L$157&gt;MAX('A2 Intenzita dopravy'!$H$5:$L$5),(INDEX('A2 Intenzita dopravy'!$H26:$L26,MATCH(L$157,'A2 Intenzita dopravy'!$H$5:$L$5,1))/INDEX('A2 Intenzita dopravy'!$H26:$L26,MATCH(L$157,'A2 Intenzita dopravy'!$H$5:$L$5,1)-1))^(1/(INDEX('A2 Intenzita dopravy'!$H$5:$L$5,MATCH(L$157,'A2 Intenzita dopravy'!$H$5:$L$5,1))-INDEX('A2 Intenzita dopravy'!$H$5:$L$5,MATCH(L$157,'A2 Intenzita dopravy'!$H$5:$L$5,1)-1)))*K164,IF(L$157&lt;'A1 Parametre'!$C$7,'A2.1 Intenzita dopravy'!L148,IF(L$157&lt;MIN('A2 Intenzita dopravy'!$H$5:$L$5),M164/N164*M164,(INDEX('A2 Intenzita dopravy'!$H26:$L26,MATCH(L$157,'A2 Intenzita dopravy'!$H$5:$L$5,1)+1)/INDEX('A2 Intenzita dopravy'!$H26:$L26,MATCH(L$157,'A2 Intenzita dopravy'!$H$5:$L$5,1)))^(1/(INDEX('A2 Intenzita dopravy'!$H$5:$L$5,MATCH(L$157,'A2 Intenzita dopravy'!$H$5:$L$5,1)+1)-INDEX('A2 Intenzita dopravy'!$H$5:$L$5,MATCH(L$157,'A2 Intenzita dopravy'!$H$5:$L$5,1))))*K164)))),0)</f>
        <v>2764.2616317703764</v>
      </c>
      <c r="M164" s="30">
        <f>IFERROR(IFERROR(INDEX('A2 Intenzita dopravy'!$H26:$L26,MATCH(M$157,'A2 Intenzita dopravy'!$H$19:$L$19,0)),IF(M$157&gt;MAX('A2 Intenzita dopravy'!$H$5:$L$5),(INDEX('A2 Intenzita dopravy'!$H26:$L26,MATCH(M$157,'A2 Intenzita dopravy'!$H$5:$L$5,1))/INDEX('A2 Intenzita dopravy'!$H26:$L26,MATCH(M$157,'A2 Intenzita dopravy'!$H$5:$L$5,1)-1))^(1/(INDEX('A2 Intenzita dopravy'!$H$5:$L$5,MATCH(M$157,'A2 Intenzita dopravy'!$H$5:$L$5,1))-INDEX('A2 Intenzita dopravy'!$H$5:$L$5,MATCH(M$157,'A2 Intenzita dopravy'!$H$5:$L$5,1)-1)))*L164,IF(M$157&lt;'A1 Parametre'!$C$7,'A2.1 Intenzita dopravy'!M148,IF(M$157&lt;MIN('A2 Intenzita dopravy'!$H$5:$L$5),N164/O164*N164,(INDEX('A2 Intenzita dopravy'!$H26:$L26,MATCH(M$157,'A2 Intenzita dopravy'!$H$5:$L$5,1)+1)/INDEX('A2 Intenzita dopravy'!$H26:$L26,MATCH(M$157,'A2 Intenzita dopravy'!$H$5:$L$5,1)))^(1/(INDEX('A2 Intenzita dopravy'!$H$5:$L$5,MATCH(M$157,'A2 Intenzita dopravy'!$H$5:$L$5,1)+1)-INDEX('A2 Intenzita dopravy'!$H$5:$L$5,MATCH(M$157,'A2 Intenzita dopravy'!$H$5:$L$5,1))))*L164)))),0)</f>
        <v>2811.9480119621662</v>
      </c>
      <c r="N164" s="30">
        <f>IFERROR(IFERROR(INDEX('A2 Intenzita dopravy'!$H26:$L26,MATCH(N$157,'A2 Intenzita dopravy'!$H$19:$L$19,0)),IF(N$157&gt;MAX('A2 Intenzita dopravy'!$H$5:$L$5),(INDEX('A2 Intenzita dopravy'!$H26:$L26,MATCH(N$157,'A2 Intenzita dopravy'!$H$5:$L$5,1))/INDEX('A2 Intenzita dopravy'!$H26:$L26,MATCH(N$157,'A2 Intenzita dopravy'!$H$5:$L$5,1)-1))^(1/(INDEX('A2 Intenzita dopravy'!$H$5:$L$5,MATCH(N$157,'A2 Intenzita dopravy'!$H$5:$L$5,1))-INDEX('A2 Intenzita dopravy'!$H$5:$L$5,MATCH(N$157,'A2 Intenzita dopravy'!$H$5:$L$5,1)-1)))*M164,IF(N$157&lt;'A1 Parametre'!$C$7,'A2.1 Intenzita dopravy'!N148,IF(N$157&lt;MIN('A2 Intenzita dopravy'!$H$5:$L$5),O164/P164*O164,(INDEX('A2 Intenzita dopravy'!$H26:$L26,MATCH(N$157,'A2 Intenzita dopravy'!$H$5:$L$5,1)+1)/INDEX('A2 Intenzita dopravy'!$H26:$L26,MATCH(N$157,'A2 Intenzita dopravy'!$H$5:$L$5,1)))^(1/(INDEX('A2 Intenzita dopravy'!$H$5:$L$5,MATCH(N$157,'A2 Intenzita dopravy'!$H$5:$L$5,1)+1)-INDEX('A2 Intenzita dopravy'!$H$5:$L$5,MATCH(N$157,'A2 Intenzita dopravy'!$H$5:$L$5,1))))*M164)))),0)</f>
        <v>2860.4570316717427</v>
      </c>
      <c r="O164" s="30">
        <f>IFERROR(IFERROR(INDEX('A2 Intenzita dopravy'!$H26:$L26,MATCH(O$157,'A2 Intenzita dopravy'!$H$19:$L$19,0)),IF(O$157&gt;MAX('A2 Intenzita dopravy'!$H$5:$L$5),(INDEX('A2 Intenzita dopravy'!$H26:$L26,MATCH(O$157,'A2 Intenzita dopravy'!$H$5:$L$5,1))/INDEX('A2 Intenzita dopravy'!$H26:$L26,MATCH(O$157,'A2 Intenzita dopravy'!$H$5:$L$5,1)-1))^(1/(INDEX('A2 Intenzita dopravy'!$H$5:$L$5,MATCH(O$157,'A2 Intenzita dopravy'!$H$5:$L$5,1))-INDEX('A2 Intenzita dopravy'!$H$5:$L$5,MATCH(O$157,'A2 Intenzita dopravy'!$H$5:$L$5,1)-1)))*N164,IF(O$157&lt;'A1 Parametre'!$C$7,'A2.1 Intenzita dopravy'!O148,IF(O$157&lt;MIN('A2 Intenzita dopravy'!$H$5:$L$5),P164/Q164*P164,(INDEX('A2 Intenzita dopravy'!$H26:$L26,MATCH(O$157,'A2 Intenzita dopravy'!$H$5:$L$5,1)+1)/INDEX('A2 Intenzita dopravy'!$H26:$L26,MATCH(O$157,'A2 Intenzita dopravy'!$H$5:$L$5,1)))^(1/(INDEX('A2 Intenzita dopravy'!$H$5:$L$5,MATCH(O$157,'A2 Intenzita dopravy'!$H$5:$L$5,1)+1)-INDEX('A2 Intenzita dopravy'!$H$5:$L$5,MATCH(O$157,'A2 Intenzita dopravy'!$H$5:$L$5,1))))*N164)))),0)</f>
        <v>2909.8028822840151</v>
      </c>
      <c r="P164" s="30">
        <f>IFERROR(IFERROR(INDEX('A2 Intenzita dopravy'!$H26:$L26,MATCH(P$157,'A2 Intenzita dopravy'!$H$19:$L$19,0)),IF(P$157&gt;MAX('A2 Intenzita dopravy'!$H$5:$L$5),(INDEX('A2 Intenzita dopravy'!$H26:$L26,MATCH(P$157,'A2 Intenzita dopravy'!$H$5:$L$5,1))/INDEX('A2 Intenzita dopravy'!$H26:$L26,MATCH(P$157,'A2 Intenzita dopravy'!$H$5:$L$5,1)-1))^(1/(INDEX('A2 Intenzita dopravy'!$H$5:$L$5,MATCH(P$157,'A2 Intenzita dopravy'!$H$5:$L$5,1))-INDEX('A2 Intenzita dopravy'!$H$5:$L$5,MATCH(P$157,'A2 Intenzita dopravy'!$H$5:$L$5,1)-1)))*O164,IF(P$157&lt;'A1 Parametre'!$C$7,'A2.1 Intenzita dopravy'!P148,IF(P$157&lt;MIN('A2 Intenzita dopravy'!$H$5:$L$5),Q164/R164*Q164,(INDEX('A2 Intenzita dopravy'!$H26:$L26,MATCH(P$157,'A2 Intenzita dopravy'!$H$5:$L$5,1)+1)/INDEX('A2 Intenzita dopravy'!$H26:$L26,MATCH(P$157,'A2 Intenzita dopravy'!$H$5:$L$5,1)))^(1/(INDEX('A2 Intenzita dopravy'!$H$5:$L$5,MATCH(P$157,'A2 Intenzita dopravy'!$H$5:$L$5,1)+1)-INDEX('A2 Intenzita dopravy'!$H$5:$L$5,MATCH(P$157,'A2 Intenzita dopravy'!$H$5:$L$5,1))))*O164)))),0)</f>
        <v>2960</v>
      </c>
      <c r="Q164" s="30">
        <f>IFERROR(IFERROR(INDEX('A2 Intenzita dopravy'!$H26:$L26,MATCH(Q$157,'A2 Intenzita dopravy'!$H$19:$L$19,0)),IF(Q$157&gt;MAX('A2 Intenzita dopravy'!$H$5:$L$5),(INDEX('A2 Intenzita dopravy'!$H26:$L26,MATCH(Q$157,'A2 Intenzita dopravy'!$H$5:$L$5,1))/INDEX('A2 Intenzita dopravy'!$H26:$L26,MATCH(Q$157,'A2 Intenzita dopravy'!$H$5:$L$5,1)-1))^(1/(INDEX('A2 Intenzita dopravy'!$H$5:$L$5,MATCH(Q$157,'A2 Intenzita dopravy'!$H$5:$L$5,1))-INDEX('A2 Intenzita dopravy'!$H$5:$L$5,MATCH(Q$157,'A2 Intenzita dopravy'!$H$5:$L$5,1)-1)))*P164,IF(Q$157&lt;'A1 Parametre'!$C$7,'A2.1 Intenzita dopravy'!Q148,IF(Q$157&lt;MIN('A2 Intenzita dopravy'!$H$5:$L$5),R164/S164*R164,(INDEX('A2 Intenzita dopravy'!$H26:$L26,MATCH(Q$157,'A2 Intenzita dopravy'!$H$5:$L$5,1)+1)/INDEX('A2 Intenzita dopravy'!$H26:$L26,MATCH(Q$157,'A2 Intenzita dopravy'!$H$5:$L$5,1)))^(1/(INDEX('A2 Intenzita dopravy'!$H$5:$L$5,MATCH(Q$157,'A2 Intenzita dopravy'!$H$5:$L$5,1)+1)-INDEX('A2 Intenzita dopravy'!$H$5:$L$5,MATCH(Q$157,'A2 Intenzita dopravy'!$H$5:$L$5,1))))*P164)))),0)</f>
        <v>2995.9681123822925</v>
      </c>
      <c r="R164" s="30">
        <f>IFERROR(IFERROR(INDEX('A2 Intenzita dopravy'!$H26:$L26,MATCH(R$157,'A2 Intenzita dopravy'!$H$19:$L$19,0)),IF(R$157&gt;MAX('A2 Intenzita dopravy'!$H$5:$L$5),(INDEX('A2 Intenzita dopravy'!$H26:$L26,MATCH(R$157,'A2 Intenzita dopravy'!$H$5:$L$5,1))/INDEX('A2 Intenzita dopravy'!$H26:$L26,MATCH(R$157,'A2 Intenzita dopravy'!$H$5:$L$5,1)-1))^(1/(INDEX('A2 Intenzita dopravy'!$H$5:$L$5,MATCH(R$157,'A2 Intenzita dopravy'!$H$5:$L$5,1))-INDEX('A2 Intenzita dopravy'!$H$5:$L$5,MATCH(R$157,'A2 Intenzita dopravy'!$H$5:$L$5,1)-1)))*Q164,IF(R$157&lt;'A1 Parametre'!$C$7,'A2.1 Intenzita dopravy'!R148,IF(R$157&lt;MIN('A2 Intenzita dopravy'!$H$5:$L$5),S164/T164*S164,(INDEX('A2 Intenzita dopravy'!$H26:$L26,MATCH(R$157,'A2 Intenzita dopravy'!$H$5:$L$5,1)+1)/INDEX('A2 Intenzita dopravy'!$H26:$L26,MATCH(R$157,'A2 Intenzita dopravy'!$H$5:$L$5,1)))^(1/(INDEX('A2 Intenzita dopravy'!$H$5:$L$5,MATCH(R$157,'A2 Intenzita dopravy'!$H$5:$L$5,1)+1)-INDEX('A2 Intenzita dopravy'!$H$5:$L$5,MATCH(R$157,'A2 Intenzita dopravy'!$H$5:$L$5,1))))*Q164)))),0)</f>
        <v>3032.3732873011882</v>
      </c>
      <c r="S164" s="30">
        <f>IFERROR(IFERROR(INDEX('A2 Intenzita dopravy'!$H26:$L26,MATCH(S$157,'A2 Intenzita dopravy'!$H$19:$L$19,0)),IF(S$157&gt;MAX('A2 Intenzita dopravy'!$H$5:$L$5),(INDEX('A2 Intenzita dopravy'!$H26:$L26,MATCH(S$157,'A2 Intenzita dopravy'!$H$5:$L$5,1))/INDEX('A2 Intenzita dopravy'!$H26:$L26,MATCH(S$157,'A2 Intenzita dopravy'!$H$5:$L$5,1)-1))^(1/(INDEX('A2 Intenzita dopravy'!$H$5:$L$5,MATCH(S$157,'A2 Intenzita dopravy'!$H$5:$L$5,1))-INDEX('A2 Intenzita dopravy'!$H$5:$L$5,MATCH(S$157,'A2 Intenzita dopravy'!$H$5:$L$5,1)-1)))*R164,IF(S$157&lt;'A1 Parametre'!$C$7,'A2.1 Intenzita dopravy'!S148,IF(S$157&lt;MIN('A2 Intenzita dopravy'!$H$5:$L$5),T164/U164*T164,(INDEX('A2 Intenzita dopravy'!$H26:$L26,MATCH(S$157,'A2 Intenzita dopravy'!$H$5:$L$5,1)+1)/INDEX('A2 Intenzita dopravy'!$H26:$L26,MATCH(S$157,'A2 Intenzita dopravy'!$H$5:$L$5,1)))^(1/(INDEX('A2 Intenzita dopravy'!$H$5:$L$5,MATCH(S$157,'A2 Intenzita dopravy'!$H$5:$L$5,1)+1)-INDEX('A2 Intenzita dopravy'!$H$5:$L$5,MATCH(S$157,'A2 Intenzita dopravy'!$H$5:$L$5,1))))*R164)))),0)</f>
        <v>3069.2208356737256</v>
      </c>
      <c r="T164" s="30">
        <f>IFERROR(IFERROR(INDEX('A2 Intenzita dopravy'!$H26:$L26,MATCH(T$157,'A2 Intenzita dopravy'!$H$19:$L$19,0)),IF(T$157&gt;MAX('A2 Intenzita dopravy'!$H$5:$L$5),(INDEX('A2 Intenzita dopravy'!$H26:$L26,MATCH(T$157,'A2 Intenzita dopravy'!$H$5:$L$5,1))/INDEX('A2 Intenzita dopravy'!$H26:$L26,MATCH(T$157,'A2 Intenzita dopravy'!$H$5:$L$5,1)-1))^(1/(INDEX('A2 Intenzita dopravy'!$H$5:$L$5,MATCH(T$157,'A2 Intenzita dopravy'!$H$5:$L$5,1))-INDEX('A2 Intenzita dopravy'!$H$5:$L$5,MATCH(T$157,'A2 Intenzita dopravy'!$H$5:$L$5,1)-1)))*S164,IF(T$157&lt;'A1 Parametre'!$C$7,'A2.1 Intenzita dopravy'!T148,IF(T$157&lt;MIN('A2 Intenzita dopravy'!$H$5:$L$5),U164/V164*U164,(INDEX('A2 Intenzita dopravy'!$H26:$L26,MATCH(T$157,'A2 Intenzita dopravy'!$H$5:$L$5,1)+1)/INDEX('A2 Intenzita dopravy'!$H26:$L26,MATCH(T$157,'A2 Intenzita dopravy'!$H$5:$L$5,1)))^(1/(INDEX('A2 Intenzita dopravy'!$H$5:$L$5,MATCH(T$157,'A2 Intenzita dopravy'!$H$5:$L$5,1)+1)-INDEX('A2 Intenzita dopravy'!$H$5:$L$5,MATCH(T$157,'A2 Intenzita dopravy'!$H$5:$L$5,1))))*S164)))),0)</f>
        <v>3106.5161329519642</v>
      </c>
      <c r="U164" s="30">
        <f>IFERROR(IFERROR(INDEX('A2 Intenzita dopravy'!$H26:$L26,MATCH(U$157,'A2 Intenzita dopravy'!$H$19:$L$19,0)),IF(U$157&gt;MAX('A2 Intenzita dopravy'!$H$5:$L$5),(INDEX('A2 Intenzita dopravy'!$H26:$L26,MATCH(U$157,'A2 Intenzita dopravy'!$H$5:$L$5,1))/INDEX('A2 Intenzita dopravy'!$H26:$L26,MATCH(U$157,'A2 Intenzita dopravy'!$H$5:$L$5,1)-1))^(1/(INDEX('A2 Intenzita dopravy'!$H$5:$L$5,MATCH(U$157,'A2 Intenzita dopravy'!$H$5:$L$5,1))-INDEX('A2 Intenzita dopravy'!$H$5:$L$5,MATCH(U$157,'A2 Intenzita dopravy'!$H$5:$L$5,1)-1)))*T164,IF(U$157&lt;'A1 Parametre'!$C$7,'A2.1 Intenzita dopravy'!U148,IF(U$157&lt;MIN('A2 Intenzita dopravy'!$H$5:$L$5),V164/W164*V164,(INDEX('A2 Intenzita dopravy'!$H26:$L26,MATCH(U$157,'A2 Intenzita dopravy'!$H$5:$L$5,1)+1)/INDEX('A2 Intenzita dopravy'!$H26:$L26,MATCH(U$157,'A2 Intenzita dopravy'!$H$5:$L$5,1)))^(1/(INDEX('A2 Intenzita dopravy'!$H$5:$L$5,MATCH(U$157,'A2 Intenzita dopravy'!$H$5:$L$5,1)+1)-INDEX('A2 Intenzita dopravy'!$H$5:$L$5,MATCH(U$157,'A2 Intenzita dopravy'!$H$5:$L$5,1))))*T164)))),0)</f>
        <v>3144.2646199071737</v>
      </c>
      <c r="V164" s="30">
        <f>IFERROR(IFERROR(INDEX('A2 Intenzita dopravy'!$H26:$L26,MATCH(V$157,'A2 Intenzita dopravy'!$H$19:$L$19,0)),IF(V$157&gt;MAX('A2 Intenzita dopravy'!$H$5:$L$5),(INDEX('A2 Intenzita dopravy'!$H26:$L26,MATCH(V$157,'A2 Intenzita dopravy'!$H$5:$L$5,1))/INDEX('A2 Intenzita dopravy'!$H26:$L26,MATCH(V$157,'A2 Intenzita dopravy'!$H$5:$L$5,1)-1))^(1/(INDEX('A2 Intenzita dopravy'!$H$5:$L$5,MATCH(V$157,'A2 Intenzita dopravy'!$H$5:$L$5,1))-INDEX('A2 Intenzita dopravy'!$H$5:$L$5,MATCH(V$157,'A2 Intenzita dopravy'!$H$5:$L$5,1)-1)))*U164,IF(V$157&lt;'A1 Parametre'!$C$7,'A2.1 Intenzita dopravy'!V148,IF(V$157&lt;MIN('A2 Intenzita dopravy'!$H$5:$L$5),W164/X164*W164,(INDEX('A2 Intenzita dopravy'!$H26:$L26,MATCH(V$157,'A2 Intenzita dopravy'!$H$5:$L$5,1)+1)/INDEX('A2 Intenzita dopravy'!$H26:$L26,MATCH(V$157,'A2 Intenzita dopravy'!$H$5:$L$5,1)))^(1/(INDEX('A2 Intenzita dopravy'!$H$5:$L$5,MATCH(V$157,'A2 Intenzita dopravy'!$H$5:$L$5,1)+1)-INDEX('A2 Intenzita dopravy'!$H$5:$L$5,MATCH(V$157,'A2 Intenzita dopravy'!$H$5:$L$5,1))))*U164)))),0)</f>
        <v>3182.4718034235543</v>
      </c>
      <c r="W164" s="30">
        <f>IFERROR(IFERROR(INDEX('A2 Intenzita dopravy'!$H26:$L26,MATCH(W$157,'A2 Intenzita dopravy'!$H$19:$L$19,0)),IF(W$157&gt;MAX('A2 Intenzita dopravy'!$H$5:$L$5),(INDEX('A2 Intenzita dopravy'!$H26:$L26,MATCH(W$157,'A2 Intenzita dopravy'!$H$5:$L$5,1))/INDEX('A2 Intenzita dopravy'!$H26:$L26,MATCH(W$157,'A2 Intenzita dopravy'!$H$5:$L$5,1)-1))^(1/(INDEX('A2 Intenzita dopravy'!$H$5:$L$5,MATCH(W$157,'A2 Intenzita dopravy'!$H$5:$L$5,1))-INDEX('A2 Intenzita dopravy'!$H$5:$L$5,MATCH(W$157,'A2 Intenzita dopravy'!$H$5:$L$5,1)-1)))*V164,IF(W$157&lt;'A1 Parametre'!$C$7,'A2.1 Intenzita dopravy'!W148,IF(W$157&lt;MIN('A2 Intenzita dopravy'!$H$5:$L$5),X164/Y164*X164,(INDEX('A2 Intenzita dopravy'!$H26:$L26,MATCH(W$157,'A2 Intenzita dopravy'!$H$5:$L$5,1)+1)/INDEX('A2 Intenzita dopravy'!$H26:$L26,MATCH(W$157,'A2 Intenzita dopravy'!$H$5:$L$5,1)))^(1/(INDEX('A2 Intenzita dopravy'!$H$5:$L$5,MATCH(W$157,'A2 Intenzita dopravy'!$H$5:$L$5,1)+1)-INDEX('A2 Intenzita dopravy'!$H$5:$L$5,MATCH(W$157,'A2 Intenzita dopravy'!$H$5:$L$5,1))))*V164)))),0)</f>
        <v>3221.1432573016</v>
      </c>
      <c r="X164" s="30">
        <f>IFERROR(IFERROR(INDEX('A2 Intenzita dopravy'!$H26:$L26,MATCH(X$157,'A2 Intenzita dopravy'!$H$19:$L$19,0)),IF(X$157&gt;MAX('A2 Intenzita dopravy'!$H$5:$L$5),(INDEX('A2 Intenzita dopravy'!$H26:$L26,MATCH(X$157,'A2 Intenzita dopravy'!$H$5:$L$5,1))/INDEX('A2 Intenzita dopravy'!$H26:$L26,MATCH(X$157,'A2 Intenzita dopravy'!$H$5:$L$5,1)-1))^(1/(INDEX('A2 Intenzita dopravy'!$H$5:$L$5,MATCH(X$157,'A2 Intenzita dopravy'!$H$5:$L$5,1))-INDEX('A2 Intenzita dopravy'!$H$5:$L$5,MATCH(X$157,'A2 Intenzita dopravy'!$H$5:$L$5,1)-1)))*W164,IF(X$157&lt;'A1 Parametre'!$C$7,'A2.1 Intenzita dopravy'!X148,IF(X$157&lt;MIN('A2 Intenzita dopravy'!$H$5:$L$5),Y164/Z164*Y164,(INDEX('A2 Intenzita dopravy'!$H26:$L26,MATCH(X$157,'A2 Intenzita dopravy'!$H$5:$L$5,1)+1)/INDEX('A2 Intenzita dopravy'!$H26:$L26,MATCH(X$157,'A2 Intenzita dopravy'!$H$5:$L$5,1)))^(1/(INDEX('A2 Intenzita dopravy'!$H$5:$L$5,MATCH(X$157,'A2 Intenzita dopravy'!$H$5:$L$5,1)+1)-INDEX('A2 Intenzita dopravy'!$H$5:$L$5,MATCH(X$157,'A2 Intenzita dopravy'!$H$5:$L$5,1))))*W164)))),0)</f>
        <v>3260.2846230712239</v>
      </c>
      <c r="Y164" s="30">
        <f>IFERROR(IFERROR(INDEX('A2 Intenzita dopravy'!$H26:$L26,MATCH(Y$157,'A2 Intenzita dopravy'!$H$19:$L$19,0)),IF(Y$157&gt;MAX('A2 Intenzita dopravy'!$H$5:$L$5),(INDEX('A2 Intenzita dopravy'!$H26:$L26,MATCH(Y$157,'A2 Intenzita dopravy'!$H$5:$L$5,1))/INDEX('A2 Intenzita dopravy'!$H26:$L26,MATCH(Y$157,'A2 Intenzita dopravy'!$H$5:$L$5,1)-1))^(1/(INDEX('A2 Intenzita dopravy'!$H$5:$L$5,MATCH(Y$157,'A2 Intenzita dopravy'!$H$5:$L$5,1))-INDEX('A2 Intenzita dopravy'!$H$5:$L$5,MATCH(Y$157,'A2 Intenzita dopravy'!$H$5:$L$5,1)-1)))*X164,IF(Y$157&lt;'A1 Parametre'!$C$7,'A2.1 Intenzita dopravy'!Y148,IF(Y$157&lt;MIN('A2 Intenzita dopravy'!$H$5:$L$5),Z164/AA164*Z164,(INDEX('A2 Intenzita dopravy'!$H26:$L26,MATCH(Y$157,'A2 Intenzita dopravy'!$H$5:$L$5,1)+1)/INDEX('A2 Intenzita dopravy'!$H26:$L26,MATCH(Y$157,'A2 Intenzita dopravy'!$H$5:$L$5,1)))^(1/(INDEX('A2 Intenzita dopravy'!$H$5:$L$5,MATCH(Y$157,'A2 Intenzita dopravy'!$H$5:$L$5,1)+1)-INDEX('A2 Intenzita dopravy'!$H$5:$L$5,MATCH(Y$157,'A2 Intenzita dopravy'!$H$5:$L$5,1))))*X164)))),0)</f>
        <v>3299.9016108147662</v>
      </c>
      <c r="Z164" s="30">
        <f>IFERROR(IFERROR(INDEX('A2 Intenzita dopravy'!$H26:$L26,MATCH(Z$157,'A2 Intenzita dopravy'!$H$19:$L$19,0)),IF(Z$157&gt;MAX('A2 Intenzita dopravy'!$H$5:$L$5),(INDEX('A2 Intenzita dopravy'!$H26:$L26,MATCH(Z$157,'A2 Intenzita dopravy'!$H$5:$L$5,1))/INDEX('A2 Intenzita dopravy'!$H26:$L26,MATCH(Z$157,'A2 Intenzita dopravy'!$H$5:$L$5,1)-1))^(1/(INDEX('A2 Intenzita dopravy'!$H$5:$L$5,MATCH(Z$157,'A2 Intenzita dopravy'!$H$5:$L$5,1))-INDEX('A2 Intenzita dopravy'!$H$5:$L$5,MATCH(Z$157,'A2 Intenzita dopravy'!$H$5:$L$5,1)-1)))*Y164,IF(Z$157&lt;'A1 Parametre'!$C$7,'A2.1 Intenzita dopravy'!Z148,IF(Z$157&lt;MIN('A2 Intenzita dopravy'!$H$5:$L$5),AA164/AB164*AA164,(INDEX('A2 Intenzita dopravy'!$H26:$L26,MATCH(Z$157,'A2 Intenzita dopravy'!$H$5:$L$5,1)+1)/INDEX('A2 Intenzita dopravy'!$H26:$L26,MATCH(Z$157,'A2 Intenzita dopravy'!$H$5:$L$5,1)))^(1/(INDEX('A2 Intenzita dopravy'!$H$5:$L$5,MATCH(Z$157,'A2 Intenzita dopravy'!$H$5:$L$5,1)+1)-INDEX('A2 Intenzita dopravy'!$H$5:$L$5,MATCH(Z$157,'A2 Intenzita dopravy'!$H$5:$L$5,1))))*Y164)))),0)</f>
        <v>3340</v>
      </c>
      <c r="AA164" s="30">
        <f>IFERROR(IFERROR(INDEX('A2 Intenzita dopravy'!$H26:$L26,MATCH(AA$157,'A2 Intenzita dopravy'!$H$19:$L$19,0)),IF(AA$157&gt;MAX('A2 Intenzita dopravy'!$H$5:$L$5),(INDEX('A2 Intenzita dopravy'!$H26:$L26,MATCH(AA$157,'A2 Intenzita dopravy'!$H$5:$L$5,1))/INDEX('A2 Intenzita dopravy'!$H26:$L26,MATCH(AA$157,'A2 Intenzita dopravy'!$H$5:$L$5,1)-1))^(1/(INDEX('A2 Intenzita dopravy'!$H$5:$L$5,MATCH(AA$157,'A2 Intenzita dopravy'!$H$5:$L$5,1))-INDEX('A2 Intenzita dopravy'!$H$5:$L$5,MATCH(AA$157,'A2 Intenzita dopravy'!$H$5:$L$5,1)-1)))*Z164,IF(AA$157&lt;'A1 Parametre'!$C$7,'A2.1 Intenzita dopravy'!AA148,IF(AA$157&lt;MIN('A2 Intenzita dopravy'!$H$5:$L$5),AB164/AC164*AB164,(INDEX('A2 Intenzita dopravy'!$H26:$L26,MATCH(AA$157,'A2 Intenzita dopravy'!$H$5:$L$5,1)+1)/INDEX('A2 Intenzita dopravy'!$H26:$L26,MATCH(AA$157,'A2 Intenzita dopravy'!$H$5:$L$5,1)))^(1/(INDEX('A2 Intenzita dopravy'!$H$5:$L$5,MATCH(AA$157,'A2 Intenzita dopravy'!$H$5:$L$5,1)+1)-INDEX('A2 Intenzita dopravy'!$H$5:$L$5,MATCH(AA$157,'A2 Intenzita dopravy'!$H$5:$L$5,1))))*Z164)))),0)</f>
        <v>3388.6799308855684</v>
      </c>
      <c r="AB164" s="30">
        <f>IFERROR(IFERROR(INDEX('A2 Intenzita dopravy'!$H26:$L26,MATCH(AB$157,'A2 Intenzita dopravy'!$H$19:$L$19,0)),IF(AB$157&gt;MAX('A2 Intenzita dopravy'!$H$5:$L$5),(INDEX('A2 Intenzita dopravy'!$H26:$L26,MATCH(AB$157,'A2 Intenzita dopravy'!$H$5:$L$5,1))/INDEX('A2 Intenzita dopravy'!$H26:$L26,MATCH(AB$157,'A2 Intenzita dopravy'!$H$5:$L$5,1)-1))^(1/(INDEX('A2 Intenzita dopravy'!$H$5:$L$5,MATCH(AB$157,'A2 Intenzita dopravy'!$H$5:$L$5,1))-INDEX('A2 Intenzita dopravy'!$H$5:$L$5,MATCH(AB$157,'A2 Intenzita dopravy'!$H$5:$L$5,1)-1)))*AA164,IF(AB$157&lt;'A1 Parametre'!$C$7,'A2.1 Intenzita dopravy'!AB148,IF(AB$157&lt;MIN('A2 Intenzita dopravy'!$H$5:$L$5),AC164/AD164*AC164,(INDEX('A2 Intenzita dopravy'!$H26:$L26,MATCH(AB$157,'A2 Intenzita dopravy'!$H$5:$L$5,1)+1)/INDEX('A2 Intenzita dopravy'!$H26:$L26,MATCH(AB$157,'A2 Intenzita dopravy'!$H$5:$L$5,1)))^(1/(INDEX('A2 Intenzita dopravy'!$H$5:$L$5,MATCH(AB$157,'A2 Intenzita dopravy'!$H$5:$L$5,1)+1)-INDEX('A2 Intenzita dopravy'!$H$5:$L$5,MATCH(AB$157,'A2 Intenzita dopravy'!$H$5:$L$5,1))))*AA164)))),0)</f>
        <v>3438.0693634690483</v>
      </c>
      <c r="AC164" s="30">
        <f>IFERROR(IFERROR(INDEX('A2 Intenzita dopravy'!$H26:$L26,MATCH(AC$157,'A2 Intenzita dopravy'!$H$19:$L$19,0)),IF(AC$157&gt;MAX('A2 Intenzita dopravy'!$H$5:$L$5),(INDEX('A2 Intenzita dopravy'!$H26:$L26,MATCH(AC$157,'A2 Intenzita dopravy'!$H$5:$L$5,1))/INDEX('A2 Intenzita dopravy'!$H26:$L26,MATCH(AC$157,'A2 Intenzita dopravy'!$H$5:$L$5,1)-1))^(1/(INDEX('A2 Intenzita dopravy'!$H$5:$L$5,MATCH(AC$157,'A2 Intenzita dopravy'!$H$5:$L$5,1))-INDEX('A2 Intenzita dopravy'!$H$5:$L$5,MATCH(AC$157,'A2 Intenzita dopravy'!$H$5:$L$5,1)-1)))*AB164,IF(AC$157&lt;'A1 Parametre'!$C$7,'A2.1 Intenzita dopravy'!AC148,IF(AC$157&lt;MIN('A2 Intenzita dopravy'!$H$5:$L$5),AD164/AE164*AD164,(INDEX('A2 Intenzita dopravy'!$H26:$L26,MATCH(AC$157,'A2 Intenzita dopravy'!$H$5:$L$5,1)+1)/INDEX('A2 Intenzita dopravy'!$H26:$L26,MATCH(AC$157,'A2 Intenzita dopravy'!$H$5:$L$5,1)))^(1/(INDEX('A2 Intenzita dopravy'!$H$5:$L$5,MATCH(AC$157,'A2 Intenzita dopravy'!$H$5:$L$5,1)+1)-INDEX('A2 Intenzita dopravy'!$H$5:$L$5,MATCH(AC$157,'A2 Intenzita dopravy'!$H$5:$L$5,1))))*AB164)))),0)</f>
        <v>3488.1786386167919</v>
      </c>
      <c r="AD164" s="30">
        <f>IFERROR(IFERROR(INDEX('A2 Intenzita dopravy'!$H26:$L26,MATCH(AD$157,'A2 Intenzita dopravy'!$H$19:$L$19,0)),IF(AD$157&gt;MAX('A2 Intenzita dopravy'!$H$5:$L$5),(INDEX('A2 Intenzita dopravy'!$H26:$L26,MATCH(AD$157,'A2 Intenzita dopravy'!$H$5:$L$5,1))/INDEX('A2 Intenzita dopravy'!$H26:$L26,MATCH(AD$157,'A2 Intenzita dopravy'!$H$5:$L$5,1)-1))^(1/(INDEX('A2 Intenzita dopravy'!$H$5:$L$5,MATCH(AD$157,'A2 Intenzita dopravy'!$H$5:$L$5,1))-INDEX('A2 Intenzita dopravy'!$H$5:$L$5,MATCH(AD$157,'A2 Intenzita dopravy'!$H$5:$L$5,1)-1)))*AC164,IF(AD$157&lt;'A1 Parametre'!$C$7,'A2.1 Intenzita dopravy'!AD148,IF(AD$157&lt;MIN('A2 Intenzita dopravy'!$H$5:$L$5),AE164/AF164*AE164,(INDEX('A2 Intenzita dopravy'!$H26:$L26,MATCH(AD$157,'A2 Intenzita dopravy'!$H$5:$L$5,1)+1)/INDEX('A2 Intenzita dopravy'!$H26:$L26,MATCH(AD$157,'A2 Intenzita dopravy'!$H$5:$L$5,1)))^(1/(INDEX('A2 Intenzita dopravy'!$H$5:$L$5,MATCH(AD$157,'A2 Intenzita dopravy'!$H$5:$L$5,1)+1)-INDEX('A2 Intenzita dopravy'!$H$5:$L$5,MATCH(AD$157,'A2 Intenzita dopravy'!$H$5:$L$5,1))))*AC164)))),0)</f>
        <v>3539.0182479115169</v>
      </c>
      <c r="AE164" s="30">
        <f>IFERROR(IFERROR(INDEX('A2 Intenzita dopravy'!$H26:$L26,MATCH(AE$157,'A2 Intenzita dopravy'!$H$19:$L$19,0)),IF(AE$157&gt;MAX('A2 Intenzita dopravy'!$H$5:$L$5),(INDEX('A2 Intenzita dopravy'!$H26:$L26,MATCH(AE$157,'A2 Intenzita dopravy'!$H$5:$L$5,1))/INDEX('A2 Intenzita dopravy'!$H26:$L26,MATCH(AE$157,'A2 Intenzita dopravy'!$H$5:$L$5,1)-1))^(1/(INDEX('A2 Intenzita dopravy'!$H$5:$L$5,MATCH(AE$157,'A2 Intenzita dopravy'!$H$5:$L$5,1))-INDEX('A2 Intenzita dopravy'!$H$5:$L$5,MATCH(AE$157,'A2 Intenzita dopravy'!$H$5:$L$5,1)-1)))*AD164,IF(AE$157&lt;'A1 Parametre'!$C$7,'A2.1 Intenzita dopravy'!AE148,IF(AE$157&lt;MIN('A2 Intenzita dopravy'!$H$5:$L$5),AF164/AG164*AF164,(INDEX('A2 Intenzita dopravy'!$H26:$L26,MATCH(AE$157,'A2 Intenzita dopravy'!$H$5:$L$5,1)+1)/INDEX('A2 Intenzita dopravy'!$H26:$L26,MATCH(AE$157,'A2 Intenzita dopravy'!$H$5:$L$5,1)))^(1/(INDEX('A2 Intenzita dopravy'!$H$5:$L$5,MATCH(AE$157,'A2 Intenzita dopravy'!$H$5:$L$5,1)+1)-INDEX('A2 Intenzita dopravy'!$H$5:$L$5,MATCH(AE$157,'A2 Intenzita dopravy'!$H$5:$L$5,1))))*AD164)))),0)</f>
        <v>3590.5988358489717</v>
      </c>
      <c r="AF164" s="30">
        <f>IFERROR(IFERROR(INDEX('A2 Intenzita dopravy'!$H26:$L26,MATCH(AF$157,'A2 Intenzita dopravy'!$H$19:$L$19,0)),IF(AF$157&gt;MAX('A2 Intenzita dopravy'!$H$5:$L$5),(INDEX('A2 Intenzita dopravy'!$H26:$L26,MATCH(AF$157,'A2 Intenzita dopravy'!$H$5:$L$5,1))/INDEX('A2 Intenzita dopravy'!$H26:$L26,MATCH(AF$157,'A2 Intenzita dopravy'!$H$5:$L$5,1)-1))^(1/(INDEX('A2 Intenzita dopravy'!$H$5:$L$5,MATCH(AF$157,'A2 Intenzita dopravy'!$H$5:$L$5,1))-INDEX('A2 Intenzita dopravy'!$H$5:$L$5,MATCH(AF$157,'A2 Intenzita dopravy'!$H$5:$L$5,1)-1)))*AE164,IF(AF$157&lt;'A1 Parametre'!$C$7,'A2.1 Intenzita dopravy'!AF148,IF(AF$157&lt;MIN('A2 Intenzita dopravy'!$H$5:$L$5),AG164/AH164*AG164,(INDEX('A2 Intenzita dopravy'!$H26:$L26,MATCH(AF$157,'A2 Intenzita dopravy'!$H$5:$L$5,1)+1)/INDEX('A2 Intenzita dopravy'!$H26:$L26,MATCH(AF$157,'A2 Intenzita dopravy'!$H$5:$L$5,1)))^(1/(INDEX('A2 Intenzita dopravy'!$H$5:$L$5,MATCH(AF$157,'A2 Intenzita dopravy'!$H$5:$L$5,1)+1)-INDEX('A2 Intenzita dopravy'!$H$5:$L$5,MATCH(AF$157,'A2 Intenzita dopravy'!$H$5:$L$5,1))))*AE164)))),0)</f>
        <v>3642.9312020666157</v>
      </c>
      <c r="AG164" s="30">
        <f>IFERROR(IFERROR(INDEX('A2 Intenzita dopravy'!$H26:$L26,MATCH(AG$157,'A2 Intenzita dopravy'!$H$19:$L$19,0)),IF(AG$157&gt;MAX('A2 Intenzita dopravy'!$H$5:$L$5),(INDEX('A2 Intenzita dopravy'!$H26:$L26,MATCH(AG$157,'A2 Intenzita dopravy'!$H$5:$L$5,1))/INDEX('A2 Intenzita dopravy'!$H26:$L26,MATCH(AG$157,'A2 Intenzita dopravy'!$H$5:$L$5,1)-1))^(1/(INDEX('A2 Intenzita dopravy'!$H$5:$L$5,MATCH(AG$157,'A2 Intenzita dopravy'!$H$5:$L$5,1))-INDEX('A2 Intenzita dopravy'!$H$5:$L$5,MATCH(AG$157,'A2 Intenzita dopravy'!$H$5:$L$5,1)-1)))*AF164,IF(AG$157&lt;'A1 Parametre'!$C$7,'A2.1 Intenzita dopravy'!AG148,IF(AG$157&lt;MIN('A2 Intenzita dopravy'!$H$5:$L$5),AH164/AI164*AH164,(INDEX('A2 Intenzita dopravy'!$H26:$L26,MATCH(AG$157,'A2 Intenzita dopravy'!$H$5:$L$5,1)+1)/INDEX('A2 Intenzita dopravy'!$H26:$L26,MATCH(AG$157,'A2 Intenzita dopravy'!$H$5:$L$5,1)))^(1/(INDEX('A2 Intenzita dopravy'!$H$5:$L$5,MATCH(AG$157,'A2 Intenzita dopravy'!$H$5:$L$5,1)+1)-INDEX('A2 Intenzita dopravy'!$H$5:$L$5,MATCH(AG$157,'A2 Intenzita dopravy'!$H$5:$L$5,1))))*AF164)))),0)</f>
        <v>3696.0263036047845</v>
      </c>
      <c r="AH164" s="30">
        <f>IFERROR(IFERROR(INDEX('A2 Intenzita dopravy'!$H26:$L26,MATCH(AH$157,'A2 Intenzita dopravy'!$H$19:$L$19,0)),IF(AH$157&gt;MAX('A2 Intenzita dopravy'!$H$5:$L$5),(INDEX('A2 Intenzita dopravy'!$H26:$L26,MATCH(AH$157,'A2 Intenzita dopravy'!$H$5:$L$5,1))/INDEX('A2 Intenzita dopravy'!$H26:$L26,MATCH(AH$157,'A2 Intenzita dopravy'!$H$5:$L$5,1)-1))^(1/(INDEX('A2 Intenzita dopravy'!$H$5:$L$5,MATCH(AH$157,'A2 Intenzita dopravy'!$H$5:$L$5,1))-INDEX('A2 Intenzita dopravy'!$H$5:$L$5,MATCH(AH$157,'A2 Intenzita dopravy'!$H$5:$L$5,1)-1)))*AG164,IF(AH$157&lt;'A1 Parametre'!$C$7,'A2.1 Intenzita dopravy'!AH148,IF(AH$157&lt;MIN('A2 Intenzita dopravy'!$H$5:$L$5),AI164/AJ164*AI164,(INDEX('A2 Intenzita dopravy'!$H26:$L26,MATCH(AH$157,'A2 Intenzita dopravy'!$H$5:$L$5,1)+1)/INDEX('A2 Intenzita dopravy'!$H26:$L26,MATCH(AH$157,'A2 Intenzita dopravy'!$H$5:$L$5,1)))^(1/(INDEX('A2 Intenzita dopravy'!$H$5:$L$5,MATCH(AH$157,'A2 Intenzita dopravy'!$H$5:$L$5,1)+1)-INDEX('A2 Intenzita dopravy'!$H$5:$L$5,MATCH(AH$157,'A2 Intenzita dopravy'!$H$5:$L$5,1))))*AG164)))),0)</f>
        <v>3749.8952572008097</v>
      </c>
      <c r="AI164" s="30">
        <f>IFERROR(IFERROR(INDEX('A2 Intenzita dopravy'!$H26:$L26,MATCH(AI$157,'A2 Intenzita dopravy'!$H$19:$L$19,0)),IF(AI$157&gt;MAX('A2 Intenzita dopravy'!$H$5:$L$5),(INDEX('A2 Intenzita dopravy'!$H26:$L26,MATCH(AI$157,'A2 Intenzita dopravy'!$H$5:$L$5,1))/INDEX('A2 Intenzita dopravy'!$H26:$L26,MATCH(AI$157,'A2 Intenzita dopravy'!$H$5:$L$5,1)-1))^(1/(INDEX('A2 Intenzita dopravy'!$H$5:$L$5,MATCH(AI$157,'A2 Intenzita dopravy'!$H$5:$L$5,1))-INDEX('A2 Intenzita dopravy'!$H$5:$L$5,MATCH(AI$157,'A2 Intenzita dopravy'!$H$5:$L$5,1)-1)))*AH164,IF(AI$157&lt;'A1 Parametre'!$C$7,'A2.1 Intenzita dopravy'!AI148,IF(AI$157&lt;MIN('A2 Intenzita dopravy'!$H$5:$L$5),AJ164/AK164*AJ164,(INDEX('A2 Intenzita dopravy'!$H26:$L26,MATCH(AI$157,'A2 Intenzita dopravy'!$H$5:$L$5,1)+1)/INDEX('A2 Intenzita dopravy'!$H26:$L26,MATCH(AI$157,'A2 Intenzita dopravy'!$H$5:$L$5,1)))^(1/(INDEX('A2 Intenzita dopravy'!$H$5:$L$5,MATCH(AI$157,'A2 Intenzita dopravy'!$H$5:$L$5,1)+1)-INDEX('A2 Intenzita dopravy'!$H$5:$L$5,MATCH(AI$157,'A2 Intenzita dopravy'!$H$5:$L$5,1))))*AH164)))),0)</f>
        <v>3804.549341616575</v>
      </c>
      <c r="AJ164" s="30">
        <f>IFERROR(IFERROR(INDEX('A2 Intenzita dopravy'!$H26:$L26,MATCH(AJ$157,'A2 Intenzita dopravy'!$H$19:$L$19,0)),IF(AJ$157&gt;MAX('A2 Intenzita dopravy'!$H$5:$L$5),(INDEX('A2 Intenzita dopravy'!$H26:$L26,MATCH(AJ$157,'A2 Intenzita dopravy'!$H$5:$L$5,1))/INDEX('A2 Intenzita dopravy'!$H26:$L26,MATCH(AJ$157,'A2 Intenzita dopravy'!$H$5:$L$5,1)-1))^(1/(INDEX('A2 Intenzita dopravy'!$H$5:$L$5,MATCH(AJ$157,'A2 Intenzita dopravy'!$H$5:$L$5,1))-INDEX('A2 Intenzita dopravy'!$H$5:$L$5,MATCH(AJ$157,'A2 Intenzita dopravy'!$H$5:$L$5,1)-1)))*AI164,IF(AJ$157&lt;'A1 Parametre'!$C$7,'A2.1 Intenzita dopravy'!AJ148,IF(AJ$157&lt;MIN('A2 Intenzita dopravy'!$H$5:$L$5),AK164/AL164*AK164,(INDEX('A2 Intenzita dopravy'!$H26:$L26,MATCH(AJ$157,'A2 Intenzita dopravy'!$H$5:$L$5,1)+1)/INDEX('A2 Intenzita dopravy'!$H26:$L26,MATCH(AJ$157,'A2 Intenzita dopravy'!$H$5:$L$5,1)))^(1/(INDEX('A2 Intenzita dopravy'!$H$5:$L$5,MATCH(AJ$157,'A2 Intenzita dopravy'!$H$5:$L$5,1)+1)-INDEX('A2 Intenzita dopravy'!$H$5:$L$5,MATCH(AJ$157,'A2 Intenzita dopravy'!$H$5:$L$5,1))))*AI164)))),0)</f>
        <v>3860</v>
      </c>
      <c r="AK164" s="30">
        <f>IFERROR(IFERROR(INDEX('A2 Intenzita dopravy'!$H26:$L26,MATCH(AK$157,'A2 Intenzita dopravy'!$H$19:$L$19,0)),IF(AK$157&gt;MAX('A2 Intenzita dopravy'!$H$5:$L$5),(INDEX('A2 Intenzita dopravy'!$H26:$L26,MATCH(AK$157,'A2 Intenzita dopravy'!$H$5:$L$5,1))/INDEX('A2 Intenzita dopravy'!$H26:$L26,MATCH(AK$157,'A2 Intenzita dopravy'!$H$5:$L$5,1)-1))^(1/(INDEX('A2 Intenzita dopravy'!$H$5:$L$5,MATCH(AK$157,'A2 Intenzita dopravy'!$H$5:$L$5,1))-INDEX('A2 Intenzita dopravy'!$H$5:$L$5,MATCH(AK$157,'A2 Intenzita dopravy'!$H$5:$L$5,1)-1)))*AJ164,IF(AK$157&lt;'A1 Parametre'!$C$7,'A2.1 Intenzita dopravy'!AK148,IF(AK$157&lt;MIN('A2 Intenzita dopravy'!$H$5:$L$5),AL164/AM164*AL164,(INDEX('A2 Intenzita dopravy'!$H26:$L26,MATCH(AK$157,'A2 Intenzita dopravy'!$H$5:$L$5,1)+1)/INDEX('A2 Intenzita dopravy'!$H26:$L26,MATCH(AK$157,'A2 Intenzita dopravy'!$H$5:$L$5,1)))^(1/(INDEX('A2 Intenzita dopravy'!$H$5:$L$5,MATCH(AK$157,'A2 Intenzita dopravy'!$H$5:$L$5,1)+1)-INDEX('A2 Intenzita dopravy'!$H$5:$L$5,MATCH(AK$157,'A2 Intenzita dopravy'!$H$5:$L$5,1))))*AJ164)))),0)</f>
        <v>3916.2588422809263</v>
      </c>
      <c r="AL164" s="30">
        <f>IFERROR(IFERROR(INDEX('A2 Intenzita dopravy'!$H26:$L26,MATCH(AL$157,'A2 Intenzita dopravy'!$H$19:$L$19,0)),IF(AL$157&gt;MAX('A2 Intenzita dopravy'!$H$5:$L$5),(INDEX('A2 Intenzita dopravy'!$H26:$L26,MATCH(AL$157,'A2 Intenzita dopravy'!$H$5:$L$5,1))/INDEX('A2 Intenzita dopravy'!$H26:$L26,MATCH(AL$157,'A2 Intenzita dopravy'!$H$5:$L$5,1)-1))^(1/(INDEX('A2 Intenzita dopravy'!$H$5:$L$5,MATCH(AL$157,'A2 Intenzita dopravy'!$H$5:$L$5,1))-INDEX('A2 Intenzita dopravy'!$H$5:$L$5,MATCH(AL$157,'A2 Intenzita dopravy'!$H$5:$L$5,1)-1)))*AK164,IF(AL$157&lt;'A1 Parametre'!$C$7,'A2.1 Intenzita dopravy'!AL148,IF(AL$157&lt;MIN('A2 Intenzita dopravy'!$H$5:$L$5),AM164/AN164*AM164,(INDEX('A2 Intenzita dopravy'!$H26:$L26,MATCH(AL$157,'A2 Intenzita dopravy'!$H$5:$L$5,1)+1)/INDEX('A2 Intenzita dopravy'!$H26:$L26,MATCH(AL$157,'A2 Intenzita dopravy'!$H$5:$L$5,1)))^(1/(INDEX('A2 Intenzita dopravy'!$H$5:$L$5,MATCH(AL$157,'A2 Intenzita dopravy'!$H$5:$L$5,1)+1)-INDEX('A2 Intenzita dopravy'!$H$5:$L$5,MATCH(AL$157,'A2 Intenzita dopravy'!$H$5:$L$5,1))))*AK164)))),0)</f>
        <v>3973.3376476019539</v>
      </c>
      <c r="AM164" s="30">
        <f>IFERROR(IFERROR(INDEX('A2 Intenzita dopravy'!$H26:$L26,MATCH(AM$157,'A2 Intenzita dopravy'!$H$19:$L$19,0)),IF(AM$157&gt;MAX('A2 Intenzita dopravy'!$H$5:$L$5),(INDEX('A2 Intenzita dopravy'!$H26:$L26,MATCH(AM$157,'A2 Intenzita dopravy'!$H$5:$L$5,1))/INDEX('A2 Intenzita dopravy'!$H26:$L26,MATCH(AM$157,'A2 Intenzita dopravy'!$H$5:$L$5,1)-1))^(1/(INDEX('A2 Intenzita dopravy'!$H$5:$L$5,MATCH(AM$157,'A2 Intenzita dopravy'!$H$5:$L$5,1))-INDEX('A2 Intenzita dopravy'!$H$5:$L$5,MATCH(AM$157,'A2 Intenzita dopravy'!$H$5:$L$5,1)-1)))*AL164,IF(AM$157&lt;'A1 Parametre'!$C$7,'A2.1 Intenzita dopravy'!AM148,IF(AM$157&lt;MIN('A2 Intenzita dopravy'!$H$5:$L$5),AN164/AO164*AN164,(INDEX('A2 Intenzita dopravy'!$H26:$L26,MATCH(AM$157,'A2 Intenzita dopravy'!$H$5:$L$5,1)+1)/INDEX('A2 Intenzita dopravy'!$H26:$L26,MATCH(AM$157,'A2 Intenzita dopravy'!$H$5:$L$5,1)))^(1/(INDEX('A2 Intenzita dopravy'!$H$5:$L$5,MATCH(AM$157,'A2 Intenzita dopravy'!$H$5:$L$5,1)+1)-INDEX('A2 Intenzita dopravy'!$H$5:$L$5,MATCH(AM$157,'A2 Intenzita dopravy'!$H$5:$L$5,1))))*AL164)))),0)</f>
        <v>4031.2483667846755</v>
      </c>
      <c r="AN164" s="30">
        <f>IFERROR(IFERROR(INDEX('A2 Intenzita dopravy'!$H26:$L26,MATCH(AN$157,'A2 Intenzita dopravy'!$H$19:$L$19,0)),IF(AN$157&gt;MAX('A2 Intenzita dopravy'!$H$5:$L$5),(INDEX('A2 Intenzita dopravy'!$H26:$L26,MATCH(AN$157,'A2 Intenzita dopravy'!$H$5:$L$5,1))/INDEX('A2 Intenzita dopravy'!$H26:$L26,MATCH(AN$157,'A2 Intenzita dopravy'!$H$5:$L$5,1)-1))^(1/(INDEX('A2 Intenzita dopravy'!$H$5:$L$5,MATCH(AN$157,'A2 Intenzita dopravy'!$H$5:$L$5,1))-INDEX('A2 Intenzita dopravy'!$H$5:$L$5,MATCH(AN$157,'A2 Intenzita dopravy'!$H$5:$L$5,1)-1)))*AM164,IF(AN$157&lt;'A1 Parametre'!$C$7,'A2.1 Intenzita dopravy'!AN148,IF(AN$157&lt;MIN('A2 Intenzita dopravy'!$H$5:$L$5),AO164/AP164*AO164,(INDEX('A2 Intenzita dopravy'!$H26:$L26,MATCH(AN$157,'A2 Intenzita dopravy'!$H$5:$L$5,1)+1)/INDEX('A2 Intenzita dopravy'!$H26:$L26,MATCH(AN$157,'A2 Intenzita dopravy'!$H$5:$L$5,1)))^(1/(INDEX('A2 Intenzita dopravy'!$H$5:$L$5,MATCH(AN$157,'A2 Intenzita dopravy'!$H$5:$L$5,1)+1)-INDEX('A2 Intenzita dopravy'!$H$5:$L$5,MATCH(AN$157,'A2 Intenzita dopravy'!$H$5:$L$5,1))))*AM164)))),0)</f>
        <v>4090.0031248318728</v>
      </c>
      <c r="AO164" s="30">
        <f>IFERROR(IFERROR(INDEX('A2 Intenzita dopravy'!$H26:$L26,MATCH(AO$157,'A2 Intenzita dopravy'!$H$19:$L$19,0)),IF(AO$157&gt;MAX('A2 Intenzita dopravy'!$H$5:$L$5),(INDEX('A2 Intenzita dopravy'!$H26:$L26,MATCH(AO$157,'A2 Intenzita dopravy'!$H$5:$L$5,1))/INDEX('A2 Intenzita dopravy'!$H26:$L26,MATCH(AO$157,'A2 Intenzita dopravy'!$H$5:$L$5,1)-1))^(1/(INDEX('A2 Intenzita dopravy'!$H$5:$L$5,MATCH(AO$157,'A2 Intenzita dopravy'!$H$5:$L$5,1))-INDEX('A2 Intenzita dopravy'!$H$5:$L$5,MATCH(AO$157,'A2 Intenzita dopravy'!$H$5:$L$5,1)-1)))*AN164,IF(AO$157&lt;'A1 Parametre'!$C$7,'A2.1 Intenzita dopravy'!AO148,IF(AO$157&lt;MIN('A2 Intenzita dopravy'!$H$5:$L$5),AP164/AQ164*AP164,(INDEX('A2 Intenzita dopravy'!$H26:$L26,MATCH(AO$157,'A2 Intenzita dopravy'!$H$5:$L$5,1)+1)/INDEX('A2 Intenzita dopravy'!$H26:$L26,MATCH(AO$157,'A2 Intenzita dopravy'!$H$5:$L$5,1)))^(1/(INDEX('A2 Intenzita dopravy'!$H$5:$L$5,MATCH(AO$157,'A2 Intenzita dopravy'!$H$5:$L$5,1)+1)-INDEX('A2 Intenzita dopravy'!$H$5:$L$5,MATCH(AO$157,'A2 Intenzita dopravy'!$H$5:$L$5,1))))*AN164)))),0)</f>
        <v>4149.6142234661766</v>
      </c>
      <c r="AP164" s="30">
        <f>IFERROR(IFERROR(INDEX('A2 Intenzita dopravy'!$H26:$L26,MATCH(AP$157,'A2 Intenzita dopravy'!$H$19:$L$19,0)),IF(AP$157&gt;MAX('A2 Intenzita dopravy'!$H$5:$L$5),(INDEX('A2 Intenzita dopravy'!$H26:$L26,MATCH(AP$157,'A2 Intenzita dopravy'!$H$5:$L$5,1))/INDEX('A2 Intenzita dopravy'!$H26:$L26,MATCH(AP$157,'A2 Intenzita dopravy'!$H$5:$L$5,1)-1))^(1/(INDEX('A2 Intenzita dopravy'!$H$5:$L$5,MATCH(AP$157,'A2 Intenzita dopravy'!$H$5:$L$5,1))-INDEX('A2 Intenzita dopravy'!$H$5:$L$5,MATCH(AP$157,'A2 Intenzita dopravy'!$H$5:$L$5,1)-1)))*AO164,IF(AP$157&lt;'A1 Parametre'!$C$7,'A2.1 Intenzita dopravy'!AP148,IF(AP$157&lt;MIN('A2 Intenzita dopravy'!$H$5:$L$5),AQ164/AR164*AQ164,(INDEX('A2 Intenzita dopravy'!$H26:$L26,MATCH(AP$157,'A2 Intenzita dopravy'!$H$5:$L$5,1)+1)/INDEX('A2 Intenzita dopravy'!$H26:$L26,MATCH(AP$157,'A2 Intenzita dopravy'!$H$5:$L$5,1)))^(1/(INDEX('A2 Intenzita dopravy'!$H$5:$L$5,MATCH(AP$157,'A2 Intenzita dopravy'!$H$5:$L$5,1)+1)-INDEX('A2 Intenzita dopravy'!$H$5:$L$5,MATCH(AP$157,'A2 Intenzita dopravy'!$H$5:$L$5,1))))*AO164)))),0)</f>
        <v>4210.094143705729</v>
      </c>
      <c r="AQ164" s="30">
        <f>IFERROR(IFERROR(INDEX('A2 Intenzita dopravy'!$H26:$L26,MATCH(AQ$157,'A2 Intenzita dopravy'!$H$19:$L$19,0)),IF(AQ$157&gt;MAX('A2 Intenzita dopravy'!$H$5:$L$5),(INDEX('A2 Intenzita dopravy'!$H26:$L26,MATCH(AQ$157,'A2 Intenzita dopravy'!$H$5:$L$5,1))/INDEX('A2 Intenzita dopravy'!$H26:$L26,MATCH(AQ$157,'A2 Intenzita dopravy'!$H$5:$L$5,1)-1))^(1/(INDEX('A2 Intenzita dopravy'!$H$5:$L$5,MATCH(AQ$157,'A2 Intenzita dopravy'!$H$5:$L$5,1))-INDEX('A2 Intenzita dopravy'!$H$5:$L$5,MATCH(AQ$157,'A2 Intenzita dopravy'!$H$5:$L$5,1)-1)))*AP164,IF(AQ$157&lt;'A1 Parametre'!$C$7,'A2.1 Intenzita dopravy'!AQ148,IF(AQ$157&lt;MIN('A2 Intenzita dopravy'!$H$5:$L$5),AR164/AS164*AR164,(INDEX('A2 Intenzita dopravy'!$H26:$L26,MATCH(AQ$157,'A2 Intenzita dopravy'!$H$5:$L$5,1)+1)/INDEX('A2 Intenzita dopravy'!$H26:$L26,MATCH(AQ$157,'A2 Intenzita dopravy'!$H$5:$L$5,1)))^(1/(INDEX('A2 Intenzita dopravy'!$H$5:$L$5,MATCH(AQ$157,'A2 Intenzita dopravy'!$H$5:$L$5,1)+1)-INDEX('A2 Intenzita dopravy'!$H$5:$L$5,MATCH(AQ$157,'A2 Intenzita dopravy'!$H$5:$L$5,1))))*AP164)))),0)</f>
        <v>4271.4555484773855</v>
      </c>
      <c r="AR164" s="30">
        <f>IFERROR(IFERROR(INDEX('A2 Intenzita dopravy'!$H26:$L26,MATCH(AR$157,'A2 Intenzita dopravy'!$H$19:$L$19,0)),IF(AR$157&gt;MAX('A2 Intenzita dopravy'!$H$5:$L$5),(INDEX('A2 Intenzita dopravy'!$H26:$L26,MATCH(AR$157,'A2 Intenzita dopravy'!$H$5:$L$5,1))/INDEX('A2 Intenzita dopravy'!$H26:$L26,MATCH(AR$157,'A2 Intenzita dopravy'!$H$5:$L$5,1)-1))^(1/(INDEX('A2 Intenzita dopravy'!$H$5:$L$5,MATCH(AR$157,'A2 Intenzita dopravy'!$H$5:$L$5,1))-INDEX('A2 Intenzita dopravy'!$H$5:$L$5,MATCH(AR$157,'A2 Intenzita dopravy'!$H$5:$L$5,1)-1)))*AQ164,IF(AR$157&lt;'A1 Parametre'!$C$7,'A2.1 Intenzita dopravy'!AR148,IF(AR$157&lt;MIN('A2 Intenzita dopravy'!$H$5:$L$5),AS164/AT164*AS164,(INDEX('A2 Intenzita dopravy'!$H26:$L26,MATCH(AR$157,'A2 Intenzita dopravy'!$H$5:$L$5,1)+1)/INDEX('A2 Intenzita dopravy'!$H26:$L26,MATCH(AR$157,'A2 Intenzita dopravy'!$H$5:$L$5,1)))^(1/(INDEX('A2 Intenzita dopravy'!$H$5:$L$5,MATCH(AR$157,'A2 Intenzita dopravy'!$H$5:$L$5,1)+1)-INDEX('A2 Intenzita dopravy'!$H$5:$L$5,MATCH(AR$157,'A2 Intenzita dopravy'!$H$5:$L$5,1))))*AQ164)))),0)</f>
        <v>4333.7112852680011</v>
      </c>
      <c r="AS164" s="30">
        <f>IFERROR(IFERROR(INDEX('A2 Intenzita dopravy'!$H26:$L26,MATCH(AS$157,'A2 Intenzita dopravy'!$H$19:$L$19,0)),IF(AS$157&gt;MAX('A2 Intenzita dopravy'!$H$5:$L$5),(INDEX('A2 Intenzita dopravy'!$H26:$L26,MATCH(AS$157,'A2 Intenzita dopravy'!$H$5:$L$5,1))/INDEX('A2 Intenzita dopravy'!$H26:$L26,MATCH(AS$157,'A2 Intenzita dopravy'!$H$5:$L$5,1)-1))^(1/(INDEX('A2 Intenzita dopravy'!$H$5:$L$5,MATCH(AS$157,'A2 Intenzita dopravy'!$H$5:$L$5,1))-INDEX('A2 Intenzita dopravy'!$H$5:$L$5,MATCH(AS$157,'A2 Intenzita dopravy'!$H$5:$L$5,1)-1)))*AR164,IF(AS$157&lt;'A1 Parametre'!$C$7,'A2.1 Intenzita dopravy'!AS148,IF(AS$157&lt;MIN('A2 Intenzita dopravy'!$H$5:$L$5),AT164/AU164*AT164,(INDEX('A2 Intenzita dopravy'!$H26:$L26,MATCH(AS$157,'A2 Intenzita dopravy'!$H$5:$L$5,1)+1)/INDEX('A2 Intenzita dopravy'!$H26:$L26,MATCH(AS$157,'A2 Intenzita dopravy'!$H$5:$L$5,1)))^(1/(INDEX('A2 Intenzita dopravy'!$H$5:$L$5,MATCH(AS$157,'A2 Intenzita dopravy'!$H$5:$L$5,1)+1)-INDEX('A2 Intenzita dopravy'!$H$5:$L$5,MATCH(AS$157,'A2 Intenzita dopravy'!$H$5:$L$5,1))))*AR164)))),0)</f>
        <v>4396.8743888143645</v>
      </c>
      <c r="AT164" s="30">
        <f>IFERROR(IFERROR(INDEX('A2 Intenzita dopravy'!$H26:$L26,MATCH(AT$157,'A2 Intenzita dopravy'!$H$19:$L$19,0)),IF(AT$157&gt;MAX('A2 Intenzita dopravy'!$H$5:$L$5),(INDEX('A2 Intenzita dopravy'!$H26:$L26,MATCH(AT$157,'A2 Intenzita dopravy'!$H$5:$L$5,1))/INDEX('A2 Intenzita dopravy'!$H26:$L26,MATCH(AT$157,'A2 Intenzita dopravy'!$H$5:$L$5,1)-1))^(1/(INDEX('A2 Intenzita dopravy'!$H$5:$L$5,MATCH(AT$157,'A2 Intenzita dopravy'!$H$5:$L$5,1))-INDEX('A2 Intenzita dopravy'!$H$5:$L$5,MATCH(AT$157,'A2 Intenzita dopravy'!$H$5:$L$5,1)-1)))*AS164,IF(AT$157&lt;'A1 Parametre'!$C$7,'A2.1 Intenzita dopravy'!AT148,IF(AT$157&lt;MIN('A2 Intenzita dopravy'!$H$5:$L$5),AU164/AV164*AU164,(INDEX('A2 Intenzita dopravy'!$H26:$L26,MATCH(AT$157,'A2 Intenzita dopravy'!$H$5:$L$5,1)+1)/INDEX('A2 Intenzita dopravy'!$H26:$L26,MATCH(AT$157,'A2 Intenzita dopravy'!$H$5:$L$5,1)))^(1/(INDEX('A2 Intenzita dopravy'!$H$5:$L$5,MATCH(AT$157,'A2 Intenzita dopravy'!$H$5:$L$5,1)+1)-INDEX('A2 Intenzita dopravy'!$H$5:$L$5,MATCH(AT$157,'A2 Intenzita dopravy'!$H$5:$L$5,1))))*AS164)))),0)</f>
        <v>4460.9580838323309</v>
      </c>
      <c r="AU164" s="30">
        <f>IFERROR(IFERROR(INDEX('A2 Intenzita dopravy'!$H26:$L26,MATCH(AU$157,'A2 Intenzita dopravy'!$H$19:$L$19,0)),IF(AU$157&gt;MAX('A2 Intenzita dopravy'!$H$5:$L$5),(INDEX('A2 Intenzita dopravy'!$H26:$L26,MATCH(AU$157,'A2 Intenzita dopravy'!$H$5:$L$5,1))/INDEX('A2 Intenzita dopravy'!$H26:$L26,MATCH(AU$157,'A2 Intenzita dopravy'!$H$5:$L$5,1)-1))^(1/(INDEX('A2 Intenzita dopravy'!$H$5:$L$5,MATCH(AU$157,'A2 Intenzita dopravy'!$H$5:$L$5,1))-INDEX('A2 Intenzita dopravy'!$H$5:$L$5,MATCH(AU$157,'A2 Intenzita dopravy'!$H$5:$L$5,1)-1)))*AT164,IF(AU$157&lt;'A1 Parametre'!$C$7,'A2.1 Intenzita dopravy'!AU148,IF(AU$157&lt;MIN('A2 Intenzita dopravy'!$H$5:$L$5),AV164/AW164*AV164,(INDEX('A2 Intenzita dopravy'!$H26:$L26,MATCH(AU$157,'A2 Intenzita dopravy'!$H$5:$L$5,1)+1)/INDEX('A2 Intenzita dopravy'!$H26:$L26,MATCH(AU$157,'A2 Intenzita dopravy'!$H$5:$L$5,1)))^(1/(INDEX('A2 Intenzita dopravy'!$H$5:$L$5,MATCH(AU$157,'A2 Intenzita dopravy'!$H$5:$L$5,1)+1)-INDEX('A2 Intenzita dopravy'!$H$5:$L$5,MATCH(AU$157,'A2 Intenzita dopravy'!$H$5:$L$5,1))))*AT164)))),0)</f>
        <v>4525.9757877857364</v>
      </c>
      <c r="AV164" s="30">
        <f>IFERROR(IFERROR(INDEX('A2 Intenzita dopravy'!$H26:$L26,MATCH(AV$157,'A2 Intenzita dopravy'!$H$19:$L$19,0)),IF(AV$157&gt;MAX('A2 Intenzita dopravy'!$H$5:$L$5),(INDEX('A2 Intenzita dopravy'!$H26:$L26,MATCH(AV$157,'A2 Intenzita dopravy'!$H$5:$L$5,1))/INDEX('A2 Intenzita dopravy'!$H26:$L26,MATCH(AV$157,'A2 Intenzita dopravy'!$H$5:$L$5,1)-1))^(1/(INDEX('A2 Intenzita dopravy'!$H$5:$L$5,MATCH(AV$157,'A2 Intenzita dopravy'!$H$5:$L$5,1))-INDEX('A2 Intenzita dopravy'!$H$5:$L$5,MATCH(AV$157,'A2 Intenzita dopravy'!$H$5:$L$5,1)-1)))*AU164,IF(AV$157&lt;'A1 Parametre'!$C$7,'A2.1 Intenzita dopravy'!AV148,IF(AV$157&lt;MIN('A2 Intenzita dopravy'!$H$5:$L$5),AW164/AX164*AW164,(INDEX('A2 Intenzita dopravy'!$H26:$L26,MATCH(AV$157,'A2 Intenzita dopravy'!$H$5:$L$5,1)+1)/INDEX('A2 Intenzita dopravy'!$H26:$L26,MATCH(AV$157,'A2 Intenzita dopravy'!$H$5:$L$5,1)))^(1/(INDEX('A2 Intenzita dopravy'!$H$5:$L$5,MATCH(AV$157,'A2 Intenzita dopravy'!$H$5:$L$5,1)+1)-INDEX('A2 Intenzita dopravy'!$H$5:$L$5,MATCH(AV$157,'A2 Intenzita dopravy'!$H$5:$L$5,1))))*AU164)))),0)</f>
        <v>4591.941113695666</v>
      </c>
      <c r="AW164" s="30">
        <f>IFERROR(IFERROR(INDEX('A2 Intenzita dopravy'!$H26:$L26,MATCH(AW$157,'A2 Intenzita dopravy'!$H$19:$L$19,0)),IF(AW$157&gt;MAX('A2 Intenzita dopravy'!$H$5:$L$5),(INDEX('A2 Intenzita dopravy'!$H26:$L26,MATCH(AW$157,'A2 Intenzita dopravy'!$H$5:$L$5,1))/INDEX('A2 Intenzita dopravy'!$H26:$L26,MATCH(AW$157,'A2 Intenzita dopravy'!$H$5:$L$5,1)-1))^(1/(INDEX('A2 Intenzita dopravy'!$H$5:$L$5,MATCH(AW$157,'A2 Intenzita dopravy'!$H$5:$L$5,1))-INDEX('A2 Intenzita dopravy'!$H$5:$L$5,MATCH(AW$157,'A2 Intenzita dopravy'!$H$5:$L$5,1)-1)))*AV164,IF(AW$157&lt;'A1 Parametre'!$C$7,'A2.1 Intenzita dopravy'!AW148,IF(AW$157&lt;MIN('A2 Intenzita dopravy'!$H$5:$L$5),AX164/AY164*AX164,(INDEX('A2 Intenzita dopravy'!$H26:$L26,MATCH(AW$157,'A2 Intenzita dopravy'!$H$5:$L$5,1)+1)/INDEX('A2 Intenzita dopravy'!$H26:$L26,MATCH(AW$157,'A2 Intenzita dopravy'!$H$5:$L$5,1)))^(1/(INDEX('A2 Intenzita dopravy'!$H$5:$L$5,MATCH(AW$157,'A2 Intenzita dopravy'!$H$5:$L$5,1)+1)-INDEX('A2 Intenzita dopravy'!$H$5:$L$5,MATCH(AW$157,'A2 Intenzita dopravy'!$H$5:$L$5,1))))*AV164)))),0)</f>
        <v>4658.8678729906678</v>
      </c>
      <c r="AX164" s="30">
        <f>IFERROR(IFERROR(INDEX('A2 Intenzita dopravy'!$H26:$L26,MATCH(AX$157,'A2 Intenzita dopravy'!$H$19:$L$19,0)),IF(AX$157&gt;MAX('A2 Intenzita dopravy'!$H$5:$L$5),(INDEX('A2 Intenzita dopravy'!$H26:$L26,MATCH(AX$157,'A2 Intenzita dopravy'!$H$5:$L$5,1))/INDEX('A2 Intenzita dopravy'!$H26:$L26,MATCH(AX$157,'A2 Intenzita dopravy'!$H$5:$L$5,1)-1))^(1/(INDEX('A2 Intenzita dopravy'!$H$5:$L$5,MATCH(AX$157,'A2 Intenzita dopravy'!$H$5:$L$5,1))-INDEX('A2 Intenzita dopravy'!$H$5:$L$5,MATCH(AX$157,'A2 Intenzita dopravy'!$H$5:$L$5,1)-1)))*AW164,IF(AX$157&lt;'A1 Parametre'!$C$7,'A2.1 Intenzita dopravy'!AX148,IF(AX$157&lt;MIN('A2 Intenzita dopravy'!$H$5:$L$5),AY164/AZ164*AY164,(INDEX('A2 Intenzita dopravy'!$H26:$L26,MATCH(AX$157,'A2 Intenzita dopravy'!$H$5:$L$5,1)+1)/INDEX('A2 Intenzita dopravy'!$H26:$L26,MATCH(AX$157,'A2 Intenzita dopravy'!$H$5:$L$5,1)))^(1/(INDEX('A2 Intenzita dopravy'!$H$5:$L$5,MATCH(AX$157,'A2 Intenzita dopravy'!$H$5:$L$5,1)+1)-INDEX('A2 Intenzita dopravy'!$H$5:$L$5,MATCH(AX$157,'A2 Intenzita dopravy'!$H$5:$L$5,1))))*AW164)))),0)</f>
        <v>4726.7700783985065</v>
      </c>
      <c r="AY164" s="30">
        <f>IFERROR(IFERROR(INDEX('A2 Intenzita dopravy'!$H26:$L26,MATCH(AY$157,'A2 Intenzita dopravy'!$H$19:$L$19,0)),IF(AY$157&gt;MAX('A2 Intenzita dopravy'!$H$5:$L$5),(INDEX('A2 Intenzita dopravy'!$H26:$L26,MATCH(AY$157,'A2 Intenzita dopravy'!$H$5:$L$5,1))/INDEX('A2 Intenzita dopravy'!$H26:$L26,MATCH(AY$157,'A2 Intenzita dopravy'!$H$5:$L$5,1)-1))^(1/(INDEX('A2 Intenzita dopravy'!$H$5:$L$5,MATCH(AY$157,'A2 Intenzita dopravy'!$H$5:$L$5,1))-INDEX('A2 Intenzita dopravy'!$H$5:$L$5,MATCH(AY$157,'A2 Intenzita dopravy'!$H$5:$L$5,1)-1)))*AX164,IF(AY$157&lt;'A1 Parametre'!$C$7,'A2.1 Intenzita dopravy'!AY148,IF(AY$157&lt;MIN('A2 Intenzita dopravy'!$H$5:$L$5),AZ164/BA164*AZ164,(INDEX('A2 Intenzita dopravy'!$H26:$L26,MATCH(AY$157,'A2 Intenzita dopravy'!$H$5:$L$5,1)+1)/INDEX('A2 Intenzita dopravy'!$H26:$L26,MATCH(AY$157,'A2 Intenzita dopravy'!$H$5:$L$5,1)))^(1/(INDEX('A2 Intenzita dopravy'!$H$5:$L$5,MATCH(AY$157,'A2 Intenzita dopravy'!$H$5:$L$5,1)+1)-INDEX('A2 Intenzita dopravy'!$H$5:$L$5,MATCH(AY$157,'A2 Intenzita dopravy'!$H$5:$L$5,1))))*AX164)))),0)</f>
        <v>4795.6619468800673</v>
      </c>
      <c r="AZ164" s="30">
        <f>IFERROR(IFERROR(INDEX('A2 Intenzita dopravy'!$H26:$L26,MATCH(AZ$157,'A2 Intenzita dopravy'!$H$19:$L$19,0)),IF(AZ$157&gt;MAX('A2 Intenzita dopravy'!$H$5:$L$5),(INDEX('A2 Intenzita dopravy'!$H26:$L26,MATCH(AZ$157,'A2 Intenzita dopravy'!$H$5:$L$5,1))/INDEX('A2 Intenzita dopravy'!$H26:$L26,MATCH(AZ$157,'A2 Intenzita dopravy'!$H$5:$L$5,1)-1))^(1/(INDEX('A2 Intenzita dopravy'!$H$5:$L$5,MATCH(AZ$157,'A2 Intenzita dopravy'!$H$5:$L$5,1))-INDEX('A2 Intenzita dopravy'!$H$5:$L$5,MATCH(AZ$157,'A2 Intenzita dopravy'!$H$5:$L$5,1)-1)))*AY164,IF(AZ$157&lt;'A1 Parametre'!$C$7,'A2.1 Intenzita dopravy'!AZ148,IF(AZ$157&lt;MIN('A2 Intenzita dopravy'!$H$5:$L$5),BA164/BB164*BA164,(INDEX('A2 Intenzita dopravy'!$H26:$L26,MATCH(AZ$157,'A2 Intenzita dopravy'!$H$5:$L$5,1)+1)/INDEX('A2 Intenzita dopravy'!$H26:$L26,MATCH(AZ$157,'A2 Intenzita dopravy'!$H$5:$L$5,1)))^(1/(INDEX('A2 Intenzita dopravy'!$H$5:$L$5,MATCH(AZ$157,'A2 Intenzita dopravy'!$H$5:$L$5,1)+1)-INDEX('A2 Intenzita dopravy'!$H$5:$L$5,MATCH(AZ$157,'A2 Intenzita dopravy'!$H$5:$L$5,1))))*AY164)))),0)</f>
        <v>4865.5579026060168</v>
      </c>
      <c r="BA164" s="30">
        <f>IFERROR(IFERROR(INDEX('A2 Intenzita dopravy'!$H26:$L26,MATCH(BA$157,'A2 Intenzita dopravy'!$H$19:$L$19,0)),IF(BA$157&gt;MAX('A2 Intenzita dopravy'!$H$5:$L$5),(INDEX('A2 Intenzita dopravy'!$H26:$L26,MATCH(BA$157,'A2 Intenzita dopravy'!$H$5:$L$5,1))/INDEX('A2 Intenzita dopravy'!$H26:$L26,MATCH(BA$157,'A2 Intenzita dopravy'!$H$5:$L$5,1)-1))^(1/(INDEX('A2 Intenzita dopravy'!$H$5:$L$5,MATCH(BA$157,'A2 Intenzita dopravy'!$H$5:$L$5,1))-INDEX('A2 Intenzita dopravy'!$H$5:$L$5,MATCH(BA$157,'A2 Intenzita dopravy'!$H$5:$L$5,1)-1)))*AZ164,IF(BA$157&lt;'A1 Parametre'!$C$7,'A2.1 Intenzita dopravy'!BA148,IF(BA$157&lt;MIN('A2 Intenzita dopravy'!$H$5:$L$5),BB164/'A2 Intenzita dopravy'!#REF!*BB164,(INDEX('A2 Intenzita dopravy'!$H26:$L26,MATCH(BA$157,'A2 Intenzita dopravy'!$H$5:$L$5,1)+1)/INDEX('A2 Intenzita dopravy'!$H26:$L26,MATCH(BA$157,'A2 Intenzita dopravy'!$H$5:$L$5,1)))^(1/(INDEX('A2 Intenzita dopravy'!$H$5:$L$5,MATCH(BA$157,'A2 Intenzita dopravy'!$H$5:$L$5,1)+1)-INDEX('A2 Intenzita dopravy'!$H$5:$L$5,MATCH(BA$157,'A2 Intenzita dopravy'!$H$5:$L$5,1))))*AZ164)))),0)</f>
        <v>4936.472579976853</v>
      </c>
      <c r="BB164" s="30">
        <f>IFERROR(IFERROR(INDEX('A2 Intenzita dopravy'!$H26:$L26,MATCH(BB$157,'A2 Intenzita dopravy'!$H$19:$L$19,0)),IF(BB$157&gt;MAX('A2 Intenzita dopravy'!$H$5:$L$5),(INDEX('A2 Intenzita dopravy'!$H26:$L26,MATCH(BB$157,'A2 Intenzita dopravy'!$H$5:$L$5,1))/INDEX('A2 Intenzita dopravy'!$H26:$L26,MATCH(BB$157,'A2 Intenzita dopravy'!$H$5:$L$5,1)-1))^(1/(INDEX('A2 Intenzita dopravy'!$H$5:$L$5,MATCH(BB$157,'A2 Intenzita dopravy'!$H$5:$L$5,1))-INDEX('A2 Intenzita dopravy'!$H$5:$L$5,MATCH(BB$157,'A2 Intenzita dopravy'!$H$5:$L$5,1)-1)))*BA164,IF(BB$157&lt;'A1 Parametre'!$C$7,'A2.1 Intenzita dopravy'!BB148,IF(BB$157&lt;MIN('A2 Intenzita dopravy'!$H$5:$L$5),'A2 Intenzita dopravy'!#REF!/'A2 Intenzita dopravy'!#REF!*'A2 Intenzita dopravy'!#REF!,(INDEX('A2 Intenzita dopravy'!$H26:$L26,MATCH(BB$157,'A2 Intenzita dopravy'!$H$5:$L$5,1)+1)/INDEX('A2 Intenzita dopravy'!$H26:$L26,MATCH(BB$157,'A2 Intenzita dopravy'!$H$5:$L$5,1)))^(1/(INDEX('A2 Intenzita dopravy'!$H$5:$L$5,MATCH(BB$157,'A2 Intenzita dopravy'!$H$5:$L$5,1)+1)-INDEX('A2 Intenzita dopravy'!$H$5:$L$5,MATCH(BB$157,'A2 Intenzita dopravy'!$H$5:$L$5,1))))*BA164)))),0)</f>
        <v>5008.4208266869655</v>
      </c>
    </row>
    <row r="165" spans="2:54" x14ac:dyDescent="0.2">
      <c r="B165" s="5">
        <v>7</v>
      </c>
      <c r="C165" s="5" t="str">
        <f>IF(ISBLANK('A2 Intenzita dopravy'!C13)=TRUE,"",'A2 Intenzita dopravy'!C13)</f>
        <v/>
      </c>
      <c r="D165" s="5" t="str">
        <f>IF(ISBLANK('A2 Intenzita dopravy'!D13)=TRUE,"",'A2 Intenzita dopravy'!D13)</f>
        <v/>
      </c>
      <c r="E165" s="30">
        <f>IFERROR(IFERROR(INDEX('A2 Intenzita dopravy'!$H27:$L27,MATCH(E$157,'A2 Intenzita dopravy'!$H$19:$L$19,0)),IF(E$157&gt;MAX('A2 Intenzita dopravy'!$H$5:$L$5),(INDEX('A2 Intenzita dopravy'!$H27:$L27,MATCH(E$157,'A2 Intenzita dopravy'!$H$5:$L$5,1))/INDEX('A2 Intenzita dopravy'!$H27:$L27,MATCH(E$157,'A2 Intenzita dopravy'!$H$5:$L$5,1)-1))^(1/(INDEX('A2 Intenzita dopravy'!$H$5:$L$5,MATCH(E$157,'A2 Intenzita dopravy'!$H$5:$L$5,1))-INDEX('A2 Intenzita dopravy'!$H$5:$L$5,MATCH(E$157,'A2 Intenzita dopravy'!$H$5:$L$5,1)-1)))*D165,IF(E$157&lt;'A1 Parametre'!$C$7,'A2.1 Intenzita dopravy'!E149,IF(E$157&lt;MIN('A2 Intenzita dopravy'!$H$5:$L$5),F165/G165*F165,(INDEX('A2 Intenzita dopravy'!$H27:$L27,MATCH(E$157,'A2 Intenzita dopravy'!$H$5:$L$5,1)+1)/INDEX('A2 Intenzita dopravy'!$H27:$L27,MATCH(E$157,'A2 Intenzita dopravy'!$H$5:$L$5,1)))^(1/(INDEX('A2 Intenzita dopravy'!$H$5:$L$5,MATCH(E$157,'A2 Intenzita dopravy'!$H$5:$L$5,1)+1)-INDEX('A2 Intenzita dopravy'!$H$5:$L$5,MATCH(E$157,'A2 Intenzita dopravy'!$H$5:$L$5,1))))*D165)))),0)</f>
        <v>0</v>
      </c>
      <c r="F165" s="30">
        <f>IFERROR(IFERROR(INDEX('A2 Intenzita dopravy'!$H27:$L27,MATCH(F$157,'A2 Intenzita dopravy'!$H$19:$L$19,0)),IF(F$157&gt;MAX('A2 Intenzita dopravy'!$H$5:$L$5),(INDEX('A2 Intenzita dopravy'!$H27:$L27,MATCH(F$157,'A2 Intenzita dopravy'!$H$5:$L$5,1))/INDEX('A2 Intenzita dopravy'!$H27:$L27,MATCH(F$157,'A2 Intenzita dopravy'!$H$5:$L$5,1)-1))^(1/(INDEX('A2 Intenzita dopravy'!$H$5:$L$5,MATCH(F$157,'A2 Intenzita dopravy'!$H$5:$L$5,1))-INDEX('A2 Intenzita dopravy'!$H$5:$L$5,MATCH(F$157,'A2 Intenzita dopravy'!$H$5:$L$5,1)-1)))*E165,IF(F$157&lt;'A1 Parametre'!$C$7,'A2.1 Intenzita dopravy'!F149,IF(F$157&lt;MIN('A2 Intenzita dopravy'!$H$5:$L$5),G165/H165*G165,(INDEX('A2 Intenzita dopravy'!$H27:$L27,MATCH(F$157,'A2 Intenzita dopravy'!$H$5:$L$5,1)+1)/INDEX('A2 Intenzita dopravy'!$H27:$L27,MATCH(F$157,'A2 Intenzita dopravy'!$H$5:$L$5,1)))^(1/(INDEX('A2 Intenzita dopravy'!$H$5:$L$5,MATCH(F$157,'A2 Intenzita dopravy'!$H$5:$L$5,1)+1)-INDEX('A2 Intenzita dopravy'!$H$5:$L$5,MATCH(F$157,'A2 Intenzita dopravy'!$H$5:$L$5,1))))*E165)))),0)</f>
        <v>0</v>
      </c>
      <c r="G165" s="30">
        <f>IFERROR(IFERROR(INDEX('A2 Intenzita dopravy'!$H27:$L27,MATCH(G$157,'A2 Intenzita dopravy'!$H$19:$L$19,0)),IF(G$157&gt;MAX('A2 Intenzita dopravy'!$H$5:$L$5),(INDEX('A2 Intenzita dopravy'!$H27:$L27,MATCH(G$157,'A2 Intenzita dopravy'!$H$5:$L$5,1))/INDEX('A2 Intenzita dopravy'!$H27:$L27,MATCH(G$157,'A2 Intenzita dopravy'!$H$5:$L$5,1)-1))^(1/(INDEX('A2 Intenzita dopravy'!$H$5:$L$5,MATCH(G$157,'A2 Intenzita dopravy'!$H$5:$L$5,1))-INDEX('A2 Intenzita dopravy'!$H$5:$L$5,MATCH(G$157,'A2 Intenzita dopravy'!$H$5:$L$5,1)-1)))*F165,IF(G$157&lt;'A1 Parametre'!$C$7,'A2.1 Intenzita dopravy'!G149,IF(G$157&lt;MIN('A2 Intenzita dopravy'!$H$5:$L$5),H165/I165*H165,(INDEX('A2 Intenzita dopravy'!$H27:$L27,MATCH(G$157,'A2 Intenzita dopravy'!$H$5:$L$5,1)+1)/INDEX('A2 Intenzita dopravy'!$H27:$L27,MATCH(G$157,'A2 Intenzita dopravy'!$H$5:$L$5,1)))^(1/(INDEX('A2 Intenzita dopravy'!$H$5:$L$5,MATCH(G$157,'A2 Intenzita dopravy'!$H$5:$L$5,1)+1)-INDEX('A2 Intenzita dopravy'!$H$5:$L$5,MATCH(G$157,'A2 Intenzita dopravy'!$H$5:$L$5,1))))*F165)))),0)</f>
        <v>0</v>
      </c>
      <c r="H165" s="30">
        <f>IFERROR(IFERROR(INDEX('A2 Intenzita dopravy'!$H27:$L27,MATCH(H$157,'A2 Intenzita dopravy'!$H$19:$L$19,0)),IF(H$157&gt;MAX('A2 Intenzita dopravy'!$H$5:$L$5),(INDEX('A2 Intenzita dopravy'!$H27:$L27,MATCH(H$157,'A2 Intenzita dopravy'!$H$5:$L$5,1))/INDEX('A2 Intenzita dopravy'!$H27:$L27,MATCH(H$157,'A2 Intenzita dopravy'!$H$5:$L$5,1)-1))^(1/(INDEX('A2 Intenzita dopravy'!$H$5:$L$5,MATCH(H$157,'A2 Intenzita dopravy'!$H$5:$L$5,1))-INDEX('A2 Intenzita dopravy'!$H$5:$L$5,MATCH(H$157,'A2 Intenzita dopravy'!$H$5:$L$5,1)-1)))*G165,IF(H$157&lt;'A1 Parametre'!$C$7,'A2.1 Intenzita dopravy'!H149,IF(H$157&lt;MIN('A2 Intenzita dopravy'!$H$5:$L$5),I165/J165*I165,(INDEX('A2 Intenzita dopravy'!$H27:$L27,MATCH(H$157,'A2 Intenzita dopravy'!$H$5:$L$5,1)+1)/INDEX('A2 Intenzita dopravy'!$H27:$L27,MATCH(H$157,'A2 Intenzita dopravy'!$H$5:$L$5,1)))^(1/(INDEX('A2 Intenzita dopravy'!$H$5:$L$5,MATCH(H$157,'A2 Intenzita dopravy'!$H$5:$L$5,1)+1)-INDEX('A2 Intenzita dopravy'!$H$5:$L$5,MATCH(H$157,'A2 Intenzita dopravy'!$H$5:$L$5,1))))*G165)))),0)</f>
        <v>0</v>
      </c>
      <c r="I165" s="30">
        <f>IFERROR(IFERROR(INDEX('A2 Intenzita dopravy'!$H27:$L27,MATCH(I$157,'A2 Intenzita dopravy'!$H$19:$L$19,0)),IF(I$157&gt;MAX('A2 Intenzita dopravy'!$H$5:$L$5),(INDEX('A2 Intenzita dopravy'!$H27:$L27,MATCH(I$157,'A2 Intenzita dopravy'!$H$5:$L$5,1))/INDEX('A2 Intenzita dopravy'!$H27:$L27,MATCH(I$157,'A2 Intenzita dopravy'!$H$5:$L$5,1)-1))^(1/(INDEX('A2 Intenzita dopravy'!$H$5:$L$5,MATCH(I$157,'A2 Intenzita dopravy'!$H$5:$L$5,1))-INDEX('A2 Intenzita dopravy'!$H$5:$L$5,MATCH(I$157,'A2 Intenzita dopravy'!$H$5:$L$5,1)-1)))*H165,IF(I$157&lt;'A1 Parametre'!$C$7,'A2.1 Intenzita dopravy'!I149,IF(I$157&lt;MIN('A2 Intenzita dopravy'!$H$5:$L$5),J165/K165*J165,(INDEX('A2 Intenzita dopravy'!$H27:$L27,MATCH(I$157,'A2 Intenzita dopravy'!$H$5:$L$5,1)+1)/INDEX('A2 Intenzita dopravy'!$H27:$L27,MATCH(I$157,'A2 Intenzita dopravy'!$H$5:$L$5,1)))^(1/(INDEX('A2 Intenzita dopravy'!$H$5:$L$5,MATCH(I$157,'A2 Intenzita dopravy'!$H$5:$L$5,1)+1)-INDEX('A2 Intenzita dopravy'!$H$5:$L$5,MATCH(I$157,'A2 Intenzita dopravy'!$H$5:$L$5,1))))*H165)))),0)</f>
        <v>4928</v>
      </c>
      <c r="J165" s="30">
        <f>IFERROR(IFERROR(INDEX('A2 Intenzita dopravy'!$H27:$L27,MATCH(J$157,'A2 Intenzita dopravy'!$H$19:$L$19,0)),IF(J$157&gt;MAX('A2 Intenzita dopravy'!$H$5:$L$5),(INDEX('A2 Intenzita dopravy'!$H27:$L27,MATCH(J$157,'A2 Intenzita dopravy'!$H$5:$L$5,1))/INDEX('A2 Intenzita dopravy'!$H27:$L27,MATCH(J$157,'A2 Intenzita dopravy'!$H$5:$L$5,1)-1))^(1/(INDEX('A2 Intenzita dopravy'!$H$5:$L$5,MATCH(J$157,'A2 Intenzita dopravy'!$H$5:$L$5,1))-INDEX('A2 Intenzita dopravy'!$H$5:$L$5,MATCH(J$157,'A2 Intenzita dopravy'!$H$5:$L$5,1)-1)))*I165,IF(J$157&lt;'A1 Parametre'!$C$7,'A2.1 Intenzita dopravy'!J149,IF(J$157&lt;MIN('A2 Intenzita dopravy'!$H$5:$L$5),K165/L165*K165,(INDEX('A2 Intenzita dopravy'!$H27:$L27,MATCH(J$157,'A2 Intenzita dopravy'!$H$5:$L$5,1)+1)/INDEX('A2 Intenzita dopravy'!$H27:$L27,MATCH(J$157,'A2 Intenzita dopravy'!$H$5:$L$5,1)))^(1/(INDEX('A2 Intenzita dopravy'!$H$5:$L$5,MATCH(J$157,'A2 Intenzita dopravy'!$H$5:$L$5,1)+1)-INDEX('A2 Intenzita dopravy'!$H$5:$L$5,MATCH(J$157,'A2 Intenzita dopravy'!$H$5:$L$5,1))))*I165)))),0)</f>
        <v>5009.8108884111489</v>
      </c>
      <c r="K165" s="30">
        <f>IFERROR(IFERROR(INDEX('A2 Intenzita dopravy'!$H27:$L27,MATCH(K$157,'A2 Intenzita dopravy'!$H$19:$L$19,0)),IF(K$157&gt;MAX('A2 Intenzita dopravy'!$H$5:$L$5),(INDEX('A2 Intenzita dopravy'!$H27:$L27,MATCH(K$157,'A2 Intenzita dopravy'!$H$5:$L$5,1))/INDEX('A2 Intenzita dopravy'!$H27:$L27,MATCH(K$157,'A2 Intenzita dopravy'!$H$5:$L$5,1)-1))^(1/(INDEX('A2 Intenzita dopravy'!$H$5:$L$5,MATCH(K$157,'A2 Intenzita dopravy'!$H$5:$L$5,1))-INDEX('A2 Intenzita dopravy'!$H$5:$L$5,MATCH(K$157,'A2 Intenzita dopravy'!$H$5:$L$5,1)-1)))*J165,IF(K$157&lt;'A1 Parametre'!$C$7,'A2.1 Intenzita dopravy'!K149,IF(K$157&lt;MIN('A2 Intenzita dopravy'!$H$5:$L$5),L165/M165*L165,(INDEX('A2 Intenzita dopravy'!$H27:$L27,MATCH(K$157,'A2 Intenzita dopravy'!$H$5:$L$5,1)+1)/INDEX('A2 Intenzita dopravy'!$H27:$L27,MATCH(K$157,'A2 Intenzita dopravy'!$H$5:$L$5,1)))^(1/(INDEX('A2 Intenzita dopravy'!$H$5:$L$5,MATCH(K$157,'A2 Intenzita dopravy'!$H$5:$L$5,1)+1)-INDEX('A2 Intenzita dopravy'!$H$5:$L$5,MATCH(K$157,'A2 Intenzita dopravy'!$H$5:$L$5,1))))*J165)))),0)</f>
        <v>5092.9799386450704</v>
      </c>
      <c r="L165" s="30">
        <f>IFERROR(IFERROR(INDEX('A2 Intenzita dopravy'!$H27:$L27,MATCH(L$157,'A2 Intenzita dopravy'!$H$19:$L$19,0)),IF(L$157&gt;MAX('A2 Intenzita dopravy'!$H$5:$L$5),(INDEX('A2 Intenzita dopravy'!$H27:$L27,MATCH(L$157,'A2 Intenzita dopravy'!$H$5:$L$5,1))/INDEX('A2 Intenzita dopravy'!$H27:$L27,MATCH(L$157,'A2 Intenzita dopravy'!$H$5:$L$5,1)-1))^(1/(INDEX('A2 Intenzita dopravy'!$H$5:$L$5,MATCH(L$157,'A2 Intenzita dopravy'!$H$5:$L$5,1))-INDEX('A2 Intenzita dopravy'!$H$5:$L$5,MATCH(L$157,'A2 Intenzita dopravy'!$H$5:$L$5,1)-1)))*K165,IF(L$157&lt;'A1 Parametre'!$C$7,'A2.1 Intenzita dopravy'!L149,IF(L$157&lt;MIN('A2 Intenzita dopravy'!$H$5:$L$5),M165/N165*M165,(INDEX('A2 Intenzita dopravy'!$H27:$L27,MATCH(L$157,'A2 Intenzita dopravy'!$H$5:$L$5,1)+1)/INDEX('A2 Intenzita dopravy'!$H27:$L27,MATCH(L$157,'A2 Intenzita dopravy'!$H$5:$L$5,1)))^(1/(INDEX('A2 Intenzita dopravy'!$H$5:$L$5,MATCH(L$157,'A2 Intenzita dopravy'!$H$5:$L$5,1)+1)-INDEX('A2 Intenzita dopravy'!$H$5:$L$5,MATCH(L$157,'A2 Intenzita dopravy'!$H$5:$L$5,1))))*K165)))),0)</f>
        <v>5177.5296978659944</v>
      </c>
      <c r="M165" s="30">
        <f>IFERROR(IFERROR(INDEX('A2 Intenzita dopravy'!$H27:$L27,MATCH(M$157,'A2 Intenzita dopravy'!$H$19:$L$19,0)),IF(M$157&gt;MAX('A2 Intenzita dopravy'!$H$5:$L$5),(INDEX('A2 Intenzita dopravy'!$H27:$L27,MATCH(M$157,'A2 Intenzita dopravy'!$H$5:$L$5,1))/INDEX('A2 Intenzita dopravy'!$H27:$L27,MATCH(M$157,'A2 Intenzita dopravy'!$H$5:$L$5,1)-1))^(1/(INDEX('A2 Intenzita dopravy'!$H$5:$L$5,MATCH(M$157,'A2 Intenzita dopravy'!$H$5:$L$5,1))-INDEX('A2 Intenzita dopravy'!$H$5:$L$5,MATCH(M$157,'A2 Intenzita dopravy'!$H$5:$L$5,1)-1)))*L165,IF(M$157&lt;'A1 Parametre'!$C$7,'A2.1 Intenzita dopravy'!M149,IF(M$157&lt;MIN('A2 Intenzita dopravy'!$H$5:$L$5),N165/O165*N165,(INDEX('A2 Intenzita dopravy'!$H27:$L27,MATCH(M$157,'A2 Intenzita dopravy'!$H$5:$L$5,1)+1)/INDEX('A2 Intenzita dopravy'!$H27:$L27,MATCH(M$157,'A2 Intenzita dopravy'!$H$5:$L$5,1)))^(1/(INDEX('A2 Intenzita dopravy'!$H$5:$L$5,MATCH(M$157,'A2 Intenzita dopravy'!$H$5:$L$5,1)+1)-INDEX('A2 Intenzita dopravy'!$H$5:$L$5,MATCH(M$157,'A2 Intenzita dopravy'!$H$5:$L$5,1))))*L165)))),0)</f>
        <v>5263.4830875489333</v>
      </c>
      <c r="N165" s="30">
        <f>IFERROR(IFERROR(INDEX('A2 Intenzita dopravy'!$H27:$L27,MATCH(N$157,'A2 Intenzita dopravy'!$H$19:$L$19,0)),IF(N$157&gt;MAX('A2 Intenzita dopravy'!$H$5:$L$5),(INDEX('A2 Intenzita dopravy'!$H27:$L27,MATCH(N$157,'A2 Intenzita dopravy'!$H$5:$L$5,1))/INDEX('A2 Intenzita dopravy'!$H27:$L27,MATCH(N$157,'A2 Intenzita dopravy'!$H$5:$L$5,1)-1))^(1/(INDEX('A2 Intenzita dopravy'!$H$5:$L$5,MATCH(N$157,'A2 Intenzita dopravy'!$H$5:$L$5,1))-INDEX('A2 Intenzita dopravy'!$H$5:$L$5,MATCH(N$157,'A2 Intenzita dopravy'!$H$5:$L$5,1)-1)))*M165,IF(N$157&lt;'A1 Parametre'!$C$7,'A2.1 Intenzita dopravy'!N149,IF(N$157&lt;MIN('A2 Intenzita dopravy'!$H$5:$L$5),O165/P165*O165,(INDEX('A2 Intenzita dopravy'!$H27:$L27,MATCH(N$157,'A2 Intenzita dopravy'!$H$5:$L$5,1)+1)/INDEX('A2 Intenzita dopravy'!$H27:$L27,MATCH(N$157,'A2 Intenzita dopravy'!$H$5:$L$5,1)))^(1/(INDEX('A2 Intenzita dopravy'!$H$5:$L$5,MATCH(N$157,'A2 Intenzita dopravy'!$H$5:$L$5,1)+1)-INDEX('A2 Intenzita dopravy'!$H$5:$L$5,MATCH(N$157,'A2 Intenzita dopravy'!$H$5:$L$5,1))))*M165)))),0)</f>
        <v>5350.8634096937049</v>
      </c>
      <c r="O165" s="30">
        <f>IFERROR(IFERROR(INDEX('A2 Intenzita dopravy'!$H27:$L27,MATCH(O$157,'A2 Intenzita dopravy'!$H$19:$L$19,0)),IF(O$157&gt;MAX('A2 Intenzita dopravy'!$H$5:$L$5),(INDEX('A2 Intenzita dopravy'!$H27:$L27,MATCH(O$157,'A2 Intenzita dopravy'!$H$5:$L$5,1))/INDEX('A2 Intenzita dopravy'!$H27:$L27,MATCH(O$157,'A2 Intenzita dopravy'!$H$5:$L$5,1)-1))^(1/(INDEX('A2 Intenzita dopravy'!$H$5:$L$5,MATCH(O$157,'A2 Intenzita dopravy'!$H$5:$L$5,1))-INDEX('A2 Intenzita dopravy'!$H$5:$L$5,MATCH(O$157,'A2 Intenzita dopravy'!$H$5:$L$5,1)-1)))*N165,IF(O$157&lt;'A1 Parametre'!$C$7,'A2.1 Intenzita dopravy'!O149,IF(O$157&lt;MIN('A2 Intenzita dopravy'!$H$5:$L$5),P165/Q165*P165,(INDEX('A2 Intenzita dopravy'!$H27:$L27,MATCH(O$157,'A2 Intenzita dopravy'!$H$5:$L$5,1)+1)/INDEX('A2 Intenzita dopravy'!$H27:$L27,MATCH(O$157,'A2 Intenzita dopravy'!$H$5:$L$5,1)))^(1/(INDEX('A2 Intenzita dopravy'!$H$5:$L$5,MATCH(O$157,'A2 Intenzita dopravy'!$H$5:$L$5,1)+1)-INDEX('A2 Intenzita dopravy'!$H$5:$L$5,MATCH(O$157,'A2 Intenzita dopravy'!$H$5:$L$5,1))))*N165)))),0)</f>
        <v>5439.694353142112</v>
      </c>
      <c r="P165" s="30">
        <f>IFERROR(IFERROR(INDEX('A2 Intenzita dopravy'!$H27:$L27,MATCH(P$157,'A2 Intenzita dopravy'!$H$19:$L$19,0)),IF(P$157&gt;MAX('A2 Intenzita dopravy'!$H$5:$L$5),(INDEX('A2 Intenzita dopravy'!$H27:$L27,MATCH(P$157,'A2 Intenzita dopravy'!$H$5:$L$5,1))/INDEX('A2 Intenzita dopravy'!$H27:$L27,MATCH(P$157,'A2 Intenzita dopravy'!$H$5:$L$5,1)-1))^(1/(INDEX('A2 Intenzita dopravy'!$H$5:$L$5,MATCH(P$157,'A2 Intenzita dopravy'!$H$5:$L$5,1))-INDEX('A2 Intenzita dopravy'!$H$5:$L$5,MATCH(P$157,'A2 Intenzita dopravy'!$H$5:$L$5,1)-1)))*O165,IF(P$157&lt;'A1 Parametre'!$C$7,'A2.1 Intenzita dopravy'!P149,IF(P$157&lt;MIN('A2 Intenzita dopravy'!$H$5:$L$5),Q165/R165*Q165,(INDEX('A2 Intenzita dopravy'!$H27:$L27,MATCH(P$157,'A2 Intenzita dopravy'!$H$5:$L$5,1)+1)/INDEX('A2 Intenzita dopravy'!$H27:$L27,MATCH(P$157,'A2 Intenzita dopravy'!$H$5:$L$5,1)))^(1/(INDEX('A2 Intenzita dopravy'!$H$5:$L$5,MATCH(P$157,'A2 Intenzita dopravy'!$H$5:$L$5,1)+1)-INDEX('A2 Intenzita dopravy'!$H$5:$L$5,MATCH(P$157,'A2 Intenzita dopravy'!$H$5:$L$5,1))))*O165)))),0)</f>
        <v>5530</v>
      </c>
      <c r="Q165" s="30">
        <f>IFERROR(IFERROR(INDEX('A2 Intenzita dopravy'!$H27:$L27,MATCH(Q$157,'A2 Intenzita dopravy'!$H$19:$L$19,0)),IF(Q$157&gt;MAX('A2 Intenzita dopravy'!$H$5:$L$5),(INDEX('A2 Intenzita dopravy'!$H27:$L27,MATCH(Q$157,'A2 Intenzita dopravy'!$H$5:$L$5,1))/INDEX('A2 Intenzita dopravy'!$H27:$L27,MATCH(Q$157,'A2 Intenzita dopravy'!$H$5:$L$5,1)-1))^(1/(INDEX('A2 Intenzita dopravy'!$H$5:$L$5,MATCH(Q$157,'A2 Intenzita dopravy'!$H$5:$L$5,1))-INDEX('A2 Intenzita dopravy'!$H$5:$L$5,MATCH(Q$157,'A2 Intenzita dopravy'!$H$5:$L$5,1)-1)))*P165,IF(Q$157&lt;'A1 Parametre'!$C$7,'A2.1 Intenzita dopravy'!Q149,IF(Q$157&lt;MIN('A2 Intenzita dopravy'!$H$5:$L$5),R165/S165*R165,(INDEX('A2 Intenzita dopravy'!$H27:$L27,MATCH(Q$157,'A2 Intenzita dopravy'!$H$5:$L$5,1)+1)/INDEX('A2 Intenzita dopravy'!$H27:$L27,MATCH(Q$157,'A2 Intenzita dopravy'!$H$5:$L$5,1)))^(1/(INDEX('A2 Intenzita dopravy'!$H$5:$L$5,MATCH(Q$157,'A2 Intenzita dopravy'!$H$5:$L$5,1)+1)-INDEX('A2 Intenzita dopravy'!$H$5:$L$5,MATCH(Q$157,'A2 Intenzita dopravy'!$H$5:$L$5,1))))*P165)))),0)</f>
        <v>5597.2032436876607</v>
      </c>
      <c r="R165" s="30">
        <f>IFERROR(IFERROR(INDEX('A2 Intenzita dopravy'!$H27:$L27,MATCH(R$157,'A2 Intenzita dopravy'!$H$19:$L$19,0)),IF(R$157&gt;MAX('A2 Intenzita dopravy'!$H$5:$L$5),(INDEX('A2 Intenzita dopravy'!$H27:$L27,MATCH(R$157,'A2 Intenzita dopravy'!$H$5:$L$5,1))/INDEX('A2 Intenzita dopravy'!$H27:$L27,MATCH(R$157,'A2 Intenzita dopravy'!$H$5:$L$5,1)-1))^(1/(INDEX('A2 Intenzita dopravy'!$H$5:$L$5,MATCH(R$157,'A2 Intenzita dopravy'!$H$5:$L$5,1))-INDEX('A2 Intenzita dopravy'!$H$5:$L$5,MATCH(R$157,'A2 Intenzita dopravy'!$H$5:$L$5,1)-1)))*Q165,IF(R$157&lt;'A1 Parametre'!$C$7,'A2.1 Intenzita dopravy'!R149,IF(R$157&lt;MIN('A2 Intenzita dopravy'!$H$5:$L$5),S165/T165*S165,(INDEX('A2 Intenzita dopravy'!$H27:$L27,MATCH(R$157,'A2 Intenzita dopravy'!$H$5:$L$5,1)+1)/INDEX('A2 Intenzita dopravy'!$H27:$L27,MATCH(R$157,'A2 Intenzita dopravy'!$H$5:$L$5,1)))^(1/(INDEX('A2 Intenzita dopravy'!$H$5:$L$5,MATCH(R$157,'A2 Intenzita dopravy'!$H$5:$L$5,1)+1)-INDEX('A2 Intenzita dopravy'!$H$5:$L$5,MATCH(R$157,'A2 Intenzita dopravy'!$H$5:$L$5,1))))*Q165)))),0)</f>
        <v>5665.2231738060891</v>
      </c>
      <c r="S165" s="30">
        <f>IFERROR(IFERROR(INDEX('A2 Intenzita dopravy'!$H27:$L27,MATCH(S$157,'A2 Intenzita dopravy'!$H$19:$L$19,0)),IF(S$157&gt;MAX('A2 Intenzita dopravy'!$H$5:$L$5),(INDEX('A2 Intenzita dopravy'!$H27:$L27,MATCH(S$157,'A2 Intenzita dopravy'!$H$5:$L$5,1))/INDEX('A2 Intenzita dopravy'!$H27:$L27,MATCH(S$157,'A2 Intenzita dopravy'!$H$5:$L$5,1)-1))^(1/(INDEX('A2 Intenzita dopravy'!$H$5:$L$5,MATCH(S$157,'A2 Intenzita dopravy'!$H$5:$L$5,1))-INDEX('A2 Intenzita dopravy'!$H$5:$L$5,MATCH(S$157,'A2 Intenzita dopravy'!$H$5:$L$5,1)-1)))*R165,IF(S$157&lt;'A1 Parametre'!$C$7,'A2.1 Intenzita dopravy'!S149,IF(S$157&lt;MIN('A2 Intenzita dopravy'!$H$5:$L$5),T165/U165*T165,(INDEX('A2 Intenzita dopravy'!$H27:$L27,MATCH(S$157,'A2 Intenzita dopravy'!$H$5:$L$5,1)+1)/INDEX('A2 Intenzita dopravy'!$H27:$L27,MATCH(S$157,'A2 Intenzita dopravy'!$H$5:$L$5,1)))^(1/(INDEX('A2 Intenzita dopravy'!$H$5:$L$5,MATCH(S$157,'A2 Intenzita dopravy'!$H$5:$L$5,1)+1)-INDEX('A2 Intenzita dopravy'!$H$5:$L$5,MATCH(S$157,'A2 Intenzita dopravy'!$H$5:$L$5,1))))*R165)))),0)</f>
        <v>5734.0697151251261</v>
      </c>
      <c r="T165" s="30">
        <f>IFERROR(IFERROR(INDEX('A2 Intenzita dopravy'!$H27:$L27,MATCH(T$157,'A2 Intenzita dopravy'!$H$19:$L$19,0)),IF(T$157&gt;MAX('A2 Intenzita dopravy'!$H$5:$L$5),(INDEX('A2 Intenzita dopravy'!$H27:$L27,MATCH(T$157,'A2 Intenzita dopravy'!$H$5:$L$5,1))/INDEX('A2 Intenzita dopravy'!$H27:$L27,MATCH(T$157,'A2 Intenzita dopravy'!$H$5:$L$5,1)-1))^(1/(INDEX('A2 Intenzita dopravy'!$H$5:$L$5,MATCH(T$157,'A2 Intenzita dopravy'!$H$5:$L$5,1))-INDEX('A2 Intenzita dopravy'!$H$5:$L$5,MATCH(T$157,'A2 Intenzita dopravy'!$H$5:$L$5,1)-1)))*S165,IF(T$157&lt;'A1 Parametre'!$C$7,'A2.1 Intenzita dopravy'!T149,IF(T$157&lt;MIN('A2 Intenzita dopravy'!$H$5:$L$5),U165/V165*U165,(INDEX('A2 Intenzita dopravy'!$H27:$L27,MATCH(T$157,'A2 Intenzita dopravy'!$H$5:$L$5,1)+1)/INDEX('A2 Intenzita dopravy'!$H27:$L27,MATCH(T$157,'A2 Intenzita dopravy'!$H$5:$L$5,1)))^(1/(INDEX('A2 Intenzita dopravy'!$H$5:$L$5,MATCH(T$157,'A2 Intenzita dopravy'!$H$5:$L$5,1)+1)-INDEX('A2 Intenzita dopravy'!$H$5:$L$5,MATCH(T$157,'A2 Intenzita dopravy'!$H$5:$L$5,1))))*S165)))),0)</f>
        <v>5803.7529130252324</v>
      </c>
      <c r="U165" s="30">
        <f>IFERROR(IFERROR(INDEX('A2 Intenzita dopravy'!$H27:$L27,MATCH(U$157,'A2 Intenzita dopravy'!$H$19:$L$19,0)),IF(U$157&gt;MAX('A2 Intenzita dopravy'!$H$5:$L$5),(INDEX('A2 Intenzita dopravy'!$H27:$L27,MATCH(U$157,'A2 Intenzita dopravy'!$H$5:$L$5,1))/INDEX('A2 Intenzita dopravy'!$H27:$L27,MATCH(U$157,'A2 Intenzita dopravy'!$H$5:$L$5,1)-1))^(1/(INDEX('A2 Intenzita dopravy'!$H$5:$L$5,MATCH(U$157,'A2 Intenzita dopravy'!$H$5:$L$5,1))-INDEX('A2 Intenzita dopravy'!$H$5:$L$5,MATCH(U$157,'A2 Intenzita dopravy'!$H$5:$L$5,1)-1)))*T165,IF(U$157&lt;'A1 Parametre'!$C$7,'A2.1 Intenzita dopravy'!U149,IF(U$157&lt;MIN('A2 Intenzita dopravy'!$H$5:$L$5),V165/W165*V165,(INDEX('A2 Intenzita dopravy'!$H27:$L27,MATCH(U$157,'A2 Intenzita dopravy'!$H$5:$L$5,1)+1)/INDEX('A2 Intenzita dopravy'!$H27:$L27,MATCH(U$157,'A2 Intenzita dopravy'!$H$5:$L$5,1)))^(1/(INDEX('A2 Intenzita dopravy'!$H$5:$L$5,MATCH(U$157,'A2 Intenzita dopravy'!$H$5:$L$5,1)+1)-INDEX('A2 Intenzita dopravy'!$H$5:$L$5,MATCH(U$157,'A2 Intenzita dopravy'!$H$5:$L$5,1))))*T165)))),0)</f>
        <v>5874.2829349632084</v>
      </c>
      <c r="V165" s="30">
        <f>IFERROR(IFERROR(INDEX('A2 Intenzita dopravy'!$H27:$L27,MATCH(V$157,'A2 Intenzita dopravy'!$H$19:$L$19,0)),IF(V$157&gt;MAX('A2 Intenzita dopravy'!$H$5:$L$5),(INDEX('A2 Intenzita dopravy'!$H27:$L27,MATCH(V$157,'A2 Intenzita dopravy'!$H$5:$L$5,1))/INDEX('A2 Intenzita dopravy'!$H27:$L27,MATCH(V$157,'A2 Intenzita dopravy'!$H$5:$L$5,1)-1))^(1/(INDEX('A2 Intenzita dopravy'!$H$5:$L$5,MATCH(V$157,'A2 Intenzita dopravy'!$H$5:$L$5,1))-INDEX('A2 Intenzita dopravy'!$H$5:$L$5,MATCH(V$157,'A2 Intenzita dopravy'!$H$5:$L$5,1)-1)))*U165,IF(V$157&lt;'A1 Parametre'!$C$7,'A2.1 Intenzita dopravy'!V149,IF(V$157&lt;MIN('A2 Intenzita dopravy'!$H$5:$L$5),W165/X165*W165,(INDEX('A2 Intenzita dopravy'!$H27:$L27,MATCH(V$157,'A2 Intenzita dopravy'!$H$5:$L$5,1)+1)/INDEX('A2 Intenzita dopravy'!$H27:$L27,MATCH(V$157,'A2 Intenzita dopravy'!$H$5:$L$5,1)))^(1/(INDEX('A2 Intenzita dopravy'!$H$5:$L$5,MATCH(V$157,'A2 Intenzita dopravy'!$H$5:$L$5,1)+1)-INDEX('A2 Intenzita dopravy'!$H$5:$L$5,MATCH(V$157,'A2 Intenzita dopravy'!$H$5:$L$5,1))))*U165)))),0)</f>
        <v>5945.6700719557221</v>
      </c>
      <c r="W165" s="30">
        <f>IFERROR(IFERROR(INDEX('A2 Intenzita dopravy'!$H27:$L27,MATCH(W$157,'A2 Intenzita dopravy'!$H$19:$L$19,0)),IF(W$157&gt;MAX('A2 Intenzita dopravy'!$H$5:$L$5),(INDEX('A2 Intenzita dopravy'!$H27:$L27,MATCH(W$157,'A2 Intenzita dopravy'!$H$5:$L$5,1))/INDEX('A2 Intenzita dopravy'!$H27:$L27,MATCH(W$157,'A2 Intenzita dopravy'!$H$5:$L$5,1)-1))^(1/(INDEX('A2 Intenzita dopravy'!$H$5:$L$5,MATCH(W$157,'A2 Intenzita dopravy'!$H$5:$L$5,1))-INDEX('A2 Intenzita dopravy'!$H$5:$L$5,MATCH(W$157,'A2 Intenzita dopravy'!$H$5:$L$5,1)-1)))*V165,IF(W$157&lt;'A1 Parametre'!$C$7,'A2.1 Intenzita dopravy'!W149,IF(W$157&lt;MIN('A2 Intenzita dopravy'!$H$5:$L$5),X165/Y165*X165,(INDEX('A2 Intenzita dopravy'!$H27:$L27,MATCH(W$157,'A2 Intenzita dopravy'!$H$5:$L$5,1)+1)/INDEX('A2 Intenzita dopravy'!$H27:$L27,MATCH(W$157,'A2 Intenzita dopravy'!$H$5:$L$5,1)))^(1/(INDEX('A2 Intenzita dopravy'!$H$5:$L$5,MATCH(W$157,'A2 Intenzita dopravy'!$H$5:$L$5,1)+1)-INDEX('A2 Intenzita dopravy'!$H$5:$L$5,MATCH(W$157,'A2 Intenzita dopravy'!$H$5:$L$5,1))))*V165)))),0)</f>
        <v>6017.9247400808708</v>
      </c>
      <c r="X165" s="30">
        <f>IFERROR(IFERROR(INDEX('A2 Intenzita dopravy'!$H27:$L27,MATCH(X$157,'A2 Intenzita dopravy'!$H$19:$L$19,0)),IF(X$157&gt;MAX('A2 Intenzita dopravy'!$H$5:$L$5),(INDEX('A2 Intenzita dopravy'!$H27:$L27,MATCH(X$157,'A2 Intenzita dopravy'!$H$5:$L$5,1))/INDEX('A2 Intenzita dopravy'!$H27:$L27,MATCH(X$157,'A2 Intenzita dopravy'!$H$5:$L$5,1)-1))^(1/(INDEX('A2 Intenzita dopravy'!$H$5:$L$5,MATCH(X$157,'A2 Intenzita dopravy'!$H$5:$L$5,1))-INDEX('A2 Intenzita dopravy'!$H$5:$L$5,MATCH(X$157,'A2 Intenzita dopravy'!$H$5:$L$5,1)-1)))*W165,IF(X$157&lt;'A1 Parametre'!$C$7,'A2.1 Intenzita dopravy'!X149,IF(X$157&lt;MIN('A2 Intenzita dopravy'!$H$5:$L$5),Y165/Z165*Y165,(INDEX('A2 Intenzita dopravy'!$H27:$L27,MATCH(X$157,'A2 Intenzita dopravy'!$H$5:$L$5,1)+1)/INDEX('A2 Intenzita dopravy'!$H27:$L27,MATCH(X$157,'A2 Intenzita dopravy'!$H$5:$L$5,1)))^(1/(INDEX('A2 Intenzita dopravy'!$H$5:$L$5,MATCH(X$157,'A2 Intenzita dopravy'!$H$5:$L$5,1)+1)-INDEX('A2 Intenzita dopravy'!$H$5:$L$5,MATCH(X$157,'A2 Intenzita dopravy'!$H$5:$L$5,1))))*W165)))),0)</f>
        <v>6091.0574819979884</v>
      </c>
      <c r="Y165" s="30">
        <f>IFERROR(IFERROR(INDEX('A2 Intenzita dopravy'!$H27:$L27,MATCH(Y$157,'A2 Intenzita dopravy'!$H$19:$L$19,0)),IF(Y$157&gt;MAX('A2 Intenzita dopravy'!$H$5:$L$5),(INDEX('A2 Intenzita dopravy'!$H27:$L27,MATCH(Y$157,'A2 Intenzita dopravy'!$H$5:$L$5,1))/INDEX('A2 Intenzita dopravy'!$H27:$L27,MATCH(Y$157,'A2 Intenzita dopravy'!$H$5:$L$5,1)-1))^(1/(INDEX('A2 Intenzita dopravy'!$H$5:$L$5,MATCH(Y$157,'A2 Intenzita dopravy'!$H$5:$L$5,1))-INDEX('A2 Intenzita dopravy'!$H$5:$L$5,MATCH(Y$157,'A2 Intenzita dopravy'!$H$5:$L$5,1)-1)))*X165,IF(Y$157&lt;'A1 Parametre'!$C$7,'A2.1 Intenzita dopravy'!Y149,IF(Y$157&lt;MIN('A2 Intenzita dopravy'!$H$5:$L$5),Z165/AA165*Z165,(INDEX('A2 Intenzita dopravy'!$H27:$L27,MATCH(Y$157,'A2 Intenzita dopravy'!$H$5:$L$5,1)+1)/INDEX('A2 Intenzita dopravy'!$H27:$L27,MATCH(Y$157,'A2 Intenzita dopravy'!$H$5:$L$5,1)))^(1/(INDEX('A2 Intenzita dopravy'!$H$5:$L$5,MATCH(Y$157,'A2 Intenzita dopravy'!$H$5:$L$5,1)+1)-INDEX('A2 Intenzita dopravy'!$H$5:$L$5,MATCH(Y$157,'A2 Intenzita dopravy'!$H$5:$L$5,1))))*X165)))),0)</f>
        <v>6165.0789684859201</v>
      </c>
      <c r="Z165" s="30">
        <f>IFERROR(IFERROR(INDEX('A2 Intenzita dopravy'!$H27:$L27,MATCH(Z$157,'A2 Intenzita dopravy'!$H$19:$L$19,0)),IF(Z$157&gt;MAX('A2 Intenzita dopravy'!$H$5:$L$5),(INDEX('A2 Intenzita dopravy'!$H27:$L27,MATCH(Z$157,'A2 Intenzita dopravy'!$H$5:$L$5,1))/INDEX('A2 Intenzita dopravy'!$H27:$L27,MATCH(Z$157,'A2 Intenzita dopravy'!$H$5:$L$5,1)-1))^(1/(INDEX('A2 Intenzita dopravy'!$H$5:$L$5,MATCH(Z$157,'A2 Intenzita dopravy'!$H$5:$L$5,1))-INDEX('A2 Intenzita dopravy'!$H$5:$L$5,MATCH(Z$157,'A2 Intenzita dopravy'!$H$5:$L$5,1)-1)))*Y165,IF(Z$157&lt;'A1 Parametre'!$C$7,'A2.1 Intenzita dopravy'!Z149,IF(Z$157&lt;MIN('A2 Intenzita dopravy'!$H$5:$L$5),AA165/AB165*AA165,(INDEX('A2 Intenzita dopravy'!$H27:$L27,MATCH(Z$157,'A2 Intenzita dopravy'!$H$5:$L$5,1)+1)/INDEX('A2 Intenzita dopravy'!$H27:$L27,MATCH(Z$157,'A2 Intenzita dopravy'!$H$5:$L$5,1)))^(1/(INDEX('A2 Intenzita dopravy'!$H$5:$L$5,MATCH(Z$157,'A2 Intenzita dopravy'!$H$5:$L$5,1)+1)-INDEX('A2 Intenzita dopravy'!$H$5:$L$5,MATCH(Z$157,'A2 Intenzita dopravy'!$H$5:$L$5,1))))*Y165)))),0)</f>
        <v>6240</v>
      </c>
      <c r="AA165" s="30">
        <f>IFERROR(IFERROR(INDEX('A2 Intenzita dopravy'!$H27:$L27,MATCH(AA$157,'A2 Intenzita dopravy'!$H$19:$L$19,0)),IF(AA$157&gt;MAX('A2 Intenzita dopravy'!$H$5:$L$5),(INDEX('A2 Intenzita dopravy'!$H27:$L27,MATCH(AA$157,'A2 Intenzita dopravy'!$H$5:$L$5,1))/INDEX('A2 Intenzita dopravy'!$H27:$L27,MATCH(AA$157,'A2 Intenzita dopravy'!$H$5:$L$5,1)-1))^(1/(INDEX('A2 Intenzita dopravy'!$H$5:$L$5,MATCH(AA$157,'A2 Intenzita dopravy'!$H$5:$L$5,1))-INDEX('A2 Intenzita dopravy'!$H$5:$L$5,MATCH(AA$157,'A2 Intenzita dopravy'!$H$5:$L$5,1)-1)))*Z165,IF(AA$157&lt;'A1 Parametre'!$C$7,'A2.1 Intenzita dopravy'!AA149,IF(AA$157&lt;MIN('A2 Intenzita dopravy'!$H$5:$L$5),AB165/AC165*AB165,(INDEX('A2 Intenzita dopravy'!$H27:$L27,MATCH(AA$157,'A2 Intenzita dopravy'!$H$5:$L$5,1)+1)/INDEX('A2 Intenzita dopravy'!$H27:$L27,MATCH(AA$157,'A2 Intenzita dopravy'!$H$5:$L$5,1)))^(1/(INDEX('A2 Intenzita dopravy'!$H$5:$L$5,MATCH(AA$157,'A2 Intenzita dopravy'!$H$5:$L$5,1)+1)-INDEX('A2 Intenzita dopravy'!$H$5:$L$5,MATCH(AA$157,'A2 Intenzita dopravy'!$H$5:$L$5,1))))*Z165)))),0)</f>
        <v>6330.8155028560486</v>
      </c>
      <c r="AB165" s="30">
        <f>IFERROR(IFERROR(INDEX('A2 Intenzita dopravy'!$H27:$L27,MATCH(AB$157,'A2 Intenzita dopravy'!$H$19:$L$19,0)),IF(AB$157&gt;MAX('A2 Intenzita dopravy'!$H$5:$L$5),(INDEX('A2 Intenzita dopravy'!$H27:$L27,MATCH(AB$157,'A2 Intenzita dopravy'!$H$5:$L$5,1))/INDEX('A2 Intenzita dopravy'!$H27:$L27,MATCH(AB$157,'A2 Intenzita dopravy'!$H$5:$L$5,1)-1))^(1/(INDEX('A2 Intenzita dopravy'!$H$5:$L$5,MATCH(AB$157,'A2 Intenzita dopravy'!$H$5:$L$5,1))-INDEX('A2 Intenzita dopravy'!$H$5:$L$5,MATCH(AB$157,'A2 Intenzita dopravy'!$H$5:$L$5,1)-1)))*AA165,IF(AB$157&lt;'A1 Parametre'!$C$7,'A2.1 Intenzita dopravy'!AB149,IF(AB$157&lt;MIN('A2 Intenzita dopravy'!$H$5:$L$5),AC165/AD165*AC165,(INDEX('A2 Intenzita dopravy'!$H27:$L27,MATCH(AB$157,'A2 Intenzita dopravy'!$H$5:$L$5,1)+1)/INDEX('A2 Intenzita dopravy'!$H27:$L27,MATCH(AB$157,'A2 Intenzita dopravy'!$H$5:$L$5,1)))^(1/(INDEX('A2 Intenzita dopravy'!$H$5:$L$5,MATCH(AB$157,'A2 Intenzita dopravy'!$H$5:$L$5,1)+1)-INDEX('A2 Intenzita dopravy'!$H$5:$L$5,MATCH(AB$157,'A2 Intenzita dopravy'!$H$5:$L$5,1))))*AA165)))),0)</f>
        <v>6422.9527133337306</v>
      </c>
      <c r="AC165" s="30">
        <f>IFERROR(IFERROR(INDEX('A2 Intenzita dopravy'!$H27:$L27,MATCH(AC$157,'A2 Intenzita dopravy'!$H$19:$L$19,0)),IF(AC$157&gt;MAX('A2 Intenzita dopravy'!$H$5:$L$5),(INDEX('A2 Intenzita dopravy'!$H27:$L27,MATCH(AC$157,'A2 Intenzita dopravy'!$H$5:$L$5,1))/INDEX('A2 Intenzita dopravy'!$H27:$L27,MATCH(AC$157,'A2 Intenzita dopravy'!$H$5:$L$5,1)-1))^(1/(INDEX('A2 Intenzita dopravy'!$H$5:$L$5,MATCH(AC$157,'A2 Intenzita dopravy'!$H$5:$L$5,1))-INDEX('A2 Intenzita dopravy'!$H$5:$L$5,MATCH(AC$157,'A2 Intenzita dopravy'!$H$5:$L$5,1)-1)))*AB165,IF(AC$157&lt;'A1 Parametre'!$C$7,'A2.1 Intenzita dopravy'!AC149,IF(AC$157&lt;MIN('A2 Intenzita dopravy'!$H$5:$L$5),AD165/AE165*AD165,(INDEX('A2 Intenzita dopravy'!$H27:$L27,MATCH(AC$157,'A2 Intenzita dopravy'!$H$5:$L$5,1)+1)/INDEX('A2 Intenzita dopravy'!$H27:$L27,MATCH(AC$157,'A2 Intenzita dopravy'!$H$5:$L$5,1)))^(1/(INDEX('A2 Intenzita dopravy'!$H$5:$L$5,MATCH(AC$157,'A2 Intenzita dopravy'!$H$5:$L$5,1)+1)-INDEX('A2 Intenzita dopravy'!$H$5:$L$5,MATCH(AC$157,'A2 Intenzita dopravy'!$H$5:$L$5,1))))*AB165)))),0)</f>
        <v>6516.4308672571315</v>
      </c>
      <c r="AD165" s="30">
        <f>IFERROR(IFERROR(INDEX('A2 Intenzita dopravy'!$H27:$L27,MATCH(AD$157,'A2 Intenzita dopravy'!$H$19:$L$19,0)),IF(AD$157&gt;MAX('A2 Intenzita dopravy'!$H$5:$L$5),(INDEX('A2 Intenzita dopravy'!$H27:$L27,MATCH(AD$157,'A2 Intenzita dopravy'!$H$5:$L$5,1))/INDEX('A2 Intenzita dopravy'!$H27:$L27,MATCH(AD$157,'A2 Intenzita dopravy'!$H$5:$L$5,1)-1))^(1/(INDEX('A2 Intenzita dopravy'!$H$5:$L$5,MATCH(AD$157,'A2 Intenzita dopravy'!$H$5:$L$5,1))-INDEX('A2 Intenzita dopravy'!$H$5:$L$5,MATCH(AD$157,'A2 Intenzita dopravy'!$H$5:$L$5,1)-1)))*AC165,IF(AD$157&lt;'A1 Parametre'!$C$7,'A2.1 Intenzita dopravy'!AD149,IF(AD$157&lt;MIN('A2 Intenzita dopravy'!$H$5:$L$5),AE165/AF165*AE165,(INDEX('A2 Intenzita dopravy'!$H27:$L27,MATCH(AD$157,'A2 Intenzita dopravy'!$H$5:$L$5,1)+1)/INDEX('A2 Intenzita dopravy'!$H27:$L27,MATCH(AD$157,'A2 Intenzita dopravy'!$H$5:$L$5,1)))^(1/(INDEX('A2 Intenzita dopravy'!$H$5:$L$5,MATCH(AD$157,'A2 Intenzita dopravy'!$H$5:$L$5,1)+1)-INDEX('A2 Intenzita dopravy'!$H$5:$L$5,MATCH(AD$157,'A2 Intenzita dopravy'!$H$5:$L$5,1))))*AC165)))),0)</f>
        <v>6611.2694804040275</v>
      </c>
      <c r="AE165" s="30">
        <f>IFERROR(IFERROR(INDEX('A2 Intenzita dopravy'!$H27:$L27,MATCH(AE$157,'A2 Intenzita dopravy'!$H$19:$L$19,0)),IF(AE$157&gt;MAX('A2 Intenzita dopravy'!$H$5:$L$5),(INDEX('A2 Intenzita dopravy'!$H27:$L27,MATCH(AE$157,'A2 Intenzita dopravy'!$H$5:$L$5,1))/INDEX('A2 Intenzita dopravy'!$H27:$L27,MATCH(AE$157,'A2 Intenzita dopravy'!$H$5:$L$5,1)-1))^(1/(INDEX('A2 Intenzita dopravy'!$H$5:$L$5,MATCH(AE$157,'A2 Intenzita dopravy'!$H$5:$L$5,1))-INDEX('A2 Intenzita dopravy'!$H$5:$L$5,MATCH(AE$157,'A2 Intenzita dopravy'!$H$5:$L$5,1)-1)))*AD165,IF(AE$157&lt;'A1 Parametre'!$C$7,'A2.1 Intenzita dopravy'!AE149,IF(AE$157&lt;MIN('A2 Intenzita dopravy'!$H$5:$L$5),AF165/AG165*AF165,(INDEX('A2 Intenzita dopravy'!$H27:$L27,MATCH(AE$157,'A2 Intenzita dopravy'!$H$5:$L$5,1)+1)/INDEX('A2 Intenzita dopravy'!$H27:$L27,MATCH(AE$157,'A2 Intenzita dopravy'!$H$5:$L$5,1)))^(1/(INDEX('A2 Intenzita dopravy'!$H$5:$L$5,MATCH(AE$157,'A2 Intenzita dopravy'!$H$5:$L$5,1)+1)-INDEX('A2 Intenzita dopravy'!$H$5:$L$5,MATCH(AE$157,'A2 Intenzita dopravy'!$H$5:$L$5,1))))*AD165)))),0)</f>
        <v>6707.488352580267</v>
      </c>
      <c r="AF165" s="30">
        <f>IFERROR(IFERROR(INDEX('A2 Intenzita dopravy'!$H27:$L27,MATCH(AF$157,'A2 Intenzita dopravy'!$H$19:$L$19,0)),IF(AF$157&gt;MAX('A2 Intenzita dopravy'!$H$5:$L$5),(INDEX('A2 Intenzita dopravy'!$H27:$L27,MATCH(AF$157,'A2 Intenzita dopravy'!$H$5:$L$5,1))/INDEX('A2 Intenzita dopravy'!$H27:$L27,MATCH(AF$157,'A2 Intenzita dopravy'!$H$5:$L$5,1)-1))^(1/(INDEX('A2 Intenzita dopravy'!$H$5:$L$5,MATCH(AF$157,'A2 Intenzita dopravy'!$H$5:$L$5,1))-INDEX('A2 Intenzita dopravy'!$H$5:$L$5,MATCH(AF$157,'A2 Intenzita dopravy'!$H$5:$L$5,1)-1)))*AE165,IF(AF$157&lt;'A1 Parametre'!$C$7,'A2.1 Intenzita dopravy'!AF149,IF(AF$157&lt;MIN('A2 Intenzita dopravy'!$H$5:$L$5),AG165/AH165*AG165,(INDEX('A2 Intenzita dopravy'!$H27:$L27,MATCH(AF$157,'A2 Intenzita dopravy'!$H$5:$L$5,1)+1)/INDEX('A2 Intenzita dopravy'!$H27:$L27,MATCH(AF$157,'A2 Intenzita dopravy'!$H$5:$L$5,1)))^(1/(INDEX('A2 Intenzita dopravy'!$H$5:$L$5,MATCH(AF$157,'A2 Intenzita dopravy'!$H$5:$L$5,1)+1)-INDEX('A2 Intenzita dopravy'!$H$5:$L$5,MATCH(AF$157,'A2 Intenzita dopravy'!$H$5:$L$5,1))))*AE165)))),0)</f>
        <v>6805.1075717534504</v>
      </c>
      <c r="AG165" s="30">
        <f>IFERROR(IFERROR(INDEX('A2 Intenzita dopravy'!$H27:$L27,MATCH(AG$157,'A2 Intenzita dopravy'!$H$19:$L$19,0)),IF(AG$157&gt;MAX('A2 Intenzita dopravy'!$H$5:$L$5),(INDEX('A2 Intenzita dopravy'!$H27:$L27,MATCH(AG$157,'A2 Intenzita dopravy'!$H$5:$L$5,1))/INDEX('A2 Intenzita dopravy'!$H27:$L27,MATCH(AG$157,'A2 Intenzita dopravy'!$H$5:$L$5,1)-1))^(1/(INDEX('A2 Intenzita dopravy'!$H$5:$L$5,MATCH(AG$157,'A2 Intenzita dopravy'!$H$5:$L$5,1))-INDEX('A2 Intenzita dopravy'!$H$5:$L$5,MATCH(AG$157,'A2 Intenzita dopravy'!$H$5:$L$5,1)-1)))*AF165,IF(AG$157&lt;'A1 Parametre'!$C$7,'A2.1 Intenzita dopravy'!AG149,IF(AG$157&lt;MIN('A2 Intenzita dopravy'!$H$5:$L$5),AH165/AI165*AH165,(INDEX('A2 Intenzita dopravy'!$H27:$L27,MATCH(AG$157,'A2 Intenzita dopravy'!$H$5:$L$5,1)+1)/INDEX('A2 Intenzita dopravy'!$H27:$L27,MATCH(AG$157,'A2 Intenzita dopravy'!$H$5:$L$5,1)))^(1/(INDEX('A2 Intenzita dopravy'!$H$5:$L$5,MATCH(AG$157,'A2 Intenzita dopravy'!$H$5:$L$5,1)+1)-INDEX('A2 Intenzita dopravy'!$H$5:$L$5,MATCH(AG$157,'A2 Intenzita dopravy'!$H$5:$L$5,1))))*AF165)))),0)</f>
        <v>6904.1475182467666</v>
      </c>
      <c r="AH165" s="30">
        <f>IFERROR(IFERROR(INDEX('A2 Intenzita dopravy'!$H27:$L27,MATCH(AH$157,'A2 Intenzita dopravy'!$H$19:$L$19,0)),IF(AH$157&gt;MAX('A2 Intenzita dopravy'!$H$5:$L$5),(INDEX('A2 Intenzita dopravy'!$H27:$L27,MATCH(AH$157,'A2 Intenzita dopravy'!$H$5:$L$5,1))/INDEX('A2 Intenzita dopravy'!$H27:$L27,MATCH(AH$157,'A2 Intenzita dopravy'!$H$5:$L$5,1)-1))^(1/(INDEX('A2 Intenzita dopravy'!$H$5:$L$5,MATCH(AH$157,'A2 Intenzita dopravy'!$H$5:$L$5,1))-INDEX('A2 Intenzita dopravy'!$H$5:$L$5,MATCH(AH$157,'A2 Intenzita dopravy'!$H$5:$L$5,1)-1)))*AG165,IF(AH$157&lt;'A1 Parametre'!$C$7,'A2.1 Intenzita dopravy'!AH149,IF(AH$157&lt;MIN('A2 Intenzita dopravy'!$H$5:$L$5),AI165/AJ165*AI165,(INDEX('A2 Intenzita dopravy'!$H27:$L27,MATCH(AH$157,'A2 Intenzita dopravy'!$H$5:$L$5,1)+1)/INDEX('A2 Intenzita dopravy'!$H27:$L27,MATCH(AH$157,'A2 Intenzita dopravy'!$H$5:$L$5,1)))^(1/(INDEX('A2 Intenzita dopravy'!$H$5:$L$5,MATCH(AH$157,'A2 Intenzita dopravy'!$H$5:$L$5,1)+1)-INDEX('A2 Intenzita dopravy'!$H$5:$L$5,MATCH(AH$157,'A2 Intenzita dopravy'!$H$5:$L$5,1))))*AG165)))),0)</f>
        <v>7004.6288689938683</v>
      </c>
      <c r="AI165" s="30">
        <f>IFERROR(IFERROR(INDEX('A2 Intenzita dopravy'!$H27:$L27,MATCH(AI$157,'A2 Intenzita dopravy'!$H$19:$L$19,0)),IF(AI$157&gt;MAX('A2 Intenzita dopravy'!$H$5:$L$5),(INDEX('A2 Intenzita dopravy'!$H27:$L27,MATCH(AI$157,'A2 Intenzita dopravy'!$H$5:$L$5,1))/INDEX('A2 Intenzita dopravy'!$H27:$L27,MATCH(AI$157,'A2 Intenzita dopravy'!$H$5:$L$5,1)-1))^(1/(INDEX('A2 Intenzita dopravy'!$H$5:$L$5,MATCH(AI$157,'A2 Intenzita dopravy'!$H$5:$L$5,1))-INDEX('A2 Intenzita dopravy'!$H$5:$L$5,MATCH(AI$157,'A2 Intenzita dopravy'!$H$5:$L$5,1)-1)))*AH165,IF(AI$157&lt;'A1 Parametre'!$C$7,'A2.1 Intenzita dopravy'!AI149,IF(AI$157&lt;MIN('A2 Intenzita dopravy'!$H$5:$L$5),AJ165/AK165*AJ165,(INDEX('A2 Intenzita dopravy'!$H27:$L27,MATCH(AI$157,'A2 Intenzita dopravy'!$H$5:$L$5,1)+1)/INDEX('A2 Intenzita dopravy'!$H27:$L27,MATCH(AI$157,'A2 Intenzita dopravy'!$H$5:$L$5,1)))^(1/(INDEX('A2 Intenzita dopravy'!$H$5:$L$5,MATCH(AI$157,'A2 Intenzita dopravy'!$H$5:$L$5,1)+1)-INDEX('A2 Intenzita dopravy'!$H$5:$L$5,MATCH(AI$157,'A2 Intenzita dopravy'!$H$5:$L$5,1))))*AH165)))),0)</f>
        <v>7106.5726018556743</v>
      </c>
      <c r="AJ165" s="30">
        <f>IFERROR(IFERROR(INDEX('A2 Intenzita dopravy'!$H27:$L27,MATCH(AJ$157,'A2 Intenzita dopravy'!$H$19:$L$19,0)),IF(AJ$157&gt;MAX('A2 Intenzita dopravy'!$H$5:$L$5),(INDEX('A2 Intenzita dopravy'!$H27:$L27,MATCH(AJ$157,'A2 Intenzita dopravy'!$H$5:$L$5,1))/INDEX('A2 Intenzita dopravy'!$H27:$L27,MATCH(AJ$157,'A2 Intenzita dopravy'!$H$5:$L$5,1)-1))^(1/(INDEX('A2 Intenzita dopravy'!$H$5:$L$5,MATCH(AJ$157,'A2 Intenzita dopravy'!$H$5:$L$5,1))-INDEX('A2 Intenzita dopravy'!$H$5:$L$5,MATCH(AJ$157,'A2 Intenzita dopravy'!$H$5:$L$5,1)-1)))*AI165,IF(AJ$157&lt;'A1 Parametre'!$C$7,'A2.1 Intenzita dopravy'!AJ149,IF(AJ$157&lt;MIN('A2 Intenzita dopravy'!$H$5:$L$5),AK165/AL165*AK165,(INDEX('A2 Intenzita dopravy'!$H27:$L27,MATCH(AJ$157,'A2 Intenzita dopravy'!$H$5:$L$5,1)+1)/INDEX('A2 Intenzita dopravy'!$H27:$L27,MATCH(AJ$157,'A2 Intenzita dopravy'!$H$5:$L$5,1)))^(1/(INDEX('A2 Intenzita dopravy'!$H$5:$L$5,MATCH(AJ$157,'A2 Intenzita dopravy'!$H$5:$L$5,1)+1)-INDEX('A2 Intenzita dopravy'!$H$5:$L$5,MATCH(AJ$157,'A2 Intenzita dopravy'!$H$5:$L$5,1))))*AI165)))),0)</f>
        <v>7210</v>
      </c>
      <c r="AK165" s="30">
        <f>IFERROR(IFERROR(INDEX('A2 Intenzita dopravy'!$H27:$L27,MATCH(AK$157,'A2 Intenzita dopravy'!$H$19:$L$19,0)),IF(AK$157&gt;MAX('A2 Intenzita dopravy'!$H$5:$L$5),(INDEX('A2 Intenzita dopravy'!$H27:$L27,MATCH(AK$157,'A2 Intenzita dopravy'!$H$5:$L$5,1))/INDEX('A2 Intenzita dopravy'!$H27:$L27,MATCH(AK$157,'A2 Intenzita dopravy'!$H$5:$L$5,1)-1))^(1/(INDEX('A2 Intenzita dopravy'!$H$5:$L$5,MATCH(AK$157,'A2 Intenzita dopravy'!$H$5:$L$5,1))-INDEX('A2 Intenzita dopravy'!$H$5:$L$5,MATCH(AK$157,'A2 Intenzita dopravy'!$H$5:$L$5,1)-1)))*AJ165,IF(AK$157&lt;'A1 Parametre'!$C$7,'A2.1 Intenzita dopravy'!AK149,IF(AK$157&lt;MIN('A2 Intenzita dopravy'!$H$5:$L$5),AL165/AM165*AL165,(INDEX('A2 Intenzita dopravy'!$H27:$L27,MATCH(AK$157,'A2 Intenzita dopravy'!$H$5:$L$5,1)+1)/INDEX('A2 Intenzita dopravy'!$H27:$L27,MATCH(AK$157,'A2 Intenzita dopravy'!$H$5:$L$5,1)))^(1/(INDEX('A2 Intenzita dopravy'!$H$5:$L$5,MATCH(AK$157,'A2 Intenzita dopravy'!$H$5:$L$5,1)+1)-INDEX('A2 Intenzita dopravy'!$H$5:$L$5,MATCH(AK$157,'A2 Intenzita dopravy'!$H$5:$L$5,1))))*AJ165)))),0)</f>
        <v>7314.9326563448894</v>
      </c>
      <c r="AL165" s="30">
        <f>IFERROR(IFERROR(INDEX('A2 Intenzita dopravy'!$H27:$L27,MATCH(AL$157,'A2 Intenzita dopravy'!$H$19:$L$19,0)),IF(AL$157&gt;MAX('A2 Intenzita dopravy'!$H$5:$L$5),(INDEX('A2 Intenzita dopravy'!$H27:$L27,MATCH(AL$157,'A2 Intenzita dopravy'!$H$5:$L$5,1))/INDEX('A2 Intenzita dopravy'!$H27:$L27,MATCH(AL$157,'A2 Intenzita dopravy'!$H$5:$L$5,1)-1))^(1/(INDEX('A2 Intenzita dopravy'!$H$5:$L$5,MATCH(AL$157,'A2 Intenzita dopravy'!$H$5:$L$5,1))-INDEX('A2 Intenzita dopravy'!$H$5:$L$5,MATCH(AL$157,'A2 Intenzita dopravy'!$H$5:$L$5,1)-1)))*AK165,IF(AL$157&lt;'A1 Parametre'!$C$7,'A2.1 Intenzita dopravy'!AL149,IF(AL$157&lt;MIN('A2 Intenzita dopravy'!$H$5:$L$5),AM165/AN165*AM165,(INDEX('A2 Intenzita dopravy'!$H27:$L27,MATCH(AL$157,'A2 Intenzita dopravy'!$H$5:$L$5,1)+1)/INDEX('A2 Intenzita dopravy'!$H27:$L27,MATCH(AL$157,'A2 Intenzita dopravy'!$H$5:$L$5,1)))^(1/(INDEX('A2 Intenzita dopravy'!$H$5:$L$5,MATCH(AL$157,'A2 Intenzita dopravy'!$H$5:$L$5,1)+1)-INDEX('A2 Intenzita dopravy'!$H$5:$L$5,MATCH(AL$157,'A2 Intenzita dopravy'!$H$5:$L$5,1))))*AK165)))),0)</f>
        <v>7421.3924780666985</v>
      </c>
      <c r="AM165" s="30">
        <f>IFERROR(IFERROR(INDEX('A2 Intenzita dopravy'!$H27:$L27,MATCH(AM$157,'A2 Intenzita dopravy'!$H$19:$L$19,0)),IF(AM$157&gt;MAX('A2 Intenzita dopravy'!$H$5:$L$5),(INDEX('A2 Intenzita dopravy'!$H27:$L27,MATCH(AM$157,'A2 Intenzita dopravy'!$H$5:$L$5,1))/INDEX('A2 Intenzita dopravy'!$H27:$L27,MATCH(AM$157,'A2 Intenzita dopravy'!$H$5:$L$5,1)-1))^(1/(INDEX('A2 Intenzita dopravy'!$H$5:$L$5,MATCH(AM$157,'A2 Intenzita dopravy'!$H$5:$L$5,1))-INDEX('A2 Intenzita dopravy'!$H$5:$L$5,MATCH(AM$157,'A2 Intenzita dopravy'!$H$5:$L$5,1)-1)))*AL165,IF(AM$157&lt;'A1 Parametre'!$C$7,'A2.1 Intenzita dopravy'!AM149,IF(AM$157&lt;MIN('A2 Intenzita dopravy'!$H$5:$L$5),AN165/AO165*AN165,(INDEX('A2 Intenzita dopravy'!$H27:$L27,MATCH(AM$157,'A2 Intenzita dopravy'!$H$5:$L$5,1)+1)/INDEX('A2 Intenzita dopravy'!$H27:$L27,MATCH(AM$157,'A2 Intenzita dopravy'!$H$5:$L$5,1)))^(1/(INDEX('A2 Intenzita dopravy'!$H$5:$L$5,MATCH(AM$157,'A2 Intenzita dopravy'!$H$5:$L$5,1)+1)-INDEX('A2 Intenzita dopravy'!$H$5:$L$5,MATCH(AM$157,'A2 Intenzita dopravy'!$H$5:$L$5,1))))*AL165)))),0)</f>
        <v>7529.4016911737053</v>
      </c>
      <c r="AN165" s="30">
        <f>IFERROR(IFERROR(INDEX('A2 Intenzita dopravy'!$H27:$L27,MATCH(AN$157,'A2 Intenzita dopravy'!$H$19:$L$19,0)),IF(AN$157&gt;MAX('A2 Intenzita dopravy'!$H$5:$L$5),(INDEX('A2 Intenzita dopravy'!$H27:$L27,MATCH(AN$157,'A2 Intenzita dopravy'!$H$5:$L$5,1))/INDEX('A2 Intenzita dopravy'!$H27:$L27,MATCH(AN$157,'A2 Intenzita dopravy'!$H$5:$L$5,1)-1))^(1/(INDEX('A2 Intenzita dopravy'!$H$5:$L$5,MATCH(AN$157,'A2 Intenzita dopravy'!$H$5:$L$5,1))-INDEX('A2 Intenzita dopravy'!$H$5:$L$5,MATCH(AN$157,'A2 Intenzita dopravy'!$H$5:$L$5,1)-1)))*AM165,IF(AN$157&lt;'A1 Parametre'!$C$7,'A2.1 Intenzita dopravy'!AN149,IF(AN$157&lt;MIN('A2 Intenzita dopravy'!$H$5:$L$5),AO165/AP165*AO165,(INDEX('A2 Intenzita dopravy'!$H27:$L27,MATCH(AN$157,'A2 Intenzita dopravy'!$H$5:$L$5,1)+1)/INDEX('A2 Intenzita dopravy'!$H27:$L27,MATCH(AN$157,'A2 Intenzita dopravy'!$H$5:$L$5,1)))^(1/(INDEX('A2 Intenzita dopravy'!$H$5:$L$5,MATCH(AN$157,'A2 Intenzita dopravy'!$H$5:$L$5,1)+1)-INDEX('A2 Intenzita dopravy'!$H$5:$L$5,MATCH(AN$157,'A2 Intenzita dopravy'!$H$5:$L$5,1))))*AM165)))),0)</f>
        <v>7638.9828451463209</v>
      </c>
      <c r="AO165" s="30">
        <f>IFERROR(IFERROR(INDEX('A2 Intenzita dopravy'!$H27:$L27,MATCH(AO$157,'A2 Intenzita dopravy'!$H$19:$L$19,0)),IF(AO$157&gt;MAX('A2 Intenzita dopravy'!$H$5:$L$5),(INDEX('A2 Intenzita dopravy'!$H27:$L27,MATCH(AO$157,'A2 Intenzita dopravy'!$H$5:$L$5,1))/INDEX('A2 Intenzita dopravy'!$H27:$L27,MATCH(AO$157,'A2 Intenzita dopravy'!$H$5:$L$5,1)-1))^(1/(INDEX('A2 Intenzita dopravy'!$H$5:$L$5,MATCH(AO$157,'A2 Intenzita dopravy'!$H$5:$L$5,1))-INDEX('A2 Intenzita dopravy'!$H$5:$L$5,MATCH(AO$157,'A2 Intenzita dopravy'!$H$5:$L$5,1)-1)))*AN165,IF(AO$157&lt;'A1 Parametre'!$C$7,'A2.1 Intenzita dopravy'!AO149,IF(AO$157&lt;MIN('A2 Intenzita dopravy'!$H$5:$L$5),AP165/AQ165*AP165,(INDEX('A2 Intenzita dopravy'!$H27:$L27,MATCH(AO$157,'A2 Intenzita dopravy'!$H$5:$L$5,1)+1)/INDEX('A2 Intenzita dopravy'!$H27:$L27,MATCH(AO$157,'A2 Intenzita dopravy'!$H$5:$L$5,1)))^(1/(INDEX('A2 Intenzita dopravy'!$H$5:$L$5,MATCH(AO$157,'A2 Intenzita dopravy'!$H$5:$L$5,1)+1)-INDEX('A2 Intenzita dopravy'!$H$5:$L$5,MATCH(AO$157,'A2 Intenzita dopravy'!$H$5:$L$5,1))))*AN165)))),0)</f>
        <v>7750.1588176448286</v>
      </c>
      <c r="AP165" s="30">
        <f>IFERROR(IFERROR(INDEX('A2 Intenzita dopravy'!$H27:$L27,MATCH(AP$157,'A2 Intenzita dopravy'!$H$19:$L$19,0)),IF(AP$157&gt;MAX('A2 Intenzita dopravy'!$H$5:$L$5),(INDEX('A2 Intenzita dopravy'!$H27:$L27,MATCH(AP$157,'A2 Intenzita dopravy'!$H$5:$L$5,1))/INDEX('A2 Intenzita dopravy'!$H27:$L27,MATCH(AP$157,'A2 Intenzita dopravy'!$H$5:$L$5,1)-1))^(1/(INDEX('A2 Intenzita dopravy'!$H$5:$L$5,MATCH(AP$157,'A2 Intenzita dopravy'!$H$5:$L$5,1))-INDEX('A2 Intenzita dopravy'!$H$5:$L$5,MATCH(AP$157,'A2 Intenzita dopravy'!$H$5:$L$5,1)-1)))*AO165,IF(AP$157&lt;'A1 Parametre'!$C$7,'A2.1 Intenzita dopravy'!AP149,IF(AP$157&lt;MIN('A2 Intenzita dopravy'!$H$5:$L$5),AQ165/AR165*AQ165,(INDEX('A2 Intenzita dopravy'!$H27:$L27,MATCH(AP$157,'A2 Intenzita dopravy'!$H$5:$L$5,1)+1)/INDEX('A2 Intenzita dopravy'!$H27:$L27,MATCH(AP$157,'A2 Intenzita dopravy'!$H$5:$L$5,1)))^(1/(INDEX('A2 Intenzita dopravy'!$H$5:$L$5,MATCH(AP$157,'A2 Intenzita dopravy'!$H$5:$L$5,1)+1)-INDEX('A2 Intenzita dopravy'!$H$5:$L$5,MATCH(AP$157,'A2 Intenzita dopravy'!$H$5:$L$5,1))))*AO165)))),0)</f>
        <v>7862.9528192856378</v>
      </c>
      <c r="AQ165" s="30">
        <f>IFERROR(IFERROR(INDEX('A2 Intenzita dopravy'!$H27:$L27,MATCH(AQ$157,'A2 Intenzita dopravy'!$H$19:$L$19,0)),IF(AQ$157&gt;MAX('A2 Intenzita dopravy'!$H$5:$L$5),(INDEX('A2 Intenzita dopravy'!$H27:$L27,MATCH(AQ$157,'A2 Intenzita dopravy'!$H$5:$L$5,1))/INDEX('A2 Intenzita dopravy'!$H27:$L27,MATCH(AQ$157,'A2 Intenzita dopravy'!$H$5:$L$5,1)-1))^(1/(INDEX('A2 Intenzita dopravy'!$H$5:$L$5,MATCH(AQ$157,'A2 Intenzita dopravy'!$H$5:$L$5,1))-INDEX('A2 Intenzita dopravy'!$H$5:$L$5,MATCH(AQ$157,'A2 Intenzita dopravy'!$H$5:$L$5,1)-1)))*AP165,IF(AQ$157&lt;'A1 Parametre'!$C$7,'A2.1 Intenzita dopravy'!AQ149,IF(AQ$157&lt;MIN('A2 Intenzita dopravy'!$H$5:$L$5),AR165/AS165*AR165,(INDEX('A2 Intenzita dopravy'!$H27:$L27,MATCH(AQ$157,'A2 Intenzita dopravy'!$H$5:$L$5,1)+1)/INDEX('A2 Intenzita dopravy'!$H27:$L27,MATCH(AQ$157,'A2 Intenzita dopravy'!$H$5:$L$5,1)))^(1/(INDEX('A2 Intenzita dopravy'!$H$5:$L$5,MATCH(AQ$157,'A2 Intenzita dopravy'!$H$5:$L$5,1)+1)-INDEX('A2 Intenzita dopravy'!$H$5:$L$5,MATCH(AQ$157,'A2 Intenzita dopravy'!$H$5:$L$5,1))))*AP165)))),0)</f>
        <v>7977.388398487049</v>
      </c>
      <c r="AR165" s="30">
        <f>IFERROR(IFERROR(INDEX('A2 Intenzita dopravy'!$H27:$L27,MATCH(AR$157,'A2 Intenzita dopravy'!$H$19:$L$19,0)),IF(AR$157&gt;MAX('A2 Intenzita dopravy'!$H$5:$L$5),(INDEX('A2 Intenzita dopravy'!$H27:$L27,MATCH(AR$157,'A2 Intenzita dopravy'!$H$5:$L$5,1))/INDEX('A2 Intenzita dopravy'!$H27:$L27,MATCH(AR$157,'A2 Intenzita dopravy'!$H$5:$L$5,1)-1))^(1/(INDEX('A2 Intenzita dopravy'!$H$5:$L$5,MATCH(AR$157,'A2 Intenzita dopravy'!$H$5:$L$5,1))-INDEX('A2 Intenzita dopravy'!$H$5:$L$5,MATCH(AR$157,'A2 Intenzita dopravy'!$H$5:$L$5,1)-1)))*AQ165,IF(AR$157&lt;'A1 Parametre'!$C$7,'A2.1 Intenzita dopravy'!AR149,IF(AR$157&lt;MIN('A2 Intenzita dopravy'!$H$5:$L$5),AS165/AT165*AS165,(INDEX('A2 Intenzita dopravy'!$H27:$L27,MATCH(AR$157,'A2 Intenzita dopravy'!$H$5:$L$5,1)+1)/INDEX('A2 Intenzita dopravy'!$H27:$L27,MATCH(AR$157,'A2 Intenzita dopravy'!$H$5:$L$5,1)))^(1/(INDEX('A2 Intenzita dopravy'!$H$5:$L$5,MATCH(AR$157,'A2 Intenzita dopravy'!$H$5:$L$5,1)+1)-INDEX('A2 Intenzita dopravy'!$H$5:$L$5,MATCH(AR$157,'A2 Intenzita dopravy'!$H$5:$L$5,1))))*AQ165)))),0)</f>
        <v>8093.4894463855435</v>
      </c>
      <c r="AS165" s="30">
        <f>IFERROR(IFERROR(INDEX('A2 Intenzita dopravy'!$H27:$L27,MATCH(AS$157,'A2 Intenzita dopravy'!$H$19:$L$19,0)),IF(AS$157&gt;MAX('A2 Intenzita dopravy'!$H$5:$L$5),(INDEX('A2 Intenzita dopravy'!$H27:$L27,MATCH(AS$157,'A2 Intenzita dopravy'!$H$5:$L$5,1))/INDEX('A2 Intenzita dopravy'!$H27:$L27,MATCH(AS$157,'A2 Intenzita dopravy'!$H$5:$L$5,1)-1))^(1/(INDEX('A2 Intenzita dopravy'!$H$5:$L$5,MATCH(AS$157,'A2 Intenzita dopravy'!$H$5:$L$5,1))-INDEX('A2 Intenzita dopravy'!$H$5:$L$5,MATCH(AS$157,'A2 Intenzita dopravy'!$H$5:$L$5,1)-1)))*AR165,IF(AS$157&lt;'A1 Parametre'!$C$7,'A2.1 Intenzita dopravy'!AS149,IF(AS$157&lt;MIN('A2 Intenzita dopravy'!$H$5:$L$5),AT165/AU165*AT165,(INDEX('A2 Intenzita dopravy'!$H27:$L27,MATCH(AS$157,'A2 Intenzita dopravy'!$H$5:$L$5,1)+1)/INDEX('A2 Intenzita dopravy'!$H27:$L27,MATCH(AS$157,'A2 Intenzita dopravy'!$H$5:$L$5,1)))^(1/(INDEX('A2 Intenzita dopravy'!$H$5:$L$5,MATCH(AS$157,'A2 Intenzita dopravy'!$H$5:$L$5,1)+1)-INDEX('A2 Intenzita dopravy'!$H$5:$L$5,MATCH(AS$157,'A2 Intenzita dopravy'!$H$5:$L$5,1))))*AR165)))),0)</f>
        <v>8211.2802018236234</v>
      </c>
      <c r="AT165" s="30">
        <f>IFERROR(IFERROR(INDEX('A2 Intenzita dopravy'!$H27:$L27,MATCH(AT$157,'A2 Intenzita dopravy'!$H$19:$L$19,0)),IF(AT$157&gt;MAX('A2 Intenzita dopravy'!$H$5:$L$5),(INDEX('A2 Intenzita dopravy'!$H27:$L27,MATCH(AT$157,'A2 Intenzita dopravy'!$H$5:$L$5,1))/INDEX('A2 Intenzita dopravy'!$H27:$L27,MATCH(AT$157,'A2 Intenzita dopravy'!$H$5:$L$5,1)-1))^(1/(INDEX('A2 Intenzita dopravy'!$H$5:$L$5,MATCH(AT$157,'A2 Intenzita dopravy'!$H$5:$L$5,1))-INDEX('A2 Intenzita dopravy'!$H$5:$L$5,MATCH(AT$157,'A2 Intenzita dopravy'!$H$5:$L$5,1)-1)))*AS165,IF(AT$157&lt;'A1 Parametre'!$C$7,'A2.1 Intenzita dopravy'!AT149,IF(AT$157&lt;MIN('A2 Intenzita dopravy'!$H$5:$L$5),AU165/AV165*AU165,(INDEX('A2 Intenzita dopravy'!$H27:$L27,MATCH(AT$157,'A2 Intenzita dopravy'!$H$5:$L$5,1)+1)/INDEX('A2 Intenzita dopravy'!$H27:$L27,MATCH(AT$157,'A2 Intenzita dopravy'!$H$5:$L$5,1)))^(1/(INDEX('A2 Intenzita dopravy'!$H$5:$L$5,MATCH(AT$157,'A2 Intenzita dopravy'!$H$5:$L$5,1)+1)-INDEX('A2 Intenzita dopravy'!$H$5:$L$5,MATCH(AT$157,'A2 Intenzita dopravy'!$H$5:$L$5,1))))*AS165)))),0)</f>
        <v>8330.7852564102468</v>
      </c>
      <c r="AU165" s="30">
        <f>IFERROR(IFERROR(INDEX('A2 Intenzita dopravy'!$H27:$L27,MATCH(AU$157,'A2 Intenzita dopravy'!$H$19:$L$19,0)),IF(AU$157&gt;MAX('A2 Intenzita dopravy'!$H$5:$L$5),(INDEX('A2 Intenzita dopravy'!$H27:$L27,MATCH(AU$157,'A2 Intenzita dopravy'!$H$5:$L$5,1))/INDEX('A2 Intenzita dopravy'!$H27:$L27,MATCH(AU$157,'A2 Intenzita dopravy'!$H$5:$L$5,1)-1))^(1/(INDEX('A2 Intenzita dopravy'!$H$5:$L$5,MATCH(AU$157,'A2 Intenzita dopravy'!$H$5:$L$5,1))-INDEX('A2 Intenzita dopravy'!$H$5:$L$5,MATCH(AU$157,'A2 Intenzita dopravy'!$H$5:$L$5,1)-1)))*AT165,IF(AU$157&lt;'A1 Parametre'!$C$7,'A2.1 Intenzita dopravy'!AU149,IF(AU$157&lt;MIN('A2 Intenzita dopravy'!$H$5:$L$5),AV165/AW165*AV165,(INDEX('A2 Intenzita dopravy'!$H27:$L27,MATCH(AU$157,'A2 Intenzita dopravy'!$H$5:$L$5,1)+1)/INDEX('A2 Intenzita dopravy'!$H27:$L27,MATCH(AU$157,'A2 Intenzita dopravy'!$H$5:$L$5,1)))^(1/(INDEX('A2 Intenzita dopravy'!$H$5:$L$5,MATCH(AU$157,'A2 Intenzita dopravy'!$H$5:$L$5,1)+1)-INDEX('A2 Intenzita dopravy'!$H$5:$L$5,MATCH(AU$157,'A2 Intenzita dopravy'!$H$5:$L$5,1))))*AT165)))),0)</f>
        <v>8452.0295596549022</v>
      </c>
      <c r="AV165" s="30">
        <f>IFERROR(IFERROR(INDEX('A2 Intenzita dopravy'!$H27:$L27,MATCH(AV$157,'A2 Intenzita dopravy'!$H$19:$L$19,0)),IF(AV$157&gt;MAX('A2 Intenzita dopravy'!$H$5:$L$5),(INDEX('A2 Intenzita dopravy'!$H27:$L27,MATCH(AV$157,'A2 Intenzita dopravy'!$H$5:$L$5,1))/INDEX('A2 Intenzita dopravy'!$H27:$L27,MATCH(AV$157,'A2 Intenzita dopravy'!$H$5:$L$5,1)-1))^(1/(INDEX('A2 Intenzita dopravy'!$H$5:$L$5,MATCH(AV$157,'A2 Intenzita dopravy'!$H$5:$L$5,1))-INDEX('A2 Intenzita dopravy'!$H$5:$L$5,MATCH(AV$157,'A2 Intenzita dopravy'!$H$5:$L$5,1)-1)))*AU165,IF(AV$157&lt;'A1 Parametre'!$C$7,'A2.1 Intenzita dopravy'!AV149,IF(AV$157&lt;MIN('A2 Intenzita dopravy'!$H$5:$L$5),AW165/AX165*AW165,(INDEX('A2 Intenzita dopravy'!$H27:$L27,MATCH(AV$157,'A2 Intenzita dopravy'!$H$5:$L$5,1)+1)/INDEX('A2 Intenzita dopravy'!$H27:$L27,MATCH(AV$157,'A2 Intenzita dopravy'!$H$5:$L$5,1)))^(1/(INDEX('A2 Intenzita dopravy'!$H$5:$L$5,MATCH(AV$157,'A2 Intenzita dopravy'!$H$5:$L$5,1)+1)-INDEX('A2 Intenzita dopravy'!$H$5:$L$5,MATCH(AV$157,'A2 Intenzita dopravy'!$H$5:$L$5,1))))*AU165)))),0)</f>
        <v>8575.038424176415</v>
      </c>
      <c r="AW165" s="30">
        <f>IFERROR(IFERROR(INDEX('A2 Intenzita dopravy'!$H27:$L27,MATCH(AW$157,'A2 Intenzita dopravy'!$H$19:$L$19,0)),IF(AW$157&gt;MAX('A2 Intenzita dopravy'!$H$5:$L$5),(INDEX('A2 Intenzita dopravy'!$H27:$L27,MATCH(AW$157,'A2 Intenzita dopravy'!$H$5:$L$5,1))/INDEX('A2 Intenzita dopravy'!$H27:$L27,MATCH(AW$157,'A2 Intenzita dopravy'!$H$5:$L$5,1)-1))^(1/(INDEX('A2 Intenzita dopravy'!$H$5:$L$5,MATCH(AW$157,'A2 Intenzita dopravy'!$H$5:$L$5,1))-INDEX('A2 Intenzita dopravy'!$H$5:$L$5,MATCH(AW$157,'A2 Intenzita dopravy'!$H$5:$L$5,1)-1)))*AV165,IF(AW$157&lt;'A1 Parametre'!$C$7,'A2.1 Intenzita dopravy'!AW149,IF(AW$157&lt;MIN('A2 Intenzita dopravy'!$H$5:$L$5),AX165/AY165*AX165,(INDEX('A2 Intenzita dopravy'!$H27:$L27,MATCH(AW$157,'A2 Intenzita dopravy'!$H$5:$L$5,1)+1)/INDEX('A2 Intenzita dopravy'!$H27:$L27,MATCH(AW$157,'A2 Intenzita dopravy'!$H$5:$L$5,1)))^(1/(INDEX('A2 Intenzita dopravy'!$H$5:$L$5,MATCH(AW$157,'A2 Intenzita dopravy'!$H$5:$L$5,1)+1)-INDEX('A2 Intenzita dopravy'!$H$5:$L$5,MATCH(AW$157,'A2 Intenzita dopravy'!$H$5:$L$5,1))))*AV165)))),0)</f>
        <v>8699.8375309875555</v>
      </c>
      <c r="AX165" s="30">
        <f>IFERROR(IFERROR(INDEX('A2 Intenzita dopravy'!$H27:$L27,MATCH(AX$157,'A2 Intenzita dopravy'!$H$19:$L$19,0)),IF(AX$157&gt;MAX('A2 Intenzita dopravy'!$H$5:$L$5),(INDEX('A2 Intenzita dopravy'!$H27:$L27,MATCH(AX$157,'A2 Intenzita dopravy'!$H$5:$L$5,1))/INDEX('A2 Intenzita dopravy'!$H27:$L27,MATCH(AX$157,'A2 Intenzita dopravy'!$H$5:$L$5,1)-1))^(1/(INDEX('A2 Intenzita dopravy'!$H$5:$L$5,MATCH(AX$157,'A2 Intenzita dopravy'!$H$5:$L$5,1))-INDEX('A2 Intenzita dopravy'!$H$5:$L$5,MATCH(AX$157,'A2 Intenzita dopravy'!$H$5:$L$5,1)-1)))*AW165,IF(AX$157&lt;'A1 Parametre'!$C$7,'A2.1 Intenzita dopravy'!AX149,IF(AX$157&lt;MIN('A2 Intenzita dopravy'!$H$5:$L$5),AY165/AZ165*AY165,(INDEX('A2 Intenzita dopravy'!$H27:$L27,MATCH(AX$157,'A2 Intenzita dopravy'!$H$5:$L$5,1)+1)/INDEX('A2 Intenzita dopravy'!$H27:$L27,MATCH(AX$157,'A2 Intenzita dopravy'!$H$5:$L$5,1)))^(1/(INDEX('A2 Intenzita dopravy'!$H$5:$L$5,MATCH(AX$157,'A2 Intenzita dopravy'!$H$5:$L$5,1)+1)-INDEX('A2 Intenzita dopravy'!$H$5:$L$5,MATCH(AX$157,'A2 Intenzita dopravy'!$H$5:$L$5,1))))*AW165)))),0)</f>
        <v>8826.4529348565557</v>
      </c>
      <c r="AY165" s="30">
        <f>IFERROR(IFERROR(INDEX('A2 Intenzita dopravy'!$H27:$L27,MATCH(AY$157,'A2 Intenzita dopravy'!$H$19:$L$19,0)),IF(AY$157&gt;MAX('A2 Intenzita dopravy'!$H$5:$L$5),(INDEX('A2 Intenzita dopravy'!$H27:$L27,MATCH(AY$157,'A2 Intenzita dopravy'!$H$5:$L$5,1))/INDEX('A2 Intenzita dopravy'!$H27:$L27,MATCH(AY$157,'A2 Intenzita dopravy'!$H$5:$L$5,1)-1))^(1/(INDEX('A2 Intenzita dopravy'!$H$5:$L$5,MATCH(AY$157,'A2 Intenzita dopravy'!$H$5:$L$5,1))-INDEX('A2 Intenzita dopravy'!$H$5:$L$5,MATCH(AY$157,'A2 Intenzita dopravy'!$H$5:$L$5,1)-1)))*AX165,IF(AY$157&lt;'A1 Parametre'!$C$7,'A2.1 Intenzita dopravy'!AY149,IF(AY$157&lt;MIN('A2 Intenzita dopravy'!$H$5:$L$5),AZ165/BA165*AZ165,(INDEX('A2 Intenzita dopravy'!$H27:$L27,MATCH(AY$157,'A2 Intenzita dopravy'!$H$5:$L$5,1)+1)/INDEX('A2 Intenzita dopravy'!$H27:$L27,MATCH(AY$157,'A2 Intenzita dopravy'!$H$5:$L$5,1)))^(1/(INDEX('A2 Intenzita dopravy'!$H$5:$L$5,MATCH(AY$157,'A2 Intenzita dopravy'!$H$5:$L$5,1)+1)-INDEX('A2 Intenzita dopravy'!$H$5:$L$5,MATCH(AY$157,'A2 Intenzita dopravy'!$H$5:$L$5,1))))*AX165)))),0)</f>
        <v>8954.9110697466585</v>
      </c>
      <c r="AZ165" s="30">
        <f>IFERROR(IFERROR(INDEX('A2 Intenzita dopravy'!$H27:$L27,MATCH(AZ$157,'A2 Intenzita dopravy'!$H$19:$L$19,0)),IF(AZ$157&gt;MAX('A2 Intenzita dopravy'!$H$5:$L$5),(INDEX('A2 Intenzita dopravy'!$H27:$L27,MATCH(AZ$157,'A2 Intenzita dopravy'!$H$5:$L$5,1))/INDEX('A2 Intenzita dopravy'!$H27:$L27,MATCH(AZ$157,'A2 Intenzita dopravy'!$H$5:$L$5,1)-1))^(1/(INDEX('A2 Intenzita dopravy'!$H$5:$L$5,MATCH(AZ$157,'A2 Intenzita dopravy'!$H$5:$L$5,1))-INDEX('A2 Intenzita dopravy'!$H$5:$L$5,MATCH(AZ$157,'A2 Intenzita dopravy'!$H$5:$L$5,1)-1)))*AY165,IF(AZ$157&lt;'A1 Parametre'!$C$7,'A2.1 Intenzita dopravy'!AZ149,IF(AZ$157&lt;MIN('A2 Intenzita dopravy'!$H$5:$L$5),BA165/BB165*BA165,(INDEX('A2 Intenzita dopravy'!$H27:$L27,MATCH(AZ$157,'A2 Intenzita dopravy'!$H$5:$L$5,1)+1)/INDEX('A2 Intenzita dopravy'!$H27:$L27,MATCH(AZ$157,'A2 Intenzita dopravy'!$H$5:$L$5,1)))^(1/(INDEX('A2 Intenzita dopravy'!$H$5:$L$5,MATCH(AZ$157,'A2 Intenzita dopravy'!$H$5:$L$5,1)+1)-INDEX('A2 Intenzita dopravy'!$H$5:$L$5,MATCH(AZ$157,'A2 Intenzita dopravy'!$H$5:$L$5,1))))*AY165)))),0)</f>
        <v>9085.2387543348377</v>
      </c>
      <c r="BA165" s="30">
        <f>IFERROR(IFERROR(INDEX('A2 Intenzita dopravy'!$H27:$L27,MATCH(BA$157,'A2 Intenzita dopravy'!$H$19:$L$19,0)),IF(BA$157&gt;MAX('A2 Intenzita dopravy'!$H$5:$L$5),(INDEX('A2 Intenzita dopravy'!$H27:$L27,MATCH(BA$157,'A2 Intenzita dopravy'!$H$5:$L$5,1))/INDEX('A2 Intenzita dopravy'!$H27:$L27,MATCH(BA$157,'A2 Intenzita dopravy'!$H$5:$L$5,1)-1))^(1/(INDEX('A2 Intenzita dopravy'!$H$5:$L$5,MATCH(BA$157,'A2 Intenzita dopravy'!$H$5:$L$5,1))-INDEX('A2 Intenzita dopravy'!$H$5:$L$5,MATCH(BA$157,'A2 Intenzita dopravy'!$H$5:$L$5,1)-1)))*AZ165,IF(BA$157&lt;'A1 Parametre'!$C$7,'A2.1 Intenzita dopravy'!BA149,IF(BA$157&lt;MIN('A2 Intenzita dopravy'!$H$5:$L$5),BB165/'A2 Intenzita dopravy'!#REF!*BB165,(INDEX('A2 Intenzita dopravy'!$H27:$L27,MATCH(BA$157,'A2 Intenzita dopravy'!$H$5:$L$5,1)+1)/INDEX('A2 Intenzita dopravy'!$H27:$L27,MATCH(BA$157,'A2 Intenzita dopravy'!$H$5:$L$5,1)))^(1/(INDEX('A2 Intenzita dopravy'!$H$5:$L$5,MATCH(BA$157,'A2 Intenzita dopravy'!$H$5:$L$5,1)+1)-INDEX('A2 Intenzita dopravy'!$H$5:$L$5,MATCH(BA$157,'A2 Intenzita dopravy'!$H$5:$L$5,1))))*AZ165)))),0)</f>
        <v>9217.4631976108267</v>
      </c>
      <c r="BB165" s="30">
        <f>IFERROR(IFERROR(INDEX('A2 Intenzita dopravy'!$H27:$L27,MATCH(BB$157,'A2 Intenzita dopravy'!$H$19:$L$19,0)),IF(BB$157&gt;MAX('A2 Intenzita dopravy'!$H$5:$L$5),(INDEX('A2 Intenzita dopravy'!$H27:$L27,MATCH(BB$157,'A2 Intenzita dopravy'!$H$5:$L$5,1))/INDEX('A2 Intenzita dopravy'!$H27:$L27,MATCH(BB$157,'A2 Intenzita dopravy'!$H$5:$L$5,1)-1))^(1/(INDEX('A2 Intenzita dopravy'!$H$5:$L$5,MATCH(BB$157,'A2 Intenzita dopravy'!$H$5:$L$5,1))-INDEX('A2 Intenzita dopravy'!$H$5:$L$5,MATCH(BB$157,'A2 Intenzita dopravy'!$H$5:$L$5,1)-1)))*BA165,IF(BB$157&lt;'A1 Parametre'!$C$7,'A2.1 Intenzita dopravy'!BB149,IF(BB$157&lt;MIN('A2 Intenzita dopravy'!$H$5:$L$5),'A2 Intenzita dopravy'!#REF!/'A2 Intenzita dopravy'!#REF!*'A2 Intenzita dopravy'!#REF!,(INDEX('A2 Intenzita dopravy'!$H27:$L27,MATCH(BB$157,'A2 Intenzita dopravy'!$H$5:$L$5,1)+1)/INDEX('A2 Intenzita dopravy'!$H27:$L27,MATCH(BB$157,'A2 Intenzita dopravy'!$H$5:$L$5,1)))^(1/(INDEX('A2 Intenzita dopravy'!$H$5:$L$5,MATCH(BB$157,'A2 Intenzita dopravy'!$H$5:$L$5,1)+1)-INDEX('A2 Intenzita dopravy'!$H$5:$L$5,MATCH(BB$157,'A2 Intenzita dopravy'!$H$5:$L$5,1))))*BA165)))),0)</f>
        <v>9351.6120045576445</v>
      </c>
    </row>
    <row r="166" spans="2:54" x14ac:dyDescent="0.2">
      <c r="B166" s="5">
        <v>8</v>
      </c>
      <c r="C166" s="5" t="str">
        <f>IF(ISBLANK('A2 Intenzita dopravy'!C14)=TRUE,"",'A2 Intenzita dopravy'!C14)</f>
        <v/>
      </c>
      <c r="D166" s="5" t="str">
        <f>IF(ISBLANK('A2 Intenzita dopravy'!D14)=TRUE,"",'A2 Intenzita dopravy'!D14)</f>
        <v/>
      </c>
      <c r="E166" s="30">
        <f>IFERROR(IFERROR(INDEX('A2 Intenzita dopravy'!$H28:$L28,MATCH(E$157,'A2 Intenzita dopravy'!$H$19:$L$19,0)),IF(E$157&gt;MAX('A2 Intenzita dopravy'!$H$5:$L$5),(INDEX('A2 Intenzita dopravy'!$H28:$L28,MATCH(E$157,'A2 Intenzita dopravy'!$H$5:$L$5,1))/INDEX('A2 Intenzita dopravy'!$H28:$L28,MATCH(E$157,'A2 Intenzita dopravy'!$H$5:$L$5,1)-1))^(1/(INDEX('A2 Intenzita dopravy'!$H$5:$L$5,MATCH(E$157,'A2 Intenzita dopravy'!$H$5:$L$5,1))-INDEX('A2 Intenzita dopravy'!$H$5:$L$5,MATCH(E$157,'A2 Intenzita dopravy'!$H$5:$L$5,1)-1)))*D166,IF(E$157&lt;'A1 Parametre'!$C$7,'A2.1 Intenzita dopravy'!E150,IF(E$157&lt;MIN('A2 Intenzita dopravy'!$H$5:$L$5),F166/G166*F166,(INDEX('A2 Intenzita dopravy'!$H28:$L28,MATCH(E$157,'A2 Intenzita dopravy'!$H$5:$L$5,1)+1)/INDEX('A2 Intenzita dopravy'!$H28:$L28,MATCH(E$157,'A2 Intenzita dopravy'!$H$5:$L$5,1)))^(1/(INDEX('A2 Intenzita dopravy'!$H$5:$L$5,MATCH(E$157,'A2 Intenzita dopravy'!$H$5:$L$5,1)+1)-INDEX('A2 Intenzita dopravy'!$H$5:$L$5,MATCH(E$157,'A2 Intenzita dopravy'!$H$5:$L$5,1))))*D166)))),0)</f>
        <v>0</v>
      </c>
      <c r="F166" s="30">
        <f>IFERROR(IFERROR(INDEX('A2 Intenzita dopravy'!$H28:$L28,MATCH(F$157,'A2 Intenzita dopravy'!$H$19:$L$19,0)),IF(F$157&gt;MAX('A2 Intenzita dopravy'!$H$5:$L$5),(INDEX('A2 Intenzita dopravy'!$H28:$L28,MATCH(F$157,'A2 Intenzita dopravy'!$H$5:$L$5,1))/INDEX('A2 Intenzita dopravy'!$H28:$L28,MATCH(F$157,'A2 Intenzita dopravy'!$H$5:$L$5,1)-1))^(1/(INDEX('A2 Intenzita dopravy'!$H$5:$L$5,MATCH(F$157,'A2 Intenzita dopravy'!$H$5:$L$5,1))-INDEX('A2 Intenzita dopravy'!$H$5:$L$5,MATCH(F$157,'A2 Intenzita dopravy'!$H$5:$L$5,1)-1)))*E166,IF(F$157&lt;'A1 Parametre'!$C$7,'A2.1 Intenzita dopravy'!F150,IF(F$157&lt;MIN('A2 Intenzita dopravy'!$H$5:$L$5),G166/H166*G166,(INDEX('A2 Intenzita dopravy'!$H28:$L28,MATCH(F$157,'A2 Intenzita dopravy'!$H$5:$L$5,1)+1)/INDEX('A2 Intenzita dopravy'!$H28:$L28,MATCH(F$157,'A2 Intenzita dopravy'!$H$5:$L$5,1)))^(1/(INDEX('A2 Intenzita dopravy'!$H$5:$L$5,MATCH(F$157,'A2 Intenzita dopravy'!$H$5:$L$5,1)+1)-INDEX('A2 Intenzita dopravy'!$H$5:$L$5,MATCH(F$157,'A2 Intenzita dopravy'!$H$5:$L$5,1))))*E166)))),0)</f>
        <v>0</v>
      </c>
      <c r="G166" s="30">
        <f>IFERROR(IFERROR(INDEX('A2 Intenzita dopravy'!$H28:$L28,MATCH(G$157,'A2 Intenzita dopravy'!$H$19:$L$19,0)),IF(G$157&gt;MAX('A2 Intenzita dopravy'!$H$5:$L$5),(INDEX('A2 Intenzita dopravy'!$H28:$L28,MATCH(G$157,'A2 Intenzita dopravy'!$H$5:$L$5,1))/INDEX('A2 Intenzita dopravy'!$H28:$L28,MATCH(G$157,'A2 Intenzita dopravy'!$H$5:$L$5,1)-1))^(1/(INDEX('A2 Intenzita dopravy'!$H$5:$L$5,MATCH(G$157,'A2 Intenzita dopravy'!$H$5:$L$5,1))-INDEX('A2 Intenzita dopravy'!$H$5:$L$5,MATCH(G$157,'A2 Intenzita dopravy'!$H$5:$L$5,1)-1)))*F166,IF(G$157&lt;'A1 Parametre'!$C$7,'A2.1 Intenzita dopravy'!G150,IF(G$157&lt;MIN('A2 Intenzita dopravy'!$H$5:$L$5),H166/I166*H166,(INDEX('A2 Intenzita dopravy'!$H28:$L28,MATCH(G$157,'A2 Intenzita dopravy'!$H$5:$L$5,1)+1)/INDEX('A2 Intenzita dopravy'!$H28:$L28,MATCH(G$157,'A2 Intenzita dopravy'!$H$5:$L$5,1)))^(1/(INDEX('A2 Intenzita dopravy'!$H$5:$L$5,MATCH(G$157,'A2 Intenzita dopravy'!$H$5:$L$5,1)+1)-INDEX('A2 Intenzita dopravy'!$H$5:$L$5,MATCH(G$157,'A2 Intenzita dopravy'!$H$5:$L$5,1))))*F166)))),0)</f>
        <v>0</v>
      </c>
      <c r="H166" s="30">
        <f>IFERROR(IFERROR(INDEX('A2 Intenzita dopravy'!$H28:$L28,MATCH(H$157,'A2 Intenzita dopravy'!$H$19:$L$19,0)),IF(H$157&gt;MAX('A2 Intenzita dopravy'!$H$5:$L$5),(INDEX('A2 Intenzita dopravy'!$H28:$L28,MATCH(H$157,'A2 Intenzita dopravy'!$H$5:$L$5,1))/INDEX('A2 Intenzita dopravy'!$H28:$L28,MATCH(H$157,'A2 Intenzita dopravy'!$H$5:$L$5,1)-1))^(1/(INDEX('A2 Intenzita dopravy'!$H$5:$L$5,MATCH(H$157,'A2 Intenzita dopravy'!$H$5:$L$5,1))-INDEX('A2 Intenzita dopravy'!$H$5:$L$5,MATCH(H$157,'A2 Intenzita dopravy'!$H$5:$L$5,1)-1)))*G166,IF(H$157&lt;'A1 Parametre'!$C$7,'A2.1 Intenzita dopravy'!H150,IF(H$157&lt;MIN('A2 Intenzita dopravy'!$H$5:$L$5),I166/J166*I166,(INDEX('A2 Intenzita dopravy'!$H28:$L28,MATCH(H$157,'A2 Intenzita dopravy'!$H$5:$L$5,1)+1)/INDEX('A2 Intenzita dopravy'!$H28:$L28,MATCH(H$157,'A2 Intenzita dopravy'!$H$5:$L$5,1)))^(1/(INDEX('A2 Intenzita dopravy'!$H$5:$L$5,MATCH(H$157,'A2 Intenzita dopravy'!$H$5:$L$5,1)+1)-INDEX('A2 Intenzita dopravy'!$H$5:$L$5,MATCH(H$157,'A2 Intenzita dopravy'!$H$5:$L$5,1))))*G166)))),0)</f>
        <v>0</v>
      </c>
      <c r="I166" s="30">
        <f>IFERROR(IFERROR(INDEX('A2 Intenzita dopravy'!$H28:$L28,MATCH(I$157,'A2 Intenzita dopravy'!$H$19:$L$19,0)),IF(I$157&gt;MAX('A2 Intenzita dopravy'!$H$5:$L$5),(INDEX('A2 Intenzita dopravy'!$H28:$L28,MATCH(I$157,'A2 Intenzita dopravy'!$H$5:$L$5,1))/INDEX('A2 Intenzita dopravy'!$H28:$L28,MATCH(I$157,'A2 Intenzita dopravy'!$H$5:$L$5,1)-1))^(1/(INDEX('A2 Intenzita dopravy'!$H$5:$L$5,MATCH(I$157,'A2 Intenzita dopravy'!$H$5:$L$5,1))-INDEX('A2 Intenzita dopravy'!$H$5:$L$5,MATCH(I$157,'A2 Intenzita dopravy'!$H$5:$L$5,1)-1)))*H166,IF(I$157&lt;'A1 Parametre'!$C$7,'A2.1 Intenzita dopravy'!I150,IF(I$157&lt;MIN('A2 Intenzita dopravy'!$H$5:$L$5),J166/K166*J166,(INDEX('A2 Intenzita dopravy'!$H28:$L28,MATCH(I$157,'A2 Intenzita dopravy'!$H$5:$L$5,1)+1)/INDEX('A2 Intenzita dopravy'!$H28:$L28,MATCH(I$157,'A2 Intenzita dopravy'!$H$5:$L$5,1)))^(1/(INDEX('A2 Intenzita dopravy'!$H$5:$L$5,MATCH(I$157,'A2 Intenzita dopravy'!$H$5:$L$5,1)+1)-INDEX('A2 Intenzita dopravy'!$H$5:$L$5,MATCH(I$157,'A2 Intenzita dopravy'!$H$5:$L$5,1))))*H166)))),0)</f>
        <v>4928</v>
      </c>
      <c r="J166" s="30">
        <f>IFERROR(IFERROR(INDEX('A2 Intenzita dopravy'!$H28:$L28,MATCH(J$157,'A2 Intenzita dopravy'!$H$19:$L$19,0)),IF(J$157&gt;MAX('A2 Intenzita dopravy'!$H$5:$L$5),(INDEX('A2 Intenzita dopravy'!$H28:$L28,MATCH(J$157,'A2 Intenzita dopravy'!$H$5:$L$5,1))/INDEX('A2 Intenzita dopravy'!$H28:$L28,MATCH(J$157,'A2 Intenzita dopravy'!$H$5:$L$5,1)-1))^(1/(INDEX('A2 Intenzita dopravy'!$H$5:$L$5,MATCH(J$157,'A2 Intenzita dopravy'!$H$5:$L$5,1))-INDEX('A2 Intenzita dopravy'!$H$5:$L$5,MATCH(J$157,'A2 Intenzita dopravy'!$H$5:$L$5,1)-1)))*I166,IF(J$157&lt;'A1 Parametre'!$C$7,'A2.1 Intenzita dopravy'!J150,IF(J$157&lt;MIN('A2 Intenzita dopravy'!$H$5:$L$5),K166/L166*K166,(INDEX('A2 Intenzita dopravy'!$H28:$L28,MATCH(J$157,'A2 Intenzita dopravy'!$H$5:$L$5,1)+1)/INDEX('A2 Intenzita dopravy'!$H28:$L28,MATCH(J$157,'A2 Intenzita dopravy'!$H$5:$L$5,1)))^(1/(INDEX('A2 Intenzita dopravy'!$H$5:$L$5,MATCH(J$157,'A2 Intenzita dopravy'!$H$5:$L$5,1)+1)-INDEX('A2 Intenzita dopravy'!$H$5:$L$5,MATCH(J$157,'A2 Intenzita dopravy'!$H$5:$L$5,1))))*I166)))),0)</f>
        <v>5009.8108884111489</v>
      </c>
      <c r="K166" s="30">
        <f>IFERROR(IFERROR(INDEX('A2 Intenzita dopravy'!$H28:$L28,MATCH(K$157,'A2 Intenzita dopravy'!$H$19:$L$19,0)),IF(K$157&gt;MAX('A2 Intenzita dopravy'!$H$5:$L$5),(INDEX('A2 Intenzita dopravy'!$H28:$L28,MATCH(K$157,'A2 Intenzita dopravy'!$H$5:$L$5,1))/INDEX('A2 Intenzita dopravy'!$H28:$L28,MATCH(K$157,'A2 Intenzita dopravy'!$H$5:$L$5,1)-1))^(1/(INDEX('A2 Intenzita dopravy'!$H$5:$L$5,MATCH(K$157,'A2 Intenzita dopravy'!$H$5:$L$5,1))-INDEX('A2 Intenzita dopravy'!$H$5:$L$5,MATCH(K$157,'A2 Intenzita dopravy'!$H$5:$L$5,1)-1)))*J166,IF(K$157&lt;'A1 Parametre'!$C$7,'A2.1 Intenzita dopravy'!K150,IF(K$157&lt;MIN('A2 Intenzita dopravy'!$H$5:$L$5),L166/M166*L166,(INDEX('A2 Intenzita dopravy'!$H28:$L28,MATCH(K$157,'A2 Intenzita dopravy'!$H$5:$L$5,1)+1)/INDEX('A2 Intenzita dopravy'!$H28:$L28,MATCH(K$157,'A2 Intenzita dopravy'!$H$5:$L$5,1)))^(1/(INDEX('A2 Intenzita dopravy'!$H$5:$L$5,MATCH(K$157,'A2 Intenzita dopravy'!$H$5:$L$5,1)+1)-INDEX('A2 Intenzita dopravy'!$H$5:$L$5,MATCH(K$157,'A2 Intenzita dopravy'!$H$5:$L$5,1))))*J166)))),0)</f>
        <v>5092.9799386450704</v>
      </c>
      <c r="L166" s="30">
        <f>IFERROR(IFERROR(INDEX('A2 Intenzita dopravy'!$H28:$L28,MATCH(L$157,'A2 Intenzita dopravy'!$H$19:$L$19,0)),IF(L$157&gt;MAX('A2 Intenzita dopravy'!$H$5:$L$5),(INDEX('A2 Intenzita dopravy'!$H28:$L28,MATCH(L$157,'A2 Intenzita dopravy'!$H$5:$L$5,1))/INDEX('A2 Intenzita dopravy'!$H28:$L28,MATCH(L$157,'A2 Intenzita dopravy'!$H$5:$L$5,1)-1))^(1/(INDEX('A2 Intenzita dopravy'!$H$5:$L$5,MATCH(L$157,'A2 Intenzita dopravy'!$H$5:$L$5,1))-INDEX('A2 Intenzita dopravy'!$H$5:$L$5,MATCH(L$157,'A2 Intenzita dopravy'!$H$5:$L$5,1)-1)))*K166,IF(L$157&lt;'A1 Parametre'!$C$7,'A2.1 Intenzita dopravy'!L150,IF(L$157&lt;MIN('A2 Intenzita dopravy'!$H$5:$L$5),M166/N166*M166,(INDEX('A2 Intenzita dopravy'!$H28:$L28,MATCH(L$157,'A2 Intenzita dopravy'!$H$5:$L$5,1)+1)/INDEX('A2 Intenzita dopravy'!$H28:$L28,MATCH(L$157,'A2 Intenzita dopravy'!$H$5:$L$5,1)))^(1/(INDEX('A2 Intenzita dopravy'!$H$5:$L$5,MATCH(L$157,'A2 Intenzita dopravy'!$H$5:$L$5,1)+1)-INDEX('A2 Intenzita dopravy'!$H$5:$L$5,MATCH(L$157,'A2 Intenzita dopravy'!$H$5:$L$5,1))))*K166)))),0)</f>
        <v>5177.5296978659944</v>
      </c>
      <c r="M166" s="30">
        <f>IFERROR(IFERROR(INDEX('A2 Intenzita dopravy'!$H28:$L28,MATCH(M$157,'A2 Intenzita dopravy'!$H$19:$L$19,0)),IF(M$157&gt;MAX('A2 Intenzita dopravy'!$H$5:$L$5),(INDEX('A2 Intenzita dopravy'!$H28:$L28,MATCH(M$157,'A2 Intenzita dopravy'!$H$5:$L$5,1))/INDEX('A2 Intenzita dopravy'!$H28:$L28,MATCH(M$157,'A2 Intenzita dopravy'!$H$5:$L$5,1)-1))^(1/(INDEX('A2 Intenzita dopravy'!$H$5:$L$5,MATCH(M$157,'A2 Intenzita dopravy'!$H$5:$L$5,1))-INDEX('A2 Intenzita dopravy'!$H$5:$L$5,MATCH(M$157,'A2 Intenzita dopravy'!$H$5:$L$5,1)-1)))*L166,IF(M$157&lt;'A1 Parametre'!$C$7,'A2.1 Intenzita dopravy'!M150,IF(M$157&lt;MIN('A2 Intenzita dopravy'!$H$5:$L$5),N166/O166*N166,(INDEX('A2 Intenzita dopravy'!$H28:$L28,MATCH(M$157,'A2 Intenzita dopravy'!$H$5:$L$5,1)+1)/INDEX('A2 Intenzita dopravy'!$H28:$L28,MATCH(M$157,'A2 Intenzita dopravy'!$H$5:$L$5,1)))^(1/(INDEX('A2 Intenzita dopravy'!$H$5:$L$5,MATCH(M$157,'A2 Intenzita dopravy'!$H$5:$L$5,1)+1)-INDEX('A2 Intenzita dopravy'!$H$5:$L$5,MATCH(M$157,'A2 Intenzita dopravy'!$H$5:$L$5,1))))*L166)))),0)</f>
        <v>5263.4830875489333</v>
      </c>
      <c r="N166" s="30">
        <f>IFERROR(IFERROR(INDEX('A2 Intenzita dopravy'!$H28:$L28,MATCH(N$157,'A2 Intenzita dopravy'!$H$19:$L$19,0)),IF(N$157&gt;MAX('A2 Intenzita dopravy'!$H$5:$L$5),(INDEX('A2 Intenzita dopravy'!$H28:$L28,MATCH(N$157,'A2 Intenzita dopravy'!$H$5:$L$5,1))/INDEX('A2 Intenzita dopravy'!$H28:$L28,MATCH(N$157,'A2 Intenzita dopravy'!$H$5:$L$5,1)-1))^(1/(INDEX('A2 Intenzita dopravy'!$H$5:$L$5,MATCH(N$157,'A2 Intenzita dopravy'!$H$5:$L$5,1))-INDEX('A2 Intenzita dopravy'!$H$5:$L$5,MATCH(N$157,'A2 Intenzita dopravy'!$H$5:$L$5,1)-1)))*M166,IF(N$157&lt;'A1 Parametre'!$C$7,'A2.1 Intenzita dopravy'!N150,IF(N$157&lt;MIN('A2 Intenzita dopravy'!$H$5:$L$5),O166/P166*O166,(INDEX('A2 Intenzita dopravy'!$H28:$L28,MATCH(N$157,'A2 Intenzita dopravy'!$H$5:$L$5,1)+1)/INDEX('A2 Intenzita dopravy'!$H28:$L28,MATCH(N$157,'A2 Intenzita dopravy'!$H$5:$L$5,1)))^(1/(INDEX('A2 Intenzita dopravy'!$H$5:$L$5,MATCH(N$157,'A2 Intenzita dopravy'!$H$5:$L$5,1)+1)-INDEX('A2 Intenzita dopravy'!$H$5:$L$5,MATCH(N$157,'A2 Intenzita dopravy'!$H$5:$L$5,1))))*M166)))),0)</f>
        <v>5350.8634096937049</v>
      </c>
      <c r="O166" s="30">
        <f>IFERROR(IFERROR(INDEX('A2 Intenzita dopravy'!$H28:$L28,MATCH(O$157,'A2 Intenzita dopravy'!$H$19:$L$19,0)),IF(O$157&gt;MAX('A2 Intenzita dopravy'!$H$5:$L$5),(INDEX('A2 Intenzita dopravy'!$H28:$L28,MATCH(O$157,'A2 Intenzita dopravy'!$H$5:$L$5,1))/INDEX('A2 Intenzita dopravy'!$H28:$L28,MATCH(O$157,'A2 Intenzita dopravy'!$H$5:$L$5,1)-1))^(1/(INDEX('A2 Intenzita dopravy'!$H$5:$L$5,MATCH(O$157,'A2 Intenzita dopravy'!$H$5:$L$5,1))-INDEX('A2 Intenzita dopravy'!$H$5:$L$5,MATCH(O$157,'A2 Intenzita dopravy'!$H$5:$L$5,1)-1)))*N166,IF(O$157&lt;'A1 Parametre'!$C$7,'A2.1 Intenzita dopravy'!O150,IF(O$157&lt;MIN('A2 Intenzita dopravy'!$H$5:$L$5),P166/Q166*P166,(INDEX('A2 Intenzita dopravy'!$H28:$L28,MATCH(O$157,'A2 Intenzita dopravy'!$H$5:$L$5,1)+1)/INDEX('A2 Intenzita dopravy'!$H28:$L28,MATCH(O$157,'A2 Intenzita dopravy'!$H$5:$L$5,1)))^(1/(INDEX('A2 Intenzita dopravy'!$H$5:$L$5,MATCH(O$157,'A2 Intenzita dopravy'!$H$5:$L$5,1)+1)-INDEX('A2 Intenzita dopravy'!$H$5:$L$5,MATCH(O$157,'A2 Intenzita dopravy'!$H$5:$L$5,1))))*N166)))),0)</f>
        <v>5439.694353142112</v>
      </c>
      <c r="P166" s="30">
        <f>IFERROR(IFERROR(INDEX('A2 Intenzita dopravy'!$H28:$L28,MATCH(P$157,'A2 Intenzita dopravy'!$H$19:$L$19,0)),IF(P$157&gt;MAX('A2 Intenzita dopravy'!$H$5:$L$5),(INDEX('A2 Intenzita dopravy'!$H28:$L28,MATCH(P$157,'A2 Intenzita dopravy'!$H$5:$L$5,1))/INDEX('A2 Intenzita dopravy'!$H28:$L28,MATCH(P$157,'A2 Intenzita dopravy'!$H$5:$L$5,1)-1))^(1/(INDEX('A2 Intenzita dopravy'!$H$5:$L$5,MATCH(P$157,'A2 Intenzita dopravy'!$H$5:$L$5,1))-INDEX('A2 Intenzita dopravy'!$H$5:$L$5,MATCH(P$157,'A2 Intenzita dopravy'!$H$5:$L$5,1)-1)))*O166,IF(P$157&lt;'A1 Parametre'!$C$7,'A2.1 Intenzita dopravy'!P150,IF(P$157&lt;MIN('A2 Intenzita dopravy'!$H$5:$L$5),Q166/R166*Q166,(INDEX('A2 Intenzita dopravy'!$H28:$L28,MATCH(P$157,'A2 Intenzita dopravy'!$H$5:$L$5,1)+1)/INDEX('A2 Intenzita dopravy'!$H28:$L28,MATCH(P$157,'A2 Intenzita dopravy'!$H$5:$L$5,1)))^(1/(INDEX('A2 Intenzita dopravy'!$H$5:$L$5,MATCH(P$157,'A2 Intenzita dopravy'!$H$5:$L$5,1)+1)-INDEX('A2 Intenzita dopravy'!$H$5:$L$5,MATCH(P$157,'A2 Intenzita dopravy'!$H$5:$L$5,1))))*O166)))),0)</f>
        <v>5530</v>
      </c>
      <c r="Q166" s="30">
        <f>IFERROR(IFERROR(INDEX('A2 Intenzita dopravy'!$H28:$L28,MATCH(Q$157,'A2 Intenzita dopravy'!$H$19:$L$19,0)),IF(Q$157&gt;MAX('A2 Intenzita dopravy'!$H$5:$L$5),(INDEX('A2 Intenzita dopravy'!$H28:$L28,MATCH(Q$157,'A2 Intenzita dopravy'!$H$5:$L$5,1))/INDEX('A2 Intenzita dopravy'!$H28:$L28,MATCH(Q$157,'A2 Intenzita dopravy'!$H$5:$L$5,1)-1))^(1/(INDEX('A2 Intenzita dopravy'!$H$5:$L$5,MATCH(Q$157,'A2 Intenzita dopravy'!$H$5:$L$5,1))-INDEX('A2 Intenzita dopravy'!$H$5:$L$5,MATCH(Q$157,'A2 Intenzita dopravy'!$H$5:$L$5,1)-1)))*P166,IF(Q$157&lt;'A1 Parametre'!$C$7,'A2.1 Intenzita dopravy'!Q150,IF(Q$157&lt;MIN('A2 Intenzita dopravy'!$H$5:$L$5),R166/S166*R166,(INDEX('A2 Intenzita dopravy'!$H28:$L28,MATCH(Q$157,'A2 Intenzita dopravy'!$H$5:$L$5,1)+1)/INDEX('A2 Intenzita dopravy'!$H28:$L28,MATCH(Q$157,'A2 Intenzita dopravy'!$H$5:$L$5,1)))^(1/(INDEX('A2 Intenzita dopravy'!$H$5:$L$5,MATCH(Q$157,'A2 Intenzita dopravy'!$H$5:$L$5,1)+1)-INDEX('A2 Intenzita dopravy'!$H$5:$L$5,MATCH(Q$157,'A2 Intenzita dopravy'!$H$5:$L$5,1))))*P166)))),0)</f>
        <v>5597.2032436876607</v>
      </c>
      <c r="R166" s="30">
        <f>IFERROR(IFERROR(INDEX('A2 Intenzita dopravy'!$H28:$L28,MATCH(R$157,'A2 Intenzita dopravy'!$H$19:$L$19,0)),IF(R$157&gt;MAX('A2 Intenzita dopravy'!$H$5:$L$5),(INDEX('A2 Intenzita dopravy'!$H28:$L28,MATCH(R$157,'A2 Intenzita dopravy'!$H$5:$L$5,1))/INDEX('A2 Intenzita dopravy'!$H28:$L28,MATCH(R$157,'A2 Intenzita dopravy'!$H$5:$L$5,1)-1))^(1/(INDEX('A2 Intenzita dopravy'!$H$5:$L$5,MATCH(R$157,'A2 Intenzita dopravy'!$H$5:$L$5,1))-INDEX('A2 Intenzita dopravy'!$H$5:$L$5,MATCH(R$157,'A2 Intenzita dopravy'!$H$5:$L$5,1)-1)))*Q166,IF(R$157&lt;'A1 Parametre'!$C$7,'A2.1 Intenzita dopravy'!R150,IF(R$157&lt;MIN('A2 Intenzita dopravy'!$H$5:$L$5),S166/T166*S166,(INDEX('A2 Intenzita dopravy'!$H28:$L28,MATCH(R$157,'A2 Intenzita dopravy'!$H$5:$L$5,1)+1)/INDEX('A2 Intenzita dopravy'!$H28:$L28,MATCH(R$157,'A2 Intenzita dopravy'!$H$5:$L$5,1)))^(1/(INDEX('A2 Intenzita dopravy'!$H$5:$L$5,MATCH(R$157,'A2 Intenzita dopravy'!$H$5:$L$5,1)+1)-INDEX('A2 Intenzita dopravy'!$H$5:$L$5,MATCH(R$157,'A2 Intenzita dopravy'!$H$5:$L$5,1))))*Q166)))),0)</f>
        <v>5665.2231738060891</v>
      </c>
      <c r="S166" s="30">
        <f>IFERROR(IFERROR(INDEX('A2 Intenzita dopravy'!$H28:$L28,MATCH(S$157,'A2 Intenzita dopravy'!$H$19:$L$19,0)),IF(S$157&gt;MAX('A2 Intenzita dopravy'!$H$5:$L$5),(INDEX('A2 Intenzita dopravy'!$H28:$L28,MATCH(S$157,'A2 Intenzita dopravy'!$H$5:$L$5,1))/INDEX('A2 Intenzita dopravy'!$H28:$L28,MATCH(S$157,'A2 Intenzita dopravy'!$H$5:$L$5,1)-1))^(1/(INDEX('A2 Intenzita dopravy'!$H$5:$L$5,MATCH(S$157,'A2 Intenzita dopravy'!$H$5:$L$5,1))-INDEX('A2 Intenzita dopravy'!$H$5:$L$5,MATCH(S$157,'A2 Intenzita dopravy'!$H$5:$L$5,1)-1)))*R166,IF(S$157&lt;'A1 Parametre'!$C$7,'A2.1 Intenzita dopravy'!S150,IF(S$157&lt;MIN('A2 Intenzita dopravy'!$H$5:$L$5),T166/U166*T166,(INDEX('A2 Intenzita dopravy'!$H28:$L28,MATCH(S$157,'A2 Intenzita dopravy'!$H$5:$L$5,1)+1)/INDEX('A2 Intenzita dopravy'!$H28:$L28,MATCH(S$157,'A2 Intenzita dopravy'!$H$5:$L$5,1)))^(1/(INDEX('A2 Intenzita dopravy'!$H$5:$L$5,MATCH(S$157,'A2 Intenzita dopravy'!$H$5:$L$5,1)+1)-INDEX('A2 Intenzita dopravy'!$H$5:$L$5,MATCH(S$157,'A2 Intenzita dopravy'!$H$5:$L$5,1))))*R166)))),0)</f>
        <v>5734.0697151251261</v>
      </c>
      <c r="T166" s="30">
        <f>IFERROR(IFERROR(INDEX('A2 Intenzita dopravy'!$H28:$L28,MATCH(T$157,'A2 Intenzita dopravy'!$H$19:$L$19,0)),IF(T$157&gt;MAX('A2 Intenzita dopravy'!$H$5:$L$5),(INDEX('A2 Intenzita dopravy'!$H28:$L28,MATCH(T$157,'A2 Intenzita dopravy'!$H$5:$L$5,1))/INDEX('A2 Intenzita dopravy'!$H28:$L28,MATCH(T$157,'A2 Intenzita dopravy'!$H$5:$L$5,1)-1))^(1/(INDEX('A2 Intenzita dopravy'!$H$5:$L$5,MATCH(T$157,'A2 Intenzita dopravy'!$H$5:$L$5,1))-INDEX('A2 Intenzita dopravy'!$H$5:$L$5,MATCH(T$157,'A2 Intenzita dopravy'!$H$5:$L$5,1)-1)))*S166,IF(T$157&lt;'A1 Parametre'!$C$7,'A2.1 Intenzita dopravy'!T150,IF(T$157&lt;MIN('A2 Intenzita dopravy'!$H$5:$L$5),U166/V166*U166,(INDEX('A2 Intenzita dopravy'!$H28:$L28,MATCH(T$157,'A2 Intenzita dopravy'!$H$5:$L$5,1)+1)/INDEX('A2 Intenzita dopravy'!$H28:$L28,MATCH(T$157,'A2 Intenzita dopravy'!$H$5:$L$5,1)))^(1/(INDEX('A2 Intenzita dopravy'!$H$5:$L$5,MATCH(T$157,'A2 Intenzita dopravy'!$H$5:$L$5,1)+1)-INDEX('A2 Intenzita dopravy'!$H$5:$L$5,MATCH(T$157,'A2 Intenzita dopravy'!$H$5:$L$5,1))))*S166)))),0)</f>
        <v>5803.7529130252324</v>
      </c>
      <c r="U166" s="30">
        <f>IFERROR(IFERROR(INDEX('A2 Intenzita dopravy'!$H28:$L28,MATCH(U$157,'A2 Intenzita dopravy'!$H$19:$L$19,0)),IF(U$157&gt;MAX('A2 Intenzita dopravy'!$H$5:$L$5),(INDEX('A2 Intenzita dopravy'!$H28:$L28,MATCH(U$157,'A2 Intenzita dopravy'!$H$5:$L$5,1))/INDEX('A2 Intenzita dopravy'!$H28:$L28,MATCH(U$157,'A2 Intenzita dopravy'!$H$5:$L$5,1)-1))^(1/(INDEX('A2 Intenzita dopravy'!$H$5:$L$5,MATCH(U$157,'A2 Intenzita dopravy'!$H$5:$L$5,1))-INDEX('A2 Intenzita dopravy'!$H$5:$L$5,MATCH(U$157,'A2 Intenzita dopravy'!$H$5:$L$5,1)-1)))*T166,IF(U$157&lt;'A1 Parametre'!$C$7,'A2.1 Intenzita dopravy'!U150,IF(U$157&lt;MIN('A2 Intenzita dopravy'!$H$5:$L$5),V166/W166*V166,(INDEX('A2 Intenzita dopravy'!$H28:$L28,MATCH(U$157,'A2 Intenzita dopravy'!$H$5:$L$5,1)+1)/INDEX('A2 Intenzita dopravy'!$H28:$L28,MATCH(U$157,'A2 Intenzita dopravy'!$H$5:$L$5,1)))^(1/(INDEX('A2 Intenzita dopravy'!$H$5:$L$5,MATCH(U$157,'A2 Intenzita dopravy'!$H$5:$L$5,1)+1)-INDEX('A2 Intenzita dopravy'!$H$5:$L$5,MATCH(U$157,'A2 Intenzita dopravy'!$H$5:$L$5,1))))*T166)))),0)</f>
        <v>5874.2829349632084</v>
      </c>
      <c r="V166" s="30">
        <f>IFERROR(IFERROR(INDEX('A2 Intenzita dopravy'!$H28:$L28,MATCH(V$157,'A2 Intenzita dopravy'!$H$19:$L$19,0)),IF(V$157&gt;MAX('A2 Intenzita dopravy'!$H$5:$L$5),(INDEX('A2 Intenzita dopravy'!$H28:$L28,MATCH(V$157,'A2 Intenzita dopravy'!$H$5:$L$5,1))/INDEX('A2 Intenzita dopravy'!$H28:$L28,MATCH(V$157,'A2 Intenzita dopravy'!$H$5:$L$5,1)-1))^(1/(INDEX('A2 Intenzita dopravy'!$H$5:$L$5,MATCH(V$157,'A2 Intenzita dopravy'!$H$5:$L$5,1))-INDEX('A2 Intenzita dopravy'!$H$5:$L$5,MATCH(V$157,'A2 Intenzita dopravy'!$H$5:$L$5,1)-1)))*U166,IF(V$157&lt;'A1 Parametre'!$C$7,'A2.1 Intenzita dopravy'!V150,IF(V$157&lt;MIN('A2 Intenzita dopravy'!$H$5:$L$5),W166/X166*W166,(INDEX('A2 Intenzita dopravy'!$H28:$L28,MATCH(V$157,'A2 Intenzita dopravy'!$H$5:$L$5,1)+1)/INDEX('A2 Intenzita dopravy'!$H28:$L28,MATCH(V$157,'A2 Intenzita dopravy'!$H$5:$L$5,1)))^(1/(INDEX('A2 Intenzita dopravy'!$H$5:$L$5,MATCH(V$157,'A2 Intenzita dopravy'!$H$5:$L$5,1)+1)-INDEX('A2 Intenzita dopravy'!$H$5:$L$5,MATCH(V$157,'A2 Intenzita dopravy'!$H$5:$L$5,1))))*U166)))),0)</f>
        <v>5945.6700719557221</v>
      </c>
      <c r="W166" s="30">
        <f>IFERROR(IFERROR(INDEX('A2 Intenzita dopravy'!$H28:$L28,MATCH(W$157,'A2 Intenzita dopravy'!$H$19:$L$19,0)),IF(W$157&gt;MAX('A2 Intenzita dopravy'!$H$5:$L$5),(INDEX('A2 Intenzita dopravy'!$H28:$L28,MATCH(W$157,'A2 Intenzita dopravy'!$H$5:$L$5,1))/INDEX('A2 Intenzita dopravy'!$H28:$L28,MATCH(W$157,'A2 Intenzita dopravy'!$H$5:$L$5,1)-1))^(1/(INDEX('A2 Intenzita dopravy'!$H$5:$L$5,MATCH(W$157,'A2 Intenzita dopravy'!$H$5:$L$5,1))-INDEX('A2 Intenzita dopravy'!$H$5:$L$5,MATCH(W$157,'A2 Intenzita dopravy'!$H$5:$L$5,1)-1)))*V166,IF(W$157&lt;'A1 Parametre'!$C$7,'A2.1 Intenzita dopravy'!W150,IF(W$157&lt;MIN('A2 Intenzita dopravy'!$H$5:$L$5),X166/Y166*X166,(INDEX('A2 Intenzita dopravy'!$H28:$L28,MATCH(W$157,'A2 Intenzita dopravy'!$H$5:$L$5,1)+1)/INDEX('A2 Intenzita dopravy'!$H28:$L28,MATCH(W$157,'A2 Intenzita dopravy'!$H$5:$L$5,1)))^(1/(INDEX('A2 Intenzita dopravy'!$H$5:$L$5,MATCH(W$157,'A2 Intenzita dopravy'!$H$5:$L$5,1)+1)-INDEX('A2 Intenzita dopravy'!$H$5:$L$5,MATCH(W$157,'A2 Intenzita dopravy'!$H$5:$L$5,1))))*V166)))),0)</f>
        <v>6017.9247400808708</v>
      </c>
      <c r="X166" s="30">
        <f>IFERROR(IFERROR(INDEX('A2 Intenzita dopravy'!$H28:$L28,MATCH(X$157,'A2 Intenzita dopravy'!$H$19:$L$19,0)),IF(X$157&gt;MAX('A2 Intenzita dopravy'!$H$5:$L$5),(INDEX('A2 Intenzita dopravy'!$H28:$L28,MATCH(X$157,'A2 Intenzita dopravy'!$H$5:$L$5,1))/INDEX('A2 Intenzita dopravy'!$H28:$L28,MATCH(X$157,'A2 Intenzita dopravy'!$H$5:$L$5,1)-1))^(1/(INDEX('A2 Intenzita dopravy'!$H$5:$L$5,MATCH(X$157,'A2 Intenzita dopravy'!$H$5:$L$5,1))-INDEX('A2 Intenzita dopravy'!$H$5:$L$5,MATCH(X$157,'A2 Intenzita dopravy'!$H$5:$L$5,1)-1)))*W166,IF(X$157&lt;'A1 Parametre'!$C$7,'A2.1 Intenzita dopravy'!X150,IF(X$157&lt;MIN('A2 Intenzita dopravy'!$H$5:$L$5),Y166/Z166*Y166,(INDEX('A2 Intenzita dopravy'!$H28:$L28,MATCH(X$157,'A2 Intenzita dopravy'!$H$5:$L$5,1)+1)/INDEX('A2 Intenzita dopravy'!$H28:$L28,MATCH(X$157,'A2 Intenzita dopravy'!$H$5:$L$5,1)))^(1/(INDEX('A2 Intenzita dopravy'!$H$5:$L$5,MATCH(X$157,'A2 Intenzita dopravy'!$H$5:$L$5,1)+1)-INDEX('A2 Intenzita dopravy'!$H$5:$L$5,MATCH(X$157,'A2 Intenzita dopravy'!$H$5:$L$5,1))))*W166)))),0)</f>
        <v>6091.0574819979884</v>
      </c>
      <c r="Y166" s="30">
        <f>IFERROR(IFERROR(INDEX('A2 Intenzita dopravy'!$H28:$L28,MATCH(Y$157,'A2 Intenzita dopravy'!$H$19:$L$19,0)),IF(Y$157&gt;MAX('A2 Intenzita dopravy'!$H$5:$L$5),(INDEX('A2 Intenzita dopravy'!$H28:$L28,MATCH(Y$157,'A2 Intenzita dopravy'!$H$5:$L$5,1))/INDEX('A2 Intenzita dopravy'!$H28:$L28,MATCH(Y$157,'A2 Intenzita dopravy'!$H$5:$L$5,1)-1))^(1/(INDEX('A2 Intenzita dopravy'!$H$5:$L$5,MATCH(Y$157,'A2 Intenzita dopravy'!$H$5:$L$5,1))-INDEX('A2 Intenzita dopravy'!$H$5:$L$5,MATCH(Y$157,'A2 Intenzita dopravy'!$H$5:$L$5,1)-1)))*X166,IF(Y$157&lt;'A1 Parametre'!$C$7,'A2.1 Intenzita dopravy'!Y150,IF(Y$157&lt;MIN('A2 Intenzita dopravy'!$H$5:$L$5),Z166/AA166*Z166,(INDEX('A2 Intenzita dopravy'!$H28:$L28,MATCH(Y$157,'A2 Intenzita dopravy'!$H$5:$L$5,1)+1)/INDEX('A2 Intenzita dopravy'!$H28:$L28,MATCH(Y$157,'A2 Intenzita dopravy'!$H$5:$L$5,1)))^(1/(INDEX('A2 Intenzita dopravy'!$H$5:$L$5,MATCH(Y$157,'A2 Intenzita dopravy'!$H$5:$L$5,1)+1)-INDEX('A2 Intenzita dopravy'!$H$5:$L$5,MATCH(Y$157,'A2 Intenzita dopravy'!$H$5:$L$5,1))))*X166)))),0)</f>
        <v>6165.0789684859201</v>
      </c>
      <c r="Z166" s="30">
        <f>IFERROR(IFERROR(INDEX('A2 Intenzita dopravy'!$H28:$L28,MATCH(Z$157,'A2 Intenzita dopravy'!$H$19:$L$19,0)),IF(Z$157&gt;MAX('A2 Intenzita dopravy'!$H$5:$L$5),(INDEX('A2 Intenzita dopravy'!$H28:$L28,MATCH(Z$157,'A2 Intenzita dopravy'!$H$5:$L$5,1))/INDEX('A2 Intenzita dopravy'!$H28:$L28,MATCH(Z$157,'A2 Intenzita dopravy'!$H$5:$L$5,1)-1))^(1/(INDEX('A2 Intenzita dopravy'!$H$5:$L$5,MATCH(Z$157,'A2 Intenzita dopravy'!$H$5:$L$5,1))-INDEX('A2 Intenzita dopravy'!$H$5:$L$5,MATCH(Z$157,'A2 Intenzita dopravy'!$H$5:$L$5,1)-1)))*Y166,IF(Z$157&lt;'A1 Parametre'!$C$7,'A2.1 Intenzita dopravy'!Z150,IF(Z$157&lt;MIN('A2 Intenzita dopravy'!$H$5:$L$5),AA166/AB166*AA166,(INDEX('A2 Intenzita dopravy'!$H28:$L28,MATCH(Z$157,'A2 Intenzita dopravy'!$H$5:$L$5,1)+1)/INDEX('A2 Intenzita dopravy'!$H28:$L28,MATCH(Z$157,'A2 Intenzita dopravy'!$H$5:$L$5,1)))^(1/(INDEX('A2 Intenzita dopravy'!$H$5:$L$5,MATCH(Z$157,'A2 Intenzita dopravy'!$H$5:$L$5,1)+1)-INDEX('A2 Intenzita dopravy'!$H$5:$L$5,MATCH(Z$157,'A2 Intenzita dopravy'!$H$5:$L$5,1))))*Y166)))),0)</f>
        <v>6240</v>
      </c>
      <c r="AA166" s="30">
        <f>IFERROR(IFERROR(INDEX('A2 Intenzita dopravy'!$H28:$L28,MATCH(AA$157,'A2 Intenzita dopravy'!$H$19:$L$19,0)),IF(AA$157&gt;MAX('A2 Intenzita dopravy'!$H$5:$L$5),(INDEX('A2 Intenzita dopravy'!$H28:$L28,MATCH(AA$157,'A2 Intenzita dopravy'!$H$5:$L$5,1))/INDEX('A2 Intenzita dopravy'!$H28:$L28,MATCH(AA$157,'A2 Intenzita dopravy'!$H$5:$L$5,1)-1))^(1/(INDEX('A2 Intenzita dopravy'!$H$5:$L$5,MATCH(AA$157,'A2 Intenzita dopravy'!$H$5:$L$5,1))-INDEX('A2 Intenzita dopravy'!$H$5:$L$5,MATCH(AA$157,'A2 Intenzita dopravy'!$H$5:$L$5,1)-1)))*Z166,IF(AA$157&lt;'A1 Parametre'!$C$7,'A2.1 Intenzita dopravy'!AA150,IF(AA$157&lt;MIN('A2 Intenzita dopravy'!$H$5:$L$5),AB166/AC166*AB166,(INDEX('A2 Intenzita dopravy'!$H28:$L28,MATCH(AA$157,'A2 Intenzita dopravy'!$H$5:$L$5,1)+1)/INDEX('A2 Intenzita dopravy'!$H28:$L28,MATCH(AA$157,'A2 Intenzita dopravy'!$H$5:$L$5,1)))^(1/(INDEX('A2 Intenzita dopravy'!$H$5:$L$5,MATCH(AA$157,'A2 Intenzita dopravy'!$H$5:$L$5,1)+1)-INDEX('A2 Intenzita dopravy'!$H$5:$L$5,MATCH(AA$157,'A2 Intenzita dopravy'!$H$5:$L$5,1))))*Z166)))),0)</f>
        <v>6330.8155028560486</v>
      </c>
      <c r="AB166" s="30">
        <f>IFERROR(IFERROR(INDEX('A2 Intenzita dopravy'!$H28:$L28,MATCH(AB$157,'A2 Intenzita dopravy'!$H$19:$L$19,0)),IF(AB$157&gt;MAX('A2 Intenzita dopravy'!$H$5:$L$5),(INDEX('A2 Intenzita dopravy'!$H28:$L28,MATCH(AB$157,'A2 Intenzita dopravy'!$H$5:$L$5,1))/INDEX('A2 Intenzita dopravy'!$H28:$L28,MATCH(AB$157,'A2 Intenzita dopravy'!$H$5:$L$5,1)-1))^(1/(INDEX('A2 Intenzita dopravy'!$H$5:$L$5,MATCH(AB$157,'A2 Intenzita dopravy'!$H$5:$L$5,1))-INDEX('A2 Intenzita dopravy'!$H$5:$L$5,MATCH(AB$157,'A2 Intenzita dopravy'!$H$5:$L$5,1)-1)))*AA166,IF(AB$157&lt;'A1 Parametre'!$C$7,'A2.1 Intenzita dopravy'!AB150,IF(AB$157&lt;MIN('A2 Intenzita dopravy'!$H$5:$L$5),AC166/AD166*AC166,(INDEX('A2 Intenzita dopravy'!$H28:$L28,MATCH(AB$157,'A2 Intenzita dopravy'!$H$5:$L$5,1)+1)/INDEX('A2 Intenzita dopravy'!$H28:$L28,MATCH(AB$157,'A2 Intenzita dopravy'!$H$5:$L$5,1)))^(1/(INDEX('A2 Intenzita dopravy'!$H$5:$L$5,MATCH(AB$157,'A2 Intenzita dopravy'!$H$5:$L$5,1)+1)-INDEX('A2 Intenzita dopravy'!$H$5:$L$5,MATCH(AB$157,'A2 Intenzita dopravy'!$H$5:$L$5,1))))*AA166)))),0)</f>
        <v>6422.9527133337306</v>
      </c>
      <c r="AC166" s="30">
        <f>IFERROR(IFERROR(INDEX('A2 Intenzita dopravy'!$H28:$L28,MATCH(AC$157,'A2 Intenzita dopravy'!$H$19:$L$19,0)),IF(AC$157&gt;MAX('A2 Intenzita dopravy'!$H$5:$L$5),(INDEX('A2 Intenzita dopravy'!$H28:$L28,MATCH(AC$157,'A2 Intenzita dopravy'!$H$5:$L$5,1))/INDEX('A2 Intenzita dopravy'!$H28:$L28,MATCH(AC$157,'A2 Intenzita dopravy'!$H$5:$L$5,1)-1))^(1/(INDEX('A2 Intenzita dopravy'!$H$5:$L$5,MATCH(AC$157,'A2 Intenzita dopravy'!$H$5:$L$5,1))-INDEX('A2 Intenzita dopravy'!$H$5:$L$5,MATCH(AC$157,'A2 Intenzita dopravy'!$H$5:$L$5,1)-1)))*AB166,IF(AC$157&lt;'A1 Parametre'!$C$7,'A2.1 Intenzita dopravy'!AC150,IF(AC$157&lt;MIN('A2 Intenzita dopravy'!$H$5:$L$5),AD166/AE166*AD166,(INDEX('A2 Intenzita dopravy'!$H28:$L28,MATCH(AC$157,'A2 Intenzita dopravy'!$H$5:$L$5,1)+1)/INDEX('A2 Intenzita dopravy'!$H28:$L28,MATCH(AC$157,'A2 Intenzita dopravy'!$H$5:$L$5,1)))^(1/(INDEX('A2 Intenzita dopravy'!$H$5:$L$5,MATCH(AC$157,'A2 Intenzita dopravy'!$H$5:$L$5,1)+1)-INDEX('A2 Intenzita dopravy'!$H$5:$L$5,MATCH(AC$157,'A2 Intenzita dopravy'!$H$5:$L$5,1))))*AB166)))),0)</f>
        <v>6516.4308672571315</v>
      </c>
      <c r="AD166" s="30">
        <f>IFERROR(IFERROR(INDEX('A2 Intenzita dopravy'!$H28:$L28,MATCH(AD$157,'A2 Intenzita dopravy'!$H$19:$L$19,0)),IF(AD$157&gt;MAX('A2 Intenzita dopravy'!$H$5:$L$5),(INDEX('A2 Intenzita dopravy'!$H28:$L28,MATCH(AD$157,'A2 Intenzita dopravy'!$H$5:$L$5,1))/INDEX('A2 Intenzita dopravy'!$H28:$L28,MATCH(AD$157,'A2 Intenzita dopravy'!$H$5:$L$5,1)-1))^(1/(INDEX('A2 Intenzita dopravy'!$H$5:$L$5,MATCH(AD$157,'A2 Intenzita dopravy'!$H$5:$L$5,1))-INDEX('A2 Intenzita dopravy'!$H$5:$L$5,MATCH(AD$157,'A2 Intenzita dopravy'!$H$5:$L$5,1)-1)))*AC166,IF(AD$157&lt;'A1 Parametre'!$C$7,'A2.1 Intenzita dopravy'!AD150,IF(AD$157&lt;MIN('A2 Intenzita dopravy'!$H$5:$L$5),AE166/AF166*AE166,(INDEX('A2 Intenzita dopravy'!$H28:$L28,MATCH(AD$157,'A2 Intenzita dopravy'!$H$5:$L$5,1)+1)/INDEX('A2 Intenzita dopravy'!$H28:$L28,MATCH(AD$157,'A2 Intenzita dopravy'!$H$5:$L$5,1)))^(1/(INDEX('A2 Intenzita dopravy'!$H$5:$L$5,MATCH(AD$157,'A2 Intenzita dopravy'!$H$5:$L$5,1)+1)-INDEX('A2 Intenzita dopravy'!$H$5:$L$5,MATCH(AD$157,'A2 Intenzita dopravy'!$H$5:$L$5,1))))*AC166)))),0)</f>
        <v>6611.2694804040275</v>
      </c>
      <c r="AE166" s="30">
        <f>IFERROR(IFERROR(INDEX('A2 Intenzita dopravy'!$H28:$L28,MATCH(AE$157,'A2 Intenzita dopravy'!$H$19:$L$19,0)),IF(AE$157&gt;MAX('A2 Intenzita dopravy'!$H$5:$L$5),(INDEX('A2 Intenzita dopravy'!$H28:$L28,MATCH(AE$157,'A2 Intenzita dopravy'!$H$5:$L$5,1))/INDEX('A2 Intenzita dopravy'!$H28:$L28,MATCH(AE$157,'A2 Intenzita dopravy'!$H$5:$L$5,1)-1))^(1/(INDEX('A2 Intenzita dopravy'!$H$5:$L$5,MATCH(AE$157,'A2 Intenzita dopravy'!$H$5:$L$5,1))-INDEX('A2 Intenzita dopravy'!$H$5:$L$5,MATCH(AE$157,'A2 Intenzita dopravy'!$H$5:$L$5,1)-1)))*AD166,IF(AE$157&lt;'A1 Parametre'!$C$7,'A2.1 Intenzita dopravy'!AE150,IF(AE$157&lt;MIN('A2 Intenzita dopravy'!$H$5:$L$5),AF166/AG166*AF166,(INDEX('A2 Intenzita dopravy'!$H28:$L28,MATCH(AE$157,'A2 Intenzita dopravy'!$H$5:$L$5,1)+1)/INDEX('A2 Intenzita dopravy'!$H28:$L28,MATCH(AE$157,'A2 Intenzita dopravy'!$H$5:$L$5,1)))^(1/(INDEX('A2 Intenzita dopravy'!$H$5:$L$5,MATCH(AE$157,'A2 Intenzita dopravy'!$H$5:$L$5,1)+1)-INDEX('A2 Intenzita dopravy'!$H$5:$L$5,MATCH(AE$157,'A2 Intenzita dopravy'!$H$5:$L$5,1))))*AD166)))),0)</f>
        <v>6707.488352580267</v>
      </c>
      <c r="AF166" s="30">
        <f>IFERROR(IFERROR(INDEX('A2 Intenzita dopravy'!$H28:$L28,MATCH(AF$157,'A2 Intenzita dopravy'!$H$19:$L$19,0)),IF(AF$157&gt;MAX('A2 Intenzita dopravy'!$H$5:$L$5),(INDEX('A2 Intenzita dopravy'!$H28:$L28,MATCH(AF$157,'A2 Intenzita dopravy'!$H$5:$L$5,1))/INDEX('A2 Intenzita dopravy'!$H28:$L28,MATCH(AF$157,'A2 Intenzita dopravy'!$H$5:$L$5,1)-1))^(1/(INDEX('A2 Intenzita dopravy'!$H$5:$L$5,MATCH(AF$157,'A2 Intenzita dopravy'!$H$5:$L$5,1))-INDEX('A2 Intenzita dopravy'!$H$5:$L$5,MATCH(AF$157,'A2 Intenzita dopravy'!$H$5:$L$5,1)-1)))*AE166,IF(AF$157&lt;'A1 Parametre'!$C$7,'A2.1 Intenzita dopravy'!AF150,IF(AF$157&lt;MIN('A2 Intenzita dopravy'!$H$5:$L$5),AG166/AH166*AG166,(INDEX('A2 Intenzita dopravy'!$H28:$L28,MATCH(AF$157,'A2 Intenzita dopravy'!$H$5:$L$5,1)+1)/INDEX('A2 Intenzita dopravy'!$H28:$L28,MATCH(AF$157,'A2 Intenzita dopravy'!$H$5:$L$5,1)))^(1/(INDEX('A2 Intenzita dopravy'!$H$5:$L$5,MATCH(AF$157,'A2 Intenzita dopravy'!$H$5:$L$5,1)+1)-INDEX('A2 Intenzita dopravy'!$H$5:$L$5,MATCH(AF$157,'A2 Intenzita dopravy'!$H$5:$L$5,1))))*AE166)))),0)</f>
        <v>6805.1075717534504</v>
      </c>
      <c r="AG166" s="30">
        <f>IFERROR(IFERROR(INDEX('A2 Intenzita dopravy'!$H28:$L28,MATCH(AG$157,'A2 Intenzita dopravy'!$H$19:$L$19,0)),IF(AG$157&gt;MAX('A2 Intenzita dopravy'!$H$5:$L$5),(INDEX('A2 Intenzita dopravy'!$H28:$L28,MATCH(AG$157,'A2 Intenzita dopravy'!$H$5:$L$5,1))/INDEX('A2 Intenzita dopravy'!$H28:$L28,MATCH(AG$157,'A2 Intenzita dopravy'!$H$5:$L$5,1)-1))^(1/(INDEX('A2 Intenzita dopravy'!$H$5:$L$5,MATCH(AG$157,'A2 Intenzita dopravy'!$H$5:$L$5,1))-INDEX('A2 Intenzita dopravy'!$H$5:$L$5,MATCH(AG$157,'A2 Intenzita dopravy'!$H$5:$L$5,1)-1)))*AF166,IF(AG$157&lt;'A1 Parametre'!$C$7,'A2.1 Intenzita dopravy'!AG150,IF(AG$157&lt;MIN('A2 Intenzita dopravy'!$H$5:$L$5),AH166/AI166*AH166,(INDEX('A2 Intenzita dopravy'!$H28:$L28,MATCH(AG$157,'A2 Intenzita dopravy'!$H$5:$L$5,1)+1)/INDEX('A2 Intenzita dopravy'!$H28:$L28,MATCH(AG$157,'A2 Intenzita dopravy'!$H$5:$L$5,1)))^(1/(INDEX('A2 Intenzita dopravy'!$H$5:$L$5,MATCH(AG$157,'A2 Intenzita dopravy'!$H$5:$L$5,1)+1)-INDEX('A2 Intenzita dopravy'!$H$5:$L$5,MATCH(AG$157,'A2 Intenzita dopravy'!$H$5:$L$5,1))))*AF166)))),0)</f>
        <v>6904.1475182467666</v>
      </c>
      <c r="AH166" s="30">
        <f>IFERROR(IFERROR(INDEX('A2 Intenzita dopravy'!$H28:$L28,MATCH(AH$157,'A2 Intenzita dopravy'!$H$19:$L$19,0)),IF(AH$157&gt;MAX('A2 Intenzita dopravy'!$H$5:$L$5),(INDEX('A2 Intenzita dopravy'!$H28:$L28,MATCH(AH$157,'A2 Intenzita dopravy'!$H$5:$L$5,1))/INDEX('A2 Intenzita dopravy'!$H28:$L28,MATCH(AH$157,'A2 Intenzita dopravy'!$H$5:$L$5,1)-1))^(1/(INDEX('A2 Intenzita dopravy'!$H$5:$L$5,MATCH(AH$157,'A2 Intenzita dopravy'!$H$5:$L$5,1))-INDEX('A2 Intenzita dopravy'!$H$5:$L$5,MATCH(AH$157,'A2 Intenzita dopravy'!$H$5:$L$5,1)-1)))*AG166,IF(AH$157&lt;'A1 Parametre'!$C$7,'A2.1 Intenzita dopravy'!AH150,IF(AH$157&lt;MIN('A2 Intenzita dopravy'!$H$5:$L$5),AI166/AJ166*AI166,(INDEX('A2 Intenzita dopravy'!$H28:$L28,MATCH(AH$157,'A2 Intenzita dopravy'!$H$5:$L$5,1)+1)/INDEX('A2 Intenzita dopravy'!$H28:$L28,MATCH(AH$157,'A2 Intenzita dopravy'!$H$5:$L$5,1)))^(1/(INDEX('A2 Intenzita dopravy'!$H$5:$L$5,MATCH(AH$157,'A2 Intenzita dopravy'!$H$5:$L$5,1)+1)-INDEX('A2 Intenzita dopravy'!$H$5:$L$5,MATCH(AH$157,'A2 Intenzita dopravy'!$H$5:$L$5,1))))*AG166)))),0)</f>
        <v>7004.6288689938683</v>
      </c>
      <c r="AI166" s="30">
        <f>IFERROR(IFERROR(INDEX('A2 Intenzita dopravy'!$H28:$L28,MATCH(AI$157,'A2 Intenzita dopravy'!$H$19:$L$19,0)),IF(AI$157&gt;MAX('A2 Intenzita dopravy'!$H$5:$L$5),(INDEX('A2 Intenzita dopravy'!$H28:$L28,MATCH(AI$157,'A2 Intenzita dopravy'!$H$5:$L$5,1))/INDEX('A2 Intenzita dopravy'!$H28:$L28,MATCH(AI$157,'A2 Intenzita dopravy'!$H$5:$L$5,1)-1))^(1/(INDEX('A2 Intenzita dopravy'!$H$5:$L$5,MATCH(AI$157,'A2 Intenzita dopravy'!$H$5:$L$5,1))-INDEX('A2 Intenzita dopravy'!$H$5:$L$5,MATCH(AI$157,'A2 Intenzita dopravy'!$H$5:$L$5,1)-1)))*AH166,IF(AI$157&lt;'A1 Parametre'!$C$7,'A2.1 Intenzita dopravy'!AI150,IF(AI$157&lt;MIN('A2 Intenzita dopravy'!$H$5:$L$5),AJ166/AK166*AJ166,(INDEX('A2 Intenzita dopravy'!$H28:$L28,MATCH(AI$157,'A2 Intenzita dopravy'!$H$5:$L$5,1)+1)/INDEX('A2 Intenzita dopravy'!$H28:$L28,MATCH(AI$157,'A2 Intenzita dopravy'!$H$5:$L$5,1)))^(1/(INDEX('A2 Intenzita dopravy'!$H$5:$L$5,MATCH(AI$157,'A2 Intenzita dopravy'!$H$5:$L$5,1)+1)-INDEX('A2 Intenzita dopravy'!$H$5:$L$5,MATCH(AI$157,'A2 Intenzita dopravy'!$H$5:$L$5,1))))*AH166)))),0)</f>
        <v>7106.5726018556743</v>
      </c>
      <c r="AJ166" s="30">
        <f>IFERROR(IFERROR(INDEX('A2 Intenzita dopravy'!$H28:$L28,MATCH(AJ$157,'A2 Intenzita dopravy'!$H$19:$L$19,0)),IF(AJ$157&gt;MAX('A2 Intenzita dopravy'!$H$5:$L$5),(INDEX('A2 Intenzita dopravy'!$H28:$L28,MATCH(AJ$157,'A2 Intenzita dopravy'!$H$5:$L$5,1))/INDEX('A2 Intenzita dopravy'!$H28:$L28,MATCH(AJ$157,'A2 Intenzita dopravy'!$H$5:$L$5,1)-1))^(1/(INDEX('A2 Intenzita dopravy'!$H$5:$L$5,MATCH(AJ$157,'A2 Intenzita dopravy'!$H$5:$L$5,1))-INDEX('A2 Intenzita dopravy'!$H$5:$L$5,MATCH(AJ$157,'A2 Intenzita dopravy'!$H$5:$L$5,1)-1)))*AI166,IF(AJ$157&lt;'A1 Parametre'!$C$7,'A2.1 Intenzita dopravy'!AJ150,IF(AJ$157&lt;MIN('A2 Intenzita dopravy'!$H$5:$L$5),AK166/AL166*AK166,(INDEX('A2 Intenzita dopravy'!$H28:$L28,MATCH(AJ$157,'A2 Intenzita dopravy'!$H$5:$L$5,1)+1)/INDEX('A2 Intenzita dopravy'!$H28:$L28,MATCH(AJ$157,'A2 Intenzita dopravy'!$H$5:$L$5,1)))^(1/(INDEX('A2 Intenzita dopravy'!$H$5:$L$5,MATCH(AJ$157,'A2 Intenzita dopravy'!$H$5:$L$5,1)+1)-INDEX('A2 Intenzita dopravy'!$H$5:$L$5,MATCH(AJ$157,'A2 Intenzita dopravy'!$H$5:$L$5,1))))*AI166)))),0)</f>
        <v>7210</v>
      </c>
      <c r="AK166" s="30">
        <f>IFERROR(IFERROR(INDEX('A2 Intenzita dopravy'!$H28:$L28,MATCH(AK$157,'A2 Intenzita dopravy'!$H$19:$L$19,0)),IF(AK$157&gt;MAX('A2 Intenzita dopravy'!$H$5:$L$5),(INDEX('A2 Intenzita dopravy'!$H28:$L28,MATCH(AK$157,'A2 Intenzita dopravy'!$H$5:$L$5,1))/INDEX('A2 Intenzita dopravy'!$H28:$L28,MATCH(AK$157,'A2 Intenzita dopravy'!$H$5:$L$5,1)-1))^(1/(INDEX('A2 Intenzita dopravy'!$H$5:$L$5,MATCH(AK$157,'A2 Intenzita dopravy'!$H$5:$L$5,1))-INDEX('A2 Intenzita dopravy'!$H$5:$L$5,MATCH(AK$157,'A2 Intenzita dopravy'!$H$5:$L$5,1)-1)))*AJ166,IF(AK$157&lt;'A1 Parametre'!$C$7,'A2.1 Intenzita dopravy'!AK150,IF(AK$157&lt;MIN('A2 Intenzita dopravy'!$H$5:$L$5),AL166/AM166*AL166,(INDEX('A2 Intenzita dopravy'!$H28:$L28,MATCH(AK$157,'A2 Intenzita dopravy'!$H$5:$L$5,1)+1)/INDEX('A2 Intenzita dopravy'!$H28:$L28,MATCH(AK$157,'A2 Intenzita dopravy'!$H$5:$L$5,1)))^(1/(INDEX('A2 Intenzita dopravy'!$H$5:$L$5,MATCH(AK$157,'A2 Intenzita dopravy'!$H$5:$L$5,1)+1)-INDEX('A2 Intenzita dopravy'!$H$5:$L$5,MATCH(AK$157,'A2 Intenzita dopravy'!$H$5:$L$5,1))))*AJ166)))),0)</f>
        <v>7314.9326563448894</v>
      </c>
      <c r="AL166" s="30">
        <f>IFERROR(IFERROR(INDEX('A2 Intenzita dopravy'!$H28:$L28,MATCH(AL$157,'A2 Intenzita dopravy'!$H$19:$L$19,0)),IF(AL$157&gt;MAX('A2 Intenzita dopravy'!$H$5:$L$5),(INDEX('A2 Intenzita dopravy'!$H28:$L28,MATCH(AL$157,'A2 Intenzita dopravy'!$H$5:$L$5,1))/INDEX('A2 Intenzita dopravy'!$H28:$L28,MATCH(AL$157,'A2 Intenzita dopravy'!$H$5:$L$5,1)-1))^(1/(INDEX('A2 Intenzita dopravy'!$H$5:$L$5,MATCH(AL$157,'A2 Intenzita dopravy'!$H$5:$L$5,1))-INDEX('A2 Intenzita dopravy'!$H$5:$L$5,MATCH(AL$157,'A2 Intenzita dopravy'!$H$5:$L$5,1)-1)))*AK166,IF(AL$157&lt;'A1 Parametre'!$C$7,'A2.1 Intenzita dopravy'!AL150,IF(AL$157&lt;MIN('A2 Intenzita dopravy'!$H$5:$L$5),AM166/AN166*AM166,(INDEX('A2 Intenzita dopravy'!$H28:$L28,MATCH(AL$157,'A2 Intenzita dopravy'!$H$5:$L$5,1)+1)/INDEX('A2 Intenzita dopravy'!$H28:$L28,MATCH(AL$157,'A2 Intenzita dopravy'!$H$5:$L$5,1)))^(1/(INDEX('A2 Intenzita dopravy'!$H$5:$L$5,MATCH(AL$157,'A2 Intenzita dopravy'!$H$5:$L$5,1)+1)-INDEX('A2 Intenzita dopravy'!$H$5:$L$5,MATCH(AL$157,'A2 Intenzita dopravy'!$H$5:$L$5,1))))*AK166)))),0)</f>
        <v>7421.3924780666985</v>
      </c>
      <c r="AM166" s="30">
        <f>IFERROR(IFERROR(INDEX('A2 Intenzita dopravy'!$H28:$L28,MATCH(AM$157,'A2 Intenzita dopravy'!$H$19:$L$19,0)),IF(AM$157&gt;MAX('A2 Intenzita dopravy'!$H$5:$L$5),(INDEX('A2 Intenzita dopravy'!$H28:$L28,MATCH(AM$157,'A2 Intenzita dopravy'!$H$5:$L$5,1))/INDEX('A2 Intenzita dopravy'!$H28:$L28,MATCH(AM$157,'A2 Intenzita dopravy'!$H$5:$L$5,1)-1))^(1/(INDEX('A2 Intenzita dopravy'!$H$5:$L$5,MATCH(AM$157,'A2 Intenzita dopravy'!$H$5:$L$5,1))-INDEX('A2 Intenzita dopravy'!$H$5:$L$5,MATCH(AM$157,'A2 Intenzita dopravy'!$H$5:$L$5,1)-1)))*AL166,IF(AM$157&lt;'A1 Parametre'!$C$7,'A2.1 Intenzita dopravy'!AM150,IF(AM$157&lt;MIN('A2 Intenzita dopravy'!$H$5:$L$5),AN166/AO166*AN166,(INDEX('A2 Intenzita dopravy'!$H28:$L28,MATCH(AM$157,'A2 Intenzita dopravy'!$H$5:$L$5,1)+1)/INDEX('A2 Intenzita dopravy'!$H28:$L28,MATCH(AM$157,'A2 Intenzita dopravy'!$H$5:$L$5,1)))^(1/(INDEX('A2 Intenzita dopravy'!$H$5:$L$5,MATCH(AM$157,'A2 Intenzita dopravy'!$H$5:$L$5,1)+1)-INDEX('A2 Intenzita dopravy'!$H$5:$L$5,MATCH(AM$157,'A2 Intenzita dopravy'!$H$5:$L$5,1))))*AL166)))),0)</f>
        <v>7529.4016911737053</v>
      </c>
      <c r="AN166" s="30">
        <f>IFERROR(IFERROR(INDEX('A2 Intenzita dopravy'!$H28:$L28,MATCH(AN$157,'A2 Intenzita dopravy'!$H$19:$L$19,0)),IF(AN$157&gt;MAX('A2 Intenzita dopravy'!$H$5:$L$5),(INDEX('A2 Intenzita dopravy'!$H28:$L28,MATCH(AN$157,'A2 Intenzita dopravy'!$H$5:$L$5,1))/INDEX('A2 Intenzita dopravy'!$H28:$L28,MATCH(AN$157,'A2 Intenzita dopravy'!$H$5:$L$5,1)-1))^(1/(INDEX('A2 Intenzita dopravy'!$H$5:$L$5,MATCH(AN$157,'A2 Intenzita dopravy'!$H$5:$L$5,1))-INDEX('A2 Intenzita dopravy'!$H$5:$L$5,MATCH(AN$157,'A2 Intenzita dopravy'!$H$5:$L$5,1)-1)))*AM166,IF(AN$157&lt;'A1 Parametre'!$C$7,'A2.1 Intenzita dopravy'!AN150,IF(AN$157&lt;MIN('A2 Intenzita dopravy'!$H$5:$L$5),AO166/AP166*AO166,(INDEX('A2 Intenzita dopravy'!$H28:$L28,MATCH(AN$157,'A2 Intenzita dopravy'!$H$5:$L$5,1)+1)/INDEX('A2 Intenzita dopravy'!$H28:$L28,MATCH(AN$157,'A2 Intenzita dopravy'!$H$5:$L$5,1)))^(1/(INDEX('A2 Intenzita dopravy'!$H$5:$L$5,MATCH(AN$157,'A2 Intenzita dopravy'!$H$5:$L$5,1)+1)-INDEX('A2 Intenzita dopravy'!$H$5:$L$5,MATCH(AN$157,'A2 Intenzita dopravy'!$H$5:$L$5,1))))*AM166)))),0)</f>
        <v>7638.9828451463209</v>
      </c>
      <c r="AO166" s="30">
        <f>IFERROR(IFERROR(INDEX('A2 Intenzita dopravy'!$H28:$L28,MATCH(AO$157,'A2 Intenzita dopravy'!$H$19:$L$19,0)),IF(AO$157&gt;MAX('A2 Intenzita dopravy'!$H$5:$L$5),(INDEX('A2 Intenzita dopravy'!$H28:$L28,MATCH(AO$157,'A2 Intenzita dopravy'!$H$5:$L$5,1))/INDEX('A2 Intenzita dopravy'!$H28:$L28,MATCH(AO$157,'A2 Intenzita dopravy'!$H$5:$L$5,1)-1))^(1/(INDEX('A2 Intenzita dopravy'!$H$5:$L$5,MATCH(AO$157,'A2 Intenzita dopravy'!$H$5:$L$5,1))-INDEX('A2 Intenzita dopravy'!$H$5:$L$5,MATCH(AO$157,'A2 Intenzita dopravy'!$H$5:$L$5,1)-1)))*AN166,IF(AO$157&lt;'A1 Parametre'!$C$7,'A2.1 Intenzita dopravy'!AO150,IF(AO$157&lt;MIN('A2 Intenzita dopravy'!$H$5:$L$5),AP166/AQ166*AP166,(INDEX('A2 Intenzita dopravy'!$H28:$L28,MATCH(AO$157,'A2 Intenzita dopravy'!$H$5:$L$5,1)+1)/INDEX('A2 Intenzita dopravy'!$H28:$L28,MATCH(AO$157,'A2 Intenzita dopravy'!$H$5:$L$5,1)))^(1/(INDEX('A2 Intenzita dopravy'!$H$5:$L$5,MATCH(AO$157,'A2 Intenzita dopravy'!$H$5:$L$5,1)+1)-INDEX('A2 Intenzita dopravy'!$H$5:$L$5,MATCH(AO$157,'A2 Intenzita dopravy'!$H$5:$L$5,1))))*AN166)))),0)</f>
        <v>7750.1588176448286</v>
      </c>
      <c r="AP166" s="30">
        <f>IFERROR(IFERROR(INDEX('A2 Intenzita dopravy'!$H28:$L28,MATCH(AP$157,'A2 Intenzita dopravy'!$H$19:$L$19,0)),IF(AP$157&gt;MAX('A2 Intenzita dopravy'!$H$5:$L$5),(INDEX('A2 Intenzita dopravy'!$H28:$L28,MATCH(AP$157,'A2 Intenzita dopravy'!$H$5:$L$5,1))/INDEX('A2 Intenzita dopravy'!$H28:$L28,MATCH(AP$157,'A2 Intenzita dopravy'!$H$5:$L$5,1)-1))^(1/(INDEX('A2 Intenzita dopravy'!$H$5:$L$5,MATCH(AP$157,'A2 Intenzita dopravy'!$H$5:$L$5,1))-INDEX('A2 Intenzita dopravy'!$H$5:$L$5,MATCH(AP$157,'A2 Intenzita dopravy'!$H$5:$L$5,1)-1)))*AO166,IF(AP$157&lt;'A1 Parametre'!$C$7,'A2.1 Intenzita dopravy'!AP150,IF(AP$157&lt;MIN('A2 Intenzita dopravy'!$H$5:$L$5),AQ166/AR166*AQ166,(INDEX('A2 Intenzita dopravy'!$H28:$L28,MATCH(AP$157,'A2 Intenzita dopravy'!$H$5:$L$5,1)+1)/INDEX('A2 Intenzita dopravy'!$H28:$L28,MATCH(AP$157,'A2 Intenzita dopravy'!$H$5:$L$5,1)))^(1/(INDEX('A2 Intenzita dopravy'!$H$5:$L$5,MATCH(AP$157,'A2 Intenzita dopravy'!$H$5:$L$5,1)+1)-INDEX('A2 Intenzita dopravy'!$H$5:$L$5,MATCH(AP$157,'A2 Intenzita dopravy'!$H$5:$L$5,1))))*AO166)))),0)</f>
        <v>7862.9528192856378</v>
      </c>
      <c r="AQ166" s="30">
        <f>IFERROR(IFERROR(INDEX('A2 Intenzita dopravy'!$H28:$L28,MATCH(AQ$157,'A2 Intenzita dopravy'!$H$19:$L$19,0)),IF(AQ$157&gt;MAX('A2 Intenzita dopravy'!$H$5:$L$5),(INDEX('A2 Intenzita dopravy'!$H28:$L28,MATCH(AQ$157,'A2 Intenzita dopravy'!$H$5:$L$5,1))/INDEX('A2 Intenzita dopravy'!$H28:$L28,MATCH(AQ$157,'A2 Intenzita dopravy'!$H$5:$L$5,1)-1))^(1/(INDEX('A2 Intenzita dopravy'!$H$5:$L$5,MATCH(AQ$157,'A2 Intenzita dopravy'!$H$5:$L$5,1))-INDEX('A2 Intenzita dopravy'!$H$5:$L$5,MATCH(AQ$157,'A2 Intenzita dopravy'!$H$5:$L$5,1)-1)))*AP166,IF(AQ$157&lt;'A1 Parametre'!$C$7,'A2.1 Intenzita dopravy'!AQ150,IF(AQ$157&lt;MIN('A2 Intenzita dopravy'!$H$5:$L$5),AR166/AS166*AR166,(INDEX('A2 Intenzita dopravy'!$H28:$L28,MATCH(AQ$157,'A2 Intenzita dopravy'!$H$5:$L$5,1)+1)/INDEX('A2 Intenzita dopravy'!$H28:$L28,MATCH(AQ$157,'A2 Intenzita dopravy'!$H$5:$L$5,1)))^(1/(INDEX('A2 Intenzita dopravy'!$H$5:$L$5,MATCH(AQ$157,'A2 Intenzita dopravy'!$H$5:$L$5,1)+1)-INDEX('A2 Intenzita dopravy'!$H$5:$L$5,MATCH(AQ$157,'A2 Intenzita dopravy'!$H$5:$L$5,1))))*AP166)))),0)</f>
        <v>7977.388398487049</v>
      </c>
      <c r="AR166" s="30">
        <f>IFERROR(IFERROR(INDEX('A2 Intenzita dopravy'!$H28:$L28,MATCH(AR$157,'A2 Intenzita dopravy'!$H$19:$L$19,0)),IF(AR$157&gt;MAX('A2 Intenzita dopravy'!$H$5:$L$5),(INDEX('A2 Intenzita dopravy'!$H28:$L28,MATCH(AR$157,'A2 Intenzita dopravy'!$H$5:$L$5,1))/INDEX('A2 Intenzita dopravy'!$H28:$L28,MATCH(AR$157,'A2 Intenzita dopravy'!$H$5:$L$5,1)-1))^(1/(INDEX('A2 Intenzita dopravy'!$H$5:$L$5,MATCH(AR$157,'A2 Intenzita dopravy'!$H$5:$L$5,1))-INDEX('A2 Intenzita dopravy'!$H$5:$L$5,MATCH(AR$157,'A2 Intenzita dopravy'!$H$5:$L$5,1)-1)))*AQ166,IF(AR$157&lt;'A1 Parametre'!$C$7,'A2.1 Intenzita dopravy'!AR150,IF(AR$157&lt;MIN('A2 Intenzita dopravy'!$H$5:$L$5),AS166/AT166*AS166,(INDEX('A2 Intenzita dopravy'!$H28:$L28,MATCH(AR$157,'A2 Intenzita dopravy'!$H$5:$L$5,1)+1)/INDEX('A2 Intenzita dopravy'!$H28:$L28,MATCH(AR$157,'A2 Intenzita dopravy'!$H$5:$L$5,1)))^(1/(INDEX('A2 Intenzita dopravy'!$H$5:$L$5,MATCH(AR$157,'A2 Intenzita dopravy'!$H$5:$L$5,1)+1)-INDEX('A2 Intenzita dopravy'!$H$5:$L$5,MATCH(AR$157,'A2 Intenzita dopravy'!$H$5:$L$5,1))))*AQ166)))),0)</f>
        <v>8093.4894463855435</v>
      </c>
      <c r="AS166" s="30">
        <f>IFERROR(IFERROR(INDEX('A2 Intenzita dopravy'!$H28:$L28,MATCH(AS$157,'A2 Intenzita dopravy'!$H$19:$L$19,0)),IF(AS$157&gt;MAX('A2 Intenzita dopravy'!$H$5:$L$5),(INDEX('A2 Intenzita dopravy'!$H28:$L28,MATCH(AS$157,'A2 Intenzita dopravy'!$H$5:$L$5,1))/INDEX('A2 Intenzita dopravy'!$H28:$L28,MATCH(AS$157,'A2 Intenzita dopravy'!$H$5:$L$5,1)-1))^(1/(INDEX('A2 Intenzita dopravy'!$H$5:$L$5,MATCH(AS$157,'A2 Intenzita dopravy'!$H$5:$L$5,1))-INDEX('A2 Intenzita dopravy'!$H$5:$L$5,MATCH(AS$157,'A2 Intenzita dopravy'!$H$5:$L$5,1)-1)))*AR166,IF(AS$157&lt;'A1 Parametre'!$C$7,'A2.1 Intenzita dopravy'!AS150,IF(AS$157&lt;MIN('A2 Intenzita dopravy'!$H$5:$L$5),AT166/AU166*AT166,(INDEX('A2 Intenzita dopravy'!$H28:$L28,MATCH(AS$157,'A2 Intenzita dopravy'!$H$5:$L$5,1)+1)/INDEX('A2 Intenzita dopravy'!$H28:$L28,MATCH(AS$157,'A2 Intenzita dopravy'!$H$5:$L$5,1)))^(1/(INDEX('A2 Intenzita dopravy'!$H$5:$L$5,MATCH(AS$157,'A2 Intenzita dopravy'!$H$5:$L$5,1)+1)-INDEX('A2 Intenzita dopravy'!$H$5:$L$5,MATCH(AS$157,'A2 Intenzita dopravy'!$H$5:$L$5,1))))*AR166)))),0)</f>
        <v>8211.2802018236234</v>
      </c>
      <c r="AT166" s="30">
        <f>IFERROR(IFERROR(INDEX('A2 Intenzita dopravy'!$H28:$L28,MATCH(AT$157,'A2 Intenzita dopravy'!$H$19:$L$19,0)),IF(AT$157&gt;MAX('A2 Intenzita dopravy'!$H$5:$L$5),(INDEX('A2 Intenzita dopravy'!$H28:$L28,MATCH(AT$157,'A2 Intenzita dopravy'!$H$5:$L$5,1))/INDEX('A2 Intenzita dopravy'!$H28:$L28,MATCH(AT$157,'A2 Intenzita dopravy'!$H$5:$L$5,1)-1))^(1/(INDEX('A2 Intenzita dopravy'!$H$5:$L$5,MATCH(AT$157,'A2 Intenzita dopravy'!$H$5:$L$5,1))-INDEX('A2 Intenzita dopravy'!$H$5:$L$5,MATCH(AT$157,'A2 Intenzita dopravy'!$H$5:$L$5,1)-1)))*AS166,IF(AT$157&lt;'A1 Parametre'!$C$7,'A2.1 Intenzita dopravy'!AT150,IF(AT$157&lt;MIN('A2 Intenzita dopravy'!$H$5:$L$5),AU166/AV166*AU166,(INDEX('A2 Intenzita dopravy'!$H28:$L28,MATCH(AT$157,'A2 Intenzita dopravy'!$H$5:$L$5,1)+1)/INDEX('A2 Intenzita dopravy'!$H28:$L28,MATCH(AT$157,'A2 Intenzita dopravy'!$H$5:$L$5,1)))^(1/(INDEX('A2 Intenzita dopravy'!$H$5:$L$5,MATCH(AT$157,'A2 Intenzita dopravy'!$H$5:$L$5,1)+1)-INDEX('A2 Intenzita dopravy'!$H$5:$L$5,MATCH(AT$157,'A2 Intenzita dopravy'!$H$5:$L$5,1))))*AS166)))),0)</f>
        <v>8330.7852564102468</v>
      </c>
      <c r="AU166" s="30">
        <f>IFERROR(IFERROR(INDEX('A2 Intenzita dopravy'!$H28:$L28,MATCH(AU$157,'A2 Intenzita dopravy'!$H$19:$L$19,0)),IF(AU$157&gt;MAX('A2 Intenzita dopravy'!$H$5:$L$5),(INDEX('A2 Intenzita dopravy'!$H28:$L28,MATCH(AU$157,'A2 Intenzita dopravy'!$H$5:$L$5,1))/INDEX('A2 Intenzita dopravy'!$H28:$L28,MATCH(AU$157,'A2 Intenzita dopravy'!$H$5:$L$5,1)-1))^(1/(INDEX('A2 Intenzita dopravy'!$H$5:$L$5,MATCH(AU$157,'A2 Intenzita dopravy'!$H$5:$L$5,1))-INDEX('A2 Intenzita dopravy'!$H$5:$L$5,MATCH(AU$157,'A2 Intenzita dopravy'!$H$5:$L$5,1)-1)))*AT166,IF(AU$157&lt;'A1 Parametre'!$C$7,'A2.1 Intenzita dopravy'!AU150,IF(AU$157&lt;MIN('A2 Intenzita dopravy'!$H$5:$L$5),AV166/AW166*AV166,(INDEX('A2 Intenzita dopravy'!$H28:$L28,MATCH(AU$157,'A2 Intenzita dopravy'!$H$5:$L$5,1)+1)/INDEX('A2 Intenzita dopravy'!$H28:$L28,MATCH(AU$157,'A2 Intenzita dopravy'!$H$5:$L$5,1)))^(1/(INDEX('A2 Intenzita dopravy'!$H$5:$L$5,MATCH(AU$157,'A2 Intenzita dopravy'!$H$5:$L$5,1)+1)-INDEX('A2 Intenzita dopravy'!$H$5:$L$5,MATCH(AU$157,'A2 Intenzita dopravy'!$H$5:$L$5,1))))*AT166)))),0)</f>
        <v>8452.0295596549022</v>
      </c>
      <c r="AV166" s="30">
        <f>IFERROR(IFERROR(INDEX('A2 Intenzita dopravy'!$H28:$L28,MATCH(AV$157,'A2 Intenzita dopravy'!$H$19:$L$19,0)),IF(AV$157&gt;MAX('A2 Intenzita dopravy'!$H$5:$L$5),(INDEX('A2 Intenzita dopravy'!$H28:$L28,MATCH(AV$157,'A2 Intenzita dopravy'!$H$5:$L$5,1))/INDEX('A2 Intenzita dopravy'!$H28:$L28,MATCH(AV$157,'A2 Intenzita dopravy'!$H$5:$L$5,1)-1))^(1/(INDEX('A2 Intenzita dopravy'!$H$5:$L$5,MATCH(AV$157,'A2 Intenzita dopravy'!$H$5:$L$5,1))-INDEX('A2 Intenzita dopravy'!$H$5:$L$5,MATCH(AV$157,'A2 Intenzita dopravy'!$H$5:$L$5,1)-1)))*AU166,IF(AV$157&lt;'A1 Parametre'!$C$7,'A2.1 Intenzita dopravy'!AV150,IF(AV$157&lt;MIN('A2 Intenzita dopravy'!$H$5:$L$5),AW166/AX166*AW166,(INDEX('A2 Intenzita dopravy'!$H28:$L28,MATCH(AV$157,'A2 Intenzita dopravy'!$H$5:$L$5,1)+1)/INDEX('A2 Intenzita dopravy'!$H28:$L28,MATCH(AV$157,'A2 Intenzita dopravy'!$H$5:$L$5,1)))^(1/(INDEX('A2 Intenzita dopravy'!$H$5:$L$5,MATCH(AV$157,'A2 Intenzita dopravy'!$H$5:$L$5,1)+1)-INDEX('A2 Intenzita dopravy'!$H$5:$L$5,MATCH(AV$157,'A2 Intenzita dopravy'!$H$5:$L$5,1))))*AU166)))),0)</f>
        <v>8575.038424176415</v>
      </c>
      <c r="AW166" s="30">
        <f>IFERROR(IFERROR(INDEX('A2 Intenzita dopravy'!$H28:$L28,MATCH(AW$157,'A2 Intenzita dopravy'!$H$19:$L$19,0)),IF(AW$157&gt;MAX('A2 Intenzita dopravy'!$H$5:$L$5),(INDEX('A2 Intenzita dopravy'!$H28:$L28,MATCH(AW$157,'A2 Intenzita dopravy'!$H$5:$L$5,1))/INDEX('A2 Intenzita dopravy'!$H28:$L28,MATCH(AW$157,'A2 Intenzita dopravy'!$H$5:$L$5,1)-1))^(1/(INDEX('A2 Intenzita dopravy'!$H$5:$L$5,MATCH(AW$157,'A2 Intenzita dopravy'!$H$5:$L$5,1))-INDEX('A2 Intenzita dopravy'!$H$5:$L$5,MATCH(AW$157,'A2 Intenzita dopravy'!$H$5:$L$5,1)-1)))*AV166,IF(AW$157&lt;'A1 Parametre'!$C$7,'A2.1 Intenzita dopravy'!AW150,IF(AW$157&lt;MIN('A2 Intenzita dopravy'!$H$5:$L$5),AX166/AY166*AX166,(INDEX('A2 Intenzita dopravy'!$H28:$L28,MATCH(AW$157,'A2 Intenzita dopravy'!$H$5:$L$5,1)+1)/INDEX('A2 Intenzita dopravy'!$H28:$L28,MATCH(AW$157,'A2 Intenzita dopravy'!$H$5:$L$5,1)))^(1/(INDEX('A2 Intenzita dopravy'!$H$5:$L$5,MATCH(AW$157,'A2 Intenzita dopravy'!$H$5:$L$5,1)+1)-INDEX('A2 Intenzita dopravy'!$H$5:$L$5,MATCH(AW$157,'A2 Intenzita dopravy'!$H$5:$L$5,1))))*AV166)))),0)</f>
        <v>8699.8375309875555</v>
      </c>
      <c r="AX166" s="30">
        <f>IFERROR(IFERROR(INDEX('A2 Intenzita dopravy'!$H28:$L28,MATCH(AX$157,'A2 Intenzita dopravy'!$H$19:$L$19,0)),IF(AX$157&gt;MAX('A2 Intenzita dopravy'!$H$5:$L$5),(INDEX('A2 Intenzita dopravy'!$H28:$L28,MATCH(AX$157,'A2 Intenzita dopravy'!$H$5:$L$5,1))/INDEX('A2 Intenzita dopravy'!$H28:$L28,MATCH(AX$157,'A2 Intenzita dopravy'!$H$5:$L$5,1)-1))^(1/(INDEX('A2 Intenzita dopravy'!$H$5:$L$5,MATCH(AX$157,'A2 Intenzita dopravy'!$H$5:$L$5,1))-INDEX('A2 Intenzita dopravy'!$H$5:$L$5,MATCH(AX$157,'A2 Intenzita dopravy'!$H$5:$L$5,1)-1)))*AW166,IF(AX$157&lt;'A1 Parametre'!$C$7,'A2.1 Intenzita dopravy'!AX150,IF(AX$157&lt;MIN('A2 Intenzita dopravy'!$H$5:$L$5),AY166/AZ166*AY166,(INDEX('A2 Intenzita dopravy'!$H28:$L28,MATCH(AX$157,'A2 Intenzita dopravy'!$H$5:$L$5,1)+1)/INDEX('A2 Intenzita dopravy'!$H28:$L28,MATCH(AX$157,'A2 Intenzita dopravy'!$H$5:$L$5,1)))^(1/(INDEX('A2 Intenzita dopravy'!$H$5:$L$5,MATCH(AX$157,'A2 Intenzita dopravy'!$H$5:$L$5,1)+1)-INDEX('A2 Intenzita dopravy'!$H$5:$L$5,MATCH(AX$157,'A2 Intenzita dopravy'!$H$5:$L$5,1))))*AW166)))),0)</f>
        <v>8826.4529348565557</v>
      </c>
      <c r="AY166" s="30">
        <f>IFERROR(IFERROR(INDEX('A2 Intenzita dopravy'!$H28:$L28,MATCH(AY$157,'A2 Intenzita dopravy'!$H$19:$L$19,0)),IF(AY$157&gt;MAX('A2 Intenzita dopravy'!$H$5:$L$5),(INDEX('A2 Intenzita dopravy'!$H28:$L28,MATCH(AY$157,'A2 Intenzita dopravy'!$H$5:$L$5,1))/INDEX('A2 Intenzita dopravy'!$H28:$L28,MATCH(AY$157,'A2 Intenzita dopravy'!$H$5:$L$5,1)-1))^(1/(INDEX('A2 Intenzita dopravy'!$H$5:$L$5,MATCH(AY$157,'A2 Intenzita dopravy'!$H$5:$L$5,1))-INDEX('A2 Intenzita dopravy'!$H$5:$L$5,MATCH(AY$157,'A2 Intenzita dopravy'!$H$5:$L$5,1)-1)))*AX166,IF(AY$157&lt;'A1 Parametre'!$C$7,'A2.1 Intenzita dopravy'!AY150,IF(AY$157&lt;MIN('A2 Intenzita dopravy'!$H$5:$L$5),AZ166/BA166*AZ166,(INDEX('A2 Intenzita dopravy'!$H28:$L28,MATCH(AY$157,'A2 Intenzita dopravy'!$H$5:$L$5,1)+1)/INDEX('A2 Intenzita dopravy'!$H28:$L28,MATCH(AY$157,'A2 Intenzita dopravy'!$H$5:$L$5,1)))^(1/(INDEX('A2 Intenzita dopravy'!$H$5:$L$5,MATCH(AY$157,'A2 Intenzita dopravy'!$H$5:$L$5,1)+1)-INDEX('A2 Intenzita dopravy'!$H$5:$L$5,MATCH(AY$157,'A2 Intenzita dopravy'!$H$5:$L$5,1))))*AX166)))),0)</f>
        <v>8954.9110697466585</v>
      </c>
      <c r="AZ166" s="30">
        <f>IFERROR(IFERROR(INDEX('A2 Intenzita dopravy'!$H28:$L28,MATCH(AZ$157,'A2 Intenzita dopravy'!$H$19:$L$19,0)),IF(AZ$157&gt;MAX('A2 Intenzita dopravy'!$H$5:$L$5),(INDEX('A2 Intenzita dopravy'!$H28:$L28,MATCH(AZ$157,'A2 Intenzita dopravy'!$H$5:$L$5,1))/INDEX('A2 Intenzita dopravy'!$H28:$L28,MATCH(AZ$157,'A2 Intenzita dopravy'!$H$5:$L$5,1)-1))^(1/(INDEX('A2 Intenzita dopravy'!$H$5:$L$5,MATCH(AZ$157,'A2 Intenzita dopravy'!$H$5:$L$5,1))-INDEX('A2 Intenzita dopravy'!$H$5:$L$5,MATCH(AZ$157,'A2 Intenzita dopravy'!$H$5:$L$5,1)-1)))*AY166,IF(AZ$157&lt;'A1 Parametre'!$C$7,'A2.1 Intenzita dopravy'!AZ150,IF(AZ$157&lt;MIN('A2 Intenzita dopravy'!$H$5:$L$5),BA166/BB166*BA166,(INDEX('A2 Intenzita dopravy'!$H28:$L28,MATCH(AZ$157,'A2 Intenzita dopravy'!$H$5:$L$5,1)+1)/INDEX('A2 Intenzita dopravy'!$H28:$L28,MATCH(AZ$157,'A2 Intenzita dopravy'!$H$5:$L$5,1)))^(1/(INDEX('A2 Intenzita dopravy'!$H$5:$L$5,MATCH(AZ$157,'A2 Intenzita dopravy'!$H$5:$L$5,1)+1)-INDEX('A2 Intenzita dopravy'!$H$5:$L$5,MATCH(AZ$157,'A2 Intenzita dopravy'!$H$5:$L$5,1))))*AY166)))),0)</f>
        <v>9085.2387543348377</v>
      </c>
      <c r="BA166" s="30">
        <f>IFERROR(IFERROR(INDEX('A2 Intenzita dopravy'!$H28:$L28,MATCH(BA$157,'A2 Intenzita dopravy'!$H$19:$L$19,0)),IF(BA$157&gt;MAX('A2 Intenzita dopravy'!$H$5:$L$5),(INDEX('A2 Intenzita dopravy'!$H28:$L28,MATCH(BA$157,'A2 Intenzita dopravy'!$H$5:$L$5,1))/INDEX('A2 Intenzita dopravy'!$H28:$L28,MATCH(BA$157,'A2 Intenzita dopravy'!$H$5:$L$5,1)-1))^(1/(INDEX('A2 Intenzita dopravy'!$H$5:$L$5,MATCH(BA$157,'A2 Intenzita dopravy'!$H$5:$L$5,1))-INDEX('A2 Intenzita dopravy'!$H$5:$L$5,MATCH(BA$157,'A2 Intenzita dopravy'!$H$5:$L$5,1)-1)))*AZ166,IF(BA$157&lt;'A1 Parametre'!$C$7,'A2.1 Intenzita dopravy'!BA150,IF(BA$157&lt;MIN('A2 Intenzita dopravy'!$H$5:$L$5),BB166/'A2 Intenzita dopravy'!#REF!*BB166,(INDEX('A2 Intenzita dopravy'!$H28:$L28,MATCH(BA$157,'A2 Intenzita dopravy'!$H$5:$L$5,1)+1)/INDEX('A2 Intenzita dopravy'!$H28:$L28,MATCH(BA$157,'A2 Intenzita dopravy'!$H$5:$L$5,1)))^(1/(INDEX('A2 Intenzita dopravy'!$H$5:$L$5,MATCH(BA$157,'A2 Intenzita dopravy'!$H$5:$L$5,1)+1)-INDEX('A2 Intenzita dopravy'!$H$5:$L$5,MATCH(BA$157,'A2 Intenzita dopravy'!$H$5:$L$5,1))))*AZ166)))),0)</f>
        <v>9217.4631976108267</v>
      </c>
      <c r="BB166" s="30">
        <f>IFERROR(IFERROR(INDEX('A2 Intenzita dopravy'!$H28:$L28,MATCH(BB$157,'A2 Intenzita dopravy'!$H$19:$L$19,0)),IF(BB$157&gt;MAX('A2 Intenzita dopravy'!$H$5:$L$5),(INDEX('A2 Intenzita dopravy'!$H28:$L28,MATCH(BB$157,'A2 Intenzita dopravy'!$H$5:$L$5,1))/INDEX('A2 Intenzita dopravy'!$H28:$L28,MATCH(BB$157,'A2 Intenzita dopravy'!$H$5:$L$5,1)-1))^(1/(INDEX('A2 Intenzita dopravy'!$H$5:$L$5,MATCH(BB$157,'A2 Intenzita dopravy'!$H$5:$L$5,1))-INDEX('A2 Intenzita dopravy'!$H$5:$L$5,MATCH(BB$157,'A2 Intenzita dopravy'!$H$5:$L$5,1)-1)))*BA166,IF(BB$157&lt;'A1 Parametre'!$C$7,'A2.1 Intenzita dopravy'!BB150,IF(BB$157&lt;MIN('A2 Intenzita dopravy'!$H$5:$L$5),'A2 Intenzita dopravy'!#REF!/'A2 Intenzita dopravy'!#REF!*'A2 Intenzita dopravy'!#REF!,(INDEX('A2 Intenzita dopravy'!$H28:$L28,MATCH(BB$157,'A2 Intenzita dopravy'!$H$5:$L$5,1)+1)/INDEX('A2 Intenzita dopravy'!$H28:$L28,MATCH(BB$157,'A2 Intenzita dopravy'!$H$5:$L$5,1)))^(1/(INDEX('A2 Intenzita dopravy'!$H$5:$L$5,MATCH(BB$157,'A2 Intenzita dopravy'!$H$5:$L$5,1)+1)-INDEX('A2 Intenzita dopravy'!$H$5:$L$5,MATCH(BB$157,'A2 Intenzita dopravy'!$H$5:$L$5,1))))*BA166)))),0)</f>
        <v>9351.6120045576445</v>
      </c>
    </row>
    <row r="167" spans="2:54" x14ac:dyDescent="0.2">
      <c r="B167" s="5">
        <v>9</v>
      </c>
      <c r="C167" s="5" t="str">
        <f>IF(ISBLANK('A2 Intenzita dopravy'!C15)=TRUE,"",'A2 Intenzita dopravy'!C15)</f>
        <v/>
      </c>
      <c r="D167" s="5" t="str">
        <f>IF(ISBLANK('A2 Intenzita dopravy'!D15)=TRUE,"",'A2 Intenzita dopravy'!D15)</f>
        <v/>
      </c>
      <c r="E167" s="30">
        <f>IFERROR(IFERROR(INDEX('A2 Intenzita dopravy'!$H29:$L29,MATCH(E$157,'A2 Intenzita dopravy'!$H$19:$L$19,0)),IF(E$157&gt;MAX('A2 Intenzita dopravy'!$H$5:$L$5),(INDEX('A2 Intenzita dopravy'!$H29:$L29,MATCH(E$157,'A2 Intenzita dopravy'!$H$5:$L$5,1))/INDEX('A2 Intenzita dopravy'!$H29:$L29,MATCH(E$157,'A2 Intenzita dopravy'!$H$5:$L$5,1)-1))^(1/(INDEX('A2 Intenzita dopravy'!$H$5:$L$5,MATCH(E$157,'A2 Intenzita dopravy'!$H$5:$L$5,1))-INDEX('A2 Intenzita dopravy'!$H$5:$L$5,MATCH(E$157,'A2 Intenzita dopravy'!$H$5:$L$5,1)-1)))*D167,IF(E$157&lt;'A1 Parametre'!$C$7,'A2.1 Intenzita dopravy'!E151,IF(E$157&lt;MIN('A2 Intenzita dopravy'!$H$5:$L$5),F167/G167*F167,(INDEX('A2 Intenzita dopravy'!$H29:$L29,MATCH(E$157,'A2 Intenzita dopravy'!$H$5:$L$5,1)+1)/INDEX('A2 Intenzita dopravy'!$H29:$L29,MATCH(E$157,'A2 Intenzita dopravy'!$H$5:$L$5,1)))^(1/(INDEX('A2 Intenzita dopravy'!$H$5:$L$5,MATCH(E$157,'A2 Intenzita dopravy'!$H$5:$L$5,1)+1)-INDEX('A2 Intenzita dopravy'!$H$5:$L$5,MATCH(E$157,'A2 Intenzita dopravy'!$H$5:$L$5,1))))*D167)))),0)</f>
        <v>0</v>
      </c>
      <c r="F167" s="30">
        <f>IFERROR(IFERROR(INDEX('A2 Intenzita dopravy'!$H29:$L29,MATCH(F$157,'A2 Intenzita dopravy'!$H$19:$L$19,0)),IF(F$157&gt;MAX('A2 Intenzita dopravy'!$H$5:$L$5),(INDEX('A2 Intenzita dopravy'!$H29:$L29,MATCH(F$157,'A2 Intenzita dopravy'!$H$5:$L$5,1))/INDEX('A2 Intenzita dopravy'!$H29:$L29,MATCH(F$157,'A2 Intenzita dopravy'!$H$5:$L$5,1)-1))^(1/(INDEX('A2 Intenzita dopravy'!$H$5:$L$5,MATCH(F$157,'A2 Intenzita dopravy'!$H$5:$L$5,1))-INDEX('A2 Intenzita dopravy'!$H$5:$L$5,MATCH(F$157,'A2 Intenzita dopravy'!$H$5:$L$5,1)-1)))*E167,IF(F$157&lt;'A1 Parametre'!$C$7,'A2.1 Intenzita dopravy'!F151,IF(F$157&lt;MIN('A2 Intenzita dopravy'!$H$5:$L$5),G167/H167*G167,(INDEX('A2 Intenzita dopravy'!$H29:$L29,MATCH(F$157,'A2 Intenzita dopravy'!$H$5:$L$5,1)+1)/INDEX('A2 Intenzita dopravy'!$H29:$L29,MATCH(F$157,'A2 Intenzita dopravy'!$H$5:$L$5,1)))^(1/(INDEX('A2 Intenzita dopravy'!$H$5:$L$5,MATCH(F$157,'A2 Intenzita dopravy'!$H$5:$L$5,1)+1)-INDEX('A2 Intenzita dopravy'!$H$5:$L$5,MATCH(F$157,'A2 Intenzita dopravy'!$H$5:$L$5,1))))*E167)))),0)</f>
        <v>0</v>
      </c>
      <c r="G167" s="30">
        <f>IFERROR(IFERROR(INDEX('A2 Intenzita dopravy'!$H29:$L29,MATCH(G$157,'A2 Intenzita dopravy'!$H$19:$L$19,0)),IF(G$157&gt;MAX('A2 Intenzita dopravy'!$H$5:$L$5),(INDEX('A2 Intenzita dopravy'!$H29:$L29,MATCH(G$157,'A2 Intenzita dopravy'!$H$5:$L$5,1))/INDEX('A2 Intenzita dopravy'!$H29:$L29,MATCH(G$157,'A2 Intenzita dopravy'!$H$5:$L$5,1)-1))^(1/(INDEX('A2 Intenzita dopravy'!$H$5:$L$5,MATCH(G$157,'A2 Intenzita dopravy'!$H$5:$L$5,1))-INDEX('A2 Intenzita dopravy'!$H$5:$L$5,MATCH(G$157,'A2 Intenzita dopravy'!$H$5:$L$5,1)-1)))*F167,IF(G$157&lt;'A1 Parametre'!$C$7,'A2.1 Intenzita dopravy'!G151,IF(G$157&lt;MIN('A2 Intenzita dopravy'!$H$5:$L$5),H167/I167*H167,(INDEX('A2 Intenzita dopravy'!$H29:$L29,MATCH(G$157,'A2 Intenzita dopravy'!$H$5:$L$5,1)+1)/INDEX('A2 Intenzita dopravy'!$H29:$L29,MATCH(G$157,'A2 Intenzita dopravy'!$H$5:$L$5,1)))^(1/(INDEX('A2 Intenzita dopravy'!$H$5:$L$5,MATCH(G$157,'A2 Intenzita dopravy'!$H$5:$L$5,1)+1)-INDEX('A2 Intenzita dopravy'!$H$5:$L$5,MATCH(G$157,'A2 Intenzita dopravy'!$H$5:$L$5,1))))*F167)))),0)</f>
        <v>0</v>
      </c>
      <c r="H167" s="30">
        <f>IFERROR(IFERROR(INDEX('A2 Intenzita dopravy'!$H29:$L29,MATCH(H$157,'A2 Intenzita dopravy'!$H$19:$L$19,0)),IF(H$157&gt;MAX('A2 Intenzita dopravy'!$H$5:$L$5),(INDEX('A2 Intenzita dopravy'!$H29:$L29,MATCH(H$157,'A2 Intenzita dopravy'!$H$5:$L$5,1))/INDEX('A2 Intenzita dopravy'!$H29:$L29,MATCH(H$157,'A2 Intenzita dopravy'!$H$5:$L$5,1)-1))^(1/(INDEX('A2 Intenzita dopravy'!$H$5:$L$5,MATCH(H$157,'A2 Intenzita dopravy'!$H$5:$L$5,1))-INDEX('A2 Intenzita dopravy'!$H$5:$L$5,MATCH(H$157,'A2 Intenzita dopravy'!$H$5:$L$5,1)-1)))*G167,IF(H$157&lt;'A1 Parametre'!$C$7,'A2.1 Intenzita dopravy'!H151,IF(H$157&lt;MIN('A2 Intenzita dopravy'!$H$5:$L$5),I167/J167*I167,(INDEX('A2 Intenzita dopravy'!$H29:$L29,MATCH(H$157,'A2 Intenzita dopravy'!$H$5:$L$5,1)+1)/INDEX('A2 Intenzita dopravy'!$H29:$L29,MATCH(H$157,'A2 Intenzita dopravy'!$H$5:$L$5,1)))^(1/(INDEX('A2 Intenzita dopravy'!$H$5:$L$5,MATCH(H$157,'A2 Intenzita dopravy'!$H$5:$L$5,1)+1)-INDEX('A2 Intenzita dopravy'!$H$5:$L$5,MATCH(H$157,'A2 Intenzita dopravy'!$H$5:$L$5,1))))*G167)))),0)</f>
        <v>0</v>
      </c>
      <c r="I167" s="30">
        <f>IFERROR(IFERROR(INDEX('A2 Intenzita dopravy'!$H29:$L29,MATCH(I$157,'A2 Intenzita dopravy'!$H$19:$L$19,0)),IF(I$157&gt;MAX('A2 Intenzita dopravy'!$H$5:$L$5),(INDEX('A2 Intenzita dopravy'!$H29:$L29,MATCH(I$157,'A2 Intenzita dopravy'!$H$5:$L$5,1))/INDEX('A2 Intenzita dopravy'!$H29:$L29,MATCH(I$157,'A2 Intenzita dopravy'!$H$5:$L$5,1)-1))^(1/(INDEX('A2 Intenzita dopravy'!$H$5:$L$5,MATCH(I$157,'A2 Intenzita dopravy'!$H$5:$L$5,1))-INDEX('A2 Intenzita dopravy'!$H$5:$L$5,MATCH(I$157,'A2 Intenzita dopravy'!$H$5:$L$5,1)-1)))*H167,IF(I$157&lt;'A1 Parametre'!$C$7,'A2.1 Intenzita dopravy'!I151,IF(I$157&lt;MIN('A2 Intenzita dopravy'!$H$5:$L$5),J167/K167*J167,(INDEX('A2 Intenzita dopravy'!$H29:$L29,MATCH(I$157,'A2 Intenzita dopravy'!$H$5:$L$5,1)+1)/INDEX('A2 Intenzita dopravy'!$H29:$L29,MATCH(I$157,'A2 Intenzita dopravy'!$H$5:$L$5,1)))^(1/(INDEX('A2 Intenzita dopravy'!$H$5:$L$5,MATCH(I$157,'A2 Intenzita dopravy'!$H$5:$L$5,1)+1)-INDEX('A2 Intenzita dopravy'!$H$5:$L$5,MATCH(I$157,'A2 Intenzita dopravy'!$H$5:$L$5,1))))*H167)))),0)</f>
        <v>4928</v>
      </c>
      <c r="J167" s="30">
        <f>IFERROR(IFERROR(INDEX('A2 Intenzita dopravy'!$H29:$L29,MATCH(J$157,'A2 Intenzita dopravy'!$H$19:$L$19,0)),IF(J$157&gt;MAX('A2 Intenzita dopravy'!$H$5:$L$5),(INDEX('A2 Intenzita dopravy'!$H29:$L29,MATCH(J$157,'A2 Intenzita dopravy'!$H$5:$L$5,1))/INDEX('A2 Intenzita dopravy'!$H29:$L29,MATCH(J$157,'A2 Intenzita dopravy'!$H$5:$L$5,1)-1))^(1/(INDEX('A2 Intenzita dopravy'!$H$5:$L$5,MATCH(J$157,'A2 Intenzita dopravy'!$H$5:$L$5,1))-INDEX('A2 Intenzita dopravy'!$H$5:$L$5,MATCH(J$157,'A2 Intenzita dopravy'!$H$5:$L$5,1)-1)))*I167,IF(J$157&lt;'A1 Parametre'!$C$7,'A2.1 Intenzita dopravy'!J151,IF(J$157&lt;MIN('A2 Intenzita dopravy'!$H$5:$L$5),K167/L167*K167,(INDEX('A2 Intenzita dopravy'!$H29:$L29,MATCH(J$157,'A2 Intenzita dopravy'!$H$5:$L$5,1)+1)/INDEX('A2 Intenzita dopravy'!$H29:$L29,MATCH(J$157,'A2 Intenzita dopravy'!$H$5:$L$5,1)))^(1/(INDEX('A2 Intenzita dopravy'!$H$5:$L$5,MATCH(J$157,'A2 Intenzita dopravy'!$H$5:$L$5,1)+1)-INDEX('A2 Intenzita dopravy'!$H$5:$L$5,MATCH(J$157,'A2 Intenzita dopravy'!$H$5:$L$5,1))))*I167)))),0)</f>
        <v>5009.8108884111489</v>
      </c>
      <c r="K167" s="30">
        <f>IFERROR(IFERROR(INDEX('A2 Intenzita dopravy'!$H29:$L29,MATCH(K$157,'A2 Intenzita dopravy'!$H$19:$L$19,0)),IF(K$157&gt;MAX('A2 Intenzita dopravy'!$H$5:$L$5),(INDEX('A2 Intenzita dopravy'!$H29:$L29,MATCH(K$157,'A2 Intenzita dopravy'!$H$5:$L$5,1))/INDEX('A2 Intenzita dopravy'!$H29:$L29,MATCH(K$157,'A2 Intenzita dopravy'!$H$5:$L$5,1)-1))^(1/(INDEX('A2 Intenzita dopravy'!$H$5:$L$5,MATCH(K$157,'A2 Intenzita dopravy'!$H$5:$L$5,1))-INDEX('A2 Intenzita dopravy'!$H$5:$L$5,MATCH(K$157,'A2 Intenzita dopravy'!$H$5:$L$5,1)-1)))*J167,IF(K$157&lt;'A1 Parametre'!$C$7,'A2.1 Intenzita dopravy'!K151,IF(K$157&lt;MIN('A2 Intenzita dopravy'!$H$5:$L$5),L167/M167*L167,(INDEX('A2 Intenzita dopravy'!$H29:$L29,MATCH(K$157,'A2 Intenzita dopravy'!$H$5:$L$5,1)+1)/INDEX('A2 Intenzita dopravy'!$H29:$L29,MATCH(K$157,'A2 Intenzita dopravy'!$H$5:$L$5,1)))^(1/(INDEX('A2 Intenzita dopravy'!$H$5:$L$5,MATCH(K$157,'A2 Intenzita dopravy'!$H$5:$L$5,1)+1)-INDEX('A2 Intenzita dopravy'!$H$5:$L$5,MATCH(K$157,'A2 Intenzita dopravy'!$H$5:$L$5,1))))*J167)))),0)</f>
        <v>5092.9799386450704</v>
      </c>
      <c r="L167" s="30">
        <f>IFERROR(IFERROR(INDEX('A2 Intenzita dopravy'!$H29:$L29,MATCH(L$157,'A2 Intenzita dopravy'!$H$19:$L$19,0)),IF(L$157&gt;MAX('A2 Intenzita dopravy'!$H$5:$L$5),(INDEX('A2 Intenzita dopravy'!$H29:$L29,MATCH(L$157,'A2 Intenzita dopravy'!$H$5:$L$5,1))/INDEX('A2 Intenzita dopravy'!$H29:$L29,MATCH(L$157,'A2 Intenzita dopravy'!$H$5:$L$5,1)-1))^(1/(INDEX('A2 Intenzita dopravy'!$H$5:$L$5,MATCH(L$157,'A2 Intenzita dopravy'!$H$5:$L$5,1))-INDEX('A2 Intenzita dopravy'!$H$5:$L$5,MATCH(L$157,'A2 Intenzita dopravy'!$H$5:$L$5,1)-1)))*K167,IF(L$157&lt;'A1 Parametre'!$C$7,'A2.1 Intenzita dopravy'!L151,IF(L$157&lt;MIN('A2 Intenzita dopravy'!$H$5:$L$5),M167/N167*M167,(INDEX('A2 Intenzita dopravy'!$H29:$L29,MATCH(L$157,'A2 Intenzita dopravy'!$H$5:$L$5,1)+1)/INDEX('A2 Intenzita dopravy'!$H29:$L29,MATCH(L$157,'A2 Intenzita dopravy'!$H$5:$L$5,1)))^(1/(INDEX('A2 Intenzita dopravy'!$H$5:$L$5,MATCH(L$157,'A2 Intenzita dopravy'!$H$5:$L$5,1)+1)-INDEX('A2 Intenzita dopravy'!$H$5:$L$5,MATCH(L$157,'A2 Intenzita dopravy'!$H$5:$L$5,1))))*K167)))),0)</f>
        <v>5177.5296978659944</v>
      </c>
      <c r="M167" s="30">
        <f>IFERROR(IFERROR(INDEX('A2 Intenzita dopravy'!$H29:$L29,MATCH(M$157,'A2 Intenzita dopravy'!$H$19:$L$19,0)),IF(M$157&gt;MAX('A2 Intenzita dopravy'!$H$5:$L$5),(INDEX('A2 Intenzita dopravy'!$H29:$L29,MATCH(M$157,'A2 Intenzita dopravy'!$H$5:$L$5,1))/INDEX('A2 Intenzita dopravy'!$H29:$L29,MATCH(M$157,'A2 Intenzita dopravy'!$H$5:$L$5,1)-1))^(1/(INDEX('A2 Intenzita dopravy'!$H$5:$L$5,MATCH(M$157,'A2 Intenzita dopravy'!$H$5:$L$5,1))-INDEX('A2 Intenzita dopravy'!$H$5:$L$5,MATCH(M$157,'A2 Intenzita dopravy'!$H$5:$L$5,1)-1)))*L167,IF(M$157&lt;'A1 Parametre'!$C$7,'A2.1 Intenzita dopravy'!M151,IF(M$157&lt;MIN('A2 Intenzita dopravy'!$H$5:$L$5),N167/O167*N167,(INDEX('A2 Intenzita dopravy'!$H29:$L29,MATCH(M$157,'A2 Intenzita dopravy'!$H$5:$L$5,1)+1)/INDEX('A2 Intenzita dopravy'!$H29:$L29,MATCH(M$157,'A2 Intenzita dopravy'!$H$5:$L$5,1)))^(1/(INDEX('A2 Intenzita dopravy'!$H$5:$L$5,MATCH(M$157,'A2 Intenzita dopravy'!$H$5:$L$5,1)+1)-INDEX('A2 Intenzita dopravy'!$H$5:$L$5,MATCH(M$157,'A2 Intenzita dopravy'!$H$5:$L$5,1))))*L167)))),0)</f>
        <v>5263.4830875489333</v>
      </c>
      <c r="N167" s="30">
        <f>IFERROR(IFERROR(INDEX('A2 Intenzita dopravy'!$H29:$L29,MATCH(N$157,'A2 Intenzita dopravy'!$H$19:$L$19,0)),IF(N$157&gt;MAX('A2 Intenzita dopravy'!$H$5:$L$5),(INDEX('A2 Intenzita dopravy'!$H29:$L29,MATCH(N$157,'A2 Intenzita dopravy'!$H$5:$L$5,1))/INDEX('A2 Intenzita dopravy'!$H29:$L29,MATCH(N$157,'A2 Intenzita dopravy'!$H$5:$L$5,1)-1))^(1/(INDEX('A2 Intenzita dopravy'!$H$5:$L$5,MATCH(N$157,'A2 Intenzita dopravy'!$H$5:$L$5,1))-INDEX('A2 Intenzita dopravy'!$H$5:$L$5,MATCH(N$157,'A2 Intenzita dopravy'!$H$5:$L$5,1)-1)))*M167,IF(N$157&lt;'A1 Parametre'!$C$7,'A2.1 Intenzita dopravy'!N151,IF(N$157&lt;MIN('A2 Intenzita dopravy'!$H$5:$L$5),O167/P167*O167,(INDEX('A2 Intenzita dopravy'!$H29:$L29,MATCH(N$157,'A2 Intenzita dopravy'!$H$5:$L$5,1)+1)/INDEX('A2 Intenzita dopravy'!$H29:$L29,MATCH(N$157,'A2 Intenzita dopravy'!$H$5:$L$5,1)))^(1/(INDEX('A2 Intenzita dopravy'!$H$5:$L$5,MATCH(N$157,'A2 Intenzita dopravy'!$H$5:$L$5,1)+1)-INDEX('A2 Intenzita dopravy'!$H$5:$L$5,MATCH(N$157,'A2 Intenzita dopravy'!$H$5:$L$5,1))))*M167)))),0)</f>
        <v>5350.8634096937049</v>
      </c>
      <c r="O167" s="30">
        <f>IFERROR(IFERROR(INDEX('A2 Intenzita dopravy'!$H29:$L29,MATCH(O$157,'A2 Intenzita dopravy'!$H$19:$L$19,0)),IF(O$157&gt;MAX('A2 Intenzita dopravy'!$H$5:$L$5),(INDEX('A2 Intenzita dopravy'!$H29:$L29,MATCH(O$157,'A2 Intenzita dopravy'!$H$5:$L$5,1))/INDEX('A2 Intenzita dopravy'!$H29:$L29,MATCH(O$157,'A2 Intenzita dopravy'!$H$5:$L$5,1)-1))^(1/(INDEX('A2 Intenzita dopravy'!$H$5:$L$5,MATCH(O$157,'A2 Intenzita dopravy'!$H$5:$L$5,1))-INDEX('A2 Intenzita dopravy'!$H$5:$L$5,MATCH(O$157,'A2 Intenzita dopravy'!$H$5:$L$5,1)-1)))*N167,IF(O$157&lt;'A1 Parametre'!$C$7,'A2.1 Intenzita dopravy'!O151,IF(O$157&lt;MIN('A2 Intenzita dopravy'!$H$5:$L$5),P167/Q167*P167,(INDEX('A2 Intenzita dopravy'!$H29:$L29,MATCH(O$157,'A2 Intenzita dopravy'!$H$5:$L$5,1)+1)/INDEX('A2 Intenzita dopravy'!$H29:$L29,MATCH(O$157,'A2 Intenzita dopravy'!$H$5:$L$5,1)))^(1/(INDEX('A2 Intenzita dopravy'!$H$5:$L$5,MATCH(O$157,'A2 Intenzita dopravy'!$H$5:$L$5,1)+1)-INDEX('A2 Intenzita dopravy'!$H$5:$L$5,MATCH(O$157,'A2 Intenzita dopravy'!$H$5:$L$5,1))))*N167)))),0)</f>
        <v>5439.694353142112</v>
      </c>
      <c r="P167" s="30">
        <f>IFERROR(IFERROR(INDEX('A2 Intenzita dopravy'!$H29:$L29,MATCH(P$157,'A2 Intenzita dopravy'!$H$19:$L$19,0)),IF(P$157&gt;MAX('A2 Intenzita dopravy'!$H$5:$L$5),(INDEX('A2 Intenzita dopravy'!$H29:$L29,MATCH(P$157,'A2 Intenzita dopravy'!$H$5:$L$5,1))/INDEX('A2 Intenzita dopravy'!$H29:$L29,MATCH(P$157,'A2 Intenzita dopravy'!$H$5:$L$5,1)-1))^(1/(INDEX('A2 Intenzita dopravy'!$H$5:$L$5,MATCH(P$157,'A2 Intenzita dopravy'!$H$5:$L$5,1))-INDEX('A2 Intenzita dopravy'!$H$5:$L$5,MATCH(P$157,'A2 Intenzita dopravy'!$H$5:$L$5,1)-1)))*O167,IF(P$157&lt;'A1 Parametre'!$C$7,'A2.1 Intenzita dopravy'!P151,IF(P$157&lt;MIN('A2 Intenzita dopravy'!$H$5:$L$5),Q167/R167*Q167,(INDEX('A2 Intenzita dopravy'!$H29:$L29,MATCH(P$157,'A2 Intenzita dopravy'!$H$5:$L$5,1)+1)/INDEX('A2 Intenzita dopravy'!$H29:$L29,MATCH(P$157,'A2 Intenzita dopravy'!$H$5:$L$5,1)))^(1/(INDEX('A2 Intenzita dopravy'!$H$5:$L$5,MATCH(P$157,'A2 Intenzita dopravy'!$H$5:$L$5,1)+1)-INDEX('A2 Intenzita dopravy'!$H$5:$L$5,MATCH(P$157,'A2 Intenzita dopravy'!$H$5:$L$5,1))))*O167)))),0)</f>
        <v>5530</v>
      </c>
      <c r="Q167" s="30">
        <f>IFERROR(IFERROR(INDEX('A2 Intenzita dopravy'!$H29:$L29,MATCH(Q$157,'A2 Intenzita dopravy'!$H$19:$L$19,0)),IF(Q$157&gt;MAX('A2 Intenzita dopravy'!$H$5:$L$5),(INDEX('A2 Intenzita dopravy'!$H29:$L29,MATCH(Q$157,'A2 Intenzita dopravy'!$H$5:$L$5,1))/INDEX('A2 Intenzita dopravy'!$H29:$L29,MATCH(Q$157,'A2 Intenzita dopravy'!$H$5:$L$5,1)-1))^(1/(INDEX('A2 Intenzita dopravy'!$H$5:$L$5,MATCH(Q$157,'A2 Intenzita dopravy'!$H$5:$L$5,1))-INDEX('A2 Intenzita dopravy'!$H$5:$L$5,MATCH(Q$157,'A2 Intenzita dopravy'!$H$5:$L$5,1)-1)))*P167,IF(Q$157&lt;'A1 Parametre'!$C$7,'A2.1 Intenzita dopravy'!Q151,IF(Q$157&lt;MIN('A2 Intenzita dopravy'!$H$5:$L$5),R167/S167*R167,(INDEX('A2 Intenzita dopravy'!$H29:$L29,MATCH(Q$157,'A2 Intenzita dopravy'!$H$5:$L$5,1)+1)/INDEX('A2 Intenzita dopravy'!$H29:$L29,MATCH(Q$157,'A2 Intenzita dopravy'!$H$5:$L$5,1)))^(1/(INDEX('A2 Intenzita dopravy'!$H$5:$L$5,MATCH(Q$157,'A2 Intenzita dopravy'!$H$5:$L$5,1)+1)-INDEX('A2 Intenzita dopravy'!$H$5:$L$5,MATCH(Q$157,'A2 Intenzita dopravy'!$H$5:$L$5,1))))*P167)))),0)</f>
        <v>5597.2032436876607</v>
      </c>
      <c r="R167" s="30">
        <f>IFERROR(IFERROR(INDEX('A2 Intenzita dopravy'!$H29:$L29,MATCH(R$157,'A2 Intenzita dopravy'!$H$19:$L$19,0)),IF(R$157&gt;MAX('A2 Intenzita dopravy'!$H$5:$L$5),(INDEX('A2 Intenzita dopravy'!$H29:$L29,MATCH(R$157,'A2 Intenzita dopravy'!$H$5:$L$5,1))/INDEX('A2 Intenzita dopravy'!$H29:$L29,MATCH(R$157,'A2 Intenzita dopravy'!$H$5:$L$5,1)-1))^(1/(INDEX('A2 Intenzita dopravy'!$H$5:$L$5,MATCH(R$157,'A2 Intenzita dopravy'!$H$5:$L$5,1))-INDEX('A2 Intenzita dopravy'!$H$5:$L$5,MATCH(R$157,'A2 Intenzita dopravy'!$H$5:$L$5,1)-1)))*Q167,IF(R$157&lt;'A1 Parametre'!$C$7,'A2.1 Intenzita dopravy'!R151,IF(R$157&lt;MIN('A2 Intenzita dopravy'!$H$5:$L$5),S167/T167*S167,(INDEX('A2 Intenzita dopravy'!$H29:$L29,MATCH(R$157,'A2 Intenzita dopravy'!$H$5:$L$5,1)+1)/INDEX('A2 Intenzita dopravy'!$H29:$L29,MATCH(R$157,'A2 Intenzita dopravy'!$H$5:$L$5,1)))^(1/(INDEX('A2 Intenzita dopravy'!$H$5:$L$5,MATCH(R$157,'A2 Intenzita dopravy'!$H$5:$L$5,1)+1)-INDEX('A2 Intenzita dopravy'!$H$5:$L$5,MATCH(R$157,'A2 Intenzita dopravy'!$H$5:$L$5,1))))*Q167)))),0)</f>
        <v>5665.2231738060891</v>
      </c>
      <c r="S167" s="30">
        <f>IFERROR(IFERROR(INDEX('A2 Intenzita dopravy'!$H29:$L29,MATCH(S$157,'A2 Intenzita dopravy'!$H$19:$L$19,0)),IF(S$157&gt;MAX('A2 Intenzita dopravy'!$H$5:$L$5),(INDEX('A2 Intenzita dopravy'!$H29:$L29,MATCH(S$157,'A2 Intenzita dopravy'!$H$5:$L$5,1))/INDEX('A2 Intenzita dopravy'!$H29:$L29,MATCH(S$157,'A2 Intenzita dopravy'!$H$5:$L$5,1)-1))^(1/(INDEX('A2 Intenzita dopravy'!$H$5:$L$5,MATCH(S$157,'A2 Intenzita dopravy'!$H$5:$L$5,1))-INDEX('A2 Intenzita dopravy'!$H$5:$L$5,MATCH(S$157,'A2 Intenzita dopravy'!$H$5:$L$5,1)-1)))*R167,IF(S$157&lt;'A1 Parametre'!$C$7,'A2.1 Intenzita dopravy'!S151,IF(S$157&lt;MIN('A2 Intenzita dopravy'!$H$5:$L$5),T167/U167*T167,(INDEX('A2 Intenzita dopravy'!$H29:$L29,MATCH(S$157,'A2 Intenzita dopravy'!$H$5:$L$5,1)+1)/INDEX('A2 Intenzita dopravy'!$H29:$L29,MATCH(S$157,'A2 Intenzita dopravy'!$H$5:$L$5,1)))^(1/(INDEX('A2 Intenzita dopravy'!$H$5:$L$5,MATCH(S$157,'A2 Intenzita dopravy'!$H$5:$L$5,1)+1)-INDEX('A2 Intenzita dopravy'!$H$5:$L$5,MATCH(S$157,'A2 Intenzita dopravy'!$H$5:$L$5,1))))*R167)))),0)</f>
        <v>5734.0697151251261</v>
      </c>
      <c r="T167" s="30">
        <f>IFERROR(IFERROR(INDEX('A2 Intenzita dopravy'!$H29:$L29,MATCH(T$157,'A2 Intenzita dopravy'!$H$19:$L$19,0)),IF(T$157&gt;MAX('A2 Intenzita dopravy'!$H$5:$L$5),(INDEX('A2 Intenzita dopravy'!$H29:$L29,MATCH(T$157,'A2 Intenzita dopravy'!$H$5:$L$5,1))/INDEX('A2 Intenzita dopravy'!$H29:$L29,MATCH(T$157,'A2 Intenzita dopravy'!$H$5:$L$5,1)-1))^(1/(INDEX('A2 Intenzita dopravy'!$H$5:$L$5,MATCH(T$157,'A2 Intenzita dopravy'!$H$5:$L$5,1))-INDEX('A2 Intenzita dopravy'!$H$5:$L$5,MATCH(T$157,'A2 Intenzita dopravy'!$H$5:$L$5,1)-1)))*S167,IF(T$157&lt;'A1 Parametre'!$C$7,'A2.1 Intenzita dopravy'!T151,IF(T$157&lt;MIN('A2 Intenzita dopravy'!$H$5:$L$5),U167/V167*U167,(INDEX('A2 Intenzita dopravy'!$H29:$L29,MATCH(T$157,'A2 Intenzita dopravy'!$H$5:$L$5,1)+1)/INDEX('A2 Intenzita dopravy'!$H29:$L29,MATCH(T$157,'A2 Intenzita dopravy'!$H$5:$L$5,1)))^(1/(INDEX('A2 Intenzita dopravy'!$H$5:$L$5,MATCH(T$157,'A2 Intenzita dopravy'!$H$5:$L$5,1)+1)-INDEX('A2 Intenzita dopravy'!$H$5:$L$5,MATCH(T$157,'A2 Intenzita dopravy'!$H$5:$L$5,1))))*S167)))),0)</f>
        <v>5803.7529130252324</v>
      </c>
      <c r="U167" s="30">
        <f>IFERROR(IFERROR(INDEX('A2 Intenzita dopravy'!$H29:$L29,MATCH(U$157,'A2 Intenzita dopravy'!$H$19:$L$19,0)),IF(U$157&gt;MAX('A2 Intenzita dopravy'!$H$5:$L$5),(INDEX('A2 Intenzita dopravy'!$H29:$L29,MATCH(U$157,'A2 Intenzita dopravy'!$H$5:$L$5,1))/INDEX('A2 Intenzita dopravy'!$H29:$L29,MATCH(U$157,'A2 Intenzita dopravy'!$H$5:$L$5,1)-1))^(1/(INDEX('A2 Intenzita dopravy'!$H$5:$L$5,MATCH(U$157,'A2 Intenzita dopravy'!$H$5:$L$5,1))-INDEX('A2 Intenzita dopravy'!$H$5:$L$5,MATCH(U$157,'A2 Intenzita dopravy'!$H$5:$L$5,1)-1)))*T167,IF(U$157&lt;'A1 Parametre'!$C$7,'A2.1 Intenzita dopravy'!U151,IF(U$157&lt;MIN('A2 Intenzita dopravy'!$H$5:$L$5),V167/W167*V167,(INDEX('A2 Intenzita dopravy'!$H29:$L29,MATCH(U$157,'A2 Intenzita dopravy'!$H$5:$L$5,1)+1)/INDEX('A2 Intenzita dopravy'!$H29:$L29,MATCH(U$157,'A2 Intenzita dopravy'!$H$5:$L$5,1)))^(1/(INDEX('A2 Intenzita dopravy'!$H$5:$L$5,MATCH(U$157,'A2 Intenzita dopravy'!$H$5:$L$5,1)+1)-INDEX('A2 Intenzita dopravy'!$H$5:$L$5,MATCH(U$157,'A2 Intenzita dopravy'!$H$5:$L$5,1))))*T167)))),0)</f>
        <v>5874.2829349632084</v>
      </c>
      <c r="V167" s="30">
        <f>IFERROR(IFERROR(INDEX('A2 Intenzita dopravy'!$H29:$L29,MATCH(V$157,'A2 Intenzita dopravy'!$H$19:$L$19,0)),IF(V$157&gt;MAX('A2 Intenzita dopravy'!$H$5:$L$5),(INDEX('A2 Intenzita dopravy'!$H29:$L29,MATCH(V$157,'A2 Intenzita dopravy'!$H$5:$L$5,1))/INDEX('A2 Intenzita dopravy'!$H29:$L29,MATCH(V$157,'A2 Intenzita dopravy'!$H$5:$L$5,1)-1))^(1/(INDEX('A2 Intenzita dopravy'!$H$5:$L$5,MATCH(V$157,'A2 Intenzita dopravy'!$H$5:$L$5,1))-INDEX('A2 Intenzita dopravy'!$H$5:$L$5,MATCH(V$157,'A2 Intenzita dopravy'!$H$5:$L$5,1)-1)))*U167,IF(V$157&lt;'A1 Parametre'!$C$7,'A2.1 Intenzita dopravy'!V151,IF(V$157&lt;MIN('A2 Intenzita dopravy'!$H$5:$L$5),W167/X167*W167,(INDEX('A2 Intenzita dopravy'!$H29:$L29,MATCH(V$157,'A2 Intenzita dopravy'!$H$5:$L$5,1)+1)/INDEX('A2 Intenzita dopravy'!$H29:$L29,MATCH(V$157,'A2 Intenzita dopravy'!$H$5:$L$5,1)))^(1/(INDEX('A2 Intenzita dopravy'!$H$5:$L$5,MATCH(V$157,'A2 Intenzita dopravy'!$H$5:$L$5,1)+1)-INDEX('A2 Intenzita dopravy'!$H$5:$L$5,MATCH(V$157,'A2 Intenzita dopravy'!$H$5:$L$5,1))))*U167)))),0)</f>
        <v>5945.6700719557221</v>
      </c>
      <c r="W167" s="30">
        <f>IFERROR(IFERROR(INDEX('A2 Intenzita dopravy'!$H29:$L29,MATCH(W$157,'A2 Intenzita dopravy'!$H$19:$L$19,0)),IF(W$157&gt;MAX('A2 Intenzita dopravy'!$H$5:$L$5),(INDEX('A2 Intenzita dopravy'!$H29:$L29,MATCH(W$157,'A2 Intenzita dopravy'!$H$5:$L$5,1))/INDEX('A2 Intenzita dopravy'!$H29:$L29,MATCH(W$157,'A2 Intenzita dopravy'!$H$5:$L$5,1)-1))^(1/(INDEX('A2 Intenzita dopravy'!$H$5:$L$5,MATCH(W$157,'A2 Intenzita dopravy'!$H$5:$L$5,1))-INDEX('A2 Intenzita dopravy'!$H$5:$L$5,MATCH(W$157,'A2 Intenzita dopravy'!$H$5:$L$5,1)-1)))*V167,IF(W$157&lt;'A1 Parametre'!$C$7,'A2.1 Intenzita dopravy'!W151,IF(W$157&lt;MIN('A2 Intenzita dopravy'!$H$5:$L$5),X167/Y167*X167,(INDEX('A2 Intenzita dopravy'!$H29:$L29,MATCH(W$157,'A2 Intenzita dopravy'!$H$5:$L$5,1)+1)/INDEX('A2 Intenzita dopravy'!$H29:$L29,MATCH(W$157,'A2 Intenzita dopravy'!$H$5:$L$5,1)))^(1/(INDEX('A2 Intenzita dopravy'!$H$5:$L$5,MATCH(W$157,'A2 Intenzita dopravy'!$H$5:$L$5,1)+1)-INDEX('A2 Intenzita dopravy'!$H$5:$L$5,MATCH(W$157,'A2 Intenzita dopravy'!$H$5:$L$5,1))))*V167)))),0)</f>
        <v>6017.9247400808708</v>
      </c>
      <c r="X167" s="30">
        <f>IFERROR(IFERROR(INDEX('A2 Intenzita dopravy'!$H29:$L29,MATCH(X$157,'A2 Intenzita dopravy'!$H$19:$L$19,0)),IF(X$157&gt;MAX('A2 Intenzita dopravy'!$H$5:$L$5),(INDEX('A2 Intenzita dopravy'!$H29:$L29,MATCH(X$157,'A2 Intenzita dopravy'!$H$5:$L$5,1))/INDEX('A2 Intenzita dopravy'!$H29:$L29,MATCH(X$157,'A2 Intenzita dopravy'!$H$5:$L$5,1)-1))^(1/(INDEX('A2 Intenzita dopravy'!$H$5:$L$5,MATCH(X$157,'A2 Intenzita dopravy'!$H$5:$L$5,1))-INDEX('A2 Intenzita dopravy'!$H$5:$L$5,MATCH(X$157,'A2 Intenzita dopravy'!$H$5:$L$5,1)-1)))*W167,IF(X$157&lt;'A1 Parametre'!$C$7,'A2.1 Intenzita dopravy'!X151,IF(X$157&lt;MIN('A2 Intenzita dopravy'!$H$5:$L$5),Y167/Z167*Y167,(INDEX('A2 Intenzita dopravy'!$H29:$L29,MATCH(X$157,'A2 Intenzita dopravy'!$H$5:$L$5,1)+1)/INDEX('A2 Intenzita dopravy'!$H29:$L29,MATCH(X$157,'A2 Intenzita dopravy'!$H$5:$L$5,1)))^(1/(INDEX('A2 Intenzita dopravy'!$H$5:$L$5,MATCH(X$157,'A2 Intenzita dopravy'!$H$5:$L$5,1)+1)-INDEX('A2 Intenzita dopravy'!$H$5:$L$5,MATCH(X$157,'A2 Intenzita dopravy'!$H$5:$L$5,1))))*W167)))),0)</f>
        <v>6091.0574819979884</v>
      </c>
      <c r="Y167" s="30">
        <f>IFERROR(IFERROR(INDEX('A2 Intenzita dopravy'!$H29:$L29,MATCH(Y$157,'A2 Intenzita dopravy'!$H$19:$L$19,0)),IF(Y$157&gt;MAX('A2 Intenzita dopravy'!$H$5:$L$5),(INDEX('A2 Intenzita dopravy'!$H29:$L29,MATCH(Y$157,'A2 Intenzita dopravy'!$H$5:$L$5,1))/INDEX('A2 Intenzita dopravy'!$H29:$L29,MATCH(Y$157,'A2 Intenzita dopravy'!$H$5:$L$5,1)-1))^(1/(INDEX('A2 Intenzita dopravy'!$H$5:$L$5,MATCH(Y$157,'A2 Intenzita dopravy'!$H$5:$L$5,1))-INDEX('A2 Intenzita dopravy'!$H$5:$L$5,MATCH(Y$157,'A2 Intenzita dopravy'!$H$5:$L$5,1)-1)))*X167,IF(Y$157&lt;'A1 Parametre'!$C$7,'A2.1 Intenzita dopravy'!Y151,IF(Y$157&lt;MIN('A2 Intenzita dopravy'!$H$5:$L$5),Z167/AA167*Z167,(INDEX('A2 Intenzita dopravy'!$H29:$L29,MATCH(Y$157,'A2 Intenzita dopravy'!$H$5:$L$5,1)+1)/INDEX('A2 Intenzita dopravy'!$H29:$L29,MATCH(Y$157,'A2 Intenzita dopravy'!$H$5:$L$5,1)))^(1/(INDEX('A2 Intenzita dopravy'!$H$5:$L$5,MATCH(Y$157,'A2 Intenzita dopravy'!$H$5:$L$5,1)+1)-INDEX('A2 Intenzita dopravy'!$H$5:$L$5,MATCH(Y$157,'A2 Intenzita dopravy'!$H$5:$L$5,1))))*X167)))),0)</f>
        <v>6165.0789684859201</v>
      </c>
      <c r="Z167" s="30">
        <f>IFERROR(IFERROR(INDEX('A2 Intenzita dopravy'!$H29:$L29,MATCH(Z$157,'A2 Intenzita dopravy'!$H$19:$L$19,0)),IF(Z$157&gt;MAX('A2 Intenzita dopravy'!$H$5:$L$5),(INDEX('A2 Intenzita dopravy'!$H29:$L29,MATCH(Z$157,'A2 Intenzita dopravy'!$H$5:$L$5,1))/INDEX('A2 Intenzita dopravy'!$H29:$L29,MATCH(Z$157,'A2 Intenzita dopravy'!$H$5:$L$5,1)-1))^(1/(INDEX('A2 Intenzita dopravy'!$H$5:$L$5,MATCH(Z$157,'A2 Intenzita dopravy'!$H$5:$L$5,1))-INDEX('A2 Intenzita dopravy'!$H$5:$L$5,MATCH(Z$157,'A2 Intenzita dopravy'!$H$5:$L$5,1)-1)))*Y167,IF(Z$157&lt;'A1 Parametre'!$C$7,'A2.1 Intenzita dopravy'!Z151,IF(Z$157&lt;MIN('A2 Intenzita dopravy'!$H$5:$L$5),AA167/AB167*AA167,(INDEX('A2 Intenzita dopravy'!$H29:$L29,MATCH(Z$157,'A2 Intenzita dopravy'!$H$5:$L$5,1)+1)/INDEX('A2 Intenzita dopravy'!$H29:$L29,MATCH(Z$157,'A2 Intenzita dopravy'!$H$5:$L$5,1)))^(1/(INDEX('A2 Intenzita dopravy'!$H$5:$L$5,MATCH(Z$157,'A2 Intenzita dopravy'!$H$5:$L$5,1)+1)-INDEX('A2 Intenzita dopravy'!$H$5:$L$5,MATCH(Z$157,'A2 Intenzita dopravy'!$H$5:$L$5,1))))*Y167)))),0)</f>
        <v>6240</v>
      </c>
      <c r="AA167" s="30">
        <f>IFERROR(IFERROR(INDEX('A2 Intenzita dopravy'!$H29:$L29,MATCH(AA$157,'A2 Intenzita dopravy'!$H$19:$L$19,0)),IF(AA$157&gt;MAX('A2 Intenzita dopravy'!$H$5:$L$5),(INDEX('A2 Intenzita dopravy'!$H29:$L29,MATCH(AA$157,'A2 Intenzita dopravy'!$H$5:$L$5,1))/INDEX('A2 Intenzita dopravy'!$H29:$L29,MATCH(AA$157,'A2 Intenzita dopravy'!$H$5:$L$5,1)-1))^(1/(INDEX('A2 Intenzita dopravy'!$H$5:$L$5,MATCH(AA$157,'A2 Intenzita dopravy'!$H$5:$L$5,1))-INDEX('A2 Intenzita dopravy'!$H$5:$L$5,MATCH(AA$157,'A2 Intenzita dopravy'!$H$5:$L$5,1)-1)))*Z167,IF(AA$157&lt;'A1 Parametre'!$C$7,'A2.1 Intenzita dopravy'!AA151,IF(AA$157&lt;MIN('A2 Intenzita dopravy'!$H$5:$L$5),AB167/AC167*AB167,(INDEX('A2 Intenzita dopravy'!$H29:$L29,MATCH(AA$157,'A2 Intenzita dopravy'!$H$5:$L$5,1)+1)/INDEX('A2 Intenzita dopravy'!$H29:$L29,MATCH(AA$157,'A2 Intenzita dopravy'!$H$5:$L$5,1)))^(1/(INDEX('A2 Intenzita dopravy'!$H$5:$L$5,MATCH(AA$157,'A2 Intenzita dopravy'!$H$5:$L$5,1)+1)-INDEX('A2 Intenzita dopravy'!$H$5:$L$5,MATCH(AA$157,'A2 Intenzita dopravy'!$H$5:$L$5,1))))*Z167)))),0)</f>
        <v>6330.8155028560486</v>
      </c>
      <c r="AB167" s="30">
        <f>IFERROR(IFERROR(INDEX('A2 Intenzita dopravy'!$H29:$L29,MATCH(AB$157,'A2 Intenzita dopravy'!$H$19:$L$19,0)),IF(AB$157&gt;MAX('A2 Intenzita dopravy'!$H$5:$L$5),(INDEX('A2 Intenzita dopravy'!$H29:$L29,MATCH(AB$157,'A2 Intenzita dopravy'!$H$5:$L$5,1))/INDEX('A2 Intenzita dopravy'!$H29:$L29,MATCH(AB$157,'A2 Intenzita dopravy'!$H$5:$L$5,1)-1))^(1/(INDEX('A2 Intenzita dopravy'!$H$5:$L$5,MATCH(AB$157,'A2 Intenzita dopravy'!$H$5:$L$5,1))-INDEX('A2 Intenzita dopravy'!$H$5:$L$5,MATCH(AB$157,'A2 Intenzita dopravy'!$H$5:$L$5,1)-1)))*AA167,IF(AB$157&lt;'A1 Parametre'!$C$7,'A2.1 Intenzita dopravy'!AB151,IF(AB$157&lt;MIN('A2 Intenzita dopravy'!$H$5:$L$5),AC167/AD167*AC167,(INDEX('A2 Intenzita dopravy'!$H29:$L29,MATCH(AB$157,'A2 Intenzita dopravy'!$H$5:$L$5,1)+1)/INDEX('A2 Intenzita dopravy'!$H29:$L29,MATCH(AB$157,'A2 Intenzita dopravy'!$H$5:$L$5,1)))^(1/(INDEX('A2 Intenzita dopravy'!$H$5:$L$5,MATCH(AB$157,'A2 Intenzita dopravy'!$H$5:$L$5,1)+1)-INDEX('A2 Intenzita dopravy'!$H$5:$L$5,MATCH(AB$157,'A2 Intenzita dopravy'!$H$5:$L$5,1))))*AA167)))),0)</f>
        <v>6422.9527133337306</v>
      </c>
      <c r="AC167" s="30">
        <f>IFERROR(IFERROR(INDEX('A2 Intenzita dopravy'!$H29:$L29,MATCH(AC$157,'A2 Intenzita dopravy'!$H$19:$L$19,0)),IF(AC$157&gt;MAX('A2 Intenzita dopravy'!$H$5:$L$5),(INDEX('A2 Intenzita dopravy'!$H29:$L29,MATCH(AC$157,'A2 Intenzita dopravy'!$H$5:$L$5,1))/INDEX('A2 Intenzita dopravy'!$H29:$L29,MATCH(AC$157,'A2 Intenzita dopravy'!$H$5:$L$5,1)-1))^(1/(INDEX('A2 Intenzita dopravy'!$H$5:$L$5,MATCH(AC$157,'A2 Intenzita dopravy'!$H$5:$L$5,1))-INDEX('A2 Intenzita dopravy'!$H$5:$L$5,MATCH(AC$157,'A2 Intenzita dopravy'!$H$5:$L$5,1)-1)))*AB167,IF(AC$157&lt;'A1 Parametre'!$C$7,'A2.1 Intenzita dopravy'!AC151,IF(AC$157&lt;MIN('A2 Intenzita dopravy'!$H$5:$L$5),AD167/AE167*AD167,(INDEX('A2 Intenzita dopravy'!$H29:$L29,MATCH(AC$157,'A2 Intenzita dopravy'!$H$5:$L$5,1)+1)/INDEX('A2 Intenzita dopravy'!$H29:$L29,MATCH(AC$157,'A2 Intenzita dopravy'!$H$5:$L$5,1)))^(1/(INDEX('A2 Intenzita dopravy'!$H$5:$L$5,MATCH(AC$157,'A2 Intenzita dopravy'!$H$5:$L$5,1)+1)-INDEX('A2 Intenzita dopravy'!$H$5:$L$5,MATCH(AC$157,'A2 Intenzita dopravy'!$H$5:$L$5,1))))*AB167)))),0)</f>
        <v>6516.4308672571315</v>
      </c>
      <c r="AD167" s="30">
        <f>IFERROR(IFERROR(INDEX('A2 Intenzita dopravy'!$H29:$L29,MATCH(AD$157,'A2 Intenzita dopravy'!$H$19:$L$19,0)),IF(AD$157&gt;MAX('A2 Intenzita dopravy'!$H$5:$L$5),(INDEX('A2 Intenzita dopravy'!$H29:$L29,MATCH(AD$157,'A2 Intenzita dopravy'!$H$5:$L$5,1))/INDEX('A2 Intenzita dopravy'!$H29:$L29,MATCH(AD$157,'A2 Intenzita dopravy'!$H$5:$L$5,1)-1))^(1/(INDEX('A2 Intenzita dopravy'!$H$5:$L$5,MATCH(AD$157,'A2 Intenzita dopravy'!$H$5:$L$5,1))-INDEX('A2 Intenzita dopravy'!$H$5:$L$5,MATCH(AD$157,'A2 Intenzita dopravy'!$H$5:$L$5,1)-1)))*AC167,IF(AD$157&lt;'A1 Parametre'!$C$7,'A2.1 Intenzita dopravy'!AD151,IF(AD$157&lt;MIN('A2 Intenzita dopravy'!$H$5:$L$5),AE167/AF167*AE167,(INDEX('A2 Intenzita dopravy'!$H29:$L29,MATCH(AD$157,'A2 Intenzita dopravy'!$H$5:$L$5,1)+1)/INDEX('A2 Intenzita dopravy'!$H29:$L29,MATCH(AD$157,'A2 Intenzita dopravy'!$H$5:$L$5,1)))^(1/(INDEX('A2 Intenzita dopravy'!$H$5:$L$5,MATCH(AD$157,'A2 Intenzita dopravy'!$H$5:$L$5,1)+1)-INDEX('A2 Intenzita dopravy'!$H$5:$L$5,MATCH(AD$157,'A2 Intenzita dopravy'!$H$5:$L$5,1))))*AC167)))),0)</f>
        <v>6611.2694804040275</v>
      </c>
      <c r="AE167" s="30">
        <f>IFERROR(IFERROR(INDEX('A2 Intenzita dopravy'!$H29:$L29,MATCH(AE$157,'A2 Intenzita dopravy'!$H$19:$L$19,0)),IF(AE$157&gt;MAX('A2 Intenzita dopravy'!$H$5:$L$5),(INDEX('A2 Intenzita dopravy'!$H29:$L29,MATCH(AE$157,'A2 Intenzita dopravy'!$H$5:$L$5,1))/INDEX('A2 Intenzita dopravy'!$H29:$L29,MATCH(AE$157,'A2 Intenzita dopravy'!$H$5:$L$5,1)-1))^(1/(INDEX('A2 Intenzita dopravy'!$H$5:$L$5,MATCH(AE$157,'A2 Intenzita dopravy'!$H$5:$L$5,1))-INDEX('A2 Intenzita dopravy'!$H$5:$L$5,MATCH(AE$157,'A2 Intenzita dopravy'!$H$5:$L$5,1)-1)))*AD167,IF(AE$157&lt;'A1 Parametre'!$C$7,'A2.1 Intenzita dopravy'!AE151,IF(AE$157&lt;MIN('A2 Intenzita dopravy'!$H$5:$L$5),AF167/AG167*AF167,(INDEX('A2 Intenzita dopravy'!$H29:$L29,MATCH(AE$157,'A2 Intenzita dopravy'!$H$5:$L$5,1)+1)/INDEX('A2 Intenzita dopravy'!$H29:$L29,MATCH(AE$157,'A2 Intenzita dopravy'!$H$5:$L$5,1)))^(1/(INDEX('A2 Intenzita dopravy'!$H$5:$L$5,MATCH(AE$157,'A2 Intenzita dopravy'!$H$5:$L$5,1)+1)-INDEX('A2 Intenzita dopravy'!$H$5:$L$5,MATCH(AE$157,'A2 Intenzita dopravy'!$H$5:$L$5,1))))*AD167)))),0)</f>
        <v>6707.488352580267</v>
      </c>
      <c r="AF167" s="30">
        <f>IFERROR(IFERROR(INDEX('A2 Intenzita dopravy'!$H29:$L29,MATCH(AF$157,'A2 Intenzita dopravy'!$H$19:$L$19,0)),IF(AF$157&gt;MAX('A2 Intenzita dopravy'!$H$5:$L$5),(INDEX('A2 Intenzita dopravy'!$H29:$L29,MATCH(AF$157,'A2 Intenzita dopravy'!$H$5:$L$5,1))/INDEX('A2 Intenzita dopravy'!$H29:$L29,MATCH(AF$157,'A2 Intenzita dopravy'!$H$5:$L$5,1)-1))^(1/(INDEX('A2 Intenzita dopravy'!$H$5:$L$5,MATCH(AF$157,'A2 Intenzita dopravy'!$H$5:$L$5,1))-INDEX('A2 Intenzita dopravy'!$H$5:$L$5,MATCH(AF$157,'A2 Intenzita dopravy'!$H$5:$L$5,1)-1)))*AE167,IF(AF$157&lt;'A1 Parametre'!$C$7,'A2.1 Intenzita dopravy'!AF151,IF(AF$157&lt;MIN('A2 Intenzita dopravy'!$H$5:$L$5),AG167/AH167*AG167,(INDEX('A2 Intenzita dopravy'!$H29:$L29,MATCH(AF$157,'A2 Intenzita dopravy'!$H$5:$L$5,1)+1)/INDEX('A2 Intenzita dopravy'!$H29:$L29,MATCH(AF$157,'A2 Intenzita dopravy'!$H$5:$L$5,1)))^(1/(INDEX('A2 Intenzita dopravy'!$H$5:$L$5,MATCH(AF$157,'A2 Intenzita dopravy'!$H$5:$L$5,1)+1)-INDEX('A2 Intenzita dopravy'!$H$5:$L$5,MATCH(AF$157,'A2 Intenzita dopravy'!$H$5:$L$5,1))))*AE167)))),0)</f>
        <v>6805.1075717534504</v>
      </c>
      <c r="AG167" s="30">
        <f>IFERROR(IFERROR(INDEX('A2 Intenzita dopravy'!$H29:$L29,MATCH(AG$157,'A2 Intenzita dopravy'!$H$19:$L$19,0)),IF(AG$157&gt;MAX('A2 Intenzita dopravy'!$H$5:$L$5),(INDEX('A2 Intenzita dopravy'!$H29:$L29,MATCH(AG$157,'A2 Intenzita dopravy'!$H$5:$L$5,1))/INDEX('A2 Intenzita dopravy'!$H29:$L29,MATCH(AG$157,'A2 Intenzita dopravy'!$H$5:$L$5,1)-1))^(1/(INDEX('A2 Intenzita dopravy'!$H$5:$L$5,MATCH(AG$157,'A2 Intenzita dopravy'!$H$5:$L$5,1))-INDEX('A2 Intenzita dopravy'!$H$5:$L$5,MATCH(AG$157,'A2 Intenzita dopravy'!$H$5:$L$5,1)-1)))*AF167,IF(AG$157&lt;'A1 Parametre'!$C$7,'A2.1 Intenzita dopravy'!AG151,IF(AG$157&lt;MIN('A2 Intenzita dopravy'!$H$5:$L$5),AH167/AI167*AH167,(INDEX('A2 Intenzita dopravy'!$H29:$L29,MATCH(AG$157,'A2 Intenzita dopravy'!$H$5:$L$5,1)+1)/INDEX('A2 Intenzita dopravy'!$H29:$L29,MATCH(AG$157,'A2 Intenzita dopravy'!$H$5:$L$5,1)))^(1/(INDEX('A2 Intenzita dopravy'!$H$5:$L$5,MATCH(AG$157,'A2 Intenzita dopravy'!$H$5:$L$5,1)+1)-INDEX('A2 Intenzita dopravy'!$H$5:$L$5,MATCH(AG$157,'A2 Intenzita dopravy'!$H$5:$L$5,1))))*AF167)))),0)</f>
        <v>6904.1475182467666</v>
      </c>
      <c r="AH167" s="30">
        <f>IFERROR(IFERROR(INDEX('A2 Intenzita dopravy'!$H29:$L29,MATCH(AH$157,'A2 Intenzita dopravy'!$H$19:$L$19,0)),IF(AH$157&gt;MAX('A2 Intenzita dopravy'!$H$5:$L$5),(INDEX('A2 Intenzita dopravy'!$H29:$L29,MATCH(AH$157,'A2 Intenzita dopravy'!$H$5:$L$5,1))/INDEX('A2 Intenzita dopravy'!$H29:$L29,MATCH(AH$157,'A2 Intenzita dopravy'!$H$5:$L$5,1)-1))^(1/(INDEX('A2 Intenzita dopravy'!$H$5:$L$5,MATCH(AH$157,'A2 Intenzita dopravy'!$H$5:$L$5,1))-INDEX('A2 Intenzita dopravy'!$H$5:$L$5,MATCH(AH$157,'A2 Intenzita dopravy'!$H$5:$L$5,1)-1)))*AG167,IF(AH$157&lt;'A1 Parametre'!$C$7,'A2.1 Intenzita dopravy'!AH151,IF(AH$157&lt;MIN('A2 Intenzita dopravy'!$H$5:$L$5),AI167/AJ167*AI167,(INDEX('A2 Intenzita dopravy'!$H29:$L29,MATCH(AH$157,'A2 Intenzita dopravy'!$H$5:$L$5,1)+1)/INDEX('A2 Intenzita dopravy'!$H29:$L29,MATCH(AH$157,'A2 Intenzita dopravy'!$H$5:$L$5,1)))^(1/(INDEX('A2 Intenzita dopravy'!$H$5:$L$5,MATCH(AH$157,'A2 Intenzita dopravy'!$H$5:$L$5,1)+1)-INDEX('A2 Intenzita dopravy'!$H$5:$L$5,MATCH(AH$157,'A2 Intenzita dopravy'!$H$5:$L$5,1))))*AG167)))),0)</f>
        <v>7004.6288689938683</v>
      </c>
      <c r="AI167" s="30">
        <f>IFERROR(IFERROR(INDEX('A2 Intenzita dopravy'!$H29:$L29,MATCH(AI$157,'A2 Intenzita dopravy'!$H$19:$L$19,0)),IF(AI$157&gt;MAX('A2 Intenzita dopravy'!$H$5:$L$5),(INDEX('A2 Intenzita dopravy'!$H29:$L29,MATCH(AI$157,'A2 Intenzita dopravy'!$H$5:$L$5,1))/INDEX('A2 Intenzita dopravy'!$H29:$L29,MATCH(AI$157,'A2 Intenzita dopravy'!$H$5:$L$5,1)-1))^(1/(INDEX('A2 Intenzita dopravy'!$H$5:$L$5,MATCH(AI$157,'A2 Intenzita dopravy'!$H$5:$L$5,1))-INDEX('A2 Intenzita dopravy'!$H$5:$L$5,MATCH(AI$157,'A2 Intenzita dopravy'!$H$5:$L$5,1)-1)))*AH167,IF(AI$157&lt;'A1 Parametre'!$C$7,'A2.1 Intenzita dopravy'!AI151,IF(AI$157&lt;MIN('A2 Intenzita dopravy'!$H$5:$L$5),AJ167/AK167*AJ167,(INDEX('A2 Intenzita dopravy'!$H29:$L29,MATCH(AI$157,'A2 Intenzita dopravy'!$H$5:$L$5,1)+1)/INDEX('A2 Intenzita dopravy'!$H29:$L29,MATCH(AI$157,'A2 Intenzita dopravy'!$H$5:$L$5,1)))^(1/(INDEX('A2 Intenzita dopravy'!$H$5:$L$5,MATCH(AI$157,'A2 Intenzita dopravy'!$H$5:$L$5,1)+1)-INDEX('A2 Intenzita dopravy'!$H$5:$L$5,MATCH(AI$157,'A2 Intenzita dopravy'!$H$5:$L$5,1))))*AH167)))),0)</f>
        <v>7106.5726018556743</v>
      </c>
      <c r="AJ167" s="30">
        <f>IFERROR(IFERROR(INDEX('A2 Intenzita dopravy'!$H29:$L29,MATCH(AJ$157,'A2 Intenzita dopravy'!$H$19:$L$19,0)),IF(AJ$157&gt;MAX('A2 Intenzita dopravy'!$H$5:$L$5),(INDEX('A2 Intenzita dopravy'!$H29:$L29,MATCH(AJ$157,'A2 Intenzita dopravy'!$H$5:$L$5,1))/INDEX('A2 Intenzita dopravy'!$H29:$L29,MATCH(AJ$157,'A2 Intenzita dopravy'!$H$5:$L$5,1)-1))^(1/(INDEX('A2 Intenzita dopravy'!$H$5:$L$5,MATCH(AJ$157,'A2 Intenzita dopravy'!$H$5:$L$5,1))-INDEX('A2 Intenzita dopravy'!$H$5:$L$5,MATCH(AJ$157,'A2 Intenzita dopravy'!$H$5:$L$5,1)-1)))*AI167,IF(AJ$157&lt;'A1 Parametre'!$C$7,'A2.1 Intenzita dopravy'!AJ151,IF(AJ$157&lt;MIN('A2 Intenzita dopravy'!$H$5:$L$5),AK167/AL167*AK167,(INDEX('A2 Intenzita dopravy'!$H29:$L29,MATCH(AJ$157,'A2 Intenzita dopravy'!$H$5:$L$5,1)+1)/INDEX('A2 Intenzita dopravy'!$H29:$L29,MATCH(AJ$157,'A2 Intenzita dopravy'!$H$5:$L$5,1)))^(1/(INDEX('A2 Intenzita dopravy'!$H$5:$L$5,MATCH(AJ$157,'A2 Intenzita dopravy'!$H$5:$L$5,1)+1)-INDEX('A2 Intenzita dopravy'!$H$5:$L$5,MATCH(AJ$157,'A2 Intenzita dopravy'!$H$5:$L$5,1))))*AI167)))),0)</f>
        <v>7210</v>
      </c>
      <c r="AK167" s="30">
        <f>IFERROR(IFERROR(INDEX('A2 Intenzita dopravy'!$H29:$L29,MATCH(AK$157,'A2 Intenzita dopravy'!$H$19:$L$19,0)),IF(AK$157&gt;MAX('A2 Intenzita dopravy'!$H$5:$L$5),(INDEX('A2 Intenzita dopravy'!$H29:$L29,MATCH(AK$157,'A2 Intenzita dopravy'!$H$5:$L$5,1))/INDEX('A2 Intenzita dopravy'!$H29:$L29,MATCH(AK$157,'A2 Intenzita dopravy'!$H$5:$L$5,1)-1))^(1/(INDEX('A2 Intenzita dopravy'!$H$5:$L$5,MATCH(AK$157,'A2 Intenzita dopravy'!$H$5:$L$5,1))-INDEX('A2 Intenzita dopravy'!$H$5:$L$5,MATCH(AK$157,'A2 Intenzita dopravy'!$H$5:$L$5,1)-1)))*AJ167,IF(AK$157&lt;'A1 Parametre'!$C$7,'A2.1 Intenzita dopravy'!AK151,IF(AK$157&lt;MIN('A2 Intenzita dopravy'!$H$5:$L$5),AL167/AM167*AL167,(INDEX('A2 Intenzita dopravy'!$H29:$L29,MATCH(AK$157,'A2 Intenzita dopravy'!$H$5:$L$5,1)+1)/INDEX('A2 Intenzita dopravy'!$H29:$L29,MATCH(AK$157,'A2 Intenzita dopravy'!$H$5:$L$5,1)))^(1/(INDEX('A2 Intenzita dopravy'!$H$5:$L$5,MATCH(AK$157,'A2 Intenzita dopravy'!$H$5:$L$5,1)+1)-INDEX('A2 Intenzita dopravy'!$H$5:$L$5,MATCH(AK$157,'A2 Intenzita dopravy'!$H$5:$L$5,1))))*AJ167)))),0)</f>
        <v>7314.9326563448894</v>
      </c>
      <c r="AL167" s="30">
        <f>IFERROR(IFERROR(INDEX('A2 Intenzita dopravy'!$H29:$L29,MATCH(AL$157,'A2 Intenzita dopravy'!$H$19:$L$19,0)),IF(AL$157&gt;MAX('A2 Intenzita dopravy'!$H$5:$L$5),(INDEX('A2 Intenzita dopravy'!$H29:$L29,MATCH(AL$157,'A2 Intenzita dopravy'!$H$5:$L$5,1))/INDEX('A2 Intenzita dopravy'!$H29:$L29,MATCH(AL$157,'A2 Intenzita dopravy'!$H$5:$L$5,1)-1))^(1/(INDEX('A2 Intenzita dopravy'!$H$5:$L$5,MATCH(AL$157,'A2 Intenzita dopravy'!$H$5:$L$5,1))-INDEX('A2 Intenzita dopravy'!$H$5:$L$5,MATCH(AL$157,'A2 Intenzita dopravy'!$H$5:$L$5,1)-1)))*AK167,IF(AL$157&lt;'A1 Parametre'!$C$7,'A2.1 Intenzita dopravy'!AL151,IF(AL$157&lt;MIN('A2 Intenzita dopravy'!$H$5:$L$5),AM167/AN167*AM167,(INDEX('A2 Intenzita dopravy'!$H29:$L29,MATCH(AL$157,'A2 Intenzita dopravy'!$H$5:$L$5,1)+1)/INDEX('A2 Intenzita dopravy'!$H29:$L29,MATCH(AL$157,'A2 Intenzita dopravy'!$H$5:$L$5,1)))^(1/(INDEX('A2 Intenzita dopravy'!$H$5:$L$5,MATCH(AL$157,'A2 Intenzita dopravy'!$H$5:$L$5,1)+1)-INDEX('A2 Intenzita dopravy'!$H$5:$L$5,MATCH(AL$157,'A2 Intenzita dopravy'!$H$5:$L$5,1))))*AK167)))),0)</f>
        <v>7421.3924780666985</v>
      </c>
      <c r="AM167" s="30">
        <f>IFERROR(IFERROR(INDEX('A2 Intenzita dopravy'!$H29:$L29,MATCH(AM$157,'A2 Intenzita dopravy'!$H$19:$L$19,0)),IF(AM$157&gt;MAX('A2 Intenzita dopravy'!$H$5:$L$5),(INDEX('A2 Intenzita dopravy'!$H29:$L29,MATCH(AM$157,'A2 Intenzita dopravy'!$H$5:$L$5,1))/INDEX('A2 Intenzita dopravy'!$H29:$L29,MATCH(AM$157,'A2 Intenzita dopravy'!$H$5:$L$5,1)-1))^(1/(INDEX('A2 Intenzita dopravy'!$H$5:$L$5,MATCH(AM$157,'A2 Intenzita dopravy'!$H$5:$L$5,1))-INDEX('A2 Intenzita dopravy'!$H$5:$L$5,MATCH(AM$157,'A2 Intenzita dopravy'!$H$5:$L$5,1)-1)))*AL167,IF(AM$157&lt;'A1 Parametre'!$C$7,'A2.1 Intenzita dopravy'!AM151,IF(AM$157&lt;MIN('A2 Intenzita dopravy'!$H$5:$L$5),AN167/AO167*AN167,(INDEX('A2 Intenzita dopravy'!$H29:$L29,MATCH(AM$157,'A2 Intenzita dopravy'!$H$5:$L$5,1)+1)/INDEX('A2 Intenzita dopravy'!$H29:$L29,MATCH(AM$157,'A2 Intenzita dopravy'!$H$5:$L$5,1)))^(1/(INDEX('A2 Intenzita dopravy'!$H$5:$L$5,MATCH(AM$157,'A2 Intenzita dopravy'!$H$5:$L$5,1)+1)-INDEX('A2 Intenzita dopravy'!$H$5:$L$5,MATCH(AM$157,'A2 Intenzita dopravy'!$H$5:$L$5,1))))*AL167)))),0)</f>
        <v>7529.4016911737053</v>
      </c>
      <c r="AN167" s="30">
        <f>IFERROR(IFERROR(INDEX('A2 Intenzita dopravy'!$H29:$L29,MATCH(AN$157,'A2 Intenzita dopravy'!$H$19:$L$19,0)),IF(AN$157&gt;MAX('A2 Intenzita dopravy'!$H$5:$L$5),(INDEX('A2 Intenzita dopravy'!$H29:$L29,MATCH(AN$157,'A2 Intenzita dopravy'!$H$5:$L$5,1))/INDEX('A2 Intenzita dopravy'!$H29:$L29,MATCH(AN$157,'A2 Intenzita dopravy'!$H$5:$L$5,1)-1))^(1/(INDEX('A2 Intenzita dopravy'!$H$5:$L$5,MATCH(AN$157,'A2 Intenzita dopravy'!$H$5:$L$5,1))-INDEX('A2 Intenzita dopravy'!$H$5:$L$5,MATCH(AN$157,'A2 Intenzita dopravy'!$H$5:$L$5,1)-1)))*AM167,IF(AN$157&lt;'A1 Parametre'!$C$7,'A2.1 Intenzita dopravy'!AN151,IF(AN$157&lt;MIN('A2 Intenzita dopravy'!$H$5:$L$5),AO167/AP167*AO167,(INDEX('A2 Intenzita dopravy'!$H29:$L29,MATCH(AN$157,'A2 Intenzita dopravy'!$H$5:$L$5,1)+1)/INDEX('A2 Intenzita dopravy'!$H29:$L29,MATCH(AN$157,'A2 Intenzita dopravy'!$H$5:$L$5,1)))^(1/(INDEX('A2 Intenzita dopravy'!$H$5:$L$5,MATCH(AN$157,'A2 Intenzita dopravy'!$H$5:$L$5,1)+1)-INDEX('A2 Intenzita dopravy'!$H$5:$L$5,MATCH(AN$157,'A2 Intenzita dopravy'!$H$5:$L$5,1))))*AM167)))),0)</f>
        <v>7638.9828451463209</v>
      </c>
      <c r="AO167" s="30">
        <f>IFERROR(IFERROR(INDEX('A2 Intenzita dopravy'!$H29:$L29,MATCH(AO$157,'A2 Intenzita dopravy'!$H$19:$L$19,0)),IF(AO$157&gt;MAX('A2 Intenzita dopravy'!$H$5:$L$5),(INDEX('A2 Intenzita dopravy'!$H29:$L29,MATCH(AO$157,'A2 Intenzita dopravy'!$H$5:$L$5,1))/INDEX('A2 Intenzita dopravy'!$H29:$L29,MATCH(AO$157,'A2 Intenzita dopravy'!$H$5:$L$5,1)-1))^(1/(INDEX('A2 Intenzita dopravy'!$H$5:$L$5,MATCH(AO$157,'A2 Intenzita dopravy'!$H$5:$L$5,1))-INDEX('A2 Intenzita dopravy'!$H$5:$L$5,MATCH(AO$157,'A2 Intenzita dopravy'!$H$5:$L$5,1)-1)))*AN167,IF(AO$157&lt;'A1 Parametre'!$C$7,'A2.1 Intenzita dopravy'!AO151,IF(AO$157&lt;MIN('A2 Intenzita dopravy'!$H$5:$L$5),AP167/AQ167*AP167,(INDEX('A2 Intenzita dopravy'!$H29:$L29,MATCH(AO$157,'A2 Intenzita dopravy'!$H$5:$L$5,1)+1)/INDEX('A2 Intenzita dopravy'!$H29:$L29,MATCH(AO$157,'A2 Intenzita dopravy'!$H$5:$L$5,1)))^(1/(INDEX('A2 Intenzita dopravy'!$H$5:$L$5,MATCH(AO$157,'A2 Intenzita dopravy'!$H$5:$L$5,1)+1)-INDEX('A2 Intenzita dopravy'!$H$5:$L$5,MATCH(AO$157,'A2 Intenzita dopravy'!$H$5:$L$5,1))))*AN167)))),0)</f>
        <v>7750.1588176448286</v>
      </c>
      <c r="AP167" s="30">
        <f>IFERROR(IFERROR(INDEX('A2 Intenzita dopravy'!$H29:$L29,MATCH(AP$157,'A2 Intenzita dopravy'!$H$19:$L$19,0)),IF(AP$157&gt;MAX('A2 Intenzita dopravy'!$H$5:$L$5),(INDEX('A2 Intenzita dopravy'!$H29:$L29,MATCH(AP$157,'A2 Intenzita dopravy'!$H$5:$L$5,1))/INDEX('A2 Intenzita dopravy'!$H29:$L29,MATCH(AP$157,'A2 Intenzita dopravy'!$H$5:$L$5,1)-1))^(1/(INDEX('A2 Intenzita dopravy'!$H$5:$L$5,MATCH(AP$157,'A2 Intenzita dopravy'!$H$5:$L$5,1))-INDEX('A2 Intenzita dopravy'!$H$5:$L$5,MATCH(AP$157,'A2 Intenzita dopravy'!$H$5:$L$5,1)-1)))*AO167,IF(AP$157&lt;'A1 Parametre'!$C$7,'A2.1 Intenzita dopravy'!AP151,IF(AP$157&lt;MIN('A2 Intenzita dopravy'!$H$5:$L$5),AQ167/AR167*AQ167,(INDEX('A2 Intenzita dopravy'!$H29:$L29,MATCH(AP$157,'A2 Intenzita dopravy'!$H$5:$L$5,1)+1)/INDEX('A2 Intenzita dopravy'!$H29:$L29,MATCH(AP$157,'A2 Intenzita dopravy'!$H$5:$L$5,1)))^(1/(INDEX('A2 Intenzita dopravy'!$H$5:$L$5,MATCH(AP$157,'A2 Intenzita dopravy'!$H$5:$L$5,1)+1)-INDEX('A2 Intenzita dopravy'!$H$5:$L$5,MATCH(AP$157,'A2 Intenzita dopravy'!$H$5:$L$5,1))))*AO167)))),0)</f>
        <v>7862.9528192856378</v>
      </c>
      <c r="AQ167" s="30">
        <f>IFERROR(IFERROR(INDEX('A2 Intenzita dopravy'!$H29:$L29,MATCH(AQ$157,'A2 Intenzita dopravy'!$H$19:$L$19,0)),IF(AQ$157&gt;MAX('A2 Intenzita dopravy'!$H$5:$L$5),(INDEX('A2 Intenzita dopravy'!$H29:$L29,MATCH(AQ$157,'A2 Intenzita dopravy'!$H$5:$L$5,1))/INDEX('A2 Intenzita dopravy'!$H29:$L29,MATCH(AQ$157,'A2 Intenzita dopravy'!$H$5:$L$5,1)-1))^(1/(INDEX('A2 Intenzita dopravy'!$H$5:$L$5,MATCH(AQ$157,'A2 Intenzita dopravy'!$H$5:$L$5,1))-INDEX('A2 Intenzita dopravy'!$H$5:$L$5,MATCH(AQ$157,'A2 Intenzita dopravy'!$H$5:$L$5,1)-1)))*AP167,IF(AQ$157&lt;'A1 Parametre'!$C$7,'A2.1 Intenzita dopravy'!AQ151,IF(AQ$157&lt;MIN('A2 Intenzita dopravy'!$H$5:$L$5),AR167/AS167*AR167,(INDEX('A2 Intenzita dopravy'!$H29:$L29,MATCH(AQ$157,'A2 Intenzita dopravy'!$H$5:$L$5,1)+1)/INDEX('A2 Intenzita dopravy'!$H29:$L29,MATCH(AQ$157,'A2 Intenzita dopravy'!$H$5:$L$5,1)))^(1/(INDEX('A2 Intenzita dopravy'!$H$5:$L$5,MATCH(AQ$157,'A2 Intenzita dopravy'!$H$5:$L$5,1)+1)-INDEX('A2 Intenzita dopravy'!$H$5:$L$5,MATCH(AQ$157,'A2 Intenzita dopravy'!$H$5:$L$5,1))))*AP167)))),0)</f>
        <v>7977.388398487049</v>
      </c>
      <c r="AR167" s="30">
        <f>IFERROR(IFERROR(INDEX('A2 Intenzita dopravy'!$H29:$L29,MATCH(AR$157,'A2 Intenzita dopravy'!$H$19:$L$19,0)),IF(AR$157&gt;MAX('A2 Intenzita dopravy'!$H$5:$L$5),(INDEX('A2 Intenzita dopravy'!$H29:$L29,MATCH(AR$157,'A2 Intenzita dopravy'!$H$5:$L$5,1))/INDEX('A2 Intenzita dopravy'!$H29:$L29,MATCH(AR$157,'A2 Intenzita dopravy'!$H$5:$L$5,1)-1))^(1/(INDEX('A2 Intenzita dopravy'!$H$5:$L$5,MATCH(AR$157,'A2 Intenzita dopravy'!$H$5:$L$5,1))-INDEX('A2 Intenzita dopravy'!$H$5:$L$5,MATCH(AR$157,'A2 Intenzita dopravy'!$H$5:$L$5,1)-1)))*AQ167,IF(AR$157&lt;'A1 Parametre'!$C$7,'A2.1 Intenzita dopravy'!AR151,IF(AR$157&lt;MIN('A2 Intenzita dopravy'!$H$5:$L$5),AS167/AT167*AS167,(INDEX('A2 Intenzita dopravy'!$H29:$L29,MATCH(AR$157,'A2 Intenzita dopravy'!$H$5:$L$5,1)+1)/INDEX('A2 Intenzita dopravy'!$H29:$L29,MATCH(AR$157,'A2 Intenzita dopravy'!$H$5:$L$5,1)))^(1/(INDEX('A2 Intenzita dopravy'!$H$5:$L$5,MATCH(AR$157,'A2 Intenzita dopravy'!$H$5:$L$5,1)+1)-INDEX('A2 Intenzita dopravy'!$H$5:$L$5,MATCH(AR$157,'A2 Intenzita dopravy'!$H$5:$L$5,1))))*AQ167)))),0)</f>
        <v>8093.4894463855435</v>
      </c>
      <c r="AS167" s="30">
        <f>IFERROR(IFERROR(INDEX('A2 Intenzita dopravy'!$H29:$L29,MATCH(AS$157,'A2 Intenzita dopravy'!$H$19:$L$19,0)),IF(AS$157&gt;MAX('A2 Intenzita dopravy'!$H$5:$L$5),(INDEX('A2 Intenzita dopravy'!$H29:$L29,MATCH(AS$157,'A2 Intenzita dopravy'!$H$5:$L$5,1))/INDEX('A2 Intenzita dopravy'!$H29:$L29,MATCH(AS$157,'A2 Intenzita dopravy'!$H$5:$L$5,1)-1))^(1/(INDEX('A2 Intenzita dopravy'!$H$5:$L$5,MATCH(AS$157,'A2 Intenzita dopravy'!$H$5:$L$5,1))-INDEX('A2 Intenzita dopravy'!$H$5:$L$5,MATCH(AS$157,'A2 Intenzita dopravy'!$H$5:$L$5,1)-1)))*AR167,IF(AS$157&lt;'A1 Parametre'!$C$7,'A2.1 Intenzita dopravy'!AS151,IF(AS$157&lt;MIN('A2 Intenzita dopravy'!$H$5:$L$5),AT167/AU167*AT167,(INDEX('A2 Intenzita dopravy'!$H29:$L29,MATCH(AS$157,'A2 Intenzita dopravy'!$H$5:$L$5,1)+1)/INDEX('A2 Intenzita dopravy'!$H29:$L29,MATCH(AS$157,'A2 Intenzita dopravy'!$H$5:$L$5,1)))^(1/(INDEX('A2 Intenzita dopravy'!$H$5:$L$5,MATCH(AS$157,'A2 Intenzita dopravy'!$H$5:$L$5,1)+1)-INDEX('A2 Intenzita dopravy'!$H$5:$L$5,MATCH(AS$157,'A2 Intenzita dopravy'!$H$5:$L$5,1))))*AR167)))),0)</f>
        <v>8211.2802018236234</v>
      </c>
      <c r="AT167" s="30">
        <f>IFERROR(IFERROR(INDEX('A2 Intenzita dopravy'!$H29:$L29,MATCH(AT$157,'A2 Intenzita dopravy'!$H$19:$L$19,0)),IF(AT$157&gt;MAX('A2 Intenzita dopravy'!$H$5:$L$5),(INDEX('A2 Intenzita dopravy'!$H29:$L29,MATCH(AT$157,'A2 Intenzita dopravy'!$H$5:$L$5,1))/INDEX('A2 Intenzita dopravy'!$H29:$L29,MATCH(AT$157,'A2 Intenzita dopravy'!$H$5:$L$5,1)-1))^(1/(INDEX('A2 Intenzita dopravy'!$H$5:$L$5,MATCH(AT$157,'A2 Intenzita dopravy'!$H$5:$L$5,1))-INDEX('A2 Intenzita dopravy'!$H$5:$L$5,MATCH(AT$157,'A2 Intenzita dopravy'!$H$5:$L$5,1)-1)))*AS167,IF(AT$157&lt;'A1 Parametre'!$C$7,'A2.1 Intenzita dopravy'!AT151,IF(AT$157&lt;MIN('A2 Intenzita dopravy'!$H$5:$L$5),AU167/AV167*AU167,(INDEX('A2 Intenzita dopravy'!$H29:$L29,MATCH(AT$157,'A2 Intenzita dopravy'!$H$5:$L$5,1)+1)/INDEX('A2 Intenzita dopravy'!$H29:$L29,MATCH(AT$157,'A2 Intenzita dopravy'!$H$5:$L$5,1)))^(1/(INDEX('A2 Intenzita dopravy'!$H$5:$L$5,MATCH(AT$157,'A2 Intenzita dopravy'!$H$5:$L$5,1)+1)-INDEX('A2 Intenzita dopravy'!$H$5:$L$5,MATCH(AT$157,'A2 Intenzita dopravy'!$H$5:$L$5,1))))*AS167)))),0)</f>
        <v>8330.7852564102468</v>
      </c>
      <c r="AU167" s="30">
        <f>IFERROR(IFERROR(INDEX('A2 Intenzita dopravy'!$H29:$L29,MATCH(AU$157,'A2 Intenzita dopravy'!$H$19:$L$19,0)),IF(AU$157&gt;MAX('A2 Intenzita dopravy'!$H$5:$L$5),(INDEX('A2 Intenzita dopravy'!$H29:$L29,MATCH(AU$157,'A2 Intenzita dopravy'!$H$5:$L$5,1))/INDEX('A2 Intenzita dopravy'!$H29:$L29,MATCH(AU$157,'A2 Intenzita dopravy'!$H$5:$L$5,1)-1))^(1/(INDEX('A2 Intenzita dopravy'!$H$5:$L$5,MATCH(AU$157,'A2 Intenzita dopravy'!$H$5:$L$5,1))-INDEX('A2 Intenzita dopravy'!$H$5:$L$5,MATCH(AU$157,'A2 Intenzita dopravy'!$H$5:$L$5,1)-1)))*AT167,IF(AU$157&lt;'A1 Parametre'!$C$7,'A2.1 Intenzita dopravy'!AU151,IF(AU$157&lt;MIN('A2 Intenzita dopravy'!$H$5:$L$5),AV167/AW167*AV167,(INDEX('A2 Intenzita dopravy'!$H29:$L29,MATCH(AU$157,'A2 Intenzita dopravy'!$H$5:$L$5,1)+1)/INDEX('A2 Intenzita dopravy'!$H29:$L29,MATCH(AU$157,'A2 Intenzita dopravy'!$H$5:$L$5,1)))^(1/(INDEX('A2 Intenzita dopravy'!$H$5:$L$5,MATCH(AU$157,'A2 Intenzita dopravy'!$H$5:$L$5,1)+1)-INDEX('A2 Intenzita dopravy'!$H$5:$L$5,MATCH(AU$157,'A2 Intenzita dopravy'!$H$5:$L$5,1))))*AT167)))),0)</f>
        <v>8452.0295596549022</v>
      </c>
      <c r="AV167" s="30">
        <f>IFERROR(IFERROR(INDEX('A2 Intenzita dopravy'!$H29:$L29,MATCH(AV$157,'A2 Intenzita dopravy'!$H$19:$L$19,0)),IF(AV$157&gt;MAX('A2 Intenzita dopravy'!$H$5:$L$5),(INDEX('A2 Intenzita dopravy'!$H29:$L29,MATCH(AV$157,'A2 Intenzita dopravy'!$H$5:$L$5,1))/INDEX('A2 Intenzita dopravy'!$H29:$L29,MATCH(AV$157,'A2 Intenzita dopravy'!$H$5:$L$5,1)-1))^(1/(INDEX('A2 Intenzita dopravy'!$H$5:$L$5,MATCH(AV$157,'A2 Intenzita dopravy'!$H$5:$L$5,1))-INDEX('A2 Intenzita dopravy'!$H$5:$L$5,MATCH(AV$157,'A2 Intenzita dopravy'!$H$5:$L$5,1)-1)))*AU167,IF(AV$157&lt;'A1 Parametre'!$C$7,'A2.1 Intenzita dopravy'!AV151,IF(AV$157&lt;MIN('A2 Intenzita dopravy'!$H$5:$L$5),AW167/AX167*AW167,(INDEX('A2 Intenzita dopravy'!$H29:$L29,MATCH(AV$157,'A2 Intenzita dopravy'!$H$5:$L$5,1)+1)/INDEX('A2 Intenzita dopravy'!$H29:$L29,MATCH(AV$157,'A2 Intenzita dopravy'!$H$5:$L$5,1)))^(1/(INDEX('A2 Intenzita dopravy'!$H$5:$L$5,MATCH(AV$157,'A2 Intenzita dopravy'!$H$5:$L$5,1)+1)-INDEX('A2 Intenzita dopravy'!$H$5:$L$5,MATCH(AV$157,'A2 Intenzita dopravy'!$H$5:$L$5,1))))*AU167)))),0)</f>
        <v>8575.038424176415</v>
      </c>
      <c r="AW167" s="30">
        <f>IFERROR(IFERROR(INDEX('A2 Intenzita dopravy'!$H29:$L29,MATCH(AW$157,'A2 Intenzita dopravy'!$H$19:$L$19,0)),IF(AW$157&gt;MAX('A2 Intenzita dopravy'!$H$5:$L$5),(INDEX('A2 Intenzita dopravy'!$H29:$L29,MATCH(AW$157,'A2 Intenzita dopravy'!$H$5:$L$5,1))/INDEX('A2 Intenzita dopravy'!$H29:$L29,MATCH(AW$157,'A2 Intenzita dopravy'!$H$5:$L$5,1)-1))^(1/(INDEX('A2 Intenzita dopravy'!$H$5:$L$5,MATCH(AW$157,'A2 Intenzita dopravy'!$H$5:$L$5,1))-INDEX('A2 Intenzita dopravy'!$H$5:$L$5,MATCH(AW$157,'A2 Intenzita dopravy'!$H$5:$L$5,1)-1)))*AV167,IF(AW$157&lt;'A1 Parametre'!$C$7,'A2.1 Intenzita dopravy'!AW151,IF(AW$157&lt;MIN('A2 Intenzita dopravy'!$H$5:$L$5),AX167/AY167*AX167,(INDEX('A2 Intenzita dopravy'!$H29:$L29,MATCH(AW$157,'A2 Intenzita dopravy'!$H$5:$L$5,1)+1)/INDEX('A2 Intenzita dopravy'!$H29:$L29,MATCH(AW$157,'A2 Intenzita dopravy'!$H$5:$L$5,1)))^(1/(INDEX('A2 Intenzita dopravy'!$H$5:$L$5,MATCH(AW$157,'A2 Intenzita dopravy'!$H$5:$L$5,1)+1)-INDEX('A2 Intenzita dopravy'!$H$5:$L$5,MATCH(AW$157,'A2 Intenzita dopravy'!$H$5:$L$5,1))))*AV167)))),0)</f>
        <v>8699.8375309875555</v>
      </c>
      <c r="AX167" s="30">
        <f>IFERROR(IFERROR(INDEX('A2 Intenzita dopravy'!$H29:$L29,MATCH(AX$157,'A2 Intenzita dopravy'!$H$19:$L$19,0)),IF(AX$157&gt;MAX('A2 Intenzita dopravy'!$H$5:$L$5),(INDEX('A2 Intenzita dopravy'!$H29:$L29,MATCH(AX$157,'A2 Intenzita dopravy'!$H$5:$L$5,1))/INDEX('A2 Intenzita dopravy'!$H29:$L29,MATCH(AX$157,'A2 Intenzita dopravy'!$H$5:$L$5,1)-1))^(1/(INDEX('A2 Intenzita dopravy'!$H$5:$L$5,MATCH(AX$157,'A2 Intenzita dopravy'!$H$5:$L$5,1))-INDEX('A2 Intenzita dopravy'!$H$5:$L$5,MATCH(AX$157,'A2 Intenzita dopravy'!$H$5:$L$5,1)-1)))*AW167,IF(AX$157&lt;'A1 Parametre'!$C$7,'A2.1 Intenzita dopravy'!AX151,IF(AX$157&lt;MIN('A2 Intenzita dopravy'!$H$5:$L$5),AY167/AZ167*AY167,(INDEX('A2 Intenzita dopravy'!$H29:$L29,MATCH(AX$157,'A2 Intenzita dopravy'!$H$5:$L$5,1)+1)/INDEX('A2 Intenzita dopravy'!$H29:$L29,MATCH(AX$157,'A2 Intenzita dopravy'!$H$5:$L$5,1)))^(1/(INDEX('A2 Intenzita dopravy'!$H$5:$L$5,MATCH(AX$157,'A2 Intenzita dopravy'!$H$5:$L$5,1)+1)-INDEX('A2 Intenzita dopravy'!$H$5:$L$5,MATCH(AX$157,'A2 Intenzita dopravy'!$H$5:$L$5,1))))*AW167)))),0)</f>
        <v>8826.4529348565557</v>
      </c>
      <c r="AY167" s="30">
        <f>IFERROR(IFERROR(INDEX('A2 Intenzita dopravy'!$H29:$L29,MATCH(AY$157,'A2 Intenzita dopravy'!$H$19:$L$19,0)),IF(AY$157&gt;MAX('A2 Intenzita dopravy'!$H$5:$L$5),(INDEX('A2 Intenzita dopravy'!$H29:$L29,MATCH(AY$157,'A2 Intenzita dopravy'!$H$5:$L$5,1))/INDEX('A2 Intenzita dopravy'!$H29:$L29,MATCH(AY$157,'A2 Intenzita dopravy'!$H$5:$L$5,1)-1))^(1/(INDEX('A2 Intenzita dopravy'!$H$5:$L$5,MATCH(AY$157,'A2 Intenzita dopravy'!$H$5:$L$5,1))-INDEX('A2 Intenzita dopravy'!$H$5:$L$5,MATCH(AY$157,'A2 Intenzita dopravy'!$H$5:$L$5,1)-1)))*AX167,IF(AY$157&lt;'A1 Parametre'!$C$7,'A2.1 Intenzita dopravy'!AY151,IF(AY$157&lt;MIN('A2 Intenzita dopravy'!$H$5:$L$5),AZ167/BA167*AZ167,(INDEX('A2 Intenzita dopravy'!$H29:$L29,MATCH(AY$157,'A2 Intenzita dopravy'!$H$5:$L$5,1)+1)/INDEX('A2 Intenzita dopravy'!$H29:$L29,MATCH(AY$157,'A2 Intenzita dopravy'!$H$5:$L$5,1)))^(1/(INDEX('A2 Intenzita dopravy'!$H$5:$L$5,MATCH(AY$157,'A2 Intenzita dopravy'!$H$5:$L$5,1)+1)-INDEX('A2 Intenzita dopravy'!$H$5:$L$5,MATCH(AY$157,'A2 Intenzita dopravy'!$H$5:$L$5,1))))*AX167)))),0)</f>
        <v>8954.9110697466585</v>
      </c>
      <c r="AZ167" s="30">
        <f>IFERROR(IFERROR(INDEX('A2 Intenzita dopravy'!$H29:$L29,MATCH(AZ$157,'A2 Intenzita dopravy'!$H$19:$L$19,0)),IF(AZ$157&gt;MAX('A2 Intenzita dopravy'!$H$5:$L$5),(INDEX('A2 Intenzita dopravy'!$H29:$L29,MATCH(AZ$157,'A2 Intenzita dopravy'!$H$5:$L$5,1))/INDEX('A2 Intenzita dopravy'!$H29:$L29,MATCH(AZ$157,'A2 Intenzita dopravy'!$H$5:$L$5,1)-1))^(1/(INDEX('A2 Intenzita dopravy'!$H$5:$L$5,MATCH(AZ$157,'A2 Intenzita dopravy'!$H$5:$L$5,1))-INDEX('A2 Intenzita dopravy'!$H$5:$L$5,MATCH(AZ$157,'A2 Intenzita dopravy'!$H$5:$L$5,1)-1)))*AY167,IF(AZ$157&lt;'A1 Parametre'!$C$7,'A2.1 Intenzita dopravy'!AZ151,IF(AZ$157&lt;MIN('A2 Intenzita dopravy'!$H$5:$L$5),BA167/BB167*BA167,(INDEX('A2 Intenzita dopravy'!$H29:$L29,MATCH(AZ$157,'A2 Intenzita dopravy'!$H$5:$L$5,1)+1)/INDEX('A2 Intenzita dopravy'!$H29:$L29,MATCH(AZ$157,'A2 Intenzita dopravy'!$H$5:$L$5,1)))^(1/(INDEX('A2 Intenzita dopravy'!$H$5:$L$5,MATCH(AZ$157,'A2 Intenzita dopravy'!$H$5:$L$5,1)+1)-INDEX('A2 Intenzita dopravy'!$H$5:$L$5,MATCH(AZ$157,'A2 Intenzita dopravy'!$H$5:$L$5,1))))*AY167)))),0)</f>
        <v>9085.2387543348377</v>
      </c>
      <c r="BA167" s="30">
        <f>IFERROR(IFERROR(INDEX('A2 Intenzita dopravy'!$H29:$L29,MATCH(BA$157,'A2 Intenzita dopravy'!$H$19:$L$19,0)),IF(BA$157&gt;MAX('A2 Intenzita dopravy'!$H$5:$L$5),(INDEX('A2 Intenzita dopravy'!$H29:$L29,MATCH(BA$157,'A2 Intenzita dopravy'!$H$5:$L$5,1))/INDEX('A2 Intenzita dopravy'!$H29:$L29,MATCH(BA$157,'A2 Intenzita dopravy'!$H$5:$L$5,1)-1))^(1/(INDEX('A2 Intenzita dopravy'!$H$5:$L$5,MATCH(BA$157,'A2 Intenzita dopravy'!$H$5:$L$5,1))-INDEX('A2 Intenzita dopravy'!$H$5:$L$5,MATCH(BA$157,'A2 Intenzita dopravy'!$H$5:$L$5,1)-1)))*AZ167,IF(BA$157&lt;'A1 Parametre'!$C$7,'A2.1 Intenzita dopravy'!BA151,IF(BA$157&lt;MIN('A2 Intenzita dopravy'!$H$5:$L$5),BB167/'A2 Intenzita dopravy'!#REF!*BB167,(INDEX('A2 Intenzita dopravy'!$H29:$L29,MATCH(BA$157,'A2 Intenzita dopravy'!$H$5:$L$5,1)+1)/INDEX('A2 Intenzita dopravy'!$H29:$L29,MATCH(BA$157,'A2 Intenzita dopravy'!$H$5:$L$5,1)))^(1/(INDEX('A2 Intenzita dopravy'!$H$5:$L$5,MATCH(BA$157,'A2 Intenzita dopravy'!$H$5:$L$5,1)+1)-INDEX('A2 Intenzita dopravy'!$H$5:$L$5,MATCH(BA$157,'A2 Intenzita dopravy'!$H$5:$L$5,1))))*AZ167)))),0)</f>
        <v>9217.4631976108267</v>
      </c>
      <c r="BB167" s="30">
        <f>IFERROR(IFERROR(INDEX('A2 Intenzita dopravy'!$H29:$L29,MATCH(BB$157,'A2 Intenzita dopravy'!$H$19:$L$19,0)),IF(BB$157&gt;MAX('A2 Intenzita dopravy'!$H$5:$L$5),(INDEX('A2 Intenzita dopravy'!$H29:$L29,MATCH(BB$157,'A2 Intenzita dopravy'!$H$5:$L$5,1))/INDEX('A2 Intenzita dopravy'!$H29:$L29,MATCH(BB$157,'A2 Intenzita dopravy'!$H$5:$L$5,1)-1))^(1/(INDEX('A2 Intenzita dopravy'!$H$5:$L$5,MATCH(BB$157,'A2 Intenzita dopravy'!$H$5:$L$5,1))-INDEX('A2 Intenzita dopravy'!$H$5:$L$5,MATCH(BB$157,'A2 Intenzita dopravy'!$H$5:$L$5,1)-1)))*BA167,IF(BB$157&lt;'A1 Parametre'!$C$7,'A2.1 Intenzita dopravy'!BB151,IF(BB$157&lt;MIN('A2 Intenzita dopravy'!$H$5:$L$5),'A2 Intenzita dopravy'!#REF!/'A2 Intenzita dopravy'!#REF!*'A2 Intenzita dopravy'!#REF!,(INDEX('A2 Intenzita dopravy'!$H29:$L29,MATCH(BB$157,'A2 Intenzita dopravy'!$H$5:$L$5,1)+1)/INDEX('A2 Intenzita dopravy'!$H29:$L29,MATCH(BB$157,'A2 Intenzita dopravy'!$H$5:$L$5,1)))^(1/(INDEX('A2 Intenzita dopravy'!$H$5:$L$5,MATCH(BB$157,'A2 Intenzita dopravy'!$H$5:$L$5,1)+1)-INDEX('A2 Intenzita dopravy'!$H$5:$L$5,MATCH(BB$157,'A2 Intenzita dopravy'!$H$5:$L$5,1))))*BA167)))),0)</f>
        <v>9351.6120045576445</v>
      </c>
    </row>
    <row r="168" spans="2:54" x14ac:dyDescent="0.2">
      <c r="B168" s="5">
        <v>10</v>
      </c>
      <c r="C168" s="5" t="str">
        <f>IF(ISBLANK('A2 Intenzita dopravy'!C16)=TRUE,"",'A2 Intenzita dopravy'!C16)</f>
        <v/>
      </c>
      <c r="D168" s="5" t="str">
        <f>IF(ISBLANK('A2 Intenzita dopravy'!D16)=TRUE,"",'A2 Intenzita dopravy'!D16)</f>
        <v/>
      </c>
      <c r="E168" s="30">
        <f>IFERROR(IFERROR(INDEX('A2 Intenzita dopravy'!$H30:$L30,MATCH(E$157,'A2 Intenzita dopravy'!$H$19:$L$19,0)),IF(E$157&gt;MAX('A2 Intenzita dopravy'!$H$5:$L$5),(INDEX('A2 Intenzita dopravy'!$H30:$L30,MATCH(E$157,'A2 Intenzita dopravy'!$H$5:$L$5,1))/INDEX('A2 Intenzita dopravy'!$H30:$L30,MATCH(E$157,'A2 Intenzita dopravy'!$H$5:$L$5,1)-1))^(1/(INDEX('A2 Intenzita dopravy'!$H$5:$L$5,MATCH(E$157,'A2 Intenzita dopravy'!$H$5:$L$5,1))-INDEX('A2 Intenzita dopravy'!$H$5:$L$5,MATCH(E$157,'A2 Intenzita dopravy'!$H$5:$L$5,1)-1)))*D168,IF(E$157&lt;'A1 Parametre'!$C$7,'A2.1 Intenzita dopravy'!E152,IF(E$157&lt;MIN('A2 Intenzita dopravy'!$H$5:$L$5),F168/G168*F168,(INDEX('A2 Intenzita dopravy'!$H30:$L30,MATCH(E$157,'A2 Intenzita dopravy'!$H$5:$L$5,1)+1)/INDEX('A2 Intenzita dopravy'!$H30:$L30,MATCH(E$157,'A2 Intenzita dopravy'!$H$5:$L$5,1)))^(1/(INDEX('A2 Intenzita dopravy'!$H$5:$L$5,MATCH(E$157,'A2 Intenzita dopravy'!$H$5:$L$5,1)+1)-INDEX('A2 Intenzita dopravy'!$H$5:$L$5,MATCH(E$157,'A2 Intenzita dopravy'!$H$5:$L$5,1))))*D168)))),0)</f>
        <v>0</v>
      </c>
      <c r="F168" s="30">
        <f>IFERROR(IFERROR(INDEX('A2 Intenzita dopravy'!$H30:$L30,MATCH(F$157,'A2 Intenzita dopravy'!$H$19:$L$19,0)),IF(F$157&gt;MAX('A2 Intenzita dopravy'!$H$5:$L$5),(INDEX('A2 Intenzita dopravy'!$H30:$L30,MATCH(F$157,'A2 Intenzita dopravy'!$H$5:$L$5,1))/INDEX('A2 Intenzita dopravy'!$H30:$L30,MATCH(F$157,'A2 Intenzita dopravy'!$H$5:$L$5,1)-1))^(1/(INDEX('A2 Intenzita dopravy'!$H$5:$L$5,MATCH(F$157,'A2 Intenzita dopravy'!$H$5:$L$5,1))-INDEX('A2 Intenzita dopravy'!$H$5:$L$5,MATCH(F$157,'A2 Intenzita dopravy'!$H$5:$L$5,1)-1)))*E168,IF(F$157&lt;'A1 Parametre'!$C$7,'A2.1 Intenzita dopravy'!F152,IF(F$157&lt;MIN('A2 Intenzita dopravy'!$H$5:$L$5),G168/H168*G168,(INDEX('A2 Intenzita dopravy'!$H30:$L30,MATCH(F$157,'A2 Intenzita dopravy'!$H$5:$L$5,1)+1)/INDEX('A2 Intenzita dopravy'!$H30:$L30,MATCH(F$157,'A2 Intenzita dopravy'!$H$5:$L$5,1)))^(1/(INDEX('A2 Intenzita dopravy'!$H$5:$L$5,MATCH(F$157,'A2 Intenzita dopravy'!$H$5:$L$5,1)+1)-INDEX('A2 Intenzita dopravy'!$H$5:$L$5,MATCH(F$157,'A2 Intenzita dopravy'!$H$5:$L$5,1))))*E168)))),0)</f>
        <v>0</v>
      </c>
      <c r="G168" s="30">
        <f>IFERROR(IFERROR(INDEX('A2 Intenzita dopravy'!$H30:$L30,MATCH(G$157,'A2 Intenzita dopravy'!$H$19:$L$19,0)),IF(G$157&gt;MAX('A2 Intenzita dopravy'!$H$5:$L$5),(INDEX('A2 Intenzita dopravy'!$H30:$L30,MATCH(G$157,'A2 Intenzita dopravy'!$H$5:$L$5,1))/INDEX('A2 Intenzita dopravy'!$H30:$L30,MATCH(G$157,'A2 Intenzita dopravy'!$H$5:$L$5,1)-1))^(1/(INDEX('A2 Intenzita dopravy'!$H$5:$L$5,MATCH(G$157,'A2 Intenzita dopravy'!$H$5:$L$5,1))-INDEX('A2 Intenzita dopravy'!$H$5:$L$5,MATCH(G$157,'A2 Intenzita dopravy'!$H$5:$L$5,1)-1)))*F168,IF(G$157&lt;'A1 Parametre'!$C$7,'A2.1 Intenzita dopravy'!G152,IF(G$157&lt;MIN('A2 Intenzita dopravy'!$H$5:$L$5),H168/I168*H168,(INDEX('A2 Intenzita dopravy'!$H30:$L30,MATCH(G$157,'A2 Intenzita dopravy'!$H$5:$L$5,1)+1)/INDEX('A2 Intenzita dopravy'!$H30:$L30,MATCH(G$157,'A2 Intenzita dopravy'!$H$5:$L$5,1)))^(1/(INDEX('A2 Intenzita dopravy'!$H$5:$L$5,MATCH(G$157,'A2 Intenzita dopravy'!$H$5:$L$5,1)+1)-INDEX('A2 Intenzita dopravy'!$H$5:$L$5,MATCH(G$157,'A2 Intenzita dopravy'!$H$5:$L$5,1))))*F168)))),0)</f>
        <v>0</v>
      </c>
      <c r="H168" s="30">
        <f>IFERROR(IFERROR(INDEX('A2 Intenzita dopravy'!$H30:$L30,MATCH(H$157,'A2 Intenzita dopravy'!$H$19:$L$19,0)),IF(H$157&gt;MAX('A2 Intenzita dopravy'!$H$5:$L$5),(INDEX('A2 Intenzita dopravy'!$H30:$L30,MATCH(H$157,'A2 Intenzita dopravy'!$H$5:$L$5,1))/INDEX('A2 Intenzita dopravy'!$H30:$L30,MATCH(H$157,'A2 Intenzita dopravy'!$H$5:$L$5,1)-1))^(1/(INDEX('A2 Intenzita dopravy'!$H$5:$L$5,MATCH(H$157,'A2 Intenzita dopravy'!$H$5:$L$5,1))-INDEX('A2 Intenzita dopravy'!$H$5:$L$5,MATCH(H$157,'A2 Intenzita dopravy'!$H$5:$L$5,1)-1)))*G168,IF(H$157&lt;'A1 Parametre'!$C$7,'A2.1 Intenzita dopravy'!H152,IF(H$157&lt;MIN('A2 Intenzita dopravy'!$H$5:$L$5),I168/J168*I168,(INDEX('A2 Intenzita dopravy'!$H30:$L30,MATCH(H$157,'A2 Intenzita dopravy'!$H$5:$L$5,1)+1)/INDEX('A2 Intenzita dopravy'!$H30:$L30,MATCH(H$157,'A2 Intenzita dopravy'!$H$5:$L$5,1)))^(1/(INDEX('A2 Intenzita dopravy'!$H$5:$L$5,MATCH(H$157,'A2 Intenzita dopravy'!$H$5:$L$5,1)+1)-INDEX('A2 Intenzita dopravy'!$H$5:$L$5,MATCH(H$157,'A2 Intenzita dopravy'!$H$5:$L$5,1))))*G168)))),0)</f>
        <v>0</v>
      </c>
      <c r="I168" s="30">
        <f>IFERROR(IFERROR(INDEX('A2 Intenzita dopravy'!$H30:$L30,MATCH(I$157,'A2 Intenzita dopravy'!$H$19:$L$19,0)),IF(I$157&gt;MAX('A2 Intenzita dopravy'!$H$5:$L$5),(INDEX('A2 Intenzita dopravy'!$H30:$L30,MATCH(I$157,'A2 Intenzita dopravy'!$H$5:$L$5,1))/INDEX('A2 Intenzita dopravy'!$H30:$L30,MATCH(I$157,'A2 Intenzita dopravy'!$H$5:$L$5,1)-1))^(1/(INDEX('A2 Intenzita dopravy'!$H$5:$L$5,MATCH(I$157,'A2 Intenzita dopravy'!$H$5:$L$5,1))-INDEX('A2 Intenzita dopravy'!$H$5:$L$5,MATCH(I$157,'A2 Intenzita dopravy'!$H$5:$L$5,1)-1)))*H168,IF(I$157&lt;'A1 Parametre'!$C$7,'A2.1 Intenzita dopravy'!I152,IF(I$157&lt;MIN('A2 Intenzita dopravy'!$H$5:$L$5),J168/K168*J168,(INDEX('A2 Intenzita dopravy'!$H30:$L30,MATCH(I$157,'A2 Intenzita dopravy'!$H$5:$L$5,1)+1)/INDEX('A2 Intenzita dopravy'!$H30:$L30,MATCH(I$157,'A2 Intenzita dopravy'!$H$5:$L$5,1)))^(1/(INDEX('A2 Intenzita dopravy'!$H$5:$L$5,MATCH(I$157,'A2 Intenzita dopravy'!$H$5:$L$5,1)+1)-INDEX('A2 Intenzita dopravy'!$H$5:$L$5,MATCH(I$157,'A2 Intenzita dopravy'!$H$5:$L$5,1))))*H168)))),0)</f>
        <v>0</v>
      </c>
      <c r="J168" s="30">
        <f>IFERROR(IFERROR(INDEX('A2 Intenzita dopravy'!$H30:$L30,MATCH(J$157,'A2 Intenzita dopravy'!$H$19:$L$19,0)),IF(J$157&gt;MAX('A2 Intenzita dopravy'!$H$5:$L$5),(INDEX('A2 Intenzita dopravy'!$H30:$L30,MATCH(J$157,'A2 Intenzita dopravy'!$H$5:$L$5,1))/INDEX('A2 Intenzita dopravy'!$H30:$L30,MATCH(J$157,'A2 Intenzita dopravy'!$H$5:$L$5,1)-1))^(1/(INDEX('A2 Intenzita dopravy'!$H$5:$L$5,MATCH(J$157,'A2 Intenzita dopravy'!$H$5:$L$5,1))-INDEX('A2 Intenzita dopravy'!$H$5:$L$5,MATCH(J$157,'A2 Intenzita dopravy'!$H$5:$L$5,1)-1)))*I168,IF(J$157&lt;'A1 Parametre'!$C$7,'A2.1 Intenzita dopravy'!J152,IF(J$157&lt;MIN('A2 Intenzita dopravy'!$H$5:$L$5),K168/L168*K168,(INDEX('A2 Intenzita dopravy'!$H30:$L30,MATCH(J$157,'A2 Intenzita dopravy'!$H$5:$L$5,1)+1)/INDEX('A2 Intenzita dopravy'!$H30:$L30,MATCH(J$157,'A2 Intenzita dopravy'!$H$5:$L$5,1)))^(1/(INDEX('A2 Intenzita dopravy'!$H$5:$L$5,MATCH(J$157,'A2 Intenzita dopravy'!$H$5:$L$5,1)+1)-INDEX('A2 Intenzita dopravy'!$H$5:$L$5,MATCH(J$157,'A2 Intenzita dopravy'!$H$5:$L$5,1))))*I168)))),0)</f>
        <v>0</v>
      </c>
      <c r="K168" s="30">
        <f>IFERROR(IFERROR(INDEX('A2 Intenzita dopravy'!$H30:$L30,MATCH(K$157,'A2 Intenzita dopravy'!$H$19:$L$19,0)),IF(K$157&gt;MAX('A2 Intenzita dopravy'!$H$5:$L$5),(INDEX('A2 Intenzita dopravy'!$H30:$L30,MATCH(K$157,'A2 Intenzita dopravy'!$H$5:$L$5,1))/INDEX('A2 Intenzita dopravy'!$H30:$L30,MATCH(K$157,'A2 Intenzita dopravy'!$H$5:$L$5,1)-1))^(1/(INDEX('A2 Intenzita dopravy'!$H$5:$L$5,MATCH(K$157,'A2 Intenzita dopravy'!$H$5:$L$5,1))-INDEX('A2 Intenzita dopravy'!$H$5:$L$5,MATCH(K$157,'A2 Intenzita dopravy'!$H$5:$L$5,1)-1)))*J168,IF(K$157&lt;'A1 Parametre'!$C$7,'A2.1 Intenzita dopravy'!K152,IF(K$157&lt;MIN('A2 Intenzita dopravy'!$H$5:$L$5),L168/M168*L168,(INDEX('A2 Intenzita dopravy'!$H30:$L30,MATCH(K$157,'A2 Intenzita dopravy'!$H$5:$L$5,1)+1)/INDEX('A2 Intenzita dopravy'!$H30:$L30,MATCH(K$157,'A2 Intenzita dopravy'!$H$5:$L$5,1)))^(1/(INDEX('A2 Intenzita dopravy'!$H$5:$L$5,MATCH(K$157,'A2 Intenzita dopravy'!$H$5:$L$5,1)+1)-INDEX('A2 Intenzita dopravy'!$H$5:$L$5,MATCH(K$157,'A2 Intenzita dopravy'!$H$5:$L$5,1))))*J168)))),0)</f>
        <v>0</v>
      </c>
      <c r="L168" s="30">
        <f>IFERROR(IFERROR(INDEX('A2 Intenzita dopravy'!$H30:$L30,MATCH(L$157,'A2 Intenzita dopravy'!$H$19:$L$19,0)),IF(L$157&gt;MAX('A2 Intenzita dopravy'!$H$5:$L$5),(INDEX('A2 Intenzita dopravy'!$H30:$L30,MATCH(L$157,'A2 Intenzita dopravy'!$H$5:$L$5,1))/INDEX('A2 Intenzita dopravy'!$H30:$L30,MATCH(L$157,'A2 Intenzita dopravy'!$H$5:$L$5,1)-1))^(1/(INDEX('A2 Intenzita dopravy'!$H$5:$L$5,MATCH(L$157,'A2 Intenzita dopravy'!$H$5:$L$5,1))-INDEX('A2 Intenzita dopravy'!$H$5:$L$5,MATCH(L$157,'A2 Intenzita dopravy'!$H$5:$L$5,1)-1)))*K168,IF(L$157&lt;'A1 Parametre'!$C$7,'A2.1 Intenzita dopravy'!L152,IF(L$157&lt;MIN('A2 Intenzita dopravy'!$H$5:$L$5),M168/N168*M168,(INDEX('A2 Intenzita dopravy'!$H30:$L30,MATCH(L$157,'A2 Intenzita dopravy'!$H$5:$L$5,1)+1)/INDEX('A2 Intenzita dopravy'!$H30:$L30,MATCH(L$157,'A2 Intenzita dopravy'!$H$5:$L$5,1)))^(1/(INDEX('A2 Intenzita dopravy'!$H$5:$L$5,MATCH(L$157,'A2 Intenzita dopravy'!$H$5:$L$5,1)+1)-INDEX('A2 Intenzita dopravy'!$H$5:$L$5,MATCH(L$157,'A2 Intenzita dopravy'!$H$5:$L$5,1))))*K168)))),0)</f>
        <v>0</v>
      </c>
      <c r="M168" s="30">
        <f>IFERROR(IFERROR(INDEX('A2 Intenzita dopravy'!$H30:$L30,MATCH(M$157,'A2 Intenzita dopravy'!$H$19:$L$19,0)),IF(M$157&gt;MAX('A2 Intenzita dopravy'!$H$5:$L$5),(INDEX('A2 Intenzita dopravy'!$H30:$L30,MATCH(M$157,'A2 Intenzita dopravy'!$H$5:$L$5,1))/INDEX('A2 Intenzita dopravy'!$H30:$L30,MATCH(M$157,'A2 Intenzita dopravy'!$H$5:$L$5,1)-1))^(1/(INDEX('A2 Intenzita dopravy'!$H$5:$L$5,MATCH(M$157,'A2 Intenzita dopravy'!$H$5:$L$5,1))-INDEX('A2 Intenzita dopravy'!$H$5:$L$5,MATCH(M$157,'A2 Intenzita dopravy'!$H$5:$L$5,1)-1)))*L168,IF(M$157&lt;'A1 Parametre'!$C$7,'A2.1 Intenzita dopravy'!M152,IF(M$157&lt;MIN('A2 Intenzita dopravy'!$H$5:$L$5),N168/O168*N168,(INDEX('A2 Intenzita dopravy'!$H30:$L30,MATCH(M$157,'A2 Intenzita dopravy'!$H$5:$L$5,1)+1)/INDEX('A2 Intenzita dopravy'!$H30:$L30,MATCH(M$157,'A2 Intenzita dopravy'!$H$5:$L$5,1)))^(1/(INDEX('A2 Intenzita dopravy'!$H$5:$L$5,MATCH(M$157,'A2 Intenzita dopravy'!$H$5:$L$5,1)+1)-INDEX('A2 Intenzita dopravy'!$H$5:$L$5,MATCH(M$157,'A2 Intenzita dopravy'!$H$5:$L$5,1))))*L168)))),0)</f>
        <v>0</v>
      </c>
      <c r="N168" s="30">
        <f>IFERROR(IFERROR(INDEX('A2 Intenzita dopravy'!$H30:$L30,MATCH(N$157,'A2 Intenzita dopravy'!$H$19:$L$19,0)),IF(N$157&gt;MAX('A2 Intenzita dopravy'!$H$5:$L$5),(INDEX('A2 Intenzita dopravy'!$H30:$L30,MATCH(N$157,'A2 Intenzita dopravy'!$H$5:$L$5,1))/INDEX('A2 Intenzita dopravy'!$H30:$L30,MATCH(N$157,'A2 Intenzita dopravy'!$H$5:$L$5,1)-1))^(1/(INDEX('A2 Intenzita dopravy'!$H$5:$L$5,MATCH(N$157,'A2 Intenzita dopravy'!$H$5:$L$5,1))-INDEX('A2 Intenzita dopravy'!$H$5:$L$5,MATCH(N$157,'A2 Intenzita dopravy'!$H$5:$L$5,1)-1)))*M168,IF(N$157&lt;'A1 Parametre'!$C$7,'A2.1 Intenzita dopravy'!N152,IF(N$157&lt;MIN('A2 Intenzita dopravy'!$H$5:$L$5),O168/P168*O168,(INDEX('A2 Intenzita dopravy'!$H30:$L30,MATCH(N$157,'A2 Intenzita dopravy'!$H$5:$L$5,1)+1)/INDEX('A2 Intenzita dopravy'!$H30:$L30,MATCH(N$157,'A2 Intenzita dopravy'!$H$5:$L$5,1)))^(1/(INDEX('A2 Intenzita dopravy'!$H$5:$L$5,MATCH(N$157,'A2 Intenzita dopravy'!$H$5:$L$5,1)+1)-INDEX('A2 Intenzita dopravy'!$H$5:$L$5,MATCH(N$157,'A2 Intenzita dopravy'!$H$5:$L$5,1))))*M168)))),0)</f>
        <v>0</v>
      </c>
      <c r="O168" s="30">
        <f>IFERROR(IFERROR(INDEX('A2 Intenzita dopravy'!$H30:$L30,MATCH(O$157,'A2 Intenzita dopravy'!$H$19:$L$19,0)),IF(O$157&gt;MAX('A2 Intenzita dopravy'!$H$5:$L$5),(INDEX('A2 Intenzita dopravy'!$H30:$L30,MATCH(O$157,'A2 Intenzita dopravy'!$H$5:$L$5,1))/INDEX('A2 Intenzita dopravy'!$H30:$L30,MATCH(O$157,'A2 Intenzita dopravy'!$H$5:$L$5,1)-1))^(1/(INDEX('A2 Intenzita dopravy'!$H$5:$L$5,MATCH(O$157,'A2 Intenzita dopravy'!$H$5:$L$5,1))-INDEX('A2 Intenzita dopravy'!$H$5:$L$5,MATCH(O$157,'A2 Intenzita dopravy'!$H$5:$L$5,1)-1)))*N168,IF(O$157&lt;'A1 Parametre'!$C$7,'A2.1 Intenzita dopravy'!O152,IF(O$157&lt;MIN('A2 Intenzita dopravy'!$H$5:$L$5),P168/Q168*P168,(INDEX('A2 Intenzita dopravy'!$H30:$L30,MATCH(O$157,'A2 Intenzita dopravy'!$H$5:$L$5,1)+1)/INDEX('A2 Intenzita dopravy'!$H30:$L30,MATCH(O$157,'A2 Intenzita dopravy'!$H$5:$L$5,1)))^(1/(INDEX('A2 Intenzita dopravy'!$H$5:$L$5,MATCH(O$157,'A2 Intenzita dopravy'!$H$5:$L$5,1)+1)-INDEX('A2 Intenzita dopravy'!$H$5:$L$5,MATCH(O$157,'A2 Intenzita dopravy'!$H$5:$L$5,1))))*N168)))),0)</f>
        <v>0</v>
      </c>
      <c r="P168" s="30">
        <f>IFERROR(IFERROR(INDEX('A2 Intenzita dopravy'!$H30:$L30,MATCH(P$157,'A2 Intenzita dopravy'!$H$19:$L$19,0)),IF(P$157&gt;MAX('A2 Intenzita dopravy'!$H$5:$L$5),(INDEX('A2 Intenzita dopravy'!$H30:$L30,MATCH(P$157,'A2 Intenzita dopravy'!$H$5:$L$5,1))/INDEX('A2 Intenzita dopravy'!$H30:$L30,MATCH(P$157,'A2 Intenzita dopravy'!$H$5:$L$5,1)-1))^(1/(INDEX('A2 Intenzita dopravy'!$H$5:$L$5,MATCH(P$157,'A2 Intenzita dopravy'!$H$5:$L$5,1))-INDEX('A2 Intenzita dopravy'!$H$5:$L$5,MATCH(P$157,'A2 Intenzita dopravy'!$H$5:$L$5,1)-1)))*O168,IF(P$157&lt;'A1 Parametre'!$C$7,'A2.1 Intenzita dopravy'!P152,IF(P$157&lt;MIN('A2 Intenzita dopravy'!$H$5:$L$5),Q168/R168*Q168,(INDEX('A2 Intenzita dopravy'!$H30:$L30,MATCH(P$157,'A2 Intenzita dopravy'!$H$5:$L$5,1)+1)/INDEX('A2 Intenzita dopravy'!$H30:$L30,MATCH(P$157,'A2 Intenzita dopravy'!$H$5:$L$5,1)))^(1/(INDEX('A2 Intenzita dopravy'!$H$5:$L$5,MATCH(P$157,'A2 Intenzita dopravy'!$H$5:$L$5,1)+1)-INDEX('A2 Intenzita dopravy'!$H$5:$L$5,MATCH(P$157,'A2 Intenzita dopravy'!$H$5:$L$5,1))))*O168)))),0)</f>
        <v>0</v>
      </c>
      <c r="Q168" s="30">
        <f>IFERROR(IFERROR(INDEX('A2 Intenzita dopravy'!$H30:$L30,MATCH(Q$157,'A2 Intenzita dopravy'!$H$19:$L$19,0)),IF(Q$157&gt;MAX('A2 Intenzita dopravy'!$H$5:$L$5),(INDEX('A2 Intenzita dopravy'!$H30:$L30,MATCH(Q$157,'A2 Intenzita dopravy'!$H$5:$L$5,1))/INDEX('A2 Intenzita dopravy'!$H30:$L30,MATCH(Q$157,'A2 Intenzita dopravy'!$H$5:$L$5,1)-1))^(1/(INDEX('A2 Intenzita dopravy'!$H$5:$L$5,MATCH(Q$157,'A2 Intenzita dopravy'!$H$5:$L$5,1))-INDEX('A2 Intenzita dopravy'!$H$5:$L$5,MATCH(Q$157,'A2 Intenzita dopravy'!$H$5:$L$5,1)-1)))*P168,IF(Q$157&lt;'A1 Parametre'!$C$7,'A2.1 Intenzita dopravy'!Q152,IF(Q$157&lt;MIN('A2 Intenzita dopravy'!$H$5:$L$5),R168/S168*R168,(INDEX('A2 Intenzita dopravy'!$H30:$L30,MATCH(Q$157,'A2 Intenzita dopravy'!$H$5:$L$5,1)+1)/INDEX('A2 Intenzita dopravy'!$H30:$L30,MATCH(Q$157,'A2 Intenzita dopravy'!$H$5:$L$5,1)))^(1/(INDEX('A2 Intenzita dopravy'!$H$5:$L$5,MATCH(Q$157,'A2 Intenzita dopravy'!$H$5:$L$5,1)+1)-INDEX('A2 Intenzita dopravy'!$H$5:$L$5,MATCH(Q$157,'A2 Intenzita dopravy'!$H$5:$L$5,1))))*P168)))),0)</f>
        <v>0</v>
      </c>
      <c r="R168" s="30">
        <f>IFERROR(IFERROR(INDEX('A2 Intenzita dopravy'!$H30:$L30,MATCH(R$157,'A2 Intenzita dopravy'!$H$19:$L$19,0)),IF(R$157&gt;MAX('A2 Intenzita dopravy'!$H$5:$L$5),(INDEX('A2 Intenzita dopravy'!$H30:$L30,MATCH(R$157,'A2 Intenzita dopravy'!$H$5:$L$5,1))/INDEX('A2 Intenzita dopravy'!$H30:$L30,MATCH(R$157,'A2 Intenzita dopravy'!$H$5:$L$5,1)-1))^(1/(INDEX('A2 Intenzita dopravy'!$H$5:$L$5,MATCH(R$157,'A2 Intenzita dopravy'!$H$5:$L$5,1))-INDEX('A2 Intenzita dopravy'!$H$5:$L$5,MATCH(R$157,'A2 Intenzita dopravy'!$H$5:$L$5,1)-1)))*Q168,IF(R$157&lt;'A1 Parametre'!$C$7,'A2.1 Intenzita dopravy'!R152,IF(R$157&lt;MIN('A2 Intenzita dopravy'!$H$5:$L$5),S168/T168*S168,(INDEX('A2 Intenzita dopravy'!$H30:$L30,MATCH(R$157,'A2 Intenzita dopravy'!$H$5:$L$5,1)+1)/INDEX('A2 Intenzita dopravy'!$H30:$L30,MATCH(R$157,'A2 Intenzita dopravy'!$H$5:$L$5,1)))^(1/(INDEX('A2 Intenzita dopravy'!$H$5:$L$5,MATCH(R$157,'A2 Intenzita dopravy'!$H$5:$L$5,1)+1)-INDEX('A2 Intenzita dopravy'!$H$5:$L$5,MATCH(R$157,'A2 Intenzita dopravy'!$H$5:$L$5,1))))*Q168)))),0)</f>
        <v>0</v>
      </c>
      <c r="S168" s="30">
        <f>IFERROR(IFERROR(INDEX('A2 Intenzita dopravy'!$H30:$L30,MATCH(S$157,'A2 Intenzita dopravy'!$H$19:$L$19,0)),IF(S$157&gt;MAX('A2 Intenzita dopravy'!$H$5:$L$5),(INDEX('A2 Intenzita dopravy'!$H30:$L30,MATCH(S$157,'A2 Intenzita dopravy'!$H$5:$L$5,1))/INDEX('A2 Intenzita dopravy'!$H30:$L30,MATCH(S$157,'A2 Intenzita dopravy'!$H$5:$L$5,1)-1))^(1/(INDEX('A2 Intenzita dopravy'!$H$5:$L$5,MATCH(S$157,'A2 Intenzita dopravy'!$H$5:$L$5,1))-INDEX('A2 Intenzita dopravy'!$H$5:$L$5,MATCH(S$157,'A2 Intenzita dopravy'!$H$5:$L$5,1)-1)))*R168,IF(S$157&lt;'A1 Parametre'!$C$7,'A2.1 Intenzita dopravy'!S152,IF(S$157&lt;MIN('A2 Intenzita dopravy'!$H$5:$L$5),T168/U168*T168,(INDEX('A2 Intenzita dopravy'!$H30:$L30,MATCH(S$157,'A2 Intenzita dopravy'!$H$5:$L$5,1)+1)/INDEX('A2 Intenzita dopravy'!$H30:$L30,MATCH(S$157,'A2 Intenzita dopravy'!$H$5:$L$5,1)))^(1/(INDEX('A2 Intenzita dopravy'!$H$5:$L$5,MATCH(S$157,'A2 Intenzita dopravy'!$H$5:$L$5,1)+1)-INDEX('A2 Intenzita dopravy'!$H$5:$L$5,MATCH(S$157,'A2 Intenzita dopravy'!$H$5:$L$5,1))))*R168)))),0)</f>
        <v>0</v>
      </c>
      <c r="T168" s="30">
        <f>IFERROR(IFERROR(INDEX('A2 Intenzita dopravy'!$H30:$L30,MATCH(T$157,'A2 Intenzita dopravy'!$H$19:$L$19,0)),IF(T$157&gt;MAX('A2 Intenzita dopravy'!$H$5:$L$5),(INDEX('A2 Intenzita dopravy'!$H30:$L30,MATCH(T$157,'A2 Intenzita dopravy'!$H$5:$L$5,1))/INDEX('A2 Intenzita dopravy'!$H30:$L30,MATCH(T$157,'A2 Intenzita dopravy'!$H$5:$L$5,1)-1))^(1/(INDEX('A2 Intenzita dopravy'!$H$5:$L$5,MATCH(T$157,'A2 Intenzita dopravy'!$H$5:$L$5,1))-INDEX('A2 Intenzita dopravy'!$H$5:$L$5,MATCH(T$157,'A2 Intenzita dopravy'!$H$5:$L$5,1)-1)))*S168,IF(T$157&lt;'A1 Parametre'!$C$7,'A2.1 Intenzita dopravy'!T152,IF(T$157&lt;MIN('A2 Intenzita dopravy'!$H$5:$L$5),U168/V168*U168,(INDEX('A2 Intenzita dopravy'!$H30:$L30,MATCH(T$157,'A2 Intenzita dopravy'!$H$5:$L$5,1)+1)/INDEX('A2 Intenzita dopravy'!$H30:$L30,MATCH(T$157,'A2 Intenzita dopravy'!$H$5:$L$5,1)))^(1/(INDEX('A2 Intenzita dopravy'!$H$5:$L$5,MATCH(T$157,'A2 Intenzita dopravy'!$H$5:$L$5,1)+1)-INDEX('A2 Intenzita dopravy'!$H$5:$L$5,MATCH(T$157,'A2 Intenzita dopravy'!$H$5:$L$5,1))))*S168)))),0)</f>
        <v>0</v>
      </c>
      <c r="U168" s="30">
        <f>IFERROR(IFERROR(INDEX('A2 Intenzita dopravy'!$H30:$L30,MATCH(U$157,'A2 Intenzita dopravy'!$H$19:$L$19,0)),IF(U$157&gt;MAX('A2 Intenzita dopravy'!$H$5:$L$5),(INDEX('A2 Intenzita dopravy'!$H30:$L30,MATCH(U$157,'A2 Intenzita dopravy'!$H$5:$L$5,1))/INDEX('A2 Intenzita dopravy'!$H30:$L30,MATCH(U$157,'A2 Intenzita dopravy'!$H$5:$L$5,1)-1))^(1/(INDEX('A2 Intenzita dopravy'!$H$5:$L$5,MATCH(U$157,'A2 Intenzita dopravy'!$H$5:$L$5,1))-INDEX('A2 Intenzita dopravy'!$H$5:$L$5,MATCH(U$157,'A2 Intenzita dopravy'!$H$5:$L$5,1)-1)))*T168,IF(U$157&lt;'A1 Parametre'!$C$7,'A2.1 Intenzita dopravy'!U152,IF(U$157&lt;MIN('A2 Intenzita dopravy'!$H$5:$L$5),V168/W168*V168,(INDEX('A2 Intenzita dopravy'!$H30:$L30,MATCH(U$157,'A2 Intenzita dopravy'!$H$5:$L$5,1)+1)/INDEX('A2 Intenzita dopravy'!$H30:$L30,MATCH(U$157,'A2 Intenzita dopravy'!$H$5:$L$5,1)))^(1/(INDEX('A2 Intenzita dopravy'!$H$5:$L$5,MATCH(U$157,'A2 Intenzita dopravy'!$H$5:$L$5,1)+1)-INDEX('A2 Intenzita dopravy'!$H$5:$L$5,MATCH(U$157,'A2 Intenzita dopravy'!$H$5:$L$5,1))))*T168)))),0)</f>
        <v>0</v>
      </c>
      <c r="V168" s="30">
        <f>IFERROR(IFERROR(INDEX('A2 Intenzita dopravy'!$H30:$L30,MATCH(V$157,'A2 Intenzita dopravy'!$H$19:$L$19,0)),IF(V$157&gt;MAX('A2 Intenzita dopravy'!$H$5:$L$5),(INDEX('A2 Intenzita dopravy'!$H30:$L30,MATCH(V$157,'A2 Intenzita dopravy'!$H$5:$L$5,1))/INDEX('A2 Intenzita dopravy'!$H30:$L30,MATCH(V$157,'A2 Intenzita dopravy'!$H$5:$L$5,1)-1))^(1/(INDEX('A2 Intenzita dopravy'!$H$5:$L$5,MATCH(V$157,'A2 Intenzita dopravy'!$H$5:$L$5,1))-INDEX('A2 Intenzita dopravy'!$H$5:$L$5,MATCH(V$157,'A2 Intenzita dopravy'!$H$5:$L$5,1)-1)))*U168,IF(V$157&lt;'A1 Parametre'!$C$7,'A2.1 Intenzita dopravy'!V152,IF(V$157&lt;MIN('A2 Intenzita dopravy'!$H$5:$L$5),W168/X168*W168,(INDEX('A2 Intenzita dopravy'!$H30:$L30,MATCH(V$157,'A2 Intenzita dopravy'!$H$5:$L$5,1)+1)/INDEX('A2 Intenzita dopravy'!$H30:$L30,MATCH(V$157,'A2 Intenzita dopravy'!$H$5:$L$5,1)))^(1/(INDEX('A2 Intenzita dopravy'!$H$5:$L$5,MATCH(V$157,'A2 Intenzita dopravy'!$H$5:$L$5,1)+1)-INDEX('A2 Intenzita dopravy'!$H$5:$L$5,MATCH(V$157,'A2 Intenzita dopravy'!$H$5:$L$5,1))))*U168)))),0)</f>
        <v>0</v>
      </c>
      <c r="W168" s="30">
        <f>IFERROR(IFERROR(INDEX('A2 Intenzita dopravy'!$H30:$L30,MATCH(W$157,'A2 Intenzita dopravy'!$H$19:$L$19,0)),IF(W$157&gt;MAX('A2 Intenzita dopravy'!$H$5:$L$5),(INDEX('A2 Intenzita dopravy'!$H30:$L30,MATCH(W$157,'A2 Intenzita dopravy'!$H$5:$L$5,1))/INDEX('A2 Intenzita dopravy'!$H30:$L30,MATCH(W$157,'A2 Intenzita dopravy'!$H$5:$L$5,1)-1))^(1/(INDEX('A2 Intenzita dopravy'!$H$5:$L$5,MATCH(W$157,'A2 Intenzita dopravy'!$H$5:$L$5,1))-INDEX('A2 Intenzita dopravy'!$H$5:$L$5,MATCH(W$157,'A2 Intenzita dopravy'!$H$5:$L$5,1)-1)))*V168,IF(W$157&lt;'A1 Parametre'!$C$7,'A2.1 Intenzita dopravy'!W152,IF(W$157&lt;MIN('A2 Intenzita dopravy'!$H$5:$L$5),X168/Y168*X168,(INDEX('A2 Intenzita dopravy'!$H30:$L30,MATCH(W$157,'A2 Intenzita dopravy'!$H$5:$L$5,1)+1)/INDEX('A2 Intenzita dopravy'!$H30:$L30,MATCH(W$157,'A2 Intenzita dopravy'!$H$5:$L$5,1)))^(1/(INDEX('A2 Intenzita dopravy'!$H$5:$L$5,MATCH(W$157,'A2 Intenzita dopravy'!$H$5:$L$5,1)+1)-INDEX('A2 Intenzita dopravy'!$H$5:$L$5,MATCH(W$157,'A2 Intenzita dopravy'!$H$5:$L$5,1))))*V168)))),0)</f>
        <v>0</v>
      </c>
      <c r="X168" s="30">
        <f>IFERROR(IFERROR(INDEX('A2 Intenzita dopravy'!$H30:$L30,MATCH(X$157,'A2 Intenzita dopravy'!$H$19:$L$19,0)),IF(X$157&gt;MAX('A2 Intenzita dopravy'!$H$5:$L$5),(INDEX('A2 Intenzita dopravy'!$H30:$L30,MATCH(X$157,'A2 Intenzita dopravy'!$H$5:$L$5,1))/INDEX('A2 Intenzita dopravy'!$H30:$L30,MATCH(X$157,'A2 Intenzita dopravy'!$H$5:$L$5,1)-1))^(1/(INDEX('A2 Intenzita dopravy'!$H$5:$L$5,MATCH(X$157,'A2 Intenzita dopravy'!$H$5:$L$5,1))-INDEX('A2 Intenzita dopravy'!$H$5:$L$5,MATCH(X$157,'A2 Intenzita dopravy'!$H$5:$L$5,1)-1)))*W168,IF(X$157&lt;'A1 Parametre'!$C$7,'A2.1 Intenzita dopravy'!X152,IF(X$157&lt;MIN('A2 Intenzita dopravy'!$H$5:$L$5),Y168/Z168*Y168,(INDEX('A2 Intenzita dopravy'!$H30:$L30,MATCH(X$157,'A2 Intenzita dopravy'!$H$5:$L$5,1)+1)/INDEX('A2 Intenzita dopravy'!$H30:$L30,MATCH(X$157,'A2 Intenzita dopravy'!$H$5:$L$5,1)))^(1/(INDEX('A2 Intenzita dopravy'!$H$5:$L$5,MATCH(X$157,'A2 Intenzita dopravy'!$H$5:$L$5,1)+1)-INDEX('A2 Intenzita dopravy'!$H$5:$L$5,MATCH(X$157,'A2 Intenzita dopravy'!$H$5:$L$5,1))))*W168)))),0)</f>
        <v>0</v>
      </c>
      <c r="Y168" s="30">
        <f>IFERROR(IFERROR(INDEX('A2 Intenzita dopravy'!$H30:$L30,MATCH(Y$157,'A2 Intenzita dopravy'!$H$19:$L$19,0)),IF(Y$157&gt;MAX('A2 Intenzita dopravy'!$H$5:$L$5),(INDEX('A2 Intenzita dopravy'!$H30:$L30,MATCH(Y$157,'A2 Intenzita dopravy'!$H$5:$L$5,1))/INDEX('A2 Intenzita dopravy'!$H30:$L30,MATCH(Y$157,'A2 Intenzita dopravy'!$H$5:$L$5,1)-1))^(1/(INDEX('A2 Intenzita dopravy'!$H$5:$L$5,MATCH(Y$157,'A2 Intenzita dopravy'!$H$5:$L$5,1))-INDEX('A2 Intenzita dopravy'!$H$5:$L$5,MATCH(Y$157,'A2 Intenzita dopravy'!$H$5:$L$5,1)-1)))*X168,IF(Y$157&lt;'A1 Parametre'!$C$7,'A2.1 Intenzita dopravy'!Y152,IF(Y$157&lt;MIN('A2 Intenzita dopravy'!$H$5:$L$5),Z168/AA168*Z168,(INDEX('A2 Intenzita dopravy'!$H30:$L30,MATCH(Y$157,'A2 Intenzita dopravy'!$H$5:$L$5,1)+1)/INDEX('A2 Intenzita dopravy'!$H30:$L30,MATCH(Y$157,'A2 Intenzita dopravy'!$H$5:$L$5,1)))^(1/(INDEX('A2 Intenzita dopravy'!$H$5:$L$5,MATCH(Y$157,'A2 Intenzita dopravy'!$H$5:$L$5,1)+1)-INDEX('A2 Intenzita dopravy'!$H$5:$L$5,MATCH(Y$157,'A2 Intenzita dopravy'!$H$5:$L$5,1))))*X168)))),0)</f>
        <v>0</v>
      </c>
      <c r="Z168" s="30">
        <f>IFERROR(IFERROR(INDEX('A2 Intenzita dopravy'!$H30:$L30,MATCH(Z$157,'A2 Intenzita dopravy'!$H$19:$L$19,0)),IF(Z$157&gt;MAX('A2 Intenzita dopravy'!$H$5:$L$5),(INDEX('A2 Intenzita dopravy'!$H30:$L30,MATCH(Z$157,'A2 Intenzita dopravy'!$H$5:$L$5,1))/INDEX('A2 Intenzita dopravy'!$H30:$L30,MATCH(Z$157,'A2 Intenzita dopravy'!$H$5:$L$5,1)-1))^(1/(INDEX('A2 Intenzita dopravy'!$H$5:$L$5,MATCH(Z$157,'A2 Intenzita dopravy'!$H$5:$L$5,1))-INDEX('A2 Intenzita dopravy'!$H$5:$L$5,MATCH(Z$157,'A2 Intenzita dopravy'!$H$5:$L$5,1)-1)))*Y168,IF(Z$157&lt;'A1 Parametre'!$C$7,'A2.1 Intenzita dopravy'!Z152,IF(Z$157&lt;MIN('A2 Intenzita dopravy'!$H$5:$L$5),AA168/AB168*AA168,(INDEX('A2 Intenzita dopravy'!$H30:$L30,MATCH(Z$157,'A2 Intenzita dopravy'!$H$5:$L$5,1)+1)/INDEX('A2 Intenzita dopravy'!$H30:$L30,MATCH(Z$157,'A2 Intenzita dopravy'!$H$5:$L$5,1)))^(1/(INDEX('A2 Intenzita dopravy'!$H$5:$L$5,MATCH(Z$157,'A2 Intenzita dopravy'!$H$5:$L$5,1)+1)-INDEX('A2 Intenzita dopravy'!$H$5:$L$5,MATCH(Z$157,'A2 Intenzita dopravy'!$H$5:$L$5,1))))*Y168)))),0)</f>
        <v>0</v>
      </c>
      <c r="AA168" s="30">
        <f>IFERROR(IFERROR(INDEX('A2 Intenzita dopravy'!$H30:$L30,MATCH(AA$157,'A2 Intenzita dopravy'!$H$19:$L$19,0)),IF(AA$157&gt;MAX('A2 Intenzita dopravy'!$H$5:$L$5),(INDEX('A2 Intenzita dopravy'!$H30:$L30,MATCH(AA$157,'A2 Intenzita dopravy'!$H$5:$L$5,1))/INDEX('A2 Intenzita dopravy'!$H30:$L30,MATCH(AA$157,'A2 Intenzita dopravy'!$H$5:$L$5,1)-1))^(1/(INDEX('A2 Intenzita dopravy'!$H$5:$L$5,MATCH(AA$157,'A2 Intenzita dopravy'!$H$5:$L$5,1))-INDEX('A2 Intenzita dopravy'!$H$5:$L$5,MATCH(AA$157,'A2 Intenzita dopravy'!$H$5:$L$5,1)-1)))*Z168,IF(AA$157&lt;'A1 Parametre'!$C$7,'A2.1 Intenzita dopravy'!AA152,IF(AA$157&lt;MIN('A2 Intenzita dopravy'!$H$5:$L$5),AB168/AC168*AB168,(INDEX('A2 Intenzita dopravy'!$H30:$L30,MATCH(AA$157,'A2 Intenzita dopravy'!$H$5:$L$5,1)+1)/INDEX('A2 Intenzita dopravy'!$H30:$L30,MATCH(AA$157,'A2 Intenzita dopravy'!$H$5:$L$5,1)))^(1/(INDEX('A2 Intenzita dopravy'!$H$5:$L$5,MATCH(AA$157,'A2 Intenzita dopravy'!$H$5:$L$5,1)+1)-INDEX('A2 Intenzita dopravy'!$H$5:$L$5,MATCH(AA$157,'A2 Intenzita dopravy'!$H$5:$L$5,1))))*Z168)))),0)</f>
        <v>0</v>
      </c>
      <c r="AB168" s="30">
        <f>IFERROR(IFERROR(INDEX('A2 Intenzita dopravy'!$H30:$L30,MATCH(AB$157,'A2 Intenzita dopravy'!$H$19:$L$19,0)),IF(AB$157&gt;MAX('A2 Intenzita dopravy'!$H$5:$L$5),(INDEX('A2 Intenzita dopravy'!$H30:$L30,MATCH(AB$157,'A2 Intenzita dopravy'!$H$5:$L$5,1))/INDEX('A2 Intenzita dopravy'!$H30:$L30,MATCH(AB$157,'A2 Intenzita dopravy'!$H$5:$L$5,1)-1))^(1/(INDEX('A2 Intenzita dopravy'!$H$5:$L$5,MATCH(AB$157,'A2 Intenzita dopravy'!$H$5:$L$5,1))-INDEX('A2 Intenzita dopravy'!$H$5:$L$5,MATCH(AB$157,'A2 Intenzita dopravy'!$H$5:$L$5,1)-1)))*AA168,IF(AB$157&lt;'A1 Parametre'!$C$7,'A2.1 Intenzita dopravy'!AB152,IF(AB$157&lt;MIN('A2 Intenzita dopravy'!$H$5:$L$5),AC168/AD168*AC168,(INDEX('A2 Intenzita dopravy'!$H30:$L30,MATCH(AB$157,'A2 Intenzita dopravy'!$H$5:$L$5,1)+1)/INDEX('A2 Intenzita dopravy'!$H30:$L30,MATCH(AB$157,'A2 Intenzita dopravy'!$H$5:$L$5,1)))^(1/(INDEX('A2 Intenzita dopravy'!$H$5:$L$5,MATCH(AB$157,'A2 Intenzita dopravy'!$H$5:$L$5,1)+1)-INDEX('A2 Intenzita dopravy'!$H$5:$L$5,MATCH(AB$157,'A2 Intenzita dopravy'!$H$5:$L$5,1))))*AA168)))),0)</f>
        <v>0</v>
      </c>
      <c r="AC168" s="30">
        <f>IFERROR(IFERROR(INDEX('A2 Intenzita dopravy'!$H30:$L30,MATCH(AC$157,'A2 Intenzita dopravy'!$H$19:$L$19,0)),IF(AC$157&gt;MAX('A2 Intenzita dopravy'!$H$5:$L$5),(INDEX('A2 Intenzita dopravy'!$H30:$L30,MATCH(AC$157,'A2 Intenzita dopravy'!$H$5:$L$5,1))/INDEX('A2 Intenzita dopravy'!$H30:$L30,MATCH(AC$157,'A2 Intenzita dopravy'!$H$5:$L$5,1)-1))^(1/(INDEX('A2 Intenzita dopravy'!$H$5:$L$5,MATCH(AC$157,'A2 Intenzita dopravy'!$H$5:$L$5,1))-INDEX('A2 Intenzita dopravy'!$H$5:$L$5,MATCH(AC$157,'A2 Intenzita dopravy'!$H$5:$L$5,1)-1)))*AB168,IF(AC$157&lt;'A1 Parametre'!$C$7,'A2.1 Intenzita dopravy'!AC152,IF(AC$157&lt;MIN('A2 Intenzita dopravy'!$H$5:$L$5),AD168/AE168*AD168,(INDEX('A2 Intenzita dopravy'!$H30:$L30,MATCH(AC$157,'A2 Intenzita dopravy'!$H$5:$L$5,1)+1)/INDEX('A2 Intenzita dopravy'!$H30:$L30,MATCH(AC$157,'A2 Intenzita dopravy'!$H$5:$L$5,1)))^(1/(INDEX('A2 Intenzita dopravy'!$H$5:$L$5,MATCH(AC$157,'A2 Intenzita dopravy'!$H$5:$L$5,1)+1)-INDEX('A2 Intenzita dopravy'!$H$5:$L$5,MATCH(AC$157,'A2 Intenzita dopravy'!$H$5:$L$5,1))))*AB168)))),0)</f>
        <v>0</v>
      </c>
      <c r="AD168" s="30">
        <f>IFERROR(IFERROR(INDEX('A2 Intenzita dopravy'!$H30:$L30,MATCH(AD$157,'A2 Intenzita dopravy'!$H$19:$L$19,0)),IF(AD$157&gt;MAX('A2 Intenzita dopravy'!$H$5:$L$5),(INDEX('A2 Intenzita dopravy'!$H30:$L30,MATCH(AD$157,'A2 Intenzita dopravy'!$H$5:$L$5,1))/INDEX('A2 Intenzita dopravy'!$H30:$L30,MATCH(AD$157,'A2 Intenzita dopravy'!$H$5:$L$5,1)-1))^(1/(INDEX('A2 Intenzita dopravy'!$H$5:$L$5,MATCH(AD$157,'A2 Intenzita dopravy'!$H$5:$L$5,1))-INDEX('A2 Intenzita dopravy'!$H$5:$L$5,MATCH(AD$157,'A2 Intenzita dopravy'!$H$5:$L$5,1)-1)))*AC168,IF(AD$157&lt;'A1 Parametre'!$C$7,'A2.1 Intenzita dopravy'!AD152,IF(AD$157&lt;MIN('A2 Intenzita dopravy'!$H$5:$L$5),AE168/AF168*AE168,(INDEX('A2 Intenzita dopravy'!$H30:$L30,MATCH(AD$157,'A2 Intenzita dopravy'!$H$5:$L$5,1)+1)/INDEX('A2 Intenzita dopravy'!$H30:$L30,MATCH(AD$157,'A2 Intenzita dopravy'!$H$5:$L$5,1)))^(1/(INDEX('A2 Intenzita dopravy'!$H$5:$L$5,MATCH(AD$157,'A2 Intenzita dopravy'!$H$5:$L$5,1)+1)-INDEX('A2 Intenzita dopravy'!$H$5:$L$5,MATCH(AD$157,'A2 Intenzita dopravy'!$H$5:$L$5,1))))*AC168)))),0)</f>
        <v>0</v>
      </c>
      <c r="AE168" s="30">
        <f>IFERROR(IFERROR(INDEX('A2 Intenzita dopravy'!$H30:$L30,MATCH(AE$157,'A2 Intenzita dopravy'!$H$19:$L$19,0)),IF(AE$157&gt;MAX('A2 Intenzita dopravy'!$H$5:$L$5),(INDEX('A2 Intenzita dopravy'!$H30:$L30,MATCH(AE$157,'A2 Intenzita dopravy'!$H$5:$L$5,1))/INDEX('A2 Intenzita dopravy'!$H30:$L30,MATCH(AE$157,'A2 Intenzita dopravy'!$H$5:$L$5,1)-1))^(1/(INDEX('A2 Intenzita dopravy'!$H$5:$L$5,MATCH(AE$157,'A2 Intenzita dopravy'!$H$5:$L$5,1))-INDEX('A2 Intenzita dopravy'!$H$5:$L$5,MATCH(AE$157,'A2 Intenzita dopravy'!$H$5:$L$5,1)-1)))*AD168,IF(AE$157&lt;'A1 Parametre'!$C$7,'A2.1 Intenzita dopravy'!AE152,IF(AE$157&lt;MIN('A2 Intenzita dopravy'!$H$5:$L$5),AF168/AG168*AF168,(INDEX('A2 Intenzita dopravy'!$H30:$L30,MATCH(AE$157,'A2 Intenzita dopravy'!$H$5:$L$5,1)+1)/INDEX('A2 Intenzita dopravy'!$H30:$L30,MATCH(AE$157,'A2 Intenzita dopravy'!$H$5:$L$5,1)))^(1/(INDEX('A2 Intenzita dopravy'!$H$5:$L$5,MATCH(AE$157,'A2 Intenzita dopravy'!$H$5:$L$5,1)+1)-INDEX('A2 Intenzita dopravy'!$H$5:$L$5,MATCH(AE$157,'A2 Intenzita dopravy'!$H$5:$L$5,1))))*AD168)))),0)</f>
        <v>0</v>
      </c>
      <c r="AF168" s="30">
        <f>IFERROR(IFERROR(INDEX('A2 Intenzita dopravy'!$H30:$L30,MATCH(AF$157,'A2 Intenzita dopravy'!$H$19:$L$19,0)),IF(AF$157&gt;MAX('A2 Intenzita dopravy'!$H$5:$L$5),(INDEX('A2 Intenzita dopravy'!$H30:$L30,MATCH(AF$157,'A2 Intenzita dopravy'!$H$5:$L$5,1))/INDEX('A2 Intenzita dopravy'!$H30:$L30,MATCH(AF$157,'A2 Intenzita dopravy'!$H$5:$L$5,1)-1))^(1/(INDEX('A2 Intenzita dopravy'!$H$5:$L$5,MATCH(AF$157,'A2 Intenzita dopravy'!$H$5:$L$5,1))-INDEX('A2 Intenzita dopravy'!$H$5:$L$5,MATCH(AF$157,'A2 Intenzita dopravy'!$H$5:$L$5,1)-1)))*AE168,IF(AF$157&lt;'A1 Parametre'!$C$7,'A2.1 Intenzita dopravy'!AF152,IF(AF$157&lt;MIN('A2 Intenzita dopravy'!$H$5:$L$5),AG168/AH168*AG168,(INDEX('A2 Intenzita dopravy'!$H30:$L30,MATCH(AF$157,'A2 Intenzita dopravy'!$H$5:$L$5,1)+1)/INDEX('A2 Intenzita dopravy'!$H30:$L30,MATCH(AF$157,'A2 Intenzita dopravy'!$H$5:$L$5,1)))^(1/(INDEX('A2 Intenzita dopravy'!$H$5:$L$5,MATCH(AF$157,'A2 Intenzita dopravy'!$H$5:$L$5,1)+1)-INDEX('A2 Intenzita dopravy'!$H$5:$L$5,MATCH(AF$157,'A2 Intenzita dopravy'!$H$5:$L$5,1))))*AE168)))),0)</f>
        <v>0</v>
      </c>
      <c r="AG168" s="30">
        <f>IFERROR(IFERROR(INDEX('A2 Intenzita dopravy'!$H30:$L30,MATCH(AG$157,'A2 Intenzita dopravy'!$H$19:$L$19,0)),IF(AG$157&gt;MAX('A2 Intenzita dopravy'!$H$5:$L$5),(INDEX('A2 Intenzita dopravy'!$H30:$L30,MATCH(AG$157,'A2 Intenzita dopravy'!$H$5:$L$5,1))/INDEX('A2 Intenzita dopravy'!$H30:$L30,MATCH(AG$157,'A2 Intenzita dopravy'!$H$5:$L$5,1)-1))^(1/(INDEX('A2 Intenzita dopravy'!$H$5:$L$5,MATCH(AG$157,'A2 Intenzita dopravy'!$H$5:$L$5,1))-INDEX('A2 Intenzita dopravy'!$H$5:$L$5,MATCH(AG$157,'A2 Intenzita dopravy'!$H$5:$L$5,1)-1)))*AF168,IF(AG$157&lt;'A1 Parametre'!$C$7,'A2.1 Intenzita dopravy'!AG152,IF(AG$157&lt;MIN('A2 Intenzita dopravy'!$H$5:$L$5),AH168/AI168*AH168,(INDEX('A2 Intenzita dopravy'!$H30:$L30,MATCH(AG$157,'A2 Intenzita dopravy'!$H$5:$L$5,1)+1)/INDEX('A2 Intenzita dopravy'!$H30:$L30,MATCH(AG$157,'A2 Intenzita dopravy'!$H$5:$L$5,1)))^(1/(INDEX('A2 Intenzita dopravy'!$H$5:$L$5,MATCH(AG$157,'A2 Intenzita dopravy'!$H$5:$L$5,1)+1)-INDEX('A2 Intenzita dopravy'!$H$5:$L$5,MATCH(AG$157,'A2 Intenzita dopravy'!$H$5:$L$5,1))))*AF168)))),0)</f>
        <v>0</v>
      </c>
      <c r="AH168" s="30">
        <f>IFERROR(IFERROR(INDEX('A2 Intenzita dopravy'!$H30:$L30,MATCH(AH$157,'A2 Intenzita dopravy'!$H$19:$L$19,0)),IF(AH$157&gt;MAX('A2 Intenzita dopravy'!$H$5:$L$5),(INDEX('A2 Intenzita dopravy'!$H30:$L30,MATCH(AH$157,'A2 Intenzita dopravy'!$H$5:$L$5,1))/INDEX('A2 Intenzita dopravy'!$H30:$L30,MATCH(AH$157,'A2 Intenzita dopravy'!$H$5:$L$5,1)-1))^(1/(INDEX('A2 Intenzita dopravy'!$H$5:$L$5,MATCH(AH$157,'A2 Intenzita dopravy'!$H$5:$L$5,1))-INDEX('A2 Intenzita dopravy'!$H$5:$L$5,MATCH(AH$157,'A2 Intenzita dopravy'!$H$5:$L$5,1)-1)))*AG168,IF(AH$157&lt;'A1 Parametre'!$C$7,'A2.1 Intenzita dopravy'!AH152,IF(AH$157&lt;MIN('A2 Intenzita dopravy'!$H$5:$L$5),AI168/AJ168*AI168,(INDEX('A2 Intenzita dopravy'!$H30:$L30,MATCH(AH$157,'A2 Intenzita dopravy'!$H$5:$L$5,1)+1)/INDEX('A2 Intenzita dopravy'!$H30:$L30,MATCH(AH$157,'A2 Intenzita dopravy'!$H$5:$L$5,1)))^(1/(INDEX('A2 Intenzita dopravy'!$H$5:$L$5,MATCH(AH$157,'A2 Intenzita dopravy'!$H$5:$L$5,1)+1)-INDEX('A2 Intenzita dopravy'!$H$5:$L$5,MATCH(AH$157,'A2 Intenzita dopravy'!$H$5:$L$5,1))))*AG168)))),0)</f>
        <v>0</v>
      </c>
      <c r="AI168" s="30">
        <f>IFERROR(IFERROR(INDEX('A2 Intenzita dopravy'!$H30:$L30,MATCH(AI$157,'A2 Intenzita dopravy'!$H$19:$L$19,0)),IF(AI$157&gt;MAX('A2 Intenzita dopravy'!$H$5:$L$5),(INDEX('A2 Intenzita dopravy'!$H30:$L30,MATCH(AI$157,'A2 Intenzita dopravy'!$H$5:$L$5,1))/INDEX('A2 Intenzita dopravy'!$H30:$L30,MATCH(AI$157,'A2 Intenzita dopravy'!$H$5:$L$5,1)-1))^(1/(INDEX('A2 Intenzita dopravy'!$H$5:$L$5,MATCH(AI$157,'A2 Intenzita dopravy'!$H$5:$L$5,1))-INDEX('A2 Intenzita dopravy'!$H$5:$L$5,MATCH(AI$157,'A2 Intenzita dopravy'!$H$5:$L$5,1)-1)))*AH168,IF(AI$157&lt;'A1 Parametre'!$C$7,'A2.1 Intenzita dopravy'!AI152,IF(AI$157&lt;MIN('A2 Intenzita dopravy'!$H$5:$L$5),AJ168/AK168*AJ168,(INDEX('A2 Intenzita dopravy'!$H30:$L30,MATCH(AI$157,'A2 Intenzita dopravy'!$H$5:$L$5,1)+1)/INDEX('A2 Intenzita dopravy'!$H30:$L30,MATCH(AI$157,'A2 Intenzita dopravy'!$H$5:$L$5,1)))^(1/(INDEX('A2 Intenzita dopravy'!$H$5:$L$5,MATCH(AI$157,'A2 Intenzita dopravy'!$H$5:$L$5,1)+1)-INDEX('A2 Intenzita dopravy'!$H$5:$L$5,MATCH(AI$157,'A2 Intenzita dopravy'!$H$5:$L$5,1))))*AH168)))),0)</f>
        <v>0</v>
      </c>
      <c r="AJ168" s="30">
        <f>IFERROR(IFERROR(INDEX('A2 Intenzita dopravy'!$H30:$L30,MATCH(AJ$157,'A2 Intenzita dopravy'!$H$19:$L$19,0)),IF(AJ$157&gt;MAX('A2 Intenzita dopravy'!$H$5:$L$5),(INDEX('A2 Intenzita dopravy'!$H30:$L30,MATCH(AJ$157,'A2 Intenzita dopravy'!$H$5:$L$5,1))/INDEX('A2 Intenzita dopravy'!$H30:$L30,MATCH(AJ$157,'A2 Intenzita dopravy'!$H$5:$L$5,1)-1))^(1/(INDEX('A2 Intenzita dopravy'!$H$5:$L$5,MATCH(AJ$157,'A2 Intenzita dopravy'!$H$5:$L$5,1))-INDEX('A2 Intenzita dopravy'!$H$5:$L$5,MATCH(AJ$157,'A2 Intenzita dopravy'!$H$5:$L$5,1)-1)))*AI168,IF(AJ$157&lt;'A1 Parametre'!$C$7,'A2.1 Intenzita dopravy'!AJ152,IF(AJ$157&lt;MIN('A2 Intenzita dopravy'!$H$5:$L$5),AK168/AL168*AK168,(INDEX('A2 Intenzita dopravy'!$H30:$L30,MATCH(AJ$157,'A2 Intenzita dopravy'!$H$5:$L$5,1)+1)/INDEX('A2 Intenzita dopravy'!$H30:$L30,MATCH(AJ$157,'A2 Intenzita dopravy'!$H$5:$L$5,1)))^(1/(INDEX('A2 Intenzita dopravy'!$H$5:$L$5,MATCH(AJ$157,'A2 Intenzita dopravy'!$H$5:$L$5,1)+1)-INDEX('A2 Intenzita dopravy'!$H$5:$L$5,MATCH(AJ$157,'A2 Intenzita dopravy'!$H$5:$L$5,1))))*AI168)))),0)</f>
        <v>0</v>
      </c>
      <c r="AK168" s="30">
        <f>IFERROR(IFERROR(INDEX('A2 Intenzita dopravy'!$H30:$L30,MATCH(AK$157,'A2 Intenzita dopravy'!$H$19:$L$19,0)),IF(AK$157&gt;MAX('A2 Intenzita dopravy'!$H$5:$L$5),(INDEX('A2 Intenzita dopravy'!$H30:$L30,MATCH(AK$157,'A2 Intenzita dopravy'!$H$5:$L$5,1))/INDEX('A2 Intenzita dopravy'!$H30:$L30,MATCH(AK$157,'A2 Intenzita dopravy'!$H$5:$L$5,1)-1))^(1/(INDEX('A2 Intenzita dopravy'!$H$5:$L$5,MATCH(AK$157,'A2 Intenzita dopravy'!$H$5:$L$5,1))-INDEX('A2 Intenzita dopravy'!$H$5:$L$5,MATCH(AK$157,'A2 Intenzita dopravy'!$H$5:$L$5,1)-1)))*AJ168,IF(AK$157&lt;'A1 Parametre'!$C$7,'A2.1 Intenzita dopravy'!AK152,IF(AK$157&lt;MIN('A2 Intenzita dopravy'!$H$5:$L$5),AL168/AM168*AL168,(INDEX('A2 Intenzita dopravy'!$H30:$L30,MATCH(AK$157,'A2 Intenzita dopravy'!$H$5:$L$5,1)+1)/INDEX('A2 Intenzita dopravy'!$H30:$L30,MATCH(AK$157,'A2 Intenzita dopravy'!$H$5:$L$5,1)))^(1/(INDEX('A2 Intenzita dopravy'!$H$5:$L$5,MATCH(AK$157,'A2 Intenzita dopravy'!$H$5:$L$5,1)+1)-INDEX('A2 Intenzita dopravy'!$H$5:$L$5,MATCH(AK$157,'A2 Intenzita dopravy'!$H$5:$L$5,1))))*AJ168)))),0)</f>
        <v>0</v>
      </c>
      <c r="AL168" s="30">
        <f>IFERROR(IFERROR(INDEX('A2 Intenzita dopravy'!$H30:$L30,MATCH(AL$157,'A2 Intenzita dopravy'!$H$19:$L$19,0)),IF(AL$157&gt;MAX('A2 Intenzita dopravy'!$H$5:$L$5),(INDEX('A2 Intenzita dopravy'!$H30:$L30,MATCH(AL$157,'A2 Intenzita dopravy'!$H$5:$L$5,1))/INDEX('A2 Intenzita dopravy'!$H30:$L30,MATCH(AL$157,'A2 Intenzita dopravy'!$H$5:$L$5,1)-1))^(1/(INDEX('A2 Intenzita dopravy'!$H$5:$L$5,MATCH(AL$157,'A2 Intenzita dopravy'!$H$5:$L$5,1))-INDEX('A2 Intenzita dopravy'!$H$5:$L$5,MATCH(AL$157,'A2 Intenzita dopravy'!$H$5:$L$5,1)-1)))*AK168,IF(AL$157&lt;'A1 Parametre'!$C$7,'A2.1 Intenzita dopravy'!AL152,IF(AL$157&lt;MIN('A2 Intenzita dopravy'!$H$5:$L$5),AM168/AN168*AM168,(INDEX('A2 Intenzita dopravy'!$H30:$L30,MATCH(AL$157,'A2 Intenzita dopravy'!$H$5:$L$5,1)+1)/INDEX('A2 Intenzita dopravy'!$H30:$L30,MATCH(AL$157,'A2 Intenzita dopravy'!$H$5:$L$5,1)))^(1/(INDEX('A2 Intenzita dopravy'!$H$5:$L$5,MATCH(AL$157,'A2 Intenzita dopravy'!$H$5:$L$5,1)+1)-INDEX('A2 Intenzita dopravy'!$H$5:$L$5,MATCH(AL$157,'A2 Intenzita dopravy'!$H$5:$L$5,1))))*AK168)))),0)</f>
        <v>0</v>
      </c>
      <c r="AM168" s="30">
        <f>IFERROR(IFERROR(INDEX('A2 Intenzita dopravy'!$H30:$L30,MATCH(AM$157,'A2 Intenzita dopravy'!$H$19:$L$19,0)),IF(AM$157&gt;MAX('A2 Intenzita dopravy'!$H$5:$L$5),(INDEX('A2 Intenzita dopravy'!$H30:$L30,MATCH(AM$157,'A2 Intenzita dopravy'!$H$5:$L$5,1))/INDEX('A2 Intenzita dopravy'!$H30:$L30,MATCH(AM$157,'A2 Intenzita dopravy'!$H$5:$L$5,1)-1))^(1/(INDEX('A2 Intenzita dopravy'!$H$5:$L$5,MATCH(AM$157,'A2 Intenzita dopravy'!$H$5:$L$5,1))-INDEX('A2 Intenzita dopravy'!$H$5:$L$5,MATCH(AM$157,'A2 Intenzita dopravy'!$H$5:$L$5,1)-1)))*AL168,IF(AM$157&lt;'A1 Parametre'!$C$7,'A2.1 Intenzita dopravy'!AM152,IF(AM$157&lt;MIN('A2 Intenzita dopravy'!$H$5:$L$5),AN168/AO168*AN168,(INDEX('A2 Intenzita dopravy'!$H30:$L30,MATCH(AM$157,'A2 Intenzita dopravy'!$H$5:$L$5,1)+1)/INDEX('A2 Intenzita dopravy'!$H30:$L30,MATCH(AM$157,'A2 Intenzita dopravy'!$H$5:$L$5,1)))^(1/(INDEX('A2 Intenzita dopravy'!$H$5:$L$5,MATCH(AM$157,'A2 Intenzita dopravy'!$H$5:$L$5,1)+1)-INDEX('A2 Intenzita dopravy'!$H$5:$L$5,MATCH(AM$157,'A2 Intenzita dopravy'!$H$5:$L$5,1))))*AL168)))),0)</f>
        <v>0</v>
      </c>
      <c r="AN168" s="30">
        <f>IFERROR(IFERROR(INDEX('A2 Intenzita dopravy'!$H30:$L30,MATCH(AN$157,'A2 Intenzita dopravy'!$H$19:$L$19,0)),IF(AN$157&gt;MAX('A2 Intenzita dopravy'!$H$5:$L$5),(INDEX('A2 Intenzita dopravy'!$H30:$L30,MATCH(AN$157,'A2 Intenzita dopravy'!$H$5:$L$5,1))/INDEX('A2 Intenzita dopravy'!$H30:$L30,MATCH(AN$157,'A2 Intenzita dopravy'!$H$5:$L$5,1)-1))^(1/(INDEX('A2 Intenzita dopravy'!$H$5:$L$5,MATCH(AN$157,'A2 Intenzita dopravy'!$H$5:$L$5,1))-INDEX('A2 Intenzita dopravy'!$H$5:$L$5,MATCH(AN$157,'A2 Intenzita dopravy'!$H$5:$L$5,1)-1)))*AM168,IF(AN$157&lt;'A1 Parametre'!$C$7,'A2.1 Intenzita dopravy'!AN152,IF(AN$157&lt;MIN('A2 Intenzita dopravy'!$H$5:$L$5),AO168/AP168*AO168,(INDEX('A2 Intenzita dopravy'!$H30:$L30,MATCH(AN$157,'A2 Intenzita dopravy'!$H$5:$L$5,1)+1)/INDEX('A2 Intenzita dopravy'!$H30:$L30,MATCH(AN$157,'A2 Intenzita dopravy'!$H$5:$L$5,1)))^(1/(INDEX('A2 Intenzita dopravy'!$H$5:$L$5,MATCH(AN$157,'A2 Intenzita dopravy'!$H$5:$L$5,1)+1)-INDEX('A2 Intenzita dopravy'!$H$5:$L$5,MATCH(AN$157,'A2 Intenzita dopravy'!$H$5:$L$5,1))))*AM168)))),0)</f>
        <v>0</v>
      </c>
      <c r="AO168" s="30">
        <f>IFERROR(IFERROR(INDEX('A2 Intenzita dopravy'!$H30:$L30,MATCH(AO$157,'A2 Intenzita dopravy'!$H$19:$L$19,0)),IF(AO$157&gt;MAX('A2 Intenzita dopravy'!$H$5:$L$5),(INDEX('A2 Intenzita dopravy'!$H30:$L30,MATCH(AO$157,'A2 Intenzita dopravy'!$H$5:$L$5,1))/INDEX('A2 Intenzita dopravy'!$H30:$L30,MATCH(AO$157,'A2 Intenzita dopravy'!$H$5:$L$5,1)-1))^(1/(INDEX('A2 Intenzita dopravy'!$H$5:$L$5,MATCH(AO$157,'A2 Intenzita dopravy'!$H$5:$L$5,1))-INDEX('A2 Intenzita dopravy'!$H$5:$L$5,MATCH(AO$157,'A2 Intenzita dopravy'!$H$5:$L$5,1)-1)))*AN168,IF(AO$157&lt;'A1 Parametre'!$C$7,'A2.1 Intenzita dopravy'!AO152,IF(AO$157&lt;MIN('A2 Intenzita dopravy'!$H$5:$L$5),AP168/AQ168*AP168,(INDEX('A2 Intenzita dopravy'!$H30:$L30,MATCH(AO$157,'A2 Intenzita dopravy'!$H$5:$L$5,1)+1)/INDEX('A2 Intenzita dopravy'!$H30:$L30,MATCH(AO$157,'A2 Intenzita dopravy'!$H$5:$L$5,1)))^(1/(INDEX('A2 Intenzita dopravy'!$H$5:$L$5,MATCH(AO$157,'A2 Intenzita dopravy'!$H$5:$L$5,1)+1)-INDEX('A2 Intenzita dopravy'!$H$5:$L$5,MATCH(AO$157,'A2 Intenzita dopravy'!$H$5:$L$5,1))))*AN168)))),0)</f>
        <v>0</v>
      </c>
      <c r="AP168" s="30">
        <f>IFERROR(IFERROR(INDEX('A2 Intenzita dopravy'!$H30:$L30,MATCH(AP$157,'A2 Intenzita dopravy'!$H$19:$L$19,0)),IF(AP$157&gt;MAX('A2 Intenzita dopravy'!$H$5:$L$5),(INDEX('A2 Intenzita dopravy'!$H30:$L30,MATCH(AP$157,'A2 Intenzita dopravy'!$H$5:$L$5,1))/INDEX('A2 Intenzita dopravy'!$H30:$L30,MATCH(AP$157,'A2 Intenzita dopravy'!$H$5:$L$5,1)-1))^(1/(INDEX('A2 Intenzita dopravy'!$H$5:$L$5,MATCH(AP$157,'A2 Intenzita dopravy'!$H$5:$L$5,1))-INDEX('A2 Intenzita dopravy'!$H$5:$L$5,MATCH(AP$157,'A2 Intenzita dopravy'!$H$5:$L$5,1)-1)))*AO168,IF(AP$157&lt;'A1 Parametre'!$C$7,'A2.1 Intenzita dopravy'!AP152,IF(AP$157&lt;MIN('A2 Intenzita dopravy'!$H$5:$L$5),AQ168/AR168*AQ168,(INDEX('A2 Intenzita dopravy'!$H30:$L30,MATCH(AP$157,'A2 Intenzita dopravy'!$H$5:$L$5,1)+1)/INDEX('A2 Intenzita dopravy'!$H30:$L30,MATCH(AP$157,'A2 Intenzita dopravy'!$H$5:$L$5,1)))^(1/(INDEX('A2 Intenzita dopravy'!$H$5:$L$5,MATCH(AP$157,'A2 Intenzita dopravy'!$H$5:$L$5,1)+1)-INDEX('A2 Intenzita dopravy'!$H$5:$L$5,MATCH(AP$157,'A2 Intenzita dopravy'!$H$5:$L$5,1))))*AO168)))),0)</f>
        <v>0</v>
      </c>
      <c r="AQ168" s="30">
        <f>IFERROR(IFERROR(INDEX('A2 Intenzita dopravy'!$H30:$L30,MATCH(AQ$157,'A2 Intenzita dopravy'!$H$19:$L$19,0)),IF(AQ$157&gt;MAX('A2 Intenzita dopravy'!$H$5:$L$5),(INDEX('A2 Intenzita dopravy'!$H30:$L30,MATCH(AQ$157,'A2 Intenzita dopravy'!$H$5:$L$5,1))/INDEX('A2 Intenzita dopravy'!$H30:$L30,MATCH(AQ$157,'A2 Intenzita dopravy'!$H$5:$L$5,1)-1))^(1/(INDEX('A2 Intenzita dopravy'!$H$5:$L$5,MATCH(AQ$157,'A2 Intenzita dopravy'!$H$5:$L$5,1))-INDEX('A2 Intenzita dopravy'!$H$5:$L$5,MATCH(AQ$157,'A2 Intenzita dopravy'!$H$5:$L$5,1)-1)))*AP168,IF(AQ$157&lt;'A1 Parametre'!$C$7,'A2.1 Intenzita dopravy'!AQ152,IF(AQ$157&lt;MIN('A2 Intenzita dopravy'!$H$5:$L$5),AR168/AS168*AR168,(INDEX('A2 Intenzita dopravy'!$H30:$L30,MATCH(AQ$157,'A2 Intenzita dopravy'!$H$5:$L$5,1)+1)/INDEX('A2 Intenzita dopravy'!$H30:$L30,MATCH(AQ$157,'A2 Intenzita dopravy'!$H$5:$L$5,1)))^(1/(INDEX('A2 Intenzita dopravy'!$H$5:$L$5,MATCH(AQ$157,'A2 Intenzita dopravy'!$H$5:$L$5,1)+1)-INDEX('A2 Intenzita dopravy'!$H$5:$L$5,MATCH(AQ$157,'A2 Intenzita dopravy'!$H$5:$L$5,1))))*AP168)))),0)</f>
        <v>0</v>
      </c>
      <c r="AR168" s="30">
        <f>IFERROR(IFERROR(INDEX('A2 Intenzita dopravy'!$H30:$L30,MATCH(AR$157,'A2 Intenzita dopravy'!$H$19:$L$19,0)),IF(AR$157&gt;MAX('A2 Intenzita dopravy'!$H$5:$L$5),(INDEX('A2 Intenzita dopravy'!$H30:$L30,MATCH(AR$157,'A2 Intenzita dopravy'!$H$5:$L$5,1))/INDEX('A2 Intenzita dopravy'!$H30:$L30,MATCH(AR$157,'A2 Intenzita dopravy'!$H$5:$L$5,1)-1))^(1/(INDEX('A2 Intenzita dopravy'!$H$5:$L$5,MATCH(AR$157,'A2 Intenzita dopravy'!$H$5:$L$5,1))-INDEX('A2 Intenzita dopravy'!$H$5:$L$5,MATCH(AR$157,'A2 Intenzita dopravy'!$H$5:$L$5,1)-1)))*AQ168,IF(AR$157&lt;'A1 Parametre'!$C$7,'A2.1 Intenzita dopravy'!AR152,IF(AR$157&lt;MIN('A2 Intenzita dopravy'!$H$5:$L$5),AS168/AT168*AS168,(INDEX('A2 Intenzita dopravy'!$H30:$L30,MATCH(AR$157,'A2 Intenzita dopravy'!$H$5:$L$5,1)+1)/INDEX('A2 Intenzita dopravy'!$H30:$L30,MATCH(AR$157,'A2 Intenzita dopravy'!$H$5:$L$5,1)))^(1/(INDEX('A2 Intenzita dopravy'!$H$5:$L$5,MATCH(AR$157,'A2 Intenzita dopravy'!$H$5:$L$5,1)+1)-INDEX('A2 Intenzita dopravy'!$H$5:$L$5,MATCH(AR$157,'A2 Intenzita dopravy'!$H$5:$L$5,1))))*AQ168)))),0)</f>
        <v>0</v>
      </c>
      <c r="AS168" s="30">
        <f>IFERROR(IFERROR(INDEX('A2 Intenzita dopravy'!$H30:$L30,MATCH(AS$157,'A2 Intenzita dopravy'!$H$19:$L$19,0)),IF(AS$157&gt;MAX('A2 Intenzita dopravy'!$H$5:$L$5),(INDEX('A2 Intenzita dopravy'!$H30:$L30,MATCH(AS$157,'A2 Intenzita dopravy'!$H$5:$L$5,1))/INDEX('A2 Intenzita dopravy'!$H30:$L30,MATCH(AS$157,'A2 Intenzita dopravy'!$H$5:$L$5,1)-1))^(1/(INDEX('A2 Intenzita dopravy'!$H$5:$L$5,MATCH(AS$157,'A2 Intenzita dopravy'!$H$5:$L$5,1))-INDEX('A2 Intenzita dopravy'!$H$5:$L$5,MATCH(AS$157,'A2 Intenzita dopravy'!$H$5:$L$5,1)-1)))*AR168,IF(AS$157&lt;'A1 Parametre'!$C$7,'A2.1 Intenzita dopravy'!AS152,IF(AS$157&lt;MIN('A2 Intenzita dopravy'!$H$5:$L$5),AT168/AU168*AT168,(INDEX('A2 Intenzita dopravy'!$H30:$L30,MATCH(AS$157,'A2 Intenzita dopravy'!$H$5:$L$5,1)+1)/INDEX('A2 Intenzita dopravy'!$H30:$L30,MATCH(AS$157,'A2 Intenzita dopravy'!$H$5:$L$5,1)))^(1/(INDEX('A2 Intenzita dopravy'!$H$5:$L$5,MATCH(AS$157,'A2 Intenzita dopravy'!$H$5:$L$5,1)+1)-INDEX('A2 Intenzita dopravy'!$H$5:$L$5,MATCH(AS$157,'A2 Intenzita dopravy'!$H$5:$L$5,1))))*AR168)))),0)</f>
        <v>0</v>
      </c>
      <c r="AT168" s="30">
        <f>IFERROR(IFERROR(INDEX('A2 Intenzita dopravy'!$H30:$L30,MATCH(AT$157,'A2 Intenzita dopravy'!$H$19:$L$19,0)),IF(AT$157&gt;MAX('A2 Intenzita dopravy'!$H$5:$L$5),(INDEX('A2 Intenzita dopravy'!$H30:$L30,MATCH(AT$157,'A2 Intenzita dopravy'!$H$5:$L$5,1))/INDEX('A2 Intenzita dopravy'!$H30:$L30,MATCH(AT$157,'A2 Intenzita dopravy'!$H$5:$L$5,1)-1))^(1/(INDEX('A2 Intenzita dopravy'!$H$5:$L$5,MATCH(AT$157,'A2 Intenzita dopravy'!$H$5:$L$5,1))-INDEX('A2 Intenzita dopravy'!$H$5:$L$5,MATCH(AT$157,'A2 Intenzita dopravy'!$H$5:$L$5,1)-1)))*AS168,IF(AT$157&lt;'A1 Parametre'!$C$7,'A2.1 Intenzita dopravy'!AT152,IF(AT$157&lt;MIN('A2 Intenzita dopravy'!$H$5:$L$5),AU168/AV168*AU168,(INDEX('A2 Intenzita dopravy'!$H30:$L30,MATCH(AT$157,'A2 Intenzita dopravy'!$H$5:$L$5,1)+1)/INDEX('A2 Intenzita dopravy'!$H30:$L30,MATCH(AT$157,'A2 Intenzita dopravy'!$H$5:$L$5,1)))^(1/(INDEX('A2 Intenzita dopravy'!$H$5:$L$5,MATCH(AT$157,'A2 Intenzita dopravy'!$H$5:$L$5,1)+1)-INDEX('A2 Intenzita dopravy'!$H$5:$L$5,MATCH(AT$157,'A2 Intenzita dopravy'!$H$5:$L$5,1))))*AS168)))),0)</f>
        <v>0</v>
      </c>
      <c r="AU168" s="30">
        <f>IFERROR(IFERROR(INDEX('A2 Intenzita dopravy'!$H30:$L30,MATCH(AU$157,'A2 Intenzita dopravy'!$H$19:$L$19,0)),IF(AU$157&gt;MAX('A2 Intenzita dopravy'!$H$5:$L$5),(INDEX('A2 Intenzita dopravy'!$H30:$L30,MATCH(AU$157,'A2 Intenzita dopravy'!$H$5:$L$5,1))/INDEX('A2 Intenzita dopravy'!$H30:$L30,MATCH(AU$157,'A2 Intenzita dopravy'!$H$5:$L$5,1)-1))^(1/(INDEX('A2 Intenzita dopravy'!$H$5:$L$5,MATCH(AU$157,'A2 Intenzita dopravy'!$H$5:$L$5,1))-INDEX('A2 Intenzita dopravy'!$H$5:$L$5,MATCH(AU$157,'A2 Intenzita dopravy'!$H$5:$L$5,1)-1)))*AT168,IF(AU$157&lt;'A1 Parametre'!$C$7,'A2.1 Intenzita dopravy'!AU152,IF(AU$157&lt;MIN('A2 Intenzita dopravy'!$H$5:$L$5),AV168/AW168*AV168,(INDEX('A2 Intenzita dopravy'!$H30:$L30,MATCH(AU$157,'A2 Intenzita dopravy'!$H$5:$L$5,1)+1)/INDEX('A2 Intenzita dopravy'!$H30:$L30,MATCH(AU$157,'A2 Intenzita dopravy'!$H$5:$L$5,1)))^(1/(INDEX('A2 Intenzita dopravy'!$H$5:$L$5,MATCH(AU$157,'A2 Intenzita dopravy'!$H$5:$L$5,1)+1)-INDEX('A2 Intenzita dopravy'!$H$5:$L$5,MATCH(AU$157,'A2 Intenzita dopravy'!$H$5:$L$5,1))))*AT168)))),0)</f>
        <v>0</v>
      </c>
      <c r="AV168" s="30">
        <f>IFERROR(IFERROR(INDEX('A2 Intenzita dopravy'!$H30:$L30,MATCH(AV$157,'A2 Intenzita dopravy'!$H$19:$L$19,0)),IF(AV$157&gt;MAX('A2 Intenzita dopravy'!$H$5:$L$5),(INDEX('A2 Intenzita dopravy'!$H30:$L30,MATCH(AV$157,'A2 Intenzita dopravy'!$H$5:$L$5,1))/INDEX('A2 Intenzita dopravy'!$H30:$L30,MATCH(AV$157,'A2 Intenzita dopravy'!$H$5:$L$5,1)-1))^(1/(INDEX('A2 Intenzita dopravy'!$H$5:$L$5,MATCH(AV$157,'A2 Intenzita dopravy'!$H$5:$L$5,1))-INDEX('A2 Intenzita dopravy'!$H$5:$L$5,MATCH(AV$157,'A2 Intenzita dopravy'!$H$5:$L$5,1)-1)))*AU168,IF(AV$157&lt;'A1 Parametre'!$C$7,'A2.1 Intenzita dopravy'!AV152,IF(AV$157&lt;MIN('A2 Intenzita dopravy'!$H$5:$L$5),AW168/AX168*AW168,(INDEX('A2 Intenzita dopravy'!$H30:$L30,MATCH(AV$157,'A2 Intenzita dopravy'!$H$5:$L$5,1)+1)/INDEX('A2 Intenzita dopravy'!$H30:$L30,MATCH(AV$157,'A2 Intenzita dopravy'!$H$5:$L$5,1)))^(1/(INDEX('A2 Intenzita dopravy'!$H$5:$L$5,MATCH(AV$157,'A2 Intenzita dopravy'!$H$5:$L$5,1)+1)-INDEX('A2 Intenzita dopravy'!$H$5:$L$5,MATCH(AV$157,'A2 Intenzita dopravy'!$H$5:$L$5,1))))*AU168)))),0)</f>
        <v>0</v>
      </c>
      <c r="AW168" s="30">
        <f>IFERROR(IFERROR(INDEX('A2 Intenzita dopravy'!$H30:$L30,MATCH(AW$157,'A2 Intenzita dopravy'!$H$19:$L$19,0)),IF(AW$157&gt;MAX('A2 Intenzita dopravy'!$H$5:$L$5),(INDEX('A2 Intenzita dopravy'!$H30:$L30,MATCH(AW$157,'A2 Intenzita dopravy'!$H$5:$L$5,1))/INDEX('A2 Intenzita dopravy'!$H30:$L30,MATCH(AW$157,'A2 Intenzita dopravy'!$H$5:$L$5,1)-1))^(1/(INDEX('A2 Intenzita dopravy'!$H$5:$L$5,MATCH(AW$157,'A2 Intenzita dopravy'!$H$5:$L$5,1))-INDEX('A2 Intenzita dopravy'!$H$5:$L$5,MATCH(AW$157,'A2 Intenzita dopravy'!$H$5:$L$5,1)-1)))*AV168,IF(AW$157&lt;'A1 Parametre'!$C$7,'A2.1 Intenzita dopravy'!AW152,IF(AW$157&lt;MIN('A2 Intenzita dopravy'!$H$5:$L$5),AX168/AY168*AX168,(INDEX('A2 Intenzita dopravy'!$H30:$L30,MATCH(AW$157,'A2 Intenzita dopravy'!$H$5:$L$5,1)+1)/INDEX('A2 Intenzita dopravy'!$H30:$L30,MATCH(AW$157,'A2 Intenzita dopravy'!$H$5:$L$5,1)))^(1/(INDEX('A2 Intenzita dopravy'!$H$5:$L$5,MATCH(AW$157,'A2 Intenzita dopravy'!$H$5:$L$5,1)+1)-INDEX('A2 Intenzita dopravy'!$H$5:$L$5,MATCH(AW$157,'A2 Intenzita dopravy'!$H$5:$L$5,1))))*AV168)))),0)</f>
        <v>0</v>
      </c>
      <c r="AX168" s="30">
        <f>IFERROR(IFERROR(INDEX('A2 Intenzita dopravy'!$H30:$L30,MATCH(AX$157,'A2 Intenzita dopravy'!$H$19:$L$19,0)),IF(AX$157&gt;MAX('A2 Intenzita dopravy'!$H$5:$L$5),(INDEX('A2 Intenzita dopravy'!$H30:$L30,MATCH(AX$157,'A2 Intenzita dopravy'!$H$5:$L$5,1))/INDEX('A2 Intenzita dopravy'!$H30:$L30,MATCH(AX$157,'A2 Intenzita dopravy'!$H$5:$L$5,1)-1))^(1/(INDEX('A2 Intenzita dopravy'!$H$5:$L$5,MATCH(AX$157,'A2 Intenzita dopravy'!$H$5:$L$5,1))-INDEX('A2 Intenzita dopravy'!$H$5:$L$5,MATCH(AX$157,'A2 Intenzita dopravy'!$H$5:$L$5,1)-1)))*AW168,IF(AX$157&lt;'A1 Parametre'!$C$7,'A2.1 Intenzita dopravy'!AX152,IF(AX$157&lt;MIN('A2 Intenzita dopravy'!$H$5:$L$5),AY168/AZ168*AY168,(INDEX('A2 Intenzita dopravy'!$H30:$L30,MATCH(AX$157,'A2 Intenzita dopravy'!$H$5:$L$5,1)+1)/INDEX('A2 Intenzita dopravy'!$H30:$L30,MATCH(AX$157,'A2 Intenzita dopravy'!$H$5:$L$5,1)))^(1/(INDEX('A2 Intenzita dopravy'!$H$5:$L$5,MATCH(AX$157,'A2 Intenzita dopravy'!$H$5:$L$5,1)+1)-INDEX('A2 Intenzita dopravy'!$H$5:$L$5,MATCH(AX$157,'A2 Intenzita dopravy'!$H$5:$L$5,1))))*AW168)))),0)</f>
        <v>0</v>
      </c>
      <c r="AY168" s="30">
        <f>IFERROR(IFERROR(INDEX('A2 Intenzita dopravy'!$H30:$L30,MATCH(AY$157,'A2 Intenzita dopravy'!$H$19:$L$19,0)),IF(AY$157&gt;MAX('A2 Intenzita dopravy'!$H$5:$L$5),(INDEX('A2 Intenzita dopravy'!$H30:$L30,MATCH(AY$157,'A2 Intenzita dopravy'!$H$5:$L$5,1))/INDEX('A2 Intenzita dopravy'!$H30:$L30,MATCH(AY$157,'A2 Intenzita dopravy'!$H$5:$L$5,1)-1))^(1/(INDEX('A2 Intenzita dopravy'!$H$5:$L$5,MATCH(AY$157,'A2 Intenzita dopravy'!$H$5:$L$5,1))-INDEX('A2 Intenzita dopravy'!$H$5:$L$5,MATCH(AY$157,'A2 Intenzita dopravy'!$H$5:$L$5,1)-1)))*AX168,IF(AY$157&lt;'A1 Parametre'!$C$7,'A2.1 Intenzita dopravy'!AY152,IF(AY$157&lt;MIN('A2 Intenzita dopravy'!$H$5:$L$5),AZ168/BA168*AZ168,(INDEX('A2 Intenzita dopravy'!$H30:$L30,MATCH(AY$157,'A2 Intenzita dopravy'!$H$5:$L$5,1)+1)/INDEX('A2 Intenzita dopravy'!$H30:$L30,MATCH(AY$157,'A2 Intenzita dopravy'!$H$5:$L$5,1)))^(1/(INDEX('A2 Intenzita dopravy'!$H$5:$L$5,MATCH(AY$157,'A2 Intenzita dopravy'!$H$5:$L$5,1)+1)-INDEX('A2 Intenzita dopravy'!$H$5:$L$5,MATCH(AY$157,'A2 Intenzita dopravy'!$H$5:$L$5,1))))*AX168)))),0)</f>
        <v>0</v>
      </c>
      <c r="AZ168" s="30">
        <f>IFERROR(IFERROR(INDEX('A2 Intenzita dopravy'!$H30:$L30,MATCH(AZ$157,'A2 Intenzita dopravy'!$H$19:$L$19,0)),IF(AZ$157&gt;MAX('A2 Intenzita dopravy'!$H$5:$L$5),(INDEX('A2 Intenzita dopravy'!$H30:$L30,MATCH(AZ$157,'A2 Intenzita dopravy'!$H$5:$L$5,1))/INDEX('A2 Intenzita dopravy'!$H30:$L30,MATCH(AZ$157,'A2 Intenzita dopravy'!$H$5:$L$5,1)-1))^(1/(INDEX('A2 Intenzita dopravy'!$H$5:$L$5,MATCH(AZ$157,'A2 Intenzita dopravy'!$H$5:$L$5,1))-INDEX('A2 Intenzita dopravy'!$H$5:$L$5,MATCH(AZ$157,'A2 Intenzita dopravy'!$H$5:$L$5,1)-1)))*AY168,IF(AZ$157&lt;'A1 Parametre'!$C$7,'A2.1 Intenzita dopravy'!AZ152,IF(AZ$157&lt;MIN('A2 Intenzita dopravy'!$H$5:$L$5),BA168/BB168*BA168,(INDEX('A2 Intenzita dopravy'!$H30:$L30,MATCH(AZ$157,'A2 Intenzita dopravy'!$H$5:$L$5,1)+1)/INDEX('A2 Intenzita dopravy'!$H30:$L30,MATCH(AZ$157,'A2 Intenzita dopravy'!$H$5:$L$5,1)))^(1/(INDEX('A2 Intenzita dopravy'!$H$5:$L$5,MATCH(AZ$157,'A2 Intenzita dopravy'!$H$5:$L$5,1)+1)-INDEX('A2 Intenzita dopravy'!$H$5:$L$5,MATCH(AZ$157,'A2 Intenzita dopravy'!$H$5:$L$5,1))))*AY168)))),0)</f>
        <v>0</v>
      </c>
      <c r="BA168" s="30">
        <f>IFERROR(IFERROR(INDEX('A2 Intenzita dopravy'!$H30:$L30,MATCH(BA$157,'A2 Intenzita dopravy'!$H$19:$L$19,0)),IF(BA$157&gt;MAX('A2 Intenzita dopravy'!$H$5:$L$5),(INDEX('A2 Intenzita dopravy'!$H30:$L30,MATCH(BA$157,'A2 Intenzita dopravy'!$H$5:$L$5,1))/INDEX('A2 Intenzita dopravy'!$H30:$L30,MATCH(BA$157,'A2 Intenzita dopravy'!$H$5:$L$5,1)-1))^(1/(INDEX('A2 Intenzita dopravy'!$H$5:$L$5,MATCH(BA$157,'A2 Intenzita dopravy'!$H$5:$L$5,1))-INDEX('A2 Intenzita dopravy'!$H$5:$L$5,MATCH(BA$157,'A2 Intenzita dopravy'!$H$5:$L$5,1)-1)))*AZ168,IF(BA$157&lt;'A1 Parametre'!$C$7,'A2.1 Intenzita dopravy'!BA152,IF(BA$157&lt;MIN('A2 Intenzita dopravy'!$H$5:$L$5),BB168/'A2 Intenzita dopravy'!#REF!*BB168,(INDEX('A2 Intenzita dopravy'!$H30:$L30,MATCH(BA$157,'A2 Intenzita dopravy'!$H$5:$L$5,1)+1)/INDEX('A2 Intenzita dopravy'!$H30:$L30,MATCH(BA$157,'A2 Intenzita dopravy'!$H$5:$L$5,1)))^(1/(INDEX('A2 Intenzita dopravy'!$H$5:$L$5,MATCH(BA$157,'A2 Intenzita dopravy'!$H$5:$L$5,1)+1)-INDEX('A2 Intenzita dopravy'!$H$5:$L$5,MATCH(BA$157,'A2 Intenzita dopravy'!$H$5:$L$5,1))))*AZ168)))),0)</f>
        <v>0</v>
      </c>
      <c r="BB168" s="30">
        <f>IFERROR(IFERROR(INDEX('A2 Intenzita dopravy'!$H30:$L30,MATCH(BB$157,'A2 Intenzita dopravy'!$H$19:$L$19,0)),IF(BB$157&gt;MAX('A2 Intenzita dopravy'!$H$5:$L$5),(INDEX('A2 Intenzita dopravy'!$H30:$L30,MATCH(BB$157,'A2 Intenzita dopravy'!$H$5:$L$5,1))/INDEX('A2 Intenzita dopravy'!$H30:$L30,MATCH(BB$157,'A2 Intenzita dopravy'!$H$5:$L$5,1)-1))^(1/(INDEX('A2 Intenzita dopravy'!$H$5:$L$5,MATCH(BB$157,'A2 Intenzita dopravy'!$H$5:$L$5,1))-INDEX('A2 Intenzita dopravy'!$H$5:$L$5,MATCH(BB$157,'A2 Intenzita dopravy'!$H$5:$L$5,1)-1)))*BA168,IF(BB$157&lt;'A1 Parametre'!$C$7,'A2.1 Intenzita dopravy'!BB152,IF(BB$157&lt;MIN('A2 Intenzita dopravy'!$H$5:$L$5),'A2 Intenzita dopravy'!#REF!/'A2 Intenzita dopravy'!#REF!*'A2 Intenzita dopravy'!#REF!,(INDEX('A2 Intenzita dopravy'!$H30:$L30,MATCH(BB$157,'A2 Intenzita dopravy'!$H$5:$L$5,1)+1)/INDEX('A2 Intenzita dopravy'!$H30:$L30,MATCH(BB$157,'A2 Intenzita dopravy'!$H$5:$L$5,1)))^(1/(INDEX('A2 Intenzita dopravy'!$H$5:$L$5,MATCH(BB$157,'A2 Intenzita dopravy'!$H$5:$L$5,1)+1)-INDEX('A2 Intenzita dopravy'!$H$5:$L$5,MATCH(BB$157,'A2 Intenzita dopravy'!$H$5:$L$5,1))))*BA168)))),0)</f>
        <v>0</v>
      </c>
    </row>
    <row r="171" spans="2:54" x14ac:dyDescent="0.2">
      <c r="B171" s="80" t="s">
        <v>135</v>
      </c>
      <c r="E171" s="33"/>
      <c r="F171" s="33"/>
      <c r="G171" s="33"/>
      <c r="H171" s="33"/>
      <c r="I171" s="33"/>
    </row>
    <row r="173" spans="2:54" x14ac:dyDescent="0.2">
      <c r="D173" s="32" t="s">
        <v>63</v>
      </c>
      <c r="E173" s="34">
        <f>E141</f>
        <v>2019</v>
      </c>
      <c r="F173" s="34">
        <f t="shared" ref="F173:AK173" si="40">E173+1</f>
        <v>2020</v>
      </c>
      <c r="G173" s="34">
        <f t="shared" si="40"/>
        <v>2021</v>
      </c>
      <c r="H173" s="34">
        <f t="shared" si="40"/>
        <v>2022</v>
      </c>
      <c r="I173" s="34">
        <f t="shared" si="40"/>
        <v>2023</v>
      </c>
      <c r="J173" s="34">
        <f t="shared" si="40"/>
        <v>2024</v>
      </c>
      <c r="K173" s="34">
        <f t="shared" si="40"/>
        <v>2025</v>
      </c>
      <c r="L173" s="34">
        <f t="shared" si="40"/>
        <v>2026</v>
      </c>
      <c r="M173" s="34">
        <f t="shared" si="40"/>
        <v>2027</v>
      </c>
      <c r="N173" s="34">
        <f t="shared" si="40"/>
        <v>2028</v>
      </c>
      <c r="O173" s="34">
        <f t="shared" si="40"/>
        <v>2029</v>
      </c>
      <c r="P173" s="34">
        <f t="shared" si="40"/>
        <v>2030</v>
      </c>
      <c r="Q173" s="34">
        <f t="shared" si="40"/>
        <v>2031</v>
      </c>
      <c r="R173" s="34">
        <f t="shared" si="40"/>
        <v>2032</v>
      </c>
      <c r="S173" s="34">
        <f t="shared" si="40"/>
        <v>2033</v>
      </c>
      <c r="T173" s="34">
        <f t="shared" si="40"/>
        <v>2034</v>
      </c>
      <c r="U173" s="34">
        <f t="shared" si="40"/>
        <v>2035</v>
      </c>
      <c r="V173" s="34">
        <f t="shared" si="40"/>
        <v>2036</v>
      </c>
      <c r="W173" s="34">
        <f t="shared" si="40"/>
        <v>2037</v>
      </c>
      <c r="X173" s="34">
        <f t="shared" si="40"/>
        <v>2038</v>
      </c>
      <c r="Y173" s="34">
        <f t="shared" si="40"/>
        <v>2039</v>
      </c>
      <c r="Z173" s="34">
        <f t="shared" si="40"/>
        <v>2040</v>
      </c>
      <c r="AA173" s="34">
        <f t="shared" si="40"/>
        <v>2041</v>
      </c>
      <c r="AB173" s="34">
        <f t="shared" si="40"/>
        <v>2042</v>
      </c>
      <c r="AC173" s="34">
        <f t="shared" si="40"/>
        <v>2043</v>
      </c>
      <c r="AD173" s="34">
        <f t="shared" si="40"/>
        <v>2044</v>
      </c>
      <c r="AE173" s="34">
        <f t="shared" si="40"/>
        <v>2045</v>
      </c>
      <c r="AF173" s="34">
        <f t="shared" si="40"/>
        <v>2046</v>
      </c>
      <c r="AG173" s="34">
        <f t="shared" si="40"/>
        <v>2047</v>
      </c>
      <c r="AH173" s="34">
        <f t="shared" si="40"/>
        <v>2048</v>
      </c>
      <c r="AI173" s="34">
        <f t="shared" si="40"/>
        <v>2049</v>
      </c>
      <c r="AJ173" s="34">
        <f t="shared" si="40"/>
        <v>2050</v>
      </c>
      <c r="AK173" s="34">
        <f t="shared" si="40"/>
        <v>2051</v>
      </c>
      <c r="AL173" s="34">
        <f t="shared" ref="AL173:BB173" si="41">AK173+1</f>
        <v>2052</v>
      </c>
      <c r="AM173" s="34">
        <f t="shared" si="41"/>
        <v>2053</v>
      </c>
      <c r="AN173" s="34">
        <f t="shared" si="41"/>
        <v>2054</v>
      </c>
      <c r="AO173" s="34">
        <f t="shared" si="41"/>
        <v>2055</v>
      </c>
      <c r="AP173" s="34">
        <f t="shared" si="41"/>
        <v>2056</v>
      </c>
      <c r="AQ173" s="34">
        <f t="shared" si="41"/>
        <v>2057</v>
      </c>
      <c r="AR173" s="34">
        <f t="shared" si="41"/>
        <v>2058</v>
      </c>
      <c r="AS173" s="34">
        <f t="shared" si="41"/>
        <v>2059</v>
      </c>
      <c r="AT173" s="34">
        <f t="shared" si="41"/>
        <v>2060</v>
      </c>
      <c r="AU173" s="34">
        <f t="shared" si="41"/>
        <v>2061</v>
      </c>
      <c r="AV173" s="34">
        <f t="shared" si="41"/>
        <v>2062</v>
      </c>
      <c r="AW173" s="34">
        <f t="shared" si="41"/>
        <v>2063</v>
      </c>
      <c r="AX173" s="34">
        <f t="shared" si="41"/>
        <v>2064</v>
      </c>
      <c r="AY173" s="34">
        <f t="shared" si="41"/>
        <v>2065</v>
      </c>
      <c r="AZ173" s="34">
        <f t="shared" si="41"/>
        <v>2066</v>
      </c>
      <c r="BA173" s="34">
        <f t="shared" si="41"/>
        <v>2067</v>
      </c>
      <c r="BB173" s="34">
        <f t="shared" si="41"/>
        <v>2068</v>
      </c>
    </row>
    <row r="174" spans="2:54" x14ac:dyDescent="0.2">
      <c r="B174" s="32" t="s">
        <v>132</v>
      </c>
      <c r="C174" s="32" t="s">
        <v>131</v>
      </c>
      <c r="D174" s="32" t="s">
        <v>61</v>
      </c>
      <c r="E174" s="81">
        <f>IF(E173&lt;'A1 Parametre'!$C$6,"",'A2.1 Intenzita dopravy'!E173-'A1 Parametre'!$C$6+1)</f>
        <v>1</v>
      </c>
      <c r="F174" s="81">
        <f>IF(F173&lt;'A1 Parametre'!$C$6,"",'A2.1 Intenzita dopravy'!F173-'A1 Parametre'!$C$6+1)</f>
        <v>2</v>
      </c>
      <c r="G174" s="81">
        <f>IF(G173&lt;'A1 Parametre'!$C$6,"",'A2.1 Intenzita dopravy'!G173-'A1 Parametre'!$C$6+1)</f>
        <v>3</v>
      </c>
      <c r="H174" s="81">
        <f>IF(H173&lt;'A1 Parametre'!$C$6,"",'A2.1 Intenzita dopravy'!H173-'A1 Parametre'!$C$6+1)</f>
        <v>4</v>
      </c>
      <c r="I174" s="81">
        <f>IF(I173&lt;'A1 Parametre'!$C$6,"",'A2.1 Intenzita dopravy'!I173-'A1 Parametre'!$C$6+1)</f>
        <v>5</v>
      </c>
      <c r="J174" s="81">
        <f>IF(J173&lt;'A1 Parametre'!$C$6,"",'A2.1 Intenzita dopravy'!J173-'A1 Parametre'!$C$6+1)</f>
        <v>6</v>
      </c>
      <c r="K174" s="81">
        <f>IF(K173&lt;'A1 Parametre'!$C$6,"",'A2.1 Intenzita dopravy'!K173-'A1 Parametre'!$C$6+1)</f>
        <v>7</v>
      </c>
      <c r="L174" s="81">
        <f>IF(L173&lt;'A1 Parametre'!$C$6,"",'A2.1 Intenzita dopravy'!L173-'A1 Parametre'!$C$6+1)</f>
        <v>8</v>
      </c>
      <c r="M174" s="81">
        <f>IF(M173&lt;'A1 Parametre'!$C$6,"",'A2.1 Intenzita dopravy'!M173-'A1 Parametre'!$C$6+1)</f>
        <v>9</v>
      </c>
      <c r="N174" s="81">
        <f>IF(N173&lt;'A1 Parametre'!$C$6,"",'A2.1 Intenzita dopravy'!N173-'A1 Parametre'!$C$6+1)</f>
        <v>10</v>
      </c>
      <c r="O174" s="81">
        <f>IF(O173&lt;'A1 Parametre'!$C$6,"",'A2.1 Intenzita dopravy'!O173-'A1 Parametre'!$C$6+1)</f>
        <v>11</v>
      </c>
      <c r="P174" s="81">
        <f>IF(P173&lt;'A1 Parametre'!$C$6,"",'A2.1 Intenzita dopravy'!P173-'A1 Parametre'!$C$6+1)</f>
        <v>12</v>
      </c>
      <c r="Q174" s="81">
        <f>IF(Q173&lt;'A1 Parametre'!$C$6,"",'A2.1 Intenzita dopravy'!Q173-'A1 Parametre'!$C$6+1)</f>
        <v>13</v>
      </c>
      <c r="R174" s="81">
        <f>IF(R173&lt;'A1 Parametre'!$C$6,"",'A2.1 Intenzita dopravy'!R173-'A1 Parametre'!$C$6+1)</f>
        <v>14</v>
      </c>
      <c r="S174" s="81">
        <f>IF(S173&lt;'A1 Parametre'!$C$6,"",'A2.1 Intenzita dopravy'!S173-'A1 Parametre'!$C$6+1)</f>
        <v>15</v>
      </c>
      <c r="T174" s="81">
        <f>IF(T173&lt;'A1 Parametre'!$C$6,"",'A2.1 Intenzita dopravy'!T173-'A1 Parametre'!$C$6+1)</f>
        <v>16</v>
      </c>
      <c r="U174" s="81">
        <f>IF(U173&lt;'A1 Parametre'!$C$6,"",'A2.1 Intenzita dopravy'!U173-'A1 Parametre'!$C$6+1)</f>
        <v>17</v>
      </c>
      <c r="V174" s="81">
        <f>IF(V173&lt;'A1 Parametre'!$C$6,"",'A2.1 Intenzita dopravy'!V173-'A1 Parametre'!$C$6+1)</f>
        <v>18</v>
      </c>
      <c r="W174" s="81">
        <f>IF(W173&lt;'A1 Parametre'!$C$6,"",'A2.1 Intenzita dopravy'!W173-'A1 Parametre'!$C$6+1)</f>
        <v>19</v>
      </c>
      <c r="X174" s="81">
        <f>IF(X173&lt;'A1 Parametre'!$C$6,"",'A2.1 Intenzita dopravy'!X173-'A1 Parametre'!$C$6+1)</f>
        <v>20</v>
      </c>
      <c r="Y174" s="81">
        <f>IF(Y173&lt;'A1 Parametre'!$C$6,"",'A2.1 Intenzita dopravy'!Y173-'A1 Parametre'!$C$6+1)</f>
        <v>21</v>
      </c>
      <c r="Z174" s="81">
        <f>IF(Z173&lt;'A1 Parametre'!$C$6,"",'A2.1 Intenzita dopravy'!Z173-'A1 Parametre'!$C$6+1)</f>
        <v>22</v>
      </c>
      <c r="AA174" s="81">
        <f>IF(AA173&lt;'A1 Parametre'!$C$6,"",'A2.1 Intenzita dopravy'!AA173-'A1 Parametre'!$C$6+1)</f>
        <v>23</v>
      </c>
      <c r="AB174" s="81">
        <f>IF(AB173&lt;'A1 Parametre'!$C$6,"",'A2.1 Intenzita dopravy'!AB173-'A1 Parametre'!$C$6+1)</f>
        <v>24</v>
      </c>
      <c r="AC174" s="81">
        <f>IF(AC173&lt;'A1 Parametre'!$C$6,"",'A2.1 Intenzita dopravy'!AC173-'A1 Parametre'!$C$6+1)</f>
        <v>25</v>
      </c>
      <c r="AD174" s="81">
        <f>IF(AD173&lt;'A1 Parametre'!$C$6,"",'A2.1 Intenzita dopravy'!AD173-'A1 Parametre'!$C$6+1)</f>
        <v>26</v>
      </c>
      <c r="AE174" s="81">
        <f>IF(AE173&lt;'A1 Parametre'!$C$6,"",'A2.1 Intenzita dopravy'!AE173-'A1 Parametre'!$C$6+1)</f>
        <v>27</v>
      </c>
      <c r="AF174" s="81">
        <f>IF(AF173&lt;'A1 Parametre'!$C$6,"",'A2.1 Intenzita dopravy'!AF173-'A1 Parametre'!$C$6+1)</f>
        <v>28</v>
      </c>
      <c r="AG174" s="81">
        <f>IF(AG173&lt;'A1 Parametre'!$C$6,"",'A2.1 Intenzita dopravy'!AG173-'A1 Parametre'!$C$6+1)</f>
        <v>29</v>
      </c>
      <c r="AH174" s="81">
        <f>IF(AH173&lt;'A1 Parametre'!$C$6,"",'A2.1 Intenzita dopravy'!AH173-'A1 Parametre'!$C$6+1)</f>
        <v>30</v>
      </c>
      <c r="AI174" s="81">
        <f>IF(AI173&lt;'A1 Parametre'!$C$6,"",'A2.1 Intenzita dopravy'!AI173-'A1 Parametre'!$C$6+1)</f>
        <v>31</v>
      </c>
      <c r="AJ174" s="81">
        <f>IF(AJ173&lt;'A1 Parametre'!$C$6,"",'A2.1 Intenzita dopravy'!AJ173-'A1 Parametre'!$C$6+1)</f>
        <v>32</v>
      </c>
      <c r="AK174" s="81">
        <f>IF(AK173&lt;'A1 Parametre'!$C$6,"",'A2.1 Intenzita dopravy'!AK173-'A1 Parametre'!$C$6+1)</f>
        <v>33</v>
      </c>
      <c r="AL174" s="81">
        <f>IF(AL173&lt;'A1 Parametre'!$C$6,"",'A2.1 Intenzita dopravy'!AL173-'A1 Parametre'!$C$6+1)</f>
        <v>34</v>
      </c>
      <c r="AM174" s="81">
        <f>IF(AM173&lt;'A1 Parametre'!$C$6,"",'A2.1 Intenzita dopravy'!AM173-'A1 Parametre'!$C$6+1)</f>
        <v>35</v>
      </c>
      <c r="AN174" s="81">
        <f>IF(AN173&lt;'A1 Parametre'!$C$6,"",'A2.1 Intenzita dopravy'!AN173-'A1 Parametre'!$C$6+1)</f>
        <v>36</v>
      </c>
      <c r="AO174" s="81">
        <f>IF(AO173&lt;'A1 Parametre'!$C$6,"",'A2.1 Intenzita dopravy'!AO173-'A1 Parametre'!$C$6+1)</f>
        <v>37</v>
      </c>
      <c r="AP174" s="81">
        <f>IF(AP173&lt;'A1 Parametre'!$C$6,"",'A2.1 Intenzita dopravy'!AP173-'A1 Parametre'!$C$6+1)</f>
        <v>38</v>
      </c>
      <c r="AQ174" s="81">
        <f>IF(AQ173&lt;'A1 Parametre'!$C$6,"",'A2.1 Intenzita dopravy'!AQ173-'A1 Parametre'!$C$6+1)</f>
        <v>39</v>
      </c>
      <c r="AR174" s="81">
        <f>IF(AR173&lt;'A1 Parametre'!$C$6,"",'A2.1 Intenzita dopravy'!AR173-'A1 Parametre'!$C$6+1)</f>
        <v>40</v>
      </c>
      <c r="AS174" s="81">
        <f>IF(AS173&lt;'A1 Parametre'!$C$6,"",'A2.1 Intenzita dopravy'!AS173-'A1 Parametre'!$C$6+1)</f>
        <v>41</v>
      </c>
      <c r="AT174" s="81">
        <f>IF(AT173&lt;'A1 Parametre'!$C$6,"",'A2.1 Intenzita dopravy'!AT173-'A1 Parametre'!$C$6+1)</f>
        <v>42</v>
      </c>
      <c r="AU174" s="81">
        <f>IF(AU173&lt;'A1 Parametre'!$C$6,"",'A2.1 Intenzita dopravy'!AU173-'A1 Parametre'!$C$6+1)</f>
        <v>43</v>
      </c>
      <c r="AV174" s="81">
        <f>IF(AV173&lt;'A1 Parametre'!$C$6,"",'A2.1 Intenzita dopravy'!AV173-'A1 Parametre'!$C$6+1)</f>
        <v>44</v>
      </c>
      <c r="AW174" s="81">
        <f>IF(AW173&lt;'A1 Parametre'!$C$6,"",'A2.1 Intenzita dopravy'!AW173-'A1 Parametre'!$C$6+1)</f>
        <v>45</v>
      </c>
      <c r="AX174" s="81">
        <f>IF(AX173&lt;'A1 Parametre'!$C$6,"",'A2.1 Intenzita dopravy'!AX173-'A1 Parametre'!$C$6+1)</f>
        <v>46</v>
      </c>
      <c r="AY174" s="81">
        <f>IF(AY173&lt;'A1 Parametre'!$C$6,"",'A2.1 Intenzita dopravy'!AY173-'A1 Parametre'!$C$6+1)</f>
        <v>47</v>
      </c>
      <c r="AZ174" s="81">
        <f>IF(AZ173&lt;'A1 Parametre'!$C$6,"",'A2.1 Intenzita dopravy'!AZ173-'A1 Parametre'!$C$6+1)</f>
        <v>48</v>
      </c>
      <c r="BA174" s="81">
        <f>IF(BA173&lt;'A1 Parametre'!$C$6,"",'A2.1 Intenzita dopravy'!BA173-'A1 Parametre'!$C$6+1)</f>
        <v>49</v>
      </c>
      <c r="BB174" s="81">
        <f>IF(BB173&lt;'A1 Parametre'!$C$6,"",'A2.1 Intenzita dopravy'!BB173-'A1 Parametre'!$C$6+1)</f>
        <v>50</v>
      </c>
    </row>
    <row r="175" spans="2:54" x14ac:dyDescent="0.2">
      <c r="B175" s="5">
        <v>1</v>
      </c>
      <c r="C175" s="5">
        <f>IF(ISBLANK('A2 Intenzita dopravy'!C21)=TRUE,"",'A2 Intenzita dopravy'!C21)</f>
        <v>90780</v>
      </c>
      <c r="D175" s="5" t="str">
        <f>IF(ISBLANK('A2 Intenzita dopravy'!D21)=TRUE,"",'A2 Intenzita dopravy'!D21)</f>
        <v>I/59 Nižná - Tvrdošín</v>
      </c>
      <c r="E175" s="30">
        <f>IFERROR(IF(E$173&lt;MIN('A2 Intenzita dopravy'!$H$5:$L$5),(F175/G175)*F175,IF(E$173&gt;MAX('A2 Intenzita dopravy'!$H$5:$L$5),(INDEX('A2 Intenzita dopravy'!$M7:$Q7,MATCH(E$173,'A2 Intenzita dopravy'!$H$5:$L$5,1))/INDEX('A2 Intenzita dopravy'!$M7:$Q7,MATCH(E$173,'A2 Intenzita dopravy'!$H$5:$L$5,1)-1))^(1/(INDEX('A2 Intenzita dopravy'!$H$5:$L$5,MATCH(E$173,'A2 Intenzita dopravy'!$H$5:$L$5,1))-INDEX('A2 Intenzita dopravy'!$H$5:$L$5,MATCH(E$173,'A2 Intenzita dopravy'!$H$5:$L$5,1)-1)))*D175,IFERROR(INDEX('A2 Intenzita dopravy'!$M7:$Q7,MATCH(E$173,'A2 Intenzita dopravy'!$H$5:$L$5,0)),(INDEX('A2 Intenzita dopravy'!$M7:$Q7,MATCH(E$173,'A2 Intenzita dopravy'!$H$5:$L$5,1)+1)/INDEX('A2 Intenzita dopravy'!$M7:$Q7,MATCH(E$173,'A2 Intenzita dopravy'!$H$5:$L$5,1)))^(1/(INDEX('A2 Intenzita dopravy'!$H$5:$L$5,MATCH(E$173,'A2 Intenzita dopravy'!$H$5:$L$5,1)+1)-INDEX('A2 Intenzita dopravy'!$H$5:$L$5,MATCH(E$173,'A2 Intenzita dopravy'!$H$5:$L$5,1))))*D175))),0)</f>
        <v>2007.0910194846419</v>
      </c>
      <c r="F175" s="30">
        <f>IFERROR(IF(F$173&lt;MIN('A2 Intenzita dopravy'!$H$5:$L$5),(G175/H175)*G175,IF(F$173&gt;MAX('A2 Intenzita dopravy'!$H$5:$L$5),(INDEX('A2 Intenzita dopravy'!$M7:$Q7,MATCH(F$173,'A2 Intenzita dopravy'!$H$5:$L$5,1))/INDEX('A2 Intenzita dopravy'!$M7:$Q7,MATCH(F$173,'A2 Intenzita dopravy'!$H$5:$L$5,1)-1))^(1/(INDEX('A2 Intenzita dopravy'!$H$5:$L$5,MATCH(F$173,'A2 Intenzita dopravy'!$H$5:$L$5,1))-INDEX('A2 Intenzita dopravy'!$H$5:$L$5,MATCH(F$173,'A2 Intenzita dopravy'!$H$5:$L$5,1)-1)))*E175,IFERROR(INDEX('A2 Intenzita dopravy'!$M7:$Q7,MATCH(F$173,'A2 Intenzita dopravy'!$H$5:$L$5,0)),(INDEX('A2 Intenzita dopravy'!$M7:$Q7,MATCH(F$173,'A2 Intenzita dopravy'!$H$5:$L$5,1)+1)/INDEX('A2 Intenzita dopravy'!$M7:$Q7,MATCH(F$173,'A2 Intenzita dopravy'!$H$5:$L$5,1)))^(1/(INDEX('A2 Intenzita dopravy'!$H$5:$L$5,MATCH(F$173,'A2 Intenzita dopravy'!$H$5:$L$5,1)+1)-INDEX('A2 Intenzita dopravy'!$H$5:$L$5,MATCH(F$173,'A2 Intenzita dopravy'!$H$5:$L$5,1))))*E175))),0)</f>
        <v>2040</v>
      </c>
      <c r="G175" s="30">
        <f>IFERROR(IF(G$173&lt;MIN('A2 Intenzita dopravy'!$H$5:$L$5),(H175/I175)*H175,IF(G$173&gt;MAX('A2 Intenzita dopravy'!$H$5:$L$5),(INDEX('A2 Intenzita dopravy'!$M7:$Q7,MATCH(G$173,'A2 Intenzita dopravy'!$H$5:$L$5,1))/INDEX('A2 Intenzita dopravy'!$M7:$Q7,MATCH(G$173,'A2 Intenzita dopravy'!$H$5:$L$5,1)-1))^(1/(INDEX('A2 Intenzita dopravy'!$H$5:$L$5,MATCH(G$173,'A2 Intenzita dopravy'!$H$5:$L$5,1))-INDEX('A2 Intenzita dopravy'!$H$5:$L$5,MATCH(G$173,'A2 Intenzita dopravy'!$H$5:$L$5,1)-1)))*F175,IFERROR(INDEX('A2 Intenzita dopravy'!$M7:$Q7,MATCH(G$173,'A2 Intenzita dopravy'!$H$5:$L$5,0)),(INDEX('A2 Intenzita dopravy'!$M7:$Q7,MATCH(G$173,'A2 Intenzita dopravy'!$H$5:$L$5,1)+1)/INDEX('A2 Intenzita dopravy'!$M7:$Q7,MATCH(G$173,'A2 Intenzita dopravy'!$H$5:$L$5,1)))^(1/(INDEX('A2 Intenzita dopravy'!$H$5:$L$5,MATCH(G$173,'A2 Intenzita dopravy'!$H$5:$L$5,1)+1)-INDEX('A2 Intenzita dopravy'!$H$5:$L$5,MATCH(G$173,'A2 Intenzita dopravy'!$H$5:$L$5,1))))*F175))),0)</f>
        <v>2073.448567902301</v>
      </c>
      <c r="H175" s="30">
        <f>IFERROR(IF(H$173&lt;MIN('A2 Intenzita dopravy'!$H$5:$L$5),(I175/J175)*I175,IF(H$173&gt;MAX('A2 Intenzita dopravy'!$H$5:$L$5),(INDEX('A2 Intenzita dopravy'!$M7:$Q7,MATCH(H$173,'A2 Intenzita dopravy'!$H$5:$L$5,1))/INDEX('A2 Intenzita dopravy'!$M7:$Q7,MATCH(H$173,'A2 Intenzita dopravy'!$H$5:$L$5,1)-1))^(1/(INDEX('A2 Intenzita dopravy'!$H$5:$L$5,MATCH(H$173,'A2 Intenzita dopravy'!$H$5:$L$5,1))-INDEX('A2 Intenzita dopravy'!$H$5:$L$5,MATCH(H$173,'A2 Intenzita dopravy'!$H$5:$L$5,1)-1)))*G175,IFERROR(INDEX('A2 Intenzita dopravy'!$M7:$Q7,MATCH(H$173,'A2 Intenzita dopravy'!$H$5:$L$5,0)),(INDEX('A2 Intenzita dopravy'!$M7:$Q7,MATCH(H$173,'A2 Intenzita dopravy'!$H$5:$L$5,1)+1)/INDEX('A2 Intenzita dopravy'!$M7:$Q7,MATCH(H$173,'A2 Intenzita dopravy'!$H$5:$L$5,1)))^(1/(INDEX('A2 Intenzita dopravy'!$H$5:$L$5,MATCH(H$173,'A2 Intenzita dopravy'!$H$5:$L$5,1)+1)-INDEX('A2 Intenzita dopravy'!$H$5:$L$5,MATCH(H$173,'A2 Intenzita dopravy'!$H$5:$L$5,1))))*G175))),0)</f>
        <v>2107.445570458874</v>
      </c>
      <c r="I175" s="30">
        <f>IFERROR(IF(I$173&lt;MIN('A2 Intenzita dopravy'!$H$5:$L$5),(J175/K175)*J175,IF(I$173&gt;MAX('A2 Intenzita dopravy'!$H$5:$L$5),(INDEX('A2 Intenzita dopravy'!$M7:$Q7,MATCH(I$173,'A2 Intenzita dopravy'!$H$5:$L$5,1))/INDEX('A2 Intenzita dopravy'!$M7:$Q7,MATCH(I$173,'A2 Intenzita dopravy'!$H$5:$L$5,1)-1))^(1/(INDEX('A2 Intenzita dopravy'!$H$5:$L$5,MATCH(I$173,'A2 Intenzita dopravy'!$H$5:$L$5,1))-INDEX('A2 Intenzita dopravy'!$H$5:$L$5,MATCH(I$173,'A2 Intenzita dopravy'!$H$5:$L$5,1)-1)))*H175,IFERROR(INDEX('A2 Intenzita dopravy'!$M7:$Q7,MATCH(I$173,'A2 Intenzita dopravy'!$H$5:$L$5,0)),(INDEX('A2 Intenzita dopravy'!$M7:$Q7,MATCH(I$173,'A2 Intenzita dopravy'!$H$5:$L$5,1)+1)/INDEX('A2 Intenzita dopravy'!$M7:$Q7,MATCH(I$173,'A2 Intenzita dopravy'!$H$5:$L$5,1)))^(1/(INDEX('A2 Intenzita dopravy'!$H$5:$L$5,MATCH(I$173,'A2 Intenzita dopravy'!$H$5:$L$5,1)+1)-INDEX('A2 Intenzita dopravy'!$H$5:$L$5,MATCH(I$173,'A2 Intenzita dopravy'!$H$5:$L$5,1))))*H175))),0)</f>
        <v>2142</v>
      </c>
      <c r="J175" s="30">
        <f>IFERROR(IF(J$173&lt;MIN('A2 Intenzita dopravy'!$H$5:$L$5),(K175/L175)*K175,IF(J$173&gt;MAX('A2 Intenzita dopravy'!$H$5:$L$5),(INDEX('A2 Intenzita dopravy'!$M7:$Q7,MATCH(J$173,'A2 Intenzita dopravy'!$H$5:$L$5,1))/INDEX('A2 Intenzita dopravy'!$M7:$Q7,MATCH(J$173,'A2 Intenzita dopravy'!$H$5:$L$5,1)-1))^(1/(INDEX('A2 Intenzita dopravy'!$H$5:$L$5,MATCH(J$173,'A2 Intenzita dopravy'!$H$5:$L$5,1))-INDEX('A2 Intenzita dopravy'!$H$5:$L$5,MATCH(J$173,'A2 Intenzita dopravy'!$H$5:$L$5,1)-1)))*I175,IFERROR(INDEX('A2 Intenzita dopravy'!$M7:$Q7,MATCH(J$173,'A2 Intenzita dopravy'!$H$5:$L$5,0)),(INDEX('A2 Intenzita dopravy'!$M7:$Q7,MATCH(J$173,'A2 Intenzita dopravy'!$H$5:$L$5,1)+1)/INDEX('A2 Intenzita dopravy'!$M7:$Q7,MATCH(J$173,'A2 Intenzita dopravy'!$H$5:$L$5,1)))^(1/(INDEX('A2 Intenzita dopravy'!$H$5:$L$5,MATCH(J$173,'A2 Intenzita dopravy'!$H$5:$L$5,1)+1)-INDEX('A2 Intenzita dopravy'!$H$5:$L$5,MATCH(J$173,'A2 Intenzita dopravy'!$H$5:$L$5,1))))*I175))),0)</f>
        <v>2174.4841723218624</v>
      </c>
      <c r="K175" s="30">
        <f>IFERROR(IF(K$173&lt;MIN('A2 Intenzita dopravy'!$H$5:$L$5),(L175/M175)*L175,IF(K$173&gt;MAX('A2 Intenzita dopravy'!$H$5:$L$5),(INDEX('A2 Intenzita dopravy'!$M7:$Q7,MATCH(K$173,'A2 Intenzita dopravy'!$H$5:$L$5,1))/INDEX('A2 Intenzita dopravy'!$M7:$Q7,MATCH(K$173,'A2 Intenzita dopravy'!$H$5:$L$5,1)-1))^(1/(INDEX('A2 Intenzita dopravy'!$H$5:$L$5,MATCH(K$173,'A2 Intenzita dopravy'!$H$5:$L$5,1))-INDEX('A2 Intenzita dopravy'!$H$5:$L$5,MATCH(K$173,'A2 Intenzita dopravy'!$H$5:$L$5,1)-1)))*J175,IFERROR(INDEX('A2 Intenzita dopravy'!$M7:$Q7,MATCH(K$173,'A2 Intenzita dopravy'!$H$5:$L$5,0)),(INDEX('A2 Intenzita dopravy'!$M7:$Q7,MATCH(K$173,'A2 Intenzita dopravy'!$H$5:$L$5,1)+1)/INDEX('A2 Intenzita dopravy'!$M7:$Q7,MATCH(K$173,'A2 Intenzita dopravy'!$H$5:$L$5,1)))^(1/(INDEX('A2 Intenzita dopravy'!$H$5:$L$5,MATCH(K$173,'A2 Intenzita dopravy'!$H$5:$L$5,1)+1)-INDEX('A2 Intenzita dopravy'!$H$5:$L$5,MATCH(K$173,'A2 Intenzita dopravy'!$H$5:$L$5,1))))*J175))),0)</f>
        <v>2207.4609783745541</v>
      </c>
      <c r="L175" s="30">
        <f>IFERROR(IF(L$173&lt;MIN('A2 Intenzita dopravy'!$H$5:$L$5),(M175/N175)*M175,IF(L$173&gt;MAX('A2 Intenzita dopravy'!$H$5:$L$5),(INDEX('A2 Intenzita dopravy'!$M7:$Q7,MATCH(L$173,'A2 Intenzita dopravy'!$H$5:$L$5,1))/INDEX('A2 Intenzita dopravy'!$M7:$Q7,MATCH(L$173,'A2 Intenzita dopravy'!$H$5:$L$5,1)-1))^(1/(INDEX('A2 Intenzita dopravy'!$H$5:$L$5,MATCH(L$173,'A2 Intenzita dopravy'!$H$5:$L$5,1))-INDEX('A2 Intenzita dopravy'!$H$5:$L$5,MATCH(L$173,'A2 Intenzita dopravy'!$H$5:$L$5,1)-1)))*K175,IFERROR(INDEX('A2 Intenzita dopravy'!$M7:$Q7,MATCH(L$173,'A2 Intenzita dopravy'!$H$5:$L$5,0)),(INDEX('A2 Intenzita dopravy'!$M7:$Q7,MATCH(L$173,'A2 Intenzita dopravy'!$H$5:$L$5,1)+1)/INDEX('A2 Intenzita dopravy'!$M7:$Q7,MATCH(L$173,'A2 Intenzita dopravy'!$H$5:$L$5,1)))^(1/(INDEX('A2 Intenzita dopravy'!$H$5:$L$5,MATCH(L$173,'A2 Intenzita dopravy'!$H$5:$L$5,1)+1)-INDEX('A2 Intenzita dopravy'!$H$5:$L$5,MATCH(L$173,'A2 Intenzita dopravy'!$H$5:$L$5,1))))*K175))),0)</f>
        <v>2240.9378891193282</v>
      </c>
      <c r="M175" s="30">
        <f>IFERROR(IF(M$173&lt;MIN('A2 Intenzita dopravy'!$H$5:$L$5),(N175/O175)*N175,IF(M$173&gt;MAX('A2 Intenzita dopravy'!$H$5:$L$5),(INDEX('A2 Intenzita dopravy'!$M7:$Q7,MATCH(M$173,'A2 Intenzita dopravy'!$H$5:$L$5,1))/INDEX('A2 Intenzita dopravy'!$M7:$Q7,MATCH(M$173,'A2 Intenzita dopravy'!$H$5:$L$5,1)-1))^(1/(INDEX('A2 Intenzita dopravy'!$H$5:$L$5,MATCH(M$173,'A2 Intenzita dopravy'!$H$5:$L$5,1))-INDEX('A2 Intenzita dopravy'!$H$5:$L$5,MATCH(M$173,'A2 Intenzita dopravy'!$H$5:$L$5,1)-1)))*L175,IFERROR(INDEX('A2 Intenzita dopravy'!$M7:$Q7,MATCH(M$173,'A2 Intenzita dopravy'!$H$5:$L$5,0)),(INDEX('A2 Intenzita dopravy'!$M7:$Q7,MATCH(M$173,'A2 Intenzita dopravy'!$H$5:$L$5,1)+1)/INDEX('A2 Intenzita dopravy'!$M7:$Q7,MATCH(M$173,'A2 Intenzita dopravy'!$H$5:$L$5,1)))^(1/(INDEX('A2 Intenzita dopravy'!$H$5:$L$5,MATCH(M$173,'A2 Intenzita dopravy'!$H$5:$L$5,1)+1)-INDEX('A2 Intenzita dopravy'!$H$5:$L$5,MATCH(M$173,'A2 Intenzita dopravy'!$H$5:$L$5,1))))*L175))),0)</f>
        <v>2274.9224888171539</v>
      </c>
      <c r="N175" s="30">
        <f>IFERROR(IF(N$173&lt;MIN('A2 Intenzita dopravy'!$H$5:$L$5),(O175/P175)*O175,IF(N$173&gt;MAX('A2 Intenzita dopravy'!$H$5:$L$5),(INDEX('A2 Intenzita dopravy'!$M7:$Q7,MATCH(N$173,'A2 Intenzita dopravy'!$H$5:$L$5,1))/INDEX('A2 Intenzita dopravy'!$M7:$Q7,MATCH(N$173,'A2 Intenzita dopravy'!$H$5:$L$5,1)-1))^(1/(INDEX('A2 Intenzita dopravy'!$H$5:$L$5,MATCH(N$173,'A2 Intenzita dopravy'!$H$5:$L$5,1))-INDEX('A2 Intenzita dopravy'!$H$5:$L$5,MATCH(N$173,'A2 Intenzita dopravy'!$H$5:$L$5,1)-1)))*M175,IFERROR(INDEX('A2 Intenzita dopravy'!$M7:$Q7,MATCH(N$173,'A2 Intenzita dopravy'!$H$5:$L$5,0)),(INDEX('A2 Intenzita dopravy'!$M7:$Q7,MATCH(N$173,'A2 Intenzita dopravy'!$H$5:$L$5,1)+1)/INDEX('A2 Intenzita dopravy'!$M7:$Q7,MATCH(N$173,'A2 Intenzita dopravy'!$H$5:$L$5,1)))^(1/(INDEX('A2 Intenzita dopravy'!$H$5:$L$5,MATCH(N$173,'A2 Intenzita dopravy'!$H$5:$L$5,1)+1)-INDEX('A2 Intenzita dopravy'!$H$5:$L$5,MATCH(N$173,'A2 Intenzita dopravy'!$H$5:$L$5,1))))*M175))),0)</f>
        <v>2309.4224767469468</v>
      </c>
      <c r="O175" s="30">
        <f>IFERROR(IF(O$173&lt;MIN('A2 Intenzita dopravy'!$H$5:$L$5),(P175/Q175)*P175,IF(O$173&gt;MAX('A2 Intenzita dopravy'!$H$5:$L$5),(INDEX('A2 Intenzita dopravy'!$M7:$Q7,MATCH(O$173,'A2 Intenzita dopravy'!$H$5:$L$5,1))/INDEX('A2 Intenzita dopravy'!$M7:$Q7,MATCH(O$173,'A2 Intenzita dopravy'!$H$5:$L$5,1)-1))^(1/(INDEX('A2 Intenzita dopravy'!$H$5:$L$5,MATCH(O$173,'A2 Intenzita dopravy'!$H$5:$L$5,1))-INDEX('A2 Intenzita dopravy'!$H$5:$L$5,MATCH(O$173,'A2 Intenzita dopravy'!$H$5:$L$5,1)-1)))*N175,IFERROR(INDEX('A2 Intenzita dopravy'!$M7:$Q7,MATCH(O$173,'A2 Intenzita dopravy'!$H$5:$L$5,0)),(INDEX('A2 Intenzita dopravy'!$M7:$Q7,MATCH(O$173,'A2 Intenzita dopravy'!$H$5:$L$5,1)+1)/INDEX('A2 Intenzita dopravy'!$M7:$Q7,MATCH(O$173,'A2 Intenzita dopravy'!$H$5:$L$5,1)))^(1/(INDEX('A2 Intenzita dopravy'!$H$5:$L$5,MATCH(O$173,'A2 Intenzita dopravy'!$H$5:$L$5,1)+1)-INDEX('A2 Intenzita dopravy'!$H$5:$L$5,MATCH(O$173,'A2 Intenzita dopravy'!$H$5:$L$5,1))))*N175))),0)</f>
        <v>2344.4456689498552</v>
      </c>
      <c r="P175" s="30">
        <f>IFERROR(IF(P$173&lt;MIN('A2 Intenzita dopravy'!$H$5:$L$5),(Q175/R175)*Q175,IF(P$173&gt;MAX('A2 Intenzita dopravy'!$H$5:$L$5),(INDEX('A2 Intenzita dopravy'!$M7:$Q7,MATCH(P$173,'A2 Intenzita dopravy'!$H$5:$L$5,1))/INDEX('A2 Intenzita dopravy'!$M7:$Q7,MATCH(P$173,'A2 Intenzita dopravy'!$H$5:$L$5,1)-1))^(1/(INDEX('A2 Intenzita dopravy'!$H$5:$L$5,MATCH(P$173,'A2 Intenzita dopravy'!$H$5:$L$5,1))-INDEX('A2 Intenzita dopravy'!$H$5:$L$5,MATCH(P$173,'A2 Intenzita dopravy'!$H$5:$L$5,1)-1)))*O175,IFERROR(INDEX('A2 Intenzita dopravy'!$M7:$Q7,MATCH(P$173,'A2 Intenzita dopravy'!$H$5:$L$5,0)),(INDEX('A2 Intenzita dopravy'!$M7:$Q7,MATCH(P$173,'A2 Intenzita dopravy'!$H$5:$L$5,1)+1)/INDEX('A2 Intenzita dopravy'!$M7:$Q7,MATCH(P$173,'A2 Intenzita dopravy'!$H$5:$L$5,1)))^(1/(INDEX('A2 Intenzita dopravy'!$H$5:$L$5,MATCH(P$173,'A2 Intenzita dopravy'!$H$5:$L$5,1)+1)-INDEX('A2 Intenzita dopravy'!$H$5:$L$5,MATCH(P$173,'A2 Intenzita dopravy'!$H$5:$L$5,1))))*O175))),0)</f>
        <v>2380</v>
      </c>
      <c r="Q175" s="30">
        <f>IFERROR(IF(Q$173&lt;MIN('A2 Intenzita dopravy'!$H$5:$L$5),(R175/S175)*R175,IF(Q$173&gt;MAX('A2 Intenzita dopravy'!$H$5:$L$5),(INDEX('A2 Intenzita dopravy'!$M7:$Q7,MATCH(Q$173,'A2 Intenzita dopravy'!$H$5:$L$5,1))/INDEX('A2 Intenzita dopravy'!$M7:$Q7,MATCH(Q$173,'A2 Intenzita dopravy'!$H$5:$L$5,1)-1))^(1/(INDEX('A2 Intenzita dopravy'!$H$5:$L$5,MATCH(Q$173,'A2 Intenzita dopravy'!$H$5:$L$5,1))-INDEX('A2 Intenzita dopravy'!$H$5:$L$5,MATCH(Q$173,'A2 Intenzita dopravy'!$H$5:$L$5,1)-1)))*P175,IFERROR(INDEX('A2 Intenzita dopravy'!$M7:$Q7,MATCH(Q$173,'A2 Intenzita dopravy'!$H$5:$L$5,0)),(INDEX('A2 Intenzita dopravy'!$M7:$Q7,MATCH(Q$173,'A2 Intenzita dopravy'!$H$5:$L$5,1)+1)/INDEX('A2 Intenzita dopravy'!$M7:$Q7,MATCH(Q$173,'A2 Intenzita dopravy'!$H$5:$L$5,1)))^(1/(INDEX('A2 Intenzita dopravy'!$H$5:$L$5,MATCH(Q$173,'A2 Intenzita dopravy'!$H$5:$L$5,1)+1)-INDEX('A2 Intenzita dopravy'!$H$5:$L$5,MATCH(Q$173,'A2 Intenzita dopravy'!$H$5:$L$5,1))))*P175))),0)</f>
        <v>2407.5226822865275</v>
      </c>
      <c r="R175" s="30">
        <f>IFERROR(IF(R$173&lt;MIN('A2 Intenzita dopravy'!$H$5:$L$5),(S175/T175)*S175,IF(R$173&gt;MAX('A2 Intenzita dopravy'!$H$5:$L$5),(INDEX('A2 Intenzita dopravy'!$M7:$Q7,MATCH(R$173,'A2 Intenzita dopravy'!$H$5:$L$5,1))/INDEX('A2 Intenzita dopravy'!$M7:$Q7,MATCH(R$173,'A2 Intenzita dopravy'!$H$5:$L$5,1)-1))^(1/(INDEX('A2 Intenzita dopravy'!$H$5:$L$5,MATCH(R$173,'A2 Intenzita dopravy'!$H$5:$L$5,1))-INDEX('A2 Intenzita dopravy'!$H$5:$L$5,MATCH(R$173,'A2 Intenzita dopravy'!$H$5:$L$5,1)-1)))*Q175,IFERROR(INDEX('A2 Intenzita dopravy'!$M7:$Q7,MATCH(R$173,'A2 Intenzita dopravy'!$H$5:$L$5,0)),(INDEX('A2 Intenzita dopravy'!$M7:$Q7,MATCH(R$173,'A2 Intenzita dopravy'!$H$5:$L$5,1)+1)/INDEX('A2 Intenzita dopravy'!$M7:$Q7,MATCH(R$173,'A2 Intenzita dopravy'!$H$5:$L$5,1)))^(1/(INDEX('A2 Intenzita dopravy'!$H$5:$L$5,MATCH(R$173,'A2 Intenzita dopravy'!$H$5:$L$5,1)+1)-INDEX('A2 Intenzita dopravy'!$H$5:$L$5,MATCH(R$173,'A2 Intenzita dopravy'!$H$5:$L$5,1))))*Q175))),0)</f>
        <v>2435.3636410605527</v>
      </c>
      <c r="S175" s="30">
        <f>IFERROR(IF(S$173&lt;MIN('A2 Intenzita dopravy'!$H$5:$L$5),(T175/U175)*T175,IF(S$173&gt;MAX('A2 Intenzita dopravy'!$H$5:$L$5),(INDEX('A2 Intenzita dopravy'!$M7:$Q7,MATCH(S$173,'A2 Intenzita dopravy'!$H$5:$L$5,1))/INDEX('A2 Intenzita dopravy'!$M7:$Q7,MATCH(S$173,'A2 Intenzita dopravy'!$H$5:$L$5,1)-1))^(1/(INDEX('A2 Intenzita dopravy'!$H$5:$L$5,MATCH(S$173,'A2 Intenzita dopravy'!$H$5:$L$5,1))-INDEX('A2 Intenzita dopravy'!$H$5:$L$5,MATCH(S$173,'A2 Intenzita dopravy'!$H$5:$L$5,1)-1)))*R175,IFERROR(INDEX('A2 Intenzita dopravy'!$M7:$Q7,MATCH(S$173,'A2 Intenzita dopravy'!$H$5:$L$5,0)),(INDEX('A2 Intenzita dopravy'!$M7:$Q7,MATCH(S$173,'A2 Intenzita dopravy'!$H$5:$L$5,1)+1)/INDEX('A2 Intenzita dopravy'!$M7:$Q7,MATCH(S$173,'A2 Intenzita dopravy'!$H$5:$L$5,1)))^(1/(INDEX('A2 Intenzita dopravy'!$H$5:$L$5,MATCH(S$173,'A2 Intenzita dopravy'!$H$5:$L$5,1)+1)-INDEX('A2 Intenzita dopravy'!$H$5:$L$5,MATCH(S$173,'A2 Intenzita dopravy'!$H$5:$L$5,1))))*R175))),0)</f>
        <v>2463.5265569198259</v>
      </c>
      <c r="T175" s="30">
        <f>IFERROR(IF(T$173&lt;MIN('A2 Intenzita dopravy'!$H$5:$L$5),(U175/V175)*U175,IF(T$173&gt;MAX('A2 Intenzita dopravy'!$H$5:$L$5),(INDEX('A2 Intenzita dopravy'!$M7:$Q7,MATCH(T$173,'A2 Intenzita dopravy'!$H$5:$L$5,1))/INDEX('A2 Intenzita dopravy'!$M7:$Q7,MATCH(T$173,'A2 Intenzita dopravy'!$H$5:$L$5,1)-1))^(1/(INDEX('A2 Intenzita dopravy'!$H$5:$L$5,MATCH(T$173,'A2 Intenzita dopravy'!$H$5:$L$5,1))-INDEX('A2 Intenzita dopravy'!$H$5:$L$5,MATCH(T$173,'A2 Intenzita dopravy'!$H$5:$L$5,1)-1)))*S175,IFERROR(INDEX('A2 Intenzita dopravy'!$M7:$Q7,MATCH(T$173,'A2 Intenzita dopravy'!$H$5:$L$5,0)),(INDEX('A2 Intenzita dopravy'!$M7:$Q7,MATCH(T$173,'A2 Intenzita dopravy'!$H$5:$L$5,1)+1)/INDEX('A2 Intenzita dopravy'!$M7:$Q7,MATCH(T$173,'A2 Intenzita dopravy'!$H$5:$L$5,1)))^(1/(INDEX('A2 Intenzita dopravy'!$H$5:$L$5,MATCH(T$173,'A2 Intenzita dopravy'!$H$5:$L$5,1)+1)-INDEX('A2 Intenzita dopravy'!$H$5:$L$5,MATCH(T$173,'A2 Intenzita dopravy'!$H$5:$L$5,1))))*S175))),0)</f>
        <v>2492.0151530250891</v>
      </c>
      <c r="U175" s="30">
        <f>IFERROR(IF(U$173&lt;MIN('A2 Intenzita dopravy'!$H$5:$L$5),(V175/W175)*V175,IF(U$173&gt;MAX('A2 Intenzita dopravy'!$H$5:$L$5),(INDEX('A2 Intenzita dopravy'!$M7:$Q7,MATCH(U$173,'A2 Intenzita dopravy'!$H$5:$L$5,1))/INDEX('A2 Intenzita dopravy'!$M7:$Q7,MATCH(U$173,'A2 Intenzita dopravy'!$H$5:$L$5,1)-1))^(1/(INDEX('A2 Intenzita dopravy'!$H$5:$L$5,MATCH(U$173,'A2 Intenzita dopravy'!$H$5:$L$5,1))-INDEX('A2 Intenzita dopravy'!$H$5:$L$5,MATCH(U$173,'A2 Intenzita dopravy'!$H$5:$L$5,1)-1)))*T175,IFERROR(INDEX('A2 Intenzita dopravy'!$M7:$Q7,MATCH(U$173,'A2 Intenzita dopravy'!$H$5:$L$5,0)),(INDEX('A2 Intenzita dopravy'!$M7:$Q7,MATCH(U$173,'A2 Intenzita dopravy'!$H$5:$L$5,1)+1)/INDEX('A2 Intenzita dopravy'!$M7:$Q7,MATCH(U$173,'A2 Intenzita dopravy'!$H$5:$L$5,1)))^(1/(INDEX('A2 Intenzita dopravy'!$H$5:$L$5,MATCH(U$173,'A2 Intenzita dopravy'!$H$5:$L$5,1)+1)-INDEX('A2 Intenzita dopravy'!$H$5:$L$5,MATCH(U$173,'A2 Intenzita dopravy'!$H$5:$L$5,1))))*T175))),0)</f>
        <v>2520.8331955922831</v>
      </c>
      <c r="V175" s="30">
        <f>IFERROR(IF(V$173&lt;MIN('A2 Intenzita dopravy'!$H$5:$L$5),(W175/X175)*W175,IF(V$173&gt;MAX('A2 Intenzita dopravy'!$H$5:$L$5),(INDEX('A2 Intenzita dopravy'!$M7:$Q7,MATCH(V$173,'A2 Intenzita dopravy'!$H$5:$L$5,1))/INDEX('A2 Intenzita dopravy'!$M7:$Q7,MATCH(V$173,'A2 Intenzita dopravy'!$H$5:$L$5,1)-1))^(1/(INDEX('A2 Intenzita dopravy'!$H$5:$L$5,MATCH(V$173,'A2 Intenzita dopravy'!$H$5:$L$5,1))-INDEX('A2 Intenzita dopravy'!$H$5:$L$5,MATCH(V$173,'A2 Intenzita dopravy'!$H$5:$L$5,1)-1)))*U175,IFERROR(INDEX('A2 Intenzita dopravy'!$M7:$Q7,MATCH(V$173,'A2 Intenzita dopravy'!$H$5:$L$5,0)),(INDEX('A2 Intenzita dopravy'!$M7:$Q7,MATCH(V$173,'A2 Intenzita dopravy'!$H$5:$L$5,1)+1)/INDEX('A2 Intenzita dopravy'!$M7:$Q7,MATCH(V$173,'A2 Intenzita dopravy'!$H$5:$L$5,1)))^(1/(INDEX('A2 Intenzita dopravy'!$H$5:$L$5,MATCH(V$173,'A2 Intenzita dopravy'!$H$5:$L$5,1)+1)-INDEX('A2 Intenzita dopravy'!$H$5:$L$5,MATCH(V$173,'A2 Intenzita dopravy'!$H$5:$L$5,1))))*U175))),0)</f>
        <v>2549.9844943904418</v>
      </c>
      <c r="W175" s="30">
        <f>IFERROR(IF(W$173&lt;MIN('A2 Intenzita dopravy'!$H$5:$L$5),(X175/Y175)*X175,IF(W$173&gt;MAX('A2 Intenzita dopravy'!$H$5:$L$5),(INDEX('A2 Intenzita dopravy'!$M7:$Q7,MATCH(W$173,'A2 Intenzita dopravy'!$H$5:$L$5,1))/INDEX('A2 Intenzita dopravy'!$M7:$Q7,MATCH(W$173,'A2 Intenzita dopravy'!$H$5:$L$5,1)-1))^(1/(INDEX('A2 Intenzita dopravy'!$H$5:$L$5,MATCH(W$173,'A2 Intenzita dopravy'!$H$5:$L$5,1))-INDEX('A2 Intenzita dopravy'!$H$5:$L$5,MATCH(W$173,'A2 Intenzita dopravy'!$H$5:$L$5,1)-1)))*V175,IFERROR(INDEX('A2 Intenzita dopravy'!$M7:$Q7,MATCH(W$173,'A2 Intenzita dopravy'!$H$5:$L$5,0)),(INDEX('A2 Intenzita dopravy'!$M7:$Q7,MATCH(W$173,'A2 Intenzita dopravy'!$H$5:$L$5,1)+1)/INDEX('A2 Intenzita dopravy'!$M7:$Q7,MATCH(W$173,'A2 Intenzita dopravy'!$H$5:$L$5,1)))^(1/(INDEX('A2 Intenzita dopravy'!$H$5:$L$5,MATCH(W$173,'A2 Intenzita dopravy'!$H$5:$L$5,1)+1)-INDEX('A2 Intenzita dopravy'!$H$5:$L$5,MATCH(W$173,'A2 Intenzita dopravy'!$H$5:$L$5,1))))*V175))),0)</f>
        <v>2579.4729032453488</v>
      </c>
      <c r="X175" s="30">
        <f>IFERROR(IF(X$173&lt;MIN('A2 Intenzita dopravy'!$H$5:$L$5),(Y175/Z175)*Y175,IF(X$173&gt;MAX('A2 Intenzita dopravy'!$H$5:$L$5),(INDEX('A2 Intenzita dopravy'!$M7:$Q7,MATCH(X$173,'A2 Intenzita dopravy'!$H$5:$L$5,1))/INDEX('A2 Intenzita dopravy'!$M7:$Q7,MATCH(X$173,'A2 Intenzita dopravy'!$H$5:$L$5,1)-1))^(1/(INDEX('A2 Intenzita dopravy'!$H$5:$L$5,MATCH(X$173,'A2 Intenzita dopravy'!$H$5:$L$5,1))-INDEX('A2 Intenzita dopravy'!$H$5:$L$5,MATCH(X$173,'A2 Intenzita dopravy'!$H$5:$L$5,1)-1)))*W175,IFERROR(INDEX('A2 Intenzita dopravy'!$M7:$Q7,MATCH(X$173,'A2 Intenzita dopravy'!$H$5:$L$5,0)),(INDEX('A2 Intenzita dopravy'!$M7:$Q7,MATCH(X$173,'A2 Intenzita dopravy'!$H$5:$L$5,1)+1)/INDEX('A2 Intenzita dopravy'!$M7:$Q7,MATCH(X$173,'A2 Intenzita dopravy'!$H$5:$L$5,1)))^(1/(INDEX('A2 Intenzita dopravy'!$H$5:$L$5,MATCH(X$173,'A2 Intenzita dopravy'!$H$5:$L$5,1)+1)-INDEX('A2 Intenzita dopravy'!$H$5:$L$5,MATCH(X$173,'A2 Intenzita dopravy'!$H$5:$L$5,1))))*W175))),0)</f>
        <v>2609.3023205490158</v>
      </c>
      <c r="Y175" s="30">
        <f>IFERROR(IF(Y$173&lt;MIN('A2 Intenzita dopravy'!$H$5:$L$5),(Z175/AA175)*Z175,IF(Y$173&gt;MAX('A2 Intenzita dopravy'!$H$5:$L$5),(INDEX('A2 Intenzita dopravy'!$M7:$Q7,MATCH(Y$173,'A2 Intenzita dopravy'!$H$5:$L$5,1))/INDEX('A2 Intenzita dopravy'!$M7:$Q7,MATCH(Y$173,'A2 Intenzita dopravy'!$H$5:$L$5,1)-1))^(1/(INDEX('A2 Intenzita dopravy'!$H$5:$L$5,MATCH(Y$173,'A2 Intenzita dopravy'!$H$5:$L$5,1))-INDEX('A2 Intenzita dopravy'!$H$5:$L$5,MATCH(Y$173,'A2 Intenzita dopravy'!$H$5:$L$5,1)-1)))*X175,IFERROR(INDEX('A2 Intenzita dopravy'!$M7:$Q7,MATCH(Y$173,'A2 Intenzita dopravy'!$H$5:$L$5,0)),(INDEX('A2 Intenzita dopravy'!$M7:$Q7,MATCH(Y$173,'A2 Intenzita dopravy'!$H$5:$L$5,1)+1)/INDEX('A2 Intenzita dopravy'!$M7:$Q7,MATCH(Y$173,'A2 Intenzita dopravy'!$H$5:$L$5,1)))^(1/(INDEX('A2 Intenzita dopravy'!$H$5:$L$5,MATCH(Y$173,'A2 Intenzita dopravy'!$H$5:$L$5,1)+1)-INDEX('A2 Intenzita dopravy'!$H$5:$L$5,MATCH(Y$173,'A2 Intenzita dopravy'!$H$5:$L$5,1))))*X175))),0)</f>
        <v>2639.4766897750533</v>
      </c>
      <c r="Z175" s="30">
        <f>IFERROR(IF(Z$173&lt;MIN('A2 Intenzita dopravy'!$H$5:$L$5),(AA175/AB175)*AA175,IF(Z$173&gt;MAX('A2 Intenzita dopravy'!$H$5:$L$5),(INDEX('A2 Intenzita dopravy'!$M7:$Q7,MATCH(Z$173,'A2 Intenzita dopravy'!$H$5:$L$5,1))/INDEX('A2 Intenzita dopravy'!$M7:$Q7,MATCH(Z$173,'A2 Intenzita dopravy'!$H$5:$L$5,1)-1))^(1/(INDEX('A2 Intenzita dopravy'!$H$5:$L$5,MATCH(Z$173,'A2 Intenzita dopravy'!$H$5:$L$5,1))-INDEX('A2 Intenzita dopravy'!$H$5:$L$5,MATCH(Z$173,'A2 Intenzita dopravy'!$H$5:$L$5,1)-1)))*Y175,IFERROR(INDEX('A2 Intenzita dopravy'!$M7:$Q7,MATCH(Z$173,'A2 Intenzita dopravy'!$H$5:$L$5,0)),(INDEX('A2 Intenzita dopravy'!$M7:$Q7,MATCH(Z$173,'A2 Intenzita dopravy'!$H$5:$L$5,1)+1)/INDEX('A2 Intenzita dopravy'!$M7:$Q7,MATCH(Z$173,'A2 Intenzita dopravy'!$H$5:$L$5,1)))^(1/(INDEX('A2 Intenzita dopravy'!$H$5:$L$5,MATCH(Z$173,'A2 Intenzita dopravy'!$H$5:$L$5,1)+1)-INDEX('A2 Intenzita dopravy'!$H$5:$L$5,MATCH(Z$173,'A2 Intenzita dopravy'!$H$5:$L$5,1))))*Y175))),0)</f>
        <v>2670</v>
      </c>
      <c r="AA175" s="30">
        <f>IFERROR(IF(AA$173&lt;MIN('A2 Intenzita dopravy'!$H$5:$L$5),(AB175/AC175)*AB175,IF(AA$173&gt;MAX('A2 Intenzita dopravy'!$H$5:$L$5),(INDEX('A2 Intenzita dopravy'!$M7:$Q7,MATCH(AA$173,'A2 Intenzita dopravy'!$H$5:$L$5,1))/INDEX('A2 Intenzita dopravy'!$M7:$Q7,MATCH(AA$173,'A2 Intenzita dopravy'!$H$5:$L$5,1)-1))^(1/(INDEX('A2 Intenzita dopravy'!$H$5:$L$5,MATCH(AA$173,'A2 Intenzita dopravy'!$H$5:$L$5,1))-INDEX('A2 Intenzita dopravy'!$H$5:$L$5,MATCH(AA$173,'A2 Intenzita dopravy'!$H$5:$L$5,1)-1)))*Z175,IFERROR(INDEX('A2 Intenzita dopravy'!$M7:$Q7,MATCH(AA$173,'A2 Intenzita dopravy'!$H$5:$L$5,0)),(INDEX('A2 Intenzita dopravy'!$M7:$Q7,MATCH(AA$173,'A2 Intenzita dopravy'!$H$5:$L$5,1)+1)/INDEX('A2 Intenzita dopravy'!$M7:$Q7,MATCH(AA$173,'A2 Intenzita dopravy'!$H$5:$L$5,1)))^(1/(INDEX('A2 Intenzita dopravy'!$H$5:$L$5,MATCH(AA$173,'A2 Intenzita dopravy'!$H$5:$L$5,1)+1)-INDEX('A2 Intenzita dopravy'!$H$5:$L$5,MATCH(AA$173,'A2 Intenzita dopravy'!$H$5:$L$5,1))))*Z175))),0)</f>
        <v>2709.2930515191701</v>
      </c>
      <c r="AB175" s="30">
        <f>IFERROR(IF(AB$173&lt;MIN('A2 Intenzita dopravy'!$H$5:$L$5),(AC175/AD175)*AC175,IF(AB$173&gt;MAX('A2 Intenzita dopravy'!$H$5:$L$5),(INDEX('A2 Intenzita dopravy'!$M7:$Q7,MATCH(AB$173,'A2 Intenzita dopravy'!$H$5:$L$5,1))/INDEX('A2 Intenzita dopravy'!$M7:$Q7,MATCH(AB$173,'A2 Intenzita dopravy'!$H$5:$L$5,1)-1))^(1/(INDEX('A2 Intenzita dopravy'!$H$5:$L$5,MATCH(AB$173,'A2 Intenzita dopravy'!$H$5:$L$5,1))-INDEX('A2 Intenzita dopravy'!$H$5:$L$5,MATCH(AB$173,'A2 Intenzita dopravy'!$H$5:$L$5,1)-1)))*AA175,IFERROR(INDEX('A2 Intenzita dopravy'!$M7:$Q7,MATCH(AB$173,'A2 Intenzita dopravy'!$H$5:$L$5,0)),(INDEX('A2 Intenzita dopravy'!$M7:$Q7,MATCH(AB$173,'A2 Intenzita dopravy'!$H$5:$L$5,1)+1)/INDEX('A2 Intenzita dopravy'!$M7:$Q7,MATCH(AB$173,'A2 Intenzita dopravy'!$H$5:$L$5,1)))^(1/(INDEX('A2 Intenzita dopravy'!$H$5:$L$5,MATCH(AB$173,'A2 Intenzita dopravy'!$H$5:$L$5,1)+1)-INDEX('A2 Intenzita dopravy'!$H$5:$L$5,MATCH(AB$173,'A2 Intenzita dopravy'!$H$5:$L$5,1))))*AA175))),0)</f>
        <v>2749.1643591797965</v>
      </c>
      <c r="AC175" s="30">
        <f>IFERROR(IF(AC$173&lt;MIN('A2 Intenzita dopravy'!$H$5:$L$5),(AD175/AE175)*AD175,IF(AC$173&gt;MAX('A2 Intenzita dopravy'!$H$5:$L$5),(INDEX('A2 Intenzita dopravy'!$M7:$Q7,MATCH(AC$173,'A2 Intenzita dopravy'!$H$5:$L$5,1))/INDEX('A2 Intenzita dopravy'!$M7:$Q7,MATCH(AC$173,'A2 Intenzita dopravy'!$H$5:$L$5,1)-1))^(1/(INDEX('A2 Intenzita dopravy'!$H$5:$L$5,MATCH(AC$173,'A2 Intenzita dopravy'!$H$5:$L$5,1))-INDEX('A2 Intenzita dopravy'!$H$5:$L$5,MATCH(AC$173,'A2 Intenzita dopravy'!$H$5:$L$5,1)-1)))*AB175,IFERROR(INDEX('A2 Intenzita dopravy'!$M7:$Q7,MATCH(AC$173,'A2 Intenzita dopravy'!$H$5:$L$5,0)),(INDEX('A2 Intenzita dopravy'!$M7:$Q7,MATCH(AC$173,'A2 Intenzita dopravy'!$H$5:$L$5,1)+1)/INDEX('A2 Intenzita dopravy'!$M7:$Q7,MATCH(AC$173,'A2 Intenzita dopravy'!$H$5:$L$5,1)))^(1/(INDEX('A2 Intenzita dopravy'!$H$5:$L$5,MATCH(AC$173,'A2 Intenzita dopravy'!$H$5:$L$5,1)+1)-INDEX('A2 Intenzita dopravy'!$H$5:$L$5,MATCH(AC$173,'A2 Intenzita dopravy'!$H$5:$L$5,1))))*AB175))),0)</f>
        <v>2789.622432887631</v>
      </c>
      <c r="AD175" s="30">
        <f>IFERROR(IF(AD$173&lt;MIN('A2 Intenzita dopravy'!$H$5:$L$5),(AE175/AF175)*AE175,IF(AD$173&gt;MAX('A2 Intenzita dopravy'!$H$5:$L$5),(INDEX('A2 Intenzita dopravy'!$M7:$Q7,MATCH(AD$173,'A2 Intenzita dopravy'!$H$5:$L$5,1))/INDEX('A2 Intenzita dopravy'!$M7:$Q7,MATCH(AD$173,'A2 Intenzita dopravy'!$H$5:$L$5,1)-1))^(1/(INDEX('A2 Intenzita dopravy'!$H$5:$L$5,MATCH(AD$173,'A2 Intenzita dopravy'!$H$5:$L$5,1))-INDEX('A2 Intenzita dopravy'!$H$5:$L$5,MATCH(AD$173,'A2 Intenzita dopravy'!$H$5:$L$5,1)-1)))*AC175,IFERROR(INDEX('A2 Intenzita dopravy'!$M7:$Q7,MATCH(AD$173,'A2 Intenzita dopravy'!$H$5:$L$5,0)),(INDEX('A2 Intenzita dopravy'!$M7:$Q7,MATCH(AD$173,'A2 Intenzita dopravy'!$H$5:$L$5,1)+1)/INDEX('A2 Intenzita dopravy'!$M7:$Q7,MATCH(AD$173,'A2 Intenzita dopravy'!$H$5:$L$5,1)))^(1/(INDEX('A2 Intenzita dopravy'!$H$5:$L$5,MATCH(AD$173,'A2 Intenzita dopravy'!$H$5:$L$5,1)+1)-INDEX('A2 Intenzita dopravy'!$H$5:$L$5,MATCH(AD$173,'A2 Intenzita dopravy'!$H$5:$L$5,1))))*AC175))),0)</f>
        <v>2830.6759077844426</v>
      </c>
      <c r="AE175" s="30">
        <f>IFERROR(IF(AE$173&lt;MIN('A2 Intenzita dopravy'!$H$5:$L$5),(AF175/AG175)*AF175,IF(AE$173&gt;MAX('A2 Intenzita dopravy'!$H$5:$L$5),(INDEX('A2 Intenzita dopravy'!$M7:$Q7,MATCH(AE$173,'A2 Intenzita dopravy'!$H$5:$L$5,1))/INDEX('A2 Intenzita dopravy'!$M7:$Q7,MATCH(AE$173,'A2 Intenzita dopravy'!$H$5:$L$5,1)-1))^(1/(INDEX('A2 Intenzita dopravy'!$H$5:$L$5,MATCH(AE$173,'A2 Intenzita dopravy'!$H$5:$L$5,1))-INDEX('A2 Intenzita dopravy'!$H$5:$L$5,MATCH(AE$173,'A2 Intenzita dopravy'!$H$5:$L$5,1)-1)))*AD175,IFERROR(INDEX('A2 Intenzita dopravy'!$M7:$Q7,MATCH(AE$173,'A2 Intenzita dopravy'!$H$5:$L$5,0)),(INDEX('A2 Intenzita dopravy'!$M7:$Q7,MATCH(AE$173,'A2 Intenzita dopravy'!$H$5:$L$5,1)+1)/INDEX('A2 Intenzita dopravy'!$M7:$Q7,MATCH(AE$173,'A2 Intenzita dopravy'!$H$5:$L$5,1)))^(1/(INDEX('A2 Intenzita dopravy'!$H$5:$L$5,MATCH(AE$173,'A2 Intenzita dopravy'!$H$5:$L$5,1)+1)-INDEX('A2 Intenzita dopravy'!$H$5:$L$5,MATCH(AE$173,'A2 Intenzita dopravy'!$H$5:$L$5,1))))*AD175))),0)</f>
        <v>2872.3335460910525</v>
      </c>
      <c r="AF175" s="30">
        <f>IFERROR(IF(AF$173&lt;MIN('A2 Intenzita dopravy'!$H$5:$L$5),(AG175/AH175)*AG175,IF(AF$173&gt;MAX('A2 Intenzita dopravy'!$H$5:$L$5),(INDEX('A2 Intenzita dopravy'!$M7:$Q7,MATCH(AF$173,'A2 Intenzita dopravy'!$H$5:$L$5,1))/INDEX('A2 Intenzita dopravy'!$M7:$Q7,MATCH(AF$173,'A2 Intenzita dopravy'!$H$5:$L$5,1)-1))^(1/(INDEX('A2 Intenzita dopravy'!$H$5:$L$5,MATCH(AF$173,'A2 Intenzita dopravy'!$H$5:$L$5,1))-INDEX('A2 Intenzita dopravy'!$H$5:$L$5,MATCH(AF$173,'A2 Intenzita dopravy'!$H$5:$L$5,1)-1)))*AE175,IFERROR(INDEX('A2 Intenzita dopravy'!$M7:$Q7,MATCH(AF$173,'A2 Intenzita dopravy'!$H$5:$L$5,0)),(INDEX('A2 Intenzita dopravy'!$M7:$Q7,MATCH(AF$173,'A2 Intenzita dopravy'!$H$5:$L$5,1)+1)/INDEX('A2 Intenzita dopravy'!$M7:$Q7,MATCH(AF$173,'A2 Intenzita dopravy'!$H$5:$L$5,1)))^(1/(INDEX('A2 Intenzita dopravy'!$H$5:$L$5,MATCH(AF$173,'A2 Intenzita dopravy'!$H$5:$L$5,1)+1)-INDEX('A2 Intenzita dopravy'!$H$5:$L$5,MATCH(AF$173,'A2 Intenzita dopravy'!$H$5:$L$5,1))))*AE175))),0)</f>
        <v>2914.604238977493</v>
      </c>
      <c r="AG175" s="30">
        <f>IFERROR(IF(AG$173&lt;MIN('A2 Intenzita dopravy'!$H$5:$L$5),(AH175/AI175)*AH175,IF(AG$173&gt;MAX('A2 Intenzita dopravy'!$H$5:$L$5),(INDEX('A2 Intenzita dopravy'!$M7:$Q7,MATCH(AG$173,'A2 Intenzita dopravy'!$H$5:$L$5,1))/INDEX('A2 Intenzita dopravy'!$M7:$Q7,MATCH(AG$173,'A2 Intenzita dopravy'!$H$5:$L$5,1)-1))^(1/(INDEX('A2 Intenzita dopravy'!$H$5:$L$5,MATCH(AG$173,'A2 Intenzita dopravy'!$H$5:$L$5,1))-INDEX('A2 Intenzita dopravy'!$H$5:$L$5,MATCH(AG$173,'A2 Intenzita dopravy'!$H$5:$L$5,1)-1)))*AF175,IFERROR(INDEX('A2 Intenzita dopravy'!$M7:$Q7,MATCH(AG$173,'A2 Intenzita dopravy'!$H$5:$L$5,0)),(INDEX('A2 Intenzita dopravy'!$M7:$Q7,MATCH(AG$173,'A2 Intenzita dopravy'!$H$5:$L$5,1)+1)/INDEX('A2 Intenzita dopravy'!$M7:$Q7,MATCH(AG$173,'A2 Intenzita dopravy'!$H$5:$L$5,1)))^(1/(INDEX('A2 Intenzita dopravy'!$H$5:$L$5,MATCH(AG$173,'A2 Intenzita dopravy'!$H$5:$L$5,1)+1)-INDEX('A2 Intenzita dopravy'!$H$5:$L$5,MATCH(AG$173,'A2 Intenzita dopravy'!$H$5:$L$5,1))))*AF175))),0)</f>
        <v>2957.4970084606894</v>
      </c>
      <c r="AH175" s="30">
        <f>IFERROR(IF(AH$173&lt;MIN('A2 Intenzita dopravy'!$H$5:$L$5),(AI175/AJ175)*AI175,IF(AH$173&gt;MAX('A2 Intenzita dopravy'!$H$5:$L$5),(INDEX('A2 Intenzita dopravy'!$M7:$Q7,MATCH(AH$173,'A2 Intenzita dopravy'!$H$5:$L$5,1))/INDEX('A2 Intenzita dopravy'!$M7:$Q7,MATCH(AH$173,'A2 Intenzita dopravy'!$H$5:$L$5,1)-1))^(1/(INDEX('A2 Intenzita dopravy'!$H$5:$L$5,MATCH(AH$173,'A2 Intenzita dopravy'!$H$5:$L$5,1))-INDEX('A2 Intenzita dopravy'!$H$5:$L$5,MATCH(AH$173,'A2 Intenzita dopravy'!$H$5:$L$5,1)-1)))*AG175,IFERROR(INDEX('A2 Intenzita dopravy'!$M7:$Q7,MATCH(AH$173,'A2 Intenzita dopravy'!$H$5:$L$5,0)),(INDEX('A2 Intenzita dopravy'!$M7:$Q7,MATCH(AH$173,'A2 Intenzita dopravy'!$H$5:$L$5,1)+1)/INDEX('A2 Intenzita dopravy'!$M7:$Q7,MATCH(AH$173,'A2 Intenzita dopravy'!$H$5:$L$5,1)))^(1/(INDEX('A2 Intenzita dopravy'!$H$5:$L$5,MATCH(AH$173,'A2 Intenzita dopravy'!$H$5:$L$5,1)+1)-INDEX('A2 Intenzita dopravy'!$H$5:$L$5,MATCH(AH$173,'A2 Intenzita dopravy'!$H$5:$L$5,1))))*AG175))),0)</f>
        <v>3001.0210093300666</v>
      </c>
      <c r="AI175" s="30">
        <f>IFERROR(IF(AI$173&lt;MIN('A2 Intenzita dopravy'!$H$5:$L$5),(AJ175/AK175)*AJ175,IF(AI$173&gt;MAX('A2 Intenzita dopravy'!$H$5:$L$5),(INDEX('A2 Intenzita dopravy'!$M7:$Q7,MATCH(AI$173,'A2 Intenzita dopravy'!$H$5:$L$5,1))/INDEX('A2 Intenzita dopravy'!$M7:$Q7,MATCH(AI$173,'A2 Intenzita dopravy'!$H$5:$L$5,1)-1))^(1/(INDEX('A2 Intenzita dopravy'!$H$5:$L$5,MATCH(AI$173,'A2 Intenzita dopravy'!$H$5:$L$5,1))-INDEX('A2 Intenzita dopravy'!$H$5:$L$5,MATCH(AI$173,'A2 Intenzita dopravy'!$H$5:$L$5,1)-1)))*AH175,IFERROR(INDEX('A2 Intenzita dopravy'!$M7:$Q7,MATCH(AI$173,'A2 Intenzita dopravy'!$H$5:$L$5,0)),(INDEX('A2 Intenzita dopravy'!$M7:$Q7,MATCH(AI$173,'A2 Intenzita dopravy'!$H$5:$L$5,1)+1)/INDEX('A2 Intenzita dopravy'!$M7:$Q7,MATCH(AI$173,'A2 Intenzita dopravy'!$H$5:$L$5,1)))^(1/(INDEX('A2 Intenzita dopravy'!$H$5:$L$5,MATCH(AI$173,'A2 Intenzita dopravy'!$H$5:$L$5,1)+1)-INDEX('A2 Intenzita dopravy'!$H$5:$L$5,MATCH(AI$173,'A2 Intenzita dopravy'!$H$5:$L$5,1))))*AH175))),0)</f>
        <v>3045.1855311014965</v>
      </c>
      <c r="AJ175" s="30">
        <f>IFERROR(IF(AJ$173&lt;MIN('A2 Intenzita dopravy'!$H$5:$L$5),(AK175/AL175)*AK175,IF(AJ$173&gt;MAX('A2 Intenzita dopravy'!$H$5:$L$5),(INDEX('A2 Intenzita dopravy'!$M7:$Q7,MATCH(AJ$173,'A2 Intenzita dopravy'!$H$5:$L$5,1))/INDEX('A2 Intenzita dopravy'!$M7:$Q7,MATCH(AJ$173,'A2 Intenzita dopravy'!$H$5:$L$5,1)-1))^(1/(INDEX('A2 Intenzita dopravy'!$H$5:$L$5,MATCH(AJ$173,'A2 Intenzita dopravy'!$H$5:$L$5,1))-INDEX('A2 Intenzita dopravy'!$H$5:$L$5,MATCH(AJ$173,'A2 Intenzita dopravy'!$H$5:$L$5,1)-1)))*AI175,IFERROR(INDEX('A2 Intenzita dopravy'!$M7:$Q7,MATCH(AJ$173,'A2 Intenzita dopravy'!$H$5:$L$5,0)),(INDEX('A2 Intenzita dopravy'!$M7:$Q7,MATCH(AJ$173,'A2 Intenzita dopravy'!$H$5:$L$5,1)+1)/INDEX('A2 Intenzita dopravy'!$M7:$Q7,MATCH(AJ$173,'A2 Intenzita dopravy'!$H$5:$L$5,1)))^(1/(INDEX('A2 Intenzita dopravy'!$H$5:$L$5,MATCH(AJ$173,'A2 Intenzita dopravy'!$H$5:$L$5,1)+1)-INDEX('A2 Intenzita dopravy'!$H$5:$L$5,MATCH(AJ$173,'A2 Intenzita dopravy'!$H$5:$L$5,1))))*AI175))),0)</f>
        <v>3090</v>
      </c>
      <c r="AK175" s="30">
        <f>IFERROR(IF(AK$173&lt;MIN('A2 Intenzita dopravy'!$H$5:$L$5),(AL175/AM175)*AL175,IF(AK$173&gt;MAX('A2 Intenzita dopravy'!$H$5:$L$5),(INDEX('A2 Intenzita dopravy'!$M7:$Q7,MATCH(AK$173,'A2 Intenzita dopravy'!$H$5:$L$5,1))/INDEX('A2 Intenzita dopravy'!$M7:$Q7,MATCH(AK$173,'A2 Intenzita dopravy'!$H$5:$L$5,1)-1))^(1/(INDEX('A2 Intenzita dopravy'!$H$5:$L$5,MATCH(AK$173,'A2 Intenzita dopravy'!$H$5:$L$5,1))-INDEX('A2 Intenzita dopravy'!$H$5:$L$5,MATCH(AK$173,'A2 Intenzita dopravy'!$H$5:$L$5,1)-1)))*AJ175,IFERROR(INDEX('A2 Intenzita dopravy'!$M7:$Q7,MATCH(AK$173,'A2 Intenzita dopravy'!$H$5:$L$5,0)),(INDEX('A2 Intenzita dopravy'!$M7:$Q7,MATCH(AK$173,'A2 Intenzita dopravy'!$H$5:$L$5,1)+1)/INDEX('A2 Intenzita dopravy'!$M7:$Q7,MATCH(AK$173,'A2 Intenzita dopravy'!$H$5:$L$5,1)))^(1/(INDEX('A2 Intenzita dopravy'!$H$5:$L$5,MATCH(AK$173,'A2 Intenzita dopravy'!$H$5:$L$5,1)+1)-INDEX('A2 Intenzita dopravy'!$H$5:$L$5,MATCH(AK$173,'A2 Intenzita dopravy'!$H$5:$L$5,1))))*AJ175))),0)</f>
        <v>3135.4739809716239</v>
      </c>
      <c r="AL175" s="30">
        <f>IFERROR(IF(AL$173&lt;MIN('A2 Intenzita dopravy'!$H$5:$L$5),(AM175/AN175)*AM175,IF(AL$173&gt;MAX('A2 Intenzita dopravy'!$H$5:$L$5),(INDEX('A2 Intenzita dopravy'!$M7:$Q7,MATCH(AL$173,'A2 Intenzita dopravy'!$H$5:$L$5,1))/INDEX('A2 Intenzita dopravy'!$M7:$Q7,MATCH(AL$173,'A2 Intenzita dopravy'!$H$5:$L$5,1)-1))^(1/(INDEX('A2 Intenzita dopravy'!$H$5:$L$5,MATCH(AL$173,'A2 Intenzita dopravy'!$H$5:$L$5,1))-INDEX('A2 Intenzita dopravy'!$H$5:$L$5,MATCH(AL$173,'A2 Intenzita dopravy'!$H$5:$L$5,1)-1)))*AK175,IFERROR(INDEX('A2 Intenzita dopravy'!$M7:$Q7,MATCH(AL$173,'A2 Intenzita dopravy'!$H$5:$L$5,0)),(INDEX('A2 Intenzita dopravy'!$M7:$Q7,MATCH(AL$173,'A2 Intenzita dopravy'!$H$5:$L$5,1)+1)/INDEX('A2 Intenzita dopravy'!$M7:$Q7,MATCH(AL$173,'A2 Intenzita dopravy'!$H$5:$L$5,1)))^(1/(INDEX('A2 Intenzita dopravy'!$H$5:$L$5,MATCH(AL$173,'A2 Intenzita dopravy'!$H$5:$L$5,1)+1)-INDEX('A2 Intenzita dopravy'!$H$5:$L$5,MATCH(AL$173,'A2 Intenzita dopravy'!$H$5:$L$5,1))))*AK175))),0)</f>
        <v>3181.6171797249331</v>
      </c>
      <c r="AM175" s="30">
        <f>IFERROR(IF(AM$173&lt;MIN('A2 Intenzita dopravy'!$H$5:$L$5),(AN175/AO175)*AN175,IF(AM$173&gt;MAX('A2 Intenzita dopravy'!$H$5:$L$5),(INDEX('A2 Intenzita dopravy'!$M7:$Q7,MATCH(AM$173,'A2 Intenzita dopravy'!$H$5:$L$5,1))/INDEX('A2 Intenzita dopravy'!$M7:$Q7,MATCH(AM$173,'A2 Intenzita dopravy'!$H$5:$L$5,1)-1))^(1/(INDEX('A2 Intenzita dopravy'!$H$5:$L$5,MATCH(AM$173,'A2 Intenzita dopravy'!$H$5:$L$5,1))-INDEX('A2 Intenzita dopravy'!$H$5:$L$5,MATCH(AM$173,'A2 Intenzita dopravy'!$H$5:$L$5,1)-1)))*AL175,IFERROR(INDEX('A2 Intenzita dopravy'!$M7:$Q7,MATCH(AM$173,'A2 Intenzita dopravy'!$H$5:$L$5,0)),(INDEX('A2 Intenzita dopravy'!$M7:$Q7,MATCH(AM$173,'A2 Intenzita dopravy'!$H$5:$L$5,1)+1)/INDEX('A2 Intenzita dopravy'!$M7:$Q7,MATCH(AM$173,'A2 Intenzita dopravy'!$H$5:$L$5,1)))^(1/(INDEX('A2 Intenzita dopravy'!$H$5:$L$5,MATCH(AM$173,'A2 Intenzita dopravy'!$H$5:$L$5,1)+1)-INDEX('A2 Intenzita dopravy'!$H$5:$L$5,MATCH(AM$173,'A2 Intenzita dopravy'!$H$5:$L$5,1))))*AL175))),0)</f>
        <v>3228.4394448025391</v>
      </c>
      <c r="AN175" s="30">
        <f>IFERROR(IF(AN$173&lt;MIN('A2 Intenzita dopravy'!$H$5:$L$5),(AO175/AP175)*AO175,IF(AN$173&gt;MAX('A2 Intenzita dopravy'!$H$5:$L$5),(INDEX('A2 Intenzita dopravy'!$M7:$Q7,MATCH(AN$173,'A2 Intenzita dopravy'!$H$5:$L$5,1))/INDEX('A2 Intenzita dopravy'!$M7:$Q7,MATCH(AN$173,'A2 Intenzita dopravy'!$H$5:$L$5,1)-1))^(1/(INDEX('A2 Intenzita dopravy'!$H$5:$L$5,MATCH(AN$173,'A2 Intenzita dopravy'!$H$5:$L$5,1))-INDEX('A2 Intenzita dopravy'!$H$5:$L$5,MATCH(AN$173,'A2 Intenzita dopravy'!$H$5:$L$5,1)-1)))*AM175,IFERROR(INDEX('A2 Intenzita dopravy'!$M7:$Q7,MATCH(AN$173,'A2 Intenzita dopravy'!$H$5:$L$5,0)),(INDEX('A2 Intenzita dopravy'!$M7:$Q7,MATCH(AN$173,'A2 Intenzita dopravy'!$H$5:$L$5,1)+1)/INDEX('A2 Intenzita dopravy'!$M7:$Q7,MATCH(AN$173,'A2 Intenzita dopravy'!$H$5:$L$5,1)))^(1/(INDEX('A2 Intenzita dopravy'!$H$5:$L$5,MATCH(AN$173,'A2 Intenzita dopravy'!$H$5:$L$5,1)+1)-INDEX('A2 Intenzita dopravy'!$H$5:$L$5,MATCH(AN$173,'A2 Intenzita dopravy'!$H$5:$L$5,1))))*AM175))),0)</f>
        <v>3275.9507696831188</v>
      </c>
      <c r="AO175" s="30">
        <f>IFERROR(IF(AO$173&lt;MIN('A2 Intenzita dopravy'!$H$5:$L$5),(AP175/AQ175)*AP175,IF(AO$173&gt;MAX('A2 Intenzita dopravy'!$H$5:$L$5),(INDEX('A2 Intenzita dopravy'!$M7:$Q7,MATCH(AO$173,'A2 Intenzita dopravy'!$H$5:$L$5,1))/INDEX('A2 Intenzita dopravy'!$M7:$Q7,MATCH(AO$173,'A2 Intenzita dopravy'!$H$5:$L$5,1)-1))^(1/(INDEX('A2 Intenzita dopravy'!$H$5:$L$5,MATCH(AO$173,'A2 Intenzita dopravy'!$H$5:$L$5,1))-INDEX('A2 Intenzita dopravy'!$H$5:$L$5,MATCH(AO$173,'A2 Intenzita dopravy'!$H$5:$L$5,1)-1)))*AN175,IFERROR(INDEX('A2 Intenzita dopravy'!$M7:$Q7,MATCH(AO$173,'A2 Intenzita dopravy'!$H$5:$L$5,0)),(INDEX('A2 Intenzita dopravy'!$M7:$Q7,MATCH(AO$173,'A2 Intenzita dopravy'!$H$5:$L$5,1)+1)/INDEX('A2 Intenzita dopravy'!$M7:$Q7,MATCH(AO$173,'A2 Intenzita dopravy'!$H$5:$L$5,1)))^(1/(INDEX('A2 Intenzita dopravy'!$H$5:$L$5,MATCH(AO$173,'A2 Intenzita dopravy'!$H$5:$L$5,1)+1)-INDEX('A2 Intenzita dopravy'!$H$5:$L$5,MATCH(AO$173,'A2 Intenzita dopravy'!$H$5:$L$5,1))))*AN175))),0)</f>
        <v>3324.1612949143637</v>
      </c>
      <c r="AP175" s="30">
        <f>IFERROR(IF(AP$173&lt;MIN('A2 Intenzita dopravy'!$H$5:$L$5),(AQ175/AR175)*AQ175,IF(AP$173&gt;MAX('A2 Intenzita dopravy'!$H$5:$L$5),(INDEX('A2 Intenzita dopravy'!$M7:$Q7,MATCH(AP$173,'A2 Intenzita dopravy'!$H$5:$L$5,1))/INDEX('A2 Intenzita dopravy'!$M7:$Q7,MATCH(AP$173,'A2 Intenzita dopravy'!$H$5:$L$5,1)-1))^(1/(INDEX('A2 Intenzita dopravy'!$H$5:$L$5,MATCH(AP$173,'A2 Intenzita dopravy'!$H$5:$L$5,1))-INDEX('A2 Intenzita dopravy'!$H$5:$L$5,MATCH(AP$173,'A2 Intenzita dopravy'!$H$5:$L$5,1)-1)))*AO175,IFERROR(INDEX('A2 Intenzita dopravy'!$M7:$Q7,MATCH(AP$173,'A2 Intenzita dopravy'!$H$5:$L$5,0)),(INDEX('A2 Intenzita dopravy'!$M7:$Q7,MATCH(AP$173,'A2 Intenzita dopravy'!$H$5:$L$5,1)+1)/INDEX('A2 Intenzita dopravy'!$M7:$Q7,MATCH(AP$173,'A2 Intenzita dopravy'!$H$5:$L$5,1)))^(1/(INDEX('A2 Intenzita dopravy'!$H$5:$L$5,MATCH(AP$173,'A2 Intenzita dopravy'!$H$5:$L$5,1)+1)-INDEX('A2 Intenzita dopravy'!$H$5:$L$5,MATCH(AP$173,'A2 Intenzita dopravy'!$H$5:$L$5,1))))*AO175))),0)</f>
        <v>3373.0813102773232</v>
      </c>
      <c r="AQ175" s="30">
        <f>IFERROR(IF(AQ$173&lt;MIN('A2 Intenzita dopravy'!$H$5:$L$5),(AR175/AS175)*AR175,IF(AQ$173&gt;MAX('A2 Intenzita dopravy'!$H$5:$L$5),(INDEX('A2 Intenzita dopravy'!$M7:$Q7,MATCH(AQ$173,'A2 Intenzita dopravy'!$H$5:$L$5,1))/INDEX('A2 Intenzita dopravy'!$M7:$Q7,MATCH(AQ$173,'A2 Intenzita dopravy'!$H$5:$L$5,1)-1))^(1/(INDEX('A2 Intenzita dopravy'!$H$5:$L$5,MATCH(AQ$173,'A2 Intenzita dopravy'!$H$5:$L$5,1))-INDEX('A2 Intenzita dopravy'!$H$5:$L$5,MATCH(AQ$173,'A2 Intenzita dopravy'!$H$5:$L$5,1)-1)))*AP175,IFERROR(INDEX('A2 Intenzita dopravy'!$M7:$Q7,MATCH(AQ$173,'A2 Intenzita dopravy'!$H$5:$L$5,0)),(INDEX('A2 Intenzita dopravy'!$M7:$Q7,MATCH(AQ$173,'A2 Intenzita dopravy'!$H$5:$L$5,1)+1)/INDEX('A2 Intenzita dopravy'!$M7:$Q7,MATCH(AQ$173,'A2 Intenzita dopravy'!$H$5:$L$5,1)))^(1/(INDEX('A2 Intenzita dopravy'!$H$5:$L$5,MATCH(AQ$173,'A2 Intenzita dopravy'!$H$5:$L$5,1)+1)-INDEX('A2 Intenzita dopravy'!$H$5:$L$5,MATCH(AQ$173,'A2 Intenzita dopravy'!$H$5:$L$5,1))))*AP175))),0)</f>
        <v>3422.7212569825956</v>
      </c>
      <c r="AR175" s="30">
        <f>IFERROR(IF(AR$173&lt;MIN('A2 Intenzita dopravy'!$H$5:$L$5),(AS175/AT175)*AS175,IF(AR$173&gt;MAX('A2 Intenzita dopravy'!$H$5:$L$5),(INDEX('A2 Intenzita dopravy'!$M7:$Q7,MATCH(AR$173,'A2 Intenzita dopravy'!$H$5:$L$5,1))/INDEX('A2 Intenzita dopravy'!$M7:$Q7,MATCH(AR$173,'A2 Intenzita dopravy'!$H$5:$L$5,1)-1))^(1/(INDEX('A2 Intenzita dopravy'!$H$5:$L$5,MATCH(AR$173,'A2 Intenzita dopravy'!$H$5:$L$5,1))-INDEX('A2 Intenzita dopravy'!$H$5:$L$5,MATCH(AR$173,'A2 Intenzita dopravy'!$H$5:$L$5,1)-1)))*AQ175,IFERROR(INDEX('A2 Intenzita dopravy'!$M7:$Q7,MATCH(AR$173,'A2 Intenzita dopravy'!$H$5:$L$5,0)),(INDEX('A2 Intenzita dopravy'!$M7:$Q7,MATCH(AR$173,'A2 Intenzita dopravy'!$H$5:$L$5,1)+1)/INDEX('A2 Intenzita dopravy'!$M7:$Q7,MATCH(AR$173,'A2 Intenzita dopravy'!$H$5:$L$5,1)))^(1/(INDEX('A2 Intenzita dopravy'!$H$5:$L$5,MATCH(AR$173,'A2 Intenzita dopravy'!$H$5:$L$5,1)+1)-INDEX('A2 Intenzita dopravy'!$H$5:$L$5,MATCH(AR$173,'A2 Intenzita dopravy'!$H$5:$L$5,1))))*AQ175))),0)</f>
        <v>3473.0917298988411</v>
      </c>
      <c r="AS175" s="30">
        <f>IFERROR(IF(AS$173&lt;MIN('A2 Intenzita dopravy'!$H$5:$L$5),(AT175/AU175)*AT175,IF(AS$173&gt;MAX('A2 Intenzita dopravy'!$H$5:$L$5),(INDEX('A2 Intenzita dopravy'!$M7:$Q7,MATCH(AS$173,'A2 Intenzita dopravy'!$H$5:$L$5,1))/INDEX('A2 Intenzita dopravy'!$M7:$Q7,MATCH(AS$173,'A2 Intenzita dopravy'!$H$5:$L$5,1)-1))^(1/(INDEX('A2 Intenzita dopravy'!$H$5:$L$5,MATCH(AS$173,'A2 Intenzita dopravy'!$H$5:$L$5,1))-INDEX('A2 Intenzita dopravy'!$H$5:$L$5,MATCH(AS$173,'A2 Intenzita dopravy'!$H$5:$L$5,1)-1)))*AR175,IFERROR(INDEX('A2 Intenzita dopravy'!$M7:$Q7,MATCH(AS$173,'A2 Intenzita dopravy'!$H$5:$L$5,0)),(INDEX('A2 Intenzita dopravy'!$M7:$Q7,MATCH(AS$173,'A2 Intenzita dopravy'!$H$5:$L$5,1)+1)/INDEX('A2 Intenzita dopravy'!$M7:$Q7,MATCH(AS$173,'A2 Intenzita dopravy'!$H$5:$L$5,1)))^(1/(INDEX('A2 Intenzita dopravy'!$H$5:$L$5,MATCH(AS$173,'A2 Intenzita dopravy'!$H$5:$L$5,1)+1)-INDEX('A2 Intenzita dopravy'!$H$5:$L$5,MATCH(AS$173,'A2 Intenzita dopravy'!$H$5:$L$5,1))))*AR175))),0)</f>
        <v>3524.2034798140917</v>
      </c>
      <c r="AT175" s="30">
        <f>IFERROR(IF(AT$173&lt;MIN('A2 Intenzita dopravy'!$H$5:$L$5),(AU175/AV175)*AU175,IF(AT$173&gt;MAX('A2 Intenzita dopravy'!$H$5:$L$5),(INDEX('A2 Intenzita dopravy'!$M7:$Q7,MATCH(AT$173,'A2 Intenzita dopravy'!$H$5:$L$5,1))/INDEX('A2 Intenzita dopravy'!$M7:$Q7,MATCH(AT$173,'A2 Intenzita dopravy'!$H$5:$L$5,1)-1))^(1/(INDEX('A2 Intenzita dopravy'!$H$5:$L$5,MATCH(AT$173,'A2 Intenzita dopravy'!$H$5:$L$5,1))-INDEX('A2 Intenzita dopravy'!$H$5:$L$5,MATCH(AT$173,'A2 Intenzita dopravy'!$H$5:$L$5,1)-1)))*AS175,IFERROR(INDEX('A2 Intenzita dopravy'!$M7:$Q7,MATCH(AT$173,'A2 Intenzita dopravy'!$H$5:$L$5,0)),(INDEX('A2 Intenzita dopravy'!$M7:$Q7,MATCH(AT$173,'A2 Intenzita dopravy'!$H$5:$L$5,1)+1)/INDEX('A2 Intenzita dopravy'!$M7:$Q7,MATCH(AT$173,'A2 Intenzita dopravy'!$H$5:$L$5,1)))^(1/(INDEX('A2 Intenzita dopravy'!$H$5:$L$5,MATCH(AT$173,'A2 Intenzita dopravy'!$H$5:$L$5,1)+1)-INDEX('A2 Intenzita dopravy'!$H$5:$L$5,MATCH(AT$173,'A2 Intenzita dopravy'!$H$5:$L$5,1))))*AS175))),0)</f>
        <v>3576.0674157303365</v>
      </c>
      <c r="AU175" s="30">
        <f>IFERROR(IF(AU$173&lt;MIN('A2 Intenzita dopravy'!$H$5:$L$5),(AV175/AW175)*AV175,IF(AU$173&gt;MAX('A2 Intenzita dopravy'!$H$5:$L$5),(INDEX('A2 Intenzita dopravy'!$M7:$Q7,MATCH(AU$173,'A2 Intenzita dopravy'!$H$5:$L$5,1))/INDEX('A2 Intenzita dopravy'!$M7:$Q7,MATCH(AU$173,'A2 Intenzita dopravy'!$H$5:$L$5,1)-1))^(1/(INDEX('A2 Intenzita dopravy'!$H$5:$L$5,MATCH(AU$173,'A2 Intenzita dopravy'!$H$5:$L$5,1))-INDEX('A2 Intenzita dopravy'!$H$5:$L$5,MATCH(AU$173,'A2 Intenzita dopravy'!$H$5:$L$5,1)-1)))*AT175,IFERROR(INDEX('A2 Intenzita dopravy'!$M7:$Q7,MATCH(AU$173,'A2 Intenzita dopravy'!$H$5:$L$5,0)),(INDEX('A2 Intenzita dopravy'!$M7:$Q7,MATCH(AU$173,'A2 Intenzita dopravy'!$H$5:$L$5,1)+1)/INDEX('A2 Intenzita dopravy'!$M7:$Q7,MATCH(AU$173,'A2 Intenzita dopravy'!$H$5:$L$5,1)))^(1/(INDEX('A2 Intenzita dopravy'!$H$5:$L$5,MATCH(AU$173,'A2 Intenzita dopravy'!$H$5:$L$5,1)+1)-INDEX('A2 Intenzita dopravy'!$H$5:$L$5,MATCH(AU$173,'A2 Intenzita dopravy'!$H$5:$L$5,1))))*AT175))),0)</f>
        <v>3628.6946071918787</v>
      </c>
      <c r="AV175" s="30">
        <f>IFERROR(IF(AV$173&lt;MIN('A2 Intenzita dopravy'!$H$5:$L$5),(AW175/AX175)*AW175,IF(AV$173&gt;MAX('A2 Intenzita dopravy'!$H$5:$L$5),(INDEX('A2 Intenzita dopravy'!$M7:$Q7,MATCH(AV$173,'A2 Intenzita dopravy'!$H$5:$L$5,1))/INDEX('A2 Intenzita dopravy'!$M7:$Q7,MATCH(AV$173,'A2 Intenzita dopravy'!$H$5:$L$5,1)-1))^(1/(INDEX('A2 Intenzita dopravy'!$H$5:$L$5,MATCH(AV$173,'A2 Intenzita dopravy'!$H$5:$L$5,1))-INDEX('A2 Intenzita dopravy'!$H$5:$L$5,MATCH(AV$173,'A2 Intenzita dopravy'!$H$5:$L$5,1)-1)))*AU175,IFERROR(INDEX('A2 Intenzita dopravy'!$M7:$Q7,MATCH(AV$173,'A2 Intenzita dopravy'!$H$5:$L$5,0)),(INDEX('A2 Intenzita dopravy'!$M7:$Q7,MATCH(AV$173,'A2 Intenzita dopravy'!$H$5:$L$5,1)+1)/INDEX('A2 Intenzita dopravy'!$M7:$Q7,MATCH(AV$173,'A2 Intenzita dopravy'!$H$5:$L$5,1)))^(1/(INDEX('A2 Intenzita dopravy'!$H$5:$L$5,MATCH(AV$173,'A2 Intenzita dopravy'!$H$5:$L$5,1)+1)-INDEX('A2 Intenzita dopravy'!$H$5:$L$5,MATCH(AV$173,'A2 Intenzita dopravy'!$H$5:$L$5,1))))*AU175))),0)</f>
        <v>3682.0962866479558</v>
      </c>
      <c r="AW175" s="30">
        <f>IFERROR(IF(AW$173&lt;MIN('A2 Intenzita dopravy'!$H$5:$L$5),(AX175/AY175)*AX175,IF(AW$173&gt;MAX('A2 Intenzita dopravy'!$H$5:$L$5),(INDEX('A2 Intenzita dopravy'!$M7:$Q7,MATCH(AW$173,'A2 Intenzita dopravy'!$H$5:$L$5,1))/INDEX('A2 Intenzita dopravy'!$M7:$Q7,MATCH(AW$173,'A2 Intenzita dopravy'!$H$5:$L$5,1)-1))^(1/(INDEX('A2 Intenzita dopravy'!$H$5:$L$5,MATCH(AW$173,'A2 Intenzita dopravy'!$H$5:$L$5,1))-INDEX('A2 Intenzita dopravy'!$H$5:$L$5,MATCH(AW$173,'A2 Intenzita dopravy'!$H$5:$L$5,1)-1)))*AV175,IFERROR(INDEX('A2 Intenzita dopravy'!$M7:$Q7,MATCH(AW$173,'A2 Intenzita dopravy'!$H$5:$L$5,0)),(INDEX('A2 Intenzita dopravy'!$M7:$Q7,MATCH(AW$173,'A2 Intenzita dopravy'!$H$5:$L$5,1)+1)/INDEX('A2 Intenzita dopravy'!$M7:$Q7,MATCH(AW$173,'A2 Intenzita dopravy'!$H$5:$L$5,1)))^(1/(INDEX('A2 Intenzita dopravy'!$H$5:$L$5,MATCH(AW$173,'A2 Intenzita dopravy'!$H$5:$L$5,1)+1)-INDEX('A2 Intenzita dopravy'!$H$5:$L$5,MATCH(AW$173,'A2 Intenzita dopravy'!$H$5:$L$5,1))))*AV175))),0)</f>
        <v>3736.2838518501294</v>
      </c>
      <c r="AX175" s="30">
        <f>IFERROR(IF(AX$173&lt;MIN('A2 Intenzita dopravy'!$H$5:$L$5),(AY175/AZ175)*AY175,IF(AX$173&gt;MAX('A2 Intenzita dopravy'!$H$5:$L$5),(INDEX('A2 Intenzita dopravy'!$M7:$Q7,MATCH(AX$173,'A2 Intenzita dopravy'!$H$5:$L$5,1))/INDEX('A2 Intenzita dopravy'!$M7:$Q7,MATCH(AX$173,'A2 Intenzita dopravy'!$H$5:$L$5,1)-1))^(1/(INDEX('A2 Intenzita dopravy'!$H$5:$L$5,MATCH(AX$173,'A2 Intenzita dopravy'!$H$5:$L$5,1))-INDEX('A2 Intenzita dopravy'!$H$5:$L$5,MATCH(AX$173,'A2 Intenzita dopravy'!$H$5:$L$5,1)-1)))*AW175,IFERROR(INDEX('A2 Intenzita dopravy'!$M7:$Q7,MATCH(AX$173,'A2 Intenzita dopravy'!$H$5:$L$5,0)),(INDEX('A2 Intenzita dopravy'!$M7:$Q7,MATCH(AX$173,'A2 Intenzita dopravy'!$H$5:$L$5,1)+1)/INDEX('A2 Intenzita dopravy'!$M7:$Q7,MATCH(AX$173,'A2 Intenzita dopravy'!$H$5:$L$5,1)))^(1/(INDEX('A2 Intenzita dopravy'!$H$5:$L$5,MATCH(AX$173,'A2 Intenzita dopravy'!$H$5:$L$5,1)+1)-INDEX('A2 Intenzita dopravy'!$H$5:$L$5,MATCH(AX$173,'A2 Intenzita dopravy'!$H$5:$L$5,1))))*AW175))),0)</f>
        <v>3791.2688682849575</v>
      </c>
      <c r="AY175" s="30">
        <f>IFERROR(IF(AY$173&lt;MIN('A2 Intenzita dopravy'!$H$5:$L$5),(AZ175/BA175)*AZ175,IF(AY$173&gt;MAX('A2 Intenzita dopravy'!$H$5:$L$5),(INDEX('A2 Intenzita dopravy'!$M7:$Q7,MATCH(AY$173,'A2 Intenzita dopravy'!$H$5:$L$5,1))/INDEX('A2 Intenzita dopravy'!$M7:$Q7,MATCH(AY$173,'A2 Intenzita dopravy'!$H$5:$L$5,1)-1))^(1/(INDEX('A2 Intenzita dopravy'!$H$5:$L$5,MATCH(AY$173,'A2 Intenzita dopravy'!$H$5:$L$5,1))-INDEX('A2 Intenzita dopravy'!$H$5:$L$5,MATCH(AY$173,'A2 Intenzita dopravy'!$H$5:$L$5,1)-1)))*AX175,IFERROR(INDEX('A2 Intenzita dopravy'!$M7:$Q7,MATCH(AY$173,'A2 Intenzita dopravy'!$H$5:$L$5,0)),(INDEX('A2 Intenzita dopravy'!$M7:$Q7,MATCH(AY$173,'A2 Intenzita dopravy'!$H$5:$L$5,1)+1)/INDEX('A2 Intenzita dopravy'!$M7:$Q7,MATCH(AY$173,'A2 Intenzita dopravy'!$H$5:$L$5,1)))^(1/(INDEX('A2 Intenzita dopravy'!$H$5:$L$5,MATCH(AY$173,'A2 Intenzita dopravy'!$H$5:$L$5,1)+1)-INDEX('A2 Intenzita dopravy'!$H$5:$L$5,MATCH(AY$173,'A2 Intenzita dopravy'!$H$5:$L$5,1))))*AX175))),0)</f>
        <v>3847.0630716424657</v>
      </c>
      <c r="AZ175" s="30">
        <f>IFERROR(IF(AZ$173&lt;MIN('A2 Intenzita dopravy'!$H$5:$L$5),(BA175/BB175)*BA175,IF(AZ$173&gt;MAX('A2 Intenzita dopravy'!$H$5:$L$5),(INDEX('A2 Intenzita dopravy'!$M7:$Q7,MATCH(AZ$173,'A2 Intenzita dopravy'!$H$5:$L$5,1))/INDEX('A2 Intenzita dopravy'!$M7:$Q7,MATCH(AZ$173,'A2 Intenzita dopravy'!$H$5:$L$5,1)-1))^(1/(INDEX('A2 Intenzita dopravy'!$H$5:$L$5,MATCH(AZ$173,'A2 Intenzita dopravy'!$H$5:$L$5,1))-INDEX('A2 Intenzita dopravy'!$H$5:$L$5,MATCH(AZ$173,'A2 Intenzita dopravy'!$H$5:$L$5,1)-1)))*AY175,IFERROR(INDEX('A2 Intenzita dopravy'!$M7:$Q7,MATCH(AZ$173,'A2 Intenzita dopravy'!$H$5:$L$5,0)),(INDEX('A2 Intenzita dopravy'!$M7:$Q7,MATCH(AZ$173,'A2 Intenzita dopravy'!$H$5:$L$5,1)+1)/INDEX('A2 Intenzita dopravy'!$M7:$Q7,MATCH(AZ$173,'A2 Intenzita dopravy'!$H$5:$L$5,1)))^(1/(INDEX('A2 Intenzita dopravy'!$H$5:$L$5,MATCH(AZ$173,'A2 Intenzita dopravy'!$H$5:$L$5,1)+1)-INDEX('A2 Intenzita dopravy'!$H$5:$L$5,MATCH(AZ$173,'A2 Intenzita dopravy'!$H$5:$L$5,1))))*AY175))),0)</f>
        <v>3903.6783703209467</v>
      </c>
      <c r="BA175" s="30">
        <f>IFERROR(IF(BA$173&lt;MIN('A2 Intenzita dopravy'!$H$5:$L$5),(BB175/'A2 Intenzita dopravy'!#REF!)*BB175,IF(BA$173&gt;MAX('A2 Intenzita dopravy'!$H$5:$L$5),(INDEX('A2 Intenzita dopravy'!$M7:$Q7,MATCH(BA$173,'A2 Intenzita dopravy'!$H$5:$L$5,1))/INDEX('A2 Intenzita dopravy'!$M7:$Q7,MATCH(BA$173,'A2 Intenzita dopravy'!$H$5:$L$5,1)-1))^(1/(INDEX('A2 Intenzita dopravy'!$H$5:$L$5,MATCH(BA$173,'A2 Intenzita dopravy'!$H$5:$L$5,1))-INDEX('A2 Intenzita dopravy'!$H$5:$L$5,MATCH(BA$173,'A2 Intenzita dopravy'!$H$5:$L$5,1)-1)))*AZ175,IFERROR(INDEX('A2 Intenzita dopravy'!$M7:$Q7,MATCH(BA$173,'A2 Intenzita dopravy'!$H$5:$L$5,0)),(INDEX('A2 Intenzita dopravy'!$M7:$Q7,MATCH(BA$173,'A2 Intenzita dopravy'!$H$5:$L$5,1)+1)/INDEX('A2 Intenzita dopravy'!$M7:$Q7,MATCH(BA$173,'A2 Intenzita dopravy'!$H$5:$L$5,1)))^(1/(INDEX('A2 Intenzita dopravy'!$H$5:$L$5,MATCH(BA$173,'A2 Intenzita dopravy'!$H$5:$L$5,1)+1)-INDEX('A2 Intenzita dopravy'!$H$5:$L$5,MATCH(BA$173,'A2 Intenzita dopravy'!$H$5:$L$5,1))))*AZ175))),0)</f>
        <v>3961.1268479686214</v>
      </c>
      <c r="BB175" s="30">
        <f>IFERROR(IF(BB$173&lt;MIN('A2 Intenzita dopravy'!$H$5:$L$5),('A2 Intenzita dopravy'!#REF!/'A2 Intenzita dopravy'!#REF!)*'A2 Intenzita dopravy'!#REF!,IF(BB$173&gt;MAX('A2 Intenzita dopravy'!$H$5:$L$5),(INDEX('A2 Intenzita dopravy'!$M7:$Q7,MATCH(BB$173,'A2 Intenzita dopravy'!$H$5:$L$5,1))/INDEX('A2 Intenzita dopravy'!$M7:$Q7,MATCH(BB$173,'A2 Intenzita dopravy'!$H$5:$L$5,1)-1))^(1/(INDEX('A2 Intenzita dopravy'!$H$5:$L$5,MATCH(BB$173,'A2 Intenzita dopravy'!$H$5:$L$5,1))-INDEX('A2 Intenzita dopravy'!$H$5:$L$5,MATCH(BB$173,'A2 Intenzita dopravy'!$H$5:$L$5,1)-1)))*BA175,IFERROR(INDEX('A2 Intenzita dopravy'!$M7:$Q7,MATCH(BB$173,'A2 Intenzita dopravy'!$H$5:$L$5,0)),(INDEX('A2 Intenzita dopravy'!$M7:$Q7,MATCH(BB$173,'A2 Intenzita dopravy'!$H$5:$L$5,1)+1)/INDEX('A2 Intenzita dopravy'!$M7:$Q7,MATCH(BB$173,'A2 Intenzita dopravy'!$H$5:$L$5,1)))^(1/(INDEX('A2 Intenzita dopravy'!$H$5:$L$5,MATCH(BB$173,'A2 Intenzita dopravy'!$H$5:$L$5,1)+1)-INDEX('A2 Intenzita dopravy'!$H$5:$L$5,MATCH(BB$173,'A2 Intenzita dopravy'!$H$5:$L$5,1))))*BA175))),0)</f>
        <v>4019.4207660627035</v>
      </c>
    </row>
    <row r="176" spans="2:54" x14ac:dyDescent="0.2">
      <c r="B176" s="5">
        <v>2</v>
      </c>
      <c r="C176" s="5">
        <f>IF(ISBLANK('A2 Intenzita dopravy'!C22)=TRUE,"",'A2 Intenzita dopravy'!C22)</f>
        <v>90781</v>
      </c>
      <c r="D176" s="5" t="str">
        <f>IF(ISBLANK('A2 Intenzita dopravy'!D22)=TRUE,"",'A2 Intenzita dopravy'!D22)</f>
        <v>I/59 Tvrdošín - pred okružnou</v>
      </c>
      <c r="E176" s="30">
        <f>IFERROR(IF(E$173&lt;MIN('A2 Intenzita dopravy'!$H$5:$L$5),(F176/G176)*F176,IF(E$173&gt;MAX('A2 Intenzita dopravy'!$H$5:$L$5),(INDEX('A2 Intenzita dopravy'!$M8:$Q8,MATCH(E$173,'A2 Intenzita dopravy'!$H$5:$L$5,1))/INDEX('A2 Intenzita dopravy'!$M8:$Q8,MATCH(E$173,'A2 Intenzita dopravy'!$H$5:$L$5,1)-1))^(1/(INDEX('A2 Intenzita dopravy'!$H$5:$L$5,MATCH(E$173,'A2 Intenzita dopravy'!$H$5:$L$5,1))-INDEX('A2 Intenzita dopravy'!$H$5:$L$5,MATCH(E$173,'A2 Intenzita dopravy'!$H$5:$L$5,1)-1)))*D176,IFERROR(INDEX('A2 Intenzita dopravy'!$M8:$Q8,MATCH(E$173,'A2 Intenzita dopravy'!$H$5:$L$5,0)),(INDEX('A2 Intenzita dopravy'!$M8:$Q8,MATCH(E$173,'A2 Intenzita dopravy'!$H$5:$L$5,1)+1)/INDEX('A2 Intenzita dopravy'!$M8:$Q8,MATCH(E$173,'A2 Intenzita dopravy'!$H$5:$L$5,1)))^(1/(INDEX('A2 Intenzita dopravy'!$H$5:$L$5,MATCH(E$173,'A2 Intenzita dopravy'!$H$5:$L$5,1)+1)-INDEX('A2 Intenzita dopravy'!$H$5:$L$5,MATCH(E$173,'A2 Intenzita dopravy'!$H$5:$L$5,1))))*D176))),0)</f>
        <v>2077.9959738669959</v>
      </c>
      <c r="F176" s="30">
        <f>IFERROR(IF(F$173&lt;MIN('A2 Intenzita dopravy'!$H$5:$L$5),(G176/H176)*G176,IF(F$173&gt;MAX('A2 Intenzita dopravy'!$H$5:$L$5),(INDEX('A2 Intenzita dopravy'!$M8:$Q8,MATCH(F$173,'A2 Intenzita dopravy'!$H$5:$L$5,1))/INDEX('A2 Intenzita dopravy'!$M8:$Q8,MATCH(F$173,'A2 Intenzita dopravy'!$H$5:$L$5,1)-1))^(1/(INDEX('A2 Intenzita dopravy'!$H$5:$L$5,MATCH(F$173,'A2 Intenzita dopravy'!$H$5:$L$5,1))-INDEX('A2 Intenzita dopravy'!$H$5:$L$5,MATCH(F$173,'A2 Intenzita dopravy'!$H$5:$L$5,1)-1)))*E176,IFERROR(INDEX('A2 Intenzita dopravy'!$M8:$Q8,MATCH(F$173,'A2 Intenzita dopravy'!$H$5:$L$5,0)),(INDEX('A2 Intenzita dopravy'!$M8:$Q8,MATCH(F$173,'A2 Intenzita dopravy'!$H$5:$L$5,1)+1)/INDEX('A2 Intenzita dopravy'!$M8:$Q8,MATCH(F$173,'A2 Intenzita dopravy'!$H$5:$L$5,1)))^(1/(INDEX('A2 Intenzita dopravy'!$H$5:$L$5,MATCH(F$173,'A2 Intenzita dopravy'!$H$5:$L$5,1)+1)-INDEX('A2 Intenzita dopravy'!$H$5:$L$5,MATCH(F$173,'A2 Intenzita dopravy'!$H$5:$L$5,1))))*E176))),0)</f>
        <v>2110</v>
      </c>
      <c r="G176" s="30">
        <f>IFERROR(IF(G$173&lt;MIN('A2 Intenzita dopravy'!$H$5:$L$5),(H176/I176)*H176,IF(G$173&gt;MAX('A2 Intenzita dopravy'!$H$5:$L$5),(INDEX('A2 Intenzita dopravy'!$M8:$Q8,MATCH(G$173,'A2 Intenzita dopravy'!$H$5:$L$5,1))/INDEX('A2 Intenzita dopravy'!$M8:$Q8,MATCH(G$173,'A2 Intenzita dopravy'!$H$5:$L$5,1)-1))^(1/(INDEX('A2 Intenzita dopravy'!$H$5:$L$5,MATCH(G$173,'A2 Intenzita dopravy'!$H$5:$L$5,1))-INDEX('A2 Intenzita dopravy'!$H$5:$L$5,MATCH(G$173,'A2 Intenzita dopravy'!$H$5:$L$5,1)-1)))*F176,IFERROR(INDEX('A2 Intenzita dopravy'!$M8:$Q8,MATCH(G$173,'A2 Intenzita dopravy'!$H$5:$L$5,0)),(INDEX('A2 Intenzita dopravy'!$M8:$Q8,MATCH(G$173,'A2 Intenzita dopravy'!$H$5:$L$5,1)+1)/INDEX('A2 Intenzita dopravy'!$M8:$Q8,MATCH(G$173,'A2 Intenzita dopravy'!$H$5:$L$5,1)))^(1/(INDEX('A2 Intenzita dopravy'!$H$5:$L$5,MATCH(G$173,'A2 Intenzita dopravy'!$H$5:$L$5,1)+1)-INDEX('A2 Intenzita dopravy'!$H$5:$L$5,MATCH(G$173,'A2 Intenzita dopravy'!$H$5:$L$5,1))))*F176))),0)</f>
        <v>2142.4969326167525</v>
      </c>
      <c r="H176" s="30">
        <f>IFERROR(IF(H$173&lt;MIN('A2 Intenzita dopravy'!$H$5:$L$5),(I176/J176)*I176,IF(H$173&gt;MAX('A2 Intenzita dopravy'!$H$5:$L$5),(INDEX('A2 Intenzita dopravy'!$M8:$Q8,MATCH(H$173,'A2 Intenzita dopravy'!$H$5:$L$5,1))/INDEX('A2 Intenzita dopravy'!$M8:$Q8,MATCH(H$173,'A2 Intenzita dopravy'!$H$5:$L$5,1)-1))^(1/(INDEX('A2 Intenzita dopravy'!$H$5:$L$5,MATCH(H$173,'A2 Intenzita dopravy'!$H$5:$L$5,1))-INDEX('A2 Intenzita dopravy'!$H$5:$L$5,MATCH(H$173,'A2 Intenzita dopravy'!$H$5:$L$5,1)-1)))*G176,IFERROR(INDEX('A2 Intenzita dopravy'!$M8:$Q8,MATCH(H$173,'A2 Intenzita dopravy'!$H$5:$L$5,0)),(INDEX('A2 Intenzita dopravy'!$M8:$Q8,MATCH(H$173,'A2 Intenzita dopravy'!$H$5:$L$5,1)+1)/INDEX('A2 Intenzita dopravy'!$M8:$Q8,MATCH(H$173,'A2 Intenzita dopravy'!$H$5:$L$5,1)))^(1/(INDEX('A2 Intenzita dopravy'!$H$5:$L$5,MATCH(H$173,'A2 Intenzita dopravy'!$H$5:$L$5,1)+1)-INDEX('A2 Intenzita dopravy'!$H$5:$L$5,MATCH(H$173,'A2 Intenzita dopravy'!$H$5:$L$5,1))))*G176))),0)</f>
        <v>2175.4943631621768</v>
      </c>
      <c r="I176" s="30">
        <f>IFERROR(IF(I$173&lt;MIN('A2 Intenzita dopravy'!$H$5:$L$5),(J176/K176)*J176,IF(I$173&gt;MAX('A2 Intenzita dopravy'!$H$5:$L$5),(INDEX('A2 Intenzita dopravy'!$M8:$Q8,MATCH(I$173,'A2 Intenzita dopravy'!$H$5:$L$5,1))/INDEX('A2 Intenzita dopravy'!$M8:$Q8,MATCH(I$173,'A2 Intenzita dopravy'!$H$5:$L$5,1)-1))^(1/(INDEX('A2 Intenzita dopravy'!$H$5:$L$5,MATCH(I$173,'A2 Intenzita dopravy'!$H$5:$L$5,1))-INDEX('A2 Intenzita dopravy'!$H$5:$L$5,MATCH(I$173,'A2 Intenzita dopravy'!$H$5:$L$5,1)-1)))*H176,IFERROR(INDEX('A2 Intenzita dopravy'!$M8:$Q8,MATCH(I$173,'A2 Intenzita dopravy'!$H$5:$L$5,0)),(INDEX('A2 Intenzita dopravy'!$M8:$Q8,MATCH(I$173,'A2 Intenzita dopravy'!$H$5:$L$5,1)+1)/INDEX('A2 Intenzita dopravy'!$M8:$Q8,MATCH(I$173,'A2 Intenzita dopravy'!$H$5:$L$5,1)))^(1/(INDEX('A2 Intenzita dopravy'!$H$5:$L$5,MATCH(I$173,'A2 Intenzita dopravy'!$H$5:$L$5,1)+1)-INDEX('A2 Intenzita dopravy'!$H$5:$L$5,MATCH(I$173,'A2 Intenzita dopravy'!$H$5:$L$5,1))))*H176))),0)</f>
        <v>2209</v>
      </c>
      <c r="J176" s="30">
        <f>IFERROR(IF(J$173&lt;MIN('A2 Intenzita dopravy'!$H$5:$L$5),(K176/L176)*K176,IF(J$173&gt;MAX('A2 Intenzita dopravy'!$H$5:$L$5),(INDEX('A2 Intenzita dopravy'!$M8:$Q8,MATCH(J$173,'A2 Intenzita dopravy'!$H$5:$L$5,1))/INDEX('A2 Intenzita dopravy'!$M8:$Q8,MATCH(J$173,'A2 Intenzita dopravy'!$H$5:$L$5,1)-1))^(1/(INDEX('A2 Intenzita dopravy'!$H$5:$L$5,MATCH(J$173,'A2 Intenzita dopravy'!$H$5:$L$5,1))-INDEX('A2 Intenzita dopravy'!$H$5:$L$5,MATCH(J$173,'A2 Intenzita dopravy'!$H$5:$L$5,1)-1)))*I176,IFERROR(INDEX('A2 Intenzita dopravy'!$M8:$Q8,MATCH(J$173,'A2 Intenzita dopravy'!$H$5:$L$5,0)),(INDEX('A2 Intenzita dopravy'!$M8:$Q8,MATCH(J$173,'A2 Intenzita dopravy'!$H$5:$L$5,1)+1)/INDEX('A2 Intenzita dopravy'!$M8:$Q8,MATCH(J$173,'A2 Intenzita dopravy'!$H$5:$L$5,1)))^(1/(INDEX('A2 Intenzita dopravy'!$H$5:$L$5,MATCH(J$173,'A2 Intenzita dopravy'!$H$5:$L$5,1)+1)-INDEX('A2 Intenzita dopravy'!$H$5:$L$5,MATCH(J$173,'A2 Intenzita dopravy'!$H$5:$L$5,1))))*I176))),0)</f>
        <v>2240.6101710461257</v>
      </c>
      <c r="K176" s="30">
        <f>IFERROR(IF(K$173&lt;MIN('A2 Intenzita dopravy'!$H$5:$L$5),(L176/M176)*L176,IF(K$173&gt;MAX('A2 Intenzita dopravy'!$H$5:$L$5),(INDEX('A2 Intenzita dopravy'!$M8:$Q8,MATCH(K$173,'A2 Intenzita dopravy'!$H$5:$L$5,1))/INDEX('A2 Intenzita dopravy'!$M8:$Q8,MATCH(K$173,'A2 Intenzita dopravy'!$H$5:$L$5,1)-1))^(1/(INDEX('A2 Intenzita dopravy'!$H$5:$L$5,MATCH(K$173,'A2 Intenzita dopravy'!$H$5:$L$5,1))-INDEX('A2 Intenzita dopravy'!$H$5:$L$5,MATCH(K$173,'A2 Intenzita dopravy'!$H$5:$L$5,1)-1)))*J176,IFERROR(INDEX('A2 Intenzita dopravy'!$M8:$Q8,MATCH(K$173,'A2 Intenzita dopravy'!$H$5:$L$5,0)),(INDEX('A2 Intenzita dopravy'!$M8:$Q8,MATCH(K$173,'A2 Intenzita dopravy'!$H$5:$L$5,1)+1)/INDEX('A2 Intenzita dopravy'!$M8:$Q8,MATCH(K$173,'A2 Intenzita dopravy'!$H$5:$L$5,1)))^(1/(INDEX('A2 Intenzita dopravy'!$H$5:$L$5,MATCH(K$173,'A2 Intenzita dopravy'!$H$5:$L$5,1)+1)-INDEX('A2 Intenzita dopravy'!$H$5:$L$5,MATCH(K$173,'A2 Intenzita dopravy'!$H$5:$L$5,1))))*J176))),0)</f>
        <v>2272.6726747828652</v>
      </c>
      <c r="L176" s="30">
        <f>IFERROR(IF(L$173&lt;MIN('A2 Intenzita dopravy'!$H$5:$L$5),(M176/N176)*M176,IF(L$173&gt;MAX('A2 Intenzita dopravy'!$H$5:$L$5),(INDEX('A2 Intenzita dopravy'!$M8:$Q8,MATCH(L$173,'A2 Intenzita dopravy'!$H$5:$L$5,1))/INDEX('A2 Intenzita dopravy'!$M8:$Q8,MATCH(L$173,'A2 Intenzita dopravy'!$H$5:$L$5,1)-1))^(1/(INDEX('A2 Intenzita dopravy'!$H$5:$L$5,MATCH(L$173,'A2 Intenzita dopravy'!$H$5:$L$5,1))-INDEX('A2 Intenzita dopravy'!$H$5:$L$5,MATCH(L$173,'A2 Intenzita dopravy'!$H$5:$L$5,1)-1)))*K176,IFERROR(INDEX('A2 Intenzita dopravy'!$M8:$Q8,MATCH(L$173,'A2 Intenzita dopravy'!$H$5:$L$5,0)),(INDEX('A2 Intenzita dopravy'!$M8:$Q8,MATCH(L$173,'A2 Intenzita dopravy'!$H$5:$L$5,1)+1)/INDEX('A2 Intenzita dopravy'!$M8:$Q8,MATCH(L$173,'A2 Intenzita dopravy'!$H$5:$L$5,1)))^(1/(INDEX('A2 Intenzita dopravy'!$H$5:$L$5,MATCH(L$173,'A2 Intenzita dopravy'!$H$5:$L$5,1)+1)-INDEX('A2 Intenzita dopravy'!$H$5:$L$5,MATCH(L$173,'A2 Intenzita dopravy'!$H$5:$L$5,1))))*K176))),0)</f>
        <v>2305.1939839642787</v>
      </c>
      <c r="M176" s="30">
        <f>IFERROR(IF(M$173&lt;MIN('A2 Intenzita dopravy'!$H$5:$L$5),(N176/O176)*N176,IF(M$173&gt;MAX('A2 Intenzita dopravy'!$H$5:$L$5),(INDEX('A2 Intenzita dopravy'!$M8:$Q8,MATCH(M$173,'A2 Intenzita dopravy'!$H$5:$L$5,1))/INDEX('A2 Intenzita dopravy'!$M8:$Q8,MATCH(M$173,'A2 Intenzita dopravy'!$H$5:$L$5,1)-1))^(1/(INDEX('A2 Intenzita dopravy'!$H$5:$L$5,MATCH(M$173,'A2 Intenzita dopravy'!$H$5:$L$5,1))-INDEX('A2 Intenzita dopravy'!$H$5:$L$5,MATCH(M$173,'A2 Intenzita dopravy'!$H$5:$L$5,1)-1)))*L176,IFERROR(INDEX('A2 Intenzita dopravy'!$M8:$Q8,MATCH(M$173,'A2 Intenzita dopravy'!$H$5:$L$5,0)),(INDEX('A2 Intenzita dopravy'!$M8:$Q8,MATCH(M$173,'A2 Intenzita dopravy'!$H$5:$L$5,1)+1)/INDEX('A2 Intenzita dopravy'!$M8:$Q8,MATCH(M$173,'A2 Intenzita dopravy'!$H$5:$L$5,1)))^(1/(INDEX('A2 Intenzita dopravy'!$H$5:$L$5,MATCH(M$173,'A2 Intenzita dopravy'!$H$5:$L$5,1)+1)-INDEX('A2 Intenzita dopravy'!$H$5:$L$5,MATCH(M$173,'A2 Intenzita dopravy'!$H$5:$L$5,1))))*L176))),0)</f>
        <v>2338.1806639677243</v>
      </c>
      <c r="N176" s="30">
        <f>IFERROR(IF(N$173&lt;MIN('A2 Intenzita dopravy'!$H$5:$L$5),(O176/P176)*O176,IF(N$173&gt;MAX('A2 Intenzita dopravy'!$H$5:$L$5),(INDEX('A2 Intenzita dopravy'!$M8:$Q8,MATCH(N$173,'A2 Intenzita dopravy'!$H$5:$L$5,1))/INDEX('A2 Intenzita dopravy'!$M8:$Q8,MATCH(N$173,'A2 Intenzita dopravy'!$H$5:$L$5,1)-1))^(1/(INDEX('A2 Intenzita dopravy'!$H$5:$L$5,MATCH(N$173,'A2 Intenzita dopravy'!$H$5:$L$5,1))-INDEX('A2 Intenzita dopravy'!$H$5:$L$5,MATCH(N$173,'A2 Intenzita dopravy'!$H$5:$L$5,1)-1)))*M176,IFERROR(INDEX('A2 Intenzita dopravy'!$M8:$Q8,MATCH(N$173,'A2 Intenzita dopravy'!$H$5:$L$5,0)),(INDEX('A2 Intenzita dopravy'!$M8:$Q8,MATCH(N$173,'A2 Intenzita dopravy'!$H$5:$L$5,1)+1)/INDEX('A2 Intenzita dopravy'!$M8:$Q8,MATCH(N$173,'A2 Intenzita dopravy'!$H$5:$L$5,1)))^(1/(INDEX('A2 Intenzita dopravy'!$H$5:$L$5,MATCH(N$173,'A2 Intenzita dopravy'!$H$5:$L$5,1)+1)-INDEX('A2 Intenzita dopravy'!$H$5:$L$5,MATCH(N$173,'A2 Intenzita dopravy'!$H$5:$L$5,1))))*M176))),0)</f>
        <v>2371.6393741192696</v>
      </c>
      <c r="O176" s="30">
        <f>IFERROR(IF(O$173&lt;MIN('A2 Intenzita dopravy'!$H$5:$L$5),(P176/Q176)*P176,IF(O$173&gt;MAX('A2 Intenzita dopravy'!$H$5:$L$5),(INDEX('A2 Intenzita dopravy'!$M8:$Q8,MATCH(O$173,'A2 Intenzita dopravy'!$H$5:$L$5,1))/INDEX('A2 Intenzita dopravy'!$M8:$Q8,MATCH(O$173,'A2 Intenzita dopravy'!$H$5:$L$5,1)-1))^(1/(INDEX('A2 Intenzita dopravy'!$H$5:$L$5,MATCH(O$173,'A2 Intenzita dopravy'!$H$5:$L$5,1))-INDEX('A2 Intenzita dopravy'!$H$5:$L$5,MATCH(O$173,'A2 Intenzita dopravy'!$H$5:$L$5,1)-1)))*N176,IFERROR(INDEX('A2 Intenzita dopravy'!$M8:$Q8,MATCH(O$173,'A2 Intenzita dopravy'!$H$5:$L$5,0)),(INDEX('A2 Intenzita dopravy'!$M8:$Q8,MATCH(O$173,'A2 Intenzita dopravy'!$H$5:$L$5,1)+1)/INDEX('A2 Intenzita dopravy'!$M8:$Q8,MATCH(O$173,'A2 Intenzita dopravy'!$H$5:$L$5,1)))^(1/(INDEX('A2 Intenzita dopravy'!$H$5:$L$5,MATCH(O$173,'A2 Intenzita dopravy'!$H$5:$L$5,1)+1)-INDEX('A2 Intenzita dopravy'!$H$5:$L$5,MATCH(O$173,'A2 Intenzita dopravy'!$H$5:$L$5,1))))*N176))),0)</f>
        <v>2405.5768690380733</v>
      </c>
      <c r="P176" s="30">
        <f>IFERROR(IF(P$173&lt;MIN('A2 Intenzita dopravy'!$H$5:$L$5),(Q176/R176)*Q176,IF(P$173&gt;MAX('A2 Intenzita dopravy'!$H$5:$L$5),(INDEX('A2 Intenzita dopravy'!$M8:$Q8,MATCH(P$173,'A2 Intenzita dopravy'!$H$5:$L$5,1))/INDEX('A2 Intenzita dopravy'!$M8:$Q8,MATCH(P$173,'A2 Intenzita dopravy'!$H$5:$L$5,1)-1))^(1/(INDEX('A2 Intenzita dopravy'!$H$5:$L$5,MATCH(P$173,'A2 Intenzita dopravy'!$H$5:$L$5,1))-INDEX('A2 Intenzita dopravy'!$H$5:$L$5,MATCH(P$173,'A2 Intenzita dopravy'!$H$5:$L$5,1)-1)))*O176,IFERROR(INDEX('A2 Intenzita dopravy'!$M8:$Q8,MATCH(P$173,'A2 Intenzita dopravy'!$H$5:$L$5,0)),(INDEX('A2 Intenzita dopravy'!$M8:$Q8,MATCH(P$173,'A2 Intenzita dopravy'!$H$5:$L$5,1)+1)/INDEX('A2 Intenzita dopravy'!$M8:$Q8,MATCH(P$173,'A2 Intenzita dopravy'!$H$5:$L$5,1)))^(1/(INDEX('A2 Intenzita dopravy'!$H$5:$L$5,MATCH(P$173,'A2 Intenzita dopravy'!$H$5:$L$5,1)+1)-INDEX('A2 Intenzita dopravy'!$H$5:$L$5,MATCH(P$173,'A2 Intenzita dopravy'!$H$5:$L$5,1))))*O176))),0)</f>
        <v>2440</v>
      </c>
      <c r="Q176" s="30">
        <f>IFERROR(IF(Q$173&lt;MIN('A2 Intenzita dopravy'!$H$5:$L$5),(R176/S176)*R176,IF(Q$173&gt;MAX('A2 Intenzita dopravy'!$H$5:$L$5),(INDEX('A2 Intenzita dopravy'!$M8:$Q8,MATCH(Q$173,'A2 Intenzita dopravy'!$H$5:$L$5,1))/INDEX('A2 Intenzita dopravy'!$M8:$Q8,MATCH(Q$173,'A2 Intenzita dopravy'!$H$5:$L$5,1)-1))^(1/(INDEX('A2 Intenzita dopravy'!$H$5:$L$5,MATCH(Q$173,'A2 Intenzita dopravy'!$H$5:$L$5,1))-INDEX('A2 Intenzita dopravy'!$H$5:$L$5,MATCH(Q$173,'A2 Intenzita dopravy'!$H$5:$L$5,1)-1)))*P176,IFERROR(INDEX('A2 Intenzita dopravy'!$M8:$Q8,MATCH(Q$173,'A2 Intenzita dopravy'!$H$5:$L$5,0)),(INDEX('A2 Intenzita dopravy'!$M8:$Q8,MATCH(Q$173,'A2 Intenzita dopravy'!$H$5:$L$5,1)+1)/INDEX('A2 Intenzita dopravy'!$M8:$Q8,MATCH(Q$173,'A2 Intenzita dopravy'!$H$5:$L$5,1)))^(1/(INDEX('A2 Intenzita dopravy'!$H$5:$L$5,MATCH(Q$173,'A2 Intenzita dopravy'!$H$5:$L$5,1)+1)-INDEX('A2 Intenzita dopravy'!$H$5:$L$5,MATCH(Q$173,'A2 Intenzita dopravy'!$H$5:$L$5,1))))*P176))),0)</f>
        <v>2467.5565161902014</v>
      </c>
      <c r="R176" s="30">
        <f>IFERROR(IF(R$173&lt;MIN('A2 Intenzita dopravy'!$H$5:$L$5),(S176/T176)*S176,IF(R$173&gt;MAX('A2 Intenzita dopravy'!$H$5:$L$5),(INDEX('A2 Intenzita dopravy'!$M8:$Q8,MATCH(R$173,'A2 Intenzita dopravy'!$H$5:$L$5,1))/INDEX('A2 Intenzita dopravy'!$M8:$Q8,MATCH(R$173,'A2 Intenzita dopravy'!$H$5:$L$5,1)-1))^(1/(INDEX('A2 Intenzita dopravy'!$H$5:$L$5,MATCH(R$173,'A2 Intenzita dopravy'!$H$5:$L$5,1))-INDEX('A2 Intenzita dopravy'!$H$5:$L$5,MATCH(R$173,'A2 Intenzita dopravy'!$H$5:$L$5,1)-1)))*Q176,IFERROR(INDEX('A2 Intenzita dopravy'!$M8:$Q8,MATCH(R$173,'A2 Intenzita dopravy'!$H$5:$L$5,0)),(INDEX('A2 Intenzita dopravy'!$M8:$Q8,MATCH(R$173,'A2 Intenzita dopravy'!$H$5:$L$5,1)+1)/INDEX('A2 Intenzita dopravy'!$M8:$Q8,MATCH(R$173,'A2 Intenzita dopravy'!$H$5:$L$5,1)))^(1/(INDEX('A2 Intenzita dopravy'!$H$5:$L$5,MATCH(R$173,'A2 Intenzita dopravy'!$H$5:$L$5,1)+1)-INDEX('A2 Intenzita dopravy'!$H$5:$L$5,MATCH(R$173,'A2 Intenzita dopravy'!$H$5:$L$5,1))))*Q176))),0)</f>
        <v>2495.4242461445588</v>
      </c>
      <c r="S176" s="30">
        <f>IFERROR(IF(S$173&lt;MIN('A2 Intenzita dopravy'!$H$5:$L$5),(T176/U176)*T176,IF(S$173&gt;MAX('A2 Intenzita dopravy'!$H$5:$L$5),(INDEX('A2 Intenzita dopravy'!$M8:$Q8,MATCH(S$173,'A2 Intenzita dopravy'!$H$5:$L$5,1))/INDEX('A2 Intenzita dopravy'!$M8:$Q8,MATCH(S$173,'A2 Intenzita dopravy'!$H$5:$L$5,1)-1))^(1/(INDEX('A2 Intenzita dopravy'!$H$5:$L$5,MATCH(S$173,'A2 Intenzita dopravy'!$H$5:$L$5,1))-INDEX('A2 Intenzita dopravy'!$H$5:$L$5,MATCH(S$173,'A2 Intenzita dopravy'!$H$5:$L$5,1)-1)))*R176,IFERROR(INDEX('A2 Intenzita dopravy'!$M8:$Q8,MATCH(S$173,'A2 Intenzita dopravy'!$H$5:$L$5,0)),(INDEX('A2 Intenzita dopravy'!$M8:$Q8,MATCH(S$173,'A2 Intenzita dopravy'!$H$5:$L$5,1)+1)/INDEX('A2 Intenzita dopravy'!$M8:$Q8,MATCH(S$173,'A2 Intenzita dopravy'!$H$5:$L$5,1)))^(1/(INDEX('A2 Intenzita dopravy'!$H$5:$L$5,MATCH(S$173,'A2 Intenzita dopravy'!$H$5:$L$5,1)+1)-INDEX('A2 Intenzita dopravy'!$H$5:$L$5,MATCH(S$173,'A2 Intenzita dopravy'!$H$5:$L$5,1))))*R176))),0)</f>
        <v>2523.6067046036997</v>
      </c>
      <c r="T176" s="30">
        <f>IFERROR(IF(T$173&lt;MIN('A2 Intenzita dopravy'!$H$5:$L$5),(U176/V176)*U176,IF(T$173&gt;MAX('A2 Intenzita dopravy'!$H$5:$L$5),(INDEX('A2 Intenzita dopravy'!$M8:$Q8,MATCH(T$173,'A2 Intenzita dopravy'!$H$5:$L$5,1))/INDEX('A2 Intenzita dopravy'!$M8:$Q8,MATCH(T$173,'A2 Intenzita dopravy'!$H$5:$L$5,1)-1))^(1/(INDEX('A2 Intenzita dopravy'!$H$5:$L$5,MATCH(T$173,'A2 Intenzita dopravy'!$H$5:$L$5,1))-INDEX('A2 Intenzita dopravy'!$H$5:$L$5,MATCH(T$173,'A2 Intenzita dopravy'!$H$5:$L$5,1)-1)))*S176,IFERROR(INDEX('A2 Intenzita dopravy'!$M8:$Q8,MATCH(T$173,'A2 Intenzita dopravy'!$H$5:$L$5,0)),(INDEX('A2 Intenzita dopravy'!$M8:$Q8,MATCH(T$173,'A2 Intenzita dopravy'!$H$5:$L$5,1)+1)/INDEX('A2 Intenzita dopravy'!$M8:$Q8,MATCH(T$173,'A2 Intenzita dopravy'!$H$5:$L$5,1)))^(1/(INDEX('A2 Intenzita dopravy'!$H$5:$L$5,MATCH(T$173,'A2 Intenzita dopravy'!$H$5:$L$5,1)+1)-INDEX('A2 Intenzita dopravy'!$H$5:$L$5,MATCH(T$173,'A2 Intenzita dopravy'!$H$5:$L$5,1))))*S176))),0)</f>
        <v>2552.1074460025161</v>
      </c>
      <c r="U176" s="30">
        <f>IFERROR(IF(U$173&lt;MIN('A2 Intenzita dopravy'!$H$5:$L$5),(V176/W176)*V176,IF(U$173&gt;MAX('A2 Intenzita dopravy'!$H$5:$L$5),(INDEX('A2 Intenzita dopravy'!$M8:$Q8,MATCH(U$173,'A2 Intenzita dopravy'!$H$5:$L$5,1))/INDEX('A2 Intenzita dopravy'!$M8:$Q8,MATCH(U$173,'A2 Intenzita dopravy'!$H$5:$L$5,1)-1))^(1/(INDEX('A2 Intenzita dopravy'!$H$5:$L$5,MATCH(U$173,'A2 Intenzita dopravy'!$H$5:$L$5,1))-INDEX('A2 Intenzita dopravy'!$H$5:$L$5,MATCH(U$173,'A2 Intenzita dopravy'!$H$5:$L$5,1)-1)))*T176,IFERROR(INDEX('A2 Intenzita dopravy'!$M8:$Q8,MATCH(U$173,'A2 Intenzita dopravy'!$H$5:$L$5,0)),(INDEX('A2 Intenzita dopravy'!$M8:$Q8,MATCH(U$173,'A2 Intenzita dopravy'!$H$5:$L$5,1)+1)/INDEX('A2 Intenzita dopravy'!$M8:$Q8,MATCH(U$173,'A2 Intenzita dopravy'!$H$5:$L$5,1)))^(1/(INDEX('A2 Intenzita dopravy'!$H$5:$L$5,MATCH(U$173,'A2 Intenzita dopravy'!$H$5:$L$5,1)+1)-INDEX('A2 Intenzita dopravy'!$H$5:$L$5,MATCH(U$173,'A2 Intenzita dopravy'!$H$5:$L$5,1))))*T176))),0)</f>
        <v>2580.9300649184593</v>
      </c>
      <c r="V176" s="30">
        <f>IFERROR(IF(V$173&lt;MIN('A2 Intenzita dopravy'!$H$5:$L$5),(W176/X176)*W176,IF(V$173&gt;MAX('A2 Intenzita dopravy'!$H$5:$L$5),(INDEX('A2 Intenzita dopravy'!$M8:$Q8,MATCH(V$173,'A2 Intenzita dopravy'!$H$5:$L$5,1))/INDEX('A2 Intenzita dopravy'!$M8:$Q8,MATCH(V$173,'A2 Intenzita dopravy'!$H$5:$L$5,1)-1))^(1/(INDEX('A2 Intenzita dopravy'!$H$5:$L$5,MATCH(V$173,'A2 Intenzita dopravy'!$H$5:$L$5,1))-INDEX('A2 Intenzita dopravy'!$H$5:$L$5,MATCH(V$173,'A2 Intenzita dopravy'!$H$5:$L$5,1)-1)))*U176,IFERROR(INDEX('A2 Intenzita dopravy'!$M8:$Q8,MATCH(V$173,'A2 Intenzita dopravy'!$H$5:$L$5,0)),(INDEX('A2 Intenzita dopravy'!$M8:$Q8,MATCH(V$173,'A2 Intenzita dopravy'!$H$5:$L$5,1)+1)/INDEX('A2 Intenzita dopravy'!$M8:$Q8,MATCH(V$173,'A2 Intenzita dopravy'!$H$5:$L$5,1)))^(1/(INDEX('A2 Intenzita dopravy'!$H$5:$L$5,MATCH(V$173,'A2 Intenzita dopravy'!$H$5:$L$5,1)+1)-INDEX('A2 Intenzita dopravy'!$H$5:$L$5,MATCH(V$173,'A2 Intenzita dopravy'!$H$5:$L$5,1))))*U176))),0)</f>
        <v>2610.0781965248948</v>
      </c>
      <c r="W176" s="30">
        <f>IFERROR(IF(W$173&lt;MIN('A2 Intenzita dopravy'!$H$5:$L$5),(X176/Y176)*X176,IF(W$173&gt;MAX('A2 Intenzita dopravy'!$H$5:$L$5),(INDEX('A2 Intenzita dopravy'!$M8:$Q8,MATCH(W$173,'A2 Intenzita dopravy'!$H$5:$L$5,1))/INDEX('A2 Intenzita dopravy'!$M8:$Q8,MATCH(W$173,'A2 Intenzita dopravy'!$H$5:$L$5,1)-1))^(1/(INDEX('A2 Intenzita dopravy'!$H$5:$L$5,MATCH(W$173,'A2 Intenzita dopravy'!$H$5:$L$5,1))-INDEX('A2 Intenzita dopravy'!$H$5:$L$5,MATCH(W$173,'A2 Intenzita dopravy'!$H$5:$L$5,1)-1)))*V176,IFERROR(INDEX('A2 Intenzita dopravy'!$M8:$Q8,MATCH(W$173,'A2 Intenzita dopravy'!$H$5:$L$5,0)),(INDEX('A2 Intenzita dopravy'!$M8:$Q8,MATCH(W$173,'A2 Intenzita dopravy'!$H$5:$L$5,1)+1)/INDEX('A2 Intenzita dopravy'!$M8:$Q8,MATCH(W$173,'A2 Intenzita dopravy'!$H$5:$L$5,1)))^(1/(INDEX('A2 Intenzita dopravy'!$H$5:$L$5,MATCH(W$173,'A2 Intenzita dopravy'!$H$5:$L$5,1)+1)-INDEX('A2 Intenzita dopravy'!$H$5:$L$5,MATCH(W$173,'A2 Intenzita dopravy'!$H$5:$L$5,1))))*V176))),0)</f>
        <v>2639.5555170495791</v>
      </c>
      <c r="X176" s="30">
        <f>IFERROR(IF(X$173&lt;MIN('A2 Intenzita dopravy'!$H$5:$L$5),(Y176/Z176)*Y176,IF(X$173&gt;MAX('A2 Intenzita dopravy'!$H$5:$L$5),(INDEX('A2 Intenzita dopravy'!$M8:$Q8,MATCH(X$173,'A2 Intenzita dopravy'!$H$5:$L$5,1))/INDEX('A2 Intenzita dopravy'!$M8:$Q8,MATCH(X$173,'A2 Intenzita dopravy'!$H$5:$L$5,1)-1))^(1/(INDEX('A2 Intenzita dopravy'!$H$5:$L$5,MATCH(X$173,'A2 Intenzita dopravy'!$H$5:$L$5,1))-INDEX('A2 Intenzita dopravy'!$H$5:$L$5,MATCH(X$173,'A2 Intenzita dopravy'!$H$5:$L$5,1)-1)))*W176,IFERROR(INDEX('A2 Intenzita dopravy'!$M8:$Q8,MATCH(X$173,'A2 Intenzita dopravy'!$H$5:$L$5,0)),(INDEX('A2 Intenzita dopravy'!$M8:$Q8,MATCH(X$173,'A2 Intenzita dopravy'!$H$5:$L$5,1)+1)/INDEX('A2 Intenzita dopravy'!$M8:$Q8,MATCH(X$173,'A2 Intenzita dopravy'!$H$5:$L$5,1)))^(1/(INDEX('A2 Intenzita dopravy'!$H$5:$L$5,MATCH(X$173,'A2 Intenzita dopravy'!$H$5:$L$5,1)+1)-INDEX('A2 Intenzita dopravy'!$H$5:$L$5,MATCH(X$173,'A2 Intenzita dopravy'!$H$5:$L$5,1))))*W176))),0)</f>
        <v>2669.3657442383133</v>
      </c>
      <c r="Y176" s="30">
        <f>IFERROR(IF(Y$173&lt;MIN('A2 Intenzita dopravy'!$H$5:$L$5),(Z176/AA176)*Z176,IF(Y$173&gt;MAX('A2 Intenzita dopravy'!$H$5:$L$5),(INDEX('A2 Intenzita dopravy'!$M8:$Q8,MATCH(Y$173,'A2 Intenzita dopravy'!$H$5:$L$5,1))/INDEX('A2 Intenzita dopravy'!$M8:$Q8,MATCH(Y$173,'A2 Intenzita dopravy'!$H$5:$L$5,1)-1))^(1/(INDEX('A2 Intenzita dopravy'!$H$5:$L$5,MATCH(Y$173,'A2 Intenzita dopravy'!$H$5:$L$5,1))-INDEX('A2 Intenzita dopravy'!$H$5:$L$5,MATCH(Y$173,'A2 Intenzita dopravy'!$H$5:$L$5,1)-1)))*X176,IFERROR(INDEX('A2 Intenzita dopravy'!$M8:$Q8,MATCH(Y$173,'A2 Intenzita dopravy'!$H$5:$L$5,0)),(INDEX('A2 Intenzita dopravy'!$M8:$Q8,MATCH(Y$173,'A2 Intenzita dopravy'!$H$5:$L$5,1)+1)/INDEX('A2 Intenzita dopravy'!$M8:$Q8,MATCH(Y$173,'A2 Intenzita dopravy'!$H$5:$L$5,1)))^(1/(INDEX('A2 Intenzita dopravy'!$H$5:$L$5,MATCH(Y$173,'A2 Intenzita dopravy'!$H$5:$L$5,1)+1)-INDEX('A2 Intenzita dopravy'!$H$5:$L$5,MATCH(Y$173,'A2 Intenzita dopravy'!$H$5:$L$5,1))))*X176))),0)</f>
        <v>2699.5126378238347</v>
      </c>
      <c r="Z176" s="30">
        <f>IFERROR(IF(Z$173&lt;MIN('A2 Intenzita dopravy'!$H$5:$L$5),(AA176/AB176)*AA176,IF(Z$173&gt;MAX('A2 Intenzita dopravy'!$H$5:$L$5),(INDEX('A2 Intenzita dopravy'!$M8:$Q8,MATCH(Z$173,'A2 Intenzita dopravy'!$H$5:$L$5,1))/INDEX('A2 Intenzita dopravy'!$M8:$Q8,MATCH(Z$173,'A2 Intenzita dopravy'!$H$5:$L$5,1)-1))^(1/(INDEX('A2 Intenzita dopravy'!$H$5:$L$5,MATCH(Z$173,'A2 Intenzita dopravy'!$H$5:$L$5,1))-INDEX('A2 Intenzita dopravy'!$H$5:$L$5,MATCH(Z$173,'A2 Intenzita dopravy'!$H$5:$L$5,1)-1)))*Y176,IFERROR(INDEX('A2 Intenzita dopravy'!$M8:$Q8,MATCH(Z$173,'A2 Intenzita dopravy'!$H$5:$L$5,0)),(INDEX('A2 Intenzita dopravy'!$M8:$Q8,MATCH(Z$173,'A2 Intenzita dopravy'!$H$5:$L$5,1)+1)/INDEX('A2 Intenzita dopravy'!$M8:$Q8,MATCH(Z$173,'A2 Intenzita dopravy'!$H$5:$L$5,1)))^(1/(INDEX('A2 Intenzita dopravy'!$H$5:$L$5,MATCH(Z$173,'A2 Intenzita dopravy'!$H$5:$L$5,1)+1)-INDEX('A2 Intenzita dopravy'!$H$5:$L$5,MATCH(Z$173,'A2 Intenzita dopravy'!$H$5:$L$5,1))))*Y176))),0)</f>
        <v>2730</v>
      </c>
      <c r="AA176" s="30">
        <f>IFERROR(IF(AA$173&lt;MIN('A2 Intenzita dopravy'!$H$5:$L$5),(AB176/AC176)*AB176,IF(AA$173&gt;MAX('A2 Intenzita dopravy'!$H$5:$L$5),(INDEX('A2 Intenzita dopravy'!$M8:$Q8,MATCH(AA$173,'A2 Intenzita dopravy'!$H$5:$L$5,1))/INDEX('A2 Intenzita dopravy'!$M8:$Q8,MATCH(AA$173,'A2 Intenzita dopravy'!$H$5:$L$5,1)-1))^(1/(INDEX('A2 Intenzita dopravy'!$H$5:$L$5,MATCH(AA$173,'A2 Intenzita dopravy'!$H$5:$L$5,1))-INDEX('A2 Intenzita dopravy'!$H$5:$L$5,MATCH(AA$173,'A2 Intenzita dopravy'!$H$5:$L$5,1)-1)))*Z176,IFERROR(INDEX('A2 Intenzita dopravy'!$M8:$Q8,MATCH(AA$173,'A2 Intenzita dopravy'!$H$5:$L$5,0)),(INDEX('A2 Intenzita dopravy'!$M8:$Q8,MATCH(AA$173,'A2 Intenzita dopravy'!$H$5:$L$5,1)+1)/INDEX('A2 Intenzita dopravy'!$M8:$Q8,MATCH(AA$173,'A2 Intenzita dopravy'!$H$5:$L$5,1)))^(1/(INDEX('A2 Intenzita dopravy'!$H$5:$L$5,MATCH(AA$173,'A2 Intenzita dopravy'!$H$5:$L$5,1)+1)-INDEX('A2 Intenzita dopravy'!$H$5:$L$5,MATCH(AA$173,'A2 Intenzita dopravy'!$H$5:$L$5,1))))*Z176))),0)</f>
        <v>2766.698545282487</v>
      </c>
      <c r="AB176" s="30">
        <f>IFERROR(IF(AB$173&lt;MIN('A2 Intenzita dopravy'!$H$5:$L$5),(AC176/AD176)*AC176,IF(AB$173&gt;MAX('A2 Intenzita dopravy'!$H$5:$L$5),(INDEX('A2 Intenzita dopravy'!$M8:$Q8,MATCH(AB$173,'A2 Intenzita dopravy'!$H$5:$L$5,1))/INDEX('A2 Intenzita dopravy'!$M8:$Q8,MATCH(AB$173,'A2 Intenzita dopravy'!$H$5:$L$5,1)-1))^(1/(INDEX('A2 Intenzita dopravy'!$H$5:$L$5,MATCH(AB$173,'A2 Intenzita dopravy'!$H$5:$L$5,1))-INDEX('A2 Intenzita dopravy'!$H$5:$L$5,MATCH(AB$173,'A2 Intenzita dopravy'!$H$5:$L$5,1)-1)))*AA176,IFERROR(INDEX('A2 Intenzita dopravy'!$M8:$Q8,MATCH(AB$173,'A2 Intenzita dopravy'!$H$5:$L$5,0)),(INDEX('A2 Intenzita dopravy'!$M8:$Q8,MATCH(AB$173,'A2 Intenzita dopravy'!$H$5:$L$5,1)+1)/INDEX('A2 Intenzita dopravy'!$M8:$Q8,MATCH(AB$173,'A2 Intenzita dopravy'!$H$5:$L$5,1)))^(1/(INDEX('A2 Intenzita dopravy'!$H$5:$L$5,MATCH(AB$173,'A2 Intenzita dopravy'!$H$5:$L$5,1)+1)-INDEX('A2 Intenzita dopravy'!$H$5:$L$5,MATCH(AB$173,'A2 Intenzita dopravy'!$H$5:$L$5,1))))*AA176))),0)</f>
        <v>2803.8904177539303</v>
      </c>
      <c r="AC176" s="30">
        <f>IFERROR(IF(AC$173&lt;MIN('A2 Intenzita dopravy'!$H$5:$L$5),(AD176/AE176)*AD176,IF(AC$173&gt;MAX('A2 Intenzita dopravy'!$H$5:$L$5),(INDEX('A2 Intenzita dopravy'!$M8:$Q8,MATCH(AC$173,'A2 Intenzita dopravy'!$H$5:$L$5,1))/INDEX('A2 Intenzita dopravy'!$M8:$Q8,MATCH(AC$173,'A2 Intenzita dopravy'!$H$5:$L$5,1)-1))^(1/(INDEX('A2 Intenzita dopravy'!$H$5:$L$5,MATCH(AC$173,'A2 Intenzita dopravy'!$H$5:$L$5,1))-INDEX('A2 Intenzita dopravy'!$H$5:$L$5,MATCH(AC$173,'A2 Intenzita dopravy'!$H$5:$L$5,1)-1)))*AB176,IFERROR(INDEX('A2 Intenzita dopravy'!$M8:$Q8,MATCH(AC$173,'A2 Intenzita dopravy'!$H$5:$L$5,0)),(INDEX('A2 Intenzita dopravy'!$M8:$Q8,MATCH(AC$173,'A2 Intenzita dopravy'!$H$5:$L$5,1)+1)/INDEX('A2 Intenzita dopravy'!$M8:$Q8,MATCH(AC$173,'A2 Intenzita dopravy'!$H$5:$L$5,1)))^(1/(INDEX('A2 Intenzita dopravy'!$H$5:$L$5,MATCH(AC$173,'A2 Intenzita dopravy'!$H$5:$L$5,1)+1)-INDEX('A2 Intenzita dopravy'!$H$5:$L$5,MATCH(AC$173,'A2 Intenzita dopravy'!$H$5:$L$5,1))))*AB176))),0)</f>
        <v>2841.5822490590858</v>
      </c>
      <c r="AD176" s="30">
        <f>IFERROR(IF(AD$173&lt;MIN('A2 Intenzita dopravy'!$H$5:$L$5),(AE176/AF176)*AE176,IF(AD$173&gt;MAX('A2 Intenzita dopravy'!$H$5:$L$5),(INDEX('A2 Intenzita dopravy'!$M8:$Q8,MATCH(AD$173,'A2 Intenzita dopravy'!$H$5:$L$5,1))/INDEX('A2 Intenzita dopravy'!$M8:$Q8,MATCH(AD$173,'A2 Intenzita dopravy'!$H$5:$L$5,1)-1))^(1/(INDEX('A2 Intenzita dopravy'!$H$5:$L$5,MATCH(AD$173,'A2 Intenzita dopravy'!$H$5:$L$5,1))-INDEX('A2 Intenzita dopravy'!$H$5:$L$5,MATCH(AD$173,'A2 Intenzita dopravy'!$H$5:$L$5,1)-1)))*AC176,IFERROR(INDEX('A2 Intenzita dopravy'!$M8:$Q8,MATCH(AD$173,'A2 Intenzita dopravy'!$H$5:$L$5,0)),(INDEX('A2 Intenzita dopravy'!$M8:$Q8,MATCH(AD$173,'A2 Intenzita dopravy'!$H$5:$L$5,1)+1)/INDEX('A2 Intenzita dopravy'!$M8:$Q8,MATCH(AD$173,'A2 Intenzita dopravy'!$H$5:$L$5,1)))^(1/(INDEX('A2 Intenzita dopravy'!$H$5:$L$5,MATCH(AD$173,'A2 Intenzita dopravy'!$H$5:$L$5,1)+1)-INDEX('A2 Intenzita dopravy'!$H$5:$L$5,MATCH(AD$173,'A2 Intenzita dopravy'!$H$5:$L$5,1))))*AC176))),0)</f>
        <v>2879.7807599898574</v>
      </c>
      <c r="AE176" s="30">
        <f>IFERROR(IF(AE$173&lt;MIN('A2 Intenzita dopravy'!$H$5:$L$5),(AF176/AG176)*AF176,IF(AE$173&gt;MAX('A2 Intenzita dopravy'!$H$5:$L$5),(INDEX('A2 Intenzita dopravy'!$M8:$Q8,MATCH(AE$173,'A2 Intenzita dopravy'!$H$5:$L$5,1))/INDEX('A2 Intenzita dopravy'!$M8:$Q8,MATCH(AE$173,'A2 Intenzita dopravy'!$H$5:$L$5,1)-1))^(1/(INDEX('A2 Intenzita dopravy'!$H$5:$L$5,MATCH(AE$173,'A2 Intenzita dopravy'!$H$5:$L$5,1))-INDEX('A2 Intenzita dopravy'!$H$5:$L$5,MATCH(AE$173,'A2 Intenzita dopravy'!$H$5:$L$5,1)-1)))*AD176,IFERROR(INDEX('A2 Intenzita dopravy'!$M8:$Q8,MATCH(AE$173,'A2 Intenzita dopravy'!$H$5:$L$5,0)),(INDEX('A2 Intenzita dopravy'!$M8:$Q8,MATCH(AE$173,'A2 Intenzita dopravy'!$H$5:$L$5,1)+1)/INDEX('A2 Intenzita dopravy'!$M8:$Q8,MATCH(AE$173,'A2 Intenzita dopravy'!$H$5:$L$5,1)))^(1/(INDEX('A2 Intenzita dopravy'!$H$5:$L$5,MATCH(AE$173,'A2 Intenzita dopravy'!$H$5:$L$5,1)+1)-INDEX('A2 Intenzita dopravy'!$H$5:$L$5,MATCH(AE$173,'A2 Intenzita dopravy'!$H$5:$L$5,1))))*AD176))),0)</f>
        <v>2918.4927616836753</v>
      </c>
      <c r="AF176" s="30">
        <f>IFERROR(IF(AF$173&lt;MIN('A2 Intenzita dopravy'!$H$5:$L$5),(AG176/AH176)*AG176,IF(AF$173&gt;MAX('A2 Intenzita dopravy'!$H$5:$L$5),(INDEX('A2 Intenzita dopravy'!$M8:$Q8,MATCH(AF$173,'A2 Intenzita dopravy'!$H$5:$L$5,1))/INDEX('A2 Intenzita dopravy'!$M8:$Q8,MATCH(AF$173,'A2 Intenzita dopravy'!$H$5:$L$5,1)-1))^(1/(INDEX('A2 Intenzita dopravy'!$H$5:$L$5,MATCH(AF$173,'A2 Intenzita dopravy'!$H$5:$L$5,1))-INDEX('A2 Intenzita dopravy'!$H$5:$L$5,MATCH(AF$173,'A2 Intenzita dopravy'!$H$5:$L$5,1)-1)))*AE176,IFERROR(INDEX('A2 Intenzita dopravy'!$M8:$Q8,MATCH(AF$173,'A2 Intenzita dopravy'!$H$5:$L$5,0)),(INDEX('A2 Intenzita dopravy'!$M8:$Q8,MATCH(AF$173,'A2 Intenzita dopravy'!$H$5:$L$5,1)+1)/INDEX('A2 Intenzita dopravy'!$M8:$Q8,MATCH(AF$173,'A2 Intenzita dopravy'!$H$5:$L$5,1)))^(1/(INDEX('A2 Intenzita dopravy'!$H$5:$L$5,MATCH(AF$173,'A2 Intenzita dopravy'!$H$5:$L$5,1)+1)-INDEX('A2 Intenzita dopravy'!$H$5:$L$5,MATCH(AF$173,'A2 Intenzita dopravy'!$H$5:$L$5,1))))*AE176))),0)</f>
        <v>2957.7251568379829</v>
      </c>
      <c r="AG176" s="30">
        <f>IFERROR(IF(AG$173&lt;MIN('A2 Intenzita dopravy'!$H$5:$L$5),(AH176/AI176)*AH176,IF(AG$173&gt;MAX('A2 Intenzita dopravy'!$H$5:$L$5),(INDEX('A2 Intenzita dopravy'!$M8:$Q8,MATCH(AG$173,'A2 Intenzita dopravy'!$H$5:$L$5,1))/INDEX('A2 Intenzita dopravy'!$M8:$Q8,MATCH(AG$173,'A2 Intenzita dopravy'!$H$5:$L$5,1)-1))^(1/(INDEX('A2 Intenzita dopravy'!$H$5:$L$5,MATCH(AG$173,'A2 Intenzita dopravy'!$H$5:$L$5,1))-INDEX('A2 Intenzita dopravy'!$H$5:$L$5,MATCH(AG$173,'A2 Intenzita dopravy'!$H$5:$L$5,1)-1)))*AF176,IFERROR(INDEX('A2 Intenzita dopravy'!$M8:$Q8,MATCH(AG$173,'A2 Intenzita dopravy'!$H$5:$L$5,0)),(INDEX('A2 Intenzita dopravy'!$M8:$Q8,MATCH(AG$173,'A2 Intenzita dopravy'!$H$5:$L$5,1)+1)/INDEX('A2 Intenzita dopravy'!$M8:$Q8,MATCH(AG$173,'A2 Intenzita dopravy'!$H$5:$L$5,1)))^(1/(INDEX('A2 Intenzita dopravy'!$H$5:$L$5,MATCH(AG$173,'A2 Intenzita dopravy'!$H$5:$L$5,1)+1)-INDEX('A2 Intenzita dopravy'!$H$5:$L$5,MATCH(AG$173,'A2 Intenzita dopravy'!$H$5:$L$5,1))))*AF176))),0)</f>
        <v>2997.484940941049</v>
      </c>
      <c r="AH176" s="30">
        <f>IFERROR(IF(AH$173&lt;MIN('A2 Intenzita dopravy'!$H$5:$L$5),(AI176/AJ176)*AI176,IF(AH$173&gt;MAX('A2 Intenzita dopravy'!$H$5:$L$5),(INDEX('A2 Intenzita dopravy'!$M8:$Q8,MATCH(AH$173,'A2 Intenzita dopravy'!$H$5:$L$5,1))/INDEX('A2 Intenzita dopravy'!$M8:$Q8,MATCH(AH$173,'A2 Intenzita dopravy'!$H$5:$L$5,1)-1))^(1/(INDEX('A2 Intenzita dopravy'!$H$5:$L$5,MATCH(AH$173,'A2 Intenzita dopravy'!$H$5:$L$5,1))-INDEX('A2 Intenzita dopravy'!$H$5:$L$5,MATCH(AH$173,'A2 Intenzita dopravy'!$H$5:$L$5,1)-1)))*AG176,IFERROR(INDEX('A2 Intenzita dopravy'!$M8:$Q8,MATCH(AH$173,'A2 Intenzita dopravy'!$H$5:$L$5,0)),(INDEX('A2 Intenzita dopravy'!$M8:$Q8,MATCH(AH$173,'A2 Intenzita dopravy'!$H$5:$L$5,1)+1)/INDEX('A2 Intenzita dopravy'!$M8:$Q8,MATCH(AH$173,'A2 Intenzita dopravy'!$H$5:$L$5,1)))^(1/(INDEX('A2 Intenzita dopravy'!$H$5:$L$5,MATCH(AH$173,'A2 Intenzita dopravy'!$H$5:$L$5,1)+1)-INDEX('A2 Intenzita dopravy'!$H$5:$L$5,MATCH(AH$173,'A2 Intenzita dopravy'!$H$5:$L$5,1))))*AG176))),0)</f>
        <v>3037.779203519327</v>
      </c>
      <c r="AI176" s="30">
        <f>IFERROR(IF(AI$173&lt;MIN('A2 Intenzita dopravy'!$H$5:$L$5),(AJ176/AK176)*AJ176,IF(AI$173&gt;MAX('A2 Intenzita dopravy'!$H$5:$L$5),(INDEX('A2 Intenzita dopravy'!$M8:$Q8,MATCH(AI$173,'A2 Intenzita dopravy'!$H$5:$L$5,1))/INDEX('A2 Intenzita dopravy'!$M8:$Q8,MATCH(AI$173,'A2 Intenzita dopravy'!$H$5:$L$5,1)-1))^(1/(INDEX('A2 Intenzita dopravy'!$H$5:$L$5,MATCH(AI$173,'A2 Intenzita dopravy'!$H$5:$L$5,1))-INDEX('A2 Intenzita dopravy'!$H$5:$L$5,MATCH(AI$173,'A2 Intenzita dopravy'!$H$5:$L$5,1)-1)))*AH176,IFERROR(INDEX('A2 Intenzita dopravy'!$M8:$Q8,MATCH(AI$173,'A2 Intenzita dopravy'!$H$5:$L$5,0)),(INDEX('A2 Intenzita dopravy'!$M8:$Q8,MATCH(AI$173,'A2 Intenzita dopravy'!$H$5:$L$5,1)+1)/INDEX('A2 Intenzita dopravy'!$M8:$Q8,MATCH(AI$173,'A2 Intenzita dopravy'!$H$5:$L$5,1)))^(1/(INDEX('A2 Intenzita dopravy'!$H$5:$L$5,MATCH(AI$173,'A2 Intenzita dopravy'!$H$5:$L$5,1)+1)-INDEX('A2 Intenzita dopravy'!$H$5:$L$5,MATCH(AI$173,'A2 Intenzita dopravy'!$H$5:$L$5,1))))*AH176))),0)</f>
        <v>3078.6151294015804</v>
      </c>
      <c r="AJ176" s="30">
        <f>IFERROR(IF(AJ$173&lt;MIN('A2 Intenzita dopravy'!$H$5:$L$5),(AK176/AL176)*AK176,IF(AJ$173&gt;MAX('A2 Intenzita dopravy'!$H$5:$L$5),(INDEX('A2 Intenzita dopravy'!$M8:$Q8,MATCH(AJ$173,'A2 Intenzita dopravy'!$H$5:$L$5,1))/INDEX('A2 Intenzita dopravy'!$M8:$Q8,MATCH(AJ$173,'A2 Intenzita dopravy'!$H$5:$L$5,1)-1))^(1/(INDEX('A2 Intenzita dopravy'!$H$5:$L$5,MATCH(AJ$173,'A2 Intenzita dopravy'!$H$5:$L$5,1))-INDEX('A2 Intenzita dopravy'!$H$5:$L$5,MATCH(AJ$173,'A2 Intenzita dopravy'!$H$5:$L$5,1)-1)))*AI176,IFERROR(INDEX('A2 Intenzita dopravy'!$M8:$Q8,MATCH(AJ$173,'A2 Intenzita dopravy'!$H$5:$L$5,0)),(INDEX('A2 Intenzita dopravy'!$M8:$Q8,MATCH(AJ$173,'A2 Intenzita dopravy'!$H$5:$L$5,1)+1)/INDEX('A2 Intenzita dopravy'!$M8:$Q8,MATCH(AJ$173,'A2 Intenzita dopravy'!$H$5:$L$5,1)))^(1/(INDEX('A2 Intenzita dopravy'!$H$5:$L$5,MATCH(AJ$173,'A2 Intenzita dopravy'!$H$5:$L$5,1)+1)-INDEX('A2 Intenzita dopravy'!$H$5:$L$5,MATCH(AJ$173,'A2 Intenzita dopravy'!$H$5:$L$5,1))))*AI176))),0)</f>
        <v>3120</v>
      </c>
      <c r="AK176" s="30">
        <f>IFERROR(IF(AK$173&lt;MIN('A2 Intenzita dopravy'!$H$5:$L$5),(AL176/AM176)*AL176,IF(AK$173&gt;MAX('A2 Intenzita dopravy'!$H$5:$L$5),(INDEX('A2 Intenzita dopravy'!$M8:$Q8,MATCH(AK$173,'A2 Intenzita dopravy'!$H$5:$L$5,1))/INDEX('A2 Intenzita dopravy'!$M8:$Q8,MATCH(AK$173,'A2 Intenzita dopravy'!$H$5:$L$5,1)-1))^(1/(INDEX('A2 Intenzita dopravy'!$H$5:$L$5,MATCH(AK$173,'A2 Intenzita dopravy'!$H$5:$L$5,1))-INDEX('A2 Intenzita dopravy'!$H$5:$L$5,MATCH(AK$173,'A2 Intenzita dopravy'!$H$5:$L$5,1)-1)))*AJ176,IFERROR(INDEX('A2 Intenzita dopravy'!$M8:$Q8,MATCH(AK$173,'A2 Intenzita dopravy'!$H$5:$L$5,0)),(INDEX('A2 Intenzita dopravy'!$M8:$Q8,MATCH(AK$173,'A2 Intenzita dopravy'!$H$5:$L$5,1)+1)/INDEX('A2 Intenzita dopravy'!$M8:$Q8,MATCH(AK$173,'A2 Intenzita dopravy'!$H$5:$L$5,1)))^(1/(INDEX('A2 Intenzita dopravy'!$H$5:$L$5,MATCH(AK$173,'A2 Intenzita dopravy'!$H$5:$L$5,1)+1)-INDEX('A2 Intenzita dopravy'!$H$5:$L$5,MATCH(AK$173,'A2 Intenzita dopravy'!$H$5:$L$5,1))))*AJ176))),0)</f>
        <v>3161.9411946085565</v>
      </c>
      <c r="AL176" s="30">
        <f>IFERROR(IF(AL$173&lt;MIN('A2 Intenzita dopravy'!$H$5:$L$5),(AM176/AN176)*AM176,IF(AL$173&gt;MAX('A2 Intenzita dopravy'!$H$5:$L$5),(INDEX('A2 Intenzita dopravy'!$M8:$Q8,MATCH(AL$173,'A2 Intenzita dopravy'!$H$5:$L$5,1))/INDEX('A2 Intenzita dopravy'!$M8:$Q8,MATCH(AL$173,'A2 Intenzita dopravy'!$H$5:$L$5,1)-1))^(1/(INDEX('A2 Intenzita dopravy'!$H$5:$L$5,MATCH(AL$173,'A2 Intenzita dopravy'!$H$5:$L$5,1))-INDEX('A2 Intenzita dopravy'!$H$5:$L$5,MATCH(AL$173,'A2 Intenzita dopravy'!$H$5:$L$5,1)-1)))*AK176,IFERROR(INDEX('A2 Intenzita dopravy'!$M8:$Q8,MATCH(AL$173,'A2 Intenzita dopravy'!$H$5:$L$5,0)),(INDEX('A2 Intenzita dopravy'!$M8:$Q8,MATCH(AL$173,'A2 Intenzita dopravy'!$H$5:$L$5,1)+1)/INDEX('A2 Intenzita dopravy'!$M8:$Q8,MATCH(AL$173,'A2 Intenzita dopravy'!$H$5:$L$5,1)))^(1/(INDEX('A2 Intenzita dopravy'!$H$5:$L$5,MATCH(AL$173,'A2 Intenzita dopravy'!$H$5:$L$5,1)+1)-INDEX('A2 Intenzita dopravy'!$H$5:$L$5,MATCH(AL$173,'A2 Intenzita dopravy'!$H$5:$L$5,1))))*AK176))),0)</f>
        <v>3204.4461917187778</v>
      </c>
      <c r="AM176" s="30">
        <f>IFERROR(IF(AM$173&lt;MIN('A2 Intenzita dopravy'!$H$5:$L$5),(AN176/AO176)*AN176,IF(AM$173&gt;MAX('A2 Intenzita dopravy'!$H$5:$L$5),(INDEX('A2 Intenzita dopravy'!$M8:$Q8,MATCH(AM$173,'A2 Intenzita dopravy'!$H$5:$L$5,1))/INDEX('A2 Intenzita dopravy'!$M8:$Q8,MATCH(AM$173,'A2 Intenzita dopravy'!$H$5:$L$5,1)-1))^(1/(INDEX('A2 Intenzita dopravy'!$H$5:$L$5,MATCH(AM$173,'A2 Intenzita dopravy'!$H$5:$L$5,1))-INDEX('A2 Intenzita dopravy'!$H$5:$L$5,MATCH(AM$173,'A2 Intenzita dopravy'!$H$5:$L$5,1)-1)))*AL176,IFERROR(INDEX('A2 Intenzita dopravy'!$M8:$Q8,MATCH(AM$173,'A2 Intenzita dopravy'!$H$5:$L$5,0)),(INDEX('A2 Intenzita dopravy'!$M8:$Q8,MATCH(AM$173,'A2 Intenzita dopravy'!$H$5:$L$5,1)+1)/INDEX('A2 Intenzita dopravy'!$M8:$Q8,MATCH(AM$173,'A2 Intenzita dopravy'!$H$5:$L$5,1)))^(1/(INDEX('A2 Intenzita dopravy'!$H$5:$L$5,MATCH(AM$173,'A2 Intenzita dopravy'!$H$5:$L$5,1)+1)-INDEX('A2 Intenzita dopravy'!$H$5:$L$5,MATCH(AM$173,'A2 Intenzita dopravy'!$H$5:$L$5,1))))*AL176))),0)</f>
        <v>3247.522570353241</v>
      </c>
      <c r="AN176" s="30">
        <f>IFERROR(IF(AN$173&lt;MIN('A2 Intenzita dopravy'!$H$5:$L$5),(AO176/AP176)*AO176,IF(AN$173&gt;MAX('A2 Intenzita dopravy'!$H$5:$L$5),(INDEX('A2 Intenzita dopravy'!$M8:$Q8,MATCH(AN$173,'A2 Intenzita dopravy'!$H$5:$L$5,1))/INDEX('A2 Intenzita dopravy'!$M8:$Q8,MATCH(AN$173,'A2 Intenzita dopravy'!$H$5:$L$5,1)-1))^(1/(INDEX('A2 Intenzita dopravy'!$H$5:$L$5,MATCH(AN$173,'A2 Intenzita dopravy'!$H$5:$L$5,1))-INDEX('A2 Intenzita dopravy'!$H$5:$L$5,MATCH(AN$173,'A2 Intenzita dopravy'!$H$5:$L$5,1)-1)))*AM176,IFERROR(INDEX('A2 Intenzita dopravy'!$M8:$Q8,MATCH(AN$173,'A2 Intenzita dopravy'!$H$5:$L$5,0)),(INDEX('A2 Intenzita dopravy'!$M8:$Q8,MATCH(AN$173,'A2 Intenzita dopravy'!$H$5:$L$5,1)+1)/INDEX('A2 Intenzita dopravy'!$M8:$Q8,MATCH(AN$173,'A2 Intenzita dopravy'!$H$5:$L$5,1)))^(1/(INDEX('A2 Intenzita dopravy'!$H$5:$L$5,MATCH(AN$173,'A2 Intenzita dopravy'!$H$5:$L$5,1)+1)-INDEX('A2 Intenzita dopravy'!$H$5:$L$5,MATCH(AN$173,'A2 Intenzita dopravy'!$H$5:$L$5,1))))*AM176))),0)</f>
        <v>3291.1780114169801</v>
      </c>
      <c r="AO176" s="30">
        <f>IFERROR(IF(AO$173&lt;MIN('A2 Intenzita dopravy'!$H$5:$L$5),(AP176/AQ176)*AP176,IF(AO$173&gt;MAX('A2 Intenzita dopravy'!$H$5:$L$5),(INDEX('A2 Intenzita dopravy'!$M8:$Q8,MATCH(AO$173,'A2 Intenzita dopravy'!$H$5:$L$5,1))/INDEX('A2 Intenzita dopravy'!$M8:$Q8,MATCH(AO$173,'A2 Intenzita dopravy'!$H$5:$L$5,1)-1))^(1/(INDEX('A2 Intenzita dopravy'!$H$5:$L$5,MATCH(AO$173,'A2 Intenzita dopravy'!$H$5:$L$5,1))-INDEX('A2 Intenzita dopravy'!$H$5:$L$5,MATCH(AO$173,'A2 Intenzita dopravy'!$H$5:$L$5,1)-1)))*AN176,IFERROR(INDEX('A2 Intenzita dopravy'!$M8:$Q8,MATCH(AO$173,'A2 Intenzita dopravy'!$H$5:$L$5,0)),(INDEX('A2 Intenzita dopravy'!$M8:$Q8,MATCH(AO$173,'A2 Intenzita dopravy'!$H$5:$L$5,1)+1)/INDEX('A2 Intenzita dopravy'!$M8:$Q8,MATCH(AO$173,'A2 Intenzita dopravy'!$H$5:$L$5,1)))^(1/(INDEX('A2 Intenzita dopravy'!$H$5:$L$5,MATCH(AO$173,'A2 Intenzita dopravy'!$H$5:$L$5,1)+1)-INDEX('A2 Intenzita dopravy'!$H$5:$L$5,MATCH(AO$173,'A2 Intenzita dopravy'!$H$5:$L$5,1))))*AN176))),0)</f>
        <v>3335.4202990670578</v>
      </c>
      <c r="AP176" s="30">
        <f>IFERROR(IF(AP$173&lt;MIN('A2 Intenzita dopravy'!$H$5:$L$5),(AQ176/AR176)*AQ176,IF(AP$173&gt;MAX('A2 Intenzita dopravy'!$H$5:$L$5),(INDEX('A2 Intenzita dopravy'!$M8:$Q8,MATCH(AP$173,'A2 Intenzita dopravy'!$H$5:$L$5,1))/INDEX('A2 Intenzita dopravy'!$M8:$Q8,MATCH(AP$173,'A2 Intenzita dopravy'!$H$5:$L$5,1)-1))^(1/(INDEX('A2 Intenzita dopravy'!$H$5:$L$5,MATCH(AP$173,'A2 Intenzita dopravy'!$H$5:$L$5,1))-INDEX('A2 Intenzita dopravy'!$H$5:$L$5,MATCH(AP$173,'A2 Intenzita dopravy'!$H$5:$L$5,1)-1)))*AO176,IFERROR(INDEX('A2 Intenzita dopravy'!$M8:$Q8,MATCH(AP$173,'A2 Intenzita dopravy'!$H$5:$L$5,0)),(INDEX('A2 Intenzita dopravy'!$M8:$Q8,MATCH(AP$173,'A2 Intenzita dopravy'!$H$5:$L$5,1)+1)/INDEX('A2 Intenzita dopravy'!$M8:$Q8,MATCH(AP$173,'A2 Intenzita dopravy'!$H$5:$L$5,1)))^(1/(INDEX('A2 Intenzita dopravy'!$H$5:$L$5,MATCH(AP$173,'A2 Intenzita dopravy'!$H$5:$L$5,1)+1)-INDEX('A2 Intenzita dopravy'!$H$5:$L$5,MATCH(AP$173,'A2 Intenzita dopravy'!$H$5:$L$5,1))))*AO176))),0)</f>
        <v>3380.2573221005523</v>
      </c>
      <c r="AQ176" s="30">
        <f>IFERROR(IF(AQ$173&lt;MIN('A2 Intenzita dopravy'!$H$5:$L$5),(AR176/AS176)*AR176,IF(AQ$173&gt;MAX('A2 Intenzita dopravy'!$H$5:$L$5),(INDEX('A2 Intenzita dopravy'!$M8:$Q8,MATCH(AQ$173,'A2 Intenzita dopravy'!$H$5:$L$5,1))/INDEX('A2 Intenzita dopravy'!$M8:$Q8,MATCH(AQ$173,'A2 Intenzita dopravy'!$H$5:$L$5,1)-1))^(1/(INDEX('A2 Intenzita dopravy'!$H$5:$L$5,MATCH(AQ$173,'A2 Intenzita dopravy'!$H$5:$L$5,1))-INDEX('A2 Intenzita dopravy'!$H$5:$L$5,MATCH(AQ$173,'A2 Intenzita dopravy'!$H$5:$L$5,1)-1)))*AP176,IFERROR(INDEX('A2 Intenzita dopravy'!$M8:$Q8,MATCH(AQ$173,'A2 Intenzita dopravy'!$H$5:$L$5,0)),(INDEX('A2 Intenzita dopravy'!$M8:$Q8,MATCH(AQ$173,'A2 Intenzita dopravy'!$H$5:$L$5,1)+1)/INDEX('A2 Intenzita dopravy'!$M8:$Q8,MATCH(AQ$173,'A2 Intenzita dopravy'!$H$5:$L$5,1)))^(1/(INDEX('A2 Intenzita dopravy'!$H$5:$L$5,MATCH(AQ$173,'A2 Intenzita dopravy'!$H$5:$L$5,1)+1)-INDEX('A2 Intenzita dopravy'!$H$5:$L$5,MATCH(AQ$173,'A2 Intenzita dopravy'!$H$5:$L$5,1))))*AP176))),0)</f>
        <v>3425.697075361199</v>
      </c>
      <c r="AR176" s="30">
        <f>IFERROR(IF(AR$173&lt;MIN('A2 Intenzita dopravy'!$H$5:$L$5),(AS176/AT176)*AS176,IF(AR$173&gt;MAX('A2 Intenzita dopravy'!$H$5:$L$5),(INDEX('A2 Intenzita dopravy'!$M8:$Q8,MATCH(AR$173,'A2 Intenzita dopravy'!$H$5:$L$5,1))/INDEX('A2 Intenzita dopravy'!$M8:$Q8,MATCH(AR$173,'A2 Intenzita dopravy'!$H$5:$L$5,1)-1))^(1/(INDEX('A2 Intenzita dopravy'!$H$5:$L$5,MATCH(AR$173,'A2 Intenzita dopravy'!$H$5:$L$5,1))-INDEX('A2 Intenzita dopravy'!$H$5:$L$5,MATCH(AR$173,'A2 Intenzita dopravy'!$H$5:$L$5,1)-1)))*AQ176,IFERROR(INDEX('A2 Intenzita dopravy'!$M8:$Q8,MATCH(AR$173,'A2 Intenzita dopravy'!$H$5:$L$5,0)),(INDEX('A2 Intenzita dopravy'!$M8:$Q8,MATCH(AR$173,'A2 Intenzita dopravy'!$H$5:$L$5,1)+1)/INDEX('A2 Intenzita dopravy'!$M8:$Q8,MATCH(AR$173,'A2 Intenzita dopravy'!$H$5:$L$5,1)))^(1/(INDEX('A2 Intenzita dopravy'!$H$5:$L$5,MATCH(AR$173,'A2 Intenzita dopravy'!$H$5:$L$5,1)+1)-INDEX('A2 Intenzita dopravy'!$H$5:$L$5,MATCH(AR$173,'A2 Intenzita dopravy'!$H$5:$L$5,1))))*AQ176))),0)</f>
        <v>3471.7476611649449</v>
      </c>
      <c r="AS176" s="30">
        <f>IFERROR(IF(AS$173&lt;MIN('A2 Intenzita dopravy'!$H$5:$L$5),(AT176/AU176)*AT176,IF(AS$173&gt;MAX('A2 Intenzita dopravy'!$H$5:$L$5),(INDEX('A2 Intenzita dopravy'!$M8:$Q8,MATCH(AS$173,'A2 Intenzita dopravy'!$H$5:$L$5,1))/INDEX('A2 Intenzita dopravy'!$M8:$Q8,MATCH(AS$173,'A2 Intenzita dopravy'!$H$5:$L$5,1)-1))^(1/(INDEX('A2 Intenzita dopravy'!$H$5:$L$5,MATCH(AS$173,'A2 Intenzita dopravy'!$H$5:$L$5,1))-INDEX('A2 Intenzita dopravy'!$H$5:$L$5,MATCH(AS$173,'A2 Intenzita dopravy'!$H$5:$L$5,1)-1)))*AR176,IFERROR(INDEX('A2 Intenzita dopravy'!$M8:$Q8,MATCH(AS$173,'A2 Intenzita dopravy'!$H$5:$L$5,0)),(INDEX('A2 Intenzita dopravy'!$M8:$Q8,MATCH(AS$173,'A2 Intenzita dopravy'!$H$5:$L$5,1)+1)/INDEX('A2 Intenzita dopravy'!$M8:$Q8,MATCH(AS$173,'A2 Intenzita dopravy'!$H$5:$L$5,1)))^(1/(INDEX('A2 Intenzita dopravy'!$H$5:$L$5,MATCH(AS$173,'A2 Intenzita dopravy'!$H$5:$L$5,1)+1)-INDEX('A2 Intenzita dopravy'!$H$5:$L$5,MATCH(AS$173,'A2 Intenzita dopravy'!$H$5:$L$5,1))))*AR176))),0)</f>
        <v>3518.4172907446632</v>
      </c>
      <c r="AT176" s="30">
        <f>IFERROR(IF(AT$173&lt;MIN('A2 Intenzita dopravy'!$H$5:$L$5),(AU176/AV176)*AU176,IF(AT$173&gt;MAX('A2 Intenzita dopravy'!$H$5:$L$5),(INDEX('A2 Intenzita dopravy'!$M8:$Q8,MATCH(AT$173,'A2 Intenzita dopravy'!$H$5:$L$5,1))/INDEX('A2 Intenzita dopravy'!$M8:$Q8,MATCH(AT$173,'A2 Intenzita dopravy'!$H$5:$L$5,1)-1))^(1/(INDEX('A2 Intenzita dopravy'!$H$5:$L$5,MATCH(AT$173,'A2 Intenzita dopravy'!$H$5:$L$5,1))-INDEX('A2 Intenzita dopravy'!$H$5:$L$5,MATCH(AT$173,'A2 Intenzita dopravy'!$H$5:$L$5,1)-1)))*AS176,IFERROR(INDEX('A2 Intenzita dopravy'!$M8:$Q8,MATCH(AT$173,'A2 Intenzita dopravy'!$H$5:$L$5,0)),(INDEX('A2 Intenzita dopravy'!$M8:$Q8,MATCH(AT$173,'A2 Intenzita dopravy'!$H$5:$L$5,1)+1)/INDEX('A2 Intenzita dopravy'!$M8:$Q8,MATCH(AT$173,'A2 Intenzita dopravy'!$H$5:$L$5,1)))^(1/(INDEX('A2 Intenzita dopravy'!$H$5:$L$5,MATCH(AT$173,'A2 Intenzita dopravy'!$H$5:$L$5,1)+1)-INDEX('A2 Intenzita dopravy'!$H$5:$L$5,MATCH(AT$173,'A2 Intenzita dopravy'!$H$5:$L$5,1))))*AS176))),0)</f>
        <v>3565.714285714289</v>
      </c>
      <c r="AU176" s="30">
        <f>IFERROR(IF(AU$173&lt;MIN('A2 Intenzita dopravy'!$H$5:$L$5),(AV176/AW176)*AV176,IF(AU$173&gt;MAX('A2 Intenzita dopravy'!$H$5:$L$5),(INDEX('A2 Intenzita dopravy'!$M8:$Q8,MATCH(AU$173,'A2 Intenzita dopravy'!$H$5:$L$5,1))/INDEX('A2 Intenzita dopravy'!$M8:$Q8,MATCH(AU$173,'A2 Intenzita dopravy'!$H$5:$L$5,1)-1))^(1/(INDEX('A2 Intenzita dopravy'!$H$5:$L$5,MATCH(AU$173,'A2 Intenzita dopravy'!$H$5:$L$5,1))-INDEX('A2 Intenzita dopravy'!$H$5:$L$5,MATCH(AU$173,'A2 Intenzita dopravy'!$H$5:$L$5,1)-1)))*AT176,IFERROR(INDEX('A2 Intenzita dopravy'!$M8:$Q8,MATCH(AU$173,'A2 Intenzita dopravy'!$H$5:$L$5,0)),(INDEX('A2 Intenzita dopravy'!$M8:$Q8,MATCH(AU$173,'A2 Intenzita dopravy'!$H$5:$L$5,1)+1)/INDEX('A2 Intenzita dopravy'!$M8:$Q8,MATCH(AU$173,'A2 Intenzita dopravy'!$H$5:$L$5,1)))^(1/(INDEX('A2 Intenzita dopravy'!$H$5:$L$5,MATCH(AU$173,'A2 Intenzita dopravy'!$H$5:$L$5,1)+1)-INDEX('A2 Intenzita dopravy'!$H$5:$L$5,MATCH(AU$173,'A2 Intenzita dopravy'!$H$5:$L$5,1))))*AT176))),0)</f>
        <v>3613.6470795526398</v>
      </c>
      <c r="AV176" s="30">
        <f>IFERROR(IF(AV$173&lt;MIN('A2 Intenzita dopravy'!$H$5:$L$5),(AW176/AX176)*AW176,IF(AV$173&gt;MAX('A2 Intenzita dopravy'!$H$5:$L$5),(INDEX('A2 Intenzita dopravy'!$M8:$Q8,MATCH(AV$173,'A2 Intenzita dopravy'!$H$5:$L$5,1))/INDEX('A2 Intenzita dopravy'!$M8:$Q8,MATCH(AV$173,'A2 Intenzita dopravy'!$H$5:$L$5,1)-1))^(1/(INDEX('A2 Intenzita dopravy'!$H$5:$L$5,MATCH(AV$173,'A2 Intenzita dopravy'!$H$5:$L$5,1))-INDEX('A2 Intenzita dopravy'!$H$5:$L$5,MATCH(AV$173,'A2 Intenzita dopravy'!$H$5:$L$5,1)-1)))*AU176,IFERROR(INDEX('A2 Intenzita dopravy'!$M8:$Q8,MATCH(AV$173,'A2 Intenzita dopravy'!$H$5:$L$5,0)),(INDEX('A2 Intenzita dopravy'!$M8:$Q8,MATCH(AV$173,'A2 Intenzita dopravy'!$H$5:$L$5,1)+1)/INDEX('A2 Intenzita dopravy'!$M8:$Q8,MATCH(AV$173,'A2 Intenzita dopravy'!$H$5:$L$5,1)))^(1/(INDEX('A2 Intenzita dopravy'!$H$5:$L$5,MATCH(AV$173,'A2 Intenzita dopravy'!$H$5:$L$5,1)+1)-INDEX('A2 Intenzita dopravy'!$H$5:$L$5,MATCH(AV$173,'A2 Intenzita dopravy'!$H$5:$L$5,1))))*AU176))),0)</f>
        <v>3662.2242191071782</v>
      </c>
      <c r="AW176" s="30">
        <f>IFERROR(IF(AW$173&lt;MIN('A2 Intenzita dopravy'!$H$5:$L$5),(AX176/AY176)*AX176,IF(AW$173&gt;MAX('A2 Intenzita dopravy'!$H$5:$L$5),(INDEX('A2 Intenzita dopravy'!$M8:$Q8,MATCH(AW$173,'A2 Intenzita dopravy'!$H$5:$L$5,1))/INDEX('A2 Intenzita dopravy'!$M8:$Q8,MATCH(AW$173,'A2 Intenzita dopravy'!$H$5:$L$5,1)-1))^(1/(INDEX('A2 Intenzita dopravy'!$H$5:$L$5,MATCH(AW$173,'A2 Intenzita dopravy'!$H$5:$L$5,1))-INDEX('A2 Intenzita dopravy'!$H$5:$L$5,MATCH(AW$173,'A2 Intenzita dopravy'!$H$5:$L$5,1)-1)))*AV176,IFERROR(INDEX('A2 Intenzita dopravy'!$M8:$Q8,MATCH(AW$173,'A2 Intenzita dopravy'!$H$5:$L$5,0)),(INDEX('A2 Intenzita dopravy'!$M8:$Q8,MATCH(AW$173,'A2 Intenzita dopravy'!$H$5:$L$5,1)+1)/INDEX('A2 Intenzita dopravy'!$M8:$Q8,MATCH(AW$173,'A2 Intenzita dopravy'!$H$5:$L$5,1)))^(1/(INDEX('A2 Intenzita dopravy'!$H$5:$L$5,MATCH(AW$173,'A2 Intenzita dopravy'!$H$5:$L$5,1)+1)-INDEX('A2 Intenzita dopravy'!$H$5:$L$5,MATCH(AW$173,'A2 Intenzita dopravy'!$H$5:$L$5,1))))*AV176))),0)</f>
        <v>3711.4543661179937</v>
      </c>
      <c r="AX176" s="30">
        <f>IFERROR(IF(AX$173&lt;MIN('A2 Intenzita dopravy'!$H$5:$L$5),(AY176/AZ176)*AY176,IF(AX$173&gt;MAX('A2 Intenzita dopravy'!$H$5:$L$5),(INDEX('A2 Intenzita dopravy'!$M8:$Q8,MATCH(AX$173,'A2 Intenzita dopravy'!$H$5:$L$5,1))/INDEX('A2 Intenzita dopravy'!$M8:$Q8,MATCH(AX$173,'A2 Intenzita dopravy'!$H$5:$L$5,1)-1))^(1/(INDEX('A2 Intenzita dopravy'!$H$5:$L$5,MATCH(AX$173,'A2 Intenzita dopravy'!$H$5:$L$5,1))-INDEX('A2 Intenzita dopravy'!$H$5:$L$5,MATCH(AX$173,'A2 Intenzita dopravy'!$H$5:$L$5,1)-1)))*AW176,IFERROR(INDEX('A2 Intenzita dopravy'!$M8:$Q8,MATCH(AX$173,'A2 Intenzita dopravy'!$H$5:$L$5,0)),(INDEX('A2 Intenzita dopravy'!$M8:$Q8,MATCH(AX$173,'A2 Intenzita dopravy'!$H$5:$L$5,1)+1)/INDEX('A2 Intenzita dopravy'!$M8:$Q8,MATCH(AX$173,'A2 Intenzita dopravy'!$H$5:$L$5,1)))^(1/(INDEX('A2 Intenzita dopravy'!$H$5:$L$5,MATCH(AX$173,'A2 Intenzita dopravy'!$H$5:$L$5,1)+1)-INDEX('A2 Intenzita dopravy'!$H$5:$L$5,MATCH(AX$173,'A2 Intenzita dopravy'!$H$5:$L$5,1))))*AW176))),0)</f>
        <v>3761.346298762267</v>
      </c>
      <c r="AY176" s="30">
        <f>IFERROR(IF(AY$173&lt;MIN('A2 Intenzita dopravy'!$H$5:$L$5),(AZ176/BA176)*AZ176,IF(AY$173&gt;MAX('A2 Intenzita dopravy'!$H$5:$L$5),(INDEX('A2 Intenzita dopravy'!$M8:$Q8,MATCH(AY$173,'A2 Intenzita dopravy'!$H$5:$L$5,1))/INDEX('A2 Intenzita dopravy'!$M8:$Q8,MATCH(AY$173,'A2 Intenzita dopravy'!$H$5:$L$5,1)-1))^(1/(INDEX('A2 Intenzita dopravy'!$H$5:$L$5,MATCH(AY$173,'A2 Intenzita dopravy'!$H$5:$L$5,1))-INDEX('A2 Intenzita dopravy'!$H$5:$L$5,MATCH(AY$173,'A2 Intenzita dopravy'!$H$5:$L$5,1)-1)))*AX176,IFERROR(INDEX('A2 Intenzita dopravy'!$M8:$Q8,MATCH(AY$173,'A2 Intenzita dopravy'!$H$5:$L$5,0)),(INDEX('A2 Intenzita dopravy'!$M8:$Q8,MATCH(AY$173,'A2 Intenzita dopravy'!$H$5:$L$5,1)+1)/INDEX('A2 Intenzita dopravy'!$M8:$Q8,MATCH(AY$173,'A2 Intenzita dopravy'!$H$5:$L$5,1)))^(1/(INDEX('A2 Intenzita dopravy'!$H$5:$L$5,MATCH(AY$173,'A2 Intenzita dopravy'!$H$5:$L$5,1)+1)-INDEX('A2 Intenzita dopravy'!$H$5:$L$5,MATCH(AY$173,'A2 Intenzita dopravy'!$H$5:$L$5,1))))*AX176))),0)</f>
        <v>3811.9089132194986</v>
      </c>
      <c r="AZ176" s="30">
        <f>IFERROR(IF(AZ$173&lt;MIN('A2 Intenzita dopravy'!$H$5:$L$5),(BA176/BB176)*BA176,IF(AZ$173&gt;MAX('A2 Intenzita dopravy'!$H$5:$L$5),(INDEX('A2 Intenzita dopravy'!$M8:$Q8,MATCH(AZ$173,'A2 Intenzita dopravy'!$H$5:$L$5,1))/INDEX('A2 Intenzita dopravy'!$M8:$Q8,MATCH(AZ$173,'A2 Intenzita dopravy'!$H$5:$L$5,1)-1))^(1/(INDEX('A2 Intenzita dopravy'!$H$5:$L$5,MATCH(AZ$173,'A2 Intenzita dopravy'!$H$5:$L$5,1))-INDEX('A2 Intenzita dopravy'!$H$5:$L$5,MATCH(AZ$173,'A2 Intenzita dopravy'!$H$5:$L$5,1)-1)))*AY176,IFERROR(INDEX('A2 Intenzita dopravy'!$M8:$Q8,MATCH(AZ$173,'A2 Intenzita dopravy'!$H$5:$L$5,0)),(INDEX('A2 Intenzita dopravy'!$M8:$Q8,MATCH(AZ$173,'A2 Intenzita dopravy'!$H$5:$L$5,1)+1)/INDEX('A2 Intenzita dopravy'!$M8:$Q8,MATCH(AZ$173,'A2 Intenzita dopravy'!$H$5:$L$5,1)))^(1/(INDEX('A2 Intenzita dopravy'!$H$5:$L$5,MATCH(AZ$173,'A2 Intenzita dopravy'!$H$5:$L$5,1)+1)-INDEX('A2 Intenzita dopravy'!$H$5:$L$5,MATCH(AZ$173,'A2 Intenzita dopravy'!$H$5:$L$5,1))))*AY176))),0)</f>
        <v>3863.1512252577777</v>
      </c>
      <c r="BA176" s="30">
        <f>IFERROR(IF(BA$173&lt;MIN('A2 Intenzita dopravy'!$H$5:$L$5),(BB176/'A2 Intenzita dopravy'!#REF!)*BB176,IF(BA$173&gt;MAX('A2 Intenzita dopravy'!$H$5:$L$5),(INDEX('A2 Intenzita dopravy'!$M8:$Q8,MATCH(BA$173,'A2 Intenzita dopravy'!$H$5:$L$5,1))/INDEX('A2 Intenzita dopravy'!$M8:$Q8,MATCH(BA$173,'A2 Intenzita dopravy'!$H$5:$L$5,1)-1))^(1/(INDEX('A2 Intenzita dopravy'!$H$5:$L$5,MATCH(BA$173,'A2 Intenzita dopravy'!$H$5:$L$5,1))-INDEX('A2 Intenzita dopravy'!$H$5:$L$5,MATCH(BA$173,'A2 Intenzita dopravy'!$H$5:$L$5,1)-1)))*AZ176,IFERROR(INDEX('A2 Intenzita dopravy'!$M8:$Q8,MATCH(BA$173,'A2 Intenzita dopravy'!$H$5:$L$5,0)),(INDEX('A2 Intenzita dopravy'!$M8:$Q8,MATCH(BA$173,'A2 Intenzita dopravy'!$H$5:$L$5,1)+1)/INDEX('A2 Intenzita dopravy'!$M8:$Q8,MATCH(BA$173,'A2 Intenzita dopravy'!$H$5:$L$5,1)))^(1/(INDEX('A2 Intenzita dopravy'!$H$5:$L$5,MATCH(BA$173,'A2 Intenzita dopravy'!$H$5:$L$5,1)+1)-INDEX('A2 Intenzita dopravy'!$H$5:$L$5,MATCH(BA$173,'A2 Intenzita dopravy'!$H$5:$L$5,1))))*AZ176))),0)</f>
        <v>3915.082371841374</v>
      </c>
      <c r="BB176" s="30">
        <f>IFERROR(IF(BB$173&lt;MIN('A2 Intenzita dopravy'!$H$5:$L$5),('A2 Intenzita dopravy'!#REF!/'A2 Intenzita dopravy'!#REF!)*'A2 Intenzita dopravy'!#REF!,IF(BB$173&gt;MAX('A2 Intenzita dopravy'!$H$5:$L$5),(INDEX('A2 Intenzita dopravy'!$M8:$Q8,MATCH(BB$173,'A2 Intenzita dopravy'!$H$5:$L$5,1))/INDEX('A2 Intenzita dopravy'!$M8:$Q8,MATCH(BB$173,'A2 Intenzita dopravy'!$H$5:$L$5,1)-1))^(1/(INDEX('A2 Intenzita dopravy'!$H$5:$L$5,MATCH(BB$173,'A2 Intenzita dopravy'!$H$5:$L$5,1))-INDEX('A2 Intenzita dopravy'!$H$5:$L$5,MATCH(BB$173,'A2 Intenzita dopravy'!$H$5:$L$5,1)-1)))*BA176,IFERROR(INDEX('A2 Intenzita dopravy'!$M8:$Q8,MATCH(BB$173,'A2 Intenzita dopravy'!$H$5:$L$5,0)),(INDEX('A2 Intenzita dopravy'!$M8:$Q8,MATCH(BB$173,'A2 Intenzita dopravy'!$H$5:$L$5,1)+1)/INDEX('A2 Intenzita dopravy'!$M8:$Q8,MATCH(BB$173,'A2 Intenzita dopravy'!$H$5:$L$5,1)))^(1/(INDEX('A2 Intenzita dopravy'!$H$5:$L$5,MATCH(BB$173,'A2 Intenzita dopravy'!$H$5:$L$5,1)+1)-INDEX('A2 Intenzita dopravy'!$H$5:$L$5,MATCH(BB$173,'A2 Intenzita dopravy'!$H$5:$L$5,1))))*BA176))),0)</f>
        <v>3967.7116127599411</v>
      </c>
    </row>
    <row r="177" spans="2:54" x14ac:dyDescent="0.2">
      <c r="B177" s="5">
        <v>3</v>
      </c>
      <c r="C177" s="5">
        <f>IF(ISBLANK('A2 Intenzita dopravy'!C23)=TRUE,"",'A2 Intenzita dopravy'!C23)</f>
        <v>90782</v>
      </c>
      <c r="D177" s="5" t="str">
        <f>IF(ISBLANK('A2 Intenzita dopravy'!D23)=TRUE,"",'A2 Intenzita dopravy'!D23)</f>
        <v>I/59 Tvrdošín - po OK II/520</v>
      </c>
      <c r="E177" s="30">
        <f>IFERROR(IF(E$173&lt;MIN('A2 Intenzita dopravy'!$H$5:$L$5),(F177/G177)*F177,IF(E$173&gt;MAX('A2 Intenzita dopravy'!$H$5:$L$5),(INDEX('A2 Intenzita dopravy'!$M9:$Q9,MATCH(E$173,'A2 Intenzita dopravy'!$H$5:$L$5,1))/INDEX('A2 Intenzita dopravy'!$M9:$Q9,MATCH(E$173,'A2 Intenzita dopravy'!$H$5:$L$5,1)-1))^(1/(INDEX('A2 Intenzita dopravy'!$H$5:$L$5,MATCH(E$173,'A2 Intenzita dopravy'!$H$5:$L$5,1))-INDEX('A2 Intenzita dopravy'!$H$5:$L$5,MATCH(E$173,'A2 Intenzita dopravy'!$H$5:$L$5,1)-1)))*D177,IFERROR(INDEX('A2 Intenzita dopravy'!$M9:$Q9,MATCH(E$173,'A2 Intenzita dopravy'!$H$5:$L$5,0)),(INDEX('A2 Intenzita dopravy'!$M9:$Q9,MATCH(E$173,'A2 Intenzita dopravy'!$H$5:$L$5,1)+1)/INDEX('A2 Intenzita dopravy'!$M9:$Q9,MATCH(E$173,'A2 Intenzita dopravy'!$H$5:$L$5,1)))^(1/(INDEX('A2 Intenzita dopravy'!$H$5:$L$5,MATCH(E$173,'A2 Intenzita dopravy'!$H$5:$L$5,1)+1)-INDEX('A2 Intenzita dopravy'!$H$5:$L$5,MATCH(E$173,'A2 Intenzita dopravy'!$H$5:$L$5,1))))*D177))),0)</f>
        <v>2077.9959738669959</v>
      </c>
      <c r="F177" s="30">
        <f>IFERROR(IF(F$173&lt;MIN('A2 Intenzita dopravy'!$H$5:$L$5),(G177/H177)*G177,IF(F$173&gt;MAX('A2 Intenzita dopravy'!$H$5:$L$5),(INDEX('A2 Intenzita dopravy'!$M9:$Q9,MATCH(F$173,'A2 Intenzita dopravy'!$H$5:$L$5,1))/INDEX('A2 Intenzita dopravy'!$M9:$Q9,MATCH(F$173,'A2 Intenzita dopravy'!$H$5:$L$5,1)-1))^(1/(INDEX('A2 Intenzita dopravy'!$H$5:$L$5,MATCH(F$173,'A2 Intenzita dopravy'!$H$5:$L$5,1))-INDEX('A2 Intenzita dopravy'!$H$5:$L$5,MATCH(F$173,'A2 Intenzita dopravy'!$H$5:$L$5,1)-1)))*E177,IFERROR(INDEX('A2 Intenzita dopravy'!$M9:$Q9,MATCH(F$173,'A2 Intenzita dopravy'!$H$5:$L$5,0)),(INDEX('A2 Intenzita dopravy'!$M9:$Q9,MATCH(F$173,'A2 Intenzita dopravy'!$H$5:$L$5,1)+1)/INDEX('A2 Intenzita dopravy'!$M9:$Q9,MATCH(F$173,'A2 Intenzita dopravy'!$H$5:$L$5,1)))^(1/(INDEX('A2 Intenzita dopravy'!$H$5:$L$5,MATCH(F$173,'A2 Intenzita dopravy'!$H$5:$L$5,1)+1)-INDEX('A2 Intenzita dopravy'!$H$5:$L$5,MATCH(F$173,'A2 Intenzita dopravy'!$H$5:$L$5,1))))*E177))),0)</f>
        <v>2110</v>
      </c>
      <c r="G177" s="30">
        <f>IFERROR(IF(G$173&lt;MIN('A2 Intenzita dopravy'!$H$5:$L$5),(H177/I177)*H177,IF(G$173&gt;MAX('A2 Intenzita dopravy'!$H$5:$L$5),(INDEX('A2 Intenzita dopravy'!$M9:$Q9,MATCH(G$173,'A2 Intenzita dopravy'!$H$5:$L$5,1))/INDEX('A2 Intenzita dopravy'!$M9:$Q9,MATCH(G$173,'A2 Intenzita dopravy'!$H$5:$L$5,1)-1))^(1/(INDEX('A2 Intenzita dopravy'!$H$5:$L$5,MATCH(G$173,'A2 Intenzita dopravy'!$H$5:$L$5,1))-INDEX('A2 Intenzita dopravy'!$H$5:$L$5,MATCH(G$173,'A2 Intenzita dopravy'!$H$5:$L$5,1)-1)))*F177,IFERROR(INDEX('A2 Intenzita dopravy'!$M9:$Q9,MATCH(G$173,'A2 Intenzita dopravy'!$H$5:$L$5,0)),(INDEX('A2 Intenzita dopravy'!$M9:$Q9,MATCH(G$173,'A2 Intenzita dopravy'!$H$5:$L$5,1)+1)/INDEX('A2 Intenzita dopravy'!$M9:$Q9,MATCH(G$173,'A2 Intenzita dopravy'!$H$5:$L$5,1)))^(1/(INDEX('A2 Intenzita dopravy'!$H$5:$L$5,MATCH(G$173,'A2 Intenzita dopravy'!$H$5:$L$5,1)+1)-INDEX('A2 Intenzita dopravy'!$H$5:$L$5,MATCH(G$173,'A2 Intenzita dopravy'!$H$5:$L$5,1))))*F177))),0)</f>
        <v>2142.4969326167525</v>
      </c>
      <c r="H177" s="30">
        <f>IFERROR(IF(H$173&lt;MIN('A2 Intenzita dopravy'!$H$5:$L$5),(I177/J177)*I177,IF(H$173&gt;MAX('A2 Intenzita dopravy'!$H$5:$L$5),(INDEX('A2 Intenzita dopravy'!$M9:$Q9,MATCH(H$173,'A2 Intenzita dopravy'!$H$5:$L$5,1))/INDEX('A2 Intenzita dopravy'!$M9:$Q9,MATCH(H$173,'A2 Intenzita dopravy'!$H$5:$L$5,1)-1))^(1/(INDEX('A2 Intenzita dopravy'!$H$5:$L$5,MATCH(H$173,'A2 Intenzita dopravy'!$H$5:$L$5,1))-INDEX('A2 Intenzita dopravy'!$H$5:$L$5,MATCH(H$173,'A2 Intenzita dopravy'!$H$5:$L$5,1)-1)))*G177,IFERROR(INDEX('A2 Intenzita dopravy'!$M9:$Q9,MATCH(H$173,'A2 Intenzita dopravy'!$H$5:$L$5,0)),(INDEX('A2 Intenzita dopravy'!$M9:$Q9,MATCH(H$173,'A2 Intenzita dopravy'!$H$5:$L$5,1)+1)/INDEX('A2 Intenzita dopravy'!$M9:$Q9,MATCH(H$173,'A2 Intenzita dopravy'!$H$5:$L$5,1)))^(1/(INDEX('A2 Intenzita dopravy'!$H$5:$L$5,MATCH(H$173,'A2 Intenzita dopravy'!$H$5:$L$5,1)+1)-INDEX('A2 Intenzita dopravy'!$H$5:$L$5,MATCH(H$173,'A2 Intenzita dopravy'!$H$5:$L$5,1))))*G177))),0)</f>
        <v>2175.4943631621768</v>
      </c>
      <c r="I177" s="30">
        <f>IFERROR(IF(I$173&lt;MIN('A2 Intenzita dopravy'!$H$5:$L$5),(J177/K177)*J177,IF(I$173&gt;MAX('A2 Intenzita dopravy'!$H$5:$L$5),(INDEX('A2 Intenzita dopravy'!$M9:$Q9,MATCH(I$173,'A2 Intenzita dopravy'!$H$5:$L$5,1))/INDEX('A2 Intenzita dopravy'!$M9:$Q9,MATCH(I$173,'A2 Intenzita dopravy'!$H$5:$L$5,1)-1))^(1/(INDEX('A2 Intenzita dopravy'!$H$5:$L$5,MATCH(I$173,'A2 Intenzita dopravy'!$H$5:$L$5,1))-INDEX('A2 Intenzita dopravy'!$H$5:$L$5,MATCH(I$173,'A2 Intenzita dopravy'!$H$5:$L$5,1)-1)))*H177,IFERROR(INDEX('A2 Intenzita dopravy'!$M9:$Q9,MATCH(I$173,'A2 Intenzita dopravy'!$H$5:$L$5,0)),(INDEX('A2 Intenzita dopravy'!$M9:$Q9,MATCH(I$173,'A2 Intenzita dopravy'!$H$5:$L$5,1)+1)/INDEX('A2 Intenzita dopravy'!$M9:$Q9,MATCH(I$173,'A2 Intenzita dopravy'!$H$5:$L$5,1)))^(1/(INDEX('A2 Intenzita dopravy'!$H$5:$L$5,MATCH(I$173,'A2 Intenzita dopravy'!$H$5:$L$5,1)+1)-INDEX('A2 Intenzita dopravy'!$H$5:$L$5,MATCH(I$173,'A2 Intenzita dopravy'!$H$5:$L$5,1))))*H177))),0)</f>
        <v>2209</v>
      </c>
      <c r="J177" s="30">
        <f>IFERROR(IF(J$173&lt;MIN('A2 Intenzita dopravy'!$H$5:$L$5),(K177/L177)*K177,IF(J$173&gt;MAX('A2 Intenzita dopravy'!$H$5:$L$5),(INDEX('A2 Intenzita dopravy'!$M9:$Q9,MATCH(J$173,'A2 Intenzita dopravy'!$H$5:$L$5,1))/INDEX('A2 Intenzita dopravy'!$M9:$Q9,MATCH(J$173,'A2 Intenzita dopravy'!$H$5:$L$5,1)-1))^(1/(INDEX('A2 Intenzita dopravy'!$H$5:$L$5,MATCH(J$173,'A2 Intenzita dopravy'!$H$5:$L$5,1))-INDEX('A2 Intenzita dopravy'!$H$5:$L$5,MATCH(J$173,'A2 Intenzita dopravy'!$H$5:$L$5,1)-1)))*I177,IFERROR(INDEX('A2 Intenzita dopravy'!$M9:$Q9,MATCH(J$173,'A2 Intenzita dopravy'!$H$5:$L$5,0)),(INDEX('A2 Intenzita dopravy'!$M9:$Q9,MATCH(J$173,'A2 Intenzita dopravy'!$H$5:$L$5,1)+1)/INDEX('A2 Intenzita dopravy'!$M9:$Q9,MATCH(J$173,'A2 Intenzita dopravy'!$H$5:$L$5,1)))^(1/(INDEX('A2 Intenzita dopravy'!$H$5:$L$5,MATCH(J$173,'A2 Intenzita dopravy'!$H$5:$L$5,1)+1)-INDEX('A2 Intenzita dopravy'!$H$5:$L$5,MATCH(J$173,'A2 Intenzita dopravy'!$H$5:$L$5,1))))*I177))),0)</f>
        <v>2240.6101710461257</v>
      </c>
      <c r="K177" s="30">
        <f>IFERROR(IF(K$173&lt;MIN('A2 Intenzita dopravy'!$H$5:$L$5),(L177/M177)*L177,IF(K$173&gt;MAX('A2 Intenzita dopravy'!$H$5:$L$5),(INDEX('A2 Intenzita dopravy'!$M9:$Q9,MATCH(K$173,'A2 Intenzita dopravy'!$H$5:$L$5,1))/INDEX('A2 Intenzita dopravy'!$M9:$Q9,MATCH(K$173,'A2 Intenzita dopravy'!$H$5:$L$5,1)-1))^(1/(INDEX('A2 Intenzita dopravy'!$H$5:$L$5,MATCH(K$173,'A2 Intenzita dopravy'!$H$5:$L$5,1))-INDEX('A2 Intenzita dopravy'!$H$5:$L$5,MATCH(K$173,'A2 Intenzita dopravy'!$H$5:$L$5,1)-1)))*J177,IFERROR(INDEX('A2 Intenzita dopravy'!$M9:$Q9,MATCH(K$173,'A2 Intenzita dopravy'!$H$5:$L$5,0)),(INDEX('A2 Intenzita dopravy'!$M9:$Q9,MATCH(K$173,'A2 Intenzita dopravy'!$H$5:$L$5,1)+1)/INDEX('A2 Intenzita dopravy'!$M9:$Q9,MATCH(K$173,'A2 Intenzita dopravy'!$H$5:$L$5,1)))^(1/(INDEX('A2 Intenzita dopravy'!$H$5:$L$5,MATCH(K$173,'A2 Intenzita dopravy'!$H$5:$L$5,1)+1)-INDEX('A2 Intenzita dopravy'!$H$5:$L$5,MATCH(K$173,'A2 Intenzita dopravy'!$H$5:$L$5,1))))*J177))),0)</f>
        <v>2272.6726747828652</v>
      </c>
      <c r="L177" s="30">
        <f>IFERROR(IF(L$173&lt;MIN('A2 Intenzita dopravy'!$H$5:$L$5),(M177/N177)*M177,IF(L$173&gt;MAX('A2 Intenzita dopravy'!$H$5:$L$5),(INDEX('A2 Intenzita dopravy'!$M9:$Q9,MATCH(L$173,'A2 Intenzita dopravy'!$H$5:$L$5,1))/INDEX('A2 Intenzita dopravy'!$M9:$Q9,MATCH(L$173,'A2 Intenzita dopravy'!$H$5:$L$5,1)-1))^(1/(INDEX('A2 Intenzita dopravy'!$H$5:$L$5,MATCH(L$173,'A2 Intenzita dopravy'!$H$5:$L$5,1))-INDEX('A2 Intenzita dopravy'!$H$5:$L$5,MATCH(L$173,'A2 Intenzita dopravy'!$H$5:$L$5,1)-1)))*K177,IFERROR(INDEX('A2 Intenzita dopravy'!$M9:$Q9,MATCH(L$173,'A2 Intenzita dopravy'!$H$5:$L$5,0)),(INDEX('A2 Intenzita dopravy'!$M9:$Q9,MATCH(L$173,'A2 Intenzita dopravy'!$H$5:$L$5,1)+1)/INDEX('A2 Intenzita dopravy'!$M9:$Q9,MATCH(L$173,'A2 Intenzita dopravy'!$H$5:$L$5,1)))^(1/(INDEX('A2 Intenzita dopravy'!$H$5:$L$5,MATCH(L$173,'A2 Intenzita dopravy'!$H$5:$L$5,1)+1)-INDEX('A2 Intenzita dopravy'!$H$5:$L$5,MATCH(L$173,'A2 Intenzita dopravy'!$H$5:$L$5,1))))*K177))),0)</f>
        <v>2305.1939839642787</v>
      </c>
      <c r="M177" s="30">
        <f>IFERROR(IF(M$173&lt;MIN('A2 Intenzita dopravy'!$H$5:$L$5),(N177/O177)*N177,IF(M$173&gt;MAX('A2 Intenzita dopravy'!$H$5:$L$5),(INDEX('A2 Intenzita dopravy'!$M9:$Q9,MATCH(M$173,'A2 Intenzita dopravy'!$H$5:$L$5,1))/INDEX('A2 Intenzita dopravy'!$M9:$Q9,MATCH(M$173,'A2 Intenzita dopravy'!$H$5:$L$5,1)-1))^(1/(INDEX('A2 Intenzita dopravy'!$H$5:$L$5,MATCH(M$173,'A2 Intenzita dopravy'!$H$5:$L$5,1))-INDEX('A2 Intenzita dopravy'!$H$5:$L$5,MATCH(M$173,'A2 Intenzita dopravy'!$H$5:$L$5,1)-1)))*L177,IFERROR(INDEX('A2 Intenzita dopravy'!$M9:$Q9,MATCH(M$173,'A2 Intenzita dopravy'!$H$5:$L$5,0)),(INDEX('A2 Intenzita dopravy'!$M9:$Q9,MATCH(M$173,'A2 Intenzita dopravy'!$H$5:$L$5,1)+1)/INDEX('A2 Intenzita dopravy'!$M9:$Q9,MATCH(M$173,'A2 Intenzita dopravy'!$H$5:$L$5,1)))^(1/(INDEX('A2 Intenzita dopravy'!$H$5:$L$5,MATCH(M$173,'A2 Intenzita dopravy'!$H$5:$L$5,1)+1)-INDEX('A2 Intenzita dopravy'!$H$5:$L$5,MATCH(M$173,'A2 Intenzita dopravy'!$H$5:$L$5,1))))*L177))),0)</f>
        <v>2338.1806639677243</v>
      </c>
      <c r="N177" s="30">
        <f>IFERROR(IF(N$173&lt;MIN('A2 Intenzita dopravy'!$H$5:$L$5),(O177/P177)*O177,IF(N$173&gt;MAX('A2 Intenzita dopravy'!$H$5:$L$5),(INDEX('A2 Intenzita dopravy'!$M9:$Q9,MATCH(N$173,'A2 Intenzita dopravy'!$H$5:$L$5,1))/INDEX('A2 Intenzita dopravy'!$M9:$Q9,MATCH(N$173,'A2 Intenzita dopravy'!$H$5:$L$5,1)-1))^(1/(INDEX('A2 Intenzita dopravy'!$H$5:$L$5,MATCH(N$173,'A2 Intenzita dopravy'!$H$5:$L$5,1))-INDEX('A2 Intenzita dopravy'!$H$5:$L$5,MATCH(N$173,'A2 Intenzita dopravy'!$H$5:$L$5,1)-1)))*M177,IFERROR(INDEX('A2 Intenzita dopravy'!$M9:$Q9,MATCH(N$173,'A2 Intenzita dopravy'!$H$5:$L$5,0)),(INDEX('A2 Intenzita dopravy'!$M9:$Q9,MATCH(N$173,'A2 Intenzita dopravy'!$H$5:$L$5,1)+1)/INDEX('A2 Intenzita dopravy'!$M9:$Q9,MATCH(N$173,'A2 Intenzita dopravy'!$H$5:$L$5,1)))^(1/(INDEX('A2 Intenzita dopravy'!$H$5:$L$5,MATCH(N$173,'A2 Intenzita dopravy'!$H$5:$L$5,1)+1)-INDEX('A2 Intenzita dopravy'!$H$5:$L$5,MATCH(N$173,'A2 Intenzita dopravy'!$H$5:$L$5,1))))*M177))),0)</f>
        <v>2371.6393741192696</v>
      </c>
      <c r="O177" s="30">
        <f>IFERROR(IF(O$173&lt;MIN('A2 Intenzita dopravy'!$H$5:$L$5),(P177/Q177)*P177,IF(O$173&gt;MAX('A2 Intenzita dopravy'!$H$5:$L$5),(INDEX('A2 Intenzita dopravy'!$M9:$Q9,MATCH(O$173,'A2 Intenzita dopravy'!$H$5:$L$5,1))/INDEX('A2 Intenzita dopravy'!$M9:$Q9,MATCH(O$173,'A2 Intenzita dopravy'!$H$5:$L$5,1)-1))^(1/(INDEX('A2 Intenzita dopravy'!$H$5:$L$5,MATCH(O$173,'A2 Intenzita dopravy'!$H$5:$L$5,1))-INDEX('A2 Intenzita dopravy'!$H$5:$L$5,MATCH(O$173,'A2 Intenzita dopravy'!$H$5:$L$5,1)-1)))*N177,IFERROR(INDEX('A2 Intenzita dopravy'!$M9:$Q9,MATCH(O$173,'A2 Intenzita dopravy'!$H$5:$L$5,0)),(INDEX('A2 Intenzita dopravy'!$M9:$Q9,MATCH(O$173,'A2 Intenzita dopravy'!$H$5:$L$5,1)+1)/INDEX('A2 Intenzita dopravy'!$M9:$Q9,MATCH(O$173,'A2 Intenzita dopravy'!$H$5:$L$5,1)))^(1/(INDEX('A2 Intenzita dopravy'!$H$5:$L$5,MATCH(O$173,'A2 Intenzita dopravy'!$H$5:$L$5,1)+1)-INDEX('A2 Intenzita dopravy'!$H$5:$L$5,MATCH(O$173,'A2 Intenzita dopravy'!$H$5:$L$5,1))))*N177))),0)</f>
        <v>2405.5768690380733</v>
      </c>
      <c r="P177" s="30">
        <f>IFERROR(IF(P$173&lt;MIN('A2 Intenzita dopravy'!$H$5:$L$5),(Q177/R177)*Q177,IF(P$173&gt;MAX('A2 Intenzita dopravy'!$H$5:$L$5),(INDEX('A2 Intenzita dopravy'!$M9:$Q9,MATCH(P$173,'A2 Intenzita dopravy'!$H$5:$L$5,1))/INDEX('A2 Intenzita dopravy'!$M9:$Q9,MATCH(P$173,'A2 Intenzita dopravy'!$H$5:$L$5,1)-1))^(1/(INDEX('A2 Intenzita dopravy'!$H$5:$L$5,MATCH(P$173,'A2 Intenzita dopravy'!$H$5:$L$5,1))-INDEX('A2 Intenzita dopravy'!$H$5:$L$5,MATCH(P$173,'A2 Intenzita dopravy'!$H$5:$L$5,1)-1)))*O177,IFERROR(INDEX('A2 Intenzita dopravy'!$M9:$Q9,MATCH(P$173,'A2 Intenzita dopravy'!$H$5:$L$5,0)),(INDEX('A2 Intenzita dopravy'!$M9:$Q9,MATCH(P$173,'A2 Intenzita dopravy'!$H$5:$L$5,1)+1)/INDEX('A2 Intenzita dopravy'!$M9:$Q9,MATCH(P$173,'A2 Intenzita dopravy'!$H$5:$L$5,1)))^(1/(INDEX('A2 Intenzita dopravy'!$H$5:$L$5,MATCH(P$173,'A2 Intenzita dopravy'!$H$5:$L$5,1)+1)-INDEX('A2 Intenzita dopravy'!$H$5:$L$5,MATCH(P$173,'A2 Intenzita dopravy'!$H$5:$L$5,1))))*O177))),0)</f>
        <v>2440</v>
      </c>
      <c r="Q177" s="30">
        <f>IFERROR(IF(Q$173&lt;MIN('A2 Intenzita dopravy'!$H$5:$L$5),(R177/S177)*R177,IF(Q$173&gt;MAX('A2 Intenzita dopravy'!$H$5:$L$5),(INDEX('A2 Intenzita dopravy'!$M9:$Q9,MATCH(Q$173,'A2 Intenzita dopravy'!$H$5:$L$5,1))/INDEX('A2 Intenzita dopravy'!$M9:$Q9,MATCH(Q$173,'A2 Intenzita dopravy'!$H$5:$L$5,1)-1))^(1/(INDEX('A2 Intenzita dopravy'!$H$5:$L$5,MATCH(Q$173,'A2 Intenzita dopravy'!$H$5:$L$5,1))-INDEX('A2 Intenzita dopravy'!$H$5:$L$5,MATCH(Q$173,'A2 Intenzita dopravy'!$H$5:$L$5,1)-1)))*P177,IFERROR(INDEX('A2 Intenzita dopravy'!$M9:$Q9,MATCH(Q$173,'A2 Intenzita dopravy'!$H$5:$L$5,0)),(INDEX('A2 Intenzita dopravy'!$M9:$Q9,MATCH(Q$173,'A2 Intenzita dopravy'!$H$5:$L$5,1)+1)/INDEX('A2 Intenzita dopravy'!$M9:$Q9,MATCH(Q$173,'A2 Intenzita dopravy'!$H$5:$L$5,1)))^(1/(INDEX('A2 Intenzita dopravy'!$H$5:$L$5,MATCH(Q$173,'A2 Intenzita dopravy'!$H$5:$L$5,1)+1)-INDEX('A2 Intenzita dopravy'!$H$5:$L$5,MATCH(Q$173,'A2 Intenzita dopravy'!$H$5:$L$5,1))))*P177))),0)</f>
        <v>2467.5565161902014</v>
      </c>
      <c r="R177" s="30">
        <f>IFERROR(IF(R$173&lt;MIN('A2 Intenzita dopravy'!$H$5:$L$5),(S177/T177)*S177,IF(R$173&gt;MAX('A2 Intenzita dopravy'!$H$5:$L$5),(INDEX('A2 Intenzita dopravy'!$M9:$Q9,MATCH(R$173,'A2 Intenzita dopravy'!$H$5:$L$5,1))/INDEX('A2 Intenzita dopravy'!$M9:$Q9,MATCH(R$173,'A2 Intenzita dopravy'!$H$5:$L$5,1)-1))^(1/(INDEX('A2 Intenzita dopravy'!$H$5:$L$5,MATCH(R$173,'A2 Intenzita dopravy'!$H$5:$L$5,1))-INDEX('A2 Intenzita dopravy'!$H$5:$L$5,MATCH(R$173,'A2 Intenzita dopravy'!$H$5:$L$5,1)-1)))*Q177,IFERROR(INDEX('A2 Intenzita dopravy'!$M9:$Q9,MATCH(R$173,'A2 Intenzita dopravy'!$H$5:$L$5,0)),(INDEX('A2 Intenzita dopravy'!$M9:$Q9,MATCH(R$173,'A2 Intenzita dopravy'!$H$5:$L$5,1)+1)/INDEX('A2 Intenzita dopravy'!$M9:$Q9,MATCH(R$173,'A2 Intenzita dopravy'!$H$5:$L$5,1)))^(1/(INDEX('A2 Intenzita dopravy'!$H$5:$L$5,MATCH(R$173,'A2 Intenzita dopravy'!$H$5:$L$5,1)+1)-INDEX('A2 Intenzita dopravy'!$H$5:$L$5,MATCH(R$173,'A2 Intenzita dopravy'!$H$5:$L$5,1))))*Q177))),0)</f>
        <v>2495.4242461445588</v>
      </c>
      <c r="S177" s="30">
        <f>IFERROR(IF(S$173&lt;MIN('A2 Intenzita dopravy'!$H$5:$L$5),(T177/U177)*T177,IF(S$173&gt;MAX('A2 Intenzita dopravy'!$H$5:$L$5),(INDEX('A2 Intenzita dopravy'!$M9:$Q9,MATCH(S$173,'A2 Intenzita dopravy'!$H$5:$L$5,1))/INDEX('A2 Intenzita dopravy'!$M9:$Q9,MATCH(S$173,'A2 Intenzita dopravy'!$H$5:$L$5,1)-1))^(1/(INDEX('A2 Intenzita dopravy'!$H$5:$L$5,MATCH(S$173,'A2 Intenzita dopravy'!$H$5:$L$5,1))-INDEX('A2 Intenzita dopravy'!$H$5:$L$5,MATCH(S$173,'A2 Intenzita dopravy'!$H$5:$L$5,1)-1)))*R177,IFERROR(INDEX('A2 Intenzita dopravy'!$M9:$Q9,MATCH(S$173,'A2 Intenzita dopravy'!$H$5:$L$5,0)),(INDEX('A2 Intenzita dopravy'!$M9:$Q9,MATCH(S$173,'A2 Intenzita dopravy'!$H$5:$L$5,1)+1)/INDEX('A2 Intenzita dopravy'!$M9:$Q9,MATCH(S$173,'A2 Intenzita dopravy'!$H$5:$L$5,1)))^(1/(INDEX('A2 Intenzita dopravy'!$H$5:$L$5,MATCH(S$173,'A2 Intenzita dopravy'!$H$5:$L$5,1)+1)-INDEX('A2 Intenzita dopravy'!$H$5:$L$5,MATCH(S$173,'A2 Intenzita dopravy'!$H$5:$L$5,1))))*R177))),0)</f>
        <v>2523.6067046036997</v>
      </c>
      <c r="T177" s="30">
        <f>IFERROR(IF(T$173&lt;MIN('A2 Intenzita dopravy'!$H$5:$L$5),(U177/V177)*U177,IF(T$173&gt;MAX('A2 Intenzita dopravy'!$H$5:$L$5),(INDEX('A2 Intenzita dopravy'!$M9:$Q9,MATCH(T$173,'A2 Intenzita dopravy'!$H$5:$L$5,1))/INDEX('A2 Intenzita dopravy'!$M9:$Q9,MATCH(T$173,'A2 Intenzita dopravy'!$H$5:$L$5,1)-1))^(1/(INDEX('A2 Intenzita dopravy'!$H$5:$L$5,MATCH(T$173,'A2 Intenzita dopravy'!$H$5:$L$5,1))-INDEX('A2 Intenzita dopravy'!$H$5:$L$5,MATCH(T$173,'A2 Intenzita dopravy'!$H$5:$L$5,1)-1)))*S177,IFERROR(INDEX('A2 Intenzita dopravy'!$M9:$Q9,MATCH(T$173,'A2 Intenzita dopravy'!$H$5:$L$5,0)),(INDEX('A2 Intenzita dopravy'!$M9:$Q9,MATCH(T$173,'A2 Intenzita dopravy'!$H$5:$L$5,1)+1)/INDEX('A2 Intenzita dopravy'!$M9:$Q9,MATCH(T$173,'A2 Intenzita dopravy'!$H$5:$L$5,1)))^(1/(INDEX('A2 Intenzita dopravy'!$H$5:$L$5,MATCH(T$173,'A2 Intenzita dopravy'!$H$5:$L$5,1)+1)-INDEX('A2 Intenzita dopravy'!$H$5:$L$5,MATCH(T$173,'A2 Intenzita dopravy'!$H$5:$L$5,1))))*S177))),0)</f>
        <v>2552.1074460025161</v>
      </c>
      <c r="U177" s="30">
        <f>IFERROR(IF(U$173&lt;MIN('A2 Intenzita dopravy'!$H$5:$L$5),(V177/W177)*V177,IF(U$173&gt;MAX('A2 Intenzita dopravy'!$H$5:$L$5),(INDEX('A2 Intenzita dopravy'!$M9:$Q9,MATCH(U$173,'A2 Intenzita dopravy'!$H$5:$L$5,1))/INDEX('A2 Intenzita dopravy'!$M9:$Q9,MATCH(U$173,'A2 Intenzita dopravy'!$H$5:$L$5,1)-1))^(1/(INDEX('A2 Intenzita dopravy'!$H$5:$L$5,MATCH(U$173,'A2 Intenzita dopravy'!$H$5:$L$5,1))-INDEX('A2 Intenzita dopravy'!$H$5:$L$5,MATCH(U$173,'A2 Intenzita dopravy'!$H$5:$L$5,1)-1)))*T177,IFERROR(INDEX('A2 Intenzita dopravy'!$M9:$Q9,MATCH(U$173,'A2 Intenzita dopravy'!$H$5:$L$5,0)),(INDEX('A2 Intenzita dopravy'!$M9:$Q9,MATCH(U$173,'A2 Intenzita dopravy'!$H$5:$L$5,1)+1)/INDEX('A2 Intenzita dopravy'!$M9:$Q9,MATCH(U$173,'A2 Intenzita dopravy'!$H$5:$L$5,1)))^(1/(INDEX('A2 Intenzita dopravy'!$H$5:$L$5,MATCH(U$173,'A2 Intenzita dopravy'!$H$5:$L$5,1)+1)-INDEX('A2 Intenzita dopravy'!$H$5:$L$5,MATCH(U$173,'A2 Intenzita dopravy'!$H$5:$L$5,1))))*T177))),0)</f>
        <v>2580.9300649184593</v>
      </c>
      <c r="V177" s="30">
        <f>IFERROR(IF(V$173&lt;MIN('A2 Intenzita dopravy'!$H$5:$L$5),(W177/X177)*W177,IF(V$173&gt;MAX('A2 Intenzita dopravy'!$H$5:$L$5),(INDEX('A2 Intenzita dopravy'!$M9:$Q9,MATCH(V$173,'A2 Intenzita dopravy'!$H$5:$L$5,1))/INDEX('A2 Intenzita dopravy'!$M9:$Q9,MATCH(V$173,'A2 Intenzita dopravy'!$H$5:$L$5,1)-1))^(1/(INDEX('A2 Intenzita dopravy'!$H$5:$L$5,MATCH(V$173,'A2 Intenzita dopravy'!$H$5:$L$5,1))-INDEX('A2 Intenzita dopravy'!$H$5:$L$5,MATCH(V$173,'A2 Intenzita dopravy'!$H$5:$L$5,1)-1)))*U177,IFERROR(INDEX('A2 Intenzita dopravy'!$M9:$Q9,MATCH(V$173,'A2 Intenzita dopravy'!$H$5:$L$5,0)),(INDEX('A2 Intenzita dopravy'!$M9:$Q9,MATCH(V$173,'A2 Intenzita dopravy'!$H$5:$L$5,1)+1)/INDEX('A2 Intenzita dopravy'!$M9:$Q9,MATCH(V$173,'A2 Intenzita dopravy'!$H$5:$L$5,1)))^(1/(INDEX('A2 Intenzita dopravy'!$H$5:$L$5,MATCH(V$173,'A2 Intenzita dopravy'!$H$5:$L$5,1)+1)-INDEX('A2 Intenzita dopravy'!$H$5:$L$5,MATCH(V$173,'A2 Intenzita dopravy'!$H$5:$L$5,1))))*U177))),0)</f>
        <v>2610.0781965248948</v>
      </c>
      <c r="W177" s="30">
        <f>IFERROR(IF(W$173&lt;MIN('A2 Intenzita dopravy'!$H$5:$L$5),(X177/Y177)*X177,IF(W$173&gt;MAX('A2 Intenzita dopravy'!$H$5:$L$5),(INDEX('A2 Intenzita dopravy'!$M9:$Q9,MATCH(W$173,'A2 Intenzita dopravy'!$H$5:$L$5,1))/INDEX('A2 Intenzita dopravy'!$M9:$Q9,MATCH(W$173,'A2 Intenzita dopravy'!$H$5:$L$5,1)-1))^(1/(INDEX('A2 Intenzita dopravy'!$H$5:$L$5,MATCH(W$173,'A2 Intenzita dopravy'!$H$5:$L$5,1))-INDEX('A2 Intenzita dopravy'!$H$5:$L$5,MATCH(W$173,'A2 Intenzita dopravy'!$H$5:$L$5,1)-1)))*V177,IFERROR(INDEX('A2 Intenzita dopravy'!$M9:$Q9,MATCH(W$173,'A2 Intenzita dopravy'!$H$5:$L$5,0)),(INDEX('A2 Intenzita dopravy'!$M9:$Q9,MATCH(W$173,'A2 Intenzita dopravy'!$H$5:$L$5,1)+1)/INDEX('A2 Intenzita dopravy'!$M9:$Q9,MATCH(W$173,'A2 Intenzita dopravy'!$H$5:$L$5,1)))^(1/(INDEX('A2 Intenzita dopravy'!$H$5:$L$5,MATCH(W$173,'A2 Intenzita dopravy'!$H$5:$L$5,1)+1)-INDEX('A2 Intenzita dopravy'!$H$5:$L$5,MATCH(W$173,'A2 Intenzita dopravy'!$H$5:$L$5,1))))*V177))),0)</f>
        <v>2639.5555170495791</v>
      </c>
      <c r="X177" s="30">
        <f>IFERROR(IF(X$173&lt;MIN('A2 Intenzita dopravy'!$H$5:$L$5),(Y177/Z177)*Y177,IF(X$173&gt;MAX('A2 Intenzita dopravy'!$H$5:$L$5),(INDEX('A2 Intenzita dopravy'!$M9:$Q9,MATCH(X$173,'A2 Intenzita dopravy'!$H$5:$L$5,1))/INDEX('A2 Intenzita dopravy'!$M9:$Q9,MATCH(X$173,'A2 Intenzita dopravy'!$H$5:$L$5,1)-1))^(1/(INDEX('A2 Intenzita dopravy'!$H$5:$L$5,MATCH(X$173,'A2 Intenzita dopravy'!$H$5:$L$5,1))-INDEX('A2 Intenzita dopravy'!$H$5:$L$5,MATCH(X$173,'A2 Intenzita dopravy'!$H$5:$L$5,1)-1)))*W177,IFERROR(INDEX('A2 Intenzita dopravy'!$M9:$Q9,MATCH(X$173,'A2 Intenzita dopravy'!$H$5:$L$5,0)),(INDEX('A2 Intenzita dopravy'!$M9:$Q9,MATCH(X$173,'A2 Intenzita dopravy'!$H$5:$L$5,1)+1)/INDEX('A2 Intenzita dopravy'!$M9:$Q9,MATCH(X$173,'A2 Intenzita dopravy'!$H$5:$L$5,1)))^(1/(INDEX('A2 Intenzita dopravy'!$H$5:$L$5,MATCH(X$173,'A2 Intenzita dopravy'!$H$5:$L$5,1)+1)-INDEX('A2 Intenzita dopravy'!$H$5:$L$5,MATCH(X$173,'A2 Intenzita dopravy'!$H$5:$L$5,1))))*W177))),0)</f>
        <v>2669.3657442383133</v>
      </c>
      <c r="Y177" s="30">
        <f>IFERROR(IF(Y$173&lt;MIN('A2 Intenzita dopravy'!$H$5:$L$5),(Z177/AA177)*Z177,IF(Y$173&gt;MAX('A2 Intenzita dopravy'!$H$5:$L$5),(INDEX('A2 Intenzita dopravy'!$M9:$Q9,MATCH(Y$173,'A2 Intenzita dopravy'!$H$5:$L$5,1))/INDEX('A2 Intenzita dopravy'!$M9:$Q9,MATCH(Y$173,'A2 Intenzita dopravy'!$H$5:$L$5,1)-1))^(1/(INDEX('A2 Intenzita dopravy'!$H$5:$L$5,MATCH(Y$173,'A2 Intenzita dopravy'!$H$5:$L$5,1))-INDEX('A2 Intenzita dopravy'!$H$5:$L$5,MATCH(Y$173,'A2 Intenzita dopravy'!$H$5:$L$5,1)-1)))*X177,IFERROR(INDEX('A2 Intenzita dopravy'!$M9:$Q9,MATCH(Y$173,'A2 Intenzita dopravy'!$H$5:$L$5,0)),(INDEX('A2 Intenzita dopravy'!$M9:$Q9,MATCH(Y$173,'A2 Intenzita dopravy'!$H$5:$L$5,1)+1)/INDEX('A2 Intenzita dopravy'!$M9:$Q9,MATCH(Y$173,'A2 Intenzita dopravy'!$H$5:$L$5,1)))^(1/(INDEX('A2 Intenzita dopravy'!$H$5:$L$5,MATCH(Y$173,'A2 Intenzita dopravy'!$H$5:$L$5,1)+1)-INDEX('A2 Intenzita dopravy'!$H$5:$L$5,MATCH(Y$173,'A2 Intenzita dopravy'!$H$5:$L$5,1))))*X177))),0)</f>
        <v>2699.5126378238347</v>
      </c>
      <c r="Z177" s="30">
        <f>IFERROR(IF(Z$173&lt;MIN('A2 Intenzita dopravy'!$H$5:$L$5),(AA177/AB177)*AA177,IF(Z$173&gt;MAX('A2 Intenzita dopravy'!$H$5:$L$5),(INDEX('A2 Intenzita dopravy'!$M9:$Q9,MATCH(Z$173,'A2 Intenzita dopravy'!$H$5:$L$5,1))/INDEX('A2 Intenzita dopravy'!$M9:$Q9,MATCH(Z$173,'A2 Intenzita dopravy'!$H$5:$L$5,1)-1))^(1/(INDEX('A2 Intenzita dopravy'!$H$5:$L$5,MATCH(Z$173,'A2 Intenzita dopravy'!$H$5:$L$5,1))-INDEX('A2 Intenzita dopravy'!$H$5:$L$5,MATCH(Z$173,'A2 Intenzita dopravy'!$H$5:$L$5,1)-1)))*Y177,IFERROR(INDEX('A2 Intenzita dopravy'!$M9:$Q9,MATCH(Z$173,'A2 Intenzita dopravy'!$H$5:$L$5,0)),(INDEX('A2 Intenzita dopravy'!$M9:$Q9,MATCH(Z$173,'A2 Intenzita dopravy'!$H$5:$L$5,1)+1)/INDEX('A2 Intenzita dopravy'!$M9:$Q9,MATCH(Z$173,'A2 Intenzita dopravy'!$H$5:$L$5,1)))^(1/(INDEX('A2 Intenzita dopravy'!$H$5:$L$5,MATCH(Z$173,'A2 Intenzita dopravy'!$H$5:$L$5,1)+1)-INDEX('A2 Intenzita dopravy'!$H$5:$L$5,MATCH(Z$173,'A2 Intenzita dopravy'!$H$5:$L$5,1))))*Y177))),0)</f>
        <v>2730</v>
      </c>
      <c r="AA177" s="30">
        <f>IFERROR(IF(AA$173&lt;MIN('A2 Intenzita dopravy'!$H$5:$L$5),(AB177/AC177)*AB177,IF(AA$173&gt;MAX('A2 Intenzita dopravy'!$H$5:$L$5),(INDEX('A2 Intenzita dopravy'!$M9:$Q9,MATCH(AA$173,'A2 Intenzita dopravy'!$H$5:$L$5,1))/INDEX('A2 Intenzita dopravy'!$M9:$Q9,MATCH(AA$173,'A2 Intenzita dopravy'!$H$5:$L$5,1)-1))^(1/(INDEX('A2 Intenzita dopravy'!$H$5:$L$5,MATCH(AA$173,'A2 Intenzita dopravy'!$H$5:$L$5,1))-INDEX('A2 Intenzita dopravy'!$H$5:$L$5,MATCH(AA$173,'A2 Intenzita dopravy'!$H$5:$L$5,1)-1)))*Z177,IFERROR(INDEX('A2 Intenzita dopravy'!$M9:$Q9,MATCH(AA$173,'A2 Intenzita dopravy'!$H$5:$L$5,0)),(INDEX('A2 Intenzita dopravy'!$M9:$Q9,MATCH(AA$173,'A2 Intenzita dopravy'!$H$5:$L$5,1)+1)/INDEX('A2 Intenzita dopravy'!$M9:$Q9,MATCH(AA$173,'A2 Intenzita dopravy'!$H$5:$L$5,1)))^(1/(INDEX('A2 Intenzita dopravy'!$H$5:$L$5,MATCH(AA$173,'A2 Intenzita dopravy'!$H$5:$L$5,1)+1)-INDEX('A2 Intenzita dopravy'!$H$5:$L$5,MATCH(AA$173,'A2 Intenzita dopravy'!$H$5:$L$5,1))))*Z177))),0)</f>
        <v>2766.698545282487</v>
      </c>
      <c r="AB177" s="30">
        <f>IFERROR(IF(AB$173&lt;MIN('A2 Intenzita dopravy'!$H$5:$L$5),(AC177/AD177)*AC177,IF(AB$173&gt;MAX('A2 Intenzita dopravy'!$H$5:$L$5),(INDEX('A2 Intenzita dopravy'!$M9:$Q9,MATCH(AB$173,'A2 Intenzita dopravy'!$H$5:$L$5,1))/INDEX('A2 Intenzita dopravy'!$M9:$Q9,MATCH(AB$173,'A2 Intenzita dopravy'!$H$5:$L$5,1)-1))^(1/(INDEX('A2 Intenzita dopravy'!$H$5:$L$5,MATCH(AB$173,'A2 Intenzita dopravy'!$H$5:$L$5,1))-INDEX('A2 Intenzita dopravy'!$H$5:$L$5,MATCH(AB$173,'A2 Intenzita dopravy'!$H$5:$L$5,1)-1)))*AA177,IFERROR(INDEX('A2 Intenzita dopravy'!$M9:$Q9,MATCH(AB$173,'A2 Intenzita dopravy'!$H$5:$L$5,0)),(INDEX('A2 Intenzita dopravy'!$M9:$Q9,MATCH(AB$173,'A2 Intenzita dopravy'!$H$5:$L$5,1)+1)/INDEX('A2 Intenzita dopravy'!$M9:$Q9,MATCH(AB$173,'A2 Intenzita dopravy'!$H$5:$L$5,1)))^(1/(INDEX('A2 Intenzita dopravy'!$H$5:$L$5,MATCH(AB$173,'A2 Intenzita dopravy'!$H$5:$L$5,1)+1)-INDEX('A2 Intenzita dopravy'!$H$5:$L$5,MATCH(AB$173,'A2 Intenzita dopravy'!$H$5:$L$5,1))))*AA177))),0)</f>
        <v>2803.8904177539303</v>
      </c>
      <c r="AC177" s="30">
        <f>IFERROR(IF(AC$173&lt;MIN('A2 Intenzita dopravy'!$H$5:$L$5),(AD177/AE177)*AD177,IF(AC$173&gt;MAX('A2 Intenzita dopravy'!$H$5:$L$5),(INDEX('A2 Intenzita dopravy'!$M9:$Q9,MATCH(AC$173,'A2 Intenzita dopravy'!$H$5:$L$5,1))/INDEX('A2 Intenzita dopravy'!$M9:$Q9,MATCH(AC$173,'A2 Intenzita dopravy'!$H$5:$L$5,1)-1))^(1/(INDEX('A2 Intenzita dopravy'!$H$5:$L$5,MATCH(AC$173,'A2 Intenzita dopravy'!$H$5:$L$5,1))-INDEX('A2 Intenzita dopravy'!$H$5:$L$5,MATCH(AC$173,'A2 Intenzita dopravy'!$H$5:$L$5,1)-1)))*AB177,IFERROR(INDEX('A2 Intenzita dopravy'!$M9:$Q9,MATCH(AC$173,'A2 Intenzita dopravy'!$H$5:$L$5,0)),(INDEX('A2 Intenzita dopravy'!$M9:$Q9,MATCH(AC$173,'A2 Intenzita dopravy'!$H$5:$L$5,1)+1)/INDEX('A2 Intenzita dopravy'!$M9:$Q9,MATCH(AC$173,'A2 Intenzita dopravy'!$H$5:$L$5,1)))^(1/(INDEX('A2 Intenzita dopravy'!$H$5:$L$5,MATCH(AC$173,'A2 Intenzita dopravy'!$H$5:$L$5,1)+1)-INDEX('A2 Intenzita dopravy'!$H$5:$L$5,MATCH(AC$173,'A2 Intenzita dopravy'!$H$5:$L$5,1))))*AB177))),0)</f>
        <v>2841.5822490590858</v>
      </c>
      <c r="AD177" s="30">
        <f>IFERROR(IF(AD$173&lt;MIN('A2 Intenzita dopravy'!$H$5:$L$5),(AE177/AF177)*AE177,IF(AD$173&gt;MAX('A2 Intenzita dopravy'!$H$5:$L$5),(INDEX('A2 Intenzita dopravy'!$M9:$Q9,MATCH(AD$173,'A2 Intenzita dopravy'!$H$5:$L$5,1))/INDEX('A2 Intenzita dopravy'!$M9:$Q9,MATCH(AD$173,'A2 Intenzita dopravy'!$H$5:$L$5,1)-1))^(1/(INDEX('A2 Intenzita dopravy'!$H$5:$L$5,MATCH(AD$173,'A2 Intenzita dopravy'!$H$5:$L$5,1))-INDEX('A2 Intenzita dopravy'!$H$5:$L$5,MATCH(AD$173,'A2 Intenzita dopravy'!$H$5:$L$5,1)-1)))*AC177,IFERROR(INDEX('A2 Intenzita dopravy'!$M9:$Q9,MATCH(AD$173,'A2 Intenzita dopravy'!$H$5:$L$5,0)),(INDEX('A2 Intenzita dopravy'!$M9:$Q9,MATCH(AD$173,'A2 Intenzita dopravy'!$H$5:$L$5,1)+1)/INDEX('A2 Intenzita dopravy'!$M9:$Q9,MATCH(AD$173,'A2 Intenzita dopravy'!$H$5:$L$5,1)))^(1/(INDEX('A2 Intenzita dopravy'!$H$5:$L$5,MATCH(AD$173,'A2 Intenzita dopravy'!$H$5:$L$5,1)+1)-INDEX('A2 Intenzita dopravy'!$H$5:$L$5,MATCH(AD$173,'A2 Intenzita dopravy'!$H$5:$L$5,1))))*AC177))),0)</f>
        <v>2879.7807599898574</v>
      </c>
      <c r="AE177" s="30">
        <f>IFERROR(IF(AE$173&lt;MIN('A2 Intenzita dopravy'!$H$5:$L$5),(AF177/AG177)*AF177,IF(AE$173&gt;MAX('A2 Intenzita dopravy'!$H$5:$L$5),(INDEX('A2 Intenzita dopravy'!$M9:$Q9,MATCH(AE$173,'A2 Intenzita dopravy'!$H$5:$L$5,1))/INDEX('A2 Intenzita dopravy'!$M9:$Q9,MATCH(AE$173,'A2 Intenzita dopravy'!$H$5:$L$5,1)-1))^(1/(INDEX('A2 Intenzita dopravy'!$H$5:$L$5,MATCH(AE$173,'A2 Intenzita dopravy'!$H$5:$L$5,1))-INDEX('A2 Intenzita dopravy'!$H$5:$L$5,MATCH(AE$173,'A2 Intenzita dopravy'!$H$5:$L$5,1)-1)))*AD177,IFERROR(INDEX('A2 Intenzita dopravy'!$M9:$Q9,MATCH(AE$173,'A2 Intenzita dopravy'!$H$5:$L$5,0)),(INDEX('A2 Intenzita dopravy'!$M9:$Q9,MATCH(AE$173,'A2 Intenzita dopravy'!$H$5:$L$5,1)+1)/INDEX('A2 Intenzita dopravy'!$M9:$Q9,MATCH(AE$173,'A2 Intenzita dopravy'!$H$5:$L$5,1)))^(1/(INDEX('A2 Intenzita dopravy'!$H$5:$L$5,MATCH(AE$173,'A2 Intenzita dopravy'!$H$5:$L$5,1)+1)-INDEX('A2 Intenzita dopravy'!$H$5:$L$5,MATCH(AE$173,'A2 Intenzita dopravy'!$H$5:$L$5,1))))*AD177))),0)</f>
        <v>2918.4927616836753</v>
      </c>
      <c r="AF177" s="30">
        <f>IFERROR(IF(AF$173&lt;MIN('A2 Intenzita dopravy'!$H$5:$L$5),(AG177/AH177)*AG177,IF(AF$173&gt;MAX('A2 Intenzita dopravy'!$H$5:$L$5),(INDEX('A2 Intenzita dopravy'!$M9:$Q9,MATCH(AF$173,'A2 Intenzita dopravy'!$H$5:$L$5,1))/INDEX('A2 Intenzita dopravy'!$M9:$Q9,MATCH(AF$173,'A2 Intenzita dopravy'!$H$5:$L$5,1)-1))^(1/(INDEX('A2 Intenzita dopravy'!$H$5:$L$5,MATCH(AF$173,'A2 Intenzita dopravy'!$H$5:$L$5,1))-INDEX('A2 Intenzita dopravy'!$H$5:$L$5,MATCH(AF$173,'A2 Intenzita dopravy'!$H$5:$L$5,1)-1)))*AE177,IFERROR(INDEX('A2 Intenzita dopravy'!$M9:$Q9,MATCH(AF$173,'A2 Intenzita dopravy'!$H$5:$L$5,0)),(INDEX('A2 Intenzita dopravy'!$M9:$Q9,MATCH(AF$173,'A2 Intenzita dopravy'!$H$5:$L$5,1)+1)/INDEX('A2 Intenzita dopravy'!$M9:$Q9,MATCH(AF$173,'A2 Intenzita dopravy'!$H$5:$L$5,1)))^(1/(INDEX('A2 Intenzita dopravy'!$H$5:$L$5,MATCH(AF$173,'A2 Intenzita dopravy'!$H$5:$L$5,1)+1)-INDEX('A2 Intenzita dopravy'!$H$5:$L$5,MATCH(AF$173,'A2 Intenzita dopravy'!$H$5:$L$5,1))))*AE177))),0)</f>
        <v>2957.7251568379829</v>
      </c>
      <c r="AG177" s="30">
        <f>IFERROR(IF(AG$173&lt;MIN('A2 Intenzita dopravy'!$H$5:$L$5),(AH177/AI177)*AH177,IF(AG$173&gt;MAX('A2 Intenzita dopravy'!$H$5:$L$5),(INDEX('A2 Intenzita dopravy'!$M9:$Q9,MATCH(AG$173,'A2 Intenzita dopravy'!$H$5:$L$5,1))/INDEX('A2 Intenzita dopravy'!$M9:$Q9,MATCH(AG$173,'A2 Intenzita dopravy'!$H$5:$L$5,1)-1))^(1/(INDEX('A2 Intenzita dopravy'!$H$5:$L$5,MATCH(AG$173,'A2 Intenzita dopravy'!$H$5:$L$5,1))-INDEX('A2 Intenzita dopravy'!$H$5:$L$5,MATCH(AG$173,'A2 Intenzita dopravy'!$H$5:$L$5,1)-1)))*AF177,IFERROR(INDEX('A2 Intenzita dopravy'!$M9:$Q9,MATCH(AG$173,'A2 Intenzita dopravy'!$H$5:$L$5,0)),(INDEX('A2 Intenzita dopravy'!$M9:$Q9,MATCH(AG$173,'A2 Intenzita dopravy'!$H$5:$L$5,1)+1)/INDEX('A2 Intenzita dopravy'!$M9:$Q9,MATCH(AG$173,'A2 Intenzita dopravy'!$H$5:$L$5,1)))^(1/(INDEX('A2 Intenzita dopravy'!$H$5:$L$5,MATCH(AG$173,'A2 Intenzita dopravy'!$H$5:$L$5,1)+1)-INDEX('A2 Intenzita dopravy'!$H$5:$L$5,MATCH(AG$173,'A2 Intenzita dopravy'!$H$5:$L$5,1))))*AF177))),0)</f>
        <v>2997.484940941049</v>
      </c>
      <c r="AH177" s="30">
        <f>IFERROR(IF(AH$173&lt;MIN('A2 Intenzita dopravy'!$H$5:$L$5),(AI177/AJ177)*AI177,IF(AH$173&gt;MAX('A2 Intenzita dopravy'!$H$5:$L$5),(INDEX('A2 Intenzita dopravy'!$M9:$Q9,MATCH(AH$173,'A2 Intenzita dopravy'!$H$5:$L$5,1))/INDEX('A2 Intenzita dopravy'!$M9:$Q9,MATCH(AH$173,'A2 Intenzita dopravy'!$H$5:$L$5,1)-1))^(1/(INDEX('A2 Intenzita dopravy'!$H$5:$L$5,MATCH(AH$173,'A2 Intenzita dopravy'!$H$5:$L$5,1))-INDEX('A2 Intenzita dopravy'!$H$5:$L$5,MATCH(AH$173,'A2 Intenzita dopravy'!$H$5:$L$5,1)-1)))*AG177,IFERROR(INDEX('A2 Intenzita dopravy'!$M9:$Q9,MATCH(AH$173,'A2 Intenzita dopravy'!$H$5:$L$5,0)),(INDEX('A2 Intenzita dopravy'!$M9:$Q9,MATCH(AH$173,'A2 Intenzita dopravy'!$H$5:$L$5,1)+1)/INDEX('A2 Intenzita dopravy'!$M9:$Q9,MATCH(AH$173,'A2 Intenzita dopravy'!$H$5:$L$5,1)))^(1/(INDEX('A2 Intenzita dopravy'!$H$5:$L$5,MATCH(AH$173,'A2 Intenzita dopravy'!$H$5:$L$5,1)+1)-INDEX('A2 Intenzita dopravy'!$H$5:$L$5,MATCH(AH$173,'A2 Intenzita dopravy'!$H$5:$L$5,1))))*AG177))),0)</f>
        <v>3037.779203519327</v>
      </c>
      <c r="AI177" s="30">
        <f>IFERROR(IF(AI$173&lt;MIN('A2 Intenzita dopravy'!$H$5:$L$5),(AJ177/AK177)*AJ177,IF(AI$173&gt;MAX('A2 Intenzita dopravy'!$H$5:$L$5),(INDEX('A2 Intenzita dopravy'!$M9:$Q9,MATCH(AI$173,'A2 Intenzita dopravy'!$H$5:$L$5,1))/INDEX('A2 Intenzita dopravy'!$M9:$Q9,MATCH(AI$173,'A2 Intenzita dopravy'!$H$5:$L$5,1)-1))^(1/(INDEX('A2 Intenzita dopravy'!$H$5:$L$5,MATCH(AI$173,'A2 Intenzita dopravy'!$H$5:$L$5,1))-INDEX('A2 Intenzita dopravy'!$H$5:$L$5,MATCH(AI$173,'A2 Intenzita dopravy'!$H$5:$L$5,1)-1)))*AH177,IFERROR(INDEX('A2 Intenzita dopravy'!$M9:$Q9,MATCH(AI$173,'A2 Intenzita dopravy'!$H$5:$L$5,0)),(INDEX('A2 Intenzita dopravy'!$M9:$Q9,MATCH(AI$173,'A2 Intenzita dopravy'!$H$5:$L$5,1)+1)/INDEX('A2 Intenzita dopravy'!$M9:$Q9,MATCH(AI$173,'A2 Intenzita dopravy'!$H$5:$L$5,1)))^(1/(INDEX('A2 Intenzita dopravy'!$H$5:$L$5,MATCH(AI$173,'A2 Intenzita dopravy'!$H$5:$L$5,1)+1)-INDEX('A2 Intenzita dopravy'!$H$5:$L$5,MATCH(AI$173,'A2 Intenzita dopravy'!$H$5:$L$5,1))))*AH177))),0)</f>
        <v>3078.6151294015804</v>
      </c>
      <c r="AJ177" s="30">
        <f>IFERROR(IF(AJ$173&lt;MIN('A2 Intenzita dopravy'!$H$5:$L$5),(AK177/AL177)*AK177,IF(AJ$173&gt;MAX('A2 Intenzita dopravy'!$H$5:$L$5),(INDEX('A2 Intenzita dopravy'!$M9:$Q9,MATCH(AJ$173,'A2 Intenzita dopravy'!$H$5:$L$5,1))/INDEX('A2 Intenzita dopravy'!$M9:$Q9,MATCH(AJ$173,'A2 Intenzita dopravy'!$H$5:$L$5,1)-1))^(1/(INDEX('A2 Intenzita dopravy'!$H$5:$L$5,MATCH(AJ$173,'A2 Intenzita dopravy'!$H$5:$L$5,1))-INDEX('A2 Intenzita dopravy'!$H$5:$L$5,MATCH(AJ$173,'A2 Intenzita dopravy'!$H$5:$L$5,1)-1)))*AI177,IFERROR(INDEX('A2 Intenzita dopravy'!$M9:$Q9,MATCH(AJ$173,'A2 Intenzita dopravy'!$H$5:$L$5,0)),(INDEX('A2 Intenzita dopravy'!$M9:$Q9,MATCH(AJ$173,'A2 Intenzita dopravy'!$H$5:$L$5,1)+1)/INDEX('A2 Intenzita dopravy'!$M9:$Q9,MATCH(AJ$173,'A2 Intenzita dopravy'!$H$5:$L$5,1)))^(1/(INDEX('A2 Intenzita dopravy'!$H$5:$L$5,MATCH(AJ$173,'A2 Intenzita dopravy'!$H$5:$L$5,1)+1)-INDEX('A2 Intenzita dopravy'!$H$5:$L$5,MATCH(AJ$173,'A2 Intenzita dopravy'!$H$5:$L$5,1))))*AI177))),0)</f>
        <v>3120</v>
      </c>
      <c r="AK177" s="30">
        <f>IFERROR(IF(AK$173&lt;MIN('A2 Intenzita dopravy'!$H$5:$L$5),(AL177/AM177)*AL177,IF(AK$173&gt;MAX('A2 Intenzita dopravy'!$H$5:$L$5),(INDEX('A2 Intenzita dopravy'!$M9:$Q9,MATCH(AK$173,'A2 Intenzita dopravy'!$H$5:$L$5,1))/INDEX('A2 Intenzita dopravy'!$M9:$Q9,MATCH(AK$173,'A2 Intenzita dopravy'!$H$5:$L$5,1)-1))^(1/(INDEX('A2 Intenzita dopravy'!$H$5:$L$5,MATCH(AK$173,'A2 Intenzita dopravy'!$H$5:$L$5,1))-INDEX('A2 Intenzita dopravy'!$H$5:$L$5,MATCH(AK$173,'A2 Intenzita dopravy'!$H$5:$L$5,1)-1)))*AJ177,IFERROR(INDEX('A2 Intenzita dopravy'!$M9:$Q9,MATCH(AK$173,'A2 Intenzita dopravy'!$H$5:$L$5,0)),(INDEX('A2 Intenzita dopravy'!$M9:$Q9,MATCH(AK$173,'A2 Intenzita dopravy'!$H$5:$L$5,1)+1)/INDEX('A2 Intenzita dopravy'!$M9:$Q9,MATCH(AK$173,'A2 Intenzita dopravy'!$H$5:$L$5,1)))^(1/(INDEX('A2 Intenzita dopravy'!$H$5:$L$5,MATCH(AK$173,'A2 Intenzita dopravy'!$H$5:$L$5,1)+1)-INDEX('A2 Intenzita dopravy'!$H$5:$L$5,MATCH(AK$173,'A2 Intenzita dopravy'!$H$5:$L$5,1))))*AJ177))),0)</f>
        <v>3161.9411946085565</v>
      </c>
      <c r="AL177" s="30">
        <f>IFERROR(IF(AL$173&lt;MIN('A2 Intenzita dopravy'!$H$5:$L$5),(AM177/AN177)*AM177,IF(AL$173&gt;MAX('A2 Intenzita dopravy'!$H$5:$L$5),(INDEX('A2 Intenzita dopravy'!$M9:$Q9,MATCH(AL$173,'A2 Intenzita dopravy'!$H$5:$L$5,1))/INDEX('A2 Intenzita dopravy'!$M9:$Q9,MATCH(AL$173,'A2 Intenzita dopravy'!$H$5:$L$5,1)-1))^(1/(INDEX('A2 Intenzita dopravy'!$H$5:$L$5,MATCH(AL$173,'A2 Intenzita dopravy'!$H$5:$L$5,1))-INDEX('A2 Intenzita dopravy'!$H$5:$L$5,MATCH(AL$173,'A2 Intenzita dopravy'!$H$5:$L$5,1)-1)))*AK177,IFERROR(INDEX('A2 Intenzita dopravy'!$M9:$Q9,MATCH(AL$173,'A2 Intenzita dopravy'!$H$5:$L$5,0)),(INDEX('A2 Intenzita dopravy'!$M9:$Q9,MATCH(AL$173,'A2 Intenzita dopravy'!$H$5:$L$5,1)+1)/INDEX('A2 Intenzita dopravy'!$M9:$Q9,MATCH(AL$173,'A2 Intenzita dopravy'!$H$5:$L$5,1)))^(1/(INDEX('A2 Intenzita dopravy'!$H$5:$L$5,MATCH(AL$173,'A2 Intenzita dopravy'!$H$5:$L$5,1)+1)-INDEX('A2 Intenzita dopravy'!$H$5:$L$5,MATCH(AL$173,'A2 Intenzita dopravy'!$H$5:$L$5,1))))*AK177))),0)</f>
        <v>3204.4461917187778</v>
      </c>
      <c r="AM177" s="30">
        <f>IFERROR(IF(AM$173&lt;MIN('A2 Intenzita dopravy'!$H$5:$L$5),(AN177/AO177)*AN177,IF(AM$173&gt;MAX('A2 Intenzita dopravy'!$H$5:$L$5),(INDEX('A2 Intenzita dopravy'!$M9:$Q9,MATCH(AM$173,'A2 Intenzita dopravy'!$H$5:$L$5,1))/INDEX('A2 Intenzita dopravy'!$M9:$Q9,MATCH(AM$173,'A2 Intenzita dopravy'!$H$5:$L$5,1)-1))^(1/(INDEX('A2 Intenzita dopravy'!$H$5:$L$5,MATCH(AM$173,'A2 Intenzita dopravy'!$H$5:$L$5,1))-INDEX('A2 Intenzita dopravy'!$H$5:$L$5,MATCH(AM$173,'A2 Intenzita dopravy'!$H$5:$L$5,1)-1)))*AL177,IFERROR(INDEX('A2 Intenzita dopravy'!$M9:$Q9,MATCH(AM$173,'A2 Intenzita dopravy'!$H$5:$L$5,0)),(INDEX('A2 Intenzita dopravy'!$M9:$Q9,MATCH(AM$173,'A2 Intenzita dopravy'!$H$5:$L$5,1)+1)/INDEX('A2 Intenzita dopravy'!$M9:$Q9,MATCH(AM$173,'A2 Intenzita dopravy'!$H$5:$L$5,1)))^(1/(INDEX('A2 Intenzita dopravy'!$H$5:$L$5,MATCH(AM$173,'A2 Intenzita dopravy'!$H$5:$L$5,1)+1)-INDEX('A2 Intenzita dopravy'!$H$5:$L$5,MATCH(AM$173,'A2 Intenzita dopravy'!$H$5:$L$5,1))))*AL177))),0)</f>
        <v>3247.522570353241</v>
      </c>
      <c r="AN177" s="30">
        <f>IFERROR(IF(AN$173&lt;MIN('A2 Intenzita dopravy'!$H$5:$L$5),(AO177/AP177)*AO177,IF(AN$173&gt;MAX('A2 Intenzita dopravy'!$H$5:$L$5),(INDEX('A2 Intenzita dopravy'!$M9:$Q9,MATCH(AN$173,'A2 Intenzita dopravy'!$H$5:$L$5,1))/INDEX('A2 Intenzita dopravy'!$M9:$Q9,MATCH(AN$173,'A2 Intenzita dopravy'!$H$5:$L$5,1)-1))^(1/(INDEX('A2 Intenzita dopravy'!$H$5:$L$5,MATCH(AN$173,'A2 Intenzita dopravy'!$H$5:$L$5,1))-INDEX('A2 Intenzita dopravy'!$H$5:$L$5,MATCH(AN$173,'A2 Intenzita dopravy'!$H$5:$L$5,1)-1)))*AM177,IFERROR(INDEX('A2 Intenzita dopravy'!$M9:$Q9,MATCH(AN$173,'A2 Intenzita dopravy'!$H$5:$L$5,0)),(INDEX('A2 Intenzita dopravy'!$M9:$Q9,MATCH(AN$173,'A2 Intenzita dopravy'!$H$5:$L$5,1)+1)/INDEX('A2 Intenzita dopravy'!$M9:$Q9,MATCH(AN$173,'A2 Intenzita dopravy'!$H$5:$L$5,1)))^(1/(INDEX('A2 Intenzita dopravy'!$H$5:$L$5,MATCH(AN$173,'A2 Intenzita dopravy'!$H$5:$L$5,1)+1)-INDEX('A2 Intenzita dopravy'!$H$5:$L$5,MATCH(AN$173,'A2 Intenzita dopravy'!$H$5:$L$5,1))))*AM177))),0)</f>
        <v>3291.1780114169801</v>
      </c>
      <c r="AO177" s="30">
        <f>IFERROR(IF(AO$173&lt;MIN('A2 Intenzita dopravy'!$H$5:$L$5),(AP177/AQ177)*AP177,IF(AO$173&gt;MAX('A2 Intenzita dopravy'!$H$5:$L$5),(INDEX('A2 Intenzita dopravy'!$M9:$Q9,MATCH(AO$173,'A2 Intenzita dopravy'!$H$5:$L$5,1))/INDEX('A2 Intenzita dopravy'!$M9:$Q9,MATCH(AO$173,'A2 Intenzita dopravy'!$H$5:$L$5,1)-1))^(1/(INDEX('A2 Intenzita dopravy'!$H$5:$L$5,MATCH(AO$173,'A2 Intenzita dopravy'!$H$5:$L$5,1))-INDEX('A2 Intenzita dopravy'!$H$5:$L$5,MATCH(AO$173,'A2 Intenzita dopravy'!$H$5:$L$5,1)-1)))*AN177,IFERROR(INDEX('A2 Intenzita dopravy'!$M9:$Q9,MATCH(AO$173,'A2 Intenzita dopravy'!$H$5:$L$5,0)),(INDEX('A2 Intenzita dopravy'!$M9:$Q9,MATCH(AO$173,'A2 Intenzita dopravy'!$H$5:$L$5,1)+1)/INDEX('A2 Intenzita dopravy'!$M9:$Q9,MATCH(AO$173,'A2 Intenzita dopravy'!$H$5:$L$5,1)))^(1/(INDEX('A2 Intenzita dopravy'!$H$5:$L$5,MATCH(AO$173,'A2 Intenzita dopravy'!$H$5:$L$5,1)+1)-INDEX('A2 Intenzita dopravy'!$H$5:$L$5,MATCH(AO$173,'A2 Intenzita dopravy'!$H$5:$L$5,1))))*AN177))),0)</f>
        <v>3335.4202990670578</v>
      </c>
      <c r="AP177" s="30">
        <f>IFERROR(IF(AP$173&lt;MIN('A2 Intenzita dopravy'!$H$5:$L$5),(AQ177/AR177)*AQ177,IF(AP$173&gt;MAX('A2 Intenzita dopravy'!$H$5:$L$5),(INDEX('A2 Intenzita dopravy'!$M9:$Q9,MATCH(AP$173,'A2 Intenzita dopravy'!$H$5:$L$5,1))/INDEX('A2 Intenzita dopravy'!$M9:$Q9,MATCH(AP$173,'A2 Intenzita dopravy'!$H$5:$L$5,1)-1))^(1/(INDEX('A2 Intenzita dopravy'!$H$5:$L$5,MATCH(AP$173,'A2 Intenzita dopravy'!$H$5:$L$5,1))-INDEX('A2 Intenzita dopravy'!$H$5:$L$5,MATCH(AP$173,'A2 Intenzita dopravy'!$H$5:$L$5,1)-1)))*AO177,IFERROR(INDEX('A2 Intenzita dopravy'!$M9:$Q9,MATCH(AP$173,'A2 Intenzita dopravy'!$H$5:$L$5,0)),(INDEX('A2 Intenzita dopravy'!$M9:$Q9,MATCH(AP$173,'A2 Intenzita dopravy'!$H$5:$L$5,1)+1)/INDEX('A2 Intenzita dopravy'!$M9:$Q9,MATCH(AP$173,'A2 Intenzita dopravy'!$H$5:$L$5,1)))^(1/(INDEX('A2 Intenzita dopravy'!$H$5:$L$5,MATCH(AP$173,'A2 Intenzita dopravy'!$H$5:$L$5,1)+1)-INDEX('A2 Intenzita dopravy'!$H$5:$L$5,MATCH(AP$173,'A2 Intenzita dopravy'!$H$5:$L$5,1))))*AO177))),0)</f>
        <v>3380.2573221005523</v>
      </c>
      <c r="AQ177" s="30">
        <f>IFERROR(IF(AQ$173&lt;MIN('A2 Intenzita dopravy'!$H$5:$L$5),(AR177/AS177)*AR177,IF(AQ$173&gt;MAX('A2 Intenzita dopravy'!$H$5:$L$5),(INDEX('A2 Intenzita dopravy'!$M9:$Q9,MATCH(AQ$173,'A2 Intenzita dopravy'!$H$5:$L$5,1))/INDEX('A2 Intenzita dopravy'!$M9:$Q9,MATCH(AQ$173,'A2 Intenzita dopravy'!$H$5:$L$5,1)-1))^(1/(INDEX('A2 Intenzita dopravy'!$H$5:$L$5,MATCH(AQ$173,'A2 Intenzita dopravy'!$H$5:$L$5,1))-INDEX('A2 Intenzita dopravy'!$H$5:$L$5,MATCH(AQ$173,'A2 Intenzita dopravy'!$H$5:$L$5,1)-1)))*AP177,IFERROR(INDEX('A2 Intenzita dopravy'!$M9:$Q9,MATCH(AQ$173,'A2 Intenzita dopravy'!$H$5:$L$5,0)),(INDEX('A2 Intenzita dopravy'!$M9:$Q9,MATCH(AQ$173,'A2 Intenzita dopravy'!$H$5:$L$5,1)+1)/INDEX('A2 Intenzita dopravy'!$M9:$Q9,MATCH(AQ$173,'A2 Intenzita dopravy'!$H$5:$L$5,1)))^(1/(INDEX('A2 Intenzita dopravy'!$H$5:$L$5,MATCH(AQ$173,'A2 Intenzita dopravy'!$H$5:$L$5,1)+1)-INDEX('A2 Intenzita dopravy'!$H$5:$L$5,MATCH(AQ$173,'A2 Intenzita dopravy'!$H$5:$L$5,1))))*AP177))),0)</f>
        <v>3425.697075361199</v>
      </c>
      <c r="AR177" s="30">
        <f>IFERROR(IF(AR$173&lt;MIN('A2 Intenzita dopravy'!$H$5:$L$5),(AS177/AT177)*AS177,IF(AR$173&gt;MAX('A2 Intenzita dopravy'!$H$5:$L$5),(INDEX('A2 Intenzita dopravy'!$M9:$Q9,MATCH(AR$173,'A2 Intenzita dopravy'!$H$5:$L$5,1))/INDEX('A2 Intenzita dopravy'!$M9:$Q9,MATCH(AR$173,'A2 Intenzita dopravy'!$H$5:$L$5,1)-1))^(1/(INDEX('A2 Intenzita dopravy'!$H$5:$L$5,MATCH(AR$173,'A2 Intenzita dopravy'!$H$5:$L$5,1))-INDEX('A2 Intenzita dopravy'!$H$5:$L$5,MATCH(AR$173,'A2 Intenzita dopravy'!$H$5:$L$5,1)-1)))*AQ177,IFERROR(INDEX('A2 Intenzita dopravy'!$M9:$Q9,MATCH(AR$173,'A2 Intenzita dopravy'!$H$5:$L$5,0)),(INDEX('A2 Intenzita dopravy'!$M9:$Q9,MATCH(AR$173,'A2 Intenzita dopravy'!$H$5:$L$5,1)+1)/INDEX('A2 Intenzita dopravy'!$M9:$Q9,MATCH(AR$173,'A2 Intenzita dopravy'!$H$5:$L$5,1)))^(1/(INDEX('A2 Intenzita dopravy'!$H$5:$L$5,MATCH(AR$173,'A2 Intenzita dopravy'!$H$5:$L$5,1)+1)-INDEX('A2 Intenzita dopravy'!$H$5:$L$5,MATCH(AR$173,'A2 Intenzita dopravy'!$H$5:$L$5,1))))*AQ177))),0)</f>
        <v>3471.7476611649449</v>
      </c>
      <c r="AS177" s="30">
        <f>IFERROR(IF(AS$173&lt;MIN('A2 Intenzita dopravy'!$H$5:$L$5),(AT177/AU177)*AT177,IF(AS$173&gt;MAX('A2 Intenzita dopravy'!$H$5:$L$5),(INDEX('A2 Intenzita dopravy'!$M9:$Q9,MATCH(AS$173,'A2 Intenzita dopravy'!$H$5:$L$5,1))/INDEX('A2 Intenzita dopravy'!$M9:$Q9,MATCH(AS$173,'A2 Intenzita dopravy'!$H$5:$L$5,1)-1))^(1/(INDEX('A2 Intenzita dopravy'!$H$5:$L$5,MATCH(AS$173,'A2 Intenzita dopravy'!$H$5:$L$5,1))-INDEX('A2 Intenzita dopravy'!$H$5:$L$5,MATCH(AS$173,'A2 Intenzita dopravy'!$H$5:$L$5,1)-1)))*AR177,IFERROR(INDEX('A2 Intenzita dopravy'!$M9:$Q9,MATCH(AS$173,'A2 Intenzita dopravy'!$H$5:$L$5,0)),(INDEX('A2 Intenzita dopravy'!$M9:$Q9,MATCH(AS$173,'A2 Intenzita dopravy'!$H$5:$L$5,1)+1)/INDEX('A2 Intenzita dopravy'!$M9:$Q9,MATCH(AS$173,'A2 Intenzita dopravy'!$H$5:$L$5,1)))^(1/(INDEX('A2 Intenzita dopravy'!$H$5:$L$5,MATCH(AS$173,'A2 Intenzita dopravy'!$H$5:$L$5,1)+1)-INDEX('A2 Intenzita dopravy'!$H$5:$L$5,MATCH(AS$173,'A2 Intenzita dopravy'!$H$5:$L$5,1))))*AR177))),0)</f>
        <v>3518.4172907446632</v>
      </c>
      <c r="AT177" s="30">
        <f>IFERROR(IF(AT$173&lt;MIN('A2 Intenzita dopravy'!$H$5:$L$5),(AU177/AV177)*AU177,IF(AT$173&gt;MAX('A2 Intenzita dopravy'!$H$5:$L$5),(INDEX('A2 Intenzita dopravy'!$M9:$Q9,MATCH(AT$173,'A2 Intenzita dopravy'!$H$5:$L$5,1))/INDEX('A2 Intenzita dopravy'!$M9:$Q9,MATCH(AT$173,'A2 Intenzita dopravy'!$H$5:$L$5,1)-1))^(1/(INDEX('A2 Intenzita dopravy'!$H$5:$L$5,MATCH(AT$173,'A2 Intenzita dopravy'!$H$5:$L$5,1))-INDEX('A2 Intenzita dopravy'!$H$5:$L$5,MATCH(AT$173,'A2 Intenzita dopravy'!$H$5:$L$5,1)-1)))*AS177,IFERROR(INDEX('A2 Intenzita dopravy'!$M9:$Q9,MATCH(AT$173,'A2 Intenzita dopravy'!$H$5:$L$5,0)),(INDEX('A2 Intenzita dopravy'!$M9:$Q9,MATCH(AT$173,'A2 Intenzita dopravy'!$H$5:$L$5,1)+1)/INDEX('A2 Intenzita dopravy'!$M9:$Q9,MATCH(AT$173,'A2 Intenzita dopravy'!$H$5:$L$5,1)))^(1/(INDEX('A2 Intenzita dopravy'!$H$5:$L$5,MATCH(AT$173,'A2 Intenzita dopravy'!$H$5:$L$5,1)+1)-INDEX('A2 Intenzita dopravy'!$H$5:$L$5,MATCH(AT$173,'A2 Intenzita dopravy'!$H$5:$L$5,1))))*AS177))),0)</f>
        <v>3565.714285714289</v>
      </c>
      <c r="AU177" s="30">
        <f>IFERROR(IF(AU$173&lt;MIN('A2 Intenzita dopravy'!$H$5:$L$5),(AV177/AW177)*AV177,IF(AU$173&gt;MAX('A2 Intenzita dopravy'!$H$5:$L$5),(INDEX('A2 Intenzita dopravy'!$M9:$Q9,MATCH(AU$173,'A2 Intenzita dopravy'!$H$5:$L$5,1))/INDEX('A2 Intenzita dopravy'!$M9:$Q9,MATCH(AU$173,'A2 Intenzita dopravy'!$H$5:$L$5,1)-1))^(1/(INDEX('A2 Intenzita dopravy'!$H$5:$L$5,MATCH(AU$173,'A2 Intenzita dopravy'!$H$5:$L$5,1))-INDEX('A2 Intenzita dopravy'!$H$5:$L$5,MATCH(AU$173,'A2 Intenzita dopravy'!$H$5:$L$5,1)-1)))*AT177,IFERROR(INDEX('A2 Intenzita dopravy'!$M9:$Q9,MATCH(AU$173,'A2 Intenzita dopravy'!$H$5:$L$5,0)),(INDEX('A2 Intenzita dopravy'!$M9:$Q9,MATCH(AU$173,'A2 Intenzita dopravy'!$H$5:$L$5,1)+1)/INDEX('A2 Intenzita dopravy'!$M9:$Q9,MATCH(AU$173,'A2 Intenzita dopravy'!$H$5:$L$5,1)))^(1/(INDEX('A2 Intenzita dopravy'!$H$5:$L$5,MATCH(AU$173,'A2 Intenzita dopravy'!$H$5:$L$5,1)+1)-INDEX('A2 Intenzita dopravy'!$H$5:$L$5,MATCH(AU$173,'A2 Intenzita dopravy'!$H$5:$L$5,1))))*AT177))),0)</f>
        <v>3613.6470795526398</v>
      </c>
      <c r="AV177" s="30">
        <f>IFERROR(IF(AV$173&lt;MIN('A2 Intenzita dopravy'!$H$5:$L$5),(AW177/AX177)*AW177,IF(AV$173&gt;MAX('A2 Intenzita dopravy'!$H$5:$L$5),(INDEX('A2 Intenzita dopravy'!$M9:$Q9,MATCH(AV$173,'A2 Intenzita dopravy'!$H$5:$L$5,1))/INDEX('A2 Intenzita dopravy'!$M9:$Q9,MATCH(AV$173,'A2 Intenzita dopravy'!$H$5:$L$5,1)-1))^(1/(INDEX('A2 Intenzita dopravy'!$H$5:$L$5,MATCH(AV$173,'A2 Intenzita dopravy'!$H$5:$L$5,1))-INDEX('A2 Intenzita dopravy'!$H$5:$L$5,MATCH(AV$173,'A2 Intenzita dopravy'!$H$5:$L$5,1)-1)))*AU177,IFERROR(INDEX('A2 Intenzita dopravy'!$M9:$Q9,MATCH(AV$173,'A2 Intenzita dopravy'!$H$5:$L$5,0)),(INDEX('A2 Intenzita dopravy'!$M9:$Q9,MATCH(AV$173,'A2 Intenzita dopravy'!$H$5:$L$5,1)+1)/INDEX('A2 Intenzita dopravy'!$M9:$Q9,MATCH(AV$173,'A2 Intenzita dopravy'!$H$5:$L$5,1)))^(1/(INDEX('A2 Intenzita dopravy'!$H$5:$L$5,MATCH(AV$173,'A2 Intenzita dopravy'!$H$5:$L$5,1)+1)-INDEX('A2 Intenzita dopravy'!$H$5:$L$5,MATCH(AV$173,'A2 Intenzita dopravy'!$H$5:$L$5,1))))*AU177))),0)</f>
        <v>3662.2242191071782</v>
      </c>
      <c r="AW177" s="30">
        <f>IFERROR(IF(AW$173&lt;MIN('A2 Intenzita dopravy'!$H$5:$L$5),(AX177/AY177)*AX177,IF(AW$173&gt;MAX('A2 Intenzita dopravy'!$H$5:$L$5),(INDEX('A2 Intenzita dopravy'!$M9:$Q9,MATCH(AW$173,'A2 Intenzita dopravy'!$H$5:$L$5,1))/INDEX('A2 Intenzita dopravy'!$M9:$Q9,MATCH(AW$173,'A2 Intenzita dopravy'!$H$5:$L$5,1)-1))^(1/(INDEX('A2 Intenzita dopravy'!$H$5:$L$5,MATCH(AW$173,'A2 Intenzita dopravy'!$H$5:$L$5,1))-INDEX('A2 Intenzita dopravy'!$H$5:$L$5,MATCH(AW$173,'A2 Intenzita dopravy'!$H$5:$L$5,1)-1)))*AV177,IFERROR(INDEX('A2 Intenzita dopravy'!$M9:$Q9,MATCH(AW$173,'A2 Intenzita dopravy'!$H$5:$L$5,0)),(INDEX('A2 Intenzita dopravy'!$M9:$Q9,MATCH(AW$173,'A2 Intenzita dopravy'!$H$5:$L$5,1)+1)/INDEX('A2 Intenzita dopravy'!$M9:$Q9,MATCH(AW$173,'A2 Intenzita dopravy'!$H$5:$L$5,1)))^(1/(INDEX('A2 Intenzita dopravy'!$H$5:$L$5,MATCH(AW$173,'A2 Intenzita dopravy'!$H$5:$L$5,1)+1)-INDEX('A2 Intenzita dopravy'!$H$5:$L$5,MATCH(AW$173,'A2 Intenzita dopravy'!$H$5:$L$5,1))))*AV177))),0)</f>
        <v>3711.4543661179937</v>
      </c>
      <c r="AX177" s="30">
        <f>IFERROR(IF(AX$173&lt;MIN('A2 Intenzita dopravy'!$H$5:$L$5),(AY177/AZ177)*AY177,IF(AX$173&gt;MAX('A2 Intenzita dopravy'!$H$5:$L$5),(INDEX('A2 Intenzita dopravy'!$M9:$Q9,MATCH(AX$173,'A2 Intenzita dopravy'!$H$5:$L$5,1))/INDEX('A2 Intenzita dopravy'!$M9:$Q9,MATCH(AX$173,'A2 Intenzita dopravy'!$H$5:$L$5,1)-1))^(1/(INDEX('A2 Intenzita dopravy'!$H$5:$L$5,MATCH(AX$173,'A2 Intenzita dopravy'!$H$5:$L$5,1))-INDEX('A2 Intenzita dopravy'!$H$5:$L$5,MATCH(AX$173,'A2 Intenzita dopravy'!$H$5:$L$5,1)-1)))*AW177,IFERROR(INDEX('A2 Intenzita dopravy'!$M9:$Q9,MATCH(AX$173,'A2 Intenzita dopravy'!$H$5:$L$5,0)),(INDEX('A2 Intenzita dopravy'!$M9:$Q9,MATCH(AX$173,'A2 Intenzita dopravy'!$H$5:$L$5,1)+1)/INDEX('A2 Intenzita dopravy'!$M9:$Q9,MATCH(AX$173,'A2 Intenzita dopravy'!$H$5:$L$5,1)))^(1/(INDEX('A2 Intenzita dopravy'!$H$5:$L$5,MATCH(AX$173,'A2 Intenzita dopravy'!$H$5:$L$5,1)+1)-INDEX('A2 Intenzita dopravy'!$H$5:$L$5,MATCH(AX$173,'A2 Intenzita dopravy'!$H$5:$L$5,1))))*AW177))),0)</f>
        <v>3761.346298762267</v>
      </c>
      <c r="AY177" s="30">
        <f>IFERROR(IF(AY$173&lt;MIN('A2 Intenzita dopravy'!$H$5:$L$5),(AZ177/BA177)*AZ177,IF(AY$173&gt;MAX('A2 Intenzita dopravy'!$H$5:$L$5),(INDEX('A2 Intenzita dopravy'!$M9:$Q9,MATCH(AY$173,'A2 Intenzita dopravy'!$H$5:$L$5,1))/INDEX('A2 Intenzita dopravy'!$M9:$Q9,MATCH(AY$173,'A2 Intenzita dopravy'!$H$5:$L$5,1)-1))^(1/(INDEX('A2 Intenzita dopravy'!$H$5:$L$5,MATCH(AY$173,'A2 Intenzita dopravy'!$H$5:$L$5,1))-INDEX('A2 Intenzita dopravy'!$H$5:$L$5,MATCH(AY$173,'A2 Intenzita dopravy'!$H$5:$L$5,1)-1)))*AX177,IFERROR(INDEX('A2 Intenzita dopravy'!$M9:$Q9,MATCH(AY$173,'A2 Intenzita dopravy'!$H$5:$L$5,0)),(INDEX('A2 Intenzita dopravy'!$M9:$Q9,MATCH(AY$173,'A2 Intenzita dopravy'!$H$5:$L$5,1)+1)/INDEX('A2 Intenzita dopravy'!$M9:$Q9,MATCH(AY$173,'A2 Intenzita dopravy'!$H$5:$L$5,1)))^(1/(INDEX('A2 Intenzita dopravy'!$H$5:$L$5,MATCH(AY$173,'A2 Intenzita dopravy'!$H$5:$L$5,1)+1)-INDEX('A2 Intenzita dopravy'!$H$5:$L$5,MATCH(AY$173,'A2 Intenzita dopravy'!$H$5:$L$5,1))))*AX177))),0)</f>
        <v>3811.9089132194986</v>
      </c>
      <c r="AZ177" s="30">
        <f>IFERROR(IF(AZ$173&lt;MIN('A2 Intenzita dopravy'!$H$5:$L$5),(BA177/BB177)*BA177,IF(AZ$173&gt;MAX('A2 Intenzita dopravy'!$H$5:$L$5),(INDEX('A2 Intenzita dopravy'!$M9:$Q9,MATCH(AZ$173,'A2 Intenzita dopravy'!$H$5:$L$5,1))/INDEX('A2 Intenzita dopravy'!$M9:$Q9,MATCH(AZ$173,'A2 Intenzita dopravy'!$H$5:$L$5,1)-1))^(1/(INDEX('A2 Intenzita dopravy'!$H$5:$L$5,MATCH(AZ$173,'A2 Intenzita dopravy'!$H$5:$L$5,1))-INDEX('A2 Intenzita dopravy'!$H$5:$L$5,MATCH(AZ$173,'A2 Intenzita dopravy'!$H$5:$L$5,1)-1)))*AY177,IFERROR(INDEX('A2 Intenzita dopravy'!$M9:$Q9,MATCH(AZ$173,'A2 Intenzita dopravy'!$H$5:$L$5,0)),(INDEX('A2 Intenzita dopravy'!$M9:$Q9,MATCH(AZ$173,'A2 Intenzita dopravy'!$H$5:$L$5,1)+1)/INDEX('A2 Intenzita dopravy'!$M9:$Q9,MATCH(AZ$173,'A2 Intenzita dopravy'!$H$5:$L$5,1)))^(1/(INDEX('A2 Intenzita dopravy'!$H$5:$L$5,MATCH(AZ$173,'A2 Intenzita dopravy'!$H$5:$L$5,1)+1)-INDEX('A2 Intenzita dopravy'!$H$5:$L$5,MATCH(AZ$173,'A2 Intenzita dopravy'!$H$5:$L$5,1))))*AY177))),0)</f>
        <v>3863.1512252577777</v>
      </c>
      <c r="BA177" s="30">
        <f>IFERROR(IF(BA$173&lt;MIN('A2 Intenzita dopravy'!$H$5:$L$5),(BB177/'A2 Intenzita dopravy'!#REF!)*BB177,IF(BA$173&gt;MAX('A2 Intenzita dopravy'!$H$5:$L$5),(INDEX('A2 Intenzita dopravy'!$M9:$Q9,MATCH(BA$173,'A2 Intenzita dopravy'!$H$5:$L$5,1))/INDEX('A2 Intenzita dopravy'!$M9:$Q9,MATCH(BA$173,'A2 Intenzita dopravy'!$H$5:$L$5,1)-1))^(1/(INDEX('A2 Intenzita dopravy'!$H$5:$L$5,MATCH(BA$173,'A2 Intenzita dopravy'!$H$5:$L$5,1))-INDEX('A2 Intenzita dopravy'!$H$5:$L$5,MATCH(BA$173,'A2 Intenzita dopravy'!$H$5:$L$5,1)-1)))*AZ177,IFERROR(INDEX('A2 Intenzita dopravy'!$M9:$Q9,MATCH(BA$173,'A2 Intenzita dopravy'!$H$5:$L$5,0)),(INDEX('A2 Intenzita dopravy'!$M9:$Q9,MATCH(BA$173,'A2 Intenzita dopravy'!$H$5:$L$5,1)+1)/INDEX('A2 Intenzita dopravy'!$M9:$Q9,MATCH(BA$173,'A2 Intenzita dopravy'!$H$5:$L$5,1)))^(1/(INDEX('A2 Intenzita dopravy'!$H$5:$L$5,MATCH(BA$173,'A2 Intenzita dopravy'!$H$5:$L$5,1)+1)-INDEX('A2 Intenzita dopravy'!$H$5:$L$5,MATCH(BA$173,'A2 Intenzita dopravy'!$H$5:$L$5,1))))*AZ177))),0)</f>
        <v>3915.082371841374</v>
      </c>
      <c r="BB177" s="30">
        <f>IFERROR(IF(BB$173&lt;MIN('A2 Intenzita dopravy'!$H$5:$L$5),('A2 Intenzita dopravy'!#REF!/'A2 Intenzita dopravy'!#REF!)*'A2 Intenzita dopravy'!#REF!,IF(BB$173&gt;MAX('A2 Intenzita dopravy'!$H$5:$L$5),(INDEX('A2 Intenzita dopravy'!$M9:$Q9,MATCH(BB$173,'A2 Intenzita dopravy'!$H$5:$L$5,1))/INDEX('A2 Intenzita dopravy'!$M9:$Q9,MATCH(BB$173,'A2 Intenzita dopravy'!$H$5:$L$5,1)-1))^(1/(INDEX('A2 Intenzita dopravy'!$H$5:$L$5,MATCH(BB$173,'A2 Intenzita dopravy'!$H$5:$L$5,1))-INDEX('A2 Intenzita dopravy'!$H$5:$L$5,MATCH(BB$173,'A2 Intenzita dopravy'!$H$5:$L$5,1)-1)))*BA177,IFERROR(INDEX('A2 Intenzita dopravy'!$M9:$Q9,MATCH(BB$173,'A2 Intenzita dopravy'!$H$5:$L$5,0)),(INDEX('A2 Intenzita dopravy'!$M9:$Q9,MATCH(BB$173,'A2 Intenzita dopravy'!$H$5:$L$5,1)+1)/INDEX('A2 Intenzita dopravy'!$M9:$Q9,MATCH(BB$173,'A2 Intenzita dopravy'!$H$5:$L$5,1)))^(1/(INDEX('A2 Intenzita dopravy'!$H$5:$L$5,MATCH(BB$173,'A2 Intenzita dopravy'!$H$5:$L$5,1)+1)-INDEX('A2 Intenzita dopravy'!$H$5:$L$5,MATCH(BB$173,'A2 Intenzita dopravy'!$H$5:$L$5,1))))*BA177))),0)</f>
        <v>3967.7116127599411</v>
      </c>
    </row>
    <row r="178" spans="2:54" x14ac:dyDescent="0.2">
      <c r="B178" s="5">
        <v>4</v>
      </c>
      <c r="C178" s="5">
        <f>IF(ISBLANK('A2 Intenzita dopravy'!C24)=TRUE,"",'A2 Intenzita dopravy'!C24)</f>
        <v>90783</v>
      </c>
      <c r="D178" s="5" t="str">
        <f>IF(ISBLANK('A2 Intenzita dopravy'!D24)=TRUE,"",'A2 Intenzita dopravy'!D24)</f>
        <v>I/59 Tvrdošín - centrum</v>
      </c>
      <c r="E178" s="30">
        <f>IFERROR(IF(E$173&lt;MIN('A2 Intenzita dopravy'!$H$5:$L$5),(F178/G178)*F178,IF(E$173&gt;MAX('A2 Intenzita dopravy'!$H$5:$L$5),(INDEX('A2 Intenzita dopravy'!$M10:$Q10,MATCH(E$173,'A2 Intenzita dopravy'!$H$5:$L$5,1))/INDEX('A2 Intenzita dopravy'!$M10:$Q10,MATCH(E$173,'A2 Intenzita dopravy'!$H$5:$L$5,1)-1))^(1/(INDEX('A2 Intenzita dopravy'!$H$5:$L$5,MATCH(E$173,'A2 Intenzita dopravy'!$H$5:$L$5,1))-INDEX('A2 Intenzita dopravy'!$H$5:$L$5,MATCH(E$173,'A2 Intenzita dopravy'!$H$5:$L$5,1)-1)))*D178,IFERROR(INDEX('A2 Intenzita dopravy'!$M10:$Q10,MATCH(E$173,'A2 Intenzita dopravy'!$H$5:$L$5,0)),(INDEX('A2 Intenzita dopravy'!$M10:$Q10,MATCH(E$173,'A2 Intenzita dopravy'!$H$5:$L$5,1)+1)/INDEX('A2 Intenzita dopravy'!$M10:$Q10,MATCH(E$173,'A2 Intenzita dopravy'!$H$5:$L$5,1)))^(1/(INDEX('A2 Intenzita dopravy'!$H$5:$L$5,MATCH(E$173,'A2 Intenzita dopravy'!$H$5:$L$5,1)+1)-INDEX('A2 Intenzita dopravy'!$H$5:$L$5,MATCH(E$173,'A2 Intenzita dopravy'!$H$5:$L$5,1))))*D178))),0)</f>
        <v>2511.2107016123973</v>
      </c>
      <c r="F178" s="30">
        <f>IFERROR(IF(F$173&lt;MIN('A2 Intenzita dopravy'!$H$5:$L$5),(G178/H178)*G178,IF(F$173&gt;MAX('A2 Intenzita dopravy'!$H$5:$L$5),(INDEX('A2 Intenzita dopravy'!$M10:$Q10,MATCH(F$173,'A2 Intenzita dopravy'!$H$5:$L$5,1))/INDEX('A2 Intenzita dopravy'!$M10:$Q10,MATCH(F$173,'A2 Intenzita dopravy'!$H$5:$L$5,1)-1))^(1/(INDEX('A2 Intenzita dopravy'!$H$5:$L$5,MATCH(F$173,'A2 Intenzita dopravy'!$H$5:$L$5,1))-INDEX('A2 Intenzita dopravy'!$H$5:$L$5,MATCH(F$173,'A2 Intenzita dopravy'!$H$5:$L$5,1)-1)))*E178,IFERROR(INDEX('A2 Intenzita dopravy'!$M10:$Q10,MATCH(F$173,'A2 Intenzita dopravy'!$H$5:$L$5,0)),(INDEX('A2 Intenzita dopravy'!$M10:$Q10,MATCH(F$173,'A2 Intenzita dopravy'!$H$5:$L$5,1)+1)/INDEX('A2 Intenzita dopravy'!$M10:$Q10,MATCH(F$173,'A2 Intenzita dopravy'!$H$5:$L$5,1)))^(1/(INDEX('A2 Intenzita dopravy'!$H$5:$L$5,MATCH(F$173,'A2 Intenzita dopravy'!$H$5:$L$5,1)+1)-INDEX('A2 Intenzita dopravy'!$H$5:$L$5,MATCH(F$173,'A2 Intenzita dopravy'!$H$5:$L$5,1))))*E178))),0)</f>
        <v>2550</v>
      </c>
      <c r="G178" s="30">
        <f>IFERROR(IF(G$173&lt;MIN('A2 Intenzita dopravy'!$H$5:$L$5),(H178/I178)*H178,IF(G$173&gt;MAX('A2 Intenzita dopravy'!$H$5:$L$5),(INDEX('A2 Intenzita dopravy'!$M10:$Q10,MATCH(G$173,'A2 Intenzita dopravy'!$H$5:$L$5,1))/INDEX('A2 Intenzita dopravy'!$M10:$Q10,MATCH(G$173,'A2 Intenzita dopravy'!$H$5:$L$5,1)-1))^(1/(INDEX('A2 Intenzita dopravy'!$H$5:$L$5,MATCH(G$173,'A2 Intenzita dopravy'!$H$5:$L$5,1))-INDEX('A2 Intenzita dopravy'!$H$5:$L$5,MATCH(G$173,'A2 Intenzita dopravy'!$H$5:$L$5,1)-1)))*F178,IFERROR(INDEX('A2 Intenzita dopravy'!$M10:$Q10,MATCH(G$173,'A2 Intenzita dopravy'!$H$5:$L$5,0)),(INDEX('A2 Intenzita dopravy'!$M10:$Q10,MATCH(G$173,'A2 Intenzita dopravy'!$H$5:$L$5,1)+1)/INDEX('A2 Intenzita dopravy'!$M10:$Q10,MATCH(G$173,'A2 Intenzita dopravy'!$H$5:$L$5,1)))^(1/(INDEX('A2 Intenzita dopravy'!$H$5:$L$5,MATCH(G$173,'A2 Intenzita dopravy'!$H$5:$L$5,1)+1)-INDEX('A2 Intenzita dopravy'!$H$5:$L$5,MATCH(G$173,'A2 Intenzita dopravy'!$H$5:$L$5,1))))*F178))),0)</f>
        <v>2589.3884554668698</v>
      </c>
      <c r="H178" s="30">
        <f>IFERROR(IF(H$173&lt;MIN('A2 Intenzita dopravy'!$H$5:$L$5),(I178/J178)*I178,IF(H$173&gt;MAX('A2 Intenzita dopravy'!$H$5:$L$5),(INDEX('A2 Intenzita dopravy'!$M10:$Q10,MATCH(H$173,'A2 Intenzita dopravy'!$H$5:$L$5,1))/INDEX('A2 Intenzita dopravy'!$M10:$Q10,MATCH(H$173,'A2 Intenzita dopravy'!$H$5:$L$5,1)-1))^(1/(INDEX('A2 Intenzita dopravy'!$H$5:$L$5,MATCH(H$173,'A2 Intenzita dopravy'!$H$5:$L$5,1))-INDEX('A2 Intenzita dopravy'!$H$5:$L$5,MATCH(H$173,'A2 Intenzita dopravy'!$H$5:$L$5,1)-1)))*G178,IFERROR(INDEX('A2 Intenzita dopravy'!$M10:$Q10,MATCH(H$173,'A2 Intenzita dopravy'!$H$5:$L$5,0)),(INDEX('A2 Intenzita dopravy'!$M10:$Q10,MATCH(H$173,'A2 Intenzita dopravy'!$H$5:$L$5,1)+1)/INDEX('A2 Intenzita dopravy'!$M10:$Q10,MATCH(H$173,'A2 Intenzita dopravy'!$H$5:$L$5,1)))^(1/(INDEX('A2 Intenzita dopravy'!$H$5:$L$5,MATCH(H$173,'A2 Intenzita dopravy'!$H$5:$L$5,1)+1)-INDEX('A2 Intenzita dopravy'!$H$5:$L$5,MATCH(H$173,'A2 Intenzita dopravy'!$H$5:$L$5,1))))*G178))),0)</f>
        <v>2629.3853228647458</v>
      </c>
      <c r="I178" s="30">
        <f>IFERROR(IF(I$173&lt;MIN('A2 Intenzita dopravy'!$H$5:$L$5),(J178/K178)*J178,IF(I$173&gt;MAX('A2 Intenzita dopravy'!$H$5:$L$5),(INDEX('A2 Intenzita dopravy'!$M10:$Q10,MATCH(I$173,'A2 Intenzita dopravy'!$H$5:$L$5,1))/INDEX('A2 Intenzita dopravy'!$M10:$Q10,MATCH(I$173,'A2 Intenzita dopravy'!$H$5:$L$5,1)-1))^(1/(INDEX('A2 Intenzita dopravy'!$H$5:$L$5,MATCH(I$173,'A2 Intenzita dopravy'!$H$5:$L$5,1))-INDEX('A2 Intenzita dopravy'!$H$5:$L$5,MATCH(I$173,'A2 Intenzita dopravy'!$H$5:$L$5,1)-1)))*H178,IFERROR(INDEX('A2 Intenzita dopravy'!$M10:$Q10,MATCH(I$173,'A2 Intenzita dopravy'!$H$5:$L$5,0)),(INDEX('A2 Intenzita dopravy'!$M10:$Q10,MATCH(I$173,'A2 Intenzita dopravy'!$H$5:$L$5,1)+1)/INDEX('A2 Intenzita dopravy'!$M10:$Q10,MATCH(I$173,'A2 Intenzita dopravy'!$H$5:$L$5,1)))^(1/(INDEX('A2 Intenzita dopravy'!$H$5:$L$5,MATCH(I$173,'A2 Intenzita dopravy'!$H$5:$L$5,1)+1)-INDEX('A2 Intenzita dopravy'!$H$5:$L$5,MATCH(I$173,'A2 Intenzita dopravy'!$H$5:$L$5,1))))*H178))),0)</f>
        <v>2670</v>
      </c>
      <c r="J178" s="30">
        <f>IFERROR(IF(J$173&lt;MIN('A2 Intenzita dopravy'!$H$5:$L$5),(K178/L178)*K178,IF(J$173&gt;MAX('A2 Intenzita dopravy'!$H$5:$L$5),(INDEX('A2 Intenzita dopravy'!$M10:$Q10,MATCH(J$173,'A2 Intenzita dopravy'!$H$5:$L$5,1))/INDEX('A2 Intenzita dopravy'!$M10:$Q10,MATCH(J$173,'A2 Intenzita dopravy'!$H$5:$L$5,1)-1))^(1/(INDEX('A2 Intenzita dopravy'!$H$5:$L$5,MATCH(J$173,'A2 Intenzita dopravy'!$H$5:$L$5,1))-INDEX('A2 Intenzita dopravy'!$H$5:$L$5,MATCH(J$173,'A2 Intenzita dopravy'!$H$5:$L$5,1)-1)))*I178,IFERROR(INDEX('A2 Intenzita dopravy'!$M10:$Q10,MATCH(J$173,'A2 Intenzita dopravy'!$H$5:$L$5,0)),(INDEX('A2 Intenzita dopravy'!$M10:$Q10,MATCH(J$173,'A2 Intenzita dopravy'!$H$5:$L$5,1)+1)/INDEX('A2 Intenzita dopravy'!$M10:$Q10,MATCH(J$173,'A2 Intenzita dopravy'!$H$5:$L$5,1)))^(1/(INDEX('A2 Intenzita dopravy'!$H$5:$L$5,MATCH(J$173,'A2 Intenzita dopravy'!$H$5:$L$5,1)+1)-INDEX('A2 Intenzita dopravy'!$H$5:$L$5,MATCH(J$173,'A2 Intenzita dopravy'!$H$5:$L$5,1))))*I178))),0)</f>
        <v>2708.3108650896534</v>
      </c>
      <c r="K178" s="30">
        <f>IFERROR(IF(K$173&lt;MIN('A2 Intenzita dopravy'!$H$5:$L$5),(L178/M178)*L178,IF(K$173&gt;MAX('A2 Intenzita dopravy'!$H$5:$L$5),(INDEX('A2 Intenzita dopravy'!$M10:$Q10,MATCH(K$173,'A2 Intenzita dopravy'!$H$5:$L$5,1))/INDEX('A2 Intenzita dopravy'!$M10:$Q10,MATCH(K$173,'A2 Intenzita dopravy'!$H$5:$L$5,1)-1))^(1/(INDEX('A2 Intenzita dopravy'!$H$5:$L$5,MATCH(K$173,'A2 Intenzita dopravy'!$H$5:$L$5,1))-INDEX('A2 Intenzita dopravy'!$H$5:$L$5,MATCH(K$173,'A2 Intenzita dopravy'!$H$5:$L$5,1)-1)))*J178,IFERROR(INDEX('A2 Intenzita dopravy'!$M10:$Q10,MATCH(K$173,'A2 Intenzita dopravy'!$H$5:$L$5,0)),(INDEX('A2 Intenzita dopravy'!$M10:$Q10,MATCH(K$173,'A2 Intenzita dopravy'!$H$5:$L$5,1)+1)/INDEX('A2 Intenzita dopravy'!$M10:$Q10,MATCH(K$173,'A2 Intenzita dopravy'!$H$5:$L$5,1)))^(1/(INDEX('A2 Intenzita dopravy'!$H$5:$L$5,MATCH(K$173,'A2 Intenzita dopravy'!$H$5:$L$5,1)+1)-INDEX('A2 Intenzita dopravy'!$H$5:$L$5,MATCH(K$173,'A2 Intenzita dopravy'!$H$5:$L$5,1))))*J178))),0)</f>
        <v>2747.1714389373283</v>
      </c>
      <c r="L178" s="30">
        <f>IFERROR(IF(L$173&lt;MIN('A2 Intenzita dopravy'!$H$5:$L$5),(M178/N178)*M178,IF(L$173&gt;MAX('A2 Intenzita dopravy'!$H$5:$L$5),(INDEX('A2 Intenzita dopravy'!$M10:$Q10,MATCH(L$173,'A2 Intenzita dopravy'!$H$5:$L$5,1))/INDEX('A2 Intenzita dopravy'!$M10:$Q10,MATCH(L$173,'A2 Intenzita dopravy'!$H$5:$L$5,1)-1))^(1/(INDEX('A2 Intenzita dopravy'!$H$5:$L$5,MATCH(L$173,'A2 Intenzita dopravy'!$H$5:$L$5,1))-INDEX('A2 Intenzita dopravy'!$H$5:$L$5,MATCH(L$173,'A2 Intenzita dopravy'!$H$5:$L$5,1)-1)))*K178,IFERROR(INDEX('A2 Intenzita dopravy'!$M10:$Q10,MATCH(L$173,'A2 Intenzita dopravy'!$H$5:$L$5,0)),(INDEX('A2 Intenzita dopravy'!$M10:$Q10,MATCH(L$173,'A2 Intenzita dopravy'!$H$5:$L$5,1)+1)/INDEX('A2 Intenzita dopravy'!$M10:$Q10,MATCH(L$173,'A2 Intenzita dopravy'!$H$5:$L$5,1)))^(1/(INDEX('A2 Intenzita dopravy'!$H$5:$L$5,MATCH(L$173,'A2 Intenzita dopravy'!$H$5:$L$5,1)+1)-INDEX('A2 Intenzita dopravy'!$H$5:$L$5,MATCH(L$173,'A2 Intenzita dopravy'!$H$5:$L$5,1))))*K178))),0)</f>
        <v>2786.5896091153345</v>
      </c>
      <c r="M178" s="30">
        <f>IFERROR(IF(M$173&lt;MIN('A2 Intenzita dopravy'!$H$5:$L$5),(N178/O178)*N178,IF(M$173&gt;MAX('A2 Intenzita dopravy'!$H$5:$L$5),(INDEX('A2 Intenzita dopravy'!$M10:$Q10,MATCH(M$173,'A2 Intenzita dopravy'!$H$5:$L$5,1))/INDEX('A2 Intenzita dopravy'!$M10:$Q10,MATCH(M$173,'A2 Intenzita dopravy'!$H$5:$L$5,1)-1))^(1/(INDEX('A2 Intenzita dopravy'!$H$5:$L$5,MATCH(M$173,'A2 Intenzita dopravy'!$H$5:$L$5,1))-INDEX('A2 Intenzita dopravy'!$H$5:$L$5,MATCH(M$173,'A2 Intenzita dopravy'!$H$5:$L$5,1)-1)))*L178,IFERROR(INDEX('A2 Intenzita dopravy'!$M10:$Q10,MATCH(M$173,'A2 Intenzita dopravy'!$H$5:$L$5,0)),(INDEX('A2 Intenzita dopravy'!$M10:$Q10,MATCH(M$173,'A2 Intenzita dopravy'!$H$5:$L$5,1)+1)/INDEX('A2 Intenzita dopravy'!$M10:$Q10,MATCH(M$173,'A2 Intenzita dopravy'!$H$5:$L$5,1)))^(1/(INDEX('A2 Intenzita dopravy'!$H$5:$L$5,MATCH(M$173,'A2 Intenzita dopravy'!$H$5:$L$5,1)+1)-INDEX('A2 Intenzita dopravy'!$H$5:$L$5,MATCH(M$173,'A2 Intenzita dopravy'!$H$5:$L$5,1))))*L178))),0)</f>
        <v>2826.5733763719068</v>
      </c>
      <c r="N178" s="30">
        <f>IFERROR(IF(N$173&lt;MIN('A2 Intenzita dopravy'!$H$5:$L$5),(O178/P178)*O178,IF(N$173&gt;MAX('A2 Intenzita dopravy'!$H$5:$L$5),(INDEX('A2 Intenzita dopravy'!$M10:$Q10,MATCH(N$173,'A2 Intenzita dopravy'!$H$5:$L$5,1))/INDEX('A2 Intenzita dopravy'!$M10:$Q10,MATCH(N$173,'A2 Intenzita dopravy'!$H$5:$L$5,1)-1))^(1/(INDEX('A2 Intenzita dopravy'!$H$5:$L$5,MATCH(N$173,'A2 Intenzita dopravy'!$H$5:$L$5,1))-INDEX('A2 Intenzita dopravy'!$H$5:$L$5,MATCH(N$173,'A2 Intenzita dopravy'!$H$5:$L$5,1)-1)))*M178,IFERROR(INDEX('A2 Intenzita dopravy'!$M10:$Q10,MATCH(N$173,'A2 Intenzita dopravy'!$H$5:$L$5,0)),(INDEX('A2 Intenzita dopravy'!$M10:$Q10,MATCH(N$173,'A2 Intenzita dopravy'!$H$5:$L$5,1)+1)/INDEX('A2 Intenzita dopravy'!$M10:$Q10,MATCH(N$173,'A2 Intenzita dopravy'!$H$5:$L$5,1)))^(1/(INDEX('A2 Intenzita dopravy'!$H$5:$L$5,MATCH(N$173,'A2 Intenzita dopravy'!$H$5:$L$5,1)+1)-INDEX('A2 Intenzita dopravy'!$H$5:$L$5,MATCH(N$173,'A2 Intenzita dopravy'!$H$5:$L$5,1))))*M178))),0)</f>
        <v>2867.1308562551239</v>
      </c>
      <c r="O178" s="30">
        <f>IFERROR(IF(O$173&lt;MIN('A2 Intenzita dopravy'!$H$5:$L$5),(P178/Q178)*P178,IF(O$173&gt;MAX('A2 Intenzita dopravy'!$H$5:$L$5),(INDEX('A2 Intenzita dopravy'!$M10:$Q10,MATCH(O$173,'A2 Intenzita dopravy'!$H$5:$L$5,1))/INDEX('A2 Intenzita dopravy'!$M10:$Q10,MATCH(O$173,'A2 Intenzita dopravy'!$H$5:$L$5,1)-1))^(1/(INDEX('A2 Intenzita dopravy'!$H$5:$L$5,MATCH(O$173,'A2 Intenzita dopravy'!$H$5:$L$5,1))-INDEX('A2 Intenzita dopravy'!$H$5:$L$5,MATCH(O$173,'A2 Intenzita dopravy'!$H$5:$L$5,1)-1)))*N178,IFERROR(INDEX('A2 Intenzita dopravy'!$M10:$Q10,MATCH(O$173,'A2 Intenzita dopravy'!$H$5:$L$5,0)),(INDEX('A2 Intenzita dopravy'!$M10:$Q10,MATCH(O$173,'A2 Intenzita dopravy'!$H$5:$L$5,1)+1)/INDEX('A2 Intenzita dopravy'!$M10:$Q10,MATCH(O$173,'A2 Intenzita dopravy'!$H$5:$L$5,1)))^(1/(INDEX('A2 Intenzita dopravy'!$H$5:$L$5,MATCH(O$173,'A2 Intenzita dopravy'!$H$5:$L$5,1)+1)-INDEX('A2 Intenzita dopravy'!$H$5:$L$5,MATCH(O$173,'A2 Intenzita dopravy'!$H$5:$L$5,1))))*N178))),0)</f>
        <v>2908.2702807601322</v>
      </c>
      <c r="P178" s="30">
        <f>IFERROR(IF(P$173&lt;MIN('A2 Intenzita dopravy'!$H$5:$L$5),(Q178/R178)*Q178,IF(P$173&gt;MAX('A2 Intenzita dopravy'!$H$5:$L$5),(INDEX('A2 Intenzita dopravy'!$M10:$Q10,MATCH(P$173,'A2 Intenzita dopravy'!$H$5:$L$5,1))/INDEX('A2 Intenzita dopravy'!$M10:$Q10,MATCH(P$173,'A2 Intenzita dopravy'!$H$5:$L$5,1)-1))^(1/(INDEX('A2 Intenzita dopravy'!$H$5:$L$5,MATCH(P$173,'A2 Intenzita dopravy'!$H$5:$L$5,1))-INDEX('A2 Intenzita dopravy'!$H$5:$L$5,MATCH(P$173,'A2 Intenzita dopravy'!$H$5:$L$5,1)-1)))*O178,IFERROR(INDEX('A2 Intenzita dopravy'!$M10:$Q10,MATCH(P$173,'A2 Intenzita dopravy'!$H$5:$L$5,0)),(INDEX('A2 Intenzita dopravy'!$M10:$Q10,MATCH(P$173,'A2 Intenzita dopravy'!$H$5:$L$5,1)+1)/INDEX('A2 Intenzita dopravy'!$M10:$Q10,MATCH(P$173,'A2 Intenzita dopravy'!$H$5:$L$5,1)))^(1/(INDEX('A2 Intenzita dopravy'!$H$5:$L$5,MATCH(P$173,'A2 Intenzita dopravy'!$H$5:$L$5,1)+1)-INDEX('A2 Intenzita dopravy'!$H$5:$L$5,MATCH(P$173,'A2 Intenzita dopravy'!$H$5:$L$5,1))))*O178))),0)</f>
        <v>2950</v>
      </c>
      <c r="Q178" s="30">
        <f>IFERROR(IF(Q$173&lt;MIN('A2 Intenzita dopravy'!$H$5:$L$5),(R178/S178)*R178,IF(Q$173&gt;MAX('A2 Intenzita dopravy'!$H$5:$L$5),(INDEX('A2 Intenzita dopravy'!$M10:$Q10,MATCH(Q$173,'A2 Intenzita dopravy'!$H$5:$L$5,1))/INDEX('A2 Intenzita dopravy'!$M10:$Q10,MATCH(Q$173,'A2 Intenzita dopravy'!$H$5:$L$5,1)-1))^(1/(INDEX('A2 Intenzita dopravy'!$H$5:$L$5,MATCH(Q$173,'A2 Intenzita dopravy'!$H$5:$L$5,1))-INDEX('A2 Intenzita dopravy'!$H$5:$L$5,MATCH(Q$173,'A2 Intenzita dopravy'!$H$5:$L$5,1)-1)))*P178,IFERROR(INDEX('A2 Intenzita dopravy'!$M10:$Q10,MATCH(Q$173,'A2 Intenzita dopravy'!$H$5:$L$5,0)),(INDEX('A2 Intenzita dopravy'!$M10:$Q10,MATCH(Q$173,'A2 Intenzita dopravy'!$H$5:$L$5,1)+1)/INDEX('A2 Intenzita dopravy'!$M10:$Q10,MATCH(Q$173,'A2 Intenzita dopravy'!$H$5:$L$5,1)))^(1/(INDEX('A2 Intenzita dopravy'!$H$5:$L$5,MATCH(Q$173,'A2 Intenzita dopravy'!$H$5:$L$5,1)+1)-INDEX('A2 Intenzita dopravy'!$H$5:$L$5,MATCH(Q$173,'A2 Intenzita dopravy'!$H$5:$L$5,1))))*P178))),0)</f>
        <v>2986.8572092252716</v>
      </c>
      <c r="R178" s="30">
        <f>IFERROR(IF(R$173&lt;MIN('A2 Intenzita dopravy'!$H$5:$L$5),(S178/T178)*S178,IF(R$173&gt;MAX('A2 Intenzita dopravy'!$H$5:$L$5),(INDEX('A2 Intenzita dopravy'!$M10:$Q10,MATCH(R$173,'A2 Intenzita dopravy'!$H$5:$L$5,1))/INDEX('A2 Intenzita dopravy'!$M10:$Q10,MATCH(R$173,'A2 Intenzita dopravy'!$H$5:$L$5,1)-1))^(1/(INDEX('A2 Intenzita dopravy'!$H$5:$L$5,MATCH(R$173,'A2 Intenzita dopravy'!$H$5:$L$5,1))-INDEX('A2 Intenzita dopravy'!$H$5:$L$5,MATCH(R$173,'A2 Intenzita dopravy'!$H$5:$L$5,1)-1)))*Q178,IFERROR(INDEX('A2 Intenzita dopravy'!$M10:$Q10,MATCH(R$173,'A2 Intenzita dopravy'!$H$5:$L$5,0)),(INDEX('A2 Intenzita dopravy'!$M10:$Q10,MATCH(R$173,'A2 Intenzita dopravy'!$H$5:$L$5,1)+1)/INDEX('A2 Intenzita dopravy'!$M10:$Q10,MATCH(R$173,'A2 Intenzita dopravy'!$H$5:$L$5,1)))^(1/(INDEX('A2 Intenzita dopravy'!$H$5:$L$5,MATCH(R$173,'A2 Intenzita dopravy'!$H$5:$L$5,1)+1)-INDEX('A2 Intenzita dopravy'!$H$5:$L$5,MATCH(R$173,'A2 Intenzita dopravy'!$H$5:$L$5,1))))*Q178))),0)</f>
        <v>3024.1749112884672</v>
      </c>
      <c r="S178" s="30">
        <f>IFERROR(IF(S$173&lt;MIN('A2 Intenzita dopravy'!$H$5:$L$5),(T178/U178)*T178,IF(S$173&gt;MAX('A2 Intenzita dopravy'!$H$5:$L$5),(INDEX('A2 Intenzita dopravy'!$M10:$Q10,MATCH(S$173,'A2 Intenzita dopravy'!$H$5:$L$5,1))/INDEX('A2 Intenzita dopravy'!$M10:$Q10,MATCH(S$173,'A2 Intenzita dopravy'!$H$5:$L$5,1)-1))^(1/(INDEX('A2 Intenzita dopravy'!$H$5:$L$5,MATCH(S$173,'A2 Intenzita dopravy'!$H$5:$L$5,1))-INDEX('A2 Intenzita dopravy'!$H$5:$L$5,MATCH(S$173,'A2 Intenzita dopravy'!$H$5:$L$5,1)-1)))*R178,IFERROR(INDEX('A2 Intenzita dopravy'!$M10:$Q10,MATCH(S$173,'A2 Intenzita dopravy'!$H$5:$L$5,0)),(INDEX('A2 Intenzita dopravy'!$M10:$Q10,MATCH(S$173,'A2 Intenzita dopravy'!$H$5:$L$5,1)+1)/INDEX('A2 Intenzita dopravy'!$M10:$Q10,MATCH(S$173,'A2 Intenzita dopravy'!$H$5:$L$5,1)))^(1/(INDEX('A2 Intenzita dopravy'!$H$5:$L$5,MATCH(S$173,'A2 Intenzita dopravy'!$H$5:$L$5,1)+1)-INDEX('A2 Intenzita dopravy'!$H$5:$L$5,MATCH(S$173,'A2 Intenzita dopravy'!$H$5:$L$5,1))))*R178))),0)</f>
        <v>3061.9588595729338</v>
      </c>
      <c r="T178" s="30">
        <f>IFERROR(IF(T$173&lt;MIN('A2 Intenzita dopravy'!$H$5:$L$5),(U178/V178)*U178,IF(T$173&gt;MAX('A2 Intenzita dopravy'!$H$5:$L$5),(INDEX('A2 Intenzita dopravy'!$M10:$Q10,MATCH(T$173,'A2 Intenzita dopravy'!$H$5:$L$5,1))/INDEX('A2 Intenzita dopravy'!$M10:$Q10,MATCH(T$173,'A2 Intenzita dopravy'!$H$5:$L$5,1)-1))^(1/(INDEX('A2 Intenzita dopravy'!$H$5:$L$5,MATCH(T$173,'A2 Intenzita dopravy'!$H$5:$L$5,1))-INDEX('A2 Intenzita dopravy'!$H$5:$L$5,MATCH(T$173,'A2 Intenzita dopravy'!$H$5:$L$5,1)-1)))*S178,IFERROR(INDEX('A2 Intenzita dopravy'!$M10:$Q10,MATCH(T$173,'A2 Intenzita dopravy'!$H$5:$L$5,0)),(INDEX('A2 Intenzita dopravy'!$M10:$Q10,MATCH(T$173,'A2 Intenzita dopravy'!$H$5:$L$5,1)+1)/INDEX('A2 Intenzita dopravy'!$M10:$Q10,MATCH(T$173,'A2 Intenzita dopravy'!$H$5:$L$5,1)))^(1/(INDEX('A2 Intenzita dopravy'!$H$5:$L$5,MATCH(T$173,'A2 Intenzita dopravy'!$H$5:$L$5,1)+1)-INDEX('A2 Intenzita dopravy'!$H$5:$L$5,MATCH(T$173,'A2 Intenzita dopravy'!$H$5:$L$5,1))))*S178))),0)</f>
        <v>3100.2148793446131</v>
      </c>
      <c r="U178" s="30">
        <f>IFERROR(IF(U$173&lt;MIN('A2 Intenzita dopravy'!$H$5:$L$5),(V178/W178)*V178,IF(U$173&gt;MAX('A2 Intenzita dopravy'!$H$5:$L$5),(INDEX('A2 Intenzita dopravy'!$M10:$Q10,MATCH(U$173,'A2 Intenzita dopravy'!$H$5:$L$5,1))/INDEX('A2 Intenzita dopravy'!$M10:$Q10,MATCH(U$173,'A2 Intenzita dopravy'!$H$5:$L$5,1)-1))^(1/(INDEX('A2 Intenzita dopravy'!$H$5:$L$5,MATCH(U$173,'A2 Intenzita dopravy'!$H$5:$L$5,1))-INDEX('A2 Intenzita dopravy'!$H$5:$L$5,MATCH(U$173,'A2 Intenzita dopravy'!$H$5:$L$5,1)-1)))*T178,IFERROR(INDEX('A2 Intenzita dopravy'!$M10:$Q10,MATCH(U$173,'A2 Intenzita dopravy'!$H$5:$L$5,0)),(INDEX('A2 Intenzita dopravy'!$M10:$Q10,MATCH(U$173,'A2 Intenzita dopravy'!$H$5:$L$5,1)+1)/INDEX('A2 Intenzita dopravy'!$M10:$Q10,MATCH(U$173,'A2 Intenzita dopravy'!$H$5:$L$5,1)))^(1/(INDEX('A2 Intenzita dopravy'!$H$5:$L$5,MATCH(U$173,'A2 Intenzita dopravy'!$H$5:$L$5,1)+1)-INDEX('A2 Intenzita dopravy'!$H$5:$L$5,MATCH(U$173,'A2 Intenzita dopravy'!$H$5:$L$5,1))))*T178))),0)</f>
        <v>3138.9488686501404</v>
      </c>
      <c r="V178" s="30">
        <f>IFERROR(IF(V$173&lt;MIN('A2 Intenzita dopravy'!$H$5:$L$5),(W178/X178)*W178,IF(V$173&gt;MAX('A2 Intenzita dopravy'!$H$5:$L$5),(INDEX('A2 Intenzita dopravy'!$M10:$Q10,MATCH(V$173,'A2 Intenzita dopravy'!$H$5:$L$5,1))/INDEX('A2 Intenzita dopravy'!$M10:$Q10,MATCH(V$173,'A2 Intenzita dopravy'!$H$5:$L$5,1)-1))^(1/(INDEX('A2 Intenzita dopravy'!$H$5:$L$5,MATCH(V$173,'A2 Intenzita dopravy'!$H$5:$L$5,1))-INDEX('A2 Intenzita dopravy'!$H$5:$L$5,MATCH(V$173,'A2 Intenzita dopravy'!$H$5:$L$5,1)-1)))*U178,IFERROR(INDEX('A2 Intenzita dopravy'!$M10:$Q10,MATCH(V$173,'A2 Intenzita dopravy'!$H$5:$L$5,0)),(INDEX('A2 Intenzita dopravy'!$M10:$Q10,MATCH(V$173,'A2 Intenzita dopravy'!$H$5:$L$5,1)+1)/INDEX('A2 Intenzita dopravy'!$M10:$Q10,MATCH(V$173,'A2 Intenzita dopravy'!$H$5:$L$5,1)))^(1/(INDEX('A2 Intenzita dopravy'!$H$5:$L$5,MATCH(V$173,'A2 Intenzita dopravy'!$H$5:$L$5,1)+1)-INDEX('A2 Intenzita dopravy'!$H$5:$L$5,MATCH(V$173,'A2 Intenzita dopravy'!$H$5:$L$5,1))))*U178))),0)</f>
        <v>3178.1667992261637</v>
      </c>
      <c r="W178" s="30">
        <f>IFERROR(IF(W$173&lt;MIN('A2 Intenzita dopravy'!$H$5:$L$5),(X178/Y178)*X178,IF(W$173&gt;MAX('A2 Intenzita dopravy'!$H$5:$L$5),(INDEX('A2 Intenzita dopravy'!$M10:$Q10,MATCH(W$173,'A2 Intenzita dopravy'!$H$5:$L$5,1))/INDEX('A2 Intenzita dopravy'!$M10:$Q10,MATCH(W$173,'A2 Intenzita dopravy'!$H$5:$L$5,1)-1))^(1/(INDEX('A2 Intenzita dopravy'!$H$5:$L$5,MATCH(W$173,'A2 Intenzita dopravy'!$H$5:$L$5,1))-INDEX('A2 Intenzita dopravy'!$H$5:$L$5,MATCH(W$173,'A2 Intenzita dopravy'!$H$5:$L$5,1)-1)))*V178,IFERROR(INDEX('A2 Intenzita dopravy'!$M10:$Q10,MATCH(W$173,'A2 Intenzita dopravy'!$H$5:$L$5,0)),(INDEX('A2 Intenzita dopravy'!$M10:$Q10,MATCH(W$173,'A2 Intenzita dopravy'!$H$5:$L$5,1)+1)/INDEX('A2 Intenzita dopravy'!$M10:$Q10,MATCH(W$173,'A2 Intenzita dopravy'!$H$5:$L$5,1)))^(1/(INDEX('A2 Intenzita dopravy'!$H$5:$L$5,MATCH(W$173,'A2 Intenzita dopravy'!$H$5:$L$5,1)+1)-INDEX('A2 Intenzita dopravy'!$H$5:$L$5,MATCH(W$173,'A2 Intenzita dopravy'!$H$5:$L$5,1))))*V178))),0)</f>
        <v>3217.8747174200248</v>
      </c>
      <c r="X178" s="30">
        <f>IFERROR(IF(X$173&lt;MIN('A2 Intenzita dopravy'!$H$5:$L$5),(Y178/Z178)*Y178,IF(X$173&gt;MAX('A2 Intenzita dopravy'!$H$5:$L$5),(INDEX('A2 Intenzita dopravy'!$M10:$Q10,MATCH(X$173,'A2 Intenzita dopravy'!$H$5:$L$5,1))/INDEX('A2 Intenzita dopravy'!$M10:$Q10,MATCH(X$173,'A2 Intenzita dopravy'!$H$5:$L$5,1)-1))^(1/(INDEX('A2 Intenzita dopravy'!$H$5:$L$5,MATCH(X$173,'A2 Intenzita dopravy'!$H$5:$L$5,1))-INDEX('A2 Intenzita dopravy'!$H$5:$L$5,MATCH(X$173,'A2 Intenzita dopravy'!$H$5:$L$5,1)-1)))*W178,IFERROR(INDEX('A2 Intenzita dopravy'!$M10:$Q10,MATCH(X$173,'A2 Intenzita dopravy'!$H$5:$L$5,0)),(INDEX('A2 Intenzita dopravy'!$M10:$Q10,MATCH(X$173,'A2 Intenzita dopravy'!$H$5:$L$5,1)+1)/INDEX('A2 Intenzita dopravy'!$M10:$Q10,MATCH(X$173,'A2 Intenzita dopravy'!$H$5:$L$5,1)))^(1/(INDEX('A2 Intenzita dopravy'!$H$5:$L$5,MATCH(X$173,'A2 Intenzita dopravy'!$H$5:$L$5,1)+1)-INDEX('A2 Intenzita dopravy'!$H$5:$L$5,MATCH(X$173,'A2 Intenzita dopravy'!$H$5:$L$5,1))))*W178))),0)</f>
        <v>3258.0787451219439</v>
      </c>
      <c r="Y178" s="30">
        <f>IFERROR(IF(Y$173&lt;MIN('A2 Intenzita dopravy'!$H$5:$L$5),(Z178/AA178)*Z178,IF(Y$173&gt;MAX('A2 Intenzita dopravy'!$H$5:$L$5),(INDEX('A2 Intenzita dopravy'!$M10:$Q10,MATCH(Y$173,'A2 Intenzita dopravy'!$H$5:$L$5,1))/INDEX('A2 Intenzita dopravy'!$M10:$Q10,MATCH(Y$173,'A2 Intenzita dopravy'!$H$5:$L$5,1)-1))^(1/(INDEX('A2 Intenzita dopravy'!$H$5:$L$5,MATCH(Y$173,'A2 Intenzita dopravy'!$H$5:$L$5,1))-INDEX('A2 Intenzita dopravy'!$H$5:$L$5,MATCH(Y$173,'A2 Intenzita dopravy'!$H$5:$L$5,1)-1)))*X178,IFERROR(INDEX('A2 Intenzita dopravy'!$M10:$Q10,MATCH(Y$173,'A2 Intenzita dopravy'!$H$5:$L$5,0)),(INDEX('A2 Intenzita dopravy'!$M10:$Q10,MATCH(Y$173,'A2 Intenzita dopravy'!$H$5:$L$5,1)+1)/INDEX('A2 Intenzita dopravy'!$M10:$Q10,MATCH(Y$173,'A2 Intenzita dopravy'!$H$5:$L$5,1)))^(1/(INDEX('A2 Intenzita dopravy'!$H$5:$L$5,MATCH(Y$173,'A2 Intenzita dopravy'!$H$5:$L$5,1)+1)-INDEX('A2 Intenzita dopravy'!$H$5:$L$5,MATCH(Y$173,'A2 Intenzita dopravy'!$H$5:$L$5,1))))*X178))),0)</f>
        <v>3298.7850807088489</v>
      </c>
      <c r="Z178" s="30">
        <f>IFERROR(IF(Z$173&lt;MIN('A2 Intenzita dopravy'!$H$5:$L$5),(AA178/AB178)*AA178,IF(Z$173&gt;MAX('A2 Intenzita dopravy'!$H$5:$L$5),(INDEX('A2 Intenzita dopravy'!$M10:$Q10,MATCH(Z$173,'A2 Intenzita dopravy'!$H$5:$L$5,1))/INDEX('A2 Intenzita dopravy'!$M10:$Q10,MATCH(Z$173,'A2 Intenzita dopravy'!$H$5:$L$5,1)-1))^(1/(INDEX('A2 Intenzita dopravy'!$H$5:$L$5,MATCH(Z$173,'A2 Intenzita dopravy'!$H$5:$L$5,1))-INDEX('A2 Intenzita dopravy'!$H$5:$L$5,MATCH(Z$173,'A2 Intenzita dopravy'!$H$5:$L$5,1)-1)))*Y178,IFERROR(INDEX('A2 Intenzita dopravy'!$M10:$Q10,MATCH(Z$173,'A2 Intenzita dopravy'!$H$5:$L$5,0)),(INDEX('A2 Intenzita dopravy'!$M10:$Q10,MATCH(Z$173,'A2 Intenzita dopravy'!$H$5:$L$5,1)+1)/INDEX('A2 Intenzita dopravy'!$M10:$Q10,MATCH(Z$173,'A2 Intenzita dopravy'!$H$5:$L$5,1)))^(1/(INDEX('A2 Intenzita dopravy'!$H$5:$L$5,MATCH(Z$173,'A2 Intenzita dopravy'!$H$5:$L$5,1)+1)-INDEX('A2 Intenzita dopravy'!$H$5:$L$5,MATCH(Z$173,'A2 Intenzita dopravy'!$H$5:$L$5,1))))*Y178))),0)</f>
        <v>3340</v>
      </c>
      <c r="AA178" s="30">
        <f>IFERROR(IF(AA$173&lt;MIN('A2 Intenzita dopravy'!$H$5:$L$5),(AB178/AC178)*AB178,IF(AA$173&gt;MAX('A2 Intenzita dopravy'!$H$5:$L$5),(INDEX('A2 Intenzita dopravy'!$M10:$Q10,MATCH(AA$173,'A2 Intenzita dopravy'!$H$5:$L$5,1))/INDEX('A2 Intenzita dopravy'!$M10:$Q10,MATCH(AA$173,'A2 Intenzita dopravy'!$H$5:$L$5,1)-1))^(1/(INDEX('A2 Intenzita dopravy'!$H$5:$L$5,MATCH(AA$173,'A2 Intenzita dopravy'!$H$5:$L$5,1))-INDEX('A2 Intenzita dopravy'!$H$5:$L$5,MATCH(AA$173,'A2 Intenzita dopravy'!$H$5:$L$5,1)-1)))*Z178,IFERROR(INDEX('A2 Intenzita dopravy'!$M10:$Q10,MATCH(AA$173,'A2 Intenzita dopravy'!$H$5:$L$5,0)),(INDEX('A2 Intenzita dopravy'!$M10:$Q10,MATCH(AA$173,'A2 Intenzita dopravy'!$H$5:$L$5,1)+1)/INDEX('A2 Intenzita dopravy'!$M10:$Q10,MATCH(AA$173,'A2 Intenzita dopravy'!$H$5:$L$5,1)))^(1/(INDEX('A2 Intenzita dopravy'!$H$5:$L$5,MATCH(AA$173,'A2 Intenzita dopravy'!$H$5:$L$5,1)+1)-INDEX('A2 Intenzita dopravy'!$H$5:$L$5,MATCH(AA$173,'A2 Intenzita dopravy'!$H$5:$L$5,1))))*Z178))),0)</f>
        <v>3388.6799308855684</v>
      </c>
      <c r="AB178" s="30">
        <f>IFERROR(IF(AB$173&lt;MIN('A2 Intenzita dopravy'!$H$5:$L$5),(AC178/AD178)*AC178,IF(AB$173&gt;MAX('A2 Intenzita dopravy'!$H$5:$L$5),(INDEX('A2 Intenzita dopravy'!$M10:$Q10,MATCH(AB$173,'A2 Intenzita dopravy'!$H$5:$L$5,1))/INDEX('A2 Intenzita dopravy'!$M10:$Q10,MATCH(AB$173,'A2 Intenzita dopravy'!$H$5:$L$5,1)-1))^(1/(INDEX('A2 Intenzita dopravy'!$H$5:$L$5,MATCH(AB$173,'A2 Intenzita dopravy'!$H$5:$L$5,1))-INDEX('A2 Intenzita dopravy'!$H$5:$L$5,MATCH(AB$173,'A2 Intenzita dopravy'!$H$5:$L$5,1)-1)))*AA178,IFERROR(INDEX('A2 Intenzita dopravy'!$M10:$Q10,MATCH(AB$173,'A2 Intenzita dopravy'!$H$5:$L$5,0)),(INDEX('A2 Intenzita dopravy'!$M10:$Q10,MATCH(AB$173,'A2 Intenzita dopravy'!$H$5:$L$5,1)+1)/INDEX('A2 Intenzita dopravy'!$M10:$Q10,MATCH(AB$173,'A2 Intenzita dopravy'!$H$5:$L$5,1)))^(1/(INDEX('A2 Intenzita dopravy'!$H$5:$L$5,MATCH(AB$173,'A2 Intenzita dopravy'!$H$5:$L$5,1)+1)-INDEX('A2 Intenzita dopravy'!$H$5:$L$5,MATCH(AB$173,'A2 Intenzita dopravy'!$H$5:$L$5,1))))*AA178))),0)</f>
        <v>3438.0693634690483</v>
      </c>
      <c r="AC178" s="30">
        <f>IFERROR(IF(AC$173&lt;MIN('A2 Intenzita dopravy'!$H$5:$L$5),(AD178/AE178)*AD178,IF(AC$173&gt;MAX('A2 Intenzita dopravy'!$H$5:$L$5),(INDEX('A2 Intenzita dopravy'!$M10:$Q10,MATCH(AC$173,'A2 Intenzita dopravy'!$H$5:$L$5,1))/INDEX('A2 Intenzita dopravy'!$M10:$Q10,MATCH(AC$173,'A2 Intenzita dopravy'!$H$5:$L$5,1)-1))^(1/(INDEX('A2 Intenzita dopravy'!$H$5:$L$5,MATCH(AC$173,'A2 Intenzita dopravy'!$H$5:$L$5,1))-INDEX('A2 Intenzita dopravy'!$H$5:$L$5,MATCH(AC$173,'A2 Intenzita dopravy'!$H$5:$L$5,1)-1)))*AB178,IFERROR(INDEX('A2 Intenzita dopravy'!$M10:$Q10,MATCH(AC$173,'A2 Intenzita dopravy'!$H$5:$L$5,0)),(INDEX('A2 Intenzita dopravy'!$M10:$Q10,MATCH(AC$173,'A2 Intenzita dopravy'!$H$5:$L$5,1)+1)/INDEX('A2 Intenzita dopravy'!$M10:$Q10,MATCH(AC$173,'A2 Intenzita dopravy'!$H$5:$L$5,1)))^(1/(INDEX('A2 Intenzita dopravy'!$H$5:$L$5,MATCH(AC$173,'A2 Intenzita dopravy'!$H$5:$L$5,1)+1)-INDEX('A2 Intenzita dopravy'!$H$5:$L$5,MATCH(AC$173,'A2 Intenzita dopravy'!$H$5:$L$5,1))))*AB178))),0)</f>
        <v>3488.1786386167919</v>
      </c>
      <c r="AD178" s="30">
        <f>IFERROR(IF(AD$173&lt;MIN('A2 Intenzita dopravy'!$H$5:$L$5),(AE178/AF178)*AE178,IF(AD$173&gt;MAX('A2 Intenzita dopravy'!$H$5:$L$5),(INDEX('A2 Intenzita dopravy'!$M10:$Q10,MATCH(AD$173,'A2 Intenzita dopravy'!$H$5:$L$5,1))/INDEX('A2 Intenzita dopravy'!$M10:$Q10,MATCH(AD$173,'A2 Intenzita dopravy'!$H$5:$L$5,1)-1))^(1/(INDEX('A2 Intenzita dopravy'!$H$5:$L$5,MATCH(AD$173,'A2 Intenzita dopravy'!$H$5:$L$5,1))-INDEX('A2 Intenzita dopravy'!$H$5:$L$5,MATCH(AD$173,'A2 Intenzita dopravy'!$H$5:$L$5,1)-1)))*AC178,IFERROR(INDEX('A2 Intenzita dopravy'!$M10:$Q10,MATCH(AD$173,'A2 Intenzita dopravy'!$H$5:$L$5,0)),(INDEX('A2 Intenzita dopravy'!$M10:$Q10,MATCH(AD$173,'A2 Intenzita dopravy'!$H$5:$L$5,1)+1)/INDEX('A2 Intenzita dopravy'!$M10:$Q10,MATCH(AD$173,'A2 Intenzita dopravy'!$H$5:$L$5,1)))^(1/(INDEX('A2 Intenzita dopravy'!$H$5:$L$5,MATCH(AD$173,'A2 Intenzita dopravy'!$H$5:$L$5,1)+1)-INDEX('A2 Intenzita dopravy'!$H$5:$L$5,MATCH(AD$173,'A2 Intenzita dopravy'!$H$5:$L$5,1))))*AC178))),0)</f>
        <v>3539.0182479115169</v>
      </c>
      <c r="AE178" s="30">
        <f>IFERROR(IF(AE$173&lt;MIN('A2 Intenzita dopravy'!$H$5:$L$5),(AF178/AG178)*AF178,IF(AE$173&gt;MAX('A2 Intenzita dopravy'!$H$5:$L$5),(INDEX('A2 Intenzita dopravy'!$M10:$Q10,MATCH(AE$173,'A2 Intenzita dopravy'!$H$5:$L$5,1))/INDEX('A2 Intenzita dopravy'!$M10:$Q10,MATCH(AE$173,'A2 Intenzita dopravy'!$H$5:$L$5,1)-1))^(1/(INDEX('A2 Intenzita dopravy'!$H$5:$L$5,MATCH(AE$173,'A2 Intenzita dopravy'!$H$5:$L$5,1))-INDEX('A2 Intenzita dopravy'!$H$5:$L$5,MATCH(AE$173,'A2 Intenzita dopravy'!$H$5:$L$5,1)-1)))*AD178,IFERROR(INDEX('A2 Intenzita dopravy'!$M10:$Q10,MATCH(AE$173,'A2 Intenzita dopravy'!$H$5:$L$5,0)),(INDEX('A2 Intenzita dopravy'!$M10:$Q10,MATCH(AE$173,'A2 Intenzita dopravy'!$H$5:$L$5,1)+1)/INDEX('A2 Intenzita dopravy'!$M10:$Q10,MATCH(AE$173,'A2 Intenzita dopravy'!$H$5:$L$5,1)))^(1/(INDEX('A2 Intenzita dopravy'!$H$5:$L$5,MATCH(AE$173,'A2 Intenzita dopravy'!$H$5:$L$5,1)+1)-INDEX('A2 Intenzita dopravy'!$H$5:$L$5,MATCH(AE$173,'A2 Intenzita dopravy'!$H$5:$L$5,1))))*AD178))),0)</f>
        <v>3590.5988358489717</v>
      </c>
      <c r="AF178" s="30">
        <f>IFERROR(IF(AF$173&lt;MIN('A2 Intenzita dopravy'!$H$5:$L$5),(AG178/AH178)*AG178,IF(AF$173&gt;MAX('A2 Intenzita dopravy'!$H$5:$L$5),(INDEX('A2 Intenzita dopravy'!$M10:$Q10,MATCH(AF$173,'A2 Intenzita dopravy'!$H$5:$L$5,1))/INDEX('A2 Intenzita dopravy'!$M10:$Q10,MATCH(AF$173,'A2 Intenzita dopravy'!$H$5:$L$5,1)-1))^(1/(INDEX('A2 Intenzita dopravy'!$H$5:$L$5,MATCH(AF$173,'A2 Intenzita dopravy'!$H$5:$L$5,1))-INDEX('A2 Intenzita dopravy'!$H$5:$L$5,MATCH(AF$173,'A2 Intenzita dopravy'!$H$5:$L$5,1)-1)))*AE178,IFERROR(INDEX('A2 Intenzita dopravy'!$M10:$Q10,MATCH(AF$173,'A2 Intenzita dopravy'!$H$5:$L$5,0)),(INDEX('A2 Intenzita dopravy'!$M10:$Q10,MATCH(AF$173,'A2 Intenzita dopravy'!$H$5:$L$5,1)+1)/INDEX('A2 Intenzita dopravy'!$M10:$Q10,MATCH(AF$173,'A2 Intenzita dopravy'!$H$5:$L$5,1)))^(1/(INDEX('A2 Intenzita dopravy'!$H$5:$L$5,MATCH(AF$173,'A2 Intenzita dopravy'!$H$5:$L$5,1)+1)-INDEX('A2 Intenzita dopravy'!$H$5:$L$5,MATCH(AF$173,'A2 Intenzita dopravy'!$H$5:$L$5,1))))*AE178))),0)</f>
        <v>3642.9312020666157</v>
      </c>
      <c r="AG178" s="30">
        <f>IFERROR(IF(AG$173&lt;MIN('A2 Intenzita dopravy'!$H$5:$L$5),(AH178/AI178)*AH178,IF(AG$173&gt;MAX('A2 Intenzita dopravy'!$H$5:$L$5),(INDEX('A2 Intenzita dopravy'!$M10:$Q10,MATCH(AG$173,'A2 Intenzita dopravy'!$H$5:$L$5,1))/INDEX('A2 Intenzita dopravy'!$M10:$Q10,MATCH(AG$173,'A2 Intenzita dopravy'!$H$5:$L$5,1)-1))^(1/(INDEX('A2 Intenzita dopravy'!$H$5:$L$5,MATCH(AG$173,'A2 Intenzita dopravy'!$H$5:$L$5,1))-INDEX('A2 Intenzita dopravy'!$H$5:$L$5,MATCH(AG$173,'A2 Intenzita dopravy'!$H$5:$L$5,1)-1)))*AF178,IFERROR(INDEX('A2 Intenzita dopravy'!$M10:$Q10,MATCH(AG$173,'A2 Intenzita dopravy'!$H$5:$L$5,0)),(INDEX('A2 Intenzita dopravy'!$M10:$Q10,MATCH(AG$173,'A2 Intenzita dopravy'!$H$5:$L$5,1)+1)/INDEX('A2 Intenzita dopravy'!$M10:$Q10,MATCH(AG$173,'A2 Intenzita dopravy'!$H$5:$L$5,1)))^(1/(INDEX('A2 Intenzita dopravy'!$H$5:$L$5,MATCH(AG$173,'A2 Intenzita dopravy'!$H$5:$L$5,1)+1)-INDEX('A2 Intenzita dopravy'!$H$5:$L$5,MATCH(AG$173,'A2 Intenzita dopravy'!$H$5:$L$5,1))))*AF178))),0)</f>
        <v>3696.0263036047845</v>
      </c>
      <c r="AH178" s="30">
        <f>IFERROR(IF(AH$173&lt;MIN('A2 Intenzita dopravy'!$H$5:$L$5),(AI178/AJ178)*AI178,IF(AH$173&gt;MAX('A2 Intenzita dopravy'!$H$5:$L$5),(INDEX('A2 Intenzita dopravy'!$M10:$Q10,MATCH(AH$173,'A2 Intenzita dopravy'!$H$5:$L$5,1))/INDEX('A2 Intenzita dopravy'!$M10:$Q10,MATCH(AH$173,'A2 Intenzita dopravy'!$H$5:$L$5,1)-1))^(1/(INDEX('A2 Intenzita dopravy'!$H$5:$L$5,MATCH(AH$173,'A2 Intenzita dopravy'!$H$5:$L$5,1))-INDEX('A2 Intenzita dopravy'!$H$5:$L$5,MATCH(AH$173,'A2 Intenzita dopravy'!$H$5:$L$5,1)-1)))*AG178,IFERROR(INDEX('A2 Intenzita dopravy'!$M10:$Q10,MATCH(AH$173,'A2 Intenzita dopravy'!$H$5:$L$5,0)),(INDEX('A2 Intenzita dopravy'!$M10:$Q10,MATCH(AH$173,'A2 Intenzita dopravy'!$H$5:$L$5,1)+1)/INDEX('A2 Intenzita dopravy'!$M10:$Q10,MATCH(AH$173,'A2 Intenzita dopravy'!$H$5:$L$5,1)))^(1/(INDEX('A2 Intenzita dopravy'!$H$5:$L$5,MATCH(AH$173,'A2 Intenzita dopravy'!$H$5:$L$5,1)+1)-INDEX('A2 Intenzita dopravy'!$H$5:$L$5,MATCH(AH$173,'A2 Intenzita dopravy'!$H$5:$L$5,1))))*AG178))),0)</f>
        <v>3749.8952572008097</v>
      </c>
      <c r="AI178" s="30">
        <f>IFERROR(IF(AI$173&lt;MIN('A2 Intenzita dopravy'!$H$5:$L$5),(AJ178/AK178)*AJ178,IF(AI$173&gt;MAX('A2 Intenzita dopravy'!$H$5:$L$5),(INDEX('A2 Intenzita dopravy'!$M10:$Q10,MATCH(AI$173,'A2 Intenzita dopravy'!$H$5:$L$5,1))/INDEX('A2 Intenzita dopravy'!$M10:$Q10,MATCH(AI$173,'A2 Intenzita dopravy'!$H$5:$L$5,1)-1))^(1/(INDEX('A2 Intenzita dopravy'!$H$5:$L$5,MATCH(AI$173,'A2 Intenzita dopravy'!$H$5:$L$5,1))-INDEX('A2 Intenzita dopravy'!$H$5:$L$5,MATCH(AI$173,'A2 Intenzita dopravy'!$H$5:$L$5,1)-1)))*AH178,IFERROR(INDEX('A2 Intenzita dopravy'!$M10:$Q10,MATCH(AI$173,'A2 Intenzita dopravy'!$H$5:$L$5,0)),(INDEX('A2 Intenzita dopravy'!$M10:$Q10,MATCH(AI$173,'A2 Intenzita dopravy'!$H$5:$L$5,1)+1)/INDEX('A2 Intenzita dopravy'!$M10:$Q10,MATCH(AI$173,'A2 Intenzita dopravy'!$H$5:$L$5,1)))^(1/(INDEX('A2 Intenzita dopravy'!$H$5:$L$5,MATCH(AI$173,'A2 Intenzita dopravy'!$H$5:$L$5,1)+1)-INDEX('A2 Intenzita dopravy'!$H$5:$L$5,MATCH(AI$173,'A2 Intenzita dopravy'!$H$5:$L$5,1))))*AH178))),0)</f>
        <v>3804.549341616575</v>
      </c>
      <c r="AJ178" s="30">
        <f>IFERROR(IF(AJ$173&lt;MIN('A2 Intenzita dopravy'!$H$5:$L$5),(AK178/AL178)*AK178,IF(AJ$173&gt;MAX('A2 Intenzita dopravy'!$H$5:$L$5),(INDEX('A2 Intenzita dopravy'!$M10:$Q10,MATCH(AJ$173,'A2 Intenzita dopravy'!$H$5:$L$5,1))/INDEX('A2 Intenzita dopravy'!$M10:$Q10,MATCH(AJ$173,'A2 Intenzita dopravy'!$H$5:$L$5,1)-1))^(1/(INDEX('A2 Intenzita dopravy'!$H$5:$L$5,MATCH(AJ$173,'A2 Intenzita dopravy'!$H$5:$L$5,1))-INDEX('A2 Intenzita dopravy'!$H$5:$L$5,MATCH(AJ$173,'A2 Intenzita dopravy'!$H$5:$L$5,1)-1)))*AI178,IFERROR(INDEX('A2 Intenzita dopravy'!$M10:$Q10,MATCH(AJ$173,'A2 Intenzita dopravy'!$H$5:$L$5,0)),(INDEX('A2 Intenzita dopravy'!$M10:$Q10,MATCH(AJ$173,'A2 Intenzita dopravy'!$H$5:$L$5,1)+1)/INDEX('A2 Intenzita dopravy'!$M10:$Q10,MATCH(AJ$173,'A2 Intenzita dopravy'!$H$5:$L$5,1)))^(1/(INDEX('A2 Intenzita dopravy'!$H$5:$L$5,MATCH(AJ$173,'A2 Intenzita dopravy'!$H$5:$L$5,1)+1)-INDEX('A2 Intenzita dopravy'!$H$5:$L$5,MATCH(AJ$173,'A2 Intenzita dopravy'!$H$5:$L$5,1))))*AI178))),0)</f>
        <v>3860</v>
      </c>
      <c r="AK178" s="30">
        <f>IFERROR(IF(AK$173&lt;MIN('A2 Intenzita dopravy'!$H$5:$L$5),(AL178/AM178)*AL178,IF(AK$173&gt;MAX('A2 Intenzita dopravy'!$H$5:$L$5),(INDEX('A2 Intenzita dopravy'!$M10:$Q10,MATCH(AK$173,'A2 Intenzita dopravy'!$H$5:$L$5,1))/INDEX('A2 Intenzita dopravy'!$M10:$Q10,MATCH(AK$173,'A2 Intenzita dopravy'!$H$5:$L$5,1)-1))^(1/(INDEX('A2 Intenzita dopravy'!$H$5:$L$5,MATCH(AK$173,'A2 Intenzita dopravy'!$H$5:$L$5,1))-INDEX('A2 Intenzita dopravy'!$H$5:$L$5,MATCH(AK$173,'A2 Intenzita dopravy'!$H$5:$L$5,1)-1)))*AJ178,IFERROR(INDEX('A2 Intenzita dopravy'!$M10:$Q10,MATCH(AK$173,'A2 Intenzita dopravy'!$H$5:$L$5,0)),(INDEX('A2 Intenzita dopravy'!$M10:$Q10,MATCH(AK$173,'A2 Intenzita dopravy'!$H$5:$L$5,1)+1)/INDEX('A2 Intenzita dopravy'!$M10:$Q10,MATCH(AK$173,'A2 Intenzita dopravy'!$H$5:$L$5,1)))^(1/(INDEX('A2 Intenzita dopravy'!$H$5:$L$5,MATCH(AK$173,'A2 Intenzita dopravy'!$H$5:$L$5,1)+1)-INDEX('A2 Intenzita dopravy'!$H$5:$L$5,MATCH(AK$173,'A2 Intenzita dopravy'!$H$5:$L$5,1))))*AJ178))),0)</f>
        <v>3916.2588422809263</v>
      </c>
      <c r="AL178" s="30">
        <f>IFERROR(IF(AL$173&lt;MIN('A2 Intenzita dopravy'!$H$5:$L$5),(AM178/AN178)*AM178,IF(AL$173&gt;MAX('A2 Intenzita dopravy'!$H$5:$L$5),(INDEX('A2 Intenzita dopravy'!$M10:$Q10,MATCH(AL$173,'A2 Intenzita dopravy'!$H$5:$L$5,1))/INDEX('A2 Intenzita dopravy'!$M10:$Q10,MATCH(AL$173,'A2 Intenzita dopravy'!$H$5:$L$5,1)-1))^(1/(INDEX('A2 Intenzita dopravy'!$H$5:$L$5,MATCH(AL$173,'A2 Intenzita dopravy'!$H$5:$L$5,1))-INDEX('A2 Intenzita dopravy'!$H$5:$L$5,MATCH(AL$173,'A2 Intenzita dopravy'!$H$5:$L$5,1)-1)))*AK178,IFERROR(INDEX('A2 Intenzita dopravy'!$M10:$Q10,MATCH(AL$173,'A2 Intenzita dopravy'!$H$5:$L$5,0)),(INDEX('A2 Intenzita dopravy'!$M10:$Q10,MATCH(AL$173,'A2 Intenzita dopravy'!$H$5:$L$5,1)+1)/INDEX('A2 Intenzita dopravy'!$M10:$Q10,MATCH(AL$173,'A2 Intenzita dopravy'!$H$5:$L$5,1)))^(1/(INDEX('A2 Intenzita dopravy'!$H$5:$L$5,MATCH(AL$173,'A2 Intenzita dopravy'!$H$5:$L$5,1)+1)-INDEX('A2 Intenzita dopravy'!$H$5:$L$5,MATCH(AL$173,'A2 Intenzita dopravy'!$H$5:$L$5,1))))*AK178))),0)</f>
        <v>3973.3376476019539</v>
      </c>
      <c r="AM178" s="30">
        <f>IFERROR(IF(AM$173&lt;MIN('A2 Intenzita dopravy'!$H$5:$L$5),(AN178/AO178)*AN178,IF(AM$173&gt;MAX('A2 Intenzita dopravy'!$H$5:$L$5),(INDEX('A2 Intenzita dopravy'!$M10:$Q10,MATCH(AM$173,'A2 Intenzita dopravy'!$H$5:$L$5,1))/INDEX('A2 Intenzita dopravy'!$M10:$Q10,MATCH(AM$173,'A2 Intenzita dopravy'!$H$5:$L$5,1)-1))^(1/(INDEX('A2 Intenzita dopravy'!$H$5:$L$5,MATCH(AM$173,'A2 Intenzita dopravy'!$H$5:$L$5,1))-INDEX('A2 Intenzita dopravy'!$H$5:$L$5,MATCH(AM$173,'A2 Intenzita dopravy'!$H$5:$L$5,1)-1)))*AL178,IFERROR(INDEX('A2 Intenzita dopravy'!$M10:$Q10,MATCH(AM$173,'A2 Intenzita dopravy'!$H$5:$L$5,0)),(INDEX('A2 Intenzita dopravy'!$M10:$Q10,MATCH(AM$173,'A2 Intenzita dopravy'!$H$5:$L$5,1)+1)/INDEX('A2 Intenzita dopravy'!$M10:$Q10,MATCH(AM$173,'A2 Intenzita dopravy'!$H$5:$L$5,1)))^(1/(INDEX('A2 Intenzita dopravy'!$H$5:$L$5,MATCH(AM$173,'A2 Intenzita dopravy'!$H$5:$L$5,1)+1)-INDEX('A2 Intenzita dopravy'!$H$5:$L$5,MATCH(AM$173,'A2 Intenzita dopravy'!$H$5:$L$5,1))))*AL178))),0)</f>
        <v>4031.2483667846755</v>
      </c>
      <c r="AN178" s="30">
        <f>IFERROR(IF(AN$173&lt;MIN('A2 Intenzita dopravy'!$H$5:$L$5),(AO178/AP178)*AO178,IF(AN$173&gt;MAX('A2 Intenzita dopravy'!$H$5:$L$5),(INDEX('A2 Intenzita dopravy'!$M10:$Q10,MATCH(AN$173,'A2 Intenzita dopravy'!$H$5:$L$5,1))/INDEX('A2 Intenzita dopravy'!$M10:$Q10,MATCH(AN$173,'A2 Intenzita dopravy'!$H$5:$L$5,1)-1))^(1/(INDEX('A2 Intenzita dopravy'!$H$5:$L$5,MATCH(AN$173,'A2 Intenzita dopravy'!$H$5:$L$5,1))-INDEX('A2 Intenzita dopravy'!$H$5:$L$5,MATCH(AN$173,'A2 Intenzita dopravy'!$H$5:$L$5,1)-1)))*AM178,IFERROR(INDEX('A2 Intenzita dopravy'!$M10:$Q10,MATCH(AN$173,'A2 Intenzita dopravy'!$H$5:$L$5,0)),(INDEX('A2 Intenzita dopravy'!$M10:$Q10,MATCH(AN$173,'A2 Intenzita dopravy'!$H$5:$L$5,1)+1)/INDEX('A2 Intenzita dopravy'!$M10:$Q10,MATCH(AN$173,'A2 Intenzita dopravy'!$H$5:$L$5,1)))^(1/(INDEX('A2 Intenzita dopravy'!$H$5:$L$5,MATCH(AN$173,'A2 Intenzita dopravy'!$H$5:$L$5,1)+1)-INDEX('A2 Intenzita dopravy'!$H$5:$L$5,MATCH(AN$173,'A2 Intenzita dopravy'!$H$5:$L$5,1))))*AM178))),0)</f>
        <v>4090.0031248318728</v>
      </c>
      <c r="AO178" s="30">
        <f>IFERROR(IF(AO$173&lt;MIN('A2 Intenzita dopravy'!$H$5:$L$5),(AP178/AQ178)*AP178,IF(AO$173&gt;MAX('A2 Intenzita dopravy'!$H$5:$L$5),(INDEX('A2 Intenzita dopravy'!$M10:$Q10,MATCH(AO$173,'A2 Intenzita dopravy'!$H$5:$L$5,1))/INDEX('A2 Intenzita dopravy'!$M10:$Q10,MATCH(AO$173,'A2 Intenzita dopravy'!$H$5:$L$5,1)-1))^(1/(INDEX('A2 Intenzita dopravy'!$H$5:$L$5,MATCH(AO$173,'A2 Intenzita dopravy'!$H$5:$L$5,1))-INDEX('A2 Intenzita dopravy'!$H$5:$L$5,MATCH(AO$173,'A2 Intenzita dopravy'!$H$5:$L$5,1)-1)))*AN178,IFERROR(INDEX('A2 Intenzita dopravy'!$M10:$Q10,MATCH(AO$173,'A2 Intenzita dopravy'!$H$5:$L$5,0)),(INDEX('A2 Intenzita dopravy'!$M10:$Q10,MATCH(AO$173,'A2 Intenzita dopravy'!$H$5:$L$5,1)+1)/INDEX('A2 Intenzita dopravy'!$M10:$Q10,MATCH(AO$173,'A2 Intenzita dopravy'!$H$5:$L$5,1)))^(1/(INDEX('A2 Intenzita dopravy'!$H$5:$L$5,MATCH(AO$173,'A2 Intenzita dopravy'!$H$5:$L$5,1)+1)-INDEX('A2 Intenzita dopravy'!$H$5:$L$5,MATCH(AO$173,'A2 Intenzita dopravy'!$H$5:$L$5,1))))*AN178))),0)</f>
        <v>4149.6142234661766</v>
      </c>
      <c r="AP178" s="30">
        <f>IFERROR(IF(AP$173&lt;MIN('A2 Intenzita dopravy'!$H$5:$L$5),(AQ178/AR178)*AQ178,IF(AP$173&gt;MAX('A2 Intenzita dopravy'!$H$5:$L$5),(INDEX('A2 Intenzita dopravy'!$M10:$Q10,MATCH(AP$173,'A2 Intenzita dopravy'!$H$5:$L$5,1))/INDEX('A2 Intenzita dopravy'!$M10:$Q10,MATCH(AP$173,'A2 Intenzita dopravy'!$H$5:$L$5,1)-1))^(1/(INDEX('A2 Intenzita dopravy'!$H$5:$L$5,MATCH(AP$173,'A2 Intenzita dopravy'!$H$5:$L$5,1))-INDEX('A2 Intenzita dopravy'!$H$5:$L$5,MATCH(AP$173,'A2 Intenzita dopravy'!$H$5:$L$5,1)-1)))*AO178,IFERROR(INDEX('A2 Intenzita dopravy'!$M10:$Q10,MATCH(AP$173,'A2 Intenzita dopravy'!$H$5:$L$5,0)),(INDEX('A2 Intenzita dopravy'!$M10:$Q10,MATCH(AP$173,'A2 Intenzita dopravy'!$H$5:$L$5,1)+1)/INDEX('A2 Intenzita dopravy'!$M10:$Q10,MATCH(AP$173,'A2 Intenzita dopravy'!$H$5:$L$5,1)))^(1/(INDEX('A2 Intenzita dopravy'!$H$5:$L$5,MATCH(AP$173,'A2 Intenzita dopravy'!$H$5:$L$5,1)+1)-INDEX('A2 Intenzita dopravy'!$H$5:$L$5,MATCH(AP$173,'A2 Intenzita dopravy'!$H$5:$L$5,1))))*AO178))),0)</f>
        <v>4210.094143705729</v>
      </c>
      <c r="AQ178" s="30">
        <f>IFERROR(IF(AQ$173&lt;MIN('A2 Intenzita dopravy'!$H$5:$L$5),(AR178/AS178)*AR178,IF(AQ$173&gt;MAX('A2 Intenzita dopravy'!$H$5:$L$5),(INDEX('A2 Intenzita dopravy'!$M10:$Q10,MATCH(AQ$173,'A2 Intenzita dopravy'!$H$5:$L$5,1))/INDEX('A2 Intenzita dopravy'!$M10:$Q10,MATCH(AQ$173,'A2 Intenzita dopravy'!$H$5:$L$5,1)-1))^(1/(INDEX('A2 Intenzita dopravy'!$H$5:$L$5,MATCH(AQ$173,'A2 Intenzita dopravy'!$H$5:$L$5,1))-INDEX('A2 Intenzita dopravy'!$H$5:$L$5,MATCH(AQ$173,'A2 Intenzita dopravy'!$H$5:$L$5,1)-1)))*AP178,IFERROR(INDEX('A2 Intenzita dopravy'!$M10:$Q10,MATCH(AQ$173,'A2 Intenzita dopravy'!$H$5:$L$5,0)),(INDEX('A2 Intenzita dopravy'!$M10:$Q10,MATCH(AQ$173,'A2 Intenzita dopravy'!$H$5:$L$5,1)+1)/INDEX('A2 Intenzita dopravy'!$M10:$Q10,MATCH(AQ$173,'A2 Intenzita dopravy'!$H$5:$L$5,1)))^(1/(INDEX('A2 Intenzita dopravy'!$H$5:$L$5,MATCH(AQ$173,'A2 Intenzita dopravy'!$H$5:$L$5,1)+1)-INDEX('A2 Intenzita dopravy'!$H$5:$L$5,MATCH(AQ$173,'A2 Intenzita dopravy'!$H$5:$L$5,1))))*AP178))),0)</f>
        <v>4271.4555484773855</v>
      </c>
      <c r="AR178" s="30">
        <f>IFERROR(IF(AR$173&lt;MIN('A2 Intenzita dopravy'!$H$5:$L$5),(AS178/AT178)*AS178,IF(AR$173&gt;MAX('A2 Intenzita dopravy'!$H$5:$L$5),(INDEX('A2 Intenzita dopravy'!$M10:$Q10,MATCH(AR$173,'A2 Intenzita dopravy'!$H$5:$L$5,1))/INDEX('A2 Intenzita dopravy'!$M10:$Q10,MATCH(AR$173,'A2 Intenzita dopravy'!$H$5:$L$5,1)-1))^(1/(INDEX('A2 Intenzita dopravy'!$H$5:$L$5,MATCH(AR$173,'A2 Intenzita dopravy'!$H$5:$L$5,1))-INDEX('A2 Intenzita dopravy'!$H$5:$L$5,MATCH(AR$173,'A2 Intenzita dopravy'!$H$5:$L$5,1)-1)))*AQ178,IFERROR(INDEX('A2 Intenzita dopravy'!$M10:$Q10,MATCH(AR$173,'A2 Intenzita dopravy'!$H$5:$L$5,0)),(INDEX('A2 Intenzita dopravy'!$M10:$Q10,MATCH(AR$173,'A2 Intenzita dopravy'!$H$5:$L$5,1)+1)/INDEX('A2 Intenzita dopravy'!$M10:$Q10,MATCH(AR$173,'A2 Intenzita dopravy'!$H$5:$L$5,1)))^(1/(INDEX('A2 Intenzita dopravy'!$H$5:$L$5,MATCH(AR$173,'A2 Intenzita dopravy'!$H$5:$L$5,1)+1)-INDEX('A2 Intenzita dopravy'!$H$5:$L$5,MATCH(AR$173,'A2 Intenzita dopravy'!$H$5:$L$5,1))))*AQ178))),0)</f>
        <v>4333.7112852680011</v>
      </c>
      <c r="AS178" s="30">
        <f>IFERROR(IF(AS$173&lt;MIN('A2 Intenzita dopravy'!$H$5:$L$5),(AT178/AU178)*AT178,IF(AS$173&gt;MAX('A2 Intenzita dopravy'!$H$5:$L$5),(INDEX('A2 Intenzita dopravy'!$M10:$Q10,MATCH(AS$173,'A2 Intenzita dopravy'!$H$5:$L$5,1))/INDEX('A2 Intenzita dopravy'!$M10:$Q10,MATCH(AS$173,'A2 Intenzita dopravy'!$H$5:$L$5,1)-1))^(1/(INDEX('A2 Intenzita dopravy'!$H$5:$L$5,MATCH(AS$173,'A2 Intenzita dopravy'!$H$5:$L$5,1))-INDEX('A2 Intenzita dopravy'!$H$5:$L$5,MATCH(AS$173,'A2 Intenzita dopravy'!$H$5:$L$5,1)-1)))*AR178,IFERROR(INDEX('A2 Intenzita dopravy'!$M10:$Q10,MATCH(AS$173,'A2 Intenzita dopravy'!$H$5:$L$5,0)),(INDEX('A2 Intenzita dopravy'!$M10:$Q10,MATCH(AS$173,'A2 Intenzita dopravy'!$H$5:$L$5,1)+1)/INDEX('A2 Intenzita dopravy'!$M10:$Q10,MATCH(AS$173,'A2 Intenzita dopravy'!$H$5:$L$5,1)))^(1/(INDEX('A2 Intenzita dopravy'!$H$5:$L$5,MATCH(AS$173,'A2 Intenzita dopravy'!$H$5:$L$5,1)+1)-INDEX('A2 Intenzita dopravy'!$H$5:$L$5,MATCH(AS$173,'A2 Intenzita dopravy'!$H$5:$L$5,1))))*AR178))),0)</f>
        <v>4396.8743888143645</v>
      </c>
      <c r="AT178" s="30">
        <f>IFERROR(IF(AT$173&lt;MIN('A2 Intenzita dopravy'!$H$5:$L$5),(AU178/AV178)*AU178,IF(AT$173&gt;MAX('A2 Intenzita dopravy'!$H$5:$L$5),(INDEX('A2 Intenzita dopravy'!$M10:$Q10,MATCH(AT$173,'A2 Intenzita dopravy'!$H$5:$L$5,1))/INDEX('A2 Intenzita dopravy'!$M10:$Q10,MATCH(AT$173,'A2 Intenzita dopravy'!$H$5:$L$5,1)-1))^(1/(INDEX('A2 Intenzita dopravy'!$H$5:$L$5,MATCH(AT$173,'A2 Intenzita dopravy'!$H$5:$L$5,1))-INDEX('A2 Intenzita dopravy'!$H$5:$L$5,MATCH(AT$173,'A2 Intenzita dopravy'!$H$5:$L$5,1)-1)))*AS178,IFERROR(INDEX('A2 Intenzita dopravy'!$M10:$Q10,MATCH(AT$173,'A2 Intenzita dopravy'!$H$5:$L$5,0)),(INDEX('A2 Intenzita dopravy'!$M10:$Q10,MATCH(AT$173,'A2 Intenzita dopravy'!$H$5:$L$5,1)+1)/INDEX('A2 Intenzita dopravy'!$M10:$Q10,MATCH(AT$173,'A2 Intenzita dopravy'!$H$5:$L$5,1)))^(1/(INDEX('A2 Intenzita dopravy'!$H$5:$L$5,MATCH(AT$173,'A2 Intenzita dopravy'!$H$5:$L$5,1)+1)-INDEX('A2 Intenzita dopravy'!$H$5:$L$5,MATCH(AT$173,'A2 Intenzita dopravy'!$H$5:$L$5,1))))*AS178))),0)</f>
        <v>4460.9580838323309</v>
      </c>
      <c r="AU178" s="30">
        <f>IFERROR(IF(AU$173&lt;MIN('A2 Intenzita dopravy'!$H$5:$L$5),(AV178/AW178)*AV178,IF(AU$173&gt;MAX('A2 Intenzita dopravy'!$H$5:$L$5),(INDEX('A2 Intenzita dopravy'!$M10:$Q10,MATCH(AU$173,'A2 Intenzita dopravy'!$H$5:$L$5,1))/INDEX('A2 Intenzita dopravy'!$M10:$Q10,MATCH(AU$173,'A2 Intenzita dopravy'!$H$5:$L$5,1)-1))^(1/(INDEX('A2 Intenzita dopravy'!$H$5:$L$5,MATCH(AU$173,'A2 Intenzita dopravy'!$H$5:$L$5,1))-INDEX('A2 Intenzita dopravy'!$H$5:$L$5,MATCH(AU$173,'A2 Intenzita dopravy'!$H$5:$L$5,1)-1)))*AT178,IFERROR(INDEX('A2 Intenzita dopravy'!$M10:$Q10,MATCH(AU$173,'A2 Intenzita dopravy'!$H$5:$L$5,0)),(INDEX('A2 Intenzita dopravy'!$M10:$Q10,MATCH(AU$173,'A2 Intenzita dopravy'!$H$5:$L$5,1)+1)/INDEX('A2 Intenzita dopravy'!$M10:$Q10,MATCH(AU$173,'A2 Intenzita dopravy'!$H$5:$L$5,1)))^(1/(INDEX('A2 Intenzita dopravy'!$H$5:$L$5,MATCH(AU$173,'A2 Intenzita dopravy'!$H$5:$L$5,1)+1)-INDEX('A2 Intenzita dopravy'!$H$5:$L$5,MATCH(AU$173,'A2 Intenzita dopravy'!$H$5:$L$5,1))))*AT178))),0)</f>
        <v>4525.9757877857364</v>
      </c>
      <c r="AV178" s="30">
        <f>IFERROR(IF(AV$173&lt;MIN('A2 Intenzita dopravy'!$H$5:$L$5),(AW178/AX178)*AW178,IF(AV$173&gt;MAX('A2 Intenzita dopravy'!$H$5:$L$5),(INDEX('A2 Intenzita dopravy'!$M10:$Q10,MATCH(AV$173,'A2 Intenzita dopravy'!$H$5:$L$5,1))/INDEX('A2 Intenzita dopravy'!$M10:$Q10,MATCH(AV$173,'A2 Intenzita dopravy'!$H$5:$L$5,1)-1))^(1/(INDEX('A2 Intenzita dopravy'!$H$5:$L$5,MATCH(AV$173,'A2 Intenzita dopravy'!$H$5:$L$5,1))-INDEX('A2 Intenzita dopravy'!$H$5:$L$5,MATCH(AV$173,'A2 Intenzita dopravy'!$H$5:$L$5,1)-1)))*AU178,IFERROR(INDEX('A2 Intenzita dopravy'!$M10:$Q10,MATCH(AV$173,'A2 Intenzita dopravy'!$H$5:$L$5,0)),(INDEX('A2 Intenzita dopravy'!$M10:$Q10,MATCH(AV$173,'A2 Intenzita dopravy'!$H$5:$L$5,1)+1)/INDEX('A2 Intenzita dopravy'!$M10:$Q10,MATCH(AV$173,'A2 Intenzita dopravy'!$H$5:$L$5,1)))^(1/(INDEX('A2 Intenzita dopravy'!$H$5:$L$5,MATCH(AV$173,'A2 Intenzita dopravy'!$H$5:$L$5,1)+1)-INDEX('A2 Intenzita dopravy'!$H$5:$L$5,MATCH(AV$173,'A2 Intenzita dopravy'!$H$5:$L$5,1))))*AU178))),0)</f>
        <v>4591.941113695666</v>
      </c>
      <c r="AW178" s="30">
        <f>IFERROR(IF(AW$173&lt;MIN('A2 Intenzita dopravy'!$H$5:$L$5),(AX178/AY178)*AX178,IF(AW$173&gt;MAX('A2 Intenzita dopravy'!$H$5:$L$5),(INDEX('A2 Intenzita dopravy'!$M10:$Q10,MATCH(AW$173,'A2 Intenzita dopravy'!$H$5:$L$5,1))/INDEX('A2 Intenzita dopravy'!$M10:$Q10,MATCH(AW$173,'A2 Intenzita dopravy'!$H$5:$L$5,1)-1))^(1/(INDEX('A2 Intenzita dopravy'!$H$5:$L$5,MATCH(AW$173,'A2 Intenzita dopravy'!$H$5:$L$5,1))-INDEX('A2 Intenzita dopravy'!$H$5:$L$5,MATCH(AW$173,'A2 Intenzita dopravy'!$H$5:$L$5,1)-1)))*AV178,IFERROR(INDEX('A2 Intenzita dopravy'!$M10:$Q10,MATCH(AW$173,'A2 Intenzita dopravy'!$H$5:$L$5,0)),(INDEX('A2 Intenzita dopravy'!$M10:$Q10,MATCH(AW$173,'A2 Intenzita dopravy'!$H$5:$L$5,1)+1)/INDEX('A2 Intenzita dopravy'!$M10:$Q10,MATCH(AW$173,'A2 Intenzita dopravy'!$H$5:$L$5,1)))^(1/(INDEX('A2 Intenzita dopravy'!$H$5:$L$5,MATCH(AW$173,'A2 Intenzita dopravy'!$H$5:$L$5,1)+1)-INDEX('A2 Intenzita dopravy'!$H$5:$L$5,MATCH(AW$173,'A2 Intenzita dopravy'!$H$5:$L$5,1))))*AV178))),0)</f>
        <v>4658.8678729906678</v>
      </c>
      <c r="AX178" s="30">
        <f>IFERROR(IF(AX$173&lt;MIN('A2 Intenzita dopravy'!$H$5:$L$5),(AY178/AZ178)*AY178,IF(AX$173&gt;MAX('A2 Intenzita dopravy'!$H$5:$L$5),(INDEX('A2 Intenzita dopravy'!$M10:$Q10,MATCH(AX$173,'A2 Intenzita dopravy'!$H$5:$L$5,1))/INDEX('A2 Intenzita dopravy'!$M10:$Q10,MATCH(AX$173,'A2 Intenzita dopravy'!$H$5:$L$5,1)-1))^(1/(INDEX('A2 Intenzita dopravy'!$H$5:$L$5,MATCH(AX$173,'A2 Intenzita dopravy'!$H$5:$L$5,1))-INDEX('A2 Intenzita dopravy'!$H$5:$L$5,MATCH(AX$173,'A2 Intenzita dopravy'!$H$5:$L$5,1)-1)))*AW178,IFERROR(INDEX('A2 Intenzita dopravy'!$M10:$Q10,MATCH(AX$173,'A2 Intenzita dopravy'!$H$5:$L$5,0)),(INDEX('A2 Intenzita dopravy'!$M10:$Q10,MATCH(AX$173,'A2 Intenzita dopravy'!$H$5:$L$5,1)+1)/INDEX('A2 Intenzita dopravy'!$M10:$Q10,MATCH(AX$173,'A2 Intenzita dopravy'!$H$5:$L$5,1)))^(1/(INDEX('A2 Intenzita dopravy'!$H$5:$L$5,MATCH(AX$173,'A2 Intenzita dopravy'!$H$5:$L$5,1)+1)-INDEX('A2 Intenzita dopravy'!$H$5:$L$5,MATCH(AX$173,'A2 Intenzita dopravy'!$H$5:$L$5,1))))*AW178))),0)</f>
        <v>4726.7700783985065</v>
      </c>
      <c r="AY178" s="30">
        <f>IFERROR(IF(AY$173&lt;MIN('A2 Intenzita dopravy'!$H$5:$L$5),(AZ178/BA178)*AZ178,IF(AY$173&gt;MAX('A2 Intenzita dopravy'!$H$5:$L$5),(INDEX('A2 Intenzita dopravy'!$M10:$Q10,MATCH(AY$173,'A2 Intenzita dopravy'!$H$5:$L$5,1))/INDEX('A2 Intenzita dopravy'!$M10:$Q10,MATCH(AY$173,'A2 Intenzita dopravy'!$H$5:$L$5,1)-1))^(1/(INDEX('A2 Intenzita dopravy'!$H$5:$L$5,MATCH(AY$173,'A2 Intenzita dopravy'!$H$5:$L$5,1))-INDEX('A2 Intenzita dopravy'!$H$5:$L$5,MATCH(AY$173,'A2 Intenzita dopravy'!$H$5:$L$5,1)-1)))*AX178,IFERROR(INDEX('A2 Intenzita dopravy'!$M10:$Q10,MATCH(AY$173,'A2 Intenzita dopravy'!$H$5:$L$5,0)),(INDEX('A2 Intenzita dopravy'!$M10:$Q10,MATCH(AY$173,'A2 Intenzita dopravy'!$H$5:$L$5,1)+1)/INDEX('A2 Intenzita dopravy'!$M10:$Q10,MATCH(AY$173,'A2 Intenzita dopravy'!$H$5:$L$5,1)))^(1/(INDEX('A2 Intenzita dopravy'!$H$5:$L$5,MATCH(AY$173,'A2 Intenzita dopravy'!$H$5:$L$5,1)+1)-INDEX('A2 Intenzita dopravy'!$H$5:$L$5,MATCH(AY$173,'A2 Intenzita dopravy'!$H$5:$L$5,1))))*AX178))),0)</f>
        <v>4795.6619468800673</v>
      </c>
      <c r="AZ178" s="30">
        <f>IFERROR(IF(AZ$173&lt;MIN('A2 Intenzita dopravy'!$H$5:$L$5),(BA178/BB178)*BA178,IF(AZ$173&gt;MAX('A2 Intenzita dopravy'!$H$5:$L$5),(INDEX('A2 Intenzita dopravy'!$M10:$Q10,MATCH(AZ$173,'A2 Intenzita dopravy'!$H$5:$L$5,1))/INDEX('A2 Intenzita dopravy'!$M10:$Q10,MATCH(AZ$173,'A2 Intenzita dopravy'!$H$5:$L$5,1)-1))^(1/(INDEX('A2 Intenzita dopravy'!$H$5:$L$5,MATCH(AZ$173,'A2 Intenzita dopravy'!$H$5:$L$5,1))-INDEX('A2 Intenzita dopravy'!$H$5:$L$5,MATCH(AZ$173,'A2 Intenzita dopravy'!$H$5:$L$5,1)-1)))*AY178,IFERROR(INDEX('A2 Intenzita dopravy'!$M10:$Q10,MATCH(AZ$173,'A2 Intenzita dopravy'!$H$5:$L$5,0)),(INDEX('A2 Intenzita dopravy'!$M10:$Q10,MATCH(AZ$173,'A2 Intenzita dopravy'!$H$5:$L$5,1)+1)/INDEX('A2 Intenzita dopravy'!$M10:$Q10,MATCH(AZ$173,'A2 Intenzita dopravy'!$H$5:$L$5,1)))^(1/(INDEX('A2 Intenzita dopravy'!$H$5:$L$5,MATCH(AZ$173,'A2 Intenzita dopravy'!$H$5:$L$5,1)+1)-INDEX('A2 Intenzita dopravy'!$H$5:$L$5,MATCH(AZ$173,'A2 Intenzita dopravy'!$H$5:$L$5,1))))*AY178))),0)</f>
        <v>4865.5579026060168</v>
      </c>
      <c r="BA178" s="30">
        <f>IFERROR(IF(BA$173&lt;MIN('A2 Intenzita dopravy'!$H$5:$L$5),(BB178/'A2 Intenzita dopravy'!#REF!)*BB178,IF(BA$173&gt;MAX('A2 Intenzita dopravy'!$H$5:$L$5),(INDEX('A2 Intenzita dopravy'!$M10:$Q10,MATCH(BA$173,'A2 Intenzita dopravy'!$H$5:$L$5,1))/INDEX('A2 Intenzita dopravy'!$M10:$Q10,MATCH(BA$173,'A2 Intenzita dopravy'!$H$5:$L$5,1)-1))^(1/(INDEX('A2 Intenzita dopravy'!$H$5:$L$5,MATCH(BA$173,'A2 Intenzita dopravy'!$H$5:$L$5,1))-INDEX('A2 Intenzita dopravy'!$H$5:$L$5,MATCH(BA$173,'A2 Intenzita dopravy'!$H$5:$L$5,1)-1)))*AZ178,IFERROR(INDEX('A2 Intenzita dopravy'!$M10:$Q10,MATCH(BA$173,'A2 Intenzita dopravy'!$H$5:$L$5,0)),(INDEX('A2 Intenzita dopravy'!$M10:$Q10,MATCH(BA$173,'A2 Intenzita dopravy'!$H$5:$L$5,1)+1)/INDEX('A2 Intenzita dopravy'!$M10:$Q10,MATCH(BA$173,'A2 Intenzita dopravy'!$H$5:$L$5,1)))^(1/(INDEX('A2 Intenzita dopravy'!$H$5:$L$5,MATCH(BA$173,'A2 Intenzita dopravy'!$H$5:$L$5,1)+1)-INDEX('A2 Intenzita dopravy'!$H$5:$L$5,MATCH(BA$173,'A2 Intenzita dopravy'!$H$5:$L$5,1))))*AZ178))),0)</f>
        <v>4936.472579976853</v>
      </c>
      <c r="BB178" s="30">
        <f>IFERROR(IF(BB$173&lt;MIN('A2 Intenzita dopravy'!$H$5:$L$5),('A2 Intenzita dopravy'!#REF!/'A2 Intenzita dopravy'!#REF!)*'A2 Intenzita dopravy'!#REF!,IF(BB$173&gt;MAX('A2 Intenzita dopravy'!$H$5:$L$5),(INDEX('A2 Intenzita dopravy'!$M10:$Q10,MATCH(BB$173,'A2 Intenzita dopravy'!$H$5:$L$5,1))/INDEX('A2 Intenzita dopravy'!$M10:$Q10,MATCH(BB$173,'A2 Intenzita dopravy'!$H$5:$L$5,1)-1))^(1/(INDEX('A2 Intenzita dopravy'!$H$5:$L$5,MATCH(BB$173,'A2 Intenzita dopravy'!$H$5:$L$5,1))-INDEX('A2 Intenzita dopravy'!$H$5:$L$5,MATCH(BB$173,'A2 Intenzita dopravy'!$H$5:$L$5,1)-1)))*BA178,IFERROR(INDEX('A2 Intenzita dopravy'!$M10:$Q10,MATCH(BB$173,'A2 Intenzita dopravy'!$H$5:$L$5,0)),(INDEX('A2 Intenzita dopravy'!$M10:$Q10,MATCH(BB$173,'A2 Intenzita dopravy'!$H$5:$L$5,1)+1)/INDEX('A2 Intenzita dopravy'!$M10:$Q10,MATCH(BB$173,'A2 Intenzita dopravy'!$H$5:$L$5,1)))^(1/(INDEX('A2 Intenzita dopravy'!$H$5:$L$5,MATCH(BB$173,'A2 Intenzita dopravy'!$H$5:$L$5,1)+1)-INDEX('A2 Intenzita dopravy'!$H$5:$L$5,MATCH(BB$173,'A2 Intenzita dopravy'!$H$5:$L$5,1))))*BA178))),0)</f>
        <v>5008.4208266869655</v>
      </c>
    </row>
    <row r="179" spans="2:54" x14ac:dyDescent="0.2">
      <c r="B179" s="5">
        <v>5</v>
      </c>
      <c r="C179" s="5">
        <f>IF(ISBLANK('A2 Intenzita dopravy'!C25)=TRUE,"",'A2 Intenzita dopravy'!C25)</f>
        <v>90783</v>
      </c>
      <c r="D179" s="5" t="str">
        <f>IF(ISBLANK('A2 Intenzita dopravy'!D25)=TRUE,"",'A2 Intenzita dopravy'!D25)</f>
        <v>I/59 Tvrdošín - severný okraj</v>
      </c>
      <c r="E179" s="30">
        <f>IFERROR(IF(E$173&lt;MIN('A2 Intenzita dopravy'!$H$5:$L$5),(F179/G179)*F179,IF(E$173&gt;MAX('A2 Intenzita dopravy'!$H$5:$L$5),(INDEX('A2 Intenzita dopravy'!$M11:$Q11,MATCH(E$173,'A2 Intenzita dopravy'!$H$5:$L$5,1))/INDEX('A2 Intenzita dopravy'!$M11:$Q11,MATCH(E$173,'A2 Intenzita dopravy'!$H$5:$L$5,1)-1))^(1/(INDEX('A2 Intenzita dopravy'!$H$5:$L$5,MATCH(E$173,'A2 Intenzita dopravy'!$H$5:$L$5,1))-INDEX('A2 Intenzita dopravy'!$H$5:$L$5,MATCH(E$173,'A2 Intenzita dopravy'!$H$5:$L$5,1)-1)))*D179,IFERROR(INDEX('A2 Intenzita dopravy'!$M11:$Q11,MATCH(E$173,'A2 Intenzita dopravy'!$H$5:$L$5,0)),(INDEX('A2 Intenzita dopravy'!$M11:$Q11,MATCH(E$173,'A2 Intenzita dopravy'!$H$5:$L$5,1)+1)/INDEX('A2 Intenzita dopravy'!$M11:$Q11,MATCH(E$173,'A2 Intenzita dopravy'!$H$5:$L$5,1)))^(1/(INDEX('A2 Intenzita dopravy'!$H$5:$L$5,MATCH(E$173,'A2 Intenzita dopravy'!$H$5:$L$5,1)+1)-INDEX('A2 Intenzita dopravy'!$H$5:$L$5,MATCH(E$173,'A2 Intenzita dopravy'!$H$5:$L$5,1))))*D179))),0)</f>
        <v>2511.2107016123973</v>
      </c>
      <c r="F179" s="30">
        <f>IFERROR(IF(F$173&lt;MIN('A2 Intenzita dopravy'!$H$5:$L$5),(G179/H179)*G179,IF(F$173&gt;MAX('A2 Intenzita dopravy'!$H$5:$L$5),(INDEX('A2 Intenzita dopravy'!$M11:$Q11,MATCH(F$173,'A2 Intenzita dopravy'!$H$5:$L$5,1))/INDEX('A2 Intenzita dopravy'!$M11:$Q11,MATCH(F$173,'A2 Intenzita dopravy'!$H$5:$L$5,1)-1))^(1/(INDEX('A2 Intenzita dopravy'!$H$5:$L$5,MATCH(F$173,'A2 Intenzita dopravy'!$H$5:$L$5,1))-INDEX('A2 Intenzita dopravy'!$H$5:$L$5,MATCH(F$173,'A2 Intenzita dopravy'!$H$5:$L$5,1)-1)))*E179,IFERROR(INDEX('A2 Intenzita dopravy'!$M11:$Q11,MATCH(F$173,'A2 Intenzita dopravy'!$H$5:$L$5,0)),(INDEX('A2 Intenzita dopravy'!$M11:$Q11,MATCH(F$173,'A2 Intenzita dopravy'!$H$5:$L$5,1)+1)/INDEX('A2 Intenzita dopravy'!$M11:$Q11,MATCH(F$173,'A2 Intenzita dopravy'!$H$5:$L$5,1)))^(1/(INDEX('A2 Intenzita dopravy'!$H$5:$L$5,MATCH(F$173,'A2 Intenzita dopravy'!$H$5:$L$5,1)+1)-INDEX('A2 Intenzita dopravy'!$H$5:$L$5,MATCH(F$173,'A2 Intenzita dopravy'!$H$5:$L$5,1))))*E179))),0)</f>
        <v>2550</v>
      </c>
      <c r="G179" s="30">
        <f>IFERROR(IF(G$173&lt;MIN('A2 Intenzita dopravy'!$H$5:$L$5),(H179/I179)*H179,IF(G$173&gt;MAX('A2 Intenzita dopravy'!$H$5:$L$5),(INDEX('A2 Intenzita dopravy'!$M11:$Q11,MATCH(G$173,'A2 Intenzita dopravy'!$H$5:$L$5,1))/INDEX('A2 Intenzita dopravy'!$M11:$Q11,MATCH(G$173,'A2 Intenzita dopravy'!$H$5:$L$5,1)-1))^(1/(INDEX('A2 Intenzita dopravy'!$H$5:$L$5,MATCH(G$173,'A2 Intenzita dopravy'!$H$5:$L$5,1))-INDEX('A2 Intenzita dopravy'!$H$5:$L$5,MATCH(G$173,'A2 Intenzita dopravy'!$H$5:$L$5,1)-1)))*F179,IFERROR(INDEX('A2 Intenzita dopravy'!$M11:$Q11,MATCH(G$173,'A2 Intenzita dopravy'!$H$5:$L$5,0)),(INDEX('A2 Intenzita dopravy'!$M11:$Q11,MATCH(G$173,'A2 Intenzita dopravy'!$H$5:$L$5,1)+1)/INDEX('A2 Intenzita dopravy'!$M11:$Q11,MATCH(G$173,'A2 Intenzita dopravy'!$H$5:$L$5,1)))^(1/(INDEX('A2 Intenzita dopravy'!$H$5:$L$5,MATCH(G$173,'A2 Intenzita dopravy'!$H$5:$L$5,1)+1)-INDEX('A2 Intenzita dopravy'!$H$5:$L$5,MATCH(G$173,'A2 Intenzita dopravy'!$H$5:$L$5,1))))*F179))),0)</f>
        <v>2589.3884554668698</v>
      </c>
      <c r="H179" s="30">
        <f>IFERROR(IF(H$173&lt;MIN('A2 Intenzita dopravy'!$H$5:$L$5),(I179/J179)*I179,IF(H$173&gt;MAX('A2 Intenzita dopravy'!$H$5:$L$5),(INDEX('A2 Intenzita dopravy'!$M11:$Q11,MATCH(H$173,'A2 Intenzita dopravy'!$H$5:$L$5,1))/INDEX('A2 Intenzita dopravy'!$M11:$Q11,MATCH(H$173,'A2 Intenzita dopravy'!$H$5:$L$5,1)-1))^(1/(INDEX('A2 Intenzita dopravy'!$H$5:$L$5,MATCH(H$173,'A2 Intenzita dopravy'!$H$5:$L$5,1))-INDEX('A2 Intenzita dopravy'!$H$5:$L$5,MATCH(H$173,'A2 Intenzita dopravy'!$H$5:$L$5,1)-1)))*G179,IFERROR(INDEX('A2 Intenzita dopravy'!$M11:$Q11,MATCH(H$173,'A2 Intenzita dopravy'!$H$5:$L$5,0)),(INDEX('A2 Intenzita dopravy'!$M11:$Q11,MATCH(H$173,'A2 Intenzita dopravy'!$H$5:$L$5,1)+1)/INDEX('A2 Intenzita dopravy'!$M11:$Q11,MATCH(H$173,'A2 Intenzita dopravy'!$H$5:$L$5,1)))^(1/(INDEX('A2 Intenzita dopravy'!$H$5:$L$5,MATCH(H$173,'A2 Intenzita dopravy'!$H$5:$L$5,1)+1)-INDEX('A2 Intenzita dopravy'!$H$5:$L$5,MATCH(H$173,'A2 Intenzita dopravy'!$H$5:$L$5,1))))*G179))),0)</f>
        <v>2629.3853228647458</v>
      </c>
      <c r="I179" s="30">
        <f>IFERROR(IF(I$173&lt;MIN('A2 Intenzita dopravy'!$H$5:$L$5),(J179/K179)*J179,IF(I$173&gt;MAX('A2 Intenzita dopravy'!$H$5:$L$5),(INDEX('A2 Intenzita dopravy'!$M11:$Q11,MATCH(I$173,'A2 Intenzita dopravy'!$H$5:$L$5,1))/INDEX('A2 Intenzita dopravy'!$M11:$Q11,MATCH(I$173,'A2 Intenzita dopravy'!$H$5:$L$5,1)-1))^(1/(INDEX('A2 Intenzita dopravy'!$H$5:$L$5,MATCH(I$173,'A2 Intenzita dopravy'!$H$5:$L$5,1))-INDEX('A2 Intenzita dopravy'!$H$5:$L$5,MATCH(I$173,'A2 Intenzita dopravy'!$H$5:$L$5,1)-1)))*H179,IFERROR(INDEX('A2 Intenzita dopravy'!$M11:$Q11,MATCH(I$173,'A2 Intenzita dopravy'!$H$5:$L$5,0)),(INDEX('A2 Intenzita dopravy'!$M11:$Q11,MATCH(I$173,'A2 Intenzita dopravy'!$H$5:$L$5,1)+1)/INDEX('A2 Intenzita dopravy'!$M11:$Q11,MATCH(I$173,'A2 Intenzita dopravy'!$H$5:$L$5,1)))^(1/(INDEX('A2 Intenzita dopravy'!$H$5:$L$5,MATCH(I$173,'A2 Intenzita dopravy'!$H$5:$L$5,1)+1)-INDEX('A2 Intenzita dopravy'!$H$5:$L$5,MATCH(I$173,'A2 Intenzita dopravy'!$H$5:$L$5,1))))*H179))),0)</f>
        <v>2670</v>
      </c>
      <c r="J179" s="30">
        <f>IFERROR(IF(J$173&lt;MIN('A2 Intenzita dopravy'!$H$5:$L$5),(K179/L179)*K179,IF(J$173&gt;MAX('A2 Intenzita dopravy'!$H$5:$L$5),(INDEX('A2 Intenzita dopravy'!$M11:$Q11,MATCH(J$173,'A2 Intenzita dopravy'!$H$5:$L$5,1))/INDEX('A2 Intenzita dopravy'!$M11:$Q11,MATCH(J$173,'A2 Intenzita dopravy'!$H$5:$L$5,1)-1))^(1/(INDEX('A2 Intenzita dopravy'!$H$5:$L$5,MATCH(J$173,'A2 Intenzita dopravy'!$H$5:$L$5,1))-INDEX('A2 Intenzita dopravy'!$H$5:$L$5,MATCH(J$173,'A2 Intenzita dopravy'!$H$5:$L$5,1)-1)))*I179,IFERROR(INDEX('A2 Intenzita dopravy'!$M11:$Q11,MATCH(J$173,'A2 Intenzita dopravy'!$H$5:$L$5,0)),(INDEX('A2 Intenzita dopravy'!$M11:$Q11,MATCH(J$173,'A2 Intenzita dopravy'!$H$5:$L$5,1)+1)/INDEX('A2 Intenzita dopravy'!$M11:$Q11,MATCH(J$173,'A2 Intenzita dopravy'!$H$5:$L$5,1)))^(1/(INDEX('A2 Intenzita dopravy'!$H$5:$L$5,MATCH(J$173,'A2 Intenzita dopravy'!$H$5:$L$5,1)+1)-INDEX('A2 Intenzita dopravy'!$H$5:$L$5,MATCH(J$173,'A2 Intenzita dopravy'!$H$5:$L$5,1))))*I179))),0)</f>
        <v>2708.3108650896534</v>
      </c>
      <c r="K179" s="30">
        <f>IFERROR(IF(K$173&lt;MIN('A2 Intenzita dopravy'!$H$5:$L$5),(L179/M179)*L179,IF(K$173&gt;MAX('A2 Intenzita dopravy'!$H$5:$L$5),(INDEX('A2 Intenzita dopravy'!$M11:$Q11,MATCH(K$173,'A2 Intenzita dopravy'!$H$5:$L$5,1))/INDEX('A2 Intenzita dopravy'!$M11:$Q11,MATCH(K$173,'A2 Intenzita dopravy'!$H$5:$L$5,1)-1))^(1/(INDEX('A2 Intenzita dopravy'!$H$5:$L$5,MATCH(K$173,'A2 Intenzita dopravy'!$H$5:$L$5,1))-INDEX('A2 Intenzita dopravy'!$H$5:$L$5,MATCH(K$173,'A2 Intenzita dopravy'!$H$5:$L$5,1)-1)))*J179,IFERROR(INDEX('A2 Intenzita dopravy'!$M11:$Q11,MATCH(K$173,'A2 Intenzita dopravy'!$H$5:$L$5,0)),(INDEX('A2 Intenzita dopravy'!$M11:$Q11,MATCH(K$173,'A2 Intenzita dopravy'!$H$5:$L$5,1)+1)/INDEX('A2 Intenzita dopravy'!$M11:$Q11,MATCH(K$173,'A2 Intenzita dopravy'!$H$5:$L$5,1)))^(1/(INDEX('A2 Intenzita dopravy'!$H$5:$L$5,MATCH(K$173,'A2 Intenzita dopravy'!$H$5:$L$5,1)+1)-INDEX('A2 Intenzita dopravy'!$H$5:$L$5,MATCH(K$173,'A2 Intenzita dopravy'!$H$5:$L$5,1))))*J179))),0)</f>
        <v>2747.1714389373283</v>
      </c>
      <c r="L179" s="30">
        <f>IFERROR(IF(L$173&lt;MIN('A2 Intenzita dopravy'!$H$5:$L$5),(M179/N179)*M179,IF(L$173&gt;MAX('A2 Intenzita dopravy'!$H$5:$L$5),(INDEX('A2 Intenzita dopravy'!$M11:$Q11,MATCH(L$173,'A2 Intenzita dopravy'!$H$5:$L$5,1))/INDEX('A2 Intenzita dopravy'!$M11:$Q11,MATCH(L$173,'A2 Intenzita dopravy'!$H$5:$L$5,1)-1))^(1/(INDEX('A2 Intenzita dopravy'!$H$5:$L$5,MATCH(L$173,'A2 Intenzita dopravy'!$H$5:$L$5,1))-INDEX('A2 Intenzita dopravy'!$H$5:$L$5,MATCH(L$173,'A2 Intenzita dopravy'!$H$5:$L$5,1)-1)))*K179,IFERROR(INDEX('A2 Intenzita dopravy'!$M11:$Q11,MATCH(L$173,'A2 Intenzita dopravy'!$H$5:$L$5,0)),(INDEX('A2 Intenzita dopravy'!$M11:$Q11,MATCH(L$173,'A2 Intenzita dopravy'!$H$5:$L$5,1)+1)/INDEX('A2 Intenzita dopravy'!$M11:$Q11,MATCH(L$173,'A2 Intenzita dopravy'!$H$5:$L$5,1)))^(1/(INDEX('A2 Intenzita dopravy'!$H$5:$L$5,MATCH(L$173,'A2 Intenzita dopravy'!$H$5:$L$5,1)+1)-INDEX('A2 Intenzita dopravy'!$H$5:$L$5,MATCH(L$173,'A2 Intenzita dopravy'!$H$5:$L$5,1))))*K179))),0)</f>
        <v>2786.5896091153345</v>
      </c>
      <c r="M179" s="30">
        <f>IFERROR(IF(M$173&lt;MIN('A2 Intenzita dopravy'!$H$5:$L$5),(N179/O179)*N179,IF(M$173&gt;MAX('A2 Intenzita dopravy'!$H$5:$L$5),(INDEX('A2 Intenzita dopravy'!$M11:$Q11,MATCH(M$173,'A2 Intenzita dopravy'!$H$5:$L$5,1))/INDEX('A2 Intenzita dopravy'!$M11:$Q11,MATCH(M$173,'A2 Intenzita dopravy'!$H$5:$L$5,1)-1))^(1/(INDEX('A2 Intenzita dopravy'!$H$5:$L$5,MATCH(M$173,'A2 Intenzita dopravy'!$H$5:$L$5,1))-INDEX('A2 Intenzita dopravy'!$H$5:$L$5,MATCH(M$173,'A2 Intenzita dopravy'!$H$5:$L$5,1)-1)))*L179,IFERROR(INDEX('A2 Intenzita dopravy'!$M11:$Q11,MATCH(M$173,'A2 Intenzita dopravy'!$H$5:$L$5,0)),(INDEX('A2 Intenzita dopravy'!$M11:$Q11,MATCH(M$173,'A2 Intenzita dopravy'!$H$5:$L$5,1)+1)/INDEX('A2 Intenzita dopravy'!$M11:$Q11,MATCH(M$173,'A2 Intenzita dopravy'!$H$5:$L$5,1)))^(1/(INDEX('A2 Intenzita dopravy'!$H$5:$L$5,MATCH(M$173,'A2 Intenzita dopravy'!$H$5:$L$5,1)+1)-INDEX('A2 Intenzita dopravy'!$H$5:$L$5,MATCH(M$173,'A2 Intenzita dopravy'!$H$5:$L$5,1))))*L179))),0)</f>
        <v>2826.5733763719068</v>
      </c>
      <c r="N179" s="30">
        <f>IFERROR(IF(N$173&lt;MIN('A2 Intenzita dopravy'!$H$5:$L$5),(O179/P179)*O179,IF(N$173&gt;MAX('A2 Intenzita dopravy'!$H$5:$L$5),(INDEX('A2 Intenzita dopravy'!$M11:$Q11,MATCH(N$173,'A2 Intenzita dopravy'!$H$5:$L$5,1))/INDEX('A2 Intenzita dopravy'!$M11:$Q11,MATCH(N$173,'A2 Intenzita dopravy'!$H$5:$L$5,1)-1))^(1/(INDEX('A2 Intenzita dopravy'!$H$5:$L$5,MATCH(N$173,'A2 Intenzita dopravy'!$H$5:$L$5,1))-INDEX('A2 Intenzita dopravy'!$H$5:$L$5,MATCH(N$173,'A2 Intenzita dopravy'!$H$5:$L$5,1)-1)))*M179,IFERROR(INDEX('A2 Intenzita dopravy'!$M11:$Q11,MATCH(N$173,'A2 Intenzita dopravy'!$H$5:$L$5,0)),(INDEX('A2 Intenzita dopravy'!$M11:$Q11,MATCH(N$173,'A2 Intenzita dopravy'!$H$5:$L$5,1)+1)/INDEX('A2 Intenzita dopravy'!$M11:$Q11,MATCH(N$173,'A2 Intenzita dopravy'!$H$5:$L$5,1)))^(1/(INDEX('A2 Intenzita dopravy'!$H$5:$L$5,MATCH(N$173,'A2 Intenzita dopravy'!$H$5:$L$5,1)+1)-INDEX('A2 Intenzita dopravy'!$H$5:$L$5,MATCH(N$173,'A2 Intenzita dopravy'!$H$5:$L$5,1))))*M179))),0)</f>
        <v>2867.1308562551239</v>
      </c>
      <c r="O179" s="30">
        <f>IFERROR(IF(O$173&lt;MIN('A2 Intenzita dopravy'!$H$5:$L$5),(P179/Q179)*P179,IF(O$173&gt;MAX('A2 Intenzita dopravy'!$H$5:$L$5),(INDEX('A2 Intenzita dopravy'!$M11:$Q11,MATCH(O$173,'A2 Intenzita dopravy'!$H$5:$L$5,1))/INDEX('A2 Intenzita dopravy'!$M11:$Q11,MATCH(O$173,'A2 Intenzita dopravy'!$H$5:$L$5,1)-1))^(1/(INDEX('A2 Intenzita dopravy'!$H$5:$L$5,MATCH(O$173,'A2 Intenzita dopravy'!$H$5:$L$5,1))-INDEX('A2 Intenzita dopravy'!$H$5:$L$5,MATCH(O$173,'A2 Intenzita dopravy'!$H$5:$L$5,1)-1)))*N179,IFERROR(INDEX('A2 Intenzita dopravy'!$M11:$Q11,MATCH(O$173,'A2 Intenzita dopravy'!$H$5:$L$5,0)),(INDEX('A2 Intenzita dopravy'!$M11:$Q11,MATCH(O$173,'A2 Intenzita dopravy'!$H$5:$L$5,1)+1)/INDEX('A2 Intenzita dopravy'!$M11:$Q11,MATCH(O$173,'A2 Intenzita dopravy'!$H$5:$L$5,1)))^(1/(INDEX('A2 Intenzita dopravy'!$H$5:$L$5,MATCH(O$173,'A2 Intenzita dopravy'!$H$5:$L$5,1)+1)-INDEX('A2 Intenzita dopravy'!$H$5:$L$5,MATCH(O$173,'A2 Intenzita dopravy'!$H$5:$L$5,1))))*N179))),0)</f>
        <v>2908.2702807601322</v>
      </c>
      <c r="P179" s="30">
        <f>IFERROR(IF(P$173&lt;MIN('A2 Intenzita dopravy'!$H$5:$L$5),(Q179/R179)*Q179,IF(P$173&gt;MAX('A2 Intenzita dopravy'!$H$5:$L$5),(INDEX('A2 Intenzita dopravy'!$M11:$Q11,MATCH(P$173,'A2 Intenzita dopravy'!$H$5:$L$5,1))/INDEX('A2 Intenzita dopravy'!$M11:$Q11,MATCH(P$173,'A2 Intenzita dopravy'!$H$5:$L$5,1)-1))^(1/(INDEX('A2 Intenzita dopravy'!$H$5:$L$5,MATCH(P$173,'A2 Intenzita dopravy'!$H$5:$L$5,1))-INDEX('A2 Intenzita dopravy'!$H$5:$L$5,MATCH(P$173,'A2 Intenzita dopravy'!$H$5:$L$5,1)-1)))*O179,IFERROR(INDEX('A2 Intenzita dopravy'!$M11:$Q11,MATCH(P$173,'A2 Intenzita dopravy'!$H$5:$L$5,0)),(INDEX('A2 Intenzita dopravy'!$M11:$Q11,MATCH(P$173,'A2 Intenzita dopravy'!$H$5:$L$5,1)+1)/INDEX('A2 Intenzita dopravy'!$M11:$Q11,MATCH(P$173,'A2 Intenzita dopravy'!$H$5:$L$5,1)))^(1/(INDEX('A2 Intenzita dopravy'!$H$5:$L$5,MATCH(P$173,'A2 Intenzita dopravy'!$H$5:$L$5,1)+1)-INDEX('A2 Intenzita dopravy'!$H$5:$L$5,MATCH(P$173,'A2 Intenzita dopravy'!$H$5:$L$5,1))))*O179))),0)</f>
        <v>2950</v>
      </c>
      <c r="Q179" s="30">
        <f>IFERROR(IF(Q$173&lt;MIN('A2 Intenzita dopravy'!$H$5:$L$5),(R179/S179)*R179,IF(Q$173&gt;MAX('A2 Intenzita dopravy'!$H$5:$L$5),(INDEX('A2 Intenzita dopravy'!$M11:$Q11,MATCH(Q$173,'A2 Intenzita dopravy'!$H$5:$L$5,1))/INDEX('A2 Intenzita dopravy'!$M11:$Q11,MATCH(Q$173,'A2 Intenzita dopravy'!$H$5:$L$5,1)-1))^(1/(INDEX('A2 Intenzita dopravy'!$H$5:$L$5,MATCH(Q$173,'A2 Intenzita dopravy'!$H$5:$L$5,1))-INDEX('A2 Intenzita dopravy'!$H$5:$L$5,MATCH(Q$173,'A2 Intenzita dopravy'!$H$5:$L$5,1)-1)))*P179,IFERROR(INDEX('A2 Intenzita dopravy'!$M11:$Q11,MATCH(Q$173,'A2 Intenzita dopravy'!$H$5:$L$5,0)),(INDEX('A2 Intenzita dopravy'!$M11:$Q11,MATCH(Q$173,'A2 Intenzita dopravy'!$H$5:$L$5,1)+1)/INDEX('A2 Intenzita dopravy'!$M11:$Q11,MATCH(Q$173,'A2 Intenzita dopravy'!$H$5:$L$5,1)))^(1/(INDEX('A2 Intenzita dopravy'!$H$5:$L$5,MATCH(Q$173,'A2 Intenzita dopravy'!$H$5:$L$5,1)+1)-INDEX('A2 Intenzita dopravy'!$H$5:$L$5,MATCH(Q$173,'A2 Intenzita dopravy'!$H$5:$L$5,1))))*P179))),0)</f>
        <v>2986.8572092252716</v>
      </c>
      <c r="R179" s="30">
        <f>IFERROR(IF(R$173&lt;MIN('A2 Intenzita dopravy'!$H$5:$L$5),(S179/T179)*S179,IF(R$173&gt;MAX('A2 Intenzita dopravy'!$H$5:$L$5),(INDEX('A2 Intenzita dopravy'!$M11:$Q11,MATCH(R$173,'A2 Intenzita dopravy'!$H$5:$L$5,1))/INDEX('A2 Intenzita dopravy'!$M11:$Q11,MATCH(R$173,'A2 Intenzita dopravy'!$H$5:$L$5,1)-1))^(1/(INDEX('A2 Intenzita dopravy'!$H$5:$L$5,MATCH(R$173,'A2 Intenzita dopravy'!$H$5:$L$5,1))-INDEX('A2 Intenzita dopravy'!$H$5:$L$5,MATCH(R$173,'A2 Intenzita dopravy'!$H$5:$L$5,1)-1)))*Q179,IFERROR(INDEX('A2 Intenzita dopravy'!$M11:$Q11,MATCH(R$173,'A2 Intenzita dopravy'!$H$5:$L$5,0)),(INDEX('A2 Intenzita dopravy'!$M11:$Q11,MATCH(R$173,'A2 Intenzita dopravy'!$H$5:$L$5,1)+1)/INDEX('A2 Intenzita dopravy'!$M11:$Q11,MATCH(R$173,'A2 Intenzita dopravy'!$H$5:$L$5,1)))^(1/(INDEX('A2 Intenzita dopravy'!$H$5:$L$5,MATCH(R$173,'A2 Intenzita dopravy'!$H$5:$L$5,1)+1)-INDEX('A2 Intenzita dopravy'!$H$5:$L$5,MATCH(R$173,'A2 Intenzita dopravy'!$H$5:$L$5,1))))*Q179))),0)</f>
        <v>3024.1749112884672</v>
      </c>
      <c r="S179" s="30">
        <f>IFERROR(IF(S$173&lt;MIN('A2 Intenzita dopravy'!$H$5:$L$5),(T179/U179)*T179,IF(S$173&gt;MAX('A2 Intenzita dopravy'!$H$5:$L$5),(INDEX('A2 Intenzita dopravy'!$M11:$Q11,MATCH(S$173,'A2 Intenzita dopravy'!$H$5:$L$5,1))/INDEX('A2 Intenzita dopravy'!$M11:$Q11,MATCH(S$173,'A2 Intenzita dopravy'!$H$5:$L$5,1)-1))^(1/(INDEX('A2 Intenzita dopravy'!$H$5:$L$5,MATCH(S$173,'A2 Intenzita dopravy'!$H$5:$L$5,1))-INDEX('A2 Intenzita dopravy'!$H$5:$L$5,MATCH(S$173,'A2 Intenzita dopravy'!$H$5:$L$5,1)-1)))*R179,IFERROR(INDEX('A2 Intenzita dopravy'!$M11:$Q11,MATCH(S$173,'A2 Intenzita dopravy'!$H$5:$L$5,0)),(INDEX('A2 Intenzita dopravy'!$M11:$Q11,MATCH(S$173,'A2 Intenzita dopravy'!$H$5:$L$5,1)+1)/INDEX('A2 Intenzita dopravy'!$M11:$Q11,MATCH(S$173,'A2 Intenzita dopravy'!$H$5:$L$5,1)))^(1/(INDEX('A2 Intenzita dopravy'!$H$5:$L$5,MATCH(S$173,'A2 Intenzita dopravy'!$H$5:$L$5,1)+1)-INDEX('A2 Intenzita dopravy'!$H$5:$L$5,MATCH(S$173,'A2 Intenzita dopravy'!$H$5:$L$5,1))))*R179))),0)</f>
        <v>3061.9588595729338</v>
      </c>
      <c r="T179" s="30">
        <f>IFERROR(IF(T$173&lt;MIN('A2 Intenzita dopravy'!$H$5:$L$5),(U179/V179)*U179,IF(T$173&gt;MAX('A2 Intenzita dopravy'!$H$5:$L$5),(INDEX('A2 Intenzita dopravy'!$M11:$Q11,MATCH(T$173,'A2 Intenzita dopravy'!$H$5:$L$5,1))/INDEX('A2 Intenzita dopravy'!$M11:$Q11,MATCH(T$173,'A2 Intenzita dopravy'!$H$5:$L$5,1)-1))^(1/(INDEX('A2 Intenzita dopravy'!$H$5:$L$5,MATCH(T$173,'A2 Intenzita dopravy'!$H$5:$L$5,1))-INDEX('A2 Intenzita dopravy'!$H$5:$L$5,MATCH(T$173,'A2 Intenzita dopravy'!$H$5:$L$5,1)-1)))*S179,IFERROR(INDEX('A2 Intenzita dopravy'!$M11:$Q11,MATCH(T$173,'A2 Intenzita dopravy'!$H$5:$L$5,0)),(INDEX('A2 Intenzita dopravy'!$M11:$Q11,MATCH(T$173,'A2 Intenzita dopravy'!$H$5:$L$5,1)+1)/INDEX('A2 Intenzita dopravy'!$M11:$Q11,MATCH(T$173,'A2 Intenzita dopravy'!$H$5:$L$5,1)))^(1/(INDEX('A2 Intenzita dopravy'!$H$5:$L$5,MATCH(T$173,'A2 Intenzita dopravy'!$H$5:$L$5,1)+1)-INDEX('A2 Intenzita dopravy'!$H$5:$L$5,MATCH(T$173,'A2 Intenzita dopravy'!$H$5:$L$5,1))))*S179))),0)</f>
        <v>3100.2148793446131</v>
      </c>
      <c r="U179" s="30">
        <f>IFERROR(IF(U$173&lt;MIN('A2 Intenzita dopravy'!$H$5:$L$5),(V179/W179)*V179,IF(U$173&gt;MAX('A2 Intenzita dopravy'!$H$5:$L$5),(INDEX('A2 Intenzita dopravy'!$M11:$Q11,MATCH(U$173,'A2 Intenzita dopravy'!$H$5:$L$5,1))/INDEX('A2 Intenzita dopravy'!$M11:$Q11,MATCH(U$173,'A2 Intenzita dopravy'!$H$5:$L$5,1)-1))^(1/(INDEX('A2 Intenzita dopravy'!$H$5:$L$5,MATCH(U$173,'A2 Intenzita dopravy'!$H$5:$L$5,1))-INDEX('A2 Intenzita dopravy'!$H$5:$L$5,MATCH(U$173,'A2 Intenzita dopravy'!$H$5:$L$5,1)-1)))*T179,IFERROR(INDEX('A2 Intenzita dopravy'!$M11:$Q11,MATCH(U$173,'A2 Intenzita dopravy'!$H$5:$L$5,0)),(INDEX('A2 Intenzita dopravy'!$M11:$Q11,MATCH(U$173,'A2 Intenzita dopravy'!$H$5:$L$5,1)+1)/INDEX('A2 Intenzita dopravy'!$M11:$Q11,MATCH(U$173,'A2 Intenzita dopravy'!$H$5:$L$5,1)))^(1/(INDEX('A2 Intenzita dopravy'!$H$5:$L$5,MATCH(U$173,'A2 Intenzita dopravy'!$H$5:$L$5,1)+1)-INDEX('A2 Intenzita dopravy'!$H$5:$L$5,MATCH(U$173,'A2 Intenzita dopravy'!$H$5:$L$5,1))))*T179))),0)</f>
        <v>3138.9488686501404</v>
      </c>
      <c r="V179" s="30">
        <f>IFERROR(IF(V$173&lt;MIN('A2 Intenzita dopravy'!$H$5:$L$5),(W179/X179)*W179,IF(V$173&gt;MAX('A2 Intenzita dopravy'!$H$5:$L$5),(INDEX('A2 Intenzita dopravy'!$M11:$Q11,MATCH(V$173,'A2 Intenzita dopravy'!$H$5:$L$5,1))/INDEX('A2 Intenzita dopravy'!$M11:$Q11,MATCH(V$173,'A2 Intenzita dopravy'!$H$5:$L$5,1)-1))^(1/(INDEX('A2 Intenzita dopravy'!$H$5:$L$5,MATCH(V$173,'A2 Intenzita dopravy'!$H$5:$L$5,1))-INDEX('A2 Intenzita dopravy'!$H$5:$L$5,MATCH(V$173,'A2 Intenzita dopravy'!$H$5:$L$5,1)-1)))*U179,IFERROR(INDEX('A2 Intenzita dopravy'!$M11:$Q11,MATCH(V$173,'A2 Intenzita dopravy'!$H$5:$L$5,0)),(INDEX('A2 Intenzita dopravy'!$M11:$Q11,MATCH(V$173,'A2 Intenzita dopravy'!$H$5:$L$5,1)+1)/INDEX('A2 Intenzita dopravy'!$M11:$Q11,MATCH(V$173,'A2 Intenzita dopravy'!$H$5:$L$5,1)))^(1/(INDEX('A2 Intenzita dopravy'!$H$5:$L$5,MATCH(V$173,'A2 Intenzita dopravy'!$H$5:$L$5,1)+1)-INDEX('A2 Intenzita dopravy'!$H$5:$L$5,MATCH(V$173,'A2 Intenzita dopravy'!$H$5:$L$5,1))))*U179))),0)</f>
        <v>3178.1667992261637</v>
      </c>
      <c r="W179" s="30">
        <f>IFERROR(IF(W$173&lt;MIN('A2 Intenzita dopravy'!$H$5:$L$5),(X179/Y179)*X179,IF(W$173&gt;MAX('A2 Intenzita dopravy'!$H$5:$L$5),(INDEX('A2 Intenzita dopravy'!$M11:$Q11,MATCH(W$173,'A2 Intenzita dopravy'!$H$5:$L$5,1))/INDEX('A2 Intenzita dopravy'!$M11:$Q11,MATCH(W$173,'A2 Intenzita dopravy'!$H$5:$L$5,1)-1))^(1/(INDEX('A2 Intenzita dopravy'!$H$5:$L$5,MATCH(W$173,'A2 Intenzita dopravy'!$H$5:$L$5,1))-INDEX('A2 Intenzita dopravy'!$H$5:$L$5,MATCH(W$173,'A2 Intenzita dopravy'!$H$5:$L$5,1)-1)))*V179,IFERROR(INDEX('A2 Intenzita dopravy'!$M11:$Q11,MATCH(W$173,'A2 Intenzita dopravy'!$H$5:$L$5,0)),(INDEX('A2 Intenzita dopravy'!$M11:$Q11,MATCH(W$173,'A2 Intenzita dopravy'!$H$5:$L$5,1)+1)/INDEX('A2 Intenzita dopravy'!$M11:$Q11,MATCH(W$173,'A2 Intenzita dopravy'!$H$5:$L$5,1)))^(1/(INDEX('A2 Intenzita dopravy'!$H$5:$L$5,MATCH(W$173,'A2 Intenzita dopravy'!$H$5:$L$5,1)+1)-INDEX('A2 Intenzita dopravy'!$H$5:$L$5,MATCH(W$173,'A2 Intenzita dopravy'!$H$5:$L$5,1))))*V179))),0)</f>
        <v>3217.8747174200248</v>
      </c>
      <c r="X179" s="30">
        <f>IFERROR(IF(X$173&lt;MIN('A2 Intenzita dopravy'!$H$5:$L$5),(Y179/Z179)*Y179,IF(X$173&gt;MAX('A2 Intenzita dopravy'!$H$5:$L$5),(INDEX('A2 Intenzita dopravy'!$M11:$Q11,MATCH(X$173,'A2 Intenzita dopravy'!$H$5:$L$5,1))/INDEX('A2 Intenzita dopravy'!$M11:$Q11,MATCH(X$173,'A2 Intenzita dopravy'!$H$5:$L$5,1)-1))^(1/(INDEX('A2 Intenzita dopravy'!$H$5:$L$5,MATCH(X$173,'A2 Intenzita dopravy'!$H$5:$L$5,1))-INDEX('A2 Intenzita dopravy'!$H$5:$L$5,MATCH(X$173,'A2 Intenzita dopravy'!$H$5:$L$5,1)-1)))*W179,IFERROR(INDEX('A2 Intenzita dopravy'!$M11:$Q11,MATCH(X$173,'A2 Intenzita dopravy'!$H$5:$L$5,0)),(INDEX('A2 Intenzita dopravy'!$M11:$Q11,MATCH(X$173,'A2 Intenzita dopravy'!$H$5:$L$5,1)+1)/INDEX('A2 Intenzita dopravy'!$M11:$Q11,MATCH(X$173,'A2 Intenzita dopravy'!$H$5:$L$5,1)))^(1/(INDEX('A2 Intenzita dopravy'!$H$5:$L$5,MATCH(X$173,'A2 Intenzita dopravy'!$H$5:$L$5,1)+1)-INDEX('A2 Intenzita dopravy'!$H$5:$L$5,MATCH(X$173,'A2 Intenzita dopravy'!$H$5:$L$5,1))))*W179))),0)</f>
        <v>3258.0787451219439</v>
      </c>
      <c r="Y179" s="30">
        <f>IFERROR(IF(Y$173&lt;MIN('A2 Intenzita dopravy'!$H$5:$L$5),(Z179/AA179)*Z179,IF(Y$173&gt;MAX('A2 Intenzita dopravy'!$H$5:$L$5),(INDEX('A2 Intenzita dopravy'!$M11:$Q11,MATCH(Y$173,'A2 Intenzita dopravy'!$H$5:$L$5,1))/INDEX('A2 Intenzita dopravy'!$M11:$Q11,MATCH(Y$173,'A2 Intenzita dopravy'!$H$5:$L$5,1)-1))^(1/(INDEX('A2 Intenzita dopravy'!$H$5:$L$5,MATCH(Y$173,'A2 Intenzita dopravy'!$H$5:$L$5,1))-INDEX('A2 Intenzita dopravy'!$H$5:$L$5,MATCH(Y$173,'A2 Intenzita dopravy'!$H$5:$L$5,1)-1)))*X179,IFERROR(INDEX('A2 Intenzita dopravy'!$M11:$Q11,MATCH(Y$173,'A2 Intenzita dopravy'!$H$5:$L$5,0)),(INDEX('A2 Intenzita dopravy'!$M11:$Q11,MATCH(Y$173,'A2 Intenzita dopravy'!$H$5:$L$5,1)+1)/INDEX('A2 Intenzita dopravy'!$M11:$Q11,MATCH(Y$173,'A2 Intenzita dopravy'!$H$5:$L$5,1)))^(1/(INDEX('A2 Intenzita dopravy'!$H$5:$L$5,MATCH(Y$173,'A2 Intenzita dopravy'!$H$5:$L$5,1)+1)-INDEX('A2 Intenzita dopravy'!$H$5:$L$5,MATCH(Y$173,'A2 Intenzita dopravy'!$H$5:$L$5,1))))*X179))),0)</f>
        <v>3298.7850807088489</v>
      </c>
      <c r="Z179" s="30">
        <f>IFERROR(IF(Z$173&lt;MIN('A2 Intenzita dopravy'!$H$5:$L$5),(AA179/AB179)*AA179,IF(Z$173&gt;MAX('A2 Intenzita dopravy'!$H$5:$L$5),(INDEX('A2 Intenzita dopravy'!$M11:$Q11,MATCH(Z$173,'A2 Intenzita dopravy'!$H$5:$L$5,1))/INDEX('A2 Intenzita dopravy'!$M11:$Q11,MATCH(Z$173,'A2 Intenzita dopravy'!$H$5:$L$5,1)-1))^(1/(INDEX('A2 Intenzita dopravy'!$H$5:$L$5,MATCH(Z$173,'A2 Intenzita dopravy'!$H$5:$L$5,1))-INDEX('A2 Intenzita dopravy'!$H$5:$L$5,MATCH(Z$173,'A2 Intenzita dopravy'!$H$5:$L$5,1)-1)))*Y179,IFERROR(INDEX('A2 Intenzita dopravy'!$M11:$Q11,MATCH(Z$173,'A2 Intenzita dopravy'!$H$5:$L$5,0)),(INDEX('A2 Intenzita dopravy'!$M11:$Q11,MATCH(Z$173,'A2 Intenzita dopravy'!$H$5:$L$5,1)+1)/INDEX('A2 Intenzita dopravy'!$M11:$Q11,MATCH(Z$173,'A2 Intenzita dopravy'!$H$5:$L$5,1)))^(1/(INDEX('A2 Intenzita dopravy'!$H$5:$L$5,MATCH(Z$173,'A2 Intenzita dopravy'!$H$5:$L$5,1)+1)-INDEX('A2 Intenzita dopravy'!$H$5:$L$5,MATCH(Z$173,'A2 Intenzita dopravy'!$H$5:$L$5,1))))*Y179))),0)</f>
        <v>3340</v>
      </c>
      <c r="AA179" s="30">
        <f>IFERROR(IF(AA$173&lt;MIN('A2 Intenzita dopravy'!$H$5:$L$5),(AB179/AC179)*AB179,IF(AA$173&gt;MAX('A2 Intenzita dopravy'!$H$5:$L$5),(INDEX('A2 Intenzita dopravy'!$M11:$Q11,MATCH(AA$173,'A2 Intenzita dopravy'!$H$5:$L$5,1))/INDEX('A2 Intenzita dopravy'!$M11:$Q11,MATCH(AA$173,'A2 Intenzita dopravy'!$H$5:$L$5,1)-1))^(1/(INDEX('A2 Intenzita dopravy'!$H$5:$L$5,MATCH(AA$173,'A2 Intenzita dopravy'!$H$5:$L$5,1))-INDEX('A2 Intenzita dopravy'!$H$5:$L$5,MATCH(AA$173,'A2 Intenzita dopravy'!$H$5:$L$5,1)-1)))*Z179,IFERROR(INDEX('A2 Intenzita dopravy'!$M11:$Q11,MATCH(AA$173,'A2 Intenzita dopravy'!$H$5:$L$5,0)),(INDEX('A2 Intenzita dopravy'!$M11:$Q11,MATCH(AA$173,'A2 Intenzita dopravy'!$H$5:$L$5,1)+1)/INDEX('A2 Intenzita dopravy'!$M11:$Q11,MATCH(AA$173,'A2 Intenzita dopravy'!$H$5:$L$5,1)))^(1/(INDEX('A2 Intenzita dopravy'!$H$5:$L$5,MATCH(AA$173,'A2 Intenzita dopravy'!$H$5:$L$5,1)+1)-INDEX('A2 Intenzita dopravy'!$H$5:$L$5,MATCH(AA$173,'A2 Intenzita dopravy'!$H$5:$L$5,1))))*Z179))),0)</f>
        <v>3388.6799308855684</v>
      </c>
      <c r="AB179" s="30">
        <f>IFERROR(IF(AB$173&lt;MIN('A2 Intenzita dopravy'!$H$5:$L$5),(AC179/AD179)*AC179,IF(AB$173&gt;MAX('A2 Intenzita dopravy'!$H$5:$L$5),(INDEX('A2 Intenzita dopravy'!$M11:$Q11,MATCH(AB$173,'A2 Intenzita dopravy'!$H$5:$L$5,1))/INDEX('A2 Intenzita dopravy'!$M11:$Q11,MATCH(AB$173,'A2 Intenzita dopravy'!$H$5:$L$5,1)-1))^(1/(INDEX('A2 Intenzita dopravy'!$H$5:$L$5,MATCH(AB$173,'A2 Intenzita dopravy'!$H$5:$L$5,1))-INDEX('A2 Intenzita dopravy'!$H$5:$L$5,MATCH(AB$173,'A2 Intenzita dopravy'!$H$5:$L$5,1)-1)))*AA179,IFERROR(INDEX('A2 Intenzita dopravy'!$M11:$Q11,MATCH(AB$173,'A2 Intenzita dopravy'!$H$5:$L$5,0)),(INDEX('A2 Intenzita dopravy'!$M11:$Q11,MATCH(AB$173,'A2 Intenzita dopravy'!$H$5:$L$5,1)+1)/INDEX('A2 Intenzita dopravy'!$M11:$Q11,MATCH(AB$173,'A2 Intenzita dopravy'!$H$5:$L$5,1)))^(1/(INDEX('A2 Intenzita dopravy'!$H$5:$L$5,MATCH(AB$173,'A2 Intenzita dopravy'!$H$5:$L$5,1)+1)-INDEX('A2 Intenzita dopravy'!$H$5:$L$5,MATCH(AB$173,'A2 Intenzita dopravy'!$H$5:$L$5,1))))*AA179))),0)</f>
        <v>3438.0693634690483</v>
      </c>
      <c r="AC179" s="30">
        <f>IFERROR(IF(AC$173&lt;MIN('A2 Intenzita dopravy'!$H$5:$L$5),(AD179/AE179)*AD179,IF(AC$173&gt;MAX('A2 Intenzita dopravy'!$H$5:$L$5),(INDEX('A2 Intenzita dopravy'!$M11:$Q11,MATCH(AC$173,'A2 Intenzita dopravy'!$H$5:$L$5,1))/INDEX('A2 Intenzita dopravy'!$M11:$Q11,MATCH(AC$173,'A2 Intenzita dopravy'!$H$5:$L$5,1)-1))^(1/(INDEX('A2 Intenzita dopravy'!$H$5:$L$5,MATCH(AC$173,'A2 Intenzita dopravy'!$H$5:$L$5,1))-INDEX('A2 Intenzita dopravy'!$H$5:$L$5,MATCH(AC$173,'A2 Intenzita dopravy'!$H$5:$L$5,1)-1)))*AB179,IFERROR(INDEX('A2 Intenzita dopravy'!$M11:$Q11,MATCH(AC$173,'A2 Intenzita dopravy'!$H$5:$L$5,0)),(INDEX('A2 Intenzita dopravy'!$M11:$Q11,MATCH(AC$173,'A2 Intenzita dopravy'!$H$5:$L$5,1)+1)/INDEX('A2 Intenzita dopravy'!$M11:$Q11,MATCH(AC$173,'A2 Intenzita dopravy'!$H$5:$L$5,1)))^(1/(INDEX('A2 Intenzita dopravy'!$H$5:$L$5,MATCH(AC$173,'A2 Intenzita dopravy'!$H$5:$L$5,1)+1)-INDEX('A2 Intenzita dopravy'!$H$5:$L$5,MATCH(AC$173,'A2 Intenzita dopravy'!$H$5:$L$5,1))))*AB179))),0)</f>
        <v>3488.1786386167919</v>
      </c>
      <c r="AD179" s="30">
        <f>IFERROR(IF(AD$173&lt;MIN('A2 Intenzita dopravy'!$H$5:$L$5),(AE179/AF179)*AE179,IF(AD$173&gt;MAX('A2 Intenzita dopravy'!$H$5:$L$5),(INDEX('A2 Intenzita dopravy'!$M11:$Q11,MATCH(AD$173,'A2 Intenzita dopravy'!$H$5:$L$5,1))/INDEX('A2 Intenzita dopravy'!$M11:$Q11,MATCH(AD$173,'A2 Intenzita dopravy'!$H$5:$L$5,1)-1))^(1/(INDEX('A2 Intenzita dopravy'!$H$5:$L$5,MATCH(AD$173,'A2 Intenzita dopravy'!$H$5:$L$5,1))-INDEX('A2 Intenzita dopravy'!$H$5:$L$5,MATCH(AD$173,'A2 Intenzita dopravy'!$H$5:$L$5,1)-1)))*AC179,IFERROR(INDEX('A2 Intenzita dopravy'!$M11:$Q11,MATCH(AD$173,'A2 Intenzita dopravy'!$H$5:$L$5,0)),(INDEX('A2 Intenzita dopravy'!$M11:$Q11,MATCH(AD$173,'A2 Intenzita dopravy'!$H$5:$L$5,1)+1)/INDEX('A2 Intenzita dopravy'!$M11:$Q11,MATCH(AD$173,'A2 Intenzita dopravy'!$H$5:$L$5,1)))^(1/(INDEX('A2 Intenzita dopravy'!$H$5:$L$5,MATCH(AD$173,'A2 Intenzita dopravy'!$H$5:$L$5,1)+1)-INDEX('A2 Intenzita dopravy'!$H$5:$L$5,MATCH(AD$173,'A2 Intenzita dopravy'!$H$5:$L$5,1))))*AC179))),0)</f>
        <v>3539.0182479115169</v>
      </c>
      <c r="AE179" s="30">
        <f>IFERROR(IF(AE$173&lt;MIN('A2 Intenzita dopravy'!$H$5:$L$5),(AF179/AG179)*AF179,IF(AE$173&gt;MAX('A2 Intenzita dopravy'!$H$5:$L$5),(INDEX('A2 Intenzita dopravy'!$M11:$Q11,MATCH(AE$173,'A2 Intenzita dopravy'!$H$5:$L$5,1))/INDEX('A2 Intenzita dopravy'!$M11:$Q11,MATCH(AE$173,'A2 Intenzita dopravy'!$H$5:$L$5,1)-1))^(1/(INDEX('A2 Intenzita dopravy'!$H$5:$L$5,MATCH(AE$173,'A2 Intenzita dopravy'!$H$5:$L$5,1))-INDEX('A2 Intenzita dopravy'!$H$5:$L$5,MATCH(AE$173,'A2 Intenzita dopravy'!$H$5:$L$5,1)-1)))*AD179,IFERROR(INDEX('A2 Intenzita dopravy'!$M11:$Q11,MATCH(AE$173,'A2 Intenzita dopravy'!$H$5:$L$5,0)),(INDEX('A2 Intenzita dopravy'!$M11:$Q11,MATCH(AE$173,'A2 Intenzita dopravy'!$H$5:$L$5,1)+1)/INDEX('A2 Intenzita dopravy'!$M11:$Q11,MATCH(AE$173,'A2 Intenzita dopravy'!$H$5:$L$5,1)))^(1/(INDEX('A2 Intenzita dopravy'!$H$5:$L$5,MATCH(AE$173,'A2 Intenzita dopravy'!$H$5:$L$5,1)+1)-INDEX('A2 Intenzita dopravy'!$H$5:$L$5,MATCH(AE$173,'A2 Intenzita dopravy'!$H$5:$L$5,1))))*AD179))),0)</f>
        <v>3590.5988358489717</v>
      </c>
      <c r="AF179" s="30">
        <f>IFERROR(IF(AF$173&lt;MIN('A2 Intenzita dopravy'!$H$5:$L$5),(AG179/AH179)*AG179,IF(AF$173&gt;MAX('A2 Intenzita dopravy'!$H$5:$L$5),(INDEX('A2 Intenzita dopravy'!$M11:$Q11,MATCH(AF$173,'A2 Intenzita dopravy'!$H$5:$L$5,1))/INDEX('A2 Intenzita dopravy'!$M11:$Q11,MATCH(AF$173,'A2 Intenzita dopravy'!$H$5:$L$5,1)-1))^(1/(INDEX('A2 Intenzita dopravy'!$H$5:$L$5,MATCH(AF$173,'A2 Intenzita dopravy'!$H$5:$L$5,1))-INDEX('A2 Intenzita dopravy'!$H$5:$L$5,MATCH(AF$173,'A2 Intenzita dopravy'!$H$5:$L$5,1)-1)))*AE179,IFERROR(INDEX('A2 Intenzita dopravy'!$M11:$Q11,MATCH(AF$173,'A2 Intenzita dopravy'!$H$5:$L$5,0)),(INDEX('A2 Intenzita dopravy'!$M11:$Q11,MATCH(AF$173,'A2 Intenzita dopravy'!$H$5:$L$5,1)+1)/INDEX('A2 Intenzita dopravy'!$M11:$Q11,MATCH(AF$173,'A2 Intenzita dopravy'!$H$5:$L$5,1)))^(1/(INDEX('A2 Intenzita dopravy'!$H$5:$L$5,MATCH(AF$173,'A2 Intenzita dopravy'!$H$5:$L$5,1)+1)-INDEX('A2 Intenzita dopravy'!$H$5:$L$5,MATCH(AF$173,'A2 Intenzita dopravy'!$H$5:$L$5,1))))*AE179))),0)</f>
        <v>3642.9312020666157</v>
      </c>
      <c r="AG179" s="30">
        <f>IFERROR(IF(AG$173&lt;MIN('A2 Intenzita dopravy'!$H$5:$L$5),(AH179/AI179)*AH179,IF(AG$173&gt;MAX('A2 Intenzita dopravy'!$H$5:$L$5),(INDEX('A2 Intenzita dopravy'!$M11:$Q11,MATCH(AG$173,'A2 Intenzita dopravy'!$H$5:$L$5,1))/INDEX('A2 Intenzita dopravy'!$M11:$Q11,MATCH(AG$173,'A2 Intenzita dopravy'!$H$5:$L$5,1)-1))^(1/(INDEX('A2 Intenzita dopravy'!$H$5:$L$5,MATCH(AG$173,'A2 Intenzita dopravy'!$H$5:$L$5,1))-INDEX('A2 Intenzita dopravy'!$H$5:$L$5,MATCH(AG$173,'A2 Intenzita dopravy'!$H$5:$L$5,1)-1)))*AF179,IFERROR(INDEX('A2 Intenzita dopravy'!$M11:$Q11,MATCH(AG$173,'A2 Intenzita dopravy'!$H$5:$L$5,0)),(INDEX('A2 Intenzita dopravy'!$M11:$Q11,MATCH(AG$173,'A2 Intenzita dopravy'!$H$5:$L$5,1)+1)/INDEX('A2 Intenzita dopravy'!$M11:$Q11,MATCH(AG$173,'A2 Intenzita dopravy'!$H$5:$L$5,1)))^(1/(INDEX('A2 Intenzita dopravy'!$H$5:$L$5,MATCH(AG$173,'A2 Intenzita dopravy'!$H$5:$L$5,1)+1)-INDEX('A2 Intenzita dopravy'!$H$5:$L$5,MATCH(AG$173,'A2 Intenzita dopravy'!$H$5:$L$5,1))))*AF179))),0)</f>
        <v>3696.0263036047845</v>
      </c>
      <c r="AH179" s="30">
        <f>IFERROR(IF(AH$173&lt;MIN('A2 Intenzita dopravy'!$H$5:$L$5),(AI179/AJ179)*AI179,IF(AH$173&gt;MAX('A2 Intenzita dopravy'!$H$5:$L$5),(INDEX('A2 Intenzita dopravy'!$M11:$Q11,MATCH(AH$173,'A2 Intenzita dopravy'!$H$5:$L$5,1))/INDEX('A2 Intenzita dopravy'!$M11:$Q11,MATCH(AH$173,'A2 Intenzita dopravy'!$H$5:$L$5,1)-1))^(1/(INDEX('A2 Intenzita dopravy'!$H$5:$L$5,MATCH(AH$173,'A2 Intenzita dopravy'!$H$5:$L$5,1))-INDEX('A2 Intenzita dopravy'!$H$5:$L$5,MATCH(AH$173,'A2 Intenzita dopravy'!$H$5:$L$5,1)-1)))*AG179,IFERROR(INDEX('A2 Intenzita dopravy'!$M11:$Q11,MATCH(AH$173,'A2 Intenzita dopravy'!$H$5:$L$5,0)),(INDEX('A2 Intenzita dopravy'!$M11:$Q11,MATCH(AH$173,'A2 Intenzita dopravy'!$H$5:$L$5,1)+1)/INDEX('A2 Intenzita dopravy'!$M11:$Q11,MATCH(AH$173,'A2 Intenzita dopravy'!$H$5:$L$5,1)))^(1/(INDEX('A2 Intenzita dopravy'!$H$5:$L$5,MATCH(AH$173,'A2 Intenzita dopravy'!$H$5:$L$5,1)+1)-INDEX('A2 Intenzita dopravy'!$H$5:$L$5,MATCH(AH$173,'A2 Intenzita dopravy'!$H$5:$L$5,1))))*AG179))),0)</f>
        <v>3749.8952572008097</v>
      </c>
      <c r="AI179" s="30">
        <f>IFERROR(IF(AI$173&lt;MIN('A2 Intenzita dopravy'!$H$5:$L$5),(AJ179/AK179)*AJ179,IF(AI$173&gt;MAX('A2 Intenzita dopravy'!$H$5:$L$5),(INDEX('A2 Intenzita dopravy'!$M11:$Q11,MATCH(AI$173,'A2 Intenzita dopravy'!$H$5:$L$5,1))/INDEX('A2 Intenzita dopravy'!$M11:$Q11,MATCH(AI$173,'A2 Intenzita dopravy'!$H$5:$L$5,1)-1))^(1/(INDEX('A2 Intenzita dopravy'!$H$5:$L$5,MATCH(AI$173,'A2 Intenzita dopravy'!$H$5:$L$5,1))-INDEX('A2 Intenzita dopravy'!$H$5:$L$5,MATCH(AI$173,'A2 Intenzita dopravy'!$H$5:$L$5,1)-1)))*AH179,IFERROR(INDEX('A2 Intenzita dopravy'!$M11:$Q11,MATCH(AI$173,'A2 Intenzita dopravy'!$H$5:$L$5,0)),(INDEX('A2 Intenzita dopravy'!$M11:$Q11,MATCH(AI$173,'A2 Intenzita dopravy'!$H$5:$L$5,1)+1)/INDEX('A2 Intenzita dopravy'!$M11:$Q11,MATCH(AI$173,'A2 Intenzita dopravy'!$H$5:$L$5,1)))^(1/(INDEX('A2 Intenzita dopravy'!$H$5:$L$5,MATCH(AI$173,'A2 Intenzita dopravy'!$H$5:$L$5,1)+1)-INDEX('A2 Intenzita dopravy'!$H$5:$L$5,MATCH(AI$173,'A2 Intenzita dopravy'!$H$5:$L$5,1))))*AH179))),0)</f>
        <v>3804.549341616575</v>
      </c>
      <c r="AJ179" s="30">
        <f>IFERROR(IF(AJ$173&lt;MIN('A2 Intenzita dopravy'!$H$5:$L$5),(AK179/AL179)*AK179,IF(AJ$173&gt;MAX('A2 Intenzita dopravy'!$H$5:$L$5),(INDEX('A2 Intenzita dopravy'!$M11:$Q11,MATCH(AJ$173,'A2 Intenzita dopravy'!$H$5:$L$5,1))/INDEX('A2 Intenzita dopravy'!$M11:$Q11,MATCH(AJ$173,'A2 Intenzita dopravy'!$H$5:$L$5,1)-1))^(1/(INDEX('A2 Intenzita dopravy'!$H$5:$L$5,MATCH(AJ$173,'A2 Intenzita dopravy'!$H$5:$L$5,1))-INDEX('A2 Intenzita dopravy'!$H$5:$L$5,MATCH(AJ$173,'A2 Intenzita dopravy'!$H$5:$L$5,1)-1)))*AI179,IFERROR(INDEX('A2 Intenzita dopravy'!$M11:$Q11,MATCH(AJ$173,'A2 Intenzita dopravy'!$H$5:$L$5,0)),(INDEX('A2 Intenzita dopravy'!$M11:$Q11,MATCH(AJ$173,'A2 Intenzita dopravy'!$H$5:$L$5,1)+1)/INDEX('A2 Intenzita dopravy'!$M11:$Q11,MATCH(AJ$173,'A2 Intenzita dopravy'!$H$5:$L$5,1)))^(1/(INDEX('A2 Intenzita dopravy'!$H$5:$L$5,MATCH(AJ$173,'A2 Intenzita dopravy'!$H$5:$L$5,1)+1)-INDEX('A2 Intenzita dopravy'!$H$5:$L$5,MATCH(AJ$173,'A2 Intenzita dopravy'!$H$5:$L$5,1))))*AI179))),0)</f>
        <v>3860</v>
      </c>
      <c r="AK179" s="30">
        <f>IFERROR(IF(AK$173&lt;MIN('A2 Intenzita dopravy'!$H$5:$L$5),(AL179/AM179)*AL179,IF(AK$173&gt;MAX('A2 Intenzita dopravy'!$H$5:$L$5),(INDEX('A2 Intenzita dopravy'!$M11:$Q11,MATCH(AK$173,'A2 Intenzita dopravy'!$H$5:$L$5,1))/INDEX('A2 Intenzita dopravy'!$M11:$Q11,MATCH(AK$173,'A2 Intenzita dopravy'!$H$5:$L$5,1)-1))^(1/(INDEX('A2 Intenzita dopravy'!$H$5:$L$5,MATCH(AK$173,'A2 Intenzita dopravy'!$H$5:$L$5,1))-INDEX('A2 Intenzita dopravy'!$H$5:$L$5,MATCH(AK$173,'A2 Intenzita dopravy'!$H$5:$L$5,1)-1)))*AJ179,IFERROR(INDEX('A2 Intenzita dopravy'!$M11:$Q11,MATCH(AK$173,'A2 Intenzita dopravy'!$H$5:$L$5,0)),(INDEX('A2 Intenzita dopravy'!$M11:$Q11,MATCH(AK$173,'A2 Intenzita dopravy'!$H$5:$L$5,1)+1)/INDEX('A2 Intenzita dopravy'!$M11:$Q11,MATCH(AK$173,'A2 Intenzita dopravy'!$H$5:$L$5,1)))^(1/(INDEX('A2 Intenzita dopravy'!$H$5:$L$5,MATCH(AK$173,'A2 Intenzita dopravy'!$H$5:$L$5,1)+1)-INDEX('A2 Intenzita dopravy'!$H$5:$L$5,MATCH(AK$173,'A2 Intenzita dopravy'!$H$5:$L$5,1))))*AJ179))),0)</f>
        <v>3916.2588422809263</v>
      </c>
      <c r="AL179" s="30">
        <f>IFERROR(IF(AL$173&lt;MIN('A2 Intenzita dopravy'!$H$5:$L$5),(AM179/AN179)*AM179,IF(AL$173&gt;MAX('A2 Intenzita dopravy'!$H$5:$L$5),(INDEX('A2 Intenzita dopravy'!$M11:$Q11,MATCH(AL$173,'A2 Intenzita dopravy'!$H$5:$L$5,1))/INDEX('A2 Intenzita dopravy'!$M11:$Q11,MATCH(AL$173,'A2 Intenzita dopravy'!$H$5:$L$5,1)-1))^(1/(INDEX('A2 Intenzita dopravy'!$H$5:$L$5,MATCH(AL$173,'A2 Intenzita dopravy'!$H$5:$L$5,1))-INDEX('A2 Intenzita dopravy'!$H$5:$L$5,MATCH(AL$173,'A2 Intenzita dopravy'!$H$5:$L$5,1)-1)))*AK179,IFERROR(INDEX('A2 Intenzita dopravy'!$M11:$Q11,MATCH(AL$173,'A2 Intenzita dopravy'!$H$5:$L$5,0)),(INDEX('A2 Intenzita dopravy'!$M11:$Q11,MATCH(AL$173,'A2 Intenzita dopravy'!$H$5:$L$5,1)+1)/INDEX('A2 Intenzita dopravy'!$M11:$Q11,MATCH(AL$173,'A2 Intenzita dopravy'!$H$5:$L$5,1)))^(1/(INDEX('A2 Intenzita dopravy'!$H$5:$L$5,MATCH(AL$173,'A2 Intenzita dopravy'!$H$5:$L$5,1)+1)-INDEX('A2 Intenzita dopravy'!$H$5:$L$5,MATCH(AL$173,'A2 Intenzita dopravy'!$H$5:$L$5,1))))*AK179))),0)</f>
        <v>3973.3376476019539</v>
      </c>
      <c r="AM179" s="30">
        <f>IFERROR(IF(AM$173&lt;MIN('A2 Intenzita dopravy'!$H$5:$L$5),(AN179/AO179)*AN179,IF(AM$173&gt;MAX('A2 Intenzita dopravy'!$H$5:$L$5),(INDEX('A2 Intenzita dopravy'!$M11:$Q11,MATCH(AM$173,'A2 Intenzita dopravy'!$H$5:$L$5,1))/INDEX('A2 Intenzita dopravy'!$M11:$Q11,MATCH(AM$173,'A2 Intenzita dopravy'!$H$5:$L$5,1)-1))^(1/(INDEX('A2 Intenzita dopravy'!$H$5:$L$5,MATCH(AM$173,'A2 Intenzita dopravy'!$H$5:$L$5,1))-INDEX('A2 Intenzita dopravy'!$H$5:$L$5,MATCH(AM$173,'A2 Intenzita dopravy'!$H$5:$L$5,1)-1)))*AL179,IFERROR(INDEX('A2 Intenzita dopravy'!$M11:$Q11,MATCH(AM$173,'A2 Intenzita dopravy'!$H$5:$L$5,0)),(INDEX('A2 Intenzita dopravy'!$M11:$Q11,MATCH(AM$173,'A2 Intenzita dopravy'!$H$5:$L$5,1)+1)/INDEX('A2 Intenzita dopravy'!$M11:$Q11,MATCH(AM$173,'A2 Intenzita dopravy'!$H$5:$L$5,1)))^(1/(INDEX('A2 Intenzita dopravy'!$H$5:$L$5,MATCH(AM$173,'A2 Intenzita dopravy'!$H$5:$L$5,1)+1)-INDEX('A2 Intenzita dopravy'!$H$5:$L$5,MATCH(AM$173,'A2 Intenzita dopravy'!$H$5:$L$5,1))))*AL179))),0)</f>
        <v>4031.2483667846755</v>
      </c>
      <c r="AN179" s="30">
        <f>IFERROR(IF(AN$173&lt;MIN('A2 Intenzita dopravy'!$H$5:$L$5),(AO179/AP179)*AO179,IF(AN$173&gt;MAX('A2 Intenzita dopravy'!$H$5:$L$5),(INDEX('A2 Intenzita dopravy'!$M11:$Q11,MATCH(AN$173,'A2 Intenzita dopravy'!$H$5:$L$5,1))/INDEX('A2 Intenzita dopravy'!$M11:$Q11,MATCH(AN$173,'A2 Intenzita dopravy'!$H$5:$L$5,1)-1))^(1/(INDEX('A2 Intenzita dopravy'!$H$5:$L$5,MATCH(AN$173,'A2 Intenzita dopravy'!$H$5:$L$5,1))-INDEX('A2 Intenzita dopravy'!$H$5:$L$5,MATCH(AN$173,'A2 Intenzita dopravy'!$H$5:$L$5,1)-1)))*AM179,IFERROR(INDEX('A2 Intenzita dopravy'!$M11:$Q11,MATCH(AN$173,'A2 Intenzita dopravy'!$H$5:$L$5,0)),(INDEX('A2 Intenzita dopravy'!$M11:$Q11,MATCH(AN$173,'A2 Intenzita dopravy'!$H$5:$L$5,1)+1)/INDEX('A2 Intenzita dopravy'!$M11:$Q11,MATCH(AN$173,'A2 Intenzita dopravy'!$H$5:$L$5,1)))^(1/(INDEX('A2 Intenzita dopravy'!$H$5:$L$5,MATCH(AN$173,'A2 Intenzita dopravy'!$H$5:$L$5,1)+1)-INDEX('A2 Intenzita dopravy'!$H$5:$L$5,MATCH(AN$173,'A2 Intenzita dopravy'!$H$5:$L$5,1))))*AM179))),0)</f>
        <v>4090.0031248318728</v>
      </c>
      <c r="AO179" s="30">
        <f>IFERROR(IF(AO$173&lt;MIN('A2 Intenzita dopravy'!$H$5:$L$5),(AP179/AQ179)*AP179,IF(AO$173&gt;MAX('A2 Intenzita dopravy'!$H$5:$L$5),(INDEX('A2 Intenzita dopravy'!$M11:$Q11,MATCH(AO$173,'A2 Intenzita dopravy'!$H$5:$L$5,1))/INDEX('A2 Intenzita dopravy'!$M11:$Q11,MATCH(AO$173,'A2 Intenzita dopravy'!$H$5:$L$5,1)-1))^(1/(INDEX('A2 Intenzita dopravy'!$H$5:$L$5,MATCH(AO$173,'A2 Intenzita dopravy'!$H$5:$L$5,1))-INDEX('A2 Intenzita dopravy'!$H$5:$L$5,MATCH(AO$173,'A2 Intenzita dopravy'!$H$5:$L$5,1)-1)))*AN179,IFERROR(INDEX('A2 Intenzita dopravy'!$M11:$Q11,MATCH(AO$173,'A2 Intenzita dopravy'!$H$5:$L$5,0)),(INDEX('A2 Intenzita dopravy'!$M11:$Q11,MATCH(AO$173,'A2 Intenzita dopravy'!$H$5:$L$5,1)+1)/INDEX('A2 Intenzita dopravy'!$M11:$Q11,MATCH(AO$173,'A2 Intenzita dopravy'!$H$5:$L$5,1)))^(1/(INDEX('A2 Intenzita dopravy'!$H$5:$L$5,MATCH(AO$173,'A2 Intenzita dopravy'!$H$5:$L$5,1)+1)-INDEX('A2 Intenzita dopravy'!$H$5:$L$5,MATCH(AO$173,'A2 Intenzita dopravy'!$H$5:$L$5,1))))*AN179))),0)</f>
        <v>4149.6142234661766</v>
      </c>
      <c r="AP179" s="30">
        <f>IFERROR(IF(AP$173&lt;MIN('A2 Intenzita dopravy'!$H$5:$L$5),(AQ179/AR179)*AQ179,IF(AP$173&gt;MAX('A2 Intenzita dopravy'!$H$5:$L$5),(INDEX('A2 Intenzita dopravy'!$M11:$Q11,MATCH(AP$173,'A2 Intenzita dopravy'!$H$5:$L$5,1))/INDEX('A2 Intenzita dopravy'!$M11:$Q11,MATCH(AP$173,'A2 Intenzita dopravy'!$H$5:$L$5,1)-1))^(1/(INDEX('A2 Intenzita dopravy'!$H$5:$L$5,MATCH(AP$173,'A2 Intenzita dopravy'!$H$5:$L$5,1))-INDEX('A2 Intenzita dopravy'!$H$5:$L$5,MATCH(AP$173,'A2 Intenzita dopravy'!$H$5:$L$5,1)-1)))*AO179,IFERROR(INDEX('A2 Intenzita dopravy'!$M11:$Q11,MATCH(AP$173,'A2 Intenzita dopravy'!$H$5:$L$5,0)),(INDEX('A2 Intenzita dopravy'!$M11:$Q11,MATCH(AP$173,'A2 Intenzita dopravy'!$H$5:$L$5,1)+1)/INDEX('A2 Intenzita dopravy'!$M11:$Q11,MATCH(AP$173,'A2 Intenzita dopravy'!$H$5:$L$5,1)))^(1/(INDEX('A2 Intenzita dopravy'!$H$5:$L$5,MATCH(AP$173,'A2 Intenzita dopravy'!$H$5:$L$5,1)+1)-INDEX('A2 Intenzita dopravy'!$H$5:$L$5,MATCH(AP$173,'A2 Intenzita dopravy'!$H$5:$L$5,1))))*AO179))),0)</f>
        <v>4210.094143705729</v>
      </c>
      <c r="AQ179" s="30">
        <f>IFERROR(IF(AQ$173&lt;MIN('A2 Intenzita dopravy'!$H$5:$L$5),(AR179/AS179)*AR179,IF(AQ$173&gt;MAX('A2 Intenzita dopravy'!$H$5:$L$5),(INDEX('A2 Intenzita dopravy'!$M11:$Q11,MATCH(AQ$173,'A2 Intenzita dopravy'!$H$5:$L$5,1))/INDEX('A2 Intenzita dopravy'!$M11:$Q11,MATCH(AQ$173,'A2 Intenzita dopravy'!$H$5:$L$5,1)-1))^(1/(INDEX('A2 Intenzita dopravy'!$H$5:$L$5,MATCH(AQ$173,'A2 Intenzita dopravy'!$H$5:$L$5,1))-INDEX('A2 Intenzita dopravy'!$H$5:$L$5,MATCH(AQ$173,'A2 Intenzita dopravy'!$H$5:$L$5,1)-1)))*AP179,IFERROR(INDEX('A2 Intenzita dopravy'!$M11:$Q11,MATCH(AQ$173,'A2 Intenzita dopravy'!$H$5:$L$5,0)),(INDEX('A2 Intenzita dopravy'!$M11:$Q11,MATCH(AQ$173,'A2 Intenzita dopravy'!$H$5:$L$5,1)+1)/INDEX('A2 Intenzita dopravy'!$M11:$Q11,MATCH(AQ$173,'A2 Intenzita dopravy'!$H$5:$L$5,1)))^(1/(INDEX('A2 Intenzita dopravy'!$H$5:$L$5,MATCH(AQ$173,'A2 Intenzita dopravy'!$H$5:$L$5,1)+1)-INDEX('A2 Intenzita dopravy'!$H$5:$L$5,MATCH(AQ$173,'A2 Intenzita dopravy'!$H$5:$L$5,1))))*AP179))),0)</f>
        <v>4271.4555484773855</v>
      </c>
      <c r="AR179" s="30">
        <f>IFERROR(IF(AR$173&lt;MIN('A2 Intenzita dopravy'!$H$5:$L$5),(AS179/AT179)*AS179,IF(AR$173&gt;MAX('A2 Intenzita dopravy'!$H$5:$L$5),(INDEX('A2 Intenzita dopravy'!$M11:$Q11,MATCH(AR$173,'A2 Intenzita dopravy'!$H$5:$L$5,1))/INDEX('A2 Intenzita dopravy'!$M11:$Q11,MATCH(AR$173,'A2 Intenzita dopravy'!$H$5:$L$5,1)-1))^(1/(INDEX('A2 Intenzita dopravy'!$H$5:$L$5,MATCH(AR$173,'A2 Intenzita dopravy'!$H$5:$L$5,1))-INDEX('A2 Intenzita dopravy'!$H$5:$L$5,MATCH(AR$173,'A2 Intenzita dopravy'!$H$5:$L$5,1)-1)))*AQ179,IFERROR(INDEX('A2 Intenzita dopravy'!$M11:$Q11,MATCH(AR$173,'A2 Intenzita dopravy'!$H$5:$L$5,0)),(INDEX('A2 Intenzita dopravy'!$M11:$Q11,MATCH(AR$173,'A2 Intenzita dopravy'!$H$5:$L$5,1)+1)/INDEX('A2 Intenzita dopravy'!$M11:$Q11,MATCH(AR$173,'A2 Intenzita dopravy'!$H$5:$L$5,1)))^(1/(INDEX('A2 Intenzita dopravy'!$H$5:$L$5,MATCH(AR$173,'A2 Intenzita dopravy'!$H$5:$L$5,1)+1)-INDEX('A2 Intenzita dopravy'!$H$5:$L$5,MATCH(AR$173,'A2 Intenzita dopravy'!$H$5:$L$5,1))))*AQ179))),0)</f>
        <v>4333.7112852680011</v>
      </c>
      <c r="AS179" s="30">
        <f>IFERROR(IF(AS$173&lt;MIN('A2 Intenzita dopravy'!$H$5:$L$5),(AT179/AU179)*AT179,IF(AS$173&gt;MAX('A2 Intenzita dopravy'!$H$5:$L$5),(INDEX('A2 Intenzita dopravy'!$M11:$Q11,MATCH(AS$173,'A2 Intenzita dopravy'!$H$5:$L$5,1))/INDEX('A2 Intenzita dopravy'!$M11:$Q11,MATCH(AS$173,'A2 Intenzita dopravy'!$H$5:$L$5,1)-1))^(1/(INDEX('A2 Intenzita dopravy'!$H$5:$L$5,MATCH(AS$173,'A2 Intenzita dopravy'!$H$5:$L$5,1))-INDEX('A2 Intenzita dopravy'!$H$5:$L$5,MATCH(AS$173,'A2 Intenzita dopravy'!$H$5:$L$5,1)-1)))*AR179,IFERROR(INDEX('A2 Intenzita dopravy'!$M11:$Q11,MATCH(AS$173,'A2 Intenzita dopravy'!$H$5:$L$5,0)),(INDEX('A2 Intenzita dopravy'!$M11:$Q11,MATCH(AS$173,'A2 Intenzita dopravy'!$H$5:$L$5,1)+1)/INDEX('A2 Intenzita dopravy'!$M11:$Q11,MATCH(AS$173,'A2 Intenzita dopravy'!$H$5:$L$5,1)))^(1/(INDEX('A2 Intenzita dopravy'!$H$5:$L$5,MATCH(AS$173,'A2 Intenzita dopravy'!$H$5:$L$5,1)+1)-INDEX('A2 Intenzita dopravy'!$H$5:$L$5,MATCH(AS$173,'A2 Intenzita dopravy'!$H$5:$L$5,1))))*AR179))),0)</f>
        <v>4396.8743888143645</v>
      </c>
      <c r="AT179" s="30">
        <f>IFERROR(IF(AT$173&lt;MIN('A2 Intenzita dopravy'!$H$5:$L$5),(AU179/AV179)*AU179,IF(AT$173&gt;MAX('A2 Intenzita dopravy'!$H$5:$L$5),(INDEX('A2 Intenzita dopravy'!$M11:$Q11,MATCH(AT$173,'A2 Intenzita dopravy'!$H$5:$L$5,1))/INDEX('A2 Intenzita dopravy'!$M11:$Q11,MATCH(AT$173,'A2 Intenzita dopravy'!$H$5:$L$5,1)-1))^(1/(INDEX('A2 Intenzita dopravy'!$H$5:$L$5,MATCH(AT$173,'A2 Intenzita dopravy'!$H$5:$L$5,1))-INDEX('A2 Intenzita dopravy'!$H$5:$L$5,MATCH(AT$173,'A2 Intenzita dopravy'!$H$5:$L$5,1)-1)))*AS179,IFERROR(INDEX('A2 Intenzita dopravy'!$M11:$Q11,MATCH(AT$173,'A2 Intenzita dopravy'!$H$5:$L$5,0)),(INDEX('A2 Intenzita dopravy'!$M11:$Q11,MATCH(AT$173,'A2 Intenzita dopravy'!$H$5:$L$5,1)+1)/INDEX('A2 Intenzita dopravy'!$M11:$Q11,MATCH(AT$173,'A2 Intenzita dopravy'!$H$5:$L$5,1)))^(1/(INDEX('A2 Intenzita dopravy'!$H$5:$L$5,MATCH(AT$173,'A2 Intenzita dopravy'!$H$5:$L$5,1)+1)-INDEX('A2 Intenzita dopravy'!$H$5:$L$5,MATCH(AT$173,'A2 Intenzita dopravy'!$H$5:$L$5,1))))*AS179))),0)</f>
        <v>4460.9580838323309</v>
      </c>
      <c r="AU179" s="30">
        <f>IFERROR(IF(AU$173&lt;MIN('A2 Intenzita dopravy'!$H$5:$L$5),(AV179/AW179)*AV179,IF(AU$173&gt;MAX('A2 Intenzita dopravy'!$H$5:$L$5),(INDEX('A2 Intenzita dopravy'!$M11:$Q11,MATCH(AU$173,'A2 Intenzita dopravy'!$H$5:$L$5,1))/INDEX('A2 Intenzita dopravy'!$M11:$Q11,MATCH(AU$173,'A2 Intenzita dopravy'!$H$5:$L$5,1)-1))^(1/(INDEX('A2 Intenzita dopravy'!$H$5:$L$5,MATCH(AU$173,'A2 Intenzita dopravy'!$H$5:$L$5,1))-INDEX('A2 Intenzita dopravy'!$H$5:$L$5,MATCH(AU$173,'A2 Intenzita dopravy'!$H$5:$L$5,1)-1)))*AT179,IFERROR(INDEX('A2 Intenzita dopravy'!$M11:$Q11,MATCH(AU$173,'A2 Intenzita dopravy'!$H$5:$L$5,0)),(INDEX('A2 Intenzita dopravy'!$M11:$Q11,MATCH(AU$173,'A2 Intenzita dopravy'!$H$5:$L$5,1)+1)/INDEX('A2 Intenzita dopravy'!$M11:$Q11,MATCH(AU$173,'A2 Intenzita dopravy'!$H$5:$L$5,1)))^(1/(INDEX('A2 Intenzita dopravy'!$H$5:$L$5,MATCH(AU$173,'A2 Intenzita dopravy'!$H$5:$L$5,1)+1)-INDEX('A2 Intenzita dopravy'!$H$5:$L$5,MATCH(AU$173,'A2 Intenzita dopravy'!$H$5:$L$5,1))))*AT179))),0)</f>
        <v>4525.9757877857364</v>
      </c>
      <c r="AV179" s="30">
        <f>IFERROR(IF(AV$173&lt;MIN('A2 Intenzita dopravy'!$H$5:$L$5),(AW179/AX179)*AW179,IF(AV$173&gt;MAX('A2 Intenzita dopravy'!$H$5:$L$5),(INDEX('A2 Intenzita dopravy'!$M11:$Q11,MATCH(AV$173,'A2 Intenzita dopravy'!$H$5:$L$5,1))/INDEX('A2 Intenzita dopravy'!$M11:$Q11,MATCH(AV$173,'A2 Intenzita dopravy'!$H$5:$L$5,1)-1))^(1/(INDEX('A2 Intenzita dopravy'!$H$5:$L$5,MATCH(AV$173,'A2 Intenzita dopravy'!$H$5:$L$5,1))-INDEX('A2 Intenzita dopravy'!$H$5:$L$5,MATCH(AV$173,'A2 Intenzita dopravy'!$H$5:$L$5,1)-1)))*AU179,IFERROR(INDEX('A2 Intenzita dopravy'!$M11:$Q11,MATCH(AV$173,'A2 Intenzita dopravy'!$H$5:$L$5,0)),(INDEX('A2 Intenzita dopravy'!$M11:$Q11,MATCH(AV$173,'A2 Intenzita dopravy'!$H$5:$L$5,1)+1)/INDEX('A2 Intenzita dopravy'!$M11:$Q11,MATCH(AV$173,'A2 Intenzita dopravy'!$H$5:$L$5,1)))^(1/(INDEX('A2 Intenzita dopravy'!$H$5:$L$5,MATCH(AV$173,'A2 Intenzita dopravy'!$H$5:$L$5,1)+1)-INDEX('A2 Intenzita dopravy'!$H$5:$L$5,MATCH(AV$173,'A2 Intenzita dopravy'!$H$5:$L$5,1))))*AU179))),0)</f>
        <v>4591.941113695666</v>
      </c>
      <c r="AW179" s="30">
        <f>IFERROR(IF(AW$173&lt;MIN('A2 Intenzita dopravy'!$H$5:$L$5),(AX179/AY179)*AX179,IF(AW$173&gt;MAX('A2 Intenzita dopravy'!$H$5:$L$5),(INDEX('A2 Intenzita dopravy'!$M11:$Q11,MATCH(AW$173,'A2 Intenzita dopravy'!$H$5:$L$5,1))/INDEX('A2 Intenzita dopravy'!$M11:$Q11,MATCH(AW$173,'A2 Intenzita dopravy'!$H$5:$L$5,1)-1))^(1/(INDEX('A2 Intenzita dopravy'!$H$5:$L$5,MATCH(AW$173,'A2 Intenzita dopravy'!$H$5:$L$5,1))-INDEX('A2 Intenzita dopravy'!$H$5:$L$5,MATCH(AW$173,'A2 Intenzita dopravy'!$H$5:$L$5,1)-1)))*AV179,IFERROR(INDEX('A2 Intenzita dopravy'!$M11:$Q11,MATCH(AW$173,'A2 Intenzita dopravy'!$H$5:$L$5,0)),(INDEX('A2 Intenzita dopravy'!$M11:$Q11,MATCH(AW$173,'A2 Intenzita dopravy'!$H$5:$L$5,1)+1)/INDEX('A2 Intenzita dopravy'!$M11:$Q11,MATCH(AW$173,'A2 Intenzita dopravy'!$H$5:$L$5,1)))^(1/(INDEX('A2 Intenzita dopravy'!$H$5:$L$5,MATCH(AW$173,'A2 Intenzita dopravy'!$H$5:$L$5,1)+1)-INDEX('A2 Intenzita dopravy'!$H$5:$L$5,MATCH(AW$173,'A2 Intenzita dopravy'!$H$5:$L$5,1))))*AV179))),0)</f>
        <v>4658.8678729906678</v>
      </c>
      <c r="AX179" s="30">
        <f>IFERROR(IF(AX$173&lt;MIN('A2 Intenzita dopravy'!$H$5:$L$5),(AY179/AZ179)*AY179,IF(AX$173&gt;MAX('A2 Intenzita dopravy'!$H$5:$L$5),(INDEX('A2 Intenzita dopravy'!$M11:$Q11,MATCH(AX$173,'A2 Intenzita dopravy'!$H$5:$L$5,1))/INDEX('A2 Intenzita dopravy'!$M11:$Q11,MATCH(AX$173,'A2 Intenzita dopravy'!$H$5:$L$5,1)-1))^(1/(INDEX('A2 Intenzita dopravy'!$H$5:$L$5,MATCH(AX$173,'A2 Intenzita dopravy'!$H$5:$L$5,1))-INDEX('A2 Intenzita dopravy'!$H$5:$L$5,MATCH(AX$173,'A2 Intenzita dopravy'!$H$5:$L$5,1)-1)))*AW179,IFERROR(INDEX('A2 Intenzita dopravy'!$M11:$Q11,MATCH(AX$173,'A2 Intenzita dopravy'!$H$5:$L$5,0)),(INDEX('A2 Intenzita dopravy'!$M11:$Q11,MATCH(AX$173,'A2 Intenzita dopravy'!$H$5:$L$5,1)+1)/INDEX('A2 Intenzita dopravy'!$M11:$Q11,MATCH(AX$173,'A2 Intenzita dopravy'!$H$5:$L$5,1)))^(1/(INDEX('A2 Intenzita dopravy'!$H$5:$L$5,MATCH(AX$173,'A2 Intenzita dopravy'!$H$5:$L$5,1)+1)-INDEX('A2 Intenzita dopravy'!$H$5:$L$5,MATCH(AX$173,'A2 Intenzita dopravy'!$H$5:$L$5,1))))*AW179))),0)</f>
        <v>4726.7700783985065</v>
      </c>
      <c r="AY179" s="30">
        <f>IFERROR(IF(AY$173&lt;MIN('A2 Intenzita dopravy'!$H$5:$L$5),(AZ179/BA179)*AZ179,IF(AY$173&gt;MAX('A2 Intenzita dopravy'!$H$5:$L$5),(INDEX('A2 Intenzita dopravy'!$M11:$Q11,MATCH(AY$173,'A2 Intenzita dopravy'!$H$5:$L$5,1))/INDEX('A2 Intenzita dopravy'!$M11:$Q11,MATCH(AY$173,'A2 Intenzita dopravy'!$H$5:$L$5,1)-1))^(1/(INDEX('A2 Intenzita dopravy'!$H$5:$L$5,MATCH(AY$173,'A2 Intenzita dopravy'!$H$5:$L$5,1))-INDEX('A2 Intenzita dopravy'!$H$5:$L$5,MATCH(AY$173,'A2 Intenzita dopravy'!$H$5:$L$5,1)-1)))*AX179,IFERROR(INDEX('A2 Intenzita dopravy'!$M11:$Q11,MATCH(AY$173,'A2 Intenzita dopravy'!$H$5:$L$5,0)),(INDEX('A2 Intenzita dopravy'!$M11:$Q11,MATCH(AY$173,'A2 Intenzita dopravy'!$H$5:$L$5,1)+1)/INDEX('A2 Intenzita dopravy'!$M11:$Q11,MATCH(AY$173,'A2 Intenzita dopravy'!$H$5:$L$5,1)))^(1/(INDEX('A2 Intenzita dopravy'!$H$5:$L$5,MATCH(AY$173,'A2 Intenzita dopravy'!$H$5:$L$5,1)+1)-INDEX('A2 Intenzita dopravy'!$H$5:$L$5,MATCH(AY$173,'A2 Intenzita dopravy'!$H$5:$L$5,1))))*AX179))),0)</f>
        <v>4795.6619468800673</v>
      </c>
      <c r="AZ179" s="30">
        <f>IFERROR(IF(AZ$173&lt;MIN('A2 Intenzita dopravy'!$H$5:$L$5),(BA179/BB179)*BA179,IF(AZ$173&gt;MAX('A2 Intenzita dopravy'!$H$5:$L$5),(INDEX('A2 Intenzita dopravy'!$M11:$Q11,MATCH(AZ$173,'A2 Intenzita dopravy'!$H$5:$L$5,1))/INDEX('A2 Intenzita dopravy'!$M11:$Q11,MATCH(AZ$173,'A2 Intenzita dopravy'!$H$5:$L$5,1)-1))^(1/(INDEX('A2 Intenzita dopravy'!$H$5:$L$5,MATCH(AZ$173,'A2 Intenzita dopravy'!$H$5:$L$5,1))-INDEX('A2 Intenzita dopravy'!$H$5:$L$5,MATCH(AZ$173,'A2 Intenzita dopravy'!$H$5:$L$5,1)-1)))*AY179,IFERROR(INDEX('A2 Intenzita dopravy'!$M11:$Q11,MATCH(AZ$173,'A2 Intenzita dopravy'!$H$5:$L$5,0)),(INDEX('A2 Intenzita dopravy'!$M11:$Q11,MATCH(AZ$173,'A2 Intenzita dopravy'!$H$5:$L$5,1)+1)/INDEX('A2 Intenzita dopravy'!$M11:$Q11,MATCH(AZ$173,'A2 Intenzita dopravy'!$H$5:$L$5,1)))^(1/(INDEX('A2 Intenzita dopravy'!$H$5:$L$5,MATCH(AZ$173,'A2 Intenzita dopravy'!$H$5:$L$5,1)+1)-INDEX('A2 Intenzita dopravy'!$H$5:$L$5,MATCH(AZ$173,'A2 Intenzita dopravy'!$H$5:$L$5,1))))*AY179))),0)</f>
        <v>4865.5579026060168</v>
      </c>
      <c r="BA179" s="30">
        <f>IFERROR(IF(BA$173&lt;MIN('A2 Intenzita dopravy'!$H$5:$L$5),(BB179/'A2 Intenzita dopravy'!#REF!)*BB179,IF(BA$173&gt;MAX('A2 Intenzita dopravy'!$H$5:$L$5),(INDEX('A2 Intenzita dopravy'!$M11:$Q11,MATCH(BA$173,'A2 Intenzita dopravy'!$H$5:$L$5,1))/INDEX('A2 Intenzita dopravy'!$M11:$Q11,MATCH(BA$173,'A2 Intenzita dopravy'!$H$5:$L$5,1)-1))^(1/(INDEX('A2 Intenzita dopravy'!$H$5:$L$5,MATCH(BA$173,'A2 Intenzita dopravy'!$H$5:$L$5,1))-INDEX('A2 Intenzita dopravy'!$H$5:$L$5,MATCH(BA$173,'A2 Intenzita dopravy'!$H$5:$L$5,1)-1)))*AZ179,IFERROR(INDEX('A2 Intenzita dopravy'!$M11:$Q11,MATCH(BA$173,'A2 Intenzita dopravy'!$H$5:$L$5,0)),(INDEX('A2 Intenzita dopravy'!$M11:$Q11,MATCH(BA$173,'A2 Intenzita dopravy'!$H$5:$L$5,1)+1)/INDEX('A2 Intenzita dopravy'!$M11:$Q11,MATCH(BA$173,'A2 Intenzita dopravy'!$H$5:$L$5,1)))^(1/(INDEX('A2 Intenzita dopravy'!$H$5:$L$5,MATCH(BA$173,'A2 Intenzita dopravy'!$H$5:$L$5,1)+1)-INDEX('A2 Intenzita dopravy'!$H$5:$L$5,MATCH(BA$173,'A2 Intenzita dopravy'!$H$5:$L$5,1))))*AZ179))),0)</f>
        <v>4936.472579976853</v>
      </c>
      <c r="BB179" s="30">
        <f>IFERROR(IF(BB$173&lt;MIN('A2 Intenzita dopravy'!$H$5:$L$5),('A2 Intenzita dopravy'!#REF!/'A2 Intenzita dopravy'!#REF!)*'A2 Intenzita dopravy'!#REF!,IF(BB$173&gt;MAX('A2 Intenzita dopravy'!$H$5:$L$5),(INDEX('A2 Intenzita dopravy'!$M11:$Q11,MATCH(BB$173,'A2 Intenzita dopravy'!$H$5:$L$5,1))/INDEX('A2 Intenzita dopravy'!$M11:$Q11,MATCH(BB$173,'A2 Intenzita dopravy'!$H$5:$L$5,1)-1))^(1/(INDEX('A2 Intenzita dopravy'!$H$5:$L$5,MATCH(BB$173,'A2 Intenzita dopravy'!$H$5:$L$5,1))-INDEX('A2 Intenzita dopravy'!$H$5:$L$5,MATCH(BB$173,'A2 Intenzita dopravy'!$H$5:$L$5,1)-1)))*BA179,IFERROR(INDEX('A2 Intenzita dopravy'!$M11:$Q11,MATCH(BB$173,'A2 Intenzita dopravy'!$H$5:$L$5,0)),(INDEX('A2 Intenzita dopravy'!$M11:$Q11,MATCH(BB$173,'A2 Intenzita dopravy'!$H$5:$L$5,1)+1)/INDEX('A2 Intenzita dopravy'!$M11:$Q11,MATCH(BB$173,'A2 Intenzita dopravy'!$H$5:$L$5,1)))^(1/(INDEX('A2 Intenzita dopravy'!$H$5:$L$5,MATCH(BB$173,'A2 Intenzita dopravy'!$H$5:$L$5,1)+1)-INDEX('A2 Intenzita dopravy'!$H$5:$L$5,MATCH(BB$173,'A2 Intenzita dopravy'!$H$5:$L$5,1))))*BA179))),0)</f>
        <v>5008.4208266869655</v>
      </c>
    </row>
    <row r="180" spans="2:54" x14ac:dyDescent="0.2">
      <c r="B180" s="5">
        <v>6</v>
      </c>
      <c r="C180" s="5">
        <f>IF(ISBLANK('A2 Intenzita dopravy'!C26)=TRUE,"",'A2 Intenzita dopravy'!C26)</f>
        <v>95850</v>
      </c>
      <c r="D180" s="5" t="str">
        <f>IF(ISBLANK('A2 Intenzita dopravy'!D26)=TRUE,"",'A2 Intenzita dopravy'!D26)</f>
        <v>Privádzač Tvrdošín</v>
      </c>
      <c r="E180" s="30">
        <f>IFERROR(IF(E$173&lt;MIN('A2 Intenzita dopravy'!$H$5:$L$5),(F180/G180)*F180,IF(E$173&gt;MAX('A2 Intenzita dopravy'!$H$5:$L$5),(INDEX('A2 Intenzita dopravy'!$M12:$Q12,MATCH(E$173,'A2 Intenzita dopravy'!$H$5:$L$5,1))/INDEX('A2 Intenzita dopravy'!$M12:$Q12,MATCH(E$173,'A2 Intenzita dopravy'!$H$5:$L$5,1)-1))^(1/(INDEX('A2 Intenzita dopravy'!$H$5:$L$5,MATCH(E$173,'A2 Intenzita dopravy'!$H$5:$L$5,1))-INDEX('A2 Intenzita dopravy'!$H$5:$L$5,MATCH(E$173,'A2 Intenzita dopravy'!$H$5:$L$5,1)-1)))*D180,IFERROR(INDEX('A2 Intenzita dopravy'!$M12:$Q12,MATCH(E$173,'A2 Intenzita dopravy'!$H$5:$L$5,0)),(INDEX('A2 Intenzita dopravy'!$M12:$Q12,MATCH(E$173,'A2 Intenzita dopravy'!$H$5:$L$5,1)+1)/INDEX('A2 Intenzita dopravy'!$M12:$Q12,MATCH(E$173,'A2 Intenzita dopravy'!$H$5:$L$5,1)))^(1/(INDEX('A2 Intenzita dopravy'!$H$5:$L$5,MATCH(E$173,'A2 Intenzita dopravy'!$H$5:$L$5,1)+1)-INDEX('A2 Intenzita dopravy'!$H$5:$L$5,MATCH(E$173,'A2 Intenzita dopravy'!$H$5:$L$5,1))))*D180))),0)</f>
        <v>908.30381656243344</v>
      </c>
      <c r="F180" s="30">
        <f>IFERROR(IF(F$173&lt;MIN('A2 Intenzita dopravy'!$H$5:$L$5),(G180/H180)*G180,IF(F$173&gt;MAX('A2 Intenzita dopravy'!$H$5:$L$5),(INDEX('A2 Intenzita dopravy'!$M12:$Q12,MATCH(F$173,'A2 Intenzita dopravy'!$H$5:$L$5,1))/INDEX('A2 Intenzita dopravy'!$M12:$Q12,MATCH(F$173,'A2 Intenzita dopravy'!$H$5:$L$5,1)-1))^(1/(INDEX('A2 Intenzita dopravy'!$H$5:$L$5,MATCH(F$173,'A2 Intenzita dopravy'!$H$5:$L$5,1))-INDEX('A2 Intenzita dopravy'!$H$5:$L$5,MATCH(F$173,'A2 Intenzita dopravy'!$H$5:$L$5,1)-1)))*E180,IFERROR(INDEX('A2 Intenzita dopravy'!$M12:$Q12,MATCH(F$173,'A2 Intenzita dopravy'!$H$5:$L$5,0)),(INDEX('A2 Intenzita dopravy'!$M12:$Q12,MATCH(F$173,'A2 Intenzita dopravy'!$H$5:$L$5,1)+1)/INDEX('A2 Intenzita dopravy'!$M12:$Q12,MATCH(F$173,'A2 Intenzita dopravy'!$H$5:$L$5,1)))^(1/(INDEX('A2 Intenzita dopravy'!$H$5:$L$5,MATCH(F$173,'A2 Intenzita dopravy'!$H$5:$L$5,1)+1)-INDEX('A2 Intenzita dopravy'!$H$5:$L$5,MATCH(F$173,'A2 Intenzita dopravy'!$H$5:$L$5,1))))*E180))),0)</f>
        <v>920</v>
      </c>
      <c r="G180" s="30">
        <f>IFERROR(IF(G$173&lt;MIN('A2 Intenzita dopravy'!$H$5:$L$5),(H180/I180)*H180,IF(G$173&gt;MAX('A2 Intenzita dopravy'!$H$5:$L$5),(INDEX('A2 Intenzita dopravy'!$M12:$Q12,MATCH(G$173,'A2 Intenzita dopravy'!$H$5:$L$5,1))/INDEX('A2 Intenzita dopravy'!$M12:$Q12,MATCH(G$173,'A2 Intenzita dopravy'!$H$5:$L$5,1)-1))^(1/(INDEX('A2 Intenzita dopravy'!$H$5:$L$5,MATCH(G$173,'A2 Intenzita dopravy'!$H$5:$L$5,1))-INDEX('A2 Intenzita dopravy'!$H$5:$L$5,MATCH(G$173,'A2 Intenzita dopravy'!$H$5:$L$5,1)-1)))*F180,IFERROR(INDEX('A2 Intenzita dopravy'!$M12:$Q12,MATCH(G$173,'A2 Intenzita dopravy'!$H$5:$L$5,0)),(INDEX('A2 Intenzita dopravy'!$M12:$Q12,MATCH(G$173,'A2 Intenzita dopravy'!$H$5:$L$5,1)+1)/INDEX('A2 Intenzita dopravy'!$M12:$Q12,MATCH(G$173,'A2 Intenzita dopravy'!$H$5:$L$5,1)))^(1/(INDEX('A2 Intenzita dopravy'!$H$5:$L$5,MATCH(G$173,'A2 Intenzita dopravy'!$H$5:$L$5,1)+1)-INDEX('A2 Intenzita dopravy'!$H$5:$L$5,MATCH(G$173,'A2 Intenzita dopravy'!$H$5:$L$5,1))))*F180))),0)</f>
        <v>931.84679461469773</v>
      </c>
      <c r="H180" s="30">
        <f>IFERROR(IF(H$173&lt;MIN('A2 Intenzita dopravy'!$H$5:$L$5),(I180/J180)*I180,IF(H$173&gt;MAX('A2 Intenzita dopravy'!$H$5:$L$5),(INDEX('A2 Intenzita dopravy'!$M12:$Q12,MATCH(H$173,'A2 Intenzita dopravy'!$H$5:$L$5,1))/INDEX('A2 Intenzita dopravy'!$M12:$Q12,MATCH(H$173,'A2 Intenzita dopravy'!$H$5:$L$5,1)-1))^(1/(INDEX('A2 Intenzita dopravy'!$H$5:$L$5,MATCH(H$173,'A2 Intenzita dopravy'!$H$5:$L$5,1))-INDEX('A2 Intenzita dopravy'!$H$5:$L$5,MATCH(H$173,'A2 Intenzita dopravy'!$H$5:$L$5,1)-1)))*G180,IFERROR(INDEX('A2 Intenzita dopravy'!$M12:$Q12,MATCH(H$173,'A2 Intenzita dopravy'!$H$5:$L$5,0)),(INDEX('A2 Intenzita dopravy'!$M12:$Q12,MATCH(H$173,'A2 Intenzita dopravy'!$H$5:$L$5,1)+1)/INDEX('A2 Intenzita dopravy'!$M12:$Q12,MATCH(H$173,'A2 Intenzita dopravy'!$H$5:$L$5,1)))^(1/(INDEX('A2 Intenzita dopravy'!$H$5:$L$5,MATCH(H$173,'A2 Intenzita dopravy'!$H$5:$L$5,1)+1)-INDEX('A2 Intenzita dopravy'!$H$5:$L$5,MATCH(H$173,'A2 Intenzita dopravy'!$H$5:$L$5,1))))*G180))),0)</f>
        <v>943.84613981922462</v>
      </c>
      <c r="I180" s="30">
        <f>IFERROR(IF(I$173&lt;MIN('A2 Intenzita dopravy'!$H$5:$L$5),(J180/K180)*J180,IF(I$173&gt;MAX('A2 Intenzita dopravy'!$H$5:$L$5),(INDEX('A2 Intenzita dopravy'!$M12:$Q12,MATCH(I$173,'A2 Intenzita dopravy'!$H$5:$L$5,1))/INDEX('A2 Intenzita dopravy'!$M12:$Q12,MATCH(I$173,'A2 Intenzita dopravy'!$H$5:$L$5,1)-1))^(1/(INDEX('A2 Intenzita dopravy'!$H$5:$L$5,MATCH(I$173,'A2 Intenzita dopravy'!$H$5:$L$5,1))-INDEX('A2 Intenzita dopravy'!$H$5:$L$5,MATCH(I$173,'A2 Intenzita dopravy'!$H$5:$L$5,1)-1)))*H180,IFERROR(INDEX('A2 Intenzita dopravy'!$M12:$Q12,MATCH(I$173,'A2 Intenzita dopravy'!$H$5:$L$5,0)),(INDEX('A2 Intenzita dopravy'!$M12:$Q12,MATCH(I$173,'A2 Intenzita dopravy'!$H$5:$L$5,1)+1)/INDEX('A2 Intenzita dopravy'!$M12:$Q12,MATCH(I$173,'A2 Intenzita dopravy'!$H$5:$L$5,1)))^(1/(INDEX('A2 Intenzita dopravy'!$H$5:$L$5,MATCH(I$173,'A2 Intenzita dopravy'!$H$5:$L$5,1)+1)-INDEX('A2 Intenzita dopravy'!$H$5:$L$5,MATCH(I$173,'A2 Intenzita dopravy'!$H$5:$L$5,1))))*H180))),0)</f>
        <v>956</v>
      </c>
      <c r="J180" s="30">
        <f>IFERROR(IF(J$173&lt;MIN('A2 Intenzita dopravy'!$H$5:$L$5),(K180/L180)*K180,IF(J$173&gt;MAX('A2 Intenzita dopravy'!$H$5:$L$5),(INDEX('A2 Intenzita dopravy'!$M12:$Q12,MATCH(J$173,'A2 Intenzita dopravy'!$H$5:$L$5,1))/INDEX('A2 Intenzita dopravy'!$M12:$Q12,MATCH(J$173,'A2 Intenzita dopravy'!$H$5:$L$5,1)-1))^(1/(INDEX('A2 Intenzita dopravy'!$H$5:$L$5,MATCH(J$173,'A2 Intenzita dopravy'!$H$5:$L$5,1))-INDEX('A2 Intenzita dopravy'!$H$5:$L$5,MATCH(J$173,'A2 Intenzita dopravy'!$H$5:$L$5,1)-1)))*I180,IFERROR(INDEX('A2 Intenzita dopravy'!$M12:$Q12,MATCH(J$173,'A2 Intenzita dopravy'!$H$5:$L$5,0)),(INDEX('A2 Intenzita dopravy'!$M12:$Q12,MATCH(J$173,'A2 Intenzita dopravy'!$H$5:$L$5,1)+1)/INDEX('A2 Intenzita dopravy'!$M12:$Q12,MATCH(J$173,'A2 Intenzita dopravy'!$H$5:$L$5,1)))^(1/(INDEX('A2 Intenzita dopravy'!$H$5:$L$5,MATCH(J$173,'A2 Intenzita dopravy'!$H$5:$L$5,1)+1)-INDEX('A2 Intenzita dopravy'!$H$5:$L$5,MATCH(J$173,'A2 Intenzita dopravy'!$H$5:$L$5,1))))*I180))),0)</f>
        <v>967.57125155103051</v>
      </c>
      <c r="K180" s="30">
        <f>IFERROR(IF(K$173&lt;MIN('A2 Intenzita dopravy'!$H$5:$L$5),(L180/M180)*L180,IF(K$173&gt;MAX('A2 Intenzita dopravy'!$H$5:$L$5),(INDEX('A2 Intenzita dopravy'!$M12:$Q12,MATCH(K$173,'A2 Intenzita dopravy'!$H$5:$L$5,1))/INDEX('A2 Intenzita dopravy'!$M12:$Q12,MATCH(K$173,'A2 Intenzita dopravy'!$H$5:$L$5,1)-1))^(1/(INDEX('A2 Intenzita dopravy'!$H$5:$L$5,MATCH(K$173,'A2 Intenzita dopravy'!$H$5:$L$5,1))-INDEX('A2 Intenzita dopravy'!$H$5:$L$5,MATCH(K$173,'A2 Intenzita dopravy'!$H$5:$L$5,1)-1)))*J180,IFERROR(INDEX('A2 Intenzita dopravy'!$M12:$Q12,MATCH(K$173,'A2 Intenzita dopravy'!$H$5:$L$5,0)),(INDEX('A2 Intenzita dopravy'!$M12:$Q12,MATCH(K$173,'A2 Intenzita dopravy'!$H$5:$L$5,1)+1)/INDEX('A2 Intenzita dopravy'!$M12:$Q12,MATCH(K$173,'A2 Intenzita dopravy'!$H$5:$L$5,1)))^(1/(INDEX('A2 Intenzita dopravy'!$H$5:$L$5,MATCH(K$173,'A2 Intenzita dopravy'!$H$5:$L$5,1)+1)-INDEX('A2 Intenzita dopravy'!$H$5:$L$5,MATCH(K$173,'A2 Intenzita dopravy'!$H$5:$L$5,1))))*J180))),0)</f>
        <v>979.28255944354339</v>
      </c>
      <c r="L180" s="30">
        <f>IFERROR(IF(L$173&lt;MIN('A2 Intenzita dopravy'!$H$5:$L$5),(M180/N180)*M180,IF(L$173&gt;MAX('A2 Intenzita dopravy'!$H$5:$L$5),(INDEX('A2 Intenzita dopravy'!$M12:$Q12,MATCH(L$173,'A2 Intenzita dopravy'!$H$5:$L$5,1))/INDEX('A2 Intenzita dopravy'!$M12:$Q12,MATCH(L$173,'A2 Intenzita dopravy'!$H$5:$L$5,1)-1))^(1/(INDEX('A2 Intenzita dopravy'!$H$5:$L$5,MATCH(L$173,'A2 Intenzita dopravy'!$H$5:$L$5,1))-INDEX('A2 Intenzita dopravy'!$H$5:$L$5,MATCH(L$173,'A2 Intenzita dopravy'!$H$5:$L$5,1)-1)))*K180,IFERROR(INDEX('A2 Intenzita dopravy'!$M12:$Q12,MATCH(L$173,'A2 Intenzita dopravy'!$H$5:$L$5,0)),(INDEX('A2 Intenzita dopravy'!$M12:$Q12,MATCH(L$173,'A2 Intenzita dopravy'!$H$5:$L$5,1)+1)/INDEX('A2 Intenzita dopravy'!$M12:$Q12,MATCH(L$173,'A2 Intenzita dopravy'!$H$5:$L$5,1)))^(1/(INDEX('A2 Intenzita dopravy'!$H$5:$L$5,MATCH(L$173,'A2 Intenzita dopravy'!$H$5:$L$5,1)+1)-INDEX('A2 Intenzita dopravy'!$H$5:$L$5,MATCH(L$173,'A2 Intenzita dopravy'!$H$5:$L$5,1))))*K180))),0)</f>
        <v>991.13561889423192</v>
      </c>
      <c r="M180" s="30">
        <f>IFERROR(IF(M$173&lt;MIN('A2 Intenzita dopravy'!$H$5:$L$5),(N180/O180)*N180,IF(M$173&gt;MAX('A2 Intenzita dopravy'!$H$5:$L$5),(INDEX('A2 Intenzita dopravy'!$M12:$Q12,MATCH(M$173,'A2 Intenzita dopravy'!$H$5:$L$5,1))/INDEX('A2 Intenzita dopravy'!$M12:$Q12,MATCH(M$173,'A2 Intenzita dopravy'!$H$5:$L$5,1)-1))^(1/(INDEX('A2 Intenzita dopravy'!$H$5:$L$5,MATCH(M$173,'A2 Intenzita dopravy'!$H$5:$L$5,1))-INDEX('A2 Intenzita dopravy'!$H$5:$L$5,MATCH(M$173,'A2 Intenzita dopravy'!$H$5:$L$5,1)-1)))*L180,IFERROR(INDEX('A2 Intenzita dopravy'!$M12:$Q12,MATCH(M$173,'A2 Intenzita dopravy'!$H$5:$L$5,0)),(INDEX('A2 Intenzita dopravy'!$M12:$Q12,MATCH(M$173,'A2 Intenzita dopravy'!$H$5:$L$5,1)+1)/INDEX('A2 Intenzita dopravy'!$M12:$Q12,MATCH(M$173,'A2 Intenzita dopravy'!$H$5:$L$5,1)))^(1/(INDEX('A2 Intenzita dopravy'!$H$5:$L$5,MATCH(M$173,'A2 Intenzita dopravy'!$H$5:$L$5,1)+1)-INDEX('A2 Intenzita dopravy'!$H$5:$L$5,MATCH(M$173,'A2 Intenzita dopravy'!$H$5:$L$5,1))))*L180))),0)</f>
        <v>1003.1321456383861</v>
      </c>
      <c r="N180" s="30">
        <f>IFERROR(IF(N$173&lt;MIN('A2 Intenzita dopravy'!$H$5:$L$5),(O180/P180)*O180,IF(N$173&gt;MAX('A2 Intenzita dopravy'!$H$5:$L$5),(INDEX('A2 Intenzita dopravy'!$M12:$Q12,MATCH(N$173,'A2 Intenzita dopravy'!$H$5:$L$5,1))/INDEX('A2 Intenzita dopravy'!$M12:$Q12,MATCH(N$173,'A2 Intenzita dopravy'!$H$5:$L$5,1)-1))^(1/(INDEX('A2 Intenzita dopravy'!$H$5:$L$5,MATCH(N$173,'A2 Intenzita dopravy'!$H$5:$L$5,1))-INDEX('A2 Intenzita dopravy'!$H$5:$L$5,MATCH(N$173,'A2 Intenzita dopravy'!$H$5:$L$5,1)-1)))*M180,IFERROR(INDEX('A2 Intenzita dopravy'!$M12:$Q12,MATCH(N$173,'A2 Intenzita dopravy'!$H$5:$L$5,0)),(INDEX('A2 Intenzita dopravy'!$M12:$Q12,MATCH(N$173,'A2 Intenzita dopravy'!$H$5:$L$5,1)+1)/INDEX('A2 Intenzita dopravy'!$M12:$Q12,MATCH(N$173,'A2 Intenzita dopravy'!$H$5:$L$5,1)))^(1/(INDEX('A2 Intenzita dopravy'!$H$5:$L$5,MATCH(N$173,'A2 Intenzita dopravy'!$H$5:$L$5,1)+1)-INDEX('A2 Intenzita dopravy'!$H$5:$L$5,MATCH(N$173,'A2 Intenzita dopravy'!$H$5:$L$5,1))))*M180))),0)</f>
        <v>1015.2738761782466</v>
      </c>
      <c r="O180" s="30">
        <f>IFERROR(IF(O$173&lt;MIN('A2 Intenzita dopravy'!$H$5:$L$5),(P180/Q180)*P180,IF(O$173&gt;MAX('A2 Intenzita dopravy'!$H$5:$L$5),(INDEX('A2 Intenzita dopravy'!$M12:$Q12,MATCH(O$173,'A2 Intenzita dopravy'!$H$5:$L$5,1))/INDEX('A2 Intenzita dopravy'!$M12:$Q12,MATCH(O$173,'A2 Intenzita dopravy'!$H$5:$L$5,1)-1))^(1/(INDEX('A2 Intenzita dopravy'!$H$5:$L$5,MATCH(O$173,'A2 Intenzita dopravy'!$H$5:$L$5,1))-INDEX('A2 Intenzita dopravy'!$H$5:$L$5,MATCH(O$173,'A2 Intenzita dopravy'!$H$5:$L$5,1)-1)))*N180,IFERROR(INDEX('A2 Intenzita dopravy'!$M12:$Q12,MATCH(O$173,'A2 Intenzita dopravy'!$H$5:$L$5,0)),(INDEX('A2 Intenzita dopravy'!$M12:$Q12,MATCH(O$173,'A2 Intenzita dopravy'!$H$5:$L$5,1)+1)/INDEX('A2 Intenzita dopravy'!$M12:$Q12,MATCH(O$173,'A2 Intenzita dopravy'!$H$5:$L$5,1)))^(1/(INDEX('A2 Intenzita dopravy'!$H$5:$L$5,MATCH(O$173,'A2 Intenzita dopravy'!$H$5:$L$5,1)+1)-INDEX('A2 Intenzita dopravy'!$H$5:$L$5,MATCH(O$173,'A2 Intenzita dopravy'!$H$5:$L$5,1))))*N180))),0)</f>
        <v>1027.5625680343639</v>
      </c>
      <c r="P180" s="30">
        <f>IFERROR(IF(P$173&lt;MIN('A2 Intenzita dopravy'!$H$5:$L$5),(Q180/R180)*Q180,IF(P$173&gt;MAX('A2 Intenzita dopravy'!$H$5:$L$5),(INDEX('A2 Intenzita dopravy'!$M12:$Q12,MATCH(P$173,'A2 Intenzita dopravy'!$H$5:$L$5,1))/INDEX('A2 Intenzita dopravy'!$M12:$Q12,MATCH(P$173,'A2 Intenzita dopravy'!$H$5:$L$5,1)-1))^(1/(INDEX('A2 Intenzita dopravy'!$H$5:$L$5,MATCH(P$173,'A2 Intenzita dopravy'!$H$5:$L$5,1))-INDEX('A2 Intenzita dopravy'!$H$5:$L$5,MATCH(P$173,'A2 Intenzita dopravy'!$H$5:$L$5,1)-1)))*O180,IFERROR(INDEX('A2 Intenzita dopravy'!$M12:$Q12,MATCH(P$173,'A2 Intenzita dopravy'!$H$5:$L$5,0)),(INDEX('A2 Intenzita dopravy'!$M12:$Q12,MATCH(P$173,'A2 Intenzita dopravy'!$H$5:$L$5,1)+1)/INDEX('A2 Intenzita dopravy'!$M12:$Q12,MATCH(P$173,'A2 Intenzita dopravy'!$H$5:$L$5,1)))^(1/(INDEX('A2 Intenzita dopravy'!$H$5:$L$5,MATCH(P$173,'A2 Intenzita dopravy'!$H$5:$L$5,1)+1)-INDEX('A2 Intenzita dopravy'!$H$5:$L$5,MATCH(P$173,'A2 Intenzita dopravy'!$H$5:$L$5,1))))*O180))),0)</f>
        <v>1040</v>
      </c>
      <c r="Q180" s="30">
        <f>IFERROR(IF(Q$173&lt;MIN('A2 Intenzita dopravy'!$H$5:$L$5),(R180/S180)*R180,IF(Q$173&gt;MAX('A2 Intenzita dopravy'!$H$5:$L$5),(INDEX('A2 Intenzita dopravy'!$M12:$Q12,MATCH(Q$173,'A2 Intenzita dopravy'!$H$5:$L$5,1))/INDEX('A2 Intenzita dopravy'!$M12:$Q12,MATCH(Q$173,'A2 Intenzita dopravy'!$H$5:$L$5,1)-1))^(1/(INDEX('A2 Intenzita dopravy'!$H$5:$L$5,MATCH(Q$173,'A2 Intenzita dopravy'!$H$5:$L$5,1))-INDEX('A2 Intenzita dopravy'!$H$5:$L$5,MATCH(Q$173,'A2 Intenzita dopravy'!$H$5:$L$5,1)-1)))*P180,IFERROR(INDEX('A2 Intenzita dopravy'!$M12:$Q12,MATCH(Q$173,'A2 Intenzita dopravy'!$H$5:$L$5,0)),(INDEX('A2 Intenzita dopravy'!$M12:$Q12,MATCH(Q$173,'A2 Intenzita dopravy'!$H$5:$L$5,1)+1)/INDEX('A2 Intenzita dopravy'!$M12:$Q12,MATCH(Q$173,'A2 Intenzita dopravy'!$H$5:$L$5,1)))^(1/(INDEX('A2 Intenzita dopravy'!$H$5:$L$5,MATCH(Q$173,'A2 Intenzita dopravy'!$H$5:$L$5,1)+1)-INDEX('A2 Intenzita dopravy'!$H$5:$L$5,MATCH(Q$173,'A2 Intenzita dopravy'!$H$5:$L$5,1))))*P180))),0)</f>
        <v>1051.4189600109753</v>
      </c>
      <c r="R180" s="30">
        <f>IFERROR(IF(R$173&lt;MIN('A2 Intenzita dopravy'!$H$5:$L$5),(S180/T180)*S180,IF(R$173&gt;MAX('A2 Intenzita dopravy'!$H$5:$L$5),(INDEX('A2 Intenzita dopravy'!$M12:$Q12,MATCH(R$173,'A2 Intenzita dopravy'!$H$5:$L$5,1))/INDEX('A2 Intenzita dopravy'!$M12:$Q12,MATCH(R$173,'A2 Intenzita dopravy'!$H$5:$L$5,1)-1))^(1/(INDEX('A2 Intenzita dopravy'!$H$5:$L$5,MATCH(R$173,'A2 Intenzita dopravy'!$H$5:$L$5,1))-INDEX('A2 Intenzita dopravy'!$H$5:$L$5,MATCH(R$173,'A2 Intenzita dopravy'!$H$5:$L$5,1)-1)))*Q180,IFERROR(INDEX('A2 Intenzita dopravy'!$M12:$Q12,MATCH(R$173,'A2 Intenzita dopravy'!$H$5:$L$5,0)),(INDEX('A2 Intenzita dopravy'!$M12:$Q12,MATCH(R$173,'A2 Intenzita dopravy'!$H$5:$L$5,1)+1)/INDEX('A2 Intenzita dopravy'!$M12:$Q12,MATCH(R$173,'A2 Intenzita dopravy'!$H$5:$L$5,1)))^(1/(INDEX('A2 Intenzita dopravy'!$H$5:$L$5,MATCH(R$173,'A2 Intenzita dopravy'!$H$5:$L$5,1)+1)-INDEX('A2 Intenzita dopravy'!$H$5:$L$5,MATCH(R$173,'A2 Intenzita dopravy'!$H$5:$L$5,1))))*Q180))),0)</f>
        <v>1062.9632975678471</v>
      </c>
      <c r="S180" s="30">
        <f>IFERROR(IF(S$173&lt;MIN('A2 Intenzita dopravy'!$H$5:$L$5),(T180/U180)*T180,IF(S$173&gt;MAX('A2 Intenzita dopravy'!$H$5:$L$5),(INDEX('A2 Intenzita dopravy'!$M12:$Q12,MATCH(S$173,'A2 Intenzita dopravy'!$H$5:$L$5,1))/INDEX('A2 Intenzita dopravy'!$M12:$Q12,MATCH(S$173,'A2 Intenzita dopravy'!$H$5:$L$5,1)-1))^(1/(INDEX('A2 Intenzita dopravy'!$H$5:$L$5,MATCH(S$173,'A2 Intenzita dopravy'!$H$5:$L$5,1))-INDEX('A2 Intenzita dopravy'!$H$5:$L$5,MATCH(S$173,'A2 Intenzita dopravy'!$H$5:$L$5,1)-1)))*R180,IFERROR(INDEX('A2 Intenzita dopravy'!$M12:$Q12,MATCH(S$173,'A2 Intenzita dopravy'!$H$5:$L$5,0)),(INDEX('A2 Intenzita dopravy'!$M12:$Q12,MATCH(S$173,'A2 Intenzita dopravy'!$H$5:$L$5,1)+1)/INDEX('A2 Intenzita dopravy'!$M12:$Q12,MATCH(S$173,'A2 Intenzita dopravy'!$H$5:$L$5,1)))^(1/(INDEX('A2 Intenzita dopravy'!$H$5:$L$5,MATCH(S$173,'A2 Intenzita dopravy'!$H$5:$L$5,1)+1)-INDEX('A2 Intenzita dopravy'!$H$5:$L$5,MATCH(S$173,'A2 Intenzita dopravy'!$H$5:$L$5,1))))*R180))),0)</f>
        <v>1074.6343892871373</v>
      </c>
      <c r="T180" s="30">
        <f>IFERROR(IF(T$173&lt;MIN('A2 Intenzita dopravy'!$H$5:$L$5),(U180/V180)*U180,IF(T$173&gt;MAX('A2 Intenzita dopravy'!$H$5:$L$5),(INDEX('A2 Intenzita dopravy'!$M12:$Q12,MATCH(T$173,'A2 Intenzita dopravy'!$H$5:$L$5,1))/INDEX('A2 Intenzita dopravy'!$M12:$Q12,MATCH(T$173,'A2 Intenzita dopravy'!$H$5:$L$5,1)-1))^(1/(INDEX('A2 Intenzita dopravy'!$H$5:$L$5,MATCH(T$173,'A2 Intenzita dopravy'!$H$5:$L$5,1))-INDEX('A2 Intenzita dopravy'!$H$5:$L$5,MATCH(T$173,'A2 Intenzita dopravy'!$H$5:$L$5,1)-1)))*S180,IFERROR(INDEX('A2 Intenzita dopravy'!$M12:$Q12,MATCH(T$173,'A2 Intenzita dopravy'!$H$5:$L$5,0)),(INDEX('A2 Intenzita dopravy'!$M12:$Q12,MATCH(T$173,'A2 Intenzita dopravy'!$H$5:$L$5,1)+1)/INDEX('A2 Intenzita dopravy'!$M12:$Q12,MATCH(T$173,'A2 Intenzita dopravy'!$H$5:$L$5,1)))^(1/(INDEX('A2 Intenzita dopravy'!$H$5:$L$5,MATCH(T$173,'A2 Intenzita dopravy'!$H$5:$L$5,1)+1)-INDEX('A2 Intenzita dopravy'!$H$5:$L$5,MATCH(T$173,'A2 Intenzita dopravy'!$H$5:$L$5,1))))*S180))),0)</f>
        <v>1086.4336269002995</v>
      </c>
      <c r="U180" s="30">
        <f>IFERROR(IF(U$173&lt;MIN('A2 Intenzita dopravy'!$H$5:$L$5),(V180/W180)*V180,IF(U$173&gt;MAX('A2 Intenzita dopravy'!$H$5:$L$5),(INDEX('A2 Intenzita dopravy'!$M12:$Q12,MATCH(U$173,'A2 Intenzita dopravy'!$H$5:$L$5,1))/INDEX('A2 Intenzita dopravy'!$M12:$Q12,MATCH(U$173,'A2 Intenzita dopravy'!$H$5:$L$5,1)-1))^(1/(INDEX('A2 Intenzita dopravy'!$H$5:$L$5,MATCH(U$173,'A2 Intenzita dopravy'!$H$5:$L$5,1))-INDEX('A2 Intenzita dopravy'!$H$5:$L$5,MATCH(U$173,'A2 Intenzita dopravy'!$H$5:$L$5,1)-1)))*T180,IFERROR(INDEX('A2 Intenzita dopravy'!$M12:$Q12,MATCH(U$173,'A2 Intenzita dopravy'!$H$5:$L$5,0)),(INDEX('A2 Intenzita dopravy'!$M12:$Q12,MATCH(U$173,'A2 Intenzita dopravy'!$H$5:$L$5,1)+1)/INDEX('A2 Intenzita dopravy'!$M12:$Q12,MATCH(U$173,'A2 Intenzita dopravy'!$H$5:$L$5,1)))^(1/(INDEX('A2 Intenzita dopravy'!$H$5:$L$5,MATCH(U$173,'A2 Intenzita dopravy'!$H$5:$L$5,1)+1)-INDEX('A2 Intenzita dopravy'!$H$5:$L$5,MATCH(U$173,'A2 Intenzita dopravy'!$H$5:$L$5,1))))*T180))),0)</f>
        <v>1098.3624174196777</v>
      </c>
      <c r="V180" s="30">
        <f>IFERROR(IF(V$173&lt;MIN('A2 Intenzita dopravy'!$H$5:$L$5),(W180/X180)*W180,IF(V$173&gt;MAX('A2 Intenzita dopravy'!$H$5:$L$5),(INDEX('A2 Intenzita dopravy'!$M12:$Q12,MATCH(V$173,'A2 Intenzita dopravy'!$H$5:$L$5,1))/INDEX('A2 Intenzita dopravy'!$M12:$Q12,MATCH(V$173,'A2 Intenzita dopravy'!$H$5:$L$5,1)-1))^(1/(INDEX('A2 Intenzita dopravy'!$H$5:$L$5,MATCH(V$173,'A2 Intenzita dopravy'!$H$5:$L$5,1))-INDEX('A2 Intenzita dopravy'!$H$5:$L$5,MATCH(V$173,'A2 Intenzita dopravy'!$H$5:$L$5,1)-1)))*U180,IFERROR(INDEX('A2 Intenzita dopravy'!$M12:$Q12,MATCH(V$173,'A2 Intenzita dopravy'!$H$5:$L$5,0)),(INDEX('A2 Intenzita dopravy'!$M12:$Q12,MATCH(V$173,'A2 Intenzita dopravy'!$H$5:$L$5,1)+1)/INDEX('A2 Intenzita dopravy'!$M12:$Q12,MATCH(V$173,'A2 Intenzita dopravy'!$H$5:$L$5,1)))^(1/(INDEX('A2 Intenzita dopravy'!$H$5:$L$5,MATCH(V$173,'A2 Intenzita dopravy'!$H$5:$L$5,1)+1)-INDEX('A2 Intenzita dopravy'!$H$5:$L$5,MATCH(V$173,'A2 Intenzita dopravy'!$H$5:$L$5,1))))*U180))),0)</f>
        <v>1110.422183306287</v>
      </c>
      <c r="W180" s="30">
        <f>IFERROR(IF(W$173&lt;MIN('A2 Intenzita dopravy'!$H$5:$L$5),(X180/Y180)*X180,IF(W$173&gt;MAX('A2 Intenzita dopravy'!$H$5:$L$5),(INDEX('A2 Intenzita dopravy'!$M12:$Q12,MATCH(W$173,'A2 Intenzita dopravy'!$H$5:$L$5,1))/INDEX('A2 Intenzita dopravy'!$M12:$Q12,MATCH(W$173,'A2 Intenzita dopravy'!$H$5:$L$5,1)-1))^(1/(INDEX('A2 Intenzita dopravy'!$H$5:$L$5,MATCH(W$173,'A2 Intenzita dopravy'!$H$5:$L$5,1))-INDEX('A2 Intenzita dopravy'!$H$5:$L$5,MATCH(W$173,'A2 Intenzita dopravy'!$H$5:$L$5,1)-1)))*V180,IFERROR(INDEX('A2 Intenzita dopravy'!$M12:$Q12,MATCH(W$173,'A2 Intenzita dopravy'!$H$5:$L$5,0)),(INDEX('A2 Intenzita dopravy'!$M12:$Q12,MATCH(W$173,'A2 Intenzita dopravy'!$H$5:$L$5,1)+1)/INDEX('A2 Intenzita dopravy'!$M12:$Q12,MATCH(W$173,'A2 Intenzita dopravy'!$H$5:$L$5,1)))^(1/(INDEX('A2 Intenzita dopravy'!$H$5:$L$5,MATCH(W$173,'A2 Intenzita dopravy'!$H$5:$L$5,1)+1)-INDEX('A2 Intenzita dopravy'!$H$5:$L$5,MATCH(W$173,'A2 Intenzita dopravy'!$H$5:$L$5,1))))*V180))),0)</f>
        <v>1122.6143626394355</v>
      </c>
      <c r="X180" s="30">
        <f>IFERROR(IF(X$173&lt;MIN('A2 Intenzita dopravy'!$H$5:$L$5),(Y180/Z180)*Y180,IF(X$173&gt;MAX('A2 Intenzita dopravy'!$H$5:$L$5),(INDEX('A2 Intenzita dopravy'!$M12:$Q12,MATCH(X$173,'A2 Intenzita dopravy'!$H$5:$L$5,1))/INDEX('A2 Intenzita dopravy'!$M12:$Q12,MATCH(X$173,'A2 Intenzita dopravy'!$H$5:$L$5,1)-1))^(1/(INDEX('A2 Intenzita dopravy'!$H$5:$L$5,MATCH(X$173,'A2 Intenzita dopravy'!$H$5:$L$5,1))-INDEX('A2 Intenzita dopravy'!$H$5:$L$5,MATCH(X$173,'A2 Intenzita dopravy'!$H$5:$L$5,1)-1)))*W180,IFERROR(INDEX('A2 Intenzita dopravy'!$M12:$Q12,MATCH(X$173,'A2 Intenzita dopravy'!$H$5:$L$5,0)),(INDEX('A2 Intenzita dopravy'!$M12:$Q12,MATCH(X$173,'A2 Intenzita dopravy'!$H$5:$L$5,1)+1)/INDEX('A2 Intenzita dopravy'!$M12:$Q12,MATCH(X$173,'A2 Intenzita dopravy'!$H$5:$L$5,1)))^(1/(INDEX('A2 Intenzita dopravy'!$H$5:$L$5,MATCH(X$173,'A2 Intenzita dopravy'!$H$5:$L$5,1)+1)-INDEX('A2 Intenzita dopravy'!$H$5:$L$5,MATCH(X$173,'A2 Intenzita dopravy'!$H$5:$L$5,1))))*W180))),0)</f>
        <v>1134.9404092882107</v>
      </c>
      <c r="Y180" s="30">
        <f>IFERROR(IF(Y$173&lt;MIN('A2 Intenzita dopravy'!$H$5:$L$5),(Z180/AA180)*Z180,IF(Y$173&gt;MAX('A2 Intenzita dopravy'!$H$5:$L$5),(INDEX('A2 Intenzita dopravy'!$M12:$Q12,MATCH(Y$173,'A2 Intenzita dopravy'!$H$5:$L$5,1))/INDEX('A2 Intenzita dopravy'!$M12:$Q12,MATCH(Y$173,'A2 Intenzita dopravy'!$H$5:$L$5,1)-1))^(1/(INDEX('A2 Intenzita dopravy'!$H$5:$L$5,MATCH(Y$173,'A2 Intenzita dopravy'!$H$5:$L$5,1))-INDEX('A2 Intenzita dopravy'!$H$5:$L$5,MATCH(Y$173,'A2 Intenzita dopravy'!$H$5:$L$5,1)-1)))*X180,IFERROR(INDEX('A2 Intenzita dopravy'!$M12:$Q12,MATCH(Y$173,'A2 Intenzita dopravy'!$H$5:$L$5,0)),(INDEX('A2 Intenzita dopravy'!$M12:$Q12,MATCH(Y$173,'A2 Intenzita dopravy'!$H$5:$L$5,1)+1)/INDEX('A2 Intenzita dopravy'!$M12:$Q12,MATCH(Y$173,'A2 Intenzita dopravy'!$H$5:$L$5,1)))^(1/(INDEX('A2 Intenzita dopravy'!$H$5:$L$5,MATCH(Y$173,'A2 Intenzita dopravy'!$H$5:$L$5,1)+1)-INDEX('A2 Intenzita dopravy'!$H$5:$L$5,MATCH(Y$173,'A2 Intenzita dopravy'!$H$5:$L$5,1))))*X180))),0)</f>
        <v>1147.4017930848474</v>
      </c>
      <c r="Z180" s="30">
        <f>IFERROR(IF(Z$173&lt;MIN('A2 Intenzita dopravy'!$H$5:$L$5),(AA180/AB180)*AA180,IF(Z$173&gt;MAX('A2 Intenzita dopravy'!$H$5:$L$5),(INDEX('A2 Intenzita dopravy'!$M12:$Q12,MATCH(Z$173,'A2 Intenzita dopravy'!$H$5:$L$5,1))/INDEX('A2 Intenzita dopravy'!$M12:$Q12,MATCH(Z$173,'A2 Intenzita dopravy'!$H$5:$L$5,1)-1))^(1/(INDEX('A2 Intenzita dopravy'!$H$5:$L$5,MATCH(Z$173,'A2 Intenzita dopravy'!$H$5:$L$5,1))-INDEX('A2 Intenzita dopravy'!$H$5:$L$5,MATCH(Z$173,'A2 Intenzita dopravy'!$H$5:$L$5,1)-1)))*Y180,IFERROR(INDEX('A2 Intenzita dopravy'!$M12:$Q12,MATCH(Z$173,'A2 Intenzita dopravy'!$H$5:$L$5,0)),(INDEX('A2 Intenzita dopravy'!$M12:$Q12,MATCH(Z$173,'A2 Intenzita dopravy'!$H$5:$L$5,1)+1)/INDEX('A2 Intenzita dopravy'!$M12:$Q12,MATCH(Z$173,'A2 Intenzita dopravy'!$H$5:$L$5,1)))^(1/(INDEX('A2 Intenzita dopravy'!$H$5:$L$5,MATCH(Z$173,'A2 Intenzita dopravy'!$H$5:$L$5,1)+1)-INDEX('A2 Intenzita dopravy'!$H$5:$L$5,MATCH(Z$173,'A2 Intenzita dopravy'!$H$5:$L$5,1))))*Y180))),0)</f>
        <v>1160</v>
      </c>
      <c r="AA180" s="30">
        <f>IFERROR(IF(AA$173&lt;MIN('A2 Intenzita dopravy'!$H$5:$L$5),(AB180/AC180)*AB180,IF(AA$173&gt;MAX('A2 Intenzita dopravy'!$H$5:$L$5),(INDEX('A2 Intenzita dopravy'!$M12:$Q12,MATCH(AA$173,'A2 Intenzita dopravy'!$H$5:$L$5,1))/INDEX('A2 Intenzita dopravy'!$M12:$Q12,MATCH(AA$173,'A2 Intenzita dopravy'!$H$5:$L$5,1)-1))^(1/(INDEX('A2 Intenzita dopravy'!$H$5:$L$5,MATCH(AA$173,'A2 Intenzita dopravy'!$H$5:$L$5,1))-INDEX('A2 Intenzita dopravy'!$H$5:$L$5,MATCH(AA$173,'A2 Intenzita dopravy'!$H$5:$L$5,1)-1)))*Z180,IFERROR(INDEX('A2 Intenzita dopravy'!$M12:$Q12,MATCH(AA$173,'A2 Intenzita dopravy'!$H$5:$L$5,0)),(INDEX('A2 Intenzita dopravy'!$M12:$Q12,MATCH(AA$173,'A2 Intenzita dopravy'!$H$5:$L$5,1)+1)/INDEX('A2 Intenzita dopravy'!$M12:$Q12,MATCH(AA$173,'A2 Intenzita dopravy'!$H$5:$L$5,1)))^(1/(INDEX('A2 Intenzita dopravy'!$H$5:$L$5,MATCH(AA$173,'A2 Intenzita dopravy'!$H$5:$L$5,1)+1)-INDEX('A2 Intenzita dopravy'!$H$5:$L$5,MATCH(AA$173,'A2 Intenzita dopravy'!$H$5:$L$5,1))))*Z180))),0)</f>
        <v>1173.2931240195792</v>
      </c>
      <c r="AB180" s="30">
        <f>IFERROR(IF(AB$173&lt;MIN('A2 Intenzita dopravy'!$H$5:$L$5),(AC180/AD180)*AC180,IF(AB$173&gt;MAX('A2 Intenzita dopravy'!$H$5:$L$5),(INDEX('A2 Intenzita dopravy'!$M12:$Q12,MATCH(AB$173,'A2 Intenzita dopravy'!$H$5:$L$5,1))/INDEX('A2 Intenzita dopravy'!$M12:$Q12,MATCH(AB$173,'A2 Intenzita dopravy'!$H$5:$L$5,1)-1))^(1/(INDEX('A2 Intenzita dopravy'!$H$5:$L$5,MATCH(AB$173,'A2 Intenzita dopravy'!$H$5:$L$5,1))-INDEX('A2 Intenzita dopravy'!$H$5:$L$5,MATCH(AB$173,'A2 Intenzita dopravy'!$H$5:$L$5,1)-1)))*AA180,IFERROR(INDEX('A2 Intenzita dopravy'!$M12:$Q12,MATCH(AB$173,'A2 Intenzita dopravy'!$H$5:$L$5,0)),(INDEX('A2 Intenzita dopravy'!$M12:$Q12,MATCH(AB$173,'A2 Intenzita dopravy'!$H$5:$L$5,1)+1)/INDEX('A2 Intenzita dopravy'!$M12:$Q12,MATCH(AB$173,'A2 Intenzita dopravy'!$H$5:$L$5,1)))^(1/(INDEX('A2 Intenzita dopravy'!$H$5:$L$5,MATCH(AB$173,'A2 Intenzita dopravy'!$H$5:$L$5,1)+1)-INDEX('A2 Intenzita dopravy'!$H$5:$L$5,MATCH(AB$173,'A2 Intenzita dopravy'!$H$5:$L$5,1))))*AA180))),0)</f>
        <v>1186.7385817858824</v>
      </c>
      <c r="AC180" s="30">
        <f>IFERROR(IF(AC$173&lt;MIN('A2 Intenzita dopravy'!$H$5:$L$5),(AD180/AE180)*AD180,IF(AC$173&gt;MAX('A2 Intenzita dopravy'!$H$5:$L$5),(INDEX('A2 Intenzita dopravy'!$M12:$Q12,MATCH(AC$173,'A2 Intenzita dopravy'!$H$5:$L$5,1))/INDEX('A2 Intenzita dopravy'!$M12:$Q12,MATCH(AC$173,'A2 Intenzita dopravy'!$H$5:$L$5,1)-1))^(1/(INDEX('A2 Intenzita dopravy'!$H$5:$L$5,MATCH(AC$173,'A2 Intenzita dopravy'!$H$5:$L$5,1))-INDEX('A2 Intenzita dopravy'!$H$5:$L$5,MATCH(AC$173,'A2 Intenzita dopravy'!$H$5:$L$5,1)-1)))*AB180,IFERROR(INDEX('A2 Intenzita dopravy'!$M12:$Q12,MATCH(AC$173,'A2 Intenzita dopravy'!$H$5:$L$5,0)),(INDEX('A2 Intenzita dopravy'!$M12:$Q12,MATCH(AC$173,'A2 Intenzita dopravy'!$H$5:$L$5,1)+1)/INDEX('A2 Intenzita dopravy'!$M12:$Q12,MATCH(AC$173,'A2 Intenzita dopravy'!$H$5:$L$5,1)))^(1/(INDEX('A2 Intenzita dopravy'!$H$5:$L$5,MATCH(AC$173,'A2 Intenzita dopravy'!$H$5:$L$5,1)+1)-INDEX('A2 Intenzita dopravy'!$H$5:$L$5,MATCH(AC$173,'A2 Intenzita dopravy'!$H$5:$L$5,1))))*AB180))),0)</f>
        <v>1200.3381189811405</v>
      </c>
      <c r="AD180" s="30">
        <f>IFERROR(IF(AD$173&lt;MIN('A2 Intenzita dopravy'!$H$5:$L$5),(AE180/AF180)*AE180,IF(AD$173&gt;MAX('A2 Intenzita dopravy'!$H$5:$L$5),(INDEX('A2 Intenzita dopravy'!$M12:$Q12,MATCH(AD$173,'A2 Intenzita dopravy'!$H$5:$L$5,1))/INDEX('A2 Intenzita dopravy'!$M12:$Q12,MATCH(AD$173,'A2 Intenzita dopravy'!$H$5:$L$5,1)-1))^(1/(INDEX('A2 Intenzita dopravy'!$H$5:$L$5,MATCH(AD$173,'A2 Intenzita dopravy'!$H$5:$L$5,1))-INDEX('A2 Intenzita dopravy'!$H$5:$L$5,MATCH(AD$173,'A2 Intenzita dopravy'!$H$5:$L$5,1)-1)))*AC180,IFERROR(INDEX('A2 Intenzita dopravy'!$M12:$Q12,MATCH(AD$173,'A2 Intenzita dopravy'!$H$5:$L$5,0)),(INDEX('A2 Intenzita dopravy'!$M12:$Q12,MATCH(AD$173,'A2 Intenzita dopravy'!$H$5:$L$5,1)+1)/INDEX('A2 Intenzita dopravy'!$M12:$Q12,MATCH(AD$173,'A2 Intenzita dopravy'!$H$5:$L$5,1)))^(1/(INDEX('A2 Intenzita dopravy'!$H$5:$L$5,MATCH(AD$173,'A2 Intenzita dopravy'!$H$5:$L$5,1)+1)-INDEX('A2 Intenzita dopravy'!$H$5:$L$5,MATCH(AD$173,'A2 Intenzita dopravy'!$H$5:$L$5,1))))*AC180))),0)</f>
        <v>1214.093501292386</v>
      </c>
      <c r="AE180" s="30">
        <f>IFERROR(IF(AE$173&lt;MIN('A2 Intenzita dopravy'!$H$5:$L$5),(AF180/AG180)*AF180,IF(AE$173&gt;MAX('A2 Intenzita dopravy'!$H$5:$L$5),(INDEX('A2 Intenzita dopravy'!$M12:$Q12,MATCH(AE$173,'A2 Intenzita dopravy'!$H$5:$L$5,1))/INDEX('A2 Intenzita dopravy'!$M12:$Q12,MATCH(AE$173,'A2 Intenzita dopravy'!$H$5:$L$5,1)-1))^(1/(INDEX('A2 Intenzita dopravy'!$H$5:$L$5,MATCH(AE$173,'A2 Intenzita dopravy'!$H$5:$L$5,1))-INDEX('A2 Intenzita dopravy'!$H$5:$L$5,MATCH(AE$173,'A2 Intenzita dopravy'!$H$5:$L$5,1)-1)))*AD180,IFERROR(INDEX('A2 Intenzita dopravy'!$M12:$Q12,MATCH(AE$173,'A2 Intenzita dopravy'!$H$5:$L$5,0)),(INDEX('A2 Intenzita dopravy'!$M12:$Q12,MATCH(AE$173,'A2 Intenzita dopravy'!$H$5:$L$5,1)+1)/INDEX('A2 Intenzita dopravy'!$M12:$Q12,MATCH(AE$173,'A2 Intenzita dopravy'!$H$5:$L$5,1)))^(1/(INDEX('A2 Intenzita dopravy'!$H$5:$L$5,MATCH(AE$173,'A2 Intenzita dopravy'!$H$5:$L$5,1)+1)-INDEX('A2 Intenzita dopravy'!$H$5:$L$5,MATCH(AE$173,'A2 Intenzita dopravy'!$H$5:$L$5,1))))*AD180))),0)</f>
        <v>1228.0065146407005</v>
      </c>
      <c r="AF180" s="30">
        <f>IFERROR(IF(AF$173&lt;MIN('A2 Intenzita dopravy'!$H$5:$L$5),(AG180/AH180)*AG180,IF(AF$173&gt;MAX('A2 Intenzita dopravy'!$H$5:$L$5),(INDEX('A2 Intenzita dopravy'!$M12:$Q12,MATCH(AF$173,'A2 Intenzita dopravy'!$H$5:$L$5,1))/INDEX('A2 Intenzita dopravy'!$M12:$Q12,MATCH(AF$173,'A2 Intenzita dopravy'!$H$5:$L$5,1)-1))^(1/(INDEX('A2 Intenzita dopravy'!$H$5:$L$5,MATCH(AF$173,'A2 Intenzita dopravy'!$H$5:$L$5,1))-INDEX('A2 Intenzita dopravy'!$H$5:$L$5,MATCH(AF$173,'A2 Intenzita dopravy'!$H$5:$L$5,1)-1)))*AE180,IFERROR(INDEX('A2 Intenzita dopravy'!$M12:$Q12,MATCH(AF$173,'A2 Intenzita dopravy'!$H$5:$L$5,0)),(INDEX('A2 Intenzita dopravy'!$M12:$Q12,MATCH(AF$173,'A2 Intenzita dopravy'!$H$5:$L$5,1)+1)/INDEX('A2 Intenzita dopravy'!$M12:$Q12,MATCH(AF$173,'A2 Intenzita dopravy'!$H$5:$L$5,1)))^(1/(INDEX('A2 Intenzita dopravy'!$H$5:$L$5,MATCH(AF$173,'A2 Intenzita dopravy'!$H$5:$L$5,1)+1)-INDEX('A2 Intenzita dopravy'!$H$5:$L$5,MATCH(AF$173,'A2 Intenzita dopravy'!$H$5:$L$5,1))))*AE180))),0)</f>
        <v>1242.0789654130886</v>
      </c>
      <c r="AG180" s="30">
        <f>IFERROR(IF(AG$173&lt;MIN('A2 Intenzita dopravy'!$H$5:$L$5),(AH180/AI180)*AH180,IF(AG$173&gt;MAX('A2 Intenzita dopravy'!$H$5:$L$5),(INDEX('A2 Intenzita dopravy'!$M12:$Q12,MATCH(AG$173,'A2 Intenzita dopravy'!$H$5:$L$5,1))/INDEX('A2 Intenzita dopravy'!$M12:$Q12,MATCH(AG$173,'A2 Intenzita dopravy'!$H$5:$L$5,1)-1))^(1/(INDEX('A2 Intenzita dopravy'!$H$5:$L$5,MATCH(AG$173,'A2 Intenzita dopravy'!$H$5:$L$5,1))-INDEX('A2 Intenzita dopravy'!$H$5:$L$5,MATCH(AG$173,'A2 Intenzita dopravy'!$H$5:$L$5,1)-1)))*AF180,IFERROR(INDEX('A2 Intenzita dopravy'!$M12:$Q12,MATCH(AG$173,'A2 Intenzita dopravy'!$H$5:$L$5,0)),(INDEX('A2 Intenzita dopravy'!$M12:$Q12,MATCH(AG$173,'A2 Intenzita dopravy'!$H$5:$L$5,1)+1)/INDEX('A2 Intenzita dopravy'!$M12:$Q12,MATCH(AG$173,'A2 Intenzita dopravy'!$H$5:$L$5,1)))^(1/(INDEX('A2 Intenzita dopravy'!$H$5:$L$5,MATCH(AG$173,'A2 Intenzita dopravy'!$H$5:$L$5,1)+1)-INDEX('A2 Intenzita dopravy'!$H$5:$L$5,MATCH(AG$173,'A2 Intenzita dopravy'!$H$5:$L$5,1))))*AF180))),0)</f>
        <v>1256.3126806970083</v>
      </c>
      <c r="AH180" s="30">
        <f>IFERROR(IF(AH$173&lt;MIN('A2 Intenzita dopravy'!$H$5:$L$5),(AI180/AJ180)*AI180,IF(AH$173&gt;MAX('A2 Intenzita dopravy'!$H$5:$L$5),(INDEX('A2 Intenzita dopravy'!$M12:$Q12,MATCH(AH$173,'A2 Intenzita dopravy'!$H$5:$L$5,1))/INDEX('A2 Intenzita dopravy'!$M12:$Q12,MATCH(AH$173,'A2 Intenzita dopravy'!$H$5:$L$5,1)-1))^(1/(INDEX('A2 Intenzita dopravy'!$H$5:$L$5,MATCH(AH$173,'A2 Intenzita dopravy'!$H$5:$L$5,1))-INDEX('A2 Intenzita dopravy'!$H$5:$L$5,MATCH(AH$173,'A2 Intenzita dopravy'!$H$5:$L$5,1)-1)))*AG180,IFERROR(INDEX('A2 Intenzita dopravy'!$M12:$Q12,MATCH(AH$173,'A2 Intenzita dopravy'!$H$5:$L$5,0)),(INDEX('A2 Intenzita dopravy'!$M12:$Q12,MATCH(AH$173,'A2 Intenzita dopravy'!$H$5:$L$5,1)+1)/INDEX('A2 Intenzita dopravy'!$M12:$Q12,MATCH(AH$173,'A2 Intenzita dopravy'!$H$5:$L$5,1)))^(1/(INDEX('A2 Intenzita dopravy'!$H$5:$L$5,MATCH(AH$173,'A2 Intenzita dopravy'!$H$5:$L$5,1)+1)-INDEX('A2 Intenzita dopravy'!$H$5:$L$5,MATCH(AH$173,'A2 Intenzita dopravy'!$H$5:$L$5,1))))*AG180))),0)</f>
        <v>1270.7095085175906</v>
      </c>
      <c r="AI180" s="30">
        <f>IFERROR(IF(AI$173&lt;MIN('A2 Intenzita dopravy'!$H$5:$L$5),(AJ180/AK180)*AJ180,IF(AI$173&gt;MAX('A2 Intenzita dopravy'!$H$5:$L$5),(INDEX('A2 Intenzita dopravy'!$M12:$Q12,MATCH(AI$173,'A2 Intenzita dopravy'!$H$5:$L$5,1))/INDEX('A2 Intenzita dopravy'!$M12:$Q12,MATCH(AI$173,'A2 Intenzita dopravy'!$H$5:$L$5,1)-1))^(1/(INDEX('A2 Intenzita dopravy'!$H$5:$L$5,MATCH(AI$173,'A2 Intenzita dopravy'!$H$5:$L$5,1))-INDEX('A2 Intenzita dopravy'!$H$5:$L$5,MATCH(AI$173,'A2 Intenzita dopravy'!$H$5:$L$5,1)-1)))*AH180,IFERROR(INDEX('A2 Intenzita dopravy'!$M12:$Q12,MATCH(AI$173,'A2 Intenzita dopravy'!$H$5:$L$5,0)),(INDEX('A2 Intenzita dopravy'!$M12:$Q12,MATCH(AI$173,'A2 Intenzita dopravy'!$H$5:$L$5,1)+1)/INDEX('A2 Intenzita dopravy'!$M12:$Q12,MATCH(AI$173,'A2 Intenzita dopravy'!$H$5:$L$5,1)))^(1/(INDEX('A2 Intenzita dopravy'!$H$5:$L$5,MATCH(AI$173,'A2 Intenzita dopravy'!$H$5:$L$5,1)+1)-INDEX('A2 Intenzita dopravy'!$H$5:$L$5,MATCH(AI$173,'A2 Intenzita dopravy'!$H$5:$L$5,1))))*AH180))),0)</f>
        <v>1285.2713180775759</v>
      </c>
      <c r="AJ180" s="30">
        <f>IFERROR(IF(AJ$173&lt;MIN('A2 Intenzita dopravy'!$H$5:$L$5),(AK180/AL180)*AK180,IF(AJ$173&gt;MAX('A2 Intenzita dopravy'!$H$5:$L$5),(INDEX('A2 Intenzita dopravy'!$M12:$Q12,MATCH(AJ$173,'A2 Intenzita dopravy'!$H$5:$L$5,1))/INDEX('A2 Intenzita dopravy'!$M12:$Q12,MATCH(AJ$173,'A2 Intenzita dopravy'!$H$5:$L$5,1)-1))^(1/(INDEX('A2 Intenzita dopravy'!$H$5:$L$5,MATCH(AJ$173,'A2 Intenzita dopravy'!$H$5:$L$5,1))-INDEX('A2 Intenzita dopravy'!$H$5:$L$5,MATCH(AJ$173,'A2 Intenzita dopravy'!$H$5:$L$5,1)-1)))*AI180,IFERROR(INDEX('A2 Intenzita dopravy'!$M12:$Q12,MATCH(AJ$173,'A2 Intenzita dopravy'!$H$5:$L$5,0)),(INDEX('A2 Intenzita dopravy'!$M12:$Q12,MATCH(AJ$173,'A2 Intenzita dopravy'!$H$5:$L$5,1)+1)/INDEX('A2 Intenzita dopravy'!$M12:$Q12,MATCH(AJ$173,'A2 Intenzita dopravy'!$H$5:$L$5,1)))^(1/(INDEX('A2 Intenzita dopravy'!$H$5:$L$5,MATCH(AJ$173,'A2 Intenzita dopravy'!$H$5:$L$5,1)+1)-INDEX('A2 Intenzita dopravy'!$H$5:$L$5,MATCH(AJ$173,'A2 Intenzita dopravy'!$H$5:$L$5,1))))*AI180))),0)</f>
        <v>1300</v>
      </c>
      <c r="AK180" s="30">
        <f>IFERROR(IF(AK$173&lt;MIN('A2 Intenzita dopravy'!$H$5:$L$5),(AL180/AM180)*AL180,IF(AK$173&gt;MAX('A2 Intenzita dopravy'!$H$5:$L$5),(INDEX('A2 Intenzita dopravy'!$M12:$Q12,MATCH(AK$173,'A2 Intenzita dopravy'!$H$5:$L$5,1))/INDEX('A2 Intenzita dopravy'!$M12:$Q12,MATCH(AK$173,'A2 Intenzita dopravy'!$H$5:$L$5,1)-1))^(1/(INDEX('A2 Intenzita dopravy'!$H$5:$L$5,MATCH(AK$173,'A2 Intenzita dopravy'!$H$5:$L$5,1))-INDEX('A2 Intenzita dopravy'!$H$5:$L$5,MATCH(AK$173,'A2 Intenzita dopravy'!$H$5:$L$5,1)-1)))*AJ180,IFERROR(INDEX('A2 Intenzita dopravy'!$M12:$Q12,MATCH(AK$173,'A2 Intenzita dopravy'!$H$5:$L$5,0)),(INDEX('A2 Intenzita dopravy'!$M12:$Q12,MATCH(AK$173,'A2 Intenzita dopravy'!$H$5:$L$5,1)+1)/INDEX('A2 Intenzita dopravy'!$M12:$Q12,MATCH(AK$173,'A2 Intenzita dopravy'!$H$5:$L$5,1)))^(1/(INDEX('A2 Intenzita dopravy'!$H$5:$L$5,MATCH(AK$173,'A2 Intenzita dopravy'!$H$5:$L$5,1)+1)-INDEX('A2 Intenzita dopravy'!$H$5:$L$5,MATCH(AK$173,'A2 Intenzita dopravy'!$H$5:$L$5,1))))*AJ180))),0)</f>
        <v>1314.8974665736664</v>
      </c>
      <c r="AL180" s="30">
        <f>IFERROR(IF(AL$173&lt;MIN('A2 Intenzita dopravy'!$H$5:$L$5),(AM180/AN180)*AM180,IF(AL$173&gt;MAX('A2 Intenzita dopravy'!$H$5:$L$5),(INDEX('A2 Intenzita dopravy'!$M12:$Q12,MATCH(AL$173,'A2 Intenzita dopravy'!$H$5:$L$5,1))/INDEX('A2 Intenzita dopravy'!$M12:$Q12,MATCH(AL$173,'A2 Intenzita dopravy'!$H$5:$L$5,1)-1))^(1/(INDEX('A2 Intenzita dopravy'!$H$5:$L$5,MATCH(AL$173,'A2 Intenzita dopravy'!$H$5:$L$5,1))-INDEX('A2 Intenzita dopravy'!$H$5:$L$5,MATCH(AL$173,'A2 Intenzita dopravy'!$H$5:$L$5,1)-1)))*AK180,IFERROR(INDEX('A2 Intenzita dopravy'!$M12:$Q12,MATCH(AL$173,'A2 Intenzita dopravy'!$H$5:$L$5,0)),(INDEX('A2 Intenzita dopravy'!$M12:$Q12,MATCH(AL$173,'A2 Intenzita dopravy'!$H$5:$L$5,1)+1)/INDEX('A2 Intenzita dopravy'!$M12:$Q12,MATCH(AL$173,'A2 Intenzita dopravy'!$H$5:$L$5,1)))^(1/(INDEX('A2 Intenzita dopravy'!$H$5:$L$5,MATCH(AL$173,'A2 Intenzita dopravy'!$H$5:$L$5,1)+1)-INDEX('A2 Intenzita dopravy'!$H$5:$L$5,MATCH(AL$173,'A2 Intenzita dopravy'!$H$5:$L$5,1))))*AK180))),0)</f>
        <v>1329.96565200142</v>
      </c>
      <c r="AM180" s="30">
        <f>IFERROR(IF(AM$173&lt;MIN('A2 Intenzita dopravy'!$H$5:$L$5),(AN180/AO180)*AN180,IF(AM$173&gt;MAX('A2 Intenzita dopravy'!$H$5:$L$5),(INDEX('A2 Intenzita dopravy'!$M12:$Q12,MATCH(AM$173,'A2 Intenzita dopravy'!$H$5:$L$5,1))/INDEX('A2 Intenzita dopravy'!$M12:$Q12,MATCH(AM$173,'A2 Intenzita dopravy'!$H$5:$L$5,1)-1))^(1/(INDEX('A2 Intenzita dopravy'!$H$5:$L$5,MATCH(AM$173,'A2 Intenzita dopravy'!$H$5:$L$5,1))-INDEX('A2 Intenzita dopravy'!$H$5:$L$5,MATCH(AM$173,'A2 Intenzita dopravy'!$H$5:$L$5,1)-1)))*AL180,IFERROR(INDEX('A2 Intenzita dopravy'!$M12:$Q12,MATCH(AM$173,'A2 Intenzita dopravy'!$H$5:$L$5,0)),(INDEX('A2 Intenzita dopravy'!$M12:$Q12,MATCH(AM$173,'A2 Intenzita dopravy'!$H$5:$L$5,1)+1)/INDEX('A2 Intenzita dopravy'!$M12:$Q12,MATCH(AM$173,'A2 Intenzita dopravy'!$H$5:$L$5,1)))^(1/(INDEX('A2 Intenzita dopravy'!$H$5:$L$5,MATCH(AM$173,'A2 Intenzita dopravy'!$H$5:$L$5,1)+1)-INDEX('A2 Intenzita dopravy'!$H$5:$L$5,MATCH(AM$173,'A2 Intenzita dopravy'!$H$5:$L$5,1))))*AL180))),0)</f>
        <v>1345.2065126512782</v>
      </c>
      <c r="AN180" s="30">
        <f>IFERROR(IF(AN$173&lt;MIN('A2 Intenzita dopravy'!$H$5:$L$5),(AO180/AP180)*AO180,IF(AN$173&gt;MAX('A2 Intenzita dopravy'!$H$5:$L$5),(INDEX('A2 Intenzita dopravy'!$M12:$Q12,MATCH(AN$173,'A2 Intenzita dopravy'!$H$5:$L$5,1))/INDEX('A2 Intenzita dopravy'!$M12:$Q12,MATCH(AN$173,'A2 Intenzita dopravy'!$H$5:$L$5,1)-1))^(1/(INDEX('A2 Intenzita dopravy'!$H$5:$L$5,MATCH(AN$173,'A2 Intenzita dopravy'!$H$5:$L$5,1))-INDEX('A2 Intenzita dopravy'!$H$5:$L$5,MATCH(AN$173,'A2 Intenzita dopravy'!$H$5:$L$5,1)-1)))*AM180,IFERROR(INDEX('A2 Intenzita dopravy'!$M12:$Q12,MATCH(AN$173,'A2 Intenzita dopravy'!$H$5:$L$5,0)),(INDEX('A2 Intenzita dopravy'!$M12:$Q12,MATCH(AN$173,'A2 Intenzita dopravy'!$H$5:$L$5,1)+1)/INDEX('A2 Intenzita dopravy'!$M12:$Q12,MATCH(AN$173,'A2 Intenzita dopravy'!$H$5:$L$5,1)))^(1/(INDEX('A2 Intenzita dopravy'!$H$5:$L$5,MATCH(AN$173,'A2 Intenzita dopravy'!$H$5:$L$5,1)+1)-INDEX('A2 Intenzita dopravy'!$H$5:$L$5,MATCH(AN$173,'A2 Intenzita dopravy'!$H$5:$L$5,1))))*AM180))),0)</f>
        <v>1360.6220273104327</v>
      </c>
      <c r="AO180" s="30">
        <f>IFERROR(IF(AO$173&lt;MIN('A2 Intenzita dopravy'!$H$5:$L$5),(AP180/AQ180)*AP180,IF(AO$173&gt;MAX('A2 Intenzita dopravy'!$H$5:$L$5),(INDEX('A2 Intenzita dopravy'!$M12:$Q12,MATCH(AO$173,'A2 Intenzita dopravy'!$H$5:$L$5,1))/INDEX('A2 Intenzita dopravy'!$M12:$Q12,MATCH(AO$173,'A2 Intenzita dopravy'!$H$5:$L$5,1)-1))^(1/(INDEX('A2 Intenzita dopravy'!$H$5:$L$5,MATCH(AO$173,'A2 Intenzita dopravy'!$H$5:$L$5,1))-INDEX('A2 Intenzita dopravy'!$H$5:$L$5,MATCH(AO$173,'A2 Intenzita dopravy'!$H$5:$L$5,1)-1)))*AN180,IFERROR(INDEX('A2 Intenzita dopravy'!$M12:$Q12,MATCH(AO$173,'A2 Intenzita dopravy'!$H$5:$L$5,0)),(INDEX('A2 Intenzita dopravy'!$M12:$Q12,MATCH(AO$173,'A2 Intenzita dopravy'!$H$5:$L$5,1)+1)/INDEX('A2 Intenzita dopravy'!$M12:$Q12,MATCH(AO$173,'A2 Intenzita dopravy'!$H$5:$L$5,1)))^(1/(INDEX('A2 Intenzita dopravy'!$H$5:$L$5,MATCH(AO$173,'A2 Intenzita dopravy'!$H$5:$L$5,1)+1)-INDEX('A2 Intenzita dopravy'!$H$5:$L$5,MATCH(AO$173,'A2 Intenzita dopravy'!$H$5:$L$5,1))))*AN180))),0)</f>
        <v>1376.2141974421645</v>
      </c>
      <c r="AP180" s="30">
        <f>IFERROR(IF(AP$173&lt;MIN('A2 Intenzita dopravy'!$H$5:$L$5),(AQ180/AR180)*AQ180,IF(AP$173&gt;MAX('A2 Intenzita dopravy'!$H$5:$L$5),(INDEX('A2 Intenzita dopravy'!$M12:$Q12,MATCH(AP$173,'A2 Intenzita dopravy'!$H$5:$L$5,1))/INDEX('A2 Intenzita dopravy'!$M12:$Q12,MATCH(AP$173,'A2 Intenzita dopravy'!$H$5:$L$5,1)-1))^(1/(INDEX('A2 Intenzita dopravy'!$H$5:$L$5,MATCH(AP$173,'A2 Intenzita dopravy'!$H$5:$L$5,1))-INDEX('A2 Intenzita dopravy'!$H$5:$L$5,MATCH(AP$173,'A2 Intenzita dopravy'!$H$5:$L$5,1)-1)))*AO180,IFERROR(INDEX('A2 Intenzita dopravy'!$M12:$Q12,MATCH(AP$173,'A2 Intenzita dopravy'!$H$5:$L$5,0)),(INDEX('A2 Intenzita dopravy'!$M12:$Q12,MATCH(AP$173,'A2 Intenzita dopravy'!$H$5:$L$5,1)+1)/INDEX('A2 Intenzita dopravy'!$M12:$Q12,MATCH(AP$173,'A2 Intenzita dopravy'!$H$5:$L$5,1)))^(1/(INDEX('A2 Intenzita dopravy'!$H$5:$L$5,MATCH(AP$173,'A2 Intenzita dopravy'!$H$5:$L$5,1)+1)-INDEX('A2 Intenzita dopravy'!$H$5:$L$5,MATCH(AP$173,'A2 Intenzita dopravy'!$H$5:$L$5,1))))*AO180))),0)</f>
        <v>1391.9850474457028</v>
      </c>
      <c r="AQ180" s="30">
        <f>IFERROR(IF(AQ$173&lt;MIN('A2 Intenzita dopravy'!$H$5:$L$5),(AR180/AS180)*AR180,IF(AQ$173&gt;MAX('A2 Intenzita dopravy'!$H$5:$L$5),(INDEX('A2 Intenzita dopravy'!$M12:$Q12,MATCH(AQ$173,'A2 Intenzita dopravy'!$H$5:$L$5,1))/INDEX('A2 Intenzita dopravy'!$M12:$Q12,MATCH(AQ$173,'A2 Intenzita dopravy'!$H$5:$L$5,1)-1))^(1/(INDEX('A2 Intenzita dopravy'!$H$5:$L$5,MATCH(AQ$173,'A2 Intenzita dopravy'!$H$5:$L$5,1))-INDEX('A2 Intenzita dopravy'!$H$5:$L$5,MATCH(AQ$173,'A2 Intenzita dopravy'!$H$5:$L$5,1)-1)))*AP180,IFERROR(INDEX('A2 Intenzita dopravy'!$M12:$Q12,MATCH(AQ$173,'A2 Intenzita dopravy'!$H$5:$L$5,0)),(INDEX('A2 Intenzita dopravy'!$M12:$Q12,MATCH(AQ$173,'A2 Intenzita dopravy'!$H$5:$L$5,1)+1)/INDEX('A2 Intenzita dopravy'!$M12:$Q12,MATCH(AQ$173,'A2 Intenzita dopravy'!$H$5:$L$5,1)))^(1/(INDEX('A2 Intenzita dopravy'!$H$5:$L$5,MATCH(AQ$173,'A2 Intenzita dopravy'!$H$5:$L$5,1)+1)-INDEX('A2 Intenzita dopravy'!$H$5:$L$5,MATCH(AQ$173,'A2 Intenzita dopravy'!$H$5:$L$5,1))))*AP180))),0)</f>
        <v>1407.9366249190612</v>
      </c>
      <c r="AR180" s="30">
        <f>IFERROR(IF(AR$173&lt;MIN('A2 Intenzita dopravy'!$H$5:$L$5),(AS180/AT180)*AS180,IF(AR$173&gt;MAX('A2 Intenzita dopravy'!$H$5:$L$5),(INDEX('A2 Intenzita dopravy'!$M12:$Q12,MATCH(AR$173,'A2 Intenzita dopravy'!$H$5:$L$5,1))/INDEX('A2 Intenzita dopravy'!$M12:$Q12,MATCH(AR$173,'A2 Intenzita dopravy'!$H$5:$L$5,1)-1))^(1/(INDEX('A2 Intenzita dopravy'!$H$5:$L$5,MATCH(AR$173,'A2 Intenzita dopravy'!$H$5:$L$5,1))-INDEX('A2 Intenzita dopravy'!$H$5:$L$5,MATCH(AR$173,'A2 Intenzita dopravy'!$H$5:$L$5,1)-1)))*AQ180,IFERROR(INDEX('A2 Intenzita dopravy'!$M12:$Q12,MATCH(AR$173,'A2 Intenzita dopravy'!$H$5:$L$5,0)),(INDEX('A2 Intenzita dopravy'!$M12:$Q12,MATCH(AR$173,'A2 Intenzita dopravy'!$H$5:$L$5,1)+1)/INDEX('A2 Intenzita dopravy'!$M12:$Q12,MATCH(AR$173,'A2 Intenzita dopravy'!$H$5:$L$5,1)))^(1/(INDEX('A2 Intenzita dopravy'!$H$5:$L$5,MATCH(AR$173,'A2 Intenzita dopravy'!$H$5:$L$5,1)+1)-INDEX('A2 Intenzita dopravy'!$H$5:$L$5,MATCH(AR$173,'A2 Intenzita dopravy'!$H$5:$L$5,1))))*AQ180))),0)</f>
        <v>1424.071000924886</v>
      </c>
      <c r="AS180" s="30">
        <f>IFERROR(IF(AS$173&lt;MIN('A2 Intenzita dopravy'!$H$5:$L$5),(AT180/AU180)*AT180,IF(AS$173&gt;MAX('A2 Intenzita dopravy'!$H$5:$L$5),(INDEX('A2 Intenzita dopravy'!$M12:$Q12,MATCH(AS$173,'A2 Intenzita dopravy'!$H$5:$L$5,1))/INDEX('A2 Intenzita dopravy'!$M12:$Q12,MATCH(AS$173,'A2 Intenzita dopravy'!$H$5:$L$5,1)-1))^(1/(INDEX('A2 Intenzita dopravy'!$H$5:$L$5,MATCH(AS$173,'A2 Intenzita dopravy'!$H$5:$L$5,1))-INDEX('A2 Intenzita dopravy'!$H$5:$L$5,MATCH(AS$173,'A2 Intenzita dopravy'!$H$5:$L$5,1)-1)))*AR180,IFERROR(INDEX('A2 Intenzita dopravy'!$M12:$Q12,MATCH(AS$173,'A2 Intenzita dopravy'!$H$5:$L$5,0)),(INDEX('A2 Intenzita dopravy'!$M12:$Q12,MATCH(AS$173,'A2 Intenzita dopravy'!$H$5:$L$5,1)+1)/INDEX('A2 Intenzita dopravy'!$M12:$Q12,MATCH(AS$173,'A2 Intenzita dopravy'!$H$5:$L$5,1)))^(1/(INDEX('A2 Intenzita dopravy'!$H$5:$L$5,MATCH(AS$173,'A2 Intenzita dopravy'!$H$5:$L$5,1)+1)-INDEX('A2 Intenzita dopravy'!$H$5:$L$5,MATCH(AS$173,'A2 Intenzita dopravy'!$H$5:$L$5,1))))*AR180))),0)</f>
        <v>1440.3902702593523</v>
      </c>
      <c r="AT180" s="30">
        <f>IFERROR(IF(AT$173&lt;MIN('A2 Intenzita dopravy'!$H$5:$L$5),(AU180/AV180)*AU180,IF(AT$173&gt;MAX('A2 Intenzita dopravy'!$H$5:$L$5),(INDEX('A2 Intenzita dopravy'!$M12:$Q12,MATCH(AT$173,'A2 Intenzita dopravy'!$H$5:$L$5,1))/INDEX('A2 Intenzita dopravy'!$M12:$Q12,MATCH(AT$173,'A2 Intenzita dopravy'!$H$5:$L$5,1)-1))^(1/(INDEX('A2 Intenzita dopravy'!$H$5:$L$5,MATCH(AT$173,'A2 Intenzita dopravy'!$H$5:$L$5,1))-INDEX('A2 Intenzita dopravy'!$H$5:$L$5,MATCH(AT$173,'A2 Intenzita dopravy'!$H$5:$L$5,1)-1)))*AS180,IFERROR(INDEX('A2 Intenzita dopravy'!$M12:$Q12,MATCH(AT$173,'A2 Intenzita dopravy'!$H$5:$L$5,0)),(INDEX('A2 Intenzita dopravy'!$M12:$Q12,MATCH(AT$173,'A2 Intenzita dopravy'!$H$5:$L$5,1)+1)/INDEX('A2 Intenzita dopravy'!$M12:$Q12,MATCH(AT$173,'A2 Intenzita dopravy'!$H$5:$L$5,1)))^(1/(INDEX('A2 Intenzita dopravy'!$H$5:$L$5,MATCH(AT$173,'A2 Intenzita dopravy'!$H$5:$L$5,1)+1)-INDEX('A2 Intenzita dopravy'!$H$5:$L$5,MATCH(AT$173,'A2 Intenzita dopravy'!$H$5:$L$5,1))))*AS180))),0)</f>
        <v>1456.8965517241393</v>
      </c>
      <c r="AU180" s="30">
        <f>IFERROR(IF(AU$173&lt;MIN('A2 Intenzita dopravy'!$H$5:$L$5),(AV180/AW180)*AV180,IF(AU$173&gt;MAX('A2 Intenzita dopravy'!$H$5:$L$5),(INDEX('A2 Intenzita dopravy'!$M12:$Q12,MATCH(AU$173,'A2 Intenzita dopravy'!$H$5:$L$5,1))/INDEX('A2 Intenzita dopravy'!$M12:$Q12,MATCH(AU$173,'A2 Intenzita dopravy'!$H$5:$L$5,1)-1))^(1/(INDEX('A2 Intenzita dopravy'!$H$5:$L$5,MATCH(AU$173,'A2 Intenzita dopravy'!$H$5:$L$5,1))-INDEX('A2 Intenzita dopravy'!$H$5:$L$5,MATCH(AU$173,'A2 Intenzita dopravy'!$H$5:$L$5,1)-1)))*AT180,IFERROR(INDEX('A2 Intenzita dopravy'!$M12:$Q12,MATCH(AU$173,'A2 Intenzita dopravy'!$H$5:$L$5,0)),(INDEX('A2 Intenzita dopravy'!$M12:$Q12,MATCH(AU$173,'A2 Intenzita dopravy'!$H$5:$L$5,1)+1)/INDEX('A2 Intenzita dopravy'!$M12:$Q12,MATCH(AU$173,'A2 Intenzita dopravy'!$H$5:$L$5,1)))^(1/(INDEX('A2 Intenzita dopravy'!$H$5:$L$5,MATCH(AU$173,'A2 Intenzita dopravy'!$H$5:$L$5,1)+1)-INDEX('A2 Intenzita dopravy'!$H$5:$L$5,MATCH(AU$173,'A2 Intenzita dopravy'!$H$5:$L$5,1))))*AT180))),0)</f>
        <v>1473.5919884015241</v>
      </c>
      <c r="AV180" s="30">
        <f>IFERROR(IF(AV$173&lt;MIN('A2 Intenzita dopravy'!$H$5:$L$5),(AW180/AX180)*AW180,IF(AV$173&gt;MAX('A2 Intenzita dopravy'!$H$5:$L$5),(INDEX('A2 Intenzita dopravy'!$M12:$Q12,MATCH(AV$173,'A2 Intenzita dopravy'!$H$5:$L$5,1))/INDEX('A2 Intenzita dopravy'!$M12:$Q12,MATCH(AV$173,'A2 Intenzita dopravy'!$H$5:$L$5,1)-1))^(1/(INDEX('A2 Intenzita dopravy'!$H$5:$L$5,MATCH(AV$173,'A2 Intenzita dopravy'!$H$5:$L$5,1))-INDEX('A2 Intenzita dopravy'!$H$5:$L$5,MATCH(AV$173,'A2 Intenzita dopravy'!$H$5:$L$5,1)-1)))*AU180,IFERROR(INDEX('A2 Intenzita dopravy'!$M12:$Q12,MATCH(AV$173,'A2 Intenzita dopravy'!$H$5:$L$5,0)),(INDEX('A2 Intenzita dopravy'!$M12:$Q12,MATCH(AV$173,'A2 Intenzita dopravy'!$H$5:$L$5,1)+1)/INDEX('A2 Intenzita dopravy'!$M12:$Q12,MATCH(AV$173,'A2 Intenzita dopravy'!$H$5:$L$5,1)))^(1/(INDEX('A2 Intenzita dopravy'!$H$5:$L$5,MATCH(AV$173,'A2 Intenzita dopravy'!$H$5:$L$5,1)+1)-INDEX('A2 Intenzita dopravy'!$H$5:$L$5,MATCH(AV$173,'A2 Intenzita dopravy'!$H$5:$L$5,1))))*AU180))),0)</f>
        <v>1490.4787479326274</v>
      </c>
      <c r="AW180" s="30">
        <f>IFERROR(IF(AW$173&lt;MIN('A2 Intenzita dopravy'!$H$5:$L$5),(AX180/AY180)*AX180,IF(AW$173&gt;MAX('A2 Intenzita dopravy'!$H$5:$L$5),(INDEX('A2 Intenzita dopravy'!$M12:$Q12,MATCH(AW$173,'A2 Intenzita dopravy'!$H$5:$L$5,1))/INDEX('A2 Intenzita dopravy'!$M12:$Q12,MATCH(AW$173,'A2 Intenzita dopravy'!$H$5:$L$5,1)-1))^(1/(INDEX('A2 Intenzita dopravy'!$H$5:$L$5,MATCH(AW$173,'A2 Intenzita dopravy'!$H$5:$L$5,1))-INDEX('A2 Intenzita dopravy'!$H$5:$L$5,MATCH(AW$173,'A2 Intenzita dopravy'!$H$5:$L$5,1)-1)))*AV180,IFERROR(INDEX('A2 Intenzita dopravy'!$M12:$Q12,MATCH(AW$173,'A2 Intenzita dopravy'!$H$5:$L$5,0)),(INDEX('A2 Intenzita dopravy'!$M12:$Q12,MATCH(AW$173,'A2 Intenzita dopravy'!$H$5:$L$5,1)+1)/INDEX('A2 Intenzita dopravy'!$M12:$Q12,MATCH(AW$173,'A2 Intenzita dopravy'!$H$5:$L$5,1)))^(1/(INDEX('A2 Intenzita dopravy'!$H$5:$L$5,MATCH(AW$173,'A2 Intenzita dopravy'!$H$5:$L$5,1)+1)-INDEX('A2 Intenzita dopravy'!$H$5:$L$5,MATCH(AW$173,'A2 Intenzita dopravy'!$H$5:$L$5,1))))*AV180))),0)</f>
        <v>1507.5590227988478</v>
      </c>
      <c r="AX180" s="30">
        <f>IFERROR(IF(AX$173&lt;MIN('A2 Intenzita dopravy'!$H$5:$L$5),(AY180/AZ180)*AY180,IF(AX$173&gt;MAX('A2 Intenzita dopravy'!$H$5:$L$5),(INDEX('A2 Intenzita dopravy'!$M12:$Q12,MATCH(AX$173,'A2 Intenzita dopravy'!$H$5:$L$5,1))/INDEX('A2 Intenzita dopravy'!$M12:$Q12,MATCH(AX$173,'A2 Intenzita dopravy'!$H$5:$L$5,1)-1))^(1/(INDEX('A2 Intenzita dopravy'!$H$5:$L$5,MATCH(AX$173,'A2 Intenzita dopravy'!$H$5:$L$5,1))-INDEX('A2 Intenzita dopravy'!$H$5:$L$5,MATCH(AX$173,'A2 Intenzita dopravy'!$H$5:$L$5,1)-1)))*AW180,IFERROR(INDEX('A2 Intenzita dopravy'!$M12:$Q12,MATCH(AX$173,'A2 Intenzita dopravy'!$H$5:$L$5,0)),(INDEX('A2 Intenzita dopravy'!$M12:$Q12,MATCH(AX$173,'A2 Intenzita dopravy'!$H$5:$L$5,1)+1)/INDEX('A2 Intenzita dopravy'!$M12:$Q12,MATCH(AX$173,'A2 Intenzita dopravy'!$H$5:$L$5,1)))^(1/(INDEX('A2 Intenzita dopravy'!$H$5:$L$5,MATCH(AX$173,'A2 Intenzita dopravy'!$H$5:$L$5,1)+1)-INDEX('A2 Intenzita dopravy'!$H$5:$L$5,MATCH(AX$173,'A2 Intenzita dopravy'!$H$5:$L$5,1))))*AW180))),0)</f>
        <v>1524.8350306065208</v>
      </c>
      <c r="AY180" s="30">
        <f>IFERROR(IF(AY$173&lt;MIN('A2 Intenzita dopravy'!$H$5:$L$5),(AZ180/BA180)*AZ180,IF(AY$173&gt;MAX('A2 Intenzita dopravy'!$H$5:$L$5),(INDEX('A2 Intenzita dopravy'!$M12:$Q12,MATCH(AY$173,'A2 Intenzita dopravy'!$H$5:$L$5,1))/INDEX('A2 Intenzita dopravy'!$M12:$Q12,MATCH(AY$173,'A2 Intenzita dopravy'!$H$5:$L$5,1)-1))^(1/(INDEX('A2 Intenzita dopravy'!$H$5:$L$5,MATCH(AY$173,'A2 Intenzita dopravy'!$H$5:$L$5,1))-INDEX('A2 Intenzita dopravy'!$H$5:$L$5,MATCH(AY$173,'A2 Intenzita dopravy'!$H$5:$L$5,1)-1)))*AX180,IFERROR(INDEX('A2 Intenzita dopravy'!$M12:$Q12,MATCH(AY$173,'A2 Intenzita dopravy'!$H$5:$L$5,0)),(INDEX('A2 Intenzita dopravy'!$M12:$Q12,MATCH(AY$173,'A2 Intenzita dopravy'!$H$5:$L$5,1)+1)/INDEX('A2 Intenzita dopravy'!$M12:$Q12,MATCH(AY$173,'A2 Intenzita dopravy'!$H$5:$L$5,1)))^(1/(INDEX('A2 Intenzita dopravy'!$H$5:$L$5,MATCH(AY$173,'A2 Intenzita dopravy'!$H$5:$L$5,1)+1)-INDEX('A2 Intenzita dopravy'!$H$5:$L$5,MATCH(AY$173,'A2 Intenzita dopravy'!$H$5:$L$5,1))))*AX180))),0)</f>
        <v>1542.3090143748409</v>
      </c>
      <c r="AZ180" s="30">
        <f>IFERROR(IF(AZ$173&lt;MIN('A2 Intenzita dopravy'!$H$5:$L$5),(BA180/BB180)*BA180,IF(AZ$173&gt;MAX('A2 Intenzita dopravy'!$H$5:$L$5),(INDEX('A2 Intenzita dopravy'!$M12:$Q12,MATCH(AZ$173,'A2 Intenzita dopravy'!$H$5:$L$5,1))/INDEX('A2 Intenzita dopravy'!$M12:$Q12,MATCH(AZ$173,'A2 Intenzita dopravy'!$H$5:$L$5,1)-1))^(1/(INDEX('A2 Intenzita dopravy'!$H$5:$L$5,MATCH(AZ$173,'A2 Intenzita dopravy'!$H$5:$L$5,1))-INDEX('A2 Intenzita dopravy'!$H$5:$L$5,MATCH(AZ$173,'A2 Intenzita dopravy'!$H$5:$L$5,1)-1)))*AY180,IFERROR(INDEX('A2 Intenzita dopravy'!$M12:$Q12,MATCH(AZ$173,'A2 Intenzita dopravy'!$H$5:$L$5,0)),(INDEX('A2 Intenzita dopravy'!$M12:$Q12,MATCH(AZ$173,'A2 Intenzita dopravy'!$H$5:$L$5,1)+1)/INDEX('A2 Intenzita dopravy'!$M12:$Q12,MATCH(AZ$173,'A2 Intenzita dopravy'!$H$5:$L$5,1)))^(1/(INDEX('A2 Intenzita dopravy'!$H$5:$L$5,MATCH(AZ$173,'A2 Intenzita dopravy'!$H$5:$L$5,1)+1)-INDEX('A2 Intenzita dopravy'!$H$5:$L$5,MATCH(AZ$173,'A2 Intenzita dopravy'!$H$5:$L$5,1))))*AY180))),0)</f>
        <v>1559.983242827082</v>
      </c>
      <c r="BA180" s="30">
        <f>IFERROR(IF(BA$173&lt;MIN('A2 Intenzita dopravy'!$H$5:$L$5),(BB180/'A2 Intenzita dopravy'!#REF!)*BB180,IF(BA$173&gt;MAX('A2 Intenzita dopravy'!$H$5:$L$5),(INDEX('A2 Intenzita dopravy'!$M12:$Q12,MATCH(BA$173,'A2 Intenzita dopravy'!$H$5:$L$5,1))/INDEX('A2 Intenzita dopravy'!$M12:$Q12,MATCH(BA$173,'A2 Intenzita dopravy'!$H$5:$L$5,1)-1))^(1/(INDEX('A2 Intenzita dopravy'!$H$5:$L$5,MATCH(BA$173,'A2 Intenzita dopravy'!$H$5:$L$5,1))-INDEX('A2 Intenzita dopravy'!$H$5:$L$5,MATCH(BA$173,'A2 Intenzita dopravy'!$H$5:$L$5,1)-1)))*AZ180,IFERROR(INDEX('A2 Intenzita dopravy'!$M12:$Q12,MATCH(BA$173,'A2 Intenzita dopravy'!$H$5:$L$5,0)),(INDEX('A2 Intenzita dopravy'!$M12:$Q12,MATCH(BA$173,'A2 Intenzita dopravy'!$H$5:$L$5,1)+1)/INDEX('A2 Intenzita dopravy'!$M12:$Q12,MATCH(BA$173,'A2 Intenzita dopravy'!$H$5:$L$5,1)))^(1/(INDEX('A2 Intenzita dopravy'!$H$5:$L$5,MATCH(BA$173,'A2 Intenzita dopravy'!$H$5:$L$5,1)+1)-INDEX('A2 Intenzita dopravy'!$H$5:$L$5,MATCH(BA$173,'A2 Intenzita dopravy'!$H$5:$L$5,1))))*AZ180))),0)</f>
        <v>1577.8600106851559</v>
      </c>
      <c r="BB180" s="30">
        <f>IFERROR(IF(BB$173&lt;MIN('A2 Intenzita dopravy'!$H$5:$L$5),('A2 Intenzita dopravy'!#REF!/'A2 Intenzita dopravy'!#REF!)*'A2 Intenzita dopravy'!#REF!,IF(BB$173&gt;MAX('A2 Intenzita dopravy'!$H$5:$L$5),(INDEX('A2 Intenzita dopravy'!$M12:$Q12,MATCH(BB$173,'A2 Intenzita dopravy'!$H$5:$L$5,1))/INDEX('A2 Intenzita dopravy'!$M12:$Q12,MATCH(BB$173,'A2 Intenzita dopravy'!$H$5:$L$5,1)-1))^(1/(INDEX('A2 Intenzita dopravy'!$H$5:$L$5,MATCH(BB$173,'A2 Intenzita dopravy'!$H$5:$L$5,1))-INDEX('A2 Intenzita dopravy'!$H$5:$L$5,MATCH(BB$173,'A2 Intenzita dopravy'!$H$5:$L$5,1)-1)))*BA180,IFERROR(INDEX('A2 Intenzita dopravy'!$M12:$Q12,MATCH(BB$173,'A2 Intenzita dopravy'!$H$5:$L$5,0)),(INDEX('A2 Intenzita dopravy'!$M12:$Q12,MATCH(BB$173,'A2 Intenzita dopravy'!$H$5:$L$5,1)+1)/INDEX('A2 Intenzita dopravy'!$M12:$Q12,MATCH(BB$173,'A2 Intenzita dopravy'!$H$5:$L$5,1)))^(1/(INDEX('A2 Intenzita dopravy'!$H$5:$L$5,MATCH(BB$173,'A2 Intenzita dopravy'!$H$5:$L$5,1)+1)-INDEX('A2 Intenzita dopravy'!$H$5:$L$5,MATCH(BB$173,'A2 Intenzita dopravy'!$H$5:$L$5,1))))*BA180))),0)</f>
        <v>1595.9416389675459</v>
      </c>
    </row>
    <row r="181" spans="2:54" x14ac:dyDescent="0.2">
      <c r="B181" s="5">
        <v>7</v>
      </c>
      <c r="C181" s="5" t="str">
        <f>IF(ISBLANK('A2 Intenzita dopravy'!C27)=TRUE,"",'A2 Intenzita dopravy'!C27)</f>
        <v/>
      </c>
      <c r="D181" s="5" t="str">
        <f>IF(ISBLANK('A2 Intenzita dopravy'!D27)=TRUE,"",'A2 Intenzita dopravy'!D27)</f>
        <v>R3 Tvrdošín - Nižná 1</v>
      </c>
      <c r="E181" s="30">
        <f>IFERROR(IF(E$173&lt;MIN('A2 Intenzita dopravy'!$H$5:$L$5),(F181/G181)*F181,IF(E$173&gt;MAX('A2 Intenzita dopravy'!$H$5:$L$5),(INDEX('A2 Intenzita dopravy'!$M13:$Q13,MATCH(E$173,'A2 Intenzita dopravy'!$H$5:$L$5,1))/INDEX('A2 Intenzita dopravy'!$M13:$Q13,MATCH(E$173,'A2 Intenzita dopravy'!$H$5:$L$5,1)-1))^(1/(INDEX('A2 Intenzita dopravy'!$H$5:$L$5,MATCH(E$173,'A2 Intenzita dopravy'!$H$5:$L$5,1))-INDEX('A2 Intenzita dopravy'!$H$5:$L$5,MATCH(E$173,'A2 Intenzita dopravy'!$H$5:$L$5,1)-1)))*D181,IFERROR(INDEX('A2 Intenzita dopravy'!$M13:$Q13,MATCH(E$173,'A2 Intenzita dopravy'!$H$5:$L$5,0)),(INDEX('A2 Intenzita dopravy'!$M13:$Q13,MATCH(E$173,'A2 Intenzita dopravy'!$H$5:$L$5,1)+1)/INDEX('A2 Intenzita dopravy'!$M13:$Q13,MATCH(E$173,'A2 Intenzita dopravy'!$H$5:$L$5,1)))^(1/(INDEX('A2 Intenzita dopravy'!$H$5:$L$5,MATCH(E$173,'A2 Intenzita dopravy'!$H$5:$L$5,1)+1)-INDEX('A2 Intenzita dopravy'!$H$5:$L$5,MATCH(E$173,'A2 Intenzita dopravy'!$H$5:$L$5,1))))*D181))),0)</f>
        <v>0</v>
      </c>
      <c r="F181" s="30">
        <f>IFERROR(IF(F$173&lt;MIN('A2 Intenzita dopravy'!$H$5:$L$5),(G181/H181)*G181,IF(F$173&gt;MAX('A2 Intenzita dopravy'!$H$5:$L$5),(INDEX('A2 Intenzita dopravy'!$M13:$Q13,MATCH(F$173,'A2 Intenzita dopravy'!$H$5:$L$5,1))/INDEX('A2 Intenzita dopravy'!$M13:$Q13,MATCH(F$173,'A2 Intenzita dopravy'!$H$5:$L$5,1)-1))^(1/(INDEX('A2 Intenzita dopravy'!$H$5:$L$5,MATCH(F$173,'A2 Intenzita dopravy'!$H$5:$L$5,1))-INDEX('A2 Intenzita dopravy'!$H$5:$L$5,MATCH(F$173,'A2 Intenzita dopravy'!$H$5:$L$5,1)-1)))*E181,IFERROR(INDEX('A2 Intenzita dopravy'!$M13:$Q13,MATCH(F$173,'A2 Intenzita dopravy'!$H$5:$L$5,0)),(INDEX('A2 Intenzita dopravy'!$M13:$Q13,MATCH(F$173,'A2 Intenzita dopravy'!$H$5:$L$5,1)+1)/INDEX('A2 Intenzita dopravy'!$M13:$Q13,MATCH(F$173,'A2 Intenzita dopravy'!$H$5:$L$5,1)))^(1/(INDEX('A2 Intenzita dopravy'!$H$5:$L$5,MATCH(F$173,'A2 Intenzita dopravy'!$H$5:$L$5,1)+1)-INDEX('A2 Intenzita dopravy'!$H$5:$L$5,MATCH(F$173,'A2 Intenzita dopravy'!$H$5:$L$5,1))))*E181))),0)</f>
        <v>0</v>
      </c>
      <c r="G181" s="30">
        <f>IFERROR(IF(G$173&lt;MIN('A2 Intenzita dopravy'!$H$5:$L$5),(H181/I181)*H181,IF(G$173&gt;MAX('A2 Intenzita dopravy'!$H$5:$L$5),(INDEX('A2 Intenzita dopravy'!$M13:$Q13,MATCH(G$173,'A2 Intenzita dopravy'!$H$5:$L$5,1))/INDEX('A2 Intenzita dopravy'!$M13:$Q13,MATCH(G$173,'A2 Intenzita dopravy'!$H$5:$L$5,1)-1))^(1/(INDEX('A2 Intenzita dopravy'!$H$5:$L$5,MATCH(G$173,'A2 Intenzita dopravy'!$H$5:$L$5,1))-INDEX('A2 Intenzita dopravy'!$H$5:$L$5,MATCH(G$173,'A2 Intenzita dopravy'!$H$5:$L$5,1)-1)))*F181,IFERROR(INDEX('A2 Intenzita dopravy'!$M13:$Q13,MATCH(G$173,'A2 Intenzita dopravy'!$H$5:$L$5,0)),(INDEX('A2 Intenzita dopravy'!$M13:$Q13,MATCH(G$173,'A2 Intenzita dopravy'!$H$5:$L$5,1)+1)/INDEX('A2 Intenzita dopravy'!$M13:$Q13,MATCH(G$173,'A2 Intenzita dopravy'!$H$5:$L$5,1)))^(1/(INDEX('A2 Intenzita dopravy'!$H$5:$L$5,MATCH(G$173,'A2 Intenzita dopravy'!$H$5:$L$5,1)+1)-INDEX('A2 Intenzita dopravy'!$H$5:$L$5,MATCH(G$173,'A2 Intenzita dopravy'!$H$5:$L$5,1))))*F181))),0)</f>
        <v>0</v>
      </c>
      <c r="H181" s="30">
        <f>IFERROR(IF(H$173&lt;MIN('A2 Intenzita dopravy'!$H$5:$L$5),(I181/J181)*I181,IF(H$173&gt;MAX('A2 Intenzita dopravy'!$H$5:$L$5),(INDEX('A2 Intenzita dopravy'!$M13:$Q13,MATCH(H$173,'A2 Intenzita dopravy'!$H$5:$L$5,1))/INDEX('A2 Intenzita dopravy'!$M13:$Q13,MATCH(H$173,'A2 Intenzita dopravy'!$H$5:$L$5,1)-1))^(1/(INDEX('A2 Intenzita dopravy'!$H$5:$L$5,MATCH(H$173,'A2 Intenzita dopravy'!$H$5:$L$5,1))-INDEX('A2 Intenzita dopravy'!$H$5:$L$5,MATCH(H$173,'A2 Intenzita dopravy'!$H$5:$L$5,1)-1)))*G181,IFERROR(INDEX('A2 Intenzita dopravy'!$M13:$Q13,MATCH(H$173,'A2 Intenzita dopravy'!$H$5:$L$5,0)),(INDEX('A2 Intenzita dopravy'!$M13:$Q13,MATCH(H$173,'A2 Intenzita dopravy'!$H$5:$L$5,1)+1)/INDEX('A2 Intenzita dopravy'!$M13:$Q13,MATCH(H$173,'A2 Intenzita dopravy'!$H$5:$L$5,1)))^(1/(INDEX('A2 Intenzita dopravy'!$H$5:$L$5,MATCH(H$173,'A2 Intenzita dopravy'!$H$5:$L$5,1)+1)-INDEX('A2 Intenzita dopravy'!$H$5:$L$5,MATCH(H$173,'A2 Intenzita dopravy'!$H$5:$L$5,1))))*G181))),0)</f>
        <v>0</v>
      </c>
      <c r="I181" s="30">
        <f>IFERROR(IF(I$173&lt;MIN('A2 Intenzita dopravy'!$H$5:$L$5),(J181/K181)*J181,IF(I$173&gt;MAX('A2 Intenzita dopravy'!$H$5:$L$5),(INDEX('A2 Intenzita dopravy'!$M13:$Q13,MATCH(I$173,'A2 Intenzita dopravy'!$H$5:$L$5,1))/INDEX('A2 Intenzita dopravy'!$M13:$Q13,MATCH(I$173,'A2 Intenzita dopravy'!$H$5:$L$5,1)-1))^(1/(INDEX('A2 Intenzita dopravy'!$H$5:$L$5,MATCH(I$173,'A2 Intenzita dopravy'!$H$5:$L$5,1))-INDEX('A2 Intenzita dopravy'!$H$5:$L$5,MATCH(I$173,'A2 Intenzita dopravy'!$H$5:$L$5,1)-1)))*H181,IFERROR(INDEX('A2 Intenzita dopravy'!$M13:$Q13,MATCH(I$173,'A2 Intenzita dopravy'!$H$5:$L$5,0)),(INDEX('A2 Intenzita dopravy'!$M13:$Q13,MATCH(I$173,'A2 Intenzita dopravy'!$H$5:$L$5,1)+1)/INDEX('A2 Intenzita dopravy'!$M13:$Q13,MATCH(I$173,'A2 Intenzita dopravy'!$H$5:$L$5,1)))^(1/(INDEX('A2 Intenzita dopravy'!$H$5:$L$5,MATCH(I$173,'A2 Intenzita dopravy'!$H$5:$L$5,1)+1)-INDEX('A2 Intenzita dopravy'!$H$5:$L$5,MATCH(I$173,'A2 Intenzita dopravy'!$H$5:$L$5,1))))*H181))),0)</f>
        <v>0</v>
      </c>
      <c r="J181" s="30">
        <f>IFERROR(IF(J$173&lt;MIN('A2 Intenzita dopravy'!$H$5:$L$5),(K181/L181)*K181,IF(J$173&gt;MAX('A2 Intenzita dopravy'!$H$5:$L$5),(INDEX('A2 Intenzita dopravy'!$M13:$Q13,MATCH(J$173,'A2 Intenzita dopravy'!$H$5:$L$5,1))/INDEX('A2 Intenzita dopravy'!$M13:$Q13,MATCH(J$173,'A2 Intenzita dopravy'!$H$5:$L$5,1)-1))^(1/(INDEX('A2 Intenzita dopravy'!$H$5:$L$5,MATCH(J$173,'A2 Intenzita dopravy'!$H$5:$L$5,1))-INDEX('A2 Intenzita dopravy'!$H$5:$L$5,MATCH(J$173,'A2 Intenzita dopravy'!$H$5:$L$5,1)-1)))*I181,IFERROR(INDEX('A2 Intenzita dopravy'!$M13:$Q13,MATCH(J$173,'A2 Intenzita dopravy'!$H$5:$L$5,0)),(INDEX('A2 Intenzita dopravy'!$M13:$Q13,MATCH(J$173,'A2 Intenzita dopravy'!$H$5:$L$5,1)+1)/INDEX('A2 Intenzita dopravy'!$M13:$Q13,MATCH(J$173,'A2 Intenzita dopravy'!$H$5:$L$5,1)))^(1/(INDEX('A2 Intenzita dopravy'!$H$5:$L$5,MATCH(J$173,'A2 Intenzita dopravy'!$H$5:$L$5,1)+1)-INDEX('A2 Intenzita dopravy'!$H$5:$L$5,MATCH(J$173,'A2 Intenzita dopravy'!$H$5:$L$5,1))))*I181))),0)</f>
        <v>0</v>
      </c>
      <c r="K181" s="30">
        <f>IFERROR(IF(K$173&lt;MIN('A2 Intenzita dopravy'!$H$5:$L$5),(L181/M181)*L181,IF(K$173&gt;MAX('A2 Intenzita dopravy'!$H$5:$L$5),(INDEX('A2 Intenzita dopravy'!$M13:$Q13,MATCH(K$173,'A2 Intenzita dopravy'!$H$5:$L$5,1))/INDEX('A2 Intenzita dopravy'!$M13:$Q13,MATCH(K$173,'A2 Intenzita dopravy'!$H$5:$L$5,1)-1))^(1/(INDEX('A2 Intenzita dopravy'!$H$5:$L$5,MATCH(K$173,'A2 Intenzita dopravy'!$H$5:$L$5,1))-INDEX('A2 Intenzita dopravy'!$H$5:$L$5,MATCH(K$173,'A2 Intenzita dopravy'!$H$5:$L$5,1)-1)))*J181,IFERROR(INDEX('A2 Intenzita dopravy'!$M13:$Q13,MATCH(K$173,'A2 Intenzita dopravy'!$H$5:$L$5,0)),(INDEX('A2 Intenzita dopravy'!$M13:$Q13,MATCH(K$173,'A2 Intenzita dopravy'!$H$5:$L$5,1)+1)/INDEX('A2 Intenzita dopravy'!$M13:$Q13,MATCH(K$173,'A2 Intenzita dopravy'!$H$5:$L$5,1)))^(1/(INDEX('A2 Intenzita dopravy'!$H$5:$L$5,MATCH(K$173,'A2 Intenzita dopravy'!$H$5:$L$5,1)+1)-INDEX('A2 Intenzita dopravy'!$H$5:$L$5,MATCH(K$173,'A2 Intenzita dopravy'!$H$5:$L$5,1))))*J181))),0)</f>
        <v>0</v>
      </c>
      <c r="L181" s="30">
        <f>IFERROR(IF(L$173&lt;MIN('A2 Intenzita dopravy'!$H$5:$L$5),(M181/N181)*M181,IF(L$173&gt;MAX('A2 Intenzita dopravy'!$H$5:$L$5),(INDEX('A2 Intenzita dopravy'!$M13:$Q13,MATCH(L$173,'A2 Intenzita dopravy'!$H$5:$L$5,1))/INDEX('A2 Intenzita dopravy'!$M13:$Q13,MATCH(L$173,'A2 Intenzita dopravy'!$H$5:$L$5,1)-1))^(1/(INDEX('A2 Intenzita dopravy'!$H$5:$L$5,MATCH(L$173,'A2 Intenzita dopravy'!$H$5:$L$5,1))-INDEX('A2 Intenzita dopravy'!$H$5:$L$5,MATCH(L$173,'A2 Intenzita dopravy'!$H$5:$L$5,1)-1)))*K181,IFERROR(INDEX('A2 Intenzita dopravy'!$M13:$Q13,MATCH(L$173,'A2 Intenzita dopravy'!$H$5:$L$5,0)),(INDEX('A2 Intenzita dopravy'!$M13:$Q13,MATCH(L$173,'A2 Intenzita dopravy'!$H$5:$L$5,1)+1)/INDEX('A2 Intenzita dopravy'!$M13:$Q13,MATCH(L$173,'A2 Intenzita dopravy'!$H$5:$L$5,1)))^(1/(INDEX('A2 Intenzita dopravy'!$H$5:$L$5,MATCH(L$173,'A2 Intenzita dopravy'!$H$5:$L$5,1)+1)-INDEX('A2 Intenzita dopravy'!$H$5:$L$5,MATCH(L$173,'A2 Intenzita dopravy'!$H$5:$L$5,1))))*K181))),0)</f>
        <v>0</v>
      </c>
      <c r="M181" s="30">
        <f>IFERROR(IF(M$173&lt;MIN('A2 Intenzita dopravy'!$H$5:$L$5),(N181/O181)*N181,IF(M$173&gt;MAX('A2 Intenzita dopravy'!$H$5:$L$5),(INDEX('A2 Intenzita dopravy'!$M13:$Q13,MATCH(M$173,'A2 Intenzita dopravy'!$H$5:$L$5,1))/INDEX('A2 Intenzita dopravy'!$M13:$Q13,MATCH(M$173,'A2 Intenzita dopravy'!$H$5:$L$5,1)-1))^(1/(INDEX('A2 Intenzita dopravy'!$H$5:$L$5,MATCH(M$173,'A2 Intenzita dopravy'!$H$5:$L$5,1))-INDEX('A2 Intenzita dopravy'!$H$5:$L$5,MATCH(M$173,'A2 Intenzita dopravy'!$H$5:$L$5,1)-1)))*L181,IFERROR(INDEX('A2 Intenzita dopravy'!$M13:$Q13,MATCH(M$173,'A2 Intenzita dopravy'!$H$5:$L$5,0)),(INDEX('A2 Intenzita dopravy'!$M13:$Q13,MATCH(M$173,'A2 Intenzita dopravy'!$H$5:$L$5,1)+1)/INDEX('A2 Intenzita dopravy'!$M13:$Q13,MATCH(M$173,'A2 Intenzita dopravy'!$H$5:$L$5,1)))^(1/(INDEX('A2 Intenzita dopravy'!$H$5:$L$5,MATCH(M$173,'A2 Intenzita dopravy'!$H$5:$L$5,1)+1)-INDEX('A2 Intenzita dopravy'!$H$5:$L$5,MATCH(M$173,'A2 Intenzita dopravy'!$H$5:$L$5,1))))*L181))),0)</f>
        <v>0</v>
      </c>
      <c r="N181" s="30">
        <f>IFERROR(IF(N$173&lt;MIN('A2 Intenzita dopravy'!$H$5:$L$5),(O181/P181)*O181,IF(N$173&gt;MAX('A2 Intenzita dopravy'!$H$5:$L$5),(INDEX('A2 Intenzita dopravy'!$M13:$Q13,MATCH(N$173,'A2 Intenzita dopravy'!$H$5:$L$5,1))/INDEX('A2 Intenzita dopravy'!$M13:$Q13,MATCH(N$173,'A2 Intenzita dopravy'!$H$5:$L$5,1)-1))^(1/(INDEX('A2 Intenzita dopravy'!$H$5:$L$5,MATCH(N$173,'A2 Intenzita dopravy'!$H$5:$L$5,1))-INDEX('A2 Intenzita dopravy'!$H$5:$L$5,MATCH(N$173,'A2 Intenzita dopravy'!$H$5:$L$5,1)-1)))*M181,IFERROR(INDEX('A2 Intenzita dopravy'!$M13:$Q13,MATCH(N$173,'A2 Intenzita dopravy'!$H$5:$L$5,0)),(INDEX('A2 Intenzita dopravy'!$M13:$Q13,MATCH(N$173,'A2 Intenzita dopravy'!$H$5:$L$5,1)+1)/INDEX('A2 Intenzita dopravy'!$M13:$Q13,MATCH(N$173,'A2 Intenzita dopravy'!$H$5:$L$5,1)))^(1/(INDEX('A2 Intenzita dopravy'!$H$5:$L$5,MATCH(N$173,'A2 Intenzita dopravy'!$H$5:$L$5,1)+1)-INDEX('A2 Intenzita dopravy'!$H$5:$L$5,MATCH(N$173,'A2 Intenzita dopravy'!$H$5:$L$5,1))))*M181))),0)</f>
        <v>0</v>
      </c>
      <c r="O181" s="30">
        <f>IFERROR(IF(O$173&lt;MIN('A2 Intenzita dopravy'!$H$5:$L$5),(P181/Q181)*P181,IF(O$173&gt;MAX('A2 Intenzita dopravy'!$H$5:$L$5),(INDEX('A2 Intenzita dopravy'!$M13:$Q13,MATCH(O$173,'A2 Intenzita dopravy'!$H$5:$L$5,1))/INDEX('A2 Intenzita dopravy'!$M13:$Q13,MATCH(O$173,'A2 Intenzita dopravy'!$H$5:$L$5,1)-1))^(1/(INDEX('A2 Intenzita dopravy'!$H$5:$L$5,MATCH(O$173,'A2 Intenzita dopravy'!$H$5:$L$5,1))-INDEX('A2 Intenzita dopravy'!$H$5:$L$5,MATCH(O$173,'A2 Intenzita dopravy'!$H$5:$L$5,1)-1)))*N181,IFERROR(INDEX('A2 Intenzita dopravy'!$M13:$Q13,MATCH(O$173,'A2 Intenzita dopravy'!$H$5:$L$5,0)),(INDEX('A2 Intenzita dopravy'!$M13:$Q13,MATCH(O$173,'A2 Intenzita dopravy'!$H$5:$L$5,1)+1)/INDEX('A2 Intenzita dopravy'!$M13:$Q13,MATCH(O$173,'A2 Intenzita dopravy'!$H$5:$L$5,1)))^(1/(INDEX('A2 Intenzita dopravy'!$H$5:$L$5,MATCH(O$173,'A2 Intenzita dopravy'!$H$5:$L$5,1)+1)-INDEX('A2 Intenzita dopravy'!$H$5:$L$5,MATCH(O$173,'A2 Intenzita dopravy'!$H$5:$L$5,1))))*N181))),0)</f>
        <v>0</v>
      </c>
      <c r="P181" s="30">
        <f>IFERROR(IF(P$173&lt;MIN('A2 Intenzita dopravy'!$H$5:$L$5),(Q181/R181)*Q181,IF(P$173&gt;MAX('A2 Intenzita dopravy'!$H$5:$L$5),(INDEX('A2 Intenzita dopravy'!$M13:$Q13,MATCH(P$173,'A2 Intenzita dopravy'!$H$5:$L$5,1))/INDEX('A2 Intenzita dopravy'!$M13:$Q13,MATCH(P$173,'A2 Intenzita dopravy'!$H$5:$L$5,1)-1))^(1/(INDEX('A2 Intenzita dopravy'!$H$5:$L$5,MATCH(P$173,'A2 Intenzita dopravy'!$H$5:$L$5,1))-INDEX('A2 Intenzita dopravy'!$H$5:$L$5,MATCH(P$173,'A2 Intenzita dopravy'!$H$5:$L$5,1)-1)))*O181,IFERROR(INDEX('A2 Intenzita dopravy'!$M13:$Q13,MATCH(P$173,'A2 Intenzita dopravy'!$H$5:$L$5,0)),(INDEX('A2 Intenzita dopravy'!$M13:$Q13,MATCH(P$173,'A2 Intenzita dopravy'!$H$5:$L$5,1)+1)/INDEX('A2 Intenzita dopravy'!$M13:$Q13,MATCH(P$173,'A2 Intenzita dopravy'!$H$5:$L$5,1)))^(1/(INDEX('A2 Intenzita dopravy'!$H$5:$L$5,MATCH(P$173,'A2 Intenzita dopravy'!$H$5:$L$5,1)+1)-INDEX('A2 Intenzita dopravy'!$H$5:$L$5,MATCH(P$173,'A2 Intenzita dopravy'!$H$5:$L$5,1))))*O181))),0)</f>
        <v>0</v>
      </c>
      <c r="Q181" s="30">
        <f>IFERROR(IF(Q$173&lt;MIN('A2 Intenzita dopravy'!$H$5:$L$5),(R181/S181)*R181,IF(Q$173&gt;MAX('A2 Intenzita dopravy'!$H$5:$L$5),(INDEX('A2 Intenzita dopravy'!$M13:$Q13,MATCH(Q$173,'A2 Intenzita dopravy'!$H$5:$L$5,1))/INDEX('A2 Intenzita dopravy'!$M13:$Q13,MATCH(Q$173,'A2 Intenzita dopravy'!$H$5:$L$5,1)-1))^(1/(INDEX('A2 Intenzita dopravy'!$H$5:$L$5,MATCH(Q$173,'A2 Intenzita dopravy'!$H$5:$L$5,1))-INDEX('A2 Intenzita dopravy'!$H$5:$L$5,MATCH(Q$173,'A2 Intenzita dopravy'!$H$5:$L$5,1)-1)))*P181,IFERROR(INDEX('A2 Intenzita dopravy'!$M13:$Q13,MATCH(Q$173,'A2 Intenzita dopravy'!$H$5:$L$5,0)),(INDEX('A2 Intenzita dopravy'!$M13:$Q13,MATCH(Q$173,'A2 Intenzita dopravy'!$H$5:$L$5,1)+1)/INDEX('A2 Intenzita dopravy'!$M13:$Q13,MATCH(Q$173,'A2 Intenzita dopravy'!$H$5:$L$5,1)))^(1/(INDEX('A2 Intenzita dopravy'!$H$5:$L$5,MATCH(Q$173,'A2 Intenzita dopravy'!$H$5:$L$5,1)+1)-INDEX('A2 Intenzita dopravy'!$H$5:$L$5,MATCH(Q$173,'A2 Intenzita dopravy'!$H$5:$L$5,1))))*P181))),0)</f>
        <v>0</v>
      </c>
      <c r="R181" s="30">
        <f>IFERROR(IF(R$173&lt;MIN('A2 Intenzita dopravy'!$H$5:$L$5),(S181/T181)*S181,IF(R$173&gt;MAX('A2 Intenzita dopravy'!$H$5:$L$5),(INDEX('A2 Intenzita dopravy'!$M13:$Q13,MATCH(R$173,'A2 Intenzita dopravy'!$H$5:$L$5,1))/INDEX('A2 Intenzita dopravy'!$M13:$Q13,MATCH(R$173,'A2 Intenzita dopravy'!$H$5:$L$5,1)-1))^(1/(INDEX('A2 Intenzita dopravy'!$H$5:$L$5,MATCH(R$173,'A2 Intenzita dopravy'!$H$5:$L$5,1))-INDEX('A2 Intenzita dopravy'!$H$5:$L$5,MATCH(R$173,'A2 Intenzita dopravy'!$H$5:$L$5,1)-1)))*Q181,IFERROR(INDEX('A2 Intenzita dopravy'!$M13:$Q13,MATCH(R$173,'A2 Intenzita dopravy'!$H$5:$L$5,0)),(INDEX('A2 Intenzita dopravy'!$M13:$Q13,MATCH(R$173,'A2 Intenzita dopravy'!$H$5:$L$5,1)+1)/INDEX('A2 Intenzita dopravy'!$M13:$Q13,MATCH(R$173,'A2 Intenzita dopravy'!$H$5:$L$5,1)))^(1/(INDEX('A2 Intenzita dopravy'!$H$5:$L$5,MATCH(R$173,'A2 Intenzita dopravy'!$H$5:$L$5,1)+1)-INDEX('A2 Intenzita dopravy'!$H$5:$L$5,MATCH(R$173,'A2 Intenzita dopravy'!$H$5:$L$5,1))))*Q181))),0)</f>
        <v>0</v>
      </c>
      <c r="S181" s="30">
        <f>IFERROR(IF(S$173&lt;MIN('A2 Intenzita dopravy'!$H$5:$L$5),(T181/U181)*T181,IF(S$173&gt;MAX('A2 Intenzita dopravy'!$H$5:$L$5),(INDEX('A2 Intenzita dopravy'!$M13:$Q13,MATCH(S$173,'A2 Intenzita dopravy'!$H$5:$L$5,1))/INDEX('A2 Intenzita dopravy'!$M13:$Q13,MATCH(S$173,'A2 Intenzita dopravy'!$H$5:$L$5,1)-1))^(1/(INDEX('A2 Intenzita dopravy'!$H$5:$L$5,MATCH(S$173,'A2 Intenzita dopravy'!$H$5:$L$5,1))-INDEX('A2 Intenzita dopravy'!$H$5:$L$5,MATCH(S$173,'A2 Intenzita dopravy'!$H$5:$L$5,1)-1)))*R181,IFERROR(INDEX('A2 Intenzita dopravy'!$M13:$Q13,MATCH(S$173,'A2 Intenzita dopravy'!$H$5:$L$5,0)),(INDEX('A2 Intenzita dopravy'!$M13:$Q13,MATCH(S$173,'A2 Intenzita dopravy'!$H$5:$L$5,1)+1)/INDEX('A2 Intenzita dopravy'!$M13:$Q13,MATCH(S$173,'A2 Intenzita dopravy'!$H$5:$L$5,1)))^(1/(INDEX('A2 Intenzita dopravy'!$H$5:$L$5,MATCH(S$173,'A2 Intenzita dopravy'!$H$5:$L$5,1)+1)-INDEX('A2 Intenzita dopravy'!$H$5:$L$5,MATCH(S$173,'A2 Intenzita dopravy'!$H$5:$L$5,1))))*R181))),0)</f>
        <v>0</v>
      </c>
      <c r="T181" s="30">
        <f>IFERROR(IF(T$173&lt;MIN('A2 Intenzita dopravy'!$H$5:$L$5),(U181/V181)*U181,IF(T$173&gt;MAX('A2 Intenzita dopravy'!$H$5:$L$5),(INDEX('A2 Intenzita dopravy'!$M13:$Q13,MATCH(T$173,'A2 Intenzita dopravy'!$H$5:$L$5,1))/INDEX('A2 Intenzita dopravy'!$M13:$Q13,MATCH(T$173,'A2 Intenzita dopravy'!$H$5:$L$5,1)-1))^(1/(INDEX('A2 Intenzita dopravy'!$H$5:$L$5,MATCH(T$173,'A2 Intenzita dopravy'!$H$5:$L$5,1))-INDEX('A2 Intenzita dopravy'!$H$5:$L$5,MATCH(T$173,'A2 Intenzita dopravy'!$H$5:$L$5,1)-1)))*S181,IFERROR(INDEX('A2 Intenzita dopravy'!$M13:$Q13,MATCH(T$173,'A2 Intenzita dopravy'!$H$5:$L$5,0)),(INDEX('A2 Intenzita dopravy'!$M13:$Q13,MATCH(T$173,'A2 Intenzita dopravy'!$H$5:$L$5,1)+1)/INDEX('A2 Intenzita dopravy'!$M13:$Q13,MATCH(T$173,'A2 Intenzita dopravy'!$H$5:$L$5,1)))^(1/(INDEX('A2 Intenzita dopravy'!$H$5:$L$5,MATCH(T$173,'A2 Intenzita dopravy'!$H$5:$L$5,1)+1)-INDEX('A2 Intenzita dopravy'!$H$5:$L$5,MATCH(T$173,'A2 Intenzita dopravy'!$H$5:$L$5,1))))*S181))),0)</f>
        <v>0</v>
      </c>
      <c r="U181" s="30">
        <f>IFERROR(IF(U$173&lt;MIN('A2 Intenzita dopravy'!$H$5:$L$5),(V181/W181)*V181,IF(U$173&gt;MAX('A2 Intenzita dopravy'!$H$5:$L$5),(INDEX('A2 Intenzita dopravy'!$M13:$Q13,MATCH(U$173,'A2 Intenzita dopravy'!$H$5:$L$5,1))/INDEX('A2 Intenzita dopravy'!$M13:$Q13,MATCH(U$173,'A2 Intenzita dopravy'!$H$5:$L$5,1)-1))^(1/(INDEX('A2 Intenzita dopravy'!$H$5:$L$5,MATCH(U$173,'A2 Intenzita dopravy'!$H$5:$L$5,1))-INDEX('A2 Intenzita dopravy'!$H$5:$L$5,MATCH(U$173,'A2 Intenzita dopravy'!$H$5:$L$5,1)-1)))*T181,IFERROR(INDEX('A2 Intenzita dopravy'!$M13:$Q13,MATCH(U$173,'A2 Intenzita dopravy'!$H$5:$L$5,0)),(INDEX('A2 Intenzita dopravy'!$M13:$Q13,MATCH(U$173,'A2 Intenzita dopravy'!$H$5:$L$5,1)+1)/INDEX('A2 Intenzita dopravy'!$M13:$Q13,MATCH(U$173,'A2 Intenzita dopravy'!$H$5:$L$5,1)))^(1/(INDEX('A2 Intenzita dopravy'!$H$5:$L$5,MATCH(U$173,'A2 Intenzita dopravy'!$H$5:$L$5,1)+1)-INDEX('A2 Intenzita dopravy'!$H$5:$L$5,MATCH(U$173,'A2 Intenzita dopravy'!$H$5:$L$5,1))))*T181))),0)</f>
        <v>0</v>
      </c>
      <c r="V181" s="30">
        <f>IFERROR(IF(V$173&lt;MIN('A2 Intenzita dopravy'!$H$5:$L$5),(W181/X181)*W181,IF(V$173&gt;MAX('A2 Intenzita dopravy'!$H$5:$L$5),(INDEX('A2 Intenzita dopravy'!$M13:$Q13,MATCH(V$173,'A2 Intenzita dopravy'!$H$5:$L$5,1))/INDEX('A2 Intenzita dopravy'!$M13:$Q13,MATCH(V$173,'A2 Intenzita dopravy'!$H$5:$L$5,1)-1))^(1/(INDEX('A2 Intenzita dopravy'!$H$5:$L$5,MATCH(V$173,'A2 Intenzita dopravy'!$H$5:$L$5,1))-INDEX('A2 Intenzita dopravy'!$H$5:$L$5,MATCH(V$173,'A2 Intenzita dopravy'!$H$5:$L$5,1)-1)))*U181,IFERROR(INDEX('A2 Intenzita dopravy'!$M13:$Q13,MATCH(V$173,'A2 Intenzita dopravy'!$H$5:$L$5,0)),(INDEX('A2 Intenzita dopravy'!$M13:$Q13,MATCH(V$173,'A2 Intenzita dopravy'!$H$5:$L$5,1)+1)/INDEX('A2 Intenzita dopravy'!$M13:$Q13,MATCH(V$173,'A2 Intenzita dopravy'!$H$5:$L$5,1)))^(1/(INDEX('A2 Intenzita dopravy'!$H$5:$L$5,MATCH(V$173,'A2 Intenzita dopravy'!$H$5:$L$5,1)+1)-INDEX('A2 Intenzita dopravy'!$H$5:$L$5,MATCH(V$173,'A2 Intenzita dopravy'!$H$5:$L$5,1))))*U181))),0)</f>
        <v>0</v>
      </c>
      <c r="W181" s="30">
        <f>IFERROR(IF(W$173&lt;MIN('A2 Intenzita dopravy'!$H$5:$L$5),(X181/Y181)*X181,IF(W$173&gt;MAX('A2 Intenzita dopravy'!$H$5:$L$5),(INDEX('A2 Intenzita dopravy'!$M13:$Q13,MATCH(W$173,'A2 Intenzita dopravy'!$H$5:$L$5,1))/INDEX('A2 Intenzita dopravy'!$M13:$Q13,MATCH(W$173,'A2 Intenzita dopravy'!$H$5:$L$5,1)-1))^(1/(INDEX('A2 Intenzita dopravy'!$H$5:$L$5,MATCH(W$173,'A2 Intenzita dopravy'!$H$5:$L$5,1))-INDEX('A2 Intenzita dopravy'!$H$5:$L$5,MATCH(W$173,'A2 Intenzita dopravy'!$H$5:$L$5,1)-1)))*V181,IFERROR(INDEX('A2 Intenzita dopravy'!$M13:$Q13,MATCH(W$173,'A2 Intenzita dopravy'!$H$5:$L$5,0)),(INDEX('A2 Intenzita dopravy'!$M13:$Q13,MATCH(W$173,'A2 Intenzita dopravy'!$H$5:$L$5,1)+1)/INDEX('A2 Intenzita dopravy'!$M13:$Q13,MATCH(W$173,'A2 Intenzita dopravy'!$H$5:$L$5,1)))^(1/(INDEX('A2 Intenzita dopravy'!$H$5:$L$5,MATCH(W$173,'A2 Intenzita dopravy'!$H$5:$L$5,1)+1)-INDEX('A2 Intenzita dopravy'!$H$5:$L$5,MATCH(W$173,'A2 Intenzita dopravy'!$H$5:$L$5,1))))*V181))),0)</f>
        <v>0</v>
      </c>
      <c r="X181" s="30">
        <f>IFERROR(IF(X$173&lt;MIN('A2 Intenzita dopravy'!$H$5:$L$5),(Y181/Z181)*Y181,IF(X$173&gt;MAX('A2 Intenzita dopravy'!$H$5:$L$5),(INDEX('A2 Intenzita dopravy'!$M13:$Q13,MATCH(X$173,'A2 Intenzita dopravy'!$H$5:$L$5,1))/INDEX('A2 Intenzita dopravy'!$M13:$Q13,MATCH(X$173,'A2 Intenzita dopravy'!$H$5:$L$5,1)-1))^(1/(INDEX('A2 Intenzita dopravy'!$H$5:$L$5,MATCH(X$173,'A2 Intenzita dopravy'!$H$5:$L$5,1))-INDEX('A2 Intenzita dopravy'!$H$5:$L$5,MATCH(X$173,'A2 Intenzita dopravy'!$H$5:$L$5,1)-1)))*W181,IFERROR(INDEX('A2 Intenzita dopravy'!$M13:$Q13,MATCH(X$173,'A2 Intenzita dopravy'!$H$5:$L$5,0)),(INDEX('A2 Intenzita dopravy'!$M13:$Q13,MATCH(X$173,'A2 Intenzita dopravy'!$H$5:$L$5,1)+1)/INDEX('A2 Intenzita dopravy'!$M13:$Q13,MATCH(X$173,'A2 Intenzita dopravy'!$H$5:$L$5,1)))^(1/(INDEX('A2 Intenzita dopravy'!$H$5:$L$5,MATCH(X$173,'A2 Intenzita dopravy'!$H$5:$L$5,1)+1)-INDEX('A2 Intenzita dopravy'!$H$5:$L$5,MATCH(X$173,'A2 Intenzita dopravy'!$H$5:$L$5,1))))*W181))),0)</f>
        <v>0</v>
      </c>
      <c r="Y181" s="30">
        <f>IFERROR(IF(Y$173&lt;MIN('A2 Intenzita dopravy'!$H$5:$L$5),(Z181/AA181)*Z181,IF(Y$173&gt;MAX('A2 Intenzita dopravy'!$H$5:$L$5),(INDEX('A2 Intenzita dopravy'!$M13:$Q13,MATCH(Y$173,'A2 Intenzita dopravy'!$H$5:$L$5,1))/INDEX('A2 Intenzita dopravy'!$M13:$Q13,MATCH(Y$173,'A2 Intenzita dopravy'!$H$5:$L$5,1)-1))^(1/(INDEX('A2 Intenzita dopravy'!$H$5:$L$5,MATCH(Y$173,'A2 Intenzita dopravy'!$H$5:$L$5,1))-INDEX('A2 Intenzita dopravy'!$H$5:$L$5,MATCH(Y$173,'A2 Intenzita dopravy'!$H$5:$L$5,1)-1)))*X181,IFERROR(INDEX('A2 Intenzita dopravy'!$M13:$Q13,MATCH(Y$173,'A2 Intenzita dopravy'!$H$5:$L$5,0)),(INDEX('A2 Intenzita dopravy'!$M13:$Q13,MATCH(Y$173,'A2 Intenzita dopravy'!$H$5:$L$5,1)+1)/INDEX('A2 Intenzita dopravy'!$M13:$Q13,MATCH(Y$173,'A2 Intenzita dopravy'!$H$5:$L$5,1)))^(1/(INDEX('A2 Intenzita dopravy'!$H$5:$L$5,MATCH(Y$173,'A2 Intenzita dopravy'!$H$5:$L$5,1)+1)-INDEX('A2 Intenzita dopravy'!$H$5:$L$5,MATCH(Y$173,'A2 Intenzita dopravy'!$H$5:$L$5,1))))*X181))),0)</f>
        <v>0</v>
      </c>
      <c r="Z181" s="30">
        <f>IFERROR(IF(Z$173&lt;MIN('A2 Intenzita dopravy'!$H$5:$L$5),(AA181/AB181)*AA181,IF(Z$173&gt;MAX('A2 Intenzita dopravy'!$H$5:$L$5),(INDEX('A2 Intenzita dopravy'!$M13:$Q13,MATCH(Z$173,'A2 Intenzita dopravy'!$H$5:$L$5,1))/INDEX('A2 Intenzita dopravy'!$M13:$Q13,MATCH(Z$173,'A2 Intenzita dopravy'!$H$5:$L$5,1)-1))^(1/(INDEX('A2 Intenzita dopravy'!$H$5:$L$5,MATCH(Z$173,'A2 Intenzita dopravy'!$H$5:$L$5,1))-INDEX('A2 Intenzita dopravy'!$H$5:$L$5,MATCH(Z$173,'A2 Intenzita dopravy'!$H$5:$L$5,1)-1)))*Y181,IFERROR(INDEX('A2 Intenzita dopravy'!$M13:$Q13,MATCH(Z$173,'A2 Intenzita dopravy'!$H$5:$L$5,0)),(INDEX('A2 Intenzita dopravy'!$M13:$Q13,MATCH(Z$173,'A2 Intenzita dopravy'!$H$5:$L$5,1)+1)/INDEX('A2 Intenzita dopravy'!$M13:$Q13,MATCH(Z$173,'A2 Intenzita dopravy'!$H$5:$L$5,1)))^(1/(INDEX('A2 Intenzita dopravy'!$H$5:$L$5,MATCH(Z$173,'A2 Intenzita dopravy'!$H$5:$L$5,1)+1)-INDEX('A2 Intenzita dopravy'!$H$5:$L$5,MATCH(Z$173,'A2 Intenzita dopravy'!$H$5:$L$5,1))))*Y181))),0)</f>
        <v>0</v>
      </c>
      <c r="AA181" s="30">
        <f>IFERROR(IF(AA$173&lt;MIN('A2 Intenzita dopravy'!$H$5:$L$5),(AB181/AC181)*AB181,IF(AA$173&gt;MAX('A2 Intenzita dopravy'!$H$5:$L$5),(INDEX('A2 Intenzita dopravy'!$M13:$Q13,MATCH(AA$173,'A2 Intenzita dopravy'!$H$5:$L$5,1))/INDEX('A2 Intenzita dopravy'!$M13:$Q13,MATCH(AA$173,'A2 Intenzita dopravy'!$H$5:$L$5,1)-1))^(1/(INDEX('A2 Intenzita dopravy'!$H$5:$L$5,MATCH(AA$173,'A2 Intenzita dopravy'!$H$5:$L$5,1))-INDEX('A2 Intenzita dopravy'!$H$5:$L$5,MATCH(AA$173,'A2 Intenzita dopravy'!$H$5:$L$5,1)-1)))*Z181,IFERROR(INDEX('A2 Intenzita dopravy'!$M13:$Q13,MATCH(AA$173,'A2 Intenzita dopravy'!$H$5:$L$5,0)),(INDEX('A2 Intenzita dopravy'!$M13:$Q13,MATCH(AA$173,'A2 Intenzita dopravy'!$H$5:$L$5,1)+1)/INDEX('A2 Intenzita dopravy'!$M13:$Q13,MATCH(AA$173,'A2 Intenzita dopravy'!$H$5:$L$5,1)))^(1/(INDEX('A2 Intenzita dopravy'!$H$5:$L$5,MATCH(AA$173,'A2 Intenzita dopravy'!$H$5:$L$5,1)+1)-INDEX('A2 Intenzita dopravy'!$H$5:$L$5,MATCH(AA$173,'A2 Intenzita dopravy'!$H$5:$L$5,1))))*Z181))),0)</f>
        <v>0</v>
      </c>
      <c r="AB181" s="30">
        <f>IFERROR(IF(AB$173&lt;MIN('A2 Intenzita dopravy'!$H$5:$L$5),(AC181/AD181)*AC181,IF(AB$173&gt;MAX('A2 Intenzita dopravy'!$H$5:$L$5),(INDEX('A2 Intenzita dopravy'!$M13:$Q13,MATCH(AB$173,'A2 Intenzita dopravy'!$H$5:$L$5,1))/INDEX('A2 Intenzita dopravy'!$M13:$Q13,MATCH(AB$173,'A2 Intenzita dopravy'!$H$5:$L$5,1)-1))^(1/(INDEX('A2 Intenzita dopravy'!$H$5:$L$5,MATCH(AB$173,'A2 Intenzita dopravy'!$H$5:$L$5,1))-INDEX('A2 Intenzita dopravy'!$H$5:$L$5,MATCH(AB$173,'A2 Intenzita dopravy'!$H$5:$L$5,1)-1)))*AA181,IFERROR(INDEX('A2 Intenzita dopravy'!$M13:$Q13,MATCH(AB$173,'A2 Intenzita dopravy'!$H$5:$L$5,0)),(INDEX('A2 Intenzita dopravy'!$M13:$Q13,MATCH(AB$173,'A2 Intenzita dopravy'!$H$5:$L$5,1)+1)/INDEX('A2 Intenzita dopravy'!$M13:$Q13,MATCH(AB$173,'A2 Intenzita dopravy'!$H$5:$L$5,1)))^(1/(INDEX('A2 Intenzita dopravy'!$H$5:$L$5,MATCH(AB$173,'A2 Intenzita dopravy'!$H$5:$L$5,1)+1)-INDEX('A2 Intenzita dopravy'!$H$5:$L$5,MATCH(AB$173,'A2 Intenzita dopravy'!$H$5:$L$5,1))))*AA181))),0)</f>
        <v>0</v>
      </c>
      <c r="AC181" s="30">
        <f>IFERROR(IF(AC$173&lt;MIN('A2 Intenzita dopravy'!$H$5:$L$5),(AD181/AE181)*AD181,IF(AC$173&gt;MAX('A2 Intenzita dopravy'!$H$5:$L$5),(INDEX('A2 Intenzita dopravy'!$M13:$Q13,MATCH(AC$173,'A2 Intenzita dopravy'!$H$5:$L$5,1))/INDEX('A2 Intenzita dopravy'!$M13:$Q13,MATCH(AC$173,'A2 Intenzita dopravy'!$H$5:$L$5,1)-1))^(1/(INDEX('A2 Intenzita dopravy'!$H$5:$L$5,MATCH(AC$173,'A2 Intenzita dopravy'!$H$5:$L$5,1))-INDEX('A2 Intenzita dopravy'!$H$5:$L$5,MATCH(AC$173,'A2 Intenzita dopravy'!$H$5:$L$5,1)-1)))*AB181,IFERROR(INDEX('A2 Intenzita dopravy'!$M13:$Q13,MATCH(AC$173,'A2 Intenzita dopravy'!$H$5:$L$5,0)),(INDEX('A2 Intenzita dopravy'!$M13:$Q13,MATCH(AC$173,'A2 Intenzita dopravy'!$H$5:$L$5,1)+1)/INDEX('A2 Intenzita dopravy'!$M13:$Q13,MATCH(AC$173,'A2 Intenzita dopravy'!$H$5:$L$5,1)))^(1/(INDEX('A2 Intenzita dopravy'!$H$5:$L$5,MATCH(AC$173,'A2 Intenzita dopravy'!$H$5:$L$5,1)+1)-INDEX('A2 Intenzita dopravy'!$H$5:$L$5,MATCH(AC$173,'A2 Intenzita dopravy'!$H$5:$L$5,1))))*AB181))),0)</f>
        <v>0</v>
      </c>
      <c r="AD181" s="30">
        <f>IFERROR(IF(AD$173&lt;MIN('A2 Intenzita dopravy'!$H$5:$L$5),(AE181/AF181)*AE181,IF(AD$173&gt;MAX('A2 Intenzita dopravy'!$H$5:$L$5),(INDEX('A2 Intenzita dopravy'!$M13:$Q13,MATCH(AD$173,'A2 Intenzita dopravy'!$H$5:$L$5,1))/INDEX('A2 Intenzita dopravy'!$M13:$Q13,MATCH(AD$173,'A2 Intenzita dopravy'!$H$5:$L$5,1)-1))^(1/(INDEX('A2 Intenzita dopravy'!$H$5:$L$5,MATCH(AD$173,'A2 Intenzita dopravy'!$H$5:$L$5,1))-INDEX('A2 Intenzita dopravy'!$H$5:$L$5,MATCH(AD$173,'A2 Intenzita dopravy'!$H$5:$L$5,1)-1)))*AC181,IFERROR(INDEX('A2 Intenzita dopravy'!$M13:$Q13,MATCH(AD$173,'A2 Intenzita dopravy'!$H$5:$L$5,0)),(INDEX('A2 Intenzita dopravy'!$M13:$Q13,MATCH(AD$173,'A2 Intenzita dopravy'!$H$5:$L$5,1)+1)/INDEX('A2 Intenzita dopravy'!$M13:$Q13,MATCH(AD$173,'A2 Intenzita dopravy'!$H$5:$L$5,1)))^(1/(INDEX('A2 Intenzita dopravy'!$H$5:$L$5,MATCH(AD$173,'A2 Intenzita dopravy'!$H$5:$L$5,1)+1)-INDEX('A2 Intenzita dopravy'!$H$5:$L$5,MATCH(AD$173,'A2 Intenzita dopravy'!$H$5:$L$5,1))))*AC181))),0)</f>
        <v>0</v>
      </c>
      <c r="AE181" s="30">
        <f>IFERROR(IF(AE$173&lt;MIN('A2 Intenzita dopravy'!$H$5:$L$5),(AF181/AG181)*AF181,IF(AE$173&gt;MAX('A2 Intenzita dopravy'!$H$5:$L$5),(INDEX('A2 Intenzita dopravy'!$M13:$Q13,MATCH(AE$173,'A2 Intenzita dopravy'!$H$5:$L$5,1))/INDEX('A2 Intenzita dopravy'!$M13:$Q13,MATCH(AE$173,'A2 Intenzita dopravy'!$H$5:$L$5,1)-1))^(1/(INDEX('A2 Intenzita dopravy'!$H$5:$L$5,MATCH(AE$173,'A2 Intenzita dopravy'!$H$5:$L$5,1))-INDEX('A2 Intenzita dopravy'!$H$5:$L$5,MATCH(AE$173,'A2 Intenzita dopravy'!$H$5:$L$5,1)-1)))*AD181,IFERROR(INDEX('A2 Intenzita dopravy'!$M13:$Q13,MATCH(AE$173,'A2 Intenzita dopravy'!$H$5:$L$5,0)),(INDEX('A2 Intenzita dopravy'!$M13:$Q13,MATCH(AE$173,'A2 Intenzita dopravy'!$H$5:$L$5,1)+1)/INDEX('A2 Intenzita dopravy'!$M13:$Q13,MATCH(AE$173,'A2 Intenzita dopravy'!$H$5:$L$5,1)))^(1/(INDEX('A2 Intenzita dopravy'!$H$5:$L$5,MATCH(AE$173,'A2 Intenzita dopravy'!$H$5:$L$5,1)+1)-INDEX('A2 Intenzita dopravy'!$H$5:$L$5,MATCH(AE$173,'A2 Intenzita dopravy'!$H$5:$L$5,1))))*AD181))),0)</f>
        <v>0</v>
      </c>
      <c r="AF181" s="30">
        <f>IFERROR(IF(AF$173&lt;MIN('A2 Intenzita dopravy'!$H$5:$L$5),(AG181/AH181)*AG181,IF(AF$173&gt;MAX('A2 Intenzita dopravy'!$H$5:$L$5),(INDEX('A2 Intenzita dopravy'!$M13:$Q13,MATCH(AF$173,'A2 Intenzita dopravy'!$H$5:$L$5,1))/INDEX('A2 Intenzita dopravy'!$M13:$Q13,MATCH(AF$173,'A2 Intenzita dopravy'!$H$5:$L$5,1)-1))^(1/(INDEX('A2 Intenzita dopravy'!$H$5:$L$5,MATCH(AF$173,'A2 Intenzita dopravy'!$H$5:$L$5,1))-INDEX('A2 Intenzita dopravy'!$H$5:$L$5,MATCH(AF$173,'A2 Intenzita dopravy'!$H$5:$L$5,1)-1)))*AE181,IFERROR(INDEX('A2 Intenzita dopravy'!$M13:$Q13,MATCH(AF$173,'A2 Intenzita dopravy'!$H$5:$L$5,0)),(INDEX('A2 Intenzita dopravy'!$M13:$Q13,MATCH(AF$173,'A2 Intenzita dopravy'!$H$5:$L$5,1)+1)/INDEX('A2 Intenzita dopravy'!$M13:$Q13,MATCH(AF$173,'A2 Intenzita dopravy'!$H$5:$L$5,1)))^(1/(INDEX('A2 Intenzita dopravy'!$H$5:$L$5,MATCH(AF$173,'A2 Intenzita dopravy'!$H$5:$L$5,1)+1)-INDEX('A2 Intenzita dopravy'!$H$5:$L$5,MATCH(AF$173,'A2 Intenzita dopravy'!$H$5:$L$5,1))))*AE181))),0)</f>
        <v>0</v>
      </c>
      <c r="AG181" s="30">
        <f>IFERROR(IF(AG$173&lt;MIN('A2 Intenzita dopravy'!$H$5:$L$5),(AH181/AI181)*AH181,IF(AG$173&gt;MAX('A2 Intenzita dopravy'!$H$5:$L$5),(INDEX('A2 Intenzita dopravy'!$M13:$Q13,MATCH(AG$173,'A2 Intenzita dopravy'!$H$5:$L$5,1))/INDEX('A2 Intenzita dopravy'!$M13:$Q13,MATCH(AG$173,'A2 Intenzita dopravy'!$H$5:$L$5,1)-1))^(1/(INDEX('A2 Intenzita dopravy'!$H$5:$L$5,MATCH(AG$173,'A2 Intenzita dopravy'!$H$5:$L$5,1))-INDEX('A2 Intenzita dopravy'!$H$5:$L$5,MATCH(AG$173,'A2 Intenzita dopravy'!$H$5:$L$5,1)-1)))*AF181,IFERROR(INDEX('A2 Intenzita dopravy'!$M13:$Q13,MATCH(AG$173,'A2 Intenzita dopravy'!$H$5:$L$5,0)),(INDEX('A2 Intenzita dopravy'!$M13:$Q13,MATCH(AG$173,'A2 Intenzita dopravy'!$H$5:$L$5,1)+1)/INDEX('A2 Intenzita dopravy'!$M13:$Q13,MATCH(AG$173,'A2 Intenzita dopravy'!$H$5:$L$5,1)))^(1/(INDEX('A2 Intenzita dopravy'!$H$5:$L$5,MATCH(AG$173,'A2 Intenzita dopravy'!$H$5:$L$5,1)+1)-INDEX('A2 Intenzita dopravy'!$H$5:$L$5,MATCH(AG$173,'A2 Intenzita dopravy'!$H$5:$L$5,1))))*AF181))),0)</f>
        <v>0</v>
      </c>
      <c r="AH181" s="30">
        <f>IFERROR(IF(AH$173&lt;MIN('A2 Intenzita dopravy'!$H$5:$L$5),(AI181/AJ181)*AI181,IF(AH$173&gt;MAX('A2 Intenzita dopravy'!$H$5:$L$5),(INDEX('A2 Intenzita dopravy'!$M13:$Q13,MATCH(AH$173,'A2 Intenzita dopravy'!$H$5:$L$5,1))/INDEX('A2 Intenzita dopravy'!$M13:$Q13,MATCH(AH$173,'A2 Intenzita dopravy'!$H$5:$L$5,1)-1))^(1/(INDEX('A2 Intenzita dopravy'!$H$5:$L$5,MATCH(AH$173,'A2 Intenzita dopravy'!$H$5:$L$5,1))-INDEX('A2 Intenzita dopravy'!$H$5:$L$5,MATCH(AH$173,'A2 Intenzita dopravy'!$H$5:$L$5,1)-1)))*AG181,IFERROR(INDEX('A2 Intenzita dopravy'!$M13:$Q13,MATCH(AH$173,'A2 Intenzita dopravy'!$H$5:$L$5,0)),(INDEX('A2 Intenzita dopravy'!$M13:$Q13,MATCH(AH$173,'A2 Intenzita dopravy'!$H$5:$L$5,1)+1)/INDEX('A2 Intenzita dopravy'!$M13:$Q13,MATCH(AH$173,'A2 Intenzita dopravy'!$H$5:$L$5,1)))^(1/(INDEX('A2 Intenzita dopravy'!$H$5:$L$5,MATCH(AH$173,'A2 Intenzita dopravy'!$H$5:$L$5,1)+1)-INDEX('A2 Intenzita dopravy'!$H$5:$L$5,MATCH(AH$173,'A2 Intenzita dopravy'!$H$5:$L$5,1))))*AG181))),0)</f>
        <v>0</v>
      </c>
      <c r="AI181" s="30">
        <f>IFERROR(IF(AI$173&lt;MIN('A2 Intenzita dopravy'!$H$5:$L$5),(AJ181/AK181)*AJ181,IF(AI$173&gt;MAX('A2 Intenzita dopravy'!$H$5:$L$5),(INDEX('A2 Intenzita dopravy'!$M13:$Q13,MATCH(AI$173,'A2 Intenzita dopravy'!$H$5:$L$5,1))/INDEX('A2 Intenzita dopravy'!$M13:$Q13,MATCH(AI$173,'A2 Intenzita dopravy'!$H$5:$L$5,1)-1))^(1/(INDEX('A2 Intenzita dopravy'!$H$5:$L$5,MATCH(AI$173,'A2 Intenzita dopravy'!$H$5:$L$5,1))-INDEX('A2 Intenzita dopravy'!$H$5:$L$5,MATCH(AI$173,'A2 Intenzita dopravy'!$H$5:$L$5,1)-1)))*AH181,IFERROR(INDEX('A2 Intenzita dopravy'!$M13:$Q13,MATCH(AI$173,'A2 Intenzita dopravy'!$H$5:$L$5,0)),(INDEX('A2 Intenzita dopravy'!$M13:$Q13,MATCH(AI$173,'A2 Intenzita dopravy'!$H$5:$L$5,1)+1)/INDEX('A2 Intenzita dopravy'!$M13:$Q13,MATCH(AI$173,'A2 Intenzita dopravy'!$H$5:$L$5,1)))^(1/(INDEX('A2 Intenzita dopravy'!$H$5:$L$5,MATCH(AI$173,'A2 Intenzita dopravy'!$H$5:$L$5,1)+1)-INDEX('A2 Intenzita dopravy'!$H$5:$L$5,MATCH(AI$173,'A2 Intenzita dopravy'!$H$5:$L$5,1))))*AH181))),0)</f>
        <v>0</v>
      </c>
      <c r="AJ181" s="30">
        <f>IFERROR(IF(AJ$173&lt;MIN('A2 Intenzita dopravy'!$H$5:$L$5),(AK181/AL181)*AK181,IF(AJ$173&gt;MAX('A2 Intenzita dopravy'!$H$5:$L$5),(INDEX('A2 Intenzita dopravy'!$M13:$Q13,MATCH(AJ$173,'A2 Intenzita dopravy'!$H$5:$L$5,1))/INDEX('A2 Intenzita dopravy'!$M13:$Q13,MATCH(AJ$173,'A2 Intenzita dopravy'!$H$5:$L$5,1)-1))^(1/(INDEX('A2 Intenzita dopravy'!$H$5:$L$5,MATCH(AJ$173,'A2 Intenzita dopravy'!$H$5:$L$5,1))-INDEX('A2 Intenzita dopravy'!$H$5:$L$5,MATCH(AJ$173,'A2 Intenzita dopravy'!$H$5:$L$5,1)-1)))*AI181,IFERROR(INDEX('A2 Intenzita dopravy'!$M13:$Q13,MATCH(AJ$173,'A2 Intenzita dopravy'!$H$5:$L$5,0)),(INDEX('A2 Intenzita dopravy'!$M13:$Q13,MATCH(AJ$173,'A2 Intenzita dopravy'!$H$5:$L$5,1)+1)/INDEX('A2 Intenzita dopravy'!$M13:$Q13,MATCH(AJ$173,'A2 Intenzita dopravy'!$H$5:$L$5,1)))^(1/(INDEX('A2 Intenzita dopravy'!$H$5:$L$5,MATCH(AJ$173,'A2 Intenzita dopravy'!$H$5:$L$5,1)+1)-INDEX('A2 Intenzita dopravy'!$H$5:$L$5,MATCH(AJ$173,'A2 Intenzita dopravy'!$H$5:$L$5,1))))*AI181))),0)</f>
        <v>0</v>
      </c>
      <c r="AK181" s="30">
        <f>IFERROR(IF(AK$173&lt;MIN('A2 Intenzita dopravy'!$H$5:$L$5),(AL181/AM181)*AL181,IF(AK$173&gt;MAX('A2 Intenzita dopravy'!$H$5:$L$5),(INDEX('A2 Intenzita dopravy'!$M13:$Q13,MATCH(AK$173,'A2 Intenzita dopravy'!$H$5:$L$5,1))/INDEX('A2 Intenzita dopravy'!$M13:$Q13,MATCH(AK$173,'A2 Intenzita dopravy'!$H$5:$L$5,1)-1))^(1/(INDEX('A2 Intenzita dopravy'!$H$5:$L$5,MATCH(AK$173,'A2 Intenzita dopravy'!$H$5:$L$5,1))-INDEX('A2 Intenzita dopravy'!$H$5:$L$5,MATCH(AK$173,'A2 Intenzita dopravy'!$H$5:$L$5,1)-1)))*AJ181,IFERROR(INDEX('A2 Intenzita dopravy'!$M13:$Q13,MATCH(AK$173,'A2 Intenzita dopravy'!$H$5:$L$5,0)),(INDEX('A2 Intenzita dopravy'!$M13:$Q13,MATCH(AK$173,'A2 Intenzita dopravy'!$H$5:$L$5,1)+1)/INDEX('A2 Intenzita dopravy'!$M13:$Q13,MATCH(AK$173,'A2 Intenzita dopravy'!$H$5:$L$5,1)))^(1/(INDEX('A2 Intenzita dopravy'!$H$5:$L$5,MATCH(AK$173,'A2 Intenzita dopravy'!$H$5:$L$5,1)+1)-INDEX('A2 Intenzita dopravy'!$H$5:$L$5,MATCH(AK$173,'A2 Intenzita dopravy'!$H$5:$L$5,1))))*AJ181))),0)</f>
        <v>0</v>
      </c>
      <c r="AL181" s="30">
        <f>IFERROR(IF(AL$173&lt;MIN('A2 Intenzita dopravy'!$H$5:$L$5),(AM181/AN181)*AM181,IF(AL$173&gt;MAX('A2 Intenzita dopravy'!$H$5:$L$5),(INDEX('A2 Intenzita dopravy'!$M13:$Q13,MATCH(AL$173,'A2 Intenzita dopravy'!$H$5:$L$5,1))/INDEX('A2 Intenzita dopravy'!$M13:$Q13,MATCH(AL$173,'A2 Intenzita dopravy'!$H$5:$L$5,1)-1))^(1/(INDEX('A2 Intenzita dopravy'!$H$5:$L$5,MATCH(AL$173,'A2 Intenzita dopravy'!$H$5:$L$5,1))-INDEX('A2 Intenzita dopravy'!$H$5:$L$5,MATCH(AL$173,'A2 Intenzita dopravy'!$H$5:$L$5,1)-1)))*AK181,IFERROR(INDEX('A2 Intenzita dopravy'!$M13:$Q13,MATCH(AL$173,'A2 Intenzita dopravy'!$H$5:$L$5,0)),(INDEX('A2 Intenzita dopravy'!$M13:$Q13,MATCH(AL$173,'A2 Intenzita dopravy'!$H$5:$L$5,1)+1)/INDEX('A2 Intenzita dopravy'!$M13:$Q13,MATCH(AL$173,'A2 Intenzita dopravy'!$H$5:$L$5,1)))^(1/(INDEX('A2 Intenzita dopravy'!$H$5:$L$5,MATCH(AL$173,'A2 Intenzita dopravy'!$H$5:$L$5,1)+1)-INDEX('A2 Intenzita dopravy'!$H$5:$L$5,MATCH(AL$173,'A2 Intenzita dopravy'!$H$5:$L$5,1))))*AK181))),0)</f>
        <v>0</v>
      </c>
      <c r="AM181" s="30">
        <f>IFERROR(IF(AM$173&lt;MIN('A2 Intenzita dopravy'!$H$5:$L$5),(AN181/AO181)*AN181,IF(AM$173&gt;MAX('A2 Intenzita dopravy'!$H$5:$L$5),(INDEX('A2 Intenzita dopravy'!$M13:$Q13,MATCH(AM$173,'A2 Intenzita dopravy'!$H$5:$L$5,1))/INDEX('A2 Intenzita dopravy'!$M13:$Q13,MATCH(AM$173,'A2 Intenzita dopravy'!$H$5:$L$5,1)-1))^(1/(INDEX('A2 Intenzita dopravy'!$H$5:$L$5,MATCH(AM$173,'A2 Intenzita dopravy'!$H$5:$L$5,1))-INDEX('A2 Intenzita dopravy'!$H$5:$L$5,MATCH(AM$173,'A2 Intenzita dopravy'!$H$5:$L$5,1)-1)))*AL181,IFERROR(INDEX('A2 Intenzita dopravy'!$M13:$Q13,MATCH(AM$173,'A2 Intenzita dopravy'!$H$5:$L$5,0)),(INDEX('A2 Intenzita dopravy'!$M13:$Q13,MATCH(AM$173,'A2 Intenzita dopravy'!$H$5:$L$5,1)+1)/INDEX('A2 Intenzita dopravy'!$M13:$Q13,MATCH(AM$173,'A2 Intenzita dopravy'!$H$5:$L$5,1)))^(1/(INDEX('A2 Intenzita dopravy'!$H$5:$L$5,MATCH(AM$173,'A2 Intenzita dopravy'!$H$5:$L$5,1)+1)-INDEX('A2 Intenzita dopravy'!$H$5:$L$5,MATCH(AM$173,'A2 Intenzita dopravy'!$H$5:$L$5,1))))*AL181))),0)</f>
        <v>0</v>
      </c>
      <c r="AN181" s="30">
        <f>IFERROR(IF(AN$173&lt;MIN('A2 Intenzita dopravy'!$H$5:$L$5),(AO181/AP181)*AO181,IF(AN$173&gt;MAX('A2 Intenzita dopravy'!$H$5:$L$5),(INDEX('A2 Intenzita dopravy'!$M13:$Q13,MATCH(AN$173,'A2 Intenzita dopravy'!$H$5:$L$5,1))/INDEX('A2 Intenzita dopravy'!$M13:$Q13,MATCH(AN$173,'A2 Intenzita dopravy'!$H$5:$L$5,1)-1))^(1/(INDEX('A2 Intenzita dopravy'!$H$5:$L$5,MATCH(AN$173,'A2 Intenzita dopravy'!$H$5:$L$5,1))-INDEX('A2 Intenzita dopravy'!$H$5:$L$5,MATCH(AN$173,'A2 Intenzita dopravy'!$H$5:$L$5,1)-1)))*AM181,IFERROR(INDEX('A2 Intenzita dopravy'!$M13:$Q13,MATCH(AN$173,'A2 Intenzita dopravy'!$H$5:$L$5,0)),(INDEX('A2 Intenzita dopravy'!$M13:$Q13,MATCH(AN$173,'A2 Intenzita dopravy'!$H$5:$L$5,1)+1)/INDEX('A2 Intenzita dopravy'!$M13:$Q13,MATCH(AN$173,'A2 Intenzita dopravy'!$H$5:$L$5,1)))^(1/(INDEX('A2 Intenzita dopravy'!$H$5:$L$5,MATCH(AN$173,'A2 Intenzita dopravy'!$H$5:$L$5,1)+1)-INDEX('A2 Intenzita dopravy'!$H$5:$L$5,MATCH(AN$173,'A2 Intenzita dopravy'!$H$5:$L$5,1))))*AM181))),0)</f>
        <v>0</v>
      </c>
      <c r="AO181" s="30">
        <f>IFERROR(IF(AO$173&lt;MIN('A2 Intenzita dopravy'!$H$5:$L$5),(AP181/AQ181)*AP181,IF(AO$173&gt;MAX('A2 Intenzita dopravy'!$H$5:$L$5),(INDEX('A2 Intenzita dopravy'!$M13:$Q13,MATCH(AO$173,'A2 Intenzita dopravy'!$H$5:$L$5,1))/INDEX('A2 Intenzita dopravy'!$M13:$Q13,MATCH(AO$173,'A2 Intenzita dopravy'!$H$5:$L$5,1)-1))^(1/(INDEX('A2 Intenzita dopravy'!$H$5:$L$5,MATCH(AO$173,'A2 Intenzita dopravy'!$H$5:$L$5,1))-INDEX('A2 Intenzita dopravy'!$H$5:$L$5,MATCH(AO$173,'A2 Intenzita dopravy'!$H$5:$L$5,1)-1)))*AN181,IFERROR(INDEX('A2 Intenzita dopravy'!$M13:$Q13,MATCH(AO$173,'A2 Intenzita dopravy'!$H$5:$L$5,0)),(INDEX('A2 Intenzita dopravy'!$M13:$Q13,MATCH(AO$173,'A2 Intenzita dopravy'!$H$5:$L$5,1)+1)/INDEX('A2 Intenzita dopravy'!$M13:$Q13,MATCH(AO$173,'A2 Intenzita dopravy'!$H$5:$L$5,1)))^(1/(INDEX('A2 Intenzita dopravy'!$H$5:$L$5,MATCH(AO$173,'A2 Intenzita dopravy'!$H$5:$L$5,1)+1)-INDEX('A2 Intenzita dopravy'!$H$5:$L$5,MATCH(AO$173,'A2 Intenzita dopravy'!$H$5:$L$5,1))))*AN181))),0)</f>
        <v>0</v>
      </c>
      <c r="AP181" s="30">
        <f>IFERROR(IF(AP$173&lt;MIN('A2 Intenzita dopravy'!$H$5:$L$5),(AQ181/AR181)*AQ181,IF(AP$173&gt;MAX('A2 Intenzita dopravy'!$H$5:$L$5),(INDEX('A2 Intenzita dopravy'!$M13:$Q13,MATCH(AP$173,'A2 Intenzita dopravy'!$H$5:$L$5,1))/INDEX('A2 Intenzita dopravy'!$M13:$Q13,MATCH(AP$173,'A2 Intenzita dopravy'!$H$5:$L$5,1)-1))^(1/(INDEX('A2 Intenzita dopravy'!$H$5:$L$5,MATCH(AP$173,'A2 Intenzita dopravy'!$H$5:$L$5,1))-INDEX('A2 Intenzita dopravy'!$H$5:$L$5,MATCH(AP$173,'A2 Intenzita dopravy'!$H$5:$L$5,1)-1)))*AO181,IFERROR(INDEX('A2 Intenzita dopravy'!$M13:$Q13,MATCH(AP$173,'A2 Intenzita dopravy'!$H$5:$L$5,0)),(INDEX('A2 Intenzita dopravy'!$M13:$Q13,MATCH(AP$173,'A2 Intenzita dopravy'!$H$5:$L$5,1)+1)/INDEX('A2 Intenzita dopravy'!$M13:$Q13,MATCH(AP$173,'A2 Intenzita dopravy'!$H$5:$L$5,1)))^(1/(INDEX('A2 Intenzita dopravy'!$H$5:$L$5,MATCH(AP$173,'A2 Intenzita dopravy'!$H$5:$L$5,1)+1)-INDEX('A2 Intenzita dopravy'!$H$5:$L$5,MATCH(AP$173,'A2 Intenzita dopravy'!$H$5:$L$5,1))))*AO181))),0)</f>
        <v>0</v>
      </c>
      <c r="AQ181" s="30">
        <f>IFERROR(IF(AQ$173&lt;MIN('A2 Intenzita dopravy'!$H$5:$L$5),(AR181/AS181)*AR181,IF(AQ$173&gt;MAX('A2 Intenzita dopravy'!$H$5:$L$5),(INDEX('A2 Intenzita dopravy'!$M13:$Q13,MATCH(AQ$173,'A2 Intenzita dopravy'!$H$5:$L$5,1))/INDEX('A2 Intenzita dopravy'!$M13:$Q13,MATCH(AQ$173,'A2 Intenzita dopravy'!$H$5:$L$5,1)-1))^(1/(INDEX('A2 Intenzita dopravy'!$H$5:$L$5,MATCH(AQ$173,'A2 Intenzita dopravy'!$H$5:$L$5,1))-INDEX('A2 Intenzita dopravy'!$H$5:$L$5,MATCH(AQ$173,'A2 Intenzita dopravy'!$H$5:$L$5,1)-1)))*AP181,IFERROR(INDEX('A2 Intenzita dopravy'!$M13:$Q13,MATCH(AQ$173,'A2 Intenzita dopravy'!$H$5:$L$5,0)),(INDEX('A2 Intenzita dopravy'!$M13:$Q13,MATCH(AQ$173,'A2 Intenzita dopravy'!$H$5:$L$5,1)+1)/INDEX('A2 Intenzita dopravy'!$M13:$Q13,MATCH(AQ$173,'A2 Intenzita dopravy'!$H$5:$L$5,1)))^(1/(INDEX('A2 Intenzita dopravy'!$H$5:$L$5,MATCH(AQ$173,'A2 Intenzita dopravy'!$H$5:$L$5,1)+1)-INDEX('A2 Intenzita dopravy'!$H$5:$L$5,MATCH(AQ$173,'A2 Intenzita dopravy'!$H$5:$L$5,1))))*AP181))),0)</f>
        <v>0</v>
      </c>
      <c r="AR181" s="30">
        <f>IFERROR(IF(AR$173&lt;MIN('A2 Intenzita dopravy'!$H$5:$L$5),(AS181/AT181)*AS181,IF(AR$173&gt;MAX('A2 Intenzita dopravy'!$H$5:$L$5),(INDEX('A2 Intenzita dopravy'!$M13:$Q13,MATCH(AR$173,'A2 Intenzita dopravy'!$H$5:$L$5,1))/INDEX('A2 Intenzita dopravy'!$M13:$Q13,MATCH(AR$173,'A2 Intenzita dopravy'!$H$5:$L$5,1)-1))^(1/(INDEX('A2 Intenzita dopravy'!$H$5:$L$5,MATCH(AR$173,'A2 Intenzita dopravy'!$H$5:$L$5,1))-INDEX('A2 Intenzita dopravy'!$H$5:$L$5,MATCH(AR$173,'A2 Intenzita dopravy'!$H$5:$L$5,1)-1)))*AQ181,IFERROR(INDEX('A2 Intenzita dopravy'!$M13:$Q13,MATCH(AR$173,'A2 Intenzita dopravy'!$H$5:$L$5,0)),(INDEX('A2 Intenzita dopravy'!$M13:$Q13,MATCH(AR$173,'A2 Intenzita dopravy'!$H$5:$L$5,1)+1)/INDEX('A2 Intenzita dopravy'!$M13:$Q13,MATCH(AR$173,'A2 Intenzita dopravy'!$H$5:$L$5,1)))^(1/(INDEX('A2 Intenzita dopravy'!$H$5:$L$5,MATCH(AR$173,'A2 Intenzita dopravy'!$H$5:$L$5,1)+1)-INDEX('A2 Intenzita dopravy'!$H$5:$L$5,MATCH(AR$173,'A2 Intenzita dopravy'!$H$5:$L$5,1))))*AQ181))),0)</f>
        <v>0</v>
      </c>
      <c r="AS181" s="30">
        <f>IFERROR(IF(AS$173&lt;MIN('A2 Intenzita dopravy'!$H$5:$L$5),(AT181/AU181)*AT181,IF(AS$173&gt;MAX('A2 Intenzita dopravy'!$H$5:$L$5),(INDEX('A2 Intenzita dopravy'!$M13:$Q13,MATCH(AS$173,'A2 Intenzita dopravy'!$H$5:$L$5,1))/INDEX('A2 Intenzita dopravy'!$M13:$Q13,MATCH(AS$173,'A2 Intenzita dopravy'!$H$5:$L$5,1)-1))^(1/(INDEX('A2 Intenzita dopravy'!$H$5:$L$5,MATCH(AS$173,'A2 Intenzita dopravy'!$H$5:$L$5,1))-INDEX('A2 Intenzita dopravy'!$H$5:$L$5,MATCH(AS$173,'A2 Intenzita dopravy'!$H$5:$L$5,1)-1)))*AR181,IFERROR(INDEX('A2 Intenzita dopravy'!$M13:$Q13,MATCH(AS$173,'A2 Intenzita dopravy'!$H$5:$L$5,0)),(INDEX('A2 Intenzita dopravy'!$M13:$Q13,MATCH(AS$173,'A2 Intenzita dopravy'!$H$5:$L$5,1)+1)/INDEX('A2 Intenzita dopravy'!$M13:$Q13,MATCH(AS$173,'A2 Intenzita dopravy'!$H$5:$L$5,1)))^(1/(INDEX('A2 Intenzita dopravy'!$H$5:$L$5,MATCH(AS$173,'A2 Intenzita dopravy'!$H$5:$L$5,1)+1)-INDEX('A2 Intenzita dopravy'!$H$5:$L$5,MATCH(AS$173,'A2 Intenzita dopravy'!$H$5:$L$5,1))))*AR181))),0)</f>
        <v>0</v>
      </c>
      <c r="AT181" s="30">
        <f>IFERROR(IF(AT$173&lt;MIN('A2 Intenzita dopravy'!$H$5:$L$5),(AU181/AV181)*AU181,IF(AT$173&gt;MAX('A2 Intenzita dopravy'!$H$5:$L$5),(INDEX('A2 Intenzita dopravy'!$M13:$Q13,MATCH(AT$173,'A2 Intenzita dopravy'!$H$5:$L$5,1))/INDEX('A2 Intenzita dopravy'!$M13:$Q13,MATCH(AT$173,'A2 Intenzita dopravy'!$H$5:$L$5,1)-1))^(1/(INDEX('A2 Intenzita dopravy'!$H$5:$L$5,MATCH(AT$173,'A2 Intenzita dopravy'!$H$5:$L$5,1))-INDEX('A2 Intenzita dopravy'!$H$5:$L$5,MATCH(AT$173,'A2 Intenzita dopravy'!$H$5:$L$5,1)-1)))*AS181,IFERROR(INDEX('A2 Intenzita dopravy'!$M13:$Q13,MATCH(AT$173,'A2 Intenzita dopravy'!$H$5:$L$5,0)),(INDEX('A2 Intenzita dopravy'!$M13:$Q13,MATCH(AT$173,'A2 Intenzita dopravy'!$H$5:$L$5,1)+1)/INDEX('A2 Intenzita dopravy'!$M13:$Q13,MATCH(AT$173,'A2 Intenzita dopravy'!$H$5:$L$5,1)))^(1/(INDEX('A2 Intenzita dopravy'!$H$5:$L$5,MATCH(AT$173,'A2 Intenzita dopravy'!$H$5:$L$5,1)+1)-INDEX('A2 Intenzita dopravy'!$H$5:$L$5,MATCH(AT$173,'A2 Intenzita dopravy'!$H$5:$L$5,1))))*AS181))),0)</f>
        <v>0</v>
      </c>
      <c r="AU181" s="30">
        <f>IFERROR(IF(AU$173&lt;MIN('A2 Intenzita dopravy'!$H$5:$L$5),(AV181/AW181)*AV181,IF(AU$173&gt;MAX('A2 Intenzita dopravy'!$H$5:$L$5),(INDEX('A2 Intenzita dopravy'!$M13:$Q13,MATCH(AU$173,'A2 Intenzita dopravy'!$H$5:$L$5,1))/INDEX('A2 Intenzita dopravy'!$M13:$Q13,MATCH(AU$173,'A2 Intenzita dopravy'!$H$5:$L$5,1)-1))^(1/(INDEX('A2 Intenzita dopravy'!$H$5:$L$5,MATCH(AU$173,'A2 Intenzita dopravy'!$H$5:$L$5,1))-INDEX('A2 Intenzita dopravy'!$H$5:$L$5,MATCH(AU$173,'A2 Intenzita dopravy'!$H$5:$L$5,1)-1)))*AT181,IFERROR(INDEX('A2 Intenzita dopravy'!$M13:$Q13,MATCH(AU$173,'A2 Intenzita dopravy'!$H$5:$L$5,0)),(INDEX('A2 Intenzita dopravy'!$M13:$Q13,MATCH(AU$173,'A2 Intenzita dopravy'!$H$5:$L$5,1)+1)/INDEX('A2 Intenzita dopravy'!$M13:$Q13,MATCH(AU$173,'A2 Intenzita dopravy'!$H$5:$L$5,1)))^(1/(INDEX('A2 Intenzita dopravy'!$H$5:$L$5,MATCH(AU$173,'A2 Intenzita dopravy'!$H$5:$L$5,1)+1)-INDEX('A2 Intenzita dopravy'!$H$5:$L$5,MATCH(AU$173,'A2 Intenzita dopravy'!$H$5:$L$5,1))))*AT181))),0)</f>
        <v>0</v>
      </c>
      <c r="AV181" s="30">
        <f>IFERROR(IF(AV$173&lt;MIN('A2 Intenzita dopravy'!$H$5:$L$5),(AW181/AX181)*AW181,IF(AV$173&gt;MAX('A2 Intenzita dopravy'!$H$5:$L$5),(INDEX('A2 Intenzita dopravy'!$M13:$Q13,MATCH(AV$173,'A2 Intenzita dopravy'!$H$5:$L$5,1))/INDEX('A2 Intenzita dopravy'!$M13:$Q13,MATCH(AV$173,'A2 Intenzita dopravy'!$H$5:$L$5,1)-1))^(1/(INDEX('A2 Intenzita dopravy'!$H$5:$L$5,MATCH(AV$173,'A2 Intenzita dopravy'!$H$5:$L$5,1))-INDEX('A2 Intenzita dopravy'!$H$5:$L$5,MATCH(AV$173,'A2 Intenzita dopravy'!$H$5:$L$5,1)-1)))*AU181,IFERROR(INDEX('A2 Intenzita dopravy'!$M13:$Q13,MATCH(AV$173,'A2 Intenzita dopravy'!$H$5:$L$5,0)),(INDEX('A2 Intenzita dopravy'!$M13:$Q13,MATCH(AV$173,'A2 Intenzita dopravy'!$H$5:$L$5,1)+1)/INDEX('A2 Intenzita dopravy'!$M13:$Q13,MATCH(AV$173,'A2 Intenzita dopravy'!$H$5:$L$5,1)))^(1/(INDEX('A2 Intenzita dopravy'!$H$5:$L$5,MATCH(AV$173,'A2 Intenzita dopravy'!$H$5:$L$5,1)+1)-INDEX('A2 Intenzita dopravy'!$H$5:$L$5,MATCH(AV$173,'A2 Intenzita dopravy'!$H$5:$L$5,1))))*AU181))),0)</f>
        <v>0</v>
      </c>
      <c r="AW181" s="30">
        <f>IFERROR(IF(AW$173&lt;MIN('A2 Intenzita dopravy'!$H$5:$L$5),(AX181/AY181)*AX181,IF(AW$173&gt;MAX('A2 Intenzita dopravy'!$H$5:$L$5),(INDEX('A2 Intenzita dopravy'!$M13:$Q13,MATCH(AW$173,'A2 Intenzita dopravy'!$H$5:$L$5,1))/INDEX('A2 Intenzita dopravy'!$M13:$Q13,MATCH(AW$173,'A2 Intenzita dopravy'!$H$5:$L$5,1)-1))^(1/(INDEX('A2 Intenzita dopravy'!$H$5:$L$5,MATCH(AW$173,'A2 Intenzita dopravy'!$H$5:$L$5,1))-INDEX('A2 Intenzita dopravy'!$H$5:$L$5,MATCH(AW$173,'A2 Intenzita dopravy'!$H$5:$L$5,1)-1)))*AV181,IFERROR(INDEX('A2 Intenzita dopravy'!$M13:$Q13,MATCH(AW$173,'A2 Intenzita dopravy'!$H$5:$L$5,0)),(INDEX('A2 Intenzita dopravy'!$M13:$Q13,MATCH(AW$173,'A2 Intenzita dopravy'!$H$5:$L$5,1)+1)/INDEX('A2 Intenzita dopravy'!$M13:$Q13,MATCH(AW$173,'A2 Intenzita dopravy'!$H$5:$L$5,1)))^(1/(INDEX('A2 Intenzita dopravy'!$H$5:$L$5,MATCH(AW$173,'A2 Intenzita dopravy'!$H$5:$L$5,1)+1)-INDEX('A2 Intenzita dopravy'!$H$5:$L$5,MATCH(AW$173,'A2 Intenzita dopravy'!$H$5:$L$5,1))))*AV181))),0)</f>
        <v>0</v>
      </c>
      <c r="AX181" s="30">
        <f>IFERROR(IF(AX$173&lt;MIN('A2 Intenzita dopravy'!$H$5:$L$5),(AY181/AZ181)*AY181,IF(AX$173&gt;MAX('A2 Intenzita dopravy'!$H$5:$L$5),(INDEX('A2 Intenzita dopravy'!$M13:$Q13,MATCH(AX$173,'A2 Intenzita dopravy'!$H$5:$L$5,1))/INDEX('A2 Intenzita dopravy'!$M13:$Q13,MATCH(AX$173,'A2 Intenzita dopravy'!$H$5:$L$5,1)-1))^(1/(INDEX('A2 Intenzita dopravy'!$H$5:$L$5,MATCH(AX$173,'A2 Intenzita dopravy'!$H$5:$L$5,1))-INDEX('A2 Intenzita dopravy'!$H$5:$L$5,MATCH(AX$173,'A2 Intenzita dopravy'!$H$5:$L$5,1)-1)))*AW181,IFERROR(INDEX('A2 Intenzita dopravy'!$M13:$Q13,MATCH(AX$173,'A2 Intenzita dopravy'!$H$5:$L$5,0)),(INDEX('A2 Intenzita dopravy'!$M13:$Q13,MATCH(AX$173,'A2 Intenzita dopravy'!$H$5:$L$5,1)+1)/INDEX('A2 Intenzita dopravy'!$M13:$Q13,MATCH(AX$173,'A2 Intenzita dopravy'!$H$5:$L$5,1)))^(1/(INDEX('A2 Intenzita dopravy'!$H$5:$L$5,MATCH(AX$173,'A2 Intenzita dopravy'!$H$5:$L$5,1)+1)-INDEX('A2 Intenzita dopravy'!$H$5:$L$5,MATCH(AX$173,'A2 Intenzita dopravy'!$H$5:$L$5,1))))*AW181))),0)</f>
        <v>0</v>
      </c>
      <c r="AY181" s="30">
        <f>IFERROR(IF(AY$173&lt;MIN('A2 Intenzita dopravy'!$H$5:$L$5),(AZ181/BA181)*AZ181,IF(AY$173&gt;MAX('A2 Intenzita dopravy'!$H$5:$L$5),(INDEX('A2 Intenzita dopravy'!$M13:$Q13,MATCH(AY$173,'A2 Intenzita dopravy'!$H$5:$L$5,1))/INDEX('A2 Intenzita dopravy'!$M13:$Q13,MATCH(AY$173,'A2 Intenzita dopravy'!$H$5:$L$5,1)-1))^(1/(INDEX('A2 Intenzita dopravy'!$H$5:$L$5,MATCH(AY$173,'A2 Intenzita dopravy'!$H$5:$L$5,1))-INDEX('A2 Intenzita dopravy'!$H$5:$L$5,MATCH(AY$173,'A2 Intenzita dopravy'!$H$5:$L$5,1)-1)))*AX181,IFERROR(INDEX('A2 Intenzita dopravy'!$M13:$Q13,MATCH(AY$173,'A2 Intenzita dopravy'!$H$5:$L$5,0)),(INDEX('A2 Intenzita dopravy'!$M13:$Q13,MATCH(AY$173,'A2 Intenzita dopravy'!$H$5:$L$5,1)+1)/INDEX('A2 Intenzita dopravy'!$M13:$Q13,MATCH(AY$173,'A2 Intenzita dopravy'!$H$5:$L$5,1)))^(1/(INDEX('A2 Intenzita dopravy'!$H$5:$L$5,MATCH(AY$173,'A2 Intenzita dopravy'!$H$5:$L$5,1)+1)-INDEX('A2 Intenzita dopravy'!$H$5:$L$5,MATCH(AY$173,'A2 Intenzita dopravy'!$H$5:$L$5,1))))*AX181))),0)</f>
        <v>0</v>
      </c>
      <c r="AZ181" s="30">
        <f>IFERROR(IF(AZ$173&lt;MIN('A2 Intenzita dopravy'!$H$5:$L$5),(BA181/BB181)*BA181,IF(AZ$173&gt;MAX('A2 Intenzita dopravy'!$H$5:$L$5),(INDEX('A2 Intenzita dopravy'!$M13:$Q13,MATCH(AZ$173,'A2 Intenzita dopravy'!$H$5:$L$5,1))/INDEX('A2 Intenzita dopravy'!$M13:$Q13,MATCH(AZ$173,'A2 Intenzita dopravy'!$H$5:$L$5,1)-1))^(1/(INDEX('A2 Intenzita dopravy'!$H$5:$L$5,MATCH(AZ$173,'A2 Intenzita dopravy'!$H$5:$L$5,1))-INDEX('A2 Intenzita dopravy'!$H$5:$L$5,MATCH(AZ$173,'A2 Intenzita dopravy'!$H$5:$L$5,1)-1)))*AY181,IFERROR(INDEX('A2 Intenzita dopravy'!$M13:$Q13,MATCH(AZ$173,'A2 Intenzita dopravy'!$H$5:$L$5,0)),(INDEX('A2 Intenzita dopravy'!$M13:$Q13,MATCH(AZ$173,'A2 Intenzita dopravy'!$H$5:$L$5,1)+1)/INDEX('A2 Intenzita dopravy'!$M13:$Q13,MATCH(AZ$173,'A2 Intenzita dopravy'!$H$5:$L$5,1)))^(1/(INDEX('A2 Intenzita dopravy'!$H$5:$L$5,MATCH(AZ$173,'A2 Intenzita dopravy'!$H$5:$L$5,1)+1)-INDEX('A2 Intenzita dopravy'!$H$5:$L$5,MATCH(AZ$173,'A2 Intenzita dopravy'!$H$5:$L$5,1))))*AY181))),0)</f>
        <v>0</v>
      </c>
      <c r="BA181" s="30">
        <f>IFERROR(IF(BA$173&lt;MIN('A2 Intenzita dopravy'!$H$5:$L$5),(BB181/'A2 Intenzita dopravy'!#REF!)*BB181,IF(BA$173&gt;MAX('A2 Intenzita dopravy'!$H$5:$L$5),(INDEX('A2 Intenzita dopravy'!$M13:$Q13,MATCH(BA$173,'A2 Intenzita dopravy'!$H$5:$L$5,1))/INDEX('A2 Intenzita dopravy'!$M13:$Q13,MATCH(BA$173,'A2 Intenzita dopravy'!$H$5:$L$5,1)-1))^(1/(INDEX('A2 Intenzita dopravy'!$H$5:$L$5,MATCH(BA$173,'A2 Intenzita dopravy'!$H$5:$L$5,1))-INDEX('A2 Intenzita dopravy'!$H$5:$L$5,MATCH(BA$173,'A2 Intenzita dopravy'!$H$5:$L$5,1)-1)))*AZ181,IFERROR(INDEX('A2 Intenzita dopravy'!$M13:$Q13,MATCH(BA$173,'A2 Intenzita dopravy'!$H$5:$L$5,0)),(INDEX('A2 Intenzita dopravy'!$M13:$Q13,MATCH(BA$173,'A2 Intenzita dopravy'!$H$5:$L$5,1)+1)/INDEX('A2 Intenzita dopravy'!$M13:$Q13,MATCH(BA$173,'A2 Intenzita dopravy'!$H$5:$L$5,1)))^(1/(INDEX('A2 Intenzita dopravy'!$H$5:$L$5,MATCH(BA$173,'A2 Intenzita dopravy'!$H$5:$L$5,1)+1)-INDEX('A2 Intenzita dopravy'!$H$5:$L$5,MATCH(BA$173,'A2 Intenzita dopravy'!$H$5:$L$5,1))))*AZ181))),0)</f>
        <v>0</v>
      </c>
      <c r="BB181" s="30">
        <f>IFERROR(IF(BB$173&lt;MIN('A2 Intenzita dopravy'!$H$5:$L$5),('A2 Intenzita dopravy'!#REF!/'A2 Intenzita dopravy'!#REF!)*'A2 Intenzita dopravy'!#REF!,IF(BB$173&gt;MAX('A2 Intenzita dopravy'!$H$5:$L$5),(INDEX('A2 Intenzita dopravy'!$M13:$Q13,MATCH(BB$173,'A2 Intenzita dopravy'!$H$5:$L$5,1))/INDEX('A2 Intenzita dopravy'!$M13:$Q13,MATCH(BB$173,'A2 Intenzita dopravy'!$H$5:$L$5,1)-1))^(1/(INDEX('A2 Intenzita dopravy'!$H$5:$L$5,MATCH(BB$173,'A2 Intenzita dopravy'!$H$5:$L$5,1))-INDEX('A2 Intenzita dopravy'!$H$5:$L$5,MATCH(BB$173,'A2 Intenzita dopravy'!$H$5:$L$5,1)-1)))*BA181,IFERROR(INDEX('A2 Intenzita dopravy'!$M13:$Q13,MATCH(BB$173,'A2 Intenzita dopravy'!$H$5:$L$5,0)),(INDEX('A2 Intenzita dopravy'!$M13:$Q13,MATCH(BB$173,'A2 Intenzita dopravy'!$H$5:$L$5,1)+1)/INDEX('A2 Intenzita dopravy'!$M13:$Q13,MATCH(BB$173,'A2 Intenzita dopravy'!$H$5:$L$5,1)))^(1/(INDEX('A2 Intenzita dopravy'!$H$5:$L$5,MATCH(BB$173,'A2 Intenzita dopravy'!$H$5:$L$5,1)+1)-INDEX('A2 Intenzita dopravy'!$H$5:$L$5,MATCH(BB$173,'A2 Intenzita dopravy'!$H$5:$L$5,1))))*BA181))),0)</f>
        <v>0</v>
      </c>
    </row>
    <row r="182" spans="2:54" x14ac:dyDescent="0.2">
      <c r="B182" s="5">
        <v>8</v>
      </c>
      <c r="C182" s="5" t="str">
        <f>IF(ISBLANK('A2 Intenzita dopravy'!C28)=TRUE,"",'A2 Intenzita dopravy'!C28)</f>
        <v/>
      </c>
      <c r="D182" s="5" t="str">
        <f>IF(ISBLANK('A2 Intenzita dopravy'!D28)=TRUE,"",'A2 Intenzita dopravy'!D28)</f>
        <v>R3 Tvrdošín - Nižná 2</v>
      </c>
      <c r="E182" s="30">
        <f>IFERROR(IF(E$173&lt;MIN('A2 Intenzita dopravy'!$H$5:$L$5),(F182/G182)*F182,IF(E$173&gt;MAX('A2 Intenzita dopravy'!$H$5:$L$5),(INDEX('A2 Intenzita dopravy'!$M14:$Q14,MATCH(E$173,'A2 Intenzita dopravy'!$H$5:$L$5,1))/INDEX('A2 Intenzita dopravy'!$M14:$Q14,MATCH(E$173,'A2 Intenzita dopravy'!$H$5:$L$5,1)-1))^(1/(INDEX('A2 Intenzita dopravy'!$H$5:$L$5,MATCH(E$173,'A2 Intenzita dopravy'!$H$5:$L$5,1))-INDEX('A2 Intenzita dopravy'!$H$5:$L$5,MATCH(E$173,'A2 Intenzita dopravy'!$H$5:$L$5,1)-1)))*D182,IFERROR(INDEX('A2 Intenzita dopravy'!$M14:$Q14,MATCH(E$173,'A2 Intenzita dopravy'!$H$5:$L$5,0)),(INDEX('A2 Intenzita dopravy'!$M14:$Q14,MATCH(E$173,'A2 Intenzita dopravy'!$H$5:$L$5,1)+1)/INDEX('A2 Intenzita dopravy'!$M14:$Q14,MATCH(E$173,'A2 Intenzita dopravy'!$H$5:$L$5,1)))^(1/(INDEX('A2 Intenzita dopravy'!$H$5:$L$5,MATCH(E$173,'A2 Intenzita dopravy'!$H$5:$L$5,1)+1)-INDEX('A2 Intenzita dopravy'!$H$5:$L$5,MATCH(E$173,'A2 Intenzita dopravy'!$H$5:$L$5,1))))*D182))),0)</f>
        <v>0</v>
      </c>
      <c r="F182" s="30">
        <f>IFERROR(IF(F$173&lt;MIN('A2 Intenzita dopravy'!$H$5:$L$5),(G182/H182)*G182,IF(F$173&gt;MAX('A2 Intenzita dopravy'!$H$5:$L$5),(INDEX('A2 Intenzita dopravy'!$M14:$Q14,MATCH(F$173,'A2 Intenzita dopravy'!$H$5:$L$5,1))/INDEX('A2 Intenzita dopravy'!$M14:$Q14,MATCH(F$173,'A2 Intenzita dopravy'!$H$5:$L$5,1)-1))^(1/(INDEX('A2 Intenzita dopravy'!$H$5:$L$5,MATCH(F$173,'A2 Intenzita dopravy'!$H$5:$L$5,1))-INDEX('A2 Intenzita dopravy'!$H$5:$L$5,MATCH(F$173,'A2 Intenzita dopravy'!$H$5:$L$5,1)-1)))*E182,IFERROR(INDEX('A2 Intenzita dopravy'!$M14:$Q14,MATCH(F$173,'A2 Intenzita dopravy'!$H$5:$L$5,0)),(INDEX('A2 Intenzita dopravy'!$M14:$Q14,MATCH(F$173,'A2 Intenzita dopravy'!$H$5:$L$5,1)+1)/INDEX('A2 Intenzita dopravy'!$M14:$Q14,MATCH(F$173,'A2 Intenzita dopravy'!$H$5:$L$5,1)))^(1/(INDEX('A2 Intenzita dopravy'!$H$5:$L$5,MATCH(F$173,'A2 Intenzita dopravy'!$H$5:$L$5,1)+1)-INDEX('A2 Intenzita dopravy'!$H$5:$L$5,MATCH(F$173,'A2 Intenzita dopravy'!$H$5:$L$5,1))))*E182))),0)</f>
        <v>0</v>
      </c>
      <c r="G182" s="30">
        <f>IFERROR(IF(G$173&lt;MIN('A2 Intenzita dopravy'!$H$5:$L$5),(H182/I182)*H182,IF(G$173&gt;MAX('A2 Intenzita dopravy'!$H$5:$L$5),(INDEX('A2 Intenzita dopravy'!$M14:$Q14,MATCH(G$173,'A2 Intenzita dopravy'!$H$5:$L$5,1))/INDEX('A2 Intenzita dopravy'!$M14:$Q14,MATCH(G$173,'A2 Intenzita dopravy'!$H$5:$L$5,1)-1))^(1/(INDEX('A2 Intenzita dopravy'!$H$5:$L$5,MATCH(G$173,'A2 Intenzita dopravy'!$H$5:$L$5,1))-INDEX('A2 Intenzita dopravy'!$H$5:$L$5,MATCH(G$173,'A2 Intenzita dopravy'!$H$5:$L$5,1)-1)))*F182,IFERROR(INDEX('A2 Intenzita dopravy'!$M14:$Q14,MATCH(G$173,'A2 Intenzita dopravy'!$H$5:$L$5,0)),(INDEX('A2 Intenzita dopravy'!$M14:$Q14,MATCH(G$173,'A2 Intenzita dopravy'!$H$5:$L$5,1)+1)/INDEX('A2 Intenzita dopravy'!$M14:$Q14,MATCH(G$173,'A2 Intenzita dopravy'!$H$5:$L$5,1)))^(1/(INDEX('A2 Intenzita dopravy'!$H$5:$L$5,MATCH(G$173,'A2 Intenzita dopravy'!$H$5:$L$5,1)+1)-INDEX('A2 Intenzita dopravy'!$H$5:$L$5,MATCH(G$173,'A2 Intenzita dopravy'!$H$5:$L$5,1))))*F182))),0)</f>
        <v>0</v>
      </c>
      <c r="H182" s="30">
        <f>IFERROR(IF(H$173&lt;MIN('A2 Intenzita dopravy'!$H$5:$L$5),(I182/J182)*I182,IF(H$173&gt;MAX('A2 Intenzita dopravy'!$H$5:$L$5),(INDEX('A2 Intenzita dopravy'!$M14:$Q14,MATCH(H$173,'A2 Intenzita dopravy'!$H$5:$L$5,1))/INDEX('A2 Intenzita dopravy'!$M14:$Q14,MATCH(H$173,'A2 Intenzita dopravy'!$H$5:$L$5,1)-1))^(1/(INDEX('A2 Intenzita dopravy'!$H$5:$L$5,MATCH(H$173,'A2 Intenzita dopravy'!$H$5:$L$5,1))-INDEX('A2 Intenzita dopravy'!$H$5:$L$5,MATCH(H$173,'A2 Intenzita dopravy'!$H$5:$L$5,1)-1)))*G182,IFERROR(INDEX('A2 Intenzita dopravy'!$M14:$Q14,MATCH(H$173,'A2 Intenzita dopravy'!$H$5:$L$5,0)),(INDEX('A2 Intenzita dopravy'!$M14:$Q14,MATCH(H$173,'A2 Intenzita dopravy'!$H$5:$L$5,1)+1)/INDEX('A2 Intenzita dopravy'!$M14:$Q14,MATCH(H$173,'A2 Intenzita dopravy'!$H$5:$L$5,1)))^(1/(INDEX('A2 Intenzita dopravy'!$H$5:$L$5,MATCH(H$173,'A2 Intenzita dopravy'!$H$5:$L$5,1)+1)-INDEX('A2 Intenzita dopravy'!$H$5:$L$5,MATCH(H$173,'A2 Intenzita dopravy'!$H$5:$L$5,1))))*G182))),0)</f>
        <v>0</v>
      </c>
      <c r="I182" s="30">
        <f>IFERROR(IF(I$173&lt;MIN('A2 Intenzita dopravy'!$H$5:$L$5),(J182/K182)*J182,IF(I$173&gt;MAX('A2 Intenzita dopravy'!$H$5:$L$5),(INDEX('A2 Intenzita dopravy'!$M14:$Q14,MATCH(I$173,'A2 Intenzita dopravy'!$H$5:$L$5,1))/INDEX('A2 Intenzita dopravy'!$M14:$Q14,MATCH(I$173,'A2 Intenzita dopravy'!$H$5:$L$5,1)-1))^(1/(INDEX('A2 Intenzita dopravy'!$H$5:$L$5,MATCH(I$173,'A2 Intenzita dopravy'!$H$5:$L$5,1))-INDEX('A2 Intenzita dopravy'!$H$5:$L$5,MATCH(I$173,'A2 Intenzita dopravy'!$H$5:$L$5,1)-1)))*H182,IFERROR(INDEX('A2 Intenzita dopravy'!$M14:$Q14,MATCH(I$173,'A2 Intenzita dopravy'!$H$5:$L$5,0)),(INDEX('A2 Intenzita dopravy'!$M14:$Q14,MATCH(I$173,'A2 Intenzita dopravy'!$H$5:$L$5,1)+1)/INDEX('A2 Intenzita dopravy'!$M14:$Q14,MATCH(I$173,'A2 Intenzita dopravy'!$H$5:$L$5,1)))^(1/(INDEX('A2 Intenzita dopravy'!$H$5:$L$5,MATCH(I$173,'A2 Intenzita dopravy'!$H$5:$L$5,1)+1)-INDEX('A2 Intenzita dopravy'!$H$5:$L$5,MATCH(I$173,'A2 Intenzita dopravy'!$H$5:$L$5,1))))*H182))),0)</f>
        <v>0</v>
      </c>
      <c r="J182" s="30">
        <f>IFERROR(IF(J$173&lt;MIN('A2 Intenzita dopravy'!$H$5:$L$5),(K182/L182)*K182,IF(J$173&gt;MAX('A2 Intenzita dopravy'!$H$5:$L$5),(INDEX('A2 Intenzita dopravy'!$M14:$Q14,MATCH(J$173,'A2 Intenzita dopravy'!$H$5:$L$5,1))/INDEX('A2 Intenzita dopravy'!$M14:$Q14,MATCH(J$173,'A2 Intenzita dopravy'!$H$5:$L$5,1)-1))^(1/(INDEX('A2 Intenzita dopravy'!$H$5:$L$5,MATCH(J$173,'A2 Intenzita dopravy'!$H$5:$L$5,1))-INDEX('A2 Intenzita dopravy'!$H$5:$L$5,MATCH(J$173,'A2 Intenzita dopravy'!$H$5:$L$5,1)-1)))*I182,IFERROR(INDEX('A2 Intenzita dopravy'!$M14:$Q14,MATCH(J$173,'A2 Intenzita dopravy'!$H$5:$L$5,0)),(INDEX('A2 Intenzita dopravy'!$M14:$Q14,MATCH(J$173,'A2 Intenzita dopravy'!$H$5:$L$5,1)+1)/INDEX('A2 Intenzita dopravy'!$M14:$Q14,MATCH(J$173,'A2 Intenzita dopravy'!$H$5:$L$5,1)))^(1/(INDEX('A2 Intenzita dopravy'!$H$5:$L$5,MATCH(J$173,'A2 Intenzita dopravy'!$H$5:$L$5,1)+1)-INDEX('A2 Intenzita dopravy'!$H$5:$L$5,MATCH(J$173,'A2 Intenzita dopravy'!$H$5:$L$5,1))))*I182))),0)</f>
        <v>0</v>
      </c>
      <c r="K182" s="30">
        <f>IFERROR(IF(K$173&lt;MIN('A2 Intenzita dopravy'!$H$5:$L$5),(L182/M182)*L182,IF(K$173&gt;MAX('A2 Intenzita dopravy'!$H$5:$L$5),(INDEX('A2 Intenzita dopravy'!$M14:$Q14,MATCH(K$173,'A2 Intenzita dopravy'!$H$5:$L$5,1))/INDEX('A2 Intenzita dopravy'!$M14:$Q14,MATCH(K$173,'A2 Intenzita dopravy'!$H$5:$L$5,1)-1))^(1/(INDEX('A2 Intenzita dopravy'!$H$5:$L$5,MATCH(K$173,'A2 Intenzita dopravy'!$H$5:$L$5,1))-INDEX('A2 Intenzita dopravy'!$H$5:$L$5,MATCH(K$173,'A2 Intenzita dopravy'!$H$5:$L$5,1)-1)))*J182,IFERROR(INDEX('A2 Intenzita dopravy'!$M14:$Q14,MATCH(K$173,'A2 Intenzita dopravy'!$H$5:$L$5,0)),(INDEX('A2 Intenzita dopravy'!$M14:$Q14,MATCH(K$173,'A2 Intenzita dopravy'!$H$5:$L$5,1)+1)/INDEX('A2 Intenzita dopravy'!$M14:$Q14,MATCH(K$173,'A2 Intenzita dopravy'!$H$5:$L$5,1)))^(1/(INDEX('A2 Intenzita dopravy'!$H$5:$L$5,MATCH(K$173,'A2 Intenzita dopravy'!$H$5:$L$5,1)+1)-INDEX('A2 Intenzita dopravy'!$H$5:$L$5,MATCH(K$173,'A2 Intenzita dopravy'!$H$5:$L$5,1))))*J182))),0)</f>
        <v>0</v>
      </c>
      <c r="L182" s="30">
        <f>IFERROR(IF(L$173&lt;MIN('A2 Intenzita dopravy'!$H$5:$L$5),(M182/N182)*M182,IF(L$173&gt;MAX('A2 Intenzita dopravy'!$H$5:$L$5),(INDEX('A2 Intenzita dopravy'!$M14:$Q14,MATCH(L$173,'A2 Intenzita dopravy'!$H$5:$L$5,1))/INDEX('A2 Intenzita dopravy'!$M14:$Q14,MATCH(L$173,'A2 Intenzita dopravy'!$H$5:$L$5,1)-1))^(1/(INDEX('A2 Intenzita dopravy'!$H$5:$L$5,MATCH(L$173,'A2 Intenzita dopravy'!$H$5:$L$5,1))-INDEX('A2 Intenzita dopravy'!$H$5:$L$5,MATCH(L$173,'A2 Intenzita dopravy'!$H$5:$L$5,1)-1)))*K182,IFERROR(INDEX('A2 Intenzita dopravy'!$M14:$Q14,MATCH(L$173,'A2 Intenzita dopravy'!$H$5:$L$5,0)),(INDEX('A2 Intenzita dopravy'!$M14:$Q14,MATCH(L$173,'A2 Intenzita dopravy'!$H$5:$L$5,1)+1)/INDEX('A2 Intenzita dopravy'!$M14:$Q14,MATCH(L$173,'A2 Intenzita dopravy'!$H$5:$L$5,1)))^(1/(INDEX('A2 Intenzita dopravy'!$H$5:$L$5,MATCH(L$173,'A2 Intenzita dopravy'!$H$5:$L$5,1)+1)-INDEX('A2 Intenzita dopravy'!$H$5:$L$5,MATCH(L$173,'A2 Intenzita dopravy'!$H$5:$L$5,1))))*K182))),0)</f>
        <v>0</v>
      </c>
      <c r="M182" s="30">
        <f>IFERROR(IF(M$173&lt;MIN('A2 Intenzita dopravy'!$H$5:$L$5),(N182/O182)*N182,IF(M$173&gt;MAX('A2 Intenzita dopravy'!$H$5:$L$5),(INDEX('A2 Intenzita dopravy'!$M14:$Q14,MATCH(M$173,'A2 Intenzita dopravy'!$H$5:$L$5,1))/INDEX('A2 Intenzita dopravy'!$M14:$Q14,MATCH(M$173,'A2 Intenzita dopravy'!$H$5:$L$5,1)-1))^(1/(INDEX('A2 Intenzita dopravy'!$H$5:$L$5,MATCH(M$173,'A2 Intenzita dopravy'!$H$5:$L$5,1))-INDEX('A2 Intenzita dopravy'!$H$5:$L$5,MATCH(M$173,'A2 Intenzita dopravy'!$H$5:$L$5,1)-1)))*L182,IFERROR(INDEX('A2 Intenzita dopravy'!$M14:$Q14,MATCH(M$173,'A2 Intenzita dopravy'!$H$5:$L$5,0)),(INDEX('A2 Intenzita dopravy'!$M14:$Q14,MATCH(M$173,'A2 Intenzita dopravy'!$H$5:$L$5,1)+1)/INDEX('A2 Intenzita dopravy'!$M14:$Q14,MATCH(M$173,'A2 Intenzita dopravy'!$H$5:$L$5,1)))^(1/(INDEX('A2 Intenzita dopravy'!$H$5:$L$5,MATCH(M$173,'A2 Intenzita dopravy'!$H$5:$L$5,1)+1)-INDEX('A2 Intenzita dopravy'!$H$5:$L$5,MATCH(M$173,'A2 Intenzita dopravy'!$H$5:$L$5,1))))*L182))),0)</f>
        <v>0</v>
      </c>
      <c r="N182" s="30">
        <f>IFERROR(IF(N$173&lt;MIN('A2 Intenzita dopravy'!$H$5:$L$5),(O182/P182)*O182,IF(N$173&gt;MAX('A2 Intenzita dopravy'!$H$5:$L$5),(INDEX('A2 Intenzita dopravy'!$M14:$Q14,MATCH(N$173,'A2 Intenzita dopravy'!$H$5:$L$5,1))/INDEX('A2 Intenzita dopravy'!$M14:$Q14,MATCH(N$173,'A2 Intenzita dopravy'!$H$5:$L$5,1)-1))^(1/(INDEX('A2 Intenzita dopravy'!$H$5:$L$5,MATCH(N$173,'A2 Intenzita dopravy'!$H$5:$L$5,1))-INDEX('A2 Intenzita dopravy'!$H$5:$L$5,MATCH(N$173,'A2 Intenzita dopravy'!$H$5:$L$5,1)-1)))*M182,IFERROR(INDEX('A2 Intenzita dopravy'!$M14:$Q14,MATCH(N$173,'A2 Intenzita dopravy'!$H$5:$L$5,0)),(INDEX('A2 Intenzita dopravy'!$M14:$Q14,MATCH(N$173,'A2 Intenzita dopravy'!$H$5:$L$5,1)+1)/INDEX('A2 Intenzita dopravy'!$M14:$Q14,MATCH(N$173,'A2 Intenzita dopravy'!$H$5:$L$5,1)))^(1/(INDEX('A2 Intenzita dopravy'!$H$5:$L$5,MATCH(N$173,'A2 Intenzita dopravy'!$H$5:$L$5,1)+1)-INDEX('A2 Intenzita dopravy'!$H$5:$L$5,MATCH(N$173,'A2 Intenzita dopravy'!$H$5:$L$5,1))))*M182))),0)</f>
        <v>0</v>
      </c>
      <c r="O182" s="30">
        <f>IFERROR(IF(O$173&lt;MIN('A2 Intenzita dopravy'!$H$5:$L$5),(P182/Q182)*P182,IF(O$173&gt;MAX('A2 Intenzita dopravy'!$H$5:$L$5),(INDEX('A2 Intenzita dopravy'!$M14:$Q14,MATCH(O$173,'A2 Intenzita dopravy'!$H$5:$L$5,1))/INDEX('A2 Intenzita dopravy'!$M14:$Q14,MATCH(O$173,'A2 Intenzita dopravy'!$H$5:$L$5,1)-1))^(1/(INDEX('A2 Intenzita dopravy'!$H$5:$L$5,MATCH(O$173,'A2 Intenzita dopravy'!$H$5:$L$5,1))-INDEX('A2 Intenzita dopravy'!$H$5:$L$5,MATCH(O$173,'A2 Intenzita dopravy'!$H$5:$L$5,1)-1)))*N182,IFERROR(INDEX('A2 Intenzita dopravy'!$M14:$Q14,MATCH(O$173,'A2 Intenzita dopravy'!$H$5:$L$5,0)),(INDEX('A2 Intenzita dopravy'!$M14:$Q14,MATCH(O$173,'A2 Intenzita dopravy'!$H$5:$L$5,1)+1)/INDEX('A2 Intenzita dopravy'!$M14:$Q14,MATCH(O$173,'A2 Intenzita dopravy'!$H$5:$L$5,1)))^(1/(INDEX('A2 Intenzita dopravy'!$H$5:$L$5,MATCH(O$173,'A2 Intenzita dopravy'!$H$5:$L$5,1)+1)-INDEX('A2 Intenzita dopravy'!$H$5:$L$5,MATCH(O$173,'A2 Intenzita dopravy'!$H$5:$L$5,1))))*N182))),0)</f>
        <v>0</v>
      </c>
      <c r="P182" s="30">
        <f>IFERROR(IF(P$173&lt;MIN('A2 Intenzita dopravy'!$H$5:$L$5),(Q182/R182)*Q182,IF(P$173&gt;MAX('A2 Intenzita dopravy'!$H$5:$L$5),(INDEX('A2 Intenzita dopravy'!$M14:$Q14,MATCH(P$173,'A2 Intenzita dopravy'!$H$5:$L$5,1))/INDEX('A2 Intenzita dopravy'!$M14:$Q14,MATCH(P$173,'A2 Intenzita dopravy'!$H$5:$L$5,1)-1))^(1/(INDEX('A2 Intenzita dopravy'!$H$5:$L$5,MATCH(P$173,'A2 Intenzita dopravy'!$H$5:$L$5,1))-INDEX('A2 Intenzita dopravy'!$H$5:$L$5,MATCH(P$173,'A2 Intenzita dopravy'!$H$5:$L$5,1)-1)))*O182,IFERROR(INDEX('A2 Intenzita dopravy'!$M14:$Q14,MATCH(P$173,'A2 Intenzita dopravy'!$H$5:$L$5,0)),(INDEX('A2 Intenzita dopravy'!$M14:$Q14,MATCH(P$173,'A2 Intenzita dopravy'!$H$5:$L$5,1)+1)/INDEX('A2 Intenzita dopravy'!$M14:$Q14,MATCH(P$173,'A2 Intenzita dopravy'!$H$5:$L$5,1)))^(1/(INDEX('A2 Intenzita dopravy'!$H$5:$L$5,MATCH(P$173,'A2 Intenzita dopravy'!$H$5:$L$5,1)+1)-INDEX('A2 Intenzita dopravy'!$H$5:$L$5,MATCH(P$173,'A2 Intenzita dopravy'!$H$5:$L$5,1))))*O182))),0)</f>
        <v>0</v>
      </c>
      <c r="Q182" s="30">
        <f>IFERROR(IF(Q$173&lt;MIN('A2 Intenzita dopravy'!$H$5:$L$5),(R182/S182)*R182,IF(Q$173&gt;MAX('A2 Intenzita dopravy'!$H$5:$L$5),(INDEX('A2 Intenzita dopravy'!$M14:$Q14,MATCH(Q$173,'A2 Intenzita dopravy'!$H$5:$L$5,1))/INDEX('A2 Intenzita dopravy'!$M14:$Q14,MATCH(Q$173,'A2 Intenzita dopravy'!$H$5:$L$5,1)-1))^(1/(INDEX('A2 Intenzita dopravy'!$H$5:$L$5,MATCH(Q$173,'A2 Intenzita dopravy'!$H$5:$L$5,1))-INDEX('A2 Intenzita dopravy'!$H$5:$L$5,MATCH(Q$173,'A2 Intenzita dopravy'!$H$5:$L$5,1)-1)))*P182,IFERROR(INDEX('A2 Intenzita dopravy'!$M14:$Q14,MATCH(Q$173,'A2 Intenzita dopravy'!$H$5:$L$5,0)),(INDEX('A2 Intenzita dopravy'!$M14:$Q14,MATCH(Q$173,'A2 Intenzita dopravy'!$H$5:$L$5,1)+1)/INDEX('A2 Intenzita dopravy'!$M14:$Q14,MATCH(Q$173,'A2 Intenzita dopravy'!$H$5:$L$5,1)))^(1/(INDEX('A2 Intenzita dopravy'!$H$5:$L$5,MATCH(Q$173,'A2 Intenzita dopravy'!$H$5:$L$5,1)+1)-INDEX('A2 Intenzita dopravy'!$H$5:$L$5,MATCH(Q$173,'A2 Intenzita dopravy'!$H$5:$L$5,1))))*P182))),0)</f>
        <v>0</v>
      </c>
      <c r="R182" s="30">
        <f>IFERROR(IF(R$173&lt;MIN('A2 Intenzita dopravy'!$H$5:$L$5),(S182/T182)*S182,IF(R$173&gt;MAX('A2 Intenzita dopravy'!$H$5:$L$5),(INDEX('A2 Intenzita dopravy'!$M14:$Q14,MATCH(R$173,'A2 Intenzita dopravy'!$H$5:$L$5,1))/INDEX('A2 Intenzita dopravy'!$M14:$Q14,MATCH(R$173,'A2 Intenzita dopravy'!$H$5:$L$5,1)-1))^(1/(INDEX('A2 Intenzita dopravy'!$H$5:$L$5,MATCH(R$173,'A2 Intenzita dopravy'!$H$5:$L$5,1))-INDEX('A2 Intenzita dopravy'!$H$5:$L$5,MATCH(R$173,'A2 Intenzita dopravy'!$H$5:$L$5,1)-1)))*Q182,IFERROR(INDEX('A2 Intenzita dopravy'!$M14:$Q14,MATCH(R$173,'A2 Intenzita dopravy'!$H$5:$L$5,0)),(INDEX('A2 Intenzita dopravy'!$M14:$Q14,MATCH(R$173,'A2 Intenzita dopravy'!$H$5:$L$5,1)+1)/INDEX('A2 Intenzita dopravy'!$M14:$Q14,MATCH(R$173,'A2 Intenzita dopravy'!$H$5:$L$5,1)))^(1/(INDEX('A2 Intenzita dopravy'!$H$5:$L$5,MATCH(R$173,'A2 Intenzita dopravy'!$H$5:$L$5,1)+1)-INDEX('A2 Intenzita dopravy'!$H$5:$L$5,MATCH(R$173,'A2 Intenzita dopravy'!$H$5:$L$5,1))))*Q182))),0)</f>
        <v>0</v>
      </c>
      <c r="S182" s="30">
        <f>IFERROR(IF(S$173&lt;MIN('A2 Intenzita dopravy'!$H$5:$L$5),(T182/U182)*T182,IF(S$173&gt;MAX('A2 Intenzita dopravy'!$H$5:$L$5),(INDEX('A2 Intenzita dopravy'!$M14:$Q14,MATCH(S$173,'A2 Intenzita dopravy'!$H$5:$L$5,1))/INDEX('A2 Intenzita dopravy'!$M14:$Q14,MATCH(S$173,'A2 Intenzita dopravy'!$H$5:$L$5,1)-1))^(1/(INDEX('A2 Intenzita dopravy'!$H$5:$L$5,MATCH(S$173,'A2 Intenzita dopravy'!$H$5:$L$5,1))-INDEX('A2 Intenzita dopravy'!$H$5:$L$5,MATCH(S$173,'A2 Intenzita dopravy'!$H$5:$L$5,1)-1)))*R182,IFERROR(INDEX('A2 Intenzita dopravy'!$M14:$Q14,MATCH(S$173,'A2 Intenzita dopravy'!$H$5:$L$5,0)),(INDEX('A2 Intenzita dopravy'!$M14:$Q14,MATCH(S$173,'A2 Intenzita dopravy'!$H$5:$L$5,1)+1)/INDEX('A2 Intenzita dopravy'!$M14:$Q14,MATCH(S$173,'A2 Intenzita dopravy'!$H$5:$L$5,1)))^(1/(INDEX('A2 Intenzita dopravy'!$H$5:$L$5,MATCH(S$173,'A2 Intenzita dopravy'!$H$5:$L$5,1)+1)-INDEX('A2 Intenzita dopravy'!$H$5:$L$5,MATCH(S$173,'A2 Intenzita dopravy'!$H$5:$L$5,1))))*R182))),0)</f>
        <v>0</v>
      </c>
      <c r="T182" s="30">
        <f>IFERROR(IF(T$173&lt;MIN('A2 Intenzita dopravy'!$H$5:$L$5),(U182/V182)*U182,IF(T$173&gt;MAX('A2 Intenzita dopravy'!$H$5:$L$5),(INDEX('A2 Intenzita dopravy'!$M14:$Q14,MATCH(T$173,'A2 Intenzita dopravy'!$H$5:$L$5,1))/INDEX('A2 Intenzita dopravy'!$M14:$Q14,MATCH(T$173,'A2 Intenzita dopravy'!$H$5:$L$5,1)-1))^(1/(INDEX('A2 Intenzita dopravy'!$H$5:$L$5,MATCH(T$173,'A2 Intenzita dopravy'!$H$5:$L$5,1))-INDEX('A2 Intenzita dopravy'!$H$5:$L$5,MATCH(T$173,'A2 Intenzita dopravy'!$H$5:$L$5,1)-1)))*S182,IFERROR(INDEX('A2 Intenzita dopravy'!$M14:$Q14,MATCH(T$173,'A2 Intenzita dopravy'!$H$5:$L$5,0)),(INDEX('A2 Intenzita dopravy'!$M14:$Q14,MATCH(T$173,'A2 Intenzita dopravy'!$H$5:$L$5,1)+1)/INDEX('A2 Intenzita dopravy'!$M14:$Q14,MATCH(T$173,'A2 Intenzita dopravy'!$H$5:$L$5,1)))^(1/(INDEX('A2 Intenzita dopravy'!$H$5:$L$5,MATCH(T$173,'A2 Intenzita dopravy'!$H$5:$L$5,1)+1)-INDEX('A2 Intenzita dopravy'!$H$5:$L$5,MATCH(T$173,'A2 Intenzita dopravy'!$H$5:$L$5,1))))*S182))),0)</f>
        <v>0</v>
      </c>
      <c r="U182" s="30">
        <f>IFERROR(IF(U$173&lt;MIN('A2 Intenzita dopravy'!$H$5:$L$5),(V182/W182)*V182,IF(U$173&gt;MAX('A2 Intenzita dopravy'!$H$5:$L$5),(INDEX('A2 Intenzita dopravy'!$M14:$Q14,MATCH(U$173,'A2 Intenzita dopravy'!$H$5:$L$5,1))/INDEX('A2 Intenzita dopravy'!$M14:$Q14,MATCH(U$173,'A2 Intenzita dopravy'!$H$5:$L$5,1)-1))^(1/(INDEX('A2 Intenzita dopravy'!$H$5:$L$5,MATCH(U$173,'A2 Intenzita dopravy'!$H$5:$L$5,1))-INDEX('A2 Intenzita dopravy'!$H$5:$L$5,MATCH(U$173,'A2 Intenzita dopravy'!$H$5:$L$5,1)-1)))*T182,IFERROR(INDEX('A2 Intenzita dopravy'!$M14:$Q14,MATCH(U$173,'A2 Intenzita dopravy'!$H$5:$L$5,0)),(INDEX('A2 Intenzita dopravy'!$M14:$Q14,MATCH(U$173,'A2 Intenzita dopravy'!$H$5:$L$5,1)+1)/INDEX('A2 Intenzita dopravy'!$M14:$Q14,MATCH(U$173,'A2 Intenzita dopravy'!$H$5:$L$5,1)))^(1/(INDEX('A2 Intenzita dopravy'!$H$5:$L$5,MATCH(U$173,'A2 Intenzita dopravy'!$H$5:$L$5,1)+1)-INDEX('A2 Intenzita dopravy'!$H$5:$L$5,MATCH(U$173,'A2 Intenzita dopravy'!$H$5:$L$5,1))))*T182))),0)</f>
        <v>0</v>
      </c>
      <c r="V182" s="30">
        <f>IFERROR(IF(V$173&lt;MIN('A2 Intenzita dopravy'!$H$5:$L$5),(W182/X182)*W182,IF(V$173&gt;MAX('A2 Intenzita dopravy'!$H$5:$L$5),(INDEX('A2 Intenzita dopravy'!$M14:$Q14,MATCH(V$173,'A2 Intenzita dopravy'!$H$5:$L$5,1))/INDEX('A2 Intenzita dopravy'!$M14:$Q14,MATCH(V$173,'A2 Intenzita dopravy'!$H$5:$L$5,1)-1))^(1/(INDEX('A2 Intenzita dopravy'!$H$5:$L$5,MATCH(V$173,'A2 Intenzita dopravy'!$H$5:$L$5,1))-INDEX('A2 Intenzita dopravy'!$H$5:$L$5,MATCH(V$173,'A2 Intenzita dopravy'!$H$5:$L$5,1)-1)))*U182,IFERROR(INDEX('A2 Intenzita dopravy'!$M14:$Q14,MATCH(V$173,'A2 Intenzita dopravy'!$H$5:$L$5,0)),(INDEX('A2 Intenzita dopravy'!$M14:$Q14,MATCH(V$173,'A2 Intenzita dopravy'!$H$5:$L$5,1)+1)/INDEX('A2 Intenzita dopravy'!$M14:$Q14,MATCH(V$173,'A2 Intenzita dopravy'!$H$5:$L$5,1)))^(1/(INDEX('A2 Intenzita dopravy'!$H$5:$L$5,MATCH(V$173,'A2 Intenzita dopravy'!$H$5:$L$5,1)+1)-INDEX('A2 Intenzita dopravy'!$H$5:$L$5,MATCH(V$173,'A2 Intenzita dopravy'!$H$5:$L$5,1))))*U182))),0)</f>
        <v>0</v>
      </c>
      <c r="W182" s="30">
        <f>IFERROR(IF(W$173&lt;MIN('A2 Intenzita dopravy'!$H$5:$L$5),(X182/Y182)*X182,IF(W$173&gt;MAX('A2 Intenzita dopravy'!$H$5:$L$5),(INDEX('A2 Intenzita dopravy'!$M14:$Q14,MATCH(W$173,'A2 Intenzita dopravy'!$H$5:$L$5,1))/INDEX('A2 Intenzita dopravy'!$M14:$Q14,MATCH(W$173,'A2 Intenzita dopravy'!$H$5:$L$5,1)-1))^(1/(INDEX('A2 Intenzita dopravy'!$H$5:$L$5,MATCH(W$173,'A2 Intenzita dopravy'!$H$5:$L$5,1))-INDEX('A2 Intenzita dopravy'!$H$5:$L$5,MATCH(W$173,'A2 Intenzita dopravy'!$H$5:$L$5,1)-1)))*V182,IFERROR(INDEX('A2 Intenzita dopravy'!$M14:$Q14,MATCH(W$173,'A2 Intenzita dopravy'!$H$5:$L$5,0)),(INDEX('A2 Intenzita dopravy'!$M14:$Q14,MATCH(W$173,'A2 Intenzita dopravy'!$H$5:$L$5,1)+1)/INDEX('A2 Intenzita dopravy'!$M14:$Q14,MATCH(W$173,'A2 Intenzita dopravy'!$H$5:$L$5,1)))^(1/(INDEX('A2 Intenzita dopravy'!$H$5:$L$5,MATCH(W$173,'A2 Intenzita dopravy'!$H$5:$L$5,1)+1)-INDEX('A2 Intenzita dopravy'!$H$5:$L$5,MATCH(W$173,'A2 Intenzita dopravy'!$H$5:$L$5,1))))*V182))),0)</f>
        <v>0</v>
      </c>
      <c r="X182" s="30">
        <f>IFERROR(IF(X$173&lt;MIN('A2 Intenzita dopravy'!$H$5:$L$5),(Y182/Z182)*Y182,IF(X$173&gt;MAX('A2 Intenzita dopravy'!$H$5:$L$5),(INDEX('A2 Intenzita dopravy'!$M14:$Q14,MATCH(X$173,'A2 Intenzita dopravy'!$H$5:$L$5,1))/INDEX('A2 Intenzita dopravy'!$M14:$Q14,MATCH(X$173,'A2 Intenzita dopravy'!$H$5:$L$5,1)-1))^(1/(INDEX('A2 Intenzita dopravy'!$H$5:$L$5,MATCH(X$173,'A2 Intenzita dopravy'!$H$5:$L$5,1))-INDEX('A2 Intenzita dopravy'!$H$5:$L$5,MATCH(X$173,'A2 Intenzita dopravy'!$H$5:$L$5,1)-1)))*W182,IFERROR(INDEX('A2 Intenzita dopravy'!$M14:$Q14,MATCH(X$173,'A2 Intenzita dopravy'!$H$5:$L$5,0)),(INDEX('A2 Intenzita dopravy'!$M14:$Q14,MATCH(X$173,'A2 Intenzita dopravy'!$H$5:$L$5,1)+1)/INDEX('A2 Intenzita dopravy'!$M14:$Q14,MATCH(X$173,'A2 Intenzita dopravy'!$H$5:$L$5,1)))^(1/(INDEX('A2 Intenzita dopravy'!$H$5:$L$5,MATCH(X$173,'A2 Intenzita dopravy'!$H$5:$L$5,1)+1)-INDEX('A2 Intenzita dopravy'!$H$5:$L$5,MATCH(X$173,'A2 Intenzita dopravy'!$H$5:$L$5,1))))*W182))),0)</f>
        <v>0</v>
      </c>
      <c r="Y182" s="30">
        <f>IFERROR(IF(Y$173&lt;MIN('A2 Intenzita dopravy'!$H$5:$L$5),(Z182/AA182)*Z182,IF(Y$173&gt;MAX('A2 Intenzita dopravy'!$H$5:$L$5),(INDEX('A2 Intenzita dopravy'!$M14:$Q14,MATCH(Y$173,'A2 Intenzita dopravy'!$H$5:$L$5,1))/INDEX('A2 Intenzita dopravy'!$M14:$Q14,MATCH(Y$173,'A2 Intenzita dopravy'!$H$5:$L$5,1)-1))^(1/(INDEX('A2 Intenzita dopravy'!$H$5:$L$5,MATCH(Y$173,'A2 Intenzita dopravy'!$H$5:$L$5,1))-INDEX('A2 Intenzita dopravy'!$H$5:$L$5,MATCH(Y$173,'A2 Intenzita dopravy'!$H$5:$L$5,1)-1)))*X182,IFERROR(INDEX('A2 Intenzita dopravy'!$M14:$Q14,MATCH(Y$173,'A2 Intenzita dopravy'!$H$5:$L$5,0)),(INDEX('A2 Intenzita dopravy'!$M14:$Q14,MATCH(Y$173,'A2 Intenzita dopravy'!$H$5:$L$5,1)+1)/INDEX('A2 Intenzita dopravy'!$M14:$Q14,MATCH(Y$173,'A2 Intenzita dopravy'!$H$5:$L$5,1)))^(1/(INDEX('A2 Intenzita dopravy'!$H$5:$L$5,MATCH(Y$173,'A2 Intenzita dopravy'!$H$5:$L$5,1)+1)-INDEX('A2 Intenzita dopravy'!$H$5:$L$5,MATCH(Y$173,'A2 Intenzita dopravy'!$H$5:$L$5,1))))*X182))),0)</f>
        <v>0</v>
      </c>
      <c r="Z182" s="30">
        <f>IFERROR(IF(Z$173&lt;MIN('A2 Intenzita dopravy'!$H$5:$L$5),(AA182/AB182)*AA182,IF(Z$173&gt;MAX('A2 Intenzita dopravy'!$H$5:$L$5),(INDEX('A2 Intenzita dopravy'!$M14:$Q14,MATCH(Z$173,'A2 Intenzita dopravy'!$H$5:$L$5,1))/INDEX('A2 Intenzita dopravy'!$M14:$Q14,MATCH(Z$173,'A2 Intenzita dopravy'!$H$5:$L$5,1)-1))^(1/(INDEX('A2 Intenzita dopravy'!$H$5:$L$5,MATCH(Z$173,'A2 Intenzita dopravy'!$H$5:$L$5,1))-INDEX('A2 Intenzita dopravy'!$H$5:$L$5,MATCH(Z$173,'A2 Intenzita dopravy'!$H$5:$L$5,1)-1)))*Y182,IFERROR(INDEX('A2 Intenzita dopravy'!$M14:$Q14,MATCH(Z$173,'A2 Intenzita dopravy'!$H$5:$L$5,0)),(INDEX('A2 Intenzita dopravy'!$M14:$Q14,MATCH(Z$173,'A2 Intenzita dopravy'!$H$5:$L$5,1)+1)/INDEX('A2 Intenzita dopravy'!$M14:$Q14,MATCH(Z$173,'A2 Intenzita dopravy'!$H$5:$L$5,1)))^(1/(INDEX('A2 Intenzita dopravy'!$H$5:$L$5,MATCH(Z$173,'A2 Intenzita dopravy'!$H$5:$L$5,1)+1)-INDEX('A2 Intenzita dopravy'!$H$5:$L$5,MATCH(Z$173,'A2 Intenzita dopravy'!$H$5:$L$5,1))))*Y182))),0)</f>
        <v>0</v>
      </c>
      <c r="AA182" s="30">
        <f>IFERROR(IF(AA$173&lt;MIN('A2 Intenzita dopravy'!$H$5:$L$5),(AB182/AC182)*AB182,IF(AA$173&gt;MAX('A2 Intenzita dopravy'!$H$5:$L$5),(INDEX('A2 Intenzita dopravy'!$M14:$Q14,MATCH(AA$173,'A2 Intenzita dopravy'!$H$5:$L$5,1))/INDEX('A2 Intenzita dopravy'!$M14:$Q14,MATCH(AA$173,'A2 Intenzita dopravy'!$H$5:$L$5,1)-1))^(1/(INDEX('A2 Intenzita dopravy'!$H$5:$L$5,MATCH(AA$173,'A2 Intenzita dopravy'!$H$5:$L$5,1))-INDEX('A2 Intenzita dopravy'!$H$5:$L$5,MATCH(AA$173,'A2 Intenzita dopravy'!$H$5:$L$5,1)-1)))*Z182,IFERROR(INDEX('A2 Intenzita dopravy'!$M14:$Q14,MATCH(AA$173,'A2 Intenzita dopravy'!$H$5:$L$5,0)),(INDEX('A2 Intenzita dopravy'!$M14:$Q14,MATCH(AA$173,'A2 Intenzita dopravy'!$H$5:$L$5,1)+1)/INDEX('A2 Intenzita dopravy'!$M14:$Q14,MATCH(AA$173,'A2 Intenzita dopravy'!$H$5:$L$5,1)))^(1/(INDEX('A2 Intenzita dopravy'!$H$5:$L$5,MATCH(AA$173,'A2 Intenzita dopravy'!$H$5:$L$5,1)+1)-INDEX('A2 Intenzita dopravy'!$H$5:$L$5,MATCH(AA$173,'A2 Intenzita dopravy'!$H$5:$L$5,1))))*Z182))),0)</f>
        <v>0</v>
      </c>
      <c r="AB182" s="30">
        <f>IFERROR(IF(AB$173&lt;MIN('A2 Intenzita dopravy'!$H$5:$L$5),(AC182/AD182)*AC182,IF(AB$173&gt;MAX('A2 Intenzita dopravy'!$H$5:$L$5),(INDEX('A2 Intenzita dopravy'!$M14:$Q14,MATCH(AB$173,'A2 Intenzita dopravy'!$H$5:$L$5,1))/INDEX('A2 Intenzita dopravy'!$M14:$Q14,MATCH(AB$173,'A2 Intenzita dopravy'!$H$5:$L$5,1)-1))^(1/(INDEX('A2 Intenzita dopravy'!$H$5:$L$5,MATCH(AB$173,'A2 Intenzita dopravy'!$H$5:$L$5,1))-INDEX('A2 Intenzita dopravy'!$H$5:$L$5,MATCH(AB$173,'A2 Intenzita dopravy'!$H$5:$L$5,1)-1)))*AA182,IFERROR(INDEX('A2 Intenzita dopravy'!$M14:$Q14,MATCH(AB$173,'A2 Intenzita dopravy'!$H$5:$L$5,0)),(INDEX('A2 Intenzita dopravy'!$M14:$Q14,MATCH(AB$173,'A2 Intenzita dopravy'!$H$5:$L$5,1)+1)/INDEX('A2 Intenzita dopravy'!$M14:$Q14,MATCH(AB$173,'A2 Intenzita dopravy'!$H$5:$L$5,1)))^(1/(INDEX('A2 Intenzita dopravy'!$H$5:$L$5,MATCH(AB$173,'A2 Intenzita dopravy'!$H$5:$L$5,1)+1)-INDEX('A2 Intenzita dopravy'!$H$5:$L$5,MATCH(AB$173,'A2 Intenzita dopravy'!$H$5:$L$5,1))))*AA182))),0)</f>
        <v>0</v>
      </c>
      <c r="AC182" s="30">
        <f>IFERROR(IF(AC$173&lt;MIN('A2 Intenzita dopravy'!$H$5:$L$5),(AD182/AE182)*AD182,IF(AC$173&gt;MAX('A2 Intenzita dopravy'!$H$5:$L$5),(INDEX('A2 Intenzita dopravy'!$M14:$Q14,MATCH(AC$173,'A2 Intenzita dopravy'!$H$5:$L$5,1))/INDEX('A2 Intenzita dopravy'!$M14:$Q14,MATCH(AC$173,'A2 Intenzita dopravy'!$H$5:$L$5,1)-1))^(1/(INDEX('A2 Intenzita dopravy'!$H$5:$L$5,MATCH(AC$173,'A2 Intenzita dopravy'!$H$5:$L$5,1))-INDEX('A2 Intenzita dopravy'!$H$5:$L$5,MATCH(AC$173,'A2 Intenzita dopravy'!$H$5:$L$5,1)-1)))*AB182,IFERROR(INDEX('A2 Intenzita dopravy'!$M14:$Q14,MATCH(AC$173,'A2 Intenzita dopravy'!$H$5:$L$5,0)),(INDEX('A2 Intenzita dopravy'!$M14:$Q14,MATCH(AC$173,'A2 Intenzita dopravy'!$H$5:$L$5,1)+1)/INDEX('A2 Intenzita dopravy'!$M14:$Q14,MATCH(AC$173,'A2 Intenzita dopravy'!$H$5:$L$5,1)))^(1/(INDEX('A2 Intenzita dopravy'!$H$5:$L$5,MATCH(AC$173,'A2 Intenzita dopravy'!$H$5:$L$5,1)+1)-INDEX('A2 Intenzita dopravy'!$H$5:$L$5,MATCH(AC$173,'A2 Intenzita dopravy'!$H$5:$L$5,1))))*AB182))),0)</f>
        <v>0</v>
      </c>
      <c r="AD182" s="30">
        <f>IFERROR(IF(AD$173&lt;MIN('A2 Intenzita dopravy'!$H$5:$L$5),(AE182/AF182)*AE182,IF(AD$173&gt;MAX('A2 Intenzita dopravy'!$H$5:$L$5),(INDEX('A2 Intenzita dopravy'!$M14:$Q14,MATCH(AD$173,'A2 Intenzita dopravy'!$H$5:$L$5,1))/INDEX('A2 Intenzita dopravy'!$M14:$Q14,MATCH(AD$173,'A2 Intenzita dopravy'!$H$5:$L$5,1)-1))^(1/(INDEX('A2 Intenzita dopravy'!$H$5:$L$5,MATCH(AD$173,'A2 Intenzita dopravy'!$H$5:$L$5,1))-INDEX('A2 Intenzita dopravy'!$H$5:$L$5,MATCH(AD$173,'A2 Intenzita dopravy'!$H$5:$L$5,1)-1)))*AC182,IFERROR(INDEX('A2 Intenzita dopravy'!$M14:$Q14,MATCH(AD$173,'A2 Intenzita dopravy'!$H$5:$L$5,0)),(INDEX('A2 Intenzita dopravy'!$M14:$Q14,MATCH(AD$173,'A2 Intenzita dopravy'!$H$5:$L$5,1)+1)/INDEX('A2 Intenzita dopravy'!$M14:$Q14,MATCH(AD$173,'A2 Intenzita dopravy'!$H$5:$L$5,1)))^(1/(INDEX('A2 Intenzita dopravy'!$H$5:$L$5,MATCH(AD$173,'A2 Intenzita dopravy'!$H$5:$L$5,1)+1)-INDEX('A2 Intenzita dopravy'!$H$5:$L$5,MATCH(AD$173,'A2 Intenzita dopravy'!$H$5:$L$5,1))))*AC182))),0)</f>
        <v>0</v>
      </c>
      <c r="AE182" s="30">
        <f>IFERROR(IF(AE$173&lt;MIN('A2 Intenzita dopravy'!$H$5:$L$5),(AF182/AG182)*AF182,IF(AE$173&gt;MAX('A2 Intenzita dopravy'!$H$5:$L$5),(INDEX('A2 Intenzita dopravy'!$M14:$Q14,MATCH(AE$173,'A2 Intenzita dopravy'!$H$5:$L$5,1))/INDEX('A2 Intenzita dopravy'!$M14:$Q14,MATCH(AE$173,'A2 Intenzita dopravy'!$H$5:$L$5,1)-1))^(1/(INDEX('A2 Intenzita dopravy'!$H$5:$L$5,MATCH(AE$173,'A2 Intenzita dopravy'!$H$5:$L$5,1))-INDEX('A2 Intenzita dopravy'!$H$5:$L$5,MATCH(AE$173,'A2 Intenzita dopravy'!$H$5:$L$5,1)-1)))*AD182,IFERROR(INDEX('A2 Intenzita dopravy'!$M14:$Q14,MATCH(AE$173,'A2 Intenzita dopravy'!$H$5:$L$5,0)),(INDEX('A2 Intenzita dopravy'!$M14:$Q14,MATCH(AE$173,'A2 Intenzita dopravy'!$H$5:$L$5,1)+1)/INDEX('A2 Intenzita dopravy'!$M14:$Q14,MATCH(AE$173,'A2 Intenzita dopravy'!$H$5:$L$5,1)))^(1/(INDEX('A2 Intenzita dopravy'!$H$5:$L$5,MATCH(AE$173,'A2 Intenzita dopravy'!$H$5:$L$5,1)+1)-INDEX('A2 Intenzita dopravy'!$H$5:$L$5,MATCH(AE$173,'A2 Intenzita dopravy'!$H$5:$L$5,1))))*AD182))),0)</f>
        <v>0</v>
      </c>
      <c r="AF182" s="30">
        <f>IFERROR(IF(AF$173&lt;MIN('A2 Intenzita dopravy'!$H$5:$L$5),(AG182/AH182)*AG182,IF(AF$173&gt;MAX('A2 Intenzita dopravy'!$H$5:$L$5),(INDEX('A2 Intenzita dopravy'!$M14:$Q14,MATCH(AF$173,'A2 Intenzita dopravy'!$H$5:$L$5,1))/INDEX('A2 Intenzita dopravy'!$M14:$Q14,MATCH(AF$173,'A2 Intenzita dopravy'!$H$5:$L$5,1)-1))^(1/(INDEX('A2 Intenzita dopravy'!$H$5:$L$5,MATCH(AF$173,'A2 Intenzita dopravy'!$H$5:$L$5,1))-INDEX('A2 Intenzita dopravy'!$H$5:$L$5,MATCH(AF$173,'A2 Intenzita dopravy'!$H$5:$L$5,1)-1)))*AE182,IFERROR(INDEX('A2 Intenzita dopravy'!$M14:$Q14,MATCH(AF$173,'A2 Intenzita dopravy'!$H$5:$L$5,0)),(INDEX('A2 Intenzita dopravy'!$M14:$Q14,MATCH(AF$173,'A2 Intenzita dopravy'!$H$5:$L$5,1)+1)/INDEX('A2 Intenzita dopravy'!$M14:$Q14,MATCH(AF$173,'A2 Intenzita dopravy'!$H$5:$L$5,1)))^(1/(INDEX('A2 Intenzita dopravy'!$H$5:$L$5,MATCH(AF$173,'A2 Intenzita dopravy'!$H$5:$L$5,1)+1)-INDEX('A2 Intenzita dopravy'!$H$5:$L$5,MATCH(AF$173,'A2 Intenzita dopravy'!$H$5:$L$5,1))))*AE182))),0)</f>
        <v>0</v>
      </c>
      <c r="AG182" s="30">
        <f>IFERROR(IF(AG$173&lt;MIN('A2 Intenzita dopravy'!$H$5:$L$5),(AH182/AI182)*AH182,IF(AG$173&gt;MAX('A2 Intenzita dopravy'!$H$5:$L$5),(INDEX('A2 Intenzita dopravy'!$M14:$Q14,MATCH(AG$173,'A2 Intenzita dopravy'!$H$5:$L$5,1))/INDEX('A2 Intenzita dopravy'!$M14:$Q14,MATCH(AG$173,'A2 Intenzita dopravy'!$H$5:$L$5,1)-1))^(1/(INDEX('A2 Intenzita dopravy'!$H$5:$L$5,MATCH(AG$173,'A2 Intenzita dopravy'!$H$5:$L$5,1))-INDEX('A2 Intenzita dopravy'!$H$5:$L$5,MATCH(AG$173,'A2 Intenzita dopravy'!$H$5:$L$5,1)-1)))*AF182,IFERROR(INDEX('A2 Intenzita dopravy'!$M14:$Q14,MATCH(AG$173,'A2 Intenzita dopravy'!$H$5:$L$5,0)),(INDEX('A2 Intenzita dopravy'!$M14:$Q14,MATCH(AG$173,'A2 Intenzita dopravy'!$H$5:$L$5,1)+1)/INDEX('A2 Intenzita dopravy'!$M14:$Q14,MATCH(AG$173,'A2 Intenzita dopravy'!$H$5:$L$5,1)))^(1/(INDEX('A2 Intenzita dopravy'!$H$5:$L$5,MATCH(AG$173,'A2 Intenzita dopravy'!$H$5:$L$5,1)+1)-INDEX('A2 Intenzita dopravy'!$H$5:$L$5,MATCH(AG$173,'A2 Intenzita dopravy'!$H$5:$L$5,1))))*AF182))),0)</f>
        <v>0</v>
      </c>
      <c r="AH182" s="30">
        <f>IFERROR(IF(AH$173&lt;MIN('A2 Intenzita dopravy'!$H$5:$L$5),(AI182/AJ182)*AI182,IF(AH$173&gt;MAX('A2 Intenzita dopravy'!$H$5:$L$5),(INDEX('A2 Intenzita dopravy'!$M14:$Q14,MATCH(AH$173,'A2 Intenzita dopravy'!$H$5:$L$5,1))/INDEX('A2 Intenzita dopravy'!$M14:$Q14,MATCH(AH$173,'A2 Intenzita dopravy'!$H$5:$L$5,1)-1))^(1/(INDEX('A2 Intenzita dopravy'!$H$5:$L$5,MATCH(AH$173,'A2 Intenzita dopravy'!$H$5:$L$5,1))-INDEX('A2 Intenzita dopravy'!$H$5:$L$5,MATCH(AH$173,'A2 Intenzita dopravy'!$H$5:$L$5,1)-1)))*AG182,IFERROR(INDEX('A2 Intenzita dopravy'!$M14:$Q14,MATCH(AH$173,'A2 Intenzita dopravy'!$H$5:$L$5,0)),(INDEX('A2 Intenzita dopravy'!$M14:$Q14,MATCH(AH$173,'A2 Intenzita dopravy'!$H$5:$L$5,1)+1)/INDEX('A2 Intenzita dopravy'!$M14:$Q14,MATCH(AH$173,'A2 Intenzita dopravy'!$H$5:$L$5,1)))^(1/(INDEX('A2 Intenzita dopravy'!$H$5:$L$5,MATCH(AH$173,'A2 Intenzita dopravy'!$H$5:$L$5,1)+1)-INDEX('A2 Intenzita dopravy'!$H$5:$L$5,MATCH(AH$173,'A2 Intenzita dopravy'!$H$5:$L$5,1))))*AG182))),0)</f>
        <v>0</v>
      </c>
      <c r="AI182" s="30">
        <f>IFERROR(IF(AI$173&lt;MIN('A2 Intenzita dopravy'!$H$5:$L$5),(AJ182/AK182)*AJ182,IF(AI$173&gt;MAX('A2 Intenzita dopravy'!$H$5:$L$5),(INDEX('A2 Intenzita dopravy'!$M14:$Q14,MATCH(AI$173,'A2 Intenzita dopravy'!$H$5:$L$5,1))/INDEX('A2 Intenzita dopravy'!$M14:$Q14,MATCH(AI$173,'A2 Intenzita dopravy'!$H$5:$L$5,1)-1))^(1/(INDEX('A2 Intenzita dopravy'!$H$5:$L$5,MATCH(AI$173,'A2 Intenzita dopravy'!$H$5:$L$5,1))-INDEX('A2 Intenzita dopravy'!$H$5:$L$5,MATCH(AI$173,'A2 Intenzita dopravy'!$H$5:$L$5,1)-1)))*AH182,IFERROR(INDEX('A2 Intenzita dopravy'!$M14:$Q14,MATCH(AI$173,'A2 Intenzita dopravy'!$H$5:$L$5,0)),(INDEX('A2 Intenzita dopravy'!$M14:$Q14,MATCH(AI$173,'A2 Intenzita dopravy'!$H$5:$L$5,1)+1)/INDEX('A2 Intenzita dopravy'!$M14:$Q14,MATCH(AI$173,'A2 Intenzita dopravy'!$H$5:$L$5,1)))^(1/(INDEX('A2 Intenzita dopravy'!$H$5:$L$5,MATCH(AI$173,'A2 Intenzita dopravy'!$H$5:$L$5,1)+1)-INDEX('A2 Intenzita dopravy'!$H$5:$L$5,MATCH(AI$173,'A2 Intenzita dopravy'!$H$5:$L$5,1))))*AH182))),0)</f>
        <v>0</v>
      </c>
      <c r="AJ182" s="30">
        <f>IFERROR(IF(AJ$173&lt;MIN('A2 Intenzita dopravy'!$H$5:$L$5),(AK182/AL182)*AK182,IF(AJ$173&gt;MAX('A2 Intenzita dopravy'!$H$5:$L$5),(INDEX('A2 Intenzita dopravy'!$M14:$Q14,MATCH(AJ$173,'A2 Intenzita dopravy'!$H$5:$L$5,1))/INDEX('A2 Intenzita dopravy'!$M14:$Q14,MATCH(AJ$173,'A2 Intenzita dopravy'!$H$5:$L$5,1)-1))^(1/(INDEX('A2 Intenzita dopravy'!$H$5:$L$5,MATCH(AJ$173,'A2 Intenzita dopravy'!$H$5:$L$5,1))-INDEX('A2 Intenzita dopravy'!$H$5:$L$5,MATCH(AJ$173,'A2 Intenzita dopravy'!$H$5:$L$5,1)-1)))*AI182,IFERROR(INDEX('A2 Intenzita dopravy'!$M14:$Q14,MATCH(AJ$173,'A2 Intenzita dopravy'!$H$5:$L$5,0)),(INDEX('A2 Intenzita dopravy'!$M14:$Q14,MATCH(AJ$173,'A2 Intenzita dopravy'!$H$5:$L$5,1)+1)/INDEX('A2 Intenzita dopravy'!$M14:$Q14,MATCH(AJ$173,'A2 Intenzita dopravy'!$H$5:$L$5,1)))^(1/(INDEX('A2 Intenzita dopravy'!$H$5:$L$5,MATCH(AJ$173,'A2 Intenzita dopravy'!$H$5:$L$5,1)+1)-INDEX('A2 Intenzita dopravy'!$H$5:$L$5,MATCH(AJ$173,'A2 Intenzita dopravy'!$H$5:$L$5,1))))*AI182))),0)</f>
        <v>0</v>
      </c>
      <c r="AK182" s="30">
        <f>IFERROR(IF(AK$173&lt;MIN('A2 Intenzita dopravy'!$H$5:$L$5),(AL182/AM182)*AL182,IF(AK$173&gt;MAX('A2 Intenzita dopravy'!$H$5:$L$5),(INDEX('A2 Intenzita dopravy'!$M14:$Q14,MATCH(AK$173,'A2 Intenzita dopravy'!$H$5:$L$5,1))/INDEX('A2 Intenzita dopravy'!$M14:$Q14,MATCH(AK$173,'A2 Intenzita dopravy'!$H$5:$L$5,1)-1))^(1/(INDEX('A2 Intenzita dopravy'!$H$5:$L$5,MATCH(AK$173,'A2 Intenzita dopravy'!$H$5:$L$5,1))-INDEX('A2 Intenzita dopravy'!$H$5:$L$5,MATCH(AK$173,'A2 Intenzita dopravy'!$H$5:$L$5,1)-1)))*AJ182,IFERROR(INDEX('A2 Intenzita dopravy'!$M14:$Q14,MATCH(AK$173,'A2 Intenzita dopravy'!$H$5:$L$5,0)),(INDEX('A2 Intenzita dopravy'!$M14:$Q14,MATCH(AK$173,'A2 Intenzita dopravy'!$H$5:$L$5,1)+1)/INDEX('A2 Intenzita dopravy'!$M14:$Q14,MATCH(AK$173,'A2 Intenzita dopravy'!$H$5:$L$5,1)))^(1/(INDEX('A2 Intenzita dopravy'!$H$5:$L$5,MATCH(AK$173,'A2 Intenzita dopravy'!$H$5:$L$5,1)+1)-INDEX('A2 Intenzita dopravy'!$H$5:$L$5,MATCH(AK$173,'A2 Intenzita dopravy'!$H$5:$L$5,1))))*AJ182))),0)</f>
        <v>0</v>
      </c>
      <c r="AL182" s="30">
        <f>IFERROR(IF(AL$173&lt;MIN('A2 Intenzita dopravy'!$H$5:$L$5),(AM182/AN182)*AM182,IF(AL$173&gt;MAX('A2 Intenzita dopravy'!$H$5:$L$5),(INDEX('A2 Intenzita dopravy'!$M14:$Q14,MATCH(AL$173,'A2 Intenzita dopravy'!$H$5:$L$5,1))/INDEX('A2 Intenzita dopravy'!$M14:$Q14,MATCH(AL$173,'A2 Intenzita dopravy'!$H$5:$L$5,1)-1))^(1/(INDEX('A2 Intenzita dopravy'!$H$5:$L$5,MATCH(AL$173,'A2 Intenzita dopravy'!$H$5:$L$5,1))-INDEX('A2 Intenzita dopravy'!$H$5:$L$5,MATCH(AL$173,'A2 Intenzita dopravy'!$H$5:$L$5,1)-1)))*AK182,IFERROR(INDEX('A2 Intenzita dopravy'!$M14:$Q14,MATCH(AL$173,'A2 Intenzita dopravy'!$H$5:$L$5,0)),(INDEX('A2 Intenzita dopravy'!$M14:$Q14,MATCH(AL$173,'A2 Intenzita dopravy'!$H$5:$L$5,1)+1)/INDEX('A2 Intenzita dopravy'!$M14:$Q14,MATCH(AL$173,'A2 Intenzita dopravy'!$H$5:$L$5,1)))^(1/(INDEX('A2 Intenzita dopravy'!$H$5:$L$5,MATCH(AL$173,'A2 Intenzita dopravy'!$H$5:$L$5,1)+1)-INDEX('A2 Intenzita dopravy'!$H$5:$L$5,MATCH(AL$173,'A2 Intenzita dopravy'!$H$5:$L$5,1))))*AK182))),0)</f>
        <v>0</v>
      </c>
      <c r="AM182" s="30">
        <f>IFERROR(IF(AM$173&lt;MIN('A2 Intenzita dopravy'!$H$5:$L$5),(AN182/AO182)*AN182,IF(AM$173&gt;MAX('A2 Intenzita dopravy'!$H$5:$L$5),(INDEX('A2 Intenzita dopravy'!$M14:$Q14,MATCH(AM$173,'A2 Intenzita dopravy'!$H$5:$L$5,1))/INDEX('A2 Intenzita dopravy'!$M14:$Q14,MATCH(AM$173,'A2 Intenzita dopravy'!$H$5:$L$5,1)-1))^(1/(INDEX('A2 Intenzita dopravy'!$H$5:$L$5,MATCH(AM$173,'A2 Intenzita dopravy'!$H$5:$L$5,1))-INDEX('A2 Intenzita dopravy'!$H$5:$L$5,MATCH(AM$173,'A2 Intenzita dopravy'!$H$5:$L$5,1)-1)))*AL182,IFERROR(INDEX('A2 Intenzita dopravy'!$M14:$Q14,MATCH(AM$173,'A2 Intenzita dopravy'!$H$5:$L$5,0)),(INDEX('A2 Intenzita dopravy'!$M14:$Q14,MATCH(AM$173,'A2 Intenzita dopravy'!$H$5:$L$5,1)+1)/INDEX('A2 Intenzita dopravy'!$M14:$Q14,MATCH(AM$173,'A2 Intenzita dopravy'!$H$5:$L$5,1)))^(1/(INDEX('A2 Intenzita dopravy'!$H$5:$L$5,MATCH(AM$173,'A2 Intenzita dopravy'!$H$5:$L$5,1)+1)-INDEX('A2 Intenzita dopravy'!$H$5:$L$5,MATCH(AM$173,'A2 Intenzita dopravy'!$H$5:$L$5,1))))*AL182))),0)</f>
        <v>0</v>
      </c>
      <c r="AN182" s="30">
        <f>IFERROR(IF(AN$173&lt;MIN('A2 Intenzita dopravy'!$H$5:$L$5),(AO182/AP182)*AO182,IF(AN$173&gt;MAX('A2 Intenzita dopravy'!$H$5:$L$5),(INDEX('A2 Intenzita dopravy'!$M14:$Q14,MATCH(AN$173,'A2 Intenzita dopravy'!$H$5:$L$5,1))/INDEX('A2 Intenzita dopravy'!$M14:$Q14,MATCH(AN$173,'A2 Intenzita dopravy'!$H$5:$L$5,1)-1))^(1/(INDEX('A2 Intenzita dopravy'!$H$5:$L$5,MATCH(AN$173,'A2 Intenzita dopravy'!$H$5:$L$5,1))-INDEX('A2 Intenzita dopravy'!$H$5:$L$5,MATCH(AN$173,'A2 Intenzita dopravy'!$H$5:$L$5,1)-1)))*AM182,IFERROR(INDEX('A2 Intenzita dopravy'!$M14:$Q14,MATCH(AN$173,'A2 Intenzita dopravy'!$H$5:$L$5,0)),(INDEX('A2 Intenzita dopravy'!$M14:$Q14,MATCH(AN$173,'A2 Intenzita dopravy'!$H$5:$L$5,1)+1)/INDEX('A2 Intenzita dopravy'!$M14:$Q14,MATCH(AN$173,'A2 Intenzita dopravy'!$H$5:$L$5,1)))^(1/(INDEX('A2 Intenzita dopravy'!$H$5:$L$5,MATCH(AN$173,'A2 Intenzita dopravy'!$H$5:$L$5,1)+1)-INDEX('A2 Intenzita dopravy'!$H$5:$L$5,MATCH(AN$173,'A2 Intenzita dopravy'!$H$5:$L$5,1))))*AM182))),0)</f>
        <v>0</v>
      </c>
      <c r="AO182" s="30">
        <f>IFERROR(IF(AO$173&lt;MIN('A2 Intenzita dopravy'!$H$5:$L$5),(AP182/AQ182)*AP182,IF(AO$173&gt;MAX('A2 Intenzita dopravy'!$H$5:$L$5),(INDEX('A2 Intenzita dopravy'!$M14:$Q14,MATCH(AO$173,'A2 Intenzita dopravy'!$H$5:$L$5,1))/INDEX('A2 Intenzita dopravy'!$M14:$Q14,MATCH(AO$173,'A2 Intenzita dopravy'!$H$5:$L$5,1)-1))^(1/(INDEX('A2 Intenzita dopravy'!$H$5:$L$5,MATCH(AO$173,'A2 Intenzita dopravy'!$H$5:$L$5,1))-INDEX('A2 Intenzita dopravy'!$H$5:$L$5,MATCH(AO$173,'A2 Intenzita dopravy'!$H$5:$L$5,1)-1)))*AN182,IFERROR(INDEX('A2 Intenzita dopravy'!$M14:$Q14,MATCH(AO$173,'A2 Intenzita dopravy'!$H$5:$L$5,0)),(INDEX('A2 Intenzita dopravy'!$M14:$Q14,MATCH(AO$173,'A2 Intenzita dopravy'!$H$5:$L$5,1)+1)/INDEX('A2 Intenzita dopravy'!$M14:$Q14,MATCH(AO$173,'A2 Intenzita dopravy'!$H$5:$L$5,1)))^(1/(INDEX('A2 Intenzita dopravy'!$H$5:$L$5,MATCH(AO$173,'A2 Intenzita dopravy'!$H$5:$L$5,1)+1)-INDEX('A2 Intenzita dopravy'!$H$5:$L$5,MATCH(AO$173,'A2 Intenzita dopravy'!$H$5:$L$5,1))))*AN182))),0)</f>
        <v>0</v>
      </c>
      <c r="AP182" s="30">
        <f>IFERROR(IF(AP$173&lt;MIN('A2 Intenzita dopravy'!$H$5:$L$5),(AQ182/AR182)*AQ182,IF(AP$173&gt;MAX('A2 Intenzita dopravy'!$H$5:$L$5),(INDEX('A2 Intenzita dopravy'!$M14:$Q14,MATCH(AP$173,'A2 Intenzita dopravy'!$H$5:$L$5,1))/INDEX('A2 Intenzita dopravy'!$M14:$Q14,MATCH(AP$173,'A2 Intenzita dopravy'!$H$5:$L$5,1)-1))^(1/(INDEX('A2 Intenzita dopravy'!$H$5:$L$5,MATCH(AP$173,'A2 Intenzita dopravy'!$H$5:$L$5,1))-INDEX('A2 Intenzita dopravy'!$H$5:$L$5,MATCH(AP$173,'A2 Intenzita dopravy'!$H$5:$L$5,1)-1)))*AO182,IFERROR(INDEX('A2 Intenzita dopravy'!$M14:$Q14,MATCH(AP$173,'A2 Intenzita dopravy'!$H$5:$L$5,0)),(INDEX('A2 Intenzita dopravy'!$M14:$Q14,MATCH(AP$173,'A2 Intenzita dopravy'!$H$5:$L$5,1)+1)/INDEX('A2 Intenzita dopravy'!$M14:$Q14,MATCH(AP$173,'A2 Intenzita dopravy'!$H$5:$L$5,1)))^(1/(INDEX('A2 Intenzita dopravy'!$H$5:$L$5,MATCH(AP$173,'A2 Intenzita dopravy'!$H$5:$L$5,1)+1)-INDEX('A2 Intenzita dopravy'!$H$5:$L$5,MATCH(AP$173,'A2 Intenzita dopravy'!$H$5:$L$5,1))))*AO182))),0)</f>
        <v>0</v>
      </c>
      <c r="AQ182" s="30">
        <f>IFERROR(IF(AQ$173&lt;MIN('A2 Intenzita dopravy'!$H$5:$L$5),(AR182/AS182)*AR182,IF(AQ$173&gt;MAX('A2 Intenzita dopravy'!$H$5:$L$5),(INDEX('A2 Intenzita dopravy'!$M14:$Q14,MATCH(AQ$173,'A2 Intenzita dopravy'!$H$5:$L$5,1))/INDEX('A2 Intenzita dopravy'!$M14:$Q14,MATCH(AQ$173,'A2 Intenzita dopravy'!$H$5:$L$5,1)-1))^(1/(INDEX('A2 Intenzita dopravy'!$H$5:$L$5,MATCH(AQ$173,'A2 Intenzita dopravy'!$H$5:$L$5,1))-INDEX('A2 Intenzita dopravy'!$H$5:$L$5,MATCH(AQ$173,'A2 Intenzita dopravy'!$H$5:$L$5,1)-1)))*AP182,IFERROR(INDEX('A2 Intenzita dopravy'!$M14:$Q14,MATCH(AQ$173,'A2 Intenzita dopravy'!$H$5:$L$5,0)),(INDEX('A2 Intenzita dopravy'!$M14:$Q14,MATCH(AQ$173,'A2 Intenzita dopravy'!$H$5:$L$5,1)+1)/INDEX('A2 Intenzita dopravy'!$M14:$Q14,MATCH(AQ$173,'A2 Intenzita dopravy'!$H$5:$L$5,1)))^(1/(INDEX('A2 Intenzita dopravy'!$H$5:$L$5,MATCH(AQ$173,'A2 Intenzita dopravy'!$H$5:$L$5,1)+1)-INDEX('A2 Intenzita dopravy'!$H$5:$L$5,MATCH(AQ$173,'A2 Intenzita dopravy'!$H$5:$L$5,1))))*AP182))),0)</f>
        <v>0</v>
      </c>
      <c r="AR182" s="30">
        <f>IFERROR(IF(AR$173&lt;MIN('A2 Intenzita dopravy'!$H$5:$L$5),(AS182/AT182)*AS182,IF(AR$173&gt;MAX('A2 Intenzita dopravy'!$H$5:$L$5),(INDEX('A2 Intenzita dopravy'!$M14:$Q14,MATCH(AR$173,'A2 Intenzita dopravy'!$H$5:$L$5,1))/INDEX('A2 Intenzita dopravy'!$M14:$Q14,MATCH(AR$173,'A2 Intenzita dopravy'!$H$5:$L$5,1)-1))^(1/(INDEX('A2 Intenzita dopravy'!$H$5:$L$5,MATCH(AR$173,'A2 Intenzita dopravy'!$H$5:$L$5,1))-INDEX('A2 Intenzita dopravy'!$H$5:$L$5,MATCH(AR$173,'A2 Intenzita dopravy'!$H$5:$L$5,1)-1)))*AQ182,IFERROR(INDEX('A2 Intenzita dopravy'!$M14:$Q14,MATCH(AR$173,'A2 Intenzita dopravy'!$H$5:$L$5,0)),(INDEX('A2 Intenzita dopravy'!$M14:$Q14,MATCH(AR$173,'A2 Intenzita dopravy'!$H$5:$L$5,1)+1)/INDEX('A2 Intenzita dopravy'!$M14:$Q14,MATCH(AR$173,'A2 Intenzita dopravy'!$H$5:$L$5,1)))^(1/(INDEX('A2 Intenzita dopravy'!$H$5:$L$5,MATCH(AR$173,'A2 Intenzita dopravy'!$H$5:$L$5,1)+1)-INDEX('A2 Intenzita dopravy'!$H$5:$L$5,MATCH(AR$173,'A2 Intenzita dopravy'!$H$5:$L$5,1))))*AQ182))),0)</f>
        <v>0</v>
      </c>
      <c r="AS182" s="30">
        <f>IFERROR(IF(AS$173&lt;MIN('A2 Intenzita dopravy'!$H$5:$L$5),(AT182/AU182)*AT182,IF(AS$173&gt;MAX('A2 Intenzita dopravy'!$H$5:$L$5),(INDEX('A2 Intenzita dopravy'!$M14:$Q14,MATCH(AS$173,'A2 Intenzita dopravy'!$H$5:$L$5,1))/INDEX('A2 Intenzita dopravy'!$M14:$Q14,MATCH(AS$173,'A2 Intenzita dopravy'!$H$5:$L$5,1)-1))^(1/(INDEX('A2 Intenzita dopravy'!$H$5:$L$5,MATCH(AS$173,'A2 Intenzita dopravy'!$H$5:$L$5,1))-INDEX('A2 Intenzita dopravy'!$H$5:$L$5,MATCH(AS$173,'A2 Intenzita dopravy'!$H$5:$L$5,1)-1)))*AR182,IFERROR(INDEX('A2 Intenzita dopravy'!$M14:$Q14,MATCH(AS$173,'A2 Intenzita dopravy'!$H$5:$L$5,0)),(INDEX('A2 Intenzita dopravy'!$M14:$Q14,MATCH(AS$173,'A2 Intenzita dopravy'!$H$5:$L$5,1)+1)/INDEX('A2 Intenzita dopravy'!$M14:$Q14,MATCH(AS$173,'A2 Intenzita dopravy'!$H$5:$L$5,1)))^(1/(INDEX('A2 Intenzita dopravy'!$H$5:$L$5,MATCH(AS$173,'A2 Intenzita dopravy'!$H$5:$L$5,1)+1)-INDEX('A2 Intenzita dopravy'!$H$5:$L$5,MATCH(AS$173,'A2 Intenzita dopravy'!$H$5:$L$5,1))))*AR182))),0)</f>
        <v>0</v>
      </c>
      <c r="AT182" s="30">
        <f>IFERROR(IF(AT$173&lt;MIN('A2 Intenzita dopravy'!$H$5:$L$5),(AU182/AV182)*AU182,IF(AT$173&gt;MAX('A2 Intenzita dopravy'!$H$5:$L$5),(INDEX('A2 Intenzita dopravy'!$M14:$Q14,MATCH(AT$173,'A2 Intenzita dopravy'!$H$5:$L$5,1))/INDEX('A2 Intenzita dopravy'!$M14:$Q14,MATCH(AT$173,'A2 Intenzita dopravy'!$H$5:$L$5,1)-1))^(1/(INDEX('A2 Intenzita dopravy'!$H$5:$L$5,MATCH(AT$173,'A2 Intenzita dopravy'!$H$5:$L$5,1))-INDEX('A2 Intenzita dopravy'!$H$5:$L$5,MATCH(AT$173,'A2 Intenzita dopravy'!$H$5:$L$5,1)-1)))*AS182,IFERROR(INDEX('A2 Intenzita dopravy'!$M14:$Q14,MATCH(AT$173,'A2 Intenzita dopravy'!$H$5:$L$5,0)),(INDEX('A2 Intenzita dopravy'!$M14:$Q14,MATCH(AT$173,'A2 Intenzita dopravy'!$H$5:$L$5,1)+1)/INDEX('A2 Intenzita dopravy'!$M14:$Q14,MATCH(AT$173,'A2 Intenzita dopravy'!$H$5:$L$5,1)))^(1/(INDEX('A2 Intenzita dopravy'!$H$5:$L$5,MATCH(AT$173,'A2 Intenzita dopravy'!$H$5:$L$5,1)+1)-INDEX('A2 Intenzita dopravy'!$H$5:$L$5,MATCH(AT$173,'A2 Intenzita dopravy'!$H$5:$L$5,1))))*AS182))),0)</f>
        <v>0</v>
      </c>
      <c r="AU182" s="30">
        <f>IFERROR(IF(AU$173&lt;MIN('A2 Intenzita dopravy'!$H$5:$L$5),(AV182/AW182)*AV182,IF(AU$173&gt;MAX('A2 Intenzita dopravy'!$H$5:$L$5),(INDEX('A2 Intenzita dopravy'!$M14:$Q14,MATCH(AU$173,'A2 Intenzita dopravy'!$H$5:$L$5,1))/INDEX('A2 Intenzita dopravy'!$M14:$Q14,MATCH(AU$173,'A2 Intenzita dopravy'!$H$5:$L$5,1)-1))^(1/(INDEX('A2 Intenzita dopravy'!$H$5:$L$5,MATCH(AU$173,'A2 Intenzita dopravy'!$H$5:$L$5,1))-INDEX('A2 Intenzita dopravy'!$H$5:$L$5,MATCH(AU$173,'A2 Intenzita dopravy'!$H$5:$L$5,1)-1)))*AT182,IFERROR(INDEX('A2 Intenzita dopravy'!$M14:$Q14,MATCH(AU$173,'A2 Intenzita dopravy'!$H$5:$L$5,0)),(INDEX('A2 Intenzita dopravy'!$M14:$Q14,MATCH(AU$173,'A2 Intenzita dopravy'!$H$5:$L$5,1)+1)/INDEX('A2 Intenzita dopravy'!$M14:$Q14,MATCH(AU$173,'A2 Intenzita dopravy'!$H$5:$L$5,1)))^(1/(INDEX('A2 Intenzita dopravy'!$H$5:$L$5,MATCH(AU$173,'A2 Intenzita dopravy'!$H$5:$L$5,1)+1)-INDEX('A2 Intenzita dopravy'!$H$5:$L$5,MATCH(AU$173,'A2 Intenzita dopravy'!$H$5:$L$5,1))))*AT182))),0)</f>
        <v>0</v>
      </c>
      <c r="AV182" s="30">
        <f>IFERROR(IF(AV$173&lt;MIN('A2 Intenzita dopravy'!$H$5:$L$5),(AW182/AX182)*AW182,IF(AV$173&gt;MAX('A2 Intenzita dopravy'!$H$5:$L$5),(INDEX('A2 Intenzita dopravy'!$M14:$Q14,MATCH(AV$173,'A2 Intenzita dopravy'!$H$5:$L$5,1))/INDEX('A2 Intenzita dopravy'!$M14:$Q14,MATCH(AV$173,'A2 Intenzita dopravy'!$H$5:$L$5,1)-1))^(1/(INDEX('A2 Intenzita dopravy'!$H$5:$L$5,MATCH(AV$173,'A2 Intenzita dopravy'!$H$5:$L$5,1))-INDEX('A2 Intenzita dopravy'!$H$5:$L$5,MATCH(AV$173,'A2 Intenzita dopravy'!$H$5:$L$5,1)-1)))*AU182,IFERROR(INDEX('A2 Intenzita dopravy'!$M14:$Q14,MATCH(AV$173,'A2 Intenzita dopravy'!$H$5:$L$5,0)),(INDEX('A2 Intenzita dopravy'!$M14:$Q14,MATCH(AV$173,'A2 Intenzita dopravy'!$H$5:$L$5,1)+1)/INDEX('A2 Intenzita dopravy'!$M14:$Q14,MATCH(AV$173,'A2 Intenzita dopravy'!$H$5:$L$5,1)))^(1/(INDEX('A2 Intenzita dopravy'!$H$5:$L$5,MATCH(AV$173,'A2 Intenzita dopravy'!$H$5:$L$5,1)+1)-INDEX('A2 Intenzita dopravy'!$H$5:$L$5,MATCH(AV$173,'A2 Intenzita dopravy'!$H$5:$L$5,1))))*AU182))),0)</f>
        <v>0</v>
      </c>
      <c r="AW182" s="30">
        <f>IFERROR(IF(AW$173&lt;MIN('A2 Intenzita dopravy'!$H$5:$L$5),(AX182/AY182)*AX182,IF(AW$173&gt;MAX('A2 Intenzita dopravy'!$H$5:$L$5),(INDEX('A2 Intenzita dopravy'!$M14:$Q14,MATCH(AW$173,'A2 Intenzita dopravy'!$H$5:$L$5,1))/INDEX('A2 Intenzita dopravy'!$M14:$Q14,MATCH(AW$173,'A2 Intenzita dopravy'!$H$5:$L$5,1)-1))^(1/(INDEX('A2 Intenzita dopravy'!$H$5:$L$5,MATCH(AW$173,'A2 Intenzita dopravy'!$H$5:$L$5,1))-INDEX('A2 Intenzita dopravy'!$H$5:$L$5,MATCH(AW$173,'A2 Intenzita dopravy'!$H$5:$L$5,1)-1)))*AV182,IFERROR(INDEX('A2 Intenzita dopravy'!$M14:$Q14,MATCH(AW$173,'A2 Intenzita dopravy'!$H$5:$L$5,0)),(INDEX('A2 Intenzita dopravy'!$M14:$Q14,MATCH(AW$173,'A2 Intenzita dopravy'!$H$5:$L$5,1)+1)/INDEX('A2 Intenzita dopravy'!$M14:$Q14,MATCH(AW$173,'A2 Intenzita dopravy'!$H$5:$L$5,1)))^(1/(INDEX('A2 Intenzita dopravy'!$H$5:$L$5,MATCH(AW$173,'A2 Intenzita dopravy'!$H$5:$L$5,1)+1)-INDEX('A2 Intenzita dopravy'!$H$5:$L$5,MATCH(AW$173,'A2 Intenzita dopravy'!$H$5:$L$5,1))))*AV182))),0)</f>
        <v>0</v>
      </c>
      <c r="AX182" s="30">
        <f>IFERROR(IF(AX$173&lt;MIN('A2 Intenzita dopravy'!$H$5:$L$5),(AY182/AZ182)*AY182,IF(AX$173&gt;MAX('A2 Intenzita dopravy'!$H$5:$L$5),(INDEX('A2 Intenzita dopravy'!$M14:$Q14,MATCH(AX$173,'A2 Intenzita dopravy'!$H$5:$L$5,1))/INDEX('A2 Intenzita dopravy'!$M14:$Q14,MATCH(AX$173,'A2 Intenzita dopravy'!$H$5:$L$5,1)-1))^(1/(INDEX('A2 Intenzita dopravy'!$H$5:$L$5,MATCH(AX$173,'A2 Intenzita dopravy'!$H$5:$L$5,1))-INDEX('A2 Intenzita dopravy'!$H$5:$L$5,MATCH(AX$173,'A2 Intenzita dopravy'!$H$5:$L$5,1)-1)))*AW182,IFERROR(INDEX('A2 Intenzita dopravy'!$M14:$Q14,MATCH(AX$173,'A2 Intenzita dopravy'!$H$5:$L$5,0)),(INDEX('A2 Intenzita dopravy'!$M14:$Q14,MATCH(AX$173,'A2 Intenzita dopravy'!$H$5:$L$5,1)+1)/INDEX('A2 Intenzita dopravy'!$M14:$Q14,MATCH(AX$173,'A2 Intenzita dopravy'!$H$5:$L$5,1)))^(1/(INDEX('A2 Intenzita dopravy'!$H$5:$L$5,MATCH(AX$173,'A2 Intenzita dopravy'!$H$5:$L$5,1)+1)-INDEX('A2 Intenzita dopravy'!$H$5:$L$5,MATCH(AX$173,'A2 Intenzita dopravy'!$H$5:$L$5,1))))*AW182))),0)</f>
        <v>0</v>
      </c>
      <c r="AY182" s="30">
        <f>IFERROR(IF(AY$173&lt;MIN('A2 Intenzita dopravy'!$H$5:$L$5),(AZ182/BA182)*AZ182,IF(AY$173&gt;MAX('A2 Intenzita dopravy'!$H$5:$L$5),(INDEX('A2 Intenzita dopravy'!$M14:$Q14,MATCH(AY$173,'A2 Intenzita dopravy'!$H$5:$L$5,1))/INDEX('A2 Intenzita dopravy'!$M14:$Q14,MATCH(AY$173,'A2 Intenzita dopravy'!$H$5:$L$5,1)-1))^(1/(INDEX('A2 Intenzita dopravy'!$H$5:$L$5,MATCH(AY$173,'A2 Intenzita dopravy'!$H$5:$L$5,1))-INDEX('A2 Intenzita dopravy'!$H$5:$L$5,MATCH(AY$173,'A2 Intenzita dopravy'!$H$5:$L$5,1)-1)))*AX182,IFERROR(INDEX('A2 Intenzita dopravy'!$M14:$Q14,MATCH(AY$173,'A2 Intenzita dopravy'!$H$5:$L$5,0)),(INDEX('A2 Intenzita dopravy'!$M14:$Q14,MATCH(AY$173,'A2 Intenzita dopravy'!$H$5:$L$5,1)+1)/INDEX('A2 Intenzita dopravy'!$M14:$Q14,MATCH(AY$173,'A2 Intenzita dopravy'!$H$5:$L$5,1)))^(1/(INDEX('A2 Intenzita dopravy'!$H$5:$L$5,MATCH(AY$173,'A2 Intenzita dopravy'!$H$5:$L$5,1)+1)-INDEX('A2 Intenzita dopravy'!$H$5:$L$5,MATCH(AY$173,'A2 Intenzita dopravy'!$H$5:$L$5,1))))*AX182))),0)</f>
        <v>0</v>
      </c>
      <c r="AZ182" s="30">
        <f>IFERROR(IF(AZ$173&lt;MIN('A2 Intenzita dopravy'!$H$5:$L$5),(BA182/BB182)*BA182,IF(AZ$173&gt;MAX('A2 Intenzita dopravy'!$H$5:$L$5),(INDEX('A2 Intenzita dopravy'!$M14:$Q14,MATCH(AZ$173,'A2 Intenzita dopravy'!$H$5:$L$5,1))/INDEX('A2 Intenzita dopravy'!$M14:$Q14,MATCH(AZ$173,'A2 Intenzita dopravy'!$H$5:$L$5,1)-1))^(1/(INDEX('A2 Intenzita dopravy'!$H$5:$L$5,MATCH(AZ$173,'A2 Intenzita dopravy'!$H$5:$L$5,1))-INDEX('A2 Intenzita dopravy'!$H$5:$L$5,MATCH(AZ$173,'A2 Intenzita dopravy'!$H$5:$L$5,1)-1)))*AY182,IFERROR(INDEX('A2 Intenzita dopravy'!$M14:$Q14,MATCH(AZ$173,'A2 Intenzita dopravy'!$H$5:$L$5,0)),(INDEX('A2 Intenzita dopravy'!$M14:$Q14,MATCH(AZ$173,'A2 Intenzita dopravy'!$H$5:$L$5,1)+1)/INDEX('A2 Intenzita dopravy'!$M14:$Q14,MATCH(AZ$173,'A2 Intenzita dopravy'!$H$5:$L$5,1)))^(1/(INDEX('A2 Intenzita dopravy'!$H$5:$L$5,MATCH(AZ$173,'A2 Intenzita dopravy'!$H$5:$L$5,1)+1)-INDEX('A2 Intenzita dopravy'!$H$5:$L$5,MATCH(AZ$173,'A2 Intenzita dopravy'!$H$5:$L$5,1))))*AY182))),0)</f>
        <v>0</v>
      </c>
      <c r="BA182" s="30">
        <f>IFERROR(IF(BA$173&lt;MIN('A2 Intenzita dopravy'!$H$5:$L$5),(BB182/'A2 Intenzita dopravy'!#REF!)*BB182,IF(BA$173&gt;MAX('A2 Intenzita dopravy'!$H$5:$L$5),(INDEX('A2 Intenzita dopravy'!$M14:$Q14,MATCH(BA$173,'A2 Intenzita dopravy'!$H$5:$L$5,1))/INDEX('A2 Intenzita dopravy'!$M14:$Q14,MATCH(BA$173,'A2 Intenzita dopravy'!$H$5:$L$5,1)-1))^(1/(INDEX('A2 Intenzita dopravy'!$H$5:$L$5,MATCH(BA$173,'A2 Intenzita dopravy'!$H$5:$L$5,1))-INDEX('A2 Intenzita dopravy'!$H$5:$L$5,MATCH(BA$173,'A2 Intenzita dopravy'!$H$5:$L$5,1)-1)))*AZ182,IFERROR(INDEX('A2 Intenzita dopravy'!$M14:$Q14,MATCH(BA$173,'A2 Intenzita dopravy'!$H$5:$L$5,0)),(INDEX('A2 Intenzita dopravy'!$M14:$Q14,MATCH(BA$173,'A2 Intenzita dopravy'!$H$5:$L$5,1)+1)/INDEX('A2 Intenzita dopravy'!$M14:$Q14,MATCH(BA$173,'A2 Intenzita dopravy'!$H$5:$L$5,1)))^(1/(INDEX('A2 Intenzita dopravy'!$H$5:$L$5,MATCH(BA$173,'A2 Intenzita dopravy'!$H$5:$L$5,1)+1)-INDEX('A2 Intenzita dopravy'!$H$5:$L$5,MATCH(BA$173,'A2 Intenzita dopravy'!$H$5:$L$5,1))))*AZ182))),0)</f>
        <v>0</v>
      </c>
      <c r="BB182" s="30">
        <f>IFERROR(IF(BB$173&lt;MIN('A2 Intenzita dopravy'!$H$5:$L$5),('A2 Intenzita dopravy'!#REF!/'A2 Intenzita dopravy'!#REF!)*'A2 Intenzita dopravy'!#REF!,IF(BB$173&gt;MAX('A2 Intenzita dopravy'!$H$5:$L$5),(INDEX('A2 Intenzita dopravy'!$M14:$Q14,MATCH(BB$173,'A2 Intenzita dopravy'!$H$5:$L$5,1))/INDEX('A2 Intenzita dopravy'!$M14:$Q14,MATCH(BB$173,'A2 Intenzita dopravy'!$H$5:$L$5,1)-1))^(1/(INDEX('A2 Intenzita dopravy'!$H$5:$L$5,MATCH(BB$173,'A2 Intenzita dopravy'!$H$5:$L$5,1))-INDEX('A2 Intenzita dopravy'!$H$5:$L$5,MATCH(BB$173,'A2 Intenzita dopravy'!$H$5:$L$5,1)-1)))*BA182,IFERROR(INDEX('A2 Intenzita dopravy'!$M14:$Q14,MATCH(BB$173,'A2 Intenzita dopravy'!$H$5:$L$5,0)),(INDEX('A2 Intenzita dopravy'!$M14:$Q14,MATCH(BB$173,'A2 Intenzita dopravy'!$H$5:$L$5,1)+1)/INDEX('A2 Intenzita dopravy'!$M14:$Q14,MATCH(BB$173,'A2 Intenzita dopravy'!$H$5:$L$5,1)))^(1/(INDEX('A2 Intenzita dopravy'!$H$5:$L$5,MATCH(BB$173,'A2 Intenzita dopravy'!$H$5:$L$5,1)+1)-INDEX('A2 Intenzita dopravy'!$H$5:$L$5,MATCH(BB$173,'A2 Intenzita dopravy'!$H$5:$L$5,1))))*BA182))),0)</f>
        <v>0</v>
      </c>
    </row>
    <row r="183" spans="2:54" x14ac:dyDescent="0.2">
      <c r="B183" s="5">
        <v>9</v>
      </c>
      <c r="C183" s="5" t="str">
        <f>IF(ISBLANK('A2 Intenzita dopravy'!C29)=TRUE,"",'A2 Intenzita dopravy'!C29)</f>
        <v/>
      </c>
      <c r="D183" s="5" t="str">
        <f>IF(ISBLANK('A2 Intenzita dopravy'!D29)=TRUE,"",'A2 Intenzita dopravy'!D29)</f>
        <v>Privádzač Nižná</v>
      </c>
      <c r="E183" s="30">
        <f>IFERROR(IF(E$173&lt;MIN('A2 Intenzita dopravy'!$H$5:$L$5),(F183/G183)*F183,IF(E$173&gt;MAX('A2 Intenzita dopravy'!$H$5:$L$5),(INDEX('A2 Intenzita dopravy'!$M15:$Q15,MATCH(E$173,'A2 Intenzita dopravy'!$H$5:$L$5,1))/INDEX('A2 Intenzita dopravy'!$M15:$Q15,MATCH(E$173,'A2 Intenzita dopravy'!$H$5:$L$5,1)-1))^(1/(INDEX('A2 Intenzita dopravy'!$H$5:$L$5,MATCH(E$173,'A2 Intenzita dopravy'!$H$5:$L$5,1))-INDEX('A2 Intenzita dopravy'!$H$5:$L$5,MATCH(E$173,'A2 Intenzita dopravy'!$H$5:$L$5,1)-1)))*D183,IFERROR(INDEX('A2 Intenzita dopravy'!$M15:$Q15,MATCH(E$173,'A2 Intenzita dopravy'!$H$5:$L$5,0)),(INDEX('A2 Intenzita dopravy'!$M15:$Q15,MATCH(E$173,'A2 Intenzita dopravy'!$H$5:$L$5,1)+1)/INDEX('A2 Intenzita dopravy'!$M15:$Q15,MATCH(E$173,'A2 Intenzita dopravy'!$H$5:$L$5,1)))^(1/(INDEX('A2 Intenzita dopravy'!$H$5:$L$5,MATCH(E$173,'A2 Intenzita dopravy'!$H$5:$L$5,1)+1)-INDEX('A2 Intenzita dopravy'!$H$5:$L$5,MATCH(E$173,'A2 Intenzita dopravy'!$H$5:$L$5,1))))*D183))),0)</f>
        <v>0</v>
      </c>
      <c r="F183" s="30">
        <f>IFERROR(IF(F$173&lt;MIN('A2 Intenzita dopravy'!$H$5:$L$5),(G183/H183)*G183,IF(F$173&gt;MAX('A2 Intenzita dopravy'!$H$5:$L$5),(INDEX('A2 Intenzita dopravy'!$M15:$Q15,MATCH(F$173,'A2 Intenzita dopravy'!$H$5:$L$5,1))/INDEX('A2 Intenzita dopravy'!$M15:$Q15,MATCH(F$173,'A2 Intenzita dopravy'!$H$5:$L$5,1)-1))^(1/(INDEX('A2 Intenzita dopravy'!$H$5:$L$5,MATCH(F$173,'A2 Intenzita dopravy'!$H$5:$L$5,1))-INDEX('A2 Intenzita dopravy'!$H$5:$L$5,MATCH(F$173,'A2 Intenzita dopravy'!$H$5:$L$5,1)-1)))*E183,IFERROR(INDEX('A2 Intenzita dopravy'!$M15:$Q15,MATCH(F$173,'A2 Intenzita dopravy'!$H$5:$L$5,0)),(INDEX('A2 Intenzita dopravy'!$M15:$Q15,MATCH(F$173,'A2 Intenzita dopravy'!$H$5:$L$5,1)+1)/INDEX('A2 Intenzita dopravy'!$M15:$Q15,MATCH(F$173,'A2 Intenzita dopravy'!$H$5:$L$5,1)))^(1/(INDEX('A2 Intenzita dopravy'!$H$5:$L$5,MATCH(F$173,'A2 Intenzita dopravy'!$H$5:$L$5,1)+1)-INDEX('A2 Intenzita dopravy'!$H$5:$L$5,MATCH(F$173,'A2 Intenzita dopravy'!$H$5:$L$5,1))))*E183))),0)</f>
        <v>0</v>
      </c>
      <c r="G183" s="30">
        <f>IFERROR(IF(G$173&lt;MIN('A2 Intenzita dopravy'!$H$5:$L$5),(H183/I183)*H183,IF(G$173&gt;MAX('A2 Intenzita dopravy'!$H$5:$L$5),(INDEX('A2 Intenzita dopravy'!$M15:$Q15,MATCH(G$173,'A2 Intenzita dopravy'!$H$5:$L$5,1))/INDEX('A2 Intenzita dopravy'!$M15:$Q15,MATCH(G$173,'A2 Intenzita dopravy'!$H$5:$L$5,1)-1))^(1/(INDEX('A2 Intenzita dopravy'!$H$5:$L$5,MATCH(G$173,'A2 Intenzita dopravy'!$H$5:$L$5,1))-INDEX('A2 Intenzita dopravy'!$H$5:$L$5,MATCH(G$173,'A2 Intenzita dopravy'!$H$5:$L$5,1)-1)))*F183,IFERROR(INDEX('A2 Intenzita dopravy'!$M15:$Q15,MATCH(G$173,'A2 Intenzita dopravy'!$H$5:$L$5,0)),(INDEX('A2 Intenzita dopravy'!$M15:$Q15,MATCH(G$173,'A2 Intenzita dopravy'!$H$5:$L$5,1)+1)/INDEX('A2 Intenzita dopravy'!$M15:$Q15,MATCH(G$173,'A2 Intenzita dopravy'!$H$5:$L$5,1)))^(1/(INDEX('A2 Intenzita dopravy'!$H$5:$L$5,MATCH(G$173,'A2 Intenzita dopravy'!$H$5:$L$5,1)+1)-INDEX('A2 Intenzita dopravy'!$H$5:$L$5,MATCH(G$173,'A2 Intenzita dopravy'!$H$5:$L$5,1))))*F183))),0)</f>
        <v>0</v>
      </c>
      <c r="H183" s="30">
        <f>IFERROR(IF(H$173&lt;MIN('A2 Intenzita dopravy'!$H$5:$L$5),(I183/J183)*I183,IF(H$173&gt;MAX('A2 Intenzita dopravy'!$H$5:$L$5),(INDEX('A2 Intenzita dopravy'!$M15:$Q15,MATCH(H$173,'A2 Intenzita dopravy'!$H$5:$L$5,1))/INDEX('A2 Intenzita dopravy'!$M15:$Q15,MATCH(H$173,'A2 Intenzita dopravy'!$H$5:$L$5,1)-1))^(1/(INDEX('A2 Intenzita dopravy'!$H$5:$L$5,MATCH(H$173,'A2 Intenzita dopravy'!$H$5:$L$5,1))-INDEX('A2 Intenzita dopravy'!$H$5:$L$5,MATCH(H$173,'A2 Intenzita dopravy'!$H$5:$L$5,1)-1)))*G183,IFERROR(INDEX('A2 Intenzita dopravy'!$M15:$Q15,MATCH(H$173,'A2 Intenzita dopravy'!$H$5:$L$5,0)),(INDEX('A2 Intenzita dopravy'!$M15:$Q15,MATCH(H$173,'A2 Intenzita dopravy'!$H$5:$L$5,1)+1)/INDEX('A2 Intenzita dopravy'!$M15:$Q15,MATCH(H$173,'A2 Intenzita dopravy'!$H$5:$L$5,1)))^(1/(INDEX('A2 Intenzita dopravy'!$H$5:$L$5,MATCH(H$173,'A2 Intenzita dopravy'!$H$5:$L$5,1)+1)-INDEX('A2 Intenzita dopravy'!$H$5:$L$5,MATCH(H$173,'A2 Intenzita dopravy'!$H$5:$L$5,1))))*G183))),0)</f>
        <v>0</v>
      </c>
      <c r="I183" s="30">
        <f>IFERROR(IF(I$173&lt;MIN('A2 Intenzita dopravy'!$H$5:$L$5),(J183/K183)*J183,IF(I$173&gt;MAX('A2 Intenzita dopravy'!$H$5:$L$5),(INDEX('A2 Intenzita dopravy'!$M15:$Q15,MATCH(I$173,'A2 Intenzita dopravy'!$H$5:$L$5,1))/INDEX('A2 Intenzita dopravy'!$M15:$Q15,MATCH(I$173,'A2 Intenzita dopravy'!$H$5:$L$5,1)-1))^(1/(INDEX('A2 Intenzita dopravy'!$H$5:$L$5,MATCH(I$173,'A2 Intenzita dopravy'!$H$5:$L$5,1))-INDEX('A2 Intenzita dopravy'!$H$5:$L$5,MATCH(I$173,'A2 Intenzita dopravy'!$H$5:$L$5,1)-1)))*H183,IFERROR(INDEX('A2 Intenzita dopravy'!$M15:$Q15,MATCH(I$173,'A2 Intenzita dopravy'!$H$5:$L$5,0)),(INDEX('A2 Intenzita dopravy'!$M15:$Q15,MATCH(I$173,'A2 Intenzita dopravy'!$H$5:$L$5,1)+1)/INDEX('A2 Intenzita dopravy'!$M15:$Q15,MATCH(I$173,'A2 Intenzita dopravy'!$H$5:$L$5,1)))^(1/(INDEX('A2 Intenzita dopravy'!$H$5:$L$5,MATCH(I$173,'A2 Intenzita dopravy'!$H$5:$L$5,1)+1)-INDEX('A2 Intenzita dopravy'!$H$5:$L$5,MATCH(I$173,'A2 Intenzita dopravy'!$H$5:$L$5,1))))*H183))),0)</f>
        <v>0</v>
      </c>
      <c r="J183" s="30">
        <f>IFERROR(IF(J$173&lt;MIN('A2 Intenzita dopravy'!$H$5:$L$5),(K183/L183)*K183,IF(J$173&gt;MAX('A2 Intenzita dopravy'!$H$5:$L$5),(INDEX('A2 Intenzita dopravy'!$M15:$Q15,MATCH(J$173,'A2 Intenzita dopravy'!$H$5:$L$5,1))/INDEX('A2 Intenzita dopravy'!$M15:$Q15,MATCH(J$173,'A2 Intenzita dopravy'!$H$5:$L$5,1)-1))^(1/(INDEX('A2 Intenzita dopravy'!$H$5:$L$5,MATCH(J$173,'A2 Intenzita dopravy'!$H$5:$L$5,1))-INDEX('A2 Intenzita dopravy'!$H$5:$L$5,MATCH(J$173,'A2 Intenzita dopravy'!$H$5:$L$5,1)-1)))*I183,IFERROR(INDEX('A2 Intenzita dopravy'!$M15:$Q15,MATCH(J$173,'A2 Intenzita dopravy'!$H$5:$L$5,0)),(INDEX('A2 Intenzita dopravy'!$M15:$Q15,MATCH(J$173,'A2 Intenzita dopravy'!$H$5:$L$5,1)+1)/INDEX('A2 Intenzita dopravy'!$M15:$Q15,MATCH(J$173,'A2 Intenzita dopravy'!$H$5:$L$5,1)))^(1/(INDEX('A2 Intenzita dopravy'!$H$5:$L$5,MATCH(J$173,'A2 Intenzita dopravy'!$H$5:$L$5,1)+1)-INDEX('A2 Intenzita dopravy'!$H$5:$L$5,MATCH(J$173,'A2 Intenzita dopravy'!$H$5:$L$5,1))))*I183))),0)</f>
        <v>0</v>
      </c>
      <c r="K183" s="30">
        <f>IFERROR(IF(K$173&lt;MIN('A2 Intenzita dopravy'!$H$5:$L$5),(L183/M183)*L183,IF(K$173&gt;MAX('A2 Intenzita dopravy'!$H$5:$L$5),(INDEX('A2 Intenzita dopravy'!$M15:$Q15,MATCH(K$173,'A2 Intenzita dopravy'!$H$5:$L$5,1))/INDEX('A2 Intenzita dopravy'!$M15:$Q15,MATCH(K$173,'A2 Intenzita dopravy'!$H$5:$L$5,1)-1))^(1/(INDEX('A2 Intenzita dopravy'!$H$5:$L$5,MATCH(K$173,'A2 Intenzita dopravy'!$H$5:$L$5,1))-INDEX('A2 Intenzita dopravy'!$H$5:$L$5,MATCH(K$173,'A2 Intenzita dopravy'!$H$5:$L$5,1)-1)))*J183,IFERROR(INDEX('A2 Intenzita dopravy'!$M15:$Q15,MATCH(K$173,'A2 Intenzita dopravy'!$H$5:$L$5,0)),(INDEX('A2 Intenzita dopravy'!$M15:$Q15,MATCH(K$173,'A2 Intenzita dopravy'!$H$5:$L$5,1)+1)/INDEX('A2 Intenzita dopravy'!$M15:$Q15,MATCH(K$173,'A2 Intenzita dopravy'!$H$5:$L$5,1)))^(1/(INDEX('A2 Intenzita dopravy'!$H$5:$L$5,MATCH(K$173,'A2 Intenzita dopravy'!$H$5:$L$5,1)+1)-INDEX('A2 Intenzita dopravy'!$H$5:$L$5,MATCH(K$173,'A2 Intenzita dopravy'!$H$5:$L$5,1))))*J183))),0)</f>
        <v>0</v>
      </c>
      <c r="L183" s="30">
        <f>IFERROR(IF(L$173&lt;MIN('A2 Intenzita dopravy'!$H$5:$L$5),(M183/N183)*M183,IF(L$173&gt;MAX('A2 Intenzita dopravy'!$H$5:$L$5),(INDEX('A2 Intenzita dopravy'!$M15:$Q15,MATCH(L$173,'A2 Intenzita dopravy'!$H$5:$L$5,1))/INDEX('A2 Intenzita dopravy'!$M15:$Q15,MATCH(L$173,'A2 Intenzita dopravy'!$H$5:$L$5,1)-1))^(1/(INDEX('A2 Intenzita dopravy'!$H$5:$L$5,MATCH(L$173,'A2 Intenzita dopravy'!$H$5:$L$5,1))-INDEX('A2 Intenzita dopravy'!$H$5:$L$5,MATCH(L$173,'A2 Intenzita dopravy'!$H$5:$L$5,1)-1)))*K183,IFERROR(INDEX('A2 Intenzita dopravy'!$M15:$Q15,MATCH(L$173,'A2 Intenzita dopravy'!$H$5:$L$5,0)),(INDEX('A2 Intenzita dopravy'!$M15:$Q15,MATCH(L$173,'A2 Intenzita dopravy'!$H$5:$L$5,1)+1)/INDEX('A2 Intenzita dopravy'!$M15:$Q15,MATCH(L$173,'A2 Intenzita dopravy'!$H$5:$L$5,1)))^(1/(INDEX('A2 Intenzita dopravy'!$H$5:$L$5,MATCH(L$173,'A2 Intenzita dopravy'!$H$5:$L$5,1)+1)-INDEX('A2 Intenzita dopravy'!$H$5:$L$5,MATCH(L$173,'A2 Intenzita dopravy'!$H$5:$L$5,1))))*K183))),0)</f>
        <v>0</v>
      </c>
      <c r="M183" s="30">
        <f>IFERROR(IF(M$173&lt;MIN('A2 Intenzita dopravy'!$H$5:$L$5),(N183/O183)*N183,IF(M$173&gt;MAX('A2 Intenzita dopravy'!$H$5:$L$5),(INDEX('A2 Intenzita dopravy'!$M15:$Q15,MATCH(M$173,'A2 Intenzita dopravy'!$H$5:$L$5,1))/INDEX('A2 Intenzita dopravy'!$M15:$Q15,MATCH(M$173,'A2 Intenzita dopravy'!$H$5:$L$5,1)-1))^(1/(INDEX('A2 Intenzita dopravy'!$H$5:$L$5,MATCH(M$173,'A2 Intenzita dopravy'!$H$5:$L$5,1))-INDEX('A2 Intenzita dopravy'!$H$5:$L$5,MATCH(M$173,'A2 Intenzita dopravy'!$H$5:$L$5,1)-1)))*L183,IFERROR(INDEX('A2 Intenzita dopravy'!$M15:$Q15,MATCH(M$173,'A2 Intenzita dopravy'!$H$5:$L$5,0)),(INDEX('A2 Intenzita dopravy'!$M15:$Q15,MATCH(M$173,'A2 Intenzita dopravy'!$H$5:$L$5,1)+1)/INDEX('A2 Intenzita dopravy'!$M15:$Q15,MATCH(M$173,'A2 Intenzita dopravy'!$H$5:$L$5,1)))^(1/(INDEX('A2 Intenzita dopravy'!$H$5:$L$5,MATCH(M$173,'A2 Intenzita dopravy'!$H$5:$L$5,1)+1)-INDEX('A2 Intenzita dopravy'!$H$5:$L$5,MATCH(M$173,'A2 Intenzita dopravy'!$H$5:$L$5,1))))*L183))),0)</f>
        <v>0</v>
      </c>
      <c r="N183" s="30">
        <f>IFERROR(IF(N$173&lt;MIN('A2 Intenzita dopravy'!$H$5:$L$5),(O183/P183)*O183,IF(N$173&gt;MAX('A2 Intenzita dopravy'!$H$5:$L$5),(INDEX('A2 Intenzita dopravy'!$M15:$Q15,MATCH(N$173,'A2 Intenzita dopravy'!$H$5:$L$5,1))/INDEX('A2 Intenzita dopravy'!$M15:$Q15,MATCH(N$173,'A2 Intenzita dopravy'!$H$5:$L$5,1)-1))^(1/(INDEX('A2 Intenzita dopravy'!$H$5:$L$5,MATCH(N$173,'A2 Intenzita dopravy'!$H$5:$L$5,1))-INDEX('A2 Intenzita dopravy'!$H$5:$L$5,MATCH(N$173,'A2 Intenzita dopravy'!$H$5:$L$5,1)-1)))*M183,IFERROR(INDEX('A2 Intenzita dopravy'!$M15:$Q15,MATCH(N$173,'A2 Intenzita dopravy'!$H$5:$L$5,0)),(INDEX('A2 Intenzita dopravy'!$M15:$Q15,MATCH(N$173,'A2 Intenzita dopravy'!$H$5:$L$5,1)+1)/INDEX('A2 Intenzita dopravy'!$M15:$Q15,MATCH(N$173,'A2 Intenzita dopravy'!$H$5:$L$5,1)))^(1/(INDEX('A2 Intenzita dopravy'!$H$5:$L$5,MATCH(N$173,'A2 Intenzita dopravy'!$H$5:$L$5,1)+1)-INDEX('A2 Intenzita dopravy'!$H$5:$L$5,MATCH(N$173,'A2 Intenzita dopravy'!$H$5:$L$5,1))))*M183))),0)</f>
        <v>0</v>
      </c>
      <c r="O183" s="30">
        <f>IFERROR(IF(O$173&lt;MIN('A2 Intenzita dopravy'!$H$5:$L$5),(P183/Q183)*P183,IF(O$173&gt;MAX('A2 Intenzita dopravy'!$H$5:$L$5),(INDEX('A2 Intenzita dopravy'!$M15:$Q15,MATCH(O$173,'A2 Intenzita dopravy'!$H$5:$L$5,1))/INDEX('A2 Intenzita dopravy'!$M15:$Q15,MATCH(O$173,'A2 Intenzita dopravy'!$H$5:$L$5,1)-1))^(1/(INDEX('A2 Intenzita dopravy'!$H$5:$L$5,MATCH(O$173,'A2 Intenzita dopravy'!$H$5:$L$5,1))-INDEX('A2 Intenzita dopravy'!$H$5:$L$5,MATCH(O$173,'A2 Intenzita dopravy'!$H$5:$L$5,1)-1)))*N183,IFERROR(INDEX('A2 Intenzita dopravy'!$M15:$Q15,MATCH(O$173,'A2 Intenzita dopravy'!$H$5:$L$5,0)),(INDEX('A2 Intenzita dopravy'!$M15:$Q15,MATCH(O$173,'A2 Intenzita dopravy'!$H$5:$L$5,1)+1)/INDEX('A2 Intenzita dopravy'!$M15:$Q15,MATCH(O$173,'A2 Intenzita dopravy'!$H$5:$L$5,1)))^(1/(INDEX('A2 Intenzita dopravy'!$H$5:$L$5,MATCH(O$173,'A2 Intenzita dopravy'!$H$5:$L$5,1)+1)-INDEX('A2 Intenzita dopravy'!$H$5:$L$5,MATCH(O$173,'A2 Intenzita dopravy'!$H$5:$L$5,1))))*N183))),0)</f>
        <v>0</v>
      </c>
      <c r="P183" s="30">
        <f>IFERROR(IF(P$173&lt;MIN('A2 Intenzita dopravy'!$H$5:$L$5),(Q183/R183)*Q183,IF(P$173&gt;MAX('A2 Intenzita dopravy'!$H$5:$L$5),(INDEX('A2 Intenzita dopravy'!$M15:$Q15,MATCH(P$173,'A2 Intenzita dopravy'!$H$5:$L$5,1))/INDEX('A2 Intenzita dopravy'!$M15:$Q15,MATCH(P$173,'A2 Intenzita dopravy'!$H$5:$L$5,1)-1))^(1/(INDEX('A2 Intenzita dopravy'!$H$5:$L$5,MATCH(P$173,'A2 Intenzita dopravy'!$H$5:$L$5,1))-INDEX('A2 Intenzita dopravy'!$H$5:$L$5,MATCH(P$173,'A2 Intenzita dopravy'!$H$5:$L$5,1)-1)))*O183,IFERROR(INDEX('A2 Intenzita dopravy'!$M15:$Q15,MATCH(P$173,'A2 Intenzita dopravy'!$H$5:$L$5,0)),(INDEX('A2 Intenzita dopravy'!$M15:$Q15,MATCH(P$173,'A2 Intenzita dopravy'!$H$5:$L$5,1)+1)/INDEX('A2 Intenzita dopravy'!$M15:$Q15,MATCH(P$173,'A2 Intenzita dopravy'!$H$5:$L$5,1)))^(1/(INDEX('A2 Intenzita dopravy'!$H$5:$L$5,MATCH(P$173,'A2 Intenzita dopravy'!$H$5:$L$5,1)+1)-INDEX('A2 Intenzita dopravy'!$H$5:$L$5,MATCH(P$173,'A2 Intenzita dopravy'!$H$5:$L$5,1))))*O183))),0)</f>
        <v>0</v>
      </c>
      <c r="Q183" s="30">
        <f>IFERROR(IF(Q$173&lt;MIN('A2 Intenzita dopravy'!$H$5:$L$5),(R183/S183)*R183,IF(Q$173&gt;MAX('A2 Intenzita dopravy'!$H$5:$L$5),(INDEX('A2 Intenzita dopravy'!$M15:$Q15,MATCH(Q$173,'A2 Intenzita dopravy'!$H$5:$L$5,1))/INDEX('A2 Intenzita dopravy'!$M15:$Q15,MATCH(Q$173,'A2 Intenzita dopravy'!$H$5:$L$5,1)-1))^(1/(INDEX('A2 Intenzita dopravy'!$H$5:$L$5,MATCH(Q$173,'A2 Intenzita dopravy'!$H$5:$L$5,1))-INDEX('A2 Intenzita dopravy'!$H$5:$L$5,MATCH(Q$173,'A2 Intenzita dopravy'!$H$5:$L$5,1)-1)))*P183,IFERROR(INDEX('A2 Intenzita dopravy'!$M15:$Q15,MATCH(Q$173,'A2 Intenzita dopravy'!$H$5:$L$5,0)),(INDEX('A2 Intenzita dopravy'!$M15:$Q15,MATCH(Q$173,'A2 Intenzita dopravy'!$H$5:$L$5,1)+1)/INDEX('A2 Intenzita dopravy'!$M15:$Q15,MATCH(Q$173,'A2 Intenzita dopravy'!$H$5:$L$5,1)))^(1/(INDEX('A2 Intenzita dopravy'!$H$5:$L$5,MATCH(Q$173,'A2 Intenzita dopravy'!$H$5:$L$5,1)+1)-INDEX('A2 Intenzita dopravy'!$H$5:$L$5,MATCH(Q$173,'A2 Intenzita dopravy'!$H$5:$L$5,1))))*P183))),0)</f>
        <v>0</v>
      </c>
      <c r="R183" s="30">
        <f>IFERROR(IF(R$173&lt;MIN('A2 Intenzita dopravy'!$H$5:$L$5),(S183/T183)*S183,IF(R$173&gt;MAX('A2 Intenzita dopravy'!$H$5:$L$5),(INDEX('A2 Intenzita dopravy'!$M15:$Q15,MATCH(R$173,'A2 Intenzita dopravy'!$H$5:$L$5,1))/INDEX('A2 Intenzita dopravy'!$M15:$Q15,MATCH(R$173,'A2 Intenzita dopravy'!$H$5:$L$5,1)-1))^(1/(INDEX('A2 Intenzita dopravy'!$H$5:$L$5,MATCH(R$173,'A2 Intenzita dopravy'!$H$5:$L$5,1))-INDEX('A2 Intenzita dopravy'!$H$5:$L$5,MATCH(R$173,'A2 Intenzita dopravy'!$H$5:$L$5,1)-1)))*Q183,IFERROR(INDEX('A2 Intenzita dopravy'!$M15:$Q15,MATCH(R$173,'A2 Intenzita dopravy'!$H$5:$L$5,0)),(INDEX('A2 Intenzita dopravy'!$M15:$Q15,MATCH(R$173,'A2 Intenzita dopravy'!$H$5:$L$5,1)+1)/INDEX('A2 Intenzita dopravy'!$M15:$Q15,MATCH(R$173,'A2 Intenzita dopravy'!$H$5:$L$5,1)))^(1/(INDEX('A2 Intenzita dopravy'!$H$5:$L$5,MATCH(R$173,'A2 Intenzita dopravy'!$H$5:$L$5,1)+1)-INDEX('A2 Intenzita dopravy'!$H$5:$L$5,MATCH(R$173,'A2 Intenzita dopravy'!$H$5:$L$5,1))))*Q183))),0)</f>
        <v>0</v>
      </c>
      <c r="S183" s="30">
        <f>IFERROR(IF(S$173&lt;MIN('A2 Intenzita dopravy'!$H$5:$L$5),(T183/U183)*T183,IF(S$173&gt;MAX('A2 Intenzita dopravy'!$H$5:$L$5),(INDEX('A2 Intenzita dopravy'!$M15:$Q15,MATCH(S$173,'A2 Intenzita dopravy'!$H$5:$L$5,1))/INDEX('A2 Intenzita dopravy'!$M15:$Q15,MATCH(S$173,'A2 Intenzita dopravy'!$H$5:$L$5,1)-1))^(1/(INDEX('A2 Intenzita dopravy'!$H$5:$L$5,MATCH(S$173,'A2 Intenzita dopravy'!$H$5:$L$5,1))-INDEX('A2 Intenzita dopravy'!$H$5:$L$5,MATCH(S$173,'A2 Intenzita dopravy'!$H$5:$L$5,1)-1)))*R183,IFERROR(INDEX('A2 Intenzita dopravy'!$M15:$Q15,MATCH(S$173,'A2 Intenzita dopravy'!$H$5:$L$5,0)),(INDEX('A2 Intenzita dopravy'!$M15:$Q15,MATCH(S$173,'A2 Intenzita dopravy'!$H$5:$L$5,1)+1)/INDEX('A2 Intenzita dopravy'!$M15:$Q15,MATCH(S$173,'A2 Intenzita dopravy'!$H$5:$L$5,1)))^(1/(INDEX('A2 Intenzita dopravy'!$H$5:$L$5,MATCH(S$173,'A2 Intenzita dopravy'!$H$5:$L$5,1)+1)-INDEX('A2 Intenzita dopravy'!$H$5:$L$5,MATCH(S$173,'A2 Intenzita dopravy'!$H$5:$L$5,1))))*R183))),0)</f>
        <v>0</v>
      </c>
      <c r="T183" s="30">
        <f>IFERROR(IF(T$173&lt;MIN('A2 Intenzita dopravy'!$H$5:$L$5),(U183/V183)*U183,IF(T$173&gt;MAX('A2 Intenzita dopravy'!$H$5:$L$5),(INDEX('A2 Intenzita dopravy'!$M15:$Q15,MATCH(T$173,'A2 Intenzita dopravy'!$H$5:$L$5,1))/INDEX('A2 Intenzita dopravy'!$M15:$Q15,MATCH(T$173,'A2 Intenzita dopravy'!$H$5:$L$5,1)-1))^(1/(INDEX('A2 Intenzita dopravy'!$H$5:$L$5,MATCH(T$173,'A2 Intenzita dopravy'!$H$5:$L$5,1))-INDEX('A2 Intenzita dopravy'!$H$5:$L$5,MATCH(T$173,'A2 Intenzita dopravy'!$H$5:$L$5,1)-1)))*S183,IFERROR(INDEX('A2 Intenzita dopravy'!$M15:$Q15,MATCH(T$173,'A2 Intenzita dopravy'!$H$5:$L$5,0)),(INDEX('A2 Intenzita dopravy'!$M15:$Q15,MATCH(T$173,'A2 Intenzita dopravy'!$H$5:$L$5,1)+1)/INDEX('A2 Intenzita dopravy'!$M15:$Q15,MATCH(T$173,'A2 Intenzita dopravy'!$H$5:$L$5,1)))^(1/(INDEX('A2 Intenzita dopravy'!$H$5:$L$5,MATCH(T$173,'A2 Intenzita dopravy'!$H$5:$L$5,1)+1)-INDEX('A2 Intenzita dopravy'!$H$5:$L$5,MATCH(T$173,'A2 Intenzita dopravy'!$H$5:$L$5,1))))*S183))),0)</f>
        <v>0</v>
      </c>
      <c r="U183" s="30">
        <f>IFERROR(IF(U$173&lt;MIN('A2 Intenzita dopravy'!$H$5:$L$5),(V183/W183)*V183,IF(U$173&gt;MAX('A2 Intenzita dopravy'!$H$5:$L$5),(INDEX('A2 Intenzita dopravy'!$M15:$Q15,MATCH(U$173,'A2 Intenzita dopravy'!$H$5:$L$5,1))/INDEX('A2 Intenzita dopravy'!$M15:$Q15,MATCH(U$173,'A2 Intenzita dopravy'!$H$5:$L$5,1)-1))^(1/(INDEX('A2 Intenzita dopravy'!$H$5:$L$5,MATCH(U$173,'A2 Intenzita dopravy'!$H$5:$L$5,1))-INDEX('A2 Intenzita dopravy'!$H$5:$L$5,MATCH(U$173,'A2 Intenzita dopravy'!$H$5:$L$5,1)-1)))*T183,IFERROR(INDEX('A2 Intenzita dopravy'!$M15:$Q15,MATCH(U$173,'A2 Intenzita dopravy'!$H$5:$L$5,0)),(INDEX('A2 Intenzita dopravy'!$M15:$Q15,MATCH(U$173,'A2 Intenzita dopravy'!$H$5:$L$5,1)+1)/INDEX('A2 Intenzita dopravy'!$M15:$Q15,MATCH(U$173,'A2 Intenzita dopravy'!$H$5:$L$5,1)))^(1/(INDEX('A2 Intenzita dopravy'!$H$5:$L$5,MATCH(U$173,'A2 Intenzita dopravy'!$H$5:$L$5,1)+1)-INDEX('A2 Intenzita dopravy'!$H$5:$L$5,MATCH(U$173,'A2 Intenzita dopravy'!$H$5:$L$5,1))))*T183))),0)</f>
        <v>0</v>
      </c>
      <c r="V183" s="30">
        <f>IFERROR(IF(V$173&lt;MIN('A2 Intenzita dopravy'!$H$5:$L$5),(W183/X183)*W183,IF(V$173&gt;MAX('A2 Intenzita dopravy'!$H$5:$L$5),(INDEX('A2 Intenzita dopravy'!$M15:$Q15,MATCH(V$173,'A2 Intenzita dopravy'!$H$5:$L$5,1))/INDEX('A2 Intenzita dopravy'!$M15:$Q15,MATCH(V$173,'A2 Intenzita dopravy'!$H$5:$L$5,1)-1))^(1/(INDEX('A2 Intenzita dopravy'!$H$5:$L$5,MATCH(V$173,'A2 Intenzita dopravy'!$H$5:$L$5,1))-INDEX('A2 Intenzita dopravy'!$H$5:$L$5,MATCH(V$173,'A2 Intenzita dopravy'!$H$5:$L$5,1)-1)))*U183,IFERROR(INDEX('A2 Intenzita dopravy'!$M15:$Q15,MATCH(V$173,'A2 Intenzita dopravy'!$H$5:$L$5,0)),(INDEX('A2 Intenzita dopravy'!$M15:$Q15,MATCH(V$173,'A2 Intenzita dopravy'!$H$5:$L$5,1)+1)/INDEX('A2 Intenzita dopravy'!$M15:$Q15,MATCH(V$173,'A2 Intenzita dopravy'!$H$5:$L$5,1)))^(1/(INDEX('A2 Intenzita dopravy'!$H$5:$L$5,MATCH(V$173,'A2 Intenzita dopravy'!$H$5:$L$5,1)+1)-INDEX('A2 Intenzita dopravy'!$H$5:$L$5,MATCH(V$173,'A2 Intenzita dopravy'!$H$5:$L$5,1))))*U183))),0)</f>
        <v>0</v>
      </c>
      <c r="W183" s="30">
        <f>IFERROR(IF(W$173&lt;MIN('A2 Intenzita dopravy'!$H$5:$L$5),(X183/Y183)*X183,IF(W$173&gt;MAX('A2 Intenzita dopravy'!$H$5:$L$5),(INDEX('A2 Intenzita dopravy'!$M15:$Q15,MATCH(W$173,'A2 Intenzita dopravy'!$H$5:$L$5,1))/INDEX('A2 Intenzita dopravy'!$M15:$Q15,MATCH(W$173,'A2 Intenzita dopravy'!$H$5:$L$5,1)-1))^(1/(INDEX('A2 Intenzita dopravy'!$H$5:$L$5,MATCH(W$173,'A2 Intenzita dopravy'!$H$5:$L$5,1))-INDEX('A2 Intenzita dopravy'!$H$5:$L$5,MATCH(W$173,'A2 Intenzita dopravy'!$H$5:$L$5,1)-1)))*V183,IFERROR(INDEX('A2 Intenzita dopravy'!$M15:$Q15,MATCH(W$173,'A2 Intenzita dopravy'!$H$5:$L$5,0)),(INDEX('A2 Intenzita dopravy'!$M15:$Q15,MATCH(W$173,'A2 Intenzita dopravy'!$H$5:$L$5,1)+1)/INDEX('A2 Intenzita dopravy'!$M15:$Q15,MATCH(W$173,'A2 Intenzita dopravy'!$H$5:$L$5,1)))^(1/(INDEX('A2 Intenzita dopravy'!$H$5:$L$5,MATCH(W$173,'A2 Intenzita dopravy'!$H$5:$L$5,1)+1)-INDEX('A2 Intenzita dopravy'!$H$5:$L$5,MATCH(W$173,'A2 Intenzita dopravy'!$H$5:$L$5,1))))*V183))),0)</f>
        <v>0</v>
      </c>
      <c r="X183" s="30">
        <f>IFERROR(IF(X$173&lt;MIN('A2 Intenzita dopravy'!$H$5:$L$5),(Y183/Z183)*Y183,IF(X$173&gt;MAX('A2 Intenzita dopravy'!$H$5:$L$5),(INDEX('A2 Intenzita dopravy'!$M15:$Q15,MATCH(X$173,'A2 Intenzita dopravy'!$H$5:$L$5,1))/INDEX('A2 Intenzita dopravy'!$M15:$Q15,MATCH(X$173,'A2 Intenzita dopravy'!$H$5:$L$5,1)-1))^(1/(INDEX('A2 Intenzita dopravy'!$H$5:$L$5,MATCH(X$173,'A2 Intenzita dopravy'!$H$5:$L$5,1))-INDEX('A2 Intenzita dopravy'!$H$5:$L$5,MATCH(X$173,'A2 Intenzita dopravy'!$H$5:$L$5,1)-1)))*W183,IFERROR(INDEX('A2 Intenzita dopravy'!$M15:$Q15,MATCH(X$173,'A2 Intenzita dopravy'!$H$5:$L$5,0)),(INDEX('A2 Intenzita dopravy'!$M15:$Q15,MATCH(X$173,'A2 Intenzita dopravy'!$H$5:$L$5,1)+1)/INDEX('A2 Intenzita dopravy'!$M15:$Q15,MATCH(X$173,'A2 Intenzita dopravy'!$H$5:$L$5,1)))^(1/(INDEX('A2 Intenzita dopravy'!$H$5:$L$5,MATCH(X$173,'A2 Intenzita dopravy'!$H$5:$L$5,1)+1)-INDEX('A2 Intenzita dopravy'!$H$5:$L$5,MATCH(X$173,'A2 Intenzita dopravy'!$H$5:$L$5,1))))*W183))),0)</f>
        <v>0</v>
      </c>
      <c r="Y183" s="30">
        <f>IFERROR(IF(Y$173&lt;MIN('A2 Intenzita dopravy'!$H$5:$L$5),(Z183/AA183)*Z183,IF(Y$173&gt;MAX('A2 Intenzita dopravy'!$H$5:$L$5),(INDEX('A2 Intenzita dopravy'!$M15:$Q15,MATCH(Y$173,'A2 Intenzita dopravy'!$H$5:$L$5,1))/INDEX('A2 Intenzita dopravy'!$M15:$Q15,MATCH(Y$173,'A2 Intenzita dopravy'!$H$5:$L$5,1)-1))^(1/(INDEX('A2 Intenzita dopravy'!$H$5:$L$5,MATCH(Y$173,'A2 Intenzita dopravy'!$H$5:$L$5,1))-INDEX('A2 Intenzita dopravy'!$H$5:$L$5,MATCH(Y$173,'A2 Intenzita dopravy'!$H$5:$L$5,1)-1)))*X183,IFERROR(INDEX('A2 Intenzita dopravy'!$M15:$Q15,MATCH(Y$173,'A2 Intenzita dopravy'!$H$5:$L$5,0)),(INDEX('A2 Intenzita dopravy'!$M15:$Q15,MATCH(Y$173,'A2 Intenzita dopravy'!$H$5:$L$5,1)+1)/INDEX('A2 Intenzita dopravy'!$M15:$Q15,MATCH(Y$173,'A2 Intenzita dopravy'!$H$5:$L$5,1)))^(1/(INDEX('A2 Intenzita dopravy'!$H$5:$L$5,MATCH(Y$173,'A2 Intenzita dopravy'!$H$5:$L$5,1)+1)-INDEX('A2 Intenzita dopravy'!$H$5:$L$5,MATCH(Y$173,'A2 Intenzita dopravy'!$H$5:$L$5,1))))*X183))),0)</f>
        <v>0</v>
      </c>
      <c r="Z183" s="30">
        <f>IFERROR(IF(Z$173&lt;MIN('A2 Intenzita dopravy'!$H$5:$L$5),(AA183/AB183)*AA183,IF(Z$173&gt;MAX('A2 Intenzita dopravy'!$H$5:$L$5),(INDEX('A2 Intenzita dopravy'!$M15:$Q15,MATCH(Z$173,'A2 Intenzita dopravy'!$H$5:$L$5,1))/INDEX('A2 Intenzita dopravy'!$M15:$Q15,MATCH(Z$173,'A2 Intenzita dopravy'!$H$5:$L$5,1)-1))^(1/(INDEX('A2 Intenzita dopravy'!$H$5:$L$5,MATCH(Z$173,'A2 Intenzita dopravy'!$H$5:$L$5,1))-INDEX('A2 Intenzita dopravy'!$H$5:$L$5,MATCH(Z$173,'A2 Intenzita dopravy'!$H$5:$L$5,1)-1)))*Y183,IFERROR(INDEX('A2 Intenzita dopravy'!$M15:$Q15,MATCH(Z$173,'A2 Intenzita dopravy'!$H$5:$L$5,0)),(INDEX('A2 Intenzita dopravy'!$M15:$Q15,MATCH(Z$173,'A2 Intenzita dopravy'!$H$5:$L$5,1)+1)/INDEX('A2 Intenzita dopravy'!$M15:$Q15,MATCH(Z$173,'A2 Intenzita dopravy'!$H$5:$L$5,1)))^(1/(INDEX('A2 Intenzita dopravy'!$H$5:$L$5,MATCH(Z$173,'A2 Intenzita dopravy'!$H$5:$L$5,1)+1)-INDEX('A2 Intenzita dopravy'!$H$5:$L$5,MATCH(Z$173,'A2 Intenzita dopravy'!$H$5:$L$5,1))))*Y183))),0)</f>
        <v>0</v>
      </c>
      <c r="AA183" s="30">
        <f>IFERROR(IF(AA$173&lt;MIN('A2 Intenzita dopravy'!$H$5:$L$5),(AB183/AC183)*AB183,IF(AA$173&gt;MAX('A2 Intenzita dopravy'!$H$5:$L$5),(INDEX('A2 Intenzita dopravy'!$M15:$Q15,MATCH(AA$173,'A2 Intenzita dopravy'!$H$5:$L$5,1))/INDEX('A2 Intenzita dopravy'!$M15:$Q15,MATCH(AA$173,'A2 Intenzita dopravy'!$H$5:$L$5,1)-1))^(1/(INDEX('A2 Intenzita dopravy'!$H$5:$L$5,MATCH(AA$173,'A2 Intenzita dopravy'!$H$5:$L$5,1))-INDEX('A2 Intenzita dopravy'!$H$5:$L$5,MATCH(AA$173,'A2 Intenzita dopravy'!$H$5:$L$5,1)-1)))*Z183,IFERROR(INDEX('A2 Intenzita dopravy'!$M15:$Q15,MATCH(AA$173,'A2 Intenzita dopravy'!$H$5:$L$5,0)),(INDEX('A2 Intenzita dopravy'!$M15:$Q15,MATCH(AA$173,'A2 Intenzita dopravy'!$H$5:$L$5,1)+1)/INDEX('A2 Intenzita dopravy'!$M15:$Q15,MATCH(AA$173,'A2 Intenzita dopravy'!$H$5:$L$5,1)))^(1/(INDEX('A2 Intenzita dopravy'!$H$5:$L$5,MATCH(AA$173,'A2 Intenzita dopravy'!$H$5:$L$5,1)+1)-INDEX('A2 Intenzita dopravy'!$H$5:$L$5,MATCH(AA$173,'A2 Intenzita dopravy'!$H$5:$L$5,1))))*Z183))),0)</f>
        <v>0</v>
      </c>
      <c r="AB183" s="30">
        <f>IFERROR(IF(AB$173&lt;MIN('A2 Intenzita dopravy'!$H$5:$L$5),(AC183/AD183)*AC183,IF(AB$173&gt;MAX('A2 Intenzita dopravy'!$H$5:$L$5),(INDEX('A2 Intenzita dopravy'!$M15:$Q15,MATCH(AB$173,'A2 Intenzita dopravy'!$H$5:$L$5,1))/INDEX('A2 Intenzita dopravy'!$M15:$Q15,MATCH(AB$173,'A2 Intenzita dopravy'!$H$5:$L$5,1)-1))^(1/(INDEX('A2 Intenzita dopravy'!$H$5:$L$5,MATCH(AB$173,'A2 Intenzita dopravy'!$H$5:$L$5,1))-INDEX('A2 Intenzita dopravy'!$H$5:$L$5,MATCH(AB$173,'A2 Intenzita dopravy'!$H$5:$L$5,1)-1)))*AA183,IFERROR(INDEX('A2 Intenzita dopravy'!$M15:$Q15,MATCH(AB$173,'A2 Intenzita dopravy'!$H$5:$L$5,0)),(INDEX('A2 Intenzita dopravy'!$M15:$Q15,MATCH(AB$173,'A2 Intenzita dopravy'!$H$5:$L$5,1)+1)/INDEX('A2 Intenzita dopravy'!$M15:$Q15,MATCH(AB$173,'A2 Intenzita dopravy'!$H$5:$L$5,1)))^(1/(INDEX('A2 Intenzita dopravy'!$H$5:$L$5,MATCH(AB$173,'A2 Intenzita dopravy'!$H$5:$L$5,1)+1)-INDEX('A2 Intenzita dopravy'!$H$5:$L$5,MATCH(AB$173,'A2 Intenzita dopravy'!$H$5:$L$5,1))))*AA183))),0)</f>
        <v>0</v>
      </c>
      <c r="AC183" s="30">
        <f>IFERROR(IF(AC$173&lt;MIN('A2 Intenzita dopravy'!$H$5:$L$5),(AD183/AE183)*AD183,IF(AC$173&gt;MAX('A2 Intenzita dopravy'!$H$5:$L$5),(INDEX('A2 Intenzita dopravy'!$M15:$Q15,MATCH(AC$173,'A2 Intenzita dopravy'!$H$5:$L$5,1))/INDEX('A2 Intenzita dopravy'!$M15:$Q15,MATCH(AC$173,'A2 Intenzita dopravy'!$H$5:$L$5,1)-1))^(1/(INDEX('A2 Intenzita dopravy'!$H$5:$L$5,MATCH(AC$173,'A2 Intenzita dopravy'!$H$5:$L$5,1))-INDEX('A2 Intenzita dopravy'!$H$5:$L$5,MATCH(AC$173,'A2 Intenzita dopravy'!$H$5:$L$5,1)-1)))*AB183,IFERROR(INDEX('A2 Intenzita dopravy'!$M15:$Q15,MATCH(AC$173,'A2 Intenzita dopravy'!$H$5:$L$5,0)),(INDEX('A2 Intenzita dopravy'!$M15:$Q15,MATCH(AC$173,'A2 Intenzita dopravy'!$H$5:$L$5,1)+1)/INDEX('A2 Intenzita dopravy'!$M15:$Q15,MATCH(AC$173,'A2 Intenzita dopravy'!$H$5:$L$5,1)))^(1/(INDEX('A2 Intenzita dopravy'!$H$5:$L$5,MATCH(AC$173,'A2 Intenzita dopravy'!$H$5:$L$5,1)+1)-INDEX('A2 Intenzita dopravy'!$H$5:$L$5,MATCH(AC$173,'A2 Intenzita dopravy'!$H$5:$L$5,1))))*AB183))),0)</f>
        <v>0</v>
      </c>
      <c r="AD183" s="30">
        <f>IFERROR(IF(AD$173&lt;MIN('A2 Intenzita dopravy'!$H$5:$L$5),(AE183/AF183)*AE183,IF(AD$173&gt;MAX('A2 Intenzita dopravy'!$H$5:$L$5),(INDEX('A2 Intenzita dopravy'!$M15:$Q15,MATCH(AD$173,'A2 Intenzita dopravy'!$H$5:$L$5,1))/INDEX('A2 Intenzita dopravy'!$M15:$Q15,MATCH(AD$173,'A2 Intenzita dopravy'!$H$5:$L$5,1)-1))^(1/(INDEX('A2 Intenzita dopravy'!$H$5:$L$5,MATCH(AD$173,'A2 Intenzita dopravy'!$H$5:$L$5,1))-INDEX('A2 Intenzita dopravy'!$H$5:$L$5,MATCH(AD$173,'A2 Intenzita dopravy'!$H$5:$L$5,1)-1)))*AC183,IFERROR(INDEX('A2 Intenzita dopravy'!$M15:$Q15,MATCH(AD$173,'A2 Intenzita dopravy'!$H$5:$L$5,0)),(INDEX('A2 Intenzita dopravy'!$M15:$Q15,MATCH(AD$173,'A2 Intenzita dopravy'!$H$5:$L$5,1)+1)/INDEX('A2 Intenzita dopravy'!$M15:$Q15,MATCH(AD$173,'A2 Intenzita dopravy'!$H$5:$L$5,1)))^(1/(INDEX('A2 Intenzita dopravy'!$H$5:$L$5,MATCH(AD$173,'A2 Intenzita dopravy'!$H$5:$L$5,1)+1)-INDEX('A2 Intenzita dopravy'!$H$5:$L$5,MATCH(AD$173,'A2 Intenzita dopravy'!$H$5:$L$5,1))))*AC183))),0)</f>
        <v>0</v>
      </c>
      <c r="AE183" s="30">
        <f>IFERROR(IF(AE$173&lt;MIN('A2 Intenzita dopravy'!$H$5:$L$5),(AF183/AG183)*AF183,IF(AE$173&gt;MAX('A2 Intenzita dopravy'!$H$5:$L$5),(INDEX('A2 Intenzita dopravy'!$M15:$Q15,MATCH(AE$173,'A2 Intenzita dopravy'!$H$5:$L$5,1))/INDEX('A2 Intenzita dopravy'!$M15:$Q15,MATCH(AE$173,'A2 Intenzita dopravy'!$H$5:$L$5,1)-1))^(1/(INDEX('A2 Intenzita dopravy'!$H$5:$L$5,MATCH(AE$173,'A2 Intenzita dopravy'!$H$5:$L$5,1))-INDEX('A2 Intenzita dopravy'!$H$5:$L$5,MATCH(AE$173,'A2 Intenzita dopravy'!$H$5:$L$5,1)-1)))*AD183,IFERROR(INDEX('A2 Intenzita dopravy'!$M15:$Q15,MATCH(AE$173,'A2 Intenzita dopravy'!$H$5:$L$5,0)),(INDEX('A2 Intenzita dopravy'!$M15:$Q15,MATCH(AE$173,'A2 Intenzita dopravy'!$H$5:$L$5,1)+1)/INDEX('A2 Intenzita dopravy'!$M15:$Q15,MATCH(AE$173,'A2 Intenzita dopravy'!$H$5:$L$5,1)))^(1/(INDEX('A2 Intenzita dopravy'!$H$5:$L$5,MATCH(AE$173,'A2 Intenzita dopravy'!$H$5:$L$5,1)+1)-INDEX('A2 Intenzita dopravy'!$H$5:$L$5,MATCH(AE$173,'A2 Intenzita dopravy'!$H$5:$L$5,1))))*AD183))),0)</f>
        <v>0</v>
      </c>
      <c r="AF183" s="30">
        <f>IFERROR(IF(AF$173&lt;MIN('A2 Intenzita dopravy'!$H$5:$L$5),(AG183/AH183)*AG183,IF(AF$173&gt;MAX('A2 Intenzita dopravy'!$H$5:$L$5),(INDEX('A2 Intenzita dopravy'!$M15:$Q15,MATCH(AF$173,'A2 Intenzita dopravy'!$H$5:$L$5,1))/INDEX('A2 Intenzita dopravy'!$M15:$Q15,MATCH(AF$173,'A2 Intenzita dopravy'!$H$5:$L$5,1)-1))^(1/(INDEX('A2 Intenzita dopravy'!$H$5:$L$5,MATCH(AF$173,'A2 Intenzita dopravy'!$H$5:$L$5,1))-INDEX('A2 Intenzita dopravy'!$H$5:$L$5,MATCH(AF$173,'A2 Intenzita dopravy'!$H$5:$L$5,1)-1)))*AE183,IFERROR(INDEX('A2 Intenzita dopravy'!$M15:$Q15,MATCH(AF$173,'A2 Intenzita dopravy'!$H$5:$L$5,0)),(INDEX('A2 Intenzita dopravy'!$M15:$Q15,MATCH(AF$173,'A2 Intenzita dopravy'!$H$5:$L$5,1)+1)/INDEX('A2 Intenzita dopravy'!$M15:$Q15,MATCH(AF$173,'A2 Intenzita dopravy'!$H$5:$L$5,1)))^(1/(INDEX('A2 Intenzita dopravy'!$H$5:$L$5,MATCH(AF$173,'A2 Intenzita dopravy'!$H$5:$L$5,1)+1)-INDEX('A2 Intenzita dopravy'!$H$5:$L$5,MATCH(AF$173,'A2 Intenzita dopravy'!$H$5:$L$5,1))))*AE183))),0)</f>
        <v>0</v>
      </c>
      <c r="AG183" s="30">
        <f>IFERROR(IF(AG$173&lt;MIN('A2 Intenzita dopravy'!$H$5:$L$5),(AH183/AI183)*AH183,IF(AG$173&gt;MAX('A2 Intenzita dopravy'!$H$5:$L$5),(INDEX('A2 Intenzita dopravy'!$M15:$Q15,MATCH(AG$173,'A2 Intenzita dopravy'!$H$5:$L$5,1))/INDEX('A2 Intenzita dopravy'!$M15:$Q15,MATCH(AG$173,'A2 Intenzita dopravy'!$H$5:$L$5,1)-1))^(1/(INDEX('A2 Intenzita dopravy'!$H$5:$L$5,MATCH(AG$173,'A2 Intenzita dopravy'!$H$5:$L$5,1))-INDEX('A2 Intenzita dopravy'!$H$5:$L$5,MATCH(AG$173,'A2 Intenzita dopravy'!$H$5:$L$5,1)-1)))*AF183,IFERROR(INDEX('A2 Intenzita dopravy'!$M15:$Q15,MATCH(AG$173,'A2 Intenzita dopravy'!$H$5:$L$5,0)),(INDEX('A2 Intenzita dopravy'!$M15:$Q15,MATCH(AG$173,'A2 Intenzita dopravy'!$H$5:$L$5,1)+1)/INDEX('A2 Intenzita dopravy'!$M15:$Q15,MATCH(AG$173,'A2 Intenzita dopravy'!$H$5:$L$5,1)))^(1/(INDEX('A2 Intenzita dopravy'!$H$5:$L$5,MATCH(AG$173,'A2 Intenzita dopravy'!$H$5:$L$5,1)+1)-INDEX('A2 Intenzita dopravy'!$H$5:$L$5,MATCH(AG$173,'A2 Intenzita dopravy'!$H$5:$L$5,1))))*AF183))),0)</f>
        <v>0</v>
      </c>
      <c r="AH183" s="30">
        <f>IFERROR(IF(AH$173&lt;MIN('A2 Intenzita dopravy'!$H$5:$L$5),(AI183/AJ183)*AI183,IF(AH$173&gt;MAX('A2 Intenzita dopravy'!$H$5:$L$5),(INDEX('A2 Intenzita dopravy'!$M15:$Q15,MATCH(AH$173,'A2 Intenzita dopravy'!$H$5:$L$5,1))/INDEX('A2 Intenzita dopravy'!$M15:$Q15,MATCH(AH$173,'A2 Intenzita dopravy'!$H$5:$L$5,1)-1))^(1/(INDEX('A2 Intenzita dopravy'!$H$5:$L$5,MATCH(AH$173,'A2 Intenzita dopravy'!$H$5:$L$5,1))-INDEX('A2 Intenzita dopravy'!$H$5:$L$5,MATCH(AH$173,'A2 Intenzita dopravy'!$H$5:$L$5,1)-1)))*AG183,IFERROR(INDEX('A2 Intenzita dopravy'!$M15:$Q15,MATCH(AH$173,'A2 Intenzita dopravy'!$H$5:$L$5,0)),(INDEX('A2 Intenzita dopravy'!$M15:$Q15,MATCH(AH$173,'A2 Intenzita dopravy'!$H$5:$L$5,1)+1)/INDEX('A2 Intenzita dopravy'!$M15:$Q15,MATCH(AH$173,'A2 Intenzita dopravy'!$H$5:$L$5,1)))^(1/(INDEX('A2 Intenzita dopravy'!$H$5:$L$5,MATCH(AH$173,'A2 Intenzita dopravy'!$H$5:$L$5,1)+1)-INDEX('A2 Intenzita dopravy'!$H$5:$L$5,MATCH(AH$173,'A2 Intenzita dopravy'!$H$5:$L$5,1))))*AG183))),0)</f>
        <v>0</v>
      </c>
      <c r="AI183" s="30">
        <f>IFERROR(IF(AI$173&lt;MIN('A2 Intenzita dopravy'!$H$5:$L$5),(AJ183/AK183)*AJ183,IF(AI$173&gt;MAX('A2 Intenzita dopravy'!$H$5:$L$5),(INDEX('A2 Intenzita dopravy'!$M15:$Q15,MATCH(AI$173,'A2 Intenzita dopravy'!$H$5:$L$5,1))/INDEX('A2 Intenzita dopravy'!$M15:$Q15,MATCH(AI$173,'A2 Intenzita dopravy'!$H$5:$L$5,1)-1))^(1/(INDEX('A2 Intenzita dopravy'!$H$5:$L$5,MATCH(AI$173,'A2 Intenzita dopravy'!$H$5:$L$5,1))-INDEX('A2 Intenzita dopravy'!$H$5:$L$5,MATCH(AI$173,'A2 Intenzita dopravy'!$H$5:$L$5,1)-1)))*AH183,IFERROR(INDEX('A2 Intenzita dopravy'!$M15:$Q15,MATCH(AI$173,'A2 Intenzita dopravy'!$H$5:$L$5,0)),(INDEX('A2 Intenzita dopravy'!$M15:$Q15,MATCH(AI$173,'A2 Intenzita dopravy'!$H$5:$L$5,1)+1)/INDEX('A2 Intenzita dopravy'!$M15:$Q15,MATCH(AI$173,'A2 Intenzita dopravy'!$H$5:$L$5,1)))^(1/(INDEX('A2 Intenzita dopravy'!$H$5:$L$5,MATCH(AI$173,'A2 Intenzita dopravy'!$H$5:$L$5,1)+1)-INDEX('A2 Intenzita dopravy'!$H$5:$L$5,MATCH(AI$173,'A2 Intenzita dopravy'!$H$5:$L$5,1))))*AH183))),0)</f>
        <v>0</v>
      </c>
      <c r="AJ183" s="30">
        <f>IFERROR(IF(AJ$173&lt;MIN('A2 Intenzita dopravy'!$H$5:$L$5),(AK183/AL183)*AK183,IF(AJ$173&gt;MAX('A2 Intenzita dopravy'!$H$5:$L$5),(INDEX('A2 Intenzita dopravy'!$M15:$Q15,MATCH(AJ$173,'A2 Intenzita dopravy'!$H$5:$L$5,1))/INDEX('A2 Intenzita dopravy'!$M15:$Q15,MATCH(AJ$173,'A2 Intenzita dopravy'!$H$5:$L$5,1)-1))^(1/(INDEX('A2 Intenzita dopravy'!$H$5:$L$5,MATCH(AJ$173,'A2 Intenzita dopravy'!$H$5:$L$5,1))-INDEX('A2 Intenzita dopravy'!$H$5:$L$5,MATCH(AJ$173,'A2 Intenzita dopravy'!$H$5:$L$5,1)-1)))*AI183,IFERROR(INDEX('A2 Intenzita dopravy'!$M15:$Q15,MATCH(AJ$173,'A2 Intenzita dopravy'!$H$5:$L$5,0)),(INDEX('A2 Intenzita dopravy'!$M15:$Q15,MATCH(AJ$173,'A2 Intenzita dopravy'!$H$5:$L$5,1)+1)/INDEX('A2 Intenzita dopravy'!$M15:$Q15,MATCH(AJ$173,'A2 Intenzita dopravy'!$H$5:$L$5,1)))^(1/(INDEX('A2 Intenzita dopravy'!$H$5:$L$5,MATCH(AJ$173,'A2 Intenzita dopravy'!$H$5:$L$5,1)+1)-INDEX('A2 Intenzita dopravy'!$H$5:$L$5,MATCH(AJ$173,'A2 Intenzita dopravy'!$H$5:$L$5,1))))*AI183))),0)</f>
        <v>0</v>
      </c>
      <c r="AK183" s="30">
        <f>IFERROR(IF(AK$173&lt;MIN('A2 Intenzita dopravy'!$H$5:$L$5),(AL183/AM183)*AL183,IF(AK$173&gt;MAX('A2 Intenzita dopravy'!$H$5:$L$5),(INDEX('A2 Intenzita dopravy'!$M15:$Q15,MATCH(AK$173,'A2 Intenzita dopravy'!$H$5:$L$5,1))/INDEX('A2 Intenzita dopravy'!$M15:$Q15,MATCH(AK$173,'A2 Intenzita dopravy'!$H$5:$L$5,1)-1))^(1/(INDEX('A2 Intenzita dopravy'!$H$5:$L$5,MATCH(AK$173,'A2 Intenzita dopravy'!$H$5:$L$5,1))-INDEX('A2 Intenzita dopravy'!$H$5:$L$5,MATCH(AK$173,'A2 Intenzita dopravy'!$H$5:$L$5,1)-1)))*AJ183,IFERROR(INDEX('A2 Intenzita dopravy'!$M15:$Q15,MATCH(AK$173,'A2 Intenzita dopravy'!$H$5:$L$5,0)),(INDEX('A2 Intenzita dopravy'!$M15:$Q15,MATCH(AK$173,'A2 Intenzita dopravy'!$H$5:$L$5,1)+1)/INDEX('A2 Intenzita dopravy'!$M15:$Q15,MATCH(AK$173,'A2 Intenzita dopravy'!$H$5:$L$5,1)))^(1/(INDEX('A2 Intenzita dopravy'!$H$5:$L$5,MATCH(AK$173,'A2 Intenzita dopravy'!$H$5:$L$5,1)+1)-INDEX('A2 Intenzita dopravy'!$H$5:$L$5,MATCH(AK$173,'A2 Intenzita dopravy'!$H$5:$L$5,1))))*AJ183))),0)</f>
        <v>0</v>
      </c>
      <c r="AL183" s="30">
        <f>IFERROR(IF(AL$173&lt;MIN('A2 Intenzita dopravy'!$H$5:$L$5),(AM183/AN183)*AM183,IF(AL$173&gt;MAX('A2 Intenzita dopravy'!$H$5:$L$5),(INDEX('A2 Intenzita dopravy'!$M15:$Q15,MATCH(AL$173,'A2 Intenzita dopravy'!$H$5:$L$5,1))/INDEX('A2 Intenzita dopravy'!$M15:$Q15,MATCH(AL$173,'A2 Intenzita dopravy'!$H$5:$L$5,1)-1))^(1/(INDEX('A2 Intenzita dopravy'!$H$5:$L$5,MATCH(AL$173,'A2 Intenzita dopravy'!$H$5:$L$5,1))-INDEX('A2 Intenzita dopravy'!$H$5:$L$5,MATCH(AL$173,'A2 Intenzita dopravy'!$H$5:$L$5,1)-1)))*AK183,IFERROR(INDEX('A2 Intenzita dopravy'!$M15:$Q15,MATCH(AL$173,'A2 Intenzita dopravy'!$H$5:$L$5,0)),(INDEX('A2 Intenzita dopravy'!$M15:$Q15,MATCH(AL$173,'A2 Intenzita dopravy'!$H$5:$L$5,1)+1)/INDEX('A2 Intenzita dopravy'!$M15:$Q15,MATCH(AL$173,'A2 Intenzita dopravy'!$H$5:$L$5,1)))^(1/(INDEX('A2 Intenzita dopravy'!$H$5:$L$5,MATCH(AL$173,'A2 Intenzita dopravy'!$H$5:$L$5,1)+1)-INDEX('A2 Intenzita dopravy'!$H$5:$L$5,MATCH(AL$173,'A2 Intenzita dopravy'!$H$5:$L$5,1))))*AK183))),0)</f>
        <v>0</v>
      </c>
      <c r="AM183" s="30">
        <f>IFERROR(IF(AM$173&lt;MIN('A2 Intenzita dopravy'!$H$5:$L$5),(AN183/AO183)*AN183,IF(AM$173&gt;MAX('A2 Intenzita dopravy'!$H$5:$L$5),(INDEX('A2 Intenzita dopravy'!$M15:$Q15,MATCH(AM$173,'A2 Intenzita dopravy'!$H$5:$L$5,1))/INDEX('A2 Intenzita dopravy'!$M15:$Q15,MATCH(AM$173,'A2 Intenzita dopravy'!$H$5:$L$5,1)-1))^(1/(INDEX('A2 Intenzita dopravy'!$H$5:$L$5,MATCH(AM$173,'A2 Intenzita dopravy'!$H$5:$L$5,1))-INDEX('A2 Intenzita dopravy'!$H$5:$L$5,MATCH(AM$173,'A2 Intenzita dopravy'!$H$5:$L$5,1)-1)))*AL183,IFERROR(INDEX('A2 Intenzita dopravy'!$M15:$Q15,MATCH(AM$173,'A2 Intenzita dopravy'!$H$5:$L$5,0)),(INDEX('A2 Intenzita dopravy'!$M15:$Q15,MATCH(AM$173,'A2 Intenzita dopravy'!$H$5:$L$5,1)+1)/INDEX('A2 Intenzita dopravy'!$M15:$Q15,MATCH(AM$173,'A2 Intenzita dopravy'!$H$5:$L$5,1)))^(1/(INDEX('A2 Intenzita dopravy'!$H$5:$L$5,MATCH(AM$173,'A2 Intenzita dopravy'!$H$5:$L$5,1)+1)-INDEX('A2 Intenzita dopravy'!$H$5:$L$5,MATCH(AM$173,'A2 Intenzita dopravy'!$H$5:$L$5,1))))*AL183))),0)</f>
        <v>0</v>
      </c>
      <c r="AN183" s="30">
        <f>IFERROR(IF(AN$173&lt;MIN('A2 Intenzita dopravy'!$H$5:$L$5),(AO183/AP183)*AO183,IF(AN$173&gt;MAX('A2 Intenzita dopravy'!$H$5:$L$5),(INDEX('A2 Intenzita dopravy'!$M15:$Q15,MATCH(AN$173,'A2 Intenzita dopravy'!$H$5:$L$5,1))/INDEX('A2 Intenzita dopravy'!$M15:$Q15,MATCH(AN$173,'A2 Intenzita dopravy'!$H$5:$L$5,1)-1))^(1/(INDEX('A2 Intenzita dopravy'!$H$5:$L$5,MATCH(AN$173,'A2 Intenzita dopravy'!$H$5:$L$5,1))-INDEX('A2 Intenzita dopravy'!$H$5:$L$5,MATCH(AN$173,'A2 Intenzita dopravy'!$H$5:$L$5,1)-1)))*AM183,IFERROR(INDEX('A2 Intenzita dopravy'!$M15:$Q15,MATCH(AN$173,'A2 Intenzita dopravy'!$H$5:$L$5,0)),(INDEX('A2 Intenzita dopravy'!$M15:$Q15,MATCH(AN$173,'A2 Intenzita dopravy'!$H$5:$L$5,1)+1)/INDEX('A2 Intenzita dopravy'!$M15:$Q15,MATCH(AN$173,'A2 Intenzita dopravy'!$H$5:$L$5,1)))^(1/(INDEX('A2 Intenzita dopravy'!$H$5:$L$5,MATCH(AN$173,'A2 Intenzita dopravy'!$H$5:$L$5,1)+1)-INDEX('A2 Intenzita dopravy'!$H$5:$L$5,MATCH(AN$173,'A2 Intenzita dopravy'!$H$5:$L$5,1))))*AM183))),0)</f>
        <v>0</v>
      </c>
      <c r="AO183" s="30">
        <f>IFERROR(IF(AO$173&lt;MIN('A2 Intenzita dopravy'!$H$5:$L$5),(AP183/AQ183)*AP183,IF(AO$173&gt;MAX('A2 Intenzita dopravy'!$H$5:$L$5),(INDEX('A2 Intenzita dopravy'!$M15:$Q15,MATCH(AO$173,'A2 Intenzita dopravy'!$H$5:$L$5,1))/INDEX('A2 Intenzita dopravy'!$M15:$Q15,MATCH(AO$173,'A2 Intenzita dopravy'!$H$5:$L$5,1)-1))^(1/(INDEX('A2 Intenzita dopravy'!$H$5:$L$5,MATCH(AO$173,'A2 Intenzita dopravy'!$H$5:$L$5,1))-INDEX('A2 Intenzita dopravy'!$H$5:$L$5,MATCH(AO$173,'A2 Intenzita dopravy'!$H$5:$L$5,1)-1)))*AN183,IFERROR(INDEX('A2 Intenzita dopravy'!$M15:$Q15,MATCH(AO$173,'A2 Intenzita dopravy'!$H$5:$L$5,0)),(INDEX('A2 Intenzita dopravy'!$M15:$Q15,MATCH(AO$173,'A2 Intenzita dopravy'!$H$5:$L$5,1)+1)/INDEX('A2 Intenzita dopravy'!$M15:$Q15,MATCH(AO$173,'A2 Intenzita dopravy'!$H$5:$L$5,1)))^(1/(INDEX('A2 Intenzita dopravy'!$H$5:$L$5,MATCH(AO$173,'A2 Intenzita dopravy'!$H$5:$L$5,1)+1)-INDEX('A2 Intenzita dopravy'!$H$5:$L$5,MATCH(AO$173,'A2 Intenzita dopravy'!$H$5:$L$5,1))))*AN183))),0)</f>
        <v>0</v>
      </c>
      <c r="AP183" s="30">
        <f>IFERROR(IF(AP$173&lt;MIN('A2 Intenzita dopravy'!$H$5:$L$5),(AQ183/AR183)*AQ183,IF(AP$173&gt;MAX('A2 Intenzita dopravy'!$H$5:$L$5),(INDEX('A2 Intenzita dopravy'!$M15:$Q15,MATCH(AP$173,'A2 Intenzita dopravy'!$H$5:$L$5,1))/INDEX('A2 Intenzita dopravy'!$M15:$Q15,MATCH(AP$173,'A2 Intenzita dopravy'!$H$5:$L$5,1)-1))^(1/(INDEX('A2 Intenzita dopravy'!$H$5:$L$5,MATCH(AP$173,'A2 Intenzita dopravy'!$H$5:$L$5,1))-INDEX('A2 Intenzita dopravy'!$H$5:$L$5,MATCH(AP$173,'A2 Intenzita dopravy'!$H$5:$L$5,1)-1)))*AO183,IFERROR(INDEX('A2 Intenzita dopravy'!$M15:$Q15,MATCH(AP$173,'A2 Intenzita dopravy'!$H$5:$L$5,0)),(INDEX('A2 Intenzita dopravy'!$M15:$Q15,MATCH(AP$173,'A2 Intenzita dopravy'!$H$5:$L$5,1)+1)/INDEX('A2 Intenzita dopravy'!$M15:$Q15,MATCH(AP$173,'A2 Intenzita dopravy'!$H$5:$L$5,1)))^(1/(INDEX('A2 Intenzita dopravy'!$H$5:$L$5,MATCH(AP$173,'A2 Intenzita dopravy'!$H$5:$L$5,1)+1)-INDEX('A2 Intenzita dopravy'!$H$5:$L$5,MATCH(AP$173,'A2 Intenzita dopravy'!$H$5:$L$5,1))))*AO183))),0)</f>
        <v>0</v>
      </c>
      <c r="AQ183" s="30">
        <f>IFERROR(IF(AQ$173&lt;MIN('A2 Intenzita dopravy'!$H$5:$L$5),(AR183/AS183)*AR183,IF(AQ$173&gt;MAX('A2 Intenzita dopravy'!$H$5:$L$5),(INDEX('A2 Intenzita dopravy'!$M15:$Q15,MATCH(AQ$173,'A2 Intenzita dopravy'!$H$5:$L$5,1))/INDEX('A2 Intenzita dopravy'!$M15:$Q15,MATCH(AQ$173,'A2 Intenzita dopravy'!$H$5:$L$5,1)-1))^(1/(INDEX('A2 Intenzita dopravy'!$H$5:$L$5,MATCH(AQ$173,'A2 Intenzita dopravy'!$H$5:$L$5,1))-INDEX('A2 Intenzita dopravy'!$H$5:$L$5,MATCH(AQ$173,'A2 Intenzita dopravy'!$H$5:$L$5,1)-1)))*AP183,IFERROR(INDEX('A2 Intenzita dopravy'!$M15:$Q15,MATCH(AQ$173,'A2 Intenzita dopravy'!$H$5:$L$5,0)),(INDEX('A2 Intenzita dopravy'!$M15:$Q15,MATCH(AQ$173,'A2 Intenzita dopravy'!$H$5:$L$5,1)+1)/INDEX('A2 Intenzita dopravy'!$M15:$Q15,MATCH(AQ$173,'A2 Intenzita dopravy'!$H$5:$L$5,1)))^(1/(INDEX('A2 Intenzita dopravy'!$H$5:$L$5,MATCH(AQ$173,'A2 Intenzita dopravy'!$H$5:$L$5,1)+1)-INDEX('A2 Intenzita dopravy'!$H$5:$L$5,MATCH(AQ$173,'A2 Intenzita dopravy'!$H$5:$L$5,1))))*AP183))),0)</f>
        <v>0</v>
      </c>
      <c r="AR183" s="30">
        <f>IFERROR(IF(AR$173&lt;MIN('A2 Intenzita dopravy'!$H$5:$L$5),(AS183/AT183)*AS183,IF(AR$173&gt;MAX('A2 Intenzita dopravy'!$H$5:$L$5),(INDEX('A2 Intenzita dopravy'!$M15:$Q15,MATCH(AR$173,'A2 Intenzita dopravy'!$H$5:$L$5,1))/INDEX('A2 Intenzita dopravy'!$M15:$Q15,MATCH(AR$173,'A2 Intenzita dopravy'!$H$5:$L$5,1)-1))^(1/(INDEX('A2 Intenzita dopravy'!$H$5:$L$5,MATCH(AR$173,'A2 Intenzita dopravy'!$H$5:$L$5,1))-INDEX('A2 Intenzita dopravy'!$H$5:$L$5,MATCH(AR$173,'A2 Intenzita dopravy'!$H$5:$L$5,1)-1)))*AQ183,IFERROR(INDEX('A2 Intenzita dopravy'!$M15:$Q15,MATCH(AR$173,'A2 Intenzita dopravy'!$H$5:$L$5,0)),(INDEX('A2 Intenzita dopravy'!$M15:$Q15,MATCH(AR$173,'A2 Intenzita dopravy'!$H$5:$L$5,1)+1)/INDEX('A2 Intenzita dopravy'!$M15:$Q15,MATCH(AR$173,'A2 Intenzita dopravy'!$H$5:$L$5,1)))^(1/(INDEX('A2 Intenzita dopravy'!$H$5:$L$5,MATCH(AR$173,'A2 Intenzita dopravy'!$H$5:$L$5,1)+1)-INDEX('A2 Intenzita dopravy'!$H$5:$L$5,MATCH(AR$173,'A2 Intenzita dopravy'!$H$5:$L$5,1))))*AQ183))),0)</f>
        <v>0</v>
      </c>
      <c r="AS183" s="30">
        <f>IFERROR(IF(AS$173&lt;MIN('A2 Intenzita dopravy'!$H$5:$L$5),(AT183/AU183)*AT183,IF(AS$173&gt;MAX('A2 Intenzita dopravy'!$H$5:$L$5),(INDEX('A2 Intenzita dopravy'!$M15:$Q15,MATCH(AS$173,'A2 Intenzita dopravy'!$H$5:$L$5,1))/INDEX('A2 Intenzita dopravy'!$M15:$Q15,MATCH(AS$173,'A2 Intenzita dopravy'!$H$5:$L$5,1)-1))^(1/(INDEX('A2 Intenzita dopravy'!$H$5:$L$5,MATCH(AS$173,'A2 Intenzita dopravy'!$H$5:$L$5,1))-INDEX('A2 Intenzita dopravy'!$H$5:$L$5,MATCH(AS$173,'A2 Intenzita dopravy'!$H$5:$L$5,1)-1)))*AR183,IFERROR(INDEX('A2 Intenzita dopravy'!$M15:$Q15,MATCH(AS$173,'A2 Intenzita dopravy'!$H$5:$L$5,0)),(INDEX('A2 Intenzita dopravy'!$M15:$Q15,MATCH(AS$173,'A2 Intenzita dopravy'!$H$5:$L$5,1)+1)/INDEX('A2 Intenzita dopravy'!$M15:$Q15,MATCH(AS$173,'A2 Intenzita dopravy'!$H$5:$L$5,1)))^(1/(INDEX('A2 Intenzita dopravy'!$H$5:$L$5,MATCH(AS$173,'A2 Intenzita dopravy'!$H$5:$L$5,1)+1)-INDEX('A2 Intenzita dopravy'!$H$5:$L$5,MATCH(AS$173,'A2 Intenzita dopravy'!$H$5:$L$5,1))))*AR183))),0)</f>
        <v>0</v>
      </c>
      <c r="AT183" s="30">
        <f>IFERROR(IF(AT$173&lt;MIN('A2 Intenzita dopravy'!$H$5:$L$5),(AU183/AV183)*AU183,IF(AT$173&gt;MAX('A2 Intenzita dopravy'!$H$5:$L$5),(INDEX('A2 Intenzita dopravy'!$M15:$Q15,MATCH(AT$173,'A2 Intenzita dopravy'!$H$5:$L$5,1))/INDEX('A2 Intenzita dopravy'!$M15:$Q15,MATCH(AT$173,'A2 Intenzita dopravy'!$H$5:$L$5,1)-1))^(1/(INDEX('A2 Intenzita dopravy'!$H$5:$L$5,MATCH(AT$173,'A2 Intenzita dopravy'!$H$5:$L$5,1))-INDEX('A2 Intenzita dopravy'!$H$5:$L$5,MATCH(AT$173,'A2 Intenzita dopravy'!$H$5:$L$5,1)-1)))*AS183,IFERROR(INDEX('A2 Intenzita dopravy'!$M15:$Q15,MATCH(AT$173,'A2 Intenzita dopravy'!$H$5:$L$5,0)),(INDEX('A2 Intenzita dopravy'!$M15:$Q15,MATCH(AT$173,'A2 Intenzita dopravy'!$H$5:$L$5,1)+1)/INDEX('A2 Intenzita dopravy'!$M15:$Q15,MATCH(AT$173,'A2 Intenzita dopravy'!$H$5:$L$5,1)))^(1/(INDEX('A2 Intenzita dopravy'!$H$5:$L$5,MATCH(AT$173,'A2 Intenzita dopravy'!$H$5:$L$5,1)+1)-INDEX('A2 Intenzita dopravy'!$H$5:$L$5,MATCH(AT$173,'A2 Intenzita dopravy'!$H$5:$L$5,1))))*AS183))),0)</f>
        <v>0</v>
      </c>
      <c r="AU183" s="30">
        <f>IFERROR(IF(AU$173&lt;MIN('A2 Intenzita dopravy'!$H$5:$L$5),(AV183/AW183)*AV183,IF(AU$173&gt;MAX('A2 Intenzita dopravy'!$H$5:$L$5),(INDEX('A2 Intenzita dopravy'!$M15:$Q15,MATCH(AU$173,'A2 Intenzita dopravy'!$H$5:$L$5,1))/INDEX('A2 Intenzita dopravy'!$M15:$Q15,MATCH(AU$173,'A2 Intenzita dopravy'!$H$5:$L$5,1)-1))^(1/(INDEX('A2 Intenzita dopravy'!$H$5:$L$5,MATCH(AU$173,'A2 Intenzita dopravy'!$H$5:$L$5,1))-INDEX('A2 Intenzita dopravy'!$H$5:$L$5,MATCH(AU$173,'A2 Intenzita dopravy'!$H$5:$L$5,1)-1)))*AT183,IFERROR(INDEX('A2 Intenzita dopravy'!$M15:$Q15,MATCH(AU$173,'A2 Intenzita dopravy'!$H$5:$L$5,0)),(INDEX('A2 Intenzita dopravy'!$M15:$Q15,MATCH(AU$173,'A2 Intenzita dopravy'!$H$5:$L$5,1)+1)/INDEX('A2 Intenzita dopravy'!$M15:$Q15,MATCH(AU$173,'A2 Intenzita dopravy'!$H$5:$L$5,1)))^(1/(INDEX('A2 Intenzita dopravy'!$H$5:$L$5,MATCH(AU$173,'A2 Intenzita dopravy'!$H$5:$L$5,1)+1)-INDEX('A2 Intenzita dopravy'!$H$5:$L$5,MATCH(AU$173,'A2 Intenzita dopravy'!$H$5:$L$5,1))))*AT183))),0)</f>
        <v>0</v>
      </c>
      <c r="AV183" s="30">
        <f>IFERROR(IF(AV$173&lt;MIN('A2 Intenzita dopravy'!$H$5:$L$5),(AW183/AX183)*AW183,IF(AV$173&gt;MAX('A2 Intenzita dopravy'!$H$5:$L$5),(INDEX('A2 Intenzita dopravy'!$M15:$Q15,MATCH(AV$173,'A2 Intenzita dopravy'!$H$5:$L$5,1))/INDEX('A2 Intenzita dopravy'!$M15:$Q15,MATCH(AV$173,'A2 Intenzita dopravy'!$H$5:$L$5,1)-1))^(1/(INDEX('A2 Intenzita dopravy'!$H$5:$L$5,MATCH(AV$173,'A2 Intenzita dopravy'!$H$5:$L$5,1))-INDEX('A2 Intenzita dopravy'!$H$5:$L$5,MATCH(AV$173,'A2 Intenzita dopravy'!$H$5:$L$5,1)-1)))*AU183,IFERROR(INDEX('A2 Intenzita dopravy'!$M15:$Q15,MATCH(AV$173,'A2 Intenzita dopravy'!$H$5:$L$5,0)),(INDEX('A2 Intenzita dopravy'!$M15:$Q15,MATCH(AV$173,'A2 Intenzita dopravy'!$H$5:$L$5,1)+1)/INDEX('A2 Intenzita dopravy'!$M15:$Q15,MATCH(AV$173,'A2 Intenzita dopravy'!$H$5:$L$5,1)))^(1/(INDEX('A2 Intenzita dopravy'!$H$5:$L$5,MATCH(AV$173,'A2 Intenzita dopravy'!$H$5:$L$5,1)+1)-INDEX('A2 Intenzita dopravy'!$H$5:$L$5,MATCH(AV$173,'A2 Intenzita dopravy'!$H$5:$L$5,1))))*AU183))),0)</f>
        <v>0</v>
      </c>
      <c r="AW183" s="30">
        <f>IFERROR(IF(AW$173&lt;MIN('A2 Intenzita dopravy'!$H$5:$L$5),(AX183/AY183)*AX183,IF(AW$173&gt;MAX('A2 Intenzita dopravy'!$H$5:$L$5),(INDEX('A2 Intenzita dopravy'!$M15:$Q15,MATCH(AW$173,'A2 Intenzita dopravy'!$H$5:$L$5,1))/INDEX('A2 Intenzita dopravy'!$M15:$Q15,MATCH(AW$173,'A2 Intenzita dopravy'!$H$5:$L$5,1)-1))^(1/(INDEX('A2 Intenzita dopravy'!$H$5:$L$5,MATCH(AW$173,'A2 Intenzita dopravy'!$H$5:$L$5,1))-INDEX('A2 Intenzita dopravy'!$H$5:$L$5,MATCH(AW$173,'A2 Intenzita dopravy'!$H$5:$L$5,1)-1)))*AV183,IFERROR(INDEX('A2 Intenzita dopravy'!$M15:$Q15,MATCH(AW$173,'A2 Intenzita dopravy'!$H$5:$L$5,0)),(INDEX('A2 Intenzita dopravy'!$M15:$Q15,MATCH(AW$173,'A2 Intenzita dopravy'!$H$5:$L$5,1)+1)/INDEX('A2 Intenzita dopravy'!$M15:$Q15,MATCH(AW$173,'A2 Intenzita dopravy'!$H$5:$L$5,1)))^(1/(INDEX('A2 Intenzita dopravy'!$H$5:$L$5,MATCH(AW$173,'A2 Intenzita dopravy'!$H$5:$L$5,1)+1)-INDEX('A2 Intenzita dopravy'!$H$5:$L$5,MATCH(AW$173,'A2 Intenzita dopravy'!$H$5:$L$5,1))))*AV183))),0)</f>
        <v>0</v>
      </c>
      <c r="AX183" s="30">
        <f>IFERROR(IF(AX$173&lt;MIN('A2 Intenzita dopravy'!$H$5:$L$5),(AY183/AZ183)*AY183,IF(AX$173&gt;MAX('A2 Intenzita dopravy'!$H$5:$L$5),(INDEX('A2 Intenzita dopravy'!$M15:$Q15,MATCH(AX$173,'A2 Intenzita dopravy'!$H$5:$L$5,1))/INDEX('A2 Intenzita dopravy'!$M15:$Q15,MATCH(AX$173,'A2 Intenzita dopravy'!$H$5:$L$5,1)-1))^(1/(INDEX('A2 Intenzita dopravy'!$H$5:$L$5,MATCH(AX$173,'A2 Intenzita dopravy'!$H$5:$L$5,1))-INDEX('A2 Intenzita dopravy'!$H$5:$L$5,MATCH(AX$173,'A2 Intenzita dopravy'!$H$5:$L$5,1)-1)))*AW183,IFERROR(INDEX('A2 Intenzita dopravy'!$M15:$Q15,MATCH(AX$173,'A2 Intenzita dopravy'!$H$5:$L$5,0)),(INDEX('A2 Intenzita dopravy'!$M15:$Q15,MATCH(AX$173,'A2 Intenzita dopravy'!$H$5:$L$5,1)+1)/INDEX('A2 Intenzita dopravy'!$M15:$Q15,MATCH(AX$173,'A2 Intenzita dopravy'!$H$5:$L$5,1)))^(1/(INDEX('A2 Intenzita dopravy'!$H$5:$L$5,MATCH(AX$173,'A2 Intenzita dopravy'!$H$5:$L$5,1)+1)-INDEX('A2 Intenzita dopravy'!$H$5:$L$5,MATCH(AX$173,'A2 Intenzita dopravy'!$H$5:$L$5,1))))*AW183))),0)</f>
        <v>0</v>
      </c>
      <c r="AY183" s="30">
        <f>IFERROR(IF(AY$173&lt;MIN('A2 Intenzita dopravy'!$H$5:$L$5),(AZ183/BA183)*AZ183,IF(AY$173&gt;MAX('A2 Intenzita dopravy'!$H$5:$L$5),(INDEX('A2 Intenzita dopravy'!$M15:$Q15,MATCH(AY$173,'A2 Intenzita dopravy'!$H$5:$L$5,1))/INDEX('A2 Intenzita dopravy'!$M15:$Q15,MATCH(AY$173,'A2 Intenzita dopravy'!$H$5:$L$5,1)-1))^(1/(INDEX('A2 Intenzita dopravy'!$H$5:$L$5,MATCH(AY$173,'A2 Intenzita dopravy'!$H$5:$L$5,1))-INDEX('A2 Intenzita dopravy'!$H$5:$L$5,MATCH(AY$173,'A2 Intenzita dopravy'!$H$5:$L$5,1)-1)))*AX183,IFERROR(INDEX('A2 Intenzita dopravy'!$M15:$Q15,MATCH(AY$173,'A2 Intenzita dopravy'!$H$5:$L$5,0)),(INDEX('A2 Intenzita dopravy'!$M15:$Q15,MATCH(AY$173,'A2 Intenzita dopravy'!$H$5:$L$5,1)+1)/INDEX('A2 Intenzita dopravy'!$M15:$Q15,MATCH(AY$173,'A2 Intenzita dopravy'!$H$5:$L$5,1)))^(1/(INDEX('A2 Intenzita dopravy'!$H$5:$L$5,MATCH(AY$173,'A2 Intenzita dopravy'!$H$5:$L$5,1)+1)-INDEX('A2 Intenzita dopravy'!$H$5:$L$5,MATCH(AY$173,'A2 Intenzita dopravy'!$H$5:$L$5,1))))*AX183))),0)</f>
        <v>0</v>
      </c>
      <c r="AZ183" s="30">
        <f>IFERROR(IF(AZ$173&lt;MIN('A2 Intenzita dopravy'!$H$5:$L$5),(BA183/BB183)*BA183,IF(AZ$173&gt;MAX('A2 Intenzita dopravy'!$H$5:$L$5),(INDEX('A2 Intenzita dopravy'!$M15:$Q15,MATCH(AZ$173,'A2 Intenzita dopravy'!$H$5:$L$5,1))/INDEX('A2 Intenzita dopravy'!$M15:$Q15,MATCH(AZ$173,'A2 Intenzita dopravy'!$H$5:$L$5,1)-1))^(1/(INDEX('A2 Intenzita dopravy'!$H$5:$L$5,MATCH(AZ$173,'A2 Intenzita dopravy'!$H$5:$L$5,1))-INDEX('A2 Intenzita dopravy'!$H$5:$L$5,MATCH(AZ$173,'A2 Intenzita dopravy'!$H$5:$L$5,1)-1)))*AY183,IFERROR(INDEX('A2 Intenzita dopravy'!$M15:$Q15,MATCH(AZ$173,'A2 Intenzita dopravy'!$H$5:$L$5,0)),(INDEX('A2 Intenzita dopravy'!$M15:$Q15,MATCH(AZ$173,'A2 Intenzita dopravy'!$H$5:$L$5,1)+1)/INDEX('A2 Intenzita dopravy'!$M15:$Q15,MATCH(AZ$173,'A2 Intenzita dopravy'!$H$5:$L$5,1)))^(1/(INDEX('A2 Intenzita dopravy'!$H$5:$L$5,MATCH(AZ$173,'A2 Intenzita dopravy'!$H$5:$L$5,1)+1)-INDEX('A2 Intenzita dopravy'!$H$5:$L$5,MATCH(AZ$173,'A2 Intenzita dopravy'!$H$5:$L$5,1))))*AY183))),0)</f>
        <v>0</v>
      </c>
      <c r="BA183" s="30">
        <f>IFERROR(IF(BA$173&lt;MIN('A2 Intenzita dopravy'!$H$5:$L$5),(BB183/'A2 Intenzita dopravy'!#REF!)*BB183,IF(BA$173&gt;MAX('A2 Intenzita dopravy'!$H$5:$L$5),(INDEX('A2 Intenzita dopravy'!$M15:$Q15,MATCH(BA$173,'A2 Intenzita dopravy'!$H$5:$L$5,1))/INDEX('A2 Intenzita dopravy'!$M15:$Q15,MATCH(BA$173,'A2 Intenzita dopravy'!$H$5:$L$5,1)-1))^(1/(INDEX('A2 Intenzita dopravy'!$H$5:$L$5,MATCH(BA$173,'A2 Intenzita dopravy'!$H$5:$L$5,1))-INDEX('A2 Intenzita dopravy'!$H$5:$L$5,MATCH(BA$173,'A2 Intenzita dopravy'!$H$5:$L$5,1)-1)))*AZ183,IFERROR(INDEX('A2 Intenzita dopravy'!$M15:$Q15,MATCH(BA$173,'A2 Intenzita dopravy'!$H$5:$L$5,0)),(INDEX('A2 Intenzita dopravy'!$M15:$Q15,MATCH(BA$173,'A2 Intenzita dopravy'!$H$5:$L$5,1)+1)/INDEX('A2 Intenzita dopravy'!$M15:$Q15,MATCH(BA$173,'A2 Intenzita dopravy'!$H$5:$L$5,1)))^(1/(INDEX('A2 Intenzita dopravy'!$H$5:$L$5,MATCH(BA$173,'A2 Intenzita dopravy'!$H$5:$L$5,1)+1)-INDEX('A2 Intenzita dopravy'!$H$5:$L$5,MATCH(BA$173,'A2 Intenzita dopravy'!$H$5:$L$5,1))))*AZ183))),0)</f>
        <v>0</v>
      </c>
      <c r="BB183" s="30">
        <f>IFERROR(IF(BB$173&lt;MIN('A2 Intenzita dopravy'!$H$5:$L$5),('A2 Intenzita dopravy'!#REF!/'A2 Intenzita dopravy'!#REF!)*'A2 Intenzita dopravy'!#REF!,IF(BB$173&gt;MAX('A2 Intenzita dopravy'!$H$5:$L$5),(INDEX('A2 Intenzita dopravy'!$M15:$Q15,MATCH(BB$173,'A2 Intenzita dopravy'!$H$5:$L$5,1))/INDEX('A2 Intenzita dopravy'!$M15:$Q15,MATCH(BB$173,'A2 Intenzita dopravy'!$H$5:$L$5,1)-1))^(1/(INDEX('A2 Intenzita dopravy'!$H$5:$L$5,MATCH(BB$173,'A2 Intenzita dopravy'!$H$5:$L$5,1))-INDEX('A2 Intenzita dopravy'!$H$5:$L$5,MATCH(BB$173,'A2 Intenzita dopravy'!$H$5:$L$5,1)-1)))*BA183,IFERROR(INDEX('A2 Intenzita dopravy'!$M15:$Q15,MATCH(BB$173,'A2 Intenzita dopravy'!$H$5:$L$5,0)),(INDEX('A2 Intenzita dopravy'!$M15:$Q15,MATCH(BB$173,'A2 Intenzita dopravy'!$H$5:$L$5,1)+1)/INDEX('A2 Intenzita dopravy'!$M15:$Q15,MATCH(BB$173,'A2 Intenzita dopravy'!$H$5:$L$5,1)))^(1/(INDEX('A2 Intenzita dopravy'!$H$5:$L$5,MATCH(BB$173,'A2 Intenzita dopravy'!$H$5:$L$5,1)+1)-INDEX('A2 Intenzita dopravy'!$H$5:$L$5,MATCH(BB$173,'A2 Intenzita dopravy'!$H$5:$L$5,1))))*BA183))),0)</f>
        <v>0</v>
      </c>
    </row>
    <row r="184" spans="2:54" x14ac:dyDescent="0.2">
      <c r="B184" s="5">
        <v>10</v>
      </c>
      <c r="C184" s="5" t="str">
        <f>IF(ISBLANK('A2 Intenzita dopravy'!C30)=TRUE,"",'A2 Intenzita dopravy'!C30)</f>
        <v/>
      </c>
      <c r="D184" s="5" t="str">
        <f>IF(ISBLANK('A2 Intenzita dopravy'!D30)=TRUE,"",'A2 Intenzita dopravy'!D30)</f>
        <v/>
      </c>
      <c r="E184" s="30">
        <f>IFERROR(IF(E$173&lt;MIN('A2 Intenzita dopravy'!$H$5:$L$5),(F184/G184)*F184,IF(E$173&gt;MAX('A2 Intenzita dopravy'!$H$5:$L$5),(INDEX('A2 Intenzita dopravy'!$M16:$Q16,MATCH(E$173,'A2 Intenzita dopravy'!$H$5:$L$5,1))/INDEX('A2 Intenzita dopravy'!$M16:$Q16,MATCH(E$173,'A2 Intenzita dopravy'!$H$5:$L$5,1)-1))^(1/(INDEX('A2 Intenzita dopravy'!$H$5:$L$5,MATCH(E$173,'A2 Intenzita dopravy'!$H$5:$L$5,1))-INDEX('A2 Intenzita dopravy'!$H$5:$L$5,MATCH(E$173,'A2 Intenzita dopravy'!$H$5:$L$5,1)-1)))*D184,IFERROR(INDEX('A2 Intenzita dopravy'!$M16:$Q16,MATCH(E$173,'A2 Intenzita dopravy'!$H$5:$L$5,0)),(INDEX('A2 Intenzita dopravy'!$M16:$Q16,MATCH(E$173,'A2 Intenzita dopravy'!$H$5:$L$5,1)+1)/INDEX('A2 Intenzita dopravy'!$M16:$Q16,MATCH(E$173,'A2 Intenzita dopravy'!$H$5:$L$5,1)))^(1/(INDEX('A2 Intenzita dopravy'!$H$5:$L$5,MATCH(E$173,'A2 Intenzita dopravy'!$H$5:$L$5,1)+1)-INDEX('A2 Intenzita dopravy'!$H$5:$L$5,MATCH(E$173,'A2 Intenzita dopravy'!$H$5:$L$5,1))))*D184))),0)</f>
        <v>0</v>
      </c>
      <c r="F184" s="30">
        <f>IFERROR(IF(F$173&lt;MIN('A2 Intenzita dopravy'!$H$5:$L$5),(G184/H184)*G184,IF(F$173&gt;MAX('A2 Intenzita dopravy'!$H$5:$L$5),(INDEX('A2 Intenzita dopravy'!$M16:$Q16,MATCH(F$173,'A2 Intenzita dopravy'!$H$5:$L$5,1))/INDEX('A2 Intenzita dopravy'!$M16:$Q16,MATCH(F$173,'A2 Intenzita dopravy'!$H$5:$L$5,1)-1))^(1/(INDEX('A2 Intenzita dopravy'!$H$5:$L$5,MATCH(F$173,'A2 Intenzita dopravy'!$H$5:$L$5,1))-INDEX('A2 Intenzita dopravy'!$H$5:$L$5,MATCH(F$173,'A2 Intenzita dopravy'!$H$5:$L$5,1)-1)))*E184,IFERROR(INDEX('A2 Intenzita dopravy'!$M16:$Q16,MATCH(F$173,'A2 Intenzita dopravy'!$H$5:$L$5,0)),(INDEX('A2 Intenzita dopravy'!$M16:$Q16,MATCH(F$173,'A2 Intenzita dopravy'!$H$5:$L$5,1)+1)/INDEX('A2 Intenzita dopravy'!$M16:$Q16,MATCH(F$173,'A2 Intenzita dopravy'!$H$5:$L$5,1)))^(1/(INDEX('A2 Intenzita dopravy'!$H$5:$L$5,MATCH(F$173,'A2 Intenzita dopravy'!$H$5:$L$5,1)+1)-INDEX('A2 Intenzita dopravy'!$H$5:$L$5,MATCH(F$173,'A2 Intenzita dopravy'!$H$5:$L$5,1))))*E184))),0)</f>
        <v>0</v>
      </c>
      <c r="G184" s="30">
        <f>IFERROR(IF(G$173&lt;MIN('A2 Intenzita dopravy'!$H$5:$L$5),(H184/I184)*H184,IF(G$173&gt;MAX('A2 Intenzita dopravy'!$H$5:$L$5),(INDEX('A2 Intenzita dopravy'!$M16:$Q16,MATCH(G$173,'A2 Intenzita dopravy'!$H$5:$L$5,1))/INDEX('A2 Intenzita dopravy'!$M16:$Q16,MATCH(G$173,'A2 Intenzita dopravy'!$H$5:$L$5,1)-1))^(1/(INDEX('A2 Intenzita dopravy'!$H$5:$L$5,MATCH(G$173,'A2 Intenzita dopravy'!$H$5:$L$5,1))-INDEX('A2 Intenzita dopravy'!$H$5:$L$5,MATCH(G$173,'A2 Intenzita dopravy'!$H$5:$L$5,1)-1)))*F184,IFERROR(INDEX('A2 Intenzita dopravy'!$M16:$Q16,MATCH(G$173,'A2 Intenzita dopravy'!$H$5:$L$5,0)),(INDEX('A2 Intenzita dopravy'!$M16:$Q16,MATCH(G$173,'A2 Intenzita dopravy'!$H$5:$L$5,1)+1)/INDEX('A2 Intenzita dopravy'!$M16:$Q16,MATCH(G$173,'A2 Intenzita dopravy'!$H$5:$L$5,1)))^(1/(INDEX('A2 Intenzita dopravy'!$H$5:$L$5,MATCH(G$173,'A2 Intenzita dopravy'!$H$5:$L$5,1)+1)-INDEX('A2 Intenzita dopravy'!$H$5:$L$5,MATCH(G$173,'A2 Intenzita dopravy'!$H$5:$L$5,1))))*F184))),0)</f>
        <v>0</v>
      </c>
      <c r="H184" s="30">
        <f>IFERROR(IF(H$173&lt;MIN('A2 Intenzita dopravy'!$H$5:$L$5),(I184/J184)*I184,IF(H$173&gt;MAX('A2 Intenzita dopravy'!$H$5:$L$5),(INDEX('A2 Intenzita dopravy'!$M16:$Q16,MATCH(H$173,'A2 Intenzita dopravy'!$H$5:$L$5,1))/INDEX('A2 Intenzita dopravy'!$M16:$Q16,MATCH(H$173,'A2 Intenzita dopravy'!$H$5:$L$5,1)-1))^(1/(INDEX('A2 Intenzita dopravy'!$H$5:$L$5,MATCH(H$173,'A2 Intenzita dopravy'!$H$5:$L$5,1))-INDEX('A2 Intenzita dopravy'!$H$5:$L$5,MATCH(H$173,'A2 Intenzita dopravy'!$H$5:$L$5,1)-1)))*G184,IFERROR(INDEX('A2 Intenzita dopravy'!$M16:$Q16,MATCH(H$173,'A2 Intenzita dopravy'!$H$5:$L$5,0)),(INDEX('A2 Intenzita dopravy'!$M16:$Q16,MATCH(H$173,'A2 Intenzita dopravy'!$H$5:$L$5,1)+1)/INDEX('A2 Intenzita dopravy'!$M16:$Q16,MATCH(H$173,'A2 Intenzita dopravy'!$H$5:$L$5,1)))^(1/(INDEX('A2 Intenzita dopravy'!$H$5:$L$5,MATCH(H$173,'A2 Intenzita dopravy'!$H$5:$L$5,1)+1)-INDEX('A2 Intenzita dopravy'!$H$5:$L$5,MATCH(H$173,'A2 Intenzita dopravy'!$H$5:$L$5,1))))*G184))),0)</f>
        <v>0</v>
      </c>
      <c r="I184" s="30">
        <f>IFERROR(IF(I$173&lt;MIN('A2 Intenzita dopravy'!$H$5:$L$5),(J184/K184)*J184,IF(I$173&gt;MAX('A2 Intenzita dopravy'!$H$5:$L$5),(INDEX('A2 Intenzita dopravy'!$M16:$Q16,MATCH(I$173,'A2 Intenzita dopravy'!$H$5:$L$5,1))/INDEX('A2 Intenzita dopravy'!$M16:$Q16,MATCH(I$173,'A2 Intenzita dopravy'!$H$5:$L$5,1)-1))^(1/(INDEX('A2 Intenzita dopravy'!$H$5:$L$5,MATCH(I$173,'A2 Intenzita dopravy'!$H$5:$L$5,1))-INDEX('A2 Intenzita dopravy'!$H$5:$L$5,MATCH(I$173,'A2 Intenzita dopravy'!$H$5:$L$5,1)-1)))*H184,IFERROR(INDEX('A2 Intenzita dopravy'!$M16:$Q16,MATCH(I$173,'A2 Intenzita dopravy'!$H$5:$L$5,0)),(INDEX('A2 Intenzita dopravy'!$M16:$Q16,MATCH(I$173,'A2 Intenzita dopravy'!$H$5:$L$5,1)+1)/INDEX('A2 Intenzita dopravy'!$M16:$Q16,MATCH(I$173,'A2 Intenzita dopravy'!$H$5:$L$5,1)))^(1/(INDEX('A2 Intenzita dopravy'!$H$5:$L$5,MATCH(I$173,'A2 Intenzita dopravy'!$H$5:$L$5,1)+1)-INDEX('A2 Intenzita dopravy'!$H$5:$L$5,MATCH(I$173,'A2 Intenzita dopravy'!$H$5:$L$5,1))))*H184))),0)</f>
        <v>0</v>
      </c>
      <c r="J184" s="30">
        <f>IFERROR(IF(J$173&lt;MIN('A2 Intenzita dopravy'!$H$5:$L$5),(K184/L184)*K184,IF(J$173&gt;MAX('A2 Intenzita dopravy'!$H$5:$L$5),(INDEX('A2 Intenzita dopravy'!$M16:$Q16,MATCH(J$173,'A2 Intenzita dopravy'!$H$5:$L$5,1))/INDEX('A2 Intenzita dopravy'!$M16:$Q16,MATCH(J$173,'A2 Intenzita dopravy'!$H$5:$L$5,1)-1))^(1/(INDEX('A2 Intenzita dopravy'!$H$5:$L$5,MATCH(J$173,'A2 Intenzita dopravy'!$H$5:$L$5,1))-INDEX('A2 Intenzita dopravy'!$H$5:$L$5,MATCH(J$173,'A2 Intenzita dopravy'!$H$5:$L$5,1)-1)))*I184,IFERROR(INDEX('A2 Intenzita dopravy'!$M16:$Q16,MATCH(J$173,'A2 Intenzita dopravy'!$H$5:$L$5,0)),(INDEX('A2 Intenzita dopravy'!$M16:$Q16,MATCH(J$173,'A2 Intenzita dopravy'!$H$5:$L$5,1)+1)/INDEX('A2 Intenzita dopravy'!$M16:$Q16,MATCH(J$173,'A2 Intenzita dopravy'!$H$5:$L$5,1)))^(1/(INDEX('A2 Intenzita dopravy'!$H$5:$L$5,MATCH(J$173,'A2 Intenzita dopravy'!$H$5:$L$5,1)+1)-INDEX('A2 Intenzita dopravy'!$H$5:$L$5,MATCH(J$173,'A2 Intenzita dopravy'!$H$5:$L$5,1))))*I184))),0)</f>
        <v>0</v>
      </c>
      <c r="K184" s="30">
        <f>IFERROR(IF(K$173&lt;MIN('A2 Intenzita dopravy'!$H$5:$L$5),(L184/M184)*L184,IF(K$173&gt;MAX('A2 Intenzita dopravy'!$H$5:$L$5),(INDEX('A2 Intenzita dopravy'!$M16:$Q16,MATCH(K$173,'A2 Intenzita dopravy'!$H$5:$L$5,1))/INDEX('A2 Intenzita dopravy'!$M16:$Q16,MATCH(K$173,'A2 Intenzita dopravy'!$H$5:$L$5,1)-1))^(1/(INDEX('A2 Intenzita dopravy'!$H$5:$L$5,MATCH(K$173,'A2 Intenzita dopravy'!$H$5:$L$5,1))-INDEX('A2 Intenzita dopravy'!$H$5:$L$5,MATCH(K$173,'A2 Intenzita dopravy'!$H$5:$L$5,1)-1)))*J184,IFERROR(INDEX('A2 Intenzita dopravy'!$M16:$Q16,MATCH(K$173,'A2 Intenzita dopravy'!$H$5:$L$5,0)),(INDEX('A2 Intenzita dopravy'!$M16:$Q16,MATCH(K$173,'A2 Intenzita dopravy'!$H$5:$L$5,1)+1)/INDEX('A2 Intenzita dopravy'!$M16:$Q16,MATCH(K$173,'A2 Intenzita dopravy'!$H$5:$L$5,1)))^(1/(INDEX('A2 Intenzita dopravy'!$H$5:$L$5,MATCH(K$173,'A2 Intenzita dopravy'!$H$5:$L$5,1)+1)-INDEX('A2 Intenzita dopravy'!$H$5:$L$5,MATCH(K$173,'A2 Intenzita dopravy'!$H$5:$L$5,1))))*J184))),0)</f>
        <v>0</v>
      </c>
      <c r="L184" s="30">
        <f>IFERROR(IF(L$173&lt;MIN('A2 Intenzita dopravy'!$H$5:$L$5),(M184/N184)*M184,IF(L$173&gt;MAX('A2 Intenzita dopravy'!$H$5:$L$5),(INDEX('A2 Intenzita dopravy'!$M16:$Q16,MATCH(L$173,'A2 Intenzita dopravy'!$H$5:$L$5,1))/INDEX('A2 Intenzita dopravy'!$M16:$Q16,MATCH(L$173,'A2 Intenzita dopravy'!$H$5:$L$5,1)-1))^(1/(INDEX('A2 Intenzita dopravy'!$H$5:$L$5,MATCH(L$173,'A2 Intenzita dopravy'!$H$5:$L$5,1))-INDEX('A2 Intenzita dopravy'!$H$5:$L$5,MATCH(L$173,'A2 Intenzita dopravy'!$H$5:$L$5,1)-1)))*K184,IFERROR(INDEX('A2 Intenzita dopravy'!$M16:$Q16,MATCH(L$173,'A2 Intenzita dopravy'!$H$5:$L$5,0)),(INDEX('A2 Intenzita dopravy'!$M16:$Q16,MATCH(L$173,'A2 Intenzita dopravy'!$H$5:$L$5,1)+1)/INDEX('A2 Intenzita dopravy'!$M16:$Q16,MATCH(L$173,'A2 Intenzita dopravy'!$H$5:$L$5,1)))^(1/(INDEX('A2 Intenzita dopravy'!$H$5:$L$5,MATCH(L$173,'A2 Intenzita dopravy'!$H$5:$L$5,1)+1)-INDEX('A2 Intenzita dopravy'!$H$5:$L$5,MATCH(L$173,'A2 Intenzita dopravy'!$H$5:$L$5,1))))*K184))),0)</f>
        <v>0</v>
      </c>
      <c r="M184" s="30">
        <f>IFERROR(IF(M$173&lt;MIN('A2 Intenzita dopravy'!$H$5:$L$5),(N184/O184)*N184,IF(M$173&gt;MAX('A2 Intenzita dopravy'!$H$5:$L$5),(INDEX('A2 Intenzita dopravy'!$M16:$Q16,MATCH(M$173,'A2 Intenzita dopravy'!$H$5:$L$5,1))/INDEX('A2 Intenzita dopravy'!$M16:$Q16,MATCH(M$173,'A2 Intenzita dopravy'!$H$5:$L$5,1)-1))^(1/(INDEX('A2 Intenzita dopravy'!$H$5:$L$5,MATCH(M$173,'A2 Intenzita dopravy'!$H$5:$L$5,1))-INDEX('A2 Intenzita dopravy'!$H$5:$L$5,MATCH(M$173,'A2 Intenzita dopravy'!$H$5:$L$5,1)-1)))*L184,IFERROR(INDEX('A2 Intenzita dopravy'!$M16:$Q16,MATCH(M$173,'A2 Intenzita dopravy'!$H$5:$L$5,0)),(INDEX('A2 Intenzita dopravy'!$M16:$Q16,MATCH(M$173,'A2 Intenzita dopravy'!$H$5:$L$5,1)+1)/INDEX('A2 Intenzita dopravy'!$M16:$Q16,MATCH(M$173,'A2 Intenzita dopravy'!$H$5:$L$5,1)))^(1/(INDEX('A2 Intenzita dopravy'!$H$5:$L$5,MATCH(M$173,'A2 Intenzita dopravy'!$H$5:$L$5,1)+1)-INDEX('A2 Intenzita dopravy'!$H$5:$L$5,MATCH(M$173,'A2 Intenzita dopravy'!$H$5:$L$5,1))))*L184))),0)</f>
        <v>0</v>
      </c>
      <c r="N184" s="30">
        <f>IFERROR(IF(N$173&lt;MIN('A2 Intenzita dopravy'!$H$5:$L$5),(O184/P184)*O184,IF(N$173&gt;MAX('A2 Intenzita dopravy'!$H$5:$L$5),(INDEX('A2 Intenzita dopravy'!$M16:$Q16,MATCH(N$173,'A2 Intenzita dopravy'!$H$5:$L$5,1))/INDEX('A2 Intenzita dopravy'!$M16:$Q16,MATCH(N$173,'A2 Intenzita dopravy'!$H$5:$L$5,1)-1))^(1/(INDEX('A2 Intenzita dopravy'!$H$5:$L$5,MATCH(N$173,'A2 Intenzita dopravy'!$H$5:$L$5,1))-INDEX('A2 Intenzita dopravy'!$H$5:$L$5,MATCH(N$173,'A2 Intenzita dopravy'!$H$5:$L$5,1)-1)))*M184,IFERROR(INDEX('A2 Intenzita dopravy'!$M16:$Q16,MATCH(N$173,'A2 Intenzita dopravy'!$H$5:$L$5,0)),(INDEX('A2 Intenzita dopravy'!$M16:$Q16,MATCH(N$173,'A2 Intenzita dopravy'!$H$5:$L$5,1)+1)/INDEX('A2 Intenzita dopravy'!$M16:$Q16,MATCH(N$173,'A2 Intenzita dopravy'!$H$5:$L$5,1)))^(1/(INDEX('A2 Intenzita dopravy'!$H$5:$L$5,MATCH(N$173,'A2 Intenzita dopravy'!$H$5:$L$5,1)+1)-INDEX('A2 Intenzita dopravy'!$H$5:$L$5,MATCH(N$173,'A2 Intenzita dopravy'!$H$5:$L$5,1))))*M184))),0)</f>
        <v>0</v>
      </c>
      <c r="O184" s="30">
        <f>IFERROR(IF(O$173&lt;MIN('A2 Intenzita dopravy'!$H$5:$L$5),(P184/Q184)*P184,IF(O$173&gt;MAX('A2 Intenzita dopravy'!$H$5:$L$5),(INDEX('A2 Intenzita dopravy'!$M16:$Q16,MATCH(O$173,'A2 Intenzita dopravy'!$H$5:$L$5,1))/INDEX('A2 Intenzita dopravy'!$M16:$Q16,MATCH(O$173,'A2 Intenzita dopravy'!$H$5:$L$5,1)-1))^(1/(INDEX('A2 Intenzita dopravy'!$H$5:$L$5,MATCH(O$173,'A2 Intenzita dopravy'!$H$5:$L$5,1))-INDEX('A2 Intenzita dopravy'!$H$5:$L$5,MATCH(O$173,'A2 Intenzita dopravy'!$H$5:$L$5,1)-1)))*N184,IFERROR(INDEX('A2 Intenzita dopravy'!$M16:$Q16,MATCH(O$173,'A2 Intenzita dopravy'!$H$5:$L$5,0)),(INDEX('A2 Intenzita dopravy'!$M16:$Q16,MATCH(O$173,'A2 Intenzita dopravy'!$H$5:$L$5,1)+1)/INDEX('A2 Intenzita dopravy'!$M16:$Q16,MATCH(O$173,'A2 Intenzita dopravy'!$H$5:$L$5,1)))^(1/(INDEX('A2 Intenzita dopravy'!$H$5:$L$5,MATCH(O$173,'A2 Intenzita dopravy'!$H$5:$L$5,1)+1)-INDEX('A2 Intenzita dopravy'!$H$5:$L$5,MATCH(O$173,'A2 Intenzita dopravy'!$H$5:$L$5,1))))*N184))),0)</f>
        <v>0</v>
      </c>
      <c r="P184" s="30">
        <f>IFERROR(IF(P$173&lt;MIN('A2 Intenzita dopravy'!$H$5:$L$5),(Q184/R184)*Q184,IF(P$173&gt;MAX('A2 Intenzita dopravy'!$H$5:$L$5),(INDEX('A2 Intenzita dopravy'!$M16:$Q16,MATCH(P$173,'A2 Intenzita dopravy'!$H$5:$L$5,1))/INDEX('A2 Intenzita dopravy'!$M16:$Q16,MATCH(P$173,'A2 Intenzita dopravy'!$H$5:$L$5,1)-1))^(1/(INDEX('A2 Intenzita dopravy'!$H$5:$L$5,MATCH(P$173,'A2 Intenzita dopravy'!$H$5:$L$5,1))-INDEX('A2 Intenzita dopravy'!$H$5:$L$5,MATCH(P$173,'A2 Intenzita dopravy'!$H$5:$L$5,1)-1)))*O184,IFERROR(INDEX('A2 Intenzita dopravy'!$M16:$Q16,MATCH(P$173,'A2 Intenzita dopravy'!$H$5:$L$5,0)),(INDEX('A2 Intenzita dopravy'!$M16:$Q16,MATCH(P$173,'A2 Intenzita dopravy'!$H$5:$L$5,1)+1)/INDEX('A2 Intenzita dopravy'!$M16:$Q16,MATCH(P$173,'A2 Intenzita dopravy'!$H$5:$L$5,1)))^(1/(INDEX('A2 Intenzita dopravy'!$H$5:$L$5,MATCH(P$173,'A2 Intenzita dopravy'!$H$5:$L$5,1)+1)-INDEX('A2 Intenzita dopravy'!$H$5:$L$5,MATCH(P$173,'A2 Intenzita dopravy'!$H$5:$L$5,1))))*O184))),0)</f>
        <v>0</v>
      </c>
      <c r="Q184" s="30">
        <f>IFERROR(IF(Q$173&lt;MIN('A2 Intenzita dopravy'!$H$5:$L$5),(R184/S184)*R184,IF(Q$173&gt;MAX('A2 Intenzita dopravy'!$H$5:$L$5),(INDEX('A2 Intenzita dopravy'!$M16:$Q16,MATCH(Q$173,'A2 Intenzita dopravy'!$H$5:$L$5,1))/INDEX('A2 Intenzita dopravy'!$M16:$Q16,MATCH(Q$173,'A2 Intenzita dopravy'!$H$5:$L$5,1)-1))^(1/(INDEX('A2 Intenzita dopravy'!$H$5:$L$5,MATCH(Q$173,'A2 Intenzita dopravy'!$H$5:$L$5,1))-INDEX('A2 Intenzita dopravy'!$H$5:$L$5,MATCH(Q$173,'A2 Intenzita dopravy'!$H$5:$L$5,1)-1)))*P184,IFERROR(INDEX('A2 Intenzita dopravy'!$M16:$Q16,MATCH(Q$173,'A2 Intenzita dopravy'!$H$5:$L$5,0)),(INDEX('A2 Intenzita dopravy'!$M16:$Q16,MATCH(Q$173,'A2 Intenzita dopravy'!$H$5:$L$5,1)+1)/INDEX('A2 Intenzita dopravy'!$M16:$Q16,MATCH(Q$173,'A2 Intenzita dopravy'!$H$5:$L$5,1)))^(1/(INDEX('A2 Intenzita dopravy'!$H$5:$L$5,MATCH(Q$173,'A2 Intenzita dopravy'!$H$5:$L$5,1)+1)-INDEX('A2 Intenzita dopravy'!$H$5:$L$5,MATCH(Q$173,'A2 Intenzita dopravy'!$H$5:$L$5,1))))*P184))),0)</f>
        <v>0</v>
      </c>
      <c r="R184" s="30">
        <f>IFERROR(IF(R$173&lt;MIN('A2 Intenzita dopravy'!$H$5:$L$5),(S184/T184)*S184,IF(R$173&gt;MAX('A2 Intenzita dopravy'!$H$5:$L$5),(INDEX('A2 Intenzita dopravy'!$M16:$Q16,MATCH(R$173,'A2 Intenzita dopravy'!$H$5:$L$5,1))/INDEX('A2 Intenzita dopravy'!$M16:$Q16,MATCH(R$173,'A2 Intenzita dopravy'!$H$5:$L$5,1)-1))^(1/(INDEX('A2 Intenzita dopravy'!$H$5:$L$5,MATCH(R$173,'A2 Intenzita dopravy'!$H$5:$L$5,1))-INDEX('A2 Intenzita dopravy'!$H$5:$L$5,MATCH(R$173,'A2 Intenzita dopravy'!$H$5:$L$5,1)-1)))*Q184,IFERROR(INDEX('A2 Intenzita dopravy'!$M16:$Q16,MATCH(R$173,'A2 Intenzita dopravy'!$H$5:$L$5,0)),(INDEX('A2 Intenzita dopravy'!$M16:$Q16,MATCH(R$173,'A2 Intenzita dopravy'!$H$5:$L$5,1)+1)/INDEX('A2 Intenzita dopravy'!$M16:$Q16,MATCH(R$173,'A2 Intenzita dopravy'!$H$5:$L$5,1)))^(1/(INDEX('A2 Intenzita dopravy'!$H$5:$L$5,MATCH(R$173,'A2 Intenzita dopravy'!$H$5:$L$5,1)+1)-INDEX('A2 Intenzita dopravy'!$H$5:$L$5,MATCH(R$173,'A2 Intenzita dopravy'!$H$5:$L$5,1))))*Q184))),0)</f>
        <v>0</v>
      </c>
      <c r="S184" s="30">
        <f>IFERROR(IF(S$173&lt;MIN('A2 Intenzita dopravy'!$H$5:$L$5),(T184/U184)*T184,IF(S$173&gt;MAX('A2 Intenzita dopravy'!$H$5:$L$5),(INDEX('A2 Intenzita dopravy'!$M16:$Q16,MATCH(S$173,'A2 Intenzita dopravy'!$H$5:$L$5,1))/INDEX('A2 Intenzita dopravy'!$M16:$Q16,MATCH(S$173,'A2 Intenzita dopravy'!$H$5:$L$5,1)-1))^(1/(INDEX('A2 Intenzita dopravy'!$H$5:$L$5,MATCH(S$173,'A2 Intenzita dopravy'!$H$5:$L$5,1))-INDEX('A2 Intenzita dopravy'!$H$5:$L$5,MATCH(S$173,'A2 Intenzita dopravy'!$H$5:$L$5,1)-1)))*R184,IFERROR(INDEX('A2 Intenzita dopravy'!$M16:$Q16,MATCH(S$173,'A2 Intenzita dopravy'!$H$5:$L$5,0)),(INDEX('A2 Intenzita dopravy'!$M16:$Q16,MATCH(S$173,'A2 Intenzita dopravy'!$H$5:$L$5,1)+1)/INDEX('A2 Intenzita dopravy'!$M16:$Q16,MATCH(S$173,'A2 Intenzita dopravy'!$H$5:$L$5,1)))^(1/(INDEX('A2 Intenzita dopravy'!$H$5:$L$5,MATCH(S$173,'A2 Intenzita dopravy'!$H$5:$L$5,1)+1)-INDEX('A2 Intenzita dopravy'!$H$5:$L$5,MATCH(S$173,'A2 Intenzita dopravy'!$H$5:$L$5,1))))*R184))),0)</f>
        <v>0</v>
      </c>
      <c r="T184" s="30">
        <f>IFERROR(IF(T$173&lt;MIN('A2 Intenzita dopravy'!$H$5:$L$5),(U184/V184)*U184,IF(T$173&gt;MAX('A2 Intenzita dopravy'!$H$5:$L$5),(INDEX('A2 Intenzita dopravy'!$M16:$Q16,MATCH(T$173,'A2 Intenzita dopravy'!$H$5:$L$5,1))/INDEX('A2 Intenzita dopravy'!$M16:$Q16,MATCH(T$173,'A2 Intenzita dopravy'!$H$5:$L$5,1)-1))^(1/(INDEX('A2 Intenzita dopravy'!$H$5:$L$5,MATCH(T$173,'A2 Intenzita dopravy'!$H$5:$L$5,1))-INDEX('A2 Intenzita dopravy'!$H$5:$L$5,MATCH(T$173,'A2 Intenzita dopravy'!$H$5:$L$5,1)-1)))*S184,IFERROR(INDEX('A2 Intenzita dopravy'!$M16:$Q16,MATCH(T$173,'A2 Intenzita dopravy'!$H$5:$L$5,0)),(INDEX('A2 Intenzita dopravy'!$M16:$Q16,MATCH(T$173,'A2 Intenzita dopravy'!$H$5:$L$5,1)+1)/INDEX('A2 Intenzita dopravy'!$M16:$Q16,MATCH(T$173,'A2 Intenzita dopravy'!$H$5:$L$5,1)))^(1/(INDEX('A2 Intenzita dopravy'!$H$5:$L$5,MATCH(T$173,'A2 Intenzita dopravy'!$H$5:$L$5,1)+1)-INDEX('A2 Intenzita dopravy'!$H$5:$L$5,MATCH(T$173,'A2 Intenzita dopravy'!$H$5:$L$5,1))))*S184))),0)</f>
        <v>0</v>
      </c>
      <c r="U184" s="30">
        <f>IFERROR(IF(U$173&lt;MIN('A2 Intenzita dopravy'!$H$5:$L$5),(V184/W184)*V184,IF(U$173&gt;MAX('A2 Intenzita dopravy'!$H$5:$L$5),(INDEX('A2 Intenzita dopravy'!$M16:$Q16,MATCH(U$173,'A2 Intenzita dopravy'!$H$5:$L$5,1))/INDEX('A2 Intenzita dopravy'!$M16:$Q16,MATCH(U$173,'A2 Intenzita dopravy'!$H$5:$L$5,1)-1))^(1/(INDEX('A2 Intenzita dopravy'!$H$5:$L$5,MATCH(U$173,'A2 Intenzita dopravy'!$H$5:$L$5,1))-INDEX('A2 Intenzita dopravy'!$H$5:$L$5,MATCH(U$173,'A2 Intenzita dopravy'!$H$5:$L$5,1)-1)))*T184,IFERROR(INDEX('A2 Intenzita dopravy'!$M16:$Q16,MATCH(U$173,'A2 Intenzita dopravy'!$H$5:$L$5,0)),(INDEX('A2 Intenzita dopravy'!$M16:$Q16,MATCH(U$173,'A2 Intenzita dopravy'!$H$5:$L$5,1)+1)/INDEX('A2 Intenzita dopravy'!$M16:$Q16,MATCH(U$173,'A2 Intenzita dopravy'!$H$5:$L$5,1)))^(1/(INDEX('A2 Intenzita dopravy'!$H$5:$L$5,MATCH(U$173,'A2 Intenzita dopravy'!$H$5:$L$5,1)+1)-INDEX('A2 Intenzita dopravy'!$H$5:$L$5,MATCH(U$173,'A2 Intenzita dopravy'!$H$5:$L$5,1))))*T184))),0)</f>
        <v>0</v>
      </c>
      <c r="V184" s="30">
        <f>IFERROR(IF(V$173&lt;MIN('A2 Intenzita dopravy'!$H$5:$L$5),(W184/X184)*W184,IF(V$173&gt;MAX('A2 Intenzita dopravy'!$H$5:$L$5),(INDEX('A2 Intenzita dopravy'!$M16:$Q16,MATCH(V$173,'A2 Intenzita dopravy'!$H$5:$L$5,1))/INDEX('A2 Intenzita dopravy'!$M16:$Q16,MATCH(V$173,'A2 Intenzita dopravy'!$H$5:$L$5,1)-1))^(1/(INDEX('A2 Intenzita dopravy'!$H$5:$L$5,MATCH(V$173,'A2 Intenzita dopravy'!$H$5:$L$5,1))-INDEX('A2 Intenzita dopravy'!$H$5:$L$5,MATCH(V$173,'A2 Intenzita dopravy'!$H$5:$L$5,1)-1)))*U184,IFERROR(INDEX('A2 Intenzita dopravy'!$M16:$Q16,MATCH(V$173,'A2 Intenzita dopravy'!$H$5:$L$5,0)),(INDEX('A2 Intenzita dopravy'!$M16:$Q16,MATCH(V$173,'A2 Intenzita dopravy'!$H$5:$L$5,1)+1)/INDEX('A2 Intenzita dopravy'!$M16:$Q16,MATCH(V$173,'A2 Intenzita dopravy'!$H$5:$L$5,1)))^(1/(INDEX('A2 Intenzita dopravy'!$H$5:$L$5,MATCH(V$173,'A2 Intenzita dopravy'!$H$5:$L$5,1)+1)-INDEX('A2 Intenzita dopravy'!$H$5:$L$5,MATCH(V$173,'A2 Intenzita dopravy'!$H$5:$L$5,1))))*U184))),0)</f>
        <v>0</v>
      </c>
      <c r="W184" s="30">
        <f>IFERROR(IF(W$173&lt;MIN('A2 Intenzita dopravy'!$H$5:$L$5),(X184/Y184)*X184,IF(W$173&gt;MAX('A2 Intenzita dopravy'!$H$5:$L$5),(INDEX('A2 Intenzita dopravy'!$M16:$Q16,MATCH(W$173,'A2 Intenzita dopravy'!$H$5:$L$5,1))/INDEX('A2 Intenzita dopravy'!$M16:$Q16,MATCH(W$173,'A2 Intenzita dopravy'!$H$5:$L$5,1)-1))^(1/(INDEX('A2 Intenzita dopravy'!$H$5:$L$5,MATCH(W$173,'A2 Intenzita dopravy'!$H$5:$L$5,1))-INDEX('A2 Intenzita dopravy'!$H$5:$L$5,MATCH(W$173,'A2 Intenzita dopravy'!$H$5:$L$5,1)-1)))*V184,IFERROR(INDEX('A2 Intenzita dopravy'!$M16:$Q16,MATCH(W$173,'A2 Intenzita dopravy'!$H$5:$L$5,0)),(INDEX('A2 Intenzita dopravy'!$M16:$Q16,MATCH(W$173,'A2 Intenzita dopravy'!$H$5:$L$5,1)+1)/INDEX('A2 Intenzita dopravy'!$M16:$Q16,MATCH(W$173,'A2 Intenzita dopravy'!$H$5:$L$5,1)))^(1/(INDEX('A2 Intenzita dopravy'!$H$5:$L$5,MATCH(W$173,'A2 Intenzita dopravy'!$H$5:$L$5,1)+1)-INDEX('A2 Intenzita dopravy'!$H$5:$L$5,MATCH(W$173,'A2 Intenzita dopravy'!$H$5:$L$5,1))))*V184))),0)</f>
        <v>0</v>
      </c>
      <c r="X184" s="30">
        <f>IFERROR(IF(X$173&lt;MIN('A2 Intenzita dopravy'!$H$5:$L$5),(Y184/Z184)*Y184,IF(X$173&gt;MAX('A2 Intenzita dopravy'!$H$5:$L$5),(INDEX('A2 Intenzita dopravy'!$M16:$Q16,MATCH(X$173,'A2 Intenzita dopravy'!$H$5:$L$5,1))/INDEX('A2 Intenzita dopravy'!$M16:$Q16,MATCH(X$173,'A2 Intenzita dopravy'!$H$5:$L$5,1)-1))^(1/(INDEX('A2 Intenzita dopravy'!$H$5:$L$5,MATCH(X$173,'A2 Intenzita dopravy'!$H$5:$L$5,1))-INDEX('A2 Intenzita dopravy'!$H$5:$L$5,MATCH(X$173,'A2 Intenzita dopravy'!$H$5:$L$5,1)-1)))*W184,IFERROR(INDEX('A2 Intenzita dopravy'!$M16:$Q16,MATCH(X$173,'A2 Intenzita dopravy'!$H$5:$L$5,0)),(INDEX('A2 Intenzita dopravy'!$M16:$Q16,MATCH(X$173,'A2 Intenzita dopravy'!$H$5:$L$5,1)+1)/INDEX('A2 Intenzita dopravy'!$M16:$Q16,MATCH(X$173,'A2 Intenzita dopravy'!$H$5:$L$5,1)))^(1/(INDEX('A2 Intenzita dopravy'!$H$5:$L$5,MATCH(X$173,'A2 Intenzita dopravy'!$H$5:$L$5,1)+1)-INDEX('A2 Intenzita dopravy'!$H$5:$L$5,MATCH(X$173,'A2 Intenzita dopravy'!$H$5:$L$5,1))))*W184))),0)</f>
        <v>0</v>
      </c>
      <c r="Y184" s="30">
        <f>IFERROR(IF(Y$173&lt;MIN('A2 Intenzita dopravy'!$H$5:$L$5),(Z184/AA184)*Z184,IF(Y$173&gt;MAX('A2 Intenzita dopravy'!$H$5:$L$5),(INDEX('A2 Intenzita dopravy'!$M16:$Q16,MATCH(Y$173,'A2 Intenzita dopravy'!$H$5:$L$5,1))/INDEX('A2 Intenzita dopravy'!$M16:$Q16,MATCH(Y$173,'A2 Intenzita dopravy'!$H$5:$L$5,1)-1))^(1/(INDEX('A2 Intenzita dopravy'!$H$5:$L$5,MATCH(Y$173,'A2 Intenzita dopravy'!$H$5:$L$5,1))-INDEX('A2 Intenzita dopravy'!$H$5:$L$5,MATCH(Y$173,'A2 Intenzita dopravy'!$H$5:$L$5,1)-1)))*X184,IFERROR(INDEX('A2 Intenzita dopravy'!$M16:$Q16,MATCH(Y$173,'A2 Intenzita dopravy'!$H$5:$L$5,0)),(INDEX('A2 Intenzita dopravy'!$M16:$Q16,MATCH(Y$173,'A2 Intenzita dopravy'!$H$5:$L$5,1)+1)/INDEX('A2 Intenzita dopravy'!$M16:$Q16,MATCH(Y$173,'A2 Intenzita dopravy'!$H$5:$L$5,1)))^(1/(INDEX('A2 Intenzita dopravy'!$H$5:$L$5,MATCH(Y$173,'A2 Intenzita dopravy'!$H$5:$L$5,1)+1)-INDEX('A2 Intenzita dopravy'!$H$5:$L$5,MATCH(Y$173,'A2 Intenzita dopravy'!$H$5:$L$5,1))))*X184))),0)</f>
        <v>0</v>
      </c>
      <c r="Z184" s="30">
        <f>IFERROR(IF(Z$173&lt;MIN('A2 Intenzita dopravy'!$H$5:$L$5),(AA184/AB184)*AA184,IF(Z$173&gt;MAX('A2 Intenzita dopravy'!$H$5:$L$5),(INDEX('A2 Intenzita dopravy'!$M16:$Q16,MATCH(Z$173,'A2 Intenzita dopravy'!$H$5:$L$5,1))/INDEX('A2 Intenzita dopravy'!$M16:$Q16,MATCH(Z$173,'A2 Intenzita dopravy'!$H$5:$L$5,1)-1))^(1/(INDEX('A2 Intenzita dopravy'!$H$5:$L$5,MATCH(Z$173,'A2 Intenzita dopravy'!$H$5:$L$5,1))-INDEX('A2 Intenzita dopravy'!$H$5:$L$5,MATCH(Z$173,'A2 Intenzita dopravy'!$H$5:$L$5,1)-1)))*Y184,IFERROR(INDEX('A2 Intenzita dopravy'!$M16:$Q16,MATCH(Z$173,'A2 Intenzita dopravy'!$H$5:$L$5,0)),(INDEX('A2 Intenzita dopravy'!$M16:$Q16,MATCH(Z$173,'A2 Intenzita dopravy'!$H$5:$L$5,1)+1)/INDEX('A2 Intenzita dopravy'!$M16:$Q16,MATCH(Z$173,'A2 Intenzita dopravy'!$H$5:$L$5,1)))^(1/(INDEX('A2 Intenzita dopravy'!$H$5:$L$5,MATCH(Z$173,'A2 Intenzita dopravy'!$H$5:$L$5,1)+1)-INDEX('A2 Intenzita dopravy'!$H$5:$L$5,MATCH(Z$173,'A2 Intenzita dopravy'!$H$5:$L$5,1))))*Y184))),0)</f>
        <v>0</v>
      </c>
      <c r="AA184" s="30">
        <f>IFERROR(IF(AA$173&lt;MIN('A2 Intenzita dopravy'!$H$5:$L$5),(AB184/AC184)*AB184,IF(AA$173&gt;MAX('A2 Intenzita dopravy'!$H$5:$L$5),(INDEX('A2 Intenzita dopravy'!$M16:$Q16,MATCH(AA$173,'A2 Intenzita dopravy'!$H$5:$L$5,1))/INDEX('A2 Intenzita dopravy'!$M16:$Q16,MATCH(AA$173,'A2 Intenzita dopravy'!$H$5:$L$5,1)-1))^(1/(INDEX('A2 Intenzita dopravy'!$H$5:$L$5,MATCH(AA$173,'A2 Intenzita dopravy'!$H$5:$L$5,1))-INDEX('A2 Intenzita dopravy'!$H$5:$L$5,MATCH(AA$173,'A2 Intenzita dopravy'!$H$5:$L$5,1)-1)))*Z184,IFERROR(INDEX('A2 Intenzita dopravy'!$M16:$Q16,MATCH(AA$173,'A2 Intenzita dopravy'!$H$5:$L$5,0)),(INDEX('A2 Intenzita dopravy'!$M16:$Q16,MATCH(AA$173,'A2 Intenzita dopravy'!$H$5:$L$5,1)+1)/INDEX('A2 Intenzita dopravy'!$M16:$Q16,MATCH(AA$173,'A2 Intenzita dopravy'!$H$5:$L$5,1)))^(1/(INDEX('A2 Intenzita dopravy'!$H$5:$L$5,MATCH(AA$173,'A2 Intenzita dopravy'!$H$5:$L$5,1)+1)-INDEX('A2 Intenzita dopravy'!$H$5:$L$5,MATCH(AA$173,'A2 Intenzita dopravy'!$H$5:$L$5,1))))*Z184))),0)</f>
        <v>0</v>
      </c>
      <c r="AB184" s="30">
        <f>IFERROR(IF(AB$173&lt;MIN('A2 Intenzita dopravy'!$H$5:$L$5),(AC184/AD184)*AC184,IF(AB$173&gt;MAX('A2 Intenzita dopravy'!$H$5:$L$5),(INDEX('A2 Intenzita dopravy'!$M16:$Q16,MATCH(AB$173,'A2 Intenzita dopravy'!$H$5:$L$5,1))/INDEX('A2 Intenzita dopravy'!$M16:$Q16,MATCH(AB$173,'A2 Intenzita dopravy'!$H$5:$L$5,1)-1))^(1/(INDEX('A2 Intenzita dopravy'!$H$5:$L$5,MATCH(AB$173,'A2 Intenzita dopravy'!$H$5:$L$5,1))-INDEX('A2 Intenzita dopravy'!$H$5:$L$5,MATCH(AB$173,'A2 Intenzita dopravy'!$H$5:$L$5,1)-1)))*AA184,IFERROR(INDEX('A2 Intenzita dopravy'!$M16:$Q16,MATCH(AB$173,'A2 Intenzita dopravy'!$H$5:$L$5,0)),(INDEX('A2 Intenzita dopravy'!$M16:$Q16,MATCH(AB$173,'A2 Intenzita dopravy'!$H$5:$L$5,1)+1)/INDEX('A2 Intenzita dopravy'!$M16:$Q16,MATCH(AB$173,'A2 Intenzita dopravy'!$H$5:$L$5,1)))^(1/(INDEX('A2 Intenzita dopravy'!$H$5:$L$5,MATCH(AB$173,'A2 Intenzita dopravy'!$H$5:$L$5,1)+1)-INDEX('A2 Intenzita dopravy'!$H$5:$L$5,MATCH(AB$173,'A2 Intenzita dopravy'!$H$5:$L$5,1))))*AA184))),0)</f>
        <v>0</v>
      </c>
      <c r="AC184" s="30">
        <f>IFERROR(IF(AC$173&lt;MIN('A2 Intenzita dopravy'!$H$5:$L$5),(AD184/AE184)*AD184,IF(AC$173&gt;MAX('A2 Intenzita dopravy'!$H$5:$L$5),(INDEX('A2 Intenzita dopravy'!$M16:$Q16,MATCH(AC$173,'A2 Intenzita dopravy'!$H$5:$L$5,1))/INDEX('A2 Intenzita dopravy'!$M16:$Q16,MATCH(AC$173,'A2 Intenzita dopravy'!$H$5:$L$5,1)-1))^(1/(INDEX('A2 Intenzita dopravy'!$H$5:$L$5,MATCH(AC$173,'A2 Intenzita dopravy'!$H$5:$L$5,1))-INDEX('A2 Intenzita dopravy'!$H$5:$L$5,MATCH(AC$173,'A2 Intenzita dopravy'!$H$5:$L$5,1)-1)))*AB184,IFERROR(INDEX('A2 Intenzita dopravy'!$M16:$Q16,MATCH(AC$173,'A2 Intenzita dopravy'!$H$5:$L$5,0)),(INDEX('A2 Intenzita dopravy'!$M16:$Q16,MATCH(AC$173,'A2 Intenzita dopravy'!$H$5:$L$5,1)+1)/INDEX('A2 Intenzita dopravy'!$M16:$Q16,MATCH(AC$173,'A2 Intenzita dopravy'!$H$5:$L$5,1)))^(1/(INDEX('A2 Intenzita dopravy'!$H$5:$L$5,MATCH(AC$173,'A2 Intenzita dopravy'!$H$5:$L$5,1)+1)-INDEX('A2 Intenzita dopravy'!$H$5:$L$5,MATCH(AC$173,'A2 Intenzita dopravy'!$H$5:$L$5,1))))*AB184))),0)</f>
        <v>0</v>
      </c>
      <c r="AD184" s="30">
        <f>IFERROR(IF(AD$173&lt;MIN('A2 Intenzita dopravy'!$H$5:$L$5),(AE184/AF184)*AE184,IF(AD$173&gt;MAX('A2 Intenzita dopravy'!$H$5:$L$5),(INDEX('A2 Intenzita dopravy'!$M16:$Q16,MATCH(AD$173,'A2 Intenzita dopravy'!$H$5:$L$5,1))/INDEX('A2 Intenzita dopravy'!$M16:$Q16,MATCH(AD$173,'A2 Intenzita dopravy'!$H$5:$L$5,1)-1))^(1/(INDEX('A2 Intenzita dopravy'!$H$5:$L$5,MATCH(AD$173,'A2 Intenzita dopravy'!$H$5:$L$5,1))-INDEX('A2 Intenzita dopravy'!$H$5:$L$5,MATCH(AD$173,'A2 Intenzita dopravy'!$H$5:$L$5,1)-1)))*AC184,IFERROR(INDEX('A2 Intenzita dopravy'!$M16:$Q16,MATCH(AD$173,'A2 Intenzita dopravy'!$H$5:$L$5,0)),(INDEX('A2 Intenzita dopravy'!$M16:$Q16,MATCH(AD$173,'A2 Intenzita dopravy'!$H$5:$L$5,1)+1)/INDEX('A2 Intenzita dopravy'!$M16:$Q16,MATCH(AD$173,'A2 Intenzita dopravy'!$H$5:$L$5,1)))^(1/(INDEX('A2 Intenzita dopravy'!$H$5:$L$5,MATCH(AD$173,'A2 Intenzita dopravy'!$H$5:$L$5,1)+1)-INDEX('A2 Intenzita dopravy'!$H$5:$L$5,MATCH(AD$173,'A2 Intenzita dopravy'!$H$5:$L$5,1))))*AC184))),0)</f>
        <v>0</v>
      </c>
      <c r="AE184" s="30">
        <f>IFERROR(IF(AE$173&lt;MIN('A2 Intenzita dopravy'!$H$5:$L$5),(AF184/AG184)*AF184,IF(AE$173&gt;MAX('A2 Intenzita dopravy'!$H$5:$L$5),(INDEX('A2 Intenzita dopravy'!$M16:$Q16,MATCH(AE$173,'A2 Intenzita dopravy'!$H$5:$L$5,1))/INDEX('A2 Intenzita dopravy'!$M16:$Q16,MATCH(AE$173,'A2 Intenzita dopravy'!$H$5:$L$5,1)-1))^(1/(INDEX('A2 Intenzita dopravy'!$H$5:$L$5,MATCH(AE$173,'A2 Intenzita dopravy'!$H$5:$L$5,1))-INDEX('A2 Intenzita dopravy'!$H$5:$L$5,MATCH(AE$173,'A2 Intenzita dopravy'!$H$5:$L$5,1)-1)))*AD184,IFERROR(INDEX('A2 Intenzita dopravy'!$M16:$Q16,MATCH(AE$173,'A2 Intenzita dopravy'!$H$5:$L$5,0)),(INDEX('A2 Intenzita dopravy'!$M16:$Q16,MATCH(AE$173,'A2 Intenzita dopravy'!$H$5:$L$5,1)+1)/INDEX('A2 Intenzita dopravy'!$M16:$Q16,MATCH(AE$173,'A2 Intenzita dopravy'!$H$5:$L$5,1)))^(1/(INDEX('A2 Intenzita dopravy'!$H$5:$L$5,MATCH(AE$173,'A2 Intenzita dopravy'!$H$5:$L$5,1)+1)-INDEX('A2 Intenzita dopravy'!$H$5:$L$5,MATCH(AE$173,'A2 Intenzita dopravy'!$H$5:$L$5,1))))*AD184))),0)</f>
        <v>0</v>
      </c>
      <c r="AF184" s="30">
        <f>IFERROR(IF(AF$173&lt;MIN('A2 Intenzita dopravy'!$H$5:$L$5),(AG184/AH184)*AG184,IF(AF$173&gt;MAX('A2 Intenzita dopravy'!$H$5:$L$5),(INDEX('A2 Intenzita dopravy'!$M16:$Q16,MATCH(AF$173,'A2 Intenzita dopravy'!$H$5:$L$5,1))/INDEX('A2 Intenzita dopravy'!$M16:$Q16,MATCH(AF$173,'A2 Intenzita dopravy'!$H$5:$L$5,1)-1))^(1/(INDEX('A2 Intenzita dopravy'!$H$5:$L$5,MATCH(AF$173,'A2 Intenzita dopravy'!$H$5:$L$5,1))-INDEX('A2 Intenzita dopravy'!$H$5:$L$5,MATCH(AF$173,'A2 Intenzita dopravy'!$H$5:$L$5,1)-1)))*AE184,IFERROR(INDEX('A2 Intenzita dopravy'!$M16:$Q16,MATCH(AF$173,'A2 Intenzita dopravy'!$H$5:$L$5,0)),(INDEX('A2 Intenzita dopravy'!$M16:$Q16,MATCH(AF$173,'A2 Intenzita dopravy'!$H$5:$L$5,1)+1)/INDEX('A2 Intenzita dopravy'!$M16:$Q16,MATCH(AF$173,'A2 Intenzita dopravy'!$H$5:$L$5,1)))^(1/(INDEX('A2 Intenzita dopravy'!$H$5:$L$5,MATCH(AF$173,'A2 Intenzita dopravy'!$H$5:$L$5,1)+1)-INDEX('A2 Intenzita dopravy'!$H$5:$L$5,MATCH(AF$173,'A2 Intenzita dopravy'!$H$5:$L$5,1))))*AE184))),0)</f>
        <v>0</v>
      </c>
      <c r="AG184" s="30">
        <f>IFERROR(IF(AG$173&lt;MIN('A2 Intenzita dopravy'!$H$5:$L$5),(AH184/AI184)*AH184,IF(AG$173&gt;MAX('A2 Intenzita dopravy'!$H$5:$L$5),(INDEX('A2 Intenzita dopravy'!$M16:$Q16,MATCH(AG$173,'A2 Intenzita dopravy'!$H$5:$L$5,1))/INDEX('A2 Intenzita dopravy'!$M16:$Q16,MATCH(AG$173,'A2 Intenzita dopravy'!$H$5:$L$5,1)-1))^(1/(INDEX('A2 Intenzita dopravy'!$H$5:$L$5,MATCH(AG$173,'A2 Intenzita dopravy'!$H$5:$L$5,1))-INDEX('A2 Intenzita dopravy'!$H$5:$L$5,MATCH(AG$173,'A2 Intenzita dopravy'!$H$5:$L$5,1)-1)))*AF184,IFERROR(INDEX('A2 Intenzita dopravy'!$M16:$Q16,MATCH(AG$173,'A2 Intenzita dopravy'!$H$5:$L$5,0)),(INDEX('A2 Intenzita dopravy'!$M16:$Q16,MATCH(AG$173,'A2 Intenzita dopravy'!$H$5:$L$5,1)+1)/INDEX('A2 Intenzita dopravy'!$M16:$Q16,MATCH(AG$173,'A2 Intenzita dopravy'!$H$5:$L$5,1)))^(1/(INDEX('A2 Intenzita dopravy'!$H$5:$L$5,MATCH(AG$173,'A2 Intenzita dopravy'!$H$5:$L$5,1)+1)-INDEX('A2 Intenzita dopravy'!$H$5:$L$5,MATCH(AG$173,'A2 Intenzita dopravy'!$H$5:$L$5,1))))*AF184))),0)</f>
        <v>0</v>
      </c>
      <c r="AH184" s="30">
        <f>IFERROR(IF(AH$173&lt;MIN('A2 Intenzita dopravy'!$H$5:$L$5),(AI184/AJ184)*AI184,IF(AH$173&gt;MAX('A2 Intenzita dopravy'!$H$5:$L$5),(INDEX('A2 Intenzita dopravy'!$M16:$Q16,MATCH(AH$173,'A2 Intenzita dopravy'!$H$5:$L$5,1))/INDEX('A2 Intenzita dopravy'!$M16:$Q16,MATCH(AH$173,'A2 Intenzita dopravy'!$H$5:$L$5,1)-1))^(1/(INDEX('A2 Intenzita dopravy'!$H$5:$L$5,MATCH(AH$173,'A2 Intenzita dopravy'!$H$5:$L$5,1))-INDEX('A2 Intenzita dopravy'!$H$5:$L$5,MATCH(AH$173,'A2 Intenzita dopravy'!$H$5:$L$5,1)-1)))*AG184,IFERROR(INDEX('A2 Intenzita dopravy'!$M16:$Q16,MATCH(AH$173,'A2 Intenzita dopravy'!$H$5:$L$5,0)),(INDEX('A2 Intenzita dopravy'!$M16:$Q16,MATCH(AH$173,'A2 Intenzita dopravy'!$H$5:$L$5,1)+1)/INDEX('A2 Intenzita dopravy'!$M16:$Q16,MATCH(AH$173,'A2 Intenzita dopravy'!$H$5:$L$5,1)))^(1/(INDEX('A2 Intenzita dopravy'!$H$5:$L$5,MATCH(AH$173,'A2 Intenzita dopravy'!$H$5:$L$5,1)+1)-INDEX('A2 Intenzita dopravy'!$H$5:$L$5,MATCH(AH$173,'A2 Intenzita dopravy'!$H$5:$L$5,1))))*AG184))),0)</f>
        <v>0</v>
      </c>
      <c r="AI184" s="30">
        <f>IFERROR(IF(AI$173&lt;MIN('A2 Intenzita dopravy'!$H$5:$L$5),(AJ184/AK184)*AJ184,IF(AI$173&gt;MAX('A2 Intenzita dopravy'!$H$5:$L$5),(INDEX('A2 Intenzita dopravy'!$M16:$Q16,MATCH(AI$173,'A2 Intenzita dopravy'!$H$5:$L$5,1))/INDEX('A2 Intenzita dopravy'!$M16:$Q16,MATCH(AI$173,'A2 Intenzita dopravy'!$H$5:$L$5,1)-1))^(1/(INDEX('A2 Intenzita dopravy'!$H$5:$L$5,MATCH(AI$173,'A2 Intenzita dopravy'!$H$5:$L$5,1))-INDEX('A2 Intenzita dopravy'!$H$5:$L$5,MATCH(AI$173,'A2 Intenzita dopravy'!$H$5:$L$5,1)-1)))*AH184,IFERROR(INDEX('A2 Intenzita dopravy'!$M16:$Q16,MATCH(AI$173,'A2 Intenzita dopravy'!$H$5:$L$5,0)),(INDEX('A2 Intenzita dopravy'!$M16:$Q16,MATCH(AI$173,'A2 Intenzita dopravy'!$H$5:$L$5,1)+1)/INDEX('A2 Intenzita dopravy'!$M16:$Q16,MATCH(AI$173,'A2 Intenzita dopravy'!$H$5:$L$5,1)))^(1/(INDEX('A2 Intenzita dopravy'!$H$5:$L$5,MATCH(AI$173,'A2 Intenzita dopravy'!$H$5:$L$5,1)+1)-INDEX('A2 Intenzita dopravy'!$H$5:$L$5,MATCH(AI$173,'A2 Intenzita dopravy'!$H$5:$L$5,1))))*AH184))),0)</f>
        <v>0</v>
      </c>
      <c r="AJ184" s="30">
        <f>IFERROR(IF(AJ$173&lt;MIN('A2 Intenzita dopravy'!$H$5:$L$5),(AK184/AL184)*AK184,IF(AJ$173&gt;MAX('A2 Intenzita dopravy'!$H$5:$L$5),(INDEX('A2 Intenzita dopravy'!$M16:$Q16,MATCH(AJ$173,'A2 Intenzita dopravy'!$H$5:$L$5,1))/INDEX('A2 Intenzita dopravy'!$M16:$Q16,MATCH(AJ$173,'A2 Intenzita dopravy'!$H$5:$L$5,1)-1))^(1/(INDEX('A2 Intenzita dopravy'!$H$5:$L$5,MATCH(AJ$173,'A2 Intenzita dopravy'!$H$5:$L$5,1))-INDEX('A2 Intenzita dopravy'!$H$5:$L$5,MATCH(AJ$173,'A2 Intenzita dopravy'!$H$5:$L$5,1)-1)))*AI184,IFERROR(INDEX('A2 Intenzita dopravy'!$M16:$Q16,MATCH(AJ$173,'A2 Intenzita dopravy'!$H$5:$L$5,0)),(INDEX('A2 Intenzita dopravy'!$M16:$Q16,MATCH(AJ$173,'A2 Intenzita dopravy'!$H$5:$L$5,1)+1)/INDEX('A2 Intenzita dopravy'!$M16:$Q16,MATCH(AJ$173,'A2 Intenzita dopravy'!$H$5:$L$5,1)))^(1/(INDEX('A2 Intenzita dopravy'!$H$5:$L$5,MATCH(AJ$173,'A2 Intenzita dopravy'!$H$5:$L$5,1)+1)-INDEX('A2 Intenzita dopravy'!$H$5:$L$5,MATCH(AJ$173,'A2 Intenzita dopravy'!$H$5:$L$5,1))))*AI184))),0)</f>
        <v>0</v>
      </c>
      <c r="AK184" s="30">
        <f>IFERROR(IF(AK$173&lt;MIN('A2 Intenzita dopravy'!$H$5:$L$5),(AL184/AM184)*AL184,IF(AK$173&gt;MAX('A2 Intenzita dopravy'!$H$5:$L$5),(INDEX('A2 Intenzita dopravy'!$M16:$Q16,MATCH(AK$173,'A2 Intenzita dopravy'!$H$5:$L$5,1))/INDEX('A2 Intenzita dopravy'!$M16:$Q16,MATCH(AK$173,'A2 Intenzita dopravy'!$H$5:$L$5,1)-1))^(1/(INDEX('A2 Intenzita dopravy'!$H$5:$L$5,MATCH(AK$173,'A2 Intenzita dopravy'!$H$5:$L$5,1))-INDEX('A2 Intenzita dopravy'!$H$5:$L$5,MATCH(AK$173,'A2 Intenzita dopravy'!$H$5:$L$5,1)-1)))*AJ184,IFERROR(INDEX('A2 Intenzita dopravy'!$M16:$Q16,MATCH(AK$173,'A2 Intenzita dopravy'!$H$5:$L$5,0)),(INDEX('A2 Intenzita dopravy'!$M16:$Q16,MATCH(AK$173,'A2 Intenzita dopravy'!$H$5:$L$5,1)+1)/INDEX('A2 Intenzita dopravy'!$M16:$Q16,MATCH(AK$173,'A2 Intenzita dopravy'!$H$5:$L$5,1)))^(1/(INDEX('A2 Intenzita dopravy'!$H$5:$L$5,MATCH(AK$173,'A2 Intenzita dopravy'!$H$5:$L$5,1)+1)-INDEX('A2 Intenzita dopravy'!$H$5:$L$5,MATCH(AK$173,'A2 Intenzita dopravy'!$H$5:$L$5,1))))*AJ184))),0)</f>
        <v>0</v>
      </c>
      <c r="AL184" s="30">
        <f>IFERROR(IF(AL$173&lt;MIN('A2 Intenzita dopravy'!$H$5:$L$5),(AM184/AN184)*AM184,IF(AL$173&gt;MAX('A2 Intenzita dopravy'!$H$5:$L$5),(INDEX('A2 Intenzita dopravy'!$M16:$Q16,MATCH(AL$173,'A2 Intenzita dopravy'!$H$5:$L$5,1))/INDEX('A2 Intenzita dopravy'!$M16:$Q16,MATCH(AL$173,'A2 Intenzita dopravy'!$H$5:$L$5,1)-1))^(1/(INDEX('A2 Intenzita dopravy'!$H$5:$L$5,MATCH(AL$173,'A2 Intenzita dopravy'!$H$5:$L$5,1))-INDEX('A2 Intenzita dopravy'!$H$5:$L$5,MATCH(AL$173,'A2 Intenzita dopravy'!$H$5:$L$5,1)-1)))*AK184,IFERROR(INDEX('A2 Intenzita dopravy'!$M16:$Q16,MATCH(AL$173,'A2 Intenzita dopravy'!$H$5:$L$5,0)),(INDEX('A2 Intenzita dopravy'!$M16:$Q16,MATCH(AL$173,'A2 Intenzita dopravy'!$H$5:$L$5,1)+1)/INDEX('A2 Intenzita dopravy'!$M16:$Q16,MATCH(AL$173,'A2 Intenzita dopravy'!$H$5:$L$5,1)))^(1/(INDEX('A2 Intenzita dopravy'!$H$5:$L$5,MATCH(AL$173,'A2 Intenzita dopravy'!$H$5:$L$5,1)+1)-INDEX('A2 Intenzita dopravy'!$H$5:$L$5,MATCH(AL$173,'A2 Intenzita dopravy'!$H$5:$L$5,1))))*AK184))),0)</f>
        <v>0</v>
      </c>
      <c r="AM184" s="30">
        <f>IFERROR(IF(AM$173&lt;MIN('A2 Intenzita dopravy'!$H$5:$L$5),(AN184/AO184)*AN184,IF(AM$173&gt;MAX('A2 Intenzita dopravy'!$H$5:$L$5),(INDEX('A2 Intenzita dopravy'!$M16:$Q16,MATCH(AM$173,'A2 Intenzita dopravy'!$H$5:$L$5,1))/INDEX('A2 Intenzita dopravy'!$M16:$Q16,MATCH(AM$173,'A2 Intenzita dopravy'!$H$5:$L$5,1)-1))^(1/(INDEX('A2 Intenzita dopravy'!$H$5:$L$5,MATCH(AM$173,'A2 Intenzita dopravy'!$H$5:$L$5,1))-INDEX('A2 Intenzita dopravy'!$H$5:$L$5,MATCH(AM$173,'A2 Intenzita dopravy'!$H$5:$L$5,1)-1)))*AL184,IFERROR(INDEX('A2 Intenzita dopravy'!$M16:$Q16,MATCH(AM$173,'A2 Intenzita dopravy'!$H$5:$L$5,0)),(INDEX('A2 Intenzita dopravy'!$M16:$Q16,MATCH(AM$173,'A2 Intenzita dopravy'!$H$5:$L$5,1)+1)/INDEX('A2 Intenzita dopravy'!$M16:$Q16,MATCH(AM$173,'A2 Intenzita dopravy'!$H$5:$L$5,1)))^(1/(INDEX('A2 Intenzita dopravy'!$H$5:$L$5,MATCH(AM$173,'A2 Intenzita dopravy'!$H$5:$L$5,1)+1)-INDEX('A2 Intenzita dopravy'!$H$5:$L$5,MATCH(AM$173,'A2 Intenzita dopravy'!$H$5:$L$5,1))))*AL184))),0)</f>
        <v>0</v>
      </c>
      <c r="AN184" s="30">
        <f>IFERROR(IF(AN$173&lt;MIN('A2 Intenzita dopravy'!$H$5:$L$5),(AO184/AP184)*AO184,IF(AN$173&gt;MAX('A2 Intenzita dopravy'!$H$5:$L$5),(INDEX('A2 Intenzita dopravy'!$M16:$Q16,MATCH(AN$173,'A2 Intenzita dopravy'!$H$5:$L$5,1))/INDEX('A2 Intenzita dopravy'!$M16:$Q16,MATCH(AN$173,'A2 Intenzita dopravy'!$H$5:$L$5,1)-1))^(1/(INDEX('A2 Intenzita dopravy'!$H$5:$L$5,MATCH(AN$173,'A2 Intenzita dopravy'!$H$5:$L$5,1))-INDEX('A2 Intenzita dopravy'!$H$5:$L$5,MATCH(AN$173,'A2 Intenzita dopravy'!$H$5:$L$5,1)-1)))*AM184,IFERROR(INDEX('A2 Intenzita dopravy'!$M16:$Q16,MATCH(AN$173,'A2 Intenzita dopravy'!$H$5:$L$5,0)),(INDEX('A2 Intenzita dopravy'!$M16:$Q16,MATCH(AN$173,'A2 Intenzita dopravy'!$H$5:$L$5,1)+1)/INDEX('A2 Intenzita dopravy'!$M16:$Q16,MATCH(AN$173,'A2 Intenzita dopravy'!$H$5:$L$5,1)))^(1/(INDEX('A2 Intenzita dopravy'!$H$5:$L$5,MATCH(AN$173,'A2 Intenzita dopravy'!$H$5:$L$5,1)+1)-INDEX('A2 Intenzita dopravy'!$H$5:$L$5,MATCH(AN$173,'A2 Intenzita dopravy'!$H$5:$L$5,1))))*AM184))),0)</f>
        <v>0</v>
      </c>
      <c r="AO184" s="30">
        <f>IFERROR(IF(AO$173&lt;MIN('A2 Intenzita dopravy'!$H$5:$L$5),(AP184/AQ184)*AP184,IF(AO$173&gt;MAX('A2 Intenzita dopravy'!$H$5:$L$5),(INDEX('A2 Intenzita dopravy'!$M16:$Q16,MATCH(AO$173,'A2 Intenzita dopravy'!$H$5:$L$5,1))/INDEX('A2 Intenzita dopravy'!$M16:$Q16,MATCH(AO$173,'A2 Intenzita dopravy'!$H$5:$L$5,1)-1))^(1/(INDEX('A2 Intenzita dopravy'!$H$5:$L$5,MATCH(AO$173,'A2 Intenzita dopravy'!$H$5:$L$5,1))-INDEX('A2 Intenzita dopravy'!$H$5:$L$5,MATCH(AO$173,'A2 Intenzita dopravy'!$H$5:$L$5,1)-1)))*AN184,IFERROR(INDEX('A2 Intenzita dopravy'!$M16:$Q16,MATCH(AO$173,'A2 Intenzita dopravy'!$H$5:$L$5,0)),(INDEX('A2 Intenzita dopravy'!$M16:$Q16,MATCH(AO$173,'A2 Intenzita dopravy'!$H$5:$L$5,1)+1)/INDEX('A2 Intenzita dopravy'!$M16:$Q16,MATCH(AO$173,'A2 Intenzita dopravy'!$H$5:$L$5,1)))^(1/(INDEX('A2 Intenzita dopravy'!$H$5:$L$5,MATCH(AO$173,'A2 Intenzita dopravy'!$H$5:$L$5,1)+1)-INDEX('A2 Intenzita dopravy'!$H$5:$L$5,MATCH(AO$173,'A2 Intenzita dopravy'!$H$5:$L$5,1))))*AN184))),0)</f>
        <v>0</v>
      </c>
      <c r="AP184" s="30">
        <f>IFERROR(IF(AP$173&lt;MIN('A2 Intenzita dopravy'!$H$5:$L$5),(AQ184/AR184)*AQ184,IF(AP$173&gt;MAX('A2 Intenzita dopravy'!$H$5:$L$5),(INDEX('A2 Intenzita dopravy'!$M16:$Q16,MATCH(AP$173,'A2 Intenzita dopravy'!$H$5:$L$5,1))/INDEX('A2 Intenzita dopravy'!$M16:$Q16,MATCH(AP$173,'A2 Intenzita dopravy'!$H$5:$L$5,1)-1))^(1/(INDEX('A2 Intenzita dopravy'!$H$5:$L$5,MATCH(AP$173,'A2 Intenzita dopravy'!$H$5:$L$5,1))-INDEX('A2 Intenzita dopravy'!$H$5:$L$5,MATCH(AP$173,'A2 Intenzita dopravy'!$H$5:$L$5,1)-1)))*AO184,IFERROR(INDEX('A2 Intenzita dopravy'!$M16:$Q16,MATCH(AP$173,'A2 Intenzita dopravy'!$H$5:$L$5,0)),(INDEX('A2 Intenzita dopravy'!$M16:$Q16,MATCH(AP$173,'A2 Intenzita dopravy'!$H$5:$L$5,1)+1)/INDEX('A2 Intenzita dopravy'!$M16:$Q16,MATCH(AP$173,'A2 Intenzita dopravy'!$H$5:$L$5,1)))^(1/(INDEX('A2 Intenzita dopravy'!$H$5:$L$5,MATCH(AP$173,'A2 Intenzita dopravy'!$H$5:$L$5,1)+1)-INDEX('A2 Intenzita dopravy'!$H$5:$L$5,MATCH(AP$173,'A2 Intenzita dopravy'!$H$5:$L$5,1))))*AO184))),0)</f>
        <v>0</v>
      </c>
      <c r="AQ184" s="30">
        <f>IFERROR(IF(AQ$173&lt;MIN('A2 Intenzita dopravy'!$H$5:$L$5),(AR184/AS184)*AR184,IF(AQ$173&gt;MAX('A2 Intenzita dopravy'!$H$5:$L$5),(INDEX('A2 Intenzita dopravy'!$M16:$Q16,MATCH(AQ$173,'A2 Intenzita dopravy'!$H$5:$L$5,1))/INDEX('A2 Intenzita dopravy'!$M16:$Q16,MATCH(AQ$173,'A2 Intenzita dopravy'!$H$5:$L$5,1)-1))^(1/(INDEX('A2 Intenzita dopravy'!$H$5:$L$5,MATCH(AQ$173,'A2 Intenzita dopravy'!$H$5:$L$5,1))-INDEX('A2 Intenzita dopravy'!$H$5:$L$5,MATCH(AQ$173,'A2 Intenzita dopravy'!$H$5:$L$5,1)-1)))*AP184,IFERROR(INDEX('A2 Intenzita dopravy'!$M16:$Q16,MATCH(AQ$173,'A2 Intenzita dopravy'!$H$5:$L$5,0)),(INDEX('A2 Intenzita dopravy'!$M16:$Q16,MATCH(AQ$173,'A2 Intenzita dopravy'!$H$5:$L$5,1)+1)/INDEX('A2 Intenzita dopravy'!$M16:$Q16,MATCH(AQ$173,'A2 Intenzita dopravy'!$H$5:$L$5,1)))^(1/(INDEX('A2 Intenzita dopravy'!$H$5:$L$5,MATCH(AQ$173,'A2 Intenzita dopravy'!$H$5:$L$5,1)+1)-INDEX('A2 Intenzita dopravy'!$H$5:$L$5,MATCH(AQ$173,'A2 Intenzita dopravy'!$H$5:$L$5,1))))*AP184))),0)</f>
        <v>0</v>
      </c>
      <c r="AR184" s="30">
        <f>IFERROR(IF(AR$173&lt;MIN('A2 Intenzita dopravy'!$H$5:$L$5),(AS184/AT184)*AS184,IF(AR$173&gt;MAX('A2 Intenzita dopravy'!$H$5:$L$5),(INDEX('A2 Intenzita dopravy'!$M16:$Q16,MATCH(AR$173,'A2 Intenzita dopravy'!$H$5:$L$5,1))/INDEX('A2 Intenzita dopravy'!$M16:$Q16,MATCH(AR$173,'A2 Intenzita dopravy'!$H$5:$L$5,1)-1))^(1/(INDEX('A2 Intenzita dopravy'!$H$5:$L$5,MATCH(AR$173,'A2 Intenzita dopravy'!$H$5:$L$5,1))-INDEX('A2 Intenzita dopravy'!$H$5:$L$5,MATCH(AR$173,'A2 Intenzita dopravy'!$H$5:$L$5,1)-1)))*AQ184,IFERROR(INDEX('A2 Intenzita dopravy'!$M16:$Q16,MATCH(AR$173,'A2 Intenzita dopravy'!$H$5:$L$5,0)),(INDEX('A2 Intenzita dopravy'!$M16:$Q16,MATCH(AR$173,'A2 Intenzita dopravy'!$H$5:$L$5,1)+1)/INDEX('A2 Intenzita dopravy'!$M16:$Q16,MATCH(AR$173,'A2 Intenzita dopravy'!$H$5:$L$5,1)))^(1/(INDEX('A2 Intenzita dopravy'!$H$5:$L$5,MATCH(AR$173,'A2 Intenzita dopravy'!$H$5:$L$5,1)+1)-INDEX('A2 Intenzita dopravy'!$H$5:$L$5,MATCH(AR$173,'A2 Intenzita dopravy'!$H$5:$L$5,1))))*AQ184))),0)</f>
        <v>0</v>
      </c>
      <c r="AS184" s="30">
        <f>IFERROR(IF(AS$173&lt;MIN('A2 Intenzita dopravy'!$H$5:$L$5),(AT184/AU184)*AT184,IF(AS$173&gt;MAX('A2 Intenzita dopravy'!$H$5:$L$5),(INDEX('A2 Intenzita dopravy'!$M16:$Q16,MATCH(AS$173,'A2 Intenzita dopravy'!$H$5:$L$5,1))/INDEX('A2 Intenzita dopravy'!$M16:$Q16,MATCH(AS$173,'A2 Intenzita dopravy'!$H$5:$L$5,1)-1))^(1/(INDEX('A2 Intenzita dopravy'!$H$5:$L$5,MATCH(AS$173,'A2 Intenzita dopravy'!$H$5:$L$5,1))-INDEX('A2 Intenzita dopravy'!$H$5:$L$5,MATCH(AS$173,'A2 Intenzita dopravy'!$H$5:$L$5,1)-1)))*AR184,IFERROR(INDEX('A2 Intenzita dopravy'!$M16:$Q16,MATCH(AS$173,'A2 Intenzita dopravy'!$H$5:$L$5,0)),(INDEX('A2 Intenzita dopravy'!$M16:$Q16,MATCH(AS$173,'A2 Intenzita dopravy'!$H$5:$L$5,1)+1)/INDEX('A2 Intenzita dopravy'!$M16:$Q16,MATCH(AS$173,'A2 Intenzita dopravy'!$H$5:$L$5,1)))^(1/(INDEX('A2 Intenzita dopravy'!$H$5:$L$5,MATCH(AS$173,'A2 Intenzita dopravy'!$H$5:$L$5,1)+1)-INDEX('A2 Intenzita dopravy'!$H$5:$L$5,MATCH(AS$173,'A2 Intenzita dopravy'!$H$5:$L$5,1))))*AR184))),0)</f>
        <v>0</v>
      </c>
      <c r="AT184" s="30">
        <f>IFERROR(IF(AT$173&lt;MIN('A2 Intenzita dopravy'!$H$5:$L$5),(AU184/AV184)*AU184,IF(AT$173&gt;MAX('A2 Intenzita dopravy'!$H$5:$L$5),(INDEX('A2 Intenzita dopravy'!$M16:$Q16,MATCH(AT$173,'A2 Intenzita dopravy'!$H$5:$L$5,1))/INDEX('A2 Intenzita dopravy'!$M16:$Q16,MATCH(AT$173,'A2 Intenzita dopravy'!$H$5:$L$5,1)-1))^(1/(INDEX('A2 Intenzita dopravy'!$H$5:$L$5,MATCH(AT$173,'A2 Intenzita dopravy'!$H$5:$L$5,1))-INDEX('A2 Intenzita dopravy'!$H$5:$L$5,MATCH(AT$173,'A2 Intenzita dopravy'!$H$5:$L$5,1)-1)))*AS184,IFERROR(INDEX('A2 Intenzita dopravy'!$M16:$Q16,MATCH(AT$173,'A2 Intenzita dopravy'!$H$5:$L$5,0)),(INDEX('A2 Intenzita dopravy'!$M16:$Q16,MATCH(AT$173,'A2 Intenzita dopravy'!$H$5:$L$5,1)+1)/INDEX('A2 Intenzita dopravy'!$M16:$Q16,MATCH(AT$173,'A2 Intenzita dopravy'!$H$5:$L$5,1)))^(1/(INDEX('A2 Intenzita dopravy'!$H$5:$L$5,MATCH(AT$173,'A2 Intenzita dopravy'!$H$5:$L$5,1)+1)-INDEX('A2 Intenzita dopravy'!$H$5:$L$5,MATCH(AT$173,'A2 Intenzita dopravy'!$H$5:$L$5,1))))*AS184))),0)</f>
        <v>0</v>
      </c>
      <c r="AU184" s="30">
        <f>IFERROR(IF(AU$173&lt;MIN('A2 Intenzita dopravy'!$H$5:$L$5),(AV184/AW184)*AV184,IF(AU$173&gt;MAX('A2 Intenzita dopravy'!$H$5:$L$5),(INDEX('A2 Intenzita dopravy'!$M16:$Q16,MATCH(AU$173,'A2 Intenzita dopravy'!$H$5:$L$5,1))/INDEX('A2 Intenzita dopravy'!$M16:$Q16,MATCH(AU$173,'A2 Intenzita dopravy'!$H$5:$L$5,1)-1))^(1/(INDEX('A2 Intenzita dopravy'!$H$5:$L$5,MATCH(AU$173,'A2 Intenzita dopravy'!$H$5:$L$5,1))-INDEX('A2 Intenzita dopravy'!$H$5:$L$5,MATCH(AU$173,'A2 Intenzita dopravy'!$H$5:$L$5,1)-1)))*AT184,IFERROR(INDEX('A2 Intenzita dopravy'!$M16:$Q16,MATCH(AU$173,'A2 Intenzita dopravy'!$H$5:$L$5,0)),(INDEX('A2 Intenzita dopravy'!$M16:$Q16,MATCH(AU$173,'A2 Intenzita dopravy'!$H$5:$L$5,1)+1)/INDEX('A2 Intenzita dopravy'!$M16:$Q16,MATCH(AU$173,'A2 Intenzita dopravy'!$H$5:$L$5,1)))^(1/(INDEX('A2 Intenzita dopravy'!$H$5:$L$5,MATCH(AU$173,'A2 Intenzita dopravy'!$H$5:$L$5,1)+1)-INDEX('A2 Intenzita dopravy'!$H$5:$L$5,MATCH(AU$173,'A2 Intenzita dopravy'!$H$5:$L$5,1))))*AT184))),0)</f>
        <v>0</v>
      </c>
      <c r="AV184" s="30">
        <f>IFERROR(IF(AV$173&lt;MIN('A2 Intenzita dopravy'!$H$5:$L$5),(AW184/AX184)*AW184,IF(AV$173&gt;MAX('A2 Intenzita dopravy'!$H$5:$L$5),(INDEX('A2 Intenzita dopravy'!$M16:$Q16,MATCH(AV$173,'A2 Intenzita dopravy'!$H$5:$L$5,1))/INDEX('A2 Intenzita dopravy'!$M16:$Q16,MATCH(AV$173,'A2 Intenzita dopravy'!$H$5:$L$5,1)-1))^(1/(INDEX('A2 Intenzita dopravy'!$H$5:$L$5,MATCH(AV$173,'A2 Intenzita dopravy'!$H$5:$L$5,1))-INDEX('A2 Intenzita dopravy'!$H$5:$L$5,MATCH(AV$173,'A2 Intenzita dopravy'!$H$5:$L$5,1)-1)))*AU184,IFERROR(INDEX('A2 Intenzita dopravy'!$M16:$Q16,MATCH(AV$173,'A2 Intenzita dopravy'!$H$5:$L$5,0)),(INDEX('A2 Intenzita dopravy'!$M16:$Q16,MATCH(AV$173,'A2 Intenzita dopravy'!$H$5:$L$5,1)+1)/INDEX('A2 Intenzita dopravy'!$M16:$Q16,MATCH(AV$173,'A2 Intenzita dopravy'!$H$5:$L$5,1)))^(1/(INDEX('A2 Intenzita dopravy'!$H$5:$L$5,MATCH(AV$173,'A2 Intenzita dopravy'!$H$5:$L$5,1)+1)-INDEX('A2 Intenzita dopravy'!$H$5:$L$5,MATCH(AV$173,'A2 Intenzita dopravy'!$H$5:$L$5,1))))*AU184))),0)</f>
        <v>0</v>
      </c>
      <c r="AW184" s="30">
        <f>IFERROR(IF(AW$173&lt;MIN('A2 Intenzita dopravy'!$H$5:$L$5),(AX184/AY184)*AX184,IF(AW$173&gt;MAX('A2 Intenzita dopravy'!$H$5:$L$5),(INDEX('A2 Intenzita dopravy'!$M16:$Q16,MATCH(AW$173,'A2 Intenzita dopravy'!$H$5:$L$5,1))/INDEX('A2 Intenzita dopravy'!$M16:$Q16,MATCH(AW$173,'A2 Intenzita dopravy'!$H$5:$L$5,1)-1))^(1/(INDEX('A2 Intenzita dopravy'!$H$5:$L$5,MATCH(AW$173,'A2 Intenzita dopravy'!$H$5:$L$5,1))-INDEX('A2 Intenzita dopravy'!$H$5:$L$5,MATCH(AW$173,'A2 Intenzita dopravy'!$H$5:$L$5,1)-1)))*AV184,IFERROR(INDEX('A2 Intenzita dopravy'!$M16:$Q16,MATCH(AW$173,'A2 Intenzita dopravy'!$H$5:$L$5,0)),(INDEX('A2 Intenzita dopravy'!$M16:$Q16,MATCH(AW$173,'A2 Intenzita dopravy'!$H$5:$L$5,1)+1)/INDEX('A2 Intenzita dopravy'!$M16:$Q16,MATCH(AW$173,'A2 Intenzita dopravy'!$H$5:$L$5,1)))^(1/(INDEX('A2 Intenzita dopravy'!$H$5:$L$5,MATCH(AW$173,'A2 Intenzita dopravy'!$H$5:$L$5,1)+1)-INDEX('A2 Intenzita dopravy'!$H$5:$L$5,MATCH(AW$173,'A2 Intenzita dopravy'!$H$5:$L$5,1))))*AV184))),0)</f>
        <v>0</v>
      </c>
      <c r="AX184" s="30">
        <f>IFERROR(IF(AX$173&lt;MIN('A2 Intenzita dopravy'!$H$5:$L$5),(AY184/AZ184)*AY184,IF(AX$173&gt;MAX('A2 Intenzita dopravy'!$H$5:$L$5),(INDEX('A2 Intenzita dopravy'!$M16:$Q16,MATCH(AX$173,'A2 Intenzita dopravy'!$H$5:$L$5,1))/INDEX('A2 Intenzita dopravy'!$M16:$Q16,MATCH(AX$173,'A2 Intenzita dopravy'!$H$5:$L$5,1)-1))^(1/(INDEX('A2 Intenzita dopravy'!$H$5:$L$5,MATCH(AX$173,'A2 Intenzita dopravy'!$H$5:$L$5,1))-INDEX('A2 Intenzita dopravy'!$H$5:$L$5,MATCH(AX$173,'A2 Intenzita dopravy'!$H$5:$L$5,1)-1)))*AW184,IFERROR(INDEX('A2 Intenzita dopravy'!$M16:$Q16,MATCH(AX$173,'A2 Intenzita dopravy'!$H$5:$L$5,0)),(INDEX('A2 Intenzita dopravy'!$M16:$Q16,MATCH(AX$173,'A2 Intenzita dopravy'!$H$5:$L$5,1)+1)/INDEX('A2 Intenzita dopravy'!$M16:$Q16,MATCH(AX$173,'A2 Intenzita dopravy'!$H$5:$L$5,1)))^(1/(INDEX('A2 Intenzita dopravy'!$H$5:$L$5,MATCH(AX$173,'A2 Intenzita dopravy'!$H$5:$L$5,1)+1)-INDEX('A2 Intenzita dopravy'!$H$5:$L$5,MATCH(AX$173,'A2 Intenzita dopravy'!$H$5:$L$5,1))))*AW184))),0)</f>
        <v>0</v>
      </c>
      <c r="AY184" s="30">
        <f>IFERROR(IF(AY$173&lt;MIN('A2 Intenzita dopravy'!$H$5:$L$5),(AZ184/BA184)*AZ184,IF(AY$173&gt;MAX('A2 Intenzita dopravy'!$H$5:$L$5),(INDEX('A2 Intenzita dopravy'!$M16:$Q16,MATCH(AY$173,'A2 Intenzita dopravy'!$H$5:$L$5,1))/INDEX('A2 Intenzita dopravy'!$M16:$Q16,MATCH(AY$173,'A2 Intenzita dopravy'!$H$5:$L$5,1)-1))^(1/(INDEX('A2 Intenzita dopravy'!$H$5:$L$5,MATCH(AY$173,'A2 Intenzita dopravy'!$H$5:$L$5,1))-INDEX('A2 Intenzita dopravy'!$H$5:$L$5,MATCH(AY$173,'A2 Intenzita dopravy'!$H$5:$L$5,1)-1)))*AX184,IFERROR(INDEX('A2 Intenzita dopravy'!$M16:$Q16,MATCH(AY$173,'A2 Intenzita dopravy'!$H$5:$L$5,0)),(INDEX('A2 Intenzita dopravy'!$M16:$Q16,MATCH(AY$173,'A2 Intenzita dopravy'!$H$5:$L$5,1)+1)/INDEX('A2 Intenzita dopravy'!$M16:$Q16,MATCH(AY$173,'A2 Intenzita dopravy'!$H$5:$L$5,1)))^(1/(INDEX('A2 Intenzita dopravy'!$H$5:$L$5,MATCH(AY$173,'A2 Intenzita dopravy'!$H$5:$L$5,1)+1)-INDEX('A2 Intenzita dopravy'!$H$5:$L$5,MATCH(AY$173,'A2 Intenzita dopravy'!$H$5:$L$5,1))))*AX184))),0)</f>
        <v>0</v>
      </c>
      <c r="AZ184" s="30">
        <f>IFERROR(IF(AZ$173&lt;MIN('A2 Intenzita dopravy'!$H$5:$L$5),(BA184/BB184)*BA184,IF(AZ$173&gt;MAX('A2 Intenzita dopravy'!$H$5:$L$5),(INDEX('A2 Intenzita dopravy'!$M16:$Q16,MATCH(AZ$173,'A2 Intenzita dopravy'!$H$5:$L$5,1))/INDEX('A2 Intenzita dopravy'!$M16:$Q16,MATCH(AZ$173,'A2 Intenzita dopravy'!$H$5:$L$5,1)-1))^(1/(INDEX('A2 Intenzita dopravy'!$H$5:$L$5,MATCH(AZ$173,'A2 Intenzita dopravy'!$H$5:$L$5,1))-INDEX('A2 Intenzita dopravy'!$H$5:$L$5,MATCH(AZ$173,'A2 Intenzita dopravy'!$H$5:$L$5,1)-1)))*AY184,IFERROR(INDEX('A2 Intenzita dopravy'!$M16:$Q16,MATCH(AZ$173,'A2 Intenzita dopravy'!$H$5:$L$5,0)),(INDEX('A2 Intenzita dopravy'!$M16:$Q16,MATCH(AZ$173,'A2 Intenzita dopravy'!$H$5:$L$5,1)+1)/INDEX('A2 Intenzita dopravy'!$M16:$Q16,MATCH(AZ$173,'A2 Intenzita dopravy'!$H$5:$L$5,1)))^(1/(INDEX('A2 Intenzita dopravy'!$H$5:$L$5,MATCH(AZ$173,'A2 Intenzita dopravy'!$H$5:$L$5,1)+1)-INDEX('A2 Intenzita dopravy'!$H$5:$L$5,MATCH(AZ$173,'A2 Intenzita dopravy'!$H$5:$L$5,1))))*AY184))),0)</f>
        <v>0</v>
      </c>
      <c r="BA184" s="30">
        <f>IFERROR(IF(BA$173&lt;MIN('A2 Intenzita dopravy'!$H$5:$L$5),(BB184/'A2 Intenzita dopravy'!#REF!)*BB184,IF(BA$173&gt;MAX('A2 Intenzita dopravy'!$H$5:$L$5),(INDEX('A2 Intenzita dopravy'!$M16:$Q16,MATCH(BA$173,'A2 Intenzita dopravy'!$H$5:$L$5,1))/INDEX('A2 Intenzita dopravy'!$M16:$Q16,MATCH(BA$173,'A2 Intenzita dopravy'!$H$5:$L$5,1)-1))^(1/(INDEX('A2 Intenzita dopravy'!$H$5:$L$5,MATCH(BA$173,'A2 Intenzita dopravy'!$H$5:$L$5,1))-INDEX('A2 Intenzita dopravy'!$H$5:$L$5,MATCH(BA$173,'A2 Intenzita dopravy'!$H$5:$L$5,1)-1)))*AZ184,IFERROR(INDEX('A2 Intenzita dopravy'!$M16:$Q16,MATCH(BA$173,'A2 Intenzita dopravy'!$H$5:$L$5,0)),(INDEX('A2 Intenzita dopravy'!$M16:$Q16,MATCH(BA$173,'A2 Intenzita dopravy'!$H$5:$L$5,1)+1)/INDEX('A2 Intenzita dopravy'!$M16:$Q16,MATCH(BA$173,'A2 Intenzita dopravy'!$H$5:$L$5,1)))^(1/(INDEX('A2 Intenzita dopravy'!$H$5:$L$5,MATCH(BA$173,'A2 Intenzita dopravy'!$H$5:$L$5,1)+1)-INDEX('A2 Intenzita dopravy'!$H$5:$L$5,MATCH(BA$173,'A2 Intenzita dopravy'!$H$5:$L$5,1))))*AZ184))),0)</f>
        <v>0</v>
      </c>
      <c r="BB184" s="30">
        <f>IFERROR(IF(BB$173&lt;MIN('A2 Intenzita dopravy'!$H$5:$L$5),('A2 Intenzita dopravy'!#REF!/'A2 Intenzita dopravy'!#REF!)*'A2 Intenzita dopravy'!#REF!,IF(BB$173&gt;MAX('A2 Intenzita dopravy'!$H$5:$L$5),(INDEX('A2 Intenzita dopravy'!$M16:$Q16,MATCH(BB$173,'A2 Intenzita dopravy'!$H$5:$L$5,1))/INDEX('A2 Intenzita dopravy'!$M16:$Q16,MATCH(BB$173,'A2 Intenzita dopravy'!$H$5:$L$5,1)-1))^(1/(INDEX('A2 Intenzita dopravy'!$H$5:$L$5,MATCH(BB$173,'A2 Intenzita dopravy'!$H$5:$L$5,1))-INDEX('A2 Intenzita dopravy'!$H$5:$L$5,MATCH(BB$173,'A2 Intenzita dopravy'!$H$5:$L$5,1)-1)))*BA184,IFERROR(INDEX('A2 Intenzita dopravy'!$M16:$Q16,MATCH(BB$173,'A2 Intenzita dopravy'!$H$5:$L$5,0)),(INDEX('A2 Intenzita dopravy'!$M16:$Q16,MATCH(BB$173,'A2 Intenzita dopravy'!$H$5:$L$5,1)+1)/INDEX('A2 Intenzita dopravy'!$M16:$Q16,MATCH(BB$173,'A2 Intenzita dopravy'!$H$5:$L$5,1)))^(1/(INDEX('A2 Intenzita dopravy'!$H$5:$L$5,MATCH(BB$173,'A2 Intenzita dopravy'!$H$5:$L$5,1)+1)-INDEX('A2 Intenzita dopravy'!$H$5:$L$5,MATCH(BB$173,'A2 Intenzita dopravy'!$H$5:$L$5,1))))*BA184))),0)</f>
        <v>0</v>
      </c>
    </row>
    <row r="187" spans="2:54" x14ac:dyDescent="0.2">
      <c r="B187" s="80" t="s">
        <v>136</v>
      </c>
      <c r="E187" s="33"/>
      <c r="F187" s="33"/>
      <c r="G187" s="33"/>
      <c r="H187" s="33"/>
      <c r="I187" s="33"/>
    </row>
    <row r="189" spans="2:54" x14ac:dyDescent="0.2">
      <c r="D189" s="32" t="s">
        <v>63</v>
      </c>
      <c r="E189" s="34">
        <f>E173</f>
        <v>2019</v>
      </c>
      <c r="F189" s="34">
        <f t="shared" ref="F189:AK189" si="42">E189+1</f>
        <v>2020</v>
      </c>
      <c r="G189" s="34">
        <f t="shared" si="42"/>
        <v>2021</v>
      </c>
      <c r="H189" s="34">
        <f t="shared" si="42"/>
        <v>2022</v>
      </c>
      <c r="I189" s="34">
        <f t="shared" si="42"/>
        <v>2023</v>
      </c>
      <c r="J189" s="34">
        <f t="shared" si="42"/>
        <v>2024</v>
      </c>
      <c r="K189" s="34">
        <f t="shared" si="42"/>
        <v>2025</v>
      </c>
      <c r="L189" s="34">
        <f t="shared" si="42"/>
        <v>2026</v>
      </c>
      <c r="M189" s="34">
        <f t="shared" si="42"/>
        <v>2027</v>
      </c>
      <c r="N189" s="34">
        <f t="shared" si="42"/>
        <v>2028</v>
      </c>
      <c r="O189" s="34">
        <f t="shared" si="42"/>
        <v>2029</v>
      </c>
      <c r="P189" s="34">
        <f t="shared" si="42"/>
        <v>2030</v>
      </c>
      <c r="Q189" s="34">
        <f t="shared" si="42"/>
        <v>2031</v>
      </c>
      <c r="R189" s="34">
        <f t="shared" si="42"/>
        <v>2032</v>
      </c>
      <c r="S189" s="34">
        <f t="shared" si="42"/>
        <v>2033</v>
      </c>
      <c r="T189" s="34">
        <f t="shared" si="42"/>
        <v>2034</v>
      </c>
      <c r="U189" s="34">
        <f t="shared" si="42"/>
        <v>2035</v>
      </c>
      <c r="V189" s="34">
        <f t="shared" si="42"/>
        <v>2036</v>
      </c>
      <c r="W189" s="34">
        <f t="shared" si="42"/>
        <v>2037</v>
      </c>
      <c r="X189" s="34">
        <f t="shared" si="42"/>
        <v>2038</v>
      </c>
      <c r="Y189" s="34">
        <f t="shared" si="42"/>
        <v>2039</v>
      </c>
      <c r="Z189" s="34">
        <f t="shared" si="42"/>
        <v>2040</v>
      </c>
      <c r="AA189" s="34">
        <f t="shared" si="42"/>
        <v>2041</v>
      </c>
      <c r="AB189" s="34">
        <f t="shared" si="42"/>
        <v>2042</v>
      </c>
      <c r="AC189" s="34">
        <f t="shared" si="42"/>
        <v>2043</v>
      </c>
      <c r="AD189" s="34">
        <f t="shared" si="42"/>
        <v>2044</v>
      </c>
      <c r="AE189" s="34">
        <f t="shared" si="42"/>
        <v>2045</v>
      </c>
      <c r="AF189" s="34">
        <f t="shared" si="42"/>
        <v>2046</v>
      </c>
      <c r="AG189" s="34">
        <f t="shared" si="42"/>
        <v>2047</v>
      </c>
      <c r="AH189" s="34">
        <f t="shared" si="42"/>
        <v>2048</v>
      </c>
      <c r="AI189" s="34">
        <f t="shared" si="42"/>
        <v>2049</v>
      </c>
      <c r="AJ189" s="34">
        <f t="shared" si="42"/>
        <v>2050</v>
      </c>
      <c r="AK189" s="34">
        <f t="shared" si="42"/>
        <v>2051</v>
      </c>
      <c r="AL189" s="34">
        <f t="shared" ref="AL189:BB189" si="43">AK189+1</f>
        <v>2052</v>
      </c>
      <c r="AM189" s="34">
        <f t="shared" si="43"/>
        <v>2053</v>
      </c>
      <c r="AN189" s="34">
        <f t="shared" si="43"/>
        <v>2054</v>
      </c>
      <c r="AO189" s="34">
        <f t="shared" si="43"/>
        <v>2055</v>
      </c>
      <c r="AP189" s="34">
        <f t="shared" si="43"/>
        <v>2056</v>
      </c>
      <c r="AQ189" s="34">
        <f t="shared" si="43"/>
        <v>2057</v>
      </c>
      <c r="AR189" s="34">
        <f t="shared" si="43"/>
        <v>2058</v>
      </c>
      <c r="AS189" s="34">
        <f t="shared" si="43"/>
        <v>2059</v>
      </c>
      <c r="AT189" s="34">
        <f t="shared" si="43"/>
        <v>2060</v>
      </c>
      <c r="AU189" s="34">
        <f t="shared" si="43"/>
        <v>2061</v>
      </c>
      <c r="AV189" s="34">
        <f t="shared" si="43"/>
        <v>2062</v>
      </c>
      <c r="AW189" s="34">
        <f t="shared" si="43"/>
        <v>2063</v>
      </c>
      <c r="AX189" s="34">
        <f t="shared" si="43"/>
        <v>2064</v>
      </c>
      <c r="AY189" s="34">
        <f t="shared" si="43"/>
        <v>2065</v>
      </c>
      <c r="AZ189" s="34">
        <f t="shared" si="43"/>
        <v>2066</v>
      </c>
      <c r="BA189" s="34">
        <f t="shared" si="43"/>
        <v>2067</v>
      </c>
      <c r="BB189" s="34">
        <f t="shared" si="43"/>
        <v>2068</v>
      </c>
    </row>
    <row r="190" spans="2:54" x14ac:dyDescent="0.2">
      <c r="B190" s="32" t="s">
        <v>132</v>
      </c>
      <c r="C190" s="32" t="s">
        <v>131</v>
      </c>
      <c r="D190" s="32" t="s">
        <v>61</v>
      </c>
      <c r="E190" s="81">
        <f>IF(E189&lt;'A1 Parametre'!$C$6,"",'A2.1 Intenzita dopravy'!E189-'A1 Parametre'!$C$6+1)</f>
        <v>1</v>
      </c>
      <c r="F190" s="81">
        <f>IF(F189&lt;'A1 Parametre'!$C$6,"",'A2.1 Intenzita dopravy'!F189-'A1 Parametre'!$C$6+1)</f>
        <v>2</v>
      </c>
      <c r="G190" s="81">
        <f>IF(G189&lt;'A1 Parametre'!$C$6,"",'A2.1 Intenzita dopravy'!G189-'A1 Parametre'!$C$6+1)</f>
        <v>3</v>
      </c>
      <c r="H190" s="81">
        <f>IF(H189&lt;'A1 Parametre'!$C$6,"",'A2.1 Intenzita dopravy'!H189-'A1 Parametre'!$C$6+1)</f>
        <v>4</v>
      </c>
      <c r="I190" s="81">
        <f>IF(I189&lt;'A1 Parametre'!$C$6,"",'A2.1 Intenzita dopravy'!I189-'A1 Parametre'!$C$6+1)</f>
        <v>5</v>
      </c>
      <c r="J190" s="81">
        <f>IF(J189&lt;'A1 Parametre'!$C$6,"",'A2.1 Intenzita dopravy'!J189-'A1 Parametre'!$C$6+1)</f>
        <v>6</v>
      </c>
      <c r="K190" s="81">
        <f>IF(K189&lt;'A1 Parametre'!$C$6,"",'A2.1 Intenzita dopravy'!K189-'A1 Parametre'!$C$6+1)</f>
        <v>7</v>
      </c>
      <c r="L190" s="81">
        <f>IF(L189&lt;'A1 Parametre'!$C$6,"",'A2.1 Intenzita dopravy'!L189-'A1 Parametre'!$C$6+1)</f>
        <v>8</v>
      </c>
      <c r="M190" s="81">
        <f>IF(M189&lt;'A1 Parametre'!$C$6,"",'A2.1 Intenzita dopravy'!M189-'A1 Parametre'!$C$6+1)</f>
        <v>9</v>
      </c>
      <c r="N190" s="81">
        <f>IF(N189&lt;'A1 Parametre'!$C$6,"",'A2.1 Intenzita dopravy'!N189-'A1 Parametre'!$C$6+1)</f>
        <v>10</v>
      </c>
      <c r="O190" s="81">
        <f>IF(O189&lt;'A1 Parametre'!$C$6,"",'A2.1 Intenzita dopravy'!O189-'A1 Parametre'!$C$6+1)</f>
        <v>11</v>
      </c>
      <c r="P190" s="81">
        <f>IF(P189&lt;'A1 Parametre'!$C$6,"",'A2.1 Intenzita dopravy'!P189-'A1 Parametre'!$C$6+1)</f>
        <v>12</v>
      </c>
      <c r="Q190" s="81">
        <f>IF(Q189&lt;'A1 Parametre'!$C$6,"",'A2.1 Intenzita dopravy'!Q189-'A1 Parametre'!$C$6+1)</f>
        <v>13</v>
      </c>
      <c r="R190" s="81">
        <f>IF(R189&lt;'A1 Parametre'!$C$6,"",'A2.1 Intenzita dopravy'!R189-'A1 Parametre'!$C$6+1)</f>
        <v>14</v>
      </c>
      <c r="S190" s="81">
        <f>IF(S189&lt;'A1 Parametre'!$C$6,"",'A2.1 Intenzita dopravy'!S189-'A1 Parametre'!$C$6+1)</f>
        <v>15</v>
      </c>
      <c r="T190" s="81">
        <f>IF(T189&lt;'A1 Parametre'!$C$6,"",'A2.1 Intenzita dopravy'!T189-'A1 Parametre'!$C$6+1)</f>
        <v>16</v>
      </c>
      <c r="U190" s="81">
        <f>IF(U189&lt;'A1 Parametre'!$C$6,"",'A2.1 Intenzita dopravy'!U189-'A1 Parametre'!$C$6+1)</f>
        <v>17</v>
      </c>
      <c r="V190" s="81">
        <f>IF(V189&lt;'A1 Parametre'!$C$6,"",'A2.1 Intenzita dopravy'!V189-'A1 Parametre'!$C$6+1)</f>
        <v>18</v>
      </c>
      <c r="W190" s="81">
        <f>IF(W189&lt;'A1 Parametre'!$C$6,"",'A2.1 Intenzita dopravy'!W189-'A1 Parametre'!$C$6+1)</f>
        <v>19</v>
      </c>
      <c r="X190" s="81">
        <f>IF(X189&lt;'A1 Parametre'!$C$6,"",'A2.1 Intenzita dopravy'!X189-'A1 Parametre'!$C$6+1)</f>
        <v>20</v>
      </c>
      <c r="Y190" s="81">
        <f>IF(Y189&lt;'A1 Parametre'!$C$6,"",'A2.1 Intenzita dopravy'!Y189-'A1 Parametre'!$C$6+1)</f>
        <v>21</v>
      </c>
      <c r="Z190" s="81">
        <f>IF(Z189&lt;'A1 Parametre'!$C$6,"",'A2.1 Intenzita dopravy'!Z189-'A1 Parametre'!$C$6+1)</f>
        <v>22</v>
      </c>
      <c r="AA190" s="81">
        <f>IF(AA189&lt;'A1 Parametre'!$C$6,"",'A2.1 Intenzita dopravy'!AA189-'A1 Parametre'!$C$6+1)</f>
        <v>23</v>
      </c>
      <c r="AB190" s="81">
        <f>IF(AB189&lt;'A1 Parametre'!$C$6,"",'A2.1 Intenzita dopravy'!AB189-'A1 Parametre'!$C$6+1)</f>
        <v>24</v>
      </c>
      <c r="AC190" s="81">
        <f>IF(AC189&lt;'A1 Parametre'!$C$6,"",'A2.1 Intenzita dopravy'!AC189-'A1 Parametre'!$C$6+1)</f>
        <v>25</v>
      </c>
      <c r="AD190" s="81">
        <f>IF(AD189&lt;'A1 Parametre'!$C$6,"",'A2.1 Intenzita dopravy'!AD189-'A1 Parametre'!$C$6+1)</f>
        <v>26</v>
      </c>
      <c r="AE190" s="81">
        <f>IF(AE189&lt;'A1 Parametre'!$C$6,"",'A2.1 Intenzita dopravy'!AE189-'A1 Parametre'!$C$6+1)</f>
        <v>27</v>
      </c>
      <c r="AF190" s="81">
        <f>IF(AF189&lt;'A1 Parametre'!$C$6,"",'A2.1 Intenzita dopravy'!AF189-'A1 Parametre'!$C$6+1)</f>
        <v>28</v>
      </c>
      <c r="AG190" s="81">
        <f>IF(AG189&lt;'A1 Parametre'!$C$6,"",'A2.1 Intenzita dopravy'!AG189-'A1 Parametre'!$C$6+1)</f>
        <v>29</v>
      </c>
      <c r="AH190" s="81">
        <f>IF(AH189&lt;'A1 Parametre'!$C$6,"",'A2.1 Intenzita dopravy'!AH189-'A1 Parametre'!$C$6+1)</f>
        <v>30</v>
      </c>
      <c r="AI190" s="81">
        <f>IF(AI189&lt;'A1 Parametre'!$C$6,"",'A2.1 Intenzita dopravy'!AI189-'A1 Parametre'!$C$6+1)</f>
        <v>31</v>
      </c>
      <c r="AJ190" s="81">
        <f>IF(AJ189&lt;'A1 Parametre'!$C$6,"",'A2.1 Intenzita dopravy'!AJ189-'A1 Parametre'!$C$6+1)</f>
        <v>32</v>
      </c>
      <c r="AK190" s="81">
        <f>IF(AK189&lt;'A1 Parametre'!$C$6,"",'A2.1 Intenzita dopravy'!AK189-'A1 Parametre'!$C$6+1)</f>
        <v>33</v>
      </c>
      <c r="AL190" s="81">
        <f>IF(AL189&lt;'A1 Parametre'!$C$6,"",'A2.1 Intenzita dopravy'!AL189-'A1 Parametre'!$C$6+1)</f>
        <v>34</v>
      </c>
      <c r="AM190" s="81">
        <f>IF(AM189&lt;'A1 Parametre'!$C$6,"",'A2.1 Intenzita dopravy'!AM189-'A1 Parametre'!$C$6+1)</f>
        <v>35</v>
      </c>
      <c r="AN190" s="81">
        <f>IF(AN189&lt;'A1 Parametre'!$C$6,"",'A2.1 Intenzita dopravy'!AN189-'A1 Parametre'!$C$6+1)</f>
        <v>36</v>
      </c>
      <c r="AO190" s="81">
        <f>IF(AO189&lt;'A1 Parametre'!$C$6,"",'A2.1 Intenzita dopravy'!AO189-'A1 Parametre'!$C$6+1)</f>
        <v>37</v>
      </c>
      <c r="AP190" s="81">
        <f>IF(AP189&lt;'A1 Parametre'!$C$6,"",'A2.1 Intenzita dopravy'!AP189-'A1 Parametre'!$C$6+1)</f>
        <v>38</v>
      </c>
      <c r="AQ190" s="81">
        <f>IF(AQ189&lt;'A1 Parametre'!$C$6,"",'A2.1 Intenzita dopravy'!AQ189-'A1 Parametre'!$C$6+1)</f>
        <v>39</v>
      </c>
      <c r="AR190" s="81">
        <f>IF(AR189&lt;'A1 Parametre'!$C$6,"",'A2.1 Intenzita dopravy'!AR189-'A1 Parametre'!$C$6+1)</f>
        <v>40</v>
      </c>
      <c r="AS190" s="81">
        <f>IF(AS189&lt;'A1 Parametre'!$C$6,"",'A2.1 Intenzita dopravy'!AS189-'A1 Parametre'!$C$6+1)</f>
        <v>41</v>
      </c>
      <c r="AT190" s="81">
        <f>IF(AT189&lt;'A1 Parametre'!$C$6,"",'A2.1 Intenzita dopravy'!AT189-'A1 Parametre'!$C$6+1)</f>
        <v>42</v>
      </c>
      <c r="AU190" s="81">
        <f>IF(AU189&lt;'A1 Parametre'!$C$6,"",'A2.1 Intenzita dopravy'!AU189-'A1 Parametre'!$C$6+1)</f>
        <v>43</v>
      </c>
      <c r="AV190" s="81">
        <f>IF(AV189&lt;'A1 Parametre'!$C$6,"",'A2.1 Intenzita dopravy'!AV189-'A1 Parametre'!$C$6+1)</f>
        <v>44</v>
      </c>
      <c r="AW190" s="81">
        <f>IF(AW189&lt;'A1 Parametre'!$C$6,"",'A2.1 Intenzita dopravy'!AW189-'A1 Parametre'!$C$6+1)</f>
        <v>45</v>
      </c>
      <c r="AX190" s="81">
        <f>IF(AX189&lt;'A1 Parametre'!$C$6,"",'A2.1 Intenzita dopravy'!AX189-'A1 Parametre'!$C$6+1)</f>
        <v>46</v>
      </c>
      <c r="AY190" s="81">
        <f>IF(AY189&lt;'A1 Parametre'!$C$6,"",'A2.1 Intenzita dopravy'!AY189-'A1 Parametre'!$C$6+1)</f>
        <v>47</v>
      </c>
      <c r="AZ190" s="81">
        <f>IF(AZ189&lt;'A1 Parametre'!$C$6,"",'A2.1 Intenzita dopravy'!AZ189-'A1 Parametre'!$C$6+1)</f>
        <v>48</v>
      </c>
      <c r="BA190" s="81">
        <f>IF(BA189&lt;'A1 Parametre'!$C$6,"",'A2.1 Intenzita dopravy'!BA189-'A1 Parametre'!$C$6+1)</f>
        <v>49</v>
      </c>
      <c r="BB190" s="81">
        <f>IF(BB189&lt;'A1 Parametre'!$C$6,"",'A2.1 Intenzita dopravy'!BB189-'A1 Parametre'!$C$6+1)</f>
        <v>50</v>
      </c>
    </row>
    <row r="191" spans="2:54" x14ac:dyDescent="0.2">
      <c r="B191" s="5">
        <v>1</v>
      </c>
      <c r="C191" s="5">
        <f>IF(ISBLANK('A2 Intenzita dopravy'!C21)=TRUE,"",'A2 Intenzita dopravy'!C21)</f>
        <v>90780</v>
      </c>
      <c r="D191" s="5" t="str">
        <f>IF(ISBLANK('A2 Intenzita dopravy'!D21)=TRUE,"",'A2 Intenzita dopravy'!D21)</f>
        <v>I/59 Nižná - Tvrdošín</v>
      </c>
      <c r="E191" s="30">
        <f>IFERROR(IFERROR(INDEX('A2 Intenzita dopravy'!$M21:$Q21,MATCH(E$189,'A2 Intenzita dopravy'!$H$19:$L$19,0)),IF(E$189&gt;MAX('A2 Intenzita dopravy'!$H$5:$L$5),(INDEX('A2 Intenzita dopravy'!$M21:$Q21,MATCH(E$189,'A2 Intenzita dopravy'!$H$5:$L$5,1))/INDEX('A2 Intenzita dopravy'!$M21:$Q21,MATCH(E$189,'A2 Intenzita dopravy'!$H$5:$L$5,1)-1))^(1/(INDEX('A2 Intenzita dopravy'!$H$5:$L$5,MATCH(E$189,'A2 Intenzita dopravy'!$H$5:$L$5,1))-INDEX('A2 Intenzita dopravy'!$H$5:$L$5,MATCH(E$189,'A2 Intenzita dopravy'!$H$5:$L$5,1)-1)))*D191,IF(E$189&lt;'A1 Parametre'!$C$7,'A2.1 Intenzita dopravy'!E175,IF(E$189&lt;MIN('A2 Intenzita dopravy'!$H$5:$L$5),F191/G191*F191,(INDEX('A2 Intenzita dopravy'!$M21:$Q21,MATCH(E$189,'A2 Intenzita dopravy'!$H$5:$L$5,1)+1)/INDEX('A2 Intenzita dopravy'!$M21:$Q21,MATCH(E$189,'A2 Intenzita dopravy'!$H$5:$L$5,1)))^(1/(INDEX('A2 Intenzita dopravy'!$H$5:$L$5,MATCH(E$189,'A2 Intenzita dopravy'!$H$5:$L$5,1)+1)-INDEX('A2 Intenzita dopravy'!$H$5:$L$5,MATCH(E$189,'A2 Intenzita dopravy'!$H$5:$L$5,1))))*D191)))),0)</f>
        <v>2007.0910194846419</v>
      </c>
      <c r="F191" s="30">
        <f>IFERROR(IFERROR(INDEX('A2 Intenzita dopravy'!$M21:$Q21,MATCH(F$189,'A2 Intenzita dopravy'!$H$19:$L$19,0)),IF(F$189&gt;MAX('A2 Intenzita dopravy'!$H$5:$L$5),(INDEX('A2 Intenzita dopravy'!$M21:$Q21,MATCH(F$189,'A2 Intenzita dopravy'!$H$5:$L$5,1))/INDEX('A2 Intenzita dopravy'!$M21:$Q21,MATCH(F$189,'A2 Intenzita dopravy'!$H$5:$L$5,1)-1))^(1/(INDEX('A2 Intenzita dopravy'!$H$5:$L$5,MATCH(F$189,'A2 Intenzita dopravy'!$H$5:$L$5,1))-INDEX('A2 Intenzita dopravy'!$H$5:$L$5,MATCH(F$189,'A2 Intenzita dopravy'!$H$5:$L$5,1)-1)))*E191,IF(F$189&lt;'A1 Parametre'!$C$7,'A2.1 Intenzita dopravy'!F175,IF(F$189&lt;MIN('A2 Intenzita dopravy'!$H$5:$L$5),G191/H191*G191,(INDEX('A2 Intenzita dopravy'!$M21:$Q21,MATCH(F$189,'A2 Intenzita dopravy'!$H$5:$L$5,1)+1)/INDEX('A2 Intenzita dopravy'!$M21:$Q21,MATCH(F$189,'A2 Intenzita dopravy'!$H$5:$L$5,1)))^(1/(INDEX('A2 Intenzita dopravy'!$H$5:$L$5,MATCH(F$189,'A2 Intenzita dopravy'!$H$5:$L$5,1)+1)-INDEX('A2 Intenzita dopravy'!$H$5:$L$5,MATCH(F$189,'A2 Intenzita dopravy'!$H$5:$L$5,1))))*E191)))),0)</f>
        <v>2040</v>
      </c>
      <c r="G191" s="30">
        <f>IFERROR(IFERROR(INDEX('A2 Intenzita dopravy'!$M21:$Q21,MATCH(G$189,'A2 Intenzita dopravy'!$H$19:$L$19,0)),IF(G$189&gt;MAX('A2 Intenzita dopravy'!$H$5:$L$5),(INDEX('A2 Intenzita dopravy'!$M21:$Q21,MATCH(G$189,'A2 Intenzita dopravy'!$H$5:$L$5,1))/INDEX('A2 Intenzita dopravy'!$M21:$Q21,MATCH(G$189,'A2 Intenzita dopravy'!$H$5:$L$5,1)-1))^(1/(INDEX('A2 Intenzita dopravy'!$H$5:$L$5,MATCH(G$189,'A2 Intenzita dopravy'!$H$5:$L$5,1))-INDEX('A2 Intenzita dopravy'!$H$5:$L$5,MATCH(G$189,'A2 Intenzita dopravy'!$H$5:$L$5,1)-1)))*F191,IF(G$189&lt;'A1 Parametre'!$C$7,'A2.1 Intenzita dopravy'!G175,IF(G$189&lt;MIN('A2 Intenzita dopravy'!$H$5:$L$5),H191/I191*H191,(INDEX('A2 Intenzita dopravy'!$M21:$Q21,MATCH(G$189,'A2 Intenzita dopravy'!$H$5:$L$5,1)+1)/INDEX('A2 Intenzita dopravy'!$M21:$Q21,MATCH(G$189,'A2 Intenzita dopravy'!$H$5:$L$5,1)))^(1/(INDEX('A2 Intenzita dopravy'!$H$5:$L$5,MATCH(G$189,'A2 Intenzita dopravy'!$H$5:$L$5,1)+1)-INDEX('A2 Intenzita dopravy'!$H$5:$L$5,MATCH(G$189,'A2 Intenzita dopravy'!$H$5:$L$5,1))))*F191)))),0)</f>
        <v>2073.448567902301</v>
      </c>
      <c r="H191" s="30">
        <f>IFERROR(IFERROR(INDEX('A2 Intenzita dopravy'!$M21:$Q21,MATCH(H$189,'A2 Intenzita dopravy'!$H$19:$L$19,0)),IF(H$189&gt;MAX('A2 Intenzita dopravy'!$H$5:$L$5),(INDEX('A2 Intenzita dopravy'!$M21:$Q21,MATCH(H$189,'A2 Intenzita dopravy'!$H$5:$L$5,1))/INDEX('A2 Intenzita dopravy'!$M21:$Q21,MATCH(H$189,'A2 Intenzita dopravy'!$H$5:$L$5,1)-1))^(1/(INDEX('A2 Intenzita dopravy'!$H$5:$L$5,MATCH(H$189,'A2 Intenzita dopravy'!$H$5:$L$5,1))-INDEX('A2 Intenzita dopravy'!$H$5:$L$5,MATCH(H$189,'A2 Intenzita dopravy'!$H$5:$L$5,1)-1)))*G191,IF(H$189&lt;'A1 Parametre'!$C$7,'A2.1 Intenzita dopravy'!H175,IF(H$189&lt;MIN('A2 Intenzita dopravy'!$H$5:$L$5),I191/J191*I191,(INDEX('A2 Intenzita dopravy'!$M21:$Q21,MATCH(H$189,'A2 Intenzita dopravy'!$H$5:$L$5,1)+1)/INDEX('A2 Intenzita dopravy'!$M21:$Q21,MATCH(H$189,'A2 Intenzita dopravy'!$H$5:$L$5,1)))^(1/(INDEX('A2 Intenzita dopravy'!$H$5:$L$5,MATCH(H$189,'A2 Intenzita dopravy'!$H$5:$L$5,1)+1)-INDEX('A2 Intenzita dopravy'!$H$5:$L$5,MATCH(H$189,'A2 Intenzita dopravy'!$H$5:$L$5,1))))*G191)))),0)</f>
        <v>2107.445570458874</v>
      </c>
      <c r="I191" s="30">
        <f>IFERROR(IFERROR(INDEX('A2 Intenzita dopravy'!$M21:$Q21,MATCH(I$189,'A2 Intenzita dopravy'!$H$19:$L$19,0)),IF(I$189&gt;MAX('A2 Intenzita dopravy'!$H$5:$L$5),(INDEX('A2 Intenzita dopravy'!$M21:$Q21,MATCH(I$189,'A2 Intenzita dopravy'!$H$5:$L$5,1))/INDEX('A2 Intenzita dopravy'!$M21:$Q21,MATCH(I$189,'A2 Intenzita dopravy'!$H$5:$L$5,1)-1))^(1/(INDEX('A2 Intenzita dopravy'!$H$5:$L$5,MATCH(I$189,'A2 Intenzita dopravy'!$H$5:$L$5,1))-INDEX('A2 Intenzita dopravy'!$H$5:$L$5,MATCH(I$189,'A2 Intenzita dopravy'!$H$5:$L$5,1)-1)))*H191,IF(I$189&lt;'A1 Parametre'!$C$7,'A2.1 Intenzita dopravy'!I175,IF(I$189&lt;MIN('A2 Intenzita dopravy'!$H$5:$L$5),J191/K191*J191,(INDEX('A2 Intenzita dopravy'!$M21:$Q21,MATCH(I$189,'A2 Intenzita dopravy'!$H$5:$L$5,1)+1)/INDEX('A2 Intenzita dopravy'!$M21:$Q21,MATCH(I$189,'A2 Intenzita dopravy'!$H$5:$L$5,1)))^(1/(INDEX('A2 Intenzita dopravy'!$H$5:$L$5,MATCH(I$189,'A2 Intenzita dopravy'!$H$5:$L$5,1)+1)-INDEX('A2 Intenzita dopravy'!$H$5:$L$5,MATCH(I$189,'A2 Intenzita dopravy'!$H$5:$L$5,1))))*H191)))),0)</f>
        <v>653</v>
      </c>
      <c r="J191" s="30">
        <f>IFERROR(IFERROR(INDEX('A2 Intenzita dopravy'!$M21:$Q21,MATCH(J$189,'A2 Intenzita dopravy'!$H$19:$L$19,0)),IF(J$189&gt;MAX('A2 Intenzita dopravy'!$H$5:$L$5),(INDEX('A2 Intenzita dopravy'!$M21:$Q21,MATCH(J$189,'A2 Intenzita dopravy'!$H$5:$L$5,1))/INDEX('A2 Intenzita dopravy'!$M21:$Q21,MATCH(J$189,'A2 Intenzita dopravy'!$H$5:$L$5,1)-1))^(1/(INDEX('A2 Intenzita dopravy'!$H$5:$L$5,MATCH(J$189,'A2 Intenzita dopravy'!$H$5:$L$5,1))-INDEX('A2 Intenzita dopravy'!$H$5:$L$5,MATCH(J$189,'A2 Intenzita dopravy'!$H$5:$L$5,1)-1)))*I191,IF(J$189&lt;'A1 Parametre'!$C$7,'A2.1 Intenzita dopravy'!J175,IF(J$189&lt;MIN('A2 Intenzita dopravy'!$H$5:$L$5),K191/L191*K191,(INDEX('A2 Intenzita dopravy'!$M21:$Q21,MATCH(J$189,'A2 Intenzita dopravy'!$H$5:$L$5,1)+1)/INDEX('A2 Intenzita dopravy'!$M21:$Q21,MATCH(J$189,'A2 Intenzita dopravy'!$H$5:$L$5,1)))^(1/(INDEX('A2 Intenzita dopravy'!$H$5:$L$5,MATCH(J$189,'A2 Intenzita dopravy'!$H$5:$L$5,1)+1)-INDEX('A2 Intenzita dopravy'!$H$5:$L$5,MATCH(J$189,'A2 Intenzita dopravy'!$H$5:$L$5,1))))*I191)))),0)</f>
        <v>663.48154864337812</v>
      </c>
      <c r="K191" s="30">
        <f>IFERROR(IFERROR(INDEX('A2 Intenzita dopravy'!$M21:$Q21,MATCH(K$189,'A2 Intenzita dopravy'!$H$19:$L$19,0)),IF(K$189&gt;MAX('A2 Intenzita dopravy'!$H$5:$L$5),(INDEX('A2 Intenzita dopravy'!$M21:$Q21,MATCH(K$189,'A2 Intenzita dopravy'!$H$5:$L$5,1))/INDEX('A2 Intenzita dopravy'!$M21:$Q21,MATCH(K$189,'A2 Intenzita dopravy'!$H$5:$L$5,1)-1))^(1/(INDEX('A2 Intenzita dopravy'!$H$5:$L$5,MATCH(K$189,'A2 Intenzita dopravy'!$H$5:$L$5,1))-INDEX('A2 Intenzita dopravy'!$H$5:$L$5,MATCH(K$189,'A2 Intenzita dopravy'!$H$5:$L$5,1)-1)))*J191,IF(K$189&lt;'A1 Parametre'!$C$7,'A2.1 Intenzita dopravy'!K175,IF(K$189&lt;MIN('A2 Intenzita dopravy'!$H$5:$L$5),L191/M191*L191,(INDEX('A2 Intenzita dopravy'!$M21:$Q21,MATCH(K$189,'A2 Intenzita dopravy'!$H$5:$L$5,1)+1)/INDEX('A2 Intenzita dopravy'!$M21:$Q21,MATCH(K$189,'A2 Intenzita dopravy'!$H$5:$L$5,1)))^(1/(INDEX('A2 Intenzita dopravy'!$H$5:$L$5,MATCH(K$189,'A2 Intenzita dopravy'!$H$5:$L$5,1)+1)-INDEX('A2 Intenzita dopravy'!$H$5:$L$5,MATCH(K$189,'A2 Intenzita dopravy'!$H$5:$L$5,1))))*J191)))),0)</f>
        <v>674.13134056694537</v>
      </c>
      <c r="L191" s="30">
        <f>IFERROR(IFERROR(INDEX('A2 Intenzita dopravy'!$M21:$Q21,MATCH(L$189,'A2 Intenzita dopravy'!$H$19:$L$19,0)),IF(L$189&gt;MAX('A2 Intenzita dopravy'!$H$5:$L$5),(INDEX('A2 Intenzita dopravy'!$M21:$Q21,MATCH(L$189,'A2 Intenzita dopravy'!$H$5:$L$5,1))/INDEX('A2 Intenzita dopravy'!$M21:$Q21,MATCH(L$189,'A2 Intenzita dopravy'!$H$5:$L$5,1)-1))^(1/(INDEX('A2 Intenzita dopravy'!$H$5:$L$5,MATCH(L$189,'A2 Intenzita dopravy'!$H$5:$L$5,1))-INDEX('A2 Intenzita dopravy'!$H$5:$L$5,MATCH(L$189,'A2 Intenzita dopravy'!$H$5:$L$5,1)-1)))*K191,IF(L$189&lt;'A1 Parametre'!$C$7,'A2.1 Intenzita dopravy'!L175,IF(L$189&lt;MIN('A2 Intenzita dopravy'!$H$5:$L$5),M191/N191*M191,(INDEX('A2 Intenzita dopravy'!$M21:$Q21,MATCH(L$189,'A2 Intenzita dopravy'!$H$5:$L$5,1)+1)/INDEX('A2 Intenzita dopravy'!$M21:$Q21,MATCH(L$189,'A2 Intenzita dopravy'!$H$5:$L$5,1)))^(1/(INDEX('A2 Intenzita dopravy'!$H$5:$L$5,MATCH(L$189,'A2 Intenzita dopravy'!$H$5:$L$5,1)+1)-INDEX('A2 Intenzita dopravy'!$H$5:$L$5,MATCH(L$189,'A2 Intenzita dopravy'!$H$5:$L$5,1))))*K191)))),0)</f>
        <v>684.95207630688128</v>
      </c>
      <c r="M191" s="30">
        <f>IFERROR(IFERROR(INDEX('A2 Intenzita dopravy'!$M21:$Q21,MATCH(M$189,'A2 Intenzita dopravy'!$H$19:$L$19,0)),IF(M$189&gt;MAX('A2 Intenzita dopravy'!$H$5:$L$5),(INDEX('A2 Intenzita dopravy'!$M21:$Q21,MATCH(M$189,'A2 Intenzita dopravy'!$H$5:$L$5,1))/INDEX('A2 Intenzita dopravy'!$M21:$Q21,MATCH(M$189,'A2 Intenzita dopravy'!$H$5:$L$5,1)-1))^(1/(INDEX('A2 Intenzita dopravy'!$H$5:$L$5,MATCH(M$189,'A2 Intenzita dopravy'!$H$5:$L$5,1))-INDEX('A2 Intenzita dopravy'!$H$5:$L$5,MATCH(M$189,'A2 Intenzita dopravy'!$H$5:$L$5,1)-1)))*L191,IF(M$189&lt;'A1 Parametre'!$C$7,'A2.1 Intenzita dopravy'!M175,IF(M$189&lt;MIN('A2 Intenzita dopravy'!$H$5:$L$5),N191/O191*N191,(INDEX('A2 Intenzita dopravy'!$M21:$Q21,MATCH(M$189,'A2 Intenzita dopravy'!$H$5:$L$5,1)+1)/INDEX('A2 Intenzita dopravy'!$M21:$Q21,MATCH(M$189,'A2 Intenzita dopravy'!$H$5:$L$5,1)))^(1/(INDEX('A2 Intenzita dopravy'!$H$5:$L$5,MATCH(M$189,'A2 Intenzita dopravy'!$H$5:$L$5,1)+1)-INDEX('A2 Intenzita dopravy'!$H$5:$L$5,MATCH(M$189,'A2 Intenzita dopravy'!$H$5:$L$5,1))))*L191)))),0)</f>
        <v>695.94649974668744</v>
      </c>
      <c r="N191" s="30">
        <f>IFERROR(IFERROR(INDEX('A2 Intenzita dopravy'!$M21:$Q21,MATCH(N$189,'A2 Intenzita dopravy'!$H$19:$L$19,0)),IF(N$189&gt;MAX('A2 Intenzita dopravy'!$H$5:$L$5),(INDEX('A2 Intenzita dopravy'!$M21:$Q21,MATCH(N$189,'A2 Intenzita dopravy'!$H$5:$L$5,1))/INDEX('A2 Intenzita dopravy'!$M21:$Q21,MATCH(N$189,'A2 Intenzita dopravy'!$H$5:$L$5,1)-1))^(1/(INDEX('A2 Intenzita dopravy'!$H$5:$L$5,MATCH(N$189,'A2 Intenzita dopravy'!$H$5:$L$5,1))-INDEX('A2 Intenzita dopravy'!$H$5:$L$5,MATCH(N$189,'A2 Intenzita dopravy'!$H$5:$L$5,1)-1)))*M191,IF(N$189&lt;'A1 Parametre'!$C$7,'A2.1 Intenzita dopravy'!N175,IF(N$189&lt;MIN('A2 Intenzita dopravy'!$H$5:$L$5),O191/P191*O191,(INDEX('A2 Intenzita dopravy'!$M21:$Q21,MATCH(N$189,'A2 Intenzita dopravy'!$H$5:$L$5,1)+1)/INDEX('A2 Intenzita dopravy'!$M21:$Q21,MATCH(N$189,'A2 Intenzita dopravy'!$H$5:$L$5,1)))^(1/(INDEX('A2 Intenzita dopravy'!$H$5:$L$5,MATCH(N$189,'A2 Intenzita dopravy'!$H$5:$L$5,1)+1)-INDEX('A2 Intenzita dopravy'!$H$5:$L$5,MATCH(N$189,'A2 Intenzita dopravy'!$H$5:$L$5,1))))*M191)))),0)</f>
        <v>707.11739881297183</v>
      </c>
      <c r="O191" s="30">
        <f>IFERROR(IFERROR(INDEX('A2 Intenzita dopravy'!$M21:$Q21,MATCH(O$189,'A2 Intenzita dopravy'!$H$19:$L$19,0)),IF(O$189&gt;MAX('A2 Intenzita dopravy'!$H$5:$L$5),(INDEX('A2 Intenzita dopravy'!$M21:$Q21,MATCH(O$189,'A2 Intenzita dopravy'!$H$5:$L$5,1))/INDEX('A2 Intenzita dopravy'!$M21:$Q21,MATCH(O$189,'A2 Intenzita dopravy'!$H$5:$L$5,1)-1))^(1/(INDEX('A2 Intenzita dopravy'!$H$5:$L$5,MATCH(O$189,'A2 Intenzita dopravy'!$H$5:$L$5,1))-INDEX('A2 Intenzita dopravy'!$H$5:$L$5,MATCH(O$189,'A2 Intenzita dopravy'!$H$5:$L$5,1)-1)))*N191,IF(O$189&lt;'A1 Parametre'!$C$7,'A2.1 Intenzita dopravy'!O175,IF(O$189&lt;MIN('A2 Intenzita dopravy'!$H$5:$L$5),P191/Q191*P191,(INDEX('A2 Intenzita dopravy'!$M21:$Q21,MATCH(O$189,'A2 Intenzita dopravy'!$H$5:$L$5,1)+1)/INDEX('A2 Intenzita dopravy'!$M21:$Q21,MATCH(O$189,'A2 Intenzita dopravy'!$H$5:$L$5,1)))^(1/(INDEX('A2 Intenzita dopravy'!$H$5:$L$5,MATCH(O$189,'A2 Intenzita dopravy'!$H$5:$L$5,1)+1)-INDEX('A2 Intenzita dopravy'!$H$5:$L$5,MATCH(O$189,'A2 Intenzita dopravy'!$H$5:$L$5,1))))*N191)))),0)</f>
        <v>718.46760618240091</v>
      </c>
      <c r="P191" s="30">
        <f>IFERROR(IFERROR(INDEX('A2 Intenzita dopravy'!$M21:$Q21,MATCH(P$189,'A2 Intenzita dopravy'!$H$19:$L$19,0)),IF(P$189&gt;MAX('A2 Intenzita dopravy'!$H$5:$L$5),(INDEX('A2 Intenzita dopravy'!$M21:$Q21,MATCH(P$189,'A2 Intenzita dopravy'!$H$5:$L$5,1))/INDEX('A2 Intenzita dopravy'!$M21:$Q21,MATCH(P$189,'A2 Intenzita dopravy'!$H$5:$L$5,1)-1))^(1/(INDEX('A2 Intenzita dopravy'!$H$5:$L$5,MATCH(P$189,'A2 Intenzita dopravy'!$H$5:$L$5,1))-INDEX('A2 Intenzita dopravy'!$H$5:$L$5,MATCH(P$189,'A2 Intenzita dopravy'!$H$5:$L$5,1)-1)))*O191,IF(P$189&lt;'A1 Parametre'!$C$7,'A2.1 Intenzita dopravy'!P175,IF(P$189&lt;MIN('A2 Intenzita dopravy'!$H$5:$L$5),Q191/R191*Q191,(INDEX('A2 Intenzita dopravy'!$M21:$Q21,MATCH(P$189,'A2 Intenzita dopravy'!$H$5:$L$5,1)+1)/INDEX('A2 Intenzita dopravy'!$M21:$Q21,MATCH(P$189,'A2 Intenzita dopravy'!$H$5:$L$5,1)))^(1/(INDEX('A2 Intenzita dopravy'!$H$5:$L$5,MATCH(P$189,'A2 Intenzita dopravy'!$H$5:$L$5,1)+1)-INDEX('A2 Intenzita dopravy'!$H$5:$L$5,MATCH(P$189,'A2 Intenzita dopravy'!$H$5:$L$5,1))))*O191)))),0)</f>
        <v>730</v>
      </c>
      <c r="Q191" s="30">
        <f>IFERROR(IFERROR(INDEX('A2 Intenzita dopravy'!$M21:$Q21,MATCH(Q$189,'A2 Intenzita dopravy'!$H$19:$L$19,0)),IF(Q$189&gt;MAX('A2 Intenzita dopravy'!$H$5:$L$5),(INDEX('A2 Intenzita dopravy'!$M21:$Q21,MATCH(Q$189,'A2 Intenzita dopravy'!$H$5:$L$5,1))/INDEX('A2 Intenzita dopravy'!$M21:$Q21,MATCH(Q$189,'A2 Intenzita dopravy'!$H$5:$L$5,1)-1))^(1/(INDEX('A2 Intenzita dopravy'!$H$5:$L$5,MATCH(Q$189,'A2 Intenzita dopravy'!$H$5:$L$5,1))-INDEX('A2 Intenzita dopravy'!$H$5:$L$5,MATCH(Q$189,'A2 Intenzita dopravy'!$H$5:$L$5,1)-1)))*P191,IF(Q$189&lt;'A1 Parametre'!$C$7,'A2.1 Intenzita dopravy'!Q175,IF(Q$189&lt;MIN('A2 Intenzita dopravy'!$H$5:$L$5),R191/S191*R191,(INDEX('A2 Intenzita dopravy'!$M21:$Q21,MATCH(Q$189,'A2 Intenzita dopravy'!$H$5:$L$5,1)+1)/INDEX('A2 Intenzita dopravy'!$M21:$Q21,MATCH(Q$189,'A2 Intenzita dopravy'!$H$5:$L$5,1)))^(1/(INDEX('A2 Intenzita dopravy'!$H$5:$L$5,MATCH(Q$189,'A2 Intenzita dopravy'!$H$5:$L$5,1)+1)-INDEX('A2 Intenzita dopravy'!$H$5:$L$5,MATCH(Q$189,'A2 Intenzita dopravy'!$H$5:$L$5,1))))*P191)))),0)</f>
        <v>742.06238737491037</v>
      </c>
      <c r="R191" s="30">
        <f>IFERROR(IFERROR(INDEX('A2 Intenzita dopravy'!$M21:$Q21,MATCH(R$189,'A2 Intenzita dopravy'!$H$19:$L$19,0)),IF(R$189&gt;MAX('A2 Intenzita dopravy'!$H$5:$L$5),(INDEX('A2 Intenzita dopravy'!$M21:$Q21,MATCH(R$189,'A2 Intenzita dopravy'!$H$5:$L$5,1))/INDEX('A2 Intenzita dopravy'!$M21:$Q21,MATCH(R$189,'A2 Intenzita dopravy'!$H$5:$L$5,1)-1))^(1/(INDEX('A2 Intenzita dopravy'!$H$5:$L$5,MATCH(R$189,'A2 Intenzita dopravy'!$H$5:$L$5,1))-INDEX('A2 Intenzita dopravy'!$H$5:$L$5,MATCH(R$189,'A2 Intenzita dopravy'!$H$5:$L$5,1)-1)))*Q191,IF(R$189&lt;'A1 Parametre'!$C$7,'A2.1 Intenzita dopravy'!R175,IF(R$189&lt;MIN('A2 Intenzita dopravy'!$H$5:$L$5),S191/T191*S191,(INDEX('A2 Intenzita dopravy'!$M21:$Q21,MATCH(R$189,'A2 Intenzita dopravy'!$H$5:$L$5,1)+1)/INDEX('A2 Intenzita dopravy'!$M21:$Q21,MATCH(R$189,'A2 Intenzita dopravy'!$H$5:$L$5,1)))^(1/(INDEX('A2 Intenzita dopravy'!$H$5:$L$5,MATCH(R$189,'A2 Intenzita dopravy'!$H$5:$L$5,1)+1)-INDEX('A2 Intenzita dopravy'!$H$5:$L$5,MATCH(R$189,'A2 Intenzita dopravy'!$H$5:$L$5,1))))*Q191)))),0)</f>
        <v>754.32409144733094</v>
      </c>
      <c r="S191" s="30">
        <f>IFERROR(IFERROR(INDEX('A2 Intenzita dopravy'!$M21:$Q21,MATCH(S$189,'A2 Intenzita dopravy'!$H$19:$L$19,0)),IF(S$189&gt;MAX('A2 Intenzita dopravy'!$H$5:$L$5),(INDEX('A2 Intenzita dopravy'!$M21:$Q21,MATCH(S$189,'A2 Intenzita dopravy'!$H$5:$L$5,1))/INDEX('A2 Intenzita dopravy'!$M21:$Q21,MATCH(S$189,'A2 Intenzita dopravy'!$H$5:$L$5,1)-1))^(1/(INDEX('A2 Intenzita dopravy'!$H$5:$L$5,MATCH(S$189,'A2 Intenzita dopravy'!$H$5:$L$5,1))-INDEX('A2 Intenzita dopravy'!$H$5:$L$5,MATCH(S$189,'A2 Intenzita dopravy'!$H$5:$L$5,1)-1)))*R191,IF(S$189&lt;'A1 Parametre'!$C$7,'A2.1 Intenzita dopravy'!S175,IF(S$189&lt;MIN('A2 Intenzita dopravy'!$H$5:$L$5),T191/U191*T191,(INDEX('A2 Intenzita dopravy'!$M21:$Q21,MATCH(S$189,'A2 Intenzita dopravy'!$H$5:$L$5,1)+1)/INDEX('A2 Intenzita dopravy'!$M21:$Q21,MATCH(S$189,'A2 Intenzita dopravy'!$H$5:$L$5,1)))^(1/(INDEX('A2 Intenzita dopravy'!$H$5:$L$5,MATCH(S$189,'A2 Intenzita dopravy'!$H$5:$L$5,1)+1)-INDEX('A2 Intenzita dopravy'!$H$5:$L$5,MATCH(S$189,'A2 Intenzita dopravy'!$H$5:$L$5,1))))*R191)))),0)</f>
        <v>766.78840569015972</v>
      </c>
      <c r="T191" s="30">
        <f>IFERROR(IFERROR(INDEX('A2 Intenzita dopravy'!$M21:$Q21,MATCH(T$189,'A2 Intenzita dopravy'!$H$19:$L$19,0)),IF(T$189&gt;MAX('A2 Intenzita dopravy'!$H$5:$L$5),(INDEX('A2 Intenzita dopravy'!$M21:$Q21,MATCH(T$189,'A2 Intenzita dopravy'!$H$5:$L$5,1))/INDEX('A2 Intenzita dopravy'!$M21:$Q21,MATCH(T$189,'A2 Intenzita dopravy'!$H$5:$L$5,1)-1))^(1/(INDEX('A2 Intenzita dopravy'!$H$5:$L$5,MATCH(T$189,'A2 Intenzita dopravy'!$H$5:$L$5,1))-INDEX('A2 Intenzita dopravy'!$H$5:$L$5,MATCH(T$189,'A2 Intenzita dopravy'!$H$5:$L$5,1)-1)))*S191,IF(T$189&lt;'A1 Parametre'!$C$7,'A2.1 Intenzita dopravy'!T175,IF(T$189&lt;MIN('A2 Intenzita dopravy'!$H$5:$L$5),U191/V191*U191,(INDEX('A2 Intenzita dopravy'!$M21:$Q21,MATCH(T$189,'A2 Intenzita dopravy'!$H$5:$L$5,1)+1)/INDEX('A2 Intenzita dopravy'!$M21:$Q21,MATCH(T$189,'A2 Intenzita dopravy'!$H$5:$L$5,1)))^(1/(INDEX('A2 Intenzita dopravy'!$H$5:$L$5,MATCH(T$189,'A2 Intenzita dopravy'!$H$5:$L$5,1)+1)-INDEX('A2 Intenzita dopravy'!$H$5:$L$5,MATCH(T$189,'A2 Intenzita dopravy'!$H$5:$L$5,1))))*S191)))),0)</f>
        <v>779.45867799704286</v>
      </c>
      <c r="U191" s="30">
        <f>IFERROR(IFERROR(INDEX('A2 Intenzita dopravy'!$M21:$Q21,MATCH(U$189,'A2 Intenzita dopravy'!$H$19:$L$19,0)),IF(U$189&gt;MAX('A2 Intenzita dopravy'!$H$5:$L$5),(INDEX('A2 Intenzita dopravy'!$M21:$Q21,MATCH(U$189,'A2 Intenzita dopravy'!$H$5:$L$5,1))/INDEX('A2 Intenzita dopravy'!$M21:$Q21,MATCH(U$189,'A2 Intenzita dopravy'!$H$5:$L$5,1)-1))^(1/(INDEX('A2 Intenzita dopravy'!$H$5:$L$5,MATCH(U$189,'A2 Intenzita dopravy'!$H$5:$L$5,1))-INDEX('A2 Intenzita dopravy'!$H$5:$L$5,MATCH(U$189,'A2 Intenzita dopravy'!$H$5:$L$5,1)-1)))*T191,IF(U$189&lt;'A1 Parametre'!$C$7,'A2.1 Intenzita dopravy'!U175,IF(U$189&lt;MIN('A2 Intenzita dopravy'!$H$5:$L$5),V191/W191*V191,(INDEX('A2 Intenzita dopravy'!$M21:$Q21,MATCH(U$189,'A2 Intenzita dopravy'!$H$5:$L$5,1)+1)/INDEX('A2 Intenzita dopravy'!$M21:$Q21,MATCH(U$189,'A2 Intenzita dopravy'!$H$5:$L$5,1)))^(1/(INDEX('A2 Intenzita dopravy'!$H$5:$L$5,MATCH(U$189,'A2 Intenzita dopravy'!$H$5:$L$5,1)+1)-INDEX('A2 Intenzita dopravy'!$H$5:$L$5,MATCH(U$189,'A2 Intenzita dopravy'!$H$5:$L$5,1))))*T191)))),0)</f>
        <v>792.33831158161252</v>
      </c>
      <c r="V191" s="30">
        <f>IFERROR(IFERROR(INDEX('A2 Intenzita dopravy'!$M21:$Q21,MATCH(V$189,'A2 Intenzita dopravy'!$H$19:$L$19,0)),IF(V$189&gt;MAX('A2 Intenzita dopravy'!$H$5:$L$5),(INDEX('A2 Intenzita dopravy'!$M21:$Q21,MATCH(V$189,'A2 Intenzita dopravy'!$H$5:$L$5,1))/INDEX('A2 Intenzita dopravy'!$M21:$Q21,MATCH(V$189,'A2 Intenzita dopravy'!$H$5:$L$5,1)-1))^(1/(INDEX('A2 Intenzita dopravy'!$H$5:$L$5,MATCH(V$189,'A2 Intenzita dopravy'!$H$5:$L$5,1))-INDEX('A2 Intenzita dopravy'!$H$5:$L$5,MATCH(V$189,'A2 Intenzita dopravy'!$H$5:$L$5,1)-1)))*U191,IF(V$189&lt;'A1 Parametre'!$C$7,'A2.1 Intenzita dopravy'!V175,IF(V$189&lt;MIN('A2 Intenzita dopravy'!$H$5:$L$5),W191/X191*W191,(INDEX('A2 Intenzita dopravy'!$M21:$Q21,MATCH(V$189,'A2 Intenzita dopravy'!$H$5:$L$5,1)+1)/INDEX('A2 Intenzita dopravy'!$M21:$Q21,MATCH(V$189,'A2 Intenzita dopravy'!$H$5:$L$5,1)))^(1/(INDEX('A2 Intenzita dopravy'!$H$5:$L$5,MATCH(V$189,'A2 Intenzita dopravy'!$H$5:$L$5,1)+1)-INDEX('A2 Intenzita dopravy'!$H$5:$L$5,MATCH(V$189,'A2 Intenzita dopravy'!$H$5:$L$5,1))))*U191)))),0)</f>
        <v>805.43076589158488</v>
      </c>
      <c r="W191" s="30">
        <f>IFERROR(IFERROR(INDEX('A2 Intenzita dopravy'!$M21:$Q21,MATCH(W$189,'A2 Intenzita dopravy'!$H$19:$L$19,0)),IF(W$189&gt;MAX('A2 Intenzita dopravy'!$H$5:$L$5),(INDEX('A2 Intenzita dopravy'!$M21:$Q21,MATCH(W$189,'A2 Intenzita dopravy'!$H$5:$L$5,1))/INDEX('A2 Intenzita dopravy'!$M21:$Q21,MATCH(W$189,'A2 Intenzita dopravy'!$H$5:$L$5,1)-1))^(1/(INDEX('A2 Intenzita dopravy'!$H$5:$L$5,MATCH(W$189,'A2 Intenzita dopravy'!$H$5:$L$5,1))-INDEX('A2 Intenzita dopravy'!$H$5:$L$5,MATCH(W$189,'A2 Intenzita dopravy'!$H$5:$L$5,1)-1)))*V191,IF(W$189&lt;'A1 Parametre'!$C$7,'A2.1 Intenzita dopravy'!W175,IF(W$189&lt;MIN('A2 Intenzita dopravy'!$H$5:$L$5),X191/Y191*X191,(INDEX('A2 Intenzita dopravy'!$M21:$Q21,MATCH(W$189,'A2 Intenzita dopravy'!$H$5:$L$5,1)+1)/INDEX('A2 Intenzita dopravy'!$M21:$Q21,MATCH(W$189,'A2 Intenzita dopravy'!$H$5:$L$5,1)))^(1/(INDEX('A2 Intenzita dopravy'!$H$5:$L$5,MATCH(W$189,'A2 Intenzita dopravy'!$H$5:$L$5,1)+1)-INDEX('A2 Intenzita dopravy'!$H$5:$L$5,MATCH(W$189,'A2 Intenzita dopravy'!$H$5:$L$5,1))))*V191)))),0)</f>
        <v>818.73955753796167</v>
      </c>
      <c r="X191" s="30">
        <f>IFERROR(IFERROR(INDEX('A2 Intenzita dopravy'!$M21:$Q21,MATCH(X$189,'A2 Intenzita dopravy'!$H$19:$L$19,0)),IF(X$189&gt;MAX('A2 Intenzita dopravy'!$H$5:$L$5),(INDEX('A2 Intenzita dopravy'!$M21:$Q21,MATCH(X$189,'A2 Intenzita dopravy'!$H$5:$L$5,1))/INDEX('A2 Intenzita dopravy'!$M21:$Q21,MATCH(X$189,'A2 Intenzita dopravy'!$H$5:$L$5,1)-1))^(1/(INDEX('A2 Intenzita dopravy'!$H$5:$L$5,MATCH(X$189,'A2 Intenzita dopravy'!$H$5:$L$5,1))-INDEX('A2 Intenzita dopravy'!$H$5:$L$5,MATCH(X$189,'A2 Intenzita dopravy'!$H$5:$L$5,1)-1)))*W191,IF(X$189&lt;'A1 Parametre'!$C$7,'A2.1 Intenzita dopravy'!X175,IF(X$189&lt;MIN('A2 Intenzita dopravy'!$H$5:$L$5),Y191/Z191*Y191,(INDEX('A2 Intenzita dopravy'!$M21:$Q21,MATCH(X$189,'A2 Intenzita dopravy'!$H$5:$L$5,1)+1)/INDEX('A2 Intenzita dopravy'!$M21:$Q21,MATCH(X$189,'A2 Intenzita dopravy'!$H$5:$L$5,1)))^(1/(INDEX('A2 Intenzita dopravy'!$H$5:$L$5,MATCH(X$189,'A2 Intenzita dopravy'!$H$5:$L$5,1)+1)-INDEX('A2 Intenzita dopravy'!$H$5:$L$5,MATCH(X$189,'A2 Intenzita dopravy'!$H$5:$L$5,1))))*W191)))),0)</f>
        <v>832.26826123958585</v>
      </c>
      <c r="Y191" s="30">
        <f>IFERROR(IFERROR(INDEX('A2 Intenzita dopravy'!$M21:$Q21,MATCH(Y$189,'A2 Intenzita dopravy'!$H$19:$L$19,0)),IF(Y$189&gt;MAX('A2 Intenzita dopravy'!$H$5:$L$5),(INDEX('A2 Intenzita dopravy'!$M21:$Q21,MATCH(Y$189,'A2 Intenzita dopravy'!$H$5:$L$5,1))/INDEX('A2 Intenzita dopravy'!$M21:$Q21,MATCH(Y$189,'A2 Intenzita dopravy'!$H$5:$L$5,1)-1))^(1/(INDEX('A2 Intenzita dopravy'!$H$5:$L$5,MATCH(Y$189,'A2 Intenzita dopravy'!$H$5:$L$5,1))-INDEX('A2 Intenzita dopravy'!$H$5:$L$5,MATCH(Y$189,'A2 Intenzita dopravy'!$H$5:$L$5,1)-1)))*X191,IF(Y$189&lt;'A1 Parametre'!$C$7,'A2.1 Intenzita dopravy'!Y175,IF(Y$189&lt;MIN('A2 Intenzita dopravy'!$H$5:$L$5),Z191/AA191*Z191,(INDEX('A2 Intenzita dopravy'!$M21:$Q21,MATCH(Y$189,'A2 Intenzita dopravy'!$H$5:$L$5,1)+1)/INDEX('A2 Intenzita dopravy'!$M21:$Q21,MATCH(Y$189,'A2 Intenzita dopravy'!$H$5:$L$5,1)))^(1/(INDEX('A2 Intenzita dopravy'!$H$5:$L$5,MATCH(Y$189,'A2 Intenzita dopravy'!$H$5:$L$5,1)+1)-INDEX('A2 Intenzita dopravy'!$H$5:$L$5,MATCH(Y$189,'A2 Intenzita dopravy'!$H$5:$L$5,1))))*X191)))),0)</f>
        <v>846.02051078330499</v>
      </c>
      <c r="Z191" s="30">
        <f>IFERROR(IFERROR(INDEX('A2 Intenzita dopravy'!$M21:$Q21,MATCH(Z$189,'A2 Intenzita dopravy'!$H$19:$L$19,0)),IF(Z$189&gt;MAX('A2 Intenzita dopravy'!$H$5:$L$5),(INDEX('A2 Intenzita dopravy'!$M21:$Q21,MATCH(Z$189,'A2 Intenzita dopravy'!$H$5:$L$5,1))/INDEX('A2 Intenzita dopravy'!$M21:$Q21,MATCH(Z$189,'A2 Intenzita dopravy'!$H$5:$L$5,1)-1))^(1/(INDEX('A2 Intenzita dopravy'!$H$5:$L$5,MATCH(Z$189,'A2 Intenzita dopravy'!$H$5:$L$5,1))-INDEX('A2 Intenzita dopravy'!$H$5:$L$5,MATCH(Z$189,'A2 Intenzita dopravy'!$H$5:$L$5,1)-1)))*Y191,IF(Z$189&lt;'A1 Parametre'!$C$7,'A2.1 Intenzita dopravy'!Z175,IF(Z$189&lt;MIN('A2 Intenzita dopravy'!$H$5:$L$5),AA191/AB191*AA191,(INDEX('A2 Intenzita dopravy'!$M21:$Q21,MATCH(Z$189,'A2 Intenzita dopravy'!$H$5:$L$5,1)+1)/INDEX('A2 Intenzita dopravy'!$M21:$Q21,MATCH(Z$189,'A2 Intenzita dopravy'!$H$5:$L$5,1)))^(1/(INDEX('A2 Intenzita dopravy'!$H$5:$L$5,MATCH(Z$189,'A2 Intenzita dopravy'!$H$5:$L$5,1)+1)-INDEX('A2 Intenzita dopravy'!$H$5:$L$5,MATCH(Z$189,'A2 Intenzita dopravy'!$H$5:$L$5,1))))*Y191)))),0)</f>
        <v>860</v>
      </c>
      <c r="AA191" s="30">
        <f>IFERROR(IFERROR(INDEX('A2 Intenzita dopravy'!$M21:$Q21,MATCH(AA$189,'A2 Intenzita dopravy'!$H$19:$L$19,0)),IF(AA$189&gt;MAX('A2 Intenzita dopravy'!$H$5:$L$5),(INDEX('A2 Intenzita dopravy'!$M21:$Q21,MATCH(AA$189,'A2 Intenzita dopravy'!$H$5:$L$5,1))/INDEX('A2 Intenzita dopravy'!$M21:$Q21,MATCH(AA$189,'A2 Intenzita dopravy'!$H$5:$L$5,1)-1))^(1/(INDEX('A2 Intenzita dopravy'!$H$5:$L$5,MATCH(AA$189,'A2 Intenzita dopravy'!$H$5:$L$5,1))-INDEX('A2 Intenzita dopravy'!$H$5:$L$5,MATCH(AA$189,'A2 Intenzita dopravy'!$H$5:$L$5,1)-1)))*Z191,IF(AA$189&lt;'A1 Parametre'!$C$7,'A2.1 Intenzita dopravy'!AA175,IF(AA$189&lt;MIN('A2 Intenzita dopravy'!$H$5:$L$5),AB191/AC191*AB191,(INDEX('A2 Intenzita dopravy'!$M21:$Q21,MATCH(AA$189,'A2 Intenzita dopravy'!$H$5:$L$5,1)+1)/INDEX('A2 Intenzita dopravy'!$M21:$Q21,MATCH(AA$189,'A2 Intenzita dopravy'!$H$5:$L$5,1)))^(1/(INDEX('A2 Intenzita dopravy'!$H$5:$L$5,MATCH(AA$189,'A2 Intenzita dopravy'!$H$5:$L$5,1)+1)-INDEX('A2 Intenzita dopravy'!$H$5:$L$5,MATCH(AA$189,'A2 Intenzita dopravy'!$H$5:$L$5,1))))*Z191)))),0)</f>
        <v>873.93824154087963</v>
      </c>
      <c r="AB191" s="30">
        <f>IFERROR(IFERROR(INDEX('A2 Intenzita dopravy'!$M21:$Q21,MATCH(AB$189,'A2 Intenzita dopravy'!$H$19:$L$19,0)),IF(AB$189&gt;MAX('A2 Intenzita dopravy'!$H$5:$L$5),(INDEX('A2 Intenzita dopravy'!$M21:$Q21,MATCH(AB$189,'A2 Intenzita dopravy'!$H$5:$L$5,1))/INDEX('A2 Intenzita dopravy'!$M21:$Q21,MATCH(AB$189,'A2 Intenzita dopravy'!$H$5:$L$5,1)-1))^(1/(INDEX('A2 Intenzita dopravy'!$H$5:$L$5,MATCH(AB$189,'A2 Intenzita dopravy'!$H$5:$L$5,1))-INDEX('A2 Intenzita dopravy'!$H$5:$L$5,MATCH(AB$189,'A2 Intenzita dopravy'!$H$5:$L$5,1)-1)))*AA191,IF(AB$189&lt;'A1 Parametre'!$C$7,'A2.1 Intenzita dopravy'!AB175,IF(AB$189&lt;MIN('A2 Intenzita dopravy'!$H$5:$L$5),AC191/AD191*AC191,(INDEX('A2 Intenzita dopravy'!$M21:$Q21,MATCH(AB$189,'A2 Intenzita dopravy'!$H$5:$L$5,1)+1)/INDEX('A2 Intenzita dopravy'!$M21:$Q21,MATCH(AB$189,'A2 Intenzita dopravy'!$H$5:$L$5,1)))^(1/(INDEX('A2 Intenzita dopravy'!$H$5:$L$5,MATCH(AB$189,'A2 Intenzita dopravy'!$H$5:$L$5,1)+1)-INDEX('A2 Intenzita dopravy'!$H$5:$L$5,MATCH(AB$189,'A2 Intenzita dopravy'!$H$5:$L$5,1))))*AA191)))),0)</f>
        <v>888.1023837529824</v>
      </c>
      <c r="AC191" s="30">
        <f>IFERROR(IFERROR(INDEX('A2 Intenzita dopravy'!$M21:$Q21,MATCH(AC$189,'A2 Intenzita dopravy'!$H$19:$L$19,0)),IF(AC$189&gt;MAX('A2 Intenzita dopravy'!$H$5:$L$5),(INDEX('A2 Intenzita dopravy'!$M21:$Q21,MATCH(AC$189,'A2 Intenzita dopravy'!$H$5:$L$5,1))/INDEX('A2 Intenzita dopravy'!$M21:$Q21,MATCH(AC$189,'A2 Intenzita dopravy'!$H$5:$L$5,1)-1))^(1/(INDEX('A2 Intenzita dopravy'!$H$5:$L$5,MATCH(AC$189,'A2 Intenzita dopravy'!$H$5:$L$5,1))-INDEX('A2 Intenzita dopravy'!$H$5:$L$5,MATCH(AC$189,'A2 Intenzita dopravy'!$H$5:$L$5,1)-1)))*AB191,IF(AC$189&lt;'A1 Parametre'!$C$7,'A2.1 Intenzita dopravy'!AC175,IF(AC$189&lt;MIN('A2 Intenzita dopravy'!$H$5:$L$5),AD191/AE191*AD191,(INDEX('A2 Intenzita dopravy'!$M21:$Q21,MATCH(AC$189,'A2 Intenzita dopravy'!$H$5:$L$5,1)+1)/INDEX('A2 Intenzita dopravy'!$M21:$Q21,MATCH(AC$189,'A2 Intenzita dopravy'!$H$5:$L$5,1)))^(1/(INDEX('A2 Intenzita dopravy'!$H$5:$L$5,MATCH(AC$189,'A2 Intenzita dopravy'!$H$5:$L$5,1)+1)-INDEX('A2 Intenzita dopravy'!$H$5:$L$5,MATCH(AC$189,'A2 Intenzita dopravy'!$H$5:$L$5,1))))*AB191)))),0)</f>
        <v>902.49608786668011</v>
      </c>
      <c r="AD191" s="30">
        <f>IFERROR(IFERROR(INDEX('A2 Intenzita dopravy'!$M21:$Q21,MATCH(AD$189,'A2 Intenzita dopravy'!$H$19:$L$19,0)),IF(AD$189&gt;MAX('A2 Intenzita dopravy'!$H$5:$L$5),(INDEX('A2 Intenzita dopravy'!$M21:$Q21,MATCH(AD$189,'A2 Intenzita dopravy'!$H$5:$L$5,1))/INDEX('A2 Intenzita dopravy'!$M21:$Q21,MATCH(AD$189,'A2 Intenzita dopravy'!$H$5:$L$5,1)-1))^(1/(INDEX('A2 Intenzita dopravy'!$H$5:$L$5,MATCH(AD$189,'A2 Intenzita dopravy'!$H$5:$L$5,1))-INDEX('A2 Intenzita dopravy'!$H$5:$L$5,MATCH(AD$189,'A2 Intenzita dopravy'!$H$5:$L$5,1)-1)))*AC191,IF(AD$189&lt;'A1 Parametre'!$C$7,'A2.1 Intenzita dopravy'!AD175,IF(AD$189&lt;MIN('A2 Intenzita dopravy'!$H$5:$L$5),AE191/AF191*AE191,(INDEX('A2 Intenzita dopravy'!$M21:$Q21,MATCH(AD$189,'A2 Intenzita dopravy'!$H$5:$L$5,1)+1)/INDEX('A2 Intenzita dopravy'!$M21:$Q21,MATCH(AD$189,'A2 Intenzita dopravy'!$H$5:$L$5,1)))^(1/(INDEX('A2 Intenzita dopravy'!$H$5:$L$5,MATCH(AD$189,'A2 Intenzita dopravy'!$H$5:$L$5,1)+1)-INDEX('A2 Intenzita dopravy'!$H$5:$L$5,MATCH(AD$189,'A2 Intenzita dopravy'!$H$5:$L$5,1))))*AC191)))),0)</f>
        <v>917.12307445084843</v>
      </c>
      <c r="AE191" s="30">
        <f>IFERROR(IFERROR(INDEX('A2 Intenzita dopravy'!$M21:$Q21,MATCH(AE$189,'A2 Intenzita dopravy'!$H$19:$L$19,0)),IF(AE$189&gt;MAX('A2 Intenzita dopravy'!$H$5:$L$5),(INDEX('A2 Intenzita dopravy'!$M21:$Q21,MATCH(AE$189,'A2 Intenzita dopravy'!$H$5:$L$5,1))/INDEX('A2 Intenzita dopravy'!$M21:$Q21,MATCH(AE$189,'A2 Intenzita dopravy'!$H$5:$L$5,1)-1))^(1/(INDEX('A2 Intenzita dopravy'!$H$5:$L$5,MATCH(AE$189,'A2 Intenzita dopravy'!$H$5:$L$5,1))-INDEX('A2 Intenzita dopravy'!$H$5:$L$5,MATCH(AE$189,'A2 Intenzita dopravy'!$H$5:$L$5,1)-1)))*AD191,IF(AE$189&lt;'A1 Parametre'!$C$7,'A2.1 Intenzita dopravy'!AE175,IF(AE$189&lt;MIN('A2 Intenzita dopravy'!$H$5:$L$5),AF191/AG191*AF191,(INDEX('A2 Intenzita dopravy'!$M21:$Q21,MATCH(AE$189,'A2 Intenzita dopravy'!$H$5:$L$5,1)+1)/INDEX('A2 Intenzita dopravy'!$M21:$Q21,MATCH(AE$189,'A2 Intenzita dopravy'!$H$5:$L$5,1)))^(1/(INDEX('A2 Intenzita dopravy'!$H$5:$L$5,MATCH(AE$189,'A2 Intenzita dopravy'!$H$5:$L$5,1)+1)-INDEX('A2 Intenzita dopravy'!$H$5:$L$5,MATCH(AE$189,'A2 Intenzita dopravy'!$H$5:$L$5,1))))*AD191)))),0)</f>
        <v>931.98712437458107</v>
      </c>
      <c r="AF191" s="30">
        <f>IFERROR(IFERROR(INDEX('A2 Intenzita dopravy'!$M21:$Q21,MATCH(AF$189,'A2 Intenzita dopravy'!$H$19:$L$19,0)),IF(AF$189&gt;MAX('A2 Intenzita dopravy'!$H$5:$L$5),(INDEX('A2 Intenzita dopravy'!$M21:$Q21,MATCH(AF$189,'A2 Intenzita dopravy'!$H$5:$L$5,1))/INDEX('A2 Intenzita dopravy'!$M21:$Q21,MATCH(AF$189,'A2 Intenzita dopravy'!$H$5:$L$5,1)-1))^(1/(INDEX('A2 Intenzita dopravy'!$H$5:$L$5,MATCH(AF$189,'A2 Intenzita dopravy'!$H$5:$L$5,1))-INDEX('A2 Intenzita dopravy'!$H$5:$L$5,MATCH(AF$189,'A2 Intenzita dopravy'!$H$5:$L$5,1)-1)))*AE191,IF(AF$189&lt;'A1 Parametre'!$C$7,'A2.1 Intenzita dopravy'!AF175,IF(AF$189&lt;MIN('A2 Intenzita dopravy'!$H$5:$L$5),AG191/AH191*AG191,(INDEX('A2 Intenzita dopravy'!$M21:$Q21,MATCH(AF$189,'A2 Intenzita dopravy'!$H$5:$L$5,1)+1)/INDEX('A2 Intenzita dopravy'!$M21:$Q21,MATCH(AF$189,'A2 Intenzita dopravy'!$H$5:$L$5,1)))^(1/(INDEX('A2 Intenzita dopravy'!$H$5:$L$5,MATCH(AF$189,'A2 Intenzita dopravy'!$H$5:$L$5,1)+1)-INDEX('A2 Intenzita dopravy'!$H$5:$L$5,MATCH(AF$189,'A2 Intenzita dopravy'!$H$5:$L$5,1))))*AE191)))),0)</f>
        <v>947.09207978449126</v>
      </c>
      <c r="AG191" s="30">
        <f>IFERROR(IFERROR(INDEX('A2 Intenzita dopravy'!$M21:$Q21,MATCH(AG$189,'A2 Intenzita dopravy'!$H$19:$L$19,0)),IF(AG$189&gt;MAX('A2 Intenzita dopravy'!$H$5:$L$5),(INDEX('A2 Intenzita dopravy'!$M21:$Q21,MATCH(AG$189,'A2 Intenzita dopravy'!$H$5:$L$5,1))/INDEX('A2 Intenzita dopravy'!$M21:$Q21,MATCH(AG$189,'A2 Intenzita dopravy'!$H$5:$L$5,1)-1))^(1/(INDEX('A2 Intenzita dopravy'!$H$5:$L$5,MATCH(AG$189,'A2 Intenzita dopravy'!$H$5:$L$5,1))-INDEX('A2 Intenzita dopravy'!$H$5:$L$5,MATCH(AG$189,'A2 Intenzita dopravy'!$H$5:$L$5,1)-1)))*AF191,IF(AG$189&lt;'A1 Parametre'!$C$7,'A2.1 Intenzita dopravy'!AG175,IF(AG$189&lt;MIN('A2 Intenzita dopravy'!$H$5:$L$5),AH191/AI191*AH191,(INDEX('A2 Intenzita dopravy'!$M21:$Q21,MATCH(AG$189,'A2 Intenzita dopravy'!$H$5:$L$5,1)+1)/INDEX('A2 Intenzita dopravy'!$M21:$Q21,MATCH(AG$189,'A2 Intenzita dopravy'!$H$5:$L$5,1)))^(1/(INDEX('A2 Intenzita dopravy'!$H$5:$L$5,MATCH(AG$189,'A2 Intenzita dopravy'!$H$5:$L$5,1)+1)-INDEX('A2 Intenzita dopravy'!$H$5:$L$5,MATCH(AG$189,'A2 Intenzita dopravy'!$H$5:$L$5,1))))*AF191)))),0)</f>
        <v>962.44184509785202</v>
      </c>
      <c r="AH191" s="30">
        <f>IFERROR(IFERROR(INDEX('A2 Intenzita dopravy'!$M21:$Q21,MATCH(AH$189,'A2 Intenzita dopravy'!$H$19:$L$19,0)),IF(AH$189&gt;MAX('A2 Intenzita dopravy'!$H$5:$L$5),(INDEX('A2 Intenzita dopravy'!$M21:$Q21,MATCH(AH$189,'A2 Intenzita dopravy'!$H$5:$L$5,1))/INDEX('A2 Intenzita dopravy'!$M21:$Q21,MATCH(AH$189,'A2 Intenzita dopravy'!$H$5:$L$5,1)-1))^(1/(INDEX('A2 Intenzita dopravy'!$H$5:$L$5,MATCH(AH$189,'A2 Intenzita dopravy'!$H$5:$L$5,1))-INDEX('A2 Intenzita dopravy'!$H$5:$L$5,MATCH(AH$189,'A2 Intenzita dopravy'!$H$5:$L$5,1)-1)))*AG191,IF(AH$189&lt;'A1 Parametre'!$C$7,'A2.1 Intenzita dopravy'!AH175,IF(AH$189&lt;MIN('A2 Intenzita dopravy'!$H$5:$L$5),AI191/AJ191*AI191,(INDEX('A2 Intenzita dopravy'!$M21:$Q21,MATCH(AH$189,'A2 Intenzita dopravy'!$H$5:$L$5,1)+1)/INDEX('A2 Intenzita dopravy'!$M21:$Q21,MATCH(AH$189,'A2 Intenzita dopravy'!$H$5:$L$5,1)))^(1/(INDEX('A2 Intenzita dopravy'!$H$5:$L$5,MATCH(AH$189,'A2 Intenzita dopravy'!$H$5:$L$5,1)+1)-INDEX('A2 Intenzita dopravy'!$H$5:$L$5,MATCH(AH$189,'A2 Intenzita dopravy'!$H$5:$L$5,1))))*AG191)))),0)</f>
        <v>978.0403880118331</v>
      </c>
      <c r="AI191" s="30">
        <f>IFERROR(IFERROR(INDEX('A2 Intenzita dopravy'!$M21:$Q21,MATCH(AI$189,'A2 Intenzita dopravy'!$H$19:$L$19,0)),IF(AI$189&gt;MAX('A2 Intenzita dopravy'!$H$5:$L$5),(INDEX('A2 Intenzita dopravy'!$M21:$Q21,MATCH(AI$189,'A2 Intenzita dopravy'!$H$5:$L$5,1))/INDEX('A2 Intenzita dopravy'!$M21:$Q21,MATCH(AI$189,'A2 Intenzita dopravy'!$H$5:$L$5,1)-1))^(1/(INDEX('A2 Intenzita dopravy'!$H$5:$L$5,MATCH(AI$189,'A2 Intenzita dopravy'!$H$5:$L$5,1))-INDEX('A2 Intenzita dopravy'!$H$5:$L$5,MATCH(AI$189,'A2 Intenzita dopravy'!$H$5:$L$5,1)-1)))*AH191,IF(AI$189&lt;'A1 Parametre'!$C$7,'A2.1 Intenzita dopravy'!AI175,IF(AI$189&lt;MIN('A2 Intenzita dopravy'!$H$5:$L$5),AJ191/AK191*AJ191,(INDEX('A2 Intenzita dopravy'!$M21:$Q21,MATCH(AI$189,'A2 Intenzita dopravy'!$H$5:$L$5,1)+1)/INDEX('A2 Intenzita dopravy'!$M21:$Q21,MATCH(AI$189,'A2 Intenzita dopravy'!$H$5:$L$5,1)))^(1/(INDEX('A2 Intenzita dopravy'!$H$5:$L$5,MATCH(AI$189,'A2 Intenzita dopravy'!$H$5:$L$5,1)+1)-INDEX('A2 Intenzita dopravy'!$H$5:$L$5,MATCH(AI$189,'A2 Intenzita dopravy'!$H$5:$L$5,1))))*AH191)))),0)</f>
        <v>993.89174052909425</v>
      </c>
      <c r="AJ191" s="30">
        <f>IFERROR(IFERROR(INDEX('A2 Intenzita dopravy'!$M21:$Q21,MATCH(AJ$189,'A2 Intenzita dopravy'!$H$19:$L$19,0)),IF(AJ$189&gt;MAX('A2 Intenzita dopravy'!$H$5:$L$5),(INDEX('A2 Intenzita dopravy'!$M21:$Q21,MATCH(AJ$189,'A2 Intenzita dopravy'!$H$5:$L$5,1))/INDEX('A2 Intenzita dopravy'!$M21:$Q21,MATCH(AJ$189,'A2 Intenzita dopravy'!$H$5:$L$5,1)-1))^(1/(INDEX('A2 Intenzita dopravy'!$H$5:$L$5,MATCH(AJ$189,'A2 Intenzita dopravy'!$H$5:$L$5,1))-INDEX('A2 Intenzita dopravy'!$H$5:$L$5,MATCH(AJ$189,'A2 Intenzita dopravy'!$H$5:$L$5,1)-1)))*AI191,IF(AJ$189&lt;'A1 Parametre'!$C$7,'A2.1 Intenzita dopravy'!AJ175,IF(AJ$189&lt;MIN('A2 Intenzita dopravy'!$H$5:$L$5),AK191/AL191*AK191,(INDEX('A2 Intenzita dopravy'!$M21:$Q21,MATCH(AJ$189,'A2 Intenzita dopravy'!$H$5:$L$5,1)+1)/INDEX('A2 Intenzita dopravy'!$M21:$Q21,MATCH(AJ$189,'A2 Intenzita dopravy'!$H$5:$L$5,1)))^(1/(INDEX('A2 Intenzita dopravy'!$H$5:$L$5,MATCH(AJ$189,'A2 Intenzita dopravy'!$H$5:$L$5,1)+1)-INDEX('A2 Intenzita dopravy'!$H$5:$L$5,MATCH(AJ$189,'A2 Intenzita dopravy'!$H$5:$L$5,1))))*AI191)))),0)</f>
        <v>1010</v>
      </c>
      <c r="AK191" s="30">
        <f>IFERROR(IFERROR(INDEX('A2 Intenzita dopravy'!$M21:$Q21,MATCH(AK$189,'A2 Intenzita dopravy'!$H$19:$L$19,0)),IF(AK$189&gt;MAX('A2 Intenzita dopravy'!$H$5:$L$5),(INDEX('A2 Intenzita dopravy'!$M21:$Q21,MATCH(AK$189,'A2 Intenzita dopravy'!$H$5:$L$5,1))/INDEX('A2 Intenzita dopravy'!$M21:$Q21,MATCH(AK$189,'A2 Intenzita dopravy'!$H$5:$L$5,1)-1))^(1/(INDEX('A2 Intenzita dopravy'!$H$5:$L$5,MATCH(AK$189,'A2 Intenzita dopravy'!$H$5:$L$5,1))-INDEX('A2 Intenzita dopravy'!$H$5:$L$5,MATCH(AK$189,'A2 Intenzita dopravy'!$H$5:$L$5,1)-1)))*AJ191,IF(AK$189&lt;'A1 Parametre'!$C$7,'A2.1 Intenzita dopravy'!AK175,IF(AK$189&lt;MIN('A2 Intenzita dopravy'!$H$5:$L$5),AL191/AM191*AL191,(INDEX('A2 Intenzita dopravy'!$M21:$Q21,MATCH(AK$189,'A2 Intenzita dopravy'!$H$5:$L$5,1)+1)/INDEX('A2 Intenzita dopravy'!$M21:$Q21,MATCH(AK$189,'A2 Intenzita dopravy'!$H$5:$L$5,1)))^(1/(INDEX('A2 Intenzita dopravy'!$H$5:$L$5,MATCH(AK$189,'A2 Intenzita dopravy'!$H$5:$L$5,1)+1)-INDEX('A2 Intenzita dopravy'!$H$5:$L$5,MATCH(AK$189,'A2 Intenzita dopravy'!$H$5:$L$5,1))))*AJ191)))),0)</f>
        <v>1026.3693301817307</v>
      </c>
      <c r="AL191" s="30">
        <f>IFERROR(IFERROR(INDEX('A2 Intenzita dopravy'!$M21:$Q21,MATCH(AL$189,'A2 Intenzita dopravy'!$H$19:$L$19,0)),IF(AL$189&gt;MAX('A2 Intenzita dopravy'!$H$5:$L$5),(INDEX('A2 Intenzita dopravy'!$M21:$Q21,MATCH(AL$189,'A2 Intenzita dopravy'!$H$5:$L$5,1))/INDEX('A2 Intenzita dopravy'!$M21:$Q21,MATCH(AL$189,'A2 Intenzita dopravy'!$H$5:$L$5,1)-1))^(1/(INDEX('A2 Intenzita dopravy'!$H$5:$L$5,MATCH(AL$189,'A2 Intenzita dopravy'!$H$5:$L$5,1))-INDEX('A2 Intenzita dopravy'!$H$5:$L$5,MATCH(AL$189,'A2 Intenzita dopravy'!$H$5:$L$5,1)-1)))*AK191,IF(AL$189&lt;'A1 Parametre'!$C$7,'A2.1 Intenzita dopravy'!AL175,IF(AL$189&lt;MIN('A2 Intenzita dopravy'!$H$5:$L$5),AM191/AN191*AM191,(INDEX('A2 Intenzita dopravy'!$M21:$Q21,MATCH(AL$189,'A2 Intenzita dopravy'!$H$5:$L$5,1)+1)/INDEX('A2 Intenzita dopravy'!$M21:$Q21,MATCH(AL$189,'A2 Intenzita dopravy'!$H$5:$L$5,1)))^(1/(INDEX('A2 Intenzita dopravy'!$H$5:$L$5,MATCH(AL$189,'A2 Intenzita dopravy'!$H$5:$L$5,1)+1)-INDEX('A2 Intenzita dopravy'!$H$5:$L$5,MATCH(AL$189,'A2 Intenzita dopravy'!$H$5:$L$5,1))))*AK191)))),0)</f>
        <v>1043.003962314549</v>
      </c>
      <c r="AM191" s="30">
        <f>IFERROR(IFERROR(INDEX('A2 Intenzita dopravy'!$M21:$Q21,MATCH(AM$189,'A2 Intenzita dopravy'!$H$19:$L$19,0)),IF(AM$189&gt;MAX('A2 Intenzita dopravy'!$H$5:$L$5),(INDEX('A2 Intenzita dopravy'!$M21:$Q21,MATCH(AM$189,'A2 Intenzita dopravy'!$H$5:$L$5,1))/INDEX('A2 Intenzita dopravy'!$M21:$Q21,MATCH(AM$189,'A2 Intenzita dopravy'!$H$5:$L$5,1)-1))^(1/(INDEX('A2 Intenzita dopravy'!$H$5:$L$5,MATCH(AM$189,'A2 Intenzita dopravy'!$H$5:$L$5,1))-INDEX('A2 Intenzita dopravy'!$H$5:$L$5,MATCH(AM$189,'A2 Intenzita dopravy'!$H$5:$L$5,1)-1)))*AL191,IF(AM$189&lt;'A1 Parametre'!$C$7,'A2.1 Intenzita dopravy'!AM175,IF(AM$189&lt;MIN('A2 Intenzita dopravy'!$H$5:$L$5),AN191/AO191*AN191,(INDEX('A2 Intenzita dopravy'!$M21:$Q21,MATCH(AM$189,'A2 Intenzita dopravy'!$H$5:$L$5,1)+1)/INDEX('A2 Intenzita dopravy'!$M21:$Q21,MATCH(AM$189,'A2 Intenzita dopravy'!$H$5:$L$5,1)))^(1/(INDEX('A2 Intenzita dopravy'!$H$5:$L$5,MATCH(AM$189,'A2 Intenzita dopravy'!$H$5:$L$5,1)+1)-INDEX('A2 Intenzita dopravy'!$H$5:$L$5,MATCH(AM$189,'A2 Intenzita dopravy'!$H$5:$L$5,1))))*AL191)))),0)</f>
        <v>1059.9081962155196</v>
      </c>
      <c r="AN191" s="30">
        <f>IFERROR(IFERROR(INDEX('A2 Intenzita dopravy'!$M21:$Q21,MATCH(AN$189,'A2 Intenzita dopravy'!$H$19:$L$19,0)),IF(AN$189&gt;MAX('A2 Intenzita dopravy'!$H$5:$L$5),(INDEX('A2 Intenzita dopravy'!$M21:$Q21,MATCH(AN$189,'A2 Intenzita dopravy'!$H$5:$L$5,1))/INDEX('A2 Intenzita dopravy'!$M21:$Q21,MATCH(AN$189,'A2 Intenzita dopravy'!$H$5:$L$5,1)-1))^(1/(INDEX('A2 Intenzita dopravy'!$H$5:$L$5,MATCH(AN$189,'A2 Intenzita dopravy'!$H$5:$L$5,1))-INDEX('A2 Intenzita dopravy'!$H$5:$L$5,MATCH(AN$189,'A2 Intenzita dopravy'!$H$5:$L$5,1)-1)))*AM191,IF(AN$189&lt;'A1 Parametre'!$C$7,'A2.1 Intenzita dopravy'!AN175,IF(AN$189&lt;MIN('A2 Intenzita dopravy'!$H$5:$L$5),AO191/AP191*AO191,(INDEX('A2 Intenzita dopravy'!$M21:$Q21,MATCH(AN$189,'A2 Intenzita dopravy'!$H$5:$L$5,1)+1)/INDEX('A2 Intenzita dopravy'!$M21:$Q21,MATCH(AN$189,'A2 Intenzita dopravy'!$H$5:$L$5,1)))^(1/(INDEX('A2 Intenzita dopravy'!$H$5:$L$5,MATCH(AN$189,'A2 Intenzita dopravy'!$H$5:$L$5,1)+1)-INDEX('A2 Intenzita dopravy'!$H$5:$L$5,MATCH(AN$189,'A2 Intenzita dopravy'!$H$5:$L$5,1))))*AM191)))),0)</f>
        <v>1077.0864013899497</v>
      </c>
      <c r="AO191" s="30">
        <f>IFERROR(IFERROR(INDEX('A2 Intenzita dopravy'!$M21:$Q21,MATCH(AO$189,'A2 Intenzita dopravy'!$H$19:$L$19,0)),IF(AO$189&gt;MAX('A2 Intenzita dopravy'!$H$5:$L$5),(INDEX('A2 Intenzita dopravy'!$M21:$Q21,MATCH(AO$189,'A2 Intenzita dopravy'!$H$5:$L$5,1))/INDEX('A2 Intenzita dopravy'!$M21:$Q21,MATCH(AO$189,'A2 Intenzita dopravy'!$H$5:$L$5,1)-1))^(1/(INDEX('A2 Intenzita dopravy'!$H$5:$L$5,MATCH(AO$189,'A2 Intenzita dopravy'!$H$5:$L$5,1))-INDEX('A2 Intenzita dopravy'!$H$5:$L$5,MATCH(AO$189,'A2 Intenzita dopravy'!$H$5:$L$5,1)-1)))*AN191,IF(AO$189&lt;'A1 Parametre'!$C$7,'A2.1 Intenzita dopravy'!AO175,IF(AO$189&lt;MIN('A2 Intenzita dopravy'!$H$5:$L$5),AP191/AQ191*AP191,(INDEX('A2 Intenzita dopravy'!$M21:$Q21,MATCH(AO$189,'A2 Intenzita dopravy'!$H$5:$L$5,1)+1)/INDEX('A2 Intenzita dopravy'!$M21:$Q21,MATCH(AO$189,'A2 Intenzita dopravy'!$H$5:$L$5,1)))^(1/(INDEX('A2 Intenzita dopravy'!$H$5:$L$5,MATCH(AO$189,'A2 Intenzita dopravy'!$H$5:$L$5,1)+1)-INDEX('A2 Intenzita dopravy'!$H$5:$L$5,MATCH(AO$189,'A2 Intenzita dopravy'!$H$5:$L$5,1))))*AN191)))),0)</f>
        <v>1094.5430181608451</v>
      </c>
      <c r="AP191" s="30">
        <f>IFERROR(IFERROR(INDEX('A2 Intenzita dopravy'!$M21:$Q21,MATCH(AP$189,'A2 Intenzita dopravy'!$H$19:$L$19,0)),IF(AP$189&gt;MAX('A2 Intenzita dopravy'!$H$5:$L$5),(INDEX('A2 Intenzita dopravy'!$M21:$Q21,MATCH(AP$189,'A2 Intenzita dopravy'!$H$5:$L$5,1))/INDEX('A2 Intenzita dopravy'!$M21:$Q21,MATCH(AP$189,'A2 Intenzita dopravy'!$H$5:$L$5,1)-1))^(1/(INDEX('A2 Intenzita dopravy'!$H$5:$L$5,MATCH(AP$189,'A2 Intenzita dopravy'!$H$5:$L$5,1))-INDEX('A2 Intenzita dopravy'!$H$5:$L$5,MATCH(AP$189,'A2 Intenzita dopravy'!$H$5:$L$5,1)-1)))*AO191,IF(AP$189&lt;'A1 Parametre'!$C$7,'A2.1 Intenzita dopravy'!AP175,IF(AP$189&lt;MIN('A2 Intenzita dopravy'!$H$5:$L$5),AQ191/AR191*AQ191,(INDEX('A2 Intenzita dopravy'!$M21:$Q21,MATCH(AP$189,'A2 Intenzita dopravy'!$H$5:$L$5,1)+1)/INDEX('A2 Intenzita dopravy'!$M21:$Q21,MATCH(AP$189,'A2 Intenzita dopravy'!$H$5:$L$5,1)))^(1/(INDEX('A2 Intenzita dopravy'!$H$5:$L$5,MATCH(AP$189,'A2 Intenzita dopravy'!$H$5:$L$5,1)+1)-INDEX('A2 Intenzita dopravy'!$H$5:$L$5,MATCH(AP$189,'A2 Intenzita dopravy'!$H$5:$L$5,1))))*AO191)))),0)</f>
        <v>1112.2825588166697</v>
      </c>
      <c r="AQ191" s="30">
        <f>IFERROR(IFERROR(INDEX('A2 Intenzita dopravy'!$M21:$Q21,MATCH(AQ$189,'A2 Intenzita dopravy'!$H$19:$L$19,0)),IF(AQ$189&gt;MAX('A2 Intenzita dopravy'!$H$5:$L$5),(INDEX('A2 Intenzita dopravy'!$M21:$Q21,MATCH(AQ$189,'A2 Intenzita dopravy'!$H$5:$L$5,1))/INDEX('A2 Intenzita dopravy'!$M21:$Q21,MATCH(AQ$189,'A2 Intenzita dopravy'!$H$5:$L$5,1)-1))^(1/(INDEX('A2 Intenzita dopravy'!$H$5:$L$5,MATCH(AQ$189,'A2 Intenzita dopravy'!$H$5:$L$5,1))-INDEX('A2 Intenzita dopravy'!$H$5:$L$5,MATCH(AQ$189,'A2 Intenzita dopravy'!$H$5:$L$5,1)-1)))*AP191,IF(AQ$189&lt;'A1 Parametre'!$C$7,'A2.1 Intenzita dopravy'!AQ175,IF(AQ$189&lt;MIN('A2 Intenzita dopravy'!$H$5:$L$5),AR191/AS191*AR191,(INDEX('A2 Intenzita dopravy'!$M21:$Q21,MATCH(AQ$189,'A2 Intenzita dopravy'!$H$5:$L$5,1)+1)/INDEX('A2 Intenzita dopravy'!$M21:$Q21,MATCH(AQ$189,'A2 Intenzita dopravy'!$H$5:$L$5,1)))^(1/(INDEX('A2 Intenzita dopravy'!$H$5:$L$5,MATCH(AQ$189,'A2 Intenzita dopravy'!$H$5:$L$5,1)+1)-INDEX('A2 Intenzita dopravy'!$H$5:$L$5,MATCH(AQ$189,'A2 Intenzita dopravy'!$H$5:$L$5,1))))*AP191)))),0)</f>
        <v>1130.3096087777096</v>
      </c>
      <c r="AR191" s="30">
        <f>IFERROR(IFERROR(INDEX('A2 Intenzita dopravy'!$M21:$Q21,MATCH(AR$189,'A2 Intenzita dopravy'!$H$19:$L$19,0)),IF(AR$189&gt;MAX('A2 Intenzita dopravy'!$H$5:$L$5),(INDEX('A2 Intenzita dopravy'!$M21:$Q21,MATCH(AR$189,'A2 Intenzita dopravy'!$H$5:$L$5,1))/INDEX('A2 Intenzita dopravy'!$M21:$Q21,MATCH(AR$189,'A2 Intenzita dopravy'!$H$5:$L$5,1)-1))^(1/(INDEX('A2 Intenzita dopravy'!$H$5:$L$5,MATCH(AR$189,'A2 Intenzita dopravy'!$H$5:$L$5,1))-INDEX('A2 Intenzita dopravy'!$H$5:$L$5,MATCH(AR$189,'A2 Intenzita dopravy'!$H$5:$L$5,1)-1)))*AQ191,IF(AR$189&lt;'A1 Parametre'!$C$7,'A2.1 Intenzita dopravy'!AR175,IF(AR$189&lt;MIN('A2 Intenzita dopravy'!$H$5:$L$5),AS191/AT191*AS191,(INDEX('A2 Intenzita dopravy'!$M21:$Q21,MATCH(AR$189,'A2 Intenzita dopravy'!$H$5:$L$5,1)+1)/INDEX('A2 Intenzita dopravy'!$M21:$Q21,MATCH(AR$189,'A2 Intenzita dopravy'!$H$5:$L$5,1)))^(1/(INDEX('A2 Intenzita dopravy'!$H$5:$L$5,MATCH(AR$189,'A2 Intenzita dopravy'!$H$5:$L$5,1)+1)-INDEX('A2 Intenzita dopravy'!$H$5:$L$5,MATCH(AR$189,'A2 Intenzita dopravy'!$H$5:$L$5,1))))*AQ191)))),0)</f>
        <v>1148.6288277813385</v>
      </c>
      <c r="AS191" s="30">
        <f>IFERROR(IFERROR(INDEX('A2 Intenzita dopravy'!$M21:$Q21,MATCH(AS$189,'A2 Intenzita dopravy'!$H$19:$L$19,0)),IF(AS$189&gt;MAX('A2 Intenzita dopravy'!$H$5:$L$5),(INDEX('A2 Intenzita dopravy'!$M21:$Q21,MATCH(AS$189,'A2 Intenzita dopravy'!$H$5:$L$5,1))/INDEX('A2 Intenzita dopravy'!$M21:$Q21,MATCH(AS$189,'A2 Intenzita dopravy'!$H$5:$L$5,1)-1))^(1/(INDEX('A2 Intenzita dopravy'!$H$5:$L$5,MATCH(AS$189,'A2 Intenzita dopravy'!$H$5:$L$5,1))-INDEX('A2 Intenzita dopravy'!$H$5:$L$5,MATCH(AS$189,'A2 Intenzita dopravy'!$H$5:$L$5,1)-1)))*AR191,IF(AS$189&lt;'A1 Parametre'!$C$7,'A2.1 Intenzita dopravy'!AS175,IF(AS$189&lt;MIN('A2 Intenzita dopravy'!$H$5:$L$5),AT191/AU191*AT191,(INDEX('A2 Intenzita dopravy'!$M21:$Q21,MATCH(AS$189,'A2 Intenzita dopravy'!$H$5:$L$5,1)+1)/INDEX('A2 Intenzita dopravy'!$M21:$Q21,MATCH(AS$189,'A2 Intenzita dopravy'!$H$5:$L$5,1)))^(1/(INDEX('A2 Intenzita dopravy'!$H$5:$L$5,MATCH(AS$189,'A2 Intenzita dopravy'!$H$5:$L$5,1)+1)-INDEX('A2 Intenzita dopravy'!$H$5:$L$5,MATCH(AS$189,'A2 Intenzita dopravy'!$H$5:$L$5,1))))*AR191)))),0)</f>
        <v>1167.244951086494</v>
      </c>
      <c r="AT191" s="30">
        <f>IFERROR(IFERROR(INDEX('A2 Intenzita dopravy'!$M21:$Q21,MATCH(AT$189,'A2 Intenzita dopravy'!$H$19:$L$19,0)),IF(AT$189&gt;MAX('A2 Intenzita dopravy'!$H$5:$L$5),(INDEX('A2 Intenzita dopravy'!$M21:$Q21,MATCH(AT$189,'A2 Intenzita dopravy'!$H$5:$L$5,1))/INDEX('A2 Intenzita dopravy'!$M21:$Q21,MATCH(AT$189,'A2 Intenzita dopravy'!$H$5:$L$5,1)-1))^(1/(INDEX('A2 Intenzita dopravy'!$H$5:$L$5,MATCH(AT$189,'A2 Intenzita dopravy'!$H$5:$L$5,1))-INDEX('A2 Intenzita dopravy'!$H$5:$L$5,MATCH(AT$189,'A2 Intenzita dopravy'!$H$5:$L$5,1)-1)))*AS191,IF(AT$189&lt;'A1 Parametre'!$C$7,'A2.1 Intenzita dopravy'!AT175,IF(AT$189&lt;MIN('A2 Intenzita dopravy'!$H$5:$L$5),AU191/AV191*AU191,(INDEX('A2 Intenzita dopravy'!$M21:$Q21,MATCH(AT$189,'A2 Intenzita dopravy'!$H$5:$L$5,1)+1)/INDEX('A2 Intenzita dopravy'!$M21:$Q21,MATCH(AT$189,'A2 Intenzita dopravy'!$H$5:$L$5,1)))^(1/(INDEX('A2 Intenzita dopravy'!$H$5:$L$5,MATCH(AT$189,'A2 Intenzita dopravy'!$H$5:$L$5,1)+1)-INDEX('A2 Intenzita dopravy'!$H$5:$L$5,MATCH(AT$189,'A2 Intenzita dopravy'!$H$5:$L$5,1))))*AS191)))),0)</f>
        <v>1186.1627906976751</v>
      </c>
      <c r="AU191" s="30">
        <f>IFERROR(IFERROR(INDEX('A2 Intenzita dopravy'!$M21:$Q21,MATCH(AU$189,'A2 Intenzita dopravy'!$H$19:$L$19,0)),IF(AU$189&gt;MAX('A2 Intenzita dopravy'!$H$5:$L$5),(INDEX('A2 Intenzita dopravy'!$M21:$Q21,MATCH(AU$189,'A2 Intenzita dopravy'!$H$5:$L$5,1))/INDEX('A2 Intenzita dopravy'!$M21:$Q21,MATCH(AU$189,'A2 Intenzita dopravy'!$H$5:$L$5,1)-1))^(1/(INDEX('A2 Intenzita dopravy'!$H$5:$L$5,MATCH(AU$189,'A2 Intenzita dopravy'!$H$5:$L$5,1))-INDEX('A2 Intenzita dopravy'!$H$5:$L$5,MATCH(AU$189,'A2 Intenzita dopravy'!$H$5:$L$5,1)-1)))*AT191,IF(AU$189&lt;'A1 Parametre'!$C$7,'A2.1 Intenzita dopravy'!AU175,IF(AU$189&lt;MIN('A2 Intenzita dopravy'!$H$5:$L$5),AV191/AW191*AV191,(INDEX('A2 Intenzita dopravy'!$M21:$Q21,MATCH(AU$189,'A2 Intenzita dopravy'!$H$5:$L$5,1)+1)/INDEX('A2 Intenzita dopravy'!$M21:$Q21,MATCH(AU$189,'A2 Intenzita dopravy'!$H$5:$L$5,1)))^(1/(INDEX('A2 Intenzita dopravy'!$H$5:$L$5,MATCH(AU$189,'A2 Intenzita dopravy'!$H$5:$L$5,1)+1)-INDEX('A2 Intenzita dopravy'!$H$5:$L$5,MATCH(AU$189,'A2 Intenzita dopravy'!$H$5:$L$5,1))))*AT191)))),0)</f>
        <v>1205.3872366087774</v>
      </c>
      <c r="AV191" s="30">
        <f>IFERROR(IFERROR(INDEX('A2 Intenzita dopravy'!$M21:$Q21,MATCH(AV$189,'A2 Intenzita dopravy'!$H$19:$L$19,0)),IF(AV$189&gt;MAX('A2 Intenzita dopravy'!$H$5:$L$5),(INDEX('A2 Intenzita dopravy'!$M21:$Q21,MATCH(AV$189,'A2 Intenzita dopravy'!$H$5:$L$5,1))/INDEX('A2 Intenzita dopravy'!$M21:$Q21,MATCH(AV$189,'A2 Intenzita dopravy'!$H$5:$L$5,1)-1))^(1/(INDEX('A2 Intenzita dopravy'!$H$5:$L$5,MATCH(AV$189,'A2 Intenzita dopravy'!$H$5:$L$5,1))-INDEX('A2 Intenzita dopravy'!$H$5:$L$5,MATCH(AV$189,'A2 Intenzita dopravy'!$H$5:$L$5,1)-1)))*AU191,IF(AV$189&lt;'A1 Parametre'!$C$7,'A2.1 Intenzita dopravy'!AV175,IF(AV$189&lt;MIN('A2 Intenzita dopravy'!$H$5:$L$5),AW191/AX191*AW191,(INDEX('A2 Intenzita dopravy'!$M21:$Q21,MATCH(AV$189,'A2 Intenzita dopravy'!$H$5:$L$5,1)+1)/INDEX('A2 Intenzita dopravy'!$M21:$Q21,MATCH(AV$189,'A2 Intenzita dopravy'!$H$5:$L$5,1)))^(1/(INDEX('A2 Intenzita dopravy'!$H$5:$L$5,MATCH(AV$189,'A2 Intenzita dopravy'!$H$5:$L$5,1)+1)-INDEX('A2 Intenzita dopravy'!$H$5:$L$5,MATCH(AV$189,'A2 Intenzita dopravy'!$H$5:$L$5,1))))*AU191)))),0)</f>
        <v>1224.9232580670873</v>
      </c>
      <c r="AW191" s="30">
        <f>IFERROR(IFERROR(INDEX('A2 Intenzita dopravy'!$M21:$Q21,MATCH(AW$189,'A2 Intenzita dopravy'!$H$19:$L$19,0)),IF(AW$189&gt;MAX('A2 Intenzita dopravy'!$H$5:$L$5),(INDEX('A2 Intenzita dopravy'!$M21:$Q21,MATCH(AW$189,'A2 Intenzita dopravy'!$H$5:$L$5,1))/INDEX('A2 Intenzita dopravy'!$M21:$Q21,MATCH(AW$189,'A2 Intenzita dopravy'!$H$5:$L$5,1)-1))^(1/(INDEX('A2 Intenzita dopravy'!$H$5:$L$5,MATCH(AW$189,'A2 Intenzita dopravy'!$H$5:$L$5,1))-INDEX('A2 Intenzita dopravy'!$H$5:$L$5,MATCH(AW$189,'A2 Intenzita dopravy'!$H$5:$L$5,1)-1)))*AV191,IF(AW$189&lt;'A1 Parametre'!$C$7,'A2.1 Intenzita dopravy'!AW175,IF(AW$189&lt;MIN('A2 Intenzita dopravy'!$H$5:$L$5),AX191/AY191*AX191,(INDEX('A2 Intenzita dopravy'!$M21:$Q21,MATCH(AW$189,'A2 Intenzita dopravy'!$H$5:$L$5,1)+1)/INDEX('A2 Intenzita dopravy'!$M21:$Q21,MATCH(AW$189,'A2 Intenzita dopravy'!$H$5:$L$5,1)))^(1/(INDEX('A2 Intenzita dopravy'!$H$5:$L$5,MATCH(AW$189,'A2 Intenzita dopravy'!$H$5:$L$5,1)+1)-INDEX('A2 Intenzita dopravy'!$H$5:$L$5,MATCH(AW$189,'A2 Intenzita dopravy'!$H$5:$L$5,1))))*AV191)))),0)</f>
        <v>1244.775904857762</v>
      </c>
      <c r="AX191" s="30">
        <f>IFERROR(IFERROR(INDEX('A2 Intenzita dopravy'!$M21:$Q21,MATCH(AX$189,'A2 Intenzita dopravy'!$H$19:$L$19,0)),IF(AX$189&gt;MAX('A2 Intenzita dopravy'!$H$5:$L$5),(INDEX('A2 Intenzita dopravy'!$M21:$Q21,MATCH(AX$189,'A2 Intenzita dopravy'!$H$5:$L$5,1))/INDEX('A2 Intenzita dopravy'!$M21:$Q21,MATCH(AX$189,'A2 Intenzita dopravy'!$H$5:$L$5,1)-1))^(1/(INDEX('A2 Intenzita dopravy'!$H$5:$L$5,MATCH(AX$189,'A2 Intenzita dopravy'!$H$5:$L$5,1))-INDEX('A2 Intenzita dopravy'!$H$5:$L$5,MATCH(AX$189,'A2 Intenzita dopravy'!$H$5:$L$5,1)-1)))*AW191,IF(AX$189&lt;'A1 Parametre'!$C$7,'A2.1 Intenzita dopravy'!AX175,IF(AX$189&lt;MIN('A2 Intenzita dopravy'!$H$5:$L$5),AY191/AZ191*AY191,(INDEX('A2 Intenzita dopravy'!$M21:$Q21,MATCH(AX$189,'A2 Intenzita dopravy'!$H$5:$L$5,1)+1)/INDEX('A2 Intenzita dopravy'!$M21:$Q21,MATCH(AX$189,'A2 Intenzita dopravy'!$H$5:$L$5,1)))^(1/(INDEX('A2 Intenzita dopravy'!$H$5:$L$5,MATCH(AX$189,'A2 Intenzita dopravy'!$H$5:$L$5,1)+1)-INDEX('A2 Intenzita dopravy'!$H$5:$L$5,MATCH(AX$189,'A2 Intenzita dopravy'!$H$5:$L$5,1))))*AW191)))),0)</f>
        <v>1264.9503086091277</v>
      </c>
      <c r="AY191" s="30">
        <f>IFERROR(IFERROR(INDEX('A2 Intenzita dopravy'!$M21:$Q21,MATCH(AY$189,'A2 Intenzita dopravy'!$H$19:$L$19,0)),IF(AY$189&gt;MAX('A2 Intenzita dopravy'!$H$5:$L$5),(INDEX('A2 Intenzita dopravy'!$M21:$Q21,MATCH(AY$189,'A2 Intenzita dopravy'!$H$5:$L$5,1))/INDEX('A2 Intenzita dopravy'!$M21:$Q21,MATCH(AY$189,'A2 Intenzita dopravy'!$H$5:$L$5,1)-1))^(1/(INDEX('A2 Intenzita dopravy'!$H$5:$L$5,MATCH(AY$189,'A2 Intenzita dopravy'!$H$5:$L$5,1))-INDEX('A2 Intenzita dopravy'!$H$5:$L$5,MATCH(AY$189,'A2 Intenzita dopravy'!$H$5:$L$5,1)-1)))*AX191,IF(AY$189&lt;'A1 Parametre'!$C$7,'A2.1 Intenzita dopravy'!AY175,IF(AY$189&lt;MIN('A2 Intenzita dopravy'!$H$5:$L$5),AZ191/BA191*AZ191,(INDEX('A2 Intenzita dopravy'!$M21:$Q21,MATCH(AY$189,'A2 Intenzita dopravy'!$H$5:$L$5,1)+1)/INDEX('A2 Intenzita dopravy'!$M21:$Q21,MATCH(AY$189,'A2 Intenzita dopravy'!$H$5:$L$5,1)))^(1/(INDEX('A2 Intenzita dopravy'!$H$5:$L$5,MATCH(AY$189,'A2 Intenzita dopravy'!$H$5:$L$5,1)+1)-INDEX('A2 Intenzita dopravy'!$H$5:$L$5,MATCH(AY$189,'A2 Intenzita dopravy'!$H$5:$L$5,1))))*AX191)))),0)</f>
        <v>1285.4516841191326</v>
      </c>
      <c r="AZ191" s="30">
        <f>IFERROR(IFERROR(INDEX('A2 Intenzita dopravy'!$M21:$Q21,MATCH(AZ$189,'A2 Intenzita dopravy'!$H$19:$L$19,0)),IF(AZ$189&gt;MAX('A2 Intenzita dopravy'!$H$5:$L$5),(INDEX('A2 Intenzita dopravy'!$M21:$Q21,MATCH(AZ$189,'A2 Intenzita dopravy'!$H$5:$L$5,1))/INDEX('A2 Intenzita dopravy'!$M21:$Q21,MATCH(AZ$189,'A2 Intenzita dopravy'!$H$5:$L$5,1)-1))^(1/(INDEX('A2 Intenzita dopravy'!$H$5:$L$5,MATCH(AZ$189,'A2 Intenzita dopravy'!$H$5:$L$5,1))-INDEX('A2 Intenzita dopravy'!$H$5:$L$5,MATCH(AZ$189,'A2 Intenzita dopravy'!$H$5:$L$5,1)-1)))*AY191,IF(AZ$189&lt;'A1 Parametre'!$C$7,'A2.1 Intenzita dopravy'!AZ175,IF(AZ$189&lt;MIN('A2 Intenzita dopravy'!$H$5:$L$5),BA191/BB191*BA191,(INDEX('A2 Intenzita dopravy'!$M21:$Q21,MATCH(AZ$189,'A2 Intenzita dopravy'!$H$5:$L$5,1)+1)/INDEX('A2 Intenzita dopravy'!$M21:$Q21,MATCH(AZ$189,'A2 Intenzita dopravy'!$H$5:$L$5,1)))^(1/(INDEX('A2 Intenzita dopravy'!$H$5:$L$5,MATCH(AZ$189,'A2 Intenzita dopravy'!$H$5:$L$5,1)+1)-INDEX('A2 Intenzita dopravy'!$H$5:$L$5,MATCH(AZ$189,'A2 Intenzita dopravy'!$H$5:$L$5,1))))*AY191)))),0)</f>
        <v>1306.2853307032988</v>
      </c>
      <c r="BA191" s="30">
        <f>IFERROR(IFERROR(INDEX('A2 Intenzita dopravy'!$M21:$Q21,MATCH(BA$189,'A2 Intenzita dopravy'!$H$19:$L$19,0)),IF(BA$189&gt;MAX('A2 Intenzita dopravy'!$H$5:$L$5),(INDEX('A2 Intenzita dopravy'!$M21:$Q21,MATCH(BA$189,'A2 Intenzita dopravy'!$H$5:$L$5,1))/INDEX('A2 Intenzita dopravy'!$M21:$Q21,MATCH(BA$189,'A2 Intenzita dopravy'!$H$5:$L$5,1)-1))^(1/(INDEX('A2 Intenzita dopravy'!$H$5:$L$5,MATCH(BA$189,'A2 Intenzita dopravy'!$H$5:$L$5,1))-INDEX('A2 Intenzita dopravy'!$H$5:$L$5,MATCH(BA$189,'A2 Intenzita dopravy'!$H$5:$L$5,1)-1)))*AZ191,IF(BA$189&lt;'A1 Parametre'!$C$7,'A2.1 Intenzita dopravy'!BA175,IF(BA$189&lt;MIN('A2 Intenzita dopravy'!$H$5:$L$5),BB191/'A2 Intenzita dopravy'!#REF!*BB191,(INDEX('A2 Intenzita dopravy'!$M21:$Q21,MATCH(BA$189,'A2 Intenzita dopravy'!$H$5:$L$5,1)+1)/INDEX('A2 Intenzita dopravy'!$M21:$Q21,MATCH(BA$189,'A2 Intenzita dopravy'!$H$5:$L$5,1)))^(1/(INDEX('A2 Intenzita dopravy'!$H$5:$L$5,MATCH(BA$189,'A2 Intenzita dopravy'!$H$5:$L$5,1)+1)-INDEX('A2 Intenzita dopravy'!$H$5:$L$5,MATCH(BA$189,'A2 Intenzita dopravy'!$H$5:$L$5,1))))*AZ191)))),0)</f>
        <v>1327.4566335645202</v>
      </c>
      <c r="BB191" s="30">
        <f>IFERROR(IFERROR(INDEX('A2 Intenzita dopravy'!$M21:$Q21,MATCH(BB$189,'A2 Intenzita dopravy'!$H$19:$L$19,0)),IF(BB$189&gt;MAX('A2 Intenzita dopravy'!$H$5:$L$5),(INDEX('A2 Intenzita dopravy'!$M21:$Q21,MATCH(BB$189,'A2 Intenzita dopravy'!$H$5:$L$5,1))/INDEX('A2 Intenzita dopravy'!$M21:$Q21,MATCH(BB$189,'A2 Intenzita dopravy'!$H$5:$L$5,1)-1))^(1/(INDEX('A2 Intenzita dopravy'!$H$5:$L$5,MATCH(BB$189,'A2 Intenzita dopravy'!$H$5:$L$5,1))-INDEX('A2 Intenzita dopravy'!$H$5:$L$5,MATCH(BB$189,'A2 Intenzita dopravy'!$H$5:$L$5,1)-1)))*BA191,IF(BB$189&lt;'A1 Parametre'!$C$7,'A2.1 Intenzita dopravy'!BB175,IF(BB$189&lt;MIN('A2 Intenzita dopravy'!$H$5:$L$5),'A2 Intenzita dopravy'!#REF!/'A2 Intenzita dopravy'!#REF!*'A2 Intenzita dopravy'!#REF!,(INDEX('A2 Intenzita dopravy'!$M21:$Q21,MATCH(BB$189,'A2 Intenzita dopravy'!$H$5:$L$5,1)+1)/INDEX('A2 Intenzita dopravy'!$M21:$Q21,MATCH(BB$189,'A2 Intenzita dopravy'!$H$5:$L$5,1)))^(1/(INDEX('A2 Intenzita dopravy'!$H$5:$L$5,MATCH(BB$189,'A2 Intenzita dopravy'!$H$5:$L$5,1)+1)-INDEX('A2 Intenzita dopravy'!$H$5:$L$5,MATCH(BB$189,'A2 Intenzita dopravy'!$H$5:$L$5,1))))*BA191)))),0)</f>
        <v>1348.9710651850612</v>
      </c>
    </row>
    <row r="192" spans="2:54" x14ac:dyDescent="0.2">
      <c r="B192" s="5">
        <v>2</v>
      </c>
      <c r="C192" s="5">
        <f>IF(ISBLANK('A2 Intenzita dopravy'!C22)=TRUE,"",'A2 Intenzita dopravy'!C22)</f>
        <v>90781</v>
      </c>
      <c r="D192" s="5" t="str">
        <f>IF(ISBLANK('A2 Intenzita dopravy'!D22)=TRUE,"",'A2 Intenzita dopravy'!D22)</f>
        <v>I/59 Tvrdošín - pred okružnou</v>
      </c>
      <c r="E192" s="30">
        <f>IFERROR(IFERROR(INDEX('A2 Intenzita dopravy'!$M22:$Q22,MATCH(E$189,'A2 Intenzita dopravy'!$H$19:$L$19,0)),IF(E$189&gt;MAX('A2 Intenzita dopravy'!$H$5:$L$5),(INDEX('A2 Intenzita dopravy'!$M22:$Q22,MATCH(E$189,'A2 Intenzita dopravy'!$H$5:$L$5,1))/INDEX('A2 Intenzita dopravy'!$M22:$Q22,MATCH(E$189,'A2 Intenzita dopravy'!$H$5:$L$5,1)-1))^(1/(INDEX('A2 Intenzita dopravy'!$H$5:$L$5,MATCH(E$189,'A2 Intenzita dopravy'!$H$5:$L$5,1))-INDEX('A2 Intenzita dopravy'!$H$5:$L$5,MATCH(E$189,'A2 Intenzita dopravy'!$H$5:$L$5,1)-1)))*D192,IF(E$189&lt;'A1 Parametre'!$C$7,'A2.1 Intenzita dopravy'!E176,IF(E$189&lt;MIN('A2 Intenzita dopravy'!$H$5:$L$5),F192/G192*F192,(INDEX('A2 Intenzita dopravy'!$M22:$Q22,MATCH(E$189,'A2 Intenzita dopravy'!$H$5:$L$5,1)+1)/INDEX('A2 Intenzita dopravy'!$M22:$Q22,MATCH(E$189,'A2 Intenzita dopravy'!$H$5:$L$5,1)))^(1/(INDEX('A2 Intenzita dopravy'!$H$5:$L$5,MATCH(E$189,'A2 Intenzita dopravy'!$H$5:$L$5,1)+1)-INDEX('A2 Intenzita dopravy'!$H$5:$L$5,MATCH(E$189,'A2 Intenzita dopravy'!$H$5:$L$5,1))))*D192)))),0)</f>
        <v>2077.9959738669959</v>
      </c>
      <c r="F192" s="30">
        <f>IFERROR(IFERROR(INDEX('A2 Intenzita dopravy'!$M22:$Q22,MATCH(F$189,'A2 Intenzita dopravy'!$H$19:$L$19,0)),IF(F$189&gt;MAX('A2 Intenzita dopravy'!$H$5:$L$5),(INDEX('A2 Intenzita dopravy'!$M22:$Q22,MATCH(F$189,'A2 Intenzita dopravy'!$H$5:$L$5,1))/INDEX('A2 Intenzita dopravy'!$M22:$Q22,MATCH(F$189,'A2 Intenzita dopravy'!$H$5:$L$5,1)-1))^(1/(INDEX('A2 Intenzita dopravy'!$H$5:$L$5,MATCH(F$189,'A2 Intenzita dopravy'!$H$5:$L$5,1))-INDEX('A2 Intenzita dopravy'!$H$5:$L$5,MATCH(F$189,'A2 Intenzita dopravy'!$H$5:$L$5,1)-1)))*E192,IF(F$189&lt;'A1 Parametre'!$C$7,'A2.1 Intenzita dopravy'!F176,IF(F$189&lt;MIN('A2 Intenzita dopravy'!$H$5:$L$5),G192/H192*G192,(INDEX('A2 Intenzita dopravy'!$M22:$Q22,MATCH(F$189,'A2 Intenzita dopravy'!$H$5:$L$5,1)+1)/INDEX('A2 Intenzita dopravy'!$M22:$Q22,MATCH(F$189,'A2 Intenzita dopravy'!$H$5:$L$5,1)))^(1/(INDEX('A2 Intenzita dopravy'!$H$5:$L$5,MATCH(F$189,'A2 Intenzita dopravy'!$H$5:$L$5,1)+1)-INDEX('A2 Intenzita dopravy'!$H$5:$L$5,MATCH(F$189,'A2 Intenzita dopravy'!$H$5:$L$5,1))))*E192)))),0)</f>
        <v>2110</v>
      </c>
      <c r="G192" s="30">
        <f>IFERROR(IFERROR(INDEX('A2 Intenzita dopravy'!$M22:$Q22,MATCH(G$189,'A2 Intenzita dopravy'!$H$19:$L$19,0)),IF(G$189&gt;MAX('A2 Intenzita dopravy'!$H$5:$L$5),(INDEX('A2 Intenzita dopravy'!$M22:$Q22,MATCH(G$189,'A2 Intenzita dopravy'!$H$5:$L$5,1))/INDEX('A2 Intenzita dopravy'!$M22:$Q22,MATCH(G$189,'A2 Intenzita dopravy'!$H$5:$L$5,1)-1))^(1/(INDEX('A2 Intenzita dopravy'!$H$5:$L$5,MATCH(G$189,'A2 Intenzita dopravy'!$H$5:$L$5,1))-INDEX('A2 Intenzita dopravy'!$H$5:$L$5,MATCH(G$189,'A2 Intenzita dopravy'!$H$5:$L$5,1)-1)))*F192,IF(G$189&lt;'A1 Parametre'!$C$7,'A2.1 Intenzita dopravy'!G176,IF(G$189&lt;MIN('A2 Intenzita dopravy'!$H$5:$L$5),H192/I192*H192,(INDEX('A2 Intenzita dopravy'!$M22:$Q22,MATCH(G$189,'A2 Intenzita dopravy'!$H$5:$L$5,1)+1)/INDEX('A2 Intenzita dopravy'!$M22:$Q22,MATCH(G$189,'A2 Intenzita dopravy'!$H$5:$L$5,1)))^(1/(INDEX('A2 Intenzita dopravy'!$H$5:$L$5,MATCH(G$189,'A2 Intenzita dopravy'!$H$5:$L$5,1)+1)-INDEX('A2 Intenzita dopravy'!$H$5:$L$5,MATCH(G$189,'A2 Intenzita dopravy'!$H$5:$L$5,1))))*F192)))),0)</f>
        <v>2142.4969326167525</v>
      </c>
      <c r="H192" s="30">
        <f>IFERROR(IFERROR(INDEX('A2 Intenzita dopravy'!$M22:$Q22,MATCH(H$189,'A2 Intenzita dopravy'!$H$19:$L$19,0)),IF(H$189&gt;MAX('A2 Intenzita dopravy'!$H$5:$L$5),(INDEX('A2 Intenzita dopravy'!$M22:$Q22,MATCH(H$189,'A2 Intenzita dopravy'!$H$5:$L$5,1))/INDEX('A2 Intenzita dopravy'!$M22:$Q22,MATCH(H$189,'A2 Intenzita dopravy'!$H$5:$L$5,1)-1))^(1/(INDEX('A2 Intenzita dopravy'!$H$5:$L$5,MATCH(H$189,'A2 Intenzita dopravy'!$H$5:$L$5,1))-INDEX('A2 Intenzita dopravy'!$H$5:$L$5,MATCH(H$189,'A2 Intenzita dopravy'!$H$5:$L$5,1)-1)))*G192,IF(H$189&lt;'A1 Parametre'!$C$7,'A2.1 Intenzita dopravy'!H176,IF(H$189&lt;MIN('A2 Intenzita dopravy'!$H$5:$L$5),I192/J192*I192,(INDEX('A2 Intenzita dopravy'!$M22:$Q22,MATCH(H$189,'A2 Intenzita dopravy'!$H$5:$L$5,1)+1)/INDEX('A2 Intenzita dopravy'!$M22:$Q22,MATCH(H$189,'A2 Intenzita dopravy'!$H$5:$L$5,1)))^(1/(INDEX('A2 Intenzita dopravy'!$H$5:$L$5,MATCH(H$189,'A2 Intenzita dopravy'!$H$5:$L$5,1)+1)-INDEX('A2 Intenzita dopravy'!$H$5:$L$5,MATCH(H$189,'A2 Intenzita dopravy'!$H$5:$L$5,1))))*G192)))),0)</f>
        <v>2175.4943631621768</v>
      </c>
      <c r="I192" s="30">
        <f>IFERROR(IFERROR(INDEX('A2 Intenzita dopravy'!$M22:$Q22,MATCH(I$189,'A2 Intenzita dopravy'!$H$19:$L$19,0)),IF(I$189&gt;MAX('A2 Intenzita dopravy'!$H$5:$L$5),(INDEX('A2 Intenzita dopravy'!$M22:$Q22,MATCH(I$189,'A2 Intenzita dopravy'!$H$5:$L$5,1))/INDEX('A2 Intenzita dopravy'!$M22:$Q22,MATCH(I$189,'A2 Intenzita dopravy'!$H$5:$L$5,1)-1))^(1/(INDEX('A2 Intenzita dopravy'!$H$5:$L$5,MATCH(I$189,'A2 Intenzita dopravy'!$H$5:$L$5,1))-INDEX('A2 Intenzita dopravy'!$H$5:$L$5,MATCH(I$189,'A2 Intenzita dopravy'!$H$5:$L$5,1)-1)))*H192,IF(I$189&lt;'A1 Parametre'!$C$7,'A2.1 Intenzita dopravy'!I176,IF(I$189&lt;MIN('A2 Intenzita dopravy'!$H$5:$L$5),J192/K192*J192,(INDEX('A2 Intenzita dopravy'!$M22:$Q22,MATCH(I$189,'A2 Intenzita dopravy'!$H$5:$L$5,1)+1)/INDEX('A2 Intenzita dopravy'!$M22:$Q22,MATCH(I$189,'A2 Intenzita dopravy'!$H$5:$L$5,1)))^(1/(INDEX('A2 Intenzita dopravy'!$H$5:$L$5,MATCH(I$189,'A2 Intenzita dopravy'!$H$5:$L$5,1)+1)-INDEX('A2 Intenzita dopravy'!$H$5:$L$5,MATCH(I$189,'A2 Intenzita dopravy'!$H$5:$L$5,1))))*H192)))),0)</f>
        <v>720</v>
      </c>
      <c r="J192" s="30">
        <f>IFERROR(IFERROR(INDEX('A2 Intenzita dopravy'!$M22:$Q22,MATCH(J$189,'A2 Intenzita dopravy'!$H$19:$L$19,0)),IF(J$189&gt;MAX('A2 Intenzita dopravy'!$H$5:$L$5),(INDEX('A2 Intenzita dopravy'!$M22:$Q22,MATCH(J$189,'A2 Intenzita dopravy'!$H$5:$L$5,1))/INDEX('A2 Intenzita dopravy'!$M22:$Q22,MATCH(J$189,'A2 Intenzita dopravy'!$H$5:$L$5,1)-1))^(1/(INDEX('A2 Intenzita dopravy'!$H$5:$L$5,MATCH(J$189,'A2 Intenzita dopravy'!$H$5:$L$5,1))-INDEX('A2 Intenzita dopravy'!$H$5:$L$5,MATCH(J$189,'A2 Intenzita dopravy'!$H$5:$L$5,1)-1)))*I192,IF(J$189&lt;'A1 Parametre'!$C$7,'A2.1 Intenzita dopravy'!J176,IF(J$189&lt;MIN('A2 Intenzita dopravy'!$H$5:$L$5),K192/L192*K192,(INDEX('A2 Intenzita dopravy'!$M22:$Q22,MATCH(J$189,'A2 Intenzita dopravy'!$H$5:$L$5,1)+1)/INDEX('A2 Intenzita dopravy'!$M22:$Q22,MATCH(J$189,'A2 Intenzita dopravy'!$H$5:$L$5,1)))^(1/(INDEX('A2 Intenzita dopravy'!$H$5:$L$5,MATCH(J$189,'A2 Intenzita dopravy'!$H$5:$L$5,1)+1)-INDEX('A2 Intenzita dopravy'!$H$5:$L$5,MATCH(J$189,'A2 Intenzita dopravy'!$H$5:$L$5,1))))*I192)))),0)</f>
        <v>729.60679012704213</v>
      </c>
      <c r="K192" s="30">
        <f>IFERROR(IFERROR(INDEX('A2 Intenzita dopravy'!$M22:$Q22,MATCH(K$189,'A2 Intenzita dopravy'!$H$19:$L$19,0)),IF(K$189&gt;MAX('A2 Intenzita dopravy'!$H$5:$L$5),(INDEX('A2 Intenzita dopravy'!$M22:$Q22,MATCH(K$189,'A2 Intenzita dopravy'!$H$5:$L$5,1))/INDEX('A2 Intenzita dopravy'!$M22:$Q22,MATCH(K$189,'A2 Intenzita dopravy'!$H$5:$L$5,1)-1))^(1/(INDEX('A2 Intenzita dopravy'!$H$5:$L$5,MATCH(K$189,'A2 Intenzita dopravy'!$H$5:$L$5,1))-INDEX('A2 Intenzita dopravy'!$H$5:$L$5,MATCH(K$189,'A2 Intenzita dopravy'!$H$5:$L$5,1)-1)))*J192,IF(K$189&lt;'A1 Parametre'!$C$7,'A2.1 Intenzita dopravy'!K176,IF(K$189&lt;MIN('A2 Intenzita dopravy'!$H$5:$L$5),L192/M192*L192,(INDEX('A2 Intenzita dopravy'!$M22:$Q22,MATCH(K$189,'A2 Intenzita dopravy'!$H$5:$L$5,1)+1)/INDEX('A2 Intenzita dopravy'!$M22:$Q22,MATCH(K$189,'A2 Intenzita dopravy'!$H$5:$L$5,1)))^(1/(INDEX('A2 Intenzita dopravy'!$H$5:$L$5,MATCH(K$189,'A2 Intenzita dopravy'!$H$5:$L$5,1)+1)-INDEX('A2 Intenzita dopravy'!$H$5:$L$5,MATCH(K$189,'A2 Intenzita dopravy'!$H$5:$L$5,1))))*J192)))),0)</f>
        <v>739.34176138817463</v>
      </c>
      <c r="L192" s="30">
        <f>IFERROR(IFERROR(INDEX('A2 Intenzita dopravy'!$M22:$Q22,MATCH(L$189,'A2 Intenzita dopravy'!$H$19:$L$19,0)),IF(L$189&gt;MAX('A2 Intenzita dopravy'!$H$5:$L$5),(INDEX('A2 Intenzita dopravy'!$M22:$Q22,MATCH(L$189,'A2 Intenzita dopravy'!$H$5:$L$5,1))/INDEX('A2 Intenzita dopravy'!$M22:$Q22,MATCH(L$189,'A2 Intenzita dopravy'!$H$5:$L$5,1)-1))^(1/(INDEX('A2 Intenzita dopravy'!$H$5:$L$5,MATCH(L$189,'A2 Intenzita dopravy'!$H$5:$L$5,1))-INDEX('A2 Intenzita dopravy'!$H$5:$L$5,MATCH(L$189,'A2 Intenzita dopravy'!$H$5:$L$5,1)-1)))*K192,IF(L$189&lt;'A1 Parametre'!$C$7,'A2.1 Intenzita dopravy'!L176,IF(L$189&lt;MIN('A2 Intenzita dopravy'!$H$5:$L$5),M192/N192*M192,(INDEX('A2 Intenzita dopravy'!$M22:$Q22,MATCH(L$189,'A2 Intenzita dopravy'!$H$5:$L$5,1)+1)/INDEX('A2 Intenzita dopravy'!$M22:$Q22,MATCH(L$189,'A2 Intenzita dopravy'!$H$5:$L$5,1)))^(1/(INDEX('A2 Intenzita dopravy'!$H$5:$L$5,MATCH(L$189,'A2 Intenzita dopravy'!$H$5:$L$5,1)+1)-INDEX('A2 Intenzita dopravy'!$H$5:$L$5,MATCH(L$189,'A2 Intenzita dopravy'!$H$5:$L$5,1))))*K192)))),0)</f>
        <v>749.20662407402722</v>
      </c>
      <c r="M192" s="30">
        <f>IFERROR(IFERROR(INDEX('A2 Intenzita dopravy'!$M22:$Q22,MATCH(M$189,'A2 Intenzita dopravy'!$H$19:$L$19,0)),IF(M$189&gt;MAX('A2 Intenzita dopravy'!$H$5:$L$5),(INDEX('A2 Intenzita dopravy'!$M22:$Q22,MATCH(M$189,'A2 Intenzita dopravy'!$H$5:$L$5,1))/INDEX('A2 Intenzita dopravy'!$M22:$Q22,MATCH(M$189,'A2 Intenzita dopravy'!$H$5:$L$5,1)-1))^(1/(INDEX('A2 Intenzita dopravy'!$H$5:$L$5,MATCH(M$189,'A2 Intenzita dopravy'!$H$5:$L$5,1))-INDEX('A2 Intenzita dopravy'!$H$5:$L$5,MATCH(M$189,'A2 Intenzita dopravy'!$H$5:$L$5,1)-1)))*L192,IF(M$189&lt;'A1 Parametre'!$C$7,'A2.1 Intenzita dopravy'!M176,IF(M$189&lt;MIN('A2 Intenzita dopravy'!$H$5:$L$5),N192/O192*N192,(INDEX('A2 Intenzita dopravy'!$M22:$Q22,MATCH(M$189,'A2 Intenzita dopravy'!$H$5:$L$5,1)+1)/INDEX('A2 Intenzita dopravy'!$M22:$Q22,MATCH(M$189,'A2 Intenzita dopravy'!$H$5:$L$5,1)))^(1/(INDEX('A2 Intenzita dopravy'!$H$5:$L$5,MATCH(M$189,'A2 Intenzita dopravy'!$H$5:$L$5,1)+1)-INDEX('A2 Intenzita dopravy'!$H$5:$L$5,MATCH(M$189,'A2 Intenzita dopravy'!$H$5:$L$5,1))))*L192)))),0)</f>
        <v>759.20311129523407</v>
      </c>
      <c r="N192" s="30">
        <f>IFERROR(IFERROR(INDEX('A2 Intenzita dopravy'!$M22:$Q22,MATCH(N$189,'A2 Intenzita dopravy'!$H$19:$L$19,0)),IF(N$189&gt;MAX('A2 Intenzita dopravy'!$H$5:$L$5),(INDEX('A2 Intenzita dopravy'!$M22:$Q22,MATCH(N$189,'A2 Intenzita dopravy'!$H$5:$L$5,1))/INDEX('A2 Intenzita dopravy'!$M22:$Q22,MATCH(N$189,'A2 Intenzita dopravy'!$H$5:$L$5,1)-1))^(1/(INDEX('A2 Intenzita dopravy'!$H$5:$L$5,MATCH(N$189,'A2 Intenzita dopravy'!$H$5:$L$5,1))-INDEX('A2 Intenzita dopravy'!$H$5:$L$5,MATCH(N$189,'A2 Intenzita dopravy'!$H$5:$L$5,1)-1)))*M192,IF(N$189&lt;'A1 Parametre'!$C$7,'A2.1 Intenzita dopravy'!N176,IF(N$189&lt;MIN('A2 Intenzita dopravy'!$H$5:$L$5),O192/P192*O192,(INDEX('A2 Intenzita dopravy'!$M22:$Q22,MATCH(N$189,'A2 Intenzita dopravy'!$H$5:$L$5,1)+1)/INDEX('A2 Intenzita dopravy'!$M22:$Q22,MATCH(N$189,'A2 Intenzita dopravy'!$H$5:$L$5,1)))^(1/(INDEX('A2 Intenzita dopravy'!$H$5:$L$5,MATCH(N$189,'A2 Intenzita dopravy'!$H$5:$L$5,1)+1)-INDEX('A2 Intenzita dopravy'!$H$5:$L$5,MATCH(N$189,'A2 Intenzita dopravy'!$H$5:$L$5,1))))*M192)))),0)</f>
        <v>769.33297928691559</v>
      </c>
      <c r="O192" s="30">
        <f>IFERROR(IFERROR(INDEX('A2 Intenzita dopravy'!$M22:$Q22,MATCH(O$189,'A2 Intenzita dopravy'!$H$19:$L$19,0)),IF(O$189&gt;MAX('A2 Intenzita dopravy'!$H$5:$L$5),(INDEX('A2 Intenzita dopravy'!$M22:$Q22,MATCH(O$189,'A2 Intenzita dopravy'!$H$5:$L$5,1))/INDEX('A2 Intenzita dopravy'!$M22:$Q22,MATCH(O$189,'A2 Intenzita dopravy'!$H$5:$L$5,1)-1))^(1/(INDEX('A2 Intenzita dopravy'!$H$5:$L$5,MATCH(O$189,'A2 Intenzita dopravy'!$H$5:$L$5,1))-INDEX('A2 Intenzita dopravy'!$H$5:$L$5,MATCH(O$189,'A2 Intenzita dopravy'!$H$5:$L$5,1)-1)))*N192,IF(O$189&lt;'A1 Parametre'!$C$7,'A2.1 Intenzita dopravy'!O176,IF(O$189&lt;MIN('A2 Intenzita dopravy'!$H$5:$L$5),P192/Q192*P192,(INDEX('A2 Intenzita dopravy'!$M22:$Q22,MATCH(O$189,'A2 Intenzita dopravy'!$H$5:$L$5,1)+1)/INDEX('A2 Intenzita dopravy'!$M22:$Q22,MATCH(O$189,'A2 Intenzita dopravy'!$H$5:$L$5,1)))^(1/(INDEX('A2 Intenzita dopravy'!$H$5:$L$5,MATCH(O$189,'A2 Intenzita dopravy'!$H$5:$L$5,1)+1)-INDEX('A2 Intenzita dopravy'!$H$5:$L$5,MATCH(O$189,'A2 Intenzita dopravy'!$H$5:$L$5,1))))*N192)))),0)</f>
        <v>779.59800771722314</v>
      </c>
      <c r="P192" s="30">
        <f>IFERROR(IFERROR(INDEX('A2 Intenzita dopravy'!$M22:$Q22,MATCH(P$189,'A2 Intenzita dopravy'!$H$19:$L$19,0)),IF(P$189&gt;MAX('A2 Intenzita dopravy'!$H$5:$L$5),(INDEX('A2 Intenzita dopravy'!$M22:$Q22,MATCH(P$189,'A2 Intenzita dopravy'!$H$5:$L$5,1))/INDEX('A2 Intenzita dopravy'!$M22:$Q22,MATCH(P$189,'A2 Intenzita dopravy'!$H$5:$L$5,1)-1))^(1/(INDEX('A2 Intenzita dopravy'!$H$5:$L$5,MATCH(P$189,'A2 Intenzita dopravy'!$H$5:$L$5,1))-INDEX('A2 Intenzita dopravy'!$H$5:$L$5,MATCH(P$189,'A2 Intenzita dopravy'!$H$5:$L$5,1)-1)))*O192,IF(P$189&lt;'A1 Parametre'!$C$7,'A2.1 Intenzita dopravy'!P176,IF(P$189&lt;MIN('A2 Intenzita dopravy'!$H$5:$L$5),Q192/R192*Q192,(INDEX('A2 Intenzita dopravy'!$M22:$Q22,MATCH(P$189,'A2 Intenzita dopravy'!$H$5:$L$5,1)+1)/INDEX('A2 Intenzita dopravy'!$M22:$Q22,MATCH(P$189,'A2 Intenzita dopravy'!$H$5:$L$5,1)))^(1/(INDEX('A2 Intenzita dopravy'!$H$5:$L$5,MATCH(P$189,'A2 Intenzita dopravy'!$H$5:$L$5,1)+1)-INDEX('A2 Intenzita dopravy'!$H$5:$L$5,MATCH(P$189,'A2 Intenzita dopravy'!$H$5:$L$5,1))))*O192)))),0)</f>
        <v>790</v>
      </c>
      <c r="Q192" s="30">
        <f>IFERROR(IFERROR(INDEX('A2 Intenzita dopravy'!$M22:$Q22,MATCH(Q$189,'A2 Intenzita dopravy'!$H$19:$L$19,0)),IF(Q$189&gt;MAX('A2 Intenzita dopravy'!$H$5:$L$5),(INDEX('A2 Intenzita dopravy'!$M22:$Q22,MATCH(Q$189,'A2 Intenzita dopravy'!$H$5:$L$5,1))/INDEX('A2 Intenzita dopravy'!$M22:$Q22,MATCH(Q$189,'A2 Intenzita dopravy'!$H$5:$L$5,1)-1))^(1/(INDEX('A2 Intenzita dopravy'!$H$5:$L$5,MATCH(Q$189,'A2 Intenzita dopravy'!$H$5:$L$5,1))-INDEX('A2 Intenzita dopravy'!$H$5:$L$5,MATCH(Q$189,'A2 Intenzita dopravy'!$H$5:$L$5,1)-1)))*P192,IF(Q$189&lt;'A1 Parametre'!$C$7,'A2.1 Intenzita dopravy'!Q176,IF(Q$189&lt;MIN('A2 Intenzita dopravy'!$H$5:$L$5),R192/S192*R192,(INDEX('A2 Intenzita dopravy'!$M22:$Q22,MATCH(Q$189,'A2 Intenzita dopravy'!$H$5:$L$5,1)+1)/INDEX('A2 Intenzita dopravy'!$M22:$Q22,MATCH(Q$189,'A2 Intenzita dopravy'!$H$5:$L$5,1)))^(1/(INDEX('A2 Intenzita dopravy'!$H$5:$L$5,MATCH(Q$189,'A2 Intenzita dopravy'!$H$5:$L$5,1)+1)-INDEX('A2 Intenzita dopravy'!$H$5:$L$5,MATCH(Q$189,'A2 Intenzita dopravy'!$H$5:$L$5,1))))*P192)))),0)</f>
        <v>801.25088348371219</v>
      </c>
      <c r="R192" s="30">
        <f>IFERROR(IFERROR(INDEX('A2 Intenzita dopravy'!$M22:$Q22,MATCH(R$189,'A2 Intenzita dopravy'!$H$19:$L$19,0)),IF(R$189&gt;MAX('A2 Intenzita dopravy'!$H$5:$L$5),(INDEX('A2 Intenzita dopravy'!$M22:$Q22,MATCH(R$189,'A2 Intenzita dopravy'!$H$5:$L$5,1))/INDEX('A2 Intenzita dopravy'!$M22:$Q22,MATCH(R$189,'A2 Intenzita dopravy'!$H$5:$L$5,1)-1))^(1/(INDEX('A2 Intenzita dopravy'!$H$5:$L$5,MATCH(R$189,'A2 Intenzita dopravy'!$H$5:$L$5,1))-INDEX('A2 Intenzita dopravy'!$H$5:$L$5,MATCH(R$189,'A2 Intenzita dopravy'!$H$5:$L$5,1)-1)))*Q192,IF(R$189&lt;'A1 Parametre'!$C$7,'A2.1 Intenzita dopravy'!R176,IF(R$189&lt;MIN('A2 Intenzita dopravy'!$H$5:$L$5),S192/T192*S192,(INDEX('A2 Intenzita dopravy'!$M22:$Q22,MATCH(R$189,'A2 Intenzita dopravy'!$H$5:$L$5,1)+1)/INDEX('A2 Intenzita dopravy'!$M22:$Q22,MATCH(R$189,'A2 Intenzita dopravy'!$H$5:$L$5,1)))^(1/(INDEX('A2 Intenzita dopravy'!$H$5:$L$5,MATCH(R$189,'A2 Intenzita dopravy'!$H$5:$L$5,1)+1)-INDEX('A2 Intenzita dopravy'!$H$5:$L$5,MATCH(R$189,'A2 Intenzita dopravy'!$H$5:$L$5,1))))*Q192)))),0)</f>
        <v>812.66199782712579</v>
      </c>
      <c r="S192" s="30">
        <f>IFERROR(IFERROR(INDEX('A2 Intenzita dopravy'!$M22:$Q22,MATCH(S$189,'A2 Intenzita dopravy'!$H$19:$L$19,0)),IF(S$189&gt;MAX('A2 Intenzita dopravy'!$H$5:$L$5),(INDEX('A2 Intenzita dopravy'!$M22:$Q22,MATCH(S$189,'A2 Intenzita dopravy'!$H$5:$L$5,1))/INDEX('A2 Intenzita dopravy'!$M22:$Q22,MATCH(S$189,'A2 Intenzita dopravy'!$H$5:$L$5,1)-1))^(1/(INDEX('A2 Intenzita dopravy'!$H$5:$L$5,MATCH(S$189,'A2 Intenzita dopravy'!$H$5:$L$5,1))-INDEX('A2 Intenzita dopravy'!$H$5:$L$5,MATCH(S$189,'A2 Intenzita dopravy'!$H$5:$L$5,1)-1)))*R192,IF(S$189&lt;'A1 Parametre'!$C$7,'A2.1 Intenzita dopravy'!S176,IF(S$189&lt;MIN('A2 Intenzita dopravy'!$H$5:$L$5),T192/U192*T192,(INDEX('A2 Intenzita dopravy'!$M22:$Q22,MATCH(S$189,'A2 Intenzita dopravy'!$H$5:$L$5,1)+1)/INDEX('A2 Intenzita dopravy'!$M22:$Q22,MATCH(S$189,'A2 Intenzita dopravy'!$H$5:$L$5,1)))^(1/(INDEX('A2 Intenzita dopravy'!$H$5:$L$5,MATCH(S$189,'A2 Intenzita dopravy'!$H$5:$L$5,1)+1)-INDEX('A2 Intenzita dopravy'!$H$5:$L$5,MATCH(S$189,'A2 Intenzita dopravy'!$H$5:$L$5,1))))*R192)))),0)</f>
        <v>824.23562497800401</v>
      </c>
      <c r="T192" s="30">
        <f>IFERROR(IFERROR(INDEX('A2 Intenzita dopravy'!$M22:$Q22,MATCH(T$189,'A2 Intenzita dopravy'!$H$19:$L$19,0)),IF(T$189&gt;MAX('A2 Intenzita dopravy'!$H$5:$L$5),(INDEX('A2 Intenzita dopravy'!$M22:$Q22,MATCH(T$189,'A2 Intenzita dopravy'!$H$5:$L$5,1))/INDEX('A2 Intenzita dopravy'!$M22:$Q22,MATCH(T$189,'A2 Intenzita dopravy'!$H$5:$L$5,1)-1))^(1/(INDEX('A2 Intenzita dopravy'!$H$5:$L$5,MATCH(T$189,'A2 Intenzita dopravy'!$H$5:$L$5,1))-INDEX('A2 Intenzita dopravy'!$H$5:$L$5,MATCH(T$189,'A2 Intenzita dopravy'!$H$5:$L$5,1)-1)))*S192,IF(T$189&lt;'A1 Parametre'!$C$7,'A2.1 Intenzita dopravy'!T176,IF(T$189&lt;MIN('A2 Intenzita dopravy'!$H$5:$L$5),U192/V192*U192,(INDEX('A2 Intenzita dopravy'!$M22:$Q22,MATCH(T$189,'A2 Intenzita dopravy'!$H$5:$L$5,1)+1)/INDEX('A2 Intenzita dopravy'!$M22:$Q22,MATCH(T$189,'A2 Intenzita dopravy'!$H$5:$L$5,1)))^(1/(INDEX('A2 Intenzita dopravy'!$H$5:$L$5,MATCH(T$189,'A2 Intenzita dopravy'!$H$5:$L$5,1)+1)-INDEX('A2 Intenzita dopravy'!$H$5:$L$5,MATCH(T$189,'A2 Intenzita dopravy'!$H$5:$L$5,1))))*S192)))),0)</f>
        <v>835.97407938275376</v>
      </c>
      <c r="U192" s="30">
        <f>IFERROR(IFERROR(INDEX('A2 Intenzita dopravy'!$M22:$Q22,MATCH(U$189,'A2 Intenzita dopravy'!$H$19:$L$19,0)),IF(U$189&gt;MAX('A2 Intenzita dopravy'!$H$5:$L$5),(INDEX('A2 Intenzita dopravy'!$M22:$Q22,MATCH(U$189,'A2 Intenzita dopravy'!$H$5:$L$5,1))/INDEX('A2 Intenzita dopravy'!$M22:$Q22,MATCH(U$189,'A2 Intenzita dopravy'!$H$5:$L$5,1)-1))^(1/(INDEX('A2 Intenzita dopravy'!$H$5:$L$5,MATCH(U$189,'A2 Intenzita dopravy'!$H$5:$L$5,1))-INDEX('A2 Intenzita dopravy'!$H$5:$L$5,MATCH(U$189,'A2 Intenzita dopravy'!$H$5:$L$5,1)-1)))*T192,IF(U$189&lt;'A1 Parametre'!$C$7,'A2.1 Intenzita dopravy'!U176,IF(U$189&lt;MIN('A2 Intenzita dopravy'!$H$5:$L$5),V192/W192*V192,(INDEX('A2 Intenzita dopravy'!$M22:$Q22,MATCH(U$189,'A2 Intenzita dopravy'!$H$5:$L$5,1)+1)/INDEX('A2 Intenzita dopravy'!$M22:$Q22,MATCH(U$189,'A2 Intenzita dopravy'!$H$5:$L$5,1)))^(1/(INDEX('A2 Intenzita dopravy'!$H$5:$L$5,MATCH(U$189,'A2 Intenzita dopravy'!$H$5:$L$5,1)+1)-INDEX('A2 Intenzita dopravy'!$H$5:$L$5,MATCH(U$189,'A2 Intenzita dopravy'!$H$5:$L$5,1))))*T192)))),0)</f>
        <v>847.87970844925883</v>
      </c>
      <c r="V192" s="30">
        <f>IFERROR(IFERROR(INDEX('A2 Intenzita dopravy'!$M22:$Q22,MATCH(V$189,'A2 Intenzita dopravy'!$H$19:$L$19,0)),IF(V$189&gt;MAX('A2 Intenzita dopravy'!$H$5:$L$5),(INDEX('A2 Intenzita dopravy'!$M22:$Q22,MATCH(V$189,'A2 Intenzita dopravy'!$H$5:$L$5,1))/INDEX('A2 Intenzita dopravy'!$M22:$Q22,MATCH(V$189,'A2 Intenzita dopravy'!$H$5:$L$5,1)-1))^(1/(INDEX('A2 Intenzita dopravy'!$H$5:$L$5,MATCH(V$189,'A2 Intenzita dopravy'!$H$5:$L$5,1))-INDEX('A2 Intenzita dopravy'!$H$5:$L$5,MATCH(V$189,'A2 Intenzita dopravy'!$H$5:$L$5,1)-1)))*U192,IF(V$189&lt;'A1 Parametre'!$C$7,'A2.1 Intenzita dopravy'!V176,IF(V$189&lt;MIN('A2 Intenzita dopravy'!$H$5:$L$5),W192/X192*W192,(INDEX('A2 Intenzita dopravy'!$M22:$Q22,MATCH(V$189,'A2 Intenzita dopravy'!$H$5:$L$5,1)+1)/INDEX('A2 Intenzita dopravy'!$M22:$Q22,MATCH(V$189,'A2 Intenzita dopravy'!$H$5:$L$5,1)))^(1/(INDEX('A2 Intenzita dopravy'!$H$5:$L$5,MATCH(V$189,'A2 Intenzita dopravy'!$H$5:$L$5,1)+1)-INDEX('A2 Intenzita dopravy'!$H$5:$L$5,MATCH(V$189,'A2 Intenzita dopravy'!$H$5:$L$5,1))))*U192)))),0)</f>
        <v>859.95489301630505</v>
      </c>
      <c r="W192" s="30">
        <f>IFERROR(IFERROR(INDEX('A2 Intenzita dopravy'!$M22:$Q22,MATCH(W$189,'A2 Intenzita dopravy'!$H$19:$L$19,0)),IF(W$189&gt;MAX('A2 Intenzita dopravy'!$H$5:$L$5),(INDEX('A2 Intenzita dopravy'!$M22:$Q22,MATCH(W$189,'A2 Intenzita dopravy'!$H$5:$L$5,1))/INDEX('A2 Intenzita dopravy'!$M22:$Q22,MATCH(W$189,'A2 Intenzita dopravy'!$H$5:$L$5,1)-1))^(1/(INDEX('A2 Intenzita dopravy'!$H$5:$L$5,MATCH(W$189,'A2 Intenzita dopravy'!$H$5:$L$5,1))-INDEX('A2 Intenzita dopravy'!$H$5:$L$5,MATCH(W$189,'A2 Intenzita dopravy'!$H$5:$L$5,1)-1)))*V192,IF(W$189&lt;'A1 Parametre'!$C$7,'A2.1 Intenzita dopravy'!W176,IF(W$189&lt;MIN('A2 Intenzita dopravy'!$H$5:$L$5),X192/Y192*X192,(INDEX('A2 Intenzita dopravy'!$M22:$Q22,MATCH(W$189,'A2 Intenzita dopravy'!$H$5:$L$5,1)+1)/INDEX('A2 Intenzita dopravy'!$M22:$Q22,MATCH(W$189,'A2 Intenzita dopravy'!$H$5:$L$5,1)))^(1/(INDEX('A2 Intenzita dopravy'!$H$5:$L$5,MATCH(W$189,'A2 Intenzita dopravy'!$H$5:$L$5,1)+1)-INDEX('A2 Intenzita dopravy'!$H$5:$L$5,MATCH(W$189,'A2 Intenzita dopravy'!$H$5:$L$5,1))))*V192)))),0)</f>
        <v>872.20204782969074</v>
      </c>
      <c r="X192" s="30">
        <f>IFERROR(IFERROR(INDEX('A2 Intenzita dopravy'!$M22:$Q22,MATCH(X$189,'A2 Intenzita dopravy'!$H$19:$L$19,0)),IF(X$189&gt;MAX('A2 Intenzita dopravy'!$H$5:$L$5),(INDEX('A2 Intenzita dopravy'!$M22:$Q22,MATCH(X$189,'A2 Intenzita dopravy'!$H$5:$L$5,1))/INDEX('A2 Intenzita dopravy'!$M22:$Q22,MATCH(X$189,'A2 Intenzita dopravy'!$H$5:$L$5,1)-1))^(1/(INDEX('A2 Intenzita dopravy'!$H$5:$L$5,MATCH(X$189,'A2 Intenzita dopravy'!$H$5:$L$5,1))-INDEX('A2 Intenzita dopravy'!$H$5:$L$5,MATCH(X$189,'A2 Intenzita dopravy'!$H$5:$L$5,1)-1)))*W192,IF(X$189&lt;'A1 Parametre'!$C$7,'A2.1 Intenzita dopravy'!X176,IF(X$189&lt;MIN('A2 Intenzita dopravy'!$H$5:$L$5),Y192/Z192*Y192,(INDEX('A2 Intenzita dopravy'!$M22:$Q22,MATCH(X$189,'A2 Intenzita dopravy'!$H$5:$L$5,1)+1)/INDEX('A2 Intenzita dopravy'!$M22:$Q22,MATCH(X$189,'A2 Intenzita dopravy'!$H$5:$L$5,1)))^(1/(INDEX('A2 Intenzita dopravy'!$H$5:$L$5,MATCH(X$189,'A2 Intenzita dopravy'!$H$5:$L$5,1)+1)-INDEX('A2 Intenzita dopravy'!$H$5:$L$5,MATCH(X$189,'A2 Intenzita dopravy'!$H$5:$L$5,1))))*W192)))),0)</f>
        <v>884.62362202511736</v>
      </c>
      <c r="Y192" s="30">
        <f>IFERROR(IFERROR(INDEX('A2 Intenzita dopravy'!$M22:$Q22,MATCH(Y$189,'A2 Intenzita dopravy'!$H$19:$L$19,0)),IF(Y$189&gt;MAX('A2 Intenzita dopravy'!$H$5:$L$5),(INDEX('A2 Intenzita dopravy'!$M22:$Q22,MATCH(Y$189,'A2 Intenzita dopravy'!$H$5:$L$5,1))/INDEX('A2 Intenzita dopravy'!$M22:$Q22,MATCH(Y$189,'A2 Intenzita dopravy'!$H$5:$L$5,1)-1))^(1/(INDEX('A2 Intenzita dopravy'!$H$5:$L$5,MATCH(Y$189,'A2 Intenzita dopravy'!$H$5:$L$5,1))-INDEX('A2 Intenzita dopravy'!$H$5:$L$5,MATCH(Y$189,'A2 Intenzita dopravy'!$H$5:$L$5,1)-1)))*X192,IF(Y$189&lt;'A1 Parametre'!$C$7,'A2.1 Intenzita dopravy'!Y176,IF(Y$189&lt;MIN('A2 Intenzita dopravy'!$H$5:$L$5),Z192/AA192*Z192,(INDEX('A2 Intenzita dopravy'!$M22:$Q22,MATCH(Y$189,'A2 Intenzita dopravy'!$H$5:$L$5,1)+1)/INDEX('A2 Intenzita dopravy'!$M22:$Q22,MATCH(Y$189,'A2 Intenzita dopravy'!$H$5:$L$5,1)))^(1/(INDEX('A2 Intenzita dopravy'!$H$5:$L$5,MATCH(Y$189,'A2 Intenzita dopravy'!$H$5:$L$5,1)+1)-INDEX('A2 Intenzita dopravy'!$H$5:$L$5,MATCH(Y$189,'A2 Intenzita dopravy'!$H$5:$L$5,1))))*X192)))),0)</f>
        <v>897.22209961795795</v>
      </c>
      <c r="Z192" s="30">
        <f>IFERROR(IFERROR(INDEX('A2 Intenzita dopravy'!$M22:$Q22,MATCH(Z$189,'A2 Intenzita dopravy'!$H$19:$L$19,0)),IF(Z$189&gt;MAX('A2 Intenzita dopravy'!$H$5:$L$5),(INDEX('A2 Intenzita dopravy'!$M22:$Q22,MATCH(Z$189,'A2 Intenzita dopravy'!$H$5:$L$5,1))/INDEX('A2 Intenzita dopravy'!$M22:$Q22,MATCH(Z$189,'A2 Intenzita dopravy'!$H$5:$L$5,1)-1))^(1/(INDEX('A2 Intenzita dopravy'!$H$5:$L$5,MATCH(Z$189,'A2 Intenzita dopravy'!$H$5:$L$5,1))-INDEX('A2 Intenzita dopravy'!$H$5:$L$5,MATCH(Z$189,'A2 Intenzita dopravy'!$H$5:$L$5,1)-1)))*Y192,IF(Z$189&lt;'A1 Parametre'!$C$7,'A2.1 Intenzita dopravy'!Z176,IF(Z$189&lt;MIN('A2 Intenzita dopravy'!$H$5:$L$5),AA192/AB192*AA192,(INDEX('A2 Intenzita dopravy'!$M22:$Q22,MATCH(Z$189,'A2 Intenzita dopravy'!$H$5:$L$5,1)+1)/INDEX('A2 Intenzita dopravy'!$M22:$Q22,MATCH(Z$189,'A2 Intenzita dopravy'!$H$5:$L$5,1)))^(1/(INDEX('A2 Intenzita dopravy'!$H$5:$L$5,MATCH(Z$189,'A2 Intenzita dopravy'!$H$5:$L$5,1)+1)-INDEX('A2 Intenzita dopravy'!$H$5:$L$5,MATCH(Z$189,'A2 Intenzita dopravy'!$H$5:$L$5,1))))*Y192)))),0)</f>
        <v>910</v>
      </c>
      <c r="AA192" s="30">
        <f>IFERROR(IFERROR(INDEX('A2 Intenzita dopravy'!$M22:$Q22,MATCH(AA$189,'A2 Intenzita dopravy'!$H$19:$L$19,0)),IF(AA$189&gt;MAX('A2 Intenzita dopravy'!$H$5:$L$5),(INDEX('A2 Intenzita dopravy'!$M22:$Q22,MATCH(AA$189,'A2 Intenzita dopravy'!$H$5:$L$5,1))/INDEX('A2 Intenzita dopravy'!$M22:$Q22,MATCH(AA$189,'A2 Intenzita dopravy'!$H$5:$L$5,1)-1))^(1/(INDEX('A2 Intenzita dopravy'!$H$5:$L$5,MATCH(AA$189,'A2 Intenzita dopravy'!$H$5:$L$5,1))-INDEX('A2 Intenzita dopravy'!$H$5:$L$5,MATCH(AA$189,'A2 Intenzita dopravy'!$H$5:$L$5,1)-1)))*Z192,IF(AA$189&lt;'A1 Parametre'!$C$7,'A2.1 Intenzita dopravy'!AA176,IF(AA$189&lt;MIN('A2 Intenzita dopravy'!$H$5:$L$5),AB192/AC192*AB192,(INDEX('A2 Intenzita dopravy'!$M22:$Q22,MATCH(AA$189,'A2 Intenzita dopravy'!$H$5:$L$5,1)+1)/INDEX('A2 Intenzita dopravy'!$M22:$Q22,MATCH(AA$189,'A2 Intenzita dopravy'!$H$5:$L$5,1)))^(1/(INDEX('A2 Intenzita dopravy'!$H$5:$L$5,MATCH(AA$189,'A2 Intenzita dopravy'!$H$5:$L$5,1)+1)-INDEX('A2 Intenzita dopravy'!$H$5:$L$5,MATCH(AA$189,'A2 Intenzita dopravy'!$H$5:$L$5,1))))*Z192)))),0)</f>
        <v>923.11579703363907</v>
      </c>
      <c r="AB192" s="30">
        <f>IFERROR(IFERROR(INDEX('A2 Intenzita dopravy'!$M22:$Q22,MATCH(AB$189,'A2 Intenzita dopravy'!$H$19:$L$19,0)),IF(AB$189&gt;MAX('A2 Intenzita dopravy'!$H$5:$L$5),(INDEX('A2 Intenzita dopravy'!$M22:$Q22,MATCH(AB$189,'A2 Intenzita dopravy'!$H$5:$L$5,1))/INDEX('A2 Intenzita dopravy'!$M22:$Q22,MATCH(AB$189,'A2 Intenzita dopravy'!$H$5:$L$5,1)-1))^(1/(INDEX('A2 Intenzita dopravy'!$H$5:$L$5,MATCH(AB$189,'A2 Intenzita dopravy'!$H$5:$L$5,1))-INDEX('A2 Intenzita dopravy'!$H$5:$L$5,MATCH(AB$189,'A2 Intenzita dopravy'!$H$5:$L$5,1)-1)))*AA192,IF(AB$189&lt;'A1 Parametre'!$C$7,'A2.1 Intenzita dopravy'!AB176,IF(AB$189&lt;MIN('A2 Intenzita dopravy'!$H$5:$L$5),AC192/AD192*AC192,(INDEX('A2 Intenzita dopravy'!$M22:$Q22,MATCH(AB$189,'A2 Intenzita dopravy'!$H$5:$L$5,1)+1)/INDEX('A2 Intenzita dopravy'!$M22:$Q22,MATCH(AB$189,'A2 Intenzita dopravy'!$H$5:$L$5,1)))^(1/(INDEX('A2 Intenzita dopravy'!$H$5:$L$5,MATCH(AB$189,'A2 Intenzita dopravy'!$H$5:$L$5,1)+1)-INDEX('A2 Intenzita dopravy'!$H$5:$L$5,MATCH(AB$189,'A2 Intenzita dopravy'!$H$5:$L$5,1))))*AA192)))),0)</f>
        <v>936.42063157478105</v>
      </c>
      <c r="AC192" s="30">
        <f>IFERROR(IFERROR(INDEX('A2 Intenzita dopravy'!$M22:$Q22,MATCH(AC$189,'A2 Intenzita dopravy'!$H$19:$L$19,0)),IF(AC$189&gt;MAX('A2 Intenzita dopravy'!$H$5:$L$5),(INDEX('A2 Intenzita dopravy'!$M22:$Q22,MATCH(AC$189,'A2 Intenzita dopravy'!$H$5:$L$5,1))/INDEX('A2 Intenzita dopravy'!$M22:$Q22,MATCH(AC$189,'A2 Intenzita dopravy'!$H$5:$L$5,1)-1))^(1/(INDEX('A2 Intenzita dopravy'!$H$5:$L$5,MATCH(AC$189,'A2 Intenzita dopravy'!$H$5:$L$5,1))-INDEX('A2 Intenzita dopravy'!$H$5:$L$5,MATCH(AC$189,'A2 Intenzita dopravy'!$H$5:$L$5,1)-1)))*AB192,IF(AC$189&lt;'A1 Parametre'!$C$7,'A2.1 Intenzita dopravy'!AC176,IF(AC$189&lt;MIN('A2 Intenzita dopravy'!$H$5:$L$5),AD192/AE192*AD192,(INDEX('A2 Intenzita dopravy'!$M22:$Q22,MATCH(AC$189,'A2 Intenzita dopravy'!$H$5:$L$5,1)+1)/INDEX('A2 Intenzita dopravy'!$M22:$Q22,MATCH(AC$189,'A2 Intenzita dopravy'!$H$5:$L$5,1)))^(1/(INDEX('A2 Intenzita dopravy'!$H$5:$L$5,MATCH(AC$189,'A2 Intenzita dopravy'!$H$5:$L$5,1)+1)-INDEX('A2 Intenzita dopravy'!$H$5:$L$5,MATCH(AC$189,'A2 Intenzita dopravy'!$H$5:$L$5,1))))*AB192)))),0)</f>
        <v>949.91722821417329</v>
      </c>
      <c r="AD192" s="30">
        <f>IFERROR(IFERROR(INDEX('A2 Intenzita dopravy'!$M22:$Q22,MATCH(AD$189,'A2 Intenzita dopravy'!$H$19:$L$19,0)),IF(AD$189&gt;MAX('A2 Intenzita dopravy'!$H$5:$L$5),(INDEX('A2 Intenzita dopravy'!$M22:$Q22,MATCH(AD$189,'A2 Intenzita dopravy'!$H$5:$L$5,1))/INDEX('A2 Intenzita dopravy'!$M22:$Q22,MATCH(AD$189,'A2 Intenzita dopravy'!$H$5:$L$5,1)-1))^(1/(INDEX('A2 Intenzita dopravy'!$H$5:$L$5,MATCH(AD$189,'A2 Intenzita dopravy'!$H$5:$L$5,1))-INDEX('A2 Intenzita dopravy'!$H$5:$L$5,MATCH(AD$189,'A2 Intenzita dopravy'!$H$5:$L$5,1)-1)))*AC192,IF(AD$189&lt;'A1 Parametre'!$C$7,'A2.1 Intenzita dopravy'!AD176,IF(AD$189&lt;MIN('A2 Intenzita dopravy'!$H$5:$L$5),AE192/AF192*AE192,(INDEX('A2 Intenzita dopravy'!$M22:$Q22,MATCH(AD$189,'A2 Intenzita dopravy'!$H$5:$L$5,1)+1)/INDEX('A2 Intenzita dopravy'!$M22:$Q22,MATCH(AD$189,'A2 Intenzita dopravy'!$H$5:$L$5,1)))^(1/(INDEX('A2 Intenzita dopravy'!$H$5:$L$5,MATCH(AD$189,'A2 Intenzita dopravy'!$H$5:$L$5,1)+1)-INDEX('A2 Intenzita dopravy'!$H$5:$L$5,MATCH(AD$189,'A2 Intenzita dopravy'!$H$5:$L$5,1))))*AC192)))),0)</f>
        <v>963.60835081199104</v>
      </c>
      <c r="AE192" s="30">
        <f>IFERROR(IFERROR(INDEX('A2 Intenzita dopravy'!$M22:$Q22,MATCH(AE$189,'A2 Intenzita dopravy'!$H$19:$L$19,0)),IF(AE$189&gt;MAX('A2 Intenzita dopravy'!$H$5:$L$5),(INDEX('A2 Intenzita dopravy'!$M22:$Q22,MATCH(AE$189,'A2 Intenzita dopravy'!$H$5:$L$5,1))/INDEX('A2 Intenzita dopravy'!$M22:$Q22,MATCH(AE$189,'A2 Intenzita dopravy'!$H$5:$L$5,1)-1))^(1/(INDEX('A2 Intenzita dopravy'!$H$5:$L$5,MATCH(AE$189,'A2 Intenzita dopravy'!$H$5:$L$5,1))-INDEX('A2 Intenzita dopravy'!$H$5:$L$5,MATCH(AE$189,'A2 Intenzita dopravy'!$H$5:$L$5,1)-1)))*AD192,IF(AE$189&lt;'A1 Parametre'!$C$7,'A2.1 Intenzita dopravy'!AE176,IF(AE$189&lt;MIN('A2 Intenzita dopravy'!$H$5:$L$5),AF192/AG192*AF192,(INDEX('A2 Intenzita dopravy'!$M22:$Q22,MATCH(AE$189,'A2 Intenzita dopravy'!$H$5:$L$5,1)+1)/INDEX('A2 Intenzita dopravy'!$M22:$Q22,MATCH(AE$189,'A2 Intenzita dopravy'!$H$5:$L$5,1)))^(1/(INDEX('A2 Intenzita dopravy'!$H$5:$L$5,MATCH(AE$189,'A2 Intenzita dopravy'!$H$5:$L$5,1)+1)-INDEX('A2 Intenzita dopravy'!$H$5:$L$5,MATCH(AE$189,'A2 Intenzita dopravy'!$H$5:$L$5,1))))*AD192)))),0)</f>
        <v>977.49680306382595</v>
      </c>
      <c r="AF192" s="30">
        <f>IFERROR(IFERROR(INDEX('A2 Intenzita dopravy'!$M22:$Q22,MATCH(AF$189,'A2 Intenzita dopravy'!$H$19:$L$19,0)),IF(AF$189&gt;MAX('A2 Intenzita dopravy'!$H$5:$L$5),(INDEX('A2 Intenzita dopravy'!$M22:$Q22,MATCH(AF$189,'A2 Intenzita dopravy'!$H$5:$L$5,1))/INDEX('A2 Intenzita dopravy'!$M22:$Q22,MATCH(AF$189,'A2 Intenzita dopravy'!$H$5:$L$5,1)-1))^(1/(INDEX('A2 Intenzita dopravy'!$H$5:$L$5,MATCH(AF$189,'A2 Intenzita dopravy'!$H$5:$L$5,1))-INDEX('A2 Intenzita dopravy'!$H$5:$L$5,MATCH(AF$189,'A2 Intenzita dopravy'!$H$5:$L$5,1)-1)))*AE192,IF(AF$189&lt;'A1 Parametre'!$C$7,'A2.1 Intenzita dopravy'!AF176,IF(AF$189&lt;MIN('A2 Intenzita dopravy'!$H$5:$L$5),AG192/AH192*AG192,(INDEX('A2 Intenzita dopravy'!$M22:$Q22,MATCH(AF$189,'A2 Intenzita dopravy'!$H$5:$L$5,1)+1)/INDEX('A2 Intenzita dopravy'!$M22:$Q22,MATCH(AF$189,'A2 Intenzita dopravy'!$H$5:$L$5,1)))^(1/(INDEX('A2 Intenzita dopravy'!$H$5:$L$5,MATCH(AF$189,'A2 Intenzita dopravy'!$H$5:$L$5,1)+1)-INDEX('A2 Intenzita dopravy'!$H$5:$L$5,MATCH(AF$189,'A2 Intenzita dopravy'!$H$5:$L$5,1))))*AE192)))),0)</f>
        <v>991.58542907483275</v>
      </c>
      <c r="AG192" s="30">
        <f>IFERROR(IFERROR(INDEX('A2 Intenzita dopravy'!$M22:$Q22,MATCH(AG$189,'A2 Intenzita dopravy'!$H$19:$L$19,0)),IF(AG$189&gt;MAX('A2 Intenzita dopravy'!$H$5:$L$5),(INDEX('A2 Intenzita dopravy'!$M22:$Q22,MATCH(AG$189,'A2 Intenzita dopravy'!$H$5:$L$5,1))/INDEX('A2 Intenzita dopravy'!$M22:$Q22,MATCH(AG$189,'A2 Intenzita dopravy'!$H$5:$L$5,1)-1))^(1/(INDEX('A2 Intenzita dopravy'!$H$5:$L$5,MATCH(AG$189,'A2 Intenzita dopravy'!$H$5:$L$5,1))-INDEX('A2 Intenzita dopravy'!$H$5:$L$5,MATCH(AG$189,'A2 Intenzita dopravy'!$H$5:$L$5,1)-1)))*AF192,IF(AG$189&lt;'A1 Parametre'!$C$7,'A2.1 Intenzita dopravy'!AG176,IF(AG$189&lt;MIN('A2 Intenzita dopravy'!$H$5:$L$5),AH192/AI192*AH192,(INDEX('A2 Intenzita dopravy'!$M22:$Q22,MATCH(AG$189,'A2 Intenzita dopravy'!$H$5:$L$5,1)+1)/INDEX('A2 Intenzita dopravy'!$M22:$Q22,MATCH(AG$189,'A2 Intenzita dopravy'!$H$5:$L$5,1)))^(1/(INDEX('A2 Intenzita dopravy'!$H$5:$L$5,MATCH(AG$189,'A2 Intenzita dopravy'!$H$5:$L$5,1)+1)-INDEX('A2 Intenzita dopravy'!$H$5:$L$5,MATCH(AG$189,'A2 Intenzita dopravy'!$H$5:$L$5,1))))*AF192)))),0)</f>
        <v>1005.8771139421508</v>
      </c>
      <c r="AH192" s="30">
        <f>IFERROR(IFERROR(INDEX('A2 Intenzita dopravy'!$M22:$Q22,MATCH(AH$189,'A2 Intenzita dopravy'!$H$19:$L$19,0)),IF(AH$189&gt;MAX('A2 Intenzita dopravy'!$H$5:$L$5),(INDEX('A2 Intenzita dopravy'!$M22:$Q22,MATCH(AH$189,'A2 Intenzita dopravy'!$H$5:$L$5,1))/INDEX('A2 Intenzita dopravy'!$M22:$Q22,MATCH(AH$189,'A2 Intenzita dopravy'!$H$5:$L$5,1)-1))^(1/(INDEX('A2 Intenzita dopravy'!$H$5:$L$5,MATCH(AH$189,'A2 Intenzita dopravy'!$H$5:$L$5,1))-INDEX('A2 Intenzita dopravy'!$H$5:$L$5,MATCH(AH$189,'A2 Intenzita dopravy'!$H$5:$L$5,1)-1)))*AG192,IF(AH$189&lt;'A1 Parametre'!$C$7,'A2.1 Intenzita dopravy'!AH176,IF(AH$189&lt;MIN('A2 Intenzita dopravy'!$H$5:$L$5),AI192/AJ192*AI192,(INDEX('A2 Intenzita dopravy'!$M22:$Q22,MATCH(AH$189,'A2 Intenzita dopravy'!$H$5:$L$5,1)+1)/INDEX('A2 Intenzita dopravy'!$M22:$Q22,MATCH(AH$189,'A2 Intenzita dopravy'!$H$5:$L$5,1)))^(1/(INDEX('A2 Intenzita dopravy'!$H$5:$L$5,MATCH(AH$189,'A2 Intenzita dopravy'!$H$5:$L$5,1)+1)-INDEX('A2 Intenzita dopravy'!$H$5:$L$5,MATCH(AH$189,'A2 Intenzita dopravy'!$H$5:$L$5,1))))*AG192)))),0)</f>
        <v>1020.3747843457199</v>
      </c>
      <c r="AI192" s="30">
        <f>IFERROR(IFERROR(INDEX('A2 Intenzita dopravy'!$M22:$Q22,MATCH(AI$189,'A2 Intenzita dopravy'!$H$19:$L$19,0)),IF(AI$189&gt;MAX('A2 Intenzita dopravy'!$H$5:$L$5),(INDEX('A2 Intenzita dopravy'!$M22:$Q22,MATCH(AI$189,'A2 Intenzita dopravy'!$H$5:$L$5,1))/INDEX('A2 Intenzita dopravy'!$M22:$Q22,MATCH(AI$189,'A2 Intenzita dopravy'!$H$5:$L$5,1)-1))^(1/(INDEX('A2 Intenzita dopravy'!$H$5:$L$5,MATCH(AI$189,'A2 Intenzita dopravy'!$H$5:$L$5,1))-INDEX('A2 Intenzita dopravy'!$H$5:$L$5,MATCH(AI$189,'A2 Intenzita dopravy'!$H$5:$L$5,1)-1)))*AH192,IF(AI$189&lt;'A1 Parametre'!$C$7,'A2.1 Intenzita dopravy'!AI176,IF(AI$189&lt;MIN('A2 Intenzita dopravy'!$H$5:$L$5),AJ192/AK192*AJ192,(INDEX('A2 Intenzita dopravy'!$M22:$Q22,MATCH(AI$189,'A2 Intenzita dopravy'!$H$5:$L$5,1)+1)/INDEX('A2 Intenzita dopravy'!$M22:$Q22,MATCH(AI$189,'A2 Intenzita dopravy'!$H$5:$L$5,1)))^(1/(INDEX('A2 Intenzita dopravy'!$H$5:$L$5,MATCH(AI$189,'A2 Intenzita dopravy'!$H$5:$L$5,1)+1)-INDEX('A2 Intenzita dopravy'!$H$5:$L$5,MATCH(AI$189,'A2 Intenzita dopravy'!$H$5:$L$5,1))))*AH192)))),0)</f>
        <v>1035.081409147612</v>
      </c>
      <c r="AJ192" s="30">
        <f>IFERROR(IFERROR(INDEX('A2 Intenzita dopravy'!$M22:$Q22,MATCH(AJ$189,'A2 Intenzita dopravy'!$H$19:$L$19,0)),IF(AJ$189&gt;MAX('A2 Intenzita dopravy'!$H$5:$L$5),(INDEX('A2 Intenzita dopravy'!$M22:$Q22,MATCH(AJ$189,'A2 Intenzita dopravy'!$H$5:$L$5,1))/INDEX('A2 Intenzita dopravy'!$M22:$Q22,MATCH(AJ$189,'A2 Intenzita dopravy'!$H$5:$L$5,1)-1))^(1/(INDEX('A2 Intenzita dopravy'!$H$5:$L$5,MATCH(AJ$189,'A2 Intenzita dopravy'!$H$5:$L$5,1))-INDEX('A2 Intenzita dopravy'!$H$5:$L$5,MATCH(AJ$189,'A2 Intenzita dopravy'!$H$5:$L$5,1)-1)))*AI192,IF(AJ$189&lt;'A1 Parametre'!$C$7,'A2.1 Intenzita dopravy'!AJ176,IF(AJ$189&lt;MIN('A2 Intenzita dopravy'!$H$5:$L$5),AK192/AL192*AK192,(INDEX('A2 Intenzita dopravy'!$M22:$Q22,MATCH(AJ$189,'A2 Intenzita dopravy'!$H$5:$L$5,1)+1)/INDEX('A2 Intenzita dopravy'!$M22:$Q22,MATCH(AJ$189,'A2 Intenzita dopravy'!$H$5:$L$5,1)))^(1/(INDEX('A2 Intenzita dopravy'!$H$5:$L$5,MATCH(AJ$189,'A2 Intenzita dopravy'!$H$5:$L$5,1)+1)-INDEX('A2 Intenzita dopravy'!$H$5:$L$5,MATCH(AJ$189,'A2 Intenzita dopravy'!$H$5:$L$5,1))))*AI192)))),0)</f>
        <v>1050</v>
      </c>
      <c r="AK192" s="30">
        <f>IFERROR(IFERROR(INDEX('A2 Intenzita dopravy'!$M22:$Q22,MATCH(AK$189,'A2 Intenzita dopravy'!$H$19:$L$19,0)),IF(AK$189&gt;MAX('A2 Intenzita dopravy'!$H$5:$L$5),(INDEX('A2 Intenzita dopravy'!$M22:$Q22,MATCH(AK$189,'A2 Intenzita dopravy'!$H$5:$L$5,1))/INDEX('A2 Intenzita dopravy'!$M22:$Q22,MATCH(AK$189,'A2 Intenzita dopravy'!$H$5:$L$5,1)-1))^(1/(INDEX('A2 Intenzita dopravy'!$H$5:$L$5,MATCH(AK$189,'A2 Intenzita dopravy'!$H$5:$L$5,1))-INDEX('A2 Intenzita dopravy'!$H$5:$L$5,MATCH(AK$189,'A2 Intenzita dopravy'!$H$5:$L$5,1)-1)))*AJ192,IF(AK$189&lt;'A1 Parametre'!$C$7,'A2.1 Intenzita dopravy'!AK176,IF(AK$189&lt;MIN('A2 Intenzita dopravy'!$H$5:$L$5),AL192/AM192*AL192,(INDEX('A2 Intenzita dopravy'!$M22:$Q22,MATCH(AK$189,'A2 Intenzita dopravy'!$H$5:$L$5,1)+1)/INDEX('A2 Intenzita dopravy'!$M22:$Q22,MATCH(AK$189,'A2 Intenzita dopravy'!$H$5:$L$5,1)))^(1/(INDEX('A2 Intenzita dopravy'!$H$5:$L$5,MATCH(AK$189,'A2 Intenzita dopravy'!$H$5:$L$5,1)+1)-INDEX('A2 Intenzita dopravy'!$H$5:$L$5,MATCH(AK$189,'A2 Intenzita dopravy'!$H$5:$L$5,1))))*AJ192)))),0)</f>
        <v>1065.1336119618913</v>
      </c>
      <c r="AL192" s="30">
        <f>IFERROR(IFERROR(INDEX('A2 Intenzita dopravy'!$M22:$Q22,MATCH(AL$189,'A2 Intenzita dopravy'!$H$19:$L$19,0)),IF(AL$189&gt;MAX('A2 Intenzita dopravy'!$H$5:$L$5),(INDEX('A2 Intenzita dopravy'!$M22:$Q22,MATCH(AL$189,'A2 Intenzita dopravy'!$H$5:$L$5,1))/INDEX('A2 Intenzita dopravy'!$M22:$Q22,MATCH(AL$189,'A2 Intenzita dopravy'!$H$5:$L$5,1)-1))^(1/(INDEX('A2 Intenzita dopravy'!$H$5:$L$5,MATCH(AL$189,'A2 Intenzita dopravy'!$H$5:$L$5,1))-INDEX('A2 Intenzita dopravy'!$H$5:$L$5,MATCH(AL$189,'A2 Intenzita dopravy'!$H$5:$L$5,1)-1)))*AK192,IF(AL$189&lt;'A1 Parametre'!$C$7,'A2.1 Intenzita dopravy'!AL176,IF(AL$189&lt;MIN('A2 Intenzita dopravy'!$H$5:$L$5),AM192/AN192*AM192,(INDEX('A2 Intenzita dopravy'!$M22:$Q22,MATCH(AL$189,'A2 Intenzita dopravy'!$H$5:$L$5,1)+1)/INDEX('A2 Intenzita dopravy'!$M22:$Q22,MATCH(AL$189,'A2 Intenzita dopravy'!$H$5:$L$5,1)))^(1/(INDEX('A2 Intenzita dopravy'!$H$5:$L$5,MATCH(AL$189,'A2 Intenzita dopravy'!$H$5:$L$5,1)+1)-INDEX('A2 Intenzita dopravy'!$H$5:$L$5,MATCH(AL$189,'A2 Intenzita dopravy'!$H$5:$L$5,1))))*AK192)))),0)</f>
        <v>1080.4853441247474</v>
      </c>
      <c r="AM192" s="30">
        <f>IFERROR(IFERROR(INDEX('A2 Intenzita dopravy'!$M22:$Q22,MATCH(AM$189,'A2 Intenzita dopravy'!$H$19:$L$19,0)),IF(AM$189&gt;MAX('A2 Intenzita dopravy'!$H$5:$L$5),(INDEX('A2 Intenzita dopravy'!$M22:$Q22,MATCH(AM$189,'A2 Intenzita dopravy'!$H$5:$L$5,1))/INDEX('A2 Intenzita dopravy'!$M22:$Q22,MATCH(AM$189,'A2 Intenzita dopravy'!$H$5:$L$5,1)-1))^(1/(INDEX('A2 Intenzita dopravy'!$H$5:$L$5,MATCH(AM$189,'A2 Intenzita dopravy'!$H$5:$L$5,1))-INDEX('A2 Intenzita dopravy'!$H$5:$L$5,MATCH(AM$189,'A2 Intenzita dopravy'!$H$5:$L$5,1)-1)))*AL192,IF(AM$189&lt;'A1 Parametre'!$C$7,'A2.1 Intenzita dopravy'!AM176,IF(AM$189&lt;MIN('A2 Intenzita dopravy'!$H$5:$L$5),AN192/AO192*AN192,(INDEX('A2 Intenzita dopravy'!$M22:$Q22,MATCH(AM$189,'A2 Intenzita dopravy'!$H$5:$L$5,1)+1)/INDEX('A2 Intenzita dopravy'!$M22:$Q22,MATCH(AM$189,'A2 Intenzita dopravy'!$H$5:$L$5,1)))^(1/(INDEX('A2 Intenzita dopravy'!$H$5:$L$5,MATCH(AM$189,'A2 Intenzita dopravy'!$H$5:$L$5,1)+1)-INDEX('A2 Intenzita dopravy'!$H$5:$L$5,MATCH(AM$189,'A2 Intenzita dopravy'!$H$5:$L$5,1))))*AL192)))),0)</f>
        <v>1096.0583402471229</v>
      </c>
      <c r="AN192" s="30">
        <f>IFERROR(IFERROR(INDEX('A2 Intenzita dopravy'!$M22:$Q22,MATCH(AN$189,'A2 Intenzita dopravy'!$H$19:$L$19,0)),IF(AN$189&gt;MAX('A2 Intenzita dopravy'!$H$5:$L$5),(INDEX('A2 Intenzita dopravy'!$M22:$Q22,MATCH(AN$189,'A2 Intenzita dopravy'!$H$5:$L$5,1))/INDEX('A2 Intenzita dopravy'!$M22:$Q22,MATCH(AN$189,'A2 Intenzita dopravy'!$H$5:$L$5,1)-1))^(1/(INDEX('A2 Intenzita dopravy'!$H$5:$L$5,MATCH(AN$189,'A2 Intenzita dopravy'!$H$5:$L$5,1))-INDEX('A2 Intenzita dopravy'!$H$5:$L$5,MATCH(AN$189,'A2 Intenzita dopravy'!$H$5:$L$5,1)-1)))*AM192,IF(AN$189&lt;'A1 Parametre'!$C$7,'A2.1 Intenzita dopravy'!AN176,IF(AN$189&lt;MIN('A2 Intenzita dopravy'!$H$5:$L$5),AO192/AP192*AO192,(INDEX('A2 Intenzita dopravy'!$M22:$Q22,MATCH(AN$189,'A2 Intenzita dopravy'!$H$5:$L$5,1)+1)/INDEX('A2 Intenzita dopravy'!$M22:$Q22,MATCH(AN$189,'A2 Intenzita dopravy'!$H$5:$L$5,1)))^(1/(INDEX('A2 Intenzita dopravy'!$H$5:$L$5,MATCH(AN$189,'A2 Intenzita dopravy'!$H$5:$L$5,1)+1)-INDEX('A2 Intenzita dopravy'!$H$5:$L$5,MATCH(AN$189,'A2 Intenzita dopravy'!$H$5:$L$5,1))))*AM192)))),0)</f>
        <v>1111.855789398451</v>
      </c>
      <c r="AO192" s="30">
        <f>IFERROR(IFERROR(INDEX('A2 Intenzita dopravy'!$M22:$Q22,MATCH(AO$189,'A2 Intenzita dopravy'!$H$19:$L$19,0)),IF(AO$189&gt;MAX('A2 Intenzita dopravy'!$H$5:$L$5),(INDEX('A2 Intenzita dopravy'!$M22:$Q22,MATCH(AO$189,'A2 Intenzita dopravy'!$H$5:$L$5,1))/INDEX('A2 Intenzita dopravy'!$M22:$Q22,MATCH(AO$189,'A2 Intenzita dopravy'!$H$5:$L$5,1)-1))^(1/(INDEX('A2 Intenzita dopravy'!$H$5:$L$5,MATCH(AO$189,'A2 Intenzita dopravy'!$H$5:$L$5,1))-INDEX('A2 Intenzita dopravy'!$H$5:$L$5,MATCH(AO$189,'A2 Intenzita dopravy'!$H$5:$L$5,1)-1)))*AN192,IF(AO$189&lt;'A1 Parametre'!$C$7,'A2.1 Intenzita dopravy'!AO176,IF(AO$189&lt;MIN('A2 Intenzita dopravy'!$H$5:$L$5),AP192/AQ192*AP192,(INDEX('A2 Intenzita dopravy'!$M22:$Q22,MATCH(AO$189,'A2 Intenzita dopravy'!$H$5:$L$5,1)+1)/INDEX('A2 Intenzita dopravy'!$M22:$Q22,MATCH(AO$189,'A2 Intenzita dopravy'!$H$5:$L$5,1)))^(1/(INDEX('A2 Intenzita dopravy'!$H$5:$L$5,MATCH(AO$189,'A2 Intenzita dopravy'!$H$5:$L$5,1)+1)-INDEX('A2 Intenzita dopravy'!$H$5:$L$5,MATCH(AO$189,'A2 Intenzita dopravy'!$H$5:$L$5,1))))*AN192)))),0)</f>
        <v>1127.8809266121066</v>
      </c>
      <c r="AP192" s="30">
        <f>IFERROR(IFERROR(INDEX('A2 Intenzita dopravy'!$M22:$Q22,MATCH(AP$189,'A2 Intenzita dopravy'!$H$19:$L$19,0)),IF(AP$189&gt;MAX('A2 Intenzita dopravy'!$H$5:$L$5),(INDEX('A2 Intenzita dopravy'!$M22:$Q22,MATCH(AP$189,'A2 Intenzita dopravy'!$H$5:$L$5,1))/INDEX('A2 Intenzita dopravy'!$M22:$Q22,MATCH(AP$189,'A2 Intenzita dopravy'!$H$5:$L$5,1)-1))^(1/(INDEX('A2 Intenzita dopravy'!$H$5:$L$5,MATCH(AP$189,'A2 Intenzita dopravy'!$H$5:$L$5,1))-INDEX('A2 Intenzita dopravy'!$H$5:$L$5,MATCH(AP$189,'A2 Intenzita dopravy'!$H$5:$L$5,1)-1)))*AO192,IF(AP$189&lt;'A1 Parametre'!$C$7,'A2.1 Intenzita dopravy'!AP176,IF(AP$189&lt;MIN('A2 Intenzita dopravy'!$H$5:$L$5),AQ192/AR192*AQ192,(INDEX('A2 Intenzita dopravy'!$M22:$Q22,MATCH(AP$189,'A2 Intenzita dopravy'!$H$5:$L$5,1)+1)/INDEX('A2 Intenzita dopravy'!$M22:$Q22,MATCH(AP$189,'A2 Intenzita dopravy'!$H$5:$L$5,1)))^(1/(INDEX('A2 Intenzita dopravy'!$H$5:$L$5,MATCH(AP$189,'A2 Intenzita dopravy'!$H$5:$L$5,1)+1)-INDEX('A2 Intenzita dopravy'!$H$5:$L$5,MATCH(AP$189,'A2 Intenzita dopravy'!$H$5:$L$5,1))))*AO192)))),0)</f>
        <v>1144.1370335478837</v>
      </c>
      <c r="AQ192" s="30">
        <f>IFERROR(IFERROR(INDEX('A2 Intenzita dopravy'!$M22:$Q22,MATCH(AQ$189,'A2 Intenzita dopravy'!$H$19:$L$19,0)),IF(AQ$189&gt;MAX('A2 Intenzita dopravy'!$H$5:$L$5),(INDEX('A2 Intenzita dopravy'!$M22:$Q22,MATCH(AQ$189,'A2 Intenzita dopravy'!$H$5:$L$5,1))/INDEX('A2 Intenzita dopravy'!$M22:$Q22,MATCH(AQ$189,'A2 Intenzita dopravy'!$H$5:$L$5,1)-1))^(1/(INDEX('A2 Intenzita dopravy'!$H$5:$L$5,MATCH(AQ$189,'A2 Intenzita dopravy'!$H$5:$L$5,1))-INDEX('A2 Intenzita dopravy'!$H$5:$L$5,MATCH(AQ$189,'A2 Intenzita dopravy'!$H$5:$L$5,1)-1)))*AP192,IF(AQ$189&lt;'A1 Parametre'!$C$7,'A2.1 Intenzita dopravy'!AQ176,IF(AQ$189&lt;MIN('A2 Intenzita dopravy'!$H$5:$L$5),AR192/AS192*AR192,(INDEX('A2 Intenzita dopravy'!$M22:$Q22,MATCH(AQ$189,'A2 Intenzita dopravy'!$H$5:$L$5,1)+1)/INDEX('A2 Intenzita dopravy'!$M22:$Q22,MATCH(AQ$189,'A2 Intenzita dopravy'!$H$5:$L$5,1)))^(1/(INDEX('A2 Intenzita dopravy'!$H$5:$L$5,MATCH(AQ$189,'A2 Intenzita dopravy'!$H$5:$L$5,1)+1)-INDEX('A2 Intenzita dopravy'!$H$5:$L$5,MATCH(AQ$189,'A2 Intenzita dopravy'!$H$5:$L$5,1))))*AP192)))),0)</f>
        <v>1160.62743916402</v>
      </c>
      <c r="AR192" s="30">
        <f>IFERROR(IFERROR(INDEX('A2 Intenzita dopravy'!$M22:$Q22,MATCH(AR$189,'A2 Intenzita dopravy'!$H$19:$L$19,0)),IF(AR$189&gt;MAX('A2 Intenzita dopravy'!$H$5:$L$5),(INDEX('A2 Intenzita dopravy'!$M22:$Q22,MATCH(AR$189,'A2 Intenzita dopravy'!$H$5:$L$5,1))/INDEX('A2 Intenzita dopravy'!$M22:$Q22,MATCH(AR$189,'A2 Intenzita dopravy'!$H$5:$L$5,1)-1))^(1/(INDEX('A2 Intenzita dopravy'!$H$5:$L$5,MATCH(AR$189,'A2 Intenzita dopravy'!$H$5:$L$5,1))-INDEX('A2 Intenzita dopravy'!$H$5:$L$5,MATCH(AR$189,'A2 Intenzita dopravy'!$H$5:$L$5,1)-1)))*AQ192,IF(AR$189&lt;'A1 Parametre'!$C$7,'A2.1 Intenzita dopravy'!AR176,IF(AR$189&lt;MIN('A2 Intenzita dopravy'!$H$5:$L$5),AS192/AT192*AS192,(INDEX('A2 Intenzita dopravy'!$M22:$Q22,MATCH(AR$189,'A2 Intenzita dopravy'!$H$5:$L$5,1)+1)/INDEX('A2 Intenzita dopravy'!$M22:$Q22,MATCH(AR$189,'A2 Intenzita dopravy'!$H$5:$L$5,1)))^(1/(INDEX('A2 Intenzita dopravy'!$H$5:$L$5,MATCH(AR$189,'A2 Intenzita dopravy'!$H$5:$L$5,1)+1)-INDEX('A2 Intenzita dopravy'!$H$5:$L$5,MATCH(AR$189,'A2 Intenzita dopravy'!$H$5:$L$5,1))))*AQ192)))),0)</f>
        <v>1177.3555203989074</v>
      </c>
      <c r="AS192" s="30">
        <f>IFERROR(IFERROR(INDEX('A2 Intenzita dopravy'!$M22:$Q22,MATCH(AS$189,'A2 Intenzita dopravy'!$H$19:$L$19,0)),IF(AS$189&gt;MAX('A2 Intenzita dopravy'!$H$5:$L$5),(INDEX('A2 Intenzita dopravy'!$M22:$Q22,MATCH(AS$189,'A2 Intenzita dopravy'!$H$5:$L$5,1))/INDEX('A2 Intenzita dopravy'!$M22:$Q22,MATCH(AS$189,'A2 Intenzita dopravy'!$H$5:$L$5,1)-1))^(1/(INDEX('A2 Intenzita dopravy'!$H$5:$L$5,MATCH(AS$189,'A2 Intenzita dopravy'!$H$5:$L$5,1))-INDEX('A2 Intenzita dopravy'!$H$5:$L$5,MATCH(AS$189,'A2 Intenzita dopravy'!$H$5:$L$5,1)-1)))*AR192,IF(AS$189&lt;'A1 Parametre'!$C$7,'A2.1 Intenzita dopravy'!AS176,IF(AS$189&lt;MIN('A2 Intenzita dopravy'!$H$5:$L$5),AT192/AU192*AT192,(INDEX('A2 Intenzita dopravy'!$M22:$Q22,MATCH(AS$189,'A2 Intenzita dopravy'!$H$5:$L$5,1)+1)/INDEX('A2 Intenzita dopravy'!$M22:$Q22,MATCH(AS$189,'A2 Intenzita dopravy'!$H$5:$L$5,1)))^(1/(INDEX('A2 Intenzita dopravy'!$H$5:$L$5,MATCH(AS$189,'A2 Intenzita dopravy'!$H$5:$L$5,1)+1)-INDEX('A2 Intenzita dopravy'!$H$5:$L$5,MATCH(AS$189,'A2 Intenzita dopravy'!$H$5:$L$5,1))))*AR192)))),0)</f>
        <v>1194.324702862629</v>
      </c>
      <c r="AT192" s="30">
        <f>IFERROR(IFERROR(INDEX('A2 Intenzita dopravy'!$M22:$Q22,MATCH(AT$189,'A2 Intenzita dopravy'!$H$19:$L$19,0)),IF(AT$189&gt;MAX('A2 Intenzita dopravy'!$H$5:$L$5),(INDEX('A2 Intenzita dopravy'!$M22:$Q22,MATCH(AT$189,'A2 Intenzita dopravy'!$H$5:$L$5,1))/INDEX('A2 Intenzita dopravy'!$M22:$Q22,MATCH(AT$189,'A2 Intenzita dopravy'!$H$5:$L$5,1)-1))^(1/(INDEX('A2 Intenzita dopravy'!$H$5:$L$5,MATCH(AT$189,'A2 Intenzita dopravy'!$H$5:$L$5,1))-INDEX('A2 Intenzita dopravy'!$H$5:$L$5,MATCH(AT$189,'A2 Intenzita dopravy'!$H$5:$L$5,1)-1)))*AS192,IF(AT$189&lt;'A1 Parametre'!$C$7,'A2.1 Intenzita dopravy'!AT176,IF(AT$189&lt;MIN('A2 Intenzita dopravy'!$H$5:$L$5),AU192/AV192*AU192,(INDEX('A2 Intenzita dopravy'!$M22:$Q22,MATCH(AT$189,'A2 Intenzita dopravy'!$H$5:$L$5,1)+1)/INDEX('A2 Intenzita dopravy'!$M22:$Q22,MATCH(AT$189,'A2 Intenzita dopravy'!$H$5:$L$5,1)))^(1/(INDEX('A2 Intenzita dopravy'!$H$5:$L$5,MATCH(AT$189,'A2 Intenzita dopravy'!$H$5:$L$5,1)+1)-INDEX('A2 Intenzita dopravy'!$H$5:$L$5,MATCH(AT$189,'A2 Intenzita dopravy'!$H$5:$L$5,1))))*AS192)))),0)</f>
        <v>1211.5384615384614</v>
      </c>
      <c r="AU192" s="30">
        <f>IFERROR(IFERROR(INDEX('A2 Intenzita dopravy'!$M22:$Q22,MATCH(AU$189,'A2 Intenzita dopravy'!$H$19:$L$19,0)),IF(AU$189&gt;MAX('A2 Intenzita dopravy'!$H$5:$L$5),(INDEX('A2 Intenzita dopravy'!$M22:$Q22,MATCH(AU$189,'A2 Intenzita dopravy'!$H$5:$L$5,1))/INDEX('A2 Intenzita dopravy'!$M22:$Q22,MATCH(AU$189,'A2 Intenzita dopravy'!$H$5:$L$5,1)-1))^(1/(INDEX('A2 Intenzita dopravy'!$H$5:$L$5,MATCH(AU$189,'A2 Intenzita dopravy'!$H$5:$L$5,1))-INDEX('A2 Intenzita dopravy'!$H$5:$L$5,MATCH(AU$189,'A2 Intenzita dopravy'!$H$5:$L$5,1)-1)))*AT192,IF(AU$189&lt;'A1 Parametre'!$C$7,'A2.1 Intenzita dopravy'!AU176,IF(AU$189&lt;MIN('A2 Intenzita dopravy'!$H$5:$L$5),AV192/AW192*AV192,(INDEX('A2 Intenzita dopravy'!$M22:$Q22,MATCH(AU$189,'A2 Intenzita dopravy'!$H$5:$L$5,1)+1)/INDEX('A2 Intenzita dopravy'!$M22:$Q22,MATCH(AU$189,'A2 Intenzita dopravy'!$H$5:$L$5,1)))^(1/(INDEX('A2 Intenzita dopravy'!$H$5:$L$5,MATCH(AU$189,'A2 Intenzita dopravy'!$H$5:$L$5,1)+1)-INDEX('A2 Intenzita dopravy'!$H$5:$L$5,MATCH(AU$189,'A2 Intenzita dopravy'!$H$5:$L$5,1))))*AT192)))),0)</f>
        <v>1229.0003214944898</v>
      </c>
      <c r="AV192" s="30">
        <f>IFERROR(IFERROR(INDEX('A2 Intenzita dopravy'!$M22:$Q22,MATCH(AV$189,'A2 Intenzita dopravy'!$H$19:$L$19,0)),IF(AV$189&gt;MAX('A2 Intenzita dopravy'!$H$5:$L$5),(INDEX('A2 Intenzita dopravy'!$M22:$Q22,MATCH(AV$189,'A2 Intenzita dopravy'!$H$5:$L$5,1))/INDEX('A2 Intenzita dopravy'!$M22:$Q22,MATCH(AV$189,'A2 Intenzita dopravy'!$H$5:$L$5,1)-1))^(1/(INDEX('A2 Intenzita dopravy'!$H$5:$L$5,MATCH(AV$189,'A2 Intenzita dopravy'!$H$5:$L$5,1))-INDEX('A2 Intenzita dopravy'!$H$5:$L$5,MATCH(AV$189,'A2 Intenzita dopravy'!$H$5:$L$5,1)-1)))*AU192,IF(AV$189&lt;'A1 Parametre'!$C$7,'A2.1 Intenzita dopravy'!AV176,IF(AV$189&lt;MIN('A2 Intenzita dopravy'!$H$5:$L$5),AW192/AX192*AW192,(INDEX('A2 Intenzita dopravy'!$M22:$Q22,MATCH(AV$189,'A2 Intenzita dopravy'!$H$5:$L$5,1)+1)/INDEX('A2 Intenzita dopravy'!$M22:$Q22,MATCH(AV$189,'A2 Intenzita dopravy'!$H$5:$L$5,1)))^(1/(INDEX('A2 Intenzita dopravy'!$H$5:$L$5,MATCH(AV$189,'A2 Intenzita dopravy'!$H$5:$L$5,1)+1)-INDEX('A2 Intenzita dopravy'!$H$5:$L$5,MATCH(AV$189,'A2 Intenzita dopravy'!$H$5:$L$5,1))))*AU192)))),0)</f>
        <v>1246.7138586054775</v>
      </c>
      <c r="AW192" s="30">
        <f>IFERROR(IFERROR(INDEX('A2 Intenzita dopravy'!$M22:$Q22,MATCH(AW$189,'A2 Intenzita dopravy'!$H$19:$L$19,0)),IF(AW$189&gt;MAX('A2 Intenzita dopravy'!$H$5:$L$5),(INDEX('A2 Intenzita dopravy'!$M22:$Q22,MATCH(AW$189,'A2 Intenzita dopravy'!$H$5:$L$5,1))/INDEX('A2 Intenzita dopravy'!$M22:$Q22,MATCH(AW$189,'A2 Intenzita dopravy'!$H$5:$L$5,1)-1))^(1/(INDEX('A2 Intenzita dopravy'!$H$5:$L$5,MATCH(AW$189,'A2 Intenzita dopravy'!$H$5:$L$5,1))-INDEX('A2 Intenzita dopravy'!$H$5:$L$5,MATCH(AW$189,'A2 Intenzita dopravy'!$H$5:$L$5,1)-1)))*AV192,IF(AW$189&lt;'A1 Parametre'!$C$7,'A2.1 Intenzita dopravy'!AW176,IF(AW$189&lt;MIN('A2 Intenzita dopravy'!$H$5:$L$5),AX192/AY192*AX192,(INDEX('A2 Intenzita dopravy'!$M22:$Q22,MATCH(AW$189,'A2 Intenzita dopravy'!$H$5:$L$5,1)+1)/INDEX('A2 Intenzita dopravy'!$M22:$Q22,MATCH(AW$189,'A2 Intenzita dopravy'!$H$5:$L$5,1)))^(1/(INDEX('A2 Intenzita dopravy'!$H$5:$L$5,MATCH(AW$189,'A2 Intenzita dopravy'!$H$5:$L$5,1)+1)-INDEX('A2 Intenzita dopravy'!$H$5:$L$5,MATCH(AW$189,'A2 Intenzita dopravy'!$H$5:$L$5,1))))*AV192)))),0)</f>
        <v>1264.6827002851417</v>
      </c>
      <c r="AX192" s="30">
        <f>IFERROR(IFERROR(INDEX('A2 Intenzita dopravy'!$M22:$Q22,MATCH(AX$189,'A2 Intenzita dopravy'!$H$19:$L$19,0)),IF(AX$189&gt;MAX('A2 Intenzita dopravy'!$H$5:$L$5),(INDEX('A2 Intenzita dopravy'!$M22:$Q22,MATCH(AX$189,'A2 Intenzita dopravy'!$H$5:$L$5,1))/INDEX('A2 Intenzita dopravy'!$M22:$Q22,MATCH(AX$189,'A2 Intenzita dopravy'!$H$5:$L$5,1)-1))^(1/(INDEX('A2 Intenzita dopravy'!$H$5:$L$5,MATCH(AX$189,'A2 Intenzita dopravy'!$H$5:$L$5,1))-INDEX('A2 Intenzita dopravy'!$H$5:$L$5,MATCH(AX$189,'A2 Intenzita dopravy'!$H$5:$L$5,1)-1)))*AW192,IF(AX$189&lt;'A1 Parametre'!$C$7,'A2.1 Intenzita dopravy'!AX176,IF(AX$189&lt;MIN('A2 Intenzita dopravy'!$H$5:$L$5),AY192/AZ192*AY192,(INDEX('A2 Intenzita dopravy'!$M22:$Q22,MATCH(AX$189,'A2 Intenzita dopravy'!$H$5:$L$5,1)+1)/INDEX('A2 Intenzita dopravy'!$M22:$Q22,MATCH(AX$189,'A2 Intenzita dopravy'!$H$5:$L$5,1)))^(1/(INDEX('A2 Intenzita dopravy'!$H$5:$L$5,MATCH(AX$189,'A2 Intenzita dopravy'!$H$5:$L$5,1)+1)-INDEX('A2 Intenzita dopravy'!$H$5:$L$5,MATCH(AX$189,'A2 Intenzita dopravy'!$H$5:$L$5,1))))*AW192)))),0)</f>
        <v>1282.9105262289818</v>
      </c>
      <c r="AY192" s="30">
        <f>IFERROR(IFERROR(INDEX('A2 Intenzita dopravy'!$M22:$Q22,MATCH(AY$189,'A2 Intenzita dopravy'!$H$19:$L$19,0)),IF(AY$189&gt;MAX('A2 Intenzita dopravy'!$H$5:$L$5),(INDEX('A2 Intenzita dopravy'!$M22:$Q22,MATCH(AY$189,'A2 Intenzita dopravy'!$H$5:$L$5,1))/INDEX('A2 Intenzita dopravy'!$M22:$Q22,MATCH(AY$189,'A2 Intenzita dopravy'!$H$5:$L$5,1)-1))^(1/(INDEX('A2 Intenzita dopravy'!$H$5:$L$5,MATCH(AY$189,'A2 Intenzita dopravy'!$H$5:$L$5,1))-INDEX('A2 Intenzita dopravy'!$H$5:$L$5,MATCH(AY$189,'A2 Intenzita dopravy'!$H$5:$L$5,1)-1)))*AX192,IF(AY$189&lt;'A1 Parametre'!$C$7,'A2.1 Intenzita dopravy'!AY176,IF(AY$189&lt;MIN('A2 Intenzita dopravy'!$H$5:$L$5),AZ192/BA192*AZ192,(INDEX('A2 Intenzita dopravy'!$M22:$Q22,MATCH(AY$189,'A2 Intenzita dopravy'!$H$5:$L$5,1)+1)/INDEX('A2 Intenzita dopravy'!$M22:$Q22,MATCH(AY$189,'A2 Intenzita dopravy'!$H$5:$L$5,1)))^(1/(INDEX('A2 Intenzita dopravy'!$H$5:$L$5,MATCH(AY$189,'A2 Intenzita dopravy'!$H$5:$L$5,1)+1)-INDEX('A2 Intenzita dopravy'!$H$5:$L$5,MATCH(AY$189,'A2 Intenzita dopravy'!$H$5:$L$5,1))))*AX192)))),0)</f>
        <v>1301.4010691678152</v>
      </c>
      <c r="AZ192" s="30">
        <f>IFERROR(IFERROR(INDEX('A2 Intenzita dopravy'!$M22:$Q22,MATCH(AZ$189,'A2 Intenzita dopravy'!$H$19:$L$19,0)),IF(AZ$189&gt;MAX('A2 Intenzita dopravy'!$H$5:$L$5),(INDEX('A2 Intenzita dopravy'!$M22:$Q22,MATCH(AZ$189,'A2 Intenzita dopravy'!$H$5:$L$5,1))/INDEX('A2 Intenzita dopravy'!$M22:$Q22,MATCH(AZ$189,'A2 Intenzita dopravy'!$H$5:$L$5,1)-1))^(1/(INDEX('A2 Intenzita dopravy'!$H$5:$L$5,MATCH(AZ$189,'A2 Intenzita dopravy'!$H$5:$L$5,1))-INDEX('A2 Intenzita dopravy'!$H$5:$L$5,MATCH(AZ$189,'A2 Intenzita dopravy'!$H$5:$L$5,1)-1)))*AY192,IF(AZ$189&lt;'A1 Parametre'!$C$7,'A2.1 Intenzita dopravy'!AZ176,IF(AZ$189&lt;MIN('A2 Intenzita dopravy'!$H$5:$L$5),BA192/BB192*BA192,(INDEX('A2 Intenzita dopravy'!$M22:$Q22,MATCH(AZ$189,'A2 Intenzita dopravy'!$H$5:$L$5,1)+1)/INDEX('A2 Intenzita dopravy'!$M22:$Q22,MATCH(AZ$189,'A2 Intenzita dopravy'!$H$5:$L$5,1)))^(1/(INDEX('A2 Intenzita dopravy'!$H$5:$L$5,MATCH(AZ$189,'A2 Intenzita dopravy'!$H$5:$L$5,1)+1)-INDEX('A2 Intenzita dopravy'!$H$5:$L$5,MATCH(AZ$189,'A2 Intenzita dopravy'!$H$5:$L$5,1))))*AY192)))),0)</f>
        <v>1320.1581156321733</v>
      </c>
      <c r="BA192" s="30">
        <f>IFERROR(IFERROR(INDEX('A2 Intenzita dopravy'!$M22:$Q22,MATCH(BA$189,'A2 Intenzita dopravy'!$H$19:$L$19,0)),IF(BA$189&gt;MAX('A2 Intenzita dopravy'!$H$5:$L$5),(INDEX('A2 Intenzita dopravy'!$M22:$Q22,MATCH(BA$189,'A2 Intenzita dopravy'!$H$5:$L$5,1))/INDEX('A2 Intenzita dopravy'!$M22:$Q22,MATCH(BA$189,'A2 Intenzita dopravy'!$H$5:$L$5,1)-1))^(1/(INDEX('A2 Intenzita dopravy'!$H$5:$L$5,MATCH(BA$189,'A2 Intenzita dopravy'!$H$5:$L$5,1))-INDEX('A2 Intenzita dopravy'!$H$5:$L$5,MATCH(BA$189,'A2 Intenzita dopravy'!$H$5:$L$5,1)-1)))*AZ192,IF(BA$189&lt;'A1 Parametre'!$C$7,'A2.1 Intenzita dopravy'!BA176,IF(BA$189&lt;MIN('A2 Intenzita dopravy'!$H$5:$L$5),BB192/'A2 Intenzita dopravy'!#REF!*BB192,(INDEX('A2 Intenzita dopravy'!$M22:$Q22,MATCH(BA$189,'A2 Intenzita dopravy'!$H$5:$L$5,1)+1)/INDEX('A2 Intenzita dopravy'!$M22:$Q22,MATCH(BA$189,'A2 Intenzita dopravy'!$H$5:$L$5,1)))^(1/(INDEX('A2 Intenzita dopravy'!$H$5:$L$5,MATCH(BA$189,'A2 Intenzita dopravy'!$H$5:$L$5,1)+1)-INDEX('A2 Intenzita dopravy'!$H$5:$L$5,MATCH(BA$189,'A2 Intenzita dopravy'!$H$5:$L$5,1))))*AZ192)))),0)</f>
        <v>1339.1855067277152</v>
      </c>
      <c r="BB192" s="30">
        <f>IFERROR(IFERROR(INDEX('A2 Intenzita dopravy'!$M22:$Q22,MATCH(BB$189,'A2 Intenzita dopravy'!$H$19:$L$19,0)),IF(BB$189&gt;MAX('A2 Intenzita dopravy'!$H$5:$L$5),(INDEX('A2 Intenzita dopravy'!$M22:$Q22,MATCH(BB$189,'A2 Intenzita dopravy'!$H$5:$L$5,1))/INDEX('A2 Intenzita dopravy'!$M22:$Q22,MATCH(BB$189,'A2 Intenzita dopravy'!$H$5:$L$5,1)-1))^(1/(INDEX('A2 Intenzita dopravy'!$H$5:$L$5,MATCH(BB$189,'A2 Intenzita dopravy'!$H$5:$L$5,1))-INDEX('A2 Intenzita dopravy'!$H$5:$L$5,MATCH(BB$189,'A2 Intenzita dopravy'!$H$5:$L$5,1)-1)))*BA192,IF(BB$189&lt;'A1 Parametre'!$C$7,'A2.1 Intenzita dopravy'!BB176,IF(BB$189&lt;MIN('A2 Intenzita dopravy'!$H$5:$L$5),'A2 Intenzita dopravy'!#REF!/'A2 Intenzita dopravy'!#REF!*'A2 Intenzita dopravy'!#REF!,(INDEX('A2 Intenzita dopravy'!$M22:$Q22,MATCH(BB$189,'A2 Intenzita dopravy'!$H$5:$L$5,1)+1)/INDEX('A2 Intenzita dopravy'!$M22:$Q22,MATCH(BB$189,'A2 Intenzita dopravy'!$H$5:$L$5,1)))^(1/(INDEX('A2 Intenzita dopravy'!$H$5:$L$5,MATCH(BB$189,'A2 Intenzita dopravy'!$H$5:$L$5,1)+1)-INDEX('A2 Intenzita dopravy'!$H$5:$L$5,MATCH(BB$189,'A2 Intenzita dopravy'!$H$5:$L$5,1))))*BA192)))),0)</f>
        <v>1358.487138921816</v>
      </c>
    </row>
    <row r="193" spans="2:54" x14ac:dyDescent="0.2">
      <c r="B193" s="5">
        <v>3</v>
      </c>
      <c r="C193" s="5">
        <f>IF(ISBLANK('A2 Intenzita dopravy'!C23)=TRUE,"",'A2 Intenzita dopravy'!C23)</f>
        <v>90782</v>
      </c>
      <c r="D193" s="5" t="str">
        <f>IF(ISBLANK('A2 Intenzita dopravy'!D23)=TRUE,"",'A2 Intenzita dopravy'!D23)</f>
        <v>I/59 Tvrdošín - po OK II/520</v>
      </c>
      <c r="E193" s="30">
        <f>IFERROR(IFERROR(INDEX('A2 Intenzita dopravy'!$M23:$Q23,MATCH(E$189,'A2 Intenzita dopravy'!$H$19:$L$19,0)),IF(E$189&gt;MAX('A2 Intenzita dopravy'!$H$5:$L$5),(INDEX('A2 Intenzita dopravy'!$M23:$Q23,MATCH(E$189,'A2 Intenzita dopravy'!$H$5:$L$5,1))/INDEX('A2 Intenzita dopravy'!$M23:$Q23,MATCH(E$189,'A2 Intenzita dopravy'!$H$5:$L$5,1)-1))^(1/(INDEX('A2 Intenzita dopravy'!$H$5:$L$5,MATCH(E$189,'A2 Intenzita dopravy'!$H$5:$L$5,1))-INDEX('A2 Intenzita dopravy'!$H$5:$L$5,MATCH(E$189,'A2 Intenzita dopravy'!$H$5:$L$5,1)-1)))*D193,IF(E$189&lt;'A1 Parametre'!$C$7,'A2.1 Intenzita dopravy'!E177,IF(E$189&lt;MIN('A2 Intenzita dopravy'!$H$5:$L$5),F193/G193*F193,(INDEX('A2 Intenzita dopravy'!$M23:$Q23,MATCH(E$189,'A2 Intenzita dopravy'!$H$5:$L$5,1)+1)/INDEX('A2 Intenzita dopravy'!$M23:$Q23,MATCH(E$189,'A2 Intenzita dopravy'!$H$5:$L$5,1)))^(1/(INDEX('A2 Intenzita dopravy'!$H$5:$L$5,MATCH(E$189,'A2 Intenzita dopravy'!$H$5:$L$5,1)+1)-INDEX('A2 Intenzita dopravy'!$H$5:$L$5,MATCH(E$189,'A2 Intenzita dopravy'!$H$5:$L$5,1))))*D193)))),0)</f>
        <v>2077.9959738669959</v>
      </c>
      <c r="F193" s="30">
        <f>IFERROR(IFERROR(INDEX('A2 Intenzita dopravy'!$M23:$Q23,MATCH(F$189,'A2 Intenzita dopravy'!$H$19:$L$19,0)),IF(F$189&gt;MAX('A2 Intenzita dopravy'!$H$5:$L$5),(INDEX('A2 Intenzita dopravy'!$M23:$Q23,MATCH(F$189,'A2 Intenzita dopravy'!$H$5:$L$5,1))/INDEX('A2 Intenzita dopravy'!$M23:$Q23,MATCH(F$189,'A2 Intenzita dopravy'!$H$5:$L$5,1)-1))^(1/(INDEX('A2 Intenzita dopravy'!$H$5:$L$5,MATCH(F$189,'A2 Intenzita dopravy'!$H$5:$L$5,1))-INDEX('A2 Intenzita dopravy'!$H$5:$L$5,MATCH(F$189,'A2 Intenzita dopravy'!$H$5:$L$5,1)-1)))*E193,IF(F$189&lt;'A1 Parametre'!$C$7,'A2.1 Intenzita dopravy'!F177,IF(F$189&lt;MIN('A2 Intenzita dopravy'!$H$5:$L$5),G193/H193*G193,(INDEX('A2 Intenzita dopravy'!$M23:$Q23,MATCH(F$189,'A2 Intenzita dopravy'!$H$5:$L$5,1)+1)/INDEX('A2 Intenzita dopravy'!$M23:$Q23,MATCH(F$189,'A2 Intenzita dopravy'!$H$5:$L$5,1)))^(1/(INDEX('A2 Intenzita dopravy'!$H$5:$L$5,MATCH(F$189,'A2 Intenzita dopravy'!$H$5:$L$5,1)+1)-INDEX('A2 Intenzita dopravy'!$H$5:$L$5,MATCH(F$189,'A2 Intenzita dopravy'!$H$5:$L$5,1))))*E193)))),0)</f>
        <v>2110</v>
      </c>
      <c r="G193" s="30">
        <f>IFERROR(IFERROR(INDEX('A2 Intenzita dopravy'!$M23:$Q23,MATCH(G$189,'A2 Intenzita dopravy'!$H$19:$L$19,0)),IF(G$189&gt;MAX('A2 Intenzita dopravy'!$H$5:$L$5),(INDEX('A2 Intenzita dopravy'!$M23:$Q23,MATCH(G$189,'A2 Intenzita dopravy'!$H$5:$L$5,1))/INDEX('A2 Intenzita dopravy'!$M23:$Q23,MATCH(G$189,'A2 Intenzita dopravy'!$H$5:$L$5,1)-1))^(1/(INDEX('A2 Intenzita dopravy'!$H$5:$L$5,MATCH(G$189,'A2 Intenzita dopravy'!$H$5:$L$5,1))-INDEX('A2 Intenzita dopravy'!$H$5:$L$5,MATCH(G$189,'A2 Intenzita dopravy'!$H$5:$L$5,1)-1)))*F193,IF(G$189&lt;'A1 Parametre'!$C$7,'A2.1 Intenzita dopravy'!G177,IF(G$189&lt;MIN('A2 Intenzita dopravy'!$H$5:$L$5),H193/I193*H193,(INDEX('A2 Intenzita dopravy'!$M23:$Q23,MATCH(G$189,'A2 Intenzita dopravy'!$H$5:$L$5,1)+1)/INDEX('A2 Intenzita dopravy'!$M23:$Q23,MATCH(G$189,'A2 Intenzita dopravy'!$H$5:$L$5,1)))^(1/(INDEX('A2 Intenzita dopravy'!$H$5:$L$5,MATCH(G$189,'A2 Intenzita dopravy'!$H$5:$L$5,1)+1)-INDEX('A2 Intenzita dopravy'!$H$5:$L$5,MATCH(G$189,'A2 Intenzita dopravy'!$H$5:$L$5,1))))*F193)))),0)</f>
        <v>2142.4969326167525</v>
      </c>
      <c r="H193" s="30">
        <f>IFERROR(IFERROR(INDEX('A2 Intenzita dopravy'!$M23:$Q23,MATCH(H$189,'A2 Intenzita dopravy'!$H$19:$L$19,0)),IF(H$189&gt;MAX('A2 Intenzita dopravy'!$H$5:$L$5),(INDEX('A2 Intenzita dopravy'!$M23:$Q23,MATCH(H$189,'A2 Intenzita dopravy'!$H$5:$L$5,1))/INDEX('A2 Intenzita dopravy'!$M23:$Q23,MATCH(H$189,'A2 Intenzita dopravy'!$H$5:$L$5,1)-1))^(1/(INDEX('A2 Intenzita dopravy'!$H$5:$L$5,MATCH(H$189,'A2 Intenzita dopravy'!$H$5:$L$5,1))-INDEX('A2 Intenzita dopravy'!$H$5:$L$5,MATCH(H$189,'A2 Intenzita dopravy'!$H$5:$L$5,1)-1)))*G193,IF(H$189&lt;'A1 Parametre'!$C$7,'A2.1 Intenzita dopravy'!H177,IF(H$189&lt;MIN('A2 Intenzita dopravy'!$H$5:$L$5),I193/J193*I193,(INDEX('A2 Intenzita dopravy'!$M23:$Q23,MATCH(H$189,'A2 Intenzita dopravy'!$H$5:$L$5,1)+1)/INDEX('A2 Intenzita dopravy'!$M23:$Q23,MATCH(H$189,'A2 Intenzita dopravy'!$H$5:$L$5,1)))^(1/(INDEX('A2 Intenzita dopravy'!$H$5:$L$5,MATCH(H$189,'A2 Intenzita dopravy'!$H$5:$L$5,1)+1)-INDEX('A2 Intenzita dopravy'!$H$5:$L$5,MATCH(H$189,'A2 Intenzita dopravy'!$H$5:$L$5,1))))*G193)))),0)</f>
        <v>2175.4943631621768</v>
      </c>
      <c r="I193" s="30">
        <f>IFERROR(IFERROR(INDEX('A2 Intenzita dopravy'!$M23:$Q23,MATCH(I$189,'A2 Intenzita dopravy'!$H$19:$L$19,0)),IF(I$189&gt;MAX('A2 Intenzita dopravy'!$H$5:$L$5),(INDEX('A2 Intenzita dopravy'!$M23:$Q23,MATCH(I$189,'A2 Intenzita dopravy'!$H$5:$L$5,1))/INDEX('A2 Intenzita dopravy'!$M23:$Q23,MATCH(I$189,'A2 Intenzita dopravy'!$H$5:$L$5,1)-1))^(1/(INDEX('A2 Intenzita dopravy'!$H$5:$L$5,MATCH(I$189,'A2 Intenzita dopravy'!$H$5:$L$5,1))-INDEX('A2 Intenzita dopravy'!$H$5:$L$5,MATCH(I$189,'A2 Intenzita dopravy'!$H$5:$L$5,1)-1)))*H193,IF(I$189&lt;'A1 Parametre'!$C$7,'A2.1 Intenzita dopravy'!I177,IF(I$189&lt;MIN('A2 Intenzita dopravy'!$H$5:$L$5),J193/K193*J193,(INDEX('A2 Intenzita dopravy'!$M23:$Q23,MATCH(I$189,'A2 Intenzita dopravy'!$H$5:$L$5,1)+1)/INDEX('A2 Intenzita dopravy'!$M23:$Q23,MATCH(I$189,'A2 Intenzita dopravy'!$H$5:$L$5,1)))^(1/(INDEX('A2 Intenzita dopravy'!$H$5:$L$5,MATCH(I$189,'A2 Intenzita dopravy'!$H$5:$L$5,1)+1)-INDEX('A2 Intenzita dopravy'!$H$5:$L$5,MATCH(I$189,'A2 Intenzita dopravy'!$H$5:$L$5,1))))*H193)))),0)</f>
        <v>720</v>
      </c>
      <c r="J193" s="30">
        <f>IFERROR(IFERROR(INDEX('A2 Intenzita dopravy'!$M23:$Q23,MATCH(J$189,'A2 Intenzita dopravy'!$H$19:$L$19,0)),IF(J$189&gt;MAX('A2 Intenzita dopravy'!$H$5:$L$5),(INDEX('A2 Intenzita dopravy'!$M23:$Q23,MATCH(J$189,'A2 Intenzita dopravy'!$H$5:$L$5,1))/INDEX('A2 Intenzita dopravy'!$M23:$Q23,MATCH(J$189,'A2 Intenzita dopravy'!$H$5:$L$5,1)-1))^(1/(INDEX('A2 Intenzita dopravy'!$H$5:$L$5,MATCH(J$189,'A2 Intenzita dopravy'!$H$5:$L$5,1))-INDEX('A2 Intenzita dopravy'!$H$5:$L$5,MATCH(J$189,'A2 Intenzita dopravy'!$H$5:$L$5,1)-1)))*I193,IF(J$189&lt;'A1 Parametre'!$C$7,'A2.1 Intenzita dopravy'!J177,IF(J$189&lt;MIN('A2 Intenzita dopravy'!$H$5:$L$5),K193/L193*K193,(INDEX('A2 Intenzita dopravy'!$M23:$Q23,MATCH(J$189,'A2 Intenzita dopravy'!$H$5:$L$5,1)+1)/INDEX('A2 Intenzita dopravy'!$M23:$Q23,MATCH(J$189,'A2 Intenzita dopravy'!$H$5:$L$5,1)))^(1/(INDEX('A2 Intenzita dopravy'!$H$5:$L$5,MATCH(J$189,'A2 Intenzita dopravy'!$H$5:$L$5,1)+1)-INDEX('A2 Intenzita dopravy'!$H$5:$L$5,MATCH(J$189,'A2 Intenzita dopravy'!$H$5:$L$5,1))))*I193)))),0)</f>
        <v>729.60679012704213</v>
      </c>
      <c r="K193" s="30">
        <f>IFERROR(IFERROR(INDEX('A2 Intenzita dopravy'!$M23:$Q23,MATCH(K$189,'A2 Intenzita dopravy'!$H$19:$L$19,0)),IF(K$189&gt;MAX('A2 Intenzita dopravy'!$H$5:$L$5),(INDEX('A2 Intenzita dopravy'!$M23:$Q23,MATCH(K$189,'A2 Intenzita dopravy'!$H$5:$L$5,1))/INDEX('A2 Intenzita dopravy'!$M23:$Q23,MATCH(K$189,'A2 Intenzita dopravy'!$H$5:$L$5,1)-1))^(1/(INDEX('A2 Intenzita dopravy'!$H$5:$L$5,MATCH(K$189,'A2 Intenzita dopravy'!$H$5:$L$5,1))-INDEX('A2 Intenzita dopravy'!$H$5:$L$5,MATCH(K$189,'A2 Intenzita dopravy'!$H$5:$L$5,1)-1)))*J193,IF(K$189&lt;'A1 Parametre'!$C$7,'A2.1 Intenzita dopravy'!K177,IF(K$189&lt;MIN('A2 Intenzita dopravy'!$H$5:$L$5),L193/M193*L193,(INDEX('A2 Intenzita dopravy'!$M23:$Q23,MATCH(K$189,'A2 Intenzita dopravy'!$H$5:$L$5,1)+1)/INDEX('A2 Intenzita dopravy'!$M23:$Q23,MATCH(K$189,'A2 Intenzita dopravy'!$H$5:$L$5,1)))^(1/(INDEX('A2 Intenzita dopravy'!$H$5:$L$5,MATCH(K$189,'A2 Intenzita dopravy'!$H$5:$L$5,1)+1)-INDEX('A2 Intenzita dopravy'!$H$5:$L$5,MATCH(K$189,'A2 Intenzita dopravy'!$H$5:$L$5,1))))*J193)))),0)</f>
        <v>739.34176138817463</v>
      </c>
      <c r="L193" s="30">
        <f>IFERROR(IFERROR(INDEX('A2 Intenzita dopravy'!$M23:$Q23,MATCH(L$189,'A2 Intenzita dopravy'!$H$19:$L$19,0)),IF(L$189&gt;MAX('A2 Intenzita dopravy'!$H$5:$L$5),(INDEX('A2 Intenzita dopravy'!$M23:$Q23,MATCH(L$189,'A2 Intenzita dopravy'!$H$5:$L$5,1))/INDEX('A2 Intenzita dopravy'!$M23:$Q23,MATCH(L$189,'A2 Intenzita dopravy'!$H$5:$L$5,1)-1))^(1/(INDEX('A2 Intenzita dopravy'!$H$5:$L$5,MATCH(L$189,'A2 Intenzita dopravy'!$H$5:$L$5,1))-INDEX('A2 Intenzita dopravy'!$H$5:$L$5,MATCH(L$189,'A2 Intenzita dopravy'!$H$5:$L$5,1)-1)))*K193,IF(L$189&lt;'A1 Parametre'!$C$7,'A2.1 Intenzita dopravy'!L177,IF(L$189&lt;MIN('A2 Intenzita dopravy'!$H$5:$L$5),M193/N193*M193,(INDEX('A2 Intenzita dopravy'!$M23:$Q23,MATCH(L$189,'A2 Intenzita dopravy'!$H$5:$L$5,1)+1)/INDEX('A2 Intenzita dopravy'!$M23:$Q23,MATCH(L$189,'A2 Intenzita dopravy'!$H$5:$L$5,1)))^(1/(INDEX('A2 Intenzita dopravy'!$H$5:$L$5,MATCH(L$189,'A2 Intenzita dopravy'!$H$5:$L$5,1)+1)-INDEX('A2 Intenzita dopravy'!$H$5:$L$5,MATCH(L$189,'A2 Intenzita dopravy'!$H$5:$L$5,1))))*K193)))),0)</f>
        <v>749.20662407402722</v>
      </c>
      <c r="M193" s="30">
        <f>IFERROR(IFERROR(INDEX('A2 Intenzita dopravy'!$M23:$Q23,MATCH(M$189,'A2 Intenzita dopravy'!$H$19:$L$19,0)),IF(M$189&gt;MAX('A2 Intenzita dopravy'!$H$5:$L$5),(INDEX('A2 Intenzita dopravy'!$M23:$Q23,MATCH(M$189,'A2 Intenzita dopravy'!$H$5:$L$5,1))/INDEX('A2 Intenzita dopravy'!$M23:$Q23,MATCH(M$189,'A2 Intenzita dopravy'!$H$5:$L$5,1)-1))^(1/(INDEX('A2 Intenzita dopravy'!$H$5:$L$5,MATCH(M$189,'A2 Intenzita dopravy'!$H$5:$L$5,1))-INDEX('A2 Intenzita dopravy'!$H$5:$L$5,MATCH(M$189,'A2 Intenzita dopravy'!$H$5:$L$5,1)-1)))*L193,IF(M$189&lt;'A1 Parametre'!$C$7,'A2.1 Intenzita dopravy'!M177,IF(M$189&lt;MIN('A2 Intenzita dopravy'!$H$5:$L$5),N193/O193*N193,(INDEX('A2 Intenzita dopravy'!$M23:$Q23,MATCH(M$189,'A2 Intenzita dopravy'!$H$5:$L$5,1)+1)/INDEX('A2 Intenzita dopravy'!$M23:$Q23,MATCH(M$189,'A2 Intenzita dopravy'!$H$5:$L$5,1)))^(1/(INDEX('A2 Intenzita dopravy'!$H$5:$L$5,MATCH(M$189,'A2 Intenzita dopravy'!$H$5:$L$5,1)+1)-INDEX('A2 Intenzita dopravy'!$H$5:$L$5,MATCH(M$189,'A2 Intenzita dopravy'!$H$5:$L$5,1))))*L193)))),0)</f>
        <v>759.20311129523407</v>
      </c>
      <c r="N193" s="30">
        <f>IFERROR(IFERROR(INDEX('A2 Intenzita dopravy'!$M23:$Q23,MATCH(N$189,'A2 Intenzita dopravy'!$H$19:$L$19,0)),IF(N$189&gt;MAX('A2 Intenzita dopravy'!$H$5:$L$5),(INDEX('A2 Intenzita dopravy'!$M23:$Q23,MATCH(N$189,'A2 Intenzita dopravy'!$H$5:$L$5,1))/INDEX('A2 Intenzita dopravy'!$M23:$Q23,MATCH(N$189,'A2 Intenzita dopravy'!$H$5:$L$5,1)-1))^(1/(INDEX('A2 Intenzita dopravy'!$H$5:$L$5,MATCH(N$189,'A2 Intenzita dopravy'!$H$5:$L$5,1))-INDEX('A2 Intenzita dopravy'!$H$5:$L$5,MATCH(N$189,'A2 Intenzita dopravy'!$H$5:$L$5,1)-1)))*M193,IF(N$189&lt;'A1 Parametre'!$C$7,'A2.1 Intenzita dopravy'!N177,IF(N$189&lt;MIN('A2 Intenzita dopravy'!$H$5:$L$5),O193/P193*O193,(INDEX('A2 Intenzita dopravy'!$M23:$Q23,MATCH(N$189,'A2 Intenzita dopravy'!$H$5:$L$5,1)+1)/INDEX('A2 Intenzita dopravy'!$M23:$Q23,MATCH(N$189,'A2 Intenzita dopravy'!$H$5:$L$5,1)))^(1/(INDEX('A2 Intenzita dopravy'!$H$5:$L$5,MATCH(N$189,'A2 Intenzita dopravy'!$H$5:$L$5,1)+1)-INDEX('A2 Intenzita dopravy'!$H$5:$L$5,MATCH(N$189,'A2 Intenzita dopravy'!$H$5:$L$5,1))))*M193)))),0)</f>
        <v>769.33297928691559</v>
      </c>
      <c r="O193" s="30">
        <f>IFERROR(IFERROR(INDEX('A2 Intenzita dopravy'!$M23:$Q23,MATCH(O$189,'A2 Intenzita dopravy'!$H$19:$L$19,0)),IF(O$189&gt;MAX('A2 Intenzita dopravy'!$H$5:$L$5),(INDEX('A2 Intenzita dopravy'!$M23:$Q23,MATCH(O$189,'A2 Intenzita dopravy'!$H$5:$L$5,1))/INDEX('A2 Intenzita dopravy'!$M23:$Q23,MATCH(O$189,'A2 Intenzita dopravy'!$H$5:$L$5,1)-1))^(1/(INDEX('A2 Intenzita dopravy'!$H$5:$L$5,MATCH(O$189,'A2 Intenzita dopravy'!$H$5:$L$5,1))-INDEX('A2 Intenzita dopravy'!$H$5:$L$5,MATCH(O$189,'A2 Intenzita dopravy'!$H$5:$L$5,1)-1)))*N193,IF(O$189&lt;'A1 Parametre'!$C$7,'A2.1 Intenzita dopravy'!O177,IF(O$189&lt;MIN('A2 Intenzita dopravy'!$H$5:$L$5),P193/Q193*P193,(INDEX('A2 Intenzita dopravy'!$M23:$Q23,MATCH(O$189,'A2 Intenzita dopravy'!$H$5:$L$5,1)+1)/INDEX('A2 Intenzita dopravy'!$M23:$Q23,MATCH(O$189,'A2 Intenzita dopravy'!$H$5:$L$5,1)))^(1/(INDEX('A2 Intenzita dopravy'!$H$5:$L$5,MATCH(O$189,'A2 Intenzita dopravy'!$H$5:$L$5,1)+1)-INDEX('A2 Intenzita dopravy'!$H$5:$L$5,MATCH(O$189,'A2 Intenzita dopravy'!$H$5:$L$5,1))))*N193)))),0)</f>
        <v>779.59800771722314</v>
      </c>
      <c r="P193" s="30">
        <f>IFERROR(IFERROR(INDEX('A2 Intenzita dopravy'!$M23:$Q23,MATCH(P$189,'A2 Intenzita dopravy'!$H$19:$L$19,0)),IF(P$189&gt;MAX('A2 Intenzita dopravy'!$H$5:$L$5),(INDEX('A2 Intenzita dopravy'!$M23:$Q23,MATCH(P$189,'A2 Intenzita dopravy'!$H$5:$L$5,1))/INDEX('A2 Intenzita dopravy'!$M23:$Q23,MATCH(P$189,'A2 Intenzita dopravy'!$H$5:$L$5,1)-1))^(1/(INDEX('A2 Intenzita dopravy'!$H$5:$L$5,MATCH(P$189,'A2 Intenzita dopravy'!$H$5:$L$5,1))-INDEX('A2 Intenzita dopravy'!$H$5:$L$5,MATCH(P$189,'A2 Intenzita dopravy'!$H$5:$L$5,1)-1)))*O193,IF(P$189&lt;'A1 Parametre'!$C$7,'A2.1 Intenzita dopravy'!P177,IF(P$189&lt;MIN('A2 Intenzita dopravy'!$H$5:$L$5),Q193/R193*Q193,(INDEX('A2 Intenzita dopravy'!$M23:$Q23,MATCH(P$189,'A2 Intenzita dopravy'!$H$5:$L$5,1)+1)/INDEX('A2 Intenzita dopravy'!$M23:$Q23,MATCH(P$189,'A2 Intenzita dopravy'!$H$5:$L$5,1)))^(1/(INDEX('A2 Intenzita dopravy'!$H$5:$L$5,MATCH(P$189,'A2 Intenzita dopravy'!$H$5:$L$5,1)+1)-INDEX('A2 Intenzita dopravy'!$H$5:$L$5,MATCH(P$189,'A2 Intenzita dopravy'!$H$5:$L$5,1))))*O193)))),0)</f>
        <v>790</v>
      </c>
      <c r="Q193" s="30">
        <f>IFERROR(IFERROR(INDEX('A2 Intenzita dopravy'!$M23:$Q23,MATCH(Q$189,'A2 Intenzita dopravy'!$H$19:$L$19,0)),IF(Q$189&gt;MAX('A2 Intenzita dopravy'!$H$5:$L$5),(INDEX('A2 Intenzita dopravy'!$M23:$Q23,MATCH(Q$189,'A2 Intenzita dopravy'!$H$5:$L$5,1))/INDEX('A2 Intenzita dopravy'!$M23:$Q23,MATCH(Q$189,'A2 Intenzita dopravy'!$H$5:$L$5,1)-1))^(1/(INDEX('A2 Intenzita dopravy'!$H$5:$L$5,MATCH(Q$189,'A2 Intenzita dopravy'!$H$5:$L$5,1))-INDEX('A2 Intenzita dopravy'!$H$5:$L$5,MATCH(Q$189,'A2 Intenzita dopravy'!$H$5:$L$5,1)-1)))*P193,IF(Q$189&lt;'A1 Parametre'!$C$7,'A2.1 Intenzita dopravy'!Q177,IF(Q$189&lt;MIN('A2 Intenzita dopravy'!$H$5:$L$5),R193/S193*R193,(INDEX('A2 Intenzita dopravy'!$M23:$Q23,MATCH(Q$189,'A2 Intenzita dopravy'!$H$5:$L$5,1)+1)/INDEX('A2 Intenzita dopravy'!$M23:$Q23,MATCH(Q$189,'A2 Intenzita dopravy'!$H$5:$L$5,1)))^(1/(INDEX('A2 Intenzita dopravy'!$H$5:$L$5,MATCH(Q$189,'A2 Intenzita dopravy'!$H$5:$L$5,1)+1)-INDEX('A2 Intenzita dopravy'!$H$5:$L$5,MATCH(Q$189,'A2 Intenzita dopravy'!$H$5:$L$5,1))))*P193)))),0)</f>
        <v>801.25088348371219</v>
      </c>
      <c r="R193" s="30">
        <f>IFERROR(IFERROR(INDEX('A2 Intenzita dopravy'!$M23:$Q23,MATCH(R$189,'A2 Intenzita dopravy'!$H$19:$L$19,0)),IF(R$189&gt;MAX('A2 Intenzita dopravy'!$H$5:$L$5),(INDEX('A2 Intenzita dopravy'!$M23:$Q23,MATCH(R$189,'A2 Intenzita dopravy'!$H$5:$L$5,1))/INDEX('A2 Intenzita dopravy'!$M23:$Q23,MATCH(R$189,'A2 Intenzita dopravy'!$H$5:$L$5,1)-1))^(1/(INDEX('A2 Intenzita dopravy'!$H$5:$L$5,MATCH(R$189,'A2 Intenzita dopravy'!$H$5:$L$5,1))-INDEX('A2 Intenzita dopravy'!$H$5:$L$5,MATCH(R$189,'A2 Intenzita dopravy'!$H$5:$L$5,1)-1)))*Q193,IF(R$189&lt;'A1 Parametre'!$C$7,'A2.1 Intenzita dopravy'!R177,IF(R$189&lt;MIN('A2 Intenzita dopravy'!$H$5:$L$5),S193/T193*S193,(INDEX('A2 Intenzita dopravy'!$M23:$Q23,MATCH(R$189,'A2 Intenzita dopravy'!$H$5:$L$5,1)+1)/INDEX('A2 Intenzita dopravy'!$M23:$Q23,MATCH(R$189,'A2 Intenzita dopravy'!$H$5:$L$5,1)))^(1/(INDEX('A2 Intenzita dopravy'!$H$5:$L$5,MATCH(R$189,'A2 Intenzita dopravy'!$H$5:$L$5,1)+1)-INDEX('A2 Intenzita dopravy'!$H$5:$L$5,MATCH(R$189,'A2 Intenzita dopravy'!$H$5:$L$5,1))))*Q193)))),0)</f>
        <v>812.66199782712579</v>
      </c>
      <c r="S193" s="30">
        <f>IFERROR(IFERROR(INDEX('A2 Intenzita dopravy'!$M23:$Q23,MATCH(S$189,'A2 Intenzita dopravy'!$H$19:$L$19,0)),IF(S$189&gt;MAX('A2 Intenzita dopravy'!$H$5:$L$5),(INDEX('A2 Intenzita dopravy'!$M23:$Q23,MATCH(S$189,'A2 Intenzita dopravy'!$H$5:$L$5,1))/INDEX('A2 Intenzita dopravy'!$M23:$Q23,MATCH(S$189,'A2 Intenzita dopravy'!$H$5:$L$5,1)-1))^(1/(INDEX('A2 Intenzita dopravy'!$H$5:$L$5,MATCH(S$189,'A2 Intenzita dopravy'!$H$5:$L$5,1))-INDEX('A2 Intenzita dopravy'!$H$5:$L$5,MATCH(S$189,'A2 Intenzita dopravy'!$H$5:$L$5,1)-1)))*R193,IF(S$189&lt;'A1 Parametre'!$C$7,'A2.1 Intenzita dopravy'!S177,IF(S$189&lt;MIN('A2 Intenzita dopravy'!$H$5:$L$5),T193/U193*T193,(INDEX('A2 Intenzita dopravy'!$M23:$Q23,MATCH(S$189,'A2 Intenzita dopravy'!$H$5:$L$5,1)+1)/INDEX('A2 Intenzita dopravy'!$M23:$Q23,MATCH(S$189,'A2 Intenzita dopravy'!$H$5:$L$5,1)))^(1/(INDEX('A2 Intenzita dopravy'!$H$5:$L$5,MATCH(S$189,'A2 Intenzita dopravy'!$H$5:$L$5,1)+1)-INDEX('A2 Intenzita dopravy'!$H$5:$L$5,MATCH(S$189,'A2 Intenzita dopravy'!$H$5:$L$5,1))))*R193)))),0)</f>
        <v>824.23562497800401</v>
      </c>
      <c r="T193" s="30">
        <f>IFERROR(IFERROR(INDEX('A2 Intenzita dopravy'!$M23:$Q23,MATCH(T$189,'A2 Intenzita dopravy'!$H$19:$L$19,0)),IF(T$189&gt;MAX('A2 Intenzita dopravy'!$H$5:$L$5),(INDEX('A2 Intenzita dopravy'!$M23:$Q23,MATCH(T$189,'A2 Intenzita dopravy'!$H$5:$L$5,1))/INDEX('A2 Intenzita dopravy'!$M23:$Q23,MATCH(T$189,'A2 Intenzita dopravy'!$H$5:$L$5,1)-1))^(1/(INDEX('A2 Intenzita dopravy'!$H$5:$L$5,MATCH(T$189,'A2 Intenzita dopravy'!$H$5:$L$5,1))-INDEX('A2 Intenzita dopravy'!$H$5:$L$5,MATCH(T$189,'A2 Intenzita dopravy'!$H$5:$L$5,1)-1)))*S193,IF(T$189&lt;'A1 Parametre'!$C$7,'A2.1 Intenzita dopravy'!T177,IF(T$189&lt;MIN('A2 Intenzita dopravy'!$H$5:$L$5),U193/V193*U193,(INDEX('A2 Intenzita dopravy'!$M23:$Q23,MATCH(T$189,'A2 Intenzita dopravy'!$H$5:$L$5,1)+1)/INDEX('A2 Intenzita dopravy'!$M23:$Q23,MATCH(T$189,'A2 Intenzita dopravy'!$H$5:$L$5,1)))^(1/(INDEX('A2 Intenzita dopravy'!$H$5:$L$5,MATCH(T$189,'A2 Intenzita dopravy'!$H$5:$L$5,1)+1)-INDEX('A2 Intenzita dopravy'!$H$5:$L$5,MATCH(T$189,'A2 Intenzita dopravy'!$H$5:$L$5,1))))*S193)))),0)</f>
        <v>835.97407938275376</v>
      </c>
      <c r="U193" s="30">
        <f>IFERROR(IFERROR(INDEX('A2 Intenzita dopravy'!$M23:$Q23,MATCH(U$189,'A2 Intenzita dopravy'!$H$19:$L$19,0)),IF(U$189&gt;MAX('A2 Intenzita dopravy'!$H$5:$L$5),(INDEX('A2 Intenzita dopravy'!$M23:$Q23,MATCH(U$189,'A2 Intenzita dopravy'!$H$5:$L$5,1))/INDEX('A2 Intenzita dopravy'!$M23:$Q23,MATCH(U$189,'A2 Intenzita dopravy'!$H$5:$L$5,1)-1))^(1/(INDEX('A2 Intenzita dopravy'!$H$5:$L$5,MATCH(U$189,'A2 Intenzita dopravy'!$H$5:$L$5,1))-INDEX('A2 Intenzita dopravy'!$H$5:$L$5,MATCH(U$189,'A2 Intenzita dopravy'!$H$5:$L$5,1)-1)))*T193,IF(U$189&lt;'A1 Parametre'!$C$7,'A2.1 Intenzita dopravy'!U177,IF(U$189&lt;MIN('A2 Intenzita dopravy'!$H$5:$L$5),V193/W193*V193,(INDEX('A2 Intenzita dopravy'!$M23:$Q23,MATCH(U$189,'A2 Intenzita dopravy'!$H$5:$L$5,1)+1)/INDEX('A2 Intenzita dopravy'!$M23:$Q23,MATCH(U$189,'A2 Intenzita dopravy'!$H$5:$L$5,1)))^(1/(INDEX('A2 Intenzita dopravy'!$H$5:$L$5,MATCH(U$189,'A2 Intenzita dopravy'!$H$5:$L$5,1)+1)-INDEX('A2 Intenzita dopravy'!$H$5:$L$5,MATCH(U$189,'A2 Intenzita dopravy'!$H$5:$L$5,1))))*T193)))),0)</f>
        <v>847.87970844925883</v>
      </c>
      <c r="V193" s="30">
        <f>IFERROR(IFERROR(INDEX('A2 Intenzita dopravy'!$M23:$Q23,MATCH(V$189,'A2 Intenzita dopravy'!$H$19:$L$19,0)),IF(V$189&gt;MAX('A2 Intenzita dopravy'!$H$5:$L$5),(INDEX('A2 Intenzita dopravy'!$M23:$Q23,MATCH(V$189,'A2 Intenzita dopravy'!$H$5:$L$5,1))/INDEX('A2 Intenzita dopravy'!$M23:$Q23,MATCH(V$189,'A2 Intenzita dopravy'!$H$5:$L$5,1)-1))^(1/(INDEX('A2 Intenzita dopravy'!$H$5:$L$5,MATCH(V$189,'A2 Intenzita dopravy'!$H$5:$L$5,1))-INDEX('A2 Intenzita dopravy'!$H$5:$L$5,MATCH(V$189,'A2 Intenzita dopravy'!$H$5:$L$5,1)-1)))*U193,IF(V$189&lt;'A1 Parametre'!$C$7,'A2.1 Intenzita dopravy'!V177,IF(V$189&lt;MIN('A2 Intenzita dopravy'!$H$5:$L$5),W193/X193*W193,(INDEX('A2 Intenzita dopravy'!$M23:$Q23,MATCH(V$189,'A2 Intenzita dopravy'!$H$5:$L$5,1)+1)/INDEX('A2 Intenzita dopravy'!$M23:$Q23,MATCH(V$189,'A2 Intenzita dopravy'!$H$5:$L$5,1)))^(1/(INDEX('A2 Intenzita dopravy'!$H$5:$L$5,MATCH(V$189,'A2 Intenzita dopravy'!$H$5:$L$5,1)+1)-INDEX('A2 Intenzita dopravy'!$H$5:$L$5,MATCH(V$189,'A2 Intenzita dopravy'!$H$5:$L$5,1))))*U193)))),0)</f>
        <v>859.95489301630505</v>
      </c>
      <c r="W193" s="30">
        <f>IFERROR(IFERROR(INDEX('A2 Intenzita dopravy'!$M23:$Q23,MATCH(W$189,'A2 Intenzita dopravy'!$H$19:$L$19,0)),IF(W$189&gt;MAX('A2 Intenzita dopravy'!$H$5:$L$5),(INDEX('A2 Intenzita dopravy'!$M23:$Q23,MATCH(W$189,'A2 Intenzita dopravy'!$H$5:$L$5,1))/INDEX('A2 Intenzita dopravy'!$M23:$Q23,MATCH(W$189,'A2 Intenzita dopravy'!$H$5:$L$5,1)-1))^(1/(INDEX('A2 Intenzita dopravy'!$H$5:$L$5,MATCH(W$189,'A2 Intenzita dopravy'!$H$5:$L$5,1))-INDEX('A2 Intenzita dopravy'!$H$5:$L$5,MATCH(W$189,'A2 Intenzita dopravy'!$H$5:$L$5,1)-1)))*V193,IF(W$189&lt;'A1 Parametre'!$C$7,'A2.1 Intenzita dopravy'!W177,IF(W$189&lt;MIN('A2 Intenzita dopravy'!$H$5:$L$5),X193/Y193*X193,(INDEX('A2 Intenzita dopravy'!$M23:$Q23,MATCH(W$189,'A2 Intenzita dopravy'!$H$5:$L$5,1)+1)/INDEX('A2 Intenzita dopravy'!$M23:$Q23,MATCH(W$189,'A2 Intenzita dopravy'!$H$5:$L$5,1)))^(1/(INDEX('A2 Intenzita dopravy'!$H$5:$L$5,MATCH(W$189,'A2 Intenzita dopravy'!$H$5:$L$5,1)+1)-INDEX('A2 Intenzita dopravy'!$H$5:$L$5,MATCH(W$189,'A2 Intenzita dopravy'!$H$5:$L$5,1))))*V193)))),0)</f>
        <v>872.20204782969074</v>
      </c>
      <c r="X193" s="30">
        <f>IFERROR(IFERROR(INDEX('A2 Intenzita dopravy'!$M23:$Q23,MATCH(X$189,'A2 Intenzita dopravy'!$H$19:$L$19,0)),IF(X$189&gt;MAX('A2 Intenzita dopravy'!$H$5:$L$5),(INDEX('A2 Intenzita dopravy'!$M23:$Q23,MATCH(X$189,'A2 Intenzita dopravy'!$H$5:$L$5,1))/INDEX('A2 Intenzita dopravy'!$M23:$Q23,MATCH(X$189,'A2 Intenzita dopravy'!$H$5:$L$5,1)-1))^(1/(INDEX('A2 Intenzita dopravy'!$H$5:$L$5,MATCH(X$189,'A2 Intenzita dopravy'!$H$5:$L$5,1))-INDEX('A2 Intenzita dopravy'!$H$5:$L$5,MATCH(X$189,'A2 Intenzita dopravy'!$H$5:$L$5,1)-1)))*W193,IF(X$189&lt;'A1 Parametre'!$C$7,'A2.1 Intenzita dopravy'!X177,IF(X$189&lt;MIN('A2 Intenzita dopravy'!$H$5:$L$5),Y193/Z193*Y193,(INDEX('A2 Intenzita dopravy'!$M23:$Q23,MATCH(X$189,'A2 Intenzita dopravy'!$H$5:$L$5,1)+1)/INDEX('A2 Intenzita dopravy'!$M23:$Q23,MATCH(X$189,'A2 Intenzita dopravy'!$H$5:$L$5,1)))^(1/(INDEX('A2 Intenzita dopravy'!$H$5:$L$5,MATCH(X$189,'A2 Intenzita dopravy'!$H$5:$L$5,1)+1)-INDEX('A2 Intenzita dopravy'!$H$5:$L$5,MATCH(X$189,'A2 Intenzita dopravy'!$H$5:$L$5,1))))*W193)))),0)</f>
        <v>884.62362202511736</v>
      </c>
      <c r="Y193" s="30">
        <f>IFERROR(IFERROR(INDEX('A2 Intenzita dopravy'!$M23:$Q23,MATCH(Y$189,'A2 Intenzita dopravy'!$H$19:$L$19,0)),IF(Y$189&gt;MAX('A2 Intenzita dopravy'!$H$5:$L$5),(INDEX('A2 Intenzita dopravy'!$M23:$Q23,MATCH(Y$189,'A2 Intenzita dopravy'!$H$5:$L$5,1))/INDEX('A2 Intenzita dopravy'!$M23:$Q23,MATCH(Y$189,'A2 Intenzita dopravy'!$H$5:$L$5,1)-1))^(1/(INDEX('A2 Intenzita dopravy'!$H$5:$L$5,MATCH(Y$189,'A2 Intenzita dopravy'!$H$5:$L$5,1))-INDEX('A2 Intenzita dopravy'!$H$5:$L$5,MATCH(Y$189,'A2 Intenzita dopravy'!$H$5:$L$5,1)-1)))*X193,IF(Y$189&lt;'A1 Parametre'!$C$7,'A2.1 Intenzita dopravy'!Y177,IF(Y$189&lt;MIN('A2 Intenzita dopravy'!$H$5:$L$5),Z193/AA193*Z193,(INDEX('A2 Intenzita dopravy'!$M23:$Q23,MATCH(Y$189,'A2 Intenzita dopravy'!$H$5:$L$5,1)+1)/INDEX('A2 Intenzita dopravy'!$M23:$Q23,MATCH(Y$189,'A2 Intenzita dopravy'!$H$5:$L$5,1)))^(1/(INDEX('A2 Intenzita dopravy'!$H$5:$L$5,MATCH(Y$189,'A2 Intenzita dopravy'!$H$5:$L$5,1)+1)-INDEX('A2 Intenzita dopravy'!$H$5:$L$5,MATCH(Y$189,'A2 Intenzita dopravy'!$H$5:$L$5,1))))*X193)))),0)</f>
        <v>897.22209961795795</v>
      </c>
      <c r="Z193" s="30">
        <f>IFERROR(IFERROR(INDEX('A2 Intenzita dopravy'!$M23:$Q23,MATCH(Z$189,'A2 Intenzita dopravy'!$H$19:$L$19,0)),IF(Z$189&gt;MAX('A2 Intenzita dopravy'!$H$5:$L$5),(INDEX('A2 Intenzita dopravy'!$M23:$Q23,MATCH(Z$189,'A2 Intenzita dopravy'!$H$5:$L$5,1))/INDEX('A2 Intenzita dopravy'!$M23:$Q23,MATCH(Z$189,'A2 Intenzita dopravy'!$H$5:$L$5,1)-1))^(1/(INDEX('A2 Intenzita dopravy'!$H$5:$L$5,MATCH(Z$189,'A2 Intenzita dopravy'!$H$5:$L$5,1))-INDEX('A2 Intenzita dopravy'!$H$5:$L$5,MATCH(Z$189,'A2 Intenzita dopravy'!$H$5:$L$5,1)-1)))*Y193,IF(Z$189&lt;'A1 Parametre'!$C$7,'A2.1 Intenzita dopravy'!Z177,IF(Z$189&lt;MIN('A2 Intenzita dopravy'!$H$5:$L$5),AA193/AB193*AA193,(INDEX('A2 Intenzita dopravy'!$M23:$Q23,MATCH(Z$189,'A2 Intenzita dopravy'!$H$5:$L$5,1)+1)/INDEX('A2 Intenzita dopravy'!$M23:$Q23,MATCH(Z$189,'A2 Intenzita dopravy'!$H$5:$L$5,1)))^(1/(INDEX('A2 Intenzita dopravy'!$H$5:$L$5,MATCH(Z$189,'A2 Intenzita dopravy'!$H$5:$L$5,1)+1)-INDEX('A2 Intenzita dopravy'!$H$5:$L$5,MATCH(Z$189,'A2 Intenzita dopravy'!$H$5:$L$5,1))))*Y193)))),0)</f>
        <v>910</v>
      </c>
      <c r="AA193" s="30">
        <f>IFERROR(IFERROR(INDEX('A2 Intenzita dopravy'!$M23:$Q23,MATCH(AA$189,'A2 Intenzita dopravy'!$H$19:$L$19,0)),IF(AA$189&gt;MAX('A2 Intenzita dopravy'!$H$5:$L$5),(INDEX('A2 Intenzita dopravy'!$M23:$Q23,MATCH(AA$189,'A2 Intenzita dopravy'!$H$5:$L$5,1))/INDEX('A2 Intenzita dopravy'!$M23:$Q23,MATCH(AA$189,'A2 Intenzita dopravy'!$H$5:$L$5,1)-1))^(1/(INDEX('A2 Intenzita dopravy'!$H$5:$L$5,MATCH(AA$189,'A2 Intenzita dopravy'!$H$5:$L$5,1))-INDEX('A2 Intenzita dopravy'!$H$5:$L$5,MATCH(AA$189,'A2 Intenzita dopravy'!$H$5:$L$5,1)-1)))*Z193,IF(AA$189&lt;'A1 Parametre'!$C$7,'A2.1 Intenzita dopravy'!AA177,IF(AA$189&lt;MIN('A2 Intenzita dopravy'!$H$5:$L$5),AB193/AC193*AB193,(INDEX('A2 Intenzita dopravy'!$M23:$Q23,MATCH(AA$189,'A2 Intenzita dopravy'!$H$5:$L$5,1)+1)/INDEX('A2 Intenzita dopravy'!$M23:$Q23,MATCH(AA$189,'A2 Intenzita dopravy'!$H$5:$L$5,1)))^(1/(INDEX('A2 Intenzita dopravy'!$H$5:$L$5,MATCH(AA$189,'A2 Intenzita dopravy'!$H$5:$L$5,1)+1)-INDEX('A2 Intenzita dopravy'!$H$5:$L$5,MATCH(AA$189,'A2 Intenzita dopravy'!$H$5:$L$5,1))))*Z193)))),0)</f>
        <v>923.11579703363907</v>
      </c>
      <c r="AB193" s="30">
        <f>IFERROR(IFERROR(INDEX('A2 Intenzita dopravy'!$M23:$Q23,MATCH(AB$189,'A2 Intenzita dopravy'!$H$19:$L$19,0)),IF(AB$189&gt;MAX('A2 Intenzita dopravy'!$H$5:$L$5),(INDEX('A2 Intenzita dopravy'!$M23:$Q23,MATCH(AB$189,'A2 Intenzita dopravy'!$H$5:$L$5,1))/INDEX('A2 Intenzita dopravy'!$M23:$Q23,MATCH(AB$189,'A2 Intenzita dopravy'!$H$5:$L$5,1)-1))^(1/(INDEX('A2 Intenzita dopravy'!$H$5:$L$5,MATCH(AB$189,'A2 Intenzita dopravy'!$H$5:$L$5,1))-INDEX('A2 Intenzita dopravy'!$H$5:$L$5,MATCH(AB$189,'A2 Intenzita dopravy'!$H$5:$L$5,1)-1)))*AA193,IF(AB$189&lt;'A1 Parametre'!$C$7,'A2.1 Intenzita dopravy'!AB177,IF(AB$189&lt;MIN('A2 Intenzita dopravy'!$H$5:$L$5),AC193/AD193*AC193,(INDEX('A2 Intenzita dopravy'!$M23:$Q23,MATCH(AB$189,'A2 Intenzita dopravy'!$H$5:$L$5,1)+1)/INDEX('A2 Intenzita dopravy'!$M23:$Q23,MATCH(AB$189,'A2 Intenzita dopravy'!$H$5:$L$5,1)))^(1/(INDEX('A2 Intenzita dopravy'!$H$5:$L$5,MATCH(AB$189,'A2 Intenzita dopravy'!$H$5:$L$5,1)+1)-INDEX('A2 Intenzita dopravy'!$H$5:$L$5,MATCH(AB$189,'A2 Intenzita dopravy'!$H$5:$L$5,1))))*AA193)))),0)</f>
        <v>936.42063157478105</v>
      </c>
      <c r="AC193" s="30">
        <f>IFERROR(IFERROR(INDEX('A2 Intenzita dopravy'!$M23:$Q23,MATCH(AC$189,'A2 Intenzita dopravy'!$H$19:$L$19,0)),IF(AC$189&gt;MAX('A2 Intenzita dopravy'!$H$5:$L$5),(INDEX('A2 Intenzita dopravy'!$M23:$Q23,MATCH(AC$189,'A2 Intenzita dopravy'!$H$5:$L$5,1))/INDEX('A2 Intenzita dopravy'!$M23:$Q23,MATCH(AC$189,'A2 Intenzita dopravy'!$H$5:$L$5,1)-1))^(1/(INDEX('A2 Intenzita dopravy'!$H$5:$L$5,MATCH(AC$189,'A2 Intenzita dopravy'!$H$5:$L$5,1))-INDEX('A2 Intenzita dopravy'!$H$5:$L$5,MATCH(AC$189,'A2 Intenzita dopravy'!$H$5:$L$5,1)-1)))*AB193,IF(AC$189&lt;'A1 Parametre'!$C$7,'A2.1 Intenzita dopravy'!AC177,IF(AC$189&lt;MIN('A2 Intenzita dopravy'!$H$5:$L$5),AD193/AE193*AD193,(INDEX('A2 Intenzita dopravy'!$M23:$Q23,MATCH(AC$189,'A2 Intenzita dopravy'!$H$5:$L$5,1)+1)/INDEX('A2 Intenzita dopravy'!$M23:$Q23,MATCH(AC$189,'A2 Intenzita dopravy'!$H$5:$L$5,1)))^(1/(INDEX('A2 Intenzita dopravy'!$H$5:$L$5,MATCH(AC$189,'A2 Intenzita dopravy'!$H$5:$L$5,1)+1)-INDEX('A2 Intenzita dopravy'!$H$5:$L$5,MATCH(AC$189,'A2 Intenzita dopravy'!$H$5:$L$5,1))))*AB193)))),0)</f>
        <v>949.91722821417329</v>
      </c>
      <c r="AD193" s="30">
        <f>IFERROR(IFERROR(INDEX('A2 Intenzita dopravy'!$M23:$Q23,MATCH(AD$189,'A2 Intenzita dopravy'!$H$19:$L$19,0)),IF(AD$189&gt;MAX('A2 Intenzita dopravy'!$H$5:$L$5),(INDEX('A2 Intenzita dopravy'!$M23:$Q23,MATCH(AD$189,'A2 Intenzita dopravy'!$H$5:$L$5,1))/INDEX('A2 Intenzita dopravy'!$M23:$Q23,MATCH(AD$189,'A2 Intenzita dopravy'!$H$5:$L$5,1)-1))^(1/(INDEX('A2 Intenzita dopravy'!$H$5:$L$5,MATCH(AD$189,'A2 Intenzita dopravy'!$H$5:$L$5,1))-INDEX('A2 Intenzita dopravy'!$H$5:$L$5,MATCH(AD$189,'A2 Intenzita dopravy'!$H$5:$L$5,1)-1)))*AC193,IF(AD$189&lt;'A1 Parametre'!$C$7,'A2.1 Intenzita dopravy'!AD177,IF(AD$189&lt;MIN('A2 Intenzita dopravy'!$H$5:$L$5),AE193/AF193*AE193,(INDEX('A2 Intenzita dopravy'!$M23:$Q23,MATCH(AD$189,'A2 Intenzita dopravy'!$H$5:$L$5,1)+1)/INDEX('A2 Intenzita dopravy'!$M23:$Q23,MATCH(AD$189,'A2 Intenzita dopravy'!$H$5:$L$5,1)))^(1/(INDEX('A2 Intenzita dopravy'!$H$5:$L$5,MATCH(AD$189,'A2 Intenzita dopravy'!$H$5:$L$5,1)+1)-INDEX('A2 Intenzita dopravy'!$H$5:$L$5,MATCH(AD$189,'A2 Intenzita dopravy'!$H$5:$L$5,1))))*AC193)))),0)</f>
        <v>963.60835081199104</v>
      </c>
      <c r="AE193" s="30">
        <f>IFERROR(IFERROR(INDEX('A2 Intenzita dopravy'!$M23:$Q23,MATCH(AE$189,'A2 Intenzita dopravy'!$H$19:$L$19,0)),IF(AE$189&gt;MAX('A2 Intenzita dopravy'!$H$5:$L$5),(INDEX('A2 Intenzita dopravy'!$M23:$Q23,MATCH(AE$189,'A2 Intenzita dopravy'!$H$5:$L$5,1))/INDEX('A2 Intenzita dopravy'!$M23:$Q23,MATCH(AE$189,'A2 Intenzita dopravy'!$H$5:$L$5,1)-1))^(1/(INDEX('A2 Intenzita dopravy'!$H$5:$L$5,MATCH(AE$189,'A2 Intenzita dopravy'!$H$5:$L$5,1))-INDEX('A2 Intenzita dopravy'!$H$5:$L$5,MATCH(AE$189,'A2 Intenzita dopravy'!$H$5:$L$5,1)-1)))*AD193,IF(AE$189&lt;'A1 Parametre'!$C$7,'A2.1 Intenzita dopravy'!AE177,IF(AE$189&lt;MIN('A2 Intenzita dopravy'!$H$5:$L$5),AF193/AG193*AF193,(INDEX('A2 Intenzita dopravy'!$M23:$Q23,MATCH(AE$189,'A2 Intenzita dopravy'!$H$5:$L$5,1)+1)/INDEX('A2 Intenzita dopravy'!$M23:$Q23,MATCH(AE$189,'A2 Intenzita dopravy'!$H$5:$L$5,1)))^(1/(INDEX('A2 Intenzita dopravy'!$H$5:$L$5,MATCH(AE$189,'A2 Intenzita dopravy'!$H$5:$L$5,1)+1)-INDEX('A2 Intenzita dopravy'!$H$5:$L$5,MATCH(AE$189,'A2 Intenzita dopravy'!$H$5:$L$5,1))))*AD193)))),0)</f>
        <v>977.49680306382595</v>
      </c>
      <c r="AF193" s="30">
        <f>IFERROR(IFERROR(INDEX('A2 Intenzita dopravy'!$M23:$Q23,MATCH(AF$189,'A2 Intenzita dopravy'!$H$19:$L$19,0)),IF(AF$189&gt;MAX('A2 Intenzita dopravy'!$H$5:$L$5),(INDEX('A2 Intenzita dopravy'!$M23:$Q23,MATCH(AF$189,'A2 Intenzita dopravy'!$H$5:$L$5,1))/INDEX('A2 Intenzita dopravy'!$M23:$Q23,MATCH(AF$189,'A2 Intenzita dopravy'!$H$5:$L$5,1)-1))^(1/(INDEX('A2 Intenzita dopravy'!$H$5:$L$5,MATCH(AF$189,'A2 Intenzita dopravy'!$H$5:$L$5,1))-INDEX('A2 Intenzita dopravy'!$H$5:$L$5,MATCH(AF$189,'A2 Intenzita dopravy'!$H$5:$L$5,1)-1)))*AE193,IF(AF$189&lt;'A1 Parametre'!$C$7,'A2.1 Intenzita dopravy'!AF177,IF(AF$189&lt;MIN('A2 Intenzita dopravy'!$H$5:$L$5),AG193/AH193*AG193,(INDEX('A2 Intenzita dopravy'!$M23:$Q23,MATCH(AF$189,'A2 Intenzita dopravy'!$H$5:$L$5,1)+1)/INDEX('A2 Intenzita dopravy'!$M23:$Q23,MATCH(AF$189,'A2 Intenzita dopravy'!$H$5:$L$5,1)))^(1/(INDEX('A2 Intenzita dopravy'!$H$5:$L$5,MATCH(AF$189,'A2 Intenzita dopravy'!$H$5:$L$5,1)+1)-INDEX('A2 Intenzita dopravy'!$H$5:$L$5,MATCH(AF$189,'A2 Intenzita dopravy'!$H$5:$L$5,1))))*AE193)))),0)</f>
        <v>991.58542907483275</v>
      </c>
      <c r="AG193" s="30">
        <f>IFERROR(IFERROR(INDEX('A2 Intenzita dopravy'!$M23:$Q23,MATCH(AG$189,'A2 Intenzita dopravy'!$H$19:$L$19,0)),IF(AG$189&gt;MAX('A2 Intenzita dopravy'!$H$5:$L$5),(INDEX('A2 Intenzita dopravy'!$M23:$Q23,MATCH(AG$189,'A2 Intenzita dopravy'!$H$5:$L$5,1))/INDEX('A2 Intenzita dopravy'!$M23:$Q23,MATCH(AG$189,'A2 Intenzita dopravy'!$H$5:$L$5,1)-1))^(1/(INDEX('A2 Intenzita dopravy'!$H$5:$L$5,MATCH(AG$189,'A2 Intenzita dopravy'!$H$5:$L$5,1))-INDEX('A2 Intenzita dopravy'!$H$5:$L$5,MATCH(AG$189,'A2 Intenzita dopravy'!$H$5:$L$5,1)-1)))*AF193,IF(AG$189&lt;'A1 Parametre'!$C$7,'A2.1 Intenzita dopravy'!AG177,IF(AG$189&lt;MIN('A2 Intenzita dopravy'!$H$5:$L$5),AH193/AI193*AH193,(INDEX('A2 Intenzita dopravy'!$M23:$Q23,MATCH(AG$189,'A2 Intenzita dopravy'!$H$5:$L$5,1)+1)/INDEX('A2 Intenzita dopravy'!$M23:$Q23,MATCH(AG$189,'A2 Intenzita dopravy'!$H$5:$L$5,1)))^(1/(INDEX('A2 Intenzita dopravy'!$H$5:$L$5,MATCH(AG$189,'A2 Intenzita dopravy'!$H$5:$L$5,1)+1)-INDEX('A2 Intenzita dopravy'!$H$5:$L$5,MATCH(AG$189,'A2 Intenzita dopravy'!$H$5:$L$5,1))))*AF193)))),0)</f>
        <v>1005.8771139421508</v>
      </c>
      <c r="AH193" s="30">
        <f>IFERROR(IFERROR(INDEX('A2 Intenzita dopravy'!$M23:$Q23,MATCH(AH$189,'A2 Intenzita dopravy'!$H$19:$L$19,0)),IF(AH$189&gt;MAX('A2 Intenzita dopravy'!$H$5:$L$5),(INDEX('A2 Intenzita dopravy'!$M23:$Q23,MATCH(AH$189,'A2 Intenzita dopravy'!$H$5:$L$5,1))/INDEX('A2 Intenzita dopravy'!$M23:$Q23,MATCH(AH$189,'A2 Intenzita dopravy'!$H$5:$L$5,1)-1))^(1/(INDEX('A2 Intenzita dopravy'!$H$5:$L$5,MATCH(AH$189,'A2 Intenzita dopravy'!$H$5:$L$5,1))-INDEX('A2 Intenzita dopravy'!$H$5:$L$5,MATCH(AH$189,'A2 Intenzita dopravy'!$H$5:$L$5,1)-1)))*AG193,IF(AH$189&lt;'A1 Parametre'!$C$7,'A2.1 Intenzita dopravy'!AH177,IF(AH$189&lt;MIN('A2 Intenzita dopravy'!$H$5:$L$5),AI193/AJ193*AI193,(INDEX('A2 Intenzita dopravy'!$M23:$Q23,MATCH(AH$189,'A2 Intenzita dopravy'!$H$5:$L$5,1)+1)/INDEX('A2 Intenzita dopravy'!$M23:$Q23,MATCH(AH$189,'A2 Intenzita dopravy'!$H$5:$L$5,1)))^(1/(INDEX('A2 Intenzita dopravy'!$H$5:$L$5,MATCH(AH$189,'A2 Intenzita dopravy'!$H$5:$L$5,1)+1)-INDEX('A2 Intenzita dopravy'!$H$5:$L$5,MATCH(AH$189,'A2 Intenzita dopravy'!$H$5:$L$5,1))))*AG193)))),0)</f>
        <v>1020.3747843457199</v>
      </c>
      <c r="AI193" s="30">
        <f>IFERROR(IFERROR(INDEX('A2 Intenzita dopravy'!$M23:$Q23,MATCH(AI$189,'A2 Intenzita dopravy'!$H$19:$L$19,0)),IF(AI$189&gt;MAX('A2 Intenzita dopravy'!$H$5:$L$5),(INDEX('A2 Intenzita dopravy'!$M23:$Q23,MATCH(AI$189,'A2 Intenzita dopravy'!$H$5:$L$5,1))/INDEX('A2 Intenzita dopravy'!$M23:$Q23,MATCH(AI$189,'A2 Intenzita dopravy'!$H$5:$L$5,1)-1))^(1/(INDEX('A2 Intenzita dopravy'!$H$5:$L$5,MATCH(AI$189,'A2 Intenzita dopravy'!$H$5:$L$5,1))-INDEX('A2 Intenzita dopravy'!$H$5:$L$5,MATCH(AI$189,'A2 Intenzita dopravy'!$H$5:$L$5,1)-1)))*AH193,IF(AI$189&lt;'A1 Parametre'!$C$7,'A2.1 Intenzita dopravy'!AI177,IF(AI$189&lt;MIN('A2 Intenzita dopravy'!$H$5:$L$5),AJ193/AK193*AJ193,(INDEX('A2 Intenzita dopravy'!$M23:$Q23,MATCH(AI$189,'A2 Intenzita dopravy'!$H$5:$L$5,1)+1)/INDEX('A2 Intenzita dopravy'!$M23:$Q23,MATCH(AI$189,'A2 Intenzita dopravy'!$H$5:$L$5,1)))^(1/(INDEX('A2 Intenzita dopravy'!$H$5:$L$5,MATCH(AI$189,'A2 Intenzita dopravy'!$H$5:$L$5,1)+1)-INDEX('A2 Intenzita dopravy'!$H$5:$L$5,MATCH(AI$189,'A2 Intenzita dopravy'!$H$5:$L$5,1))))*AH193)))),0)</f>
        <v>1035.081409147612</v>
      </c>
      <c r="AJ193" s="30">
        <f>IFERROR(IFERROR(INDEX('A2 Intenzita dopravy'!$M23:$Q23,MATCH(AJ$189,'A2 Intenzita dopravy'!$H$19:$L$19,0)),IF(AJ$189&gt;MAX('A2 Intenzita dopravy'!$H$5:$L$5),(INDEX('A2 Intenzita dopravy'!$M23:$Q23,MATCH(AJ$189,'A2 Intenzita dopravy'!$H$5:$L$5,1))/INDEX('A2 Intenzita dopravy'!$M23:$Q23,MATCH(AJ$189,'A2 Intenzita dopravy'!$H$5:$L$5,1)-1))^(1/(INDEX('A2 Intenzita dopravy'!$H$5:$L$5,MATCH(AJ$189,'A2 Intenzita dopravy'!$H$5:$L$5,1))-INDEX('A2 Intenzita dopravy'!$H$5:$L$5,MATCH(AJ$189,'A2 Intenzita dopravy'!$H$5:$L$5,1)-1)))*AI193,IF(AJ$189&lt;'A1 Parametre'!$C$7,'A2.1 Intenzita dopravy'!AJ177,IF(AJ$189&lt;MIN('A2 Intenzita dopravy'!$H$5:$L$5),AK193/AL193*AK193,(INDEX('A2 Intenzita dopravy'!$M23:$Q23,MATCH(AJ$189,'A2 Intenzita dopravy'!$H$5:$L$5,1)+1)/INDEX('A2 Intenzita dopravy'!$M23:$Q23,MATCH(AJ$189,'A2 Intenzita dopravy'!$H$5:$L$5,1)))^(1/(INDEX('A2 Intenzita dopravy'!$H$5:$L$5,MATCH(AJ$189,'A2 Intenzita dopravy'!$H$5:$L$5,1)+1)-INDEX('A2 Intenzita dopravy'!$H$5:$L$5,MATCH(AJ$189,'A2 Intenzita dopravy'!$H$5:$L$5,1))))*AI193)))),0)</f>
        <v>1050</v>
      </c>
      <c r="AK193" s="30">
        <f>IFERROR(IFERROR(INDEX('A2 Intenzita dopravy'!$M23:$Q23,MATCH(AK$189,'A2 Intenzita dopravy'!$H$19:$L$19,0)),IF(AK$189&gt;MAX('A2 Intenzita dopravy'!$H$5:$L$5),(INDEX('A2 Intenzita dopravy'!$M23:$Q23,MATCH(AK$189,'A2 Intenzita dopravy'!$H$5:$L$5,1))/INDEX('A2 Intenzita dopravy'!$M23:$Q23,MATCH(AK$189,'A2 Intenzita dopravy'!$H$5:$L$5,1)-1))^(1/(INDEX('A2 Intenzita dopravy'!$H$5:$L$5,MATCH(AK$189,'A2 Intenzita dopravy'!$H$5:$L$5,1))-INDEX('A2 Intenzita dopravy'!$H$5:$L$5,MATCH(AK$189,'A2 Intenzita dopravy'!$H$5:$L$5,1)-1)))*AJ193,IF(AK$189&lt;'A1 Parametre'!$C$7,'A2.1 Intenzita dopravy'!AK177,IF(AK$189&lt;MIN('A2 Intenzita dopravy'!$H$5:$L$5),AL193/AM193*AL193,(INDEX('A2 Intenzita dopravy'!$M23:$Q23,MATCH(AK$189,'A2 Intenzita dopravy'!$H$5:$L$5,1)+1)/INDEX('A2 Intenzita dopravy'!$M23:$Q23,MATCH(AK$189,'A2 Intenzita dopravy'!$H$5:$L$5,1)))^(1/(INDEX('A2 Intenzita dopravy'!$H$5:$L$5,MATCH(AK$189,'A2 Intenzita dopravy'!$H$5:$L$5,1)+1)-INDEX('A2 Intenzita dopravy'!$H$5:$L$5,MATCH(AK$189,'A2 Intenzita dopravy'!$H$5:$L$5,1))))*AJ193)))),0)</f>
        <v>1065.1336119618913</v>
      </c>
      <c r="AL193" s="30">
        <f>IFERROR(IFERROR(INDEX('A2 Intenzita dopravy'!$M23:$Q23,MATCH(AL$189,'A2 Intenzita dopravy'!$H$19:$L$19,0)),IF(AL$189&gt;MAX('A2 Intenzita dopravy'!$H$5:$L$5),(INDEX('A2 Intenzita dopravy'!$M23:$Q23,MATCH(AL$189,'A2 Intenzita dopravy'!$H$5:$L$5,1))/INDEX('A2 Intenzita dopravy'!$M23:$Q23,MATCH(AL$189,'A2 Intenzita dopravy'!$H$5:$L$5,1)-1))^(1/(INDEX('A2 Intenzita dopravy'!$H$5:$L$5,MATCH(AL$189,'A2 Intenzita dopravy'!$H$5:$L$5,1))-INDEX('A2 Intenzita dopravy'!$H$5:$L$5,MATCH(AL$189,'A2 Intenzita dopravy'!$H$5:$L$5,1)-1)))*AK193,IF(AL$189&lt;'A1 Parametre'!$C$7,'A2.1 Intenzita dopravy'!AL177,IF(AL$189&lt;MIN('A2 Intenzita dopravy'!$H$5:$L$5),AM193/AN193*AM193,(INDEX('A2 Intenzita dopravy'!$M23:$Q23,MATCH(AL$189,'A2 Intenzita dopravy'!$H$5:$L$5,1)+1)/INDEX('A2 Intenzita dopravy'!$M23:$Q23,MATCH(AL$189,'A2 Intenzita dopravy'!$H$5:$L$5,1)))^(1/(INDEX('A2 Intenzita dopravy'!$H$5:$L$5,MATCH(AL$189,'A2 Intenzita dopravy'!$H$5:$L$5,1)+1)-INDEX('A2 Intenzita dopravy'!$H$5:$L$5,MATCH(AL$189,'A2 Intenzita dopravy'!$H$5:$L$5,1))))*AK193)))),0)</f>
        <v>1080.4853441247474</v>
      </c>
      <c r="AM193" s="30">
        <f>IFERROR(IFERROR(INDEX('A2 Intenzita dopravy'!$M23:$Q23,MATCH(AM$189,'A2 Intenzita dopravy'!$H$19:$L$19,0)),IF(AM$189&gt;MAX('A2 Intenzita dopravy'!$H$5:$L$5),(INDEX('A2 Intenzita dopravy'!$M23:$Q23,MATCH(AM$189,'A2 Intenzita dopravy'!$H$5:$L$5,1))/INDEX('A2 Intenzita dopravy'!$M23:$Q23,MATCH(AM$189,'A2 Intenzita dopravy'!$H$5:$L$5,1)-1))^(1/(INDEX('A2 Intenzita dopravy'!$H$5:$L$5,MATCH(AM$189,'A2 Intenzita dopravy'!$H$5:$L$5,1))-INDEX('A2 Intenzita dopravy'!$H$5:$L$5,MATCH(AM$189,'A2 Intenzita dopravy'!$H$5:$L$5,1)-1)))*AL193,IF(AM$189&lt;'A1 Parametre'!$C$7,'A2.1 Intenzita dopravy'!AM177,IF(AM$189&lt;MIN('A2 Intenzita dopravy'!$H$5:$L$5),AN193/AO193*AN193,(INDEX('A2 Intenzita dopravy'!$M23:$Q23,MATCH(AM$189,'A2 Intenzita dopravy'!$H$5:$L$5,1)+1)/INDEX('A2 Intenzita dopravy'!$M23:$Q23,MATCH(AM$189,'A2 Intenzita dopravy'!$H$5:$L$5,1)))^(1/(INDEX('A2 Intenzita dopravy'!$H$5:$L$5,MATCH(AM$189,'A2 Intenzita dopravy'!$H$5:$L$5,1)+1)-INDEX('A2 Intenzita dopravy'!$H$5:$L$5,MATCH(AM$189,'A2 Intenzita dopravy'!$H$5:$L$5,1))))*AL193)))),0)</f>
        <v>1096.0583402471229</v>
      </c>
      <c r="AN193" s="30">
        <f>IFERROR(IFERROR(INDEX('A2 Intenzita dopravy'!$M23:$Q23,MATCH(AN$189,'A2 Intenzita dopravy'!$H$19:$L$19,0)),IF(AN$189&gt;MAX('A2 Intenzita dopravy'!$H$5:$L$5),(INDEX('A2 Intenzita dopravy'!$M23:$Q23,MATCH(AN$189,'A2 Intenzita dopravy'!$H$5:$L$5,1))/INDEX('A2 Intenzita dopravy'!$M23:$Q23,MATCH(AN$189,'A2 Intenzita dopravy'!$H$5:$L$5,1)-1))^(1/(INDEX('A2 Intenzita dopravy'!$H$5:$L$5,MATCH(AN$189,'A2 Intenzita dopravy'!$H$5:$L$5,1))-INDEX('A2 Intenzita dopravy'!$H$5:$L$5,MATCH(AN$189,'A2 Intenzita dopravy'!$H$5:$L$5,1)-1)))*AM193,IF(AN$189&lt;'A1 Parametre'!$C$7,'A2.1 Intenzita dopravy'!AN177,IF(AN$189&lt;MIN('A2 Intenzita dopravy'!$H$5:$L$5),AO193/AP193*AO193,(INDEX('A2 Intenzita dopravy'!$M23:$Q23,MATCH(AN$189,'A2 Intenzita dopravy'!$H$5:$L$5,1)+1)/INDEX('A2 Intenzita dopravy'!$M23:$Q23,MATCH(AN$189,'A2 Intenzita dopravy'!$H$5:$L$5,1)))^(1/(INDEX('A2 Intenzita dopravy'!$H$5:$L$5,MATCH(AN$189,'A2 Intenzita dopravy'!$H$5:$L$5,1)+1)-INDEX('A2 Intenzita dopravy'!$H$5:$L$5,MATCH(AN$189,'A2 Intenzita dopravy'!$H$5:$L$5,1))))*AM193)))),0)</f>
        <v>1111.855789398451</v>
      </c>
      <c r="AO193" s="30">
        <f>IFERROR(IFERROR(INDEX('A2 Intenzita dopravy'!$M23:$Q23,MATCH(AO$189,'A2 Intenzita dopravy'!$H$19:$L$19,0)),IF(AO$189&gt;MAX('A2 Intenzita dopravy'!$H$5:$L$5),(INDEX('A2 Intenzita dopravy'!$M23:$Q23,MATCH(AO$189,'A2 Intenzita dopravy'!$H$5:$L$5,1))/INDEX('A2 Intenzita dopravy'!$M23:$Q23,MATCH(AO$189,'A2 Intenzita dopravy'!$H$5:$L$5,1)-1))^(1/(INDEX('A2 Intenzita dopravy'!$H$5:$L$5,MATCH(AO$189,'A2 Intenzita dopravy'!$H$5:$L$5,1))-INDEX('A2 Intenzita dopravy'!$H$5:$L$5,MATCH(AO$189,'A2 Intenzita dopravy'!$H$5:$L$5,1)-1)))*AN193,IF(AO$189&lt;'A1 Parametre'!$C$7,'A2.1 Intenzita dopravy'!AO177,IF(AO$189&lt;MIN('A2 Intenzita dopravy'!$H$5:$L$5),AP193/AQ193*AP193,(INDEX('A2 Intenzita dopravy'!$M23:$Q23,MATCH(AO$189,'A2 Intenzita dopravy'!$H$5:$L$5,1)+1)/INDEX('A2 Intenzita dopravy'!$M23:$Q23,MATCH(AO$189,'A2 Intenzita dopravy'!$H$5:$L$5,1)))^(1/(INDEX('A2 Intenzita dopravy'!$H$5:$L$5,MATCH(AO$189,'A2 Intenzita dopravy'!$H$5:$L$5,1)+1)-INDEX('A2 Intenzita dopravy'!$H$5:$L$5,MATCH(AO$189,'A2 Intenzita dopravy'!$H$5:$L$5,1))))*AN193)))),0)</f>
        <v>1127.8809266121066</v>
      </c>
      <c r="AP193" s="30">
        <f>IFERROR(IFERROR(INDEX('A2 Intenzita dopravy'!$M23:$Q23,MATCH(AP$189,'A2 Intenzita dopravy'!$H$19:$L$19,0)),IF(AP$189&gt;MAX('A2 Intenzita dopravy'!$H$5:$L$5),(INDEX('A2 Intenzita dopravy'!$M23:$Q23,MATCH(AP$189,'A2 Intenzita dopravy'!$H$5:$L$5,1))/INDEX('A2 Intenzita dopravy'!$M23:$Q23,MATCH(AP$189,'A2 Intenzita dopravy'!$H$5:$L$5,1)-1))^(1/(INDEX('A2 Intenzita dopravy'!$H$5:$L$5,MATCH(AP$189,'A2 Intenzita dopravy'!$H$5:$L$5,1))-INDEX('A2 Intenzita dopravy'!$H$5:$L$5,MATCH(AP$189,'A2 Intenzita dopravy'!$H$5:$L$5,1)-1)))*AO193,IF(AP$189&lt;'A1 Parametre'!$C$7,'A2.1 Intenzita dopravy'!AP177,IF(AP$189&lt;MIN('A2 Intenzita dopravy'!$H$5:$L$5),AQ193/AR193*AQ193,(INDEX('A2 Intenzita dopravy'!$M23:$Q23,MATCH(AP$189,'A2 Intenzita dopravy'!$H$5:$L$5,1)+1)/INDEX('A2 Intenzita dopravy'!$M23:$Q23,MATCH(AP$189,'A2 Intenzita dopravy'!$H$5:$L$5,1)))^(1/(INDEX('A2 Intenzita dopravy'!$H$5:$L$5,MATCH(AP$189,'A2 Intenzita dopravy'!$H$5:$L$5,1)+1)-INDEX('A2 Intenzita dopravy'!$H$5:$L$5,MATCH(AP$189,'A2 Intenzita dopravy'!$H$5:$L$5,1))))*AO193)))),0)</f>
        <v>1144.1370335478837</v>
      </c>
      <c r="AQ193" s="30">
        <f>IFERROR(IFERROR(INDEX('A2 Intenzita dopravy'!$M23:$Q23,MATCH(AQ$189,'A2 Intenzita dopravy'!$H$19:$L$19,0)),IF(AQ$189&gt;MAX('A2 Intenzita dopravy'!$H$5:$L$5),(INDEX('A2 Intenzita dopravy'!$M23:$Q23,MATCH(AQ$189,'A2 Intenzita dopravy'!$H$5:$L$5,1))/INDEX('A2 Intenzita dopravy'!$M23:$Q23,MATCH(AQ$189,'A2 Intenzita dopravy'!$H$5:$L$5,1)-1))^(1/(INDEX('A2 Intenzita dopravy'!$H$5:$L$5,MATCH(AQ$189,'A2 Intenzita dopravy'!$H$5:$L$5,1))-INDEX('A2 Intenzita dopravy'!$H$5:$L$5,MATCH(AQ$189,'A2 Intenzita dopravy'!$H$5:$L$5,1)-1)))*AP193,IF(AQ$189&lt;'A1 Parametre'!$C$7,'A2.1 Intenzita dopravy'!AQ177,IF(AQ$189&lt;MIN('A2 Intenzita dopravy'!$H$5:$L$5),AR193/AS193*AR193,(INDEX('A2 Intenzita dopravy'!$M23:$Q23,MATCH(AQ$189,'A2 Intenzita dopravy'!$H$5:$L$5,1)+1)/INDEX('A2 Intenzita dopravy'!$M23:$Q23,MATCH(AQ$189,'A2 Intenzita dopravy'!$H$5:$L$5,1)))^(1/(INDEX('A2 Intenzita dopravy'!$H$5:$L$5,MATCH(AQ$189,'A2 Intenzita dopravy'!$H$5:$L$5,1)+1)-INDEX('A2 Intenzita dopravy'!$H$5:$L$5,MATCH(AQ$189,'A2 Intenzita dopravy'!$H$5:$L$5,1))))*AP193)))),0)</f>
        <v>1160.62743916402</v>
      </c>
      <c r="AR193" s="30">
        <f>IFERROR(IFERROR(INDEX('A2 Intenzita dopravy'!$M23:$Q23,MATCH(AR$189,'A2 Intenzita dopravy'!$H$19:$L$19,0)),IF(AR$189&gt;MAX('A2 Intenzita dopravy'!$H$5:$L$5),(INDEX('A2 Intenzita dopravy'!$M23:$Q23,MATCH(AR$189,'A2 Intenzita dopravy'!$H$5:$L$5,1))/INDEX('A2 Intenzita dopravy'!$M23:$Q23,MATCH(AR$189,'A2 Intenzita dopravy'!$H$5:$L$5,1)-1))^(1/(INDEX('A2 Intenzita dopravy'!$H$5:$L$5,MATCH(AR$189,'A2 Intenzita dopravy'!$H$5:$L$5,1))-INDEX('A2 Intenzita dopravy'!$H$5:$L$5,MATCH(AR$189,'A2 Intenzita dopravy'!$H$5:$L$5,1)-1)))*AQ193,IF(AR$189&lt;'A1 Parametre'!$C$7,'A2.1 Intenzita dopravy'!AR177,IF(AR$189&lt;MIN('A2 Intenzita dopravy'!$H$5:$L$5),AS193/AT193*AS193,(INDEX('A2 Intenzita dopravy'!$M23:$Q23,MATCH(AR$189,'A2 Intenzita dopravy'!$H$5:$L$5,1)+1)/INDEX('A2 Intenzita dopravy'!$M23:$Q23,MATCH(AR$189,'A2 Intenzita dopravy'!$H$5:$L$5,1)))^(1/(INDEX('A2 Intenzita dopravy'!$H$5:$L$5,MATCH(AR$189,'A2 Intenzita dopravy'!$H$5:$L$5,1)+1)-INDEX('A2 Intenzita dopravy'!$H$5:$L$5,MATCH(AR$189,'A2 Intenzita dopravy'!$H$5:$L$5,1))))*AQ193)))),0)</f>
        <v>1177.3555203989074</v>
      </c>
      <c r="AS193" s="30">
        <f>IFERROR(IFERROR(INDEX('A2 Intenzita dopravy'!$M23:$Q23,MATCH(AS$189,'A2 Intenzita dopravy'!$H$19:$L$19,0)),IF(AS$189&gt;MAX('A2 Intenzita dopravy'!$H$5:$L$5),(INDEX('A2 Intenzita dopravy'!$M23:$Q23,MATCH(AS$189,'A2 Intenzita dopravy'!$H$5:$L$5,1))/INDEX('A2 Intenzita dopravy'!$M23:$Q23,MATCH(AS$189,'A2 Intenzita dopravy'!$H$5:$L$5,1)-1))^(1/(INDEX('A2 Intenzita dopravy'!$H$5:$L$5,MATCH(AS$189,'A2 Intenzita dopravy'!$H$5:$L$5,1))-INDEX('A2 Intenzita dopravy'!$H$5:$L$5,MATCH(AS$189,'A2 Intenzita dopravy'!$H$5:$L$5,1)-1)))*AR193,IF(AS$189&lt;'A1 Parametre'!$C$7,'A2.1 Intenzita dopravy'!AS177,IF(AS$189&lt;MIN('A2 Intenzita dopravy'!$H$5:$L$5),AT193/AU193*AT193,(INDEX('A2 Intenzita dopravy'!$M23:$Q23,MATCH(AS$189,'A2 Intenzita dopravy'!$H$5:$L$5,1)+1)/INDEX('A2 Intenzita dopravy'!$M23:$Q23,MATCH(AS$189,'A2 Intenzita dopravy'!$H$5:$L$5,1)))^(1/(INDEX('A2 Intenzita dopravy'!$H$5:$L$5,MATCH(AS$189,'A2 Intenzita dopravy'!$H$5:$L$5,1)+1)-INDEX('A2 Intenzita dopravy'!$H$5:$L$5,MATCH(AS$189,'A2 Intenzita dopravy'!$H$5:$L$5,1))))*AR193)))),0)</f>
        <v>1194.324702862629</v>
      </c>
      <c r="AT193" s="30">
        <f>IFERROR(IFERROR(INDEX('A2 Intenzita dopravy'!$M23:$Q23,MATCH(AT$189,'A2 Intenzita dopravy'!$H$19:$L$19,0)),IF(AT$189&gt;MAX('A2 Intenzita dopravy'!$H$5:$L$5),(INDEX('A2 Intenzita dopravy'!$M23:$Q23,MATCH(AT$189,'A2 Intenzita dopravy'!$H$5:$L$5,1))/INDEX('A2 Intenzita dopravy'!$M23:$Q23,MATCH(AT$189,'A2 Intenzita dopravy'!$H$5:$L$5,1)-1))^(1/(INDEX('A2 Intenzita dopravy'!$H$5:$L$5,MATCH(AT$189,'A2 Intenzita dopravy'!$H$5:$L$5,1))-INDEX('A2 Intenzita dopravy'!$H$5:$L$5,MATCH(AT$189,'A2 Intenzita dopravy'!$H$5:$L$5,1)-1)))*AS193,IF(AT$189&lt;'A1 Parametre'!$C$7,'A2.1 Intenzita dopravy'!AT177,IF(AT$189&lt;MIN('A2 Intenzita dopravy'!$H$5:$L$5),AU193/AV193*AU193,(INDEX('A2 Intenzita dopravy'!$M23:$Q23,MATCH(AT$189,'A2 Intenzita dopravy'!$H$5:$L$5,1)+1)/INDEX('A2 Intenzita dopravy'!$M23:$Q23,MATCH(AT$189,'A2 Intenzita dopravy'!$H$5:$L$5,1)))^(1/(INDEX('A2 Intenzita dopravy'!$H$5:$L$5,MATCH(AT$189,'A2 Intenzita dopravy'!$H$5:$L$5,1)+1)-INDEX('A2 Intenzita dopravy'!$H$5:$L$5,MATCH(AT$189,'A2 Intenzita dopravy'!$H$5:$L$5,1))))*AS193)))),0)</f>
        <v>1211.5384615384614</v>
      </c>
      <c r="AU193" s="30">
        <f>IFERROR(IFERROR(INDEX('A2 Intenzita dopravy'!$M23:$Q23,MATCH(AU$189,'A2 Intenzita dopravy'!$H$19:$L$19,0)),IF(AU$189&gt;MAX('A2 Intenzita dopravy'!$H$5:$L$5),(INDEX('A2 Intenzita dopravy'!$M23:$Q23,MATCH(AU$189,'A2 Intenzita dopravy'!$H$5:$L$5,1))/INDEX('A2 Intenzita dopravy'!$M23:$Q23,MATCH(AU$189,'A2 Intenzita dopravy'!$H$5:$L$5,1)-1))^(1/(INDEX('A2 Intenzita dopravy'!$H$5:$L$5,MATCH(AU$189,'A2 Intenzita dopravy'!$H$5:$L$5,1))-INDEX('A2 Intenzita dopravy'!$H$5:$L$5,MATCH(AU$189,'A2 Intenzita dopravy'!$H$5:$L$5,1)-1)))*AT193,IF(AU$189&lt;'A1 Parametre'!$C$7,'A2.1 Intenzita dopravy'!AU177,IF(AU$189&lt;MIN('A2 Intenzita dopravy'!$H$5:$L$5),AV193/AW193*AV193,(INDEX('A2 Intenzita dopravy'!$M23:$Q23,MATCH(AU$189,'A2 Intenzita dopravy'!$H$5:$L$5,1)+1)/INDEX('A2 Intenzita dopravy'!$M23:$Q23,MATCH(AU$189,'A2 Intenzita dopravy'!$H$5:$L$5,1)))^(1/(INDEX('A2 Intenzita dopravy'!$H$5:$L$5,MATCH(AU$189,'A2 Intenzita dopravy'!$H$5:$L$5,1)+1)-INDEX('A2 Intenzita dopravy'!$H$5:$L$5,MATCH(AU$189,'A2 Intenzita dopravy'!$H$5:$L$5,1))))*AT193)))),0)</f>
        <v>1229.0003214944898</v>
      </c>
      <c r="AV193" s="30">
        <f>IFERROR(IFERROR(INDEX('A2 Intenzita dopravy'!$M23:$Q23,MATCH(AV$189,'A2 Intenzita dopravy'!$H$19:$L$19,0)),IF(AV$189&gt;MAX('A2 Intenzita dopravy'!$H$5:$L$5),(INDEX('A2 Intenzita dopravy'!$M23:$Q23,MATCH(AV$189,'A2 Intenzita dopravy'!$H$5:$L$5,1))/INDEX('A2 Intenzita dopravy'!$M23:$Q23,MATCH(AV$189,'A2 Intenzita dopravy'!$H$5:$L$5,1)-1))^(1/(INDEX('A2 Intenzita dopravy'!$H$5:$L$5,MATCH(AV$189,'A2 Intenzita dopravy'!$H$5:$L$5,1))-INDEX('A2 Intenzita dopravy'!$H$5:$L$5,MATCH(AV$189,'A2 Intenzita dopravy'!$H$5:$L$5,1)-1)))*AU193,IF(AV$189&lt;'A1 Parametre'!$C$7,'A2.1 Intenzita dopravy'!AV177,IF(AV$189&lt;MIN('A2 Intenzita dopravy'!$H$5:$L$5),AW193/AX193*AW193,(INDEX('A2 Intenzita dopravy'!$M23:$Q23,MATCH(AV$189,'A2 Intenzita dopravy'!$H$5:$L$5,1)+1)/INDEX('A2 Intenzita dopravy'!$M23:$Q23,MATCH(AV$189,'A2 Intenzita dopravy'!$H$5:$L$5,1)))^(1/(INDEX('A2 Intenzita dopravy'!$H$5:$L$5,MATCH(AV$189,'A2 Intenzita dopravy'!$H$5:$L$5,1)+1)-INDEX('A2 Intenzita dopravy'!$H$5:$L$5,MATCH(AV$189,'A2 Intenzita dopravy'!$H$5:$L$5,1))))*AU193)))),0)</f>
        <v>1246.7138586054775</v>
      </c>
      <c r="AW193" s="30">
        <f>IFERROR(IFERROR(INDEX('A2 Intenzita dopravy'!$M23:$Q23,MATCH(AW$189,'A2 Intenzita dopravy'!$H$19:$L$19,0)),IF(AW$189&gt;MAX('A2 Intenzita dopravy'!$H$5:$L$5),(INDEX('A2 Intenzita dopravy'!$M23:$Q23,MATCH(AW$189,'A2 Intenzita dopravy'!$H$5:$L$5,1))/INDEX('A2 Intenzita dopravy'!$M23:$Q23,MATCH(AW$189,'A2 Intenzita dopravy'!$H$5:$L$5,1)-1))^(1/(INDEX('A2 Intenzita dopravy'!$H$5:$L$5,MATCH(AW$189,'A2 Intenzita dopravy'!$H$5:$L$5,1))-INDEX('A2 Intenzita dopravy'!$H$5:$L$5,MATCH(AW$189,'A2 Intenzita dopravy'!$H$5:$L$5,1)-1)))*AV193,IF(AW$189&lt;'A1 Parametre'!$C$7,'A2.1 Intenzita dopravy'!AW177,IF(AW$189&lt;MIN('A2 Intenzita dopravy'!$H$5:$L$5),AX193/AY193*AX193,(INDEX('A2 Intenzita dopravy'!$M23:$Q23,MATCH(AW$189,'A2 Intenzita dopravy'!$H$5:$L$5,1)+1)/INDEX('A2 Intenzita dopravy'!$M23:$Q23,MATCH(AW$189,'A2 Intenzita dopravy'!$H$5:$L$5,1)))^(1/(INDEX('A2 Intenzita dopravy'!$H$5:$L$5,MATCH(AW$189,'A2 Intenzita dopravy'!$H$5:$L$5,1)+1)-INDEX('A2 Intenzita dopravy'!$H$5:$L$5,MATCH(AW$189,'A2 Intenzita dopravy'!$H$5:$L$5,1))))*AV193)))),0)</f>
        <v>1264.6827002851417</v>
      </c>
      <c r="AX193" s="30">
        <f>IFERROR(IFERROR(INDEX('A2 Intenzita dopravy'!$M23:$Q23,MATCH(AX$189,'A2 Intenzita dopravy'!$H$19:$L$19,0)),IF(AX$189&gt;MAX('A2 Intenzita dopravy'!$H$5:$L$5),(INDEX('A2 Intenzita dopravy'!$M23:$Q23,MATCH(AX$189,'A2 Intenzita dopravy'!$H$5:$L$5,1))/INDEX('A2 Intenzita dopravy'!$M23:$Q23,MATCH(AX$189,'A2 Intenzita dopravy'!$H$5:$L$5,1)-1))^(1/(INDEX('A2 Intenzita dopravy'!$H$5:$L$5,MATCH(AX$189,'A2 Intenzita dopravy'!$H$5:$L$5,1))-INDEX('A2 Intenzita dopravy'!$H$5:$L$5,MATCH(AX$189,'A2 Intenzita dopravy'!$H$5:$L$5,1)-1)))*AW193,IF(AX$189&lt;'A1 Parametre'!$C$7,'A2.1 Intenzita dopravy'!AX177,IF(AX$189&lt;MIN('A2 Intenzita dopravy'!$H$5:$L$5),AY193/AZ193*AY193,(INDEX('A2 Intenzita dopravy'!$M23:$Q23,MATCH(AX$189,'A2 Intenzita dopravy'!$H$5:$L$5,1)+1)/INDEX('A2 Intenzita dopravy'!$M23:$Q23,MATCH(AX$189,'A2 Intenzita dopravy'!$H$5:$L$5,1)))^(1/(INDEX('A2 Intenzita dopravy'!$H$5:$L$5,MATCH(AX$189,'A2 Intenzita dopravy'!$H$5:$L$5,1)+1)-INDEX('A2 Intenzita dopravy'!$H$5:$L$5,MATCH(AX$189,'A2 Intenzita dopravy'!$H$5:$L$5,1))))*AW193)))),0)</f>
        <v>1282.9105262289818</v>
      </c>
      <c r="AY193" s="30">
        <f>IFERROR(IFERROR(INDEX('A2 Intenzita dopravy'!$M23:$Q23,MATCH(AY$189,'A2 Intenzita dopravy'!$H$19:$L$19,0)),IF(AY$189&gt;MAX('A2 Intenzita dopravy'!$H$5:$L$5),(INDEX('A2 Intenzita dopravy'!$M23:$Q23,MATCH(AY$189,'A2 Intenzita dopravy'!$H$5:$L$5,1))/INDEX('A2 Intenzita dopravy'!$M23:$Q23,MATCH(AY$189,'A2 Intenzita dopravy'!$H$5:$L$5,1)-1))^(1/(INDEX('A2 Intenzita dopravy'!$H$5:$L$5,MATCH(AY$189,'A2 Intenzita dopravy'!$H$5:$L$5,1))-INDEX('A2 Intenzita dopravy'!$H$5:$L$5,MATCH(AY$189,'A2 Intenzita dopravy'!$H$5:$L$5,1)-1)))*AX193,IF(AY$189&lt;'A1 Parametre'!$C$7,'A2.1 Intenzita dopravy'!AY177,IF(AY$189&lt;MIN('A2 Intenzita dopravy'!$H$5:$L$5),AZ193/BA193*AZ193,(INDEX('A2 Intenzita dopravy'!$M23:$Q23,MATCH(AY$189,'A2 Intenzita dopravy'!$H$5:$L$5,1)+1)/INDEX('A2 Intenzita dopravy'!$M23:$Q23,MATCH(AY$189,'A2 Intenzita dopravy'!$H$5:$L$5,1)))^(1/(INDEX('A2 Intenzita dopravy'!$H$5:$L$5,MATCH(AY$189,'A2 Intenzita dopravy'!$H$5:$L$5,1)+1)-INDEX('A2 Intenzita dopravy'!$H$5:$L$5,MATCH(AY$189,'A2 Intenzita dopravy'!$H$5:$L$5,1))))*AX193)))),0)</f>
        <v>1301.4010691678152</v>
      </c>
      <c r="AZ193" s="30">
        <f>IFERROR(IFERROR(INDEX('A2 Intenzita dopravy'!$M23:$Q23,MATCH(AZ$189,'A2 Intenzita dopravy'!$H$19:$L$19,0)),IF(AZ$189&gt;MAX('A2 Intenzita dopravy'!$H$5:$L$5),(INDEX('A2 Intenzita dopravy'!$M23:$Q23,MATCH(AZ$189,'A2 Intenzita dopravy'!$H$5:$L$5,1))/INDEX('A2 Intenzita dopravy'!$M23:$Q23,MATCH(AZ$189,'A2 Intenzita dopravy'!$H$5:$L$5,1)-1))^(1/(INDEX('A2 Intenzita dopravy'!$H$5:$L$5,MATCH(AZ$189,'A2 Intenzita dopravy'!$H$5:$L$5,1))-INDEX('A2 Intenzita dopravy'!$H$5:$L$5,MATCH(AZ$189,'A2 Intenzita dopravy'!$H$5:$L$5,1)-1)))*AY193,IF(AZ$189&lt;'A1 Parametre'!$C$7,'A2.1 Intenzita dopravy'!AZ177,IF(AZ$189&lt;MIN('A2 Intenzita dopravy'!$H$5:$L$5),BA193/BB193*BA193,(INDEX('A2 Intenzita dopravy'!$M23:$Q23,MATCH(AZ$189,'A2 Intenzita dopravy'!$H$5:$L$5,1)+1)/INDEX('A2 Intenzita dopravy'!$M23:$Q23,MATCH(AZ$189,'A2 Intenzita dopravy'!$H$5:$L$5,1)))^(1/(INDEX('A2 Intenzita dopravy'!$H$5:$L$5,MATCH(AZ$189,'A2 Intenzita dopravy'!$H$5:$L$5,1)+1)-INDEX('A2 Intenzita dopravy'!$H$5:$L$5,MATCH(AZ$189,'A2 Intenzita dopravy'!$H$5:$L$5,1))))*AY193)))),0)</f>
        <v>1320.1581156321733</v>
      </c>
      <c r="BA193" s="30">
        <f>IFERROR(IFERROR(INDEX('A2 Intenzita dopravy'!$M23:$Q23,MATCH(BA$189,'A2 Intenzita dopravy'!$H$19:$L$19,0)),IF(BA$189&gt;MAX('A2 Intenzita dopravy'!$H$5:$L$5),(INDEX('A2 Intenzita dopravy'!$M23:$Q23,MATCH(BA$189,'A2 Intenzita dopravy'!$H$5:$L$5,1))/INDEX('A2 Intenzita dopravy'!$M23:$Q23,MATCH(BA$189,'A2 Intenzita dopravy'!$H$5:$L$5,1)-1))^(1/(INDEX('A2 Intenzita dopravy'!$H$5:$L$5,MATCH(BA$189,'A2 Intenzita dopravy'!$H$5:$L$5,1))-INDEX('A2 Intenzita dopravy'!$H$5:$L$5,MATCH(BA$189,'A2 Intenzita dopravy'!$H$5:$L$5,1)-1)))*AZ193,IF(BA$189&lt;'A1 Parametre'!$C$7,'A2.1 Intenzita dopravy'!BA177,IF(BA$189&lt;MIN('A2 Intenzita dopravy'!$H$5:$L$5),BB193/'A2 Intenzita dopravy'!#REF!*BB193,(INDEX('A2 Intenzita dopravy'!$M23:$Q23,MATCH(BA$189,'A2 Intenzita dopravy'!$H$5:$L$5,1)+1)/INDEX('A2 Intenzita dopravy'!$M23:$Q23,MATCH(BA$189,'A2 Intenzita dopravy'!$H$5:$L$5,1)))^(1/(INDEX('A2 Intenzita dopravy'!$H$5:$L$5,MATCH(BA$189,'A2 Intenzita dopravy'!$H$5:$L$5,1)+1)-INDEX('A2 Intenzita dopravy'!$H$5:$L$5,MATCH(BA$189,'A2 Intenzita dopravy'!$H$5:$L$5,1))))*AZ193)))),0)</f>
        <v>1339.1855067277152</v>
      </c>
      <c r="BB193" s="30">
        <f>IFERROR(IFERROR(INDEX('A2 Intenzita dopravy'!$M23:$Q23,MATCH(BB$189,'A2 Intenzita dopravy'!$H$19:$L$19,0)),IF(BB$189&gt;MAX('A2 Intenzita dopravy'!$H$5:$L$5),(INDEX('A2 Intenzita dopravy'!$M23:$Q23,MATCH(BB$189,'A2 Intenzita dopravy'!$H$5:$L$5,1))/INDEX('A2 Intenzita dopravy'!$M23:$Q23,MATCH(BB$189,'A2 Intenzita dopravy'!$H$5:$L$5,1)-1))^(1/(INDEX('A2 Intenzita dopravy'!$H$5:$L$5,MATCH(BB$189,'A2 Intenzita dopravy'!$H$5:$L$5,1))-INDEX('A2 Intenzita dopravy'!$H$5:$L$5,MATCH(BB$189,'A2 Intenzita dopravy'!$H$5:$L$5,1)-1)))*BA193,IF(BB$189&lt;'A1 Parametre'!$C$7,'A2.1 Intenzita dopravy'!BB177,IF(BB$189&lt;MIN('A2 Intenzita dopravy'!$H$5:$L$5),'A2 Intenzita dopravy'!#REF!/'A2 Intenzita dopravy'!#REF!*'A2 Intenzita dopravy'!#REF!,(INDEX('A2 Intenzita dopravy'!$M23:$Q23,MATCH(BB$189,'A2 Intenzita dopravy'!$H$5:$L$5,1)+1)/INDEX('A2 Intenzita dopravy'!$M23:$Q23,MATCH(BB$189,'A2 Intenzita dopravy'!$H$5:$L$5,1)))^(1/(INDEX('A2 Intenzita dopravy'!$H$5:$L$5,MATCH(BB$189,'A2 Intenzita dopravy'!$H$5:$L$5,1)+1)-INDEX('A2 Intenzita dopravy'!$H$5:$L$5,MATCH(BB$189,'A2 Intenzita dopravy'!$H$5:$L$5,1))))*BA193)))),0)</f>
        <v>1358.487138921816</v>
      </c>
    </row>
    <row r="194" spans="2:54" x14ac:dyDescent="0.2">
      <c r="B194" s="5">
        <v>4</v>
      </c>
      <c r="C194" s="5">
        <f>IF(ISBLANK('A2 Intenzita dopravy'!C24)=TRUE,"",'A2 Intenzita dopravy'!C24)</f>
        <v>90783</v>
      </c>
      <c r="D194" s="5" t="str">
        <f>IF(ISBLANK('A2 Intenzita dopravy'!D24)=TRUE,"",'A2 Intenzita dopravy'!D24)</f>
        <v>I/59 Tvrdošín - centrum</v>
      </c>
      <c r="E194" s="30">
        <f>IFERROR(IFERROR(INDEX('A2 Intenzita dopravy'!$M24:$Q24,MATCH(E$189,'A2 Intenzita dopravy'!$H$19:$L$19,0)),IF(E$189&gt;MAX('A2 Intenzita dopravy'!$H$5:$L$5),(INDEX('A2 Intenzita dopravy'!$M24:$Q24,MATCH(E$189,'A2 Intenzita dopravy'!$H$5:$L$5,1))/INDEX('A2 Intenzita dopravy'!$M24:$Q24,MATCH(E$189,'A2 Intenzita dopravy'!$H$5:$L$5,1)-1))^(1/(INDEX('A2 Intenzita dopravy'!$H$5:$L$5,MATCH(E$189,'A2 Intenzita dopravy'!$H$5:$L$5,1))-INDEX('A2 Intenzita dopravy'!$H$5:$L$5,MATCH(E$189,'A2 Intenzita dopravy'!$H$5:$L$5,1)-1)))*D194,IF(E$189&lt;'A1 Parametre'!$C$7,'A2.1 Intenzita dopravy'!E178,IF(E$189&lt;MIN('A2 Intenzita dopravy'!$H$5:$L$5),F194/G194*F194,(INDEX('A2 Intenzita dopravy'!$M24:$Q24,MATCH(E$189,'A2 Intenzita dopravy'!$H$5:$L$5,1)+1)/INDEX('A2 Intenzita dopravy'!$M24:$Q24,MATCH(E$189,'A2 Intenzita dopravy'!$H$5:$L$5,1)))^(1/(INDEX('A2 Intenzita dopravy'!$H$5:$L$5,MATCH(E$189,'A2 Intenzita dopravy'!$H$5:$L$5,1)+1)-INDEX('A2 Intenzita dopravy'!$H$5:$L$5,MATCH(E$189,'A2 Intenzita dopravy'!$H$5:$L$5,1))))*D194)))),0)</f>
        <v>2511.2107016123973</v>
      </c>
      <c r="F194" s="30">
        <f>IFERROR(IFERROR(INDEX('A2 Intenzita dopravy'!$M24:$Q24,MATCH(F$189,'A2 Intenzita dopravy'!$H$19:$L$19,0)),IF(F$189&gt;MAX('A2 Intenzita dopravy'!$H$5:$L$5),(INDEX('A2 Intenzita dopravy'!$M24:$Q24,MATCH(F$189,'A2 Intenzita dopravy'!$H$5:$L$5,1))/INDEX('A2 Intenzita dopravy'!$M24:$Q24,MATCH(F$189,'A2 Intenzita dopravy'!$H$5:$L$5,1)-1))^(1/(INDEX('A2 Intenzita dopravy'!$H$5:$L$5,MATCH(F$189,'A2 Intenzita dopravy'!$H$5:$L$5,1))-INDEX('A2 Intenzita dopravy'!$H$5:$L$5,MATCH(F$189,'A2 Intenzita dopravy'!$H$5:$L$5,1)-1)))*E194,IF(F$189&lt;'A1 Parametre'!$C$7,'A2.1 Intenzita dopravy'!F178,IF(F$189&lt;MIN('A2 Intenzita dopravy'!$H$5:$L$5),G194/H194*G194,(INDEX('A2 Intenzita dopravy'!$M24:$Q24,MATCH(F$189,'A2 Intenzita dopravy'!$H$5:$L$5,1)+1)/INDEX('A2 Intenzita dopravy'!$M24:$Q24,MATCH(F$189,'A2 Intenzita dopravy'!$H$5:$L$5,1)))^(1/(INDEX('A2 Intenzita dopravy'!$H$5:$L$5,MATCH(F$189,'A2 Intenzita dopravy'!$H$5:$L$5,1)+1)-INDEX('A2 Intenzita dopravy'!$H$5:$L$5,MATCH(F$189,'A2 Intenzita dopravy'!$H$5:$L$5,1))))*E194)))),0)</f>
        <v>2550</v>
      </c>
      <c r="G194" s="30">
        <f>IFERROR(IFERROR(INDEX('A2 Intenzita dopravy'!$M24:$Q24,MATCH(G$189,'A2 Intenzita dopravy'!$H$19:$L$19,0)),IF(G$189&gt;MAX('A2 Intenzita dopravy'!$H$5:$L$5),(INDEX('A2 Intenzita dopravy'!$M24:$Q24,MATCH(G$189,'A2 Intenzita dopravy'!$H$5:$L$5,1))/INDEX('A2 Intenzita dopravy'!$M24:$Q24,MATCH(G$189,'A2 Intenzita dopravy'!$H$5:$L$5,1)-1))^(1/(INDEX('A2 Intenzita dopravy'!$H$5:$L$5,MATCH(G$189,'A2 Intenzita dopravy'!$H$5:$L$5,1))-INDEX('A2 Intenzita dopravy'!$H$5:$L$5,MATCH(G$189,'A2 Intenzita dopravy'!$H$5:$L$5,1)-1)))*F194,IF(G$189&lt;'A1 Parametre'!$C$7,'A2.1 Intenzita dopravy'!G178,IF(G$189&lt;MIN('A2 Intenzita dopravy'!$H$5:$L$5),H194/I194*H194,(INDEX('A2 Intenzita dopravy'!$M24:$Q24,MATCH(G$189,'A2 Intenzita dopravy'!$H$5:$L$5,1)+1)/INDEX('A2 Intenzita dopravy'!$M24:$Q24,MATCH(G$189,'A2 Intenzita dopravy'!$H$5:$L$5,1)))^(1/(INDEX('A2 Intenzita dopravy'!$H$5:$L$5,MATCH(G$189,'A2 Intenzita dopravy'!$H$5:$L$5,1)+1)-INDEX('A2 Intenzita dopravy'!$H$5:$L$5,MATCH(G$189,'A2 Intenzita dopravy'!$H$5:$L$5,1))))*F194)))),0)</f>
        <v>2589.3884554668698</v>
      </c>
      <c r="H194" s="30">
        <f>IFERROR(IFERROR(INDEX('A2 Intenzita dopravy'!$M24:$Q24,MATCH(H$189,'A2 Intenzita dopravy'!$H$19:$L$19,0)),IF(H$189&gt;MAX('A2 Intenzita dopravy'!$H$5:$L$5),(INDEX('A2 Intenzita dopravy'!$M24:$Q24,MATCH(H$189,'A2 Intenzita dopravy'!$H$5:$L$5,1))/INDEX('A2 Intenzita dopravy'!$M24:$Q24,MATCH(H$189,'A2 Intenzita dopravy'!$H$5:$L$5,1)-1))^(1/(INDEX('A2 Intenzita dopravy'!$H$5:$L$5,MATCH(H$189,'A2 Intenzita dopravy'!$H$5:$L$5,1))-INDEX('A2 Intenzita dopravy'!$H$5:$L$5,MATCH(H$189,'A2 Intenzita dopravy'!$H$5:$L$5,1)-1)))*G194,IF(H$189&lt;'A1 Parametre'!$C$7,'A2.1 Intenzita dopravy'!H178,IF(H$189&lt;MIN('A2 Intenzita dopravy'!$H$5:$L$5),I194/J194*I194,(INDEX('A2 Intenzita dopravy'!$M24:$Q24,MATCH(H$189,'A2 Intenzita dopravy'!$H$5:$L$5,1)+1)/INDEX('A2 Intenzita dopravy'!$M24:$Q24,MATCH(H$189,'A2 Intenzita dopravy'!$H$5:$L$5,1)))^(1/(INDEX('A2 Intenzita dopravy'!$H$5:$L$5,MATCH(H$189,'A2 Intenzita dopravy'!$H$5:$L$5,1)+1)-INDEX('A2 Intenzita dopravy'!$H$5:$L$5,MATCH(H$189,'A2 Intenzita dopravy'!$H$5:$L$5,1))))*G194)))),0)</f>
        <v>2629.3853228647458</v>
      </c>
      <c r="I194" s="30">
        <f>IFERROR(IFERROR(INDEX('A2 Intenzita dopravy'!$M24:$Q24,MATCH(I$189,'A2 Intenzita dopravy'!$H$19:$L$19,0)),IF(I$189&gt;MAX('A2 Intenzita dopravy'!$H$5:$L$5),(INDEX('A2 Intenzita dopravy'!$M24:$Q24,MATCH(I$189,'A2 Intenzita dopravy'!$H$5:$L$5,1))/INDEX('A2 Intenzita dopravy'!$M24:$Q24,MATCH(I$189,'A2 Intenzita dopravy'!$H$5:$L$5,1)-1))^(1/(INDEX('A2 Intenzita dopravy'!$H$5:$L$5,MATCH(I$189,'A2 Intenzita dopravy'!$H$5:$L$5,1))-INDEX('A2 Intenzita dopravy'!$H$5:$L$5,MATCH(I$189,'A2 Intenzita dopravy'!$H$5:$L$5,1)-1)))*H194,IF(I$189&lt;'A1 Parametre'!$C$7,'A2.1 Intenzita dopravy'!I178,IF(I$189&lt;MIN('A2 Intenzita dopravy'!$H$5:$L$5),J194/K194*J194,(INDEX('A2 Intenzita dopravy'!$M24:$Q24,MATCH(I$189,'A2 Intenzita dopravy'!$H$5:$L$5,1)+1)/INDEX('A2 Intenzita dopravy'!$M24:$Q24,MATCH(I$189,'A2 Intenzita dopravy'!$H$5:$L$5,1)))^(1/(INDEX('A2 Intenzita dopravy'!$H$5:$L$5,MATCH(I$189,'A2 Intenzita dopravy'!$H$5:$L$5,1)+1)-INDEX('A2 Intenzita dopravy'!$H$5:$L$5,MATCH(I$189,'A2 Intenzita dopravy'!$H$5:$L$5,1))))*H194)))),0)</f>
        <v>1184</v>
      </c>
      <c r="J194" s="30">
        <f>IFERROR(IFERROR(INDEX('A2 Intenzita dopravy'!$M24:$Q24,MATCH(J$189,'A2 Intenzita dopravy'!$H$19:$L$19,0)),IF(J$189&gt;MAX('A2 Intenzita dopravy'!$H$5:$L$5),(INDEX('A2 Intenzita dopravy'!$M24:$Q24,MATCH(J$189,'A2 Intenzita dopravy'!$H$5:$L$5,1))/INDEX('A2 Intenzita dopravy'!$M24:$Q24,MATCH(J$189,'A2 Intenzita dopravy'!$H$5:$L$5,1)-1))^(1/(INDEX('A2 Intenzita dopravy'!$H$5:$L$5,MATCH(J$189,'A2 Intenzita dopravy'!$H$5:$L$5,1))-INDEX('A2 Intenzita dopravy'!$H$5:$L$5,MATCH(J$189,'A2 Intenzita dopravy'!$H$5:$L$5,1)-1)))*I194,IF(J$189&lt;'A1 Parametre'!$C$7,'A2.1 Intenzita dopravy'!J178,IF(J$189&lt;MIN('A2 Intenzita dopravy'!$H$5:$L$5),K194/L194*K194,(INDEX('A2 Intenzita dopravy'!$M24:$Q24,MATCH(J$189,'A2 Intenzita dopravy'!$H$5:$L$5,1)+1)/INDEX('A2 Intenzita dopravy'!$M24:$Q24,MATCH(J$189,'A2 Intenzita dopravy'!$H$5:$L$5,1)))^(1/(INDEX('A2 Intenzita dopravy'!$H$5:$L$5,MATCH(J$189,'A2 Intenzita dopravy'!$H$5:$L$5,1)+1)-INDEX('A2 Intenzita dopravy'!$H$5:$L$5,MATCH(J$189,'A2 Intenzita dopravy'!$H$5:$L$5,1))))*I194)))),0)</f>
        <v>1201.2293364240766</v>
      </c>
      <c r="K194" s="30">
        <f>IFERROR(IFERROR(INDEX('A2 Intenzita dopravy'!$M24:$Q24,MATCH(K$189,'A2 Intenzita dopravy'!$H$19:$L$19,0)),IF(K$189&gt;MAX('A2 Intenzita dopravy'!$H$5:$L$5),(INDEX('A2 Intenzita dopravy'!$M24:$Q24,MATCH(K$189,'A2 Intenzita dopravy'!$H$5:$L$5,1))/INDEX('A2 Intenzita dopravy'!$M24:$Q24,MATCH(K$189,'A2 Intenzita dopravy'!$H$5:$L$5,1)-1))^(1/(INDEX('A2 Intenzita dopravy'!$H$5:$L$5,MATCH(K$189,'A2 Intenzita dopravy'!$H$5:$L$5,1))-INDEX('A2 Intenzita dopravy'!$H$5:$L$5,MATCH(K$189,'A2 Intenzita dopravy'!$H$5:$L$5,1)-1)))*J194,IF(K$189&lt;'A1 Parametre'!$C$7,'A2.1 Intenzita dopravy'!K178,IF(K$189&lt;MIN('A2 Intenzita dopravy'!$H$5:$L$5),L194/M194*L194,(INDEX('A2 Intenzita dopravy'!$M24:$Q24,MATCH(K$189,'A2 Intenzita dopravy'!$H$5:$L$5,1)+1)/INDEX('A2 Intenzita dopravy'!$M24:$Q24,MATCH(K$189,'A2 Intenzita dopravy'!$H$5:$L$5,1)))^(1/(INDEX('A2 Intenzita dopravy'!$H$5:$L$5,MATCH(K$189,'A2 Intenzita dopravy'!$H$5:$L$5,1)+1)-INDEX('A2 Intenzita dopravy'!$H$5:$L$5,MATCH(K$189,'A2 Intenzita dopravy'!$H$5:$L$5,1))))*J194)))),0)</f>
        <v>1218.7093907819487</v>
      </c>
      <c r="L194" s="30">
        <f>IFERROR(IFERROR(INDEX('A2 Intenzita dopravy'!$M24:$Q24,MATCH(L$189,'A2 Intenzita dopravy'!$H$19:$L$19,0)),IF(L$189&gt;MAX('A2 Intenzita dopravy'!$H$5:$L$5),(INDEX('A2 Intenzita dopravy'!$M24:$Q24,MATCH(L$189,'A2 Intenzita dopravy'!$H$5:$L$5,1))/INDEX('A2 Intenzita dopravy'!$M24:$Q24,MATCH(L$189,'A2 Intenzita dopravy'!$H$5:$L$5,1)-1))^(1/(INDEX('A2 Intenzita dopravy'!$H$5:$L$5,MATCH(L$189,'A2 Intenzita dopravy'!$H$5:$L$5,1))-INDEX('A2 Intenzita dopravy'!$H$5:$L$5,MATCH(L$189,'A2 Intenzita dopravy'!$H$5:$L$5,1)-1)))*K194,IF(L$189&lt;'A1 Parametre'!$C$7,'A2.1 Intenzita dopravy'!L178,IF(L$189&lt;MIN('A2 Intenzita dopravy'!$H$5:$L$5),M194/N194*M194,(INDEX('A2 Intenzita dopravy'!$M24:$Q24,MATCH(L$189,'A2 Intenzita dopravy'!$H$5:$L$5,1)+1)/INDEX('A2 Intenzita dopravy'!$M24:$Q24,MATCH(L$189,'A2 Intenzita dopravy'!$H$5:$L$5,1)))^(1/(INDEX('A2 Intenzita dopravy'!$H$5:$L$5,MATCH(L$189,'A2 Intenzita dopravy'!$H$5:$L$5,1)+1)-INDEX('A2 Intenzita dopravy'!$H$5:$L$5,MATCH(L$189,'A2 Intenzita dopravy'!$H$5:$L$5,1))))*K194)))),0)</f>
        <v>1236.4438114719517</v>
      </c>
      <c r="M194" s="30">
        <f>IFERROR(IFERROR(INDEX('A2 Intenzita dopravy'!$M24:$Q24,MATCH(M$189,'A2 Intenzita dopravy'!$H$19:$L$19,0)),IF(M$189&gt;MAX('A2 Intenzita dopravy'!$H$5:$L$5),(INDEX('A2 Intenzita dopravy'!$M24:$Q24,MATCH(M$189,'A2 Intenzita dopravy'!$H$5:$L$5,1))/INDEX('A2 Intenzita dopravy'!$M24:$Q24,MATCH(M$189,'A2 Intenzita dopravy'!$H$5:$L$5,1)-1))^(1/(INDEX('A2 Intenzita dopravy'!$H$5:$L$5,MATCH(M$189,'A2 Intenzita dopravy'!$H$5:$L$5,1))-INDEX('A2 Intenzita dopravy'!$H$5:$L$5,MATCH(M$189,'A2 Intenzita dopravy'!$H$5:$L$5,1)-1)))*L194,IF(M$189&lt;'A1 Parametre'!$C$7,'A2.1 Intenzita dopravy'!M178,IF(M$189&lt;MIN('A2 Intenzita dopravy'!$H$5:$L$5),N194/O194*N194,(INDEX('A2 Intenzita dopravy'!$M24:$Q24,MATCH(M$189,'A2 Intenzita dopravy'!$H$5:$L$5,1)+1)/INDEX('A2 Intenzita dopravy'!$M24:$Q24,MATCH(M$189,'A2 Intenzita dopravy'!$H$5:$L$5,1)))^(1/(INDEX('A2 Intenzita dopravy'!$H$5:$L$5,MATCH(M$189,'A2 Intenzita dopravy'!$H$5:$L$5,1)+1)-INDEX('A2 Intenzita dopravy'!$H$5:$L$5,MATCH(M$189,'A2 Intenzita dopravy'!$H$5:$L$5,1))))*L194)))),0)</f>
        <v>1254.4362999831997</v>
      </c>
      <c r="N194" s="30">
        <f>IFERROR(IFERROR(INDEX('A2 Intenzita dopravy'!$M24:$Q24,MATCH(N$189,'A2 Intenzita dopravy'!$H$19:$L$19,0)),IF(N$189&gt;MAX('A2 Intenzita dopravy'!$H$5:$L$5),(INDEX('A2 Intenzita dopravy'!$M24:$Q24,MATCH(N$189,'A2 Intenzita dopravy'!$H$5:$L$5,1))/INDEX('A2 Intenzita dopravy'!$M24:$Q24,MATCH(N$189,'A2 Intenzita dopravy'!$H$5:$L$5,1)-1))^(1/(INDEX('A2 Intenzita dopravy'!$H$5:$L$5,MATCH(N$189,'A2 Intenzita dopravy'!$H$5:$L$5,1))-INDEX('A2 Intenzita dopravy'!$H$5:$L$5,MATCH(N$189,'A2 Intenzita dopravy'!$H$5:$L$5,1)-1)))*M194,IF(N$189&lt;'A1 Parametre'!$C$7,'A2.1 Intenzita dopravy'!N178,IF(N$189&lt;MIN('A2 Intenzita dopravy'!$H$5:$L$5),O194/P194*O194,(INDEX('A2 Intenzita dopravy'!$M24:$Q24,MATCH(N$189,'A2 Intenzita dopravy'!$H$5:$L$5,1)+1)/INDEX('A2 Intenzita dopravy'!$M24:$Q24,MATCH(N$189,'A2 Intenzita dopravy'!$H$5:$L$5,1)))^(1/(INDEX('A2 Intenzita dopravy'!$H$5:$L$5,MATCH(N$189,'A2 Intenzita dopravy'!$H$5:$L$5,1)+1)-INDEX('A2 Intenzita dopravy'!$H$5:$L$5,MATCH(N$189,'A2 Intenzita dopravy'!$H$5:$L$5,1))))*M194)))),0)</f>
        <v>1272.6906116681528</v>
      </c>
      <c r="O194" s="30">
        <f>IFERROR(IFERROR(INDEX('A2 Intenzita dopravy'!$M24:$Q24,MATCH(O$189,'A2 Intenzita dopravy'!$H$19:$L$19,0)),IF(O$189&gt;MAX('A2 Intenzita dopravy'!$H$5:$L$5),(INDEX('A2 Intenzita dopravy'!$M24:$Q24,MATCH(O$189,'A2 Intenzita dopravy'!$H$5:$L$5,1))/INDEX('A2 Intenzita dopravy'!$M24:$Q24,MATCH(O$189,'A2 Intenzita dopravy'!$H$5:$L$5,1)-1))^(1/(INDEX('A2 Intenzita dopravy'!$H$5:$L$5,MATCH(O$189,'A2 Intenzita dopravy'!$H$5:$L$5,1))-INDEX('A2 Intenzita dopravy'!$H$5:$L$5,MATCH(O$189,'A2 Intenzita dopravy'!$H$5:$L$5,1)-1)))*N194,IF(O$189&lt;'A1 Parametre'!$C$7,'A2.1 Intenzita dopravy'!O178,IF(O$189&lt;MIN('A2 Intenzita dopravy'!$H$5:$L$5),P194/Q194*P194,(INDEX('A2 Intenzita dopravy'!$M24:$Q24,MATCH(O$189,'A2 Intenzita dopravy'!$H$5:$L$5,1)+1)/INDEX('A2 Intenzita dopravy'!$M24:$Q24,MATCH(O$189,'A2 Intenzita dopravy'!$H$5:$L$5,1)))^(1/(INDEX('A2 Intenzita dopravy'!$H$5:$L$5,MATCH(O$189,'A2 Intenzita dopravy'!$H$5:$L$5,1)+1)-INDEX('A2 Intenzita dopravy'!$H$5:$L$5,MATCH(O$189,'A2 Intenzita dopravy'!$H$5:$L$5,1))))*N194)))),0)</f>
        <v>1291.2105565264251</v>
      </c>
      <c r="P194" s="30">
        <f>IFERROR(IFERROR(INDEX('A2 Intenzita dopravy'!$M24:$Q24,MATCH(P$189,'A2 Intenzita dopravy'!$H$19:$L$19,0)),IF(P$189&gt;MAX('A2 Intenzita dopravy'!$H$5:$L$5),(INDEX('A2 Intenzita dopravy'!$M24:$Q24,MATCH(P$189,'A2 Intenzita dopravy'!$H$5:$L$5,1))/INDEX('A2 Intenzita dopravy'!$M24:$Q24,MATCH(P$189,'A2 Intenzita dopravy'!$H$5:$L$5,1)-1))^(1/(INDEX('A2 Intenzita dopravy'!$H$5:$L$5,MATCH(P$189,'A2 Intenzita dopravy'!$H$5:$L$5,1))-INDEX('A2 Intenzita dopravy'!$H$5:$L$5,MATCH(P$189,'A2 Intenzita dopravy'!$H$5:$L$5,1)-1)))*O194,IF(P$189&lt;'A1 Parametre'!$C$7,'A2.1 Intenzita dopravy'!P178,IF(P$189&lt;MIN('A2 Intenzita dopravy'!$H$5:$L$5),Q194/R194*Q194,(INDEX('A2 Intenzita dopravy'!$M24:$Q24,MATCH(P$189,'A2 Intenzita dopravy'!$H$5:$L$5,1)+1)/INDEX('A2 Intenzita dopravy'!$M24:$Q24,MATCH(P$189,'A2 Intenzita dopravy'!$H$5:$L$5,1)))^(1/(INDEX('A2 Intenzita dopravy'!$H$5:$L$5,MATCH(P$189,'A2 Intenzita dopravy'!$H$5:$L$5,1)+1)-INDEX('A2 Intenzita dopravy'!$H$5:$L$5,MATCH(P$189,'A2 Intenzita dopravy'!$H$5:$L$5,1))))*O194)))),0)</f>
        <v>1310</v>
      </c>
      <c r="Q194" s="30">
        <f>IFERROR(IFERROR(INDEX('A2 Intenzita dopravy'!$M24:$Q24,MATCH(Q$189,'A2 Intenzita dopravy'!$H$19:$L$19,0)),IF(Q$189&gt;MAX('A2 Intenzita dopravy'!$H$5:$L$5),(INDEX('A2 Intenzita dopravy'!$M24:$Q24,MATCH(Q$189,'A2 Intenzita dopravy'!$H$5:$L$5,1))/INDEX('A2 Intenzita dopravy'!$M24:$Q24,MATCH(Q$189,'A2 Intenzita dopravy'!$H$5:$L$5,1)-1))^(1/(INDEX('A2 Intenzita dopravy'!$H$5:$L$5,MATCH(Q$189,'A2 Intenzita dopravy'!$H$5:$L$5,1))-INDEX('A2 Intenzita dopravy'!$H$5:$L$5,MATCH(Q$189,'A2 Intenzita dopravy'!$H$5:$L$5,1)-1)))*P194,IF(Q$189&lt;'A1 Parametre'!$C$7,'A2.1 Intenzita dopravy'!Q178,IF(Q$189&lt;MIN('A2 Intenzita dopravy'!$H$5:$L$5),R194/S194*R194,(INDEX('A2 Intenzita dopravy'!$M24:$Q24,MATCH(Q$189,'A2 Intenzita dopravy'!$H$5:$L$5,1)+1)/INDEX('A2 Intenzita dopravy'!$M24:$Q24,MATCH(Q$189,'A2 Intenzita dopravy'!$H$5:$L$5,1)))^(1/(INDEX('A2 Intenzita dopravy'!$H$5:$L$5,MATCH(Q$189,'A2 Intenzita dopravy'!$H$5:$L$5,1)+1)-INDEX('A2 Intenzita dopravy'!$H$5:$L$5,MATCH(Q$189,'A2 Intenzita dopravy'!$H$5:$L$5,1))))*P194)))),0)</f>
        <v>1330.4951910449427</v>
      </c>
      <c r="R194" s="30">
        <f>IFERROR(IFERROR(INDEX('A2 Intenzita dopravy'!$M24:$Q24,MATCH(R$189,'A2 Intenzita dopravy'!$H$19:$L$19,0)),IF(R$189&gt;MAX('A2 Intenzita dopravy'!$H$5:$L$5),(INDEX('A2 Intenzita dopravy'!$M24:$Q24,MATCH(R$189,'A2 Intenzita dopravy'!$H$5:$L$5,1))/INDEX('A2 Intenzita dopravy'!$M24:$Q24,MATCH(R$189,'A2 Intenzita dopravy'!$H$5:$L$5,1)-1))^(1/(INDEX('A2 Intenzita dopravy'!$H$5:$L$5,MATCH(R$189,'A2 Intenzita dopravy'!$H$5:$L$5,1))-INDEX('A2 Intenzita dopravy'!$H$5:$L$5,MATCH(R$189,'A2 Intenzita dopravy'!$H$5:$L$5,1)-1)))*Q194,IF(R$189&lt;'A1 Parametre'!$C$7,'A2.1 Intenzita dopravy'!R178,IF(R$189&lt;MIN('A2 Intenzita dopravy'!$H$5:$L$5),S194/T194*S194,(INDEX('A2 Intenzita dopravy'!$M24:$Q24,MATCH(R$189,'A2 Intenzita dopravy'!$H$5:$L$5,1)+1)/INDEX('A2 Intenzita dopravy'!$M24:$Q24,MATCH(R$189,'A2 Intenzita dopravy'!$H$5:$L$5,1)))^(1/(INDEX('A2 Intenzita dopravy'!$H$5:$L$5,MATCH(R$189,'A2 Intenzita dopravy'!$H$5:$L$5,1)+1)-INDEX('A2 Intenzita dopravy'!$H$5:$L$5,MATCH(R$189,'A2 Intenzita dopravy'!$H$5:$L$5,1))))*Q194)))),0)</f>
        <v>1351.3110331249759</v>
      </c>
      <c r="S194" s="30">
        <f>IFERROR(IFERROR(INDEX('A2 Intenzita dopravy'!$M24:$Q24,MATCH(S$189,'A2 Intenzita dopravy'!$H$19:$L$19,0)),IF(S$189&gt;MAX('A2 Intenzita dopravy'!$H$5:$L$5),(INDEX('A2 Intenzita dopravy'!$M24:$Q24,MATCH(S$189,'A2 Intenzita dopravy'!$H$5:$L$5,1))/INDEX('A2 Intenzita dopravy'!$M24:$Q24,MATCH(S$189,'A2 Intenzita dopravy'!$H$5:$L$5,1)-1))^(1/(INDEX('A2 Intenzita dopravy'!$H$5:$L$5,MATCH(S$189,'A2 Intenzita dopravy'!$H$5:$L$5,1))-INDEX('A2 Intenzita dopravy'!$H$5:$L$5,MATCH(S$189,'A2 Intenzita dopravy'!$H$5:$L$5,1)-1)))*R194,IF(S$189&lt;'A1 Parametre'!$C$7,'A2.1 Intenzita dopravy'!S178,IF(S$189&lt;MIN('A2 Intenzita dopravy'!$H$5:$L$5),T194/U194*T194,(INDEX('A2 Intenzita dopravy'!$M24:$Q24,MATCH(S$189,'A2 Intenzita dopravy'!$H$5:$L$5,1)+1)/INDEX('A2 Intenzita dopravy'!$M24:$Q24,MATCH(S$189,'A2 Intenzita dopravy'!$H$5:$L$5,1)))^(1/(INDEX('A2 Intenzita dopravy'!$H$5:$L$5,MATCH(S$189,'A2 Intenzita dopravy'!$H$5:$L$5,1)+1)-INDEX('A2 Intenzita dopravy'!$H$5:$L$5,MATCH(S$189,'A2 Intenzita dopravy'!$H$5:$L$5,1))))*R194)))),0)</f>
        <v>1372.4525428845448</v>
      </c>
      <c r="T194" s="30">
        <f>IFERROR(IFERROR(INDEX('A2 Intenzita dopravy'!$M24:$Q24,MATCH(T$189,'A2 Intenzita dopravy'!$H$19:$L$19,0)),IF(T$189&gt;MAX('A2 Intenzita dopravy'!$H$5:$L$5),(INDEX('A2 Intenzita dopravy'!$M24:$Q24,MATCH(T$189,'A2 Intenzita dopravy'!$H$5:$L$5,1))/INDEX('A2 Intenzita dopravy'!$M24:$Q24,MATCH(T$189,'A2 Intenzita dopravy'!$H$5:$L$5,1)-1))^(1/(INDEX('A2 Intenzita dopravy'!$H$5:$L$5,MATCH(T$189,'A2 Intenzita dopravy'!$H$5:$L$5,1))-INDEX('A2 Intenzita dopravy'!$H$5:$L$5,MATCH(T$189,'A2 Intenzita dopravy'!$H$5:$L$5,1)-1)))*S194,IF(T$189&lt;'A1 Parametre'!$C$7,'A2.1 Intenzita dopravy'!T178,IF(T$189&lt;MIN('A2 Intenzita dopravy'!$H$5:$L$5),U194/V194*U194,(INDEX('A2 Intenzita dopravy'!$M24:$Q24,MATCH(T$189,'A2 Intenzita dopravy'!$H$5:$L$5,1)+1)/INDEX('A2 Intenzita dopravy'!$M24:$Q24,MATCH(T$189,'A2 Intenzita dopravy'!$H$5:$L$5,1)))^(1/(INDEX('A2 Intenzita dopravy'!$H$5:$L$5,MATCH(T$189,'A2 Intenzita dopravy'!$H$5:$L$5,1)+1)-INDEX('A2 Intenzita dopravy'!$H$5:$L$5,MATCH(T$189,'A2 Intenzita dopravy'!$H$5:$L$5,1))))*S194)))),0)</f>
        <v>1393.9248154544196</v>
      </c>
      <c r="U194" s="30">
        <f>IFERROR(IFERROR(INDEX('A2 Intenzita dopravy'!$M24:$Q24,MATCH(U$189,'A2 Intenzita dopravy'!$H$19:$L$19,0)),IF(U$189&gt;MAX('A2 Intenzita dopravy'!$H$5:$L$5),(INDEX('A2 Intenzita dopravy'!$M24:$Q24,MATCH(U$189,'A2 Intenzita dopravy'!$H$5:$L$5,1))/INDEX('A2 Intenzita dopravy'!$M24:$Q24,MATCH(U$189,'A2 Intenzita dopravy'!$H$5:$L$5,1)-1))^(1/(INDEX('A2 Intenzita dopravy'!$H$5:$L$5,MATCH(U$189,'A2 Intenzita dopravy'!$H$5:$L$5,1))-INDEX('A2 Intenzita dopravy'!$H$5:$L$5,MATCH(U$189,'A2 Intenzita dopravy'!$H$5:$L$5,1)-1)))*T194,IF(U$189&lt;'A1 Parametre'!$C$7,'A2.1 Intenzita dopravy'!U178,IF(U$189&lt;MIN('A2 Intenzita dopravy'!$H$5:$L$5),V194/W194*V194,(INDEX('A2 Intenzita dopravy'!$M24:$Q24,MATCH(U$189,'A2 Intenzita dopravy'!$H$5:$L$5,1)+1)/INDEX('A2 Intenzita dopravy'!$M24:$Q24,MATCH(U$189,'A2 Intenzita dopravy'!$H$5:$L$5,1)))^(1/(INDEX('A2 Intenzita dopravy'!$H$5:$L$5,MATCH(U$189,'A2 Intenzita dopravy'!$H$5:$L$5,1)+1)-INDEX('A2 Intenzita dopravy'!$H$5:$L$5,MATCH(U$189,'A2 Intenzita dopravy'!$H$5:$L$5,1))))*T194)))),0)</f>
        <v>1415.7330256796292</v>
      </c>
      <c r="V194" s="30">
        <f>IFERROR(IFERROR(INDEX('A2 Intenzita dopravy'!$M24:$Q24,MATCH(V$189,'A2 Intenzita dopravy'!$H$19:$L$19,0)),IF(V$189&gt;MAX('A2 Intenzita dopravy'!$H$5:$L$5),(INDEX('A2 Intenzita dopravy'!$M24:$Q24,MATCH(V$189,'A2 Intenzita dopravy'!$H$5:$L$5,1))/INDEX('A2 Intenzita dopravy'!$M24:$Q24,MATCH(V$189,'A2 Intenzita dopravy'!$H$5:$L$5,1)-1))^(1/(INDEX('A2 Intenzita dopravy'!$H$5:$L$5,MATCH(V$189,'A2 Intenzita dopravy'!$H$5:$L$5,1))-INDEX('A2 Intenzita dopravy'!$H$5:$L$5,MATCH(V$189,'A2 Intenzita dopravy'!$H$5:$L$5,1)-1)))*U194,IF(V$189&lt;'A1 Parametre'!$C$7,'A2.1 Intenzita dopravy'!V178,IF(V$189&lt;MIN('A2 Intenzita dopravy'!$H$5:$L$5),W194/X194*W194,(INDEX('A2 Intenzita dopravy'!$M24:$Q24,MATCH(V$189,'A2 Intenzita dopravy'!$H$5:$L$5,1)+1)/INDEX('A2 Intenzita dopravy'!$M24:$Q24,MATCH(V$189,'A2 Intenzita dopravy'!$H$5:$L$5,1)))^(1/(INDEX('A2 Intenzita dopravy'!$H$5:$L$5,MATCH(V$189,'A2 Intenzita dopravy'!$H$5:$L$5,1)+1)-INDEX('A2 Intenzita dopravy'!$H$5:$L$5,MATCH(V$189,'A2 Intenzita dopravy'!$H$5:$L$5,1))))*U194)))),0)</f>
        <v>1437.8824293666053</v>
      </c>
      <c r="W194" s="30">
        <f>IFERROR(IFERROR(INDEX('A2 Intenzita dopravy'!$M24:$Q24,MATCH(W$189,'A2 Intenzita dopravy'!$H$19:$L$19,0)),IF(W$189&gt;MAX('A2 Intenzita dopravy'!$H$5:$L$5),(INDEX('A2 Intenzita dopravy'!$M24:$Q24,MATCH(W$189,'A2 Intenzita dopravy'!$H$5:$L$5,1))/INDEX('A2 Intenzita dopravy'!$M24:$Q24,MATCH(W$189,'A2 Intenzita dopravy'!$H$5:$L$5,1)-1))^(1/(INDEX('A2 Intenzita dopravy'!$H$5:$L$5,MATCH(W$189,'A2 Intenzita dopravy'!$H$5:$L$5,1))-INDEX('A2 Intenzita dopravy'!$H$5:$L$5,MATCH(W$189,'A2 Intenzita dopravy'!$H$5:$L$5,1)-1)))*V194,IF(W$189&lt;'A1 Parametre'!$C$7,'A2.1 Intenzita dopravy'!W178,IF(W$189&lt;MIN('A2 Intenzita dopravy'!$H$5:$L$5),X194/Y194*X194,(INDEX('A2 Intenzita dopravy'!$M24:$Q24,MATCH(W$189,'A2 Intenzita dopravy'!$H$5:$L$5,1)+1)/INDEX('A2 Intenzita dopravy'!$M24:$Q24,MATCH(W$189,'A2 Intenzita dopravy'!$H$5:$L$5,1)))^(1/(INDEX('A2 Intenzita dopravy'!$H$5:$L$5,MATCH(W$189,'A2 Intenzita dopravy'!$H$5:$L$5,1)+1)-INDEX('A2 Intenzita dopravy'!$H$5:$L$5,MATCH(W$189,'A2 Intenzita dopravy'!$H$5:$L$5,1))))*V194)))),0)</f>
        <v>1460.3783645498379</v>
      </c>
      <c r="X194" s="30">
        <f>IFERROR(IFERROR(INDEX('A2 Intenzita dopravy'!$M24:$Q24,MATCH(X$189,'A2 Intenzita dopravy'!$H$19:$L$19,0)),IF(X$189&gt;MAX('A2 Intenzita dopravy'!$H$5:$L$5),(INDEX('A2 Intenzita dopravy'!$M24:$Q24,MATCH(X$189,'A2 Intenzita dopravy'!$H$5:$L$5,1))/INDEX('A2 Intenzita dopravy'!$M24:$Q24,MATCH(X$189,'A2 Intenzita dopravy'!$H$5:$L$5,1)-1))^(1/(INDEX('A2 Intenzita dopravy'!$H$5:$L$5,MATCH(X$189,'A2 Intenzita dopravy'!$H$5:$L$5,1))-INDEX('A2 Intenzita dopravy'!$H$5:$L$5,MATCH(X$189,'A2 Intenzita dopravy'!$H$5:$L$5,1)-1)))*W194,IF(X$189&lt;'A1 Parametre'!$C$7,'A2.1 Intenzita dopravy'!X178,IF(X$189&lt;MIN('A2 Intenzita dopravy'!$H$5:$L$5),Y194/Z194*Y194,(INDEX('A2 Intenzita dopravy'!$M24:$Q24,MATCH(X$189,'A2 Intenzita dopravy'!$H$5:$L$5,1)+1)/INDEX('A2 Intenzita dopravy'!$M24:$Q24,MATCH(X$189,'A2 Intenzita dopravy'!$H$5:$L$5,1)))^(1/(INDEX('A2 Intenzita dopravy'!$H$5:$L$5,MATCH(X$189,'A2 Intenzita dopravy'!$H$5:$L$5,1)+1)-INDEX('A2 Intenzita dopravy'!$H$5:$L$5,MATCH(X$189,'A2 Intenzita dopravy'!$H$5:$L$5,1))))*W194)))),0)</f>
        <v>1483.2262527783491</v>
      </c>
      <c r="Y194" s="30">
        <f>IFERROR(IFERROR(INDEX('A2 Intenzita dopravy'!$M24:$Q24,MATCH(Y$189,'A2 Intenzita dopravy'!$H$19:$L$19,0)),IF(Y$189&gt;MAX('A2 Intenzita dopravy'!$H$5:$L$5),(INDEX('A2 Intenzita dopravy'!$M24:$Q24,MATCH(Y$189,'A2 Intenzita dopravy'!$H$5:$L$5,1))/INDEX('A2 Intenzita dopravy'!$M24:$Q24,MATCH(Y$189,'A2 Intenzita dopravy'!$H$5:$L$5,1)-1))^(1/(INDEX('A2 Intenzita dopravy'!$H$5:$L$5,MATCH(Y$189,'A2 Intenzita dopravy'!$H$5:$L$5,1))-INDEX('A2 Intenzita dopravy'!$H$5:$L$5,MATCH(Y$189,'A2 Intenzita dopravy'!$H$5:$L$5,1)-1)))*X194,IF(Y$189&lt;'A1 Parametre'!$C$7,'A2.1 Intenzita dopravy'!Y178,IF(Y$189&lt;MIN('A2 Intenzita dopravy'!$H$5:$L$5),Z194/AA194*Z194,(INDEX('A2 Intenzita dopravy'!$M24:$Q24,MATCH(Y$189,'A2 Intenzita dopravy'!$H$5:$L$5,1)+1)/INDEX('A2 Intenzita dopravy'!$M24:$Q24,MATCH(Y$189,'A2 Intenzita dopravy'!$H$5:$L$5,1)))^(1/(INDEX('A2 Intenzita dopravy'!$H$5:$L$5,MATCH(Y$189,'A2 Intenzita dopravy'!$H$5:$L$5,1)+1)-INDEX('A2 Intenzita dopravy'!$H$5:$L$5,MATCH(Y$189,'A2 Intenzita dopravy'!$H$5:$L$5,1))))*X194)))),0)</f>
        <v>1506.4316004222931</v>
      </c>
      <c r="Z194" s="30">
        <f>IFERROR(IFERROR(INDEX('A2 Intenzita dopravy'!$M24:$Q24,MATCH(Z$189,'A2 Intenzita dopravy'!$H$19:$L$19,0)),IF(Z$189&gt;MAX('A2 Intenzita dopravy'!$H$5:$L$5),(INDEX('A2 Intenzita dopravy'!$M24:$Q24,MATCH(Z$189,'A2 Intenzita dopravy'!$H$5:$L$5,1))/INDEX('A2 Intenzita dopravy'!$M24:$Q24,MATCH(Z$189,'A2 Intenzita dopravy'!$H$5:$L$5,1)-1))^(1/(INDEX('A2 Intenzita dopravy'!$H$5:$L$5,MATCH(Z$189,'A2 Intenzita dopravy'!$H$5:$L$5,1))-INDEX('A2 Intenzita dopravy'!$H$5:$L$5,MATCH(Z$189,'A2 Intenzita dopravy'!$H$5:$L$5,1)-1)))*Y194,IF(Z$189&lt;'A1 Parametre'!$C$7,'A2.1 Intenzita dopravy'!Z178,IF(Z$189&lt;MIN('A2 Intenzita dopravy'!$H$5:$L$5),AA194/AB194*AA194,(INDEX('A2 Intenzita dopravy'!$M24:$Q24,MATCH(Z$189,'A2 Intenzita dopravy'!$H$5:$L$5,1)+1)/INDEX('A2 Intenzita dopravy'!$M24:$Q24,MATCH(Z$189,'A2 Intenzita dopravy'!$H$5:$L$5,1)))^(1/(INDEX('A2 Intenzita dopravy'!$H$5:$L$5,MATCH(Z$189,'A2 Intenzita dopravy'!$H$5:$L$5,1)+1)-INDEX('A2 Intenzita dopravy'!$H$5:$L$5,MATCH(Z$189,'A2 Intenzita dopravy'!$H$5:$L$5,1))))*Y194)))),0)</f>
        <v>1530</v>
      </c>
      <c r="AA194" s="30">
        <f>IFERROR(IFERROR(INDEX('A2 Intenzita dopravy'!$M24:$Q24,MATCH(AA$189,'A2 Intenzita dopravy'!$H$19:$L$19,0)),IF(AA$189&gt;MAX('A2 Intenzita dopravy'!$H$5:$L$5),(INDEX('A2 Intenzita dopravy'!$M24:$Q24,MATCH(AA$189,'A2 Intenzita dopravy'!$H$5:$L$5,1))/INDEX('A2 Intenzita dopravy'!$M24:$Q24,MATCH(AA$189,'A2 Intenzita dopravy'!$H$5:$L$5,1)-1))^(1/(INDEX('A2 Intenzita dopravy'!$H$5:$L$5,MATCH(AA$189,'A2 Intenzita dopravy'!$H$5:$L$5,1))-INDEX('A2 Intenzita dopravy'!$H$5:$L$5,MATCH(AA$189,'A2 Intenzita dopravy'!$H$5:$L$5,1)-1)))*Z194,IF(AA$189&lt;'A1 Parametre'!$C$7,'A2.1 Intenzita dopravy'!AA178,IF(AA$189&lt;MIN('A2 Intenzita dopravy'!$H$5:$L$5),AB194/AC194*AB194,(INDEX('A2 Intenzita dopravy'!$M24:$Q24,MATCH(AA$189,'A2 Intenzita dopravy'!$H$5:$L$5,1)+1)/INDEX('A2 Intenzita dopravy'!$M24:$Q24,MATCH(AA$189,'A2 Intenzita dopravy'!$H$5:$L$5,1)))^(1/(INDEX('A2 Intenzita dopravy'!$H$5:$L$5,MATCH(AA$189,'A2 Intenzita dopravy'!$H$5:$L$5,1)+1)-INDEX('A2 Intenzita dopravy'!$H$5:$L$5,MATCH(AA$189,'A2 Intenzita dopravy'!$H$5:$L$5,1))))*Z194)))),0)</f>
        <v>1554.2024557252416</v>
      </c>
      <c r="AB194" s="30">
        <f>IFERROR(IFERROR(INDEX('A2 Intenzita dopravy'!$M24:$Q24,MATCH(AB$189,'A2 Intenzita dopravy'!$H$19:$L$19,0)),IF(AB$189&gt;MAX('A2 Intenzita dopravy'!$H$5:$L$5),(INDEX('A2 Intenzita dopravy'!$M24:$Q24,MATCH(AB$189,'A2 Intenzita dopravy'!$H$5:$L$5,1))/INDEX('A2 Intenzita dopravy'!$M24:$Q24,MATCH(AB$189,'A2 Intenzita dopravy'!$H$5:$L$5,1)-1))^(1/(INDEX('A2 Intenzita dopravy'!$H$5:$L$5,MATCH(AB$189,'A2 Intenzita dopravy'!$H$5:$L$5,1))-INDEX('A2 Intenzita dopravy'!$H$5:$L$5,MATCH(AB$189,'A2 Intenzita dopravy'!$H$5:$L$5,1)-1)))*AA194,IF(AB$189&lt;'A1 Parametre'!$C$7,'A2.1 Intenzita dopravy'!AB178,IF(AB$189&lt;MIN('A2 Intenzita dopravy'!$H$5:$L$5),AC194/AD194*AC194,(INDEX('A2 Intenzita dopravy'!$M24:$Q24,MATCH(AB$189,'A2 Intenzita dopravy'!$H$5:$L$5,1)+1)/INDEX('A2 Intenzita dopravy'!$M24:$Q24,MATCH(AB$189,'A2 Intenzita dopravy'!$H$5:$L$5,1)))^(1/(INDEX('A2 Intenzita dopravy'!$H$5:$L$5,MATCH(AB$189,'A2 Intenzita dopravy'!$H$5:$L$5,1)+1)-INDEX('A2 Intenzita dopravy'!$H$5:$L$5,MATCH(AB$189,'A2 Intenzita dopravy'!$H$5:$L$5,1))))*AA194)))),0)</f>
        <v>1578.7877603806351</v>
      </c>
      <c r="AC194" s="30">
        <f>IFERROR(IFERROR(INDEX('A2 Intenzita dopravy'!$M24:$Q24,MATCH(AC$189,'A2 Intenzita dopravy'!$H$19:$L$19,0)),IF(AC$189&gt;MAX('A2 Intenzita dopravy'!$H$5:$L$5),(INDEX('A2 Intenzita dopravy'!$M24:$Q24,MATCH(AC$189,'A2 Intenzita dopravy'!$H$5:$L$5,1))/INDEX('A2 Intenzita dopravy'!$M24:$Q24,MATCH(AC$189,'A2 Intenzita dopravy'!$H$5:$L$5,1)-1))^(1/(INDEX('A2 Intenzita dopravy'!$H$5:$L$5,MATCH(AC$189,'A2 Intenzita dopravy'!$H$5:$L$5,1))-INDEX('A2 Intenzita dopravy'!$H$5:$L$5,MATCH(AC$189,'A2 Intenzita dopravy'!$H$5:$L$5,1)-1)))*AB194,IF(AC$189&lt;'A1 Parametre'!$C$7,'A2.1 Intenzita dopravy'!AC178,IF(AC$189&lt;MIN('A2 Intenzita dopravy'!$H$5:$L$5),AD194/AE194*AD194,(INDEX('A2 Intenzita dopravy'!$M24:$Q24,MATCH(AC$189,'A2 Intenzita dopravy'!$H$5:$L$5,1)+1)/INDEX('A2 Intenzita dopravy'!$M24:$Q24,MATCH(AC$189,'A2 Intenzita dopravy'!$H$5:$L$5,1)))^(1/(INDEX('A2 Intenzita dopravy'!$H$5:$L$5,MATCH(AC$189,'A2 Intenzita dopravy'!$H$5:$L$5,1)+1)-INDEX('A2 Intenzita dopravy'!$H$5:$L$5,MATCH(AC$189,'A2 Intenzita dopravy'!$H$5:$L$5,1))))*AB194)))),0)</f>
        <v>1603.7619700996975</v>
      </c>
      <c r="AD194" s="30">
        <f>IFERROR(IFERROR(INDEX('A2 Intenzita dopravy'!$M24:$Q24,MATCH(AD$189,'A2 Intenzita dopravy'!$H$19:$L$19,0)),IF(AD$189&gt;MAX('A2 Intenzita dopravy'!$H$5:$L$5),(INDEX('A2 Intenzita dopravy'!$M24:$Q24,MATCH(AD$189,'A2 Intenzita dopravy'!$H$5:$L$5,1))/INDEX('A2 Intenzita dopravy'!$M24:$Q24,MATCH(AD$189,'A2 Intenzita dopravy'!$H$5:$L$5,1)-1))^(1/(INDEX('A2 Intenzita dopravy'!$H$5:$L$5,MATCH(AD$189,'A2 Intenzita dopravy'!$H$5:$L$5,1))-INDEX('A2 Intenzita dopravy'!$H$5:$L$5,MATCH(AD$189,'A2 Intenzita dopravy'!$H$5:$L$5,1)-1)))*AC194,IF(AD$189&lt;'A1 Parametre'!$C$7,'A2.1 Intenzita dopravy'!AD178,IF(AD$189&lt;MIN('A2 Intenzita dopravy'!$H$5:$L$5),AE194/AF194*AE194,(INDEX('A2 Intenzita dopravy'!$M24:$Q24,MATCH(AD$189,'A2 Intenzita dopravy'!$H$5:$L$5,1)+1)/INDEX('A2 Intenzita dopravy'!$M24:$Q24,MATCH(AD$189,'A2 Intenzita dopravy'!$H$5:$L$5,1)))^(1/(INDEX('A2 Intenzita dopravy'!$H$5:$L$5,MATCH(AD$189,'A2 Intenzita dopravy'!$H$5:$L$5,1)+1)-INDEX('A2 Intenzita dopravy'!$H$5:$L$5,MATCH(AD$189,'A2 Intenzita dopravy'!$H$5:$L$5,1))))*AC194)))),0)</f>
        <v>1629.1312368154909</v>
      </c>
      <c r="AE194" s="30">
        <f>IFERROR(IFERROR(INDEX('A2 Intenzita dopravy'!$M24:$Q24,MATCH(AE$189,'A2 Intenzita dopravy'!$H$19:$L$19,0)),IF(AE$189&gt;MAX('A2 Intenzita dopravy'!$H$5:$L$5),(INDEX('A2 Intenzita dopravy'!$M24:$Q24,MATCH(AE$189,'A2 Intenzita dopravy'!$H$5:$L$5,1))/INDEX('A2 Intenzita dopravy'!$M24:$Q24,MATCH(AE$189,'A2 Intenzita dopravy'!$H$5:$L$5,1)-1))^(1/(INDEX('A2 Intenzita dopravy'!$H$5:$L$5,MATCH(AE$189,'A2 Intenzita dopravy'!$H$5:$L$5,1))-INDEX('A2 Intenzita dopravy'!$H$5:$L$5,MATCH(AE$189,'A2 Intenzita dopravy'!$H$5:$L$5,1)-1)))*AD194,IF(AE$189&lt;'A1 Parametre'!$C$7,'A2.1 Intenzita dopravy'!AE178,IF(AE$189&lt;MIN('A2 Intenzita dopravy'!$H$5:$L$5),AF194/AG194*AF194,(INDEX('A2 Intenzita dopravy'!$M24:$Q24,MATCH(AE$189,'A2 Intenzita dopravy'!$H$5:$L$5,1)+1)/INDEX('A2 Intenzita dopravy'!$M24:$Q24,MATCH(AE$189,'A2 Intenzita dopravy'!$H$5:$L$5,1)))^(1/(INDEX('A2 Intenzita dopravy'!$H$5:$L$5,MATCH(AE$189,'A2 Intenzita dopravy'!$H$5:$L$5,1)+1)-INDEX('A2 Intenzita dopravy'!$H$5:$L$5,MATCH(AE$189,'A2 Intenzita dopravy'!$H$5:$L$5,1))))*AD194)))),0)</f>
        <v>1654.9018097760365</v>
      </c>
      <c r="AF194" s="30">
        <f>IFERROR(IFERROR(INDEX('A2 Intenzita dopravy'!$M24:$Q24,MATCH(AF$189,'A2 Intenzita dopravy'!$H$19:$L$19,0)),IF(AF$189&gt;MAX('A2 Intenzita dopravy'!$H$5:$L$5),(INDEX('A2 Intenzita dopravy'!$M24:$Q24,MATCH(AF$189,'A2 Intenzita dopravy'!$H$5:$L$5,1))/INDEX('A2 Intenzita dopravy'!$M24:$Q24,MATCH(AF$189,'A2 Intenzita dopravy'!$H$5:$L$5,1)-1))^(1/(INDEX('A2 Intenzita dopravy'!$H$5:$L$5,MATCH(AF$189,'A2 Intenzita dopravy'!$H$5:$L$5,1))-INDEX('A2 Intenzita dopravy'!$H$5:$L$5,MATCH(AF$189,'A2 Intenzita dopravy'!$H$5:$L$5,1)-1)))*AE194,IF(AF$189&lt;'A1 Parametre'!$C$7,'A2.1 Intenzita dopravy'!AF178,IF(AF$189&lt;MIN('A2 Intenzita dopravy'!$H$5:$L$5),AG194/AH194*AG194,(INDEX('A2 Intenzita dopravy'!$M24:$Q24,MATCH(AF$189,'A2 Intenzita dopravy'!$H$5:$L$5,1)+1)/INDEX('A2 Intenzita dopravy'!$M24:$Q24,MATCH(AF$189,'A2 Intenzita dopravy'!$H$5:$L$5,1)))^(1/(INDEX('A2 Intenzita dopravy'!$H$5:$L$5,MATCH(AF$189,'A2 Intenzita dopravy'!$H$5:$L$5,1)+1)-INDEX('A2 Intenzita dopravy'!$H$5:$L$5,MATCH(AF$189,'A2 Intenzita dopravy'!$H$5:$L$5,1))))*AE194)))),0)</f>
        <v>1681.080037083701</v>
      </c>
      <c r="AG194" s="30">
        <f>IFERROR(IFERROR(INDEX('A2 Intenzita dopravy'!$M24:$Q24,MATCH(AG$189,'A2 Intenzita dopravy'!$H$19:$L$19,0)),IF(AG$189&gt;MAX('A2 Intenzita dopravy'!$H$5:$L$5),(INDEX('A2 Intenzita dopravy'!$M24:$Q24,MATCH(AG$189,'A2 Intenzita dopravy'!$H$5:$L$5,1))/INDEX('A2 Intenzita dopravy'!$M24:$Q24,MATCH(AG$189,'A2 Intenzita dopravy'!$H$5:$L$5,1)-1))^(1/(INDEX('A2 Intenzita dopravy'!$H$5:$L$5,MATCH(AG$189,'A2 Intenzita dopravy'!$H$5:$L$5,1))-INDEX('A2 Intenzita dopravy'!$H$5:$L$5,MATCH(AG$189,'A2 Intenzita dopravy'!$H$5:$L$5,1)-1)))*AF194,IF(AG$189&lt;'A1 Parametre'!$C$7,'A2.1 Intenzita dopravy'!AG178,IF(AG$189&lt;MIN('A2 Intenzita dopravy'!$H$5:$L$5),AH194/AI194*AH194,(INDEX('A2 Intenzita dopravy'!$M24:$Q24,MATCH(AG$189,'A2 Intenzita dopravy'!$H$5:$L$5,1)+1)/INDEX('A2 Intenzita dopravy'!$M24:$Q24,MATCH(AG$189,'A2 Intenzita dopravy'!$H$5:$L$5,1)))^(1/(INDEX('A2 Intenzita dopravy'!$H$5:$L$5,MATCH(AG$189,'A2 Intenzita dopravy'!$H$5:$L$5,1)+1)-INDEX('A2 Intenzita dopravy'!$H$5:$L$5,MATCH(AG$189,'A2 Intenzita dopravy'!$H$5:$L$5,1))))*AF194)))),0)</f>
        <v>1707.6723672589335</v>
      </c>
      <c r="AH194" s="30">
        <f>IFERROR(IFERROR(INDEX('A2 Intenzita dopravy'!$M24:$Q24,MATCH(AH$189,'A2 Intenzita dopravy'!$H$19:$L$19,0)),IF(AH$189&gt;MAX('A2 Intenzita dopravy'!$H$5:$L$5),(INDEX('A2 Intenzita dopravy'!$M24:$Q24,MATCH(AH$189,'A2 Intenzita dopravy'!$H$5:$L$5,1))/INDEX('A2 Intenzita dopravy'!$M24:$Q24,MATCH(AH$189,'A2 Intenzita dopravy'!$H$5:$L$5,1)-1))^(1/(INDEX('A2 Intenzita dopravy'!$H$5:$L$5,MATCH(AH$189,'A2 Intenzita dopravy'!$H$5:$L$5,1))-INDEX('A2 Intenzita dopravy'!$H$5:$L$5,MATCH(AH$189,'A2 Intenzita dopravy'!$H$5:$L$5,1)-1)))*AG194,IF(AH$189&lt;'A1 Parametre'!$C$7,'A2.1 Intenzita dopravy'!AH178,IF(AH$189&lt;MIN('A2 Intenzita dopravy'!$H$5:$L$5),AI194/AJ194*AI194,(INDEX('A2 Intenzita dopravy'!$M24:$Q24,MATCH(AH$189,'A2 Intenzita dopravy'!$H$5:$L$5,1)+1)/INDEX('A2 Intenzita dopravy'!$M24:$Q24,MATCH(AH$189,'A2 Intenzita dopravy'!$H$5:$L$5,1)))^(1/(INDEX('A2 Intenzita dopravy'!$H$5:$L$5,MATCH(AH$189,'A2 Intenzita dopravy'!$H$5:$L$5,1)+1)-INDEX('A2 Intenzita dopravy'!$H$5:$L$5,MATCH(AH$189,'A2 Intenzita dopravy'!$H$5:$L$5,1))))*AG194)))),0)</f>
        <v>1734.6853508287393</v>
      </c>
      <c r="AI194" s="30">
        <f>IFERROR(IFERROR(INDEX('A2 Intenzita dopravy'!$M24:$Q24,MATCH(AI$189,'A2 Intenzita dopravy'!$H$19:$L$19,0)),IF(AI$189&gt;MAX('A2 Intenzita dopravy'!$H$5:$L$5),(INDEX('A2 Intenzita dopravy'!$M24:$Q24,MATCH(AI$189,'A2 Intenzita dopravy'!$H$5:$L$5,1))/INDEX('A2 Intenzita dopravy'!$M24:$Q24,MATCH(AI$189,'A2 Intenzita dopravy'!$H$5:$L$5,1)-1))^(1/(INDEX('A2 Intenzita dopravy'!$H$5:$L$5,MATCH(AI$189,'A2 Intenzita dopravy'!$H$5:$L$5,1))-INDEX('A2 Intenzita dopravy'!$H$5:$L$5,MATCH(AI$189,'A2 Intenzita dopravy'!$H$5:$L$5,1)-1)))*AH194,IF(AI$189&lt;'A1 Parametre'!$C$7,'A2.1 Intenzita dopravy'!AI178,IF(AI$189&lt;MIN('A2 Intenzita dopravy'!$H$5:$L$5),AJ194/AK194*AJ194,(INDEX('A2 Intenzita dopravy'!$M24:$Q24,MATCH(AI$189,'A2 Intenzita dopravy'!$H$5:$L$5,1)+1)/INDEX('A2 Intenzita dopravy'!$M24:$Q24,MATCH(AI$189,'A2 Intenzita dopravy'!$H$5:$L$5,1)))^(1/(INDEX('A2 Intenzita dopravy'!$H$5:$L$5,MATCH(AI$189,'A2 Intenzita dopravy'!$H$5:$L$5,1)+1)-INDEX('A2 Intenzita dopravy'!$H$5:$L$5,MATCH(AI$189,'A2 Intenzita dopravy'!$H$5:$L$5,1))))*AH194)))),0)</f>
        <v>1762.1256419402803</v>
      </c>
      <c r="AJ194" s="30">
        <f>IFERROR(IFERROR(INDEX('A2 Intenzita dopravy'!$M24:$Q24,MATCH(AJ$189,'A2 Intenzita dopravy'!$H$19:$L$19,0)),IF(AJ$189&gt;MAX('A2 Intenzita dopravy'!$H$5:$L$5),(INDEX('A2 Intenzita dopravy'!$M24:$Q24,MATCH(AJ$189,'A2 Intenzita dopravy'!$H$5:$L$5,1))/INDEX('A2 Intenzita dopravy'!$M24:$Q24,MATCH(AJ$189,'A2 Intenzita dopravy'!$H$5:$L$5,1)-1))^(1/(INDEX('A2 Intenzita dopravy'!$H$5:$L$5,MATCH(AJ$189,'A2 Intenzita dopravy'!$H$5:$L$5,1))-INDEX('A2 Intenzita dopravy'!$H$5:$L$5,MATCH(AJ$189,'A2 Intenzita dopravy'!$H$5:$L$5,1)-1)))*AI194,IF(AJ$189&lt;'A1 Parametre'!$C$7,'A2.1 Intenzita dopravy'!AJ178,IF(AJ$189&lt;MIN('A2 Intenzita dopravy'!$H$5:$L$5),AK194/AL194*AK194,(INDEX('A2 Intenzita dopravy'!$M24:$Q24,MATCH(AJ$189,'A2 Intenzita dopravy'!$H$5:$L$5,1)+1)/INDEX('A2 Intenzita dopravy'!$M24:$Q24,MATCH(AJ$189,'A2 Intenzita dopravy'!$H$5:$L$5,1)))^(1/(INDEX('A2 Intenzita dopravy'!$H$5:$L$5,MATCH(AJ$189,'A2 Intenzita dopravy'!$H$5:$L$5,1)+1)-INDEX('A2 Intenzita dopravy'!$H$5:$L$5,MATCH(AJ$189,'A2 Intenzita dopravy'!$H$5:$L$5,1))))*AI194)))),0)</f>
        <v>1790</v>
      </c>
      <c r="AK194" s="30">
        <f>IFERROR(IFERROR(INDEX('A2 Intenzita dopravy'!$M24:$Q24,MATCH(AK$189,'A2 Intenzita dopravy'!$H$19:$L$19,0)),IF(AK$189&gt;MAX('A2 Intenzita dopravy'!$H$5:$L$5),(INDEX('A2 Intenzita dopravy'!$M24:$Q24,MATCH(AK$189,'A2 Intenzita dopravy'!$H$5:$L$5,1))/INDEX('A2 Intenzita dopravy'!$M24:$Q24,MATCH(AK$189,'A2 Intenzita dopravy'!$H$5:$L$5,1)-1))^(1/(INDEX('A2 Intenzita dopravy'!$H$5:$L$5,MATCH(AK$189,'A2 Intenzita dopravy'!$H$5:$L$5,1))-INDEX('A2 Intenzita dopravy'!$H$5:$L$5,MATCH(AK$189,'A2 Intenzita dopravy'!$H$5:$L$5,1)-1)))*AJ194,IF(AK$189&lt;'A1 Parametre'!$C$7,'A2.1 Intenzita dopravy'!AK178,IF(AK$189&lt;MIN('A2 Intenzita dopravy'!$H$5:$L$5),AL194/AM194*AL194,(INDEX('A2 Intenzita dopravy'!$M24:$Q24,MATCH(AK$189,'A2 Intenzita dopravy'!$H$5:$L$5,1)+1)/INDEX('A2 Intenzita dopravy'!$M24:$Q24,MATCH(AK$189,'A2 Intenzita dopravy'!$H$5:$L$5,1)))^(1/(INDEX('A2 Intenzita dopravy'!$H$5:$L$5,MATCH(AK$189,'A2 Intenzita dopravy'!$H$5:$L$5,1)+1)-INDEX('A2 Intenzita dopravy'!$H$5:$L$5,MATCH(AK$189,'A2 Intenzita dopravy'!$H$5:$L$5,1))))*AJ194)))),0)</f>
        <v>1818.3152913386812</v>
      </c>
      <c r="AL194" s="30">
        <f>IFERROR(IFERROR(INDEX('A2 Intenzita dopravy'!$M24:$Q24,MATCH(AL$189,'A2 Intenzita dopravy'!$H$19:$L$19,0)),IF(AL$189&gt;MAX('A2 Intenzita dopravy'!$H$5:$L$5),(INDEX('A2 Intenzita dopravy'!$M24:$Q24,MATCH(AL$189,'A2 Intenzita dopravy'!$H$5:$L$5,1))/INDEX('A2 Intenzita dopravy'!$M24:$Q24,MATCH(AL$189,'A2 Intenzita dopravy'!$H$5:$L$5,1)-1))^(1/(INDEX('A2 Intenzita dopravy'!$H$5:$L$5,MATCH(AL$189,'A2 Intenzita dopravy'!$H$5:$L$5,1))-INDEX('A2 Intenzita dopravy'!$H$5:$L$5,MATCH(AL$189,'A2 Intenzita dopravy'!$H$5:$L$5,1)-1)))*AK194,IF(AL$189&lt;'A1 Parametre'!$C$7,'A2.1 Intenzita dopravy'!AL178,IF(AL$189&lt;MIN('A2 Intenzita dopravy'!$H$5:$L$5),AM194/AN194*AM194,(INDEX('A2 Intenzita dopravy'!$M24:$Q24,MATCH(AL$189,'A2 Intenzita dopravy'!$H$5:$L$5,1)+1)/INDEX('A2 Intenzita dopravy'!$M24:$Q24,MATCH(AL$189,'A2 Intenzita dopravy'!$H$5:$L$5,1)))^(1/(INDEX('A2 Intenzita dopravy'!$H$5:$L$5,MATCH(AL$189,'A2 Intenzita dopravy'!$H$5:$L$5,1)+1)-INDEX('A2 Intenzita dopravy'!$H$5:$L$5,MATCH(AL$189,'A2 Intenzita dopravy'!$H$5:$L$5,1))))*AK194)))),0)</f>
        <v>1847.0784909028341</v>
      </c>
      <c r="AM194" s="30">
        <f>IFERROR(IFERROR(INDEX('A2 Intenzita dopravy'!$M24:$Q24,MATCH(AM$189,'A2 Intenzita dopravy'!$H$19:$L$19,0)),IF(AM$189&gt;MAX('A2 Intenzita dopravy'!$H$5:$L$5),(INDEX('A2 Intenzita dopravy'!$M24:$Q24,MATCH(AM$189,'A2 Intenzita dopravy'!$H$5:$L$5,1))/INDEX('A2 Intenzita dopravy'!$M24:$Q24,MATCH(AM$189,'A2 Intenzita dopravy'!$H$5:$L$5,1)-1))^(1/(INDEX('A2 Intenzita dopravy'!$H$5:$L$5,MATCH(AM$189,'A2 Intenzita dopravy'!$H$5:$L$5,1))-INDEX('A2 Intenzita dopravy'!$H$5:$L$5,MATCH(AM$189,'A2 Intenzita dopravy'!$H$5:$L$5,1)-1)))*AL194,IF(AM$189&lt;'A1 Parametre'!$C$7,'A2.1 Intenzita dopravy'!AM178,IF(AM$189&lt;MIN('A2 Intenzita dopravy'!$H$5:$L$5),AN194/AO194*AN194,(INDEX('A2 Intenzita dopravy'!$M24:$Q24,MATCH(AM$189,'A2 Intenzita dopravy'!$H$5:$L$5,1)+1)/INDEX('A2 Intenzita dopravy'!$M24:$Q24,MATCH(AM$189,'A2 Intenzita dopravy'!$H$5:$L$5,1)))^(1/(INDEX('A2 Intenzita dopravy'!$H$5:$L$5,MATCH(AM$189,'A2 Intenzita dopravy'!$H$5:$L$5,1)+1)-INDEX('A2 Intenzita dopravy'!$H$5:$L$5,MATCH(AM$189,'A2 Intenzita dopravy'!$H$5:$L$5,1))))*AL194)))),0)</f>
        <v>1876.2966839728483</v>
      </c>
      <c r="AN194" s="30">
        <f>IFERROR(IFERROR(INDEX('A2 Intenzita dopravy'!$M24:$Q24,MATCH(AN$189,'A2 Intenzita dopravy'!$H$19:$L$19,0)),IF(AN$189&gt;MAX('A2 Intenzita dopravy'!$H$5:$L$5),(INDEX('A2 Intenzita dopravy'!$M24:$Q24,MATCH(AN$189,'A2 Intenzita dopravy'!$H$5:$L$5,1))/INDEX('A2 Intenzita dopravy'!$M24:$Q24,MATCH(AN$189,'A2 Intenzita dopravy'!$H$5:$L$5,1)-1))^(1/(INDEX('A2 Intenzita dopravy'!$H$5:$L$5,MATCH(AN$189,'A2 Intenzita dopravy'!$H$5:$L$5,1))-INDEX('A2 Intenzita dopravy'!$H$5:$L$5,MATCH(AN$189,'A2 Intenzita dopravy'!$H$5:$L$5,1)-1)))*AM194,IF(AN$189&lt;'A1 Parametre'!$C$7,'A2.1 Intenzita dopravy'!AN178,IF(AN$189&lt;MIN('A2 Intenzita dopravy'!$H$5:$L$5),AO194/AP194*AO194,(INDEX('A2 Intenzita dopravy'!$M24:$Q24,MATCH(AN$189,'A2 Intenzita dopravy'!$H$5:$L$5,1)+1)/INDEX('A2 Intenzita dopravy'!$M24:$Q24,MATCH(AN$189,'A2 Intenzita dopravy'!$H$5:$L$5,1)))^(1/(INDEX('A2 Intenzita dopravy'!$H$5:$L$5,MATCH(AN$189,'A2 Intenzita dopravy'!$H$5:$L$5,1)+1)-INDEX('A2 Intenzita dopravy'!$H$5:$L$5,MATCH(AN$189,'A2 Intenzita dopravy'!$H$5:$L$5,1))))*AM194)))),0)</f>
        <v>1905.9770679083192</v>
      </c>
      <c r="AO194" s="30">
        <f>IFERROR(IFERROR(INDEX('A2 Intenzita dopravy'!$M24:$Q24,MATCH(AO$189,'A2 Intenzita dopravy'!$H$19:$L$19,0)),IF(AO$189&gt;MAX('A2 Intenzita dopravy'!$H$5:$L$5),(INDEX('A2 Intenzita dopravy'!$M24:$Q24,MATCH(AO$189,'A2 Intenzita dopravy'!$H$5:$L$5,1))/INDEX('A2 Intenzita dopravy'!$M24:$Q24,MATCH(AO$189,'A2 Intenzita dopravy'!$H$5:$L$5,1)-1))^(1/(INDEX('A2 Intenzita dopravy'!$H$5:$L$5,MATCH(AO$189,'A2 Intenzita dopravy'!$H$5:$L$5,1))-INDEX('A2 Intenzita dopravy'!$H$5:$L$5,MATCH(AO$189,'A2 Intenzita dopravy'!$H$5:$L$5,1)-1)))*AN194,IF(AO$189&lt;'A1 Parametre'!$C$7,'A2.1 Intenzita dopravy'!AO178,IF(AO$189&lt;MIN('A2 Intenzita dopravy'!$H$5:$L$5),AP194/AQ194*AP194,(INDEX('A2 Intenzita dopravy'!$M24:$Q24,MATCH(AO$189,'A2 Intenzita dopravy'!$H$5:$L$5,1)+1)/INDEX('A2 Intenzita dopravy'!$M24:$Q24,MATCH(AO$189,'A2 Intenzita dopravy'!$H$5:$L$5,1)))^(1/(INDEX('A2 Intenzita dopravy'!$H$5:$L$5,MATCH(AO$189,'A2 Intenzita dopravy'!$H$5:$L$5,1)+1)-INDEX('A2 Intenzita dopravy'!$H$5:$L$5,MATCH(AO$189,'A2 Intenzita dopravy'!$H$5:$L$5,1))))*AN194)))),0)</f>
        <v>1936.1269539209839</v>
      </c>
      <c r="AP194" s="30">
        <f>IFERROR(IFERROR(INDEX('A2 Intenzita dopravy'!$M24:$Q24,MATCH(AP$189,'A2 Intenzita dopravy'!$H$19:$L$19,0)),IF(AP$189&gt;MAX('A2 Intenzita dopravy'!$H$5:$L$5),(INDEX('A2 Intenzita dopravy'!$M24:$Q24,MATCH(AP$189,'A2 Intenzita dopravy'!$H$5:$L$5,1))/INDEX('A2 Intenzita dopravy'!$M24:$Q24,MATCH(AP$189,'A2 Intenzita dopravy'!$H$5:$L$5,1)-1))^(1/(INDEX('A2 Intenzita dopravy'!$H$5:$L$5,MATCH(AP$189,'A2 Intenzita dopravy'!$H$5:$L$5,1))-INDEX('A2 Intenzita dopravy'!$H$5:$L$5,MATCH(AP$189,'A2 Intenzita dopravy'!$H$5:$L$5,1)-1)))*AO194,IF(AP$189&lt;'A1 Parametre'!$C$7,'A2.1 Intenzita dopravy'!AP178,IF(AP$189&lt;MIN('A2 Intenzita dopravy'!$H$5:$L$5),AQ194/AR194*AQ194,(INDEX('A2 Intenzita dopravy'!$M24:$Q24,MATCH(AP$189,'A2 Intenzita dopravy'!$H$5:$L$5,1)+1)/INDEX('A2 Intenzita dopravy'!$M24:$Q24,MATCH(AP$189,'A2 Intenzita dopravy'!$H$5:$L$5,1)))^(1/(INDEX('A2 Intenzita dopravy'!$H$5:$L$5,MATCH(AP$189,'A2 Intenzita dopravy'!$H$5:$L$5,1)+1)-INDEX('A2 Intenzita dopravy'!$H$5:$L$5,MATCH(AP$189,'A2 Intenzita dopravy'!$H$5:$L$5,1))))*AO194)))),0)</f>
        <v>1966.7537688757025</v>
      </c>
      <c r="AQ194" s="30">
        <f>IFERROR(IFERROR(INDEX('A2 Intenzita dopravy'!$M24:$Q24,MATCH(AQ$189,'A2 Intenzita dopravy'!$H$19:$L$19,0)),IF(AQ$189&gt;MAX('A2 Intenzita dopravy'!$H$5:$L$5),(INDEX('A2 Intenzita dopravy'!$M24:$Q24,MATCH(AQ$189,'A2 Intenzita dopravy'!$H$5:$L$5,1))/INDEX('A2 Intenzita dopravy'!$M24:$Q24,MATCH(AQ$189,'A2 Intenzita dopravy'!$H$5:$L$5,1)-1))^(1/(INDEX('A2 Intenzita dopravy'!$H$5:$L$5,MATCH(AQ$189,'A2 Intenzita dopravy'!$H$5:$L$5,1))-INDEX('A2 Intenzita dopravy'!$H$5:$L$5,MATCH(AQ$189,'A2 Intenzita dopravy'!$H$5:$L$5,1)-1)))*AP194,IF(AQ$189&lt;'A1 Parametre'!$C$7,'A2.1 Intenzita dopravy'!AQ178,IF(AQ$189&lt;MIN('A2 Intenzita dopravy'!$H$5:$L$5),AR194/AS194*AR194,(INDEX('A2 Intenzita dopravy'!$M24:$Q24,MATCH(AQ$189,'A2 Intenzita dopravy'!$H$5:$L$5,1)+1)/INDEX('A2 Intenzita dopravy'!$M24:$Q24,MATCH(AQ$189,'A2 Intenzita dopravy'!$H$5:$L$5,1)))^(1/(INDEX('A2 Intenzita dopravy'!$H$5:$L$5,MATCH(AQ$189,'A2 Intenzita dopravy'!$H$5:$L$5,1)+1)-INDEX('A2 Intenzita dopravy'!$H$5:$L$5,MATCH(AQ$189,'A2 Intenzita dopravy'!$H$5:$L$5,1))))*AP194)))),0)</f>
        <v>1997.8650571199287</v>
      </c>
      <c r="AR194" s="30">
        <f>IFERROR(IFERROR(INDEX('A2 Intenzita dopravy'!$M24:$Q24,MATCH(AR$189,'A2 Intenzita dopravy'!$H$19:$L$19,0)),IF(AR$189&gt;MAX('A2 Intenzita dopravy'!$H$5:$L$5),(INDEX('A2 Intenzita dopravy'!$M24:$Q24,MATCH(AR$189,'A2 Intenzita dopravy'!$H$5:$L$5,1))/INDEX('A2 Intenzita dopravy'!$M24:$Q24,MATCH(AR$189,'A2 Intenzita dopravy'!$H$5:$L$5,1)-1))^(1/(INDEX('A2 Intenzita dopravy'!$H$5:$L$5,MATCH(AR$189,'A2 Intenzita dopravy'!$H$5:$L$5,1))-INDEX('A2 Intenzita dopravy'!$H$5:$L$5,MATCH(AR$189,'A2 Intenzita dopravy'!$H$5:$L$5,1)-1)))*AQ194,IF(AR$189&lt;'A1 Parametre'!$C$7,'A2.1 Intenzita dopravy'!AR178,IF(AR$189&lt;MIN('A2 Intenzita dopravy'!$H$5:$L$5),AS194/AT194*AS194,(INDEX('A2 Intenzita dopravy'!$M24:$Q24,MATCH(AR$189,'A2 Intenzita dopravy'!$H$5:$L$5,1)+1)/INDEX('A2 Intenzita dopravy'!$M24:$Q24,MATCH(AR$189,'A2 Intenzita dopravy'!$H$5:$L$5,1)))^(1/(INDEX('A2 Intenzita dopravy'!$H$5:$L$5,MATCH(AR$189,'A2 Intenzita dopravy'!$H$5:$L$5,1)+1)-INDEX('A2 Intenzita dopravy'!$H$5:$L$5,MATCH(AR$189,'A2 Intenzita dopravy'!$H$5:$L$5,1))))*AQ194)))),0)</f>
        <v>2029.4684823421196</v>
      </c>
      <c r="AS194" s="30">
        <f>IFERROR(IFERROR(INDEX('A2 Intenzita dopravy'!$M24:$Q24,MATCH(AS$189,'A2 Intenzita dopravy'!$H$19:$L$19,0)),IF(AS$189&gt;MAX('A2 Intenzita dopravy'!$H$5:$L$5),(INDEX('A2 Intenzita dopravy'!$M24:$Q24,MATCH(AS$189,'A2 Intenzita dopravy'!$H$5:$L$5,1))/INDEX('A2 Intenzita dopravy'!$M24:$Q24,MATCH(AS$189,'A2 Intenzita dopravy'!$H$5:$L$5,1)-1))^(1/(INDEX('A2 Intenzita dopravy'!$H$5:$L$5,MATCH(AS$189,'A2 Intenzita dopravy'!$H$5:$L$5,1))-INDEX('A2 Intenzita dopravy'!$H$5:$L$5,MATCH(AS$189,'A2 Intenzita dopravy'!$H$5:$L$5,1)-1)))*AR194,IF(AS$189&lt;'A1 Parametre'!$C$7,'A2.1 Intenzita dopravy'!AS178,IF(AS$189&lt;MIN('A2 Intenzita dopravy'!$H$5:$L$5),AT194/AU194*AT194,(INDEX('A2 Intenzita dopravy'!$M24:$Q24,MATCH(AS$189,'A2 Intenzita dopravy'!$H$5:$L$5,1)+1)/INDEX('A2 Intenzita dopravy'!$M24:$Q24,MATCH(AS$189,'A2 Intenzita dopravy'!$H$5:$L$5,1)))^(1/(INDEX('A2 Intenzita dopravy'!$H$5:$L$5,MATCH(AS$189,'A2 Intenzita dopravy'!$H$5:$L$5,1)+1)-INDEX('A2 Intenzita dopravy'!$H$5:$L$5,MATCH(AS$189,'A2 Intenzita dopravy'!$H$5:$L$5,1))))*AR194)))),0)</f>
        <v>2061.5718294595431</v>
      </c>
      <c r="AT194" s="30">
        <f>IFERROR(IFERROR(INDEX('A2 Intenzita dopravy'!$M24:$Q24,MATCH(AT$189,'A2 Intenzita dopravy'!$H$19:$L$19,0)),IF(AT$189&gt;MAX('A2 Intenzita dopravy'!$H$5:$L$5),(INDEX('A2 Intenzita dopravy'!$M24:$Q24,MATCH(AT$189,'A2 Intenzita dopravy'!$H$5:$L$5,1))/INDEX('A2 Intenzita dopravy'!$M24:$Q24,MATCH(AT$189,'A2 Intenzita dopravy'!$H$5:$L$5,1)-1))^(1/(INDEX('A2 Intenzita dopravy'!$H$5:$L$5,MATCH(AT$189,'A2 Intenzita dopravy'!$H$5:$L$5,1))-INDEX('A2 Intenzita dopravy'!$H$5:$L$5,MATCH(AT$189,'A2 Intenzita dopravy'!$H$5:$L$5,1)-1)))*AS194,IF(AT$189&lt;'A1 Parametre'!$C$7,'A2.1 Intenzita dopravy'!AT178,IF(AT$189&lt;MIN('A2 Intenzita dopravy'!$H$5:$L$5),AU194/AV194*AU194,(INDEX('A2 Intenzita dopravy'!$M24:$Q24,MATCH(AT$189,'A2 Intenzita dopravy'!$H$5:$L$5,1)+1)/INDEX('A2 Intenzita dopravy'!$M24:$Q24,MATCH(AT$189,'A2 Intenzita dopravy'!$H$5:$L$5,1)))^(1/(INDEX('A2 Intenzita dopravy'!$H$5:$L$5,MATCH(AT$189,'A2 Intenzita dopravy'!$H$5:$L$5,1)+1)-INDEX('A2 Intenzita dopravy'!$H$5:$L$5,MATCH(AT$189,'A2 Intenzita dopravy'!$H$5:$L$5,1))))*AS194)))),0)</f>
        <v>2094.1830065359482</v>
      </c>
      <c r="AU194" s="30">
        <f>IFERROR(IFERROR(INDEX('A2 Intenzita dopravy'!$M24:$Q24,MATCH(AU$189,'A2 Intenzita dopravy'!$H$19:$L$19,0)),IF(AU$189&gt;MAX('A2 Intenzita dopravy'!$H$5:$L$5),(INDEX('A2 Intenzita dopravy'!$M24:$Q24,MATCH(AU$189,'A2 Intenzita dopravy'!$H$5:$L$5,1))/INDEX('A2 Intenzita dopravy'!$M24:$Q24,MATCH(AU$189,'A2 Intenzita dopravy'!$H$5:$L$5,1)-1))^(1/(INDEX('A2 Intenzita dopravy'!$H$5:$L$5,MATCH(AU$189,'A2 Intenzita dopravy'!$H$5:$L$5,1))-INDEX('A2 Intenzita dopravy'!$H$5:$L$5,MATCH(AU$189,'A2 Intenzita dopravy'!$H$5:$L$5,1)-1)))*AT194,IF(AU$189&lt;'A1 Parametre'!$C$7,'A2.1 Intenzita dopravy'!AU178,IF(AU$189&lt;MIN('A2 Intenzita dopravy'!$H$5:$L$5),AV194/AW194*AV194,(INDEX('A2 Intenzita dopravy'!$M24:$Q24,MATCH(AU$189,'A2 Intenzita dopravy'!$H$5:$L$5,1)+1)/INDEX('A2 Intenzita dopravy'!$M24:$Q24,MATCH(AU$189,'A2 Intenzita dopravy'!$H$5:$L$5,1)))^(1/(INDEX('A2 Intenzita dopravy'!$H$5:$L$5,MATCH(AU$189,'A2 Intenzita dopravy'!$H$5:$L$5,1)+1)-INDEX('A2 Intenzita dopravy'!$H$5:$L$5,MATCH(AU$189,'A2 Intenzita dopravy'!$H$5:$L$5,1))))*AT194)))),0)</f>
        <v>2127.3100467295685</v>
      </c>
      <c r="AV194" s="30">
        <f>IFERROR(IFERROR(INDEX('A2 Intenzita dopravy'!$M24:$Q24,MATCH(AV$189,'A2 Intenzita dopravy'!$H$19:$L$19,0)),IF(AV$189&gt;MAX('A2 Intenzita dopravy'!$H$5:$L$5),(INDEX('A2 Intenzita dopravy'!$M24:$Q24,MATCH(AV$189,'A2 Intenzita dopravy'!$H$5:$L$5,1))/INDEX('A2 Intenzita dopravy'!$M24:$Q24,MATCH(AV$189,'A2 Intenzita dopravy'!$H$5:$L$5,1)-1))^(1/(INDEX('A2 Intenzita dopravy'!$H$5:$L$5,MATCH(AV$189,'A2 Intenzita dopravy'!$H$5:$L$5,1))-INDEX('A2 Intenzita dopravy'!$H$5:$L$5,MATCH(AV$189,'A2 Intenzita dopravy'!$H$5:$L$5,1)-1)))*AU194,IF(AV$189&lt;'A1 Parametre'!$C$7,'A2.1 Intenzita dopravy'!AV178,IF(AV$189&lt;MIN('A2 Intenzita dopravy'!$H$5:$L$5),AW194/AX194*AW194,(INDEX('A2 Intenzita dopravy'!$M24:$Q24,MATCH(AV$189,'A2 Intenzita dopravy'!$H$5:$L$5,1)+1)/INDEX('A2 Intenzita dopravy'!$M24:$Q24,MATCH(AV$189,'A2 Intenzita dopravy'!$H$5:$L$5,1)))^(1/(INDEX('A2 Intenzita dopravy'!$H$5:$L$5,MATCH(AV$189,'A2 Intenzita dopravy'!$H$5:$L$5,1)+1)-INDEX('A2 Intenzita dopravy'!$H$5:$L$5,MATCH(AV$189,'A2 Intenzita dopravy'!$H$5:$L$5,1))))*AU194)))),0)</f>
        <v>2160.9611102719437</v>
      </c>
      <c r="AW194" s="30">
        <f>IFERROR(IFERROR(INDEX('A2 Intenzita dopravy'!$M24:$Q24,MATCH(AW$189,'A2 Intenzita dopravy'!$H$19:$L$19,0)),IF(AW$189&gt;MAX('A2 Intenzita dopravy'!$H$5:$L$5),(INDEX('A2 Intenzita dopravy'!$M24:$Q24,MATCH(AW$189,'A2 Intenzita dopravy'!$H$5:$L$5,1))/INDEX('A2 Intenzita dopravy'!$M24:$Q24,MATCH(AW$189,'A2 Intenzita dopravy'!$H$5:$L$5,1)-1))^(1/(INDEX('A2 Intenzita dopravy'!$H$5:$L$5,MATCH(AW$189,'A2 Intenzita dopravy'!$H$5:$L$5,1))-INDEX('A2 Intenzita dopravy'!$H$5:$L$5,MATCH(AW$189,'A2 Intenzita dopravy'!$H$5:$L$5,1)-1)))*AV194,IF(AW$189&lt;'A1 Parametre'!$C$7,'A2.1 Intenzita dopravy'!AW178,IF(AW$189&lt;MIN('A2 Intenzita dopravy'!$H$5:$L$5),AX194/AY194*AX194,(INDEX('A2 Intenzita dopravy'!$M24:$Q24,MATCH(AW$189,'A2 Intenzita dopravy'!$H$5:$L$5,1)+1)/INDEX('A2 Intenzita dopravy'!$M24:$Q24,MATCH(AW$189,'A2 Intenzita dopravy'!$H$5:$L$5,1)))^(1/(INDEX('A2 Intenzita dopravy'!$H$5:$L$5,MATCH(AW$189,'A2 Intenzita dopravy'!$H$5:$L$5,1)+1)-INDEX('A2 Intenzita dopravy'!$H$5:$L$5,MATCH(AW$189,'A2 Intenzita dopravy'!$H$5:$L$5,1))))*AV194)))),0)</f>
        <v>2195.1444864780387</v>
      </c>
      <c r="AX194" s="30">
        <f>IFERROR(IFERROR(INDEX('A2 Intenzita dopravy'!$M24:$Q24,MATCH(AX$189,'A2 Intenzita dopravy'!$H$19:$L$19,0)),IF(AX$189&gt;MAX('A2 Intenzita dopravy'!$H$5:$L$5),(INDEX('A2 Intenzita dopravy'!$M24:$Q24,MATCH(AX$189,'A2 Intenzita dopravy'!$H$5:$L$5,1))/INDEX('A2 Intenzita dopravy'!$M24:$Q24,MATCH(AX$189,'A2 Intenzita dopravy'!$H$5:$L$5,1)-1))^(1/(INDEX('A2 Intenzita dopravy'!$H$5:$L$5,MATCH(AX$189,'A2 Intenzita dopravy'!$H$5:$L$5,1))-INDEX('A2 Intenzita dopravy'!$H$5:$L$5,MATCH(AX$189,'A2 Intenzita dopravy'!$H$5:$L$5,1)-1)))*AW194,IF(AX$189&lt;'A1 Parametre'!$C$7,'A2.1 Intenzita dopravy'!AX178,IF(AX$189&lt;MIN('A2 Intenzita dopravy'!$H$5:$L$5),AY194/AZ194*AY194,(INDEX('A2 Intenzita dopravy'!$M24:$Q24,MATCH(AX$189,'A2 Intenzita dopravy'!$H$5:$L$5,1)+1)/INDEX('A2 Intenzita dopravy'!$M24:$Q24,MATCH(AX$189,'A2 Intenzita dopravy'!$H$5:$L$5,1)))^(1/(INDEX('A2 Intenzita dopravy'!$H$5:$L$5,MATCH(AX$189,'A2 Intenzita dopravy'!$H$5:$L$5,1)+1)-INDEX('A2 Intenzita dopravy'!$H$5:$L$5,MATCH(AX$189,'A2 Intenzita dopravy'!$H$5:$L$5,1))))*AW194)))),0)</f>
        <v>2229.8685957881648</v>
      </c>
      <c r="AY194" s="30">
        <f>IFERROR(IFERROR(INDEX('A2 Intenzita dopravy'!$M24:$Q24,MATCH(AY$189,'A2 Intenzita dopravy'!$H$19:$L$19,0)),IF(AY$189&gt;MAX('A2 Intenzita dopravy'!$H$5:$L$5),(INDEX('A2 Intenzita dopravy'!$M24:$Q24,MATCH(AY$189,'A2 Intenzita dopravy'!$H$5:$L$5,1))/INDEX('A2 Intenzita dopravy'!$M24:$Q24,MATCH(AY$189,'A2 Intenzita dopravy'!$H$5:$L$5,1)-1))^(1/(INDEX('A2 Intenzita dopravy'!$H$5:$L$5,MATCH(AY$189,'A2 Intenzita dopravy'!$H$5:$L$5,1))-INDEX('A2 Intenzita dopravy'!$H$5:$L$5,MATCH(AY$189,'A2 Intenzita dopravy'!$H$5:$L$5,1)-1)))*AX194,IF(AY$189&lt;'A1 Parametre'!$C$7,'A2.1 Intenzita dopravy'!AY178,IF(AY$189&lt;MIN('A2 Intenzita dopravy'!$H$5:$L$5),AZ194/BA194*AZ194,(INDEX('A2 Intenzita dopravy'!$M24:$Q24,MATCH(AY$189,'A2 Intenzita dopravy'!$H$5:$L$5,1)+1)/INDEX('A2 Intenzita dopravy'!$M24:$Q24,MATCH(AY$189,'A2 Intenzita dopravy'!$H$5:$L$5,1)))^(1/(INDEX('A2 Intenzita dopravy'!$H$5:$L$5,MATCH(AY$189,'A2 Intenzita dopravy'!$H$5:$L$5,1)+1)-INDEX('A2 Intenzita dopravy'!$H$5:$L$5,MATCH(AY$189,'A2 Intenzita dopravy'!$H$5:$L$5,1))))*AX194)))),0)</f>
        <v>2265.1419918421971</v>
      </c>
      <c r="AZ194" s="30">
        <f>IFERROR(IFERROR(INDEX('A2 Intenzita dopravy'!$M24:$Q24,MATCH(AZ$189,'A2 Intenzita dopravy'!$H$19:$L$19,0)),IF(AZ$189&gt;MAX('A2 Intenzita dopravy'!$H$5:$L$5),(INDEX('A2 Intenzita dopravy'!$M24:$Q24,MATCH(AZ$189,'A2 Intenzita dopravy'!$H$5:$L$5,1))/INDEX('A2 Intenzita dopravy'!$M24:$Q24,MATCH(AZ$189,'A2 Intenzita dopravy'!$H$5:$L$5,1)-1))^(1/(INDEX('A2 Intenzita dopravy'!$H$5:$L$5,MATCH(AZ$189,'A2 Intenzita dopravy'!$H$5:$L$5,1))-INDEX('A2 Intenzita dopravy'!$H$5:$L$5,MATCH(AZ$189,'A2 Intenzita dopravy'!$H$5:$L$5,1)-1)))*AY194,IF(AZ$189&lt;'A1 Parametre'!$C$7,'A2.1 Intenzita dopravy'!AZ178,IF(AZ$189&lt;MIN('A2 Intenzita dopravy'!$H$5:$L$5),BA194/BB194*BA194,(INDEX('A2 Intenzita dopravy'!$M24:$Q24,MATCH(AZ$189,'A2 Intenzita dopravy'!$H$5:$L$5,1)+1)/INDEX('A2 Intenzita dopravy'!$M24:$Q24,MATCH(AZ$189,'A2 Intenzita dopravy'!$H$5:$L$5,1)))^(1/(INDEX('A2 Intenzita dopravy'!$H$5:$L$5,MATCH(AZ$189,'A2 Intenzita dopravy'!$H$5:$L$5,1)+1)-INDEX('A2 Intenzita dopravy'!$H$5:$L$5,MATCH(AZ$189,'A2 Intenzita dopravy'!$H$5:$L$5,1))))*AY194)))),0)</f>
        <v>2300.9733635866064</v>
      </c>
      <c r="BA194" s="30">
        <f>IFERROR(IFERROR(INDEX('A2 Intenzita dopravy'!$M24:$Q24,MATCH(BA$189,'A2 Intenzita dopravy'!$H$19:$L$19,0)),IF(BA$189&gt;MAX('A2 Intenzita dopravy'!$H$5:$L$5),(INDEX('A2 Intenzita dopravy'!$M24:$Q24,MATCH(BA$189,'A2 Intenzita dopravy'!$H$5:$L$5,1))/INDEX('A2 Intenzita dopravy'!$M24:$Q24,MATCH(BA$189,'A2 Intenzita dopravy'!$H$5:$L$5,1)-1))^(1/(INDEX('A2 Intenzita dopravy'!$H$5:$L$5,MATCH(BA$189,'A2 Intenzita dopravy'!$H$5:$L$5,1))-INDEX('A2 Intenzita dopravy'!$H$5:$L$5,MATCH(BA$189,'A2 Intenzita dopravy'!$H$5:$L$5,1)-1)))*AZ194,IF(BA$189&lt;'A1 Parametre'!$C$7,'A2.1 Intenzita dopravy'!BA178,IF(BA$189&lt;MIN('A2 Intenzita dopravy'!$H$5:$L$5),BB194/'A2 Intenzita dopravy'!#REF!*BB194,(INDEX('A2 Intenzita dopravy'!$M24:$Q24,MATCH(BA$189,'A2 Intenzita dopravy'!$H$5:$L$5,1)+1)/INDEX('A2 Intenzita dopravy'!$M24:$Q24,MATCH(BA$189,'A2 Intenzita dopravy'!$H$5:$L$5,1)))^(1/(INDEX('A2 Intenzita dopravy'!$H$5:$L$5,MATCH(BA$189,'A2 Intenzita dopravy'!$H$5:$L$5,1)+1)-INDEX('A2 Intenzita dopravy'!$H$5:$L$5,MATCH(BA$189,'A2 Intenzita dopravy'!$H$5:$L$5,1))))*AZ194)))),0)</f>
        <v>2337.3715374148187</v>
      </c>
      <c r="BB194" s="30">
        <f>IFERROR(IFERROR(INDEX('A2 Intenzita dopravy'!$M24:$Q24,MATCH(BB$189,'A2 Intenzita dopravy'!$H$19:$L$19,0)),IF(BB$189&gt;MAX('A2 Intenzita dopravy'!$H$5:$L$5),(INDEX('A2 Intenzita dopravy'!$M24:$Q24,MATCH(BB$189,'A2 Intenzita dopravy'!$H$5:$L$5,1))/INDEX('A2 Intenzita dopravy'!$M24:$Q24,MATCH(BB$189,'A2 Intenzita dopravy'!$H$5:$L$5,1)-1))^(1/(INDEX('A2 Intenzita dopravy'!$H$5:$L$5,MATCH(BB$189,'A2 Intenzita dopravy'!$H$5:$L$5,1))-INDEX('A2 Intenzita dopravy'!$H$5:$L$5,MATCH(BB$189,'A2 Intenzita dopravy'!$H$5:$L$5,1)-1)))*BA194,IF(BB$189&lt;'A1 Parametre'!$C$7,'A2.1 Intenzita dopravy'!BB178,IF(BB$189&lt;MIN('A2 Intenzita dopravy'!$H$5:$L$5),'A2 Intenzita dopravy'!#REF!/'A2 Intenzita dopravy'!#REF!*'A2 Intenzita dopravy'!#REF!,(INDEX('A2 Intenzita dopravy'!$M24:$Q24,MATCH(BB$189,'A2 Intenzita dopravy'!$H$5:$L$5,1)+1)/INDEX('A2 Intenzita dopravy'!$M24:$Q24,MATCH(BB$189,'A2 Intenzita dopravy'!$H$5:$L$5,1)))^(1/(INDEX('A2 Intenzita dopravy'!$H$5:$L$5,MATCH(BB$189,'A2 Intenzita dopravy'!$H$5:$L$5,1)+1)-INDEX('A2 Intenzita dopravy'!$H$5:$L$5,MATCH(BB$189,'A2 Intenzita dopravy'!$H$5:$L$5,1))))*BA194)))),0)</f>
        <v>2374.3454793414344</v>
      </c>
    </row>
    <row r="195" spans="2:54" x14ac:dyDescent="0.2">
      <c r="B195" s="5">
        <v>5</v>
      </c>
      <c r="C195" s="5">
        <f>IF(ISBLANK('A2 Intenzita dopravy'!C25)=TRUE,"",'A2 Intenzita dopravy'!C25)</f>
        <v>90783</v>
      </c>
      <c r="D195" s="5" t="str">
        <f>IF(ISBLANK('A2 Intenzita dopravy'!D25)=TRUE,"",'A2 Intenzita dopravy'!D25)</f>
        <v>I/59 Tvrdošín - severný okraj</v>
      </c>
      <c r="E195" s="30">
        <f>IFERROR(IFERROR(INDEX('A2 Intenzita dopravy'!$M25:$Q25,MATCH(E$189,'A2 Intenzita dopravy'!$H$19:$L$19,0)),IF(E$189&gt;MAX('A2 Intenzita dopravy'!$H$5:$L$5),(INDEX('A2 Intenzita dopravy'!$M25:$Q25,MATCH(E$189,'A2 Intenzita dopravy'!$H$5:$L$5,1))/INDEX('A2 Intenzita dopravy'!$M25:$Q25,MATCH(E$189,'A2 Intenzita dopravy'!$H$5:$L$5,1)-1))^(1/(INDEX('A2 Intenzita dopravy'!$H$5:$L$5,MATCH(E$189,'A2 Intenzita dopravy'!$H$5:$L$5,1))-INDEX('A2 Intenzita dopravy'!$H$5:$L$5,MATCH(E$189,'A2 Intenzita dopravy'!$H$5:$L$5,1)-1)))*D195,IF(E$189&lt;'A1 Parametre'!$C$7,'A2.1 Intenzita dopravy'!E179,IF(E$189&lt;MIN('A2 Intenzita dopravy'!$H$5:$L$5),F195/G195*F195,(INDEX('A2 Intenzita dopravy'!$M25:$Q25,MATCH(E$189,'A2 Intenzita dopravy'!$H$5:$L$5,1)+1)/INDEX('A2 Intenzita dopravy'!$M25:$Q25,MATCH(E$189,'A2 Intenzita dopravy'!$H$5:$L$5,1)))^(1/(INDEX('A2 Intenzita dopravy'!$H$5:$L$5,MATCH(E$189,'A2 Intenzita dopravy'!$H$5:$L$5,1)+1)-INDEX('A2 Intenzita dopravy'!$H$5:$L$5,MATCH(E$189,'A2 Intenzita dopravy'!$H$5:$L$5,1))))*D195)))),0)</f>
        <v>2511.2107016123973</v>
      </c>
      <c r="F195" s="30">
        <f>IFERROR(IFERROR(INDEX('A2 Intenzita dopravy'!$M25:$Q25,MATCH(F$189,'A2 Intenzita dopravy'!$H$19:$L$19,0)),IF(F$189&gt;MAX('A2 Intenzita dopravy'!$H$5:$L$5),(INDEX('A2 Intenzita dopravy'!$M25:$Q25,MATCH(F$189,'A2 Intenzita dopravy'!$H$5:$L$5,1))/INDEX('A2 Intenzita dopravy'!$M25:$Q25,MATCH(F$189,'A2 Intenzita dopravy'!$H$5:$L$5,1)-1))^(1/(INDEX('A2 Intenzita dopravy'!$H$5:$L$5,MATCH(F$189,'A2 Intenzita dopravy'!$H$5:$L$5,1))-INDEX('A2 Intenzita dopravy'!$H$5:$L$5,MATCH(F$189,'A2 Intenzita dopravy'!$H$5:$L$5,1)-1)))*E195,IF(F$189&lt;'A1 Parametre'!$C$7,'A2.1 Intenzita dopravy'!F179,IF(F$189&lt;MIN('A2 Intenzita dopravy'!$H$5:$L$5),G195/H195*G195,(INDEX('A2 Intenzita dopravy'!$M25:$Q25,MATCH(F$189,'A2 Intenzita dopravy'!$H$5:$L$5,1)+1)/INDEX('A2 Intenzita dopravy'!$M25:$Q25,MATCH(F$189,'A2 Intenzita dopravy'!$H$5:$L$5,1)))^(1/(INDEX('A2 Intenzita dopravy'!$H$5:$L$5,MATCH(F$189,'A2 Intenzita dopravy'!$H$5:$L$5,1)+1)-INDEX('A2 Intenzita dopravy'!$H$5:$L$5,MATCH(F$189,'A2 Intenzita dopravy'!$H$5:$L$5,1))))*E195)))),0)</f>
        <v>2550</v>
      </c>
      <c r="G195" s="30">
        <f>IFERROR(IFERROR(INDEX('A2 Intenzita dopravy'!$M25:$Q25,MATCH(G$189,'A2 Intenzita dopravy'!$H$19:$L$19,0)),IF(G$189&gt;MAX('A2 Intenzita dopravy'!$H$5:$L$5),(INDEX('A2 Intenzita dopravy'!$M25:$Q25,MATCH(G$189,'A2 Intenzita dopravy'!$H$5:$L$5,1))/INDEX('A2 Intenzita dopravy'!$M25:$Q25,MATCH(G$189,'A2 Intenzita dopravy'!$H$5:$L$5,1)-1))^(1/(INDEX('A2 Intenzita dopravy'!$H$5:$L$5,MATCH(G$189,'A2 Intenzita dopravy'!$H$5:$L$5,1))-INDEX('A2 Intenzita dopravy'!$H$5:$L$5,MATCH(G$189,'A2 Intenzita dopravy'!$H$5:$L$5,1)-1)))*F195,IF(G$189&lt;'A1 Parametre'!$C$7,'A2.1 Intenzita dopravy'!G179,IF(G$189&lt;MIN('A2 Intenzita dopravy'!$H$5:$L$5),H195/I195*H195,(INDEX('A2 Intenzita dopravy'!$M25:$Q25,MATCH(G$189,'A2 Intenzita dopravy'!$H$5:$L$5,1)+1)/INDEX('A2 Intenzita dopravy'!$M25:$Q25,MATCH(G$189,'A2 Intenzita dopravy'!$H$5:$L$5,1)))^(1/(INDEX('A2 Intenzita dopravy'!$H$5:$L$5,MATCH(G$189,'A2 Intenzita dopravy'!$H$5:$L$5,1)+1)-INDEX('A2 Intenzita dopravy'!$H$5:$L$5,MATCH(G$189,'A2 Intenzita dopravy'!$H$5:$L$5,1))))*F195)))),0)</f>
        <v>2589.3884554668698</v>
      </c>
      <c r="H195" s="30">
        <f>IFERROR(IFERROR(INDEX('A2 Intenzita dopravy'!$M25:$Q25,MATCH(H$189,'A2 Intenzita dopravy'!$H$19:$L$19,0)),IF(H$189&gt;MAX('A2 Intenzita dopravy'!$H$5:$L$5),(INDEX('A2 Intenzita dopravy'!$M25:$Q25,MATCH(H$189,'A2 Intenzita dopravy'!$H$5:$L$5,1))/INDEX('A2 Intenzita dopravy'!$M25:$Q25,MATCH(H$189,'A2 Intenzita dopravy'!$H$5:$L$5,1)-1))^(1/(INDEX('A2 Intenzita dopravy'!$H$5:$L$5,MATCH(H$189,'A2 Intenzita dopravy'!$H$5:$L$5,1))-INDEX('A2 Intenzita dopravy'!$H$5:$L$5,MATCH(H$189,'A2 Intenzita dopravy'!$H$5:$L$5,1)-1)))*G195,IF(H$189&lt;'A1 Parametre'!$C$7,'A2.1 Intenzita dopravy'!H179,IF(H$189&lt;MIN('A2 Intenzita dopravy'!$H$5:$L$5),I195/J195*I195,(INDEX('A2 Intenzita dopravy'!$M25:$Q25,MATCH(H$189,'A2 Intenzita dopravy'!$H$5:$L$5,1)+1)/INDEX('A2 Intenzita dopravy'!$M25:$Q25,MATCH(H$189,'A2 Intenzita dopravy'!$H$5:$L$5,1)))^(1/(INDEX('A2 Intenzita dopravy'!$H$5:$L$5,MATCH(H$189,'A2 Intenzita dopravy'!$H$5:$L$5,1)+1)-INDEX('A2 Intenzita dopravy'!$H$5:$L$5,MATCH(H$189,'A2 Intenzita dopravy'!$H$5:$L$5,1))))*G195)))),0)</f>
        <v>2629.3853228647458</v>
      </c>
      <c r="I195" s="30">
        <f>IFERROR(IFERROR(INDEX('A2 Intenzita dopravy'!$M25:$Q25,MATCH(I$189,'A2 Intenzita dopravy'!$H$19:$L$19,0)),IF(I$189&gt;MAX('A2 Intenzita dopravy'!$H$5:$L$5),(INDEX('A2 Intenzita dopravy'!$M25:$Q25,MATCH(I$189,'A2 Intenzita dopravy'!$H$5:$L$5,1))/INDEX('A2 Intenzita dopravy'!$M25:$Q25,MATCH(I$189,'A2 Intenzita dopravy'!$H$5:$L$5,1)-1))^(1/(INDEX('A2 Intenzita dopravy'!$H$5:$L$5,MATCH(I$189,'A2 Intenzita dopravy'!$H$5:$L$5,1))-INDEX('A2 Intenzita dopravy'!$H$5:$L$5,MATCH(I$189,'A2 Intenzita dopravy'!$H$5:$L$5,1)-1)))*H195,IF(I$189&lt;'A1 Parametre'!$C$7,'A2.1 Intenzita dopravy'!I179,IF(I$189&lt;MIN('A2 Intenzita dopravy'!$H$5:$L$5),J195/K195*J195,(INDEX('A2 Intenzita dopravy'!$M25:$Q25,MATCH(I$189,'A2 Intenzita dopravy'!$H$5:$L$5,1)+1)/INDEX('A2 Intenzita dopravy'!$M25:$Q25,MATCH(I$189,'A2 Intenzita dopravy'!$H$5:$L$5,1)))^(1/(INDEX('A2 Intenzita dopravy'!$H$5:$L$5,MATCH(I$189,'A2 Intenzita dopravy'!$H$5:$L$5,1)+1)-INDEX('A2 Intenzita dopravy'!$H$5:$L$5,MATCH(I$189,'A2 Intenzita dopravy'!$H$5:$L$5,1))))*H195)))),0)</f>
        <v>1184</v>
      </c>
      <c r="J195" s="30">
        <f>IFERROR(IFERROR(INDEX('A2 Intenzita dopravy'!$M25:$Q25,MATCH(J$189,'A2 Intenzita dopravy'!$H$19:$L$19,0)),IF(J$189&gt;MAX('A2 Intenzita dopravy'!$H$5:$L$5),(INDEX('A2 Intenzita dopravy'!$M25:$Q25,MATCH(J$189,'A2 Intenzita dopravy'!$H$5:$L$5,1))/INDEX('A2 Intenzita dopravy'!$M25:$Q25,MATCH(J$189,'A2 Intenzita dopravy'!$H$5:$L$5,1)-1))^(1/(INDEX('A2 Intenzita dopravy'!$H$5:$L$5,MATCH(J$189,'A2 Intenzita dopravy'!$H$5:$L$5,1))-INDEX('A2 Intenzita dopravy'!$H$5:$L$5,MATCH(J$189,'A2 Intenzita dopravy'!$H$5:$L$5,1)-1)))*I195,IF(J$189&lt;'A1 Parametre'!$C$7,'A2.1 Intenzita dopravy'!J179,IF(J$189&lt;MIN('A2 Intenzita dopravy'!$H$5:$L$5),K195/L195*K195,(INDEX('A2 Intenzita dopravy'!$M25:$Q25,MATCH(J$189,'A2 Intenzita dopravy'!$H$5:$L$5,1)+1)/INDEX('A2 Intenzita dopravy'!$M25:$Q25,MATCH(J$189,'A2 Intenzita dopravy'!$H$5:$L$5,1)))^(1/(INDEX('A2 Intenzita dopravy'!$H$5:$L$5,MATCH(J$189,'A2 Intenzita dopravy'!$H$5:$L$5,1)+1)-INDEX('A2 Intenzita dopravy'!$H$5:$L$5,MATCH(J$189,'A2 Intenzita dopravy'!$H$5:$L$5,1))))*I195)))),0)</f>
        <v>1201.2293364240766</v>
      </c>
      <c r="K195" s="30">
        <f>IFERROR(IFERROR(INDEX('A2 Intenzita dopravy'!$M25:$Q25,MATCH(K$189,'A2 Intenzita dopravy'!$H$19:$L$19,0)),IF(K$189&gt;MAX('A2 Intenzita dopravy'!$H$5:$L$5),(INDEX('A2 Intenzita dopravy'!$M25:$Q25,MATCH(K$189,'A2 Intenzita dopravy'!$H$5:$L$5,1))/INDEX('A2 Intenzita dopravy'!$M25:$Q25,MATCH(K$189,'A2 Intenzita dopravy'!$H$5:$L$5,1)-1))^(1/(INDEX('A2 Intenzita dopravy'!$H$5:$L$5,MATCH(K$189,'A2 Intenzita dopravy'!$H$5:$L$5,1))-INDEX('A2 Intenzita dopravy'!$H$5:$L$5,MATCH(K$189,'A2 Intenzita dopravy'!$H$5:$L$5,1)-1)))*J195,IF(K$189&lt;'A1 Parametre'!$C$7,'A2.1 Intenzita dopravy'!K179,IF(K$189&lt;MIN('A2 Intenzita dopravy'!$H$5:$L$5),L195/M195*L195,(INDEX('A2 Intenzita dopravy'!$M25:$Q25,MATCH(K$189,'A2 Intenzita dopravy'!$H$5:$L$5,1)+1)/INDEX('A2 Intenzita dopravy'!$M25:$Q25,MATCH(K$189,'A2 Intenzita dopravy'!$H$5:$L$5,1)))^(1/(INDEX('A2 Intenzita dopravy'!$H$5:$L$5,MATCH(K$189,'A2 Intenzita dopravy'!$H$5:$L$5,1)+1)-INDEX('A2 Intenzita dopravy'!$H$5:$L$5,MATCH(K$189,'A2 Intenzita dopravy'!$H$5:$L$5,1))))*J195)))),0)</f>
        <v>1218.7093907819487</v>
      </c>
      <c r="L195" s="30">
        <f>IFERROR(IFERROR(INDEX('A2 Intenzita dopravy'!$M25:$Q25,MATCH(L$189,'A2 Intenzita dopravy'!$H$19:$L$19,0)),IF(L$189&gt;MAX('A2 Intenzita dopravy'!$H$5:$L$5),(INDEX('A2 Intenzita dopravy'!$M25:$Q25,MATCH(L$189,'A2 Intenzita dopravy'!$H$5:$L$5,1))/INDEX('A2 Intenzita dopravy'!$M25:$Q25,MATCH(L$189,'A2 Intenzita dopravy'!$H$5:$L$5,1)-1))^(1/(INDEX('A2 Intenzita dopravy'!$H$5:$L$5,MATCH(L$189,'A2 Intenzita dopravy'!$H$5:$L$5,1))-INDEX('A2 Intenzita dopravy'!$H$5:$L$5,MATCH(L$189,'A2 Intenzita dopravy'!$H$5:$L$5,1)-1)))*K195,IF(L$189&lt;'A1 Parametre'!$C$7,'A2.1 Intenzita dopravy'!L179,IF(L$189&lt;MIN('A2 Intenzita dopravy'!$H$5:$L$5),M195/N195*M195,(INDEX('A2 Intenzita dopravy'!$M25:$Q25,MATCH(L$189,'A2 Intenzita dopravy'!$H$5:$L$5,1)+1)/INDEX('A2 Intenzita dopravy'!$M25:$Q25,MATCH(L$189,'A2 Intenzita dopravy'!$H$5:$L$5,1)))^(1/(INDEX('A2 Intenzita dopravy'!$H$5:$L$5,MATCH(L$189,'A2 Intenzita dopravy'!$H$5:$L$5,1)+1)-INDEX('A2 Intenzita dopravy'!$H$5:$L$5,MATCH(L$189,'A2 Intenzita dopravy'!$H$5:$L$5,1))))*K195)))),0)</f>
        <v>1236.4438114719517</v>
      </c>
      <c r="M195" s="30">
        <f>IFERROR(IFERROR(INDEX('A2 Intenzita dopravy'!$M25:$Q25,MATCH(M$189,'A2 Intenzita dopravy'!$H$19:$L$19,0)),IF(M$189&gt;MAX('A2 Intenzita dopravy'!$H$5:$L$5),(INDEX('A2 Intenzita dopravy'!$M25:$Q25,MATCH(M$189,'A2 Intenzita dopravy'!$H$5:$L$5,1))/INDEX('A2 Intenzita dopravy'!$M25:$Q25,MATCH(M$189,'A2 Intenzita dopravy'!$H$5:$L$5,1)-1))^(1/(INDEX('A2 Intenzita dopravy'!$H$5:$L$5,MATCH(M$189,'A2 Intenzita dopravy'!$H$5:$L$5,1))-INDEX('A2 Intenzita dopravy'!$H$5:$L$5,MATCH(M$189,'A2 Intenzita dopravy'!$H$5:$L$5,1)-1)))*L195,IF(M$189&lt;'A1 Parametre'!$C$7,'A2.1 Intenzita dopravy'!M179,IF(M$189&lt;MIN('A2 Intenzita dopravy'!$H$5:$L$5),N195/O195*N195,(INDEX('A2 Intenzita dopravy'!$M25:$Q25,MATCH(M$189,'A2 Intenzita dopravy'!$H$5:$L$5,1)+1)/INDEX('A2 Intenzita dopravy'!$M25:$Q25,MATCH(M$189,'A2 Intenzita dopravy'!$H$5:$L$5,1)))^(1/(INDEX('A2 Intenzita dopravy'!$H$5:$L$5,MATCH(M$189,'A2 Intenzita dopravy'!$H$5:$L$5,1)+1)-INDEX('A2 Intenzita dopravy'!$H$5:$L$5,MATCH(M$189,'A2 Intenzita dopravy'!$H$5:$L$5,1))))*L195)))),0)</f>
        <v>1254.4362999831997</v>
      </c>
      <c r="N195" s="30">
        <f>IFERROR(IFERROR(INDEX('A2 Intenzita dopravy'!$M25:$Q25,MATCH(N$189,'A2 Intenzita dopravy'!$H$19:$L$19,0)),IF(N$189&gt;MAX('A2 Intenzita dopravy'!$H$5:$L$5),(INDEX('A2 Intenzita dopravy'!$M25:$Q25,MATCH(N$189,'A2 Intenzita dopravy'!$H$5:$L$5,1))/INDEX('A2 Intenzita dopravy'!$M25:$Q25,MATCH(N$189,'A2 Intenzita dopravy'!$H$5:$L$5,1)-1))^(1/(INDEX('A2 Intenzita dopravy'!$H$5:$L$5,MATCH(N$189,'A2 Intenzita dopravy'!$H$5:$L$5,1))-INDEX('A2 Intenzita dopravy'!$H$5:$L$5,MATCH(N$189,'A2 Intenzita dopravy'!$H$5:$L$5,1)-1)))*M195,IF(N$189&lt;'A1 Parametre'!$C$7,'A2.1 Intenzita dopravy'!N179,IF(N$189&lt;MIN('A2 Intenzita dopravy'!$H$5:$L$5),O195/P195*O195,(INDEX('A2 Intenzita dopravy'!$M25:$Q25,MATCH(N$189,'A2 Intenzita dopravy'!$H$5:$L$5,1)+1)/INDEX('A2 Intenzita dopravy'!$M25:$Q25,MATCH(N$189,'A2 Intenzita dopravy'!$H$5:$L$5,1)))^(1/(INDEX('A2 Intenzita dopravy'!$H$5:$L$5,MATCH(N$189,'A2 Intenzita dopravy'!$H$5:$L$5,1)+1)-INDEX('A2 Intenzita dopravy'!$H$5:$L$5,MATCH(N$189,'A2 Intenzita dopravy'!$H$5:$L$5,1))))*M195)))),0)</f>
        <v>1272.6906116681528</v>
      </c>
      <c r="O195" s="30">
        <f>IFERROR(IFERROR(INDEX('A2 Intenzita dopravy'!$M25:$Q25,MATCH(O$189,'A2 Intenzita dopravy'!$H$19:$L$19,0)),IF(O$189&gt;MAX('A2 Intenzita dopravy'!$H$5:$L$5),(INDEX('A2 Intenzita dopravy'!$M25:$Q25,MATCH(O$189,'A2 Intenzita dopravy'!$H$5:$L$5,1))/INDEX('A2 Intenzita dopravy'!$M25:$Q25,MATCH(O$189,'A2 Intenzita dopravy'!$H$5:$L$5,1)-1))^(1/(INDEX('A2 Intenzita dopravy'!$H$5:$L$5,MATCH(O$189,'A2 Intenzita dopravy'!$H$5:$L$5,1))-INDEX('A2 Intenzita dopravy'!$H$5:$L$5,MATCH(O$189,'A2 Intenzita dopravy'!$H$5:$L$5,1)-1)))*N195,IF(O$189&lt;'A1 Parametre'!$C$7,'A2.1 Intenzita dopravy'!O179,IF(O$189&lt;MIN('A2 Intenzita dopravy'!$H$5:$L$5),P195/Q195*P195,(INDEX('A2 Intenzita dopravy'!$M25:$Q25,MATCH(O$189,'A2 Intenzita dopravy'!$H$5:$L$5,1)+1)/INDEX('A2 Intenzita dopravy'!$M25:$Q25,MATCH(O$189,'A2 Intenzita dopravy'!$H$5:$L$5,1)))^(1/(INDEX('A2 Intenzita dopravy'!$H$5:$L$5,MATCH(O$189,'A2 Intenzita dopravy'!$H$5:$L$5,1)+1)-INDEX('A2 Intenzita dopravy'!$H$5:$L$5,MATCH(O$189,'A2 Intenzita dopravy'!$H$5:$L$5,1))))*N195)))),0)</f>
        <v>1291.2105565264251</v>
      </c>
      <c r="P195" s="30">
        <f>IFERROR(IFERROR(INDEX('A2 Intenzita dopravy'!$M25:$Q25,MATCH(P$189,'A2 Intenzita dopravy'!$H$19:$L$19,0)),IF(P$189&gt;MAX('A2 Intenzita dopravy'!$H$5:$L$5),(INDEX('A2 Intenzita dopravy'!$M25:$Q25,MATCH(P$189,'A2 Intenzita dopravy'!$H$5:$L$5,1))/INDEX('A2 Intenzita dopravy'!$M25:$Q25,MATCH(P$189,'A2 Intenzita dopravy'!$H$5:$L$5,1)-1))^(1/(INDEX('A2 Intenzita dopravy'!$H$5:$L$5,MATCH(P$189,'A2 Intenzita dopravy'!$H$5:$L$5,1))-INDEX('A2 Intenzita dopravy'!$H$5:$L$5,MATCH(P$189,'A2 Intenzita dopravy'!$H$5:$L$5,1)-1)))*O195,IF(P$189&lt;'A1 Parametre'!$C$7,'A2.1 Intenzita dopravy'!P179,IF(P$189&lt;MIN('A2 Intenzita dopravy'!$H$5:$L$5),Q195/R195*Q195,(INDEX('A2 Intenzita dopravy'!$M25:$Q25,MATCH(P$189,'A2 Intenzita dopravy'!$H$5:$L$5,1)+1)/INDEX('A2 Intenzita dopravy'!$M25:$Q25,MATCH(P$189,'A2 Intenzita dopravy'!$H$5:$L$5,1)))^(1/(INDEX('A2 Intenzita dopravy'!$H$5:$L$5,MATCH(P$189,'A2 Intenzita dopravy'!$H$5:$L$5,1)+1)-INDEX('A2 Intenzita dopravy'!$H$5:$L$5,MATCH(P$189,'A2 Intenzita dopravy'!$H$5:$L$5,1))))*O195)))),0)</f>
        <v>1310</v>
      </c>
      <c r="Q195" s="30">
        <f>IFERROR(IFERROR(INDEX('A2 Intenzita dopravy'!$M25:$Q25,MATCH(Q$189,'A2 Intenzita dopravy'!$H$19:$L$19,0)),IF(Q$189&gt;MAX('A2 Intenzita dopravy'!$H$5:$L$5),(INDEX('A2 Intenzita dopravy'!$M25:$Q25,MATCH(Q$189,'A2 Intenzita dopravy'!$H$5:$L$5,1))/INDEX('A2 Intenzita dopravy'!$M25:$Q25,MATCH(Q$189,'A2 Intenzita dopravy'!$H$5:$L$5,1)-1))^(1/(INDEX('A2 Intenzita dopravy'!$H$5:$L$5,MATCH(Q$189,'A2 Intenzita dopravy'!$H$5:$L$5,1))-INDEX('A2 Intenzita dopravy'!$H$5:$L$5,MATCH(Q$189,'A2 Intenzita dopravy'!$H$5:$L$5,1)-1)))*P195,IF(Q$189&lt;'A1 Parametre'!$C$7,'A2.1 Intenzita dopravy'!Q179,IF(Q$189&lt;MIN('A2 Intenzita dopravy'!$H$5:$L$5),R195/S195*R195,(INDEX('A2 Intenzita dopravy'!$M25:$Q25,MATCH(Q$189,'A2 Intenzita dopravy'!$H$5:$L$5,1)+1)/INDEX('A2 Intenzita dopravy'!$M25:$Q25,MATCH(Q$189,'A2 Intenzita dopravy'!$H$5:$L$5,1)))^(1/(INDEX('A2 Intenzita dopravy'!$H$5:$L$5,MATCH(Q$189,'A2 Intenzita dopravy'!$H$5:$L$5,1)+1)-INDEX('A2 Intenzita dopravy'!$H$5:$L$5,MATCH(Q$189,'A2 Intenzita dopravy'!$H$5:$L$5,1))))*P195)))),0)</f>
        <v>1330.4951910449427</v>
      </c>
      <c r="R195" s="30">
        <f>IFERROR(IFERROR(INDEX('A2 Intenzita dopravy'!$M25:$Q25,MATCH(R$189,'A2 Intenzita dopravy'!$H$19:$L$19,0)),IF(R$189&gt;MAX('A2 Intenzita dopravy'!$H$5:$L$5),(INDEX('A2 Intenzita dopravy'!$M25:$Q25,MATCH(R$189,'A2 Intenzita dopravy'!$H$5:$L$5,1))/INDEX('A2 Intenzita dopravy'!$M25:$Q25,MATCH(R$189,'A2 Intenzita dopravy'!$H$5:$L$5,1)-1))^(1/(INDEX('A2 Intenzita dopravy'!$H$5:$L$5,MATCH(R$189,'A2 Intenzita dopravy'!$H$5:$L$5,1))-INDEX('A2 Intenzita dopravy'!$H$5:$L$5,MATCH(R$189,'A2 Intenzita dopravy'!$H$5:$L$5,1)-1)))*Q195,IF(R$189&lt;'A1 Parametre'!$C$7,'A2.1 Intenzita dopravy'!R179,IF(R$189&lt;MIN('A2 Intenzita dopravy'!$H$5:$L$5),S195/T195*S195,(INDEX('A2 Intenzita dopravy'!$M25:$Q25,MATCH(R$189,'A2 Intenzita dopravy'!$H$5:$L$5,1)+1)/INDEX('A2 Intenzita dopravy'!$M25:$Q25,MATCH(R$189,'A2 Intenzita dopravy'!$H$5:$L$5,1)))^(1/(INDEX('A2 Intenzita dopravy'!$H$5:$L$5,MATCH(R$189,'A2 Intenzita dopravy'!$H$5:$L$5,1)+1)-INDEX('A2 Intenzita dopravy'!$H$5:$L$5,MATCH(R$189,'A2 Intenzita dopravy'!$H$5:$L$5,1))))*Q195)))),0)</f>
        <v>1351.3110331249759</v>
      </c>
      <c r="S195" s="30">
        <f>IFERROR(IFERROR(INDEX('A2 Intenzita dopravy'!$M25:$Q25,MATCH(S$189,'A2 Intenzita dopravy'!$H$19:$L$19,0)),IF(S$189&gt;MAX('A2 Intenzita dopravy'!$H$5:$L$5),(INDEX('A2 Intenzita dopravy'!$M25:$Q25,MATCH(S$189,'A2 Intenzita dopravy'!$H$5:$L$5,1))/INDEX('A2 Intenzita dopravy'!$M25:$Q25,MATCH(S$189,'A2 Intenzita dopravy'!$H$5:$L$5,1)-1))^(1/(INDEX('A2 Intenzita dopravy'!$H$5:$L$5,MATCH(S$189,'A2 Intenzita dopravy'!$H$5:$L$5,1))-INDEX('A2 Intenzita dopravy'!$H$5:$L$5,MATCH(S$189,'A2 Intenzita dopravy'!$H$5:$L$5,1)-1)))*R195,IF(S$189&lt;'A1 Parametre'!$C$7,'A2.1 Intenzita dopravy'!S179,IF(S$189&lt;MIN('A2 Intenzita dopravy'!$H$5:$L$5),T195/U195*T195,(INDEX('A2 Intenzita dopravy'!$M25:$Q25,MATCH(S$189,'A2 Intenzita dopravy'!$H$5:$L$5,1)+1)/INDEX('A2 Intenzita dopravy'!$M25:$Q25,MATCH(S$189,'A2 Intenzita dopravy'!$H$5:$L$5,1)))^(1/(INDEX('A2 Intenzita dopravy'!$H$5:$L$5,MATCH(S$189,'A2 Intenzita dopravy'!$H$5:$L$5,1)+1)-INDEX('A2 Intenzita dopravy'!$H$5:$L$5,MATCH(S$189,'A2 Intenzita dopravy'!$H$5:$L$5,1))))*R195)))),0)</f>
        <v>1372.4525428845448</v>
      </c>
      <c r="T195" s="30">
        <f>IFERROR(IFERROR(INDEX('A2 Intenzita dopravy'!$M25:$Q25,MATCH(T$189,'A2 Intenzita dopravy'!$H$19:$L$19,0)),IF(T$189&gt;MAX('A2 Intenzita dopravy'!$H$5:$L$5),(INDEX('A2 Intenzita dopravy'!$M25:$Q25,MATCH(T$189,'A2 Intenzita dopravy'!$H$5:$L$5,1))/INDEX('A2 Intenzita dopravy'!$M25:$Q25,MATCH(T$189,'A2 Intenzita dopravy'!$H$5:$L$5,1)-1))^(1/(INDEX('A2 Intenzita dopravy'!$H$5:$L$5,MATCH(T$189,'A2 Intenzita dopravy'!$H$5:$L$5,1))-INDEX('A2 Intenzita dopravy'!$H$5:$L$5,MATCH(T$189,'A2 Intenzita dopravy'!$H$5:$L$5,1)-1)))*S195,IF(T$189&lt;'A1 Parametre'!$C$7,'A2.1 Intenzita dopravy'!T179,IF(T$189&lt;MIN('A2 Intenzita dopravy'!$H$5:$L$5),U195/V195*U195,(INDEX('A2 Intenzita dopravy'!$M25:$Q25,MATCH(T$189,'A2 Intenzita dopravy'!$H$5:$L$5,1)+1)/INDEX('A2 Intenzita dopravy'!$M25:$Q25,MATCH(T$189,'A2 Intenzita dopravy'!$H$5:$L$5,1)))^(1/(INDEX('A2 Intenzita dopravy'!$H$5:$L$5,MATCH(T$189,'A2 Intenzita dopravy'!$H$5:$L$5,1)+1)-INDEX('A2 Intenzita dopravy'!$H$5:$L$5,MATCH(T$189,'A2 Intenzita dopravy'!$H$5:$L$5,1))))*S195)))),0)</f>
        <v>1393.9248154544196</v>
      </c>
      <c r="U195" s="30">
        <f>IFERROR(IFERROR(INDEX('A2 Intenzita dopravy'!$M25:$Q25,MATCH(U$189,'A2 Intenzita dopravy'!$H$19:$L$19,0)),IF(U$189&gt;MAX('A2 Intenzita dopravy'!$H$5:$L$5),(INDEX('A2 Intenzita dopravy'!$M25:$Q25,MATCH(U$189,'A2 Intenzita dopravy'!$H$5:$L$5,1))/INDEX('A2 Intenzita dopravy'!$M25:$Q25,MATCH(U$189,'A2 Intenzita dopravy'!$H$5:$L$5,1)-1))^(1/(INDEX('A2 Intenzita dopravy'!$H$5:$L$5,MATCH(U$189,'A2 Intenzita dopravy'!$H$5:$L$5,1))-INDEX('A2 Intenzita dopravy'!$H$5:$L$5,MATCH(U$189,'A2 Intenzita dopravy'!$H$5:$L$5,1)-1)))*T195,IF(U$189&lt;'A1 Parametre'!$C$7,'A2.1 Intenzita dopravy'!U179,IF(U$189&lt;MIN('A2 Intenzita dopravy'!$H$5:$L$5),V195/W195*V195,(INDEX('A2 Intenzita dopravy'!$M25:$Q25,MATCH(U$189,'A2 Intenzita dopravy'!$H$5:$L$5,1)+1)/INDEX('A2 Intenzita dopravy'!$M25:$Q25,MATCH(U$189,'A2 Intenzita dopravy'!$H$5:$L$5,1)))^(1/(INDEX('A2 Intenzita dopravy'!$H$5:$L$5,MATCH(U$189,'A2 Intenzita dopravy'!$H$5:$L$5,1)+1)-INDEX('A2 Intenzita dopravy'!$H$5:$L$5,MATCH(U$189,'A2 Intenzita dopravy'!$H$5:$L$5,1))))*T195)))),0)</f>
        <v>1415.7330256796292</v>
      </c>
      <c r="V195" s="30">
        <f>IFERROR(IFERROR(INDEX('A2 Intenzita dopravy'!$M25:$Q25,MATCH(V$189,'A2 Intenzita dopravy'!$H$19:$L$19,0)),IF(V$189&gt;MAX('A2 Intenzita dopravy'!$H$5:$L$5),(INDEX('A2 Intenzita dopravy'!$M25:$Q25,MATCH(V$189,'A2 Intenzita dopravy'!$H$5:$L$5,1))/INDEX('A2 Intenzita dopravy'!$M25:$Q25,MATCH(V$189,'A2 Intenzita dopravy'!$H$5:$L$5,1)-1))^(1/(INDEX('A2 Intenzita dopravy'!$H$5:$L$5,MATCH(V$189,'A2 Intenzita dopravy'!$H$5:$L$5,1))-INDEX('A2 Intenzita dopravy'!$H$5:$L$5,MATCH(V$189,'A2 Intenzita dopravy'!$H$5:$L$5,1)-1)))*U195,IF(V$189&lt;'A1 Parametre'!$C$7,'A2.1 Intenzita dopravy'!V179,IF(V$189&lt;MIN('A2 Intenzita dopravy'!$H$5:$L$5),W195/X195*W195,(INDEX('A2 Intenzita dopravy'!$M25:$Q25,MATCH(V$189,'A2 Intenzita dopravy'!$H$5:$L$5,1)+1)/INDEX('A2 Intenzita dopravy'!$M25:$Q25,MATCH(V$189,'A2 Intenzita dopravy'!$H$5:$L$5,1)))^(1/(INDEX('A2 Intenzita dopravy'!$H$5:$L$5,MATCH(V$189,'A2 Intenzita dopravy'!$H$5:$L$5,1)+1)-INDEX('A2 Intenzita dopravy'!$H$5:$L$5,MATCH(V$189,'A2 Intenzita dopravy'!$H$5:$L$5,1))))*U195)))),0)</f>
        <v>1437.8824293666053</v>
      </c>
      <c r="W195" s="30">
        <f>IFERROR(IFERROR(INDEX('A2 Intenzita dopravy'!$M25:$Q25,MATCH(W$189,'A2 Intenzita dopravy'!$H$19:$L$19,0)),IF(W$189&gt;MAX('A2 Intenzita dopravy'!$H$5:$L$5),(INDEX('A2 Intenzita dopravy'!$M25:$Q25,MATCH(W$189,'A2 Intenzita dopravy'!$H$5:$L$5,1))/INDEX('A2 Intenzita dopravy'!$M25:$Q25,MATCH(W$189,'A2 Intenzita dopravy'!$H$5:$L$5,1)-1))^(1/(INDEX('A2 Intenzita dopravy'!$H$5:$L$5,MATCH(W$189,'A2 Intenzita dopravy'!$H$5:$L$5,1))-INDEX('A2 Intenzita dopravy'!$H$5:$L$5,MATCH(W$189,'A2 Intenzita dopravy'!$H$5:$L$5,1)-1)))*V195,IF(W$189&lt;'A1 Parametre'!$C$7,'A2.1 Intenzita dopravy'!W179,IF(W$189&lt;MIN('A2 Intenzita dopravy'!$H$5:$L$5),X195/Y195*X195,(INDEX('A2 Intenzita dopravy'!$M25:$Q25,MATCH(W$189,'A2 Intenzita dopravy'!$H$5:$L$5,1)+1)/INDEX('A2 Intenzita dopravy'!$M25:$Q25,MATCH(W$189,'A2 Intenzita dopravy'!$H$5:$L$5,1)))^(1/(INDEX('A2 Intenzita dopravy'!$H$5:$L$5,MATCH(W$189,'A2 Intenzita dopravy'!$H$5:$L$5,1)+1)-INDEX('A2 Intenzita dopravy'!$H$5:$L$5,MATCH(W$189,'A2 Intenzita dopravy'!$H$5:$L$5,1))))*V195)))),0)</f>
        <v>1460.3783645498379</v>
      </c>
      <c r="X195" s="30">
        <f>IFERROR(IFERROR(INDEX('A2 Intenzita dopravy'!$M25:$Q25,MATCH(X$189,'A2 Intenzita dopravy'!$H$19:$L$19,0)),IF(X$189&gt;MAX('A2 Intenzita dopravy'!$H$5:$L$5),(INDEX('A2 Intenzita dopravy'!$M25:$Q25,MATCH(X$189,'A2 Intenzita dopravy'!$H$5:$L$5,1))/INDEX('A2 Intenzita dopravy'!$M25:$Q25,MATCH(X$189,'A2 Intenzita dopravy'!$H$5:$L$5,1)-1))^(1/(INDEX('A2 Intenzita dopravy'!$H$5:$L$5,MATCH(X$189,'A2 Intenzita dopravy'!$H$5:$L$5,1))-INDEX('A2 Intenzita dopravy'!$H$5:$L$5,MATCH(X$189,'A2 Intenzita dopravy'!$H$5:$L$5,1)-1)))*W195,IF(X$189&lt;'A1 Parametre'!$C$7,'A2.1 Intenzita dopravy'!X179,IF(X$189&lt;MIN('A2 Intenzita dopravy'!$H$5:$L$5),Y195/Z195*Y195,(INDEX('A2 Intenzita dopravy'!$M25:$Q25,MATCH(X$189,'A2 Intenzita dopravy'!$H$5:$L$5,1)+1)/INDEX('A2 Intenzita dopravy'!$M25:$Q25,MATCH(X$189,'A2 Intenzita dopravy'!$H$5:$L$5,1)))^(1/(INDEX('A2 Intenzita dopravy'!$H$5:$L$5,MATCH(X$189,'A2 Intenzita dopravy'!$H$5:$L$5,1)+1)-INDEX('A2 Intenzita dopravy'!$H$5:$L$5,MATCH(X$189,'A2 Intenzita dopravy'!$H$5:$L$5,1))))*W195)))),0)</f>
        <v>1483.2262527783491</v>
      </c>
      <c r="Y195" s="30">
        <f>IFERROR(IFERROR(INDEX('A2 Intenzita dopravy'!$M25:$Q25,MATCH(Y$189,'A2 Intenzita dopravy'!$H$19:$L$19,0)),IF(Y$189&gt;MAX('A2 Intenzita dopravy'!$H$5:$L$5),(INDEX('A2 Intenzita dopravy'!$M25:$Q25,MATCH(Y$189,'A2 Intenzita dopravy'!$H$5:$L$5,1))/INDEX('A2 Intenzita dopravy'!$M25:$Q25,MATCH(Y$189,'A2 Intenzita dopravy'!$H$5:$L$5,1)-1))^(1/(INDEX('A2 Intenzita dopravy'!$H$5:$L$5,MATCH(Y$189,'A2 Intenzita dopravy'!$H$5:$L$5,1))-INDEX('A2 Intenzita dopravy'!$H$5:$L$5,MATCH(Y$189,'A2 Intenzita dopravy'!$H$5:$L$5,1)-1)))*X195,IF(Y$189&lt;'A1 Parametre'!$C$7,'A2.1 Intenzita dopravy'!Y179,IF(Y$189&lt;MIN('A2 Intenzita dopravy'!$H$5:$L$5),Z195/AA195*Z195,(INDEX('A2 Intenzita dopravy'!$M25:$Q25,MATCH(Y$189,'A2 Intenzita dopravy'!$H$5:$L$5,1)+1)/INDEX('A2 Intenzita dopravy'!$M25:$Q25,MATCH(Y$189,'A2 Intenzita dopravy'!$H$5:$L$5,1)))^(1/(INDEX('A2 Intenzita dopravy'!$H$5:$L$5,MATCH(Y$189,'A2 Intenzita dopravy'!$H$5:$L$5,1)+1)-INDEX('A2 Intenzita dopravy'!$H$5:$L$5,MATCH(Y$189,'A2 Intenzita dopravy'!$H$5:$L$5,1))))*X195)))),0)</f>
        <v>1506.4316004222931</v>
      </c>
      <c r="Z195" s="30">
        <f>IFERROR(IFERROR(INDEX('A2 Intenzita dopravy'!$M25:$Q25,MATCH(Z$189,'A2 Intenzita dopravy'!$H$19:$L$19,0)),IF(Z$189&gt;MAX('A2 Intenzita dopravy'!$H$5:$L$5),(INDEX('A2 Intenzita dopravy'!$M25:$Q25,MATCH(Z$189,'A2 Intenzita dopravy'!$H$5:$L$5,1))/INDEX('A2 Intenzita dopravy'!$M25:$Q25,MATCH(Z$189,'A2 Intenzita dopravy'!$H$5:$L$5,1)-1))^(1/(INDEX('A2 Intenzita dopravy'!$H$5:$L$5,MATCH(Z$189,'A2 Intenzita dopravy'!$H$5:$L$5,1))-INDEX('A2 Intenzita dopravy'!$H$5:$L$5,MATCH(Z$189,'A2 Intenzita dopravy'!$H$5:$L$5,1)-1)))*Y195,IF(Z$189&lt;'A1 Parametre'!$C$7,'A2.1 Intenzita dopravy'!Z179,IF(Z$189&lt;MIN('A2 Intenzita dopravy'!$H$5:$L$5),AA195/AB195*AA195,(INDEX('A2 Intenzita dopravy'!$M25:$Q25,MATCH(Z$189,'A2 Intenzita dopravy'!$H$5:$L$5,1)+1)/INDEX('A2 Intenzita dopravy'!$M25:$Q25,MATCH(Z$189,'A2 Intenzita dopravy'!$H$5:$L$5,1)))^(1/(INDEX('A2 Intenzita dopravy'!$H$5:$L$5,MATCH(Z$189,'A2 Intenzita dopravy'!$H$5:$L$5,1)+1)-INDEX('A2 Intenzita dopravy'!$H$5:$L$5,MATCH(Z$189,'A2 Intenzita dopravy'!$H$5:$L$5,1))))*Y195)))),0)</f>
        <v>1530</v>
      </c>
      <c r="AA195" s="30">
        <f>IFERROR(IFERROR(INDEX('A2 Intenzita dopravy'!$M25:$Q25,MATCH(AA$189,'A2 Intenzita dopravy'!$H$19:$L$19,0)),IF(AA$189&gt;MAX('A2 Intenzita dopravy'!$H$5:$L$5),(INDEX('A2 Intenzita dopravy'!$M25:$Q25,MATCH(AA$189,'A2 Intenzita dopravy'!$H$5:$L$5,1))/INDEX('A2 Intenzita dopravy'!$M25:$Q25,MATCH(AA$189,'A2 Intenzita dopravy'!$H$5:$L$5,1)-1))^(1/(INDEX('A2 Intenzita dopravy'!$H$5:$L$5,MATCH(AA$189,'A2 Intenzita dopravy'!$H$5:$L$5,1))-INDEX('A2 Intenzita dopravy'!$H$5:$L$5,MATCH(AA$189,'A2 Intenzita dopravy'!$H$5:$L$5,1)-1)))*Z195,IF(AA$189&lt;'A1 Parametre'!$C$7,'A2.1 Intenzita dopravy'!AA179,IF(AA$189&lt;MIN('A2 Intenzita dopravy'!$H$5:$L$5),AB195/AC195*AB195,(INDEX('A2 Intenzita dopravy'!$M25:$Q25,MATCH(AA$189,'A2 Intenzita dopravy'!$H$5:$L$5,1)+1)/INDEX('A2 Intenzita dopravy'!$M25:$Q25,MATCH(AA$189,'A2 Intenzita dopravy'!$H$5:$L$5,1)))^(1/(INDEX('A2 Intenzita dopravy'!$H$5:$L$5,MATCH(AA$189,'A2 Intenzita dopravy'!$H$5:$L$5,1)+1)-INDEX('A2 Intenzita dopravy'!$H$5:$L$5,MATCH(AA$189,'A2 Intenzita dopravy'!$H$5:$L$5,1))))*Z195)))),0)</f>
        <v>1554.2024557252416</v>
      </c>
      <c r="AB195" s="30">
        <f>IFERROR(IFERROR(INDEX('A2 Intenzita dopravy'!$M25:$Q25,MATCH(AB$189,'A2 Intenzita dopravy'!$H$19:$L$19,0)),IF(AB$189&gt;MAX('A2 Intenzita dopravy'!$H$5:$L$5),(INDEX('A2 Intenzita dopravy'!$M25:$Q25,MATCH(AB$189,'A2 Intenzita dopravy'!$H$5:$L$5,1))/INDEX('A2 Intenzita dopravy'!$M25:$Q25,MATCH(AB$189,'A2 Intenzita dopravy'!$H$5:$L$5,1)-1))^(1/(INDEX('A2 Intenzita dopravy'!$H$5:$L$5,MATCH(AB$189,'A2 Intenzita dopravy'!$H$5:$L$5,1))-INDEX('A2 Intenzita dopravy'!$H$5:$L$5,MATCH(AB$189,'A2 Intenzita dopravy'!$H$5:$L$5,1)-1)))*AA195,IF(AB$189&lt;'A1 Parametre'!$C$7,'A2.1 Intenzita dopravy'!AB179,IF(AB$189&lt;MIN('A2 Intenzita dopravy'!$H$5:$L$5),AC195/AD195*AC195,(INDEX('A2 Intenzita dopravy'!$M25:$Q25,MATCH(AB$189,'A2 Intenzita dopravy'!$H$5:$L$5,1)+1)/INDEX('A2 Intenzita dopravy'!$M25:$Q25,MATCH(AB$189,'A2 Intenzita dopravy'!$H$5:$L$5,1)))^(1/(INDEX('A2 Intenzita dopravy'!$H$5:$L$5,MATCH(AB$189,'A2 Intenzita dopravy'!$H$5:$L$5,1)+1)-INDEX('A2 Intenzita dopravy'!$H$5:$L$5,MATCH(AB$189,'A2 Intenzita dopravy'!$H$5:$L$5,1))))*AA195)))),0)</f>
        <v>1578.7877603806351</v>
      </c>
      <c r="AC195" s="30">
        <f>IFERROR(IFERROR(INDEX('A2 Intenzita dopravy'!$M25:$Q25,MATCH(AC$189,'A2 Intenzita dopravy'!$H$19:$L$19,0)),IF(AC$189&gt;MAX('A2 Intenzita dopravy'!$H$5:$L$5),(INDEX('A2 Intenzita dopravy'!$M25:$Q25,MATCH(AC$189,'A2 Intenzita dopravy'!$H$5:$L$5,1))/INDEX('A2 Intenzita dopravy'!$M25:$Q25,MATCH(AC$189,'A2 Intenzita dopravy'!$H$5:$L$5,1)-1))^(1/(INDEX('A2 Intenzita dopravy'!$H$5:$L$5,MATCH(AC$189,'A2 Intenzita dopravy'!$H$5:$L$5,1))-INDEX('A2 Intenzita dopravy'!$H$5:$L$5,MATCH(AC$189,'A2 Intenzita dopravy'!$H$5:$L$5,1)-1)))*AB195,IF(AC$189&lt;'A1 Parametre'!$C$7,'A2.1 Intenzita dopravy'!AC179,IF(AC$189&lt;MIN('A2 Intenzita dopravy'!$H$5:$L$5),AD195/AE195*AD195,(INDEX('A2 Intenzita dopravy'!$M25:$Q25,MATCH(AC$189,'A2 Intenzita dopravy'!$H$5:$L$5,1)+1)/INDEX('A2 Intenzita dopravy'!$M25:$Q25,MATCH(AC$189,'A2 Intenzita dopravy'!$H$5:$L$5,1)))^(1/(INDEX('A2 Intenzita dopravy'!$H$5:$L$5,MATCH(AC$189,'A2 Intenzita dopravy'!$H$5:$L$5,1)+1)-INDEX('A2 Intenzita dopravy'!$H$5:$L$5,MATCH(AC$189,'A2 Intenzita dopravy'!$H$5:$L$5,1))))*AB195)))),0)</f>
        <v>1603.7619700996975</v>
      </c>
      <c r="AD195" s="30">
        <f>IFERROR(IFERROR(INDEX('A2 Intenzita dopravy'!$M25:$Q25,MATCH(AD$189,'A2 Intenzita dopravy'!$H$19:$L$19,0)),IF(AD$189&gt;MAX('A2 Intenzita dopravy'!$H$5:$L$5),(INDEX('A2 Intenzita dopravy'!$M25:$Q25,MATCH(AD$189,'A2 Intenzita dopravy'!$H$5:$L$5,1))/INDEX('A2 Intenzita dopravy'!$M25:$Q25,MATCH(AD$189,'A2 Intenzita dopravy'!$H$5:$L$5,1)-1))^(1/(INDEX('A2 Intenzita dopravy'!$H$5:$L$5,MATCH(AD$189,'A2 Intenzita dopravy'!$H$5:$L$5,1))-INDEX('A2 Intenzita dopravy'!$H$5:$L$5,MATCH(AD$189,'A2 Intenzita dopravy'!$H$5:$L$5,1)-1)))*AC195,IF(AD$189&lt;'A1 Parametre'!$C$7,'A2.1 Intenzita dopravy'!AD179,IF(AD$189&lt;MIN('A2 Intenzita dopravy'!$H$5:$L$5),AE195/AF195*AE195,(INDEX('A2 Intenzita dopravy'!$M25:$Q25,MATCH(AD$189,'A2 Intenzita dopravy'!$H$5:$L$5,1)+1)/INDEX('A2 Intenzita dopravy'!$M25:$Q25,MATCH(AD$189,'A2 Intenzita dopravy'!$H$5:$L$5,1)))^(1/(INDEX('A2 Intenzita dopravy'!$H$5:$L$5,MATCH(AD$189,'A2 Intenzita dopravy'!$H$5:$L$5,1)+1)-INDEX('A2 Intenzita dopravy'!$H$5:$L$5,MATCH(AD$189,'A2 Intenzita dopravy'!$H$5:$L$5,1))))*AC195)))),0)</f>
        <v>1629.1312368154909</v>
      </c>
      <c r="AE195" s="30">
        <f>IFERROR(IFERROR(INDEX('A2 Intenzita dopravy'!$M25:$Q25,MATCH(AE$189,'A2 Intenzita dopravy'!$H$19:$L$19,0)),IF(AE$189&gt;MAX('A2 Intenzita dopravy'!$H$5:$L$5),(INDEX('A2 Intenzita dopravy'!$M25:$Q25,MATCH(AE$189,'A2 Intenzita dopravy'!$H$5:$L$5,1))/INDEX('A2 Intenzita dopravy'!$M25:$Q25,MATCH(AE$189,'A2 Intenzita dopravy'!$H$5:$L$5,1)-1))^(1/(INDEX('A2 Intenzita dopravy'!$H$5:$L$5,MATCH(AE$189,'A2 Intenzita dopravy'!$H$5:$L$5,1))-INDEX('A2 Intenzita dopravy'!$H$5:$L$5,MATCH(AE$189,'A2 Intenzita dopravy'!$H$5:$L$5,1)-1)))*AD195,IF(AE$189&lt;'A1 Parametre'!$C$7,'A2.1 Intenzita dopravy'!AE179,IF(AE$189&lt;MIN('A2 Intenzita dopravy'!$H$5:$L$5),AF195/AG195*AF195,(INDEX('A2 Intenzita dopravy'!$M25:$Q25,MATCH(AE$189,'A2 Intenzita dopravy'!$H$5:$L$5,1)+1)/INDEX('A2 Intenzita dopravy'!$M25:$Q25,MATCH(AE$189,'A2 Intenzita dopravy'!$H$5:$L$5,1)))^(1/(INDEX('A2 Intenzita dopravy'!$H$5:$L$5,MATCH(AE$189,'A2 Intenzita dopravy'!$H$5:$L$5,1)+1)-INDEX('A2 Intenzita dopravy'!$H$5:$L$5,MATCH(AE$189,'A2 Intenzita dopravy'!$H$5:$L$5,1))))*AD195)))),0)</f>
        <v>1654.9018097760365</v>
      </c>
      <c r="AF195" s="30">
        <f>IFERROR(IFERROR(INDEX('A2 Intenzita dopravy'!$M25:$Q25,MATCH(AF$189,'A2 Intenzita dopravy'!$H$19:$L$19,0)),IF(AF$189&gt;MAX('A2 Intenzita dopravy'!$H$5:$L$5),(INDEX('A2 Intenzita dopravy'!$M25:$Q25,MATCH(AF$189,'A2 Intenzita dopravy'!$H$5:$L$5,1))/INDEX('A2 Intenzita dopravy'!$M25:$Q25,MATCH(AF$189,'A2 Intenzita dopravy'!$H$5:$L$5,1)-1))^(1/(INDEX('A2 Intenzita dopravy'!$H$5:$L$5,MATCH(AF$189,'A2 Intenzita dopravy'!$H$5:$L$5,1))-INDEX('A2 Intenzita dopravy'!$H$5:$L$5,MATCH(AF$189,'A2 Intenzita dopravy'!$H$5:$L$5,1)-1)))*AE195,IF(AF$189&lt;'A1 Parametre'!$C$7,'A2.1 Intenzita dopravy'!AF179,IF(AF$189&lt;MIN('A2 Intenzita dopravy'!$H$5:$L$5),AG195/AH195*AG195,(INDEX('A2 Intenzita dopravy'!$M25:$Q25,MATCH(AF$189,'A2 Intenzita dopravy'!$H$5:$L$5,1)+1)/INDEX('A2 Intenzita dopravy'!$M25:$Q25,MATCH(AF$189,'A2 Intenzita dopravy'!$H$5:$L$5,1)))^(1/(INDEX('A2 Intenzita dopravy'!$H$5:$L$5,MATCH(AF$189,'A2 Intenzita dopravy'!$H$5:$L$5,1)+1)-INDEX('A2 Intenzita dopravy'!$H$5:$L$5,MATCH(AF$189,'A2 Intenzita dopravy'!$H$5:$L$5,1))))*AE195)))),0)</f>
        <v>1681.080037083701</v>
      </c>
      <c r="AG195" s="30">
        <f>IFERROR(IFERROR(INDEX('A2 Intenzita dopravy'!$M25:$Q25,MATCH(AG$189,'A2 Intenzita dopravy'!$H$19:$L$19,0)),IF(AG$189&gt;MAX('A2 Intenzita dopravy'!$H$5:$L$5),(INDEX('A2 Intenzita dopravy'!$M25:$Q25,MATCH(AG$189,'A2 Intenzita dopravy'!$H$5:$L$5,1))/INDEX('A2 Intenzita dopravy'!$M25:$Q25,MATCH(AG$189,'A2 Intenzita dopravy'!$H$5:$L$5,1)-1))^(1/(INDEX('A2 Intenzita dopravy'!$H$5:$L$5,MATCH(AG$189,'A2 Intenzita dopravy'!$H$5:$L$5,1))-INDEX('A2 Intenzita dopravy'!$H$5:$L$5,MATCH(AG$189,'A2 Intenzita dopravy'!$H$5:$L$5,1)-1)))*AF195,IF(AG$189&lt;'A1 Parametre'!$C$7,'A2.1 Intenzita dopravy'!AG179,IF(AG$189&lt;MIN('A2 Intenzita dopravy'!$H$5:$L$5),AH195/AI195*AH195,(INDEX('A2 Intenzita dopravy'!$M25:$Q25,MATCH(AG$189,'A2 Intenzita dopravy'!$H$5:$L$5,1)+1)/INDEX('A2 Intenzita dopravy'!$M25:$Q25,MATCH(AG$189,'A2 Intenzita dopravy'!$H$5:$L$5,1)))^(1/(INDEX('A2 Intenzita dopravy'!$H$5:$L$5,MATCH(AG$189,'A2 Intenzita dopravy'!$H$5:$L$5,1)+1)-INDEX('A2 Intenzita dopravy'!$H$5:$L$5,MATCH(AG$189,'A2 Intenzita dopravy'!$H$5:$L$5,1))))*AF195)))),0)</f>
        <v>1707.6723672589335</v>
      </c>
      <c r="AH195" s="30">
        <f>IFERROR(IFERROR(INDEX('A2 Intenzita dopravy'!$M25:$Q25,MATCH(AH$189,'A2 Intenzita dopravy'!$H$19:$L$19,0)),IF(AH$189&gt;MAX('A2 Intenzita dopravy'!$H$5:$L$5),(INDEX('A2 Intenzita dopravy'!$M25:$Q25,MATCH(AH$189,'A2 Intenzita dopravy'!$H$5:$L$5,1))/INDEX('A2 Intenzita dopravy'!$M25:$Q25,MATCH(AH$189,'A2 Intenzita dopravy'!$H$5:$L$5,1)-1))^(1/(INDEX('A2 Intenzita dopravy'!$H$5:$L$5,MATCH(AH$189,'A2 Intenzita dopravy'!$H$5:$L$5,1))-INDEX('A2 Intenzita dopravy'!$H$5:$L$5,MATCH(AH$189,'A2 Intenzita dopravy'!$H$5:$L$5,1)-1)))*AG195,IF(AH$189&lt;'A1 Parametre'!$C$7,'A2.1 Intenzita dopravy'!AH179,IF(AH$189&lt;MIN('A2 Intenzita dopravy'!$H$5:$L$5),AI195/AJ195*AI195,(INDEX('A2 Intenzita dopravy'!$M25:$Q25,MATCH(AH$189,'A2 Intenzita dopravy'!$H$5:$L$5,1)+1)/INDEX('A2 Intenzita dopravy'!$M25:$Q25,MATCH(AH$189,'A2 Intenzita dopravy'!$H$5:$L$5,1)))^(1/(INDEX('A2 Intenzita dopravy'!$H$5:$L$5,MATCH(AH$189,'A2 Intenzita dopravy'!$H$5:$L$5,1)+1)-INDEX('A2 Intenzita dopravy'!$H$5:$L$5,MATCH(AH$189,'A2 Intenzita dopravy'!$H$5:$L$5,1))))*AG195)))),0)</f>
        <v>1734.6853508287393</v>
      </c>
      <c r="AI195" s="30">
        <f>IFERROR(IFERROR(INDEX('A2 Intenzita dopravy'!$M25:$Q25,MATCH(AI$189,'A2 Intenzita dopravy'!$H$19:$L$19,0)),IF(AI$189&gt;MAX('A2 Intenzita dopravy'!$H$5:$L$5),(INDEX('A2 Intenzita dopravy'!$M25:$Q25,MATCH(AI$189,'A2 Intenzita dopravy'!$H$5:$L$5,1))/INDEX('A2 Intenzita dopravy'!$M25:$Q25,MATCH(AI$189,'A2 Intenzita dopravy'!$H$5:$L$5,1)-1))^(1/(INDEX('A2 Intenzita dopravy'!$H$5:$L$5,MATCH(AI$189,'A2 Intenzita dopravy'!$H$5:$L$5,1))-INDEX('A2 Intenzita dopravy'!$H$5:$L$5,MATCH(AI$189,'A2 Intenzita dopravy'!$H$5:$L$5,1)-1)))*AH195,IF(AI$189&lt;'A1 Parametre'!$C$7,'A2.1 Intenzita dopravy'!AI179,IF(AI$189&lt;MIN('A2 Intenzita dopravy'!$H$5:$L$5),AJ195/AK195*AJ195,(INDEX('A2 Intenzita dopravy'!$M25:$Q25,MATCH(AI$189,'A2 Intenzita dopravy'!$H$5:$L$5,1)+1)/INDEX('A2 Intenzita dopravy'!$M25:$Q25,MATCH(AI$189,'A2 Intenzita dopravy'!$H$5:$L$5,1)))^(1/(INDEX('A2 Intenzita dopravy'!$H$5:$L$5,MATCH(AI$189,'A2 Intenzita dopravy'!$H$5:$L$5,1)+1)-INDEX('A2 Intenzita dopravy'!$H$5:$L$5,MATCH(AI$189,'A2 Intenzita dopravy'!$H$5:$L$5,1))))*AH195)))),0)</f>
        <v>1762.1256419402803</v>
      </c>
      <c r="AJ195" s="30">
        <f>IFERROR(IFERROR(INDEX('A2 Intenzita dopravy'!$M25:$Q25,MATCH(AJ$189,'A2 Intenzita dopravy'!$H$19:$L$19,0)),IF(AJ$189&gt;MAX('A2 Intenzita dopravy'!$H$5:$L$5),(INDEX('A2 Intenzita dopravy'!$M25:$Q25,MATCH(AJ$189,'A2 Intenzita dopravy'!$H$5:$L$5,1))/INDEX('A2 Intenzita dopravy'!$M25:$Q25,MATCH(AJ$189,'A2 Intenzita dopravy'!$H$5:$L$5,1)-1))^(1/(INDEX('A2 Intenzita dopravy'!$H$5:$L$5,MATCH(AJ$189,'A2 Intenzita dopravy'!$H$5:$L$5,1))-INDEX('A2 Intenzita dopravy'!$H$5:$L$5,MATCH(AJ$189,'A2 Intenzita dopravy'!$H$5:$L$5,1)-1)))*AI195,IF(AJ$189&lt;'A1 Parametre'!$C$7,'A2.1 Intenzita dopravy'!AJ179,IF(AJ$189&lt;MIN('A2 Intenzita dopravy'!$H$5:$L$5),AK195/AL195*AK195,(INDEX('A2 Intenzita dopravy'!$M25:$Q25,MATCH(AJ$189,'A2 Intenzita dopravy'!$H$5:$L$5,1)+1)/INDEX('A2 Intenzita dopravy'!$M25:$Q25,MATCH(AJ$189,'A2 Intenzita dopravy'!$H$5:$L$5,1)))^(1/(INDEX('A2 Intenzita dopravy'!$H$5:$L$5,MATCH(AJ$189,'A2 Intenzita dopravy'!$H$5:$L$5,1)+1)-INDEX('A2 Intenzita dopravy'!$H$5:$L$5,MATCH(AJ$189,'A2 Intenzita dopravy'!$H$5:$L$5,1))))*AI195)))),0)</f>
        <v>1790</v>
      </c>
      <c r="AK195" s="30">
        <f>IFERROR(IFERROR(INDEX('A2 Intenzita dopravy'!$M25:$Q25,MATCH(AK$189,'A2 Intenzita dopravy'!$H$19:$L$19,0)),IF(AK$189&gt;MAX('A2 Intenzita dopravy'!$H$5:$L$5),(INDEX('A2 Intenzita dopravy'!$M25:$Q25,MATCH(AK$189,'A2 Intenzita dopravy'!$H$5:$L$5,1))/INDEX('A2 Intenzita dopravy'!$M25:$Q25,MATCH(AK$189,'A2 Intenzita dopravy'!$H$5:$L$5,1)-1))^(1/(INDEX('A2 Intenzita dopravy'!$H$5:$L$5,MATCH(AK$189,'A2 Intenzita dopravy'!$H$5:$L$5,1))-INDEX('A2 Intenzita dopravy'!$H$5:$L$5,MATCH(AK$189,'A2 Intenzita dopravy'!$H$5:$L$5,1)-1)))*AJ195,IF(AK$189&lt;'A1 Parametre'!$C$7,'A2.1 Intenzita dopravy'!AK179,IF(AK$189&lt;MIN('A2 Intenzita dopravy'!$H$5:$L$5),AL195/AM195*AL195,(INDEX('A2 Intenzita dopravy'!$M25:$Q25,MATCH(AK$189,'A2 Intenzita dopravy'!$H$5:$L$5,1)+1)/INDEX('A2 Intenzita dopravy'!$M25:$Q25,MATCH(AK$189,'A2 Intenzita dopravy'!$H$5:$L$5,1)))^(1/(INDEX('A2 Intenzita dopravy'!$H$5:$L$5,MATCH(AK$189,'A2 Intenzita dopravy'!$H$5:$L$5,1)+1)-INDEX('A2 Intenzita dopravy'!$H$5:$L$5,MATCH(AK$189,'A2 Intenzita dopravy'!$H$5:$L$5,1))))*AJ195)))),0)</f>
        <v>1818.3152913386812</v>
      </c>
      <c r="AL195" s="30">
        <f>IFERROR(IFERROR(INDEX('A2 Intenzita dopravy'!$M25:$Q25,MATCH(AL$189,'A2 Intenzita dopravy'!$H$19:$L$19,0)),IF(AL$189&gt;MAX('A2 Intenzita dopravy'!$H$5:$L$5),(INDEX('A2 Intenzita dopravy'!$M25:$Q25,MATCH(AL$189,'A2 Intenzita dopravy'!$H$5:$L$5,1))/INDEX('A2 Intenzita dopravy'!$M25:$Q25,MATCH(AL$189,'A2 Intenzita dopravy'!$H$5:$L$5,1)-1))^(1/(INDEX('A2 Intenzita dopravy'!$H$5:$L$5,MATCH(AL$189,'A2 Intenzita dopravy'!$H$5:$L$5,1))-INDEX('A2 Intenzita dopravy'!$H$5:$L$5,MATCH(AL$189,'A2 Intenzita dopravy'!$H$5:$L$5,1)-1)))*AK195,IF(AL$189&lt;'A1 Parametre'!$C$7,'A2.1 Intenzita dopravy'!AL179,IF(AL$189&lt;MIN('A2 Intenzita dopravy'!$H$5:$L$5),AM195/AN195*AM195,(INDEX('A2 Intenzita dopravy'!$M25:$Q25,MATCH(AL$189,'A2 Intenzita dopravy'!$H$5:$L$5,1)+1)/INDEX('A2 Intenzita dopravy'!$M25:$Q25,MATCH(AL$189,'A2 Intenzita dopravy'!$H$5:$L$5,1)))^(1/(INDEX('A2 Intenzita dopravy'!$H$5:$L$5,MATCH(AL$189,'A2 Intenzita dopravy'!$H$5:$L$5,1)+1)-INDEX('A2 Intenzita dopravy'!$H$5:$L$5,MATCH(AL$189,'A2 Intenzita dopravy'!$H$5:$L$5,1))))*AK195)))),0)</f>
        <v>1847.0784909028341</v>
      </c>
      <c r="AM195" s="30">
        <f>IFERROR(IFERROR(INDEX('A2 Intenzita dopravy'!$M25:$Q25,MATCH(AM$189,'A2 Intenzita dopravy'!$H$19:$L$19,0)),IF(AM$189&gt;MAX('A2 Intenzita dopravy'!$H$5:$L$5),(INDEX('A2 Intenzita dopravy'!$M25:$Q25,MATCH(AM$189,'A2 Intenzita dopravy'!$H$5:$L$5,1))/INDEX('A2 Intenzita dopravy'!$M25:$Q25,MATCH(AM$189,'A2 Intenzita dopravy'!$H$5:$L$5,1)-1))^(1/(INDEX('A2 Intenzita dopravy'!$H$5:$L$5,MATCH(AM$189,'A2 Intenzita dopravy'!$H$5:$L$5,1))-INDEX('A2 Intenzita dopravy'!$H$5:$L$5,MATCH(AM$189,'A2 Intenzita dopravy'!$H$5:$L$5,1)-1)))*AL195,IF(AM$189&lt;'A1 Parametre'!$C$7,'A2.1 Intenzita dopravy'!AM179,IF(AM$189&lt;MIN('A2 Intenzita dopravy'!$H$5:$L$5),AN195/AO195*AN195,(INDEX('A2 Intenzita dopravy'!$M25:$Q25,MATCH(AM$189,'A2 Intenzita dopravy'!$H$5:$L$5,1)+1)/INDEX('A2 Intenzita dopravy'!$M25:$Q25,MATCH(AM$189,'A2 Intenzita dopravy'!$H$5:$L$5,1)))^(1/(INDEX('A2 Intenzita dopravy'!$H$5:$L$5,MATCH(AM$189,'A2 Intenzita dopravy'!$H$5:$L$5,1)+1)-INDEX('A2 Intenzita dopravy'!$H$5:$L$5,MATCH(AM$189,'A2 Intenzita dopravy'!$H$5:$L$5,1))))*AL195)))),0)</f>
        <v>1876.2966839728483</v>
      </c>
      <c r="AN195" s="30">
        <f>IFERROR(IFERROR(INDEX('A2 Intenzita dopravy'!$M25:$Q25,MATCH(AN$189,'A2 Intenzita dopravy'!$H$19:$L$19,0)),IF(AN$189&gt;MAX('A2 Intenzita dopravy'!$H$5:$L$5),(INDEX('A2 Intenzita dopravy'!$M25:$Q25,MATCH(AN$189,'A2 Intenzita dopravy'!$H$5:$L$5,1))/INDEX('A2 Intenzita dopravy'!$M25:$Q25,MATCH(AN$189,'A2 Intenzita dopravy'!$H$5:$L$5,1)-1))^(1/(INDEX('A2 Intenzita dopravy'!$H$5:$L$5,MATCH(AN$189,'A2 Intenzita dopravy'!$H$5:$L$5,1))-INDEX('A2 Intenzita dopravy'!$H$5:$L$5,MATCH(AN$189,'A2 Intenzita dopravy'!$H$5:$L$5,1)-1)))*AM195,IF(AN$189&lt;'A1 Parametre'!$C$7,'A2.1 Intenzita dopravy'!AN179,IF(AN$189&lt;MIN('A2 Intenzita dopravy'!$H$5:$L$5),AO195/AP195*AO195,(INDEX('A2 Intenzita dopravy'!$M25:$Q25,MATCH(AN$189,'A2 Intenzita dopravy'!$H$5:$L$5,1)+1)/INDEX('A2 Intenzita dopravy'!$M25:$Q25,MATCH(AN$189,'A2 Intenzita dopravy'!$H$5:$L$5,1)))^(1/(INDEX('A2 Intenzita dopravy'!$H$5:$L$5,MATCH(AN$189,'A2 Intenzita dopravy'!$H$5:$L$5,1)+1)-INDEX('A2 Intenzita dopravy'!$H$5:$L$5,MATCH(AN$189,'A2 Intenzita dopravy'!$H$5:$L$5,1))))*AM195)))),0)</f>
        <v>1905.9770679083192</v>
      </c>
      <c r="AO195" s="30">
        <f>IFERROR(IFERROR(INDEX('A2 Intenzita dopravy'!$M25:$Q25,MATCH(AO$189,'A2 Intenzita dopravy'!$H$19:$L$19,0)),IF(AO$189&gt;MAX('A2 Intenzita dopravy'!$H$5:$L$5),(INDEX('A2 Intenzita dopravy'!$M25:$Q25,MATCH(AO$189,'A2 Intenzita dopravy'!$H$5:$L$5,1))/INDEX('A2 Intenzita dopravy'!$M25:$Q25,MATCH(AO$189,'A2 Intenzita dopravy'!$H$5:$L$5,1)-1))^(1/(INDEX('A2 Intenzita dopravy'!$H$5:$L$5,MATCH(AO$189,'A2 Intenzita dopravy'!$H$5:$L$5,1))-INDEX('A2 Intenzita dopravy'!$H$5:$L$5,MATCH(AO$189,'A2 Intenzita dopravy'!$H$5:$L$5,1)-1)))*AN195,IF(AO$189&lt;'A1 Parametre'!$C$7,'A2.1 Intenzita dopravy'!AO179,IF(AO$189&lt;MIN('A2 Intenzita dopravy'!$H$5:$L$5),AP195/AQ195*AP195,(INDEX('A2 Intenzita dopravy'!$M25:$Q25,MATCH(AO$189,'A2 Intenzita dopravy'!$H$5:$L$5,1)+1)/INDEX('A2 Intenzita dopravy'!$M25:$Q25,MATCH(AO$189,'A2 Intenzita dopravy'!$H$5:$L$5,1)))^(1/(INDEX('A2 Intenzita dopravy'!$H$5:$L$5,MATCH(AO$189,'A2 Intenzita dopravy'!$H$5:$L$5,1)+1)-INDEX('A2 Intenzita dopravy'!$H$5:$L$5,MATCH(AO$189,'A2 Intenzita dopravy'!$H$5:$L$5,1))))*AN195)))),0)</f>
        <v>1936.1269539209839</v>
      </c>
      <c r="AP195" s="30">
        <f>IFERROR(IFERROR(INDEX('A2 Intenzita dopravy'!$M25:$Q25,MATCH(AP$189,'A2 Intenzita dopravy'!$H$19:$L$19,0)),IF(AP$189&gt;MAX('A2 Intenzita dopravy'!$H$5:$L$5),(INDEX('A2 Intenzita dopravy'!$M25:$Q25,MATCH(AP$189,'A2 Intenzita dopravy'!$H$5:$L$5,1))/INDEX('A2 Intenzita dopravy'!$M25:$Q25,MATCH(AP$189,'A2 Intenzita dopravy'!$H$5:$L$5,1)-1))^(1/(INDEX('A2 Intenzita dopravy'!$H$5:$L$5,MATCH(AP$189,'A2 Intenzita dopravy'!$H$5:$L$5,1))-INDEX('A2 Intenzita dopravy'!$H$5:$L$5,MATCH(AP$189,'A2 Intenzita dopravy'!$H$5:$L$5,1)-1)))*AO195,IF(AP$189&lt;'A1 Parametre'!$C$7,'A2.1 Intenzita dopravy'!AP179,IF(AP$189&lt;MIN('A2 Intenzita dopravy'!$H$5:$L$5),AQ195/AR195*AQ195,(INDEX('A2 Intenzita dopravy'!$M25:$Q25,MATCH(AP$189,'A2 Intenzita dopravy'!$H$5:$L$5,1)+1)/INDEX('A2 Intenzita dopravy'!$M25:$Q25,MATCH(AP$189,'A2 Intenzita dopravy'!$H$5:$L$5,1)))^(1/(INDEX('A2 Intenzita dopravy'!$H$5:$L$5,MATCH(AP$189,'A2 Intenzita dopravy'!$H$5:$L$5,1)+1)-INDEX('A2 Intenzita dopravy'!$H$5:$L$5,MATCH(AP$189,'A2 Intenzita dopravy'!$H$5:$L$5,1))))*AO195)))),0)</f>
        <v>1966.7537688757025</v>
      </c>
      <c r="AQ195" s="30">
        <f>IFERROR(IFERROR(INDEX('A2 Intenzita dopravy'!$M25:$Q25,MATCH(AQ$189,'A2 Intenzita dopravy'!$H$19:$L$19,0)),IF(AQ$189&gt;MAX('A2 Intenzita dopravy'!$H$5:$L$5),(INDEX('A2 Intenzita dopravy'!$M25:$Q25,MATCH(AQ$189,'A2 Intenzita dopravy'!$H$5:$L$5,1))/INDEX('A2 Intenzita dopravy'!$M25:$Q25,MATCH(AQ$189,'A2 Intenzita dopravy'!$H$5:$L$5,1)-1))^(1/(INDEX('A2 Intenzita dopravy'!$H$5:$L$5,MATCH(AQ$189,'A2 Intenzita dopravy'!$H$5:$L$5,1))-INDEX('A2 Intenzita dopravy'!$H$5:$L$5,MATCH(AQ$189,'A2 Intenzita dopravy'!$H$5:$L$5,1)-1)))*AP195,IF(AQ$189&lt;'A1 Parametre'!$C$7,'A2.1 Intenzita dopravy'!AQ179,IF(AQ$189&lt;MIN('A2 Intenzita dopravy'!$H$5:$L$5),AR195/AS195*AR195,(INDEX('A2 Intenzita dopravy'!$M25:$Q25,MATCH(AQ$189,'A2 Intenzita dopravy'!$H$5:$L$5,1)+1)/INDEX('A2 Intenzita dopravy'!$M25:$Q25,MATCH(AQ$189,'A2 Intenzita dopravy'!$H$5:$L$5,1)))^(1/(INDEX('A2 Intenzita dopravy'!$H$5:$L$5,MATCH(AQ$189,'A2 Intenzita dopravy'!$H$5:$L$5,1)+1)-INDEX('A2 Intenzita dopravy'!$H$5:$L$5,MATCH(AQ$189,'A2 Intenzita dopravy'!$H$5:$L$5,1))))*AP195)))),0)</f>
        <v>1997.8650571199287</v>
      </c>
      <c r="AR195" s="30">
        <f>IFERROR(IFERROR(INDEX('A2 Intenzita dopravy'!$M25:$Q25,MATCH(AR$189,'A2 Intenzita dopravy'!$H$19:$L$19,0)),IF(AR$189&gt;MAX('A2 Intenzita dopravy'!$H$5:$L$5),(INDEX('A2 Intenzita dopravy'!$M25:$Q25,MATCH(AR$189,'A2 Intenzita dopravy'!$H$5:$L$5,1))/INDEX('A2 Intenzita dopravy'!$M25:$Q25,MATCH(AR$189,'A2 Intenzita dopravy'!$H$5:$L$5,1)-1))^(1/(INDEX('A2 Intenzita dopravy'!$H$5:$L$5,MATCH(AR$189,'A2 Intenzita dopravy'!$H$5:$L$5,1))-INDEX('A2 Intenzita dopravy'!$H$5:$L$5,MATCH(AR$189,'A2 Intenzita dopravy'!$H$5:$L$5,1)-1)))*AQ195,IF(AR$189&lt;'A1 Parametre'!$C$7,'A2.1 Intenzita dopravy'!AR179,IF(AR$189&lt;MIN('A2 Intenzita dopravy'!$H$5:$L$5),AS195/AT195*AS195,(INDEX('A2 Intenzita dopravy'!$M25:$Q25,MATCH(AR$189,'A2 Intenzita dopravy'!$H$5:$L$5,1)+1)/INDEX('A2 Intenzita dopravy'!$M25:$Q25,MATCH(AR$189,'A2 Intenzita dopravy'!$H$5:$L$5,1)))^(1/(INDEX('A2 Intenzita dopravy'!$H$5:$L$5,MATCH(AR$189,'A2 Intenzita dopravy'!$H$5:$L$5,1)+1)-INDEX('A2 Intenzita dopravy'!$H$5:$L$5,MATCH(AR$189,'A2 Intenzita dopravy'!$H$5:$L$5,1))))*AQ195)))),0)</f>
        <v>2029.4684823421196</v>
      </c>
      <c r="AS195" s="30">
        <f>IFERROR(IFERROR(INDEX('A2 Intenzita dopravy'!$M25:$Q25,MATCH(AS$189,'A2 Intenzita dopravy'!$H$19:$L$19,0)),IF(AS$189&gt;MAX('A2 Intenzita dopravy'!$H$5:$L$5),(INDEX('A2 Intenzita dopravy'!$M25:$Q25,MATCH(AS$189,'A2 Intenzita dopravy'!$H$5:$L$5,1))/INDEX('A2 Intenzita dopravy'!$M25:$Q25,MATCH(AS$189,'A2 Intenzita dopravy'!$H$5:$L$5,1)-1))^(1/(INDEX('A2 Intenzita dopravy'!$H$5:$L$5,MATCH(AS$189,'A2 Intenzita dopravy'!$H$5:$L$5,1))-INDEX('A2 Intenzita dopravy'!$H$5:$L$5,MATCH(AS$189,'A2 Intenzita dopravy'!$H$5:$L$5,1)-1)))*AR195,IF(AS$189&lt;'A1 Parametre'!$C$7,'A2.1 Intenzita dopravy'!AS179,IF(AS$189&lt;MIN('A2 Intenzita dopravy'!$H$5:$L$5),AT195/AU195*AT195,(INDEX('A2 Intenzita dopravy'!$M25:$Q25,MATCH(AS$189,'A2 Intenzita dopravy'!$H$5:$L$5,1)+1)/INDEX('A2 Intenzita dopravy'!$M25:$Q25,MATCH(AS$189,'A2 Intenzita dopravy'!$H$5:$L$5,1)))^(1/(INDEX('A2 Intenzita dopravy'!$H$5:$L$5,MATCH(AS$189,'A2 Intenzita dopravy'!$H$5:$L$5,1)+1)-INDEX('A2 Intenzita dopravy'!$H$5:$L$5,MATCH(AS$189,'A2 Intenzita dopravy'!$H$5:$L$5,1))))*AR195)))),0)</f>
        <v>2061.5718294595431</v>
      </c>
      <c r="AT195" s="30">
        <f>IFERROR(IFERROR(INDEX('A2 Intenzita dopravy'!$M25:$Q25,MATCH(AT$189,'A2 Intenzita dopravy'!$H$19:$L$19,0)),IF(AT$189&gt;MAX('A2 Intenzita dopravy'!$H$5:$L$5),(INDEX('A2 Intenzita dopravy'!$M25:$Q25,MATCH(AT$189,'A2 Intenzita dopravy'!$H$5:$L$5,1))/INDEX('A2 Intenzita dopravy'!$M25:$Q25,MATCH(AT$189,'A2 Intenzita dopravy'!$H$5:$L$5,1)-1))^(1/(INDEX('A2 Intenzita dopravy'!$H$5:$L$5,MATCH(AT$189,'A2 Intenzita dopravy'!$H$5:$L$5,1))-INDEX('A2 Intenzita dopravy'!$H$5:$L$5,MATCH(AT$189,'A2 Intenzita dopravy'!$H$5:$L$5,1)-1)))*AS195,IF(AT$189&lt;'A1 Parametre'!$C$7,'A2.1 Intenzita dopravy'!AT179,IF(AT$189&lt;MIN('A2 Intenzita dopravy'!$H$5:$L$5),AU195/AV195*AU195,(INDEX('A2 Intenzita dopravy'!$M25:$Q25,MATCH(AT$189,'A2 Intenzita dopravy'!$H$5:$L$5,1)+1)/INDEX('A2 Intenzita dopravy'!$M25:$Q25,MATCH(AT$189,'A2 Intenzita dopravy'!$H$5:$L$5,1)))^(1/(INDEX('A2 Intenzita dopravy'!$H$5:$L$5,MATCH(AT$189,'A2 Intenzita dopravy'!$H$5:$L$5,1)+1)-INDEX('A2 Intenzita dopravy'!$H$5:$L$5,MATCH(AT$189,'A2 Intenzita dopravy'!$H$5:$L$5,1))))*AS195)))),0)</f>
        <v>2094.1830065359482</v>
      </c>
      <c r="AU195" s="30">
        <f>IFERROR(IFERROR(INDEX('A2 Intenzita dopravy'!$M25:$Q25,MATCH(AU$189,'A2 Intenzita dopravy'!$H$19:$L$19,0)),IF(AU$189&gt;MAX('A2 Intenzita dopravy'!$H$5:$L$5),(INDEX('A2 Intenzita dopravy'!$M25:$Q25,MATCH(AU$189,'A2 Intenzita dopravy'!$H$5:$L$5,1))/INDEX('A2 Intenzita dopravy'!$M25:$Q25,MATCH(AU$189,'A2 Intenzita dopravy'!$H$5:$L$5,1)-1))^(1/(INDEX('A2 Intenzita dopravy'!$H$5:$L$5,MATCH(AU$189,'A2 Intenzita dopravy'!$H$5:$L$5,1))-INDEX('A2 Intenzita dopravy'!$H$5:$L$5,MATCH(AU$189,'A2 Intenzita dopravy'!$H$5:$L$5,1)-1)))*AT195,IF(AU$189&lt;'A1 Parametre'!$C$7,'A2.1 Intenzita dopravy'!AU179,IF(AU$189&lt;MIN('A2 Intenzita dopravy'!$H$5:$L$5),AV195/AW195*AV195,(INDEX('A2 Intenzita dopravy'!$M25:$Q25,MATCH(AU$189,'A2 Intenzita dopravy'!$H$5:$L$5,1)+1)/INDEX('A2 Intenzita dopravy'!$M25:$Q25,MATCH(AU$189,'A2 Intenzita dopravy'!$H$5:$L$5,1)))^(1/(INDEX('A2 Intenzita dopravy'!$H$5:$L$5,MATCH(AU$189,'A2 Intenzita dopravy'!$H$5:$L$5,1)+1)-INDEX('A2 Intenzita dopravy'!$H$5:$L$5,MATCH(AU$189,'A2 Intenzita dopravy'!$H$5:$L$5,1))))*AT195)))),0)</f>
        <v>2127.3100467295685</v>
      </c>
      <c r="AV195" s="30">
        <f>IFERROR(IFERROR(INDEX('A2 Intenzita dopravy'!$M25:$Q25,MATCH(AV$189,'A2 Intenzita dopravy'!$H$19:$L$19,0)),IF(AV$189&gt;MAX('A2 Intenzita dopravy'!$H$5:$L$5),(INDEX('A2 Intenzita dopravy'!$M25:$Q25,MATCH(AV$189,'A2 Intenzita dopravy'!$H$5:$L$5,1))/INDEX('A2 Intenzita dopravy'!$M25:$Q25,MATCH(AV$189,'A2 Intenzita dopravy'!$H$5:$L$5,1)-1))^(1/(INDEX('A2 Intenzita dopravy'!$H$5:$L$5,MATCH(AV$189,'A2 Intenzita dopravy'!$H$5:$L$5,1))-INDEX('A2 Intenzita dopravy'!$H$5:$L$5,MATCH(AV$189,'A2 Intenzita dopravy'!$H$5:$L$5,1)-1)))*AU195,IF(AV$189&lt;'A1 Parametre'!$C$7,'A2.1 Intenzita dopravy'!AV179,IF(AV$189&lt;MIN('A2 Intenzita dopravy'!$H$5:$L$5),AW195/AX195*AW195,(INDEX('A2 Intenzita dopravy'!$M25:$Q25,MATCH(AV$189,'A2 Intenzita dopravy'!$H$5:$L$5,1)+1)/INDEX('A2 Intenzita dopravy'!$M25:$Q25,MATCH(AV$189,'A2 Intenzita dopravy'!$H$5:$L$5,1)))^(1/(INDEX('A2 Intenzita dopravy'!$H$5:$L$5,MATCH(AV$189,'A2 Intenzita dopravy'!$H$5:$L$5,1)+1)-INDEX('A2 Intenzita dopravy'!$H$5:$L$5,MATCH(AV$189,'A2 Intenzita dopravy'!$H$5:$L$5,1))))*AU195)))),0)</f>
        <v>2160.9611102719437</v>
      </c>
      <c r="AW195" s="30">
        <f>IFERROR(IFERROR(INDEX('A2 Intenzita dopravy'!$M25:$Q25,MATCH(AW$189,'A2 Intenzita dopravy'!$H$19:$L$19,0)),IF(AW$189&gt;MAX('A2 Intenzita dopravy'!$H$5:$L$5),(INDEX('A2 Intenzita dopravy'!$M25:$Q25,MATCH(AW$189,'A2 Intenzita dopravy'!$H$5:$L$5,1))/INDEX('A2 Intenzita dopravy'!$M25:$Q25,MATCH(AW$189,'A2 Intenzita dopravy'!$H$5:$L$5,1)-1))^(1/(INDEX('A2 Intenzita dopravy'!$H$5:$L$5,MATCH(AW$189,'A2 Intenzita dopravy'!$H$5:$L$5,1))-INDEX('A2 Intenzita dopravy'!$H$5:$L$5,MATCH(AW$189,'A2 Intenzita dopravy'!$H$5:$L$5,1)-1)))*AV195,IF(AW$189&lt;'A1 Parametre'!$C$7,'A2.1 Intenzita dopravy'!AW179,IF(AW$189&lt;MIN('A2 Intenzita dopravy'!$H$5:$L$5),AX195/AY195*AX195,(INDEX('A2 Intenzita dopravy'!$M25:$Q25,MATCH(AW$189,'A2 Intenzita dopravy'!$H$5:$L$5,1)+1)/INDEX('A2 Intenzita dopravy'!$M25:$Q25,MATCH(AW$189,'A2 Intenzita dopravy'!$H$5:$L$5,1)))^(1/(INDEX('A2 Intenzita dopravy'!$H$5:$L$5,MATCH(AW$189,'A2 Intenzita dopravy'!$H$5:$L$5,1)+1)-INDEX('A2 Intenzita dopravy'!$H$5:$L$5,MATCH(AW$189,'A2 Intenzita dopravy'!$H$5:$L$5,1))))*AV195)))),0)</f>
        <v>2195.1444864780387</v>
      </c>
      <c r="AX195" s="30">
        <f>IFERROR(IFERROR(INDEX('A2 Intenzita dopravy'!$M25:$Q25,MATCH(AX$189,'A2 Intenzita dopravy'!$H$19:$L$19,0)),IF(AX$189&gt;MAX('A2 Intenzita dopravy'!$H$5:$L$5),(INDEX('A2 Intenzita dopravy'!$M25:$Q25,MATCH(AX$189,'A2 Intenzita dopravy'!$H$5:$L$5,1))/INDEX('A2 Intenzita dopravy'!$M25:$Q25,MATCH(AX$189,'A2 Intenzita dopravy'!$H$5:$L$5,1)-1))^(1/(INDEX('A2 Intenzita dopravy'!$H$5:$L$5,MATCH(AX$189,'A2 Intenzita dopravy'!$H$5:$L$5,1))-INDEX('A2 Intenzita dopravy'!$H$5:$L$5,MATCH(AX$189,'A2 Intenzita dopravy'!$H$5:$L$5,1)-1)))*AW195,IF(AX$189&lt;'A1 Parametre'!$C$7,'A2.1 Intenzita dopravy'!AX179,IF(AX$189&lt;MIN('A2 Intenzita dopravy'!$H$5:$L$5),AY195/AZ195*AY195,(INDEX('A2 Intenzita dopravy'!$M25:$Q25,MATCH(AX$189,'A2 Intenzita dopravy'!$H$5:$L$5,1)+1)/INDEX('A2 Intenzita dopravy'!$M25:$Q25,MATCH(AX$189,'A2 Intenzita dopravy'!$H$5:$L$5,1)))^(1/(INDEX('A2 Intenzita dopravy'!$H$5:$L$5,MATCH(AX$189,'A2 Intenzita dopravy'!$H$5:$L$5,1)+1)-INDEX('A2 Intenzita dopravy'!$H$5:$L$5,MATCH(AX$189,'A2 Intenzita dopravy'!$H$5:$L$5,1))))*AW195)))),0)</f>
        <v>2229.8685957881648</v>
      </c>
      <c r="AY195" s="30">
        <f>IFERROR(IFERROR(INDEX('A2 Intenzita dopravy'!$M25:$Q25,MATCH(AY$189,'A2 Intenzita dopravy'!$H$19:$L$19,0)),IF(AY$189&gt;MAX('A2 Intenzita dopravy'!$H$5:$L$5),(INDEX('A2 Intenzita dopravy'!$M25:$Q25,MATCH(AY$189,'A2 Intenzita dopravy'!$H$5:$L$5,1))/INDEX('A2 Intenzita dopravy'!$M25:$Q25,MATCH(AY$189,'A2 Intenzita dopravy'!$H$5:$L$5,1)-1))^(1/(INDEX('A2 Intenzita dopravy'!$H$5:$L$5,MATCH(AY$189,'A2 Intenzita dopravy'!$H$5:$L$5,1))-INDEX('A2 Intenzita dopravy'!$H$5:$L$5,MATCH(AY$189,'A2 Intenzita dopravy'!$H$5:$L$5,1)-1)))*AX195,IF(AY$189&lt;'A1 Parametre'!$C$7,'A2.1 Intenzita dopravy'!AY179,IF(AY$189&lt;MIN('A2 Intenzita dopravy'!$H$5:$L$5),AZ195/BA195*AZ195,(INDEX('A2 Intenzita dopravy'!$M25:$Q25,MATCH(AY$189,'A2 Intenzita dopravy'!$H$5:$L$5,1)+1)/INDEX('A2 Intenzita dopravy'!$M25:$Q25,MATCH(AY$189,'A2 Intenzita dopravy'!$H$5:$L$5,1)))^(1/(INDEX('A2 Intenzita dopravy'!$H$5:$L$5,MATCH(AY$189,'A2 Intenzita dopravy'!$H$5:$L$5,1)+1)-INDEX('A2 Intenzita dopravy'!$H$5:$L$5,MATCH(AY$189,'A2 Intenzita dopravy'!$H$5:$L$5,1))))*AX195)))),0)</f>
        <v>2265.1419918421971</v>
      </c>
      <c r="AZ195" s="30">
        <f>IFERROR(IFERROR(INDEX('A2 Intenzita dopravy'!$M25:$Q25,MATCH(AZ$189,'A2 Intenzita dopravy'!$H$19:$L$19,0)),IF(AZ$189&gt;MAX('A2 Intenzita dopravy'!$H$5:$L$5),(INDEX('A2 Intenzita dopravy'!$M25:$Q25,MATCH(AZ$189,'A2 Intenzita dopravy'!$H$5:$L$5,1))/INDEX('A2 Intenzita dopravy'!$M25:$Q25,MATCH(AZ$189,'A2 Intenzita dopravy'!$H$5:$L$5,1)-1))^(1/(INDEX('A2 Intenzita dopravy'!$H$5:$L$5,MATCH(AZ$189,'A2 Intenzita dopravy'!$H$5:$L$5,1))-INDEX('A2 Intenzita dopravy'!$H$5:$L$5,MATCH(AZ$189,'A2 Intenzita dopravy'!$H$5:$L$5,1)-1)))*AY195,IF(AZ$189&lt;'A1 Parametre'!$C$7,'A2.1 Intenzita dopravy'!AZ179,IF(AZ$189&lt;MIN('A2 Intenzita dopravy'!$H$5:$L$5),BA195/BB195*BA195,(INDEX('A2 Intenzita dopravy'!$M25:$Q25,MATCH(AZ$189,'A2 Intenzita dopravy'!$H$5:$L$5,1)+1)/INDEX('A2 Intenzita dopravy'!$M25:$Q25,MATCH(AZ$189,'A2 Intenzita dopravy'!$H$5:$L$5,1)))^(1/(INDEX('A2 Intenzita dopravy'!$H$5:$L$5,MATCH(AZ$189,'A2 Intenzita dopravy'!$H$5:$L$5,1)+1)-INDEX('A2 Intenzita dopravy'!$H$5:$L$5,MATCH(AZ$189,'A2 Intenzita dopravy'!$H$5:$L$5,1))))*AY195)))),0)</f>
        <v>2300.9733635866064</v>
      </c>
      <c r="BA195" s="30">
        <f>IFERROR(IFERROR(INDEX('A2 Intenzita dopravy'!$M25:$Q25,MATCH(BA$189,'A2 Intenzita dopravy'!$H$19:$L$19,0)),IF(BA$189&gt;MAX('A2 Intenzita dopravy'!$H$5:$L$5),(INDEX('A2 Intenzita dopravy'!$M25:$Q25,MATCH(BA$189,'A2 Intenzita dopravy'!$H$5:$L$5,1))/INDEX('A2 Intenzita dopravy'!$M25:$Q25,MATCH(BA$189,'A2 Intenzita dopravy'!$H$5:$L$5,1)-1))^(1/(INDEX('A2 Intenzita dopravy'!$H$5:$L$5,MATCH(BA$189,'A2 Intenzita dopravy'!$H$5:$L$5,1))-INDEX('A2 Intenzita dopravy'!$H$5:$L$5,MATCH(BA$189,'A2 Intenzita dopravy'!$H$5:$L$5,1)-1)))*AZ195,IF(BA$189&lt;'A1 Parametre'!$C$7,'A2.1 Intenzita dopravy'!BA179,IF(BA$189&lt;MIN('A2 Intenzita dopravy'!$H$5:$L$5),BB195/'A2 Intenzita dopravy'!#REF!*BB195,(INDEX('A2 Intenzita dopravy'!$M25:$Q25,MATCH(BA$189,'A2 Intenzita dopravy'!$H$5:$L$5,1)+1)/INDEX('A2 Intenzita dopravy'!$M25:$Q25,MATCH(BA$189,'A2 Intenzita dopravy'!$H$5:$L$5,1)))^(1/(INDEX('A2 Intenzita dopravy'!$H$5:$L$5,MATCH(BA$189,'A2 Intenzita dopravy'!$H$5:$L$5,1)+1)-INDEX('A2 Intenzita dopravy'!$H$5:$L$5,MATCH(BA$189,'A2 Intenzita dopravy'!$H$5:$L$5,1))))*AZ195)))),0)</f>
        <v>2337.3715374148187</v>
      </c>
      <c r="BB195" s="30">
        <f>IFERROR(IFERROR(INDEX('A2 Intenzita dopravy'!$M25:$Q25,MATCH(BB$189,'A2 Intenzita dopravy'!$H$19:$L$19,0)),IF(BB$189&gt;MAX('A2 Intenzita dopravy'!$H$5:$L$5),(INDEX('A2 Intenzita dopravy'!$M25:$Q25,MATCH(BB$189,'A2 Intenzita dopravy'!$H$5:$L$5,1))/INDEX('A2 Intenzita dopravy'!$M25:$Q25,MATCH(BB$189,'A2 Intenzita dopravy'!$H$5:$L$5,1)-1))^(1/(INDEX('A2 Intenzita dopravy'!$H$5:$L$5,MATCH(BB$189,'A2 Intenzita dopravy'!$H$5:$L$5,1))-INDEX('A2 Intenzita dopravy'!$H$5:$L$5,MATCH(BB$189,'A2 Intenzita dopravy'!$H$5:$L$5,1)-1)))*BA195,IF(BB$189&lt;'A1 Parametre'!$C$7,'A2.1 Intenzita dopravy'!BB179,IF(BB$189&lt;MIN('A2 Intenzita dopravy'!$H$5:$L$5),'A2 Intenzita dopravy'!#REF!/'A2 Intenzita dopravy'!#REF!*'A2 Intenzita dopravy'!#REF!,(INDEX('A2 Intenzita dopravy'!$M25:$Q25,MATCH(BB$189,'A2 Intenzita dopravy'!$H$5:$L$5,1)+1)/INDEX('A2 Intenzita dopravy'!$M25:$Q25,MATCH(BB$189,'A2 Intenzita dopravy'!$H$5:$L$5,1)))^(1/(INDEX('A2 Intenzita dopravy'!$H$5:$L$5,MATCH(BB$189,'A2 Intenzita dopravy'!$H$5:$L$5,1)+1)-INDEX('A2 Intenzita dopravy'!$H$5:$L$5,MATCH(BB$189,'A2 Intenzita dopravy'!$H$5:$L$5,1))))*BA195)))),0)</f>
        <v>2374.3454793414344</v>
      </c>
    </row>
    <row r="196" spans="2:54" x14ac:dyDescent="0.2">
      <c r="B196" s="5">
        <v>6</v>
      </c>
      <c r="C196" s="5">
        <f>IF(ISBLANK('A2 Intenzita dopravy'!C26)=TRUE,"",'A2 Intenzita dopravy'!C26)</f>
        <v>95850</v>
      </c>
      <c r="D196" s="5" t="str">
        <f>IF(ISBLANK('A2 Intenzita dopravy'!D26)=TRUE,"",'A2 Intenzita dopravy'!D26)</f>
        <v>Privádzač Tvrdošín</v>
      </c>
      <c r="E196" s="30">
        <f>IFERROR(IFERROR(INDEX('A2 Intenzita dopravy'!$M26:$Q26,MATCH(E$189,'A2 Intenzita dopravy'!$H$19:$L$19,0)),IF(E$189&gt;MAX('A2 Intenzita dopravy'!$H$5:$L$5),(INDEX('A2 Intenzita dopravy'!$M26:$Q26,MATCH(E$189,'A2 Intenzita dopravy'!$H$5:$L$5,1))/INDEX('A2 Intenzita dopravy'!$M26:$Q26,MATCH(E$189,'A2 Intenzita dopravy'!$H$5:$L$5,1)-1))^(1/(INDEX('A2 Intenzita dopravy'!$H$5:$L$5,MATCH(E$189,'A2 Intenzita dopravy'!$H$5:$L$5,1))-INDEX('A2 Intenzita dopravy'!$H$5:$L$5,MATCH(E$189,'A2 Intenzita dopravy'!$H$5:$L$5,1)-1)))*D196,IF(E$189&lt;'A1 Parametre'!$C$7,'A2.1 Intenzita dopravy'!E180,IF(E$189&lt;MIN('A2 Intenzita dopravy'!$H$5:$L$5),F196/G196*F196,(INDEX('A2 Intenzita dopravy'!$M26:$Q26,MATCH(E$189,'A2 Intenzita dopravy'!$H$5:$L$5,1)+1)/INDEX('A2 Intenzita dopravy'!$M26:$Q26,MATCH(E$189,'A2 Intenzita dopravy'!$H$5:$L$5,1)))^(1/(INDEX('A2 Intenzita dopravy'!$H$5:$L$5,MATCH(E$189,'A2 Intenzita dopravy'!$H$5:$L$5,1)+1)-INDEX('A2 Intenzita dopravy'!$H$5:$L$5,MATCH(E$189,'A2 Intenzita dopravy'!$H$5:$L$5,1))))*D196)))),0)</f>
        <v>908.30381656243344</v>
      </c>
      <c r="F196" s="30">
        <f>IFERROR(IFERROR(INDEX('A2 Intenzita dopravy'!$M26:$Q26,MATCH(F$189,'A2 Intenzita dopravy'!$H$19:$L$19,0)),IF(F$189&gt;MAX('A2 Intenzita dopravy'!$H$5:$L$5),(INDEX('A2 Intenzita dopravy'!$M26:$Q26,MATCH(F$189,'A2 Intenzita dopravy'!$H$5:$L$5,1))/INDEX('A2 Intenzita dopravy'!$M26:$Q26,MATCH(F$189,'A2 Intenzita dopravy'!$H$5:$L$5,1)-1))^(1/(INDEX('A2 Intenzita dopravy'!$H$5:$L$5,MATCH(F$189,'A2 Intenzita dopravy'!$H$5:$L$5,1))-INDEX('A2 Intenzita dopravy'!$H$5:$L$5,MATCH(F$189,'A2 Intenzita dopravy'!$H$5:$L$5,1)-1)))*E196,IF(F$189&lt;'A1 Parametre'!$C$7,'A2.1 Intenzita dopravy'!F180,IF(F$189&lt;MIN('A2 Intenzita dopravy'!$H$5:$L$5),G196/H196*G196,(INDEX('A2 Intenzita dopravy'!$M26:$Q26,MATCH(F$189,'A2 Intenzita dopravy'!$H$5:$L$5,1)+1)/INDEX('A2 Intenzita dopravy'!$M26:$Q26,MATCH(F$189,'A2 Intenzita dopravy'!$H$5:$L$5,1)))^(1/(INDEX('A2 Intenzita dopravy'!$H$5:$L$5,MATCH(F$189,'A2 Intenzita dopravy'!$H$5:$L$5,1)+1)-INDEX('A2 Intenzita dopravy'!$H$5:$L$5,MATCH(F$189,'A2 Intenzita dopravy'!$H$5:$L$5,1))))*E196)))),0)</f>
        <v>920</v>
      </c>
      <c r="G196" s="30">
        <f>IFERROR(IFERROR(INDEX('A2 Intenzita dopravy'!$M26:$Q26,MATCH(G$189,'A2 Intenzita dopravy'!$H$19:$L$19,0)),IF(G$189&gt;MAX('A2 Intenzita dopravy'!$H$5:$L$5),(INDEX('A2 Intenzita dopravy'!$M26:$Q26,MATCH(G$189,'A2 Intenzita dopravy'!$H$5:$L$5,1))/INDEX('A2 Intenzita dopravy'!$M26:$Q26,MATCH(G$189,'A2 Intenzita dopravy'!$H$5:$L$5,1)-1))^(1/(INDEX('A2 Intenzita dopravy'!$H$5:$L$5,MATCH(G$189,'A2 Intenzita dopravy'!$H$5:$L$5,1))-INDEX('A2 Intenzita dopravy'!$H$5:$L$5,MATCH(G$189,'A2 Intenzita dopravy'!$H$5:$L$5,1)-1)))*F196,IF(G$189&lt;'A1 Parametre'!$C$7,'A2.1 Intenzita dopravy'!G180,IF(G$189&lt;MIN('A2 Intenzita dopravy'!$H$5:$L$5),H196/I196*H196,(INDEX('A2 Intenzita dopravy'!$M26:$Q26,MATCH(G$189,'A2 Intenzita dopravy'!$H$5:$L$5,1)+1)/INDEX('A2 Intenzita dopravy'!$M26:$Q26,MATCH(G$189,'A2 Intenzita dopravy'!$H$5:$L$5,1)))^(1/(INDEX('A2 Intenzita dopravy'!$H$5:$L$5,MATCH(G$189,'A2 Intenzita dopravy'!$H$5:$L$5,1)+1)-INDEX('A2 Intenzita dopravy'!$H$5:$L$5,MATCH(G$189,'A2 Intenzita dopravy'!$H$5:$L$5,1))))*F196)))),0)</f>
        <v>931.84679461469773</v>
      </c>
      <c r="H196" s="30">
        <f>IFERROR(IFERROR(INDEX('A2 Intenzita dopravy'!$M26:$Q26,MATCH(H$189,'A2 Intenzita dopravy'!$H$19:$L$19,0)),IF(H$189&gt;MAX('A2 Intenzita dopravy'!$H$5:$L$5),(INDEX('A2 Intenzita dopravy'!$M26:$Q26,MATCH(H$189,'A2 Intenzita dopravy'!$H$5:$L$5,1))/INDEX('A2 Intenzita dopravy'!$M26:$Q26,MATCH(H$189,'A2 Intenzita dopravy'!$H$5:$L$5,1)-1))^(1/(INDEX('A2 Intenzita dopravy'!$H$5:$L$5,MATCH(H$189,'A2 Intenzita dopravy'!$H$5:$L$5,1))-INDEX('A2 Intenzita dopravy'!$H$5:$L$5,MATCH(H$189,'A2 Intenzita dopravy'!$H$5:$L$5,1)-1)))*G196,IF(H$189&lt;'A1 Parametre'!$C$7,'A2.1 Intenzita dopravy'!H180,IF(H$189&lt;MIN('A2 Intenzita dopravy'!$H$5:$L$5),I196/J196*I196,(INDEX('A2 Intenzita dopravy'!$M26:$Q26,MATCH(H$189,'A2 Intenzita dopravy'!$H$5:$L$5,1)+1)/INDEX('A2 Intenzita dopravy'!$M26:$Q26,MATCH(H$189,'A2 Intenzita dopravy'!$H$5:$L$5,1)))^(1/(INDEX('A2 Intenzita dopravy'!$H$5:$L$5,MATCH(H$189,'A2 Intenzita dopravy'!$H$5:$L$5,1)+1)-INDEX('A2 Intenzita dopravy'!$H$5:$L$5,MATCH(H$189,'A2 Intenzita dopravy'!$H$5:$L$5,1))))*G196)))),0)</f>
        <v>943.84613981922462</v>
      </c>
      <c r="I196" s="30">
        <f>IFERROR(IFERROR(INDEX('A2 Intenzita dopravy'!$M26:$Q26,MATCH(I$189,'A2 Intenzita dopravy'!$H$19:$L$19,0)),IF(I$189&gt;MAX('A2 Intenzita dopravy'!$H$5:$L$5),(INDEX('A2 Intenzita dopravy'!$M26:$Q26,MATCH(I$189,'A2 Intenzita dopravy'!$H$5:$L$5,1))/INDEX('A2 Intenzita dopravy'!$M26:$Q26,MATCH(I$189,'A2 Intenzita dopravy'!$H$5:$L$5,1)-1))^(1/(INDEX('A2 Intenzita dopravy'!$H$5:$L$5,MATCH(I$189,'A2 Intenzita dopravy'!$H$5:$L$5,1))-INDEX('A2 Intenzita dopravy'!$H$5:$L$5,MATCH(I$189,'A2 Intenzita dopravy'!$H$5:$L$5,1)-1)))*H196,IF(I$189&lt;'A1 Parametre'!$C$7,'A2.1 Intenzita dopravy'!I180,IF(I$189&lt;MIN('A2 Intenzita dopravy'!$H$5:$L$5),J196/K196*J196,(INDEX('A2 Intenzita dopravy'!$M26:$Q26,MATCH(I$189,'A2 Intenzita dopravy'!$H$5:$L$5,1)+1)/INDEX('A2 Intenzita dopravy'!$M26:$Q26,MATCH(I$189,'A2 Intenzita dopravy'!$H$5:$L$5,1)))^(1/(INDEX('A2 Intenzita dopravy'!$H$5:$L$5,MATCH(I$189,'A2 Intenzita dopravy'!$H$5:$L$5,1)+1)-INDEX('A2 Intenzita dopravy'!$H$5:$L$5,MATCH(I$189,'A2 Intenzita dopravy'!$H$5:$L$5,1))))*H196)))),0)</f>
        <v>956</v>
      </c>
      <c r="J196" s="30">
        <f>IFERROR(IFERROR(INDEX('A2 Intenzita dopravy'!$M26:$Q26,MATCH(J$189,'A2 Intenzita dopravy'!$H$19:$L$19,0)),IF(J$189&gt;MAX('A2 Intenzita dopravy'!$H$5:$L$5),(INDEX('A2 Intenzita dopravy'!$M26:$Q26,MATCH(J$189,'A2 Intenzita dopravy'!$H$5:$L$5,1))/INDEX('A2 Intenzita dopravy'!$M26:$Q26,MATCH(J$189,'A2 Intenzita dopravy'!$H$5:$L$5,1)-1))^(1/(INDEX('A2 Intenzita dopravy'!$H$5:$L$5,MATCH(J$189,'A2 Intenzita dopravy'!$H$5:$L$5,1))-INDEX('A2 Intenzita dopravy'!$H$5:$L$5,MATCH(J$189,'A2 Intenzita dopravy'!$H$5:$L$5,1)-1)))*I196,IF(J$189&lt;'A1 Parametre'!$C$7,'A2.1 Intenzita dopravy'!J180,IF(J$189&lt;MIN('A2 Intenzita dopravy'!$H$5:$L$5),K196/L196*K196,(INDEX('A2 Intenzita dopravy'!$M26:$Q26,MATCH(J$189,'A2 Intenzita dopravy'!$H$5:$L$5,1)+1)/INDEX('A2 Intenzita dopravy'!$M26:$Q26,MATCH(J$189,'A2 Intenzita dopravy'!$H$5:$L$5,1)))^(1/(INDEX('A2 Intenzita dopravy'!$H$5:$L$5,MATCH(J$189,'A2 Intenzita dopravy'!$H$5:$L$5,1)+1)-INDEX('A2 Intenzita dopravy'!$H$5:$L$5,MATCH(J$189,'A2 Intenzita dopravy'!$H$5:$L$5,1))))*I196)))),0)</f>
        <v>970.20776367357053</v>
      </c>
      <c r="K196" s="30">
        <f>IFERROR(IFERROR(INDEX('A2 Intenzita dopravy'!$M26:$Q26,MATCH(K$189,'A2 Intenzita dopravy'!$H$19:$L$19,0)),IF(K$189&gt;MAX('A2 Intenzita dopravy'!$H$5:$L$5),(INDEX('A2 Intenzita dopravy'!$M26:$Q26,MATCH(K$189,'A2 Intenzita dopravy'!$H$5:$L$5,1))/INDEX('A2 Intenzita dopravy'!$M26:$Q26,MATCH(K$189,'A2 Intenzita dopravy'!$H$5:$L$5,1)-1))^(1/(INDEX('A2 Intenzita dopravy'!$H$5:$L$5,MATCH(K$189,'A2 Intenzita dopravy'!$H$5:$L$5,1))-INDEX('A2 Intenzita dopravy'!$H$5:$L$5,MATCH(K$189,'A2 Intenzita dopravy'!$H$5:$L$5,1)-1)))*J196,IF(K$189&lt;'A1 Parametre'!$C$7,'A2.1 Intenzita dopravy'!K180,IF(K$189&lt;MIN('A2 Intenzita dopravy'!$H$5:$L$5),L196/M196*L196,(INDEX('A2 Intenzita dopravy'!$M26:$Q26,MATCH(K$189,'A2 Intenzita dopravy'!$H$5:$L$5,1)+1)/INDEX('A2 Intenzita dopravy'!$M26:$Q26,MATCH(K$189,'A2 Intenzita dopravy'!$H$5:$L$5,1)))^(1/(INDEX('A2 Intenzita dopravy'!$H$5:$L$5,MATCH(K$189,'A2 Intenzita dopravy'!$H$5:$L$5,1)+1)-INDEX('A2 Intenzita dopravy'!$H$5:$L$5,MATCH(K$189,'A2 Intenzita dopravy'!$H$5:$L$5,1))))*J196)))),0)</f>
        <v>984.62667854860968</v>
      </c>
      <c r="L196" s="30">
        <f>IFERROR(IFERROR(INDEX('A2 Intenzita dopravy'!$M26:$Q26,MATCH(L$189,'A2 Intenzita dopravy'!$H$19:$L$19,0)),IF(L$189&gt;MAX('A2 Intenzita dopravy'!$H$5:$L$5),(INDEX('A2 Intenzita dopravy'!$M26:$Q26,MATCH(L$189,'A2 Intenzita dopravy'!$H$5:$L$5,1))/INDEX('A2 Intenzita dopravy'!$M26:$Q26,MATCH(L$189,'A2 Intenzita dopravy'!$H$5:$L$5,1)-1))^(1/(INDEX('A2 Intenzita dopravy'!$H$5:$L$5,MATCH(L$189,'A2 Intenzita dopravy'!$H$5:$L$5,1))-INDEX('A2 Intenzita dopravy'!$H$5:$L$5,MATCH(L$189,'A2 Intenzita dopravy'!$H$5:$L$5,1)-1)))*K196,IF(L$189&lt;'A1 Parametre'!$C$7,'A2.1 Intenzita dopravy'!L180,IF(L$189&lt;MIN('A2 Intenzita dopravy'!$H$5:$L$5),M196/N196*M196,(INDEX('A2 Intenzita dopravy'!$M26:$Q26,MATCH(L$189,'A2 Intenzita dopravy'!$H$5:$L$5,1)+1)/INDEX('A2 Intenzita dopravy'!$M26:$Q26,MATCH(L$189,'A2 Intenzita dopravy'!$H$5:$L$5,1)))^(1/(INDEX('A2 Intenzita dopravy'!$H$5:$L$5,MATCH(L$189,'A2 Intenzita dopravy'!$H$5:$L$5,1)+1)-INDEX('A2 Intenzita dopravy'!$H$5:$L$5,MATCH(L$189,'A2 Intenzita dopravy'!$H$5:$L$5,1))))*K196)))),0)</f>
        <v>999.2598826861738</v>
      </c>
      <c r="M196" s="30">
        <f>IFERROR(IFERROR(INDEX('A2 Intenzita dopravy'!$M26:$Q26,MATCH(M$189,'A2 Intenzita dopravy'!$H$19:$L$19,0)),IF(M$189&gt;MAX('A2 Intenzita dopravy'!$H$5:$L$5),(INDEX('A2 Intenzita dopravy'!$M26:$Q26,MATCH(M$189,'A2 Intenzita dopravy'!$H$5:$L$5,1))/INDEX('A2 Intenzita dopravy'!$M26:$Q26,MATCH(M$189,'A2 Intenzita dopravy'!$H$5:$L$5,1)-1))^(1/(INDEX('A2 Intenzita dopravy'!$H$5:$L$5,MATCH(M$189,'A2 Intenzita dopravy'!$H$5:$L$5,1))-INDEX('A2 Intenzita dopravy'!$H$5:$L$5,MATCH(M$189,'A2 Intenzita dopravy'!$H$5:$L$5,1)-1)))*L196,IF(M$189&lt;'A1 Parametre'!$C$7,'A2.1 Intenzita dopravy'!M180,IF(M$189&lt;MIN('A2 Intenzita dopravy'!$H$5:$L$5),N196/O196*N196,(INDEX('A2 Intenzita dopravy'!$M26:$Q26,MATCH(M$189,'A2 Intenzita dopravy'!$H$5:$L$5,1)+1)/INDEX('A2 Intenzita dopravy'!$M26:$Q26,MATCH(M$189,'A2 Intenzita dopravy'!$H$5:$L$5,1)))^(1/(INDEX('A2 Intenzita dopravy'!$H$5:$L$5,MATCH(M$189,'A2 Intenzita dopravy'!$H$5:$L$5,1)+1)-INDEX('A2 Intenzita dopravy'!$H$5:$L$5,MATCH(M$189,'A2 Intenzita dopravy'!$H$5:$L$5,1))))*L196)))),0)</f>
        <v>1014.1105607841706</v>
      </c>
      <c r="N196" s="30">
        <f>IFERROR(IFERROR(INDEX('A2 Intenzita dopravy'!$M26:$Q26,MATCH(N$189,'A2 Intenzita dopravy'!$H$19:$L$19,0)),IF(N$189&gt;MAX('A2 Intenzita dopravy'!$H$5:$L$5),(INDEX('A2 Intenzita dopravy'!$M26:$Q26,MATCH(N$189,'A2 Intenzita dopravy'!$H$5:$L$5,1))/INDEX('A2 Intenzita dopravy'!$M26:$Q26,MATCH(N$189,'A2 Intenzita dopravy'!$H$5:$L$5,1)-1))^(1/(INDEX('A2 Intenzita dopravy'!$H$5:$L$5,MATCH(N$189,'A2 Intenzita dopravy'!$H$5:$L$5,1))-INDEX('A2 Intenzita dopravy'!$H$5:$L$5,MATCH(N$189,'A2 Intenzita dopravy'!$H$5:$L$5,1)-1)))*M196,IF(N$189&lt;'A1 Parametre'!$C$7,'A2.1 Intenzita dopravy'!N180,IF(N$189&lt;MIN('A2 Intenzita dopravy'!$H$5:$L$5),O196/P196*O196,(INDEX('A2 Intenzita dopravy'!$M26:$Q26,MATCH(N$189,'A2 Intenzita dopravy'!$H$5:$L$5,1)+1)/INDEX('A2 Intenzita dopravy'!$M26:$Q26,MATCH(N$189,'A2 Intenzita dopravy'!$H$5:$L$5,1)))^(1/(INDEX('A2 Intenzita dopravy'!$H$5:$L$5,MATCH(N$189,'A2 Intenzita dopravy'!$H$5:$L$5,1)+1)-INDEX('A2 Intenzita dopravy'!$H$5:$L$5,MATCH(N$189,'A2 Intenzita dopravy'!$H$5:$L$5,1))))*M196)))),0)</f>
        <v>1029.1819448704609</v>
      </c>
      <c r="O196" s="30">
        <f>IFERROR(IFERROR(INDEX('A2 Intenzita dopravy'!$M26:$Q26,MATCH(O$189,'A2 Intenzita dopravy'!$H$19:$L$19,0)),IF(O$189&gt;MAX('A2 Intenzita dopravy'!$H$5:$L$5),(INDEX('A2 Intenzita dopravy'!$M26:$Q26,MATCH(O$189,'A2 Intenzita dopravy'!$H$5:$L$5,1))/INDEX('A2 Intenzita dopravy'!$M26:$Q26,MATCH(O$189,'A2 Intenzita dopravy'!$H$5:$L$5,1)-1))^(1/(INDEX('A2 Intenzita dopravy'!$H$5:$L$5,MATCH(O$189,'A2 Intenzita dopravy'!$H$5:$L$5,1))-INDEX('A2 Intenzita dopravy'!$H$5:$L$5,MATCH(O$189,'A2 Intenzita dopravy'!$H$5:$L$5,1)-1)))*N196,IF(O$189&lt;'A1 Parametre'!$C$7,'A2.1 Intenzita dopravy'!O180,IF(O$189&lt;MIN('A2 Intenzita dopravy'!$H$5:$L$5),P196/Q196*P196,(INDEX('A2 Intenzita dopravy'!$M26:$Q26,MATCH(O$189,'A2 Intenzita dopravy'!$H$5:$L$5,1)+1)/INDEX('A2 Intenzita dopravy'!$M26:$Q26,MATCH(O$189,'A2 Intenzita dopravy'!$H$5:$L$5,1)))^(1/(INDEX('A2 Intenzita dopravy'!$H$5:$L$5,MATCH(O$189,'A2 Intenzita dopravy'!$H$5:$L$5,1)+1)-INDEX('A2 Intenzita dopravy'!$H$5:$L$5,MATCH(O$189,'A2 Intenzita dopravy'!$H$5:$L$5,1))))*N196)))),0)</f>
        <v>1044.4773150062613</v>
      </c>
      <c r="P196" s="30">
        <f>IFERROR(IFERROR(INDEX('A2 Intenzita dopravy'!$M26:$Q26,MATCH(P$189,'A2 Intenzita dopravy'!$H$19:$L$19,0)),IF(P$189&gt;MAX('A2 Intenzita dopravy'!$H$5:$L$5),(INDEX('A2 Intenzita dopravy'!$M26:$Q26,MATCH(P$189,'A2 Intenzita dopravy'!$H$5:$L$5,1))/INDEX('A2 Intenzita dopravy'!$M26:$Q26,MATCH(P$189,'A2 Intenzita dopravy'!$H$5:$L$5,1)-1))^(1/(INDEX('A2 Intenzita dopravy'!$H$5:$L$5,MATCH(P$189,'A2 Intenzita dopravy'!$H$5:$L$5,1))-INDEX('A2 Intenzita dopravy'!$H$5:$L$5,MATCH(P$189,'A2 Intenzita dopravy'!$H$5:$L$5,1)-1)))*O196,IF(P$189&lt;'A1 Parametre'!$C$7,'A2.1 Intenzita dopravy'!P180,IF(P$189&lt;MIN('A2 Intenzita dopravy'!$H$5:$L$5),Q196/R196*Q196,(INDEX('A2 Intenzita dopravy'!$M26:$Q26,MATCH(P$189,'A2 Intenzita dopravy'!$H$5:$L$5,1)+1)/INDEX('A2 Intenzita dopravy'!$M26:$Q26,MATCH(P$189,'A2 Intenzita dopravy'!$H$5:$L$5,1)))^(1/(INDEX('A2 Intenzita dopravy'!$H$5:$L$5,MATCH(P$189,'A2 Intenzita dopravy'!$H$5:$L$5,1)+1)-INDEX('A2 Intenzita dopravy'!$H$5:$L$5,MATCH(P$189,'A2 Intenzita dopravy'!$H$5:$L$5,1))))*O196)))),0)</f>
        <v>1060</v>
      </c>
      <c r="Q196" s="30">
        <f>IFERROR(IFERROR(INDEX('A2 Intenzita dopravy'!$M26:$Q26,MATCH(Q$189,'A2 Intenzita dopravy'!$H$19:$L$19,0)),IF(Q$189&gt;MAX('A2 Intenzita dopravy'!$H$5:$L$5),(INDEX('A2 Intenzita dopravy'!$M26:$Q26,MATCH(Q$189,'A2 Intenzita dopravy'!$H$5:$L$5,1))/INDEX('A2 Intenzita dopravy'!$M26:$Q26,MATCH(Q$189,'A2 Intenzita dopravy'!$H$5:$L$5,1)-1))^(1/(INDEX('A2 Intenzita dopravy'!$H$5:$L$5,MATCH(Q$189,'A2 Intenzita dopravy'!$H$5:$L$5,1))-INDEX('A2 Intenzita dopravy'!$H$5:$L$5,MATCH(Q$189,'A2 Intenzita dopravy'!$H$5:$L$5,1)-1)))*P196,IF(Q$189&lt;'A1 Parametre'!$C$7,'A2.1 Intenzita dopravy'!Q180,IF(Q$189&lt;MIN('A2 Intenzita dopravy'!$H$5:$L$5),R196/S196*R196,(INDEX('A2 Intenzita dopravy'!$M26:$Q26,MATCH(Q$189,'A2 Intenzita dopravy'!$H$5:$L$5,1)+1)/INDEX('A2 Intenzita dopravy'!$M26:$Q26,MATCH(Q$189,'A2 Intenzita dopravy'!$H$5:$L$5,1)))^(1/(INDEX('A2 Intenzita dopravy'!$H$5:$L$5,MATCH(Q$189,'A2 Intenzita dopravy'!$H$5:$L$5,1)+1)-INDEX('A2 Intenzita dopravy'!$H$5:$L$5,MATCH(Q$189,'A2 Intenzita dopravy'!$H$5:$L$5,1))))*P196)))),0)</f>
        <v>1070.5177309935029</v>
      </c>
      <c r="R196" s="30">
        <f>IFERROR(IFERROR(INDEX('A2 Intenzita dopravy'!$M26:$Q26,MATCH(R$189,'A2 Intenzita dopravy'!$H$19:$L$19,0)),IF(R$189&gt;MAX('A2 Intenzita dopravy'!$H$5:$L$5),(INDEX('A2 Intenzita dopravy'!$M26:$Q26,MATCH(R$189,'A2 Intenzita dopravy'!$H$5:$L$5,1))/INDEX('A2 Intenzita dopravy'!$M26:$Q26,MATCH(R$189,'A2 Intenzita dopravy'!$H$5:$L$5,1)-1))^(1/(INDEX('A2 Intenzita dopravy'!$H$5:$L$5,MATCH(R$189,'A2 Intenzita dopravy'!$H$5:$L$5,1))-INDEX('A2 Intenzita dopravy'!$H$5:$L$5,MATCH(R$189,'A2 Intenzita dopravy'!$H$5:$L$5,1)-1)))*Q196,IF(R$189&lt;'A1 Parametre'!$C$7,'A2.1 Intenzita dopravy'!R180,IF(R$189&lt;MIN('A2 Intenzita dopravy'!$H$5:$L$5),S196/T196*S196,(INDEX('A2 Intenzita dopravy'!$M26:$Q26,MATCH(R$189,'A2 Intenzita dopravy'!$H$5:$L$5,1)+1)/INDEX('A2 Intenzita dopravy'!$M26:$Q26,MATCH(R$189,'A2 Intenzita dopravy'!$H$5:$L$5,1)))^(1/(INDEX('A2 Intenzita dopravy'!$H$5:$L$5,MATCH(R$189,'A2 Intenzita dopravy'!$H$5:$L$5,1)+1)-INDEX('A2 Intenzita dopravy'!$H$5:$L$5,MATCH(R$189,'A2 Intenzita dopravy'!$H$5:$L$5,1))))*Q196)))),0)</f>
        <v>1081.1398229919603</v>
      </c>
      <c r="S196" s="30">
        <f>IFERROR(IFERROR(INDEX('A2 Intenzita dopravy'!$M26:$Q26,MATCH(S$189,'A2 Intenzita dopravy'!$H$19:$L$19,0)),IF(S$189&gt;MAX('A2 Intenzita dopravy'!$H$5:$L$5),(INDEX('A2 Intenzita dopravy'!$M26:$Q26,MATCH(S$189,'A2 Intenzita dopravy'!$H$5:$L$5,1))/INDEX('A2 Intenzita dopravy'!$M26:$Q26,MATCH(S$189,'A2 Intenzita dopravy'!$H$5:$L$5,1)-1))^(1/(INDEX('A2 Intenzita dopravy'!$H$5:$L$5,MATCH(S$189,'A2 Intenzita dopravy'!$H$5:$L$5,1))-INDEX('A2 Intenzita dopravy'!$H$5:$L$5,MATCH(S$189,'A2 Intenzita dopravy'!$H$5:$L$5,1)-1)))*R196,IF(S$189&lt;'A1 Parametre'!$C$7,'A2.1 Intenzita dopravy'!S180,IF(S$189&lt;MIN('A2 Intenzita dopravy'!$H$5:$L$5),T196/U196*T196,(INDEX('A2 Intenzita dopravy'!$M26:$Q26,MATCH(S$189,'A2 Intenzita dopravy'!$H$5:$L$5,1)+1)/INDEX('A2 Intenzita dopravy'!$M26:$Q26,MATCH(S$189,'A2 Intenzita dopravy'!$H$5:$L$5,1)))^(1/(INDEX('A2 Intenzita dopravy'!$H$5:$L$5,MATCH(S$189,'A2 Intenzita dopravy'!$H$5:$L$5,1)+1)-INDEX('A2 Intenzita dopravy'!$H$5:$L$5,MATCH(S$189,'A2 Intenzita dopravy'!$H$5:$L$5,1))))*R196)))),0)</f>
        <v>1091.867311505727</v>
      </c>
      <c r="T196" s="30">
        <f>IFERROR(IFERROR(INDEX('A2 Intenzita dopravy'!$M26:$Q26,MATCH(T$189,'A2 Intenzita dopravy'!$H$19:$L$19,0)),IF(T$189&gt;MAX('A2 Intenzita dopravy'!$H$5:$L$5),(INDEX('A2 Intenzita dopravy'!$M26:$Q26,MATCH(T$189,'A2 Intenzita dopravy'!$H$5:$L$5,1))/INDEX('A2 Intenzita dopravy'!$M26:$Q26,MATCH(T$189,'A2 Intenzita dopravy'!$H$5:$L$5,1)-1))^(1/(INDEX('A2 Intenzita dopravy'!$H$5:$L$5,MATCH(T$189,'A2 Intenzita dopravy'!$H$5:$L$5,1))-INDEX('A2 Intenzita dopravy'!$H$5:$L$5,MATCH(T$189,'A2 Intenzita dopravy'!$H$5:$L$5,1)-1)))*S196,IF(T$189&lt;'A1 Parametre'!$C$7,'A2.1 Intenzita dopravy'!T180,IF(T$189&lt;MIN('A2 Intenzita dopravy'!$H$5:$L$5),U196/V196*U196,(INDEX('A2 Intenzita dopravy'!$M26:$Q26,MATCH(T$189,'A2 Intenzita dopravy'!$H$5:$L$5,1)+1)/INDEX('A2 Intenzita dopravy'!$M26:$Q26,MATCH(T$189,'A2 Intenzita dopravy'!$H$5:$L$5,1)))^(1/(INDEX('A2 Intenzita dopravy'!$H$5:$L$5,MATCH(T$189,'A2 Intenzita dopravy'!$H$5:$L$5,1)+1)-INDEX('A2 Intenzita dopravy'!$H$5:$L$5,MATCH(T$189,'A2 Intenzita dopravy'!$H$5:$L$5,1))))*S196)))),0)</f>
        <v>1102.7012423198935</v>
      </c>
      <c r="U196" s="30">
        <f>IFERROR(IFERROR(INDEX('A2 Intenzita dopravy'!$M26:$Q26,MATCH(U$189,'A2 Intenzita dopravy'!$H$19:$L$19,0)),IF(U$189&gt;MAX('A2 Intenzita dopravy'!$H$5:$L$5),(INDEX('A2 Intenzita dopravy'!$M26:$Q26,MATCH(U$189,'A2 Intenzita dopravy'!$H$5:$L$5,1))/INDEX('A2 Intenzita dopravy'!$M26:$Q26,MATCH(U$189,'A2 Intenzita dopravy'!$H$5:$L$5,1)-1))^(1/(INDEX('A2 Intenzita dopravy'!$H$5:$L$5,MATCH(U$189,'A2 Intenzita dopravy'!$H$5:$L$5,1))-INDEX('A2 Intenzita dopravy'!$H$5:$L$5,MATCH(U$189,'A2 Intenzita dopravy'!$H$5:$L$5,1)-1)))*T196,IF(U$189&lt;'A1 Parametre'!$C$7,'A2.1 Intenzita dopravy'!U180,IF(U$189&lt;MIN('A2 Intenzita dopravy'!$H$5:$L$5),V196/W196*V196,(INDEX('A2 Intenzita dopravy'!$M26:$Q26,MATCH(U$189,'A2 Intenzita dopravy'!$H$5:$L$5,1)+1)/INDEX('A2 Intenzita dopravy'!$M26:$Q26,MATCH(U$189,'A2 Intenzita dopravy'!$H$5:$L$5,1)))^(1/(INDEX('A2 Intenzita dopravy'!$H$5:$L$5,MATCH(U$189,'A2 Intenzita dopravy'!$H$5:$L$5,1)+1)-INDEX('A2 Intenzita dopravy'!$H$5:$L$5,MATCH(U$189,'A2 Intenzita dopravy'!$H$5:$L$5,1))))*T196)))),0)</f>
        <v>1113.642671596235</v>
      </c>
      <c r="V196" s="30">
        <f>IFERROR(IFERROR(INDEX('A2 Intenzita dopravy'!$M26:$Q26,MATCH(V$189,'A2 Intenzita dopravy'!$H$19:$L$19,0)),IF(V$189&gt;MAX('A2 Intenzita dopravy'!$H$5:$L$5),(INDEX('A2 Intenzita dopravy'!$M26:$Q26,MATCH(V$189,'A2 Intenzita dopravy'!$H$5:$L$5,1))/INDEX('A2 Intenzita dopravy'!$M26:$Q26,MATCH(V$189,'A2 Intenzita dopravy'!$H$5:$L$5,1)-1))^(1/(INDEX('A2 Intenzita dopravy'!$H$5:$L$5,MATCH(V$189,'A2 Intenzita dopravy'!$H$5:$L$5,1))-INDEX('A2 Intenzita dopravy'!$H$5:$L$5,MATCH(V$189,'A2 Intenzita dopravy'!$H$5:$L$5,1)-1)))*U196,IF(V$189&lt;'A1 Parametre'!$C$7,'A2.1 Intenzita dopravy'!V180,IF(V$189&lt;MIN('A2 Intenzita dopravy'!$H$5:$L$5),W196/X196*W196,(INDEX('A2 Intenzita dopravy'!$M26:$Q26,MATCH(V$189,'A2 Intenzita dopravy'!$H$5:$L$5,1)+1)/INDEX('A2 Intenzita dopravy'!$M26:$Q26,MATCH(V$189,'A2 Intenzita dopravy'!$H$5:$L$5,1)))^(1/(INDEX('A2 Intenzita dopravy'!$H$5:$L$5,MATCH(V$189,'A2 Intenzita dopravy'!$H$5:$L$5,1)+1)-INDEX('A2 Intenzita dopravy'!$H$5:$L$5,MATCH(V$189,'A2 Intenzita dopravy'!$H$5:$L$5,1))))*U196)))),0)</f>
        <v>1124.6926659761737</v>
      </c>
      <c r="W196" s="30">
        <f>IFERROR(IFERROR(INDEX('A2 Intenzita dopravy'!$M26:$Q26,MATCH(W$189,'A2 Intenzita dopravy'!$H$19:$L$19,0)),IF(W$189&gt;MAX('A2 Intenzita dopravy'!$H$5:$L$5),(INDEX('A2 Intenzita dopravy'!$M26:$Q26,MATCH(W$189,'A2 Intenzita dopravy'!$H$5:$L$5,1))/INDEX('A2 Intenzita dopravy'!$M26:$Q26,MATCH(W$189,'A2 Intenzita dopravy'!$H$5:$L$5,1)-1))^(1/(INDEX('A2 Intenzita dopravy'!$H$5:$L$5,MATCH(W$189,'A2 Intenzita dopravy'!$H$5:$L$5,1))-INDEX('A2 Intenzita dopravy'!$H$5:$L$5,MATCH(W$189,'A2 Intenzita dopravy'!$H$5:$L$5,1)-1)))*V196,IF(W$189&lt;'A1 Parametre'!$C$7,'A2.1 Intenzita dopravy'!W180,IF(W$189&lt;MIN('A2 Intenzita dopravy'!$H$5:$L$5),X196/Y196*X196,(INDEX('A2 Intenzita dopravy'!$M26:$Q26,MATCH(W$189,'A2 Intenzita dopravy'!$H$5:$L$5,1)+1)/INDEX('A2 Intenzita dopravy'!$M26:$Q26,MATCH(W$189,'A2 Intenzita dopravy'!$H$5:$L$5,1)))^(1/(INDEX('A2 Intenzita dopravy'!$H$5:$L$5,MATCH(W$189,'A2 Intenzita dopravy'!$H$5:$L$5,1)+1)-INDEX('A2 Intenzita dopravy'!$H$5:$L$5,MATCH(W$189,'A2 Intenzita dopravy'!$H$5:$L$5,1))))*V196)))),0)</f>
        <v>1135.8523026847613</v>
      </c>
      <c r="X196" s="30">
        <f>IFERROR(IFERROR(INDEX('A2 Intenzita dopravy'!$M26:$Q26,MATCH(X$189,'A2 Intenzita dopravy'!$H$19:$L$19,0)),IF(X$189&gt;MAX('A2 Intenzita dopravy'!$H$5:$L$5),(INDEX('A2 Intenzita dopravy'!$M26:$Q26,MATCH(X$189,'A2 Intenzita dopravy'!$H$5:$L$5,1))/INDEX('A2 Intenzita dopravy'!$M26:$Q26,MATCH(X$189,'A2 Intenzita dopravy'!$H$5:$L$5,1)-1))^(1/(INDEX('A2 Intenzita dopravy'!$H$5:$L$5,MATCH(X$189,'A2 Intenzita dopravy'!$H$5:$L$5,1))-INDEX('A2 Intenzita dopravy'!$H$5:$L$5,MATCH(X$189,'A2 Intenzita dopravy'!$H$5:$L$5,1)-1)))*W196,IF(X$189&lt;'A1 Parametre'!$C$7,'A2.1 Intenzita dopravy'!X180,IF(X$189&lt;MIN('A2 Intenzita dopravy'!$H$5:$L$5),Y196/Z196*Y196,(INDEX('A2 Intenzita dopravy'!$M26:$Q26,MATCH(X$189,'A2 Intenzita dopravy'!$H$5:$L$5,1)+1)/INDEX('A2 Intenzita dopravy'!$M26:$Q26,MATCH(X$189,'A2 Intenzita dopravy'!$H$5:$L$5,1)))^(1/(INDEX('A2 Intenzita dopravy'!$H$5:$L$5,MATCH(X$189,'A2 Intenzita dopravy'!$H$5:$L$5,1)+1)-INDEX('A2 Intenzita dopravy'!$H$5:$L$5,MATCH(X$189,'A2 Intenzita dopravy'!$H$5:$L$5,1))))*W196)))),0)</f>
        <v>1147.1226696356944</v>
      </c>
      <c r="Y196" s="30">
        <f>IFERROR(IFERROR(INDEX('A2 Intenzita dopravy'!$M26:$Q26,MATCH(Y$189,'A2 Intenzita dopravy'!$H$19:$L$19,0)),IF(Y$189&gt;MAX('A2 Intenzita dopravy'!$H$5:$L$5),(INDEX('A2 Intenzita dopravy'!$M26:$Q26,MATCH(Y$189,'A2 Intenzita dopravy'!$H$5:$L$5,1))/INDEX('A2 Intenzita dopravy'!$M26:$Q26,MATCH(Y$189,'A2 Intenzita dopravy'!$H$5:$L$5,1)-1))^(1/(INDEX('A2 Intenzita dopravy'!$H$5:$L$5,MATCH(Y$189,'A2 Intenzita dopravy'!$H$5:$L$5,1))-INDEX('A2 Intenzita dopravy'!$H$5:$L$5,MATCH(Y$189,'A2 Intenzita dopravy'!$H$5:$L$5,1)-1)))*X196,IF(Y$189&lt;'A1 Parametre'!$C$7,'A2.1 Intenzita dopravy'!Y180,IF(Y$189&lt;MIN('A2 Intenzita dopravy'!$H$5:$L$5),Z196/AA196*Z196,(INDEX('A2 Intenzita dopravy'!$M26:$Q26,MATCH(Y$189,'A2 Intenzita dopravy'!$H$5:$L$5,1)+1)/INDEX('A2 Intenzita dopravy'!$M26:$Q26,MATCH(Y$189,'A2 Intenzita dopravy'!$H$5:$L$5,1)))^(1/(INDEX('A2 Intenzita dopravy'!$H$5:$L$5,MATCH(Y$189,'A2 Intenzita dopravy'!$H$5:$L$5,1)+1)-INDEX('A2 Intenzita dopravy'!$H$5:$L$5,MATCH(Y$189,'A2 Intenzita dopravy'!$H$5:$L$5,1))))*X196)))),0)</f>
        <v>1158.5048655373707</v>
      </c>
      <c r="Z196" s="30">
        <f>IFERROR(IFERROR(INDEX('A2 Intenzita dopravy'!$M26:$Q26,MATCH(Z$189,'A2 Intenzita dopravy'!$H$19:$L$19,0)),IF(Z$189&gt;MAX('A2 Intenzita dopravy'!$H$5:$L$5),(INDEX('A2 Intenzita dopravy'!$M26:$Q26,MATCH(Z$189,'A2 Intenzita dopravy'!$H$5:$L$5,1))/INDEX('A2 Intenzita dopravy'!$M26:$Q26,MATCH(Z$189,'A2 Intenzita dopravy'!$H$5:$L$5,1)-1))^(1/(INDEX('A2 Intenzita dopravy'!$H$5:$L$5,MATCH(Z$189,'A2 Intenzita dopravy'!$H$5:$L$5,1))-INDEX('A2 Intenzita dopravy'!$H$5:$L$5,MATCH(Z$189,'A2 Intenzita dopravy'!$H$5:$L$5,1)-1)))*Y196,IF(Z$189&lt;'A1 Parametre'!$C$7,'A2.1 Intenzita dopravy'!Z180,IF(Z$189&lt;MIN('A2 Intenzita dopravy'!$H$5:$L$5),AA196/AB196*AA196,(INDEX('A2 Intenzita dopravy'!$M26:$Q26,MATCH(Z$189,'A2 Intenzita dopravy'!$H$5:$L$5,1)+1)/INDEX('A2 Intenzita dopravy'!$M26:$Q26,MATCH(Z$189,'A2 Intenzita dopravy'!$H$5:$L$5,1)))^(1/(INDEX('A2 Intenzita dopravy'!$H$5:$L$5,MATCH(Z$189,'A2 Intenzita dopravy'!$H$5:$L$5,1)+1)-INDEX('A2 Intenzita dopravy'!$H$5:$L$5,MATCH(Z$189,'A2 Intenzita dopravy'!$H$5:$L$5,1))))*Y196)))),0)</f>
        <v>1170</v>
      </c>
      <c r="AA196" s="30">
        <f>IFERROR(IFERROR(INDEX('A2 Intenzita dopravy'!$M26:$Q26,MATCH(AA$189,'A2 Intenzita dopravy'!$H$19:$L$19,0)),IF(AA$189&gt;MAX('A2 Intenzita dopravy'!$H$5:$L$5),(INDEX('A2 Intenzita dopravy'!$M26:$Q26,MATCH(AA$189,'A2 Intenzita dopravy'!$H$5:$L$5,1))/INDEX('A2 Intenzita dopravy'!$M26:$Q26,MATCH(AA$189,'A2 Intenzita dopravy'!$H$5:$L$5,1)-1))^(1/(INDEX('A2 Intenzita dopravy'!$H$5:$L$5,MATCH(AA$189,'A2 Intenzita dopravy'!$H$5:$L$5,1))-INDEX('A2 Intenzita dopravy'!$H$5:$L$5,MATCH(AA$189,'A2 Intenzita dopravy'!$H$5:$L$5,1)-1)))*Z196,IF(AA$189&lt;'A1 Parametre'!$C$7,'A2.1 Intenzita dopravy'!AA180,IF(AA$189&lt;MIN('A2 Intenzita dopravy'!$H$5:$L$5),AB196/AC196*AB196,(INDEX('A2 Intenzita dopravy'!$M26:$Q26,MATCH(AA$189,'A2 Intenzita dopravy'!$H$5:$L$5,1)+1)/INDEX('A2 Intenzita dopravy'!$M26:$Q26,MATCH(AA$189,'A2 Intenzita dopravy'!$H$5:$L$5,1)))^(1/(INDEX('A2 Intenzita dopravy'!$H$5:$L$5,MATCH(AA$189,'A2 Intenzita dopravy'!$H$5:$L$5,1)+1)-INDEX('A2 Intenzita dopravy'!$H$5:$L$5,MATCH(AA$189,'A2 Intenzita dopravy'!$H$5:$L$5,1))))*Z196)))),0)</f>
        <v>1185.0930185251195</v>
      </c>
      <c r="AB196" s="30">
        <f>IFERROR(IFERROR(INDEX('A2 Intenzita dopravy'!$M26:$Q26,MATCH(AB$189,'A2 Intenzita dopravy'!$H$19:$L$19,0)),IF(AB$189&gt;MAX('A2 Intenzita dopravy'!$H$5:$L$5),(INDEX('A2 Intenzita dopravy'!$M26:$Q26,MATCH(AB$189,'A2 Intenzita dopravy'!$H$5:$L$5,1))/INDEX('A2 Intenzita dopravy'!$M26:$Q26,MATCH(AB$189,'A2 Intenzita dopravy'!$H$5:$L$5,1)-1))^(1/(INDEX('A2 Intenzita dopravy'!$H$5:$L$5,MATCH(AB$189,'A2 Intenzita dopravy'!$H$5:$L$5,1))-INDEX('A2 Intenzita dopravy'!$H$5:$L$5,MATCH(AB$189,'A2 Intenzita dopravy'!$H$5:$L$5,1)-1)))*AA196,IF(AB$189&lt;'A1 Parametre'!$C$7,'A2.1 Intenzita dopravy'!AB180,IF(AB$189&lt;MIN('A2 Intenzita dopravy'!$H$5:$L$5),AC196/AD196*AC196,(INDEX('A2 Intenzita dopravy'!$M26:$Q26,MATCH(AB$189,'A2 Intenzita dopravy'!$H$5:$L$5,1)+1)/INDEX('A2 Intenzita dopravy'!$M26:$Q26,MATCH(AB$189,'A2 Intenzita dopravy'!$H$5:$L$5,1)))^(1/(INDEX('A2 Intenzita dopravy'!$H$5:$L$5,MATCH(AB$189,'A2 Intenzita dopravy'!$H$5:$L$5,1)+1)-INDEX('A2 Intenzita dopravy'!$H$5:$L$5,MATCH(AB$189,'A2 Intenzita dopravy'!$H$5:$L$5,1))))*AA196)))),0)</f>
        <v>1200.3807372281876</v>
      </c>
      <c r="AC196" s="30">
        <f>IFERROR(IFERROR(INDEX('A2 Intenzita dopravy'!$M26:$Q26,MATCH(AC$189,'A2 Intenzita dopravy'!$H$19:$L$19,0)),IF(AC$189&gt;MAX('A2 Intenzita dopravy'!$H$5:$L$5),(INDEX('A2 Intenzita dopravy'!$M26:$Q26,MATCH(AC$189,'A2 Intenzita dopravy'!$H$5:$L$5,1))/INDEX('A2 Intenzita dopravy'!$M26:$Q26,MATCH(AC$189,'A2 Intenzita dopravy'!$H$5:$L$5,1)-1))^(1/(INDEX('A2 Intenzita dopravy'!$H$5:$L$5,MATCH(AC$189,'A2 Intenzita dopravy'!$H$5:$L$5,1))-INDEX('A2 Intenzita dopravy'!$H$5:$L$5,MATCH(AC$189,'A2 Intenzita dopravy'!$H$5:$L$5,1)-1)))*AB196,IF(AC$189&lt;'A1 Parametre'!$C$7,'A2.1 Intenzita dopravy'!AC180,IF(AC$189&lt;MIN('A2 Intenzita dopravy'!$H$5:$L$5),AD196/AE196*AD196,(INDEX('A2 Intenzita dopravy'!$M26:$Q26,MATCH(AC$189,'A2 Intenzita dopravy'!$H$5:$L$5,1)+1)/INDEX('A2 Intenzita dopravy'!$M26:$Q26,MATCH(AC$189,'A2 Intenzita dopravy'!$H$5:$L$5,1)))^(1/(INDEX('A2 Intenzita dopravy'!$H$5:$L$5,MATCH(AC$189,'A2 Intenzita dopravy'!$H$5:$L$5,1)+1)-INDEX('A2 Intenzita dopravy'!$H$5:$L$5,MATCH(AC$189,'A2 Intenzita dopravy'!$H$5:$L$5,1))))*AB196)))),0)</f>
        <v>1215.8656677445824</v>
      </c>
      <c r="AD196" s="30">
        <f>IFERROR(IFERROR(INDEX('A2 Intenzita dopravy'!$M26:$Q26,MATCH(AD$189,'A2 Intenzita dopravy'!$H$19:$L$19,0)),IF(AD$189&gt;MAX('A2 Intenzita dopravy'!$H$5:$L$5),(INDEX('A2 Intenzita dopravy'!$M26:$Q26,MATCH(AD$189,'A2 Intenzita dopravy'!$H$5:$L$5,1))/INDEX('A2 Intenzita dopravy'!$M26:$Q26,MATCH(AD$189,'A2 Intenzita dopravy'!$H$5:$L$5,1)-1))^(1/(INDEX('A2 Intenzita dopravy'!$H$5:$L$5,MATCH(AD$189,'A2 Intenzita dopravy'!$H$5:$L$5,1))-INDEX('A2 Intenzita dopravy'!$H$5:$L$5,MATCH(AD$189,'A2 Intenzita dopravy'!$H$5:$L$5,1)-1)))*AC196,IF(AD$189&lt;'A1 Parametre'!$C$7,'A2.1 Intenzita dopravy'!AD180,IF(AD$189&lt;MIN('A2 Intenzita dopravy'!$H$5:$L$5),AE196/AF196*AE196,(INDEX('A2 Intenzita dopravy'!$M26:$Q26,MATCH(AD$189,'A2 Intenzita dopravy'!$H$5:$L$5,1)+1)/INDEX('A2 Intenzita dopravy'!$M26:$Q26,MATCH(AD$189,'A2 Intenzita dopravy'!$H$5:$L$5,1)))^(1/(INDEX('A2 Intenzita dopravy'!$H$5:$L$5,MATCH(AD$189,'A2 Intenzita dopravy'!$H$5:$L$5,1)+1)-INDEX('A2 Intenzita dopravy'!$H$5:$L$5,MATCH(AD$189,'A2 Intenzita dopravy'!$H$5:$L$5,1))))*AC196)))),0)</f>
        <v>1231.5503541098183</v>
      </c>
      <c r="AE196" s="30">
        <f>IFERROR(IFERROR(INDEX('A2 Intenzita dopravy'!$M26:$Q26,MATCH(AE$189,'A2 Intenzita dopravy'!$H$19:$L$19,0)),IF(AE$189&gt;MAX('A2 Intenzita dopravy'!$H$5:$L$5),(INDEX('A2 Intenzita dopravy'!$M26:$Q26,MATCH(AE$189,'A2 Intenzita dopravy'!$H$5:$L$5,1))/INDEX('A2 Intenzita dopravy'!$M26:$Q26,MATCH(AE$189,'A2 Intenzita dopravy'!$H$5:$L$5,1)-1))^(1/(INDEX('A2 Intenzita dopravy'!$H$5:$L$5,MATCH(AE$189,'A2 Intenzita dopravy'!$H$5:$L$5,1))-INDEX('A2 Intenzita dopravy'!$H$5:$L$5,MATCH(AE$189,'A2 Intenzita dopravy'!$H$5:$L$5,1)-1)))*AD196,IF(AE$189&lt;'A1 Parametre'!$C$7,'A2.1 Intenzita dopravy'!AE180,IF(AE$189&lt;MIN('A2 Intenzita dopravy'!$H$5:$L$5),AF196/AG196*AF196,(INDEX('A2 Intenzita dopravy'!$M26:$Q26,MATCH(AE$189,'A2 Intenzita dopravy'!$H$5:$L$5,1)+1)/INDEX('A2 Intenzita dopravy'!$M26:$Q26,MATCH(AE$189,'A2 Intenzita dopravy'!$H$5:$L$5,1)))^(1/(INDEX('A2 Intenzita dopravy'!$H$5:$L$5,MATCH(AE$189,'A2 Intenzita dopravy'!$H$5:$L$5,1)+1)-INDEX('A2 Intenzita dopravy'!$H$5:$L$5,MATCH(AE$189,'A2 Intenzita dopravy'!$H$5:$L$5,1))))*AD196)))),0)</f>
        <v>1247.4373731775081</v>
      </c>
      <c r="AF196" s="30">
        <f>IFERROR(IFERROR(INDEX('A2 Intenzita dopravy'!$M26:$Q26,MATCH(AF$189,'A2 Intenzita dopravy'!$H$19:$L$19,0)),IF(AF$189&gt;MAX('A2 Intenzita dopravy'!$H$5:$L$5),(INDEX('A2 Intenzita dopravy'!$M26:$Q26,MATCH(AF$189,'A2 Intenzita dopravy'!$H$5:$L$5,1))/INDEX('A2 Intenzita dopravy'!$M26:$Q26,MATCH(AF$189,'A2 Intenzita dopravy'!$H$5:$L$5,1)-1))^(1/(INDEX('A2 Intenzita dopravy'!$H$5:$L$5,MATCH(AF$189,'A2 Intenzita dopravy'!$H$5:$L$5,1))-INDEX('A2 Intenzita dopravy'!$H$5:$L$5,MATCH(AF$189,'A2 Intenzita dopravy'!$H$5:$L$5,1)-1)))*AE196,IF(AF$189&lt;'A1 Parametre'!$C$7,'A2.1 Intenzita dopravy'!AF180,IF(AF$189&lt;MIN('A2 Intenzita dopravy'!$H$5:$L$5),AG196/AH196*AG196,(INDEX('A2 Intenzita dopravy'!$M26:$Q26,MATCH(AF$189,'A2 Intenzita dopravy'!$H$5:$L$5,1)+1)/INDEX('A2 Intenzita dopravy'!$M26:$Q26,MATCH(AF$189,'A2 Intenzita dopravy'!$H$5:$L$5,1)))^(1/(INDEX('A2 Intenzita dopravy'!$H$5:$L$5,MATCH(AF$189,'A2 Intenzita dopravy'!$H$5:$L$5,1)+1)-INDEX('A2 Intenzita dopravy'!$H$5:$L$5,MATCH(AF$189,'A2 Intenzita dopravy'!$H$5:$L$5,1))))*AE196)))),0)</f>
        <v>1263.5293350427173</v>
      </c>
      <c r="AG196" s="30">
        <f>IFERROR(IFERROR(INDEX('A2 Intenzita dopravy'!$M26:$Q26,MATCH(AG$189,'A2 Intenzita dopravy'!$H$19:$L$19,0)),IF(AG$189&gt;MAX('A2 Intenzita dopravy'!$H$5:$L$5),(INDEX('A2 Intenzita dopravy'!$M26:$Q26,MATCH(AG$189,'A2 Intenzita dopravy'!$H$5:$L$5,1))/INDEX('A2 Intenzita dopravy'!$M26:$Q26,MATCH(AG$189,'A2 Intenzita dopravy'!$H$5:$L$5,1)-1))^(1/(INDEX('A2 Intenzita dopravy'!$H$5:$L$5,MATCH(AG$189,'A2 Intenzita dopravy'!$H$5:$L$5,1))-INDEX('A2 Intenzita dopravy'!$H$5:$L$5,MATCH(AG$189,'A2 Intenzita dopravy'!$H$5:$L$5,1)-1)))*AF196,IF(AG$189&lt;'A1 Parametre'!$C$7,'A2.1 Intenzita dopravy'!AG180,IF(AG$189&lt;MIN('A2 Intenzita dopravy'!$H$5:$L$5),AH196/AI196*AH196,(INDEX('A2 Intenzita dopravy'!$M26:$Q26,MATCH(AG$189,'A2 Intenzita dopravy'!$H$5:$L$5,1)+1)/INDEX('A2 Intenzita dopravy'!$M26:$Q26,MATCH(AG$189,'A2 Intenzita dopravy'!$H$5:$L$5,1)))^(1/(INDEX('A2 Intenzita dopravy'!$H$5:$L$5,MATCH(AG$189,'A2 Intenzita dopravy'!$H$5:$L$5,1)+1)-INDEX('A2 Intenzita dopravy'!$H$5:$L$5,MATCH(AG$189,'A2 Intenzita dopravy'!$H$5:$L$5,1))))*AF196)))),0)</f>
        <v>1279.8288834707787</v>
      </c>
      <c r="AH196" s="30">
        <f>IFERROR(IFERROR(INDEX('A2 Intenzita dopravy'!$M26:$Q26,MATCH(AH$189,'A2 Intenzita dopravy'!$H$19:$L$19,0)),IF(AH$189&gt;MAX('A2 Intenzita dopravy'!$H$5:$L$5),(INDEX('A2 Intenzita dopravy'!$M26:$Q26,MATCH(AH$189,'A2 Intenzita dopravy'!$H$5:$L$5,1))/INDEX('A2 Intenzita dopravy'!$M26:$Q26,MATCH(AH$189,'A2 Intenzita dopravy'!$H$5:$L$5,1)-1))^(1/(INDEX('A2 Intenzita dopravy'!$H$5:$L$5,MATCH(AH$189,'A2 Intenzita dopravy'!$H$5:$L$5,1))-INDEX('A2 Intenzita dopravy'!$H$5:$L$5,MATCH(AH$189,'A2 Intenzita dopravy'!$H$5:$L$5,1)-1)))*AG196,IF(AH$189&lt;'A1 Parametre'!$C$7,'A2.1 Intenzita dopravy'!AH180,IF(AH$189&lt;MIN('A2 Intenzita dopravy'!$H$5:$L$5),AI196/AJ196*AI196,(INDEX('A2 Intenzita dopravy'!$M26:$Q26,MATCH(AH$189,'A2 Intenzita dopravy'!$H$5:$L$5,1)+1)/INDEX('A2 Intenzita dopravy'!$M26:$Q26,MATCH(AH$189,'A2 Intenzita dopravy'!$H$5:$L$5,1)))^(1/(INDEX('A2 Intenzita dopravy'!$H$5:$L$5,MATCH(AH$189,'A2 Intenzita dopravy'!$H$5:$L$5,1)+1)-INDEX('A2 Intenzita dopravy'!$H$5:$L$5,MATCH(AH$189,'A2 Intenzita dopravy'!$H$5:$L$5,1))))*AG196)))),0)</f>
        <v>1296.33869633164</v>
      </c>
      <c r="AI196" s="30">
        <f>IFERROR(IFERROR(INDEX('A2 Intenzita dopravy'!$M26:$Q26,MATCH(AI$189,'A2 Intenzita dopravy'!$H$19:$L$19,0)),IF(AI$189&gt;MAX('A2 Intenzita dopravy'!$H$5:$L$5),(INDEX('A2 Intenzita dopravy'!$M26:$Q26,MATCH(AI$189,'A2 Intenzita dopravy'!$H$5:$L$5,1))/INDEX('A2 Intenzita dopravy'!$M26:$Q26,MATCH(AI$189,'A2 Intenzita dopravy'!$H$5:$L$5,1)-1))^(1/(INDEX('A2 Intenzita dopravy'!$H$5:$L$5,MATCH(AI$189,'A2 Intenzita dopravy'!$H$5:$L$5,1))-INDEX('A2 Intenzita dopravy'!$H$5:$L$5,MATCH(AI$189,'A2 Intenzita dopravy'!$H$5:$L$5,1)-1)))*AH196,IF(AI$189&lt;'A1 Parametre'!$C$7,'A2.1 Intenzita dopravy'!AI180,IF(AI$189&lt;MIN('A2 Intenzita dopravy'!$H$5:$L$5),AJ196/AK196*AJ196,(INDEX('A2 Intenzita dopravy'!$M26:$Q26,MATCH(AI$189,'A2 Intenzita dopravy'!$H$5:$L$5,1)+1)/INDEX('A2 Intenzita dopravy'!$M26:$Q26,MATCH(AI$189,'A2 Intenzita dopravy'!$H$5:$L$5,1)))^(1/(INDEX('A2 Intenzita dopravy'!$H$5:$L$5,MATCH(AI$189,'A2 Intenzita dopravy'!$H$5:$L$5,1)+1)-INDEX('A2 Intenzita dopravy'!$H$5:$L$5,MATCH(AI$189,'A2 Intenzita dopravy'!$H$5:$L$5,1))))*AH196)))),0)</f>
        <v>1313.0614860398134</v>
      </c>
      <c r="AJ196" s="30">
        <f>IFERROR(IFERROR(INDEX('A2 Intenzita dopravy'!$M26:$Q26,MATCH(AJ$189,'A2 Intenzita dopravy'!$H$19:$L$19,0)),IF(AJ$189&gt;MAX('A2 Intenzita dopravy'!$H$5:$L$5),(INDEX('A2 Intenzita dopravy'!$M26:$Q26,MATCH(AJ$189,'A2 Intenzita dopravy'!$H$5:$L$5,1))/INDEX('A2 Intenzita dopravy'!$M26:$Q26,MATCH(AJ$189,'A2 Intenzita dopravy'!$H$5:$L$5,1)-1))^(1/(INDEX('A2 Intenzita dopravy'!$H$5:$L$5,MATCH(AJ$189,'A2 Intenzita dopravy'!$H$5:$L$5,1))-INDEX('A2 Intenzita dopravy'!$H$5:$L$5,MATCH(AJ$189,'A2 Intenzita dopravy'!$H$5:$L$5,1)-1)))*AI196,IF(AJ$189&lt;'A1 Parametre'!$C$7,'A2.1 Intenzita dopravy'!AJ180,IF(AJ$189&lt;MIN('A2 Intenzita dopravy'!$H$5:$L$5),AK196/AL196*AK196,(INDEX('A2 Intenzita dopravy'!$M26:$Q26,MATCH(AJ$189,'A2 Intenzita dopravy'!$H$5:$L$5,1)+1)/INDEX('A2 Intenzita dopravy'!$M26:$Q26,MATCH(AJ$189,'A2 Intenzita dopravy'!$H$5:$L$5,1)))^(1/(INDEX('A2 Intenzita dopravy'!$H$5:$L$5,MATCH(AJ$189,'A2 Intenzita dopravy'!$H$5:$L$5,1)+1)-INDEX('A2 Intenzita dopravy'!$H$5:$L$5,MATCH(AJ$189,'A2 Intenzita dopravy'!$H$5:$L$5,1))))*AI196)))),0)</f>
        <v>1330</v>
      </c>
      <c r="AK196" s="30">
        <f>IFERROR(IFERROR(INDEX('A2 Intenzita dopravy'!$M26:$Q26,MATCH(AK$189,'A2 Intenzita dopravy'!$H$19:$L$19,0)),IF(AK$189&gt;MAX('A2 Intenzita dopravy'!$H$5:$L$5),(INDEX('A2 Intenzita dopravy'!$M26:$Q26,MATCH(AK$189,'A2 Intenzita dopravy'!$H$5:$L$5,1))/INDEX('A2 Intenzita dopravy'!$M26:$Q26,MATCH(AK$189,'A2 Intenzita dopravy'!$H$5:$L$5,1)-1))^(1/(INDEX('A2 Intenzita dopravy'!$H$5:$L$5,MATCH(AK$189,'A2 Intenzita dopravy'!$H$5:$L$5,1))-INDEX('A2 Intenzita dopravy'!$H$5:$L$5,MATCH(AK$189,'A2 Intenzita dopravy'!$H$5:$L$5,1)-1)))*AJ196,IF(AK$189&lt;'A1 Parametre'!$C$7,'A2.1 Intenzita dopravy'!AK180,IF(AK$189&lt;MIN('A2 Intenzita dopravy'!$H$5:$L$5),AL196/AM196*AL196,(INDEX('A2 Intenzita dopravy'!$M26:$Q26,MATCH(AK$189,'A2 Intenzita dopravy'!$H$5:$L$5,1)+1)/INDEX('A2 Intenzita dopravy'!$M26:$Q26,MATCH(AK$189,'A2 Intenzita dopravy'!$H$5:$L$5,1)))^(1/(INDEX('A2 Intenzita dopravy'!$H$5:$L$5,MATCH(AK$189,'A2 Intenzita dopravy'!$H$5:$L$5,1)+1)-INDEX('A2 Intenzita dopravy'!$H$5:$L$5,MATCH(AK$189,'A2 Intenzita dopravy'!$H$5:$L$5,1))))*AJ196)))),0)</f>
        <v>1347.1570210584694</v>
      </c>
      <c r="AL196" s="30">
        <f>IFERROR(IFERROR(INDEX('A2 Intenzita dopravy'!$M26:$Q26,MATCH(AL$189,'A2 Intenzita dopravy'!$H$19:$L$19,0)),IF(AL$189&gt;MAX('A2 Intenzita dopravy'!$H$5:$L$5),(INDEX('A2 Intenzita dopravy'!$M26:$Q26,MATCH(AL$189,'A2 Intenzita dopravy'!$H$5:$L$5,1))/INDEX('A2 Intenzita dopravy'!$M26:$Q26,MATCH(AL$189,'A2 Intenzita dopravy'!$H$5:$L$5,1)-1))^(1/(INDEX('A2 Intenzita dopravy'!$H$5:$L$5,MATCH(AL$189,'A2 Intenzita dopravy'!$H$5:$L$5,1))-INDEX('A2 Intenzita dopravy'!$H$5:$L$5,MATCH(AL$189,'A2 Intenzita dopravy'!$H$5:$L$5,1)-1)))*AK196,IF(AL$189&lt;'A1 Parametre'!$C$7,'A2.1 Intenzita dopravy'!AL180,IF(AL$189&lt;MIN('A2 Intenzita dopravy'!$H$5:$L$5),AM196/AN196*AM196,(INDEX('A2 Intenzita dopravy'!$M26:$Q26,MATCH(AL$189,'A2 Intenzita dopravy'!$H$5:$L$5,1)+1)/INDEX('A2 Intenzita dopravy'!$M26:$Q26,MATCH(AL$189,'A2 Intenzita dopravy'!$H$5:$L$5,1)))^(1/(INDEX('A2 Intenzita dopravy'!$H$5:$L$5,MATCH(AL$189,'A2 Intenzita dopravy'!$H$5:$L$5,1)+1)-INDEX('A2 Intenzita dopravy'!$H$5:$L$5,MATCH(AL$189,'A2 Intenzita dopravy'!$H$5:$L$5,1))))*AK196)))),0)</f>
        <v>1364.5353679602474</v>
      </c>
      <c r="AM196" s="30">
        <f>IFERROR(IFERROR(INDEX('A2 Intenzita dopravy'!$M26:$Q26,MATCH(AM$189,'A2 Intenzita dopravy'!$H$19:$L$19,0)),IF(AM$189&gt;MAX('A2 Intenzita dopravy'!$H$5:$L$5),(INDEX('A2 Intenzita dopravy'!$M26:$Q26,MATCH(AM$189,'A2 Intenzita dopravy'!$H$5:$L$5,1))/INDEX('A2 Intenzita dopravy'!$M26:$Q26,MATCH(AM$189,'A2 Intenzita dopravy'!$H$5:$L$5,1)-1))^(1/(INDEX('A2 Intenzita dopravy'!$H$5:$L$5,MATCH(AM$189,'A2 Intenzita dopravy'!$H$5:$L$5,1))-INDEX('A2 Intenzita dopravy'!$H$5:$L$5,MATCH(AM$189,'A2 Intenzita dopravy'!$H$5:$L$5,1)-1)))*AL196,IF(AM$189&lt;'A1 Parametre'!$C$7,'A2.1 Intenzita dopravy'!AM180,IF(AM$189&lt;MIN('A2 Intenzita dopravy'!$H$5:$L$5),AN196/AO196*AN196,(INDEX('A2 Intenzita dopravy'!$M26:$Q26,MATCH(AM$189,'A2 Intenzita dopravy'!$H$5:$L$5,1)+1)/INDEX('A2 Intenzita dopravy'!$M26:$Q26,MATCH(AM$189,'A2 Intenzita dopravy'!$H$5:$L$5,1)))^(1/(INDEX('A2 Intenzita dopravy'!$H$5:$L$5,MATCH(AM$189,'A2 Intenzita dopravy'!$H$5:$L$5,1)+1)-INDEX('A2 Intenzita dopravy'!$H$5:$L$5,MATCH(AM$189,'A2 Intenzita dopravy'!$H$5:$L$5,1))))*AL196)))),0)</f>
        <v>1382.1378958122175</v>
      </c>
      <c r="AN196" s="30">
        <f>IFERROR(IFERROR(INDEX('A2 Intenzita dopravy'!$M26:$Q26,MATCH(AN$189,'A2 Intenzita dopravy'!$H$19:$L$19,0)),IF(AN$189&gt;MAX('A2 Intenzita dopravy'!$H$5:$L$5),(INDEX('A2 Intenzita dopravy'!$M26:$Q26,MATCH(AN$189,'A2 Intenzita dopravy'!$H$5:$L$5,1))/INDEX('A2 Intenzita dopravy'!$M26:$Q26,MATCH(AN$189,'A2 Intenzita dopravy'!$H$5:$L$5,1)-1))^(1/(INDEX('A2 Intenzita dopravy'!$H$5:$L$5,MATCH(AN$189,'A2 Intenzita dopravy'!$H$5:$L$5,1))-INDEX('A2 Intenzita dopravy'!$H$5:$L$5,MATCH(AN$189,'A2 Intenzita dopravy'!$H$5:$L$5,1)-1)))*AM196,IF(AN$189&lt;'A1 Parametre'!$C$7,'A2.1 Intenzita dopravy'!AN180,IF(AN$189&lt;MIN('A2 Intenzita dopravy'!$H$5:$L$5),AO196/AP196*AO196,(INDEX('A2 Intenzita dopravy'!$M26:$Q26,MATCH(AN$189,'A2 Intenzita dopravy'!$H$5:$L$5,1)+1)/INDEX('A2 Intenzita dopravy'!$M26:$Q26,MATCH(AN$189,'A2 Intenzita dopravy'!$H$5:$L$5,1)))^(1/(INDEX('A2 Intenzita dopravy'!$H$5:$L$5,MATCH(AN$189,'A2 Intenzita dopravy'!$H$5:$L$5,1)+1)-INDEX('A2 Intenzita dopravy'!$H$5:$L$5,MATCH(AN$189,'A2 Intenzita dopravy'!$H$5:$L$5,1))))*AM196)))),0)</f>
        <v>1399.9674965521865</v>
      </c>
      <c r="AO196" s="30">
        <f>IFERROR(IFERROR(INDEX('A2 Intenzita dopravy'!$M26:$Q26,MATCH(AO$189,'A2 Intenzita dopravy'!$H$19:$L$19,0)),IF(AO$189&gt;MAX('A2 Intenzita dopravy'!$H$5:$L$5),(INDEX('A2 Intenzita dopravy'!$M26:$Q26,MATCH(AO$189,'A2 Intenzita dopravy'!$H$5:$L$5,1))/INDEX('A2 Intenzita dopravy'!$M26:$Q26,MATCH(AO$189,'A2 Intenzita dopravy'!$H$5:$L$5,1)-1))^(1/(INDEX('A2 Intenzita dopravy'!$H$5:$L$5,MATCH(AO$189,'A2 Intenzita dopravy'!$H$5:$L$5,1))-INDEX('A2 Intenzita dopravy'!$H$5:$L$5,MATCH(AO$189,'A2 Intenzita dopravy'!$H$5:$L$5,1)-1)))*AN196,IF(AO$189&lt;'A1 Parametre'!$C$7,'A2.1 Intenzita dopravy'!AO180,IF(AO$189&lt;MIN('A2 Intenzita dopravy'!$H$5:$L$5),AP196/AQ196*AP196,(INDEX('A2 Intenzita dopravy'!$M26:$Q26,MATCH(AO$189,'A2 Intenzita dopravy'!$H$5:$L$5,1)+1)/INDEX('A2 Intenzita dopravy'!$M26:$Q26,MATCH(AO$189,'A2 Intenzita dopravy'!$H$5:$L$5,1)))^(1/(INDEX('A2 Intenzita dopravy'!$H$5:$L$5,MATCH(AO$189,'A2 Intenzita dopravy'!$H$5:$L$5,1)+1)-INDEX('A2 Intenzita dopravy'!$H$5:$L$5,MATCH(AO$189,'A2 Intenzita dopravy'!$H$5:$L$5,1))))*AN196)))),0)</f>
        <v>1418.027099424005</v>
      </c>
      <c r="AP196" s="30">
        <f>IFERROR(IFERROR(INDEX('A2 Intenzita dopravy'!$M26:$Q26,MATCH(AP$189,'A2 Intenzita dopravy'!$H$19:$L$19,0)),IF(AP$189&gt;MAX('A2 Intenzita dopravy'!$H$5:$L$5),(INDEX('A2 Intenzita dopravy'!$M26:$Q26,MATCH(AP$189,'A2 Intenzita dopravy'!$H$5:$L$5,1))/INDEX('A2 Intenzita dopravy'!$M26:$Q26,MATCH(AP$189,'A2 Intenzita dopravy'!$H$5:$L$5,1)-1))^(1/(INDEX('A2 Intenzita dopravy'!$H$5:$L$5,MATCH(AP$189,'A2 Intenzita dopravy'!$H$5:$L$5,1))-INDEX('A2 Intenzita dopravy'!$H$5:$L$5,MATCH(AP$189,'A2 Intenzita dopravy'!$H$5:$L$5,1)-1)))*AO196,IF(AP$189&lt;'A1 Parametre'!$C$7,'A2.1 Intenzita dopravy'!AP180,IF(AP$189&lt;MIN('A2 Intenzita dopravy'!$H$5:$L$5),AQ196/AR196*AQ196,(INDEX('A2 Intenzita dopravy'!$M26:$Q26,MATCH(AP$189,'A2 Intenzita dopravy'!$H$5:$L$5,1)+1)/INDEX('A2 Intenzita dopravy'!$M26:$Q26,MATCH(AP$189,'A2 Intenzita dopravy'!$H$5:$L$5,1)))^(1/(INDEX('A2 Intenzita dopravy'!$H$5:$L$5,MATCH(AP$189,'A2 Intenzita dopravy'!$H$5:$L$5,1)+1)-INDEX('A2 Intenzita dopravy'!$H$5:$L$5,MATCH(AP$189,'A2 Intenzita dopravy'!$H$5:$L$5,1))))*AO196)))),0)</f>
        <v>1436.3196714588153</v>
      </c>
      <c r="AQ196" s="30">
        <f>IFERROR(IFERROR(INDEX('A2 Intenzita dopravy'!$M26:$Q26,MATCH(AQ$189,'A2 Intenzita dopravy'!$H$19:$L$19,0)),IF(AQ$189&gt;MAX('A2 Intenzita dopravy'!$H$5:$L$5),(INDEX('A2 Intenzita dopravy'!$M26:$Q26,MATCH(AQ$189,'A2 Intenzita dopravy'!$H$5:$L$5,1))/INDEX('A2 Intenzita dopravy'!$M26:$Q26,MATCH(AQ$189,'A2 Intenzita dopravy'!$H$5:$L$5,1)-1))^(1/(INDEX('A2 Intenzita dopravy'!$H$5:$L$5,MATCH(AQ$189,'A2 Intenzita dopravy'!$H$5:$L$5,1))-INDEX('A2 Intenzita dopravy'!$H$5:$L$5,MATCH(AQ$189,'A2 Intenzita dopravy'!$H$5:$L$5,1)-1)))*AP196,IF(AQ$189&lt;'A1 Parametre'!$C$7,'A2.1 Intenzita dopravy'!AQ180,IF(AQ$189&lt;MIN('A2 Intenzita dopravy'!$H$5:$L$5),AR196/AS196*AR196,(INDEX('A2 Intenzita dopravy'!$M26:$Q26,MATCH(AQ$189,'A2 Intenzita dopravy'!$H$5:$L$5,1)+1)/INDEX('A2 Intenzita dopravy'!$M26:$Q26,MATCH(AQ$189,'A2 Intenzita dopravy'!$H$5:$L$5,1)))^(1/(INDEX('A2 Intenzita dopravy'!$H$5:$L$5,MATCH(AQ$189,'A2 Intenzita dopravy'!$H$5:$L$5,1)+1)-INDEX('A2 Intenzita dopravy'!$H$5:$L$5,MATCH(AQ$189,'A2 Intenzita dopravy'!$H$5:$L$5,1))))*AP196)))),0)</f>
        <v>1454.8482179625089</v>
      </c>
      <c r="AR196" s="30">
        <f>IFERROR(IFERROR(INDEX('A2 Intenzita dopravy'!$M26:$Q26,MATCH(AR$189,'A2 Intenzita dopravy'!$H$19:$L$19,0)),IF(AR$189&gt;MAX('A2 Intenzita dopravy'!$H$5:$L$5),(INDEX('A2 Intenzita dopravy'!$M26:$Q26,MATCH(AR$189,'A2 Intenzita dopravy'!$H$5:$L$5,1))/INDEX('A2 Intenzita dopravy'!$M26:$Q26,MATCH(AR$189,'A2 Intenzita dopravy'!$H$5:$L$5,1)-1))^(1/(INDEX('A2 Intenzita dopravy'!$H$5:$L$5,MATCH(AR$189,'A2 Intenzita dopravy'!$H$5:$L$5,1))-INDEX('A2 Intenzita dopravy'!$H$5:$L$5,MATCH(AR$189,'A2 Intenzita dopravy'!$H$5:$L$5,1)-1)))*AQ196,IF(AR$189&lt;'A1 Parametre'!$C$7,'A2.1 Intenzita dopravy'!AR180,IF(AR$189&lt;MIN('A2 Intenzita dopravy'!$H$5:$L$5),AS196/AT196*AS196,(INDEX('A2 Intenzita dopravy'!$M26:$Q26,MATCH(AR$189,'A2 Intenzita dopravy'!$H$5:$L$5,1)+1)/INDEX('A2 Intenzita dopravy'!$M26:$Q26,MATCH(AR$189,'A2 Intenzita dopravy'!$H$5:$L$5,1)))^(1/(INDEX('A2 Intenzita dopravy'!$H$5:$L$5,MATCH(AR$189,'A2 Intenzita dopravy'!$H$5:$L$5,1)+1)-INDEX('A2 Intenzita dopravy'!$H$5:$L$5,MATCH(AR$189,'A2 Intenzita dopravy'!$H$5:$L$5,1))))*AQ196)))),0)</f>
        <v>1473.6157830094708</v>
      </c>
      <c r="AS196" s="30">
        <f>IFERROR(IFERROR(INDEX('A2 Intenzita dopravy'!$M26:$Q26,MATCH(AS$189,'A2 Intenzita dopravy'!$H$19:$L$19,0)),IF(AS$189&gt;MAX('A2 Intenzita dopravy'!$H$5:$L$5),(INDEX('A2 Intenzita dopravy'!$M26:$Q26,MATCH(AS$189,'A2 Intenzita dopravy'!$H$5:$L$5,1))/INDEX('A2 Intenzita dopravy'!$M26:$Q26,MATCH(AS$189,'A2 Intenzita dopravy'!$H$5:$L$5,1)-1))^(1/(INDEX('A2 Intenzita dopravy'!$H$5:$L$5,MATCH(AS$189,'A2 Intenzita dopravy'!$H$5:$L$5,1))-INDEX('A2 Intenzita dopravy'!$H$5:$L$5,MATCH(AS$189,'A2 Intenzita dopravy'!$H$5:$L$5,1)-1)))*AR196,IF(AS$189&lt;'A1 Parametre'!$C$7,'A2.1 Intenzita dopravy'!AS180,IF(AS$189&lt;MIN('A2 Intenzita dopravy'!$H$5:$L$5),AT196/AU196*AT196,(INDEX('A2 Intenzita dopravy'!$M26:$Q26,MATCH(AS$189,'A2 Intenzita dopravy'!$H$5:$L$5,1)+1)/INDEX('A2 Intenzita dopravy'!$M26:$Q26,MATCH(AS$189,'A2 Intenzita dopravy'!$H$5:$L$5,1)))^(1/(INDEX('A2 Intenzita dopravy'!$H$5:$L$5,MATCH(AS$189,'A2 Intenzita dopravy'!$H$5:$L$5,1)+1)-INDEX('A2 Intenzita dopravy'!$H$5:$L$5,MATCH(AS$189,'A2 Intenzita dopravy'!$H$5:$L$5,1))))*AR196)))),0)</f>
        <v>1492.6254499426934</v>
      </c>
      <c r="AT196" s="30">
        <f>IFERROR(IFERROR(INDEX('A2 Intenzita dopravy'!$M26:$Q26,MATCH(AT$189,'A2 Intenzita dopravy'!$H$19:$L$19,0)),IF(AT$189&gt;MAX('A2 Intenzita dopravy'!$H$5:$L$5),(INDEX('A2 Intenzita dopravy'!$M26:$Q26,MATCH(AT$189,'A2 Intenzita dopravy'!$H$5:$L$5,1))/INDEX('A2 Intenzita dopravy'!$M26:$Q26,MATCH(AT$189,'A2 Intenzita dopravy'!$H$5:$L$5,1)-1))^(1/(INDEX('A2 Intenzita dopravy'!$H$5:$L$5,MATCH(AT$189,'A2 Intenzita dopravy'!$H$5:$L$5,1))-INDEX('A2 Intenzita dopravy'!$H$5:$L$5,MATCH(AT$189,'A2 Intenzita dopravy'!$H$5:$L$5,1)-1)))*AS196,IF(AT$189&lt;'A1 Parametre'!$C$7,'A2.1 Intenzita dopravy'!AT180,IF(AT$189&lt;MIN('A2 Intenzita dopravy'!$H$5:$L$5),AU196/AV196*AU196,(INDEX('A2 Intenzita dopravy'!$M26:$Q26,MATCH(AT$189,'A2 Intenzita dopravy'!$H$5:$L$5,1)+1)/INDEX('A2 Intenzita dopravy'!$M26:$Q26,MATCH(AT$189,'A2 Intenzita dopravy'!$H$5:$L$5,1)))^(1/(INDEX('A2 Intenzita dopravy'!$H$5:$L$5,MATCH(AT$189,'A2 Intenzita dopravy'!$H$5:$L$5,1)+1)-INDEX('A2 Intenzita dopravy'!$H$5:$L$5,MATCH(AT$189,'A2 Intenzita dopravy'!$H$5:$L$5,1))))*AS196)))),0)</f>
        <v>1511.8803418803432</v>
      </c>
      <c r="AU196" s="30">
        <f>IFERROR(IFERROR(INDEX('A2 Intenzita dopravy'!$M26:$Q26,MATCH(AU$189,'A2 Intenzita dopravy'!$H$19:$L$19,0)),IF(AU$189&gt;MAX('A2 Intenzita dopravy'!$H$5:$L$5),(INDEX('A2 Intenzita dopravy'!$M26:$Q26,MATCH(AU$189,'A2 Intenzita dopravy'!$H$5:$L$5,1))/INDEX('A2 Intenzita dopravy'!$M26:$Q26,MATCH(AU$189,'A2 Intenzita dopravy'!$H$5:$L$5,1)-1))^(1/(INDEX('A2 Intenzita dopravy'!$H$5:$L$5,MATCH(AU$189,'A2 Intenzita dopravy'!$H$5:$L$5,1))-INDEX('A2 Intenzita dopravy'!$H$5:$L$5,MATCH(AU$189,'A2 Intenzita dopravy'!$H$5:$L$5,1)-1)))*AT196,IF(AU$189&lt;'A1 Parametre'!$C$7,'A2.1 Intenzita dopravy'!AU180,IF(AU$189&lt;MIN('A2 Intenzita dopravy'!$H$5:$L$5),AV196/AW196*AV196,(INDEX('A2 Intenzita dopravy'!$M26:$Q26,MATCH(AU$189,'A2 Intenzita dopravy'!$H$5:$L$5,1)+1)/INDEX('A2 Intenzita dopravy'!$M26:$Q26,MATCH(AU$189,'A2 Intenzita dopravy'!$H$5:$L$5,1)))^(1/(INDEX('A2 Intenzita dopravy'!$H$5:$L$5,MATCH(AU$189,'A2 Intenzita dopravy'!$H$5:$L$5,1)+1)-INDEX('A2 Intenzita dopravy'!$H$5:$L$5,MATCH(AU$189,'A2 Intenzita dopravy'!$H$5:$L$5,1))))*AT196)))),0)</f>
        <v>1531.3836222288596</v>
      </c>
      <c r="AV196" s="30">
        <f>IFERROR(IFERROR(INDEX('A2 Intenzita dopravy'!$M26:$Q26,MATCH(AV$189,'A2 Intenzita dopravy'!$H$19:$L$19,0)),IF(AV$189&gt;MAX('A2 Intenzita dopravy'!$H$5:$L$5),(INDEX('A2 Intenzita dopravy'!$M26:$Q26,MATCH(AV$189,'A2 Intenzita dopravy'!$H$5:$L$5,1))/INDEX('A2 Intenzita dopravy'!$M26:$Q26,MATCH(AV$189,'A2 Intenzita dopravy'!$H$5:$L$5,1)-1))^(1/(INDEX('A2 Intenzita dopravy'!$H$5:$L$5,MATCH(AV$189,'A2 Intenzita dopravy'!$H$5:$L$5,1))-INDEX('A2 Intenzita dopravy'!$H$5:$L$5,MATCH(AV$189,'A2 Intenzita dopravy'!$H$5:$L$5,1)-1)))*AU196,IF(AV$189&lt;'A1 Parametre'!$C$7,'A2.1 Intenzita dopravy'!AV180,IF(AV$189&lt;MIN('A2 Intenzita dopravy'!$H$5:$L$5),AW196/AX196*AW196,(INDEX('A2 Intenzita dopravy'!$M26:$Q26,MATCH(AV$189,'A2 Intenzita dopravy'!$H$5:$L$5,1)+1)/INDEX('A2 Intenzita dopravy'!$M26:$Q26,MATCH(AV$189,'A2 Intenzita dopravy'!$H$5:$L$5,1)))^(1/(INDEX('A2 Intenzita dopravy'!$H$5:$L$5,MATCH(AV$189,'A2 Intenzita dopravy'!$H$5:$L$5,1)+1)-INDEX('A2 Intenzita dopravy'!$H$5:$L$5,MATCH(AV$189,'A2 Intenzita dopravy'!$H$5:$L$5,1))))*AU196)))),0)</f>
        <v>1551.1384952026758</v>
      </c>
      <c r="AW196" s="30">
        <f>IFERROR(IFERROR(INDEX('A2 Intenzita dopravy'!$M26:$Q26,MATCH(AW$189,'A2 Intenzita dopravy'!$H$19:$L$19,0)),IF(AW$189&gt;MAX('A2 Intenzita dopravy'!$H$5:$L$5),(INDEX('A2 Intenzita dopravy'!$M26:$Q26,MATCH(AW$189,'A2 Intenzita dopravy'!$H$5:$L$5,1))/INDEX('A2 Intenzita dopravy'!$M26:$Q26,MATCH(AW$189,'A2 Intenzita dopravy'!$H$5:$L$5,1)-1))^(1/(INDEX('A2 Intenzita dopravy'!$H$5:$L$5,MATCH(AW$189,'A2 Intenzita dopravy'!$H$5:$L$5,1))-INDEX('A2 Intenzita dopravy'!$H$5:$L$5,MATCH(AW$189,'A2 Intenzita dopravy'!$H$5:$L$5,1)-1)))*AV196,IF(AW$189&lt;'A1 Parametre'!$C$7,'A2.1 Intenzita dopravy'!AW180,IF(AW$189&lt;MIN('A2 Intenzita dopravy'!$H$5:$L$5),AX196/AY196*AX196,(INDEX('A2 Intenzita dopravy'!$M26:$Q26,MATCH(AW$189,'A2 Intenzita dopravy'!$H$5:$L$5,1)+1)/INDEX('A2 Intenzita dopravy'!$M26:$Q26,MATCH(AW$189,'A2 Intenzita dopravy'!$H$5:$L$5,1)))^(1/(INDEX('A2 Intenzita dopravy'!$H$5:$L$5,MATCH(AW$189,'A2 Intenzita dopravy'!$H$5:$L$5,1)+1)-INDEX('A2 Intenzita dopravy'!$H$5:$L$5,MATCH(AW$189,'A2 Intenzita dopravy'!$H$5:$L$5,1))))*AV196)))),0)</f>
        <v>1571.1482063506419</v>
      </c>
      <c r="AX196" s="30">
        <f>IFERROR(IFERROR(INDEX('A2 Intenzita dopravy'!$M26:$Q26,MATCH(AX$189,'A2 Intenzita dopravy'!$H$19:$L$19,0)),IF(AX$189&gt;MAX('A2 Intenzita dopravy'!$H$5:$L$5),(INDEX('A2 Intenzita dopravy'!$M26:$Q26,MATCH(AX$189,'A2 Intenzita dopravy'!$H$5:$L$5,1))/INDEX('A2 Intenzita dopravy'!$M26:$Q26,MATCH(AX$189,'A2 Intenzita dopravy'!$H$5:$L$5,1)-1))^(1/(INDEX('A2 Intenzita dopravy'!$H$5:$L$5,MATCH(AX$189,'A2 Intenzita dopravy'!$H$5:$L$5,1))-INDEX('A2 Intenzita dopravy'!$H$5:$L$5,MATCH(AX$189,'A2 Intenzita dopravy'!$H$5:$L$5,1)-1)))*AW196,IF(AX$189&lt;'A1 Parametre'!$C$7,'A2.1 Intenzita dopravy'!AX180,IF(AX$189&lt;MIN('A2 Intenzita dopravy'!$H$5:$L$5),AY196/AZ196*AY196,(INDEX('A2 Intenzita dopravy'!$M26:$Q26,MATCH(AX$189,'A2 Intenzita dopravy'!$H$5:$L$5,1)+1)/INDEX('A2 Intenzita dopravy'!$M26:$Q26,MATCH(AX$189,'A2 Intenzita dopravy'!$H$5:$L$5,1)))^(1/(INDEX('A2 Intenzita dopravy'!$H$5:$L$5,MATCH(AX$189,'A2 Intenzita dopravy'!$H$5:$L$5,1)+1)-INDEX('A2 Intenzita dopravy'!$H$5:$L$5,MATCH(AX$189,'A2 Intenzita dopravy'!$H$5:$L$5,1))))*AW196)))),0)</f>
        <v>1591.4160430892391</v>
      </c>
      <c r="AY196" s="30">
        <f>IFERROR(IFERROR(INDEX('A2 Intenzita dopravy'!$M26:$Q26,MATCH(AY$189,'A2 Intenzita dopravy'!$H$19:$L$19,0)),IF(AY$189&gt;MAX('A2 Intenzita dopravy'!$H$5:$L$5),(INDEX('A2 Intenzita dopravy'!$M26:$Q26,MATCH(AY$189,'A2 Intenzita dopravy'!$H$5:$L$5,1))/INDEX('A2 Intenzita dopravy'!$M26:$Q26,MATCH(AY$189,'A2 Intenzita dopravy'!$H$5:$L$5,1)-1))^(1/(INDEX('A2 Intenzita dopravy'!$H$5:$L$5,MATCH(AY$189,'A2 Intenzita dopravy'!$H$5:$L$5,1))-INDEX('A2 Intenzita dopravy'!$H$5:$L$5,MATCH(AY$189,'A2 Intenzita dopravy'!$H$5:$L$5,1)-1)))*AX196,IF(AY$189&lt;'A1 Parametre'!$C$7,'A2.1 Intenzita dopravy'!AY180,IF(AY$189&lt;MIN('A2 Intenzita dopravy'!$H$5:$L$5),AZ196/BA196*AZ196,(INDEX('A2 Intenzita dopravy'!$M26:$Q26,MATCH(AY$189,'A2 Intenzita dopravy'!$H$5:$L$5,1)+1)/INDEX('A2 Intenzita dopravy'!$M26:$Q26,MATCH(AY$189,'A2 Intenzita dopravy'!$H$5:$L$5,1)))^(1/(INDEX('A2 Intenzita dopravy'!$H$5:$L$5,MATCH(AY$189,'A2 Intenzita dopravy'!$H$5:$L$5,1)+1)-INDEX('A2 Intenzita dopravy'!$H$5:$L$5,MATCH(AY$189,'A2 Intenzita dopravy'!$H$5:$L$5,1))))*AX196)))),0)</f>
        <v>1611.9453352426738</v>
      </c>
      <c r="AZ196" s="30">
        <f>IFERROR(IFERROR(INDEX('A2 Intenzita dopravy'!$M26:$Q26,MATCH(AZ$189,'A2 Intenzita dopravy'!$H$19:$L$19,0)),IF(AZ$189&gt;MAX('A2 Intenzita dopravy'!$H$5:$L$5),(INDEX('A2 Intenzita dopravy'!$M26:$Q26,MATCH(AZ$189,'A2 Intenzita dopravy'!$H$5:$L$5,1))/INDEX('A2 Intenzita dopravy'!$M26:$Q26,MATCH(AZ$189,'A2 Intenzita dopravy'!$H$5:$L$5,1)-1))^(1/(INDEX('A2 Intenzita dopravy'!$H$5:$L$5,MATCH(AZ$189,'A2 Intenzita dopravy'!$H$5:$L$5,1))-INDEX('A2 Intenzita dopravy'!$H$5:$L$5,MATCH(AZ$189,'A2 Intenzita dopravy'!$H$5:$L$5,1)-1)))*AY196,IF(AZ$189&lt;'A1 Parametre'!$C$7,'A2.1 Intenzita dopravy'!AZ180,IF(AZ$189&lt;MIN('A2 Intenzita dopravy'!$H$5:$L$5),BA196/BB196*BA196,(INDEX('A2 Intenzita dopravy'!$M26:$Q26,MATCH(AZ$189,'A2 Intenzita dopravy'!$H$5:$L$5,1)+1)/INDEX('A2 Intenzita dopravy'!$M26:$Q26,MATCH(AZ$189,'A2 Intenzita dopravy'!$H$5:$L$5,1)))^(1/(INDEX('A2 Intenzita dopravy'!$H$5:$L$5,MATCH(AZ$189,'A2 Intenzita dopravy'!$H$5:$L$5,1)+1)-INDEX('A2 Intenzita dopravy'!$H$5:$L$5,MATCH(AZ$189,'A2 Intenzita dopravy'!$H$5:$L$5,1))))*AY196)))),0)</f>
        <v>1632.7394555899368</v>
      </c>
      <c r="BA196" s="30">
        <f>IFERROR(IFERROR(INDEX('A2 Intenzita dopravy'!$M26:$Q26,MATCH(BA$189,'A2 Intenzita dopravy'!$H$19:$L$19,0)),IF(BA$189&gt;MAX('A2 Intenzita dopravy'!$H$5:$L$5),(INDEX('A2 Intenzita dopravy'!$M26:$Q26,MATCH(BA$189,'A2 Intenzita dopravy'!$H$5:$L$5,1))/INDEX('A2 Intenzita dopravy'!$M26:$Q26,MATCH(BA$189,'A2 Intenzita dopravy'!$H$5:$L$5,1)-1))^(1/(INDEX('A2 Intenzita dopravy'!$H$5:$L$5,MATCH(BA$189,'A2 Intenzita dopravy'!$H$5:$L$5,1))-INDEX('A2 Intenzita dopravy'!$H$5:$L$5,MATCH(BA$189,'A2 Intenzita dopravy'!$H$5:$L$5,1)-1)))*AZ196,IF(BA$189&lt;'A1 Parametre'!$C$7,'A2.1 Intenzita dopravy'!BA180,IF(BA$189&lt;MIN('A2 Intenzita dopravy'!$H$5:$L$5),BB196/'A2 Intenzita dopravy'!#REF!*BB196,(INDEX('A2 Intenzita dopravy'!$M26:$Q26,MATCH(BA$189,'A2 Intenzita dopravy'!$H$5:$L$5,1)+1)/INDEX('A2 Intenzita dopravy'!$M26:$Q26,MATCH(BA$189,'A2 Intenzita dopravy'!$H$5:$L$5,1)))^(1/(INDEX('A2 Intenzita dopravy'!$H$5:$L$5,MATCH(BA$189,'A2 Intenzita dopravy'!$H$5:$L$5,1)+1)-INDEX('A2 Intenzita dopravy'!$H$5:$L$5,MATCH(BA$189,'A2 Intenzita dopravy'!$H$5:$L$5,1))))*AZ196)))),0)</f>
        <v>1653.801820418922</v>
      </c>
      <c r="BB196" s="30">
        <f>IFERROR(IFERROR(INDEX('A2 Intenzita dopravy'!$M26:$Q26,MATCH(BB$189,'A2 Intenzita dopravy'!$H$19:$L$19,0)),IF(BB$189&gt;MAX('A2 Intenzita dopravy'!$H$5:$L$5),(INDEX('A2 Intenzita dopravy'!$M26:$Q26,MATCH(BB$189,'A2 Intenzita dopravy'!$H$5:$L$5,1))/INDEX('A2 Intenzita dopravy'!$M26:$Q26,MATCH(BB$189,'A2 Intenzita dopravy'!$H$5:$L$5,1)-1))^(1/(INDEX('A2 Intenzita dopravy'!$H$5:$L$5,MATCH(BB$189,'A2 Intenzita dopravy'!$H$5:$L$5,1))-INDEX('A2 Intenzita dopravy'!$H$5:$L$5,MATCH(BB$189,'A2 Intenzita dopravy'!$H$5:$L$5,1)-1)))*BA196,IF(BB$189&lt;'A1 Parametre'!$C$7,'A2.1 Intenzita dopravy'!BB180,IF(BB$189&lt;MIN('A2 Intenzita dopravy'!$H$5:$L$5),'A2 Intenzita dopravy'!#REF!/'A2 Intenzita dopravy'!#REF!*'A2 Intenzita dopravy'!#REF!,(INDEX('A2 Intenzita dopravy'!$M26:$Q26,MATCH(BB$189,'A2 Intenzita dopravy'!$H$5:$L$5,1)+1)/INDEX('A2 Intenzita dopravy'!$M26:$Q26,MATCH(BB$189,'A2 Intenzita dopravy'!$H$5:$L$5,1)))^(1/(INDEX('A2 Intenzita dopravy'!$H$5:$L$5,MATCH(BB$189,'A2 Intenzita dopravy'!$H$5:$L$5,1)+1)-INDEX('A2 Intenzita dopravy'!$H$5:$L$5,MATCH(BB$189,'A2 Intenzita dopravy'!$H$5:$L$5,1))))*BA196)))),0)</f>
        <v>1675.1358900876908</v>
      </c>
    </row>
    <row r="197" spans="2:54" x14ac:dyDescent="0.2">
      <c r="B197" s="5">
        <v>7</v>
      </c>
      <c r="C197" s="5" t="str">
        <f>IF(ISBLANK('A2 Intenzita dopravy'!C27)=TRUE,"",'A2 Intenzita dopravy'!C27)</f>
        <v/>
      </c>
      <c r="D197" s="5" t="str">
        <f>IF(ISBLANK('A2 Intenzita dopravy'!D27)=TRUE,"",'A2 Intenzita dopravy'!D27)</f>
        <v>R3 Tvrdošín - Nižná 1</v>
      </c>
      <c r="E197" s="30">
        <f>IFERROR(IFERROR(INDEX('A2 Intenzita dopravy'!$M27:$Q27,MATCH(E$189,'A2 Intenzita dopravy'!$H$19:$L$19,0)),IF(E$189&gt;MAX('A2 Intenzita dopravy'!$H$5:$L$5),(INDEX('A2 Intenzita dopravy'!$M27:$Q27,MATCH(E$189,'A2 Intenzita dopravy'!$H$5:$L$5,1))/INDEX('A2 Intenzita dopravy'!$M27:$Q27,MATCH(E$189,'A2 Intenzita dopravy'!$H$5:$L$5,1)-1))^(1/(INDEX('A2 Intenzita dopravy'!$H$5:$L$5,MATCH(E$189,'A2 Intenzita dopravy'!$H$5:$L$5,1))-INDEX('A2 Intenzita dopravy'!$H$5:$L$5,MATCH(E$189,'A2 Intenzita dopravy'!$H$5:$L$5,1)-1)))*D197,IF(E$189&lt;'A1 Parametre'!$C$7,'A2.1 Intenzita dopravy'!E181,IF(E$189&lt;MIN('A2 Intenzita dopravy'!$H$5:$L$5),F197/G197*F197,(INDEX('A2 Intenzita dopravy'!$M27:$Q27,MATCH(E$189,'A2 Intenzita dopravy'!$H$5:$L$5,1)+1)/INDEX('A2 Intenzita dopravy'!$M27:$Q27,MATCH(E$189,'A2 Intenzita dopravy'!$H$5:$L$5,1)))^(1/(INDEX('A2 Intenzita dopravy'!$H$5:$L$5,MATCH(E$189,'A2 Intenzita dopravy'!$H$5:$L$5,1)+1)-INDEX('A2 Intenzita dopravy'!$H$5:$L$5,MATCH(E$189,'A2 Intenzita dopravy'!$H$5:$L$5,1))))*D197)))),0)</f>
        <v>0</v>
      </c>
      <c r="F197" s="30">
        <f>IFERROR(IFERROR(INDEX('A2 Intenzita dopravy'!$M27:$Q27,MATCH(F$189,'A2 Intenzita dopravy'!$H$19:$L$19,0)),IF(F$189&gt;MAX('A2 Intenzita dopravy'!$H$5:$L$5),(INDEX('A2 Intenzita dopravy'!$M27:$Q27,MATCH(F$189,'A2 Intenzita dopravy'!$H$5:$L$5,1))/INDEX('A2 Intenzita dopravy'!$M27:$Q27,MATCH(F$189,'A2 Intenzita dopravy'!$H$5:$L$5,1)-1))^(1/(INDEX('A2 Intenzita dopravy'!$H$5:$L$5,MATCH(F$189,'A2 Intenzita dopravy'!$H$5:$L$5,1))-INDEX('A2 Intenzita dopravy'!$H$5:$L$5,MATCH(F$189,'A2 Intenzita dopravy'!$H$5:$L$5,1)-1)))*E197,IF(F$189&lt;'A1 Parametre'!$C$7,'A2.1 Intenzita dopravy'!F181,IF(F$189&lt;MIN('A2 Intenzita dopravy'!$H$5:$L$5),G197/H197*G197,(INDEX('A2 Intenzita dopravy'!$M27:$Q27,MATCH(F$189,'A2 Intenzita dopravy'!$H$5:$L$5,1)+1)/INDEX('A2 Intenzita dopravy'!$M27:$Q27,MATCH(F$189,'A2 Intenzita dopravy'!$H$5:$L$5,1)))^(1/(INDEX('A2 Intenzita dopravy'!$H$5:$L$5,MATCH(F$189,'A2 Intenzita dopravy'!$H$5:$L$5,1)+1)-INDEX('A2 Intenzita dopravy'!$H$5:$L$5,MATCH(F$189,'A2 Intenzita dopravy'!$H$5:$L$5,1))))*E197)))),0)</f>
        <v>0</v>
      </c>
      <c r="G197" s="30">
        <f>IFERROR(IFERROR(INDEX('A2 Intenzita dopravy'!$M27:$Q27,MATCH(G$189,'A2 Intenzita dopravy'!$H$19:$L$19,0)),IF(G$189&gt;MAX('A2 Intenzita dopravy'!$H$5:$L$5),(INDEX('A2 Intenzita dopravy'!$M27:$Q27,MATCH(G$189,'A2 Intenzita dopravy'!$H$5:$L$5,1))/INDEX('A2 Intenzita dopravy'!$M27:$Q27,MATCH(G$189,'A2 Intenzita dopravy'!$H$5:$L$5,1)-1))^(1/(INDEX('A2 Intenzita dopravy'!$H$5:$L$5,MATCH(G$189,'A2 Intenzita dopravy'!$H$5:$L$5,1))-INDEX('A2 Intenzita dopravy'!$H$5:$L$5,MATCH(G$189,'A2 Intenzita dopravy'!$H$5:$L$5,1)-1)))*F197,IF(G$189&lt;'A1 Parametre'!$C$7,'A2.1 Intenzita dopravy'!G181,IF(G$189&lt;MIN('A2 Intenzita dopravy'!$H$5:$L$5),H197/I197*H197,(INDEX('A2 Intenzita dopravy'!$M27:$Q27,MATCH(G$189,'A2 Intenzita dopravy'!$H$5:$L$5,1)+1)/INDEX('A2 Intenzita dopravy'!$M27:$Q27,MATCH(G$189,'A2 Intenzita dopravy'!$H$5:$L$5,1)))^(1/(INDEX('A2 Intenzita dopravy'!$H$5:$L$5,MATCH(G$189,'A2 Intenzita dopravy'!$H$5:$L$5,1)+1)-INDEX('A2 Intenzita dopravy'!$H$5:$L$5,MATCH(G$189,'A2 Intenzita dopravy'!$H$5:$L$5,1))))*F197)))),0)</f>
        <v>0</v>
      </c>
      <c r="H197" s="30">
        <f>IFERROR(IFERROR(INDEX('A2 Intenzita dopravy'!$M27:$Q27,MATCH(H$189,'A2 Intenzita dopravy'!$H$19:$L$19,0)),IF(H$189&gt;MAX('A2 Intenzita dopravy'!$H$5:$L$5),(INDEX('A2 Intenzita dopravy'!$M27:$Q27,MATCH(H$189,'A2 Intenzita dopravy'!$H$5:$L$5,1))/INDEX('A2 Intenzita dopravy'!$M27:$Q27,MATCH(H$189,'A2 Intenzita dopravy'!$H$5:$L$5,1)-1))^(1/(INDEX('A2 Intenzita dopravy'!$H$5:$L$5,MATCH(H$189,'A2 Intenzita dopravy'!$H$5:$L$5,1))-INDEX('A2 Intenzita dopravy'!$H$5:$L$5,MATCH(H$189,'A2 Intenzita dopravy'!$H$5:$L$5,1)-1)))*G197,IF(H$189&lt;'A1 Parametre'!$C$7,'A2.1 Intenzita dopravy'!H181,IF(H$189&lt;MIN('A2 Intenzita dopravy'!$H$5:$L$5),I197/J197*I197,(INDEX('A2 Intenzita dopravy'!$M27:$Q27,MATCH(H$189,'A2 Intenzita dopravy'!$H$5:$L$5,1)+1)/INDEX('A2 Intenzita dopravy'!$M27:$Q27,MATCH(H$189,'A2 Intenzita dopravy'!$H$5:$L$5,1)))^(1/(INDEX('A2 Intenzita dopravy'!$H$5:$L$5,MATCH(H$189,'A2 Intenzita dopravy'!$H$5:$L$5,1)+1)-INDEX('A2 Intenzita dopravy'!$H$5:$L$5,MATCH(H$189,'A2 Intenzita dopravy'!$H$5:$L$5,1))))*G197)))),0)</f>
        <v>0</v>
      </c>
      <c r="I197" s="30">
        <f>IFERROR(IFERROR(INDEX('A2 Intenzita dopravy'!$M27:$Q27,MATCH(I$189,'A2 Intenzita dopravy'!$H$19:$L$19,0)),IF(I$189&gt;MAX('A2 Intenzita dopravy'!$H$5:$L$5),(INDEX('A2 Intenzita dopravy'!$M27:$Q27,MATCH(I$189,'A2 Intenzita dopravy'!$H$5:$L$5,1))/INDEX('A2 Intenzita dopravy'!$M27:$Q27,MATCH(I$189,'A2 Intenzita dopravy'!$H$5:$L$5,1)-1))^(1/(INDEX('A2 Intenzita dopravy'!$H$5:$L$5,MATCH(I$189,'A2 Intenzita dopravy'!$H$5:$L$5,1))-INDEX('A2 Intenzita dopravy'!$H$5:$L$5,MATCH(I$189,'A2 Intenzita dopravy'!$H$5:$L$5,1)-1)))*H197,IF(I$189&lt;'A1 Parametre'!$C$7,'A2.1 Intenzita dopravy'!I181,IF(I$189&lt;MIN('A2 Intenzita dopravy'!$H$5:$L$5),J197/K197*J197,(INDEX('A2 Intenzita dopravy'!$M27:$Q27,MATCH(I$189,'A2 Intenzita dopravy'!$H$5:$L$5,1)+1)/INDEX('A2 Intenzita dopravy'!$M27:$Q27,MATCH(I$189,'A2 Intenzita dopravy'!$H$5:$L$5,1)))^(1/(INDEX('A2 Intenzita dopravy'!$H$5:$L$5,MATCH(I$189,'A2 Intenzita dopravy'!$H$5:$L$5,1)+1)-INDEX('A2 Intenzita dopravy'!$H$5:$L$5,MATCH(I$189,'A2 Intenzita dopravy'!$H$5:$L$5,1))))*H197)))),0)</f>
        <v>1492</v>
      </c>
      <c r="J197" s="30">
        <f>IFERROR(IFERROR(INDEX('A2 Intenzita dopravy'!$M27:$Q27,MATCH(J$189,'A2 Intenzita dopravy'!$H$19:$L$19,0)),IF(J$189&gt;MAX('A2 Intenzita dopravy'!$H$5:$L$5),(INDEX('A2 Intenzita dopravy'!$M27:$Q27,MATCH(J$189,'A2 Intenzita dopravy'!$H$5:$L$5,1))/INDEX('A2 Intenzita dopravy'!$M27:$Q27,MATCH(J$189,'A2 Intenzita dopravy'!$H$5:$L$5,1)-1))^(1/(INDEX('A2 Intenzita dopravy'!$H$5:$L$5,MATCH(J$189,'A2 Intenzita dopravy'!$H$5:$L$5,1))-INDEX('A2 Intenzita dopravy'!$H$5:$L$5,MATCH(J$189,'A2 Intenzita dopravy'!$H$5:$L$5,1)-1)))*I197,IF(J$189&lt;'A1 Parametre'!$C$7,'A2.1 Intenzita dopravy'!J181,IF(J$189&lt;MIN('A2 Intenzita dopravy'!$H$5:$L$5),K197/L197*K197,(INDEX('A2 Intenzita dopravy'!$M27:$Q27,MATCH(J$189,'A2 Intenzita dopravy'!$H$5:$L$5,1)+1)/INDEX('A2 Intenzita dopravy'!$M27:$Q27,MATCH(J$189,'A2 Intenzita dopravy'!$H$5:$L$5,1)))^(1/(INDEX('A2 Intenzita dopravy'!$H$5:$L$5,MATCH(J$189,'A2 Intenzita dopravy'!$H$5:$L$5,1)+1)-INDEX('A2 Intenzita dopravy'!$H$5:$L$5,MATCH(J$189,'A2 Intenzita dopravy'!$H$5:$L$5,1))))*I197)))),0)</f>
        <v>1514.9165778108329</v>
      </c>
      <c r="K197" s="30">
        <f>IFERROR(IFERROR(INDEX('A2 Intenzita dopravy'!$M27:$Q27,MATCH(K$189,'A2 Intenzita dopravy'!$H$19:$L$19,0)),IF(K$189&gt;MAX('A2 Intenzita dopravy'!$H$5:$L$5),(INDEX('A2 Intenzita dopravy'!$M27:$Q27,MATCH(K$189,'A2 Intenzita dopravy'!$H$5:$L$5,1))/INDEX('A2 Intenzita dopravy'!$M27:$Q27,MATCH(K$189,'A2 Intenzita dopravy'!$H$5:$L$5,1)-1))^(1/(INDEX('A2 Intenzita dopravy'!$H$5:$L$5,MATCH(K$189,'A2 Intenzita dopravy'!$H$5:$L$5,1))-INDEX('A2 Intenzita dopravy'!$H$5:$L$5,MATCH(K$189,'A2 Intenzita dopravy'!$H$5:$L$5,1)-1)))*J197,IF(K$189&lt;'A1 Parametre'!$C$7,'A2.1 Intenzita dopravy'!K181,IF(K$189&lt;MIN('A2 Intenzita dopravy'!$H$5:$L$5),L197/M197*L197,(INDEX('A2 Intenzita dopravy'!$M27:$Q27,MATCH(K$189,'A2 Intenzita dopravy'!$H$5:$L$5,1)+1)/INDEX('A2 Intenzita dopravy'!$M27:$Q27,MATCH(K$189,'A2 Intenzita dopravy'!$H$5:$L$5,1)))^(1/(INDEX('A2 Intenzita dopravy'!$H$5:$L$5,MATCH(K$189,'A2 Intenzita dopravy'!$H$5:$L$5,1)+1)-INDEX('A2 Intenzita dopravy'!$H$5:$L$5,MATCH(K$189,'A2 Intenzita dopravy'!$H$5:$L$5,1))))*J197)))),0)</f>
        <v>1538.1851459290115</v>
      </c>
      <c r="L197" s="30">
        <f>IFERROR(IFERROR(INDEX('A2 Intenzita dopravy'!$M27:$Q27,MATCH(L$189,'A2 Intenzita dopravy'!$H$19:$L$19,0)),IF(L$189&gt;MAX('A2 Intenzita dopravy'!$H$5:$L$5),(INDEX('A2 Intenzita dopravy'!$M27:$Q27,MATCH(L$189,'A2 Intenzita dopravy'!$H$5:$L$5,1))/INDEX('A2 Intenzita dopravy'!$M27:$Q27,MATCH(L$189,'A2 Intenzita dopravy'!$H$5:$L$5,1)-1))^(1/(INDEX('A2 Intenzita dopravy'!$H$5:$L$5,MATCH(L$189,'A2 Intenzita dopravy'!$H$5:$L$5,1))-INDEX('A2 Intenzita dopravy'!$H$5:$L$5,MATCH(L$189,'A2 Intenzita dopravy'!$H$5:$L$5,1)-1)))*K197,IF(L$189&lt;'A1 Parametre'!$C$7,'A2.1 Intenzita dopravy'!L181,IF(L$189&lt;MIN('A2 Intenzita dopravy'!$H$5:$L$5),M197/N197*M197,(INDEX('A2 Intenzita dopravy'!$M27:$Q27,MATCH(L$189,'A2 Intenzita dopravy'!$H$5:$L$5,1)+1)/INDEX('A2 Intenzita dopravy'!$M27:$Q27,MATCH(L$189,'A2 Intenzita dopravy'!$H$5:$L$5,1)))^(1/(INDEX('A2 Intenzita dopravy'!$H$5:$L$5,MATCH(L$189,'A2 Intenzita dopravy'!$H$5:$L$5,1)+1)-INDEX('A2 Intenzita dopravy'!$H$5:$L$5,MATCH(L$189,'A2 Intenzita dopravy'!$H$5:$L$5,1))))*K197)))),0)</f>
        <v>1561.8111107977443</v>
      </c>
      <c r="M197" s="30">
        <f>IFERROR(IFERROR(INDEX('A2 Intenzita dopravy'!$M27:$Q27,MATCH(M$189,'A2 Intenzita dopravy'!$H$19:$L$19,0)),IF(M$189&gt;MAX('A2 Intenzita dopravy'!$H$5:$L$5),(INDEX('A2 Intenzita dopravy'!$M27:$Q27,MATCH(M$189,'A2 Intenzita dopravy'!$H$5:$L$5,1))/INDEX('A2 Intenzita dopravy'!$M27:$Q27,MATCH(M$189,'A2 Intenzita dopravy'!$H$5:$L$5,1)-1))^(1/(INDEX('A2 Intenzita dopravy'!$H$5:$L$5,MATCH(M$189,'A2 Intenzita dopravy'!$H$5:$L$5,1))-INDEX('A2 Intenzita dopravy'!$H$5:$L$5,MATCH(M$189,'A2 Intenzita dopravy'!$H$5:$L$5,1)-1)))*L197,IF(M$189&lt;'A1 Parametre'!$C$7,'A2.1 Intenzita dopravy'!M181,IF(M$189&lt;MIN('A2 Intenzita dopravy'!$H$5:$L$5),N197/O197*N197,(INDEX('A2 Intenzita dopravy'!$M27:$Q27,MATCH(M$189,'A2 Intenzita dopravy'!$H$5:$L$5,1)+1)/INDEX('A2 Intenzita dopravy'!$M27:$Q27,MATCH(M$189,'A2 Intenzita dopravy'!$H$5:$L$5,1)))^(1/(INDEX('A2 Intenzita dopravy'!$H$5:$L$5,MATCH(M$189,'A2 Intenzita dopravy'!$H$5:$L$5,1)+1)-INDEX('A2 Intenzita dopravy'!$H$5:$L$5,MATCH(M$189,'A2 Intenzita dopravy'!$H$5:$L$5,1))))*L197)))),0)</f>
        <v>1585.7999619012428</v>
      </c>
      <c r="N197" s="30">
        <f>IFERROR(IFERROR(INDEX('A2 Intenzita dopravy'!$M27:$Q27,MATCH(N$189,'A2 Intenzita dopravy'!$H$19:$L$19,0)),IF(N$189&gt;MAX('A2 Intenzita dopravy'!$H$5:$L$5),(INDEX('A2 Intenzita dopravy'!$M27:$Q27,MATCH(N$189,'A2 Intenzita dopravy'!$H$5:$L$5,1))/INDEX('A2 Intenzita dopravy'!$M27:$Q27,MATCH(N$189,'A2 Intenzita dopravy'!$H$5:$L$5,1)-1))^(1/(INDEX('A2 Intenzita dopravy'!$H$5:$L$5,MATCH(N$189,'A2 Intenzita dopravy'!$H$5:$L$5,1))-INDEX('A2 Intenzita dopravy'!$H$5:$L$5,MATCH(N$189,'A2 Intenzita dopravy'!$H$5:$L$5,1)-1)))*M197,IF(N$189&lt;'A1 Parametre'!$C$7,'A2.1 Intenzita dopravy'!N181,IF(N$189&lt;MIN('A2 Intenzita dopravy'!$H$5:$L$5),O197/P197*O197,(INDEX('A2 Intenzita dopravy'!$M27:$Q27,MATCH(N$189,'A2 Intenzita dopravy'!$H$5:$L$5,1)+1)/INDEX('A2 Intenzita dopravy'!$M27:$Q27,MATCH(N$189,'A2 Intenzita dopravy'!$H$5:$L$5,1)))^(1/(INDEX('A2 Intenzita dopravy'!$H$5:$L$5,MATCH(N$189,'A2 Intenzita dopravy'!$H$5:$L$5,1)+1)-INDEX('A2 Intenzita dopravy'!$H$5:$L$5,MATCH(N$189,'A2 Intenzita dopravy'!$H$5:$L$5,1))))*M197)))),0)</f>
        <v>1610.1572730402011</v>
      </c>
      <c r="O197" s="30">
        <f>IFERROR(IFERROR(INDEX('A2 Intenzita dopravy'!$M27:$Q27,MATCH(O$189,'A2 Intenzita dopravy'!$H$19:$L$19,0)),IF(O$189&gt;MAX('A2 Intenzita dopravy'!$H$5:$L$5),(INDEX('A2 Intenzita dopravy'!$M27:$Q27,MATCH(O$189,'A2 Intenzita dopravy'!$H$5:$L$5,1))/INDEX('A2 Intenzita dopravy'!$M27:$Q27,MATCH(O$189,'A2 Intenzita dopravy'!$H$5:$L$5,1)-1))^(1/(INDEX('A2 Intenzita dopravy'!$H$5:$L$5,MATCH(O$189,'A2 Intenzita dopravy'!$H$5:$L$5,1))-INDEX('A2 Intenzita dopravy'!$H$5:$L$5,MATCH(O$189,'A2 Intenzita dopravy'!$H$5:$L$5,1)-1)))*N197,IF(O$189&lt;'A1 Parametre'!$C$7,'A2.1 Intenzita dopravy'!O181,IF(O$189&lt;MIN('A2 Intenzita dopravy'!$H$5:$L$5),P197/Q197*P197,(INDEX('A2 Intenzita dopravy'!$M27:$Q27,MATCH(O$189,'A2 Intenzita dopravy'!$H$5:$L$5,1)+1)/INDEX('A2 Intenzita dopravy'!$M27:$Q27,MATCH(O$189,'A2 Intenzita dopravy'!$H$5:$L$5,1)))^(1/(INDEX('A2 Intenzita dopravy'!$H$5:$L$5,MATCH(O$189,'A2 Intenzita dopravy'!$H$5:$L$5,1)+1)-INDEX('A2 Intenzita dopravy'!$H$5:$L$5,MATCH(O$189,'A2 Intenzita dopravy'!$H$5:$L$5,1))))*N197)))),0)</f>
        <v>1634.8887036268661</v>
      </c>
      <c r="P197" s="30">
        <f>IFERROR(IFERROR(INDEX('A2 Intenzita dopravy'!$M27:$Q27,MATCH(P$189,'A2 Intenzita dopravy'!$H$19:$L$19,0)),IF(P$189&gt;MAX('A2 Intenzita dopravy'!$H$5:$L$5),(INDEX('A2 Intenzita dopravy'!$M27:$Q27,MATCH(P$189,'A2 Intenzita dopravy'!$H$5:$L$5,1))/INDEX('A2 Intenzita dopravy'!$M27:$Q27,MATCH(P$189,'A2 Intenzita dopravy'!$H$5:$L$5,1)-1))^(1/(INDEX('A2 Intenzita dopravy'!$H$5:$L$5,MATCH(P$189,'A2 Intenzita dopravy'!$H$5:$L$5,1))-INDEX('A2 Intenzita dopravy'!$H$5:$L$5,MATCH(P$189,'A2 Intenzita dopravy'!$H$5:$L$5,1)-1)))*O197,IF(P$189&lt;'A1 Parametre'!$C$7,'A2.1 Intenzita dopravy'!P181,IF(P$189&lt;MIN('A2 Intenzita dopravy'!$H$5:$L$5),Q197/R197*Q197,(INDEX('A2 Intenzita dopravy'!$M27:$Q27,MATCH(P$189,'A2 Intenzita dopravy'!$H$5:$L$5,1)+1)/INDEX('A2 Intenzita dopravy'!$M27:$Q27,MATCH(P$189,'A2 Intenzita dopravy'!$H$5:$L$5,1)))^(1/(INDEX('A2 Intenzita dopravy'!$H$5:$L$5,MATCH(P$189,'A2 Intenzita dopravy'!$H$5:$L$5,1)+1)-INDEX('A2 Intenzita dopravy'!$H$5:$L$5,MATCH(P$189,'A2 Intenzita dopravy'!$H$5:$L$5,1))))*O197)))),0)</f>
        <v>1660</v>
      </c>
      <c r="Q197" s="30">
        <f>IFERROR(IFERROR(INDEX('A2 Intenzita dopravy'!$M27:$Q27,MATCH(Q$189,'A2 Intenzita dopravy'!$H$19:$L$19,0)),IF(Q$189&gt;MAX('A2 Intenzita dopravy'!$H$5:$L$5),(INDEX('A2 Intenzita dopravy'!$M27:$Q27,MATCH(Q$189,'A2 Intenzita dopravy'!$H$5:$L$5,1))/INDEX('A2 Intenzita dopravy'!$M27:$Q27,MATCH(Q$189,'A2 Intenzita dopravy'!$H$5:$L$5,1)-1))^(1/(INDEX('A2 Intenzita dopravy'!$H$5:$L$5,MATCH(Q$189,'A2 Intenzita dopravy'!$H$5:$L$5,1))-INDEX('A2 Intenzita dopravy'!$H$5:$L$5,MATCH(Q$189,'A2 Intenzita dopravy'!$H$5:$L$5,1)-1)))*P197,IF(Q$189&lt;'A1 Parametre'!$C$7,'A2.1 Intenzita dopravy'!Q181,IF(Q$189&lt;MIN('A2 Intenzita dopravy'!$H$5:$L$5),R197/S197*R197,(INDEX('A2 Intenzita dopravy'!$M27:$Q27,MATCH(Q$189,'A2 Intenzita dopravy'!$H$5:$L$5,1)+1)/INDEX('A2 Intenzita dopravy'!$M27:$Q27,MATCH(Q$189,'A2 Intenzita dopravy'!$H$5:$L$5,1)))^(1/(INDEX('A2 Intenzita dopravy'!$H$5:$L$5,MATCH(Q$189,'A2 Intenzita dopravy'!$H$5:$L$5,1)+1)-INDEX('A2 Intenzita dopravy'!$H$5:$L$5,MATCH(Q$189,'A2 Intenzita dopravy'!$H$5:$L$5,1))))*P197)))),0)</f>
        <v>1676.2638847768499</v>
      </c>
      <c r="R197" s="30">
        <f>IFERROR(IFERROR(INDEX('A2 Intenzita dopravy'!$M27:$Q27,MATCH(R$189,'A2 Intenzita dopravy'!$H$19:$L$19,0)),IF(R$189&gt;MAX('A2 Intenzita dopravy'!$H$5:$L$5),(INDEX('A2 Intenzita dopravy'!$M27:$Q27,MATCH(R$189,'A2 Intenzita dopravy'!$H$5:$L$5,1))/INDEX('A2 Intenzita dopravy'!$M27:$Q27,MATCH(R$189,'A2 Intenzita dopravy'!$H$5:$L$5,1)-1))^(1/(INDEX('A2 Intenzita dopravy'!$H$5:$L$5,MATCH(R$189,'A2 Intenzita dopravy'!$H$5:$L$5,1))-INDEX('A2 Intenzita dopravy'!$H$5:$L$5,MATCH(R$189,'A2 Intenzita dopravy'!$H$5:$L$5,1)-1)))*Q197,IF(R$189&lt;'A1 Parametre'!$C$7,'A2.1 Intenzita dopravy'!R181,IF(R$189&lt;MIN('A2 Intenzita dopravy'!$H$5:$L$5),S197/T197*S197,(INDEX('A2 Intenzita dopravy'!$M27:$Q27,MATCH(R$189,'A2 Intenzita dopravy'!$H$5:$L$5,1)+1)/INDEX('A2 Intenzita dopravy'!$M27:$Q27,MATCH(R$189,'A2 Intenzita dopravy'!$H$5:$L$5,1)))^(1/(INDEX('A2 Intenzita dopravy'!$H$5:$L$5,MATCH(R$189,'A2 Intenzita dopravy'!$H$5:$L$5,1)+1)-INDEX('A2 Intenzita dopravy'!$H$5:$L$5,MATCH(R$189,'A2 Intenzita dopravy'!$H$5:$L$5,1))))*Q197)))),0)</f>
        <v>1692.6871153055276</v>
      </c>
      <c r="S197" s="30">
        <f>IFERROR(IFERROR(INDEX('A2 Intenzita dopravy'!$M27:$Q27,MATCH(S$189,'A2 Intenzita dopravy'!$H$19:$L$19,0)),IF(S$189&gt;MAX('A2 Intenzita dopravy'!$H$5:$L$5),(INDEX('A2 Intenzita dopravy'!$M27:$Q27,MATCH(S$189,'A2 Intenzita dopravy'!$H$5:$L$5,1))/INDEX('A2 Intenzita dopravy'!$M27:$Q27,MATCH(S$189,'A2 Intenzita dopravy'!$H$5:$L$5,1)-1))^(1/(INDEX('A2 Intenzita dopravy'!$H$5:$L$5,MATCH(S$189,'A2 Intenzita dopravy'!$H$5:$L$5,1))-INDEX('A2 Intenzita dopravy'!$H$5:$L$5,MATCH(S$189,'A2 Intenzita dopravy'!$H$5:$L$5,1)-1)))*R197,IF(S$189&lt;'A1 Parametre'!$C$7,'A2.1 Intenzita dopravy'!S181,IF(S$189&lt;MIN('A2 Intenzita dopravy'!$H$5:$L$5),T197/U197*T197,(INDEX('A2 Intenzita dopravy'!$M27:$Q27,MATCH(S$189,'A2 Intenzita dopravy'!$H$5:$L$5,1)+1)/INDEX('A2 Intenzita dopravy'!$M27:$Q27,MATCH(S$189,'A2 Intenzita dopravy'!$H$5:$L$5,1)))^(1/(INDEX('A2 Intenzita dopravy'!$H$5:$L$5,MATCH(S$189,'A2 Intenzita dopravy'!$H$5:$L$5,1)+1)-INDEX('A2 Intenzita dopravy'!$H$5:$L$5,MATCH(S$189,'A2 Intenzita dopravy'!$H$5:$L$5,1))))*R197)))),0)</f>
        <v>1709.2712527793753</v>
      </c>
      <c r="T197" s="30">
        <f>IFERROR(IFERROR(INDEX('A2 Intenzita dopravy'!$M27:$Q27,MATCH(T$189,'A2 Intenzita dopravy'!$H$19:$L$19,0)),IF(T$189&gt;MAX('A2 Intenzita dopravy'!$H$5:$L$5),(INDEX('A2 Intenzita dopravy'!$M27:$Q27,MATCH(T$189,'A2 Intenzita dopravy'!$H$5:$L$5,1))/INDEX('A2 Intenzita dopravy'!$M27:$Q27,MATCH(T$189,'A2 Intenzita dopravy'!$H$5:$L$5,1)-1))^(1/(INDEX('A2 Intenzita dopravy'!$H$5:$L$5,MATCH(T$189,'A2 Intenzita dopravy'!$H$5:$L$5,1))-INDEX('A2 Intenzita dopravy'!$H$5:$L$5,MATCH(T$189,'A2 Intenzita dopravy'!$H$5:$L$5,1)-1)))*S197,IF(T$189&lt;'A1 Parametre'!$C$7,'A2.1 Intenzita dopravy'!T181,IF(T$189&lt;MIN('A2 Intenzita dopravy'!$H$5:$L$5),U197/V197*U197,(INDEX('A2 Intenzita dopravy'!$M27:$Q27,MATCH(T$189,'A2 Intenzita dopravy'!$H$5:$L$5,1)+1)/INDEX('A2 Intenzita dopravy'!$M27:$Q27,MATCH(T$189,'A2 Intenzita dopravy'!$H$5:$L$5,1)))^(1/(INDEX('A2 Intenzita dopravy'!$H$5:$L$5,MATCH(T$189,'A2 Intenzita dopravy'!$H$5:$L$5,1)+1)-INDEX('A2 Intenzita dopravy'!$H$5:$L$5,MATCH(T$189,'A2 Intenzita dopravy'!$H$5:$L$5,1))))*S197)))),0)</f>
        <v>1726.0178736875594</v>
      </c>
      <c r="U197" s="30">
        <f>IFERROR(IFERROR(INDEX('A2 Intenzita dopravy'!$M27:$Q27,MATCH(U$189,'A2 Intenzita dopravy'!$H$19:$L$19,0)),IF(U$189&gt;MAX('A2 Intenzita dopravy'!$H$5:$L$5),(INDEX('A2 Intenzita dopravy'!$M27:$Q27,MATCH(U$189,'A2 Intenzita dopravy'!$H$5:$L$5,1))/INDEX('A2 Intenzita dopravy'!$M27:$Q27,MATCH(U$189,'A2 Intenzita dopravy'!$H$5:$L$5,1)-1))^(1/(INDEX('A2 Intenzita dopravy'!$H$5:$L$5,MATCH(U$189,'A2 Intenzita dopravy'!$H$5:$L$5,1))-INDEX('A2 Intenzita dopravy'!$H$5:$L$5,MATCH(U$189,'A2 Intenzita dopravy'!$H$5:$L$5,1)-1)))*T197,IF(U$189&lt;'A1 Parametre'!$C$7,'A2.1 Intenzita dopravy'!U181,IF(U$189&lt;MIN('A2 Intenzita dopravy'!$H$5:$L$5),V197/W197*V197,(INDEX('A2 Intenzita dopravy'!$M27:$Q27,MATCH(U$189,'A2 Intenzita dopravy'!$H$5:$L$5,1)+1)/INDEX('A2 Intenzita dopravy'!$M27:$Q27,MATCH(U$189,'A2 Intenzita dopravy'!$H$5:$L$5,1)))^(1/(INDEX('A2 Intenzita dopravy'!$H$5:$L$5,MATCH(U$189,'A2 Intenzita dopravy'!$H$5:$L$5,1)+1)-INDEX('A2 Intenzita dopravy'!$H$5:$L$5,MATCH(U$189,'A2 Intenzita dopravy'!$H$5:$L$5,1))))*T197)))),0)</f>
        <v>1742.9285699649315</v>
      </c>
      <c r="V197" s="30">
        <f>IFERROR(IFERROR(INDEX('A2 Intenzita dopravy'!$M27:$Q27,MATCH(V$189,'A2 Intenzita dopravy'!$H$19:$L$19,0)),IF(V$189&gt;MAX('A2 Intenzita dopravy'!$H$5:$L$5),(INDEX('A2 Intenzita dopravy'!$M27:$Q27,MATCH(V$189,'A2 Intenzita dopravy'!$H$5:$L$5,1))/INDEX('A2 Intenzita dopravy'!$M27:$Q27,MATCH(V$189,'A2 Intenzita dopravy'!$H$5:$L$5,1)-1))^(1/(INDEX('A2 Intenzita dopravy'!$H$5:$L$5,MATCH(V$189,'A2 Intenzita dopravy'!$H$5:$L$5,1))-INDEX('A2 Intenzita dopravy'!$H$5:$L$5,MATCH(V$189,'A2 Intenzita dopravy'!$H$5:$L$5,1)-1)))*U197,IF(V$189&lt;'A1 Parametre'!$C$7,'A2.1 Intenzita dopravy'!V181,IF(V$189&lt;MIN('A2 Intenzita dopravy'!$H$5:$L$5),W197/X197*W197,(INDEX('A2 Intenzita dopravy'!$M27:$Q27,MATCH(V$189,'A2 Intenzita dopravy'!$H$5:$L$5,1)+1)/INDEX('A2 Intenzita dopravy'!$M27:$Q27,MATCH(V$189,'A2 Intenzita dopravy'!$H$5:$L$5,1)))^(1/(INDEX('A2 Intenzita dopravy'!$H$5:$L$5,MATCH(V$189,'A2 Intenzita dopravy'!$H$5:$L$5,1)+1)-INDEX('A2 Intenzita dopravy'!$H$5:$L$5,MATCH(V$189,'A2 Intenzita dopravy'!$H$5:$L$5,1))))*U197)))),0)</f>
        <v>1760.0049491433588</v>
      </c>
      <c r="W197" s="30">
        <f>IFERROR(IFERROR(INDEX('A2 Intenzita dopravy'!$M27:$Q27,MATCH(W$189,'A2 Intenzita dopravy'!$H$19:$L$19,0)),IF(W$189&gt;MAX('A2 Intenzita dopravy'!$H$5:$L$5),(INDEX('A2 Intenzita dopravy'!$M27:$Q27,MATCH(W$189,'A2 Intenzita dopravy'!$H$5:$L$5,1))/INDEX('A2 Intenzita dopravy'!$M27:$Q27,MATCH(W$189,'A2 Intenzita dopravy'!$H$5:$L$5,1)-1))^(1/(INDEX('A2 Intenzita dopravy'!$H$5:$L$5,MATCH(W$189,'A2 Intenzita dopravy'!$H$5:$L$5,1))-INDEX('A2 Intenzita dopravy'!$H$5:$L$5,MATCH(W$189,'A2 Intenzita dopravy'!$H$5:$L$5,1)-1)))*V197,IF(W$189&lt;'A1 Parametre'!$C$7,'A2.1 Intenzita dopravy'!W181,IF(W$189&lt;MIN('A2 Intenzita dopravy'!$H$5:$L$5),X197/Y197*X197,(INDEX('A2 Intenzita dopravy'!$M27:$Q27,MATCH(W$189,'A2 Intenzita dopravy'!$H$5:$L$5,1)+1)/INDEX('A2 Intenzita dopravy'!$M27:$Q27,MATCH(W$189,'A2 Intenzita dopravy'!$H$5:$L$5,1)))^(1/(INDEX('A2 Intenzita dopravy'!$H$5:$L$5,MATCH(W$189,'A2 Intenzita dopravy'!$H$5:$L$5,1)+1)-INDEX('A2 Intenzita dopravy'!$H$5:$L$5,MATCH(W$189,'A2 Intenzita dopravy'!$H$5:$L$5,1))))*V197)))),0)</f>
        <v>1777.2486345045352</v>
      </c>
      <c r="X197" s="30">
        <f>IFERROR(IFERROR(INDEX('A2 Intenzita dopravy'!$M27:$Q27,MATCH(X$189,'A2 Intenzita dopravy'!$H$19:$L$19,0)),IF(X$189&gt;MAX('A2 Intenzita dopravy'!$H$5:$L$5),(INDEX('A2 Intenzita dopravy'!$M27:$Q27,MATCH(X$189,'A2 Intenzita dopravy'!$H$5:$L$5,1))/INDEX('A2 Intenzita dopravy'!$M27:$Q27,MATCH(X$189,'A2 Intenzita dopravy'!$H$5:$L$5,1)-1))^(1/(INDEX('A2 Intenzita dopravy'!$H$5:$L$5,MATCH(X$189,'A2 Intenzita dopravy'!$H$5:$L$5,1))-INDEX('A2 Intenzita dopravy'!$H$5:$L$5,MATCH(X$189,'A2 Intenzita dopravy'!$H$5:$L$5,1)-1)))*W197,IF(X$189&lt;'A1 Parametre'!$C$7,'A2.1 Intenzita dopravy'!X181,IF(X$189&lt;MIN('A2 Intenzita dopravy'!$H$5:$L$5),Y197/Z197*Y197,(INDEX('A2 Intenzita dopravy'!$M27:$Q27,MATCH(X$189,'A2 Intenzita dopravy'!$H$5:$L$5,1)+1)/INDEX('A2 Intenzita dopravy'!$M27:$Q27,MATCH(X$189,'A2 Intenzita dopravy'!$H$5:$L$5,1)))^(1/(INDEX('A2 Intenzita dopravy'!$H$5:$L$5,MATCH(X$189,'A2 Intenzita dopravy'!$H$5:$L$5,1)+1)-INDEX('A2 Intenzita dopravy'!$H$5:$L$5,MATCH(X$189,'A2 Intenzita dopravy'!$H$5:$L$5,1))))*W197)))),0)</f>
        <v>1794.6612652342915</v>
      </c>
      <c r="Y197" s="30">
        <f>IFERROR(IFERROR(INDEX('A2 Intenzita dopravy'!$M27:$Q27,MATCH(Y$189,'A2 Intenzita dopravy'!$H$19:$L$19,0)),IF(Y$189&gt;MAX('A2 Intenzita dopravy'!$H$5:$L$5),(INDEX('A2 Intenzita dopravy'!$M27:$Q27,MATCH(Y$189,'A2 Intenzita dopravy'!$H$5:$L$5,1))/INDEX('A2 Intenzita dopravy'!$M27:$Q27,MATCH(Y$189,'A2 Intenzita dopravy'!$H$5:$L$5,1)-1))^(1/(INDEX('A2 Intenzita dopravy'!$H$5:$L$5,MATCH(Y$189,'A2 Intenzita dopravy'!$H$5:$L$5,1))-INDEX('A2 Intenzita dopravy'!$H$5:$L$5,MATCH(Y$189,'A2 Intenzita dopravy'!$H$5:$L$5,1)-1)))*X197,IF(Y$189&lt;'A1 Parametre'!$C$7,'A2.1 Intenzita dopravy'!Y181,IF(Y$189&lt;MIN('A2 Intenzita dopravy'!$H$5:$L$5),Z197/AA197*Z197,(INDEX('A2 Intenzita dopravy'!$M27:$Q27,MATCH(Y$189,'A2 Intenzita dopravy'!$H$5:$L$5,1)+1)/INDEX('A2 Intenzita dopravy'!$M27:$Q27,MATCH(Y$189,'A2 Intenzita dopravy'!$H$5:$L$5,1)))^(1/(INDEX('A2 Intenzita dopravy'!$H$5:$L$5,MATCH(Y$189,'A2 Intenzita dopravy'!$H$5:$L$5,1)+1)-INDEX('A2 Intenzita dopravy'!$H$5:$L$5,MATCH(Y$189,'A2 Intenzita dopravy'!$H$5:$L$5,1))))*X197)))),0)</f>
        <v>1812.2444965784155</v>
      </c>
      <c r="Z197" s="30">
        <f>IFERROR(IFERROR(INDEX('A2 Intenzita dopravy'!$M27:$Q27,MATCH(Z$189,'A2 Intenzita dopravy'!$H$19:$L$19,0)),IF(Z$189&gt;MAX('A2 Intenzita dopravy'!$H$5:$L$5),(INDEX('A2 Intenzita dopravy'!$M27:$Q27,MATCH(Z$189,'A2 Intenzita dopravy'!$H$5:$L$5,1))/INDEX('A2 Intenzita dopravy'!$M27:$Q27,MATCH(Z$189,'A2 Intenzita dopravy'!$H$5:$L$5,1)-1))^(1/(INDEX('A2 Intenzita dopravy'!$H$5:$L$5,MATCH(Z$189,'A2 Intenzita dopravy'!$H$5:$L$5,1))-INDEX('A2 Intenzita dopravy'!$H$5:$L$5,MATCH(Z$189,'A2 Intenzita dopravy'!$H$5:$L$5,1)-1)))*Y197,IF(Z$189&lt;'A1 Parametre'!$C$7,'A2.1 Intenzita dopravy'!Z181,IF(Z$189&lt;MIN('A2 Intenzita dopravy'!$H$5:$L$5),AA197/AB197*AA197,(INDEX('A2 Intenzita dopravy'!$M27:$Q27,MATCH(Z$189,'A2 Intenzita dopravy'!$H$5:$L$5,1)+1)/INDEX('A2 Intenzita dopravy'!$M27:$Q27,MATCH(Z$189,'A2 Intenzita dopravy'!$H$5:$L$5,1)))^(1/(INDEX('A2 Intenzita dopravy'!$H$5:$L$5,MATCH(Z$189,'A2 Intenzita dopravy'!$H$5:$L$5,1)+1)-INDEX('A2 Intenzita dopravy'!$H$5:$L$5,MATCH(Z$189,'A2 Intenzita dopravy'!$H$5:$L$5,1))))*Y197)))),0)</f>
        <v>1830</v>
      </c>
      <c r="AA197" s="30">
        <f>IFERROR(IFERROR(INDEX('A2 Intenzita dopravy'!$M27:$Q27,MATCH(AA$189,'A2 Intenzita dopravy'!$H$19:$L$19,0)),IF(AA$189&gt;MAX('A2 Intenzita dopravy'!$H$5:$L$5),(INDEX('A2 Intenzita dopravy'!$M27:$Q27,MATCH(AA$189,'A2 Intenzita dopravy'!$H$5:$L$5,1))/INDEX('A2 Intenzita dopravy'!$M27:$Q27,MATCH(AA$189,'A2 Intenzita dopravy'!$H$5:$L$5,1)-1))^(1/(INDEX('A2 Intenzita dopravy'!$H$5:$L$5,MATCH(AA$189,'A2 Intenzita dopravy'!$H$5:$L$5,1))-INDEX('A2 Intenzita dopravy'!$H$5:$L$5,MATCH(AA$189,'A2 Intenzita dopravy'!$H$5:$L$5,1)-1)))*Z197,IF(AA$189&lt;'A1 Parametre'!$C$7,'A2.1 Intenzita dopravy'!AA181,IF(AA$189&lt;MIN('A2 Intenzita dopravy'!$H$5:$L$5),AB197/AC197*AB197,(INDEX('A2 Intenzita dopravy'!$M27:$Q27,MATCH(AA$189,'A2 Intenzita dopravy'!$H$5:$L$5,1)+1)/INDEX('A2 Intenzita dopravy'!$M27:$Q27,MATCH(AA$189,'A2 Intenzita dopravy'!$H$5:$L$5,1)))^(1/(INDEX('A2 Intenzita dopravy'!$H$5:$L$5,MATCH(AA$189,'A2 Intenzita dopravy'!$H$5:$L$5,1)+1)-INDEX('A2 Intenzita dopravy'!$H$5:$L$5,MATCH(AA$189,'A2 Intenzita dopravy'!$H$5:$L$5,1))))*Z197)))),0)</f>
        <v>1854.4734044689842</v>
      </c>
      <c r="AB197" s="30">
        <f>IFERROR(IFERROR(INDEX('A2 Intenzita dopravy'!$M27:$Q27,MATCH(AB$189,'A2 Intenzita dopravy'!$H$19:$L$19,0)),IF(AB$189&gt;MAX('A2 Intenzita dopravy'!$H$5:$L$5),(INDEX('A2 Intenzita dopravy'!$M27:$Q27,MATCH(AB$189,'A2 Intenzita dopravy'!$H$5:$L$5,1))/INDEX('A2 Intenzita dopravy'!$M27:$Q27,MATCH(AB$189,'A2 Intenzita dopravy'!$H$5:$L$5,1)-1))^(1/(INDEX('A2 Intenzita dopravy'!$H$5:$L$5,MATCH(AB$189,'A2 Intenzita dopravy'!$H$5:$L$5,1))-INDEX('A2 Intenzita dopravy'!$H$5:$L$5,MATCH(AB$189,'A2 Intenzita dopravy'!$H$5:$L$5,1)-1)))*AA197,IF(AB$189&lt;'A1 Parametre'!$C$7,'A2.1 Intenzita dopravy'!AB181,IF(AB$189&lt;MIN('A2 Intenzita dopravy'!$H$5:$L$5),AC197/AD197*AC197,(INDEX('A2 Intenzita dopravy'!$M27:$Q27,MATCH(AB$189,'A2 Intenzita dopravy'!$H$5:$L$5,1)+1)/INDEX('A2 Intenzita dopravy'!$M27:$Q27,MATCH(AB$189,'A2 Intenzita dopravy'!$H$5:$L$5,1)))^(1/(INDEX('A2 Intenzita dopravy'!$H$5:$L$5,MATCH(AB$189,'A2 Intenzita dopravy'!$H$5:$L$5,1)+1)-INDEX('A2 Intenzita dopravy'!$H$5:$L$5,MATCH(AB$189,'A2 Intenzita dopravy'!$H$5:$L$5,1))))*AA197)))),0)</f>
        <v>1879.2741026681883</v>
      </c>
      <c r="AC197" s="30">
        <f>IFERROR(IFERROR(INDEX('A2 Intenzita dopravy'!$M27:$Q27,MATCH(AC$189,'A2 Intenzita dopravy'!$H$19:$L$19,0)),IF(AC$189&gt;MAX('A2 Intenzita dopravy'!$H$5:$L$5),(INDEX('A2 Intenzita dopravy'!$M27:$Q27,MATCH(AC$189,'A2 Intenzita dopravy'!$H$5:$L$5,1))/INDEX('A2 Intenzita dopravy'!$M27:$Q27,MATCH(AC$189,'A2 Intenzita dopravy'!$H$5:$L$5,1)-1))^(1/(INDEX('A2 Intenzita dopravy'!$H$5:$L$5,MATCH(AC$189,'A2 Intenzita dopravy'!$H$5:$L$5,1))-INDEX('A2 Intenzita dopravy'!$H$5:$L$5,MATCH(AC$189,'A2 Intenzita dopravy'!$H$5:$L$5,1)-1)))*AB197,IF(AC$189&lt;'A1 Parametre'!$C$7,'A2.1 Intenzita dopravy'!AC181,IF(AC$189&lt;MIN('A2 Intenzita dopravy'!$H$5:$L$5),AD197/AE197*AD197,(INDEX('A2 Intenzita dopravy'!$M27:$Q27,MATCH(AC$189,'A2 Intenzita dopravy'!$H$5:$L$5,1)+1)/INDEX('A2 Intenzita dopravy'!$M27:$Q27,MATCH(AC$189,'A2 Intenzita dopravy'!$H$5:$L$5,1)))^(1/(INDEX('A2 Intenzita dopravy'!$H$5:$L$5,MATCH(AC$189,'A2 Intenzita dopravy'!$H$5:$L$5,1)+1)-INDEX('A2 Intenzita dopravy'!$H$5:$L$5,MATCH(AC$189,'A2 Intenzita dopravy'!$H$5:$L$5,1))))*AB197)))),0)</f>
        <v>1904.4064716423336</v>
      </c>
      <c r="AD197" s="30">
        <f>IFERROR(IFERROR(INDEX('A2 Intenzita dopravy'!$M27:$Q27,MATCH(AD$189,'A2 Intenzita dopravy'!$H$19:$L$19,0)),IF(AD$189&gt;MAX('A2 Intenzita dopravy'!$H$5:$L$5),(INDEX('A2 Intenzita dopravy'!$M27:$Q27,MATCH(AD$189,'A2 Intenzita dopravy'!$H$5:$L$5,1))/INDEX('A2 Intenzita dopravy'!$M27:$Q27,MATCH(AD$189,'A2 Intenzita dopravy'!$H$5:$L$5,1)-1))^(1/(INDEX('A2 Intenzita dopravy'!$H$5:$L$5,MATCH(AD$189,'A2 Intenzita dopravy'!$H$5:$L$5,1))-INDEX('A2 Intenzita dopravy'!$H$5:$L$5,MATCH(AD$189,'A2 Intenzita dopravy'!$H$5:$L$5,1)-1)))*AC197,IF(AD$189&lt;'A1 Parametre'!$C$7,'A2.1 Intenzita dopravy'!AD181,IF(AD$189&lt;MIN('A2 Intenzita dopravy'!$H$5:$L$5),AE197/AF197*AE197,(INDEX('A2 Intenzita dopravy'!$M27:$Q27,MATCH(AD$189,'A2 Intenzita dopravy'!$H$5:$L$5,1)+1)/INDEX('A2 Intenzita dopravy'!$M27:$Q27,MATCH(AD$189,'A2 Intenzita dopravy'!$H$5:$L$5,1)))^(1/(INDEX('A2 Intenzita dopravy'!$H$5:$L$5,MATCH(AD$189,'A2 Intenzita dopravy'!$H$5:$L$5,1)+1)-INDEX('A2 Intenzita dopravy'!$H$5:$L$5,MATCH(AD$189,'A2 Intenzita dopravy'!$H$5:$L$5,1))))*AC197)))),0)</f>
        <v>1929.8749469723084</v>
      </c>
      <c r="AE197" s="30">
        <f>IFERROR(IFERROR(INDEX('A2 Intenzita dopravy'!$M27:$Q27,MATCH(AE$189,'A2 Intenzita dopravy'!$H$19:$L$19,0)),IF(AE$189&gt;MAX('A2 Intenzita dopravy'!$H$5:$L$5),(INDEX('A2 Intenzita dopravy'!$M27:$Q27,MATCH(AE$189,'A2 Intenzita dopravy'!$H$5:$L$5,1))/INDEX('A2 Intenzita dopravy'!$M27:$Q27,MATCH(AE$189,'A2 Intenzita dopravy'!$H$5:$L$5,1)-1))^(1/(INDEX('A2 Intenzita dopravy'!$H$5:$L$5,MATCH(AE$189,'A2 Intenzita dopravy'!$H$5:$L$5,1))-INDEX('A2 Intenzita dopravy'!$H$5:$L$5,MATCH(AE$189,'A2 Intenzita dopravy'!$H$5:$L$5,1)-1)))*AD197,IF(AE$189&lt;'A1 Parametre'!$C$7,'A2.1 Intenzita dopravy'!AE181,IF(AE$189&lt;MIN('A2 Intenzita dopravy'!$H$5:$L$5),AF197/AG197*AF197,(INDEX('A2 Intenzita dopravy'!$M27:$Q27,MATCH(AE$189,'A2 Intenzita dopravy'!$H$5:$L$5,1)+1)/INDEX('A2 Intenzita dopravy'!$M27:$Q27,MATCH(AE$189,'A2 Intenzita dopravy'!$H$5:$L$5,1)))^(1/(INDEX('A2 Intenzita dopravy'!$H$5:$L$5,MATCH(AE$189,'A2 Intenzita dopravy'!$H$5:$L$5,1)+1)-INDEX('A2 Intenzita dopravy'!$H$5:$L$5,MATCH(AE$189,'A2 Intenzita dopravy'!$H$5:$L$5,1))))*AD197)))),0)</f>
        <v>1955.6840235579984</v>
      </c>
      <c r="AF197" s="30">
        <f>IFERROR(IFERROR(INDEX('A2 Intenzita dopravy'!$M27:$Q27,MATCH(AF$189,'A2 Intenzita dopravy'!$H$19:$L$19,0)),IF(AF$189&gt;MAX('A2 Intenzita dopravy'!$H$5:$L$5),(INDEX('A2 Intenzita dopravy'!$M27:$Q27,MATCH(AF$189,'A2 Intenzita dopravy'!$H$5:$L$5,1))/INDEX('A2 Intenzita dopravy'!$M27:$Q27,MATCH(AF$189,'A2 Intenzita dopravy'!$H$5:$L$5,1)-1))^(1/(INDEX('A2 Intenzita dopravy'!$H$5:$L$5,MATCH(AF$189,'A2 Intenzita dopravy'!$H$5:$L$5,1))-INDEX('A2 Intenzita dopravy'!$H$5:$L$5,MATCH(AF$189,'A2 Intenzita dopravy'!$H$5:$L$5,1)-1)))*AE197,IF(AF$189&lt;'A1 Parametre'!$C$7,'A2.1 Intenzita dopravy'!AF181,IF(AF$189&lt;MIN('A2 Intenzita dopravy'!$H$5:$L$5),AG197/AH197*AG197,(INDEX('A2 Intenzita dopravy'!$M27:$Q27,MATCH(AF$189,'A2 Intenzita dopravy'!$H$5:$L$5,1)+1)/INDEX('A2 Intenzita dopravy'!$M27:$Q27,MATCH(AF$189,'A2 Intenzita dopravy'!$H$5:$L$5,1)))^(1/(INDEX('A2 Intenzita dopravy'!$H$5:$L$5,MATCH(AF$189,'A2 Intenzita dopravy'!$H$5:$L$5,1)+1)-INDEX('A2 Intenzita dopravy'!$H$5:$L$5,MATCH(AF$189,'A2 Intenzita dopravy'!$H$5:$L$5,1))))*AE197)))),0)</f>
        <v>1981.8382564115861</v>
      </c>
      <c r="AG197" s="30">
        <f>IFERROR(IFERROR(INDEX('A2 Intenzita dopravy'!$M27:$Q27,MATCH(AG$189,'A2 Intenzita dopravy'!$H$19:$L$19,0)),IF(AG$189&gt;MAX('A2 Intenzita dopravy'!$H$5:$L$5),(INDEX('A2 Intenzita dopravy'!$M27:$Q27,MATCH(AG$189,'A2 Intenzita dopravy'!$H$5:$L$5,1))/INDEX('A2 Intenzita dopravy'!$M27:$Q27,MATCH(AG$189,'A2 Intenzita dopravy'!$H$5:$L$5,1)-1))^(1/(INDEX('A2 Intenzita dopravy'!$H$5:$L$5,MATCH(AG$189,'A2 Intenzita dopravy'!$H$5:$L$5,1))-INDEX('A2 Intenzita dopravy'!$H$5:$L$5,MATCH(AG$189,'A2 Intenzita dopravy'!$H$5:$L$5,1)-1)))*AF197,IF(AG$189&lt;'A1 Parametre'!$C$7,'A2.1 Intenzita dopravy'!AG181,IF(AG$189&lt;MIN('A2 Intenzita dopravy'!$H$5:$L$5),AH197/AI197*AH197,(INDEX('A2 Intenzita dopravy'!$M27:$Q27,MATCH(AG$189,'A2 Intenzita dopravy'!$H$5:$L$5,1)+1)/INDEX('A2 Intenzita dopravy'!$M27:$Q27,MATCH(AG$189,'A2 Intenzita dopravy'!$H$5:$L$5,1)))^(1/(INDEX('A2 Intenzita dopravy'!$H$5:$L$5,MATCH(AG$189,'A2 Intenzita dopravy'!$H$5:$L$5,1)+1)-INDEX('A2 Intenzita dopravy'!$H$5:$L$5,MATCH(AG$189,'A2 Intenzita dopravy'!$H$5:$L$5,1))))*AF197)))),0)</f>
        <v>2008.342261461459</v>
      </c>
      <c r="AH197" s="30">
        <f>IFERROR(IFERROR(INDEX('A2 Intenzita dopravy'!$M27:$Q27,MATCH(AH$189,'A2 Intenzita dopravy'!$H$19:$L$19,0)),IF(AH$189&gt;MAX('A2 Intenzita dopravy'!$H$5:$L$5),(INDEX('A2 Intenzita dopravy'!$M27:$Q27,MATCH(AH$189,'A2 Intenzita dopravy'!$H$5:$L$5,1))/INDEX('A2 Intenzita dopravy'!$M27:$Q27,MATCH(AH$189,'A2 Intenzita dopravy'!$H$5:$L$5,1)-1))^(1/(INDEX('A2 Intenzita dopravy'!$H$5:$L$5,MATCH(AH$189,'A2 Intenzita dopravy'!$H$5:$L$5,1))-INDEX('A2 Intenzita dopravy'!$H$5:$L$5,MATCH(AH$189,'A2 Intenzita dopravy'!$H$5:$L$5,1)-1)))*AG197,IF(AH$189&lt;'A1 Parametre'!$C$7,'A2.1 Intenzita dopravy'!AH181,IF(AH$189&lt;MIN('A2 Intenzita dopravy'!$H$5:$L$5),AI197/AJ197*AI197,(INDEX('A2 Intenzita dopravy'!$M27:$Q27,MATCH(AH$189,'A2 Intenzita dopravy'!$H$5:$L$5,1)+1)/INDEX('A2 Intenzita dopravy'!$M27:$Q27,MATCH(AH$189,'A2 Intenzita dopravy'!$H$5:$L$5,1)))^(1/(INDEX('A2 Intenzita dopravy'!$H$5:$L$5,MATCH(AH$189,'A2 Intenzita dopravy'!$H$5:$L$5,1)+1)-INDEX('A2 Intenzita dopravy'!$H$5:$L$5,MATCH(AH$189,'A2 Intenzita dopravy'!$H$5:$L$5,1))))*AG197)))),0)</f>
        <v>2035.2007163668693</v>
      </c>
      <c r="AI197" s="30">
        <f>IFERROR(IFERROR(INDEX('A2 Intenzita dopravy'!$M27:$Q27,MATCH(AI$189,'A2 Intenzita dopravy'!$H$19:$L$19,0)),IF(AI$189&gt;MAX('A2 Intenzita dopravy'!$H$5:$L$5),(INDEX('A2 Intenzita dopravy'!$M27:$Q27,MATCH(AI$189,'A2 Intenzita dopravy'!$H$5:$L$5,1))/INDEX('A2 Intenzita dopravy'!$M27:$Q27,MATCH(AI$189,'A2 Intenzita dopravy'!$H$5:$L$5,1)-1))^(1/(INDEX('A2 Intenzita dopravy'!$H$5:$L$5,MATCH(AI$189,'A2 Intenzita dopravy'!$H$5:$L$5,1))-INDEX('A2 Intenzita dopravy'!$H$5:$L$5,MATCH(AI$189,'A2 Intenzita dopravy'!$H$5:$L$5,1)-1)))*AH197,IF(AI$189&lt;'A1 Parametre'!$C$7,'A2.1 Intenzita dopravy'!AI181,IF(AI$189&lt;MIN('A2 Intenzita dopravy'!$H$5:$L$5),AJ197/AK197*AJ197,(INDEX('A2 Intenzita dopravy'!$M27:$Q27,MATCH(AI$189,'A2 Intenzita dopravy'!$H$5:$L$5,1)+1)/INDEX('A2 Intenzita dopravy'!$M27:$Q27,MATCH(AI$189,'A2 Intenzita dopravy'!$H$5:$L$5,1)))^(1/(INDEX('A2 Intenzita dopravy'!$H$5:$L$5,MATCH(AI$189,'A2 Intenzita dopravy'!$H$5:$L$5,1)+1)-INDEX('A2 Intenzita dopravy'!$H$5:$L$5,MATCH(AI$189,'A2 Intenzita dopravy'!$H$5:$L$5,1))))*AH197)))),0)</f>
        <v>2062.4183613434884</v>
      </c>
      <c r="AJ197" s="30">
        <f>IFERROR(IFERROR(INDEX('A2 Intenzita dopravy'!$M27:$Q27,MATCH(AJ$189,'A2 Intenzita dopravy'!$H$19:$L$19,0)),IF(AJ$189&gt;MAX('A2 Intenzita dopravy'!$H$5:$L$5),(INDEX('A2 Intenzita dopravy'!$M27:$Q27,MATCH(AJ$189,'A2 Intenzita dopravy'!$H$5:$L$5,1))/INDEX('A2 Intenzita dopravy'!$M27:$Q27,MATCH(AJ$189,'A2 Intenzita dopravy'!$H$5:$L$5,1)-1))^(1/(INDEX('A2 Intenzita dopravy'!$H$5:$L$5,MATCH(AJ$189,'A2 Intenzita dopravy'!$H$5:$L$5,1))-INDEX('A2 Intenzita dopravy'!$H$5:$L$5,MATCH(AJ$189,'A2 Intenzita dopravy'!$H$5:$L$5,1)-1)))*AI197,IF(AJ$189&lt;'A1 Parametre'!$C$7,'A2.1 Intenzita dopravy'!AJ181,IF(AJ$189&lt;MIN('A2 Intenzita dopravy'!$H$5:$L$5),AK197/AL197*AK197,(INDEX('A2 Intenzita dopravy'!$M27:$Q27,MATCH(AJ$189,'A2 Intenzita dopravy'!$H$5:$L$5,1)+1)/INDEX('A2 Intenzita dopravy'!$M27:$Q27,MATCH(AJ$189,'A2 Intenzita dopravy'!$H$5:$L$5,1)))^(1/(INDEX('A2 Intenzita dopravy'!$H$5:$L$5,MATCH(AJ$189,'A2 Intenzita dopravy'!$H$5:$L$5,1)+1)-INDEX('A2 Intenzita dopravy'!$H$5:$L$5,MATCH(AJ$189,'A2 Intenzita dopravy'!$H$5:$L$5,1))))*AI197)))),0)</f>
        <v>2090</v>
      </c>
      <c r="AK197" s="30">
        <f>IFERROR(IFERROR(INDEX('A2 Intenzita dopravy'!$M27:$Q27,MATCH(AK$189,'A2 Intenzita dopravy'!$H$19:$L$19,0)),IF(AK$189&gt;MAX('A2 Intenzita dopravy'!$H$5:$L$5),(INDEX('A2 Intenzita dopravy'!$M27:$Q27,MATCH(AK$189,'A2 Intenzita dopravy'!$H$5:$L$5,1))/INDEX('A2 Intenzita dopravy'!$M27:$Q27,MATCH(AK$189,'A2 Intenzita dopravy'!$H$5:$L$5,1)-1))^(1/(INDEX('A2 Intenzita dopravy'!$H$5:$L$5,MATCH(AK$189,'A2 Intenzita dopravy'!$H$5:$L$5,1))-INDEX('A2 Intenzita dopravy'!$H$5:$L$5,MATCH(AK$189,'A2 Intenzita dopravy'!$H$5:$L$5,1)-1)))*AJ197,IF(AK$189&lt;'A1 Parametre'!$C$7,'A2.1 Intenzita dopravy'!AK181,IF(AK$189&lt;MIN('A2 Intenzita dopravy'!$H$5:$L$5),AL197/AM197*AL197,(INDEX('A2 Intenzita dopravy'!$M27:$Q27,MATCH(AK$189,'A2 Intenzita dopravy'!$H$5:$L$5,1)+1)/INDEX('A2 Intenzita dopravy'!$M27:$Q27,MATCH(AK$189,'A2 Intenzita dopravy'!$H$5:$L$5,1)))^(1/(INDEX('A2 Intenzita dopravy'!$H$5:$L$5,MATCH(AK$189,'A2 Intenzita dopravy'!$H$5:$L$5,1)+1)-INDEX('A2 Intenzita dopravy'!$H$5:$L$5,MATCH(AK$189,'A2 Intenzita dopravy'!$H$5:$L$5,1))))*AJ197)))),0)</f>
        <v>2117.9505001858893</v>
      </c>
      <c r="AL197" s="30">
        <f>IFERROR(IFERROR(INDEX('A2 Intenzita dopravy'!$M27:$Q27,MATCH(AL$189,'A2 Intenzita dopravy'!$H$19:$L$19,0)),IF(AL$189&gt;MAX('A2 Intenzita dopravy'!$H$5:$L$5),(INDEX('A2 Intenzita dopravy'!$M27:$Q27,MATCH(AL$189,'A2 Intenzita dopravy'!$H$5:$L$5,1))/INDEX('A2 Intenzita dopravy'!$M27:$Q27,MATCH(AL$189,'A2 Intenzita dopravy'!$H$5:$L$5,1)-1))^(1/(INDEX('A2 Intenzita dopravy'!$H$5:$L$5,MATCH(AL$189,'A2 Intenzita dopravy'!$H$5:$L$5,1))-INDEX('A2 Intenzita dopravy'!$H$5:$L$5,MATCH(AL$189,'A2 Intenzita dopravy'!$H$5:$L$5,1)-1)))*AK197,IF(AL$189&lt;'A1 Parametre'!$C$7,'A2.1 Intenzita dopravy'!AL181,IF(AL$189&lt;MIN('A2 Intenzita dopravy'!$H$5:$L$5),AM197/AN197*AM197,(INDEX('A2 Intenzita dopravy'!$M27:$Q27,MATCH(AL$189,'A2 Intenzita dopravy'!$H$5:$L$5,1)+1)/INDEX('A2 Intenzita dopravy'!$M27:$Q27,MATCH(AL$189,'A2 Intenzita dopravy'!$H$5:$L$5,1)))^(1/(INDEX('A2 Intenzita dopravy'!$H$5:$L$5,MATCH(AL$189,'A2 Intenzita dopravy'!$H$5:$L$5,1)+1)-INDEX('A2 Intenzita dopravy'!$H$5:$L$5,MATCH(AL$189,'A2 Intenzita dopravy'!$H$5:$L$5,1))))*AK197)))),0)</f>
        <v>2146.2747948505539</v>
      </c>
      <c r="AM197" s="30">
        <f>IFERROR(IFERROR(INDEX('A2 Intenzita dopravy'!$M27:$Q27,MATCH(AM$189,'A2 Intenzita dopravy'!$H$19:$L$19,0)),IF(AM$189&gt;MAX('A2 Intenzita dopravy'!$H$5:$L$5),(INDEX('A2 Intenzita dopravy'!$M27:$Q27,MATCH(AM$189,'A2 Intenzita dopravy'!$H$5:$L$5,1))/INDEX('A2 Intenzita dopravy'!$M27:$Q27,MATCH(AM$189,'A2 Intenzita dopravy'!$H$5:$L$5,1)-1))^(1/(INDEX('A2 Intenzita dopravy'!$H$5:$L$5,MATCH(AM$189,'A2 Intenzita dopravy'!$H$5:$L$5,1))-INDEX('A2 Intenzita dopravy'!$H$5:$L$5,MATCH(AM$189,'A2 Intenzita dopravy'!$H$5:$L$5,1)-1)))*AL197,IF(AM$189&lt;'A1 Parametre'!$C$7,'A2.1 Intenzita dopravy'!AM181,IF(AM$189&lt;MIN('A2 Intenzita dopravy'!$H$5:$L$5),AN197/AO197*AN197,(INDEX('A2 Intenzita dopravy'!$M27:$Q27,MATCH(AM$189,'A2 Intenzita dopravy'!$H$5:$L$5,1)+1)/INDEX('A2 Intenzita dopravy'!$M27:$Q27,MATCH(AM$189,'A2 Intenzita dopravy'!$H$5:$L$5,1)))^(1/(INDEX('A2 Intenzita dopravy'!$H$5:$L$5,MATCH(AM$189,'A2 Intenzita dopravy'!$H$5:$L$5,1)+1)-INDEX('A2 Intenzita dopravy'!$H$5:$L$5,MATCH(AM$189,'A2 Intenzita dopravy'!$H$5:$L$5,1))))*AL197)))),0)</f>
        <v>2174.9778829139223</v>
      </c>
      <c r="AN197" s="30">
        <f>IFERROR(IFERROR(INDEX('A2 Intenzita dopravy'!$M27:$Q27,MATCH(AN$189,'A2 Intenzita dopravy'!$H$19:$L$19,0)),IF(AN$189&gt;MAX('A2 Intenzita dopravy'!$H$5:$L$5),(INDEX('A2 Intenzita dopravy'!$M27:$Q27,MATCH(AN$189,'A2 Intenzita dopravy'!$H$5:$L$5,1))/INDEX('A2 Intenzita dopravy'!$M27:$Q27,MATCH(AN$189,'A2 Intenzita dopravy'!$H$5:$L$5,1)-1))^(1/(INDEX('A2 Intenzita dopravy'!$H$5:$L$5,MATCH(AN$189,'A2 Intenzita dopravy'!$H$5:$L$5,1))-INDEX('A2 Intenzita dopravy'!$H$5:$L$5,MATCH(AN$189,'A2 Intenzita dopravy'!$H$5:$L$5,1)-1)))*AM197,IF(AN$189&lt;'A1 Parametre'!$C$7,'A2.1 Intenzita dopravy'!AN181,IF(AN$189&lt;MIN('A2 Intenzita dopravy'!$H$5:$L$5),AO197/AP197*AO197,(INDEX('A2 Intenzita dopravy'!$M27:$Q27,MATCH(AN$189,'A2 Intenzita dopravy'!$H$5:$L$5,1)+1)/INDEX('A2 Intenzita dopravy'!$M27:$Q27,MATCH(AN$189,'A2 Intenzita dopravy'!$H$5:$L$5,1)))^(1/(INDEX('A2 Intenzita dopravy'!$H$5:$L$5,MATCH(AN$189,'A2 Intenzita dopravy'!$H$5:$L$5,1)+1)-INDEX('A2 Intenzita dopravy'!$H$5:$L$5,MATCH(AN$189,'A2 Intenzita dopravy'!$H$5:$L$5,1))))*AM197)))),0)</f>
        <v>2204.0648301487022</v>
      </c>
      <c r="AO197" s="30">
        <f>IFERROR(IFERROR(INDEX('A2 Intenzita dopravy'!$M27:$Q27,MATCH(AO$189,'A2 Intenzita dopravy'!$H$19:$L$19,0)),IF(AO$189&gt;MAX('A2 Intenzita dopravy'!$H$5:$L$5),(INDEX('A2 Intenzita dopravy'!$M27:$Q27,MATCH(AO$189,'A2 Intenzita dopravy'!$H$5:$L$5,1))/INDEX('A2 Intenzita dopravy'!$M27:$Q27,MATCH(AO$189,'A2 Intenzita dopravy'!$H$5:$L$5,1)-1))^(1/(INDEX('A2 Intenzita dopravy'!$H$5:$L$5,MATCH(AO$189,'A2 Intenzita dopravy'!$H$5:$L$5,1))-INDEX('A2 Intenzita dopravy'!$H$5:$L$5,MATCH(AO$189,'A2 Intenzita dopravy'!$H$5:$L$5,1)-1)))*AN197,IF(AO$189&lt;'A1 Parametre'!$C$7,'A2.1 Intenzita dopravy'!AO181,IF(AO$189&lt;MIN('A2 Intenzita dopravy'!$H$5:$L$5),AP197/AQ197*AP197,(INDEX('A2 Intenzita dopravy'!$M27:$Q27,MATCH(AO$189,'A2 Intenzita dopravy'!$H$5:$L$5,1)+1)/INDEX('A2 Intenzita dopravy'!$M27:$Q27,MATCH(AO$189,'A2 Intenzita dopravy'!$H$5:$L$5,1)))^(1/(INDEX('A2 Intenzita dopravy'!$H$5:$L$5,MATCH(AO$189,'A2 Intenzita dopravy'!$H$5:$L$5,1)+1)-INDEX('A2 Intenzita dopravy'!$H$5:$L$5,MATCH(AO$189,'A2 Intenzita dopravy'!$H$5:$L$5,1))))*AN197)))),0)</f>
        <v>2233.5407700744358</v>
      </c>
      <c r="AP197" s="30">
        <f>IFERROR(IFERROR(INDEX('A2 Intenzita dopravy'!$M27:$Q27,MATCH(AP$189,'A2 Intenzita dopravy'!$H$19:$L$19,0)),IF(AP$189&gt;MAX('A2 Intenzita dopravy'!$H$5:$L$5),(INDEX('A2 Intenzita dopravy'!$M27:$Q27,MATCH(AP$189,'A2 Intenzita dopravy'!$H$5:$L$5,1))/INDEX('A2 Intenzita dopravy'!$M27:$Q27,MATCH(AP$189,'A2 Intenzita dopravy'!$H$5:$L$5,1)-1))^(1/(INDEX('A2 Intenzita dopravy'!$H$5:$L$5,MATCH(AP$189,'A2 Intenzita dopravy'!$H$5:$L$5,1))-INDEX('A2 Intenzita dopravy'!$H$5:$L$5,MATCH(AP$189,'A2 Intenzita dopravy'!$H$5:$L$5,1)-1)))*AO197,IF(AP$189&lt;'A1 Parametre'!$C$7,'A2.1 Intenzita dopravy'!AP181,IF(AP$189&lt;MIN('A2 Intenzita dopravy'!$H$5:$L$5),AQ197/AR197*AQ197,(INDEX('A2 Intenzita dopravy'!$M27:$Q27,MATCH(AP$189,'A2 Intenzita dopravy'!$H$5:$L$5,1)+1)/INDEX('A2 Intenzita dopravy'!$M27:$Q27,MATCH(AP$189,'A2 Intenzita dopravy'!$H$5:$L$5,1)))^(1/(INDEX('A2 Intenzita dopravy'!$H$5:$L$5,MATCH(AP$189,'A2 Intenzita dopravy'!$H$5:$L$5,1)+1)-INDEX('A2 Intenzita dopravy'!$H$5:$L$5,MATCH(AP$189,'A2 Intenzita dopravy'!$H$5:$L$5,1))))*AO197)))),0)</f>
        <v>2263.4109048635059</v>
      </c>
      <c r="AQ197" s="30">
        <f>IFERROR(IFERROR(INDEX('A2 Intenzita dopravy'!$M27:$Q27,MATCH(AQ$189,'A2 Intenzita dopravy'!$H$19:$L$19,0)),IF(AQ$189&gt;MAX('A2 Intenzita dopravy'!$H$5:$L$5),(INDEX('A2 Intenzita dopravy'!$M27:$Q27,MATCH(AQ$189,'A2 Intenzita dopravy'!$H$5:$L$5,1))/INDEX('A2 Intenzita dopravy'!$M27:$Q27,MATCH(AQ$189,'A2 Intenzita dopravy'!$H$5:$L$5,1)-1))^(1/(INDEX('A2 Intenzita dopravy'!$H$5:$L$5,MATCH(AQ$189,'A2 Intenzita dopravy'!$H$5:$L$5,1))-INDEX('A2 Intenzita dopravy'!$H$5:$L$5,MATCH(AQ$189,'A2 Intenzita dopravy'!$H$5:$L$5,1)-1)))*AP197,IF(AQ$189&lt;'A1 Parametre'!$C$7,'A2.1 Intenzita dopravy'!AQ181,IF(AQ$189&lt;MIN('A2 Intenzita dopravy'!$H$5:$L$5),AR197/AS197*AR197,(INDEX('A2 Intenzita dopravy'!$M27:$Q27,MATCH(AQ$189,'A2 Intenzita dopravy'!$H$5:$L$5,1)+1)/INDEX('A2 Intenzita dopravy'!$M27:$Q27,MATCH(AQ$189,'A2 Intenzita dopravy'!$H$5:$L$5,1)))^(1/(INDEX('A2 Intenzita dopravy'!$H$5:$L$5,MATCH(AQ$189,'A2 Intenzita dopravy'!$H$5:$L$5,1)+1)-INDEX('A2 Intenzita dopravy'!$H$5:$L$5,MATCH(AQ$189,'A2 Intenzita dopravy'!$H$5:$L$5,1))))*AP197)))),0)</f>
        <v>2293.6805062592625</v>
      </c>
      <c r="AR197" s="30">
        <f>IFERROR(IFERROR(INDEX('A2 Intenzita dopravy'!$M27:$Q27,MATCH(AR$189,'A2 Intenzita dopravy'!$H$19:$L$19,0)),IF(AR$189&gt;MAX('A2 Intenzita dopravy'!$H$5:$L$5),(INDEX('A2 Intenzita dopravy'!$M27:$Q27,MATCH(AR$189,'A2 Intenzita dopravy'!$H$5:$L$5,1))/INDEX('A2 Intenzita dopravy'!$M27:$Q27,MATCH(AR$189,'A2 Intenzita dopravy'!$H$5:$L$5,1)-1))^(1/(INDEX('A2 Intenzita dopravy'!$H$5:$L$5,MATCH(AR$189,'A2 Intenzita dopravy'!$H$5:$L$5,1))-INDEX('A2 Intenzita dopravy'!$H$5:$L$5,MATCH(AR$189,'A2 Intenzita dopravy'!$H$5:$L$5,1)-1)))*AQ197,IF(AR$189&lt;'A1 Parametre'!$C$7,'A2.1 Intenzita dopravy'!AR181,IF(AR$189&lt;MIN('A2 Intenzita dopravy'!$H$5:$L$5),AS197/AT197*AS197,(INDEX('A2 Intenzita dopravy'!$M27:$Q27,MATCH(AR$189,'A2 Intenzita dopravy'!$H$5:$L$5,1)+1)/INDEX('A2 Intenzita dopravy'!$M27:$Q27,MATCH(AR$189,'A2 Intenzita dopravy'!$H$5:$L$5,1)))^(1/(INDEX('A2 Intenzita dopravy'!$H$5:$L$5,MATCH(AR$189,'A2 Intenzita dopravy'!$H$5:$L$5,1)+1)-INDEX('A2 Intenzita dopravy'!$H$5:$L$5,MATCH(AR$189,'A2 Intenzita dopravy'!$H$5:$L$5,1))))*AQ197)))),0)</f>
        <v>2324.3549165064251</v>
      </c>
      <c r="AS197" s="30">
        <f>IFERROR(IFERROR(INDEX('A2 Intenzita dopravy'!$M27:$Q27,MATCH(AS$189,'A2 Intenzita dopravy'!$H$19:$L$19,0)),IF(AS$189&gt;MAX('A2 Intenzita dopravy'!$H$5:$L$5),(INDEX('A2 Intenzita dopravy'!$M27:$Q27,MATCH(AS$189,'A2 Intenzita dopravy'!$H$5:$L$5,1))/INDEX('A2 Intenzita dopravy'!$M27:$Q27,MATCH(AS$189,'A2 Intenzita dopravy'!$H$5:$L$5,1)-1))^(1/(INDEX('A2 Intenzita dopravy'!$H$5:$L$5,MATCH(AS$189,'A2 Intenzita dopravy'!$H$5:$L$5,1))-INDEX('A2 Intenzita dopravy'!$H$5:$L$5,MATCH(AS$189,'A2 Intenzita dopravy'!$H$5:$L$5,1)-1)))*AR197,IF(AS$189&lt;'A1 Parametre'!$C$7,'A2.1 Intenzita dopravy'!AS181,IF(AS$189&lt;MIN('A2 Intenzita dopravy'!$H$5:$L$5),AT197/AU197*AT197,(INDEX('A2 Intenzita dopravy'!$M27:$Q27,MATCH(AS$189,'A2 Intenzita dopravy'!$H$5:$L$5,1)+1)/INDEX('A2 Intenzita dopravy'!$M27:$Q27,MATCH(AS$189,'A2 Intenzita dopravy'!$H$5:$L$5,1)))^(1/(INDEX('A2 Intenzita dopravy'!$H$5:$L$5,MATCH(AS$189,'A2 Intenzita dopravy'!$H$5:$L$5,1)+1)-INDEX('A2 Intenzita dopravy'!$H$5:$L$5,MATCH(AS$189,'A2 Intenzita dopravy'!$H$5:$L$5,1))))*AR197)))),0)</f>
        <v>2355.4395492939298</v>
      </c>
      <c r="AT197" s="30">
        <f>IFERROR(IFERROR(INDEX('A2 Intenzita dopravy'!$M27:$Q27,MATCH(AT$189,'A2 Intenzita dopravy'!$H$19:$L$19,0)),IF(AT$189&gt;MAX('A2 Intenzita dopravy'!$H$5:$L$5),(INDEX('A2 Intenzita dopravy'!$M27:$Q27,MATCH(AT$189,'A2 Intenzita dopravy'!$H$5:$L$5,1))/INDEX('A2 Intenzita dopravy'!$M27:$Q27,MATCH(AT$189,'A2 Intenzita dopravy'!$H$5:$L$5,1)-1))^(1/(INDEX('A2 Intenzita dopravy'!$H$5:$L$5,MATCH(AT$189,'A2 Intenzita dopravy'!$H$5:$L$5,1))-INDEX('A2 Intenzita dopravy'!$H$5:$L$5,MATCH(AT$189,'A2 Intenzita dopravy'!$H$5:$L$5,1)-1)))*AS197,IF(AT$189&lt;'A1 Parametre'!$C$7,'A2.1 Intenzita dopravy'!AT181,IF(AT$189&lt;MIN('A2 Intenzita dopravy'!$H$5:$L$5),AU197/AV197*AU197,(INDEX('A2 Intenzita dopravy'!$M27:$Q27,MATCH(AT$189,'A2 Intenzita dopravy'!$H$5:$L$5,1)+1)/INDEX('A2 Intenzita dopravy'!$M27:$Q27,MATCH(AT$189,'A2 Intenzita dopravy'!$H$5:$L$5,1)))^(1/(INDEX('A2 Intenzita dopravy'!$H$5:$L$5,MATCH(AT$189,'A2 Intenzita dopravy'!$H$5:$L$5,1)+1)-INDEX('A2 Intenzita dopravy'!$H$5:$L$5,MATCH(AT$189,'A2 Intenzita dopravy'!$H$5:$L$5,1))))*AS197)))),0)</f>
        <v>2386.9398907103846</v>
      </c>
      <c r="AU197" s="30">
        <f>IFERROR(IFERROR(INDEX('A2 Intenzita dopravy'!$M27:$Q27,MATCH(AU$189,'A2 Intenzita dopravy'!$H$19:$L$19,0)),IF(AU$189&gt;MAX('A2 Intenzita dopravy'!$H$5:$L$5),(INDEX('A2 Intenzita dopravy'!$M27:$Q27,MATCH(AU$189,'A2 Intenzita dopravy'!$H$5:$L$5,1))/INDEX('A2 Intenzita dopravy'!$M27:$Q27,MATCH(AU$189,'A2 Intenzita dopravy'!$H$5:$L$5,1)-1))^(1/(INDEX('A2 Intenzita dopravy'!$H$5:$L$5,MATCH(AU$189,'A2 Intenzita dopravy'!$H$5:$L$5,1))-INDEX('A2 Intenzita dopravy'!$H$5:$L$5,MATCH(AU$189,'A2 Intenzita dopravy'!$H$5:$L$5,1)-1)))*AT197,IF(AU$189&lt;'A1 Parametre'!$C$7,'A2.1 Intenzita dopravy'!AU181,IF(AU$189&lt;MIN('A2 Intenzita dopravy'!$H$5:$L$5),AV197/AW197*AV197,(INDEX('A2 Intenzita dopravy'!$M27:$Q27,MATCH(AU$189,'A2 Intenzita dopravy'!$H$5:$L$5,1)+1)/INDEX('A2 Intenzita dopravy'!$M27:$Q27,MATCH(AU$189,'A2 Intenzita dopravy'!$H$5:$L$5,1)))^(1/(INDEX('A2 Intenzita dopravy'!$H$5:$L$5,MATCH(AU$189,'A2 Intenzita dopravy'!$H$5:$L$5,1)+1)-INDEX('A2 Intenzita dopravy'!$H$5:$L$5,MATCH(AU$189,'A2 Intenzita dopravy'!$H$5:$L$5,1))))*AT197)))),0)</f>
        <v>2418.8615002123015</v>
      </c>
      <c r="AV197" s="30">
        <f>IFERROR(IFERROR(INDEX('A2 Intenzita dopravy'!$M27:$Q27,MATCH(AV$189,'A2 Intenzita dopravy'!$H$19:$L$19,0)),IF(AV$189&gt;MAX('A2 Intenzita dopravy'!$H$5:$L$5),(INDEX('A2 Intenzita dopravy'!$M27:$Q27,MATCH(AV$189,'A2 Intenzita dopravy'!$H$5:$L$5,1))/INDEX('A2 Intenzita dopravy'!$M27:$Q27,MATCH(AV$189,'A2 Intenzita dopravy'!$H$5:$L$5,1)-1))^(1/(INDEX('A2 Intenzita dopravy'!$H$5:$L$5,MATCH(AV$189,'A2 Intenzita dopravy'!$H$5:$L$5,1))-INDEX('A2 Intenzita dopravy'!$H$5:$L$5,MATCH(AV$189,'A2 Intenzita dopravy'!$H$5:$L$5,1)-1)))*AU197,IF(AV$189&lt;'A1 Parametre'!$C$7,'A2.1 Intenzita dopravy'!AV181,IF(AV$189&lt;MIN('A2 Intenzita dopravy'!$H$5:$L$5),AW197/AX197*AW197,(INDEX('A2 Intenzita dopravy'!$M27:$Q27,MATCH(AV$189,'A2 Intenzita dopravy'!$H$5:$L$5,1)+1)/INDEX('A2 Intenzita dopravy'!$M27:$Q27,MATCH(AV$189,'A2 Intenzita dopravy'!$H$5:$L$5,1)))^(1/(INDEX('A2 Intenzita dopravy'!$H$5:$L$5,MATCH(AV$189,'A2 Intenzita dopravy'!$H$5:$L$5,1)+1)-INDEX('A2 Intenzita dopravy'!$H$5:$L$5,MATCH(AV$189,'A2 Intenzita dopravy'!$H$5:$L$5,1))))*AU197)))),0)</f>
        <v>2451.2100116052793</v>
      </c>
      <c r="AW197" s="30">
        <f>IFERROR(IFERROR(INDEX('A2 Intenzita dopravy'!$M27:$Q27,MATCH(AW$189,'A2 Intenzita dopravy'!$H$19:$L$19,0)),IF(AW$189&gt;MAX('A2 Intenzita dopravy'!$H$5:$L$5),(INDEX('A2 Intenzita dopravy'!$M27:$Q27,MATCH(AW$189,'A2 Intenzita dopravy'!$H$5:$L$5,1))/INDEX('A2 Intenzita dopravy'!$M27:$Q27,MATCH(AW$189,'A2 Intenzita dopravy'!$H$5:$L$5,1)-1))^(1/(INDEX('A2 Intenzita dopravy'!$H$5:$L$5,MATCH(AW$189,'A2 Intenzita dopravy'!$H$5:$L$5,1))-INDEX('A2 Intenzita dopravy'!$H$5:$L$5,MATCH(AW$189,'A2 Intenzita dopravy'!$H$5:$L$5,1)-1)))*AV197,IF(AW$189&lt;'A1 Parametre'!$C$7,'A2.1 Intenzita dopravy'!AW181,IF(AW$189&lt;MIN('A2 Intenzita dopravy'!$H$5:$L$5),AX197/AY197*AX197,(INDEX('A2 Intenzita dopravy'!$M27:$Q27,MATCH(AW$189,'A2 Intenzita dopravy'!$H$5:$L$5,1)+1)/INDEX('A2 Intenzita dopravy'!$M27:$Q27,MATCH(AW$189,'A2 Intenzita dopravy'!$H$5:$L$5,1)))^(1/(INDEX('A2 Intenzita dopravy'!$H$5:$L$5,MATCH(AW$189,'A2 Intenzita dopravy'!$H$5:$L$5,1)+1)-INDEX('A2 Intenzita dopravy'!$H$5:$L$5,MATCH(AW$189,'A2 Intenzita dopravy'!$H$5:$L$5,1))))*AV197)))),0)</f>
        <v>2483.9911340383064</v>
      </c>
      <c r="AX197" s="30">
        <f>IFERROR(IFERROR(INDEX('A2 Intenzita dopravy'!$M27:$Q27,MATCH(AX$189,'A2 Intenzita dopravy'!$H$19:$L$19,0)),IF(AX$189&gt;MAX('A2 Intenzita dopravy'!$H$5:$L$5),(INDEX('A2 Intenzita dopravy'!$M27:$Q27,MATCH(AX$189,'A2 Intenzita dopravy'!$H$5:$L$5,1))/INDEX('A2 Intenzita dopravy'!$M27:$Q27,MATCH(AX$189,'A2 Intenzita dopravy'!$H$5:$L$5,1)-1))^(1/(INDEX('A2 Intenzita dopravy'!$H$5:$L$5,MATCH(AX$189,'A2 Intenzita dopravy'!$H$5:$L$5,1))-INDEX('A2 Intenzita dopravy'!$H$5:$L$5,MATCH(AX$189,'A2 Intenzita dopravy'!$H$5:$L$5,1)-1)))*AW197,IF(AX$189&lt;'A1 Parametre'!$C$7,'A2.1 Intenzita dopravy'!AX181,IF(AX$189&lt;MIN('A2 Intenzita dopravy'!$H$5:$L$5),AY197/AZ197*AY197,(INDEX('A2 Intenzita dopravy'!$M27:$Q27,MATCH(AX$189,'A2 Intenzita dopravy'!$H$5:$L$5,1)+1)/INDEX('A2 Intenzita dopravy'!$M27:$Q27,MATCH(AX$189,'A2 Intenzita dopravy'!$H$5:$L$5,1)))^(1/(INDEX('A2 Intenzita dopravy'!$H$5:$L$5,MATCH(AX$189,'A2 Intenzita dopravy'!$H$5:$L$5,1)+1)-INDEX('A2 Intenzita dopravy'!$H$5:$L$5,MATCH(AX$189,'A2 Intenzita dopravy'!$H$5:$L$5,1))))*AW197)))),0)</f>
        <v>2517.210653011361</v>
      </c>
      <c r="AY197" s="30">
        <f>IFERROR(IFERROR(INDEX('A2 Intenzita dopravy'!$M27:$Q27,MATCH(AY$189,'A2 Intenzita dopravy'!$H$19:$L$19,0)),IF(AY$189&gt;MAX('A2 Intenzita dopravy'!$H$5:$L$5),(INDEX('A2 Intenzita dopravy'!$M27:$Q27,MATCH(AY$189,'A2 Intenzita dopravy'!$H$5:$L$5,1))/INDEX('A2 Intenzita dopravy'!$M27:$Q27,MATCH(AY$189,'A2 Intenzita dopravy'!$H$5:$L$5,1)-1))^(1/(INDEX('A2 Intenzita dopravy'!$H$5:$L$5,MATCH(AY$189,'A2 Intenzita dopravy'!$H$5:$L$5,1))-INDEX('A2 Intenzita dopravy'!$H$5:$L$5,MATCH(AY$189,'A2 Intenzita dopravy'!$H$5:$L$5,1)-1)))*AX197,IF(AY$189&lt;'A1 Parametre'!$C$7,'A2.1 Intenzita dopravy'!AY181,IF(AY$189&lt;MIN('A2 Intenzita dopravy'!$H$5:$L$5),AZ197/BA197*AZ197,(INDEX('A2 Intenzita dopravy'!$M27:$Q27,MATCH(AY$189,'A2 Intenzita dopravy'!$H$5:$L$5,1)+1)/INDEX('A2 Intenzita dopravy'!$M27:$Q27,MATCH(AY$189,'A2 Intenzita dopravy'!$H$5:$L$5,1)))^(1/(INDEX('A2 Intenzita dopravy'!$H$5:$L$5,MATCH(AY$189,'A2 Intenzita dopravy'!$H$5:$L$5,1)+1)-INDEX('A2 Intenzita dopravy'!$H$5:$L$5,MATCH(AY$189,'A2 Intenzita dopravy'!$H$5:$L$5,1))))*AX197)))),0)</f>
        <v>2550.8744313964885</v>
      </c>
      <c r="AZ197" s="30">
        <f>IFERROR(IFERROR(INDEX('A2 Intenzita dopravy'!$M27:$Q27,MATCH(AZ$189,'A2 Intenzita dopravy'!$H$19:$L$19,0)),IF(AZ$189&gt;MAX('A2 Intenzita dopravy'!$H$5:$L$5),(INDEX('A2 Intenzita dopravy'!$M27:$Q27,MATCH(AZ$189,'A2 Intenzita dopravy'!$H$5:$L$5,1))/INDEX('A2 Intenzita dopravy'!$M27:$Q27,MATCH(AZ$189,'A2 Intenzita dopravy'!$H$5:$L$5,1)-1))^(1/(INDEX('A2 Intenzita dopravy'!$H$5:$L$5,MATCH(AZ$189,'A2 Intenzita dopravy'!$H$5:$L$5,1))-INDEX('A2 Intenzita dopravy'!$H$5:$L$5,MATCH(AZ$189,'A2 Intenzita dopravy'!$H$5:$L$5,1)-1)))*AY197,IF(AZ$189&lt;'A1 Parametre'!$C$7,'A2.1 Intenzita dopravy'!AZ181,IF(AZ$189&lt;MIN('A2 Intenzita dopravy'!$H$5:$L$5),BA197/BB197*BA197,(INDEX('A2 Intenzita dopravy'!$M27:$Q27,MATCH(AZ$189,'A2 Intenzita dopravy'!$H$5:$L$5,1)+1)/INDEX('A2 Intenzita dopravy'!$M27:$Q27,MATCH(AZ$189,'A2 Intenzita dopravy'!$H$5:$L$5,1)))^(1/(INDEX('A2 Intenzita dopravy'!$H$5:$L$5,MATCH(AZ$189,'A2 Intenzita dopravy'!$H$5:$L$5,1)+1)-INDEX('A2 Intenzita dopravy'!$H$5:$L$5,MATCH(AZ$189,'A2 Intenzita dopravy'!$H$5:$L$5,1))))*AY197)))),0)</f>
        <v>2584.9884104725302</v>
      </c>
      <c r="BA197" s="30">
        <f>IFERROR(IFERROR(INDEX('A2 Intenzita dopravy'!$M27:$Q27,MATCH(BA$189,'A2 Intenzita dopravy'!$H$19:$L$19,0)),IF(BA$189&gt;MAX('A2 Intenzita dopravy'!$H$5:$L$5),(INDEX('A2 Intenzita dopravy'!$M27:$Q27,MATCH(BA$189,'A2 Intenzita dopravy'!$H$5:$L$5,1))/INDEX('A2 Intenzita dopravy'!$M27:$Q27,MATCH(BA$189,'A2 Intenzita dopravy'!$H$5:$L$5,1)-1))^(1/(INDEX('A2 Intenzita dopravy'!$H$5:$L$5,MATCH(BA$189,'A2 Intenzita dopravy'!$H$5:$L$5,1))-INDEX('A2 Intenzita dopravy'!$H$5:$L$5,MATCH(BA$189,'A2 Intenzita dopravy'!$H$5:$L$5,1)-1)))*AZ197,IF(BA$189&lt;'A1 Parametre'!$C$7,'A2.1 Intenzita dopravy'!BA181,IF(BA$189&lt;MIN('A2 Intenzita dopravy'!$H$5:$L$5),BB197/'A2 Intenzita dopravy'!#REF!*BB197,(INDEX('A2 Intenzita dopravy'!$M27:$Q27,MATCH(BA$189,'A2 Intenzita dopravy'!$H$5:$L$5,1)+1)/INDEX('A2 Intenzita dopravy'!$M27:$Q27,MATCH(BA$189,'A2 Intenzita dopravy'!$H$5:$L$5,1)))^(1/(INDEX('A2 Intenzita dopravy'!$H$5:$L$5,MATCH(BA$189,'A2 Intenzita dopravy'!$H$5:$L$5,1)+1)-INDEX('A2 Intenzita dopravy'!$H$5:$L$5,MATCH(BA$189,'A2 Intenzita dopravy'!$H$5:$L$5,1))))*AZ197)))),0)</f>
        <v>2619.5586109736946</v>
      </c>
      <c r="BB197" s="30">
        <f>IFERROR(IFERROR(INDEX('A2 Intenzita dopravy'!$M27:$Q27,MATCH(BB$189,'A2 Intenzita dopravy'!$H$19:$L$19,0)),IF(BB$189&gt;MAX('A2 Intenzita dopravy'!$H$5:$L$5),(INDEX('A2 Intenzita dopravy'!$M27:$Q27,MATCH(BB$189,'A2 Intenzita dopravy'!$H$5:$L$5,1))/INDEX('A2 Intenzita dopravy'!$M27:$Q27,MATCH(BB$189,'A2 Intenzita dopravy'!$H$5:$L$5,1)-1))^(1/(INDEX('A2 Intenzita dopravy'!$H$5:$L$5,MATCH(BB$189,'A2 Intenzita dopravy'!$H$5:$L$5,1))-INDEX('A2 Intenzita dopravy'!$H$5:$L$5,MATCH(BB$189,'A2 Intenzita dopravy'!$H$5:$L$5,1)-1)))*BA197,IF(BB$189&lt;'A1 Parametre'!$C$7,'A2.1 Intenzita dopravy'!BB181,IF(BB$189&lt;MIN('A2 Intenzita dopravy'!$H$5:$L$5),'A2 Intenzita dopravy'!#REF!/'A2 Intenzita dopravy'!#REF!*'A2 Intenzita dopravy'!#REF!,(INDEX('A2 Intenzita dopravy'!$M27:$Q27,MATCH(BB$189,'A2 Intenzita dopravy'!$H$5:$L$5,1)+1)/INDEX('A2 Intenzita dopravy'!$M27:$Q27,MATCH(BB$189,'A2 Intenzita dopravy'!$H$5:$L$5,1)))^(1/(INDEX('A2 Intenzita dopravy'!$H$5:$L$5,MATCH(BB$189,'A2 Intenzita dopravy'!$H$5:$L$5,1)+1)-INDEX('A2 Intenzita dopravy'!$H$5:$L$5,MATCH(BB$189,'A2 Intenzita dopravy'!$H$5:$L$5,1))))*BA197)))),0)</f>
        <v>2654.5911341521478</v>
      </c>
    </row>
    <row r="198" spans="2:54" x14ac:dyDescent="0.2">
      <c r="B198" s="5">
        <v>8</v>
      </c>
      <c r="C198" s="5" t="str">
        <f>IF(ISBLANK('A2 Intenzita dopravy'!C28)=TRUE,"",'A2 Intenzita dopravy'!C28)</f>
        <v/>
      </c>
      <c r="D198" s="5" t="str">
        <f>IF(ISBLANK('A2 Intenzita dopravy'!D28)=TRUE,"",'A2 Intenzita dopravy'!D28)</f>
        <v>R3 Tvrdošín - Nižná 2</v>
      </c>
      <c r="E198" s="30">
        <f>IFERROR(IFERROR(INDEX('A2 Intenzita dopravy'!$M28:$Q28,MATCH(E$189,'A2 Intenzita dopravy'!$H$19:$L$19,0)),IF(E$189&gt;MAX('A2 Intenzita dopravy'!$H$5:$L$5),(INDEX('A2 Intenzita dopravy'!$M28:$Q28,MATCH(E$189,'A2 Intenzita dopravy'!$H$5:$L$5,1))/INDEX('A2 Intenzita dopravy'!$M28:$Q28,MATCH(E$189,'A2 Intenzita dopravy'!$H$5:$L$5,1)-1))^(1/(INDEX('A2 Intenzita dopravy'!$H$5:$L$5,MATCH(E$189,'A2 Intenzita dopravy'!$H$5:$L$5,1))-INDEX('A2 Intenzita dopravy'!$H$5:$L$5,MATCH(E$189,'A2 Intenzita dopravy'!$H$5:$L$5,1)-1)))*D198,IF(E$189&lt;'A1 Parametre'!$C$7,'A2.1 Intenzita dopravy'!E182,IF(E$189&lt;MIN('A2 Intenzita dopravy'!$H$5:$L$5),F198/G198*F198,(INDEX('A2 Intenzita dopravy'!$M28:$Q28,MATCH(E$189,'A2 Intenzita dopravy'!$H$5:$L$5,1)+1)/INDEX('A2 Intenzita dopravy'!$M28:$Q28,MATCH(E$189,'A2 Intenzita dopravy'!$H$5:$L$5,1)))^(1/(INDEX('A2 Intenzita dopravy'!$H$5:$L$5,MATCH(E$189,'A2 Intenzita dopravy'!$H$5:$L$5,1)+1)-INDEX('A2 Intenzita dopravy'!$H$5:$L$5,MATCH(E$189,'A2 Intenzita dopravy'!$H$5:$L$5,1))))*D198)))),0)</f>
        <v>0</v>
      </c>
      <c r="F198" s="30">
        <f>IFERROR(IFERROR(INDEX('A2 Intenzita dopravy'!$M28:$Q28,MATCH(F$189,'A2 Intenzita dopravy'!$H$19:$L$19,0)),IF(F$189&gt;MAX('A2 Intenzita dopravy'!$H$5:$L$5),(INDEX('A2 Intenzita dopravy'!$M28:$Q28,MATCH(F$189,'A2 Intenzita dopravy'!$H$5:$L$5,1))/INDEX('A2 Intenzita dopravy'!$M28:$Q28,MATCH(F$189,'A2 Intenzita dopravy'!$H$5:$L$5,1)-1))^(1/(INDEX('A2 Intenzita dopravy'!$H$5:$L$5,MATCH(F$189,'A2 Intenzita dopravy'!$H$5:$L$5,1))-INDEX('A2 Intenzita dopravy'!$H$5:$L$5,MATCH(F$189,'A2 Intenzita dopravy'!$H$5:$L$5,1)-1)))*E198,IF(F$189&lt;'A1 Parametre'!$C$7,'A2.1 Intenzita dopravy'!F182,IF(F$189&lt;MIN('A2 Intenzita dopravy'!$H$5:$L$5),G198/H198*G198,(INDEX('A2 Intenzita dopravy'!$M28:$Q28,MATCH(F$189,'A2 Intenzita dopravy'!$H$5:$L$5,1)+1)/INDEX('A2 Intenzita dopravy'!$M28:$Q28,MATCH(F$189,'A2 Intenzita dopravy'!$H$5:$L$5,1)))^(1/(INDEX('A2 Intenzita dopravy'!$H$5:$L$5,MATCH(F$189,'A2 Intenzita dopravy'!$H$5:$L$5,1)+1)-INDEX('A2 Intenzita dopravy'!$H$5:$L$5,MATCH(F$189,'A2 Intenzita dopravy'!$H$5:$L$5,1))))*E198)))),0)</f>
        <v>0</v>
      </c>
      <c r="G198" s="30">
        <f>IFERROR(IFERROR(INDEX('A2 Intenzita dopravy'!$M28:$Q28,MATCH(G$189,'A2 Intenzita dopravy'!$H$19:$L$19,0)),IF(G$189&gt;MAX('A2 Intenzita dopravy'!$H$5:$L$5),(INDEX('A2 Intenzita dopravy'!$M28:$Q28,MATCH(G$189,'A2 Intenzita dopravy'!$H$5:$L$5,1))/INDEX('A2 Intenzita dopravy'!$M28:$Q28,MATCH(G$189,'A2 Intenzita dopravy'!$H$5:$L$5,1)-1))^(1/(INDEX('A2 Intenzita dopravy'!$H$5:$L$5,MATCH(G$189,'A2 Intenzita dopravy'!$H$5:$L$5,1))-INDEX('A2 Intenzita dopravy'!$H$5:$L$5,MATCH(G$189,'A2 Intenzita dopravy'!$H$5:$L$5,1)-1)))*F198,IF(G$189&lt;'A1 Parametre'!$C$7,'A2.1 Intenzita dopravy'!G182,IF(G$189&lt;MIN('A2 Intenzita dopravy'!$H$5:$L$5),H198/I198*H198,(INDEX('A2 Intenzita dopravy'!$M28:$Q28,MATCH(G$189,'A2 Intenzita dopravy'!$H$5:$L$5,1)+1)/INDEX('A2 Intenzita dopravy'!$M28:$Q28,MATCH(G$189,'A2 Intenzita dopravy'!$H$5:$L$5,1)))^(1/(INDEX('A2 Intenzita dopravy'!$H$5:$L$5,MATCH(G$189,'A2 Intenzita dopravy'!$H$5:$L$5,1)+1)-INDEX('A2 Intenzita dopravy'!$H$5:$L$5,MATCH(G$189,'A2 Intenzita dopravy'!$H$5:$L$5,1))))*F198)))),0)</f>
        <v>0</v>
      </c>
      <c r="H198" s="30">
        <f>IFERROR(IFERROR(INDEX('A2 Intenzita dopravy'!$M28:$Q28,MATCH(H$189,'A2 Intenzita dopravy'!$H$19:$L$19,0)),IF(H$189&gt;MAX('A2 Intenzita dopravy'!$H$5:$L$5),(INDEX('A2 Intenzita dopravy'!$M28:$Q28,MATCH(H$189,'A2 Intenzita dopravy'!$H$5:$L$5,1))/INDEX('A2 Intenzita dopravy'!$M28:$Q28,MATCH(H$189,'A2 Intenzita dopravy'!$H$5:$L$5,1)-1))^(1/(INDEX('A2 Intenzita dopravy'!$H$5:$L$5,MATCH(H$189,'A2 Intenzita dopravy'!$H$5:$L$5,1))-INDEX('A2 Intenzita dopravy'!$H$5:$L$5,MATCH(H$189,'A2 Intenzita dopravy'!$H$5:$L$5,1)-1)))*G198,IF(H$189&lt;'A1 Parametre'!$C$7,'A2.1 Intenzita dopravy'!H182,IF(H$189&lt;MIN('A2 Intenzita dopravy'!$H$5:$L$5),I198/J198*I198,(INDEX('A2 Intenzita dopravy'!$M28:$Q28,MATCH(H$189,'A2 Intenzita dopravy'!$H$5:$L$5,1)+1)/INDEX('A2 Intenzita dopravy'!$M28:$Q28,MATCH(H$189,'A2 Intenzita dopravy'!$H$5:$L$5,1)))^(1/(INDEX('A2 Intenzita dopravy'!$H$5:$L$5,MATCH(H$189,'A2 Intenzita dopravy'!$H$5:$L$5,1)+1)-INDEX('A2 Intenzita dopravy'!$H$5:$L$5,MATCH(H$189,'A2 Intenzita dopravy'!$H$5:$L$5,1))))*G198)))),0)</f>
        <v>0</v>
      </c>
      <c r="I198" s="30">
        <f>IFERROR(IFERROR(INDEX('A2 Intenzita dopravy'!$M28:$Q28,MATCH(I$189,'A2 Intenzita dopravy'!$H$19:$L$19,0)),IF(I$189&gt;MAX('A2 Intenzita dopravy'!$H$5:$L$5),(INDEX('A2 Intenzita dopravy'!$M28:$Q28,MATCH(I$189,'A2 Intenzita dopravy'!$H$5:$L$5,1))/INDEX('A2 Intenzita dopravy'!$M28:$Q28,MATCH(I$189,'A2 Intenzita dopravy'!$H$5:$L$5,1)-1))^(1/(INDEX('A2 Intenzita dopravy'!$H$5:$L$5,MATCH(I$189,'A2 Intenzita dopravy'!$H$5:$L$5,1))-INDEX('A2 Intenzita dopravy'!$H$5:$L$5,MATCH(I$189,'A2 Intenzita dopravy'!$H$5:$L$5,1)-1)))*H198,IF(I$189&lt;'A1 Parametre'!$C$7,'A2.1 Intenzita dopravy'!I182,IF(I$189&lt;MIN('A2 Intenzita dopravy'!$H$5:$L$5),J198/K198*J198,(INDEX('A2 Intenzita dopravy'!$M28:$Q28,MATCH(I$189,'A2 Intenzita dopravy'!$H$5:$L$5,1)+1)/INDEX('A2 Intenzita dopravy'!$M28:$Q28,MATCH(I$189,'A2 Intenzita dopravy'!$H$5:$L$5,1)))^(1/(INDEX('A2 Intenzita dopravy'!$H$5:$L$5,MATCH(I$189,'A2 Intenzita dopravy'!$H$5:$L$5,1)+1)-INDEX('A2 Intenzita dopravy'!$H$5:$L$5,MATCH(I$189,'A2 Intenzita dopravy'!$H$5:$L$5,1))))*H198)))),0)</f>
        <v>1492</v>
      </c>
      <c r="J198" s="30">
        <f>IFERROR(IFERROR(INDEX('A2 Intenzita dopravy'!$M28:$Q28,MATCH(J$189,'A2 Intenzita dopravy'!$H$19:$L$19,0)),IF(J$189&gt;MAX('A2 Intenzita dopravy'!$H$5:$L$5),(INDEX('A2 Intenzita dopravy'!$M28:$Q28,MATCH(J$189,'A2 Intenzita dopravy'!$H$5:$L$5,1))/INDEX('A2 Intenzita dopravy'!$M28:$Q28,MATCH(J$189,'A2 Intenzita dopravy'!$H$5:$L$5,1)-1))^(1/(INDEX('A2 Intenzita dopravy'!$H$5:$L$5,MATCH(J$189,'A2 Intenzita dopravy'!$H$5:$L$5,1))-INDEX('A2 Intenzita dopravy'!$H$5:$L$5,MATCH(J$189,'A2 Intenzita dopravy'!$H$5:$L$5,1)-1)))*I198,IF(J$189&lt;'A1 Parametre'!$C$7,'A2.1 Intenzita dopravy'!J182,IF(J$189&lt;MIN('A2 Intenzita dopravy'!$H$5:$L$5),K198/L198*K198,(INDEX('A2 Intenzita dopravy'!$M28:$Q28,MATCH(J$189,'A2 Intenzita dopravy'!$H$5:$L$5,1)+1)/INDEX('A2 Intenzita dopravy'!$M28:$Q28,MATCH(J$189,'A2 Intenzita dopravy'!$H$5:$L$5,1)))^(1/(INDEX('A2 Intenzita dopravy'!$H$5:$L$5,MATCH(J$189,'A2 Intenzita dopravy'!$H$5:$L$5,1)+1)-INDEX('A2 Intenzita dopravy'!$H$5:$L$5,MATCH(J$189,'A2 Intenzita dopravy'!$H$5:$L$5,1))))*I198)))),0)</f>
        <v>1514.9165778108329</v>
      </c>
      <c r="K198" s="30">
        <f>IFERROR(IFERROR(INDEX('A2 Intenzita dopravy'!$M28:$Q28,MATCH(K$189,'A2 Intenzita dopravy'!$H$19:$L$19,0)),IF(K$189&gt;MAX('A2 Intenzita dopravy'!$H$5:$L$5),(INDEX('A2 Intenzita dopravy'!$M28:$Q28,MATCH(K$189,'A2 Intenzita dopravy'!$H$5:$L$5,1))/INDEX('A2 Intenzita dopravy'!$M28:$Q28,MATCH(K$189,'A2 Intenzita dopravy'!$H$5:$L$5,1)-1))^(1/(INDEX('A2 Intenzita dopravy'!$H$5:$L$5,MATCH(K$189,'A2 Intenzita dopravy'!$H$5:$L$5,1))-INDEX('A2 Intenzita dopravy'!$H$5:$L$5,MATCH(K$189,'A2 Intenzita dopravy'!$H$5:$L$5,1)-1)))*J198,IF(K$189&lt;'A1 Parametre'!$C$7,'A2.1 Intenzita dopravy'!K182,IF(K$189&lt;MIN('A2 Intenzita dopravy'!$H$5:$L$5),L198/M198*L198,(INDEX('A2 Intenzita dopravy'!$M28:$Q28,MATCH(K$189,'A2 Intenzita dopravy'!$H$5:$L$5,1)+1)/INDEX('A2 Intenzita dopravy'!$M28:$Q28,MATCH(K$189,'A2 Intenzita dopravy'!$H$5:$L$5,1)))^(1/(INDEX('A2 Intenzita dopravy'!$H$5:$L$5,MATCH(K$189,'A2 Intenzita dopravy'!$H$5:$L$5,1)+1)-INDEX('A2 Intenzita dopravy'!$H$5:$L$5,MATCH(K$189,'A2 Intenzita dopravy'!$H$5:$L$5,1))))*J198)))),0)</f>
        <v>1538.1851459290115</v>
      </c>
      <c r="L198" s="30">
        <f>IFERROR(IFERROR(INDEX('A2 Intenzita dopravy'!$M28:$Q28,MATCH(L$189,'A2 Intenzita dopravy'!$H$19:$L$19,0)),IF(L$189&gt;MAX('A2 Intenzita dopravy'!$H$5:$L$5),(INDEX('A2 Intenzita dopravy'!$M28:$Q28,MATCH(L$189,'A2 Intenzita dopravy'!$H$5:$L$5,1))/INDEX('A2 Intenzita dopravy'!$M28:$Q28,MATCH(L$189,'A2 Intenzita dopravy'!$H$5:$L$5,1)-1))^(1/(INDEX('A2 Intenzita dopravy'!$H$5:$L$5,MATCH(L$189,'A2 Intenzita dopravy'!$H$5:$L$5,1))-INDEX('A2 Intenzita dopravy'!$H$5:$L$5,MATCH(L$189,'A2 Intenzita dopravy'!$H$5:$L$5,1)-1)))*K198,IF(L$189&lt;'A1 Parametre'!$C$7,'A2.1 Intenzita dopravy'!L182,IF(L$189&lt;MIN('A2 Intenzita dopravy'!$H$5:$L$5),M198/N198*M198,(INDEX('A2 Intenzita dopravy'!$M28:$Q28,MATCH(L$189,'A2 Intenzita dopravy'!$H$5:$L$5,1)+1)/INDEX('A2 Intenzita dopravy'!$M28:$Q28,MATCH(L$189,'A2 Intenzita dopravy'!$H$5:$L$5,1)))^(1/(INDEX('A2 Intenzita dopravy'!$H$5:$L$5,MATCH(L$189,'A2 Intenzita dopravy'!$H$5:$L$5,1)+1)-INDEX('A2 Intenzita dopravy'!$H$5:$L$5,MATCH(L$189,'A2 Intenzita dopravy'!$H$5:$L$5,1))))*K198)))),0)</f>
        <v>1561.8111107977443</v>
      </c>
      <c r="M198" s="30">
        <f>IFERROR(IFERROR(INDEX('A2 Intenzita dopravy'!$M28:$Q28,MATCH(M$189,'A2 Intenzita dopravy'!$H$19:$L$19,0)),IF(M$189&gt;MAX('A2 Intenzita dopravy'!$H$5:$L$5),(INDEX('A2 Intenzita dopravy'!$M28:$Q28,MATCH(M$189,'A2 Intenzita dopravy'!$H$5:$L$5,1))/INDEX('A2 Intenzita dopravy'!$M28:$Q28,MATCH(M$189,'A2 Intenzita dopravy'!$H$5:$L$5,1)-1))^(1/(INDEX('A2 Intenzita dopravy'!$H$5:$L$5,MATCH(M$189,'A2 Intenzita dopravy'!$H$5:$L$5,1))-INDEX('A2 Intenzita dopravy'!$H$5:$L$5,MATCH(M$189,'A2 Intenzita dopravy'!$H$5:$L$5,1)-1)))*L198,IF(M$189&lt;'A1 Parametre'!$C$7,'A2.1 Intenzita dopravy'!M182,IF(M$189&lt;MIN('A2 Intenzita dopravy'!$H$5:$L$5),N198/O198*N198,(INDEX('A2 Intenzita dopravy'!$M28:$Q28,MATCH(M$189,'A2 Intenzita dopravy'!$H$5:$L$5,1)+1)/INDEX('A2 Intenzita dopravy'!$M28:$Q28,MATCH(M$189,'A2 Intenzita dopravy'!$H$5:$L$5,1)))^(1/(INDEX('A2 Intenzita dopravy'!$H$5:$L$5,MATCH(M$189,'A2 Intenzita dopravy'!$H$5:$L$5,1)+1)-INDEX('A2 Intenzita dopravy'!$H$5:$L$5,MATCH(M$189,'A2 Intenzita dopravy'!$H$5:$L$5,1))))*L198)))),0)</f>
        <v>1585.7999619012428</v>
      </c>
      <c r="N198" s="30">
        <f>IFERROR(IFERROR(INDEX('A2 Intenzita dopravy'!$M28:$Q28,MATCH(N$189,'A2 Intenzita dopravy'!$H$19:$L$19,0)),IF(N$189&gt;MAX('A2 Intenzita dopravy'!$H$5:$L$5),(INDEX('A2 Intenzita dopravy'!$M28:$Q28,MATCH(N$189,'A2 Intenzita dopravy'!$H$5:$L$5,1))/INDEX('A2 Intenzita dopravy'!$M28:$Q28,MATCH(N$189,'A2 Intenzita dopravy'!$H$5:$L$5,1)-1))^(1/(INDEX('A2 Intenzita dopravy'!$H$5:$L$5,MATCH(N$189,'A2 Intenzita dopravy'!$H$5:$L$5,1))-INDEX('A2 Intenzita dopravy'!$H$5:$L$5,MATCH(N$189,'A2 Intenzita dopravy'!$H$5:$L$5,1)-1)))*M198,IF(N$189&lt;'A1 Parametre'!$C$7,'A2.1 Intenzita dopravy'!N182,IF(N$189&lt;MIN('A2 Intenzita dopravy'!$H$5:$L$5),O198/P198*O198,(INDEX('A2 Intenzita dopravy'!$M28:$Q28,MATCH(N$189,'A2 Intenzita dopravy'!$H$5:$L$5,1)+1)/INDEX('A2 Intenzita dopravy'!$M28:$Q28,MATCH(N$189,'A2 Intenzita dopravy'!$H$5:$L$5,1)))^(1/(INDEX('A2 Intenzita dopravy'!$H$5:$L$5,MATCH(N$189,'A2 Intenzita dopravy'!$H$5:$L$5,1)+1)-INDEX('A2 Intenzita dopravy'!$H$5:$L$5,MATCH(N$189,'A2 Intenzita dopravy'!$H$5:$L$5,1))))*M198)))),0)</f>
        <v>1610.1572730402011</v>
      </c>
      <c r="O198" s="30">
        <f>IFERROR(IFERROR(INDEX('A2 Intenzita dopravy'!$M28:$Q28,MATCH(O$189,'A2 Intenzita dopravy'!$H$19:$L$19,0)),IF(O$189&gt;MAX('A2 Intenzita dopravy'!$H$5:$L$5),(INDEX('A2 Intenzita dopravy'!$M28:$Q28,MATCH(O$189,'A2 Intenzita dopravy'!$H$5:$L$5,1))/INDEX('A2 Intenzita dopravy'!$M28:$Q28,MATCH(O$189,'A2 Intenzita dopravy'!$H$5:$L$5,1)-1))^(1/(INDEX('A2 Intenzita dopravy'!$H$5:$L$5,MATCH(O$189,'A2 Intenzita dopravy'!$H$5:$L$5,1))-INDEX('A2 Intenzita dopravy'!$H$5:$L$5,MATCH(O$189,'A2 Intenzita dopravy'!$H$5:$L$5,1)-1)))*N198,IF(O$189&lt;'A1 Parametre'!$C$7,'A2.1 Intenzita dopravy'!O182,IF(O$189&lt;MIN('A2 Intenzita dopravy'!$H$5:$L$5),P198/Q198*P198,(INDEX('A2 Intenzita dopravy'!$M28:$Q28,MATCH(O$189,'A2 Intenzita dopravy'!$H$5:$L$5,1)+1)/INDEX('A2 Intenzita dopravy'!$M28:$Q28,MATCH(O$189,'A2 Intenzita dopravy'!$H$5:$L$5,1)))^(1/(INDEX('A2 Intenzita dopravy'!$H$5:$L$5,MATCH(O$189,'A2 Intenzita dopravy'!$H$5:$L$5,1)+1)-INDEX('A2 Intenzita dopravy'!$H$5:$L$5,MATCH(O$189,'A2 Intenzita dopravy'!$H$5:$L$5,1))))*N198)))),0)</f>
        <v>1634.8887036268661</v>
      </c>
      <c r="P198" s="30">
        <f>IFERROR(IFERROR(INDEX('A2 Intenzita dopravy'!$M28:$Q28,MATCH(P$189,'A2 Intenzita dopravy'!$H$19:$L$19,0)),IF(P$189&gt;MAX('A2 Intenzita dopravy'!$H$5:$L$5),(INDEX('A2 Intenzita dopravy'!$M28:$Q28,MATCH(P$189,'A2 Intenzita dopravy'!$H$5:$L$5,1))/INDEX('A2 Intenzita dopravy'!$M28:$Q28,MATCH(P$189,'A2 Intenzita dopravy'!$H$5:$L$5,1)-1))^(1/(INDEX('A2 Intenzita dopravy'!$H$5:$L$5,MATCH(P$189,'A2 Intenzita dopravy'!$H$5:$L$5,1))-INDEX('A2 Intenzita dopravy'!$H$5:$L$5,MATCH(P$189,'A2 Intenzita dopravy'!$H$5:$L$5,1)-1)))*O198,IF(P$189&lt;'A1 Parametre'!$C$7,'A2.1 Intenzita dopravy'!P182,IF(P$189&lt;MIN('A2 Intenzita dopravy'!$H$5:$L$5),Q198/R198*Q198,(INDEX('A2 Intenzita dopravy'!$M28:$Q28,MATCH(P$189,'A2 Intenzita dopravy'!$H$5:$L$5,1)+1)/INDEX('A2 Intenzita dopravy'!$M28:$Q28,MATCH(P$189,'A2 Intenzita dopravy'!$H$5:$L$5,1)))^(1/(INDEX('A2 Intenzita dopravy'!$H$5:$L$5,MATCH(P$189,'A2 Intenzita dopravy'!$H$5:$L$5,1)+1)-INDEX('A2 Intenzita dopravy'!$H$5:$L$5,MATCH(P$189,'A2 Intenzita dopravy'!$H$5:$L$5,1))))*O198)))),0)</f>
        <v>1660</v>
      </c>
      <c r="Q198" s="30">
        <f>IFERROR(IFERROR(INDEX('A2 Intenzita dopravy'!$M28:$Q28,MATCH(Q$189,'A2 Intenzita dopravy'!$H$19:$L$19,0)),IF(Q$189&gt;MAX('A2 Intenzita dopravy'!$H$5:$L$5),(INDEX('A2 Intenzita dopravy'!$M28:$Q28,MATCH(Q$189,'A2 Intenzita dopravy'!$H$5:$L$5,1))/INDEX('A2 Intenzita dopravy'!$M28:$Q28,MATCH(Q$189,'A2 Intenzita dopravy'!$H$5:$L$5,1)-1))^(1/(INDEX('A2 Intenzita dopravy'!$H$5:$L$5,MATCH(Q$189,'A2 Intenzita dopravy'!$H$5:$L$5,1))-INDEX('A2 Intenzita dopravy'!$H$5:$L$5,MATCH(Q$189,'A2 Intenzita dopravy'!$H$5:$L$5,1)-1)))*P198,IF(Q$189&lt;'A1 Parametre'!$C$7,'A2.1 Intenzita dopravy'!Q182,IF(Q$189&lt;MIN('A2 Intenzita dopravy'!$H$5:$L$5),R198/S198*R198,(INDEX('A2 Intenzita dopravy'!$M28:$Q28,MATCH(Q$189,'A2 Intenzita dopravy'!$H$5:$L$5,1)+1)/INDEX('A2 Intenzita dopravy'!$M28:$Q28,MATCH(Q$189,'A2 Intenzita dopravy'!$H$5:$L$5,1)))^(1/(INDEX('A2 Intenzita dopravy'!$H$5:$L$5,MATCH(Q$189,'A2 Intenzita dopravy'!$H$5:$L$5,1)+1)-INDEX('A2 Intenzita dopravy'!$H$5:$L$5,MATCH(Q$189,'A2 Intenzita dopravy'!$H$5:$L$5,1))))*P198)))),0)</f>
        <v>1676.2638847768499</v>
      </c>
      <c r="R198" s="30">
        <f>IFERROR(IFERROR(INDEX('A2 Intenzita dopravy'!$M28:$Q28,MATCH(R$189,'A2 Intenzita dopravy'!$H$19:$L$19,0)),IF(R$189&gt;MAX('A2 Intenzita dopravy'!$H$5:$L$5),(INDEX('A2 Intenzita dopravy'!$M28:$Q28,MATCH(R$189,'A2 Intenzita dopravy'!$H$5:$L$5,1))/INDEX('A2 Intenzita dopravy'!$M28:$Q28,MATCH(R$189,'A2 Intenzita dopravy'!$H$5:$L$5,1)-1))^(1/(INDEX('A2 Intenzita dopravy'!$H$5:$L$5,MATCH(R$189,'A2 Intenzita dopravy'!$H$5:$L$5,1))-INDEX('A2 Intenzita dopravy'!$H$5:$L$5,MATCH(R$189,'A2 Intenzita dopravy'!$H$5:$L$5,1)-1)))*Q198,IF(R$189&lt;'A1 Parametre'!$C$7,'A2.1 Intenzita dopravy'!R182,IF(R$189&lt;MIN('A2 Intenzita dopravy'!$H$5:$L$5),S198/T198*S198,(INDEX('A2 Intenzita dopravy'!$M28:$Q28,MATCH(R$189,'A2 Intenzita dopravy'!$H$5:$L$5,1)+1)/INDEX('A2 Intenzita dopravy'!$M28:$Q28,MATCH(R$189,'A2 Intenzita dopravy'!$H$5:$L$5,1)))^(1/(INDEX('A2 Intenzita dopravy'!$H$5:$L$5,MATCH(R$189,'A2 Intenzita dopravy'!$H$5:$L$5,1)+1)-INDEX('A2 Intenzita dopravy'!$H$5:$L$5,MATCH(R$189,'A2 Intenzita dopravy'!$H$5:$L$5,1))))*Q198)))),0)</f>
        <v>1692.6871153055276</v>
      </c>
      <c r="S198" s="30">
        <f>IFERROR(IFERROR(INDEX('A2 Intenzita dopravy'!$M28:$Q28,MATCH(S$189,'A2 Intenzita dopravy'!$H$19:$L$19,0)),IF(S$189&gt;MAX('A2 Intenzita dopravy'!$H$5:$L$5),(INDEX('A2 Intenzita dopravy'!$M28:$Q28,MATCH(S$189,'A2 Intenzita dopravy'!$H$5:$L$5,1))/INDEX('A2 Intenzita dopravy'!$M28:$Q28,MATCH(S$189,'A2 Intenzita dopravy'!$H$5:$L$5,1)-1))^(1/(INDEX('A2 Intenzita dopravy'!$H$5:$L$5,MATCH(S$189,'A2 Intenzita dopravy'!$H$5:$L$5,1))-INDEX('A2 Intenzita dopravy'!$H$5:$L$5,MATCH(S$189,'A2 Intenzita dopravy'!$H$5:$L$5,1)-1)))*R198,IF(S$189&lt;'A1 Parametre'!$C$7,'A2.1 Intenzita dopravy'!S182,IF(S$189&lt;MIN('A2 Intenzita dopravy'!$H$5:$L$5),T198/U198*T198,(INDEX('A2 Intenzita dopravy'!$M28:$Q28,MATCH(S$189,'A2 Intenzita dopravy'!$H$5:$L$5,1)+1)/INDEX('A2 Intenzita dopravy'!$M28:$Q28,MATCH(S$189,'A2 Intenzita dopravy'!$H$5:$L$5,1)))^(1/(INDEX('A2 Intenzita dopravy'!$H$5:$L$5,MATCH(S$189,'A2 Intenzita dopravy'!$H$5:$L$5,1)+1)-INDEX('A2 Intenzita dopravy'!$H$5:$L$5,MATCH(S$189,'A2 Intenzita dopravy'!$H$5:$L$5,1))))*R198)))),0)</f>
        <v>1709.2712527793753</v>
      </c>
      <c r="T198" s="30">
        <f>IFERROR(IFERROR(INDEX('A2 Intenzita dopravy'!$M28:$Q28,MATCH(T$189,'A2 Intenzita dopravy'!$H$19:$L$19,0)),IF(T$189&gt;MAX('A2 Intenzita dopravy'!$H$5:$L$5),(INDEX('A2 Intenzita dopravy'!$M28:$Q28,MATCH(T$189,'A2 Intenzita dopravy'!$H$5:$L$5,1))/INDEX('A2 Intenzita dopravy'!$M28:$Q28,MATCH(T$189,'A2 Intenzita dopravy'!$H$5:$L$5,1)-1))^(1/(INDEX('A2 Intenzita dopravy'!$H$5:$L$5,MATCH(T$189,'A2 Intenzita dopravy'!$H$5:$L$5,1))-INDEX('A2 Intenzita dopravy'!$H$5:$L$5,MATCH(T$189,'A2 Intenzita dopravy'!$H$5:$L$5,1)-1)))*S198,IF(T$189&lt;'A1 Parametre'!$C$7,'A2.1 Intenzita dopravy'!T182,IF(T$189&lt;MIN('A2 Intenzita dopravy'!$H$5:$L$5),U198/V198*U198,(INDEX('A2 Intenzita dopravy'!$M28:$Q28,MATCH(T$189,'A2 Intenzita dopravy'!$H$5:$L$5,1)+1)/INDEX('A2 Intenzita dopravy'!$M28:$Q28,MATCH(T$189,'A2 Intenzita dopravy'!$H$5:$L$5,1)))^(1/(INDEX('A2 Intenzita dopravy'!$H$5:$L$5,MATCH(T$189,'A2 Intenzita dopravy'!$H$5:$L$5,1)+1)-INDEX('A2 Intenzita dopravy'!$H$5:$L$5,MATCH(T$189,'A2 Intenzita dopravy'!$H$5:$L$5,1))))*S198)))),0)</f>
        <v>1726.0178736875594</v>
      </c>
      <c r="U198" s="30">
        <f>IFERROR(IFERROR(INDEX('A2 Intenzita dopravy'!$M28:$Q28,MATCH(U$189,'A2 Intenzita dopravy'!$H$19:$L$19,0)),IF(U$189&gt;MAX('A2 Intenzita dopravy'!$H$5:$L$5),(INDEX('A2 Intenzita dopravy'!$M28:$Q28,MATCH(U$189,'A2 Intenzita dopravy'!$H$5:$L$5,1))/INDEX('A2 Intenzita dopravy'!$M28:$Q28,MATCH(U$189,'A2 Intenzita dopravy'!$H$5:$L$5,1)-1))^(1/(INDEX('A2 Intenzita dopravy'!$H$5:$L$5,MATCH(U$189,'A2 Intenzita dopravy'!$H$5:$L$5,1))-INDEX('A2 Intenzita dopravy'!$H$5:$L$5,MATCH(U$189,'A2 Intenzita dopravy'!$H$5:$L$5,1)-1)))*T198,IF(U$189&lt;'A1 Parametre'!$C$7,'A2.1 Intenzita dopravy'!U182,IF(U$189&lt;MIN('A2 Intenzita dopravy'!$H$5:$L$5),V198/W198*V198,(INDEX('A2 Intenzita dopravy'!$M28:$Q28,MATCH(U$189,'A2 Intenzita dopravy'!$H$5:$L$5,1)+1)/INDEX('A2 Intenzita dopravy'!$M28:$Q28,MATCH(U$189,'A2 Intenzita dopravy'!$H$5:$L$5,1)))^(1/(INDEX('A2 Intenzita dopravy'!$H$5:$L$5,MATCH(U$189,'A2 Intenzita dopravy'!$H$5:$L$5,1)+1)-INDEX('A2 Intenzita dopravy'!$H$5:$L$5,MATCH(U$189,'A2 Intenzita dopravy'!$H$5:$L$5,1))))*T198)))),0)</f>
        <v>1742.9285699649315</v>
      </c>
      <c r="V198" s="30">
        <f>IFERROR(IFERROR(INDEX('A2 Intenzita dopravy'!$M28:$Q28,MATCH(V$189,'A2 Intenzita dopravy'!$H$19:$L$19,0)),IF(V$189&gt;MAX('A2 Intenzita dopravy'!$H$5:$L$5),(INDEX('A2 Intenzita dopravy'!$M28:$Q28,MATCH(V$189,'A2 Intenzita dopravy'!$H$5:$L$5,1))/INDEX('A2 Intenzita dopravy'!$M28:$Q28,MATCH(V$189,'A2 Intenzita dopravy'!$H$5:$L$5,1)-1))^(1/(INDEX('A2 Intenzita dopravy'!$H$5:$L$5,MATCH(V$189,'A2 Intenzita dopravy'!$H$5:$L$5,1))-INDEX('A2 Intenzita dopravy'!$H$5:$L$5,MATCH(V$189,'A2 Intenzita dopravy'!$H$5:$L$5,1)-1)))*U198,IF(V$189&lt;'A1 Parametre'!$C$7,'A2.1 Intenzita dopravy'!V182,IF(V$189&lt;MIN('A2 Intenzita dopravy'!$H$5:$L$5),W198/X198*W198,(INDEX('A2 Intenzita dopravy'!$M28:$Q28,MATCH(V$189,'A2 Intenzita dopravy'!$H$5:$L$5,1)+1)/INDEX('A2 Intenzita dopravy'!$M28:$Q28,MATCH(V$189,'A2 Intenzita dopravy'!$H$5:$L$5,1)))^(1/(INDEX('A2 Intenzita dopravy'!$H$5:$L$5,MATCH(V$189,'A2 Intenzita dopravy'!$H$5:$L$5,1)+1)-INDEX('A2 Intenzita dopravy'!$H$5:$L$5,MATCH(V$189,'A2 Intenzita dopravy'!$H$5:$L$5,1))))*U198)))),0)</f>
        <v>1760.0049491433588</v>
      </c>
      <c r="W198" s="30">
        <f>IFERROR(IFERROR(INDEX('A2 Intenzita dopravy'!$M28:$Q28,MATCH(W$189,'A2 Intenzita dopravy'!$H$19:$L$19,0)),IF(W$189&gt;MAX('A2 Intenzita dopravy'!$H$5:$L$5),(INDEX('A2 Intenzita dopravy'!$M28:$Q28,MATCH(W$189,'A2 Intenzita dopravy'!$H$5:$L$5,1))/INDEX('A2 Intenzita dopravy'!$M28:$Q28,MATCH(W$189,'A2 Intenzita dopravy'!$H$5:$L$5,1)-1))^(1/(INDEX('A2 Intenzita dopravy'!$H$5:$L$5,MATCH(W$189,'A2 Intenzita dopravy'!$H$5:$L$5,1))-INDEX('A2 Intenzita dopravy'!$H$5:$L$5,MATCH(W$189,'A2 Intenzita dopravy'!$H$5:$L$5,1)-1)))*V198,IF(W$189&lt;'A1 Parametre'!$C$7,'A2.1 Intenzita dopravy'!W182,IF(W$189&lt;MIN('A2 Intenzita dopravy'!$H$5:$L$5),X198/Y198*X198,(INDEX('A2 Intenzita dopravy'!$M28:$Q28,MATCH(W$189,'A2 Intenzita dopravy'!$H$5:$L$5,1)+1)/INDEX('A2 Intenzita dopravy'!$M28:$Q28,MATCH(W$189,'A2 Intenzita dopravy'!$H$5:$L$5,1)))^(1/(INDEX('A2 Intenzita dopravy'!$H$5:$L$5,MATCH(W$189,'A2 Intenzita dopravy'!$H$5:$L$5,1)+1)-INDEX('A2 Intenzita dopravy'!$H$5:$L$5,MATCH(W$189,'A2 Intenzita dopravy'!$H$5:$L$5,1))))*V198)))),0)</f>
        <v>1777.2486345045352</v>
      </c>
      <c r="X198" s="30">
        <f>IFERROR(IFERROR(INDEX('A2 Intenzita dopravy'!$M28:$Q28,MATCH(X$189,'A2 Intenzita dopravy'!$H$19:$L$19,0)),IF(X$189&gt;MAX('A2 Intenzita dopravy'!$H$5:$L$5),(INDEX('A2 Intenzita dopravy'!$M28:$Q28,MATCH(X$189,'A2 Intenzita dopravy'!$H$5:$L$5,1))/INDEX('A2 Intenzita dopravy'!$M28:$Q28,MATCH(X$189,'A2 Intenzita dopravy'!$H$5:$L$5,1)-1))^(1/(INDEX('A2 Intenzita dopravy'!$H$5:$L$5,MATCH(X$189,'A2 Intenzita dopravy'!$H$5:$L$5,1))-INDEX('A2 Intenzita dopravy'!$H$5:$L$5,MATCH(X$189,'A2 Intenzita dopravy'!$H$5:$L$5,1)-1)))*W198,IF(X$189&lt;'A1 Parametre'!$C$7,'A2.1 Intenzita dopravy'!X182,IF(X$189&lt;MIN('A2 Intenzita dopravy'!$H$5:$L$5),Y198/Z198*Y198,(INDEX('A2 Intenzita dopravy'!$M28:$Q28,MATCH(X$189,'A2 Intenzita dopravy'!$H$5:$L$5,1)+1)/INDEX('A2 Intenzita dopravy'!$M28:$Q28,MATCH(X$189,'A2 Intenzita dopravy'!$H$5:$L$5,1)))^(1/(INDEX('A2 Intenzita dopravy'!$H$5:$L$5,MATCH(X$189,'A2 Intenzita dopravy'!$H$5:$L$5,1)+1)-INDEX('A2 Intenzita dopravy'!$H$5:$L$5,MATCH(X$189,'A2 Intenzita dopravy'!$H$5:$L$5,1))))*W198)))),0)</f>
        <v>1794.6612652342915</v>
      </c>
      <c r="Y198" s="30">
        <f>IFERROR(IFERROR(INDEX('A2 Intenzita dopravy'!$M28:$Q28,MATCH(Y$189,'A2 Intenzita dopravy'!$H$19:$L$19,0)),IF(Y$189&gt;MAX('A2 Intenzita dopravy'!$H$5:$L$5),(INDEX('A2 Intenzita dopravy'!$M28:$Q28,MATCH(Y$189,'A2 Intenzita dopravy'!$H$5:$L$5,1))/INDEX('A2 Intenzita dopravy'!$M28:$Q28,MATCH(Y$189,'A2 Intenzita dopravy'!$H$5:$L$5,1)-1))^(1/(INDEX('A2 Intenzita dopravy'!$H$5:$L$5,MATCH(Y$189,'A2 Intenzita dopravy'!$H$5:$L$5,1))-INDEX('A2 Intenzita dopravy'!$H$5:$L$5,MATCH(Y$189,'A2 Intenzita dopravy'!$H$5:$L$5,1)-1)))*X198,IF(Y$189&lt;'A1 Parametre'!$C$7,'A2.1 Intenzita dopravy'!Y182,IF(Y$189&lt;MIN('A2 Intenzita dopravy'!$H$5:$L$5),Z198/AA198*Z198,(INDEX('A2 Intenzita dopravy'!$M28:$Q28,MATCH(Y$189,'A2 Intenzita dopravy'!$H$5:$L$5,1)+1)/INDEX('A2 Intenzita dopravy'!$M28:$Q28,MATCH(Y$189,'A2 Intenzita dopravy'!$H$5:$L$5,1)))^(1/(INDEX('A2 Intenzita dopravy'!$H$5:$L$5,MATCH(Y$189,'A2 Intenzita dopravy'!$H$5:$L$5,1)+1)-INDEX('A2 Intenzita dopravy'!$H$5:$L$5,MATCH(Y$189,'A2 Intenzita dopravy'!$H$5:$L$5,1))))*X198)))),0)</f>
        <v>1812.2444965784155</v>
      </c>
      <c r="Z198" s="30">
        <f>IFERROR(IFERROR(INDEX('A2 Intenzita dopravy'!$M28:$Q28,MATCH(Z$189,'A2 Intenzita dopravy'!$H$19:$L$19,0)),IF(Z$189&gt;MAX('A2 Intenzita dopravy'!$H$5:$L$5),(INDEX('A2 Intenzita dopravy'!$M28:$Q28,MATCH(Z$189,'A2 Intenzita dopravy'!$H$5:$L$5,1))/INDEX('A2 Intenzita dopravy'!$M28:$Q28,MATCH(Z$189,'A2 Intenzita dopravy'!$H$5:$L$5,1)-1))^(1/(INDEX('A2 Intenzita dopravy'!$H$5:$L$5,MATCH(Z$189,'A2 Intenzita dopravy'!$H$5:$L$5,1))-INDEX('A2 Intenzita dopravy'!$H$5:$L$5,MATCH(Z$189,'A2 Intenzita dopravy'!$H$5:$L$5,1)-1)))*Y198,IF(Z$189&lt;'A1 Parametre'!$C$7,'A2.1 Intenzita dopravy'!Z182,IF(Z$189&lt;MIN('A2 Intenzita dopravy'!$H$5:$L$5),AA198/AB198*AA198,(INDEX('A2 Intenzita dopravy'!$M28:$Q28,MATCH(Z$189,'A2 Intenzita dopravy'!$H$5:$L$5,1)+1)/INDEX('A2 Intenzita dopravy'!$M28:$Q28,MATCH(Z$189,'A2 Intenzita dopravy'!$H$5:$L$5,1)))^(1/(INDEX('A2 Intenzita dopravy'!$H$5:$L$5,MATCH(Z$189,'A2 Intenzita dopravy'!$H$5:$L$5,1)+1)-INDEX('A2 Intenzita dopravy'!$H$5:$L$5,MATCH(Z$189,'A2 Intenzita dopravy'!$H$5:$L$5,1))))*Y198)))),0)</f>
        <v>1830</v>
      </c>
      <c r="AA198" s="30">
        <f>IFERROR(IFERROR(INDEX('A2 Intenzita dopravy'!$M28:$Q28,MATCH(AA$189,'A2 Intenzita dopravy'!$H$19:$L$19,0)),IF(AA$189&gt;MAX('A2 Intenzita dopravy'!$H$5:$L$5),(INDEX('A2 Intenzita dopravy'!$M28:$Q28,MATCH(AA$189,'A2 Intenzita dopravy'!$H$5:$L$5,1))/INDEX('A2 Intenzita dopravy'!$M28:$Q28,MATCH(AA$189,'A2 Intenzita dopravy'!$H$5:$L$5,1)-1))^(1/(INDEX('A2 Intenzita dopravy'!$H$5:$L$5,MATCH(AA$189,'A2 Intenzita dopravy'!$H$5:$L$5,1))-INDEX('A2 Intenzita dopravy'!$H$5:$L$5,MATCH(AA$189,'A2 Intenzita dopravy'!$H$5:$L$5,1)-1)))*Z198,IF(AA$189&lt;'A1 Parametre'!$C$7,'A2.1 Intenzita dopravy'!AA182,IF(AA$189&lt;MIN('A2 Intenzita dopravy'!$H$5:$L$5),AB198/AC198*AB198,(INDEX('A2 Intenzita dopravy'!$M28:$Q28,MATCH(AA$189,'A2 Intenzita dopravy'!$H$5:$L$5,1)+1)/INDEX('A2 Intenzita dopravy'!$M28:$Q28,MATCH(AA$189,'A2 Intenzita dopravy'!$H$5:$L$5,1)))^(1/(INDEX('A2 Intenzita dopravy'!$H$5:$L$5,MATCH(AA$189,'A2 Intenzita dopravy'!$H$5:$L$5,1)+1)-INDEX('A2 Intenzita dopravy'!$H$5:$L$5,MATCH(AA$189,'A2 Intenzita dopravy'!$H$5:$L$5,1))))*Z198)))),0)</f>
        <v>1854.4734044689842</v>
      </c>
      <c r="AB198" s="30">
        <f>IFERROR(IFERROR(INDEX('A2 Intenzita dopravy'!$M28:$Q28,MATCH(AB$189,'A2 Intenzita dopravy'!$H$19:$L$19,0)),IF(AB$189&gt;MAX('A2 Intenzita dopravy'!$H$5:$L$5),(INDEX('A2 Intenzita dopravy'!$M28:$Q28,MATCH(AB$189,'A2 Intenzita dopravy'!$H$5:$L$5,1))/INDEX('A2 Intenzita dopravy'!$M28:$Q28,MATCH(AB$189,'A2 Intenzita dopravy'!$H$5:$L$5,1)-1))^(1/(INDEX('A2 Intenzita dopravy'!$H$5:$L$5,MATCH(AB$189,'A2 Intenzita dopravy'!$H$5:$L$5,1))-INDEX('A2 Intenzita dopravy'!$H$5:$L$5,MATCH(AB$189,'A2 Intenzita dopravy'!$H$5:$L$5,1)-1)))*AA198,IF(AB$189&lt;'A1 Parametre'!$C$7,'A2.1 Intenzita dopravy'!AB182,IF(AB$189&lt;MIN('A2 Intenzita dopravy'!$H$5:$L$5),AC198/AD198*AC198,(INDEX('A2 Intenzita dopravy'!$M28:$Q28,MATCH(AB$189,'A2 Intenzita dopravy'!$H$5:$L$5,1)+1)/INDEX('A2 Intenzita dopravy'!$M28:$Q28,MATCH(AB$189,'A2 Intenzita dopravy'!$H$5:$L$5,1)))^(1/(INDEX('A2 Intenzita dopravy'!$H$5:$L$5,MATCH(AB$189,'A2 Intenzita dopravy'!$H$5:$L$5,1)+1)-INDEX('A2 Intenzita dopravy'!$H$5:$L$5,MATCH(AB$189,'A2 Intenzita dopravy'!$H$5:$L$5,1))))*AA198)))),0)</f>
        <v>1879.2741026681883</v>
      </c>
      <c r="AC198" s="30">
        <f>IFERROR(IFERROR(INDEX('A2 Intenzita dopravy'!$M28:$Q28,MATCH(AC$189,'A2 Intenzita dopravy'!$H$19:$L$19,0)),IF(AC$189&gt;MAX('A2 Intenzita dopravy'!$H$5:$L$5),(INDEX('A2 Intenzita dopravy'!$M28:$Q28,MATCH(AC$189,'A2 Intenzita dopravy'!$H$5:$L$5,1))/INDEX('A2 Intenzita dopravy'!$M28:$Q28,MATCH(AC$189,'A2 Intenzita dopravy'!$H$5:$L$5,1)-1))^(1/(INDEX('A2 Intenzita dopravy'!$H$5:$L$5,MATCH(AC$189,'A2 Intenzita dopravy'!$H$5:$L$5,1))-INDEX('A2 Intenzita dopravy'!$H$5:$L$5,MATCH(AC$189,'A2 Intenzita dopravy'!$H$5:$L$5,1)-1)))*AB198,IF(AC$189&lt;'A1 Parametre'!$C$7,'A2.1 Intenzita dopravy'!AC182,IF(AC$189&lt;MIN('A2 Intenzita dopravy'!$H$5:$L$5),AD198/AE198*AD198,(INDEX('A2 Intenzita dopravy'!$M28:$Q28,MATCH(AC$189,'A2 Intenzita dopravy'!$H$5:$L$5,1)+1)/INDEX('A2 Intenzita dopravy'!$M28:$Q28,MATCH(AC$189,'A2 Intenzita dopravy'!$H$5:$L$5,1)))^(1/(INDEX('A2 Intenzita dopravy'!$H$5:$L$5,MATCH(AC$189,'A2 Intenzita dopravy'!$H$5:$L$5,1)+1)-INDEX('A2 Intenzita dopravy'!$H$5:$L$5,MATCH(AC$189,'A2 Intenzita dopravy'!$H$5:$L$5,1))))*AB198)))),0)</f>
        <v>1904.4064716423336</v>
      </c>
      <c r="AD198" s="30">
        <f>IFERROR(IFERROR(INDEX('A2 Intenzita dopravy'!$M28:$Q28,MATCH(AD$189,'A2 Intenzita dopravy'!$H$19:$L$19,0)),IF(AD$189&gt;MAX('A2 Intenzita dopravy'!$H$5:$L$5),(INDEX('A2 Intenzita dopravy'!$M28:$Q28,MATCH(AD$189,'A2 Intenzita dopravy'!$H$5:$L$5,1))/INDEX('A2 Intenzita dopravy'!$M28:$Q28,MATCH(AD$189,'A2 Intenzita dopravy'!$H$5:$L$5,1)-1))^(1/(INDEX('A2 Intenzita dopravy'!$H$5:$L$5,MATCH(AD$189,'A2 Intenzita dopravy'!$H$5:$L$5,1))-INDEX('A2 Intenzita dopravy'!$H$5:$L$5,MATCH(AD$189,'A2 Intenzita dopravy'!$H$5:$L$5,1)-1)))*AC198,IF(AD$189&lt;'A1 Parametre'!$C$7,'A2.1 Intenzita dopravy'!AD182,IF(AD$189&lt;MIN('A2 Intenzita dopravy'!$H$5:$L$5),AE198/AF198*AE198,(INDEX('A2 Intenzita dopravy'!$M28:$Q28,MATCH(AD$189,'A2 Intenzita dopravy'!$H$5:$L$5,1)+1)/INDEX('A2 Intenzita dopravy'!$M28:$Q28,MATCH(AD$189,'A2 Intenzita dopravy'!$H$5:$L$5,1)))^(1/(INDEX('A2 Intenzita dopravy'!$H$5:$L$5,MATCH(AD$189,'A2 Intenzita dopravy'!$H$5:$L$5,1)+1)-INDEX('A2 Intenzita dopravy'!$H$5:$L$5,MATCH(AD$189,'A2 Intenzita dopravy'!$H$5:$L$5,1))))*AC198)))),0)</f>
        <v>1929.8749469723084</v>
      </c>
      <c r="AE198" s="30">
        <f>IFERROR(IFERROR(INDEX('A2 Intenzita dopravy'!$M28:$Q28,MATCH(AE$189,'A2 Intenzita dopravy'!$H$19:$L$19,0)),IF(AE$189&gt;MAX('A2 Intenzita dopravy'!$H$5:$L$5),(INDEX('A2 Intenzita dopravy'!$M28:$Q28,MATCH(AE$189,'A2 Intenzita dopravy'!$H$5:$L$5,1))/INDEX('A2 Intenzita dopravy'!$M28:$Q28,MATCH(AE$189,'A2 Intenzita dopravy'!$H$5:$L$5,1)-1))^(1/(INDEX('A2 Intenzita dopravy'!$H$5:$L$5,MATCH(AE$189,'A2 Intenzita dopravy'!$H$5:$L$5,1))-INDEX('A2 Intenzita dopravy'!$H$5:$L$5,MATCH(AE$189,'A2 Intenzita dopravy'!$H$5:$L$5,1)-1)))*AD198,IF(AE$189&lt;'A1 Parametre'!$C$7,'A2.1 Intenzita dopravy'!AE182,IF(AE$189&lt;MIN('A2 Intenzita dopravy'!$H$5:$L$5),AF198/AG198*AF198,(INDEX('A2 Intenzita dopravy'!$M28:$Q28,MATCH(AE$189,'A2 Intenzita dopravy'!$H$5:$L$5,1)+1)/INDEX('A2 Intenzita dopravy'!$M28:$Q28,MATCH(AE$189,'A2 Intenzita dopravy'!$H$5:$L$5,1)))^(1/(INDEX('A2 Intenzita dopravy'!$H$5:$L$5,MATCH(AE$189,'A2 Intenzita dopravy'!$H$5:$L$5,1)+1)-INDEX('A2 Intenzita dopravy'!$H$5:$L$5,MATCH(AE$189,'A2 Intenzita dopravy'!$H$5:$L$5,1))))*AD198)))),0)</f>
        <v>1955.6840235579984</v>
      </c>
      <c r="AF198" s="30">
        <f>IFERROR(IFERROR(INDEX('A2 Intenzita dopravy'!$M28:$Q28,MATCH(AF$189,'A2 Intenzita dopravy'!$H$19:$L$19,0)),IF(AF$189&gt;MAX('A2 Intenzita dopravy'!$H$5:$L$5),(INDEX('A2 Intenzita dopravy'!$M28:$Q28,MATCH(AF$189,'A2 Intenzita dopravy'!$H$5:$L$5,1))/INDEX('A2 Intenzita dopravy'!$M28:$Q28,MATCH(AF$189,'A2 Intenzita dopravy'!$H$5:$L$5,1)-1))^(1/(INDEX('A2 Intenzita dopravy'!$H$5:$L$5,MATCH(AF$189,'A2 Intenzita dopravy'!$H$5:$L$5,1))-INDEX('A2 Intenzita dopravy'!$H$5:$L$5,MATCH(AF$189,'A2 Intenzita dopravy'!$H$5:$L$5,1)-1)))*AE198,IF(AF$189&lt;'A1 Parametre'!$C$7,'A2.1 Intenzita dopravy'!AF182,IF(AF$189&lt;MIN('A2 Intenzita dopravy'!$H$5:$L$5),AG198/AH198*AG198,(INDEX('A2 Intenzita dopravy'!$M28:$Q28,MATCH(AF$189,'A2 Intenzita dopravy'!$H$5:$L$5,1)+1)/INDEX('A2 Intenzita dopravy'!$M28:$Q28,MATCH(AF$189,'A2 Intenzita dopravy'!$H$5:$L$5,1)))^(1/(INDEX('A2 Intenzita dopravy'!$H$5:$L$5,MATCH(AF$189,'A2 Intenzita dopravy'!$H$5:$L$5,1)+1)-INDEX('A2 Intenzita dopravy'!$H$5:$L$5,MATCH(AF$189,'A2 Intenzita dopravy'!$H$5:$L$5,1))))*AE198)))),0)</f>
        <v>1981.8382564115861</v>
      </c>
      <c r="AG198" s="30">
        <f>IFERROR(IFERROR(INDEX('A2 Intenzita dopravy'!$M28:$Q28,MATCH(AG$189,'A2 Intenzita dopravy'!$H$19:$L$19,0)),IF(AG$189&gt;MAX('A2 Intenzita dopravy'!$H$5:$L$5),(INDEX('A2 Intenzita dopravy'!$M28:$Q28,MATCH(AG$189,'A2 Intenzita dopravy'!$H$5:$L$5,1))/INDEX('A2 Intenzita dopravy'!$M28:$Q28,MATCH(AG$189,'A2 Intenzita dopravy'!$H$5:$L$5,1)-1))^(1/(INDEX('A2 Intenzita dopravy'!$H$5:$L$5,MATCH(AG$189,'A2 Intenzita dopravy'!$H$5:$L$5,1))-INDEX('A2 Intenzita dopravy'!$H$5:$L$5,MATCH(AG$189,'A2 Intenzita dopravy'!$H$5:$L$5,1)-1)))*AF198,IF(AG$189&lt;'A1 Parametre'!$C$7,'A2.1 Intenzita dopravy'!AG182,IF(AG$189&lt;MIN('A2 Intenzita dopravy'!$H$5:$L$5),AH198/AI198*AH198,(INDEX('A2 Intenzita dopravy'!$M28:$Q28,MATCH(AG$189,'A2 Intenzita dopravy'!$H$5:$L$5,1)+1)/INDEX('A2 Intenzita dopravy'!$M28:$Q28,MATCH(AG$189,'A2 Intenzita dopravy'!$H$5:$L$5,1)))^(1/(INDEX('A2 Intenzita dopravy'!$H$5:$L$5,MATCH(AG$189,'A2 Intenzita dopravy'!$H$5:$L$5,1)+1)-INDEX('A2 Intenzita dopravy'!$H$5:$L$5,MATCH(AG$189,'A2 Intenzita dopravy'!$H$5:$L$5,1))))*AF198)))),0)</f>
        <v>2008.342261461459</v>
      </c>
      <c r="AH198" s="30">
        <f>IFERROR(IFERROR(INDEX('A2 Intenzita dopravy'!$M28:$Q28,MATCH(AH$189,'A2 Intenzita dopravy'!$H$19:$L$19,0)),IF(AH$189&gt;MAX('A2 Intenzita dopravy'!$H$5:$L$5),(INDEX('A2 Intenzita dopravy'!$M28:$Q28,MATCH(AH$189,'A2 Intenzita dopravy'!$H$5:$L$5,1))/INDEX('A2 Intenzita dopravy'!$M28:$Q28,MATCH(AH$189,'A2 Intenzita dopravy'!$H$5:$L$5,1)-1))^(1/(INDEX('A2 Intenzita dopravy'!$H$5:$L$5,MATCH(AH$189,'A2 Intenzita dopravy'!$H$5:$L$5,1))-INDEX('A2 Intenzita dopravy'!$H$5:$L$5,MATCH(AH$189,'A2 Intenzita dopravy'!$H$5:$L$5,1)-1)))*AG198,IF(AH$189&lt;'A1 Parametre'!$C$7,'A2.1 Intenzita dopravy'!AH182,IF(AH$189&lt;MIN('A2 Intenzita dopravy'!$H$5:$L$5),AI198/AJ198*AI198,(INDEX('A2 Intenzita dopravy'!$M28:$Q28,MATCH(AH$189,'A2 Intenzita dopravy'!$H$5:$L$5,1)+1)/INDEX('A2 Intenzita dopravy'!$M28:$Q28,MATCH(AH$189,'A2 Intenzita dopravy'!$H$5:$L$5,1)))^(1/(INDEX('A2 Intenzita dopravy'!$H$5:$L$5,MATCH(AH$189,'A2 Intenzita dopravy'!$H$5:$L$5,1)+1)-INDEX('A2 Intenzita dopravy'!$H$5:$L$5,MATCH(AH$189,'A2 Intenzita dopravy'!$H$5:$L$5,1))))*AG198)))),0)</f>
        <v>2035.2007163668693</v>
      </c>
      <c r="AI198" s="30">
        <f>IFERROR(IFERROR(INDEX('A2 Intenzita dopravy'!$M28:$Q28,MATCH(AI$189,'A2 Intenzita dopravy'!$H$19:$L$19,0)),IF(AI$189&gt;MAX('A2 Intenzita dopravy'!$H$5:$L$5),(INDEX('A2 Intenzita dopravy'!$M28:$Q28,MATCH(AI$189,'A2 Intenzita dopravy'!$H$5:$L$5,1))/INDEX('A2 Intenzita dopravy'!$M28:$Q28,MATCH(AI$189,'A2 Intenzita dopravy'!$H$5:$L$5,1)-1))^(1/(INDEX('A2 Intenzita dopravy'!$H$5:$L$5,MATCH(AI$189,'A2 Intenzita dopravy'!$H$5:$L$5,1))-INDEX('A2 Intenzita dopravy'!$H$5:$L$5,MATCH(AI$189,'A2 Intenzita dopravy'!$H$5:$L$5,1)-1)))*AH198,IF(AI$189&lt;'A1 Parametre'!$C$7,'A2.1 Intenzita dopravy'!AI182,IF(AI$189&lt;MIN('A2 Intenzita dopravy'!$H$5:$L$5),AJ198/AK198*AJ198,(INDEX('A2 Intenzita dopravy'!$M28:$Q28,MATCH(AI$189,'A2 Intenzita dopravy'!$H$5:$L$5,1)+1)/INDEX('A2 Intenzita dopravy'!$M28:$Q28,MATCH(AI$189,'A2 Intenzita dopravy'!$H$5:$L$5,1)))^(1/(INDEX('A2 Intenzita dopravy'!$H$5:$L$5,MATCH(AI$189,'A2 Intenzita dopravy'!$H$5:$L$5,1)+1)-INDEX('A2 Intenzita dopravy'!$H$5:$L$5,MATCH(AI$189,'A2 Intenzita dopravy'!$H$5:$L$5,1))))*AH198)))),0)</f>
        <v>2062.4183613434884</v>
      </c>
      <c r="AJ198" s="30">
        <f>IFERROR(IFERROR(INDEX('A2 Intenzita dopravy'!$M28:$Q28,MATCH(AJ$189,'A2 Intenzita dopravy'!$H$19:$L$19,0)),IF(AJ$189&gt;MAX('A2 Intenzita dopravy'!$H$5:$L$5),(INDEX('A2 Intenzita dopravy'!$M28:$Q28,MATCH(AJ$189,'A2 Intenzita dopravy'!$H$5:$L$5,1))/INDEX('A2 Intenzita dopravy'!$M28:$Q28,MATCH(AJ$189,'A2 Intenzita dopravy'!$H$5:$L$5,1)-1))^(1/(INDEX('A2 Intenzita dopravy'!$H$5:$L$5,MATCH(AJ$189,'A2 Intenzita dopravy'!$H$5:$L$5,1))-INDEX('A2 Intenzita dopravy'!$H$5:$L$5,MATCH(AJ$189,'A2 Intenzita dopravy'!$H$5:$L$5,1)-1)))*AI198,IF(AJ$189&lt;'A1 Parametre'!$C$7,'A2.1 Intenzita dopravy'!AJ182,IF(AJ$189&lt;MIN('A2 Intenzita dopravy'!$H$5:$L$5),AK198/AL198*AK198,(INDEX('A2 Intenzita dopravy'!$M28:$Q28,MATCH(AJ$189,'A2 Intenzita dopravy'!$H$5:$L$5,1)+1)/INDEX('A2 Intenzita dopravy'!$M28:$Q28,MATCH(AJ$189,'A2 Intenzita dopravy'!$H$5:$L$5,1)))^(1/(INDEX('A2 Intenzita dopravy'!$H$5:$L$5,MATCH(AJ$189,'A2 Intenzita dopravy'!$H$5:$L$5,1)+1)-INDEX('A2 Intenzita dopravy'!$H$5:$L$5,MATCH(AJ$189,'A2 Intenzita dopravy'!$H$5:$L$5,1))))*AI198)))),0)</f>
        <v>2090</v>
      </c>
      <c r="AK198" s="30">
        <f>IFERROR(IFERROR(INDEX('A2 Intenzita dopravy'!$M28:$Q28,MATCH(AK$189,'A2 Intenzita dopravy'!$H$19:$L$19,0)),IF(AK$189&gt;MAX('A2 Intenzita dopravy'!$H$5:$L$5),(INDEX('A2 Intenzita dopravy'!$M28:$Q28,MATCH(AK$189,'A2 Intenzita dopravy'!$H$5:$L$5,1))/INDEX('A2 Intenzita dopravy'!$M28:$Q28,MATCH(AK$189,'A2 Intenzita dopravy'!$H$5:$L$5,1)-1))^(1/(INDEX('A2 Intenzita dopravy'!$H$5:$L$5,MATCH(AK$189,'A2 Intenzita dopravy'!$H$5:$L$5,1))-INDEX('A2 Intenzita dopravy'!$H$5:$L$5,MATCH(AK$189,'A2 Intenzita dopravy'!$H$5:$L$5,1)-1)))*AJ198,IF(AK$189&lt;'A1 Parametre'!$C$7,'A2.1 Intenzita dopravy'!AK182,IF(AK$189&lt;MIN('A2 Intenzita dopravy'!$H$5:$L$5),AL198/AM198*AL198,(INDEX('A2 Intenzita dopravy'!$M28:$Q28,MATCH(AK$189,'A2 Intenzita dopravy'!$H$5:$L$5,1)+1)/INDEX('A2 Intenzita dopravy'!$M28:$Q28,MATCH(AK$189,'A2 Intenzita dopravy'!$H$5:$L$5,1)))^(1/(INDEX('A2 Intenzita dopravy'!$H$5:$L$5,MATCH(AK$189,'A2 Intenzita dopravy'!$H$5:$L$5,1)+1)-INDEX('A2 Intenzita dopravy'!$H$5:$L$5,MATCH(AK$189,'A2 Intenzita dopravy'!$H$5:$L$5,1))))*AJ198)))),0)</f>
        <v>2117.9505001858893</v>
      </c>
      <c r="AL198" s="30">
        <f>IFERROR(IFERROR(INDEX('A2 Intenzita dopravy'!$M28:$Q28,MATCH(AL$189,'A2 Intenzita dopravy'!$H$19:$L$19,0)),IF(AL$189&gt;MAX('A2 Intenzita dopravy'!$H$5:$L$5),(INDEX('A2 Intenzita dopravy'!$M28:$Q28,MATCH(AL$189,'A2 Intenzita dopravy'!$H$5:$L$5,1))/INDEX('A2 Intenzita dopravy'!$M28:$Q28,MATCH(AL$189,'A2 Intenzita dopravy'!$H$5:$L$5,1)-1))^(1/(INDEX('A2 Intenzita dopravy'!$H$5:$L$5,MATCH(AL$189,'A2 Intenzita dopravy'!$H$5:$L$5,1))-INDEX('A2 Intenzita dopravy'!$H$5:$L$5,MATCH(AL$189,'A2 Intenzita dopravy'!$H$5:$L$5,1)-1)))*AK198,IF(AL$189&lt;'A1 Parametre'!$C$7,'A2.1 Intenzita dopravy'!AL182,IF(AL$189&lt;MIN('A2 Intenzita dopravy'!$H$5:$L$5),AM198/AN198*AM198,(INDEX('A2 Intenzita dopravy'!$M28:$Q28,MATCH(AL$189,'A2 Intenzita dopravy'!$H$5:$L$5,1)+1)/INDEX('A2 Intenzita dopravy'!$M28:$Q28,MATCH(AL$189,'A2 Intenzita dopravy'!$H$5:$L$5,1)))^(1/(INDEX('A2 Intenzita dopravy'!$H$5:$L$5,MATCH(AL$189,'A2 Intenzita dopravy'!$H$5:$L$5,1)+1)-INDEX('A2 Intenzita dopravy'!$H$5:$L$5,MATCH(AL$189,'A2 Intenzita dopravy'!$H$5:$L$5,1))))*AK198)))),0)</f>
        <v>2146.2747948505539</v>
      </c>
      <c r="AM198" s="30">
        <f>IFERROR(IFERROR(INDEX('A2 Intenzita dopravy'!$M28:$Q28,MATCH(AM$189,'A2 Intenzita dopravy'!$H$19:$L$19,0)),IF(AM$189&gt;MAX('A2 Intenzita dopravy'!$H$5:$L$5),(INDEX('A2 Intenzita dopravy'!$M28:$Q28,MATCH(AM$189,'A2 Intenzita dopravy'!$H$5:$L$5,1))/INDEX('A2 Intenzita dopravy'!$M28:$Q28,MATCH(AM$189,'A2 Intenzita dopravy'!$H$5:$L$5,1)-1))^(1/(INDEX('A2 Intenzita dopravy'!$H$5:$L$5,MATCH(AM$189,'A2 Intenzita dopravy'!$H$5:$L$5,1))-INDEX('A2 Intenzita dopravy'!$H$5:$L$5,MATCH(AM$189,'A2 Intenzita dopravy'!$H$5:$L$5,1)-1)))*AL198,IF(AM$189&lt;'A1 Parametre'!$C$7,'A2.1 Intenzita dopravy'!AM182,IF(AM$189&lt;MIN('A2 Intenzita dopravy'!$H$5:$L$5),AN198/AO198*AN198,(INDEX('A2 Intenzita dopravy'!$M28:$Q28,MATCH(AM$189,'A2 Intenzita dopravy'!$H$5:$L$5,1)+1)/INDEX('A2 Intenzita dopravy'!$M28:$Q28,MATCH(AM$189,'A2 Intenzita dopravy'!$H$5:$L$5,1)))^(1/(INDEX('A2 Intenzita dopravy'!$H$5:$L$5,MATCH(AM$189,'A2 Intenzita dopravy'!$H$5:$L$5,1)+1)-INDEX('A2 Intenzita dopravy'!$H$5:$L$5,MATCH(AM$189,'A2 Intenzita dopravy'!$H$5:$L$5,1))))*AL198)))),0)</f>
        <v>2174.9778829139223</v>
      </c>
      <c r="AN198" s="30">
        <f>IFERROR(IFERROR(INDEX('A2 Intenzita dopravy'!$M28:$Q28,MATCH(AN$189,'A2 Intenzita dopravy'!$H$19:$L$19,0)),IF(AN$189&gt;MAX('A2 Intenzita dopravy'!$H$5:$L$5),(INDEX('A2 Intenzita dopravy'!$M28:$Q28,MATCH(AN$189,'A2 Intenzita dopravy'!$H$5:$L$5,1))/INDEX('A2 Intenzita dopravy'!$M28:$Q28,MATCH(AN$189,'A2 Intenzita dopravy'!$H$5:$L$5,1)-1))^(1/(INDEX('A2 Intenzita dopravy'!$H$5:$L$5,MATCH(AN$189,'A2 Intenzita dopravy'!$H$5:$L$5,1))-INDEX('A2 Intenzita dopravy'!$H$5:$L$5,MATCH(AN$189,'A2 Intenzita dopravy'!$H$5:$L$5,1)-1)))*AM198,IF(AN$189&lt;'A1 Parametre'!$C$7,'A2.1 Intenzita dopravy'!AN182,IF(AN$189&lt;MIN('A2 Intenzita dopravy'!$H$5:$L$5),AO198/AP198*AO198,(INDEX('A2 Intenzita dopravy'!$M28:$Q28,MATCH(AN$189,'A2 Intenzita dopravy'!$H$5:$L$5,1)+1)/INDEX('A2 Intenzita dopravy'!$M28:$Q28,MATCH(AN$189,'A2 Intenzita dopravy'!$H$5:$L$5,1)))^(1/(INDEX('A2 Intenzita dopravy'!$H$5:$L$5,MATCH(AN$189,'A2 Intenzita dopravy'!$H$5:$L$5,1)+1)-INDEX('A2 Intenzita dopravy'!$H$5:$L$5,MATCH(AN$189,'A2 Intenzita dopravy'!$H$5:$L$5,1))))*AM198)))),0)</f>
        <v>2204.0648301487022</v>
      </c>
      <c r="AO198" s="30">
        <f>IFERROR(IFERROR(INDEX('A2 Intenzita dopravy'!$M28:$Q28,MATCH(AO$189,'A2 Intenzita dopravy'!$H$19:$L$19,0)),IF(AO$189&gt;MAX('A2 Intenzita dopravy'!$H$5:$L$5),(INDEX('A2 Intenzita dopravy'!$M28:$Q28,MATCH(AO$189,'A2 Intenzita dopravy'!$H$5:$L$5,1))/INDEX('A2 Intenzita dopravy'!$M28:$Q28,MATCH(AO$189,'A2 Intenzita dopravy'!$H$5:$L$5,1)-1))^(1/(INDEX('A2 Intenzita dopravy'!$H$5:$L$5,MATCH(AO$189,'A2 Intenzita dopravy'!$H$5:$L$5,1))-INDEX('A2 Intenzita dopravy'!$H$5:$L$5,MATCH(AO$189,'A2 Intenzita dopravy'!$H$5:$L$5,1)-1)))*AN198,IF(AO$189&lt;'A1 Parametre'!$C$7,'A2.1 Intenzita dopravy'!AO182,IF(AO$189&lt;MIN('A2 Intenzita dopravy'!$H$5:$L$5),AP198/AQ198*AP198,(INDEX('A2 Intenzita dopravy'!$M28:$Q28,MATCH(AO$189,'A2 Intenzita dopravy'!$H$5:$L$5,1)+1)/INDEX('A2 Intenzita dopravy'!$M28:$Q28,MATCH(AO$189,'A2 Intenzita dopravy'!$H$5:$L$5,1)))^(1/(INDEX('A2 Intenzita dopravy'!$H$5:$L$5,MATCH(AO$189,'A2 Intenzita dopravy'!$H$5:$L$5,1)+1)-INDEX('A2 Intenzita dopravy'!$H$5:$L$5,MATCH(AO$189,'A2 Intenzita dopravy'!$H$5:$L$5,1))))*AN198)))),0)</f>
        <v>2233.5407700744358</v>
      </c>
      <c r="AP198" s="30">
        <f>IFERROR(IFERROR(INDEX('A2 Intenzita dopravy'!$M28:$Q28,MATCH(AP$189,'A2 Intenzita dopravy'!$H$19:$L$19,0)),IF(AP$189&gt;MAX('A2 Intenzita dopravy'!$H$5:$L$5),(INDEX('A2 Intenzita dopravy'!$M28:$Q28,MATCH(AP$189,'A2 Intenzita dopravy'!$H$5:$L$5,1))/INDEX('A2 Intenzita dopravy'!$M28:$Q28,MATCH(AP$189,'A2 Intenzita dopravy'!$H$5:$L$5,1)-1))^(1/(INDEX('A2 Intenzita dopravy'!$H$5:$L$5,MATCH(AP$189,'A2 Intenzita dopravy'!$H$5:$L$5,1))-INDEX('A2 Intenzita dopravy'!$H$5:$L$5,MATCH(AP$189,'A2 Intenzita dopravy'!$H$5:$L$5,1)-1)))*AO198,IF(AP$189&lt;'A1 Parametre'!$C$7,'A2.1 Intenzita dopravy'!AP182,IF(AP$189&lt;MIN('A2 Intenzita dopravy'!$H$5:$L$5),AQ198/AR198*AQ198,(INDEX('A2 Intenzita dopravy'!$M28:$Q28,MATCH(AP$189,'A2 Intenzita dopravy'!$H$5:$L$5,1)+1)/INDEX('A2 Intenzita dopravy'!$M28:$Q28,MATCH(AP$189,'A2 Intenzita dopravy'!$H$5:$L$5,1)))^(1/(INDEX('A2 Intenzita dopravy'!$H$5:$L$5,MATCH(AP$189,'A2 Intenzita dopravy'!$H$5:$L$5,1)+1)-INDEX('A2 Intenzita dopravy'!$H$5:$L$5,MATCH(AP$189,'A2 Intenzita dopravy'!$H$5:$L$5,1))))*AO198)))),0)</f>
        <v>2263.4109048635059</v>
      </c>
      <c r="AQ198" s="30">
        <f>IFERROR(IFERROR(INDEX('A2 Intenzita dopravy'!$M28:$Q28,MATCH(AQ$189,'A2 Intenzita dopravy'!$H$19:$L$19,0)),IF(AQ$189&gt;MAX('A2 Intenzita dopravy'!$H$5:$L$5),(INDEX('A2 Intenzita dopravy'!$M28:$Q28,MATCH(AQ$189,'A2 Intenzita dopravy'!$H$5:$L$5,1))/INDEX('A2 Intenzita dopravy'!$M28:$Q28,MATCH(AQ$189,'A2 Intenzita dopravy'!$H$5:$L$5,1)-1))^(1/(INDEX('A2 Intenzita dopravy'!$H$5:$L$5,MATCH(AQ$189,'A2 Intenzita dopravy'!$H$5:$L$5,1))-INDEX('A2 Intenzita dopravy'!$H$5:$L$5,MATCH(AQ$189,'A2 Intenzita dopravy'!$H$5:$L$5,1)-1)))*AP198,IF(AQ$189&lt;'A1 Parametre'!$C$7,'A2.1 Intenzita dopravy'!AQ182,IF(AQ$189&lt;MIN('A2 Intenzita dopravy'!$H$5:$L$5),AR198/AS198*AR198,(INDEX('A2 Intenzita dopravy'!$M28:$Q28,MATCH(AQ$189,'A2 Intenzita dopravy'!$H$5:$L$5,1)+1)/INDEX('A2 Intenzita dopravy'!$M28:$Q28,MATCH(AQ$189,'A2 Intenzita dopravy'!$H$5:$L$5,1)))^(1/(INDEX('A2 Intenzita dopravy'!$H$5:$L$5,MATCH(AQ$189,'A2 Intenzita dopravy'!$H$5:$L$5,1)+1)-INDEX('A2 Intenzita dopravy'!$H$5:$L$5,MATCH(AQ$189,'A2 Intenzita dopravy'!$H$5:$L$5,1))))*AP198)))),0)</f>
        <v>2293.6805062592625</v>
      </c>
      <c r="AR198" s="30">
        <f>IFERROR(IFERROR(INDEX('A2 Intenzita dopravy'!$M28:$Q28,MATCH(AR$189,'A2 Intenzita dopravy'!$H$19:$L$19,0)),IF(AR$189&gt;MAX('A2 Intenzita dopravy'!$H$5:$L$5),(INDEX('A2 Intenzita dopravy'!$M28:$Q28,MATCH(AR$189,'A2 Intenzita dopravy'!$H$5:$L$5,1))/INDEX('A2 Intenzita dopravy'!$M28:$Q28,MATCH(AR$189,'A2 Intenzita dopravy'!$H$5:$L$5,1)-1))^(1/(INDEX('A2 Intenzita dopravy'!$H$5:$L$5,MATCH(AR$189,'A2 Intenzita dopravy'!$H$5:$L$5,1))-INDEX('A2 Intenzita dopravy'!$H$5:$L$5,MATCH(AR$189,'A2 Intenzita dopravy'!$H$5:$L$5,1)-1)))*AQ198,IF(AR$189&lt;'A1 Parametre'!$C$7,'A2.1 Intenzita dopravy'!AR182,IF(AR$189&lt;MIN('A2 Intenzita dopravy'!$H$5:$L$5),AS198/AT198*AS198,(INDEX('A2 Intenzita dopravy'!$M28:$Q28,MATCH(AR$189,'A2 Intenzita dopravy'!$H$5:$L$5,1)+1)/INDEX('A2 Intenzita dopravy'!$M28:$Q28,MATCH(AR$189,'A2 Intenzita dopravy'!$H$5:$L$5,1)))^(1/(INDEX('A2 Intenzita dopravy'!$H$5:$L$5,MATCH(AR$189,'A2 Intenzita dopravy'!$H$5:$L$5,1)+1)-INDEX('A2 Intenzita dopravy'!$H$5:$L$5,MATCH(AR$189,'A2 Intenzita dopravy'!$H$5:$L$5,1))))*AQ198)))),0)</f>
        <v>2324.3549165064251</v>
      </c>
      <c r="AS198" s="30">
        <f>IFERROR(IFERROR(INDEX('A2 Intenzita dopravy'!$M28:$Q28,MATCH(AS$189,'A2 Intenzita dopravy'!$H$19:$L$19,0)),IF(AS$189&gt;MAX('A2 Intenzita dopravy'!$H$5:$L$5),(INDEX('A2 Intenzita dopravy'!$M28:$Q28,MATCH(AS$189,'A2 Intenzita dopravy'!$H$5:$L$5,1))/INDEX('A2 Intenzita dopravy'!$M28:$Q28,MATCH(AS$189,'A2 Intenzita dopravy'!$H$5:$L$5,1)-1))^(1/(INDEX('A2 Intenzita dopravy'!$H$5:$L$5,MATCH(AS$189,'A2 Intenzita dopravy'!$H$5:$L$5,1))-INDEX('A2 Intenzita dopravy'!$H$5:$L$5,MATCH(AS$189,'A2 Intenzita dopravy'!$H$5:$L$5,1)-1)))*AR198,IF(AS$189&lt;'A1 Parametre'!$C$7,'A2.1 Intenzita dopravy'!AS182,IF(AS$189&lt;MIN('A2 Intenzita dopravy'!$H$5:$L$5),AT198/AU198*AT198,(INDEX('A2 Intenzita dopravy'!$M28:$Q28,MATCH(AS$189,'A2 Intenzita dopravy'!$H$5:$L$5,1)+1)/INDEX('A2 Intenzita dopravy'!$M28:$Q28,MATCH(AS$189,'A2 Intenzita dopravy'!$H$5:$L$5,1)))^(1/(INDEX('A2 Intenzita dopravy'!$H$5:$L$5,MATCH(AS$189,'A2 Intenzita dopravy'!$H$5:$L$5,1)+1)-INDEX('A2 Intenzita dopravy'!$H$5:$L$5,MATCH(AS$189,'A2 Intenzita dopravy'!$H$5:$L$5,1))))*AR198)))),0)</f>
        <v>2355.4395492939298</v>
      </c>
      <c r="AT198" s="30">
        <f>IFERROR(IFERROR(INDEX('A2 Intenzita dopravy'!$M28:$Q28,MATCH(AT$189,'A2 Intenzita dopravy'!$H$19:$L$19,0)),IF(AT$189&gt;MAX('A2 Intenzita dopravy'!$H$5:$L$5),(INDEX('A2 Intenzita dopravy'!$M28:$Q28,MATCH(AT$189,'A2 Intenzita dopravy'!$H$5:$L$5,1))/INDEX('A2 Intenzita dopravy'!$M28:$Q28,MATCH(AT$189,'A2 Intenzita dopravy'!$H$5:$L$5,1)-1))^(1/(INDEX('A2 Intenzita dopravy'!$H$5:$L$5,MATCH(AT$189,'A2 Intenzita dopravy'!$H$5:$L$5,1))-INDEX('A2 Intenzita dopravy'!$H$5:$L$5,MATCH(AT$189,'A2 Intenzita dopravy'!$H$5:$L$5,1)-1)))*AS198,IF(AT$189&lt;'A1 Parametre'!$C$7,'A2.1 Intenzita dopravy'!AT182,IF(AT$189&lt;MIN('A2 Intenzita dopravy'!$H$5:$L$5),AU198/AV198*AU198,(INDEX('A2 Intenzita dopravy'!$M28:$Q28,MATCH(AT$189,'A2 Intenzita dopravy'!$H$5:$L$5,1)+1)/INDEX('A2 Intenzita dopravy'!$M28:$Q28,MATCH(AT$189,'A2 Intenzita dopravy'!$H$5:$L$5,1)))^(1/(INDEX('A2 Intenzita dopravy'!$H$5:$L$5,MATCH(AT$189,'A2 Intenzita dopravy'!$H$5:$L$5,1)+1)-INDEX('A2 Intenzita dopravy'!$H$5:$L$5,MATCH(AT$189,'A2 Intenzita dopravy'!$H$5:$L$5,1))))*AS198)))),0)</f>
        <v>2386.9398907103846</v>
      </c>
      <c r="AU198" s="30">
        <f>IFERROR(IFERROR(INDEX('A2 Intenzita dopravy'!$M28:$Q28,MATCH(AU$189,'A2 Intenzita dopravy'!$H$19:$L$19,0)),IF(AU$189&gt;MAX('A2 Intenzita dopravy'!$H$5:$L$5),(INDEX('A2 Intenzita dopravy'!$M28:$Q28,MATCH(AU$189,'A2 Intenzita dopravy'!$H$5:$L$5,1))/INDEX('A2 Intenzita dopravy'!$M28:$Q28,MATCH(AU$189,'A2 Intenzita dopravy'!$H$5:$L$5,1)-1))^(1/(INDEX('A2 Intenzita dopravy'!$H$5:$L$5,MATCH(AU$189,'A2 Intenzita dopravy'!$H$5:$L$5,1))-INDEX('A2 Intenzita dopravy'!$H$5:$L$5,MATCH(AU$189,'A2 Intenzita dopravy'!$H$5:$L$5,1)-1)))*AT198,IF(AU$189&lt;'A1 Parametre'!$C$7,'A2.1 Intenzita dopravy'!AU182,IF(AU$189&lt;MIN('A2 Intenzita dopravy'!$H$5:$L$5),AV198/AW198*AV198,(INDEX('A2 Intenzita dopravy'!$M28:$Q28,MATCH(AU$189,'A2 Intenzita dopravy'!$H$5:$L$5,1)+1)/INDEX('A2 Intenzita dopravy'!$M28:$Q28,MATCH(AU$189,'A2 Intenzita dopravy'!$H$5:$L$5,1)))^(1/(INDEX('A2 Intenzita dopravy'!$H$5:$L$5,MATCH(AU$189,'A2 Intenzita dopravy'!$H$5:$L$5,1)+1)-INDEX('A2 Intenzita dopravy'!$H$5:$L$5,MATCH(AU$189,'A2 Intenzita dopravy'!$H$5:$L$5,1))))*AT198)))),0)</f>
        <v>2418.8615002123015</v>
      </c>
      <c r="AV198" s="30">
        <f>IFERROR(IFERROR(INDEX('A2 Intenzita dopravy'!$M28:$Q28,MATCH(AV$189,'A2 Intenzita dopravy'!$H$19:$L$19,0)),IF(AV$189&gt;MAX('A2 Intenzita dopravy'!$H$5:$L$5),(INDEX('A2 Intenzita dopravy'!$M28:$Q28,MATCH(AV$189,'A2 Intenzita dopravy'!$H$5:$L$5,1))/INDEX('A2 Intenzita dopravy'!$M28:$Q28,MATCH(AV$189,'A2 Intenzita dopravy'!$H$5:$L$5,1)-1))^(1/(INDEX('A2 Intenzita dopravy'!$H$5:$L$5,MATCH(AV$189,'A2 Intenzita dopravy'!$H$5:$L$5,1))-INDEX('A2 Intenzita dopravy'!$H$5:$L$5,MATCH(AV$189,'A2 Intenzita dopravy'!$H$5:$L$5,1)-1)))*AU198,IF(AV$189&lt;'A1 Parametre'!$C$7,'A2.1 Intenzita dopravy'!AV182,IF(AV$189&lt;MIN('A2 Intenzita dopravy'!$H$5:$L$5),AW198/AX198*AW198,(INDEX('A2 Intenzita dopravy'!$M28:$Q28,MATCH(AV$189,'A2 Intenzita dopravy'!$H$5:$L$5,1)+1)/INDEX('A2 Intenzita dopravy'!$M28:$Q28,MATCH(AV$189,'A2 Intenzita dopravy'!$H$5:$L$5,1)))^(1/(INDEX('A2 Intenzita dopravy'!$H$5:$L$5,MATCH(AV$189,'A2 Intenzita dopravy'!$H$5:$L$5,1)+1)-INDEX('A2 Intenzita dopravy'!$H$5:$L$5,MATCH(AV$189,'A2 Intenzita dopravy'!$H$5:$L$5,1))))*AU198)))),0)</f>
        <v>2451.2100116052793</v>
      </c>
      <c r="AW198" s="30">
        <f>IFERROR(IFERROR(INDEX('A2 Intenzita dopravy'!$M28:$Q28,MATCH(AW$189,'A2 Intenzita dopravy'!$H$19:$L$19,0)),IF(AW$189&gt;MAX('A2 Intenzita dopravy'!$H$5:$L$5),(INDEX('A2 Intenzita dopravy'!$M28:$Q28,MATCH(AW$189,'A2 Intenzita dopravy'!$H$5:$L$5,1))/INDEX('A2 Intenzita dopravy'!$M28:$Q28,MATCH(AW$189,'A2 Intenzita dopravy'!$H$5:$L$5,1)-1))^(1/(INDEX('A2 Intenzita dopravy'!$H$5:$L$5,MATCH(AW$189,'A2 Intenzita dopravy'!$H$5:$L$5,1))-INDEX('A2 Intenzita dopravy'!$H$5:$L$5,MATCH(AW$189,'A2 Intenzita dopravy'!$H$5:$L$5,1)-1)))*AV198,IF(AW$189&lt;'A1 Parametre'!$C$7,'A2.1 Intenzita dopravy'!AW182,IF(AW$189&lt;MIN('A2 Intenzita dopravy'!$H$5:$L$5),AX198/AY198*AX198,(INDEX('A2 Intenzita dopravy'!$M28:$Q28,MATCH(AW$189,'A2 Intenzita dopravy'!$H$5:$L$5,1)+1)/INDEX('A2 Intenzita dopravy'!$M28:$Q28,MATCH(AW$189,'A2 Intenzita dopravy'!$H$5:$L$5,1)))^(1/(INDEX('A2 Intenzita dopravy'!$H$5:$L$5,MATCH(AW$189,'A2 Intenzita dopravy'!$H$5:$L$5,1)+1)-INDEX('A2 Intenzita dopravy'!$H$5:$L$5,MATCH(AW$189,'A2 Intenzita dopravy'!$H$5:$L$5,1))))*AV198)))),0)</f>
        <v>2483.9911340383064</v>
      </c>
      <c r="AX198" s="30">
        <f>IFERROR(IFERROR(INDEX('A2 Intenzita dopravy'!$M28:$Q28,MATCH(AX$189,'A2 Intenzita dopravy'!$H$19:$L$19,0)),IF(AX$189&gt;MAX('A2 Intenzita dopravy'!$H$5:$L$5),(INDEX('A2 Intenzita dopravy'!$M28:$Q28,MATCH(AX$189,'A2 Intenzita dopravy'!$H$5:$L$5,1))/INDEX('A2 Intenzita dopravy'!$M28:$Q28,MATCH(AX$189,'A2 Intenzita dopravy'!$H$5:$L$5,1)-1))^(1/(INDEX('A2 Intenzita dopravy'!$H$5:$L$5,MATCH(AX$189,'A2 Intenzita dopravy'!$H$5:$L$5,1))-INDEX('A2 Intenzita dopravy'!$H$5:$L$5,MATCH(AX$189,'A2 Intenzita dopravy'!$H$5:$L$5,1)-1)))*AW198,IF(AX$189&lt;'A1 Parametre'!$C$7,'A2.1 Intenzita dopravy'!AX182,IF(AX$189&lt;MIN('A2 Intenzita dopravy'!$H$5:$L$5),AY198/AZ198*AY198,(INDEX('A2 Intenzita dopravy'!$M28:$Q28,MATCH(AX$189,'A2 Intenzita dopravy'!$H$5:$L$5,1)+1)/INDEX('A2 Intenzita dopravy'!$M28:$Q28,MATCH(AX$189,'A2 Intenzita dopravy'!$H$5:$L$5,1)))^(1/(INDEX('A2 Intenzita dopravy'!$H$5:$L$5,MATCH(AX$189,'A2 Intenzita dopravy'!$H$5:$L$5,1)+1)-INDEX('A2 Intenzita dopravy'!$H$5:$L$5,MATCH(AX$189,'A2 Intenzita dopravy'!$H$5:$L$5,1))))*AW198)))),0)</f>
        <v>2517.210653011361</v>
      </c>
      <c r="AY198" s="30">
        <f>IFERROR(IFERROR(INDEX('A2 Intenzita dopravy'!$M28:$Q28,MATCH(AY$189,'A2 Intenzita dopravy'!$H$19:$L$19,0)),IF(AY$189&gt;MAX('A2 Intenzita dopravy'!$H$5:$L$5),(INDEX('A2 Intenzita dopravy'!$M28:$Q28,MATCH(AY$189,'A2 Intenzita dopravy'!$H$5:$L$5,1))/INDEX('A2 Intenzita dopravy'!$M28:$Q28,MATCH(AY$189,'A2 Intenzita dopravy'!$H$5:$L$5,1)-1))^(1/(INDEX('A2 Intenzita dopravy'!$H$5:$L$5,MATCH(AY$189,'A2 Intenzita dopravy'!$H$5:$L$5,1))-INDEX('A2 Intenzita dopravy'!$H$5:$L$5,MATCH(AY$189,'A2 Intenzita dopravy'!$H$5:$L$5,1)-1)))*AX198,IF(AY$189&lt;'A1 Parametre'!$C$7,'A2.1 Intenzita dopravy'!AY182,IF(AY$189&lt;MIN('A2 Intenzita dopravy'!$H$5:$L$5),AZ198/BA198*AZ198,(INDEX('A2 Intenzita dopravy'!$M28:$Q28,MATCH(AY$189,'A2 Intenzita dopravy'!$H$5:$L$5,1)+1)/INDEX('A2 Intenzita dopravy'!$M28:$Q28,MATCH(AY$189,'A2 Intenzita dopravy'!$H$5:$L$5,1)))^(1/(INDEX('A2 Intenzita dopravy'!$H$5:$L$5,MATCH(AY$189,'A2 Intenzita dopravy'!$H$5:$L$5,1)+1)-INDEX('A2 Intenzita dopravy'!$H$5:$L$5,MATCH(AY$189,'A2 Intenzita dopravy'!$H$5:$L$5,1))))*AX198)))),0)</f>
        <v>2550.8744313964885</v>
      </c>
      <c r="AZ198" s="30">
        <f>IFERROR(IFERROR(INDEX('A2 Intenzita dopravy'!$M28:$Q28,MATCH(AZ$189,'A2 Intenzita dopravy'!$H$19:$L$19,0)),IF(AZ$189&gt;MAX('A2 Intenzita dopravy'!$H$5:$L$5),(INDEX('A2 Intenzita dopravy'!$M28:$Q28,MATCH(AZ$189,'A2 Intenzita dopravy'!$H$5:$L$5,1))/INDEX('A2 Intenzita dopravy'!$M28:$Q28,MATCH(AZ$189,'A2 Intenzita dopravy'!$H$5:$L$5,1)-1))^(1/(INDEX('A2 Intenzita dopravy'!$H$5:$L$5,MATCH(AZ$189,'A2 Intenzita dopravy'!$H$5:$L$5,1))-INDEX('A2 Intenzita dopravy'!$H$5:$L$5,MATCH(AZ$189,'A2 Intenzita dopravy'!$H$5:$L$5,1)-1)))*AY198,IF(AZ$189&lt;'A1 Parametre'!$C$7,'A2.1 Intenzita dopravy'!AZ182,IF(AZ$189&lt;MIN('A2 Intenzita dopravy'!$H$5:$L$5),BA198/BB198*BA198,(INDEX('A2 Intenzita dopravy'!$M28:$Q28,MATCH(AZ$189,'A2 Intenzita dopravy'!$H$5:$L$5,1)+1)/INDEX('A2 Intenzita dopravy'!$M28:$Q28,MATCH(AZ$189,'A2 Intenzita dopravy'!$H$5:$L$5,1)))^(1/(INDEX('A2 Intenzita dopravy'!$H$5:$L$5,MATCH(AZ$189,'A2 Intenzita dopravy'!$H$5:$L$5,1)+1)-INDEX('A2 Intenzita dopravy'!$H$5:$L$5,MATCH(AZ$189,'A2 Intenzita dopravy'!$H$5:$L$5,1))))*AY198)))),0)</f>
        <v>2584.9884104725302</v>
      </c>
      <c r="BA198" s="30">
        <f>IFERROR(IFERROR(INDEX('A2 Intenzita dopravy'!$M28:$Q28,MATCH(BA$189,'A2 Intenzita dopravy'!$H$19:$L$19,0)),IF(BA$189&gt;MAX('A2 Intenzita dopravy'!$H$5:$L$5),(INDEX('A2 Intenzita dopravy'!$M28:$Q28,MATCH(BA$189,'A2 Intenzita dopravy'!$H$5:$L$5,1))/INDEX('A2 Intenzita dopravy'!$M28:$Q28,MATCH(BA$189,'A2 Intenzita dopravy'!$H$5:$L$5,1)-1))^(1/(INDEX('A2 Intenzita dopravy'!$H$5:$L$5,MATCH(BA$189,'A2 Intenzita dopravy'!$H$5:$L$5,1))-INDEX('A2 Intenzita dopravy'!$H$5:$L$5,MATCH(BA$189,'A2 Intenzita dopravy'!$H$5:$L$5,1)-1)))*AZ198,IF(BA$189&lt;'A1 Parametre'!$C$7,'A2.1 Intenzita dopravy'!BA182,IF(BA$189&lt;MIN('A2 Intenzita dopravy'!$H$5:$L$5),BB198/'A2 Intenzita dopravy'!#REF!*BB198,(INDEX('A2 Intenzita dopravy'!$M28:$Q28,MATCH(BA$189,'A2 Intenzita dopravy'!$H$5:$L$5,1)+1)/INDEX('A2 Intenzita dopravy'!$M28:$Q28,MATCH(BA$189,'A2 Intenzita dopravy'!$H$5:$L$5,1)))^(1/(INDEX('A2 Intenzita dopravy'!$H$5:$L$5,MATCH(BA$189,'A2 Intenzita dopravy'!$H$5:$L$5,1)+1)-INDEX('A2 Intenzita dopravy'!$H$5:$L$5,MATCH(BA$189,'A2 Intenzita dopravy'!$H$5:$L$5,1))))*AZ198)))),0)</f>
        <v>2619.5586109736946</v>
      </c>
      <c r="BB198" s="30">
        <f>IFERROR(IFERROR(INDEX('A2 Intenzita dopravy'!$M28:$Q28,MATCH(BB$189,'A2 Intenzita dopravy'!$H$19:$L$19,0)),IF(BB$189&gt;MAX('A2 Intenzita dopravy'!$H$5:$L$5),(INDEX('A2 Intenzita dopravy'!$M28:$Q28,MATCH(BB$189,'A2 Intenzita dopravy'!$H$5:$L$5,1))/INDEX('A2 Intenzita dopravy'!$M28:$Q28,MATCH(BB$189,'A2 Intenzita dopravy'!$H$5:$L$5,1)-1))^(1/(INDEX('A2 Intenzita dopravy'!$H$5:$L$5,MATCH(BB$189,'A2 Intenzita dopravy'!$H$5:$L$5,1))-INDEX('A2 Intenzita dopravy'!$H$5:$L$5,MATCH(BB$189,'A2 Intenzita dopravy'!$H$5:$L$5,1)-1)))*BA198,IF(BB$189&lt;'A1 Parametre'!$C$7,'A2.1 Intenzita dopravy'!BB182,IF(BB$189&lt;MIN('A2 Intenzita dopravy'!$H$5:$L$5),'A2 Intenzita dopravy'!#REF!/'A2 Intenzita dopravy'!#REF!*'A2 Intenzita dopravy'!#REF!,(INDEX('A2 Intenzita dopravy'!$M28:$Q28,MATCH(BB$189,'A2 Intenzita dopravy'!$H$5:$L$5,1)+1)/INDEX('A2 Intenzita dopravy'!$M28:$Q28,MATCH(BB$189,'A2 Intenzita dopravy'!$H$5:$L$5,1)))^(1/(INDEX('A2 Intenzita dopravy'!$H$5:$L$5,MATCH(BB$189,'A2 Intenzita dopravy'!$H$5:$L$5,1)+1)-INDEX('A2 Intenzita dopravy'!$H$5:$L$5,MATCH(BB$189,'A2 Intenzita dopravy'!$H$5:$L$5,1))))*BA198)))),0)</f>
        <v>2654.5911341521478</v>
      </c>
    </row>
    <row r="199" spans="2:54" x14ac:dyDescent="0.2">
      <c r="B199" s="5">
        <v>9</v>
      </c>
      <c r="C199" s="5" t="str">
        <f>IF(ISBLANK('A2 Intenzita dopravy'!C29)=TRUE,"",'A2 Intenzita dopravy'!C29)</f>
        <v/>
      </c>
      <c r="D199" s="5" t="str">
        <f>IF(ISBLANK('A2 Intenzita dopravy'!D29)=TRUE,"",'A2 Intenzita dopravy'!D29)</f>
        <v>Privádzač Nižná</v>
      </c>
      <c r="E199" s="30">
        <f>IFERROR(IFERROR(INDEX('A2 Intenzita dopravy'!$M29:$Q29,MATCH(E$189,'A2 Intenzita dopravy'!$H$19:$L$19,0)),IF(E$189&gt;MAX('A2 Intenzita dopravy'!$H$5:$L$5),(INDEX('A2 Intenzita dopravy'!$M29:$Q29,MATCH(E$189,'A2 Intenzita dopravy'!$H$5:$L$5,1))/INDEX('A2 Intenzita dopravy'!$M29:$Q29,MATCH(E$189,'A2 Intenzita dopravy'!$H$5:$L$5,1)-1))^(1/(INDEX('A2 Intenzita dopravy'!$H$5:$L$5,MATCH(E$189,'A2 Intenzita dopravy'!$H$5:$L$5,1))-INDEX('A2 Intenzita dopravy'!$H$5:$L$5,MATCH(E$189,'A2 Intenzita dopravy'!$H$5:$L$5,1)-1)))*D199,IF(E$189&lt;'A1 Parametre'!$C$7,'A2.1 Intenzita dopravy'!E183,IF(E$189&lt;MIN('A2 Intenzita dopravy'!$H$5:$L$5),F199/G199*F199,(INDEX('A2 Intenzita dopravy'!$M29:$Q29,MATCH(E$189,'A2 Intenzita dopravy'!$H$5:$L$5,1)+1)/INDEX('A2 Intenzita dopravy'!$M29:$Q29,MATCH(E$189,'A2 Intenzita dopravy'!$H$5:$L$5,1)))^(1/(INDEX('A2 Intenzita dopravy'!$H$5:$L$5,MATCH(E$189,'A2 Intenzita dopravy'!$H$5:$L$5,1)+1)-INDEX('A2 Intenzita dopravy'!$H$5:$L$5,MATCH(E$189,'A2 Intenzita dopravy'!$H$5:$L$5,1))))*D199)))),0)</f>
        <v>0</v>
      </c>
      <c r="F199" s="30">
        <f>IFERROR(IFERROR(INDEX('A2 Intenzita dopravy'!$M29:$Q29,MATCH(F$189,'A2 Intenzita dopravy'!$H$19:$L$19,0)),IF(F$189&gt;MAX('A2 Intenzita dopravy'!$H$5:$L$5),(INDEX('A2 Intenzita dopravy'!$M29:$Q29,MATCH(F$189,'A2 Intenzita dopravy'!$H$5:$L$5,1))/INDEX('A2 Intenzita dopravy'!$M29:$Q29,MATCH(F$189,'A2 Intenzita dopravy'!$H$5:$L$5,1)-1))^(1/(INDEX('A2 Intenzita dopravy'!$H$5:$L$5,MATCH(F$189,'A2 Intenzita dopravy'!$H$5:$L$5,1))-INDEX('A2 Intenzita dopravy'!$H$5:$L$5,MATCH(F$189,'A2 Intenzita dopravy'!$H$5:$L$5,1)-1)))*E199,IF(F$189&lt;'A1 Parametre'!$C$7,'A2.1 Intenzita dopravy'!F183,IF(F$189&lt;MIN('A2 Intenzita dopravy'!$H$5:$L$5),G199/H199*G199,(INDEX('A2 Intenzita dopravy'!$M29:$Q29,MATCH(F$189,'A2 Intenzita dopravy'!$H$5:$L$5,1)+1)/INDEX('A2 Intenzita dopravy'!$M29:$Q29,MATCH(F$189,'A2 Intenzita dopravy'!$H$5:$L$5,1)))^(1/(INDEX('A2 Intenzita dopravy'!$H$5:$L$5,MATCH(F$189,'A2 Intenzita dopravy'!$H$5:$L$5,1)+1)-INDEX('A2 Intenzita dopravy'!$H$5:$L$5,MATCH(F$189,'A2 Intenzita dopravy'!$H$5:$L$5,1))))*E199)))),0)</f>
        <v>0</v>
      </c>
      <c r="G199" s="30">
        <f>IFERROR(IFERROR(INDEX('A2 Intenzita dopravy'!$M29:$Q29,MATCH(G$189,'A2 Intenzita dopravy'!$H$19:$L$19,0)),IF(G$189&gt;MAX('A2 Intenzita dopravy'!$H$5:$L$5),(INDEX('A2 Intenzita dopravy'!$M29:$Q29,MATCH(G$189,'A2 Intenzita dopravy'!$H$5:$L$5,1))/INDEX('A2 Intenzita dopravy'!$M29:$Q29,MATCH(G$189,'A2 Intenzita dopravy'!$H$5:$L$5,1)-1))^(1/(INDEX('A2 Intenzita dopravy'!$H$5:$L$5,MATCH(G$189,'A2 Intenzita dopravy'!$H$5:$L$5,1))-INDEX('A2 Intenzita dopravy'!$H$5:$L$5,MATCH(G$189,'A2 Intenzita dopravy'!$H$5:$L$5,1)-1)))*F199,IF(G$189&lt;'A1 Parametre'!$C$7,'A2.1 Intenzita dopravy'!G183,IF(G$189&lt;MIN('A2 Intenzita dopravy'!$H$5:$L$5),H199/I199*H199,(INDEX('A2 Intenzita dopravy'!$M29:$Q29,MATCH(G$189,'A2 Intenzita dopravy'!$H$5:$L$5,1)+1)/INDEX('A2 Intenzita dopravy'!$M29:$Q29,MATCH(G$189,'A2 Intenzita dopravy'!$H$5:$L$5,1)))^(1/(INDEX('A2 Intenzita dopravy'!$H$5:$L$5,MATCH(G$189,'A2 Intenzita dopravy'!$H$5:$L$5,1)+1)-INDEX('A2 Intenzita dopravy'!$H$5:$L$5,MATCH(G$189,'A2 Intenzita dopravy'!$H$5:$L$5,1))))*F199)))),0)</f>
        <v>0</v>
      </c>
      <c r="H199" s="30">
        <f>IFERROR(IFERROR(INDEX('A2 Intenzita dopravy'!$M29:$Q29,MATCH(H$189,'A2 Intenzita dopravy'!$H$19:$L$19,0)),IF(H$189&gt;MAX('A2 Intenzita dopravy'!$H$5:$L$5),(INDEX('A2 Intenzita dopravy'!$M29:$Q29,MATCH(H$189,'A2 Intenzita dopravy'!$H$5:$L$5,1))/INDEX('A2 Intenzita dopravy'!$M29:$Q29,MATCH(H$189,'A2 Intenzita dopravy'!$H$5:$L$5,1)-1))^(1/(INDEX('A2 Intenzita dopravy'!$H$5:$L$5,MATCH(H$189,'A2 Intenzita dopravy'!$H$5:$L$5,1))-INDEX('A2 Intenzita dopravy'!$H$5:$L$5,MATCH(H$189,'A2 Intenzita dopravy'!$H$5:$L$5,1)-1)))*G199,IF(H$189&lt;'A1 Parametre'!$C$7,'A2.1 Intenzita dopravy'!H183,IF(H$189&lt;MIN('A2 Intenzita dopravy'!$H$5:$L$5),I199/J199*I199,(INDEX('A2 Intenzita dopravy'!$M29:$Q29,MATCH(H$189,'A2 Intenzita dopravy'!$H$5:$L$5,1)+1)/INDEX('A2 Intenzita dopravy'!$M29:$Q29,MATCH(H$189,'A2 Intenzita dopravy'!$H$5:$L$5,1)))^(1/(INDEX('A2 Intenzita dopravy'!$H$5:$L$5,MATCH(H$189,'A2 Intenzita dopravy'!$H$5:$L$5,1)+1)-INDEX('A2 Intenzita dopravy'!$H$5:$L$5,MATCH(H$189,'A2 Intenzita dopravy'!$H$5:$L$5,1))))*G199)))),0)</f>
        <v>0</v>
      </c>
      <c r="I199" s="30">
        <f>IFERROR(IFERROR(INDEX('A2 Intenzita dopravy'!$M29:$Q29,MATCH(I$189,'A2 Intenzita dopravy'!$H$19:$L$19,0)),IF(I$189&gt;MAX('A2 Intenzita dopravy'!$H$5:$L$5),(INDEX('A2 Intenzita dopravy'!$M29:$Q29,MATCH(I$189,'A2 Intenzita dopravy'!$H$5:$L$5,1))/INDEX('A2 Intenzita dopravy'!$M29:$Q29,MATCH(I$189,'A2 Intenzita dopravy'!$H$5:$L$5,1)-1))^(1/(INDEX('A2 Intenzita dopravy'!$H$5:$L$5,MATCH(I$189,'A2 Intenzita dopravy'!$H$5:$L$5,1))-INDEX('A2 Intenzita dopravy'!$H$5:$L$5,MATCH(I$189,'A2 Intenzita dopravy'!$H$5:$L$5,1)-1)))*H199,IF(I$189&lt;'A1 Parametre'!$C$7,'A2.1 Intenzita dopravy'!I183,IF(I$189&lt;MIN('A2 Intenzita dopravy'!$H$5:$L$5),J199/K199*J199,(INDEX('A2 Intenzita dopravy'!$M29:$Q29,MATCH(I$189,'A2 Intenzita dopravy'!$H$5:$L$5,1)+1)/INDEX('A2 Intenzita dopravy'!$M29:$Q29,MATCH(I$189,'A2 Intenzita dopravy'!$H$5:$L$5,1)))^(1/(INDEX('A2 Intenzita dopravy'!$H$5:$L$5,MATCH(I$189,'A2 Intenzita dopravy'!$H$5:$L$5,1)+1)-INDEX('A2 Intenzita dopravy'!$H$5:$L$5,MATCH(I$189,'A2 Intenzita dopravy'!$H$5:$L$5,1))))*H199)))),0)</f>
        <v>1492</v>
      </c>
      <c r="J199" s="30">
        <f>IFERROR(IFERROR(INDEX('A2 Intenzita dopravy'!$M29:$Q29,MATCH(J$189,'A2 Intenzita dopravy'!$H$19:$L$19,0)),IF(J$189&gt;MAX('A2 Intenzita dopravy'!$H$5:$L$5),(INDEX('A2 Intenzita dopravy'!$M29:$Q29,MATCH(J$189,'A2 Intenzita dopravy'!$H$5:$L$5,1))/INDEX('A2 Intenzita dopravy'!$M29:$Q29,MATCH(J$189,'A2 Intenzita dopravy'!$H$5:$L$5,1)-1))^(1/(INDEX('A2 Intenzita dopravy'!$H$5:$L$5,MATCH(J$189,'A2 Intenzita dopravy'!$H$5:$L$5,1))-INDEX('A2 Intenzita dopravy'!$H$5:$L$5,MATCH(J$189,'A2 Intenzita dopravy'!$H$5:$L$5,1)-1)))*I199,IF(J$189&lt;'A1 Parametre'!$C$7,'A2.1 Intenzita dopravy'!J183,IF(J$189&lt;MIN('A2 Intenzita dopravy'!$H$5:$L$5),K199/L199*K199,(INDEX('A2 Intenzita dopravy'!$M29:$Q29,MATCH(J$189,'A2 Intenzita dopravy'!$H$5:$L$5,1)+1)/INDEX('A2 Intenzita dopravy'!$M29:$Q29,MATCH(J$189,'A2 Intenzita dopravy'!$H$5:$L$5,1)))^(1/(INDEX('A2 Intenzita dopravy'!$H$5:$L$5,MATCH(J$189,'A2 Intenzita dopravy'!$H$5:$L$5,1)+1)-INDEX('A2 Intenzita dopravy'!$H$5:$L$5,MATCH(J$189,'A2 Intenzita dopravy'!$H$5:$L$5,1))))*I199)))),0)</f>
        <v>1514.9165778108329</v>
      </c>
      <c r="K199" s="30">
        <f>IFERROR(IFERROR(INDEX('A2 Intenzita dopravy'!$M29:$Q29,MATCH(K$189,'A2 Intenzita dopravy'!$H$19:$L$19,0)),IF(K$189&gt;MAX('A2 Intenzita dopravy'!$H$5:$L$5),(INDEX('A2 Intenzita dopravy'!$M29:$Q29,MATCH(K$189,'A2 Intenzita dopravy'!$H$5:$L$5,1))/INDEX('A2 Intenzita dopravy'!$M29:$Q29,MATCH(K$189,'A2 Intenzita dopravy'!$H$5:$L$5,1)-1))^(1/(INDEX('A2 Intenzita dopravy'!$H$5:$L$5,MATCH(K$189,'A2 Intenzita dopravy'!$H$5:$L$5,1))-INDEX('A2 Intenzita dopravy'!$H$5:$L$5,MATCH(K$189,'A2 Intenzita dopravy'!$H$5:$L$5,1)-1)))*J199,IF(K$189&lt;'A1 Parametre'!$C$7,'A2.1 Intenzita dopravy'!K183,IF(K$189&lt;MIN('A2 Intenzita dopravy'!$H$5:$L$5),L199/M199*L199,(INDEX('A2 Intenzita dopravy'!$M29:$Q29,MATCH(K$189,'A2 Intenzita dopravy'!$H$5:$L$5,1)+1)/INDEX('A2 Intenzita dopravy'!$M29:$Q29,MATCH(K$189,'A2 Intenzita dopravy'!$H$5:$L$5,1)))^(1/(INDEX('A2 Intenzita dopravy'!$H$5:$L$5,MATCH(K$189,'A2 Intenzita dopravy'!$H$5:$L$5,1)+1)-INDEX('A2 Intenzita dopravy'!$H$5:$L$5,MATCH(K$189,'A2 Intenzita dopravy'!$H$5:$L$5,1))))*J199)))),0)</f>
        <v>1538.1851459290115</v>
      </c>
      <c r="L199" s="30">
        <f>IFERROR(IFERROR(INDEX('A2 Intenzita dopravy'!$M29:$Q29,MATCH(L$189,'A2 Intenzita dopravy'!$H$19:$L$19,0)),IF(L$189&gt;MAX('A2 Intenzita dopravy'!$H$5:$L$5),(INDEX('A2 Intenzita dopravy'!$M29:$Q29,MATCH(L$189,'A2 Intenzita dopravy'!$H$5:$L$5,1))/INDEX('A2 Intenzita dopravy'!$M29:$Q29,MATCH(L$189,'A2 Intenzita dopravy'!$H$5:$L$5,1)-1))^(1/(INDEX('A2 Intenzita dopravy'!$H$5:$L$5,MATCH(L$189,'A2 Intenzita dopravy'!$H$5:$L$5,1))-INDEX('A2 Intenzita dopravy'!$H$5:$L$5,MATCH(L$189,'A2 Intenzita dopravy'!$H$5:$L$5,1)-1)))*K199,IF(L$189&lt;'A1 Parametre'!$C$7,'A2.1 Intenzita dopravy'!L183,IF(L$189&lt;MIN('A2 Intenzita dopravy'!$H$5:$L$5),M199/N199*M199,(INDEX('A2 Intenzita dopravy'!$M29:$Q29,MATCH(L$189,'A2 Intenzita dopravy'!$H$5:$L$5,1)+1)/INDEX('A2 Intenzita dopravy'!$M29:$Q29,MATCH(L$189,'A2 Intenzita dopravy'!$H$5:$L$5,1)))^(1/(INDEX('A2 Intenzita dopravy'!$H$5:$L$5,MATCH(L$189,'A2 Intenzita dopravy'!$H$5:$L$5,1)+1)-INDEX('A2 Intenzita dopravy'!$H$5:$L$5,MATCH(L$189,'A2 Intenzita dopravy'!$H$5:$L$5,1))))*K199)))),0)</f>
        <v>1561.8111107977443</v>
      </c>
      <c r="M199" s="30">
        <f>IFERROR(IFERROR(INDEX('A2 Intenzita dopravy'!$M29:$Q29,MATCH(M$189,'A2 Intenzita dopravy'!$H$19:$L$19,0)),IF(M$189&gt;MAX('A2 Intenzita dopravy'!$H$5:$L$5),(INDEX('A2 Intenzita dopravy'!$M29:$Q29,MATCH(M$189,'A2 Intenzita dopravy'!$H$5:$L$5,1))/INDEX('A2 Intenzita dopravy'!$M29:$Q29,MATCH(M$189,'A2 Intenzita dopravy'!$H$5:$L$5,1)-1))^(1/(INDEX('A2 Intenzita dopravy'!$H$5:$L$5,MATCH(M$189,'A2 Intenzita dopravy'!$H$5:$L$5,1))-INDEX('A2 Intenzita dopravy'!$H$5:$L$5,MATCH(M$189,'A2 Intenzita dopravy'!$H$5:$L$5,1)-1)))*L199,IF(M$189&lt;'A1 Parametre'!$C$7,'A2.1 Intenzita dopravy'!M183,IF(M$189&lt;MIN('A2 Intenzita dopravy'!$H$5:$L$5),N199/O199*N199,(INDEX('A2 Intenzita dopravy'!$M29:$Q29,MATCH(M$189,'A2 Intenzita dopravy'!$H$5:$L$5,1)+1)/INDEX('A2 Intenzita dopravy'!$M29:$Q29,MATCH(M$189,'A2 Intenzita dopravy'!$H$5:$L$5,1)))^(1/(INDEX('A2 Intenzita dopravy'!$H$5:$L$5,MATCH(M$189,'A2 Intenzita dopravy'!$H$5:$L$5,1)+1)-INDEX('A2 Intenzita dopravy'!$H$5:$L$5,MATCH(M$189,'A2 Intenzita dopravy'!$H$5:$L$5,1))))*L199)))),0)</f>
        <v>1585.7999619012428</v>
      </c>
      <c r="N199" s="30">
        <f>IFERROR(IFERROR(INDEX('A2 Intenzita dopravy'!$M29:$Q29,MATCH(N$189,'A2 Intenzita dopravy'!$H$19:$L$19,0)),IF(N$189&gt;MAX('A2 Intenzita dopravy'!$H$5:$L$5),(INDEX('A2 Intenzita dopravy'!$M29:$Q29,MATCH(N$189,'A2 Intenzita dopravy'!$H$5:$L$5,1))/INDEX('A2 Intenzita dopravy'!$M29:$Q29,MATCH(N$189,'A2 Intenzita dopravy'!$H$5:$L$5,1)-1))^(1/(INDEX('A2 Intenzita dopravy'!$H$5:$L$5,MATCH(N$189,'A2 Intenzita dopravy'!$H$5:$L$5,1))-INDEX('A2 Intenzita dopravy'!$H$5:$L$5,MATCH(N$189,'A2 Intenzita dopravy'!$H$5:$L$5,1)-1)))*M199,IF(N$189&lt;'A1 Parametre'!$C$7,'A2.1 Intenzita dopravy'!N183,IF(N$189&lt;MIN('A2 Intenzita dopravy'!$H$5:$L$5),O199/P199*O199,(INDEX('A2 Intenzita dopravy'!$M29:$Q29,MATCH(N$189,'A2 Intenzita dopravy'!$H$5:$L$5,1)+1)/INDEX('A2 Intenzita dopravy'!$M29:$Q29,MATCH(N$189,'A2 Intenzita dopravy'!$H$5:$L$5,1)))^(1/(INDEX('A2 Intenzita dopravy'!$H$5:$L$5,MATCH(N$189,'A2 Intenzita dopravy'!$H$5:$L$5,1)+1)-INDEX('A2 Intenzita dopravy'!$H$5:$L$5,MATCH(N$189,'A2 Intenzita dopravy'!$H$5:$L$5,1))))*M199)))),0)</f>
        <v>1610.1572730402011</v>
      </c>
      <c r="O199" s="30">
        <f>IFERROR(IFERROR(INDEX('A2 Intenzita dopravy'!$M29:$Q29,MATCH(O$189,'A2 Intenzita dopravy'!$H$19:$L$19,0)),IF(O$189&gt;MAX('A2 Intenzita dopravy'!$H$5:$L$5),(INDEX('A2 Intenzita dopravy'!$M29:$Q29,MATCH(O$189,'A2 Intenzita dopravy'!$H$5:$L$5,1))/INDEX('A2 Intenzita dopravy'!$M29:$Q29,MATCH(O$189,'A2 Intenzita dopravy'!$H$5:$L$5,1)-1))^(1/(INDEX('A2 Intenzita dopravy'!$H$5:$L$5,MATCH(O$189,'A2 Intenzita dopravy'!$H$5:$L$5,1))-INDEX('A2 Intenzita dopravy'!$H$5:$L$5,MATCH(O$189,'A2 Intenzita dopravy'!$H$5:$L$5,1)-1)))*N199,IF(O$189&lt;'A1 Parametre'!$C$7,'A2.1 Intenzita dopravy'!O183,IF(O$189&lt;MIN('A2 Intenzita dopravy'!$H$5:$L$5),P199/Q199*P199,(INDEX('A2 Intenzita dopravy'!$M29:$Q29,MATCH(O$189,'A2 Intenzita dopravy'!$H$5:$L$5,1)+1)/INDEX('A2 Intenzita dopravy'!$M29:$Q29,MATCH(O$189,'A2 Intenzita dopravy'!$H$5:$L$5,1)))^(1/(INDEX('A2 Intenzita dopravy'!$H$5:$L$5,MATCH(O$189,'A2 Intenzita dopravy'!$H$5:$L$5,1)+1)-INDEX('A2 Intenzita dopravy'!$H$5:$L$5,MATCH(O$189,'A2 Intenzita dopravy'!$H$5:$L$5,1))))*N199)))),0)</f>
        <v>1634.8887036268661</v>
      </c>
      <c r="P199" s="30">
        <f>IFERROR(IFERROR(INDEX('A2 Intenzita dopravy'!$M29:$Q29,MATCH(P$189,'A2 Intenzita dopravy'!$H$19:$L$19,0)),IF(P$189&gt;MAX('A2 Intenzita dopravy'!$H$5:$L$5),(INDEX('A2 Intenzita dopravy'!$M29:$Q29,MATCH(P$189,'A2 Intenzita dopravy'!$H$5:$L$5,1))/INDEX('A2 Intenzita dopravy'!$M29:$Q29,MATCH(P$189,'A2 Intenzita dopravy'!$H$5:$L$5,1)-1))^(1/(INDEX('A2 Intenzita dopravy'!$H$5:$L$5,MATCH(P$189,'A2 Intenzita dopravy'!$H$5:$L$5,1))-INDEX('A2 Intenzita dopravy'!$H$5:$L$5,MATCH(P$189,'A2 Intenzita dopravy'!$H$5:$L$5,1)-1)))*O199,IF(P$189&lt;'A1 Parametre'!$C$7,'A2.1 Intenzita dopravy'!P183,IF(P$189&lt;MIN('A2 Intenzita dopravy'!$H$5:$L$5),Q199/R199*Q199,(INDEX('A2 Intenzita dopravy'!$M29:$Q29,MATCH(P$189,'A2 Intenzita dopravy'!$H$5:$L$5,1)+1)/INDEX('A2 Intenzita dopravy'!$M29:$Q29,MATCH(P$189,'A2 Intenzita dopravy'!$H$5:$L$5,1)))^(1/(INDEX('A2 Intenzita dopravy'!$H$5:$L$5,MATCH(P$189,'A2 Intenzita dopravy'!$H$5:$L$5,1)+1)-INDEX('A2 Intenzita dopravy'!$H$5:$L$5,MATCH(P$189,'A2 Intenzita dopravy'!$H$5:$L$5,1))))*O199)))),0)</f>
        <v>1660</v>
      </c>
      <c r="Q199" s="30">
        <f>IFERROR(IFERROR(INDEX('A2 Intenzita dopravy'!$M29:$Q29,MATCH(Q$189,'A2 Intenzita dopravy'!$H$19:$L$19,0)),IF(Q$189&gt;MAX('A2 Intenzita dopravy'!$H$5:$L$5),(INDEX('A2 Intenzita dopravy'!$M29:$Q29,MATCH(Q$189,'A2 Intenzita dopravy'!$H$5:$L$5,1))/INDEX('A2 Intenzita dopravy'!$M29:$Q29,MATCH(Q$189,'A2 Intenzita dopravy'!$H$5:$L$5,1)-1))^(1/(INDEX('A2 Intenzita dopravy'!$H$5:$L$5,MATCH(Q$189,'A2 Intenzita dopravy'!$H$5:$L$5,1))-INDEX('A2 Intenzita dopravy'!$H$5:$L$5,MATCH(Q$189,'A2 Intenzita dopravy'!$H$5:$L$5,1)-1)))*P199,IF(Q$189&lt;'A1 Parametre'!$C$7,'A2.1 Intenzita dopravy'!Q183,IF(Q$189&lt;MIN('A2 Intenzita dopravy'!$H$5:$L$5),R199/S199*R199,(INDEX('A2 Intenzita dopravy'!$M29:$Q29,MATCH(Q$189,'A2 Intenzita dopravy'!$H$5:$L$5,1)+1)/INDEX('A2 Intenzita dopravy'!$M29:$Q29,MATCH(Q$189,'A2 Intenzita dopravy'!$H$5:$L$5,1)))^(1/(INDEX('A2 Intenzita dopravy'!$H$5:$L$5,MATCH(Q$189,'A2 Intenzita dopravy'!$H$5:$L$5,1)+1)-INDEX('A2 Intenzita dopravy'!$H$5:$L$5,MATCH(Q$189,'A2 Intenzita dopravy'!$H$5:$L$5,1))))*P199)))),0)</f>
        <v>1676.2638847768499</v>
      </c>
      <c r="R199" s="30">
        <f>IFERROR(IFERROR(INDEX('A2 Intenzita dopravy'!$M29:$Q29,MATCH(R$189,'A2 Intenzita dopravy'!$H$19:$L$19,0)),IF(R$189&gt;MAX('A2 Intenzita dopravy'!$H$5:$L$5),(INDEX('A2 Intenzita dopravy'!$M29:$Q29,MATCH(R$189,'A2 Intenzita dopravy'!$H$5:$L$5,1))/INDEX('A2 Intenzita dopravy'!$M29:$Q29,MATCH(R$189,'A2 Intenzita dopravy'!$H$5:$L$5,1)-1))^(1/(INDEX('A2 Intenzita dopravy'!$H$5:$L$5,MATCH(R$189,'A2 Intenzita dopravy'!$H$5:$L$5,1))-INDEX('A2 Intenzita dopravy'!$H$5:$L$5,MATCH(R$189,'A2 Intenzita dopravy'!$H$5:$L$5,1)-1)))*Q199,IF(R$189&lt;'A1 Parametre'!$C$7,'A2.1 Intenzita dopravy'!R183,IF(R$189&lt;MIN('A2 Intenzita dopravy'!$H$5:$L$5),S199/T199*S199,(INDEX('A2 Intenzita dopravy'!$M29:$Q29,MATCH(R$189,'A2 Intenzita dopravy'!$H$5:$L$5,1)+1)/INDEX('A2 Intenzita dopravy'!$M29:$Q29,MATCH(R$189,'A2 Intenzita dopravy'!$H$5:$L$5,1)))^(1/(INDEX('A2 Intenzita dopravy'!$H$5:$L$5,MATCH(R$189,'A2 Intenzita dopravy'!$H$5:$L$5,1)+1)-INDEX('A2 Intenzita dopravy'!$H$5:$L$5,MATCH(R$189,'A2 Intenzita dopravy'!$H$5:$L$5,1))))*Q199)))),0)</f>
        <v>1692.6871153055276</v>
      </c>
      <c r="S199" s="30">
        <f>IFERROR(IFERROR(INDEX('A2 Intenzita dopravy'!$M29:$Q29,MATCH(S$189,'A2 Intenzita dopravy'!$H$19:$L$19,0)),IF(S$189&gt;MAX('A2 Intenzita dopravy'!$H$5:$L$5),(INDEX('A2 Intenzita dopravy'!$M29:$Q29,MATCH(S$189,'A2 Intenzita dopravy'!$H$5:$L$5,1))/INDEX('A2 Intenzita dopravy'!$M29:$Q29,MATCH(S$189,'A2 Intenzita dopravy'!$H$5:$L$5,1)-1))^(1/(INDEX('A2 Intenzita dopravy'!$H$5:$L$5,MATCH(S$189,'A2 Intenzita dopravy'!$H$5:$L$5,1))-INDEX('A2 Intenzita dopravy'!$H$5:$L$5,MATCH(S$189,'A2 Intenzita dopravy'!$H$5:$L$5,1)-1)))*R199,IF(S$189&lt;'A1 Parametre'!$C$7,'A2.1 Intenzita dopravy'!S183,IF(S$189&lt;MIN('A2 Intenzita dopravy'!$H$5:$L$5),T199/U199*T199,(INDEX('A2 Intenzita dopravy'!$M29:$Q29,MATCH(S$189,'A2 Intenzita dopravy'!$H$5:$L$5,1)+1)/INDEX('A2 Intenzita dopravy'!$M29:$Q29,MATCH(S$189,'A2 Intenzita dopravy'!$H$5:$L$5,1)))^(1/(INDEX('A2 Intenzita dopravy'!$H$5:$L$5,MATCH(S$189,'A2 Intenzita dopravy'!$H$5:$L$5,1)+1)-INDEX('A2 Intenzita dopravy'!$H$5:$L$5,MATCH(S$189,'A2 Intenzita dopravy'!$H$5:$L$5,1))))*R199)))),0)</f>
        <v>1709.2712527793753</v>
      </c>
      <c r="T199" s="30">
        <f>IFERROR(IFERROR(INDEX('A2 Intenzita dopravy'!$M29:$Q29,MATCH(T$189,'A2 Intenzita dopravy'!$H$19:$L$19,0)),IF(T$189&gt;MAX('A2 Intenzita dopravy'!$H$5:$L$5),(INDEX('A2 Intenzita dopravy'!$M29:$Q29,MATCH(T$189,'A2 Intenzita dopravy'!$H$5:$L$5,1))/INDEX('A2 Intenzita dopravy'!$M29:$Q29,MATCH(T$189,'A2 Intenzita dopravy'!$H$5:$L$5,1)-1))^(1/(INDEX('A2 Intenzita dopravy'!$H$5:$L$5,MATCH(T$189,'A2 Intenzita dopravy'!$H$5:$L$5,1))-INDEX('A2 Intenzita dopravy'!$H$5:$L$5,MATCH(T$189,'A2 Intenzita dopravy'!$H$5:$L$5,1)-1)))*S199,IF(T$189&lt;'A1 Parametre'!$C$7,'A2.1 Intenzita dopravy'!T183,IF(T$189&lt;MIN('A2 Intenzita dopravy'!$H$5:$L$5),U199/V199*U199,(INDEX('A2 Intenzita dopravy'!$M29:$Q29,MATCH(T$189,'A2 Intenzita dopravy'!$H$5:$L$5,1)+1)/INDEX('A2 Intenzita dopravy'!$M29:$Q29,MATCH(T$189,'A2 Intenzita dopravy'!$H$5:$L$5,1)))^(1/(INDEX('A2 Intenzita dopravy'!$H$5:$L$5,MATCH(T$189,'A2 Intenzita dopravy'!$H$5:$L$5,1)+1)-INDEX('A2 Intenzita dopravy'!$H$5:$L$5,MATCH(T$189,'A2 Intenzita dopravy'!$H$5:$L$5,1))))*S199)))),0)</f>
        <v>1726.0178736875594</v>
      </c>
      <c r="U199" s="30">
        <f>IFERROR(IFERROR(INDEX('A2 Intenzita dopravy'!$M29:$Q29,MATCH(U$189,'A2 Intenzita dopravy'!$H$19:$L$19,0)),IF(U$189&gt;MAX('A2 Intenzita dopravy'!$H$5:$L$5),(INDEX('A2 Intenzita dopravy'!$M29:$Q29,MATCH(U$189,'A2 Intenzita dopravy'!$H$5:$L$5,1))/INDEX('A2 Intenzita dopravy'!$M29:$Q29,MATCH(U$189,'A2 Intenzita dopravy'!$H$5:$L$5,1)-1))^(1/(INDEX('A2 Intenzita dopravy'!$H$5:$L$5,MATCH(U$189,'A2 Intenzita dopravy'!$H$5:$L$5,1))-INDEX('A2 Intenzita dopravy'!$H$5:$L$5,MATCH(U$189,'A2 Intenzita dopravy'!$H$5:$L$5,1)-1)))*T199,IF(U$189&lt;'A1 Parametre'!$C$7,'A2.1 Intenzita dopravy'!U183,IF(U$189&lt;MIN('A2 Intenzita dopravy'!$H$5:$L$5),V199/W199*V199,(INDEX('A2 Intenzita dopravy'!$M29:$Q29,MATCH(U$189,'A2 Intenzita dopravy'!$H$5:$L$5,1)+1)/INDEX('A2 Intenzita dopravy'!$M29:$Q29,MATCH(U$189,'A2 Intenzita dopravy'!$H$5:$L$5,1)))^(1/(INDEX('A2 Intenzita dopravy'!$H$5:$L$5,MATCH(U$189,'A2 Intenzita dopravy'!$H$5:$L$5,1)+1)-INDEX('A2 Intenzita dopravy'!$H$5:$L$5,MATCH(U$189,'A2 Intenzita dopravy'!$H$5:$L$5,1))))*T199)))),0)</f>
        <v>1742.9285699649315</v>
      </c>
      <c r="V199" s="30">
        <f>IFERROR(IFERROR(INDEX('A2 Intenzita dopravy'!$M29:$Q29,MATCH(V$189,'A2 Intenzita dopravy'!$H$19:$L$19,0)),IF(V$189&gt;MAX('A2 Intenzita dopravy'!$H$5:$L$5),(INDEX('A2 Intenzita dopravy'!$M29:$Q29,MATCH(V$189,'A2 Intenzita dopravy'!$H$5:$L$5,1))/INDEX('A2 Intenzita dopravy'!$M29:$Q29,MATCH(V$189,'A2 Intenzita dopravy'!$H$5:$L$5,1)-1))^(1/(INDEX('A2 Intenzita dopravy'!$H$5:$L$5,MATCH(V$189,'A2 Intenzita dopravy'!$H$5:$L$5,1))-INDEX('A2 Intenzita dopravy'!$H$5:$L$5,MATCH(V$189,'A2 Intenzita dopravy'!$H$5:$L$5,1)-1)))*U199,IF(V$189&lt;'A1 Parametre'!$C$7,'A2.1 Intenzita dopravy'!V183,IF(V$189&lt;MIN('A2 Intenzita dopravy'!$H$5:$L$5),W199/X199*W199,(INDEX('A2 Intenzita dopravy'!$M29:$Q29,MATCH(V$189,'A2 Intenzita dopravy'!$H$5:$L$5,1)+1)/INDEX('A2 Intenzita dopravy'!$M29:$Q29,MATCH(V$189,'A2 Intenzita dopravy'!$H$5:$L$5,1)))^(1/(INDEX('A2 Intenzita dopravy'!$H$5:$L$5,MATCH(V$189,'A2 Intenzita dopravy'!$H$5:$L$5,1)+1)-INDEX('A2 Intenzita dopravy'!$H$5:$L$5,MATCH(V$189,'A2 Intenzita dopravy'!$H$5:$L$5,1))))*U199)))),0)</f>
        <v>1760.0049491433588</v>
      </c>
      <c r="W199" s="30">
        <f>IFERROR(IFERROR(INDEX('A2 Intenzita dopravy'!$M29:$Q29,MATCH(W$189,'A2 Intenzita dopravy'!$H$19:$L$19,0)),IF(W$189&gt;MAX('A2 Intenzita dopravy'!$H$5:$L$5),(INDEX('A2 Intenzita dopravy'!$M29:$Q29,MATCH(W$189,'A2 Intenzita dopravy'!$H$5:$L$5,1))/INDEX('A2 Intenzita dopravy'!$M29:$Q29,MATCH(W$189,'A2 Intenzita dopravy'!$H$5:$L$5,1)-1))^(1/(INDEX('A2 Intenzita dopravy'!$H$5:$L$5,MATCH(W$189,'A2 Intenzita dopravy'!$H$5:$L$5,1))-INDEX('A2 Intenzita dopravy'!$H$5:$L$5,MATCH(W$189,'A2 Intenzita dopravy'!$H$5:$L$5,1)-1)))*V199,IF(W$189&lt;'A1 Parametre'!$C$7,'A2.1 Intenzita dopravy'!W183,IF(W$189&lt;MIN('A2 Intenzita dopravy'!$H$5:$L$5),X199/Y199*X199,(INDEX('A2 Intenzita dopravy'!$M29:$Q29,MATCH(W$189,'A2 Intenzita dopravy'!$H$5:$L$5,1)+1)/INDEX('A2 Intenzita dopravy'!$M29:$Q29,MATCH(W$189,'A2 Intenzita dopravy'!$H$5:$L$5,1)))^(1/(INDEX('A2 Intenzita dopravy'!$H$5:$L$5,MATCH(W$189,'A2 Intenzita dopravy'!$H$5:$L$5,1)+1)-INDEX('A2 Intenzita dopravy'!$H$5:$L$5,MATCH(W$189,'A2 Intenzita dopravy'!$H$5:$L$5,1))))*V199)))),0)</f>
        <v>1777.2486345045352</v>
      </c>
      <c r="X199" s="30">
        <f>IFERROR(IFERROR(INDEX('A2 Intenzita dopravy'!$M29:$Q29,MATCH(X$189,'A2 Intenzita dopravy'!$H$19:$L$19,0)),IF(X$189&gt;MAX('A2 Intenzita dopravy'!$H$5:$L$5),(INDEX('A2 Intenzita dopravy'!$M29:$Q29,MATCH(X$189,'A2 Intenzita dopravy'!$H$5:$L$5,1))/INDEX('A2 Intenzita dopravy'!$M29:$Q29,MATCH(X$189,'A2 Intenzita dopravy'!$H$5:$L$5,1)-1))^(1/(INDEX('A2 Intenzita dopravy'!$H$5:$L$5,MATCH(X$189,'A2 Intenzita dopravy'!$H$5:$L$5,1))-INDEX('A2 Intenzita dopravy'!$H$5:$L$5,MATCH(X$189,'A2 Intenzita dopravy'!$H$5:$L$5,1)-1)))*W199,IF(X$189&lt;'A1 Parametre'!$C$7,'A2.1 Intenzita dopravy'!X183,IF(X$189&lt;MIN('A2 Intenzita dopravy'!$H$5:$L$5),Y199/Z199*Y199,(INDEX('A2 Intenzita dopravy'!$M29:$Q29,MATCH(X$189,'A2 Intenzita dopravy'!$H$5:$L$5,1)+1)/INDEX('A2 Intenzita dopravy'!$M29:$Q29,MATCH(X$189,'A2 Intenzita dopravy'!$H$5:$L$5,1)))^(1/(INDEX('A2 Intenzita dopravy'!$H$5:$L$5,MATCH(X$189,'A2 Intenzita dopravy'!$H$5:$L$5,1)+1)-INDEX('A2 Intenzita dopravy'!$H$5:$L$5,MATCH(X$189,'A2 Intenzita dopravy'!$H$5:$L$5,1))))*W199)))),0)</f>
        <v>1794.6612652342915</v>
      </c>
      <c r="Y199" s="30">
        <f>IFERROR(IFERROR(INDEX('A2 Intenzita dopravy'!$M29:$Q29,MATCH(Y$189,'A2 Intenzita dopravy'!$H$19:$L$19,0)),IF(Y$189&gt;MAX('A2 Intenzita dopravy'!$H$5:$L$5),(INDEX('A2 Intenzita dopravy'!$M29:$Q29,MATCH(Y$189,'A2 Intenzita dopravy'!$H$5:$L$5,1))/INDEX('A2 Intenzita dopravy'!$M29:$Q29,MATCH(Y$189,'A2 Intenzita dopravy'!$H$5:$L$5,1)-1))^(1/(INDEX('A2 Intenzita dopravy'!$H$5:$L$5,MATCH(Y$189,'A2 Intenzita dopravy'!$H$5:$L$5,1))-INDEX('A2 Intenzita dopravy'!$H$5:$L$5,MATCH(Y$189,'A2 Intenzita dopravy'!$H$5:$L$5,1)-1)))*X199,IF(Y$189&lt;'A1 Parametre'!$C$7,'A2.1 Intenzita dopravy'!Y183,IF(Y$189&lt;MIN('A2 Intenzita dopravy'!$H$5:$L$5),Z199/AA199*Z199,(INDEX('A2 Intenzita dopravy'!$M29:$Q29,MATCH(Y$189,'A2 Intenzita dopravy'!$H$5:$L$5,1)+1)/INDEX('A2 Intenzita dopravy'!$M29:$Q29,MATCH(Y$189,'A2 Intenzita dopravy'!$H$5:$L$5,1)))^(1/(INDEX('A2 Intenzita dopravy'!$H$5:$L$5,MATCH(Y$189,'A2 Intenzita dopravy'!$H$5:$L$5,1)+1)-INDEX('A2 Intenzita dopravy'!$H$5:$L$5,MATCH(Y$189,'A2 Intenzita dopravy'!$H$5:$L$5,1))))*X199)))),0)</f>
        <v>1812.2444965784155</v>
      </c>
      <c r="Z199" s="30">
        <f>IFERROR(IFERROR(INDEX('A2 Intenzita dopravy'!$M29:$Q29,MATCH(Z$189,'A2 Intenzita dopravy'!$H$19:$L$19,0)),IF(Z$189&gt;MAX('A2 Intenzita dopravy'!$H$5:$L$5),(INDEX('A2 Intenzita dopravy'!$M29:$Q29,MATCH(Z$189,'A2 Intenzita dopravy'!$H$5:$L$5,1))/INDEX('A2 Intenzita dopravy'!$M29:$Q29,MATCH(Z$189,'A2 Intenzita dopravy'!$H$5:$L$5,1)-1))^(1/(INDEX('A2 Intenzita dopravy'!$H$5:$L$5,MATCH(Z$189,'A2 Intenzita dopravy'!$H$5:$L$5,1))-INDEX('A2 Intenzita dopravy'!$H$5:$L$5,MATCH(Z$189,'A2 Intenzita dopravy'!$H$5:$L$5,1)-1)))*Y199,IF(Z$189&lt;'A1 Parametre'!$C$7,'A2.1 Intenzita dopravy'!Z183,IF(Z$189&lt;MIN('A2 Intenzita dopravy'!$H$5:$L$5),AA199/AB199*AA199,(INDEX('A2 Intenzita dopravy'!$M29:$Q29,MATCH(Z$189,'A2 Intenzita dopravy'!$H$5:$L$5,1)+1)/INDEX('A2 Intenzita dopravy'!$M29:$Q29,MATCH(Z$189,'A2 Intenzita dopravy'!$H$5:$L$5,1)))^(1/(INDEX('A2 Intenzita dopravy'!$H$5:$L$5,MATCH(Z$189,'A2 Intenzita dopravy'!$H$5:$L$5,1)+1)-INDEX('A2 Intenzita dopravy'!$H$5:$L$5,MATCH(Z$189,'A2 Intenzita dopravy'!$H$5:$L$5,1))))*Y199)))),0)</f>
        <v>1830</v>
      </c>
      <c r="AA199" s="30">
        <f>IFERROR(IFERROR(INDEX('A2 Intenzita dopravy'!$M29:$Q29,MATCH(AA$189,'A2 Intenzita dopravy'!$H$19:$L$19,0)),IF(AA$189&gt;MAX('A2 Intenzita dopravy'!$H$5:$L$5),(INDEX('A2 Intenzita dopravy'!$M29:$Q29,MATCH(AA$189,'A2 Intenzita dopravy'!$H$5:$L$5,1))/INDEX('A2 Intenzita dopravy'!$M29:$Q29,MATCH(AA$189,'A2 Intenzita dopravy'!$H$5:$L$5,1)-1))^(1/(INDEX('A2 Intenzita dopravy'!$H$5:$L$5,MATCH(AA$189,'A2 Intenzita dopravy'!$H$5:$L$5,1))-INDEX('A2 Intenzita dopravy'!$H$5:$L$5,MATCH(AA$189,'A2 Intenzita dopravy'!$H$5:$L$5,1)-1)))*Z199,IF(AA$189&lt;'A1 Parametre'!$C$7,'A2.1 Intenzita dopravy'!AA183,IF(AA$189&lt;MIN('A2 Intenzita dopravy'!$H$5:$L$5),AB199/AC199*AB199,(INDEX('A2 Intenzita dopravy'!$M29:$Q29,MATCH(AA$189,'A2 Intenzita dopravy'!$H$5:$L$5,1)+1)/INDEX('A2 Intenzita dopravy'!$M29:$Q29,MATCH(AA$189,'A2 Intenzita dopravy'!$H$5:$L$5,1)))^(1/(INDEX('A2 Intenzita dopravy'!$H$5:$L$5,MATCH(AA$189,'A2 Intenzita dopravy'!$H$5:$L$5,1)+1)-INDEX('A2 Intenzita dopravy'!$H$5:$L$5,MATCH(AA$189,'A2 Intenzita dopravy'!$H$5:$L$5,1))))*Z199)))),0)</f>
        <v>1854.4734044689842</v>
      </c>
      <c r="AB199" s="30">
        <f>IFERROR(IFERROR(INDEX('A2 Intenzita dopravy'!$M29:$Q29,MATCH(AB$189,'A2 Intenzita dopravy'!$H$19:$L$19,0)),IF(AB$189&gt;MAX('A2 Intenzita dopravy'!$H$5:$L$5),(INDEX('A2 Intenzita dopravy'!$M29:$Q29,MATCH(AB$189,'A2 Intenzita dopravy'!$H$5:$L$5,1))/INDEX('A2 Intenzita dopravy'!$M29:$Q29,MATCH(AB$189,'A2 Intenzita dopravy'!$H$5:$L$5,1)-1))^(1/(INDEX('A2 Intenzita dopravy'!$H$5:$L$5,MATCH(AB$189,'A2 Intenzita dopravy'!$H$5:$L$5,1))-INDEX('A2 Intenzita dopravy'!$H$5:$L$5,MATCH(AB$189,'A2 Intenzita dopravy'!$H$5:$L$5,1)-1)))*AA199,IF(AB$189&lt;'A1 Parametre'!$C$7,'A2.1 Intenzita dopravy'!AB183,IF(AB$189&lt;MIN('A2 Intenzita dopravy'!$H$5:$L$5),AC199/AD199*AC199,(INDEX('A2 Intenzita dopravy'!$M29:$Q29,MATCH(AB$189,'A2 Intenzita dopravy'!$H$5:$L$5,1)+1)/INDEX('A2 Intenzita dopravy'!$M29:$Q29,MATCH(AB$189,'A2 Intenzita dopravy'!$H$5:$L$5,1)))^(1/(INDEX('A2 Intenzita dopravy'!$H$5:$L$5,MATCH(AB$189,'A2 Intenzita dopravy'!$H$5:$L$5,1)+1)-INDEX('A2 Intenzita dopravy'!$H$5:$L$5,MATCH(AB$189,'A2 Intenzita dopravy'!$H$5:$L$5,1))))*AA199)))),0)</f>
        <v>1879.2741026681883</v>
      </c>
      <c r="AC199" s="30">
        <f>IFERROR(IFERROR(INDEX('A2 Intenzita dopravy'!$M29:$Q29,MATCH(AC$189,'A2 Intenzita dopravy'!$H$19:$L$19,0)),IF(AC$189&gt;MAX('A2 Intenzita dopravy'!$H$5:$L$5),(INDEX('A2 Intenzita dopravy'!$M29:$Q29,MATCH(AC$189,'A2 Intenzita dopravy'!$H$5:$L$5,1))/INDEX('A2 Intenzita dopravy'!$M29:$Q29,MATCH(AC$189,'A2 Intenzita dopravy'!$H$5:$L$5,1)-1))^(1/(INDEX('A2 Intenzita dopravy'!$H$5:$L$5,MATCH(AC$189,'A2 Intenzita dopravy'!$H$5:$L$5,1))-INDEX('A2 Intenzita dopravy'!$H$5:$L$5,MATCH(AC$189,'A2 Intenzita dopravy'!$H$5:$L$5,1)-1)))*AB199,IF(AC$189&lt;'A1 Parametre'!$C$7,'A2.1 Intenzita dopravy'!AC183,IF(AC$189&lt;MIN('A2 Intenzita dopravy'!$H$5:$L$5),AD199/AE199*AD199,(INDEX('A2 Intenzita dopravy'!$M29:$Q29,MATCH(AC$189,'A2 Intenzita dopravy'!$H$5:$L$5,1)+1)/INDEX('A2 Intenzita dopravy'!$M29:$Q29,MATCH(AC$189,'A2 Intenzita dopravy'!$H$5:$L$5,1)))^(1/(INDEX('A2 Intenzita dopravy'!$H$5:$L$5,MATCH(AC$189,'A2 Intenzita dopravy'!$H$5:$L$5,1)+1)-INDEX('A2 Intenzita dopravy'!$H$5:$L$5,MATCH(AC$189,'A2 Intenzita dopravy'!$H$5:$L$5,1))))*AB199)))),0)</f>
        <v>1904.4064716423336</v>
      </c>
      <c r="AD199" s="30">
        <f>IFERROR(IFERROR(INDEX('A2 Intenzita dopravy'!$M29:$Q29,MATCH(AD$189,'A2 Intenzita dopravy'!$H$19:$L$19,0)),IF(AD$189&gt;MAX('A2 Intenzita dopravy'!$H$5:$L$5),(INDEX('A2 Intenzita dopravy'!$M29:$Q29,MATCH(AD$189,'A2 Intenzita dopravy'!$H$5:$L$5,1))/INDEX('A2 Intenzita dopravy'!$M29:$Q29,MATCH(AD$189,'A2 Intenzita dopravy'!$H$5:$L$5,1)-1))^(1/(INDEX('A2 Intenzita dopravy'!$H$5:$L$5,MATCH(AD$189,'A2 Intenzita dopravy'!$H$5:$L$5,1))-INDEX('A2 Intenzita dopravy'!$H$5:$L$5,MATCH(AD$189,'A2 Intenzita dopravy'!$H$5:$L$5,1)-1)))*AC199,IF(AD$189&lt;'A1 Parametre'!$C$7,'A2.1 Intenzita dopravy'!AD183,IF(AD$189&lt;MIN('A2 Intenzita dopravy'!$H$5:$L$5),AE199/AF199*AE199,(INDEX('A2 Intenzita dopravy'!$M29:$Q29,MATCH(AD$189,'A2 Intenzita dopravy'!$H$5:$L$5,1)+1)/INDEX('A2 Intenzita dopravy'!$M29:$Q29,MATCH(AD$189,'A2 Intenzita dopravy'!$H$5:$L$5,1)))^(1/(INDEX('A2 Intenzita dopravy'!$H$5:$L$5,MATCH(AD$189,'A2 Intenzita dopravy'!$H$5:$L$5,1)+1)-INDEX('A2 Intenzita dopravy'!$H$5:$L$5,MATCH(AD$189,'A2 Intenzita dopravy'!$H$5:$L$5,1))))*AC199)))),0)</f>
        <v>1929.8749469723084</v>
      </c>
      <c r="AE199" s="30">
        <f>IFERROR(IFERROR(INDEX('A2 Intenzita dopravy'!$M29:$Q29,MATCH(AE$189,'A2 Intenzita dopravy'!$H$19:$L$19,0)),IF(AE$189&gt;MAX('A2 Intenzita dopravy'!$H$5:$L$5),(INDEX('A2 Intenzita dopravy'!$M29:$Q29,MATCH(AE$189,'A2 Intenzita dopravy'!$H$5:$L$5,1))/INDEX('A2 Intenzita dopravy'!$M29:$Q29,MATCH(AE$189,'A2 Intenzita dopravy'!$H$5:$L$5,1)-1))^(1/(INDEX('A2 Intenzita dopravy'!$H$5:$L$5,MATCH(AE$189,'A2 Intenzita dopravy'!$H$5:$L$5,1))-INDEX('A2 Intenzita dopravy'!$H$5:$L$5,MATCH(AE$189,'A2 Intenzita dopravy'!$H$5:$L$5,1)-1)))*AD199,IF(AE$189&lt;'A1 Parametre'!$C$7,'A2.1 Intenzita dopravy'!AE183,IF(AE$189&lt;MIN('A2 Intenzita dopravy'!$H$5:$L$5),AF199/AG199*AF199,(INDEX('A2 Intenzita dopravy'!$M29:$Q29,MATCH(AE$189,'A2 Intenzita dopravy'!$H$5:$L$5,1)+1)/INDEX('A2 Intenzita dopravy'!$M29:$Q29,MATCH(AE$189,'A2 Intenzita dopravy'!$H$5:$L$5,1)))^(1/(INDEX('A2 Intenzita dopravy'!$H$5:$L$5,MATCH(AE$189,'A2 Intenzita dopravy'!$H$5:$L$5,1)+1)-INDEX('A2 Intenzita dopravy'!$H$5:$L$5,MATCH(AE$189,'A2 Intenzita dopravy'!$H$5:$L$5,1))))*AD199)))),0)</f>
        <v>1955.6840235579984</v>
      </c>
      <c r="AF199" s="30">
        <f>IFERROR(IFERROR(INDEX('A2 Intenzita dopravy'!$M29:$Q29,MATCH(AF$189,'A2 Intenzita dopravy'!$H$19:$L$19,0)),IF(AF$189&gt;MAX('A2 Intenzita dopravy'!$H$5:$L$5),(INDEX('A2 Intenzita dopravy'!$M29:$Q29,MATCH(AF$189,'A2 Intenzita dopravy'!$H$5:$L$5,1))/INDEX('A2 Intenzita dopravy'!$M29:$Q29,MATCH(AF$189,'A2 Intenzita dopravy'!$H$5:$L$5,1)-1))^(1/(INDEX('A2 Intenzita dopravy'!$H$5:$L$5,MATCH(AF$189,'A2 Intenzita dopravy'!$H$5:$L$5,1))-INDEX('A2 Intenzita dopravy'!$H$5:$L$5,MATCH(AF$189,'A2 Intenzita dopravy'!$H$5:$L$5,1)-1)))*AE199,IF(AF$189&lt;'A1 Parametre'!$C$7,'A2.1 Intenzita dopravy'!AF183,IF(AF$189&lt;MIN('A2 Intenzita dopravy'!$H$5:$L$5),AG199/AH199*AG199,(INDEX('A2 Intenzita dopravy'!$M29:$Q29,MATCH(AF$189,'A2 Intenzita dopravy'!$H$5:$L$5,1)+1)/INDEX('A2 Intenzita dopravy'!$M29:$Q29,MATCH(AF$189,'A2 Intenzita dopravy'!$H$5:$L$5,1)))^(1/(INDEX('A2 Intenzita dopravy'!$H$5:$L$5,MATCH(AF$189,'A2 Intenzita dopravy'!$H$5:$L$5,1)+1)-INDEX('A2 Intenzita dopravy'!$H$5:$L$5,MATCH(AF$189,'A2 Intenzita dopravy'!$H$5:$L$5,1))))*AE199)))),0)</f>
        <v>1981.8382564115861</v>
      </c>
      <c r="AG199" s="30">
        <f>IFERROR(IFERROR(INDEX('A2 Intenzita dopravy'!$M29:$Q29,MATCH(AG$189,'A2 Intenzita dopravy'!$H$19:$L$19,0)),IF(AG$189&gt;MAX('A2 Intenzita dopravy'!$H$5:$L$5),(INDEX('A2 Intenzita dopravy'!$M29:$Q29,MATCH(AG$189,'A2 Intenzita dopravy'!$H$5:$L$5,1))/INDEX('A2 Intenzita dopravy'!$M29:$Q29,MATCH(AG$189,'A2 Intenzita dopravy'!$H$5:$L$5,1)-1))^(1/(INDEX('A2 Intenzita dopravy'!$H$5:$L$5,MATCH(AG$189,'A2 Intenzita dopravy'!$H$5:$L$5,1))-INDEX('A2 Intenzita dopravy'!$H$5:$L$5,MATCH(AG$189,'A2 Intenzita dopravy'!$H$5:$L$5,1)-1)))*AF199,IF(AG$189&lt;'A1 Parametre'!$C$7,'A2.1 Intenzita dopravy'!AG183,IF(AG$189&lt;MIN('A2 Intenzita dopravy'!$H$5:$L$5),AH199/AI199*AH199,(INDEX('A2 Intenzita dopravy'!$M29:$Q29,MATCH(AG$189,'A2 Intenzita dopravy'!$H$5:$L$5,1)+1)/INDEX('A2 Intenzita dopravy'!$M29:$Q29,MATCH(AG$189,'A2 Intenzita dopravy'!$H$5:$L$5,1)))^(1/(INDEX('A2 Intenzita dopravy'!$H$5:$L$5,MATCH(AG$189,'A2 Intenzita dopravy'!$H$5:$L$5,1)+1)-INDEX('A2 Intenzita dopravy'!$H$5:$L$5,MATCH(AG$189,'A2 Intenzita dopravy'!$H$5:$L$5,1))))*AF199)))),0)</f>
        <v>2008.342261461459</v>
      </c>
      <c r="AH199" s="30">
        <f>IFERROR(IFERROR(INDEX('A2 Intenzita dopravy'!$M29:$Q29,MATCH(AH$189,'A2 Intenzita dopravy'!$H$19:$L$19,0)),IF(AH$189&gt;MAX('A2 Intenzita dopravy'!$H$5:$L$5),(INDEX('A2 Intenzita dopravy'!$M29:$Q29,MATCH(AH$189,'A2 Intenzita dopravy'!$H$5:$L$5,1))/INDEX('A2 Intenzita dopravy'!$M29:$Q29,MATCH(AH$189,'A2 Intenzita dopravy'!$H$5:$L$5,1)-1))^(1/(INDEX('A2 Intenzita dopravy'!$H$5:$L$5,MATCH(AH$189,'A2 Intenzita dopravy'!$H$5:$L$5,1))-INDEX('A2 Intenzita dopravy'!$H$5:$L$5,MATCH(AH$189,'A2 Intenzita dopravy'!$H$5:$L$5,1)-1)))*AG199,IF(AH$189&lt;'A1 Parametre'!$C$7,'A2.1 Intenzita dopravy'!AH183,IF(AH$189&lt;MIN('A2 Intenzita dopravy'!$H$5:$L$5),AI199/AJ199*AI199,(INDEX('A2 Intenzita dopravy'!$M29:$Q29,MATCH(AH$189,'A2 Intenzita dopravy'!$H$5:$L$5,1)+1)/INDEX('A2 Intenzita dopravy'!$M29:$Q29,MATCH(AH$189,'A2 Intenzita dopravy'!$H$5:$L$5,1)))^(1/(INDEX('A2 Intenzita dopravy'!$H$5:$L$5,MATCH(AH$189,'A2 Intenzita dopravy'!$H$5:$L$5,1)+1)-INDEX('A2 Intenzita dopravy'!$H$5:$L$5,MATCH(AH$189,'A2 Intenzita dopravy'!$H$5:$L$5,1))))*AG199)))),0)</f>
        <v>2035.2007163668693</v>
      </c>
      <c r="AI199" s="30">
        <f>IFERROR(IFERROR(INDEX('A2 Intenzita dopravy'!$M29:$Q29,MATCH(AI$189,'A2 Intenzita dopravy'!$H$19:$L$19,0)),IF(AI$189&gt;MAX('A2 Intenzita dopravy'!$H$5:$L$5),(INDEX('A2 Intenzita dopravy'!$M29:$Q29,MATCH(AI$189,'A2 Intenzita dopravy'!$H$5:$L$5,1))/INDEX('A2 Intenzita dopravy'!$M29:$Q29,MATCH(AI$189,'A2 Intenzita dopravy'!$H$5:$L$5,1)-1))^(1/(INDEX('A2 Intenzita dopravy'!$H$5:$L$5,MATCH(AI$189,'A2 Intenzita dopravy'!$H$5:$L$5,1))-INDEX('A2 Intenzita dopravy'!$H$5:$L$5,MATCH(AI$189,'A2 Intenzita dopravy'!$H$5:$L$5,1)-1)))*AH199,IF(AI$189&lt;'A1 Parametre'!$C$7,'A2.1 Intenzita dopravy'!AI183,IF(AI$189&lt;MIN('A2 Intenzita dopravy'!$H$5:$L$5),AJ199/AK199*AJ199,(INDEX('A2 Intenzita dopravy'!$M29:$Q29,MATCH(AI$189,'A2 Intenzita dopravy'!$H$5:$L$5,1)+1)/INDEX('A2 Intenzita dopravy'!$M29:$Q29,MATCH(AI$189,'A2 Intenzita dopravy'!$H$5:$L$5,1)))^(1/(INDEX('A2 Intenzita dopravy'!$H$5:$L$5,MATCH(AI$189,'A2 Intenzita dopravy'!$H$5:$L$5,1)+1)-INDEX('A2 Intenzita dopravy'!$H$5:$L$5,MATCH(AI$189,'A2 Intenzita dopravy'!$H$5:$L$5,1))))*AH199)))),0)</f>
        <v>2062.4183613434884</v>
      </c>
      <c r="AJ199" s="30">
        <f>IFERROR(IFERROR(INDEX('A2 Intenzita dopravy'!$M29:$Q29,MATCH(AJ$189,'A2 Intenzita dopravy'!$H$19:$L$19,0)),IF(AJ$189&gt;MAX('A2 Intenzita dopravy'!$H$5:$L$5),(INDEX('A2 Intenzita dopravy'!$M29:$Q29,MATCH(AJ$189,'A2 Intenzita dopravy'!$H$5:$L$5,1))/INDEX('A2 Intenzita dopravy'!$M29:$Q29,MATCH(AJ$189,'A2 Intenzita dopravy'!$H$5:$L$5,1)-1))^(1/(INDEX('A2 Intenzita dopravy'!$H$5:$L$5,MATCH(AJ$189,'A2 Intenzita dopravy'!$H$5:$L$5,1))-INDEX('A2 Intenzita dopravy'!$H$5:$L$5,MATCH(AJ$189,'A2 Intenzita dopravy'!$H$5:$L$5,1)-1)))*AI199,IF(AJ$189&lt;'A1 Parametre'!$C$7,'A2.1 Intenzita dopravy'!AJ183,IF(AJ$189&lt;MIN('A2 Intenzita dopravy'!$H$5:$L$5),AK199/AL199*AK199,(INDEX('A2 Intenzita dopravy'!$M29:$Q29,MATCH(AJ$189,'A2 Intenzita dopravy'!$H$5:$L$5,1)+1)/INDEX('A2 Intenzita dopravy'!$M29:$Q29,MATCH(AJ$189,'A2 Intenzita dopravy'!$H$5:$L$5,1)))^(1/(INDEX('A2 Intenzita dopravy'!$H$5:$L$5,MATCH(AJ$189,'A2 Intenzita dopravy'!$H$5:$L$5,1)+1)-INDEX('A2 Intenzita dopravy'!$H$5:$L$5,MATCH(AJ$189,'A2 Intenzita dopravy'!$H$5:$L$5,1))))*AI199)))),0)</f>
        <v>2090</v>
      </c>
      <c r="AK199" s="30">
        <f>IFERROR(IFERROR(INDEX('A2 Intenzita dopravy'!$M29:$Q29,MATCH(AK$189,'A2 Intenzita dopravy'!$H$19:$L$19,0)),IF(AK$189&gt;MAX('A2 Intenzita dopravy'!$H$5:$L$5),(INDEX('A2 Intenzita dopravy'!$M29:$Q29,MATCH(AK$189,'A2 Intenzita dopravy'!$H$5:$L$5,1))/INDEX('A2 Intenzita dopravy'!$M29:$Q29,MATCH(AK$189,'A2 Intenzita dopravy'!$H$5:$L$5,1)-1))^(1/(INDEX('A2 Intenzita dopravy'!$H$5:$L$5,MATCH(AK$189,'A2 Intenzita dopravy'!$H$5:$L$5,1))-INDEX('A2 Intenzita dopravy'!$H$5:$L$5,MATCH(AK$189,'A2 Intenzita dopravy'!$H$5:$L$5,1)-1)))*AJ199,IF(AK$189&lt;'A1 Parametre'!$C$7,'A2.1 Intenzita dopravy'!AK183,IF(AK$189&lt;MIN('A2 Intenzita dopravy'!$H$5:$L$5),AL199/AM199*AL199,(INDEX('A2 Intenzita dopravy'!$M29:$Q29,MATCH(AK$189,'A2 Intenzita dopravy'!$H$5:$L$5,1)+1)/INDEX('A2 Intenzita dopravy'!$M29:$Q29,MATCH(AK$189,'A2 Intenzita dopravy'!$H$5:$L$5,1)))^(1/(INDEX('A2 Intenzita dopravy'!$H$5:$L$5,MATCH(AK$189,'A2 Intenzita dopravy'!$H$5:$L$5,1)+1)-INDEX('A2 Intenzita dopravy'!$H$5:$L$5,MATCH(AK$189,'A2 Intenzita dopravy'!$H$5:$L$5,1))))*AJ199)))),0)</f>
        <v>2117.9505001858893</v>
      </c>
      <c r="AL199" s="30">
        <f>IFERROR(IFERROR(INDEX('A2 Intenzita dopravy'!$M29:$Q29,MATCH(AL$189,'A2 Intenzita dopravy'!$H$19:$L$19,0)),IF(AL$189&gt;MAX('A2 Intenzita dopravy'!$H$5:$L$5),(INDEX('A2 Intenzita dopravy'!$M29:$Q29,MATCH(AL$189,'A2 Intenzita dopravy'!$H$5:$L$5,1))/INDEX('A2 Intenzita dopravy'!$M29:$Q29,MATCH(AL$189,'A2 Intenzita dopravy'!$H$5:$L$5,1)-1))^(1/(INDEX('A2 Intenzita dopravy'!$H$5:$L$5,MATCH(AL$189,'A2 Intenzita dopravy'!$H$5:$L$5,1))-INDEX('A2 Intenzita dopravy'!$H$5:$L$5,MATCH(AL$189,'A2 Intenzita dopravy'!$H$5:$L$5,1)-1)))*AK199,IF(AL$189&lt;'A1 Parametre'!$C$7,'A2.1 Intenzita dopravy'!AL183,IF(AL$189&lt;MIN('A2 Intenzita dopravy'!$H$5:$L$5),AM199/AN199*AM199,(INDEX('A2 Intenzita dopravy'!$M29:$Q29,MATCH(AL$189,'A2 Intenzita dopravy'!$H$5:$L$5,1)+1)/INDEX('A2 Intenzita dopravy'!$M29:$Q29,MATCH(AL$189,'A2 Intenzita dopravy'!$H$5:$L$5,1)))^(1/(INDEX('A2 Intenzita dopravy'!$H$5:$L$5,MATCH(AL$189,'A2 Intenzita dopravy'!$H$5:$L$5,1)+1)-INDEX('A2 Intenzita dopravy'!$H$5:$L$5,MATCH(AL$189,'A2 Intenzita dopravy'!$H$5:$L$5,1))))*AK199)))),0)</f>
        <v>2146.2747948505539</v>
      </c>
      <c r="AM199" s="30">
        <f>IFERROR(IFERROR(INDEX('A2 Intenzita dopravy'!$M29:$Q29,MATCH(AM$189,'A2 Intenzita dopravy'!$H$19:$L$19,0)),IF(AM$189&gt;MAX('A2 Intenzita dopravy'!$H$5:$L$5),(INDEX('A2 Intenzita dopravy'!$M29:$Q29,MATCH(AM$189,'A2 Intenzita dopravy'!$H$5:$L$5,1))/INDEX('A2 Intenzita dopravy'!$M29:$Q29,MATCH(AM$189,'A2 Intenzita dopravy'!$H$5:$L$5,1)-1))^(1/(INDEX('A2 Intenzita dopravy'!$H$5:$L$5,MATCH(AM$189,'A2 Intenzita dopravy'!$H$5:$L$5,1))-INDEX('A2 Intenzita dopravy'!$H$5:$L$5,MATCH(AM$189,'A2 Intenzita dopravy'!$H$5:$L$5,1)-1)))*AL199,IF(AM$189&lt;'A1 Parametre'!$C$7,'A2.1 Intenzita dopravy'!AM183,IF(AM$189&lt;MIN('A2 Intenzita dopravy'!$H$5:$L$5),AN199/AO199*AN199,(INDEX('A2 Intenzita dopravy'!$M29:$Q29,MATCH(AM$189,'A2 Intenzita dopravy'!$H$5:$L$5,1)+1)/INDEX('A2 Intenzita dopravy'!$M29:$Q29,MATCH(AM$189,'A2 Intenzita dopravy'!$H$5:$L$5,1)))^(1/(INDEX('A2 Intenzita dopravy'!$H$5:$L$5,MATCH(AM$189,'A2 Intenzita dopravy'!$H$5:$L$5,1)+1)-INDEX('A2 Intenzita dopravy'!$H$5:$L$5,MATCH(AM$189,'A2 Intenzita dopravy'!$H$5:$L$5,1))))*AL199)))),0)</f>
        <v>2174.9778829139223</v>
      </c>
      <c r="AN199" s="30">
        <f>IFERROR(IFERROR(INDEX('A2 Intenzita dopravy'!$M29:$Q29,MATCH(AN$189,'A2 Intenzita dopravy'!$H$19:$L$19,0)),IF(AN$189&gt;MAX('A2 Intenzita dopravy'!$H$5:$L$5),(INDEX('A2 Intenzita dopravy'!$M29:$Q29,MATCH(AN$189,'A2 Intenzita dopravy'!$H$5:$L$5,1))/INDEX('A2 Intenzita dopravy'!$M29:$Q29,MATCH(AN$189,'A2 Intenzita dopravy'!$H$5:$L$5,1)-1))^(1/(INDEX('A2 Intenzita dopravy'!$H$5:$L$5,MATCH(AN$189,'A2 Intenzita dopravy'!$H$5:$L$5,1))-INDEX('A2 Intenzita dopravy'!$H$5:$L$5,MATCH(AN$189,'A2 Intenzita dopravy'!$H$5:$L$5,1)-1)))*AM199,IF(AN$189&lt;'A1 Parametre'!$C$7,'A2.1 Intenzita dopravy'!AN183,IF(AN$189&lt;MIN('A2 Intenzita dopravy'!$H$5:$L$5),AO199/AP199*AO199,(INDEX('A2 Intenzita dopravy'!$M29:$Q29,MATCH(AN$189,'A2 Intenzita dopravy'!$H$5:$L$5,1)+1)/INDEX('A2 Intenzita dopravy'!$M29:$Q29,MATCH(AN$189,'A2 Intenzita dopravy'!$H$5:$L$5,1)))^(1/(INDEX('A2 Intenzita dopravy'!$H$5:$L$5,MATCH(AN$189,'A2 Intenzita dopravy'!$H$5:$L$5,1)+1)-INDEX('A2 Intenzita dopravy'!$H$5:$L$5,MATCH(AN$189,'A2 Intenzita dopravy'!$H$5:$L$5,1))))*AM199)))),0)</f>
        <v>2204.0648301487022</v>
      </c>
      <c r="AO199" s="30">
        <f>IFERROR(IFERROR(INDEX('A2 Intenzita dopravy'!$M29:$Q29,MATCH(AO$189,'A2 Intenzita dopravy'!$H$19:$L$19,0)),IF(AO$189&gt;MAX('A2 Intenzita dopravy'!$H$5:$L$5),(INDEX('A2 Intenzita dopravy'!$M29:$Q29,MATCH(AO$189,'A2 Intenzita dopravy'!$H$5:$L$5,1))/INDEX('A2 Intenzita dopravy'!$M29:$Q29,MATCH(AO$189,'A2 Intenzita dopravy'!$H$5:$L$5,1)-1))^(1/(INDEX('A2 Intenzita dopravy'!$H$5:$L$5,MATCH(AO$189,'A2 Intenzita dopravy'!$H$5:$L$5,1))-INDEX('A2 Intenzita dopravy'!$H$5:$L$5,MATCH(AO$189,'A2 Intenzita dopravy'!$H$5:$L$5,1)-1)))*AN199,IF(AO$189&lt;'A1 Parametre'!$C$7,'A2.1 Intenzita dopravy'!AO183,IF(AO$189&lt;MIN('A2 Intenzita dopravy'!$H$5:$L$5),AP199/AQ199*AP199,(INDEX('A2 Intenzita dopravy'!$M29:$Q29,MATCH(AO$189,'A2 Intenzita dopravy'!$H$5:$L$5,1)+1)/INDEX('A2 Intenzita dopravy'!$M29:$Q29,MATCH(AO$189,'A2 Intenzita dopravy'!$H$5:$L$5,1)))^(1/(INDEX('A2 Intenzita dopravy'!$H$5:$L$5,MATCH(AO$189,'A2 Intenzita dopravy'!$H$5:$L$5,1)+1)-INDEX('A2 Intenzita dopravy'!$H$5:$L$5,MATCH(AO$189,'A2 Intenzita dopravy'!$H$5:$L$5,1))))*AN199)))),0)</f>
        <v>2233.5407700744358</v>
      </c>
      <c r="AP199" s="30">
        <f>IFERROR(IFERROR(INDEX('A2 Intenzita dopravy'!$M29:$Q29,MATCH(AP$189,'A2 Intenzita dopravy'!$H$19:$L$19,0)),IF(AP$189&gt;MAX('A2 Intenzita dopravy'!$H$5:$L$5),(INDEX('A2 Intenzita dopravy'!$M29:$Q29,MATCH(AP$189,'A2 Intenzita dopravy'!$H$5:$L$5,1))/INDEX('A2 Intenzita dopravy'!$M29:$Q29,MATCH(AP$189,'A2 Intenzita dopravy'!$H$5:$L$5,1)-1))^(1/(INDEX('A2 Intenzita dopravy'!$H$5:$L$5,MATCH(AP$189,'A2 Intenzita dopravy'!$H$5:$L$5,1))-INDEX('A2 Intenzita dopravy'!$H$5:$L$5,MATCH(AP$189,'A2 Intenzita dopravy'!$H$5:$L$5,1)-1)))*AO199,IF(AP$189&lt;'A1 Parametre'!$C$7,'A2.1 Intenzita dopravy'!AP183,IF(AP$189&lt;MIN('A2 Intenzita dopravy'!$H$5:$L$5),AQ199/AR199*AQ199,(INDEX('A2 Intenzita dopravy'!$M29:$Q29,MATCH(AP$189,'A2 Intenzita dopravy'!$H$5:$L$5,1)+1)/INDEX('A2 Intenzita dopravy'!$M29:$Q29,MATCH(AP$189,'A2 Intenzita dopravy'!$H$5:$L$5,1)))^(1/(INDEX('A2 Intenzita dopravy'!$H$5:$L$5,MATCH(AP$189,'A2 Intenzita dopravy'!$H$5:$L$5,1)+1)-INDEX('A2 Intenzita dopravy'!$H$5:$L$5,MATCH(AP$189,'A2 Intenzita dopravy'!$H$5:$L$5,1))))*AO199)))),0)</f>
        <v>2263.4109048635059</v>
      </c>
      <c r="AQ199" s="30">
        <f>IFERROR(IFERROR(INDEX('A2 Intenzita dopravy'!$M29:$Q29,MATCH(AQ$189,'A2 Intenzita dopravy'!$H$19:$L$19,0)),IF(AQ$189&gt;MAX('A2 Intenzita dopravy'!$H$5:$L$5),(INDEX('A2 Intenzita dopravy'!$M29:$Q29,MATCH(AQ$189,'A2 Intenzita dopravy'!$H$5:$L$5,1))/INDEX('A2 Intenzita dopravy'!$M29:$Q29,MATCH(AQ$189,'A2 Intenzita dopravy'!$H$5:$L$5,1)-1))^(1/(INDEX('A2 Intenzita dopravy'!$H$5:$L$5,MATCH(AQ$189,'A2 Intenzita dopravy'!$H$5:$L$5,1))-INDEX('A2 Intenzita dopravy'!$H$5:$L$5,MATCH(AQ$189,'A2 Intenzita dopravy'!$H$5:$L$5,1)-1)))*AP199,IF(AQ$189&lt;'A1 Parametre'!$C$7,'A2.1 Intenzita dopravy'!AQ183,IF(AQ$189&lt;MIN('A2 Intenzita dopravy'!$H$5:$L$5),AR199/AS199*AR199,(INDEX('A2 Intenzita dopravy'!$M29:$Q29,MATCH(AQ$189,'A2 Intenzita dopravy'!$H$5:$L$5,1)+1)/INDEX('A2 Intenzita dopravy'!$M29:$Q29,MATCH(AQ$189,'A2 Intenzita dopravy'!$H$5:$L$5,1)))^(1/(INDEX('A2 Intenzita dopravy'!$H$5:$L$5,MATCH(AQ$189,'A2 Intenzita dopravy'!$H$5:$L$5,1)+1)-INDEX('A2 Intenzita dopravy'!$H$5:$L$5,MATCH(AQ$189,'A2 Intenzita dopravy'!$H$5:$L$5,1))))*AP199)))),0)</f>
        <v>2293.6805062592625</v>
      </c>
      <c r="AR199" s="30">
        <f>IFERROR(IFERROR(INDEX('A2 Intenzita dopravy'!$M29:$Q29,MATCH(AR$189,'A2 Intenzita dopravy'!$H$19:$L$19,0)),IF(AR$189&gt;MAX('A2 Intenzita dopravy'!$H$5:$L$5),(INDEX('A2 Intenzita dopravy'!$M29:$Q29,MATCH(AR$189,'A2 Intenzita dopravy'!$H$5:$L$5,1))/INDEX('A2 Intenzita dopravy'!$M29:$Q29,MATCH(AR$189,'A2 Intenzita dopravy'!$H$5:$L$5,1)-1))^(1/(INDEX('A2 Intenzita dopravy'!$H$5:$L$5,MATCH(AR$189,'A2 Intenzita dopravy'!$H$5:$L$5,1))-INDEX('A2 Intenzita dopravy'!$H$5:$L$5,MATCH(AR$189,'A2 Intenzita dopravy'!$H$5:$L$5,1)-1)))*AQ199,IF(AR$189&lt;'A1 Parametre'!$C$7,'A2.1 Intenzita dopravy'!AR183,IF(AR$189&lt;MIN('A2 Intenzita dopravy'!$H$5:$L$5),AS199/AT199*AS199,(INDEX('A2 Intenzita dopravy'!$M29:$Q29,MATCH(AR$189,'A2 Intenzita dopravy'!$H$5:$L$5,1)+1)/INDEX('A2 Intenzita dopravy'!$M29:$Q29,MATCH(AR$189,'A2 Intenzita dopravy'!$H$5:$L$5,1)))^(1/(INDEX('A2 Intenzita dopravy'!$H$5:$L$5,MATCH(AR$189,'A2 Intenzita dopravy'!$H$5:$L$5,1)+1)-INDEX('A2 Intenzita dopravy'!$H$5:$L$5,MATCH(AR$189,'A2 Intenzita dopravy'!$H$5:$L$5,1))))*AQ199)))),0)</f>
        <v>2324.3549165064251</v>
      </c>
      <c r="AS199" s="30">
        <f>IFERROR(IFERROR(INDEX('A2 Intenzita dopravy'!$M29:$Q29,MATCH(AS$189,'A2 Intenzita dopravy'!$H$19:$L$19,0)),IF(AS$189&gt;MAX('A2 Intenzita dopravy'!$H$5:$L$5),(INDEX('A2 Intenzita dopravy'!$M29:$Q29,MATCH(AS$189,'A2 Intenzita dopravy'!$H$5:$L$5,1))/INDEX('A2 Intenzita dopravy'!$M29:$Q29,MATCH(AS$189,'A2 Intenzita dopravy'!$H$5:$L$5,1)-1))^(1/(INDEX('A2 Intenzita dopravy'!$H$5:$L$5,MATCH(AS$189,'A2 Intenzita dopravy'!$H$5:$L$5,1))-INDEX('A2 Intenzita dopravy'!$H$5:$L$5,MATCH(AS$189,'A2 Intenzita dopravy'!$H$5:$L$5,1)-1)))*AR199,IF(AS$189&lt;'A1 Parametre'!$C$7,'A2.1 Intenzita dopravy'!AS183,IF(AS$189&lt;MIN('A2 Intenzita dopravy'!$H$5:$L$5),AT199/AU199*AT199,(INDEX('A2 Intenzita dopravy'!$M29:$Q29,MATCH(AS$189,'A2 Intenzita dopravy'!$H$5:$L$5,1)+1)/INDEX('A2 Intenzita dopravy'!$M29:$Q29,MATCH(AS$189,'A2 Intenzita dopravy'!$H$5:$L$5,1)))^(1/(INDEX('A2 Intenzita dopravy'!$H$5:$L$5,MATCH(AS$189,'A2 Intenzita dopravy'!$H$5:$L$5,1)+1)-INDEX('A2 Intenzita dopravy'!$H$5:$L$5,MATCH(AS$189,'A2 Intenzita dopravy'!$H$5:$L$5,1))))*AR199)))),0)</f>
        <v>2355.4395492939298</v>
      </c>
      <c r="AT199" s="30">
        <f>IFERROR(IFERROR(INDEX('A2 Intenzita dopravy'!$M29:$Q29,MATCH(AT$189,'A2 Intenzita dopravy'!$H$19:$L$19,0)),IF(AT$189&gt;MAX('A2 Intenzita dopravy'!$H$5:$L$5),(INDEX('A2 Intenzita dopravy'!$M29:$Q29,MATCH(AT$189,'A2 Intenzita dopravy'!$H$5:$L$5,1))/INDEX('A2 Intenzita dopravy'!$M29:$Q29,MATCH(AT$189,'A2 Intenzita dopravy'!$H$5:$L$5,1)-1))^(1/(INDEX('A2 Intenzita dopravy'!$H$5:$L$5,MATCH(AT$189,'A2 Intenzita dopravy'!$H$5:$L$5,1))-INDEX('A2 Intenzita dopravy'!$H$5:$L$5,MATCH(AT$189,'A2 Intenzita dopravy'!$H$5:$L$5,1)-1)))*AS199,IF(AT$189&lt;'A1 Parametre'!$C$7,'A2.1 Intenzita dopravy'!AT183,IF(AT$189&lt;MIN('A2 Intenzita dopravy'!$H$5:$L$5),AU199/AV199*AU199,(INDEX('A2 Intenzita dopravy'!$M29:$Q29,MATCH(AT$189,'A2 Intenzita dopravy'!$H$5:$L$5,1)+1)/INDEX('A2 Intenzita dopravy'!$M29:$Q29,MATCH(AT$189,'A2 Intenzita dopravy'!$H$5:$L$5,1)))^(1/(INDEX('A2 Intenzita dopravy'!$H$5:$L$5,MATCH(AT$189,'A2 Intenzita dopravy'!$H$5:$L$5,1)+1)-INDEX('A2 Intenzita dopravy'!$H$5:$L$5,MATCH(AT$189,'A2 Intenzita dopravy'!$H$5:$L$5,1))))*AS199)))),0)</f>
        <v>2386.9398907103846</v>
      </c>
      <c r="AU199" s="30">
        <f>IFERROR(IFERROR(INDEX('A2 Intenzita dopravy'!$M29:$Q29,MATCH(AU$189,'A2 Intenzita dopravy'!$H$19:$L$19,0)),IF(AU$189&gt;MAX('A2 Intenzita dopravy'!$H$5:$L$5),(INDEX('A2 Intenzita dopravy'!$M29:$Q29,MATCH(AU$189,'A2 Intenzita dopravy'!$H$5:$L$5,1))/INDEX('A2 Intenzita dopravy'!$M29:$Q29,MATCH(AU$189,'A2 Intenzita dopravy'!$H$5:$L$5,1)-1))^(1/(INDEX('A2 Intenzita dopravy'!$H$5:$L$5,MATCH(AU$189,'A2 Intenzita dopravy'!$H$5:$L$5,1))-INDEX('A2 Intenzita dopravy'!$H$5:$L$5,MATCH(AU$189,'A2 Intenzita dopravy'!$H$5:$L$5,1)-1)))*AT199,IF(AU$189&lt;'A1 Parametre'!$C$7,'A2.1 Intenzita dopravy'!AU183,IF(AU$189&lt;MIN('A2 Intenzita dopravy'!$H$5:$L$5),AV199/AW199*AV199,(INDEX('A2 Intenzita dopravy'!$M29:$Q29,MATCH(AU$189,'A2 Intenzita dopravy'!$H$5:$L$5,1)+1)/INDEX('A2 Intenzita dopravy'!$M29:$Q29,MATCH(AU$189,'A2 Intenzita dopravy'!$H$5:$L$5,1)))^(1/(INDEX('A2 Intenzita dopravy'!$H$5:$L$5,MATCH(AU$189,'A2 Intenzita dopravy'!$H$5:$L$5,1)+1)-INDEX('A2 Intenzita dopravy'!$H$5:$L$5,MATCH(AU$189,'A2 Intenzita dopravy'!$H$5:$L$5,1))))*AT199)))),0)</f>
        <v>2418.8615002123015</v>
      </c>
      <c r="AV199" s="30">
        <f>IFERROR(IFERROR(INDEX('A2 Intenzita dopravy'!$M29:$Q29,MATCH(AV$189,'A2 Intenzita dopravy'!$H$19:$L$19,0)),IF(AV$189&gt;MAX('A2 Intenzita dopravy'!$H$5:$L$5),(INDEX('A2 Intenzita dopravy'!$M29:$Q29,MATCH(AV$189,'A2 Intenzita dopravy'!$H$5:$L$5,1))/INDEX('A2 Intenzita dopravy'!$M29:$Q29,MATCH(AV$189,'A2 Intenzita dopravy'!$H$5:$L$5,1)-1))^(1/(INDEX('A2 Intenzita dopravy'!$H$5:$L$5,MATCH(AV$189,'A2 Intenzita dopravy'!$H$5:$L$5,1))-INDEX('A2 Intenzita dopravy'!$H$5:$L$5,MATCH(AV$189,'A2 Intenzita dopravy'!$H$5:$L$5,1)-1)))*AU199,IF(AV$189&lt;'A1 Parametre'!$C$7,'A2.1 Intenzita dopravy'!AV183,IF(AV$189&lt;MIN('A2 Intenzita dopravy'!$H$5:$L$5),AW199/AX199*AW199,(INDEX('A2 Intenzita dopravy'!$M29:$Q29,MATCH(AV$189,'A2 Intenzita dopravy'!$H$5:$L$5,1)+1)/INDEX('A2 Intenzita dopravy'!$M29:$Q29,MATCH(AV$189,'A2 Intenzita dopravy'!$H$5:$L$5,1)))^(1/(INDEX('A2 Intenzita dopravy'!$H$5:$L$5,MATCH(AV$189,'A2 Intenzita dopravy'!$H$5:$L$5,1)+1)-INDEX('A2 Intenzita dopravy'!$H$5:$L$5,MATCH(AV$189,'A2 Intenzita dopravy'!$H$5:$L$5,1))))*AU199)))),0)</f>
        <v>2451.2100116052793</v>
      </c>
      <c r="AW199" s="30">
        <f>IFERROR(IFERROR(INDEX('A2 Intenzita dopravy'!$M29:$Q29,MATCH(AW$189,'A2 Intenzita dopravy'!$H$19:$L$19,0)),IF(AW$189&gt;MAX('A2 Intenzita dopravy'!$H$5:$L$5),(INDEX('A2 Intenzita dopravy'!$M29:$Q29,MATCH(AW$189,'A2 Intenzita dopravy'!$H$5:$L$5,1))/INDEX('A2 Intenzita dopravy'!$M29:$Q29,MATCH(AW$189,'A2 Intenzita dopravy'!$H$5:$L$5,1)-1))^(1/(INDEX('A2 Intenzita dopravy'!$H$5:$L$5,MATCH(AW$189,'A2 Intenzita dopravy'!$H$5:$L$5,1))-INDEX('A2 Intenzita dopravy'!$H$5:$L$5,MATCH(AW$189,'A2 Intenzita dopravy'!$H$5:$L$5,1)-1)))*AV199,IF(AW$189&lt;'A1 Parametre'!$C$7,'A2.1 Intenzita dopravy'!AW183,IF(AW$189&lt;MIN('A2 Intenzita dopravy'!$H$5:$L$5),AX199/AY199*AX199,(INDEX('A2 Intenzita dopravy'!$M29:$Q29,MATCH(AW$189,'A2 Intenzita dopravy'!$H$5:$L$5,1)+1)/INDEX('A2 Intenzita dopravy'!$M29:$Q29,MATCH(AW$189,'A2 Intenzita dopravy'!$H$5:$L$5,1)))^(1/(INDEX('A2 Intenzita dopravy'!$H$5:$L$5,MATCH(AW$189,'A2 Intenzita dopravy'!$H$5:$L$5,1)+1)-INDEX('A2 Intenzita dopravy'!$H$5:$L$5,MATCH(AW$189,'A2 Intenzita dopravy'!$H$5:$L$5,1))))*AV199)))),0)</f>
        <v>2483.9911340383064</v>
      </c>
      <c r="AX199" s="30">
        <f>IFERROR(IFERROR(INDEX('A2 Intenzita dopravy'!$M29:$Q29,MATCH(AX$189,'A2 Intenzita dopravy'!$H$19:$L$19,0)),IF(AX$189&gt;MAX('A2 Intenzita dopravy'!$H$5:$L$5),(INDEX('A2 Intenzita dopravy'!$M29:$Q29,MATCH(AX$189,'A2 Intenzita dopravy'!$H$5:$L$5,1))/INDEX('A2 Intenzita dopravy'!$M29:$Q29,MATCH(AX$189,'A2 Intenzita dopravy'!$H$5:$L$5,1)-1))^(1/(INDEX('A2 Intenzita dopravy'!$H$5:$L$5,MATCH(AX$189,'A2 Intenzita dopravy'!$H$5:$L$5,1))-INDEX('A2 Intenzita dopravy'!$H$5:$L$5,MATCH(AX$189,'A2 Intenzita dopravy'!$H$5:$L$5,1)-1)))*AW199,IF(AX$189&lt;'A1 Parametre'!$C$7,'A2.1 Intenzita dopravy'!AX183,IF(AX$189&lt;MIN('A2 Intenzita dopravy'!$H$5:$L$5),AY199/AZ199*AY199,(INDEX('A2 Intenzita dopravy'!$M29:$Q29,MATCH(AX$189,'A2 Intenzita dopravy'!$H$5:$L$5,1)+1)/INDEX('A2 Intenzita dopravy'!$M29:$Q29,MATCH(AX$189,'A2 Intenzita dopravy'!$H$5:$L$5,1)))^(1/(INDEX('A2 Intenzita dopravy'!$H$5:$L$5,MATCH(AX$189,'A2 Intenzita dopravy'!$H$5:$L$5,1)+1)-INDEX('A2 Intenzita dopravy'!$H$5:$L$5,MATCH(AX$189,'A2 Intenzita dopravy'!$H$5:$L$5,1))))*AW199)))),0)</f>
        <v>2517.210653011361</v>
      </c>
      <c r="AY199" s="30">
        <f>IFERROR(IFERROR(INDEX('A2 Intenzita dopravy'!$M29:$Q29,MATCH(AY$189,'A2 Intenzita dopravy'!$H$19:$L$19,0)),IF(AY$189&gt;MAX('A2 Intenzita dopravy'!$H$5:$L$5),(INDEX('A2 Intenzita dopravy'!$M29:$Q29,MATCH(AY$189,'A2 Intenzita dopravy'!$H$5:$L$5,1))/INDEX('A2 Intenzita dopravy'!$M29:$Q29,MATCH(AY$189,'A2 Intenzita dopravy'!$H$5:$L$5,1)-1))^(1/(INDEX('A2 Intenzita dopravy'!$H$5:$L$5,MATCH(AY$189,'A2 Intenzita dopravy'!$H$5:$L$5,1))-INDEX('A2 Intenzita dopravy'!$H$5:$L$5,MATCH(AY$189,'A2 Intenzita dopravy'!$H$5:$L$5,1)-1)))*AX199,IF(AY$189&lt;'A1 Parametre'!$C$7,'A2.1 Intenzita dopravy'!AY183,IF(AY$189&lt;MIN('A2 Intenzita dopravy'!$H$5:$L$5),AZ199/BA199*AZ199,(INDEX('A2 Intenzita dopravy'!$M29:$Q29,MATCH(AY$189,'A2 Intenzita dopravy'!$H$5:$L$5,1)+1)/INDEX('A2 Intenzita dopravy'!$M29:$Q29,MATCH(AY$189,'A2 Intenzita dopravy'!$H$5:$L$5,1)))^(1/(INDEX('A2 Intenzita dopravy'!$H$5:$L$5,MATCH(AY$189,'A2 Intenzita dopravy'!$H$5:$L$5,1)+1)-INDEX('A2 Intenzita dopravy'!$H$5:$L$5,MATCH(AY$189,'A2 Intenzita dopravy'!$H$5:$L$5,1))))*AX199)))),0)</f>
        <v>2550.8744313964885</v>
      </c>
      <c r="AZ199" s="30">
        <f>IFERROR(IFERROR(INDEX('A2 Intenzita dopravy'!$M29:$Q29,MATCH(AZ$189,'A2 Intenzita dopravy'!$H$19:$L$19,0)),IF(AZ$189&gt;MAX('A2 Intenzita dopravy'!$H$5:$L$5),(INDEX('A2 Intenzita dopravy'!$M29:$Q29,MATCH(AZ$189,'A2 Intenzita dopravy'!$H$5:$L$5,1))/INDEX('A2 Intenzita dopravy'!$M29:$Q29,MATCH(AZ$189,'A2 Intenzita dopravy'!$H$5:$L$5,1)-1))^(1/(INDEX('A2 Intenzita dopravy'!$H$5:$L$5,MATCH(AZ$189,'A2 Intenzita dopravy'!$H$5:$L$5,1))-INDEX('A2 Intenzita dopravy'!$H$5:$L$5,MATCH(AZ$189,'A2 Intenzita dopravy'!$H$5:$L$5,1)-1)))*AY199,IF(AZ$189&lt;'A1 Parametre'!$C$7,'A2.1 Intenzita dopravy'!AZ183,IF(AZ$189&lt;MIN('A2 Intenzita dopravy'!$H$5:$L$5),BA199/BB199*BA199,(INDEX('A2 Intenzita dopravy'!$M29:$Q29,MATCH(AZ$189,'A2 Intenzita dopravy'!$H$5:$L$5,1)+1)/INDEX('A2 Intenzita dopravy'!$M29:$Q29,MATCH(AZ$189,'A2 Intenzita dopravy'!$H$5:$L$5,1)))^(1/(INDEX('A2 Intenzita dopravy'!$H$5:$L$5,MATCH(AZ$189,'A2 Intenzita dopravy'!$H$5:$L$5,1)+1)-INDEX('A2 Intenzita dopravy'!$H$5:$L$5,MATCH(AZ$189,'A2 Intenzita dopravy'!$H$5:$L$5,1))))*AY199)))),0)</f>
        <v>2584.9884104725302</v>
      </c>
      <c r="BA199" s="30">
        <f>IFERROR(IFERROR(INDEX('A2 Intenzita dopravy'!$M29:$Q29,MATCH(BA$189,'A2 Intenzita dopravy'!$H$19:$L$19,0)),IF(BA$189&gt;MAX('A2 Intenzita dopravy'!$H$5:$L$5),(INDEX('A2 Intenzita dopravy'!$M29:$Q29,MATCH(BA$189,'A2 Intenzita dopravy'!$H$5:$L$5,1))/INDEX('A2 Intenzita dopravy'!$M29:$Q29,MATCH(BA$189,'A2 Intenzita dopravy'!$H$5:$L$5,1)-1))^(1/(INDEX('A2 Intenzita dopravy'!$H$5:$L$5,MATCH(BA$189,'A2 Intenzita dopravy'!$H$5:$L$5,1))-INDEX('A2 Intenzita dopravy'!$H$5:$L$5,MATCH(BA$189,'A2 Intenzita dopravy'!$H$5:$L$5,1)-1)))*AZ199,IF(BA$189&lt;'A1 Parametre'!$C$7,'A2.1 Intenzita dopravy'!BA183,IF(BA$189&lt;MIN('A2 Intenzita dopravy'!$H$5:$L$5),BB199/'A2 Intenzita dopravy'!#REF!*BB199,(INDEX('A2 Intenzita dopravy'!$M29:$Q29,MATCH(BA$189,'A2 Intenzita dopravy'!$H$5:$L$5,1)+1)/INDEX('A2 Intenzita dopravy'!$M29:$Q29,MATCH(BA$189,'A2 Intenzita dopravy'!$H$5:$L$5,1)))^(1/(INDEX('A2 Intenzita dopravy'!$H$5:$L$5,MATCH(BA$189,'A2 Intenzita dopravy'!$H$5:$L$5,1)+1)-INDEX('A2 Intenzita dopravy'!$H$5:$L$5,MATCH(BA$189,'A2 Intenzita dopravy'!$H$5:$L$5,1))))*AZ199)))),0)</f>
        <v>2619.5586109736946</v>
      </c>
      <c r="BB199" s="30">
        <f>IFERROR(IFERROR(INDEX('A2 Intenzita dopravy'!$M29:$Q29,MATCH(BB$189,'A2 Intenzita dopravy'!$H$19:$L$19,0)),IF(BB$189&gt;MAX('A2 Intenzita dopravy'!$H$5:$L$5),(INDEX('A2 Intenzita dopravy'!$M29:$Q29,MATCH(BB$189,'A2 Intenzita dopravy'!$H$5:$L$5,1))/INDEX('A2 Intenzita dopravy'!$M29:$Q29,MATCH(BB$189,'A2 Intenzita dopravy'!$H$5:$L$5,1)-1))^(1/(INDEX('A2 Intenzita dopravy'!$H$5:$L$5,MATCH(BB$189,'A2 Intenzita dopravy'!$H$5:$L$5,1))-INDEX('A2 Intenzita dopravy'!$H$5:$L$5,MATCH(BB$189,'A2 Intenzita dopravy'!$H$5:$L$5,1)-1)))*BA199,IF(BB$189&lt;'A1 Parametre'!$C$7,'A2.1 Intenzita dopravy'!BB183,IF(BB$189&lt;MIN('A2 Intenzita dopravy'!$H$5:$L$5),'A2 Intenzita dopravy'!#REF!/'A2 Intenzita dopravy'!#REF!*'A2 Intenzita dopravy'!#REF!,(INDEX('A2 Intenzita dopravy'!$M29:$Q29,MATCH(BB$189,'A2 Intenzita dopravy'!$H$5:$L$5,1)+1)/INDEX('A2 Intenzita dopravy'!$M29:$Q29,MATCH(BB$189,'A2 Intenzita dopravy'!$H$5:$L$5,1)))^(1/(INDEX('A2 Intenzita dopravy'!$H$5:$L$5,MATCH(BB$189,'A2 Intenzita dopravy'!$H$5:$L$5,1)+1)-INDEX('A2 Intenzita dopravy'!$H$5:$L$5,MATCH(BB$189,'A2 Intenzita dopravy'!$H$5:$L$5,1))))*BA199)))),0)</f>
        <v>2654.5911341521478</v>
      </c>
    </row>
    <row r="200" spans="2:54" x14ac:dyDescent="0.2">
      <c r="B200" s="5">
        <v>10</v>
      </c>
      <c r="C200" s="5" t="str">
        <f>IF(ISBLANK('A2 Intenzita dopravy'!C30)=TRUE,"",'A2 Intenzita dopravy'!C30)</f>
        <v/>
      </c>
      <c r="D200" s="5" t="str">
        <f>IF(ISBLANK('A2 Intenzita dopravy'!D30)=TRUE,"",'A2 Intenzita dopravy'!D30)</f>
        <v/>
      </c>
      <c r="E200" s="30">
        <f>IFERROR(IFERROR(INDEX('A2 Intenzita dopravy'!$M30:$Q30,MATCH(E$189,'A2 Intenzita dopravy'!$H$19:$L$19,0)),IF(E$189&gt;MAX('A2 Intenzita dopravy'!$H$5:$L$5),(INDEX('A2 Intenzita dopravy'!$M30:$Q30,MATCH(E$189,'A2 Intenzita dopravy'!$H$5:$L$5,1))/INDEX('A2 Intenzita dopravy'!$M30:$Q30,MATCH(E$189,'A2 Intenzita dopravy'!$H$5:$L$5,1)-1))^(1/(INDEX('A2 Intenzita dopravy'!$H$5:$L$5,MATCH(E$189,'A2 Intenzita dopravy'!$H$5:$L$5,1))-INDEX('A2 Intenzita dopravy'!$H$5:$L$5,MATCH(E$189,'A2 Intenzita dopravy'!$H$5:$L$5,1)-1)))*D200,IF(E$189&lt;'A1 Parametre'!$C$7,'A2.1 Intenzita dopravy'!E184,IF(E$189&lt;MIN('A2 Intenzita dopravy'!$H$5:$L$5),F200/G200*F200,(INDEX('A2 Intenzita dopravy'!$M30:$Q30,MATCH(E$189,'A2 Intenzita dopravy'!$H$5:$L$5,1)+1)/INDEX('A2 Intenzita dopravy'!$M30:$Q30,MATCH(E$189,'A2 Intenzita dopravy'!$H$5:$L$5,1)))^(1/(INDEX('A2 Intenzita dopravy'!$H$5:$L$5,MATCH(E$189,'A2 Intenzita dopravy'!$H$5:$L$5,1)+1)-INDEX('A2 Intenzita dopravy'!$H$5:$L$5,MATCH(E$189,'A2 Intenzita dopravy'!$H$5:$L$5,1))))*D200)))),0)</f>
        <v>0</v>
      </c>
      <c r="F200" s="30">
        <f>IFERROR(IFERROR(INDEX('A2 Intenzita dopravy'!$M30:$Q30,MATCH(F$189,'A2 Intenzita dopravy'!$H$19:$L$19,0)),IF(F$189&gt;MAX('A2 Intenzita dopravy'!$H$5:$L$5),(INDEX('A2 Intenzita dopravy'!$M30:$Q30,MATCH(F$189,'A2 Intenzita dopravy'!$H$5:$L$5,1))/INDEX('A2 Intenzita dopravy'!$M30:$Q30,MATCH(F$189,'A2 Intenzita dopravy'!$H$5:$L$5,1)-1))^(1/(INDEX('A2 Intenzita dopravy'!$H$5:$L$5,MATCH(F$189,'A2 Intenzita dopravy'!$H$5:$L$5,1))-INDEX('A2 Intenzita dopravy'!$H$5:$L$5,MATCH(F$189,'A2 Intenzita dopravy'!$H$5:$L$5,1)-1)))*E200,IF(F$189&lt;'A1 Parametre'!$C$7,'A2.1 Intenzita dopravy'!F184,IF(F$189&lt;MIN('A2 Intenzita dopravy'!$H$5:$L$5),G200/H200*G200,(INDEX('A2 Intenzita dopravy'!$M30:$Q30,MATCH(F$189,'A2 Intenzita dopravy'!$H$5:$L$5,1)+1)/INDEX('A2 Intenzita dopravy'!$M30:$Q30,MATCH(F$189,'A2 Intenzita dopravy'!$H$5:$L$5,1)))^(1/(INDEX('A2 Intenzita dopravy'!$H$5:$L$5,MATCH(F$189,'A2 Intenzita dopravy'!$H$5:$L$5,1)+1)-INDEX('A2 Intenzita dopravy'!$H$5:$L$5,MATCH(F$189,'A2 Intenzita dopravy'!$H$5:$L$5,1))))*E200)))),0)</f>
        <v>0</v>
      </c>
      <c r="G200" s="30">
        <f>IFERROR(IFERROR(INDEX('A2 Intenzita dopravy'!$M30:$Q30,MATCH(G$189,'A2 Intenzita dopravy'!$H$19:$L$19,0)),IF(G$189&gt;MAX('A2 Intenzita dopravy'!$H$5:$L$5),(INDEX('A2 Intenzita dopravy'!$M30:$Q30,MATCH(G$189,'A2 Intenzita dopravy'!$H$5:$L$5,1))/INDEX('A2 Intenzita dopravy'!$M30:$Q30,MATCH(G$189,'A2 Intenzita dopravy'!$H$5:$L$5,1)-1))^(1/(INDEX('A2 Intenzita dopravy'!$H$5:$L$5,MATCH(G$189,'A2 Intenzita dopravy'!$H$5:$L$5,1))-INDEX('A2 Intenzita dopravy'!$H$5:$L$5,MATCH(G$189,'A2 Intenzita dopravy'!$H$5:$L$5,1)-1)))*F200,IF(G$189&lt;'A1 Parametre'!$C$7,'A2.1 Intenzita dopravy'!G184,IF(G$189&lt;MIN('A2 Intenzita dopravy'!$H$5:$L$5),H200/I200*H200,(INDEX('A2 Intenzita dopravy'!$M30:$Q30,MATCH(G$189,'A2 Intenzita dopravy'!$H$5:$L$5,1)+1)/INDEX('A2 Intenzita dopravy'!$M30:$Q30,MATCH(G$189,'A2 Intenzita dopravy'!$H$5:$L$5,1)))^(1/(INDEX('A2 Intenzita dopravy'!$H$5:$L$5,MATCH(G$189,'A2 Intenzita dopravy'!$H$5:$L$5,1)+1)-INDEX('A2 Intenzita dopravy'!$H$5:$L$5,MATCH(G$189,'A2 Intenzita dopravy'!$H$5:$L$5,1))))*F200)))),0)</f>
        <v>0</v>
      </c>
      <c r="H200" s="30">
        <f>IFERROR(IFERROR(INDEX('A2 Intenzita dopravy'!$M30:$Q30,MATCH(H$189,'A2 Intenzita dopravy'!$H$19:$L$19,0)),IF(H$189&gt;MAX('A2 Intenzita dopravy'!$H$5:$L$5),(INDEX('A2 Intenzita dopravy'!$M30:$Q30,MATCH(H$189,'A2 Intenzita dopravy'!$H$5:$L$5,1))/INDEX('A2 Intenzita dopravy'!$M30:$Q30,MATCH(H$189,'A2 Intenzita dopravy'!$H$5:$L$5,1)-1))^(1/(INDEX('A2 Intenzita dopravy'!$H$5:$L$5,MATCH(H$189,'A2 Intenzita dopravy'!$H$5:$L$5,1))-INDEX('A2 Intenzita dopravy'!$H$5:$L$5,MATCH(H$189,'A2 Intenzita dopravy'!$H$5:$L$5,1)-1)))*G200,IF(H$189&lt;'A1 Parametre'!$C$7,'A2.1 Intenzita dopravy'!H184,IF(H$189&lt;MIN('A2 Intenzita dopravy'!$H$5:$L$5),I200/J200*I200,(INDEX('A2 Intenzita dopravy'!$M30:$Q30,MATCH(H$189,'A2 Intenzita dopravy'!$H$5:$L$5,1)+1)/INDEX('A2 Intenzita dopravy'!$M30:$Q30,MATCH(H$189,'A2 Intenzita dopravy'!$H$5:$L$5,1)))^(1/(INDEX('A2 Intenzita dopravy'!$H$5:$L$5,MATCH(H$189,'A2 Intenzita dopravy'!$H$5:$L$5,1)+1)-INDEX('A2 Intenzita dopravy'!$H$5:$L$5,MATCH(H$189,'A2 Intenzita dopravy'!$H$5:$L$5,1))))*G200)))),0)</f>
        <v>0</v>
      </c>
      <c r="I200" s="30">
        <f>IFERROR(IFERROR(INDEX('A2 Intenzita dopravy'!$M30:$Q30,MATCH(I$189,'A2 Intenzita dopravy'!$H$19:$L$19,0)),IF(I$189&gt;MAX('A2 Intenzita dopravy'!$H$5:$L$5),(INDEX('A2 Intenzita dopravy'!$M30:$Q30,MATCH(I$189,'A2 Intenzita dopravy'!$H$5:$L$5,1))/INDEX('A2 Intenzita dopravy'!$M30:$Q30,MATCH(I$189,'A2 Intenzita dopravy'!$H$5:$L$5,1)-1))^(1/(INDEX('A2 Intenzita dopravy'!$H$5:$L$5,MATCH(I$189,'A2 Intenzita dopravy'!$H$5:$L$5,1))-INDEX('A2 Intenzita dopravy'!$H$5:$L$5,MATCH(I$189,'A2 Intenzita dopravy'!$H$5:$L$5,1)-1)))*H200,IF(I$189&lt;'A1 Parametre'!$C$7,'A2.1 Intenzita dopravy'!I184,IF(I$189&lt;MIN('A2 Intenzita dopravy'!$H$5:$L$5),J200/K200*J200,(INDEX('A2 Intenzita dopravy'!$M30:$Q30,MATCH(I$189,'A2 Intenzita dopravy'!$H$5:$L$5,1)+1)/INDEX('A2 Intenzita dopravy'!$M30:$Q30,MATCH(I$189,'A2 Intenzita dopravy'!$H$5:$L$5,1)))^(1/(INDEX('A2 Intenzita dopravy'!$H$5:$L$5,MATCH(I$189,'A2 Intenzita dopravy'!$H$5:$L$5,1)+1)-INDEX('A2 Intenzita dopravy'!$H$5:$L$5,MATCH(I$189,'A2 Intenzita dopravy'!$H$5:$L$5,1))))*H200)))),0)</f>
        <v>0</v>
      </c>
      <c r="J200" s="30">
        <f>IFERROR(IFERROR(INDEX('A2 Intenzita dopravy'!$M30:$Q30,MATCH(J$189,'A2 Intenzita dopravy'!$H$19:$L$19,0)),IF(J$189&gt;MAX('A2 Intenzita dopravy'!$H$5:$L$5),(INDEX('A2 Intenzita dopravy'!$M30:$Q30,MATCH(J$189,'A2 Intenzita dopravy'!$H$5:$L$5,1))/INDEX('A2 Intenzita dopravy'!$M30:$Q30,MATCH(J$189,'A2 Intenzita dopravy'!$H$5:$L$5,1)-1))^(1/(INDEX('A2 Intenzita dopravy'!$H$5:$L$5,MATCH(J$189,'A2 Intenzita dopravy'!$H$5:$L$5,1))-INDEX('A2 Intenzita dopravy'!$H$5:$L$5,MATCH(J$189,'A2 Intenzita dopravy'!$H$5:$L$5,1)-1)))*I200,IF(J$189&lt;'A1 Parametre'!$C$7,'A2.1 Intenzita dopravy'!J184,IF(J$189&lt;MIN('A2 Intenzita dopravy'!$H$5:$L$5),K200/L200*K200,(INDEX('A2 Intenzita dopravy'!$M30:$Q30,MATCH(J$189,'A2 Intenzita dopravy'!$H$5:$L$5,1)+1)/INDEX('A2 Intenzita dopravy'!$M30:$Q30,MATCH(J$189,'A2 Intenzita dopravy'!$H$5:$L$5,1)))^(1/(INDEX('A2 Intenzita dopravy'!$H$5:$L$5,MATCH(J$189,'A2 Intenzita dopravy'!$H$5:$L$5,1)+1)-INDEX('A2 Intenzita dopravy'!$H$5:$L$5,MATCH(J$189,'A2 Intenzita dopravy'!$H$5:$L$5,1))))*I200)))),0)</f>
        <v>0</v>
      </c>
      <c r="K200" s="30">
        <f>IFERROR(IFERROR(INDEX('A2 Intenzita dopravy'!$M30:$Q30,MATCH(K$189,'A2 Intenzita dopravy'!$H$19:$L$19,0)),IF(K$189&gt;MAX('A2 Intenzita dopravy'!$H$5:$L$5),(INDEX('A2 Intenzita dopravy'!$M30:$Q30,MATCH(K$189,'A2 Intenzita dopravy'!$H$5:$L$5,1))/INDEX('A2 Intenzita dopravy'!$M30:$Q30,MATCH(K$189,'A2 Intenzita dopravy'!$H$5:$L$5,1)-1))^(1/(INDEX('A2 Intenzita dopravy'!$H$5:$L$5,MATCH(K$189,'A2 Intenzita dopravy'!$H$5:$L$5,1))-INDEX('A2 Intenzita dopravy'!$H$5:$L$5,MATCH(K$189,'A2 Intenzita dopravy'!$H$5:$L$5,1)-1)))*J200,IF(K$189&lt;'A1 Parametre'!$C$7,'A2.1 Intenzita dopravy'!K184,IF(K$189&lt;MIN('A2 Intenzita dopravy'!$H$5:$L$5),L200/M200*L200,(INDEX('A2 Intenzita dopravy'!$M30:$Q30,MATCH(K$189,'A2 Intenzita dopravy'!$H$5:$L$5,1)+1)/INDEX('A2 Intenzita dopravy'!$M30:$Q30,MATCH(K$189,'A2 Intenzita dopravy'!$H$5:$L$5,1)))^(1/(INDEX('A2 Intenzita dopravy'!$H$5:$L$5,MATCH(K$189,'A2 Intenzita dopravy'!$H$5:$L$5,1)+1)-INDEX('A2 Intenzita dopravy'!$H$5:$L$5,MATCH(K$189,'A2 Intenzita dopravy'!$H$5:$L$5,1))))*J200)))),0)</f>
        <v>0</v>
      </c>
      <c r="L200" s="30">
        <f>IFERROR(IFERROR(INDEX('A2 Intenzita dopravy'!$M30:$Q30,MATCH(L$189,'A2 Intenzita dopravy'!$H$19:$L$19,0)),IF(L$189&gt;MAX('A2 Intenzita dopravy'!$H$5:$L$5),(INDEX('A2 Intenzita dopravy'!$M30:$Q30,MATCH(L$189,'A2 Intenzita dopravy'!$H$5:$L$5,1))/INDEX('A2 Intenzita dopravy'!$M30:$Q30,MATCH(L$189,'A2 Intenzita dopravy'!$H$5:$L$5,1)-1))^(1/(INDEX('A2 Intenzita dopravy'!$H$5:$L$5,MATCH(L$189,'A2 Intenzita dopravy'!$H$5:$L$5,1))-INDEX('A2 Intenzita dopravy'!$H$5:$L$5,MATCH(L$189,'A2 Intenzita dopravy'!$H$5:$L$5,1)-1)))*K200,IF(L$189&lt;'A1 Parametre'!$C$7,'A2.1 Intenzita dopravy'!L184,IF(L$189&lt;MIN('A2 Intenzita dopravy'!$H$5:$L$5),M200/N200*M200,(INDEX('A2 Intenzita dopravy'!$M30:$Q30,MATCH(L$189,'A2 Intenzita dopravy'!$H$5:$L$5,1)+1)/INDEX('A2 Intenzita dopravy'!$M30:$Q30,MATCH(L$189,'A2 Intenzita dopravy'!$H$5:$L$5,1)))^(1/(INDEX('A2 Intenzita dopravy'!$H$5:$L$5,MATCH(L$189,'A2 Intenzita dopravy'!$H$5:$L$5,1)+1)-INDEX('A2 Intenzita dopravy'!$H$5:$L$5,MATCH(L$189,'A2 Intenzita dopravy'!$H$5:$L$5,1))))*K200)))),0)</f>
        <v>0</v>
      </c>
      <c r="M200" s="30">
        <f>IFERROR(IFERROR(INDEX('A2 Intenzita dopravy'!$M30:$Q30,MATCH(M$189,'A2 Intenzita dopravy'!$H$19:$L$19,0)),IF(M$189&gt;MAX('A2 Intenzita dopravy'!$H$5:$L$5),(INDEX('A2 Intenzita dopravy'!$M30:$Q30,MATCH(M$189,'A2 Intenzita dopravy'!$H$5:$L$5,1))/INDEX('A2 Intenzita dopravy'!$M30:$Q30,MATCH(M$189,'A2 Intenzita dopravy'!$H$5:$L$5,1)-1))^(1/(INDEX('A2 Intenzita dopravy'!$H$5:$L$5,MATCH(M$189,'A2 Intenzita dopravy'!$H$5:$L$5,1))-INDEX('A2 Intenzita dopravy'!$H$5:$L$5,MATCH(M$189,'A2 Intenzita dopravy'!$H$5:$L$5,1)-1)))*L200,IF(M$189&lt;'A1 Parametre'!$C$7,'A2.1 Intenzita dopravy'!M184,IF(M$189&lt;MIN('A2 Intenzita dopravy'!$H$5:$L$5),N200/O200*N200,(INDEX('A2 Intenzita dopravy'!$M30:$Q30,MATCH(M$189,'A2 Intenzita dopravy'!$H$5:$L$5,1)+1)/INDEX('A2 Intenzita dopravy'!$M30:$Q30,MATCH(M$189,'A2 Intenzita dopravy'!$H$5:$L$5,1)))^(1/(INDEX('A2 Intenzita dopravy'!$H$5:$L$5,MATCH(M$189,'A2 Intenzita dopravy'!$H$5:$L$5,1)+1)-INDEX('A2 Intenzita dopravy'!$H$5:$L$5,MATCH(M$189,'A2 Intenzita dopravy'!$H$5:$L$5,1))))*L200)))),0)</f>
        <v>0</v>
      </c>
      <c r="N200" s="30">
        <f>IFERROR(IFERROR(INDEX('A2 Intenzita dopravy'!$M30:$Q30,MATCH(N$189,'A2 Intenzita dopravy'!$H$19:$L$19,0)),IF(N$189&gt;MAX('A2 Intenzita dopravy'!$H$5:$L$5),(INDEX('A2 Intenzita dopravy'!$M30:$Q30,MATCH(N$189,'A2 Intenzita dopravy'!$H$5:$L$5,1))/INDEX('A2 Intenzita dopravy'!$M30:$Q30,MATCH(N$189,'A2 Intenzita dopravy'!$H$5:$L$5,1)-1))^(1/(INDEX('A2 Intenzita dopravy'!$H$5:$L$5,MATCH(N$189,'A2 Intenzita dopravy'!$H$5:$L$5,1))-INDEX('A2 Intenzita dopravy'!$H$5:$L$5,MATCH(N$189,'A2 Intenzita dopravy'!$H$5:$L$5,1)-1)))*M200,IF(N$189&lt;'A1 Parametre'!$C$7,'A2.1 Intenzita dopravy'!N184,IF(N$189&lt;MIN('A2 Intenzita dopravy'!$H$5:$L$5),O200/P200*O200,(INDEX('A2 Intenzita dopravy'!$M30:$Q30,MATCH(N$189,'A2 Intenzita dopravy'!$H$5:$L$5,1)+1)/INDEX('A2 Intenzita dopravy'!$M30:$Q30,MATCH(N$189,'A2 Intenzita dopravy'!$H$5:$L$5,1)))^(1/(INDEX('A2 Intenzita dopravy'!$H$5:$L$5,MATCH(N$189,'A2 Intenzita dopravy'!$H$5:$L$5,1)+1)-INDEX('A2 Intenzita dopravy'!$H$5:$L$5,MATCH(N$189,'A2 Intenzita dopravy'!$H$5:$L$5,1))))*M200)))),0)</f>
        <v>0</v>
      </c>
      <c r="O200" s="30">
        <f>IFERROR(IFERROR(INDEX('A2 Intenzita dopravy'!$M30:$Q30,MATCH(O$189,'A2 Intenzita dopravy'!$H$19:$L$19,0)),IF(O$189&gt;MAX('A2 Intenzita dopravy'!$H$5:$L$5),(INDEX('A2 Intenzita dopravy'!$M30:$Q30,MATCH(O$189,'A2 Intenzita dopravy'!$H$5:$L$5,1))/INDEX('A2 Intenzita dopravy'!$M30:$Q30,MATCH(O$189,'A2 Intenzita dopravy'!$H$5:$L$5,1)-1))^(1/(INDEX('A2 Intenzita dopravy'!$H$5:$L$5,MATCH(O$189,'A2 Intenzita dopravy'!$H$5:$L$5,1))-INDEX('A2 Intenzita dopravy'!$H$5:$L$5,MATCH(O$189,'A2 Intenzita dopravy'!$H$5:$L$5,1)-1)))*N200,IF(O$189&lt;'A1 Parametre'!$C$7,'A2.1 Intenzita dopravy'!O184,IF(O$189&lt;MIN('A2 Intenzita dopravy'!$H$5:$L$5),P200/Q200*P200,(INDEX('A2 Intenzita dopravy'!$M30:$Q30,MATCH(O$189,'A2 Intenzita dopravy'!$H$5:$L$5,1)+1)/INDEX('A2 Intenzita dopravy'!$M30:$Q30,MATCH(O$189,'A2 Intenzita dopravy'!$H$5:$L$5,1)))^(1/(INDEX('A2 Intenzita dopravy'!$H$5:$L$5,MATCH(O$189,'A2 Intenzita dopravy'!$H$5:$L$5,1)+1)-INDEX('A2 Intenzita dopravy'!$H$5:$L$5,MATCH(O$189,'A2 Intenzita dopravy'!$H$5:$L$5,1))))*N200)))),0)</f>
        <v>0</v>
      </c>
      <c r="P200" s="30">
        <f>IFERROR(IFERROR(INDEX('A2 Intenzita dopravy'!$M30:$Q30,MATCH(P$189,'A2 Intenzita dopravy'!$H$19:$L$19,0)),IF(P$189&gt;MAX('A2 Intenzita dopravy'!$H$5:$L$5),(INDEX('A2 Intenzita dopravy'!$M30:$Q30,MATCH(P$189,'A2 Intenzita dopravy'!$H$5:$L$5,1))/INDEX('A2 Intenzita dopravy'!$M30:$Q30,MATCH(P$189,'A2 Intenzita dopravy'!$H$5:$L$5,1)-1))^(1/(INDEX('A2 Intenzita dopravy'!$H$5:$L$5,MATCH(P$189,'A2 Intenzita dopravy'!$H$5:$L$5,1))-INDEX('A2 Intenzita dopravy'!$H$5:$L$5,MATCH(P$189,'A2 Intenzita dopravy'!$H$5:$L$5,1)-1)))*O200,IF(P$189&lt;'A1 Parametre'!$C$7,'A2.1 Intenzita dopravy'!P184,IF(P$189&lt;MIN('A2 Intenzita dopravy'!$H$5:$L$5),Q200/R200*Q200,(INDEX('A2 Intenzita dopravy'!$M30:$Q30,MATCH(P$189,'A2 Intenzita dopravy'!$H$5:$L$5,1)+1)/INDEX('A2 Intenzita dopravy'!$M30:$Q30,MATCH(P$189,'A2 Intenzita dopravy'!$H$5:$L$5,1)))^(1/(INDEX('A2 Intenzita dopravy'!$H$5:$L$5,MATCH(P$189,'A2 Intenzita dopravy'!$H$5:$L$5,1)+1)-INDEX('A2 Intenzita dopravy'!$H$5:$L$5,MATCH(P$189,'A2 Intenzita dopravy'!$H$5:$L$5,1))))*O200)))),0)</f>
        <v>0</v>
      </c>
      <c r="Q200" s="30">
        <f>IFERROR(IFERROR(INDEX('A2 Intenzita dopravy'!$M30:$Q30,MATCH(Q$189,'A2 Intenzita dopravy'!$H$19:$L$19,0)),IF(Q$189&gt;MAX('A2 Intenzita dopravy'!$H$5:$L$5),(INDEX('A2 Intenzita dopravy'!$M30:$Q30,MATCH(Q$189,'A2 Intenzita dopravy'!$H$5:$L$5,1))/INDEX('A2 Intenzita dopravy'!$M30:$Q30,MATCH(Q$189,'A2 Intenzita dopravy'!$H$5:$L$5,1)-1))^(1/(INDEX('A2 Intenzita dopravy'!$H$5:$L$5,MATCH(Q$189,'A2 Intenzita dopravy'!$H$5:$L$5,1))-INDEX('A2 Intenzita dopravy'!$H$5:$L$5,MATCH(Q$189,'A2 Intenzita dopravy'!$H$5:$L$5,1)-1)))*P200,IF(Q$189&lt;'A1 Parametre'!$C$7,'A2.1 Intenzita dopravy'!Q184,IF(Q$189&lt;MIN('A2 Intenzita dopravy'!$H$5:$L$5),R200/S200*R200,(INDEX('A2 Intenzita dopravy'!$M30:$Q30,MATCH(Q$189,'A2 Intenzita dopravy'!$H$5:$L$5,1)+1)/INDEX('A2 Intenzita dopravy'!$M30:$Q30,MATCH(Q$189,'A2 Intenzita dopravy'!$H$5:$L$5,1)))^(1/(INDEX('A2 Intenzita dopravy'!$H$5:$L$5,MATCH(Q$189,'A2 Intenzita dopravy'!$H$5:$L$5,1)+1)-INDEX('A2 Intenzita dopravy'!$H$5:$L$5,MATCH(Q$189,'A2 Intenzita dopravy'!$H$5:$L$5,1))))*P200)))),0)</f>
        <v>0</v>
      </c>
      <c r="R200" s="30">
        <f>IFERROR(IFERROR(INDEX('A2 Intenzita dopravy'!$M30:$Q30,MATCH(R$189,'A2 Intenzita dopravy'!$H$19:$L$19,0)),IF(R$189&gt;MAX('A2 Intenzita dopravy'!$H$5:$L$5),(INDEX('A2 Intenzita dopravy'!$M30:$Q30,MATCH(R$189,'A2 Intenzita dopravy'!$H$5:$L$5,1))/INDEX('A2 Intenzita dopravy'!$M30:$Q30,MATCH(R$189,'A2 Intenzita dopravy'!$H$5:$L$5,1)-1))^(1/(INDEX('A2 Intenzita dopravy'!$H$5:$L$5,MATCH(R$189,'A2 Intenzita dopravy'!$H$5:$L$5,1))-INDEX('A2 Intenzita dopravy'!$H$5:$L$5,MATCH(R$189,'A2 Intenzita dopravy'!$H$5:$L$5,1)-1)))*Q200,IF(R$189&lt;'A1 Parametre'!$C$7,'A2.1 Intenzita dopravy'!R184,IF(R$189&lt;MIN('A2 Intenzita dopravy'!$H$5:$L$5),S200/T200*S200,(INDEX('A2 Intenzita dopravy'!$M30:$Q30,MATCH(R$189,'A2 Intenzita dopravy'!$H$5:$L$5,1)+1)/INDEX('A2 Intenzita dopravy'!$M30:$Q30,MATCH(R$189,'A2 Intenzita dopravy'!$H$5:$L$5,1)))^(1/(INDEX('A2 Intenzita dopravy'!$H$5:$L$5,MATCH(R$189,'A2 Intenzita dopravy'!$H$5:$L$5,1)+1)-INDEX('A2 Intenzita dopravy'!$H$5:$L$5,MATCH(R$189,'A2 Intenzita dopravy'!$H$5:$L$5,1))))*Q200)))),0)</f>
        <v>0</v>
      </c>
      <c r="S200" s="30">
        <f>IFERROR(IFERROR(INDEX('A2 Intenzita dopravy'!$M30:$Q30,MATCH(S$189,'A2 Intenzita dopravy'!$H$19:$L$19,0)),IF(S$189&gt;MAX('A2 Intenzita dopravy'!$H$5:$L$5),(INDEX('A2 Intenzita dopravy'!$M30:$Q30,MATCH(S$189,'A2 Intenzita dopravy'!$H$5:$L$5,1))/INDEX('A2 Intenzita dopravy'!$M30:$Q30,MATCH(S$189,'A2 Intenzita dopravy'!$H$5:$L$5,1)-1))^(1/(INDEX('A2 Intenzita dopravy'!$H$5:$L$5,MATCH(S$189,'A2 Intenzita dopravy'!$H$5:$L$5,1))-INDEX('A2 Intenzita dopravy'!$H$5:$L$5,MATCH(S$189,'A2 Intenzita dopravy'!$H$5:$L$5,1)-1)))*R200,IF(S$189&lt;'A1 Parametre'!$C$7,'A2.1 Intenzita dopravy'!S184,IF(S$189&lt;MIN('A2 Intenzita dopravy'!$H$5:$L$5),T200/U200*T200,(INDEX('A2 Intenzita dopravy'!$M30:$Q30,MATCH(S$189,'A2 Intenzita dopravy'!$H$5:$L$5,1)+1)/INDEX('A2 Intenzita dopravy'!$M30:$Q30,MATCH(S$189,'A2 Intenzita dopravy'!$H$5:$L$5,1)))^(1/(INDEX('A2 Intenzita dopravy'!$H$5:$L$5,MATCH(S$189,'A2 Intenzita dopravy'!$H$5:$L$5,1)+1)-INDEX('A2 Intenzita dopravy'!$H$5:$L$5,MATCH(S$189,'A2 Intenzita dopravy'!$H$5:$L$5,1))))*R200)))),0)</f>
        <v>0</v>
      </c>
      <c r="T200" s="30">
        <f>IFERROR(IFERROR(INDEX('A2 Intenzita dopravy'!$M30:$Q30,MATCH(T$189,'A2 Intenzita dopravy'!$H$19:$L$19,0)),IF(T$189&gt;MAX('A2 Intenzita dopravy'!$H$5:$L$5),(INDEX('A2 Intenzita dopravy'!$M30:$Q30,MATCH(T$189,'A2 Intenzita dopravy'!$H$5:$L$5,1))/INDEX('A2 Intenzita dopravy'!$M30:$Q30,MATCH(T$189,'A2 Intenzita dopravy'!$H$5:$L$5,1)-1))^(1/(INDEX('A2 Intenzita dopravy'!$H$5:$L$5,MATCH(T$189,'A2 Intenzita dopravy'!$H$5:$L$5,1))-INDEX('A2 Intenzita dopravy'!$H$5:$L$5,MATCH(T$189,'A2 Intenzita dopravy'!$H$5:$L$5,1)-1)))*S200,IF(T$189&lt;'A1 Parametre'!$C$7,'A2.1 Intenzita dopravy'!T184,IF(T$189&lt;MIN('A2 Intenzita dopravy'!$H$5:$L$5),U200/V200*U200,(INDEX('A2 Intenzita dopravy'!$M30:$Q30,MATCH(T$189,'A2 Intenzita dopravy'!$H$5:$L$5,1)+1)/INDEX('A2 Intenzita dopravy'!$M30:$Q30,MATCH(T$189,'A2 Intenzita dopravy'!$H$5:$L$5,1)))^(1/(INDEX('A2 Intenzita dopravy'!$H$5:$L$5,MATCH(T$189,'A2 Intenzita dopravy'!$H$5:$L$5,1)+1)-INDEX('A2 Intenzita dopravy'!$H$5:$L$5,MATCH(T$189,'A2 Intenzita dopravy'!$H$5:$L$5,1))))*S200)))),0)</f>
        <v>0</v>
      </c>
      <c r="U200" s="30">
        <f>IFERROR(IFERROR(INDEX('A2 Intenzita dopravy'!$M30:$Q30,MATCH(U$189,'A2 Intenzita dopravy'!$H$19:$L$19,0)),IF(U$189&gt;MAX('A2 Intenzita dopravy'!$H$5:$L$5),(INDEX('A2 Intenzita dopravy'!$M30:$Q30,MATCH(U$189,'A2 Intenzita dopravy'!$H$5:$L$5,1))/INDEX('A2 Intenzita dopravy'!$M30:$Q30,MATCH(U$189,'A2 Intenzita dopravy'!$H$5:$L$5,1)-1))^(1/(INDEX('A2 Intenzita dopravy'!$H$5:$L$5,MATCH(U$189,'A2 Intenzita dopravy'!$H$5:$L$5,1))-INDEX('A2 Intenzita dopravy'!$H$5:$L$5,MATCH(U$189,'A2 Intenzita dopravy'!$H$5:$L$5,1)-1)))*T200,IF(U$189&lt;'A1 Parametre'!$C$7,'A2.1 Intenzita dopravy'!U184,IF(U$189&lt;MIN('A2 Intenzita dopravy'!$H$5:$L$5),V200/W200*V200,(INDEX('A2 Intenzita dopravy'!$M30:$Q30,MATCH(U$189,'A2 Intenzita dopravy'!$H$5:$L$5,1)+1)/INDEX('A2 Intenzita dopravy'!$M30:$Q30,MATCH(U$189,'A2 Intenzita dopravy'!$H$5:$L$5,1)))^(1/(INDEX('A2 Intenzita dopravy'!$H$5:$L$5,MATCH(U$189,'A2 Intenzita dopravy'!$H$5:$L$5,1)+1)-INDEX('A2 Intenzita dopravy'!$H$5:$L$5,MATCH(U$189,'A2 Intenzita dopravy'!$H$5:$L$5,1))))*T200)))),0)</f>
        <v>0</v>
      </c>
      <c r="V200" s="30">
        <f>IFERROR(IFERROR(INDEX('A2 Intenzita dopravy'!$M30:$Q30,MATCH(V$189,'A2 Intenzita dopravy'!$H$19:$L$19,0)),IF(V$189&gt;MAX('A2 Intenzita dopravy'!$H$5:$L$5),(INDEX('A2 Intenzita dopravy'!$M30:$Q30,MATCH(V$189,'A2 Intenzita dopravy'!$H$5:$L$5,1))/INDEX('A2 Intenzita dopravy'!$M30:$Q30,MATCH(V$189,'A2 Intenzita dopravy'!$H$5:$L$5,1)-1))^(1/(INDEX('A2 Intenzita dopravy'!$H$5:$L$5,MATCH(V$189,'A2 Intenzita dopravy'!$H$5:$L$5,1))-INDEX('A2 Intenzita dopravy'!$H$5:$L$5,MATCH(V$189,'A2 Intenzita dopravy'!$H$5:$L$5,1)-1)))*U200,IF(V$189&lt;'A1 Parametre'!$C$7,'A2.1 Intenzita dopravy'!V184,IF(V$189&lt;MIN('A2 Intenzita dopravy'!$H$5:$L$5),W200/X200*W200,(INDEX('A2 Intenzita dopravy'!$M30:$Q30,MATCH(V$189,'A2 Intenzita dopravy'!$H$5:$L$5,1)+1)/INDEX('A2 Intenzita dopravy'!$M30:$Q30,MATCH(V$189,'A2 Intenzita dopravy'!$H$5:$L$5,1)))^(1/(INDEX('A2 Intenzita dopravy'!$H$5:$L$5,MATCH(V$189,'A2 Intenzita dopravy'!$H$5:$L$5,1)+1)-INDEX('A2 Intenzita dopravy'!$H$5:$L$5,MATCH(V$189,'A2 Intenzita dopravy'!$H$5:$L$5,1))))*U200)))),0)</f>
        <v>0</v>
      </c>
      <c r="W200" s="30">
        <f>IFERROR(IFERROR(INDEX('A2 Intenzita dopravy'!$M30:$Q30,MATCH(W$189,'A2 Intenzita dopravy'!$H$19:$L$19,0)),IF(W$189&gt;MAX('A2 Intenzita dopravy'!$H$5:$L$5),(INDEX('A2 Intenzita dopravy'!$M30:$Q30,MATCH(W$189,'A2 Intenzita dopravy'!$H$5:$L$5,1))/INDEX('A2 Intenzita dopravy'!$M30:$Q30,MATCH(W$189,'A2 Intenzita dopravy'!$H$5:$L$5,1)-1))^(1/(INDEX('A2 Intenzita dopravy'!$H$5:$L$5,MATCH(W$189,'A2 Intenzita dopravy'!$H$5:$L$5,1))-INDEX('A2 Intenzita dopravy'!$H$5:$L$5,MATCH(W$189,'A2 Intenzita dopravy'!$H$5:$L$5,1)-1)))*V200,IF(W$189&lt;'A1 Parametre'!$C$7,'A2.1 Intenzita dopravy'!W184,IF(W$189&lt;MIN('A2 Intenzita dopravy'!$H$5:$L$5),X200/Y200*X200,(INDEX('A2 Intenzita dopravy'!$M30:$Q30,MATCH(W$189,'A2 Intenzita dopravy'!$H$5:$L$5,1)+1)/INDEX('A2 Intenzita dopravy'!$M30:$Q30,MATCH(W$189,'A2 Intenzita dopravy'!$H$5:$L$5,1)))^(1/(INDEX('A2 Intenzita dopravy'!$H$5:$L$5,MATCH(W$189,'A2 Intenzita dopravy'!$H$5:$L$5,1)+1)-INDEX('A2 Intenzita dopravy'!$H$5:$L$5,MATCH(W$189,'A2 Intenzita dopravy'!$H$5:$L$5,1))))*V200)))),0)</f>
        <v>0</v>
      </c>
      <c r="X200" s="30">
        <f>IFERROR(IFERROR(INDEX('A2 Intenzita dopravy'!$M30:$Q30,MATCH(X$189,'A2 Intenzita dopravy'!$H$19:$L$19,0)),IF(X$189&gt;MAX('A2 Intenzita dopravy'!$H$5:$L$5),(INDEX('A2 Intenzita dopravy'!$M30:$Q30,MATCH(X$189,'A2 Intenzita dopravy'!$H$5:$L$5,1))/INDEX('A2 Intenzita dopravy'!$M30:$Q30,MATCH(X$189,'A2 Intenzita dopravy'!$H$5:$L$5,1)-1))^(1/(INDEX('A2 Intenzita dopravy'!$H$5:$L$5,MATCH(X$189,'A2 Intenzita dopravy'!$H$5:$L$5,1))-INDEX('A2 Intenzita dopravy'!$H$5:$L$5,MATCH(X$189,'A2 Intenzita dopravy'!$H$5:$L$5,1)-1)))*W200,IF(X$189&lt;'A1 Parametre'!$C$7,'A2.1 Intenzita dopravy'!X184,IF(X$189&lt;MIN('A2 Intenzita dopravy'!$H$5:$L$5),Y200/Z200*Y200,(INDEX('A2 Intenzita dopravy'!$M30:$Q30,MATCH(X$189,'A2 Intenzita dopravy'!$H$5:$L$5,1)+1)/INDEX('A2 Intenzita dopravy'!$M30:$Q30,MATCH(X$189,'A2 Intenzita dopravy'!$H$5:$L$5,1)))^(1/(INDEX('A2 Intenzita dopravy'!$H$5:$L$5,MATCH(X$189,'A2 Intenzita dopravy'!$H$5:$L$5,1)+1)-INDEX('A2 Intenzita dopravy'!$H$5:$L$5,MATCH(X$189,'A2 Intenzita dopravy'!$H$5:$L$5,1))))*W200)))),0)</f>
        <v>0</v>
      </c>
      <c r="Y200" s="30">
        <f>IFERROR(IFERROR(INDEX('A2 Intenzita dopravy'!$M30:$Q30,MATCH(Y$189,'A2 Intenzita dopravy'!$H$19:$L$19,0)),IF(Y$189&gt;MAX('A2 Intenzita dopravy'!$H$5:$L$5),(INDEX('A2 Intenzita dopravy'!$M30:$Q30,MATCH(Y$189,'A2 Intenzita dopravy'!$H$5:$L$5,1))/INDEX('A2 Intenzita dopravy'!$M30:$Q30,MATCH(Y$189,'A2 Intenzita dopravy'!$H$5:$L$5,1)-1))^(1/(INDEX('A2 Intenzita dopravy'!$H$5:$L$5,MATCH(Y$189,'A2 Intenzita dopravy'!$H$5:$L$5,1))-INDEX('A2 Intenzita dopravy'!$H$5:$L$5,MATCH(Y$189,'A2 Intenzita dopravy'!$H$5:$L$5,1)-1)))*X200,IF(Y$189&lt;'A1 Parametre'!$C$7,'A2.1 Intenzita dopravy'!Y184,IF(Y$189&lt;MIN('A2 Intenzita dopravy'!$H$5:$L$5),Z200/AA200*Z200,(INDEX('A2 Intenzita dopravy'!$M30:$Q30,MATCH(Y$189,'A2 Intenzita dopravy'!$H$5:$L$5,1)+1)/INDEX('A2 Intenzita dopravy'!$M30:$Q30,MATCH(Y$189,'A2 Intenzita dopravy'!$H$5:$L$5,1)))^(1/(INDEX('A2 Intenzita dopravy'!$H$5:$L$5,MATCH(Y$189,'A2 Intenzita dopravy'!$H$5:$L$5,1)+1)-INDEX('A2 Intenzita dopravy'!$H$5:$L$5,MATCH(Y$189,'A2 Intenzita dopravy'!$H$5:$L$5,1))))*X200)))),0)</f>
        <v>0</v>
      </c>
      <c r="Z200" s="30">
        <f>IFERROR(IFERROR(INDEX('A2 Intenzita dopravy'!$M30:$Q30,MATCH(Z$189,'A2 Intenzita dopravy'!$H$19:$L$19,0)),IF(Z$189&gt;MAX('A2 Intenzita dopravy'!$H$5:$L$5),(INDEX('A2 Intenzita dopravy'!$M30:$Q30,MATCH(Z$189,'A2 Intenzita dopravy'!$H$5:$L$5,1))/INDEX('A2 Intenzita dopravy'!$M30:$Q30,MATCH(Z$189,'A2 Intenzita dopravy'!$H$5:$L$5,1)-1))^(1/(INDEX('A2 Intenzita dopravy'!$H$5:$L$5,MATCH(Z$189,'A2 Intenzita dopravy'!$H$5:$L$5,1))-INDEX('A2 Intenzita dopravy'!$H$5:$L$5,MATCH(Z$189,'A2 Intenzita dopravy'!$H$5:$L$5,1)-1)))*Y200,IF(Z$189&lt;'A1 Parametre'!$C$7,'A2.1 Intenzita dopravy'!Z184,IF(Z$189&lt;MIN('A2 Intenzita dopravy'!$H$5:$L$5),AA200/AB200*AA200,(INDEX('A2 Intenzita dopravy'!$M30:$Q30,MATCH(Z$189,'A2 Intenzita dopravy'!$H$5:$L$5,1)+1)/INDEX('A2 Intenzita dopravy'!$M30:$Q30,MATCH(Z$189,'A2 Intenzita dopravy'!$H$5:$L$5,1)))^(1/(INDEX('A2 Intenzita dopravy'!$H$5:$L$5,MATCH(Z$189,'A2 Intenzita dopravy'!$H$5:$L$5,1)+1)-INDEX('A2 Intenzita dopravy'!$H$5:$L$5,MATCH(Z$189,'A2 Intenzita dopravy'!$H$5:$L$5,1))))*Y200)))),0)</f>
        <v>0</v>
      </c>
      <c r="AA200" s="30">
        <f>IFERROR(IFERROR(INDEX('A2 Intenzita dopravy'!$M30:$Q30,MATCH(AA$189,'A2 Intenzita dopravy'!$H$19:$L$19,0)),IF(AA$189&gt;MAX('A2 Intenzita dopravy'!$H$5:$L$5),(INDEX('A2 Intenzita dopravy'!$M30:$Q30,MATCH(AA$189,'A2 Intenzita dopravy'!$H$5:$L$5,1))/INDEX('A2 Intenzita dopravy'!$M30:$Q30,MATCH(AA$189,'A2 Intenzita dopravy'!$H$5:$L$5,1)-1))^(1/(INDEX('A2 Intenzita dopravy'!$H$5:$L$5,MATCH(AA$189,'A2 Intenzita dopravy'!$H$5:$L$5,1))-INDEX('A2 Intenzita dopravy'!$H$5:$L$5,MATCH(AA$189,'A2 Intenzita dopravy'!$H$5:$L$5,1)-1)))*Z200,IF(AA$189&lt;'A1 Parametre'!$C$7,'A2.1 Intenzita dopravy'!AA184,IF(AA$189&lt;MIN('A2 Intenzita dopravy'!$H$5:$L$5),AB200/AC200*AB200,(INDEX('A2 Intenzita dopravy'!$M30:$Q30,MATCH(AA$189,'A2 Intenzita dopravy'!$H$5:$L$5,1)+1)/INDEX('A2 Intenzita dopravy'!$M30:$Q30,MATCH(AA$189,'A2 Intenzita dopravy'!$H$5:$L$5,1)))^(1/(INDEX('A2 Intenzita dopravy'!$H$5:$L$5,MATCH(AA$189,'A2 Intenzita dopravy'!$H$5:$L$5,1)+1)-INDEX('A2 Intenzita dopravy'!$H$5:$L$5,MATCH(AA$189,'A2 Intenzita dopravy'!$H$5:$L$5,1))))*Z200)))),0)</f>
        <v>0</v>
      </c>
      <c r="AB200" s="30">
        <f>IFERROR(IFERROR(INDEX('A2 Intenzita dopravy'!$M30:$Q30,MATCH(AB$189,'A2 Intenzita dopravy'!$H$19:$L$19,0)),IF(AB$189&gt;MAX('A2 Intenzita dopravy'!$H$5:$L$5),(INDEX('A2 Intenzita dopravy'!$M30:$Q30,MATCH(AB$189,'A2 Intenzita dopravy'!$H$5:$L$5,1))/INDEX('A2 Intenzita dopravy'!$M30:$Q30,MATCH(AB$189,'A2 Intenzita dopravy'!$H$5:$L$5,1)-1))^(1/(INDEX('A2 Intenzita dopravy'!$H$5:$L$5,MATCH(AB$189,'A2 Intenzita dopravy'!$H$5:$L$5,1))-INDEX('A2 Intenzita dopravy'!$H$5:$L$5,MATCH(AB$189,'A2 Intenzita dopravy'!$H$5:$L$5,1)-1)))*AA200,IF(AB$189&lt;'A1 Parametre'!$C$7,'A2.1 Intenzita dopravy'!AB184,IF(AB$189&lt;MIN('A2 Intenzita dopravy'!$H$5:$L$5),AC200/AD200*AC200,(INDEX('A2 Intenzita dopravy'!$M30:$Q30,MATCH(AB$189,'A2 Intenzita dopravy'!$H$5:$L$5,1)+1)/INDEX('A2 Intenzita dopravy'!$M30:$Q30,MATCH(AB$189,'A2 Intenzita dopravy'!$H$5:$L$5,1)))^(1/(INDEX('A2 Intenzita dopravy'!$H$5:$L$5,MATCH(AB$189,'A2 Intenzita dopravy'!$H$5:$L$5,1)+1)-INDEX('A2 Intenzita dopravy'!$H$5:$L$5,MATCH(AB$189,'A2 Intenzita dopravy'!$H$5:$L$5,1))))*AA200)))),0)</f>
        <v>0</v>
      </c>
      <c r="AC200" s="30">
        <f>IFERROR(IFERROR(INDEX('A2 Intenzita dopravy'!$M30:$Q30,MATCH(AC$189,'A2 Intenzita dopravy'!$H$19:$L$19,0)),IF(AC$189&gt;MAX('A2 Intenzita dopravy'!$H$5:$L$5),(INDEX('A2 Intenzita dopravy'!$M30:$Q30,MATCH(AC$189,'A2 Intenzita dopravy'!$H$5:$L$5,1))/INDEX('A2 Intenzita dopravy'!$M30:$Q30,MATCH(AC$189,'A2 Intenzita dopravy'!$H$5:$L$5,1)-1))^(1/(INDEX('A2 Intenzita dopravy'!$H$5:$L$5,MATCH(AC$189,'A2 Intenzita dopravy'!$H$5:$L$5,1))-INDEX('A2 Intenzita dopravy'!$H$5:$L$5,MATCH(AC$189,'A2 Intenzita dopravy'!$H$5:$L$5,1)-1)))*AB200,IF(AC$189&lt;'A1 Parametre'!$C$7,'A2.1 Intenzita dopravy'!AC184,IF(AC$189&lt;MIN('A2 Intenzita dopravy'!$H$5:$L$5),AD200/AE200*AD200,(INDEX('A2 Intenzita dopravy'!$M30:$Q30,MATCH(AC$189,'A2 Intenzita dopravy'!$H$5:$L$5,1)+1)/INDEX('A2 Intenzita dopravy'!$M30:$Q30,MATCH(AC$189,'A2 Intenzita dopravy'!$H$5:$L$5,1)))^(1/(INDEX('A2 Intenzita dopravy'!$H$5:$L$5,MATCH(AC$189,'A2 Intenzita dopravy'!$H$5:$L$5,1)+1)-INDEX('A2 Intenzita dopravy'!$H$5:$L$5,MATCH(AC$189,'A2 Intenzita dopravy'!$H$5:$L$5,1))))*AB200)))),0)</f>
        <v>0</v>
      </c>
      <c r="AD200" s="30">
        <f>IFERROR(IFERROR(INDEX('A2 Intenzita dopravy'!$M30:$Q30,MATCH(AD$189,'A2 Intenzita dopravy'!$H$19:$L$19,0)),IF(AD$189&gt;MAX('A2 Intenzita dopravy'!$H$5:$L$5),(INDEX('A2 Intenzita dopravy'!$M30:$Q30,MATCH(AD$189,'A2 Intenzita dopravy'!$H$5:$L$5,1))/INDEX('A2 Intenzita dopravy'!$M30:$Q30,MATCH(AD$189,'A2 Intenzita dopravy'!$H$5:$L$5,1)-1))^(1/(INDEX('A2 Intenzita dopravy'!$H$5:$L$5,MATCH(AD$189,'A2 Intenzita dopravy'!$H$5:$L$5,1))-INDEX('A2 Intenzita dopravy'!$H$5:$L$5,MATCH(AD$189,'A2 Intenzita dopravy'!$H$5:$L$5,1)-1)))*AC200,IF(AD$189&lt;'A1 Parametre'!$C$7,'A2.1 Intenzita dopravy'!AD184,IF(AD$189&lt;MIN('A2 Intenzita dopravy'!$H$5:$L$5),AE200/AF200*AE200,(INDEX('A2 Intenzita dopravy'!$M30:$Q30,MATCH(AD$189,'A2 Intenzita dopravy'!$H$5:$L$5,1)+1)/INDEX('A2 Intenzita dopravy'!$M30:$Q30,MATCH(AD$189,'A2 Intenzita dopravy'!$H$5:$L$5,1)))^(1/(INDEX('A2 Intenzita dopravy'!$H$5:$L$5,MATCH(AD$189,'A2 Intenzita dopravy'!$H$5:$L$5,1)+1)-INDEX('A2 Intenzita dopravy'!$H$5:$L$5,MATCH(AD$189,'A2 Intenzita dopravy'!$H$5:$L$5,1))))*AC200)))),0)</f>
        <v>0</v>
      </c>
      <c r="AE200" s="30">
        <f>IFERROR(IFERROR(INDEX('A2 Intenzita dopravy'!$M30:$Q30,MATCH(AE$189,'A2 Intenzita dopravy'!$H$19:$L$19,0)),IF(AE$189&gt;MAX('A2 Intenzita dopravy'!$H$5:$L$5),(INDEX('A2 Intenzita dopravy'!$M30:$Q30,MATCH(AE$189,'A2 Intenzita dopravy'!$H$5:$L$5,1))/INDEX('A2 Intenzita dopravy'!$M30:$Q30,MATCH(AE$189,'A2 Intenzita dopravy'!$H$5:$L$5,1)-1))^(1/(INDEX('A2 Intenzita dopravy'!$H$5:$L$5,MATCH(AE$189,'A2 Intenzita dopravy'!$H$5:$L$5,1))-INDEX('A2 Intenzita dopravy'!$H$5:$L$5,MATCH(AE$189,'A2 Intenzita dopravy'!$H$5:$L$5,1)-1)))*AD200,IF(AE$189&lt;'A1 Parametre'!$C$7,'A2.1 Intenzita dopravy'!AE184,IF(AE$189&lt;MIN('A2 Intenzita dopravy'!$H$5:$L$5),AF200/AG200*AF200,(INDEX('A2 Intenzita dopravy'!$M30:$Q30,MATCH(AE$189,'A2 Intenzita dopravy'!$H$5:$L$5,1)+1)/INDEX('A2 Intenzita dopravy'!$M30:$Q30,MATCH(AE$189,'A2 Intenzita dopravy'!$H$5:$L$5,1)))^(1/(INDEX('A2 Intenzita dopravy'!$H$5:$L$5,MATCH(AE$189,'A2 Intenzita dopravy'!$H$5:$L$5,1)+1)-INDEX('A2 Intenzita dopravy'!$H$5:$L$5,MATCH(AE$189,'A2 Intenzita dopravy'!$H$5:$L$5,1))))*AD200)))),0)</f>
        <v>0</v>
      </c>
      <c r="AF200" s="30">
        <f>IFERROR(IFERROR(INDEX('A2 Intenzita dopravy'!$M30:$Q30,MATCH(AF$189,'A2 Intenzita dopravy'!$H$19:$L$19,0)),IF(AF$189&gt;MAX('A2 Intenzita dopravy'!$H$5:$L$5),(INDEX('A2 Intenzita dopravy'!$M30:$Q30,MATCH(AF$189,'A2 Intenzita dopravy'!$H$5:$L$5,1))/INDEX('A2 Intenzita dopravy'!$M30:$Q30,MATCH(AF$189,'A2 Intenzita dopravy'!$H$5:$L$5,1)-1))^(1/(INDEX('A2 Intenzita dopravy'!$H$5:$L$5,MATCH(AF$189,'A2 Intenzita dopravy'!$H$5:$L$5,1))-INDEX('A2 Intenzita dopravy'!$H$5:$L$5,MATCH(AF$189,'A2 Intenzita dopravy'!$H$5:$L$5,1)-1)))*AE200,IF(AF$189&lt;'A1 Parametre'!$C$7,'A2.1 Intenzita dopravy'!AF184,IF(AF$189&lt;MIN('A2 Intenzita dopravy'!$H$5:$L$5),AG200/AH200*AG200,(INDEX('A2 Intenzita dopravy'!$M30:$Q30,MATCH(AF$189,'A2 Intenzita dopravy'!$H$5:$L$5,1)+1)/INDEX('A2 Intenzita dopravy'!$M30:$Q30,MATCH(AF$189,'A2 Intenzita dopravy'!$H$5:$L$5,1)))^(1/(INDEX('A2 Intenzita dopravy'!$H$5:$L$5,MATCH(AF$189,'A2 Intenzita dopravy'!$H$5:$L$5,1)+1)-INDEX('A2 Intenzita dopravy'!$H$5:$L$5,MATCH(AF$189,'A2 Intenzita dopravy'!$H$5:$L$5,1))))*AE200)))),0)</f>
        <v>0</v>
      </c>
      <c r="AG200" s="30">
        <f>IFERROR(IFERROR(INDEX('A2 Intenzita dopravy'!$M30:$Q30,MATCH(AG$189,'A2 Intenzita dopravy'!$H$19:$L$19,0)),IF(AG$189&gt;MAX('A2 Intenzita dopravy'!$H$5:$L$5),(INDEX('A2 Intenzita dopravy'!$M30:$Q30,MATCH(AG$189,'A2 Intenzita dopravy'!$H$5:$L$5,1))/INDEX('A2 Intenzita dopravy'!$M30:$Q30,MATCH(AG$189,'A2 Intenzita dopravy'!$H$5:$L$5,1)-1))^(1/(INDEX('A2 Intenzita dopravy'!$H$5:$L$5,MATCH(AG$189,'A2 Intenzita dopravy'!$H$5:$L$5,1))-INDEX('A2 Intenzita dopravy'!$H$5:$L$5,MATCH(AG$189,'A2 Intenzita dopravy'!$H$5:$L$5,1)-1)))*AF200,IF(AG$189&lt;'A1 Parametre'!$C$7,'A2.1 Intenzita dopravy'!AG184,IF(AG$189&lt;MIN('A2 Intenzita dopravy'!$H$5:$L$5),AH200/AI200*AH200,(INDEX('A2 Intenzita dopravy'!$M30:$Q30,MATCH(AG$189,'A2 Intenzita dopravy'!$H$5:$L$5,1)+1)/INDEX('A2 Intenzita dopravy'!$M30:$Q30,MATCH(AG$189,'A2 Intenzita dopravy'!$H$5:$L$5,1)))^(1/(INDEX('A2 Intenzita dopravy'!$H$5:$L$5,MATCH(AG$189,'A2 Intenzita dopravy'!$H$5:$L$5,1)+1)-INDEX('A2 Intenzita dopravy'!$H$5:$L$5,MATCH(AG$189,'A2 Intenzita dopravy'!$H$5:$L$5,1))))*AF200)))),0)</f>
        <v>0</v>
      </c>
      <c r="AH200" s="30">
        <f>IFERROR(IFERROR(INDEX('A2 Intenzita dopravy'!$M30:$Q30,MATCH(AH$189,'A2 Intenzita dopravy'!$H$19:$L$19,0)),IF(AH$189&gt;MAX('A2 Intenzita dopravy'!$H$5:$L$5),(INDEX('A2 Intenzita dopravy'!$M30:$Q30,MATCH(AH$189,'A2 Intenzita dopravy'!$H$5:$L$5,1))/INDEX('A2 Intenzita dopravy'!$M30:$Q30,MATCH(AH$189,'A2 Intenzita dopravy'!$H$5:$L$5,1)-1))^(1/(INDEX('A2 Intenzita dopravy'!$H$5:$L$5,MATCH(AH$189,'A2 Intenzita dopravy'!$H$5:$L$5,1))-INDEX('A2 Intenzita dopravy'!$H$5:$L$5,MATCH(AH$189,'A2 Intenzita dopravy'!$H$5:$L$5,1)-1)))*AG200,IF(AH$189&lt;'A1 Parametre'!$C$7,'A2.1 Intenzita dopravy'!AH184,IF(AH$189&lt;MIN('A2 Intenzita dopravy'!$H$5:$L$5),AI200/AJ200*AI200,(INDEX('A2 Intenzita dopravy'!$M30:$Q30,MATCH(AH$189,'A2 Intenzita dopravy'!$H$5:$L$5,1)+1)/INDEX('A2 Intenzita dopravy'!$M30:$Q30,MATCH(AH$189,'A2 Intenzita dopravy'!$H$5:$L$5,1)))^(1/(INDEX('A2 Intenzita dopravy'!$H$5:$L$5,MATCH(AH$189,'A2 Intenzita dopravy'!$H$5:$L$5,1)+1)-INDEX('A2 Intenzita dopravy'!$H$5:$L$5,MATCH(AH$189,'A2 Intenzita dopravy'!$H$5:$L$5,1))))*AG200)))),0)</f>
        <v>0</v>
      </c>
      <c r="AI200" s="30">
        <f>IFERROR(IFERROR(INDEX('A2 Intenzita dopravy'!$M30:$Q30,MATCH(AI$189,'A2 Intenzita dopravy'!$H$19:$L$19,0)),IF(AI$189&gt;MAX('A2 Intenzita dopravy'!$H$5:$L$5),(INDEX('A2 Intenzita dopravy'!$M30:$Q30,MATCH(AI$189,'A2 Intenzita dopravy'!$H$5:$L$5,1))/INDEX('A2 Intenzita dopravy'!$M30:$Q30,MATCH(AI$189,'A2 Intenzita dopravy'!$H$5:$L$5,1)-1))^(1/(INDEX('A2 Intenzita dopravy'!$H$5:$L$5,MATCH(AI$189,'A2 Intenzita dopravy'!$H$5:$L$5,1))-INDEX('A2 Intenzita dopravy'!$H$5:$L$5,MATCH(AI$189,'A2 Intenzita dopravy'!$H$5:$L$5,1)-1)))*AH200,IF(AI$189&lt;'A1 Parametre'!$C$7,'A2.1 Intenzita dopravy'!AI184,IF(AI$189&lt;MIN('A2 Intenzita dopravy'!$H$5:$L$5),AJ200/AK200*AJ200,(INDEX('A2 Intenzita dopravy'!$M30:$Q30,MATCH(AI$189,'A2 Intenzita dopravy'!$H$5:$L$5,1)+1)/INDEX('A2 Intenzita dopravy'!$M30:$Q30,MATCH(AI$189,'A2 Intenzita dopravy'!$H$5:$L$5,1)))^(1/(INDEX('A2 Intenzita dopravy'!$H$5:$L$5,MATCH(AI$189,'A2 Intenzita dopravy'!$H$5:$L$5,1)+1)-INDEX('A2 Intenzita dopravy'!$H$5:$L$5,MATCH(AI$189,'A2 Intenzita dopravy'!$H$5:$L$5,1))))*AH200)))),0)</f>
        <v>0</v>
      </c>
      <c r="AJ200" s="30">
        <f>IFERROR(IFERROR(INDEX('A2 Intenzita dopravy'!$M30:$Q30,MATCH(AJ$189,'A2 Intenzita dopravy'!$H$19:$L$19,0)),IF(AJ$189&gt;MAX('A2 Intenzita dopravy'!$H$5:$L$5),(INDEX('A2 Intenzita dopravy'!$M30:$Q30,MATCH(AJ$189,'A2 Intenzita dopravy'!$H$5:$L$5,1))/INDEX('A2 Intenzita dopravy'!$M30:$Q30,MATCH(AJ$189,'A2 Intenzita dopravy'!$H$5:$L$5,1)-1))^(1/(INDEX('A2 Intenzita dopravy'!$H$5:$L$5,MATCH(AJ$189,'A2 Intenzita dopravy'!$H$5:$L$5,1))-INDEX('A2 Intenzita dopravy'!$H$5:$L$5,MATCH(AJ$189,'A2 Intenzita dopravy'!$H$5:$L$5,1)-1)))*AI200,IF(AJ$189&lt;'A1 Parametre'!$C$7,'A2.1 Intenzita dopravy'!AJ184,IF(AJ$189&lt;MIN('A2 Intenzita dopravy'!$H$5:$L$5),AK200/AL200*AK200,(INDEX('A2 Intenzita dopravy'!$M30:$Q30,MATCH(AJ$189,'A2 Intenzita dopravy'!$H$5:$L$5,1)+1)/INDEX('A2 Intenzita dopravy'!$M30:$Q30,MATCH(AJ$189,'A2 Intenzita dopravy'!$H$5:$L$5,1)))^(1/(INDEX('A2 Intenzita dopravy'!$H$5:$L$5,MATCH(AJ$189,'A2 Intenzita dopravy'!$H$5:$L$5,1)+1)-INDEX('A2 Intenzita dopravy'!$H$5:$L$5,MATCH(AJ$189,'A2 Intenzita dopravy'!$H$5:$L$5,1))))*AI200)))),0)</f>
        <v>0</v>
      </c>
      <c r="AK200" s="30">
        <f>IFERROR(IFERROR(INDEX('A2 Intenzita dopravy'!$M30:$Q30,MATCH(AK$189,'A2 Intenzita dopravy'!$H$19:$L$19,0)),IF(AK$189&gt;MAX('A2 Intenzita dopravy'!$H$5:$L$5),(INDEX('A2 Intenzita dopravy'!$M30:$Q30,MATCH(AK$189,'A2 Intenzita dopravy'!$H$5:$L$5,1))/INDEX('A2 Intenzita dopravy'!$M30:$Q30,MATCH(AK$189,'A2 Intenzita dopravy'!$H$5:$L$5,1)-1))^(1/(INDEX('A2 Intenzita dopravy'!$H$5:$L$5,MATCH(AK$189,'A2 Intenzita dopravy'!$H$5:$L$5,1))-INDEX('A2 Intenzita dopravy'!$H$5:$L$5,MATCH(AK$189,'A2 Intenzita dopravy'!$H$5:$L$5,1)-1)))*AJ200,IF(AK$189&lt;'A1 Parametre'!$C$7,'A2.1 Intenzita dopravy'!AK184,IF(AK$189&lt;MIN('A2 Intenzita dopravy'!$H$5:$L$5),AL200/AM200*AL200,(INDEX('A2 Intenzita dopravy'!$M30:$Q30,MATCH(AK$189,'A2 Intenzita dopravy'!$H$5:$L$5,1)+1)/INDEX('A2 Intenzita dopravy'!$M30:$Q30,MATCH(AK$189,'A2 Intenzita dopravy'!$H$5:$L$5,1)))^(1/(INDEX('A2 Intenzita dopravy'!$H$5:$L$5,MATCH(AK$189,'A2 Intenzita dopravy'!$H$5:$L$5,1)+1)-INDEX('A2 Intenzita dopravy'!$H$5:$L$5,MATCH(AK$189,'A2 Intenzita dopravy'!$H$5:$L$5,1))))*AJ200)))),0)</f>
        <v>0</v>
      </c>
      <c r="AL200" s="30">
        <f>IFERROR(IFERROR(INDEX('A2 Intenzita dopravy'!$M30:$Q30,MATCH(AL$189,'A2 Intenzita dopravy'!$H$19:$L$19,0)),IF(AL$189&gt;MAX('A2 Intenzita dopravy'!$H$5:$L$5),(INDEX('A2 Intenzita dopravy'!$M30:$Q30,MATCH(AL$189,'A2 Intenzita dopravy'!$H$5:$L$5,1))/INDEX('A2 Intenzita dopravy'!$M30:$Q30,MATCH(AL$189,'A2 Intenzita dopravy'!$H$5:$L$5,1)-1))^(1/(INDEX('A2 Intenzita dopravy'!$H$5:$L$5,MATCH(AL$189,'A2 Intenzita dopravy'!$H$5:$L$5,1))-INDEX('A2 Intenzita dopravy'!$H$5:$L$5,MATCH(AL$189,'A2 Intenzita dopravy'!$H$5:$L$5,1)-1)))*AK200,IF(AL$189&lt;'A1 Parametre'!$C$7,'A2.1 Intenzita dopravy'!AL184,IF(AL$189&lt;MIN('A2 Intenzita dopravy'!$H$5:$L$5),AM200/AN200*AM200,(INDEX('A2 Intenzita dopravy'!$M30:$Q30,MATCH(AL$189,'A2 Intenzita dopravy'!$H$5:$L$5,1)+1)/INDEX('A2 Intenzita dopravy'!$M30:$Q30,MATCH(AL$189,'A2 Intenzita dopravy'!$H$5:$L$5,1)))^(1/(INDEX('A2 Intenzita dopravy'!$H$5:$L$5,MATCH(AL$189,'A2 Intenzita dopravy'!$H$5:$L$5,1)+1)-INDEX('A2 Intenzita dopravy'!$H$5:$L$5,MATCH(AL$189,'A2 Intenzita dopravy'!$H$5:$L$5,1))))*AK200)))),0)</f>
        <v>0</v>
      </c>
      <c r="AM200" s="30">
        <f>IFERROR(IFERROR(INDEX('A2 Intenzita dopravy'!$M30:$Q30,MATCH(AM$189,'A2 Intenzita dopravy'!$H$19:$L$19,0)),IF(AM$189&gt;MAX('A2 Intenzita dopravy'!$H$5:$L$5),(INDEX('A2 Intenzita dopravy'!$M30:$Q30,MATCH(AM$189,'A2 Intenzita dopravy'!$H$5:$L$5,1))/INDEX('A2 Intenzita dopravy'!$M30:$Q30,MATCH(AM$189,'A2 Intenzita dopravy'!$H$5:$L$5,1)-1))^(1/(INDEX('A2 Intenzita dopravy'!$H$5:$L$5,MATCH(AM$189,'A2 Intenzita dopravy'!$H$5:$L$5,1))-INDEX('A2 Intenzita dopravy'!$H$5:$L$5,MATCH(AM$189,'A2 Intenzita dopravy'!$H$5:$L$5,1)-1)))*AL200,IF(AM$189&lt;'A1 Parametre'!$C$7,'A2.1 Intenzita dopravy'!AM184,IF(AM$189&lt;MIN('A2 Intenzita dopravy'!$H$5:$L$5),AN200/AO200*AN200,(INDEX('A2 Intenzita dopravy'!$M30:$Q30,MATCH(AM$189,'A2 Intenzita dopravy'!$H$5:$L$5,1)+1)/INDEX('A2 Intenzita dopravy'!$M30:$Q30,MATCH(AM$189,'A2 Intenzita dopravy'!$H$5:$L$5,1)))^(1/(INDEX('A2 Intenzita dopravy'!$H$5:$L$5,MATCH(AM$189,'A2 Intenzita dopravy'!$H$5:$L$5,1)+1)-INDEX('A2 Intenzita dopravy'!$H$5:$L$5,MATCH(AM$189,'A2 Intenzita dopravy'!$H$5:$L$5,1))))*AL200)))),0)</f>
        <v>0</v>
      </c>
      <c r="AN200" s="30">
        <f>IFERROR(IFERROR(INDEX('A2 Intenzita dopravy'!$M30:$Q30,MATCH(AN$189,'A2 Intenzita dopravy'!$H$19:$L$19,0)),IF(AN$189&gt;MAX('A2 Intenzita dopravy'!$H$5:$L$5),(INDEX('A2 Intenzita dopravy'!$M30:$Q30,MATCH(AN$189,'A2 Intenzita dopravy'!$H$5:$L$5,1))/INDEX('A2 Intenzita dopravy'!$M30:$Q30,MATCH(AN$189,'A2 Intenzita dopravy'!$H$5:$L$5,1)-1))^(1/(INDEX('A2 Intenzita dopravy'!$H$5:$L$5,MATCH(AN$189,'A2 Intenzita dopravy'!$H$5:$L$5,1))-INDEX('A2 Intenzita dopravy'!$H$5:$L$5,MATCH(AN$189,'A2 Intenzita dopravy'!$H$5:$L$5,1)-1)))*AM200,IF(AN$189&lt;'A1 Parametre'!$C$7,'A2.1 Intenzita dopravy'!AN184,IF(AN$189&lt;MIN('A2 Intenzita dopravy'!$H$5:$L$5),AO200/AP200*AO200,(INDEX('A2 Intenzita dopravy'!$M30:$Q30,MATCH(AN$189,'A2 Intenzita dopravy'!$H$5:$L$5,1)+1)/INDEX('A2 Intenzita dopravy'!$M30:$Q30,MATCH(AN$189,'A2 Intenzita dopravy'!$H$5:$L$5,1)))^(1/(INDEX('A2 Intenzita dopravy'!$H$5:$L$5,MATCH(AN$189,'A2 Intenzita dopravy'!$H$5:$L$5,1)+1)-INDEX('A2 Intenzita dopravy'!$H$5:$L$5,MATCH(AN$189,'A2 Intenzita dopravy'!$H$5:$L$5,1))))*AM200)))),0)</f>
        <v>0</v>
      </c>
      <c r="AO200" s="30">
        <f>IFERROR(IFERROR(INDEX('A2 Intenzita dopravy'!$M30:$Q30,MATCH(AO$189,'A2 Intenzita dopravy'!$H$19:$L$19,0)),IF(AO$189&gt;MAX('A2 Intenzita dopravy'!$H$5:$L$5),(INDEX('A2 Intenzita dopravy'!$M30:$Q30,MATCH(AO$189,'A2 Intenzita dopravy'!$H$5:$L$5,1))/INDEX('A2 Intenzita dopravy'!$M30:$Q30,MATCH(AO$189,'A2 Intenzita dopravy'!$H$5:$L$5,1)-1))^(1/(INDEX('A2 Intenzita dopravy'!$H$5:$L$5,MATCH(AO$189,'A2 Intenzita dopravy'!$H$5:$L$5,1))-INDEX('A2 Intenzita dopravy'!$H$5:$L$5,MATCH(AO$189,'A2 Intenzita dopravy'!$H$5:$L$5,1)-1)))*AN200,IF(AO$189&lt;'A1 Parametre'!$C$7,'A2.1 Intenzita dopravy'!AO184,IF(AO$189&lt;MIN('A2 Intenzita dopravy'!$H$5:$L$5),AP200/AQ200*AP200,(INDEX('A2 Intenzita dopravy'!$M30:$Q30,MATCH(AO$189,'A2 Intenzita dopravy'!$H$5:$L$5,1)+1)/INDEX('A2 Intenzita dopravy'!$M30:$Q30,MATCH(AO$189,'A2 Intenzita dopravy'!$H$5:$L$5,1)))^(1/(INDEX('A2 Intenzita dopravy'!$H$5:$L$5,MATCH(AO$189,'A2 Intenzita dopravy'!$H$5:$L$5,1)+1)-INDEX('A2 Intenzita dopravy'!$H$5:$L$5,MATCH(AO$189,'A2 Intenzita dopravy'!$H$5:$L$5,1))))*AN200)))),0)</f>
        <v>0</v>
      </c>
      <c r="AP200" s="30">
        <f>IFERROR(IFERROR(INDEX('A2 Intenzita dopravy'!$M30:$Q30,MATCH(AP$189,'A2 Intenzita dopravy'!$H$19:$L$19,0)),IF(AP$189&gt;MAX('A2 Intenzita dopravy'!$H$5:$L$5),(INDEX('A2 Intenzita dopravy'!$M30:$Q30,MATCH(AP$189,'A2 Intenzita dopravy'!$H$5:$L$5,1))/INDEX('A2 Intenzita dopravy'!$M30:$Q30,MATCH(AP$189,'A2 Intenzita dopravy'!$H$5:$L$5,1)-1))^(1/(INDEX('A2 Intenzita dopravy'!$H$5:$L$5,MATCH(AP$189,'A2 Intenzita dopravy'!$H$5:$L$5,1))-INDEX('A2 Intenzita dopravy'!$H$5:$L$5,MATCH(AP$189,'A2 Intenzita dopravy'!$H$5:$L$5,1)-1)))*AO200,IF(AP$189&lt;'A1 Parametre'!$C$7,'A2.1 Intenzita dopravy'!AP184,IF(AP$189&lt;MIN('A2 Intenzita dopravy'!$H$5:$L$5),AQ200/AR200*AQ200,(INDEX('A2 Intenzita dopravy'!$M30:$Q30,MATCH(AP$189,'A2 Intenzita dopravy'!$H$5:$L$5,1)+1)/INDEX('A2 Intenzita dopravy'!$M30:$Q30,MATCH(AP$189,'A2 Intenzita dopravy'!$H$5:$L$5,1)))^(1/(INDEX('A2 Intenzita dopravy'!$H$5:$L$5,MATCH(AP$189,'A2 Intenzita dopravy'!$H$5:$L$5,1)+1)-INDEX('A2 Intenzita dopravy'!$H$5:$L$5,MATCH(AP$189,'A2 Intenzita dopravy'!$H$5:$L$5,1))))*AO200)))),0)</f>
        <v>0</v>
      </c>
      <c r="AQ200" s="30">
        <f>IFERROR(IFERROR(INDEX('A2 Intenzita dopravy'!$M30:$Q30,MATCH(AQ$189,'A2 Intenzita dopravy'!$H$19:$L$19,0)),IF(AQ$189&gt;MAX('A2 Intenzita dopravy'!$H$5:$L$5),(INDEX('A2 Intenzita dopravy'!$M30:$Q30,MATCH(AQ$189,'A2 Intenzita dopravy'!$H$5:$L$5,1))/INDEX('A2 Intenzita dopravy'!$M30:$Q30,MATCH(AQ$189,'A2 Intenzita dopravy'!$H$5:$L$5,1)-1))^(1/(INDEX('A2 Intenzita dopravy'!$H$5:$L$5,MATCH(AQ$189,'A2 Intenzita dopravy'!$H$5:$L$5,1))-INDEX('A2 Intenzita dopravy'!$H$5:$L$5,MATCH(AQ$189,'A2 Intenzita dopravy'!$H$5:$L$5,1)-1)))*AP200,IF(AQ$189&lt;'A1 Parametre'!$C$7,'A2.1 Intenzita dopravy'!AQ184,IF(AQ$189&lt;MIN('A2 Intenzita dopravy'!$H$5:$L$5),AR200/AS200*AR200,(INDEX('A2 Intenzita dopravy'!$M30:$Q30,MATCH(AQ$189,'A2 Intenzita dopravy'!$H$5:$L$5,1)+1)/INDEX('A2 Intenzita dopravy'!$M30:$Q30,MATCH(AQ$189,'A2 Intenzita dopravy'!$H$5:$L$5,1)))^(1/(INDEX('A2 Intenzita dopravy'!$H$5:$L$5,MATCH(AQ$189,'A2 Intenzita dopravy'!$H$5:$L$5,1)+1)-INDEX('A2 Intenzita dopravy'!$H$5:$L$5,MATCH(AQ$189,'A2 Intenzita dopravy'!$H$5:$L$5,1))))*AP200)))),0)</f>
        <v>0</v>
      </c>
      <c r="AR200" s="30">
        <f>IFERROR(IFERROR(INDEX('A2 Intenzita dopravy'!$M30:$Q30,MATCH(AR$189,'A2 Intenzita dopravy'!$H$19:$L$19,0)),IF(AR$189&gt;MAX('A2 Intenzita dopravy'!$H$5:$L$5),(INDEX('A2 Intenzita dopravy'!$M30:$Q30,MATCH(AR$189,'A2 Intenzita dopravy'!$H$5:$L$5,1))/INDEX('A2 Intenzita dopravy'!$M30:$Q30,MATCH(AR$189,'A2 Intenzita dopravy'!$H$5:$L$5,1)-1))^(1/(INDEX('A2 Intenzita dopravy'!$H$5:$L$5,MATCH(AR$189,'A2 Intenzita dopravy'!$H$5:$L$5,1))-INDEX('A2 Intenzita dopravy'!$H$5:$L$5,MATCH(AR$189,'A2 Intenzita dopravy'!$H$5:$L$5,1)-1)))*AQ200,IF(AR$189&lt;'A1 Parametre'!$C$7,'A2.1 Intenzita dopravy'!AR184,IF(AR$189&lt;MIN('A2 Intenzita dopravy'!$H$5:$L$5),AS200/AT200*AS200,(INDEX('A2 Intenzita dopravy'!$M30:$Q30,MATCH(AR$189,'A2 Intenzita dopravy'!$H$5:$L$5,1)+1)/INDEX('A2 Intenzita dopravy'!$M30:$Q30,MATCH(AR$189,'A2 Intenzita dopravy'!$H$5:$L$5,1)))^(1/(INDEX('A2 Intenzita dopravy'!$H$5:$L$5,MATCH(AR$189,'A2 Intenzita dopravy'!$H$5:$L$5,1)+1)-INDEX('A2 Intenzita dopravy'!$H$5:$L$5,MATCH(AR$189,'A2 Intenzita dopravy'!$H$5:$L$5,1))))*AQ200)))),0)</f>
        <v>0</v>
      </c>
      <c r="AS200" s="30">
        <f>IFERROR(IFERROR(INDEX('A2 Intenzita dopravy'!$M30:$Q30,MATCH(AS$189,'A2 Intenzita dopravy'!$H$19:$L$19,0)),IF(AS$189&gt;MAX('A2 Intenzita dopravy'!$H$5:$L$5),(INDEX('A2 Intenzita dopravy'!$M30:$Q30,MATCH(AS$189,'A2 Intenzita dopravy'!$H$5:$L$5,1))/INDEX('A2 Intenzita dopravy'!$M30:$Q30,MATCH(AS$189,'A2 Intenzita dopravy'!$H$5:$L$5,1)-1))^(1/(INDEX('A2 Intenzita dopravy'!$H$5:$L$5,MATCH(AS$189,'A2 Intenzita dopravy'!$H$5:$L$5,1))-INDEX('A2 Intenzita dopravy'!$H$5:$L$5,MATCH(AS$189,'A2 Intenzita dopravy'!$H$5:$L$5,1)-1)))*AR200,IF(AS$189&lt;'A1 Parametre'!$C$7,'A2.1 Intenzita dopravy'!AS184,IF(AS$189&lt;MIN('A2 Intenzita dopravy'!$H$5:$L$5),AT200/AU200*AT200,(INDEX('A2 Intenzita dopravy'!$M30:$Q30,MATCH(AS$189,'A2 Intenzita dopravy'!$H$5:$L$5,1)+1)/INDEX('A2 Intenzita dopravy'!$M30:$Q30,MATCH(AS$189,'A2 Intenzita dopravy'!$H$5:$L$5,1)))^(1/(INDEX('A2 Intenzita dopravy'!$H$5:$L$5,MATCH(AS$189,'A2 Intenzita dopravy'!$H$5:$L$5,1)+1)-INDEX('A2 Intenzita dopravy'!$H$5:$L$5,MATCH(AS$189,'A2 Intenzita dopravy'!$H$5:$L$5,1))))*AR200)))),0)</f>
        <v>0</v>
      </c>
      <c r="AT200" s="30">
        <f>IFERROR(IFERROR(INDEX('A2 Intenzita dopravy'!$M30:$Q30,MATCH(AT$189,'A2 Intenzita dopravy'!$H$19:$L$19,0)),IF(AT$189&gt;MAX('A2 Intenzita dopravy'!$H$5:$L$5),(INDEX('A2 Intenzita dopravy'!$M30:$Q30,MATCH(AT$189,'A2 Intenzita dopravy'!$H$5:$L$5,1))/INDEX('A2 Intenzita dopravy'!$M30:$Q30,MATCH(AT$189,'A2 Intenzita dopravy'!$H$5:$L$5,1)-1))^(1/(INDEX('A2 Intenzita dopravy'!$H$5:$L$5,MATCH(AT$189,'A2 Intenzita dopravy'!$H$5:$L$5,1))-INDEX('A2 Intenzita dopravy'!$H$5:$L$5,MATCH(AT$189,'A2 Intenzita dopravy'!$H$5:$L$5,1)-1)))*AS200,IF(AT$189&lt;'A1 Parametre'!$C$7,'A2.1 Intenzita dopravy'!AT184,IF(AT$189&lt;MIN('A2 Intenzita dopravy'!$H$5:$L$5),AU200/AV200*AU200,(INDEX('A2 Intenzita dopravy'!$M30:$Q30,MATCH(AT$189,'A2 Intenzita dopravy'!$H$5:$L$5,1)+1)/INDEX('A2 Intenzita dopravy'!$M30:$Q30,MATCH(AT$189,'A2 Intenzita dopravy'!$H$5:$L$5,1)))^(1/(INDEX('A2 Intenzita dopravy'!$H$5:$L$5,MATCH(AT$189,'A2 Intenzita dopravy'!$H$5:$L$5,1)+1)-INDEX('A2 Intenzita dopravy'!$H$5:$L$5,MATCH(AT$189,'A2 Intenzita dopravy'!$H$5:$L$5,1))))*AS200)))),0)</f>
        <v>0</v>
      </c>
      <c r="AU200" s="30">
        <f>IFERROR(IFERROR(INDEX('A2 Intenzita dopravy'!$M30:$Q30,MATCH(AU$189,'A2 Intenzita dopravy'!$H$19:$L$19,0)),IF(AU$189&gt;MAX('A2 Intenzita dopravy'!$H$5:$L$5),(INDEX('A2 Intenzita dopravy'!$M30:$Q30,MATCH(AU$189,'A2 Intenzita dopravy'!$H$5:$L$5,1))/INDEX('A2 Intenzita dopravy'!$M30:$Q30,MATCH(AU$189,'A2 Intenzita dopravy'!$H$5:$L$5,1)-1))^(1/(INDEX('A2 Intenzita dopravy'!$H$5:$L$5,MATCH(AU$189,'A2 Intenzita dopravy'!$H$5:$L$5,1))-INDEX('A2 Intenzita dopravy'!$H$5:$L$5,MATCH(AU$189,'A2 Intenzita dopravy'!$H$5:$L$5,1)-1)))*AT200,IF(AU$189&lt;'A1 Parametre'!$C$7,'A2.1 Intenzita dopravy'!AU184,IF(AU$189&lt;MIN('A2 Intenzita dopravy'!$H$5:$L$5),AV200/AW200*AV200,(INDEX('A2 Intenzita dopravy'!$M30:$Q30,MATCH(AU$189,'A2 Intenzita dopravy'!$H$5:$L$5,1)+1)/INDEX('A2 Intenzita dopravy'!$M30:$Q30,MATCH(AU$189,'A2 Intenzita dopravy'!$H$5:$L$5,1)))^(1/(INDEX('A2 Intenzita dopravy'!$H$5:$L$5,MATCH(AU$189,'A2 Intenzita dopravy'!$H$5:$L$5,1)+1)-INDEX('A2 Intenzita dopravy'!$H$5:$L$5,MATCH(AU$189,'A2 Intenzita dopravy'!$H$5:$L$5,1))))*AT200)))),0)</f>
        <v>0</v>
      </c>
      <c r="AV200" s="30">
        <f>IFERROR(IFERROR(INDEX('A2 Intenzita dopravy'!$M30:$Q30,MATCH(AV$189,'A2 Intenzita dopravy'!$H$19:$L$19,0)),IF(AV$189&gt;MAX('A2 Intenzita dopravy'!$H$5:$L$5),(INDEX('A2 Intenzita dopravy'!$M30:$Q30,MATCH(AV$189,'A2 Intenzita dopravy'!$H$5:$L$5,1))/INDEX('A2 Intenzita dopravy'!$M30:$Q30,MATCH(AV$189,'A2 Intenzita dopravy'!$H$5:$L$5,1)-1))^(1/(INDEX('A2 Intenzita dopravy'!$H$5:$L$5,MATCH(AV$189,'A2 Intenzita dopravy'!$H$5:$L$5,1))-INDEX('A2 Intenzita dopravy'!$H$5:$L$5,MATCH(AV$189,'A2 Intenzita dopravy'!$H$5:$L$5,1)-1)))*AU200,IF(AV$189&lt;'A1 Parametre'!$C$7,'A2.1 Intenzita dopravy'!AV184,IF(AV$189&lt;MIN('A2 Intenzita dopravy'!$H$5:$L$5),AW200/AX200*AW200,(INDEX('A2 Intenzita dopravy'!$M30:$Q30,MATCH(AV$189,'A2 Intenzita dopravy'!$H$5:$L$5,1)+1)/INDEX('A2 Intenzita dopravy'!$M30:$Q30,MATCH(AV$189,'A2 Intenzita dopravy'!$H$5:$L$5,1)))^(1/(INDEX('A2 Intenzita dopravy'!$H$5:$L$5,MATCH(AV$189,'A2 Intenzita dopravy'!$H$5:$L$5,1)+1)-INDEX('A2 Intenzita dopravy'!$H$5:$L$5,MATCH(AV$189,'A2 Intenzita dopravy'!$H$5:$L$5,1))))*AU200)))),0)</f>
        <v>0</v>
      </c>
      <c r="AW200" s="30">
        <f>IFERROR(IFERROR(INDEX('A2 Intenzita dopravy'!$M30:$Q30,MATCH(AW$189,'A2 Intenzita dopravy'!$H$19:$L$19,0)),IF(AW$189&gt;MAX('A2 Intenzita dopravy'!$H$5:$L$5),(INDEX('A2 Intenzita dopravy'!$M30:$Q30,MATCH(AW$189,'A2 Intenzita dopravy'!$H$5:$L$5,1))/INDEX('A2 Intenzita dopravy'!$M30:$Q30,MATCH(AW$189,'A2 Intenzita dopravy'!$H$5:$L$5,1)-1))^(1/(INDEX('A2 Intenzita dopravy'!$H$5:$L$5,MATCH(AW$189,'A2 Intenzita dopravy'!$H$5:$L$5,1))-INDEX('A2 Intenzita dopravy'!$H$5:$L$5,MATCH(AW$189,'A2 Intenzita dopravy'!$H$5:$L$5,1)-1)))*AV200,IF(AW$189&lt;'A1 Parametre'!$C$7,'A2.1 Intenzita dopravy'!AW184,IF(AW$189&lt;MIN('A2 Intenzita dopravy'!$H$5:$L$5),AX200/AY200*AX200,(INDEX('A2 Intenzita dopravy'!$M30:$Q30,MATCH(AW$189,'A2 Intenzita dopravy'!$H$5:$L$5,1)+1)/INDEX('A2 Intenzita dopravy'!$M30:$Q30,MATCH(AW$189,'A2 Intenzita dopravy'!$H$5:$L$5,1)))^(1/(INDEX('A2 Intenzita dopravy'!$H$5:$L$5,MATCH(AW$189,'A2 Intenzita dopravy'!$H$5:$L$5,1)+1)-INDEX('A2 Intenzita dopravy'!$H$5:$L$5,MATCH(AW$189,'A2 Intenzita dopravy'!$H$5:$L$5,1))))*AV200)))),0)</f>
        <v>0</v>
      </c>
      <c r="AX200" s="30">
        <f>IFERROR(IFERROR(INDEX('A2 Intenzita dopravy'!$M30:$Q30,MATCH(AX$189,'A2 Intenzita dopravy'!$H$19:$L$19,0)),IF(AX$189&gt;MAX('A2 Intenzita dopravy'!$H$5:$L$5),(INDEX('A2 Intenzita dopravy'!$M30:$Q30,MATCH(AX$189,'A2 Intenzita dopravy'!$H$5:$L$5,1))/INDEX('A2 Intenzita dopravy'!$M30:$Q30,MATCH(AX$189,'A2 Intenzita dopravy'!$H$5:$L$5,1)-1))^(1/(INDEX('A2 Intenzita dopravy'!$H$5:$L$5,MATCH(AX$189,'A2 Intenzita dopravy'!$H$5:$L$5,1))-INDEX('A2 Intenzita dopravy'!$H$5:$L$5,MATCH(AX$189,'A2 Intenzita dopravy'!$H$5:$L$5,1)-1)))*AW200,IF(AX$189&lt;'A1 Parametre'!$C$7,'A2.1 Intenzita dopravy'!AX184,IF(AX$189&lt;MIN('A2 Intenzita dopravy'!$H$5:$L$5),AY200/AZ200*AY200,(INDEX('A2 Intenzita dopravy'!$M30:$Q30,MATCH(AX$189,'A2 Intenzita dopravy'!$H$5:$L$5,1)+1)/INDEX('A2 Intenzita dopravy'!$M30:$Q30,MATCH(AX$189,'A2 Intenzita dopravy'!$H$5:$L$5,1)))^(1/(INDEX('A2 Intenzita dopravy'!$H$5:$L$5,MATCH(AX$189,'A2 Intenzita dopravy'!$H$5:$L$5,1)+1)-INDEX('A2 Intenzita dopravy'!$H$5:$L$5,MATCH(AX$189,'A2 Intenzita dopravy'!$H$5:$L$5,1))))*AW200)))),0)</f>
        <v>0</v>
      </c>
      <c r="AY200" s="30">
        <f>IFERROR(IFERROR(INDEX('A2 Intenzita dopravy'!$M30:$Q30,MATCH(AY$189,'A2 Intenzita dopravy'!$H$19:$L$19,0)),IF(AY$189&gt;MAX('A2 Intenzita dopravy'!$H$5:$L$5),(INDEX('A2 Intenzita dopravy'!$M30:$Q30,MATCH(AY$189,'A2 Intenzita dopravy'!$H$5:$L$5,1))/INDEX('A2 Intenzita dopravy'!$M30:$Q30,MATCH(AY$189,'A2 Intenzita dopravy'!$H$5:$L$5,1)-1))^(1/(INDEX('A2 Intenzita dopravy'!$H$5:$L$5,MATCH(AY$189,'A2 Intenzita dopravy'!$H$5:$L$5,1))-INDEX('A2 Intenzita dopravy'!$H$5:$L$5,MATCH(AY$189,'A2 Intenzita dopravy'!$H$5:$L$5,1)-1)))*AX200,IF(AY$189&lt;'A1 Parametre'!$C$7,'A2.1 Intenzita dopravy'!AY184,IF(AY$189&lt;MIN('A2 Intenzita dopravy'!$H$5:$L$5),AZ200/BA200*AZ200,(INDEX('A2 Intenzita dopravy'!$M30:$Q30,MATCH(AY$189,'A2 Intenzita dopravy'!$H$5:$L$5,1)+1)/INDEX('A2 Intenzita dopravy'!$M30:$Q30,MATCH(AY$189,'A2 Intenzita dopravy'!$H$5:$L$5,1)))^(1/(INDEX('A2 Intenzita dopravy'!$H$5:$L$5,MATCH(AY$189,'A2 Intenzita dopravy'!$H$5:$L$5,1)+1)-INDEX('A2 Intenzita dopravy'!$H$5:$L$5,MATCH(AY$189,'A2 Intenzita dopravy'!$H$5:$L$5,1))))*AX200)))),0)</f>
        <v>0</v>
      </c>
      <c r="AZ200" s="30">
        <f>IFERROR(IFERROR(INDEX('A2 Intenzita dopravy'!$M30:$Q30,MATCH(AZ$189,'A2 Intenzita dopravy'!$H$19:$L$19,0)),IF(AZ$189&gt;MAX('A2 Intenzita dopravy'!$H$5:$L$5),(INDEX('A2 Intenzita dopravy'!$M30:$Q30,MATCH(AZ$189,'A2 Intenzita dopravy'!$H$5:$L$5,1))/INDEX('A2 Intenzita dopravy'!$M30:$Q30,MATCH(AZ$189,'A2 Intenzita dopravy'!$H$5:$L$5,1)-1))^(1/(INDEX('A2 Intenzita dopravy'!$H$5:$L$5,MATCH(AZ$189,'A2 Intenzita dopravy'!$H$5:$L$5,1))-INDEX('A2 Intenzita dopravy'!$H$5:$L$5,MATCH(AZ$189,'A2 Intenzita dopravy'!$H$5:$L$5,1)-1)))*AY200,IF(AZ$189&lt;'A1 Parametre'!$C$7,'A2.1 Intenzita dopravy'!AZ184,IF(AZ$189&lt;MIN('A2 Intenzita dopravy'!$H$5:$L$5),BA200/BB200*BA200,(INDEX('A2 Intenzita dopravy'!$M30:$Q30,MATCH(AZ$189,'A2 Intenzita dopravy'!$H$5:$L$5,1)+1)/INDEX('A2 Intenzita dopravy'!$M30:$Q30,MATCH(AZ$189,'A2 Intenzita dopravy'!$H$5:$L$5,1)))^(1/(INDEX('A2 Intenzita dopravy'!$H$5:$L$5,MATCH(AZ$189,'A2 Intenzita dopravy'!$H$5:$L$5,1)+1)-INDEX('A2 Intenzita dopravy'!$H$5:$L$5,MATCH(AZ$189,'A2 Intenzita dopravy'!$H$5:$L$5,1))))*AY200)))),0)</f>
        <v>0</v>
      </c>
      <c r="BA200" s="30">
        <f>IFERROR(IFERROR(INDEX('A2 Intenzita dopravy'!$M30:$Q30,MATCH(BA$189,'A2 Intenzita dopravy'!$H$19:$L$19,0)),IF(BA$189&gt;MAX('A2 Intenzita dopravy'!$H$5:$L$5),(INDEX('A2 Intenzita dopravy'!$M30:$Q30,MATCH(BA$189,'A2 Intenzita dopravy'!$H$5:$L$5,1))/INDEX('A2 Intenzita dopravy'!$M30:$Q30,MATCH(BA$189,'A2 Intenzita dopravy'!$H$5:$L$5,1)-1))^(1/(INDEX('A2 Intenzita dopravy'!$H$5:$L$5,MATCH(BA$189,'A2 Intenzita dopravy'!$H$5:$L$5,1))-INDEX('A2 Intenzita dopravy'!$H$5:$L$5,MATCH(BA$189,'A2 Intenzita dopravy'!$H$5:$L$5,1)-1)))*AZ200,IF(BA$189&lt;'A1 Parametre'!$C$7,'A2.1 Intenzita dopravy'!BA184,IF(BA$189&lt;MIN('A2 Intenzita dopravy'!$H$5:$L$5),BB200/'A2 Intenzita dopravy'!#REF!*BB200,(INDEX('A2 Intenzita dopravy'!$M30:$Q30,MATCH(BA$189,'A2 Intenzita dopravy'!$H$5:$L$5,1)+1)/INDEX('A2 Intenzita dopravy'!$M30:$Q30,MATCH(BA$189,'A2 Intenzita dopravy'!$H$5:$L$5,1)))^(1/(INDEX('A2 Intenzita dopravy'!$H$5:$L$5,MATCH(BA$189,'A2 Intenzita dopravy'!$H$5:$L$5,1)+1)-INDEX('A2 Intenzita dopravy'!$H$5:$L$5,MATCH(BA$189,'A2 Intenzita dopravy'!$H$5:$L$5,1))))*AZ200)))),0)</f>
        <v>0</v>
      </c>
      <c r="BB200" s="30">
        <f>IFERROR(IFERROR(INDEX('A2 Intenzita dopravy'!$M30:$Q30,MATCH(BB$189,'A2 Intenzita dopravy'!$H$19:$L$19,0)),IF(BB$189&gt;MAX('A2 Intenzita dopravy'!$H$5:$L$5),(INDEX('A2 Intenzita dopravy'!$M30:$Q30,MATCH(BB$189,'A2 Intenzita dopravy'!$H$5:$L$5,1))/INDEX('A2 Intenzita dopravy'!$M30:$Q30,MATCH(BB$189,'A2 Intenzita dopravy'!$H$5:$L$5,1)-1))^(1/(INDEX('A2 Intenzita dopravy'!$H$5:$L$5,MATCH(BB$189,'A2 Intenzita dopravy'!$H$5:$L$5,1))-INDEX('A2 Intenzita dopravy'!$H$5:$L$5,MATCH(BB$189,'A2 Intenzita dopravy'!$H$5:$L$5,1)-1)))*BA200,IF(BB$189&lt;'A1 Parametre'!$C$7,'A2.1 Intenzita dopravy'!BB184,IF(BB$189&lt;MIN('A2 Intenzita dopravy'!$H$5:$L$5),'A2 Intenzita dopravy'!#REF!/'A2 Intenzita dopravy'!#REF!*'A2 Intenzita dopravy'!#REF!,(INDEX('A2 Intenzita dopravy'!$M30:$Q30,MATCH(BB$189,'A2 Intenzita dopravy'!$H$5:$L$5,1)+1)/INDEX('A2 Intenzita dopravy'!$M30:$Q30,MATCH(BB$189,'A2 Intenzita dopravy'!$H$5:$L$5,1)))^(1/(INDEX('A2 Intenzita dopravy'!$H$5:$L$5,MATCH(BB$189,'A2 Intenzita dopravy'!$H$5:$L$5,1)+1)-INDEX('A2 Intenzita dopravy'!$H$5:$L$5,MATCH(BB$189,'A2 Intenzita dopravy'!$H$5:$L$5,1))))*BA200)))),0)</f>
        <v>0</v>
      </c>
    </row>
    <row r="203" spans="2:54" x14ac:dyDescent="0.2">
      <c r="B203" s="32" t="s">
        <v>240</v>
      </c>
      <c r="C203" s="32" t="s">
        <v>241</v>
      </c>
      <c r="D203" s="32" t="s">
        <v>235</v>
      </c>
      <c r="E203" s="32" t="s">
        <v>238</v>
      </c>
      <c r="F203" s="32" t="s">
        <v>236</v>
      </c>
      <c r="G203" s="32" t="s">
        <v>237</v>
      </c>
      <c r="H203" s="32" t="s">
        <v>239</v>
      </c>
    </row>
    <row r="204" spans="2:54" x14ac:dyDescent="0.2">
      <c r="B204" s="5" t="str">
        <f>ADDRESS(ROW(B205),COLUMN(B205),,TRUE)&amp;":"&amp;ADDRESS(ROW(B209),COLUMN(B209))</f>
        <v>$B$205:$B$209</v>
      </c>
      <c r="C204" s="5" t="str">
        <f>ADDRESS(ROW(C205),COLUMN(C205))&amp;":"&amp;ADDRESS(ROW(C208),COLUMN(C208))</f>
        <v>$C$205:$C$208</v>
      </c>
      <c r="D204" s="5" t="str">
        <f>ADDRESS(ROW(D205),COLUMN(D205))&amp;":"&amp;ADDRESS(ROW(D210),COLUMN(D210))</f>
        <v>$D$205:$D$210</v>
      </c>
      <c r="E204" s="5" t="str">
        <f>ADDRESS(ROW(E205),COLUMN(E205))&amp;":"&amp;ADDRESS(ROW(E208),COLUMN(E208))</f>
        <v>$E$205:$E$208</v>
      </c>
      <c r="F204" s="5" t="str">
        <f>ADDRESS(ROW(F205),COLUMN(F205))&amp;":"&amp;ADDRESS(ROW(F208),COLUMN(F208))</f>
        <v>$F$205:$F$208</v>
      </c>
      <c r="G204" s="5" t="str">
        <f>ADDRESS(ROW(G205),COLUMN(G205))&amp;":"&amp;ADDRESS(ROW(G210),COLUMN(G210))</f>
        <v>$G$205:$G$210</v>
      </c>
      <c r="H204" s="5" t="str">
        <f>ADDRESS(ROW(H205),COLUMN(H205))&amp;":"&amp;ADDRESS(ROW(H209),COLUMN(H209))</f>
        <v>$H$205:$H$209</v>
      </c>
    </row>
    <row r="205" spans="2:54" x14ac:dyDescent="0.2">
      <c r="B205" s="174" t="s">
        <v>231</v>
      </c>
      <c r="C205" s="174" t="s">
        <v>233</v>
      </c>
      <c r="D205" s="174" t="s">
        <v>224</v>
      </c>
      <c r="E205" s="174" t="s">
        <v>231</v>
      </c>
      <c r="F205" s="174" t="s">
        <v>224</v>
      </c>
      <c r="G205" s="174" t="s">
        <v>224</v>
      </c>
      <c r="H205" s="174" t="s">
        <v>224</v>
      </c>
    </row>
    <row r="206" spans="2:54" x14ac:dyDescent="0.2">
      <c r="B206" s="174" t="s">
        <v>225</v>
      </c>
      <c r="C206" s="174" t="s">
        <v>227</v>
      </c>
      <c r="D206" s="174" t="s">
        <v>225</v>
      </c>
      <c r="E206" s="174" t="s">
        <v>227</v>
      </c>
      <c r="F206" s="174" t="s">
        <v>227</v>
      </c>
      <c r="G206" s="174" t="s">
        <v>230</v>
      </c>
      <c r="H206" s="174" t="s">
        <v>232</v>
      </c>
    </row>
    <row r="207" spans="2:54" x14ac:dyDescent="0.2">
      <c r="B207" s="174" t="s">
        <v>227</v>
      </c>
      <c r="C207" s="174" t="s">
        <v>228</v>
      </c>
      <c r="D207" s="174" t="s">
        <v>226</v>
      </c>
      <c r="E207" s="174" t="s">
        <v>228</v>
      </c>
      <c r="F207" s="174" t="s">
        <v>228</v>
      </c>
      <c r="G207" s="174" t="s">
        <v>231</v>
      </c>
      <c r="H207" s="174" t="s">
        <v>227</v>
      </c>
    </row>
    <row r="208" spans="2:54" x14ac:dyDescent="0.2">
      <c r="B208" s="174" t="s">
        <v>228</v>
      </c>
      <c r="C208" s="174" t="s">
        <v>229</v>
      </c>
      <c r="D208" s="174" t="s">
        <v>227</v>
      </c>
      <c r="E208" s="174" t="s">
        <v>229</v>
      </c>
      <c r="F208" s="174" t="s">
        <v>229</v>
      </c>
      <c r="G208" s="174" t="s">
        <v>227</v>
      </c>
      <c r="H208" s="174" t="s">
        <v>228</v>
      </c>
    </row>
    <row r="209" spans="2:8" x14ac:dyDescent="0.2">
      <c r="B209" s="174" t="s">
        <v>229</v>
      </c>
      <c r="C209" s="5"/>
      <c r="D209" s="174" t="s">
        <v>228</v>
      </c>
      <c r="E209" s="5"/>
      <c r="F209" s="5"/>
      <c r="G209" s="174" t="s">
        <v>228</v>
      </c>
      <c r="H209" s="174" t="s">
        <v>229</v>
      </c>
    </row>
    <row r="210" spans="2:8" x14ac:dyDescent="0.2">
      <c r="B210" s="5"/>
      <c r="C210" s="5"/>
      <c r="D210" s="174" t="s">
        <v>229</v>
      </c>
      <c r="E210" s="5"/>
      <c r="F210" s="5"/>
      <c r="G210" s="174" t="s">
        <v>229</v>
      </c>
      <c r="H210" s="5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56"/>
  <sheetViews>
    <sheetView showGridLines="0" zoomScale="80" zoomScaleNormal="80" workbookViewId="0"/>
  </sheetViews>
  <sheetFormatPr defaultRowHeight="12.75" x14ac:dyDescent="0.2"/>
  <cols>
    <col min="1" max="1" width="2.7109375" customWidth="1"/>
    <col min="2" max="2" width="55.5703125" customWidth="1"/>
    <col min="3" max="3" width="13.5703125" customWidth="1"/>
    <col min="4" max="4" width="11.42578125" customWidth="1"/>
    <col min="5" max="5" width="12.42578125" bestFit="1" customWidth="1"/>
    <col min="6" max="6" width="12" customWidth="1"/>
    <col min="7" max="7" width="10.5703125" bestFit="1" customWidth="1"/>
    <col min="8" max="8" width="8.28515625" customWidth="1"/>
    <col min="9" max="15" width="6.28515625" customWidth="1"/>
    <col min="16" max="36" width="6.140625" customWidth="1"/>
  </cols>
  <sheetData>
    <row r="1" spans="2:36" ht="15.75" x14ac:dyDescent="0.25">
      <c r="B1" s="288" t="s">
        <v>378</v>
      </c>
    </row>
    <row r="2" spans="2:36" x14ac:dyDescent="0.2">
      <c r="B2" s="32" t="s">
        <v>379</v>
      </c>
      <c r="C2" s="247">
        <v>2019</v>
      </c>
    </row>
    <row r="3" spans="2:36" ht="5.25" customHeight="1" x14ac:dyDescent="0.2"/>
    <row r="4" spans="2:36" x14ac:dyDescent="0.2">
      <c r="B4" s="32" t="s">
        <v>380</v>
      </c>
      <c r="C4" s="343" t="s">
        <v>339</v>
      </c>
      <c r="D4" s="344"/>
      <c r="E4" s="345"/>
    </row>
    <row r="5" spans="2:36" ht="4.5" customHeight="1" x14ac:dyDescent="0.2"/>
    <row r="6" spans="2:36" x14ac:dyDescent="0.2">
      <c r="C6" s="144" t="s">
        <v>83</v>
      </c>
      <c r="D6" s="34">
        <f>C2</f>
        <v>2019</v>
      </c>
      <c r="E6" s="34">
        <f>D6+1</f>
        <v>2020</v>
      </c>
      <c r="F6" s="34">
        <f t="shared" ref="F6:AC6" si="0">E6+1</f>
        <v>2021</v>
      </c>
      <c r="G6" s="34">
        <f t="shared" si="0"/>
        <v>2022</v>
      </c>
      <c r="H6" s="34">
        <f t="shared" si="0"/>
        <v>2023</v>
      </c>
      <c r="I6" s="34">
        <f t="shared" si="0"/>
        <v>2024</v>
      </c>
      <c r="J6" s="34">
        <f t="shared" si="0"/>
        <v>2025</v>
      </c>
      <c r="K6" s="34">
        <f t="shared" si="0"/>
        <v>2026</v>
      </c>
      <c r="L6" s="34">
        <f t="shared" si="0"/>
        <v>2027</v>
      </c>
      <c r="M6" s="34">
        <f t="shared" si="0"/>
        <v>2028</v>
      </c>
      <c r="N6" s="34">
        <f t="shared" si="0"/>
        <v>2029</v>
      </c>
      <c r="O6" s="34">
        <f t="shared" si="0"/>
        <v>2030</v>
      </c>
      <c r="P6" s="34">
        <f t="shared" si="0"/>
        <v>2031</v>
      </c>
      <c r="Q6" s="34">
        <f t="shared" si="0"/>
        <v>2032</v>
      </c>
      <c r="R6" s="34">
        <f t="shared" si="0"/>
        <v>2033</v>
      </c>
      <c r="S6" s="34">
        <f t="shared" si="0"/>
        <v>2034</v>
      </c>
      <c r="T6" s="34">
        <f t="shared" si="0"/>
        <v>2035</v>
      </c>
      <c r="U6" s="34">
        <f t="shared" si="0"/>
        <v>2036</v>
      </c>
      <c r="V6" s="34">
        <f t="shared" si="0"/>
        <v>2037</v>
      </c>
      <c r="W6" s="34">
        <f t="shared" si="0"/>
        <v>2038</v>
      </c>
      <c r="X6" s="34">
        <f t="shared" si="0"/>
        <v>2039</v>
      </c>
      <c r="Y6" s="34">
        <f t="shared" si="0"/>
        <v>2040</v>
      </c>
      <c r="Z6" s="34">
        <f t="shared" si="0"/>
        <v>2041</v>
      </c>
      <c r="AA6" s="34">
        <f t="shared" si="0"/>
        <v>2042</v>
      </c>
      <c r="AB6" s="34">
        <f t="shared" si="0"/>
        <v>2043</v>
      </c>
      <c r="AC6" s="34">
        <f t="shared" si="0"/>
        <v>2044</v>
      </c>
      <c r="AD6" s="34">
        <f t="shared" ref="AD6:AJ6" si="1">AC6+1</f>
        <v>2045</v>
      </c>
      <c r="AE6" s="34">
        <f t="shared" si="1"/>
        <v>2046</v>
      </c>
      <c r="AF6" s="34">
        <f t="shared" si="1"/>
        <v>2047</v>
      </c>
      <c r="AG6" s="34">
        <f t="shared" si="1"/>
        <v>2048</v>
      </c>
      <c r="AH6" s="34">
        <f t="shared" si="1"/>
        <v>2049</v>
      </c>
      <c r="AI6" s="34">
        <f t="shared" si="1"/>
        <v>2050</v>
      </c>
      <c r="AJ6" s="34">
        <f t="shared" si="1"/>
        <v>2051</v>
      </c>
    </row>
    <row r="7" spans="2:36" x14ac:dyDescent="0.2">
      <c r="B7" s="35" t="s">
        <v>381</v>
      </c>
      <c r="C7" s="144" t="s">
        <v>65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</row>
    <row r="8" spans="2:36" x14ac:dyDescent="0.2">
      <c r="B8" s="5" t="s">
        <v>66</v>
      </c>
      <c r="C8" s="167">
        <f>SUM(D8:AH8)</f>
        <v>446110</v>
      </c>
      <c r="D8" s="78">
        <v>446110</v>
      </c>
      <c r="E8" s="78"/>
      <c r="F8" s="78"/>
      <c r="G8" s="78"/>
      <c r="H8" s="249"/>
      <c r="I8" s="249"/>
      <c r="J8" s="249"/>
      <c r="K8" s="249"/>
      <c r="L8" s="249"/>
      <c r="M8" s="249"/>
      <c r="N8" s="249"/>
      <c r="O8" s="249"/>
      <c r="P8" s="249"/>
      <c r="Q8" s="249"/>
      <c r="R8" s="249"/>
      <c r="S8" s="249"/>
      <c r="T8" s="249"/>
      <c r="U8" s="249"/>
      <c r="V8" s="249"/>
      <c r="W8" s="249"/>
      <c r="X8" s="249"/>
      <c r="Y8" s="249"/>
      <c r="Z8" s="249"/>
      <c r="AA8" s="249"/>
      <c r="AB8" s="249"/>
      <c r="AC8" s="249"/>
      <c r="AD8" s="249"/>
      <c r="AE8" s="249"/>
      <c r="AF8" s="249"/>
      <c r="AG8" s="249"/>
      <c r="AH8" s="249"/>
      <c r="AI8" s="249"/>
      <c r="AJ8" s="249"/>
    </row>
    <row r="9" spans="2:36" x14ac:dyDescent="0.2">
      <c r="B9" s="5" t="s">
        <v>67</v>
      </c>
      <c r="C9" s="167">
        <f>SUM(D9:AH9)</f>
        <v>138137</v>
      </c>
      <c r="D9" s="249">
        <v>138137</v>
      </c>
      <c r="E9" s="249"/>
      <c r="F9" s="249"/>
      <c r="G9" s="78"/>
      <c r="H9" s="249"/>
      <c r="I9" s="249"/>
      <c r="J9" s="249"/>
      <c r="K9" s="249"/>
      <c r="L9" s="249"/>
      <c r="M9" s="249"/>
      <c r="N9" s="249"/>
      <c r="O9" s="249"/>
      <c r="P9" s="249"/>
      <c r="Q9" s="249"/>
      <c r="R9" s="249"/>
      <c r="S9" s="249"/>
      <c r="T9" s="249"/>
      <c r="U9" s="249"/>
      <c r="V9" s="249"/>
      <c r="W9" s="249"/>
      <c r="X9" s="249"/>
      <c r="Y9" s="249"/>
      <c r="Z9" s="249"/>
      <c r="AA9" s="249"/>
      <c r="AB9" s="249"/>
      <c r="AC9" s="249"/>
      <c r="AD9" s="249"/>
      <c r="AE9" s="249"/>
      <c r="AF9" s="249"/>
      <c r="AG9" s="249"/>
      <c r="AH9" s="249"/>
      <c r="AI9" s="249"/>
      <c r="AJ9" s="249"/>
    </row>
    <row r="10" spans="2:36" x14ac:dyDescent="0.2">
      <c r="B10" s="3" t="s">
        <v>84</v>
      </c>
      <c r="C10" s="167">
        <f>SUM(D10:AH10)</f>
        <v>1608332.5790000004</v>
      </c>
      <c r="D10" s="249">
        <v>1608332.5790000004</v>
      </c>
      <c r="E10" s="249"/>
      <c r="F10" s="249"/>
      <c r="G10" s="78"/>
      <c r="H10" s="249"/>
      <c r="I10" s="249"/>
      <c r="J10" s="249"/>
      <c r="K10" s="249"/>
      <c r="L10" s="249"/>
      <c r="M10" s="249"/>
      <c r="N10" s="249"/>
      <c r="O10" s="249"/>
      <c r="P10" s="249"/>
      <c r="Q10" s="249"/>
      <c r="R10" s="249"/>
      <c r="S10" s="249"/>
      <c r="T10" s="249"/>
      <c r="U10" s="249"/>
      <c r="V10" s="249"/>
      <c r="W10" s="249"/>
      <c r="X10" s="249"/>
      <c r="Y10" s="249"/>
      <c r="Z10" s="249"/>
      <c r="AA10" s="249"/>
      <c r="AB10" s="249"/>
      <c r="AC10" s="249"/>
      <c r="AD10" s="249"/>
      <c r="AE10" s="249"/>
      <c r="AF10" s="249"/>
      <c r="AG10" s="249"/>
      <c r="AH10" s="249"/>
      <c r="AI10" s="249"/>
      <c r="AJ10" s="249"/>
    </row>
    <row r="11" spans="2:36" x14ac:dyDescent="0.2">
      <c r="B11" s="5" t="s">
        <v>68</v>
      </c>
      <c r="C11" s="167">
        <f>SUM(D11:AG11)</f>
        <v>0</v>
      </c>
      <c r="D11" s="249"/>
      <c r="E11" s="249"/>
      <c r="F11" s="249"/>
      <c r="G11" s="78"/>
      <c r="H11" s="249"/>
      <c r="I11" s="249"/>
      <c r="J11" s="249"/>
      <c r="K11" s="249"/>
      <c r="L11" s="249"/>
      <c r="M11" s="249"/>
      <c r="N11" s="249"/>
      <c r="O11" s="249"/>
      <c r="P11" s="249"/>
      <c r="Q11" s="249"/>
      <c r="R11" s="249"/>
      <c r="S11" s="249"/>
      <c r="T11" s="249"/>
      <c r="U11" s="249"/>
      <c r="V11" s="249"/>
      <c r="W11" s="249"/>
      <c r="X11" s="249"/>
      <c r="Y11" s="249"/>
      <c r="Z11" s="249"/>
      <c r="AA11" s="249"/>
      <c r="AB11" s="249"/>
      <c r="AC11" s="249"/>
      <c r="AD11" s="249"/>
      <c r="AE11" s="249"/>
      <c r="AF11" s="249"/>
      <c r="AG11" s="249"/>
      <c r="AH11" s="249"/>
      <c r="AI11" s="249"/>
      <c r="AJ11" s="249"/>
    </row>
    <row r="12" spans="2:36" x14ac:dyDescent="0.2">
      <c r="B12" s="3" t="s">
        <v>69</v>
      </c>
      <c r="C12" s="167">
        <f t="shared" ref="C12:C30" si="2">SUM(D12:AG12)</f>
        <v>65816105.027999997</v>
      </c>
      <c r="D12" s="30">
        <f t="shared" ref="D12:AI12" si="3">SUM(D13:D22)</f>
        <v>9591508.0280000009</v>
      </c>
      <c r="E12" s="30">
        <f t="shared" si="3"/>
        <v>18222416</v>
      </c>
      <c r="F12" s="30">
        <f t="shared" si="3"/>
        <v>18995363</v>
      </c>
      <c r="G12" s="30">
        <f t="shared" si="3"/>
        <v>19006818</v>
      </c>
      <c r="H12" s="30">
        <f t="shared" si="3"/>
        <v>0</v>
      </c>
      <c r="I12" s="30">
        <f t="shared" si="3"/>
        <v>0</v>
      </c>
      <c r="J12" s="30">
        <f t="shared" si="3"/>
        <v>0</v>
      </c>
      <c r="K12" s="30">
        <f t="shared" si="3"/>
        <v>0</v>
      </c>
      <c r="L12" s="30">
        <f t="shared" si="3"/>
        <v>0</v>
      </c>
      <c r="M12" s="30">
        <f t="shared" si="3"/>
        <v>0</v>
      </c>
      <c r="N12" s="30">
        <f t="shared" si="3"/>
        <v>0</v>
      </c>
      <c r="O12" s="30">
        <f t="shared" si="3"/>
        <v>0</v>
      </c>
      <c r="P12" s="30">
        <f t="shared" si="3"/>
        <v>0</v>
      </c>
      <c r="Q12" s="30">
        <f t="shared" si="3"/>
        <v>0</v>
      </c>
      <c r="R12" s="30">
        <f t="shared" si="3"/>
        <v>0</v>
      </c>
      <c r="S12" s="30">
        <f t="shared" si="3"/>
        <v>0</v>
      </c>
      <c r="T12" s="30">
        <f t="shared" si="3"/>
        <v>0</v>
      </c>
      <c r="U12" s="30">
        <f t="shared" si="3"/>
        <v>0</v>
      </c>
      <c r="V12" s="30">
        <f t="shared" si="3"/>
        <v>0</v>
      </c>
      <c r="W12" s="30">
        <f t="shared" si="3"/>
        <v>0</v>
      </c>
      <c r="X12" s="30">
        <f t="shared" si="3"/>
        <v>0</v>
      </c>
      <c r="Y12" s="30">
        <f t="shared" si="3"/>
        <v>0</v>
      </c>
      <c r="Z12" s="30">
        <f t="shared" si="3"/>
        <v>0</v>
      </c>
      <c r="AA12" s="30">
        <f t="shared" si="3"/>
        <v>0</v>
      </c>
      <c r="AB12" s="30">
        <f t="shared" si="3"/>
        <v>0</v>
      </c>
      <c r="AC12" s="30">
        <f t="shared" si="3"/>
        <v>0</v>
      </c>
      <c r="AD12" s="30">
        <f t="shared" si="3"/>
        <v>0</v>
      </c>
      <c r="AE12" s="30">
        <f t="shared" si="3"/>
        <v>0</v>
      </c>
      <c r="AF12" s="30">
        <f t="shared" si="3"/>
        <v>0</v>
      </c>
      <c r="AG12" s="30">
        <f t="shared" si="3"/>
        <v>0</v>
      </c>
      <c r="AH12" s="30">
        <f t="shared" si="3"/>
        <v>0</v>
      </c>
      <c r="AI12" s="30">
        <f t="shared" si="3"/>
        <v>0</v>
      </c>
      <c r="AJ12" s="30">
        <f t="shared" ref="AJ12" si="4">SUM(AJ13:AJ22)</f>
        <v>0</v>
      </c>
    </row>
    <row r="13" spans="2:36" x14ac:dyDescent="0.2">
      <c r="B13" s="40" t="s">
        <v>169</v>
      </c>
      <c r="C13" s="168">
        <f t="shared" si="2"/>
        <v>22699285.921</v>
      </c>
      <c r="D13" s="78">
        <v>3199285.9210000001</v>
      </c>
      <c r="E13" s="78">
        <v>6500000</v>
      </c>
      <c r="F13" s="78">
        <v>6500000</v>
      </c>
      <c r="G13" s="78">
        <v>6500000</v>
      </c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9"/>
      <c r="AI13" s="79"/>
      <c r="AJ13" s="79"/>
    </row>
    <row r="14" spans="2:36" x14ac:dyDescent="0.2">
      <c r="B14" s="38" t="s">
        <v>170</v>
      </c>
      <c r="C14" s="168">
        <f>SUM(D14:AG14)</f>
        <v>0</v>
      </c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9"/>
      <c r="AI14" s="79"/>
      <c r="AJ14" s="79"/>
    </row>
    <row r="15" spans="2:36" x14ac:dyDescent="0.2">
      <c r="B15" s="38" t="s">
        <v>70</v>
      </c>
      <c r="C15" s="168">
        <f>SUM(D15:AG15)</f>
        <v>27456822.207000002</v>
      </c>
      <c r="D15" s="78">
        <v>3921822.2069999999</v>
      </c>
      <c r="E15" s="78">
        <v>7845000</v>
      </c>
      <c r="F15" s="78">
        <v>7845000</v>
      </c>
      <c r="G15" s="78">
        <v>7845000</v>
      </c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9"/>
      <c r="AI15" s="79"/>
      <c r="AJ15" s="79"/>
    </row>
    <row r="16" spans="2:36" x14ac:dyDescent="0.2">
      <c r="B16" s="40" t="s">
        <v>172</v>
      </c>
      <c r="C16" s="168">
        <f t="shared" si="2"/>
        <v>0</v>
      </c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9"/>
      <c r="AI16" s="79"/>
      <c r="AJ16" s="79"/>
    </row>
    <row r="17" spans="2:36" x14ac:dyDescent="0.2">
      <c r="B17" s="39" t="s">
        <v>71</v>
      </c>
      <c r="C17" s="168">
        <f>SUM(D17:AG17)</f>
        <v>7791643.4399999995</v>
      </c>
      <c r="D17" s="78">
        <v>1101643.44</v>
      </c>
      <c r="E17" s="78">
        <v>2230000</v>
      </c>
      <c r="F17" s="78">
        <v>2230000</v>
      </c>
      <c r="G17" s="78">
        <v>2230000</v>
      </c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9"/>
      <c r="AI17" s="79"/>
      <c r="AJ17" s="79"/>
    </row>
    <row r="18" spans="2:36" x14ac:dyDescent="0.2">
      <c r="B18" s="39" t="s">
        <v>171</v>
      </c>
      <c r="C18" s="168">
        <f>SUM(D18:AG18)</f>
        <v>1545895</v>
      </c>
      <c r="D18" s="78"/>
      <c r="E18" s="78"/>
      <c r="F18" s="78">
        <v>772947</v>
      </c>
      <c r="G18" s="78">
        <v>772948</v>
      </c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9"/>
      <c r="AI18" s="79"/>
      <c r="AJ18" s="79"/>
    </row>
    <row r="19" spans="2:36" x14ac:dyDescent="0.2">
      <c r="B19" s="39" t="s">
        <v>375</v>
      </c>
      <c r="C19" s="168">
        <f>SUM(D19:AG19)</f>
        <v>4055096.46</v>
      </c>
      <c r="D19" s="78">
        <v>575096.46</v>
      </c>
      <c r="E19" s="78">
        <v>1160000</v>
      </c>
      <c r="F19" s="78">
        <v>1160000</v>
      </c>
      <c r="G19" s="78">
        <v>1160000</v>
      </c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9"/>
      <c r="AI19" s="79"/>
      <c r="AJ19" s="79"/>
    </row>
    <row r="20" spans="2:36" x14ac:dyDescent="0.2">
      <c r="B20" s="40" t="s">
        <v>168</v>
      </c>
      <c r="C20" s="168">
        <f>SUM(D20:AG20)</f>
        <v>0</v>
      </c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9"/>
      <c r="AI20" s="79"/>
      <c r="AJ20" s="79"/>
    </row>
    <row r="21" spans="2:36" x14ac:dyDescent="0.2">
      <c r="B21" s="40" t="s">
        <v>73</v>
      </c>
      <c r="C21" s="168">
        <f t="shared" si="2"/>
        <v>2267362</v>
      </c>
      <c r="D21" s="78">
        <v>793660</v>
      </c>
      <c r="E21" s="78">
        <v>487416</v>
      </c>
      <c r="F21" s="78">
        <v>487416</v>
      </c>
      <c r="G21" s="78">
        <v>498870</v>
      </c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9"/>
      <c r="AI21" s="79"/>
      <c r="AJ21" s="79"/>
    </row>
    <row r="22" spans="2:36" x14ac:dyDescent="0.2">
      <c r="B22" s="39" t="s">
        <v>74</v>
      </c>
      <c r="C22" s="168">
        <f t="shared" si="2"/>
        <v>0</v>
      </c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9"/>
      <c r="AI22" s="79"/>
      <c r="AJ22" s="79"/>
    </row>
    <row r="23" spans="2:36" x14ac:dyDescent="0.2">
      <c r="B23" s="3" t="s">
        <v>75</v>
      </c>
      <c r="C23" s="167">
        <f t="shared" si="2"/>
        <v>0</v>
      </c>
      <c r="D23" s="75"/>
      <c r="E23" s="75"/>
      <c r="F23" s="75"/>
      <c r="G23" s="78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</row>
    <row r="24" spans="2:36" x14ac:dyDescent="0.2">
      <c r="B24" s="295" t="s">
        <v>454</v>
      </c>
      <c r="C24" s="167">
        <f t="shared" si="2"/>
        <v>2000000</v>
      </c>
      <c r="D24" s="75">
        <v>2000000</v>
      </c>
      <c r="E24" s="75"/>
      <c r="F24" s="75"/>
      <c r="G24" s="78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</row>
    <row r="25" spans="2:36" x14ac:dyDescent="0.2">
      <c r="B25" s="3" t="s">
        <v>77</v>
      </c>
      <c r="C25" s="167">
        <f t="shared" si="2"/>
        <v>0</v>
      </c>
      <c r="D25" s="75"/>
      <c r="E25" s="75"/>
      <c r="F25" s="75"/>
      <c r="G25" s="78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</row>
    <row r="26" spans="2:36" ht="25.5" x14ac:dyDescent="0.2">
      <c r="B26" s="36" t="s">
        <v>78</v>
      </c>
      <c r="C26" s="169">
        <f>SUM(D26:AI26)</f>
        <v>70008684.606999993</v>
      </c>
      <c r="D26" s="84">
        <f t="shared" ref="D26:AI26" si="5">SUM(D23:D25,D8:D12)</f>
        <v>13784087.607000001</v>
      </c>
      <c r="E26" s="84">
        <f t="shared" si="5"/>
        <v>18222416</v>
      </c>
      <c r="F26" s="84">
        <f>SUM(F23:F25,F8:F12)</f>
        <v>18995363</v>
      </c>
      <c r="G26" s="84">
        <f t="shared" si="5"/>
        <v>19006818</v>
      </c>
      <c r="H26" s="84">
        <f t="shared" si="5"/>
        <v>0</v>
      </c>
      <c r="I26" s="84">
        <f t="shared" si="5"/>
        <v>0</v>
      </c>
      <c r="J26" s="84">
        <f t="shared" si="5"/>
        <v>0</v>
      </c>
      <c r="K26" s="84">
        <f t="shared" si="5"/>
        <v>0</v>
      </c>
      <c r="L26" s="84">
        <f t="shared" si="5"/>
        <v>0</v>
      </c>
      <c r="M26" s="84">
        <f t="shared" si="5"/>
        <v>0</v>
      </c>
      <c r="N26" s="84">
        <f t="shared" si="5"/>
        <v>0</v>
      </c>
      <c r="O26" s="84">
        <f t="shared" si="5"/>
        <v>0</v>
      </c>
      <c r="P26" s="84">
        <f t="shared" si="5"/>
        <v>0</v>
      </c>
      <c r="Q26" s="84">
        <f t="shared" si="5"/>
        <v>0</v>
      </c>
      <c r="R26" s="84">
        <f t="shared" si="5"/>
        <v>0</v>
      </c>
      <c r="S26" s="84">
        <f t="shared" si="5"/>
        <v>0</v>
      </c>
      <c r="T26" s="84">
        <f t="shared" si="5"/>
        <v>0</v>
      </c>
      <c r="U26" s="84">
        <f t="shared" si="5"/>
        <v>0</v>
      </c>
      <c r="V26" s="84">
        <f t="shared" si="5"/>
        <v>0</v>
      </c>
      <c r="W26" s="84">
        <f t="shared" si="5"/>
        <v>0</v>
      </c>
      <c r="X26" s="84">
        <f t="shared" si="5"/>
        <v>0</v>
      </c>
      <c r="Y26" s="84">
        <f t="shared" si="5"/>
        <v>0</v>
      </c>
      <c r="Z26" s="84">
        <f t="shared" si="5"/>
        <v>0</v>
      </c>
      <c r="AA26" s="84">
        <f t="shared" si="5"/>
        <v>0</v>
      </c>
      <c r="AB26" s="84">
        <f t="shared" si="5"/>
        <v>0</v>
      </c>
      <c r="AC26" s="84">
        <f t="shared" si="5"/>
        <v>0</v>
      </c>
      <c r="AD26" s="84">
        <f t="shared" si="5"/>
        <v>0</v>
      </c>
      <c r="AE26" s="84">
        <f t="shared" si="5"/>
        <v>0</v>
      </c>
      <c r="AF26" s="84">
        <f t="shared" si="5"/>
        <v>0</v>
      </c>
      <c r="AG26" s="84">
        <f t="shared" si="5"/>
        <v>0</v>
      </c>
      <c r="AH26" s="84">
        <f t="shared" si="5"/>
        <v>0</v>
      </c>
      <c r="AI26" s="84">
        <f t="shared" si="5"/>
        <v>0</v>
      </c>
      <c r="AJ26" s="84">
        <f t="shared" ref="AJ26" si="6">SUM(AJ23:AJ25,AJ8:AJ12)</f>
        <v>0</v>
      </c>
    </row>
    <row r="27" spans="2:36" x14ac:dyDescent="0.2">
      <c r="B27" s="3" t="s">
        <v>79</v>
      </c>
      <c r="C27" s="167">
        <f t="shared" si="2"/>
        <v>6800868</v>
      </c>
      <c r="D27" s="75"/>
      <c r="E27" s="75"/>
      <c r="F27" s="75"/>
      <c r="G27" s="75">
        <v>6800868</v>
      </c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</row>
    <row r="28" spans="2:36" ht="25.5" x14ac:dyDescent="0.2">
      <c r="B28" s="36" t="s">
        <v>80</v>
      </c>
      <c r="C28" s="169">
        <f t="shared" si="2"/>
        <v>76809552.606999993</v>
      </c>
      <c r="D28" s="84">
        <f>SUM(D26:D27)</f>
        <v>13784087.607000001</v>
      </c>
      <c r="E28" s="84">
        <f t="shared" ref="E28:AI28" si="7">SUM(E26:E27)</f>
        <v>18222416</v>
      </c>
      <c r="F28" s="84">
        <f t="shared" si="7"/>
        <v>18995363</v>
      </c>
      <c r="G28" s="84">
        <f t="shared" si="7"/>
        <v>25807686</v>
      </c>
      <c r="H28" s="84">
        <f t="shared" si="7"/>
        <v>0</v>
      </c>
      <c r="I28" s="84">
        <f t="shared" si="7"/>
        <v>0</v>
      </c>
      <c r="J28" s="84">
        <f t="shared" si="7"/>
        <v>0</v>
      </c>
      <c r="K28" s="84">
        <f t="shared" si="7"/>
        <v>0</v>
      </c>
      <c r="L28" s="84">
        <f t="shared" si="7"/>
        <v>0</v>
      </c>
      <c r="M28" s="84">
        <f t="shared" si="7"/>
        <v>0</v>
      </c>
      <c r="N28" s="84">
        <f t="shared" si="7"/>
        <v>0</v>
      </c>
      <c r="O28" s="84">
        <f t="shared" si="7"/>
        <v>0</v>
      </c>
      <c r="P28" s="84">
        <f t="shared" si="7"/>
        <v>0</v>
      </c>
      <c r="Q28" s="84">
        <f t="shared" si="7"/>
        <v>0</v>
      </c>
      <c r="R28" s="84">
        <f t="shared" si="7"/>
        <v>0</v>
      </c>
      <c r="S28" s="84">
        <f t="shared" si="7"/>
        <v>0</v>
      </c>
      <c r="T28" s="84">
        <f t="shared" si="7"/>
        <v>0</v>
      </c>
      <c r="U28" s="84">
        <f t="shared" si="7"/>
        <v>0</v>
      </c>
      <c r="V28" s="84">
        <f t="shared" si="7"/>
        <v>0</v>
      </c>
      <c r="W28" s="84">
        <f t="shared" si="7"/>
        <v>0</v>
      </c>
      <c r="X28" s="84">
        <f t="shared" si="7"/>
        <v>0</v>
      </c>
      <c r="Y28" s="84">
        <f t="shared" si="7"/>
        <v>0</v>
      </c>
      <c r="Z28" s="84">
        <f t="shared" si="7"/>
        <v>0</v>
      </c>
      <c r="AA28" s="84">
        <f t="shared" si="7"/>
        <v>0</v>
      </c>
      <c r="AB28" s="84">
        <f t="shared" si="7"/>
        <v>0</v>
      </c>
      <c r="AC28" s="84">
        <f t="shared" si="7"/>
        <v>0</v>
      </c>
      <c r="AD28" s="84">
        <f t="shared" si="7"/>
        <v>0</v>
      </c>
      <c r="AE28" s="84">
        <f t="shared" si="7"/>
        <v>0</v>
      </c>
      <c r="AF28" s="84">
        <f t="shared" si="7"/>
        <v>0</v>
      </c>
      <c r="AG28" s="84">
        <f t="shared" si="7"/>
        <v>0</v>
      </c>
      <c r="AH28" s="84">
        <f t="shared" si="7"/>
        <v>0</v>
      </c>
      <c r="AI28" s="84">
        <f t="shared" si="7"/>
        <v>0</v>
      </c>
      <c r="AJ28" s="84">
        <f t="shared" ref="AJ28" si="8">SUM(AJ26:AJ27)</f>
        <v>0</v>
      </c>
    </row>
    <row r="29" spans="2:36" x14ac:dyDescent="0.2">
      <c r="B29" s="3" t="s">
        <v>335</v>
      </c>
      <c r="C29" s="167">
        <f t="shared" si="2"/>
        <v>0</v>
      </c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</row>
    <row r="30" spans="2:36" x14ac:dyDescent="0.2">
      <c r="B30" s="35" t="s">
        <v>81</v>
      </c>
      <c r="C30" s="169">
        <f t="shared" si="2"/>
        <v>76809552.606999993</v>
      </c>
      <c r="D30" s="84">
        <f>SUM(D28:D29)</f>
        <v>13784087.607000001</v>
      </c>
      <c r="E30" s="84">
        <f t="shared" ref="E30:AI30" si="9">SUM(E28:E29)</f>
        <v>18222416</v>
      </c>
      <c r="F30" s="84">
        <f t="shared" si="9"/>
        <v>18995363</v>
      </c>
      <c r="G30" s="84">
        <f t="shared" si="9"/>
        <v>25807686</v>
      </c>
      <c r="H30" s="84">
        <f t="shared" si="9"/>
        <v>0</v>
      </c>
      <c r="I30" s="84">
        <f t="shared" si="9"/>
        <v>0</v>
      </c>
      <c r="J30" s="84">
        <f t="shared" si="9"/>
        <v>0</v>
      </c>
      <c r="K30" s="84">
        <f t="shared" si="9"/>
        <v>0</v>
      </c>
      <c r="L30" s="84">
        <f t="shared" si="9"/>
        <v>0</v>
      </c>
      <c r="M30" s="84">
        <f t="shared" si="9"/>
        <v>0</v>
      </c>
      <c r="N30" s="84">
        <f t="shared" si="9"/>
        <v>0</v>
      </c>
      <c r="O30" s="84">
        <f t="shared" si="9"/>
        <v>0</v>
      </c>
      <c r="P30" s="84">
        <f t="shared" si="9"/>
        <v>0</v>
      </c>
      <c r="Q30" s="84">
        <f t="shared" si="9"/>
        <v>0</v>
      </c>
      <c r="R30" s="84">
        <f t="shared" si="9"/>
        <v>0</v>
      </c>
      <c r="S30" s="84">
        <f t="shared" si="9"/>
        <v>0</v>
      </c>
      <c r="T30" s="84">
        <f t="shared" si="9"/>
        <v>0</v>
      </c>
      <c r="U30" s="84">
        <f t="shared" si="9"/>
        <v>0</v>
      </c>
      <c r="V30" s="84">
        <f t="shared" si="9"/>
        <v>0</v>
      </c>
      <c r="W30" s="84">
        <f t="shared" si="9"/>
        <v>0</v>
      </c>
      <c r="X30" s="84">
        <f t="shared" si="9"/>
        <v>0</v>
      </c>
      <c r="Y30" s="84">
        <f t="shared" si="9"/>
        <v>0</v>
      </c>
      <c r="Z30" s="84">
        <f t="shared" si="9"/>
        <v>0</v>
      </c>
      <c r="AA30" s="84">
        <f t="shared" si="9"/>
        <v>0</v>
      </c>
      <c r="AB30" s="84">
        <f t="shared" si="9"/>
        <v>0</v>
      </c>
      <c r="AC30" s="84">
        <f t="shared" si="9"/>
        <v>0</v>
      </c>
      <c r="AD30" s="84">
        <f t="shared" si="9"/>
        <v>0</v>
      </c>
      <c r="AE30" s="84">
        <f t="shared" si="9"/>
        <v>0</v>
      </c>
      <c r="AF30" s="84">
        <f t="shared" si="9"/>
        <v>0</v>
      </c>
      <c r="AG30" s="84">
        <f t="shared" si="9"/>
        <v>0</v>
      </c>
      <c r="AH30" s="84">
        <f t="shared" si="9"/>
        <v>0</v>
      </c>
      <c r="AI30" s="84">
        <f t="shared" si="9"/>
        <v>0</v>
      </c>
      <c r="AJ30" s="84">
        <f t="shared" ref="AJ30" si="10">SUM(AJ28:AJ29)</f>
        <v>0</v>
      </c>
    </row>
    <row r="31" spans="2:36" ht="6" customHeight="1" x14ac:dyDescent="0.2"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</row>
    <row r="32" spans="2:36" x14ac:dyDescent="0.2">
      <c r="B32" s="31" t="s">
        <v>322</v>
      </c>
      <c r="C32" s="167">
        <f>SUM(D32:AG32)</f>
        <v>0</v>
      </c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</row>
    <row r="33" spans="1:36" x14ac:dyDescent="0.2">
      <c r="B33" s="31" t="s">
        <v>82</v>
      </c>
      <c r="C33" s="167">
        <f>SUM(D33:AG33)</f>
        <v>76809552.606999993</v>
      </c>
      <c r="D33" s="30">
        <f>D30-D32</f>
        <v>13784087.607000001</v>
      </c>
      <c r="E33" s="30">
        <f t="shared" ref="E33:AI33" si="11">E30-E32</f>
        <v>18222416</v>
      </c>
      <c r="F33" s="30">
        <f t="shared" si="11"/>
        <v>18995363</v>
      </c>
      <c r="G33" s="30">
        <f t="shared" si="11"/>
        <v>25807686</v>
      </c>
      <c r="H33" s="30">
        <f t="shared" si="11"/>
        <v>0</v>
      </c>
      <c r="I33" s="30">
        <f t="shared" si="11"/>
        <v>0</v>
      </c>
      <c r="J33" s="30">
        <f t="shared" si="11"/>
        <v>0</v>
      </c>
      <c r="K33" s="30">
        <f t="shared" si="11"/>
        <v>0</v>
      </c>
      <c r="L33" s="30">
        <f t="shared" si="11"/>
        <v>0</v>
      </c>
      <c r="M33" s="30">
        <f t="shared" si="11"/>
        <v>0</v>
      </c>
      <c r="N33" s="30">
        <f t="shared" si="11"/>
        <v>0</v>
      </c>
      <c r="O33" s="30">
        <f t="shared" si="11"/>
        <v>0</v>
      </c>
      <c r="P33" s="30">
        <f t="shared" si="11"/>
        <v>0</v>
      </c>
      <c r="Q33" s="30">
        <f t="shared" si="11"/>
        <v>0</v>
      </c>
      <c r="R33" s="30">
        <f t="shared" si="11"/>
        <v>0</v>
      </c>
      <c r="S33" s="30">
        <f t="shared" si="11"/>
        <v>0</v>
      </c>
      <c r="T33" s="30">
        <f t="shared" si="11"/>
        <v>0</v>
      </c>
      <c r="U33" s="30">
        <f t="shared" si="11"/>
        <v>0</v>
      </c>
      <c r="V33" s="30">
        <f t="shared" si="11"/>
        <v>0</v>
      </c>
      <c r="W33" s="30">
        <f t="shared" si="11"/>
        <v>0</v>
      </c>
      <c r="X33" s="30">
        <f t="shared" si="11"/>
        <v>0</v>
      </c>
      <c r="Y33" s="30">
        <f t="shared" si="11"/>
        <v>0</v>
      </c>
      <c r="Z33" s="30">
        <f t="shared" si="11"/>
        <v>0</v>
      </c>
      <c r="AA33" s="30">
        <f t="shared" si="11"/>
        <v>0</v>
      </c>
      <c r="AB33" s="30">
        <f t="shared" si="11"/>
        <v>0</v>
      </c>
      <c r="AC33" s="30">
        <f t="shared" si="11"/>
        <v>0</v>
      </c>
      <c r="AD33" s="30">
        <f t="shared" si="11"/>
        <v>0</v>
      </c>
      <c r="AE33" s="30">
        <f t="shared" si="11"/>
        <v>0</v>
      </c>
      <c r="AF33" s="30">
        <f t="shared" si="11"/>
        <v>0</v>
      </c>
      <c r="AG33" s="30">
        <f t="shared" si="11"/>
        <v>0</v>
      </c>
      <c r="AH33" s="30">
        <f t="shared" si="11"/>
        <v>0</v>
      </c>
      <c r="AI33" s="30">
        <f t="shared" si="11"/>
        <v>0</v>
      </c>
      <c r="AJ33" s="30">
        <f t="shared" ref="AJ33" si="12">AJ30-AJ32</f>
        <v>0</v>
      </c>
    </row>
    <row r="34" spans="1:36" ht="6.75" customHeight="1" x14ac:dyDescent="0.2"/>
    <row r="35" spans="1:36" ht="6.75" customHeight="1" x14ac:dyDescent="0.2"/>
    <row r="36" spans="1:36" x14ac:dyDescent="0.2">
      <c r="C36" s="144" t="s">
        <v>83</v>
      </c>
      <c r="D36" s="34">
        <f>D6</f>
        <v>2019</v>
      </c>
      <c r="E36" s="34">
        <f t="shared" ref="E36:AJ36" si="13">D36+1</f>
        <v>2020</v>
      </c>
      <c r="F36" s="34">
        <f t="shared" si="13"/>
        <v>2021</v>
      </c>
      <c r="G36" s="34">
        <f t="shared" si="13"/>
        <v>2022</v>
      </c>
      <c r="H36" s="34">
        <f t="shared" si="13"/>
        <v>2023</v>
      </c>
      <c r="I36" s="34">
        <f t="shared" si="13"/>
        <v>2024</v>
      </c>
      <c r="J36" s="34">
        <f t="shared" si="13"/>
        <v>2025</v>
      </c>
      <c r="K36" s="34">
        <f t="shared" si="13"/>
        <v>2026</v>
      </c>
      <c r="L36" s="34">
        <f t="shared" si="13"/>
        <v>2027</v>
      </c>
      <c r="M36" s="34">
        <f t="shared" si="13"/>
        <v>2028</v>
      </c>
      <c r="N36" s="34">
        <f t="shared" si="13"/>
        <v>2029</v>
      </c>
      <c r="O36" s="34">
        <f t="shared" si="13"/>
        <v>2030</v>
      </c>
      <c r="P36" s="34">
        <f t="shared" si="13"/>
        <v>2031</v>
      </c>
      <c r="Q36" s="34">
        <f t="shared" si="13"/>
        <v>2032</v>
      </c>
      <c r="R36" s="34">
        <f t="shared" si="13"/>
        <v>2033</v>
      </c>
      <c r="S36" s="34">
        <f t="shared" si="13"/>
        <v>2034</v>
      </c>
      <c r="T36" s="34">
        <f t="shared" si="13"/>
        <v>2035</v>
      </c>
      <c r="U36" s="34">
        <f t="shared" si="13"/>
        <v>2036</v>
      </c>
      <c r="V36" s="34">
        <f t="shared" si="13"/>
        <v>2037</v>
      </c>
      <c r="W36" s="34">
        <f t="shared" si="13"/>
        <v>2038</v>
      </c>
      <c r="X36" s="34">
        <f t="shared" si="13"/>
        <v>2039</v>
      </c>
      <c r="Y36" s="34">
        <f t="shared" si="13"/>
        <v>2040</v>
      </c>
      <c r="Z36" s="34">
        <f t="shared" si="13"/>
        <v>2041</v>
      </c>
      <c r="AA36" s="34">
        <f t="shared" si="13"/>
        <v>2042</v>
      </c>
      <c r="AB36" s="34">
        <f t="shared" si="13"/>
        <v>2043</v>
      </c>
      <c r="AC36" s="34">
        <f t="shared" si="13"/>
        <v>2044</v>
      </c>
      <c r="AD36" s="34">
        <f t="shared" si="13"/>
        <v>2045</v>
      </c>
      <c r="AE36" s="34">
        <f t="shared" si="13"/>
        <v>2046</v>
      </c>
      <c r="AF36" s="34">
        <f t="shared" si="13"/>
        <v>2047</v>
      </c>
      <c r="AG36" s="34">
        <f t="shared" si="13"/>
        <v>2048</v>
      </c>
      <c r="AH36" s="34">
        <f t="shared" si="13"/>
        <v>2049</v>
      </c>
      <c r="AI36" s="34">
        <f t="shared" si="13"/>
        <v>2050</v>
      </c>
      <c r="AJ36" s="34">
        <f t="shared" si="13"/>
        <v>2051</v>
      </c>
    </row>
    <row r="37" spans="1:36" x14ac:dyDescent="0.2">
      <c r="B37" s="35" t="s">
        <v>382</v>
      </c>
      <c r="C37" s="144" t="s">
        <v>65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</row>
    <row r="38" spans="1:36" s="24" customFormat="1" x14ac:dyDescent="0.2">
      <c r="A38"/>
      <c r="B38" s="5" t="s">
        <v>66</v>
      </c>
      <c r="C38" s="167">
        <f t="shared" ref="C38:C56" si="14">SUM(D38:AG38)</f>
        <v>285510.40000000002</v>
      </c>
      <c r="D38" s="53">
        <f>D8*'A1 Parametre'!$C$21</f>
        <v>285510.40000000002</v>
      </c>
      <c r="E38" s="53">
        <f>E8*'A1 Parametre'!$C$21</f>
        <v>0</v>
      </c>
      <c r="F38" s="53">
        <f>F8*'A1 Parametre'!$C$21</f>
        <v>0</v>
      </c>
      <c r="G38" s="53">
        <f>G8*'A1 Parametre'!$C$21</f>
        <v>0</v>
      </c>
      <c r="H38" s="53">
        <f>H8*'A1 Parametre'!$C$21</f>
        <v>0</v>
      </c>
      <c r="I38" s="53">
        <f>I8*'A1 Parametre'!$C$21</f>
        <v>0</v>
      </c>
      <c r="J38" s="53">
        <f>J8*'A1 Parametre'!$C$21</f>
        <v>0</v>
      </c>
      <c r="K38" s="53">
        <f>K8*'A1 Parametre'!$C$21</f>
        <v>0</v>
      </c>
      <c r="L38" s="53">
        <f>L8*'A1 Parametre'!$C$21</f>
        <v>0</v>
      </c>
      <c r="M38" s="53">
        <f>M8*'A1 Parametre'!$C$21</f>
        <v>0</v>
      </c>
      <c r="N38" s="53">
        <f>N8*'A1 Parametre'!$C$21</f>
        <v>0</v>
      </c>
      <c r="O38" s="53">
        <f>O8*'A1 Parametre'!$C$21</f>
        <v>0</v>
      </c>
      <c r="P38" s="53">
        <f>P8*'A1 Parametre'!$C$21</f>
        <v>0</v>
      </c>
      <c r="Q38" s="53">
        <f>Q8*'A1 Parametre'!$C$21</f>
        <v>0</v>
      </c>
      <c r="R38" s="53">
        <f>R8*'A1 Parametre'!$C$21</f>
        <v>0</v>
      </c>
      <c r="S38" s="53">
        <f>S8*'A1 Parametre'!$C$21</f>
        <v>0</v>
      </c>
      <c r="T38" s="53">
        <f>T8*'A1 Parametre'!$C$21</f>
        <v>0</v>
      </c>
      <c r="U38" s="53">
        <f>U8*'A1 Parametre'!$C$21</f>
        <v>0</v>
      </c>
      <c r="V38" s="53">
        <f>V8*'A1 Parametre'!$C$21</f>
        <v>0</v>
      </c>
      <c r="W38" s="53">
        <f>W8*'A1 Parametre'!$C$21</f>
        <v>0</v>
      </c>
      <c r="X38" s="53">
        <f>X8*'A1 Parametre'!$C$21</f>
        <v>0</v>
      </c>
      <c r="Y38" s="53">
        <f>Y8*'A1 Parametre'!$C$21</f>
        <v>0</v>
      </c>
      <c r="Z38" s="53">
        <f>Z8*'A1 Parametre'!$C$21</f>
        <v>0</v>
      </c>
      <c r="AA38" s="53">
        <f>AA8*'A1 Parametre'!$C$21</f>
        <v>0</v>
      </c>
      <c r="AB38" s="53">
        <f>AB8*'A1 Parametre'!$C$21</f>
        <v>0</v>
      </c>
      <c r="AC38" s="53">
        <f>AC8*'A1 Parametre'!$C$21</f>
        <v>0</v>
      </c>
      <c r="AD38" s="53">
        <f>AD8*'A1 Parametre'!$C$21</f>
        <v>0</v>
      </c>
      <c r="AE38" s="53">
        <f>AE8*'A1 Parametre'!$C$21</f>
        <v>0</v>
      </c>
      <c r="AF38" s="53">
        <f>AF8*'A1 Parametre'!$C$21</f>
        <v>0</v>
      </c>
      <c r="AG38" s="53">
        <f>AG8*'A1 Parametre'!$C$21</f>
        <v>0</v>
      </c>
      <c r="AH38" s="53">
        <f>AH8*'A1 Parametre'!$C$21</f>
        <v>0</v>
      </c>
      <c r="AI38" s="53">
        <f>AI8*'A1 Parametre'!$C$21</f>
        <v>0</v>
      </c>
      <c r="AJ38" s="53">
        <f>AJ8*'A1 Parametre'!$C$21</f>
        <v>0</v>
      </c>
    </row>
    <row r="39" spans="1:36" s="24" customFormat="1" x14ac:dyDescent="0.2">
      <c r="A39"/>
      <c r="B39" s="5" t="s">
        <v>67</v>
      </c>
      <c r="C39" s="167">
        <f t="shared" si="14"/>
        <v>138137</v>
      </c>
      <c r="D39" s="53">
        <f>D9</f>
        <v>138137</v>
      </c>
      <c r="E39" s="53">
        <f t="shared" ref="E39:AI39" si="15">E9</f>
        <v>0</v>
      </c>
      <c r="F39" s="53">
        <f t="shared" si="15"/>
        <v>0</v>
      </c>
      <c r="G39" s="53">
        <f t="shared" si="15"/>
        <v>0</v>
      </c>
      <c r="H39" s="53">
        <f t="shared" si="15"/>
        <v>0</v>
      </c>
      <c r="I39" s="53">
        <f t="shared" si="15"/>
        <v>0</v>
      </c>
      <c r="J39" s="53">
        <f t="shared" si="15"/>
        <v>0</v>
      </c>
      <c r="K39" s="53">
        <f t="shared" si="15"/>
        <v>0</v>
      </c>
      <c r="L39" s="53">
        <f t="shared" si="15"/>
        <v>0</v>
      </c>
      <c r="M39" s="53">
        <f t="shared" si="15"/>
        <v>0</v>
      </c>
      <c r="N39" s="53">
        <f t="shared" si="15"/>
        <v>0</v>
      </c>
      <c r="O39" s="53">
        <f t="shared" si="15"/>
        <v>0</v>
      </c>
      <c r="P39" s="53">
        <f t="shared" si="15"/>
        <v>0</v>
      </c>
      <c r="Q39" s="53">
        <f t="shared" si="15"/>
        <v>0</v>
      </c>
      <c r="R39" s="53">
        <f t="shared" si="15"/>
        <v>0</v>
      </c>
      <c r="S39" s="53">
        <f t="shared" si="15"/>
        <v>0</v>
      </c>
      <c r="T39" s="53">
        <f t="shared" si="15"/>
        <v>0</v>
      </c>
      <c r="U39" s="53">
        <f t="shared" si="15"/>
        <v>0</v>
      </c>
      <c r="V39" s="53">
        <f t="shared" si="15"/>
        <v>0</v>
      </c>
      <c r="W39" s="53">
        <f t="shared" si="15"/>
        <v>0</v>
      </c>
      <c r="X39" s="53">
        <f t="shared" si="15"/>
        <v>0</v>
      </c>
      <c r="Y39" s="53">
        <f t="shared" si="15"/>
        <v>0</v>
      </c>
      <c r="Z39" s="53">
        <f t="shared" si="15"/>
        <v>0</v>
      </c>
      <c r="AA39" s="53">
        <f t="shared" si="15"/>
        <v>0</v>
      </c>
      <c r="AB39" s="53">
        <f t="shared" si="15"/>
        <v>0</v>
      </c>
      <c r="AC39" s="53">
        <f t="shared" si="15"/>
        <v>0</v>
      </c>
      <c r="AD39" s="53">
        <f t="shared" si="15"/>
        <v>0</v>
      </c>
      <c r="AE39" s="53">
        <f t="shared" si="15"/>
        <v>0</v>
      </c>
      <c r="AF39" s="53">
        <f t="shared" si="15"/>
        <v>0</v>
      </c>
      <c r="AG39" s="53">
        <f t="shared" si="15"/>
        <v>0</v>
      </c>
      <c r="AH39" s="53">
        <f t="shared" si="15"/>
        <v>0</v>
      </c>
      <c r="AI39" s="53">
        <f t="shared" si="15"/>
        <v>0</v>
      </c>
      <c r="AJ39" s="53">
        <f t="shared" ref="AJ39" si="16">AJ9</f>
        <v>0</v>
      </c>
    </row>
    <row r="40" spans="1:36" s="24" customFormat="1" x14ac:dyDescent="0.2">
      <c r="A40"/>
      <c r="B40" s="3" t="s">
        <v>84</v>
      </c>
      <c r="C40" s="167">
        <f t="shared" si="14"/>
        <v>0</v>
      </c>
      <c r="D40" s="53">
        <f>E10*'A1 Parametre'!$H$33</f>
        <v>0</v>
      </c>
      <c r="E40" s="53">
        <f>E10*'A1 Parametre'!$H$33</f>
        <v>0</v>
      </c>
      <c r="F40" s="53">
        <f>F10*'A1 Parametre'!$H$33</f>
        <v>0</v>
      </c>
      <c r="G40" s="53">
        <f>G10*'A1 Parametre'!$H$33</f>
        <v>0</v>
      </c>
      <c r="H40" s="53">
        <f>H10*'A1 Parametre'!$H$33</f>
        <v>0</v>
      </c>
      <c r="I40" s="53">
        <f>I10*'A1 Parametre'!$H$33</f>
        <v>0</v>
      </c>
      <c r="J40" s="53">
        <f>J10*'A1 Parametre'!$H$33</f>
        <v>0</v>
      </c>
      <c r="K40" s="53">
        <f>K10*'A1 Parametre'!$H$33</f>
        <v>0</v>
      </c>
      <c r="L40" s="53">
        <f>L10*'A1 Parametre'!$H$33</f>
        <v>0</v>
      </c>
      <c r="M40" s="53">
        <f>M10*'A1 Parametre'!$H$33</f>
        <v>0</v>
      </c>
      <c r="N40" s="53">
        <f>N10*'A1 Parametre'!$H$33</f>
        <v>0</v>
      </c>
      <c r="O40" s="53">
        <f>O10*'A1 Parametre'!$H$33</f>
        <v>0</v>
      </c>
      <c r="P40" s="53">
        <f>P10*'A1 Parametre'!$H$33</f>
        <v>0</v>
      </c>
      <c r="Q40" s="53">
        <f>Q10*'A1 Parametre'!$H$33</f>
        <v>0</v>
      </c>
      <c r="R40" s="53">
        <f>R10*'A1 Parametre'!$H$33</f>
        <v>0</v>
      </c>
      <c r="S40" s="53">
        <f>S10*'A1 Parametre'!$H$33</f>
        <v>0</v>
      </c>
      <c r="T40" s="53">
        <f>T10*'A1 Parametre'!$H$33</f>
        <v>0</v>
      </c>
      <c r="U40" s="53">
        <f>U10*'A1 Parametre'!$H$33</f>
        <v>0</v>
      </c>
      <c r="V40" s="53">
        <f>V10*'A1 Parametre'!$H$33</f>
        <v>0</v>
      </c>
      <c r="W40" s="53">
        <f>W10*'A1 Parametre'!$H$33</f>
        <v>0</v>
      </c>
      <c r="X40" s="53">
        <f>X10*'A1 Parametre'!$H$33</f>
        <v>0</v>
      </c>
      <c r="Y40" s="53">
        <f>Y10*'A1 Parametre'!$H$33</f>
        <v>0</v>
      </c>
      <c r="Z40" s="53">
        <f>Z10*'A1 Parametre'!$H$33</f>
        <v>0</v>
      </c>
      <c r="AA40" s="53">
        <f>AA10*'A1 Parametre'!$H$33</f>
        <v>0</v>
      </c>
      <c r="AB40" s="53">
        <f>AB10*'A1 Parametre'!$H$33</f>
        <v>0</v>
      </c>
      <c r="AC40" s="53">
        <f>AC10*'A1 Parametre'!$H$33</f>
        <v>0</v>
      </c>
      <c r="AD40" s="53">
        <f>AD10*'A1 Parametre'!$H$33</f>
        <v>0</v>
      </c>
      <c r="AE40" s="53">
        <f>AE10*'A1 Parametre'!$H$33</f>
        <v>0</v>
      </c>
      <c r="AF40" s="53">
        <f>AF10*'A1 Parametre'!$H$33</f>
        <v>0</v>
      </c>
      <c r="AG40" s="53">
        <f>AG10*'A1 Parametre'!$H$33</f>
        <v>0</v>
      </c>
      <c r="AH40" s="53">
        <f>AH10*'A1 Parametre'!$H$33</f>
        <v>0</v>
      </c>
      <c r="AI40" s="53">
        <f>AI10*'A1 Parametre'!$H$33</f>
        <v>0</v>
      </c>
      <c r="AJ40" s="53">
        <f>AJ10*'A1 Parametre'!$H$33</f>
        <v>0</v>
      </c>
    </row>
    <row r="41" spans="1:36" s="24" customFormat="1" x14ac:dyDescent="0.2">
      <c r="A41"/>
      <c r="B41" s="5" t="s">
        <v>68</v>
      </c>
      <c r="C41" s="167">
        <f t="shared" si="14"/>
        <v>0</v>
      </c>
      <c r="D41" s="53">
        <f>D11*'A1 Parametre'!$H$33</f>
        <v>0</v>
      </c>
      <c r="E41" s="53">
        <f>E11*'A1 Parametre'!$H$33</f>
        <v>0</v>
      </c>
      <c r="F41" s="53">
        <f>F11*'A1 Parametre'!$H$33</f>
        <v>0</v>
      </c>
      <c r="G41" s="53">
        <f>G11*'A1 Parametre'!$H$33</f>
        <v>0</v>
      </c>
      <c r="H41" s="53">
        <f>H11*'A1 Parametre'!$H$33</f>
        <v>0</v>
      </c>
      <c r="I41" s="53">
        <f>I11*'A1 Parametre'!$H$33</f>
        <v>0</v>
      </c>
      <c r="J41" s="53">
        <f>J11*'A1 Parametre'!$H$33</f>
        <v>0</v>
      </c>
      <c r="K41" s="53">
        <f>K11*'A1 Parametre'!$H$33</f>
        <v>0</v>
      </c>
      <c r="L41" s="53">
        <f>L11*'A1 Parametre'!$H$33</f>
        <v>0</v>
      </c>
      <c r="M41" s="53">
        <f>M11*'A1 Parametre'!$H$33</f>
        <v>0</v>
      </c>
      <c r="N41" s="53">
        <f>N11*'A1 Parametre'!$H$33</f>
        <v>0</v>
      </c>
      <c r="O41" s="53">
        <f>O11*'A1 Parametre'!$H$33</f>
        <v>0</v>
      </c>
      <c r="P41" s="53">
        <f>P11*'A1 Parametre'!$H$33</f>
        <v>0</v>
      </c>
      <c r="Q41" s="53">
        <f>Q11*'A1 Parametre'!$H$33</f>
        <v>0</v>
      </c>
      <c r="R41" s="53">
        <f>R11*'A1 Parametre'!$H$33</f>
        <v>0</v>
      </c>
      <c r="S41" s="53">
        <f>S11*'A1 Parametre'!$H$33</f>
        <v>0</v>
      </c>
      <c r="T41" s="53">
        <f>T11*'A1 Parametre'!$H$33</f>
        <v>0</v>
      </c>
      <c r="U41" s="53">
        <f>U11*'A1 Parametre'!$H$33</f>
        <v>0</v>
      </c>
      <c r="V41" s="53">
        <f>V11*'A1 Parametre'!$H$33</f>
        <v>0</v>
      </c>
      <c r="W41" s="53">
        <f>W11*'A1 Parametre'!$H$33</f>
        <v>0</v>
      </c>
      <c r="X41" s="53">
        <f>X11*'A1 Parametre'!$H$33</f>
        <v>0</v>
      </c>
      <c r="Y41" s="53">
        <f>Y11*'A1 Parametre'!$H$33</f>
        <v>0</v>
      </c>
      <c r="Z41" s="53">
        <f>Z11*'A1 Parametre'!$H$33</f>
        <v>0</v>
      </c>
      <c r="AA41" s="53">
        <f>AA11*'A1 Parametre'!$H$33</f>
        <v>0</v>
      </c>
      <c r="AB41" s="53">
        <f>AB11*'A1 Parametre'!$H$33</f>
        <v>0</v>
      </c>
      <c r="AC41" s="53">
        <f>AC11*'A1 Parametre'!$H$33</f>
        <v>0</v>
      </c>
      <c r="AD41" s="53">
        <f>AD11*'A1 Parametre'!$H$33</f>
        <v>0</v>
      </c>
      <c r="AE41" s="53">
        <f>AE11*'A1 Parametre'!$H$33</f>
        <v>0</v>
      </c>
      <c r="AF41" s="53">
        <f>AF11*'A1 Parametre'!$H$33</f>
        <v>0</v>
      </c>
      <c r="AG41" s="53">
        <f>AG11*'A1 Parametre'!$H$33</f>
        <v>0</v>
      </c>
      <c r="AH41" s="53">
        <f>AH11*'A1 Parametre'!$H$33</f>
        <v>0</v>
      </c>
      <c r="AI41" s="53">
        <f>AI11*'A1 Parametre'!$H$33</f>
        <v>0</v>
      </c>
      <c r="AJ41" s="53">
        <f>AJ11*'A1 Parametre'!$H$33</f>
        <v>0</v>
      </c>
    </row>
    <row r="42" spans="1:36" s="24" customFormat="1" x14ac:dyDescent="0.2">
      <c r="A42"/>
      <c r="B42" s="3" t="s">
        <v>69</v>
      </c>
      <c r="C42" s="167">
        <f t="shared" si="14"/>
        <v>53537866.010928005</v>
      </c>
      <c r="D42" s="53">
        <f>SUM(D43:D52)</f>
        <v>7806840.968928</v>
      </c>
      <c r="E42" s="53">
        <f t="shared" ref="E42:AI42" si="17">SUM(E43:E52)</f>
        <v>14829351.456</v>
      </c>
      <c r="F42" s="53">
        <f t="shared" si="17"/>
        <v>15446163.162</v>
      </c>
      <c r="G42" s="53">
        <f t="shared" si="17"/>
        <v>15455510.424000001</v>
      </c>
      <c r="H42" s="53">
        <f t="shared" si="17"/>
        <v>0</v>
      </c>
      <c r="I42" s="53">
        <f t="shared" si="17"/>
        <v>0</v>
      </c>
      <c r="J42" s="53">
        <f t="shared" si="17"/>
        <v>0</v>
      </c>
      <c r="K42" s="53">
        <f t="shared" si="17"/>
        <v>0</v>
      </c>
      <c r="L42" s="53">
        <f t="shared" si="17"/>
        <v>0</v>
      </c>
      <c r="M42" s="53">
        <f t="shared" si="17"/>
        <v>0</v>
      </c>
      <c r="N42" s="53">
        <f t="shared" si="17"/>
        <v>0</v>
      </c>
      <c r="O42" s="53">
        <f t="shared" si="17"/>
        <v>0</v>
      </c>
      <c r="P42" s="53">
        <f t="shared" si="17"/>
        <v>0</v>
      </c>
      <c r="Q42" s="53">
        <f t="shared" si="17"/>
        <v>0</v>
      </c>
      <c r="R42" s="53">
        <f t="shared" si="17"/>
        <v>0</v>
      </c>
      <c r="S42" s="53">
        <f t="shared" si="17"/>
        <v>0</v>
      </c>
      <c r="T42" s="53">
        <f t="shared" si="17"/>
        <v>0</v>
      </c>
      <c r="U42" s="53">
        <f t="shared" si="17"/>
        <v>0</v>
      </c>
      <c r="V42" s="53">
        <f t="shared" si="17"/>
        <v>0</v>
      </c>
      <c r="W42" s="53">
        <f t="shared" si="17"/>
        <v>0</v>
      </c>
      <c r="X42" s="53">
        <f t="shared" si="17"/>
        <v>0</v>
      </c>
      <c r="Y42" s="53">
        <f t="shared" si="17"/>
        <v>0</v>
      </c>
      <c r="Z42" s="53">
        <f t="shared" si="17"/>
        <v>0</v>
      </c>
      <c r="AA42" s="53">
        <f t="shared" si="17"/>
        <v>0</v>
      </c>
      <c r="AB42" s="53">
        <f t="shared" si="17"/>
        <v>0</v>
      </c>
      <c r="AC42" s="53">
        <f t="shared" si="17"/>
        <v>0</v>
      </c>
      <c r="AD42" s="53">
        <f t="shared" si="17"/>
        <v>0</v>
      </c>
      <c r="AE42" s="53">
        <f t="shared" si="17"/>
        <v>0</v>
      </c>
      <c r="AF42" s="53">
        <f t="shared" si="17"/>
        <v>0</v>
      </c>
      <c r="AG42" s="53">
        <f t="shared" si="17"/>
        <v>0</v>
      </c>
      <c r="AH42" s="53">
        <f t="shared" si="17"/>
        <v>0</v>
      </c>
      <c r="AI42" s="53">
        <f t="shared" si="17"/>
        <v>0</v>
      </c>
      <c r="AJ42" s="53">
        <f t="shared" ref="AJ42" si="18">SUM(AJ43:AJ52)</f>
        <v>0</v>
      </c>
    </row>
    <row r="43" spans="1:36" s="24" customFormat="1" x14ac:dyDescent="0.2">
      <c r="A43"/>
      <c r="B43" s="40" t="s">
        <v>169</v>
      </c>
      <c r="C43" s="168">
        <f t="shared" si="14"/>
        <v>18522617.311535999</v>
      </c>
      <c r="D43" s="119">
        <f>D13*'A1 Parametre'!$H$28</f>
        <v>2610617.3115360001</v>
      </c>
      <c r="E43" s="119">
        <f>E13*'A1 Parametre'!$H$28</f>
        <v>5304000</v>
      </c>
      <c r="F43" s="119">
        <f>F13*'A1 Parametre'!$H$28</f>
        <v>5304000</v>
      </c>
      <c r="G43" s="119">
        <f>G13*'A1 Parametre'!$H$28</f>
        <v>5304000</v>
      </c>
      <c r="H43" s="119">
        <f>H13*'A1 Parametre'!$H$28</f>
        <v>0</v>
      </c>
      <c r="I43" s="119">
        <f>I13*'A1 Parametre'!$H$28</f>
        <v>0</v>
      </c>
      <c r="J43" s="119">
        <f>J13*'A1 Parametre'!$H$28</f>
        <v>0</v>
      </c>
      <c r="K43" s="119">
        <f>K13*'A1 Parametre'!$H$28</f>
        <v>0</v>
      </c>
      <c r="L43" s="119">
        <f>L13*'A1 Parametre'!$H$28</f>
        <v>0</v>
      </c>
      <c r="M43" s="119">
        <f>M13*'A1 Parametre'!$H$28</f>
        <v>0</v>
      </c>
      <c r="N43" s="119">
        <f>N13*'A1 Parametre'!$H$28</f>
        <v>0</v>
      </c>
      <c r="O43" s="119">
        <f>O13*'A1 Parametre'!$H$28</f>
        <v>0</v>
      </c>
      <c r="P43" s="119">
        <f>P13*'A1 Parametre'!$H$28</f>
        <v>0</v>
      </c>
      <c r="Q43" s="119">
        <f>Q13*'A1 Parametre'!$H$28</f>
        <v>0</v>
      </c>
      <c r="R43" s="119">
        <f>R13*'A1 Parametre'!$H$28</f>
        <v>0</v>
      </c>
      <c r="S43" s="119">
        <f>S13*'A1 Parametre'!$H$28</f>
        <v>0</v>
      </c>
      <c r="T43" s="119">
        <f>T13*'A1 Parametre'!$H$28</f>
        <v>0</v>
      </c>
      <c r="U43" s="119">
        <f>U13*'A1 Parametre'!$H$28</f>
        <v>0</v>
      </c>
      <c r="V43" s="119">
        <f>V13*'A1 Parametre'!$H$28</f>
        <v>0</v>
      </c>
      <c r="W43" s="119">
        <f>W13*'A1 Parametre'!$H$28</f>
        <v>0</v>
      </c>
      <c r="X43" s="119">
        <f>X13*'A1 Parametre'!$H$28</f>
        <v>0</v>
      </c>
      <c r="Y43" s="119">
        <f>Y13*'A1 Parametre'!$H$28</f>
        <v>0</v>
      </c>
      <c r="Z43" s="119">
        <f>Z13*'A1 Parametre'!$H$28</f>
        <v>0</v>
      </c>
      <c r="AA43" s="119">
        <f>AA13*'A1 Parametre'!$H$28</f>
        <v>0</v>
      </c>
      <c r="AB43" s="119">
        <f>AB13*'A1 Parametre'!$H$28</f>
        <v>0</v>
      </c>
      <c r="AC43" s="119">
        <f>AC13*'A1 Parametre'!$H$28</f>
        <v>0</v>
      </c>
      <c r="AD43" s="119">
        <f>AD13*'A1 Parametre'!$H$28</f>
        <v>0</v>
      </c>
      <c r="AE43" s="119">
        <f>AE13*'A1 Parametre'!$H$28</f>
        <v>0</v>
      </c>
      <c r="AF43" s="119">
        <f>AF13*'A1 Parametre'!$H$28</f>
        <v>0</v>
      </c>
      <c r="AG43" s="119">
        <f>AG13*'A1 Parametre'!$H$28</f>
        <v>0</v>
      </c>
      <c r="AH43" s="120">
        <f>AH13*'A1 Parametre'!$H$28</f>
        <v>0</v>
      </c>
      <c r="AI43" s="120">
        <f>AI13*'A1 Parametre'!$H$28</f>
        <v>0</v>
      </c>
      <c r="AJ43" s="120">
        <f>AJ13*'A1 Parametre'!$H$28</f>
        <v>0</v>
      </c>
    </row>
    <row r="44" spans="1:36" s="24" customFormat="1" x14ac:dyDescent="0.2">
      <c r="A44"/>
      <c r="B44" s="38" t="s">
        <v>170</v>
      </c>
      <c r="C44" s="168">
        <f t="shared" si="14"/>
        <v>0</v>
      </c>
      <c r="D44" s="119">
        <f>D14*'A1 Parametre'!$H$28</f>
        <v>0</v>
      </c>
      <c r="E44" s="119">
        <f>E14*'A1 Parametre'!$H$28</f>
        <v>0</v>
      </c>
      <c r="F44" s="119">
        <f>F14*'A1 Parametre'!$H$28</f>
        <v>0</v>
      </c>
      <c r="G44" s="119">
        <f>G14*'A1 Parametre'!$H$28</f>
        <v>0</v>
      </c>
      <c r="H44" s="119">
        <f>H14*'A1 Parametre'!$H$28</f>
        <v>0</v>
      </c>
      <c r="I44" s="119">
        <f>I14*'A1 Parametre'!$H$28</f>
        <v>0</v>
      </c>
      <c r="J44" s="119">
        <f>J14*'A1 Parametre'!$H$28</f>
        <v>0</v>
      </c>
      <c r="K44" s="119">
        <f>K14*'A1 Parametre'!$H$28</f>
        <v>0</v>
      </c>
      <c r="L44" s="119">
        <f>L14*'A1 Parametre'!$H$28</f>
        <v>0</v>
      </c>
      <c r="M44" s="119">
        <f>M14*'A1 Parametre'!$H$28</f>
        <v>0</v>
      </c>
      <c r="N44" s="119">
        <f>N14*'A1 Parametre'!$H$28</f>
        <v>0</v>
      </c>
      <c r="O44" s="119">
        <f>O14*'A1 Parametre'!$H$28</f>
        <v>0</v>
      </c>
      <c r="P44" s="119">
        <f>P14*'A1 Parametre'!$H$28</f>
        <v>0</v>
      </c>
      <c r="Q44" s="119">
        <f>Q14*'A1 Parametre'!$H$28</f>
        <v>0</v>
      </c>
      <c r="R44" s="119">
        <f>R14*'A1 Parametre'!$H$28</f>
        <v>0</v>
      </c>
      <c r="S44" s="119">
        <f>S14*'A1 Parametre'!$H$28</f>
        <v>0</v>
      </c>
      <c r="T44" s="119">
        <f>T14*'A1 Parametre'!$H$28</f>
        <v>0</v>
      </c>
      <c r="U44" s="119">
        <f>U14*'A1 Parametre'!$H$28</f>
        <v>0</v>
      </c>
      <c r="V44" s="119">
        <f>V14*'A1 Parametre'!$H$28</f>
        <v>0</v>
      </c>
      <c r="W44" s="119">
        <f>W14*'A1 Parametre'!$H$28</f>
        <v>0</v>
      </c>
      <c r="X44" s="119">
        <f>X14*'A1 Parametre'!$H$28</f>
        <v>0</v>
      </c>
      <c r="Y44" s="119">
        <f>Y14*'A1 Parametre'!$H$28</f>
        <v>0</v>
      </c>
      <c r="Z44" s="119">
        <f>Z14*'A1 Parametre'!$H$28</f>
        <v>0</v>
      </c>
      <c r="AA44" s="119">
        <f>AA14*'A1 Parametre'!$H$28</f>
        <v>0</v>
      </c>
      <c r="AB44" s="119">
        <f>AB14*'A1 Parametre'!$H$28</f>
        <v>0</v>
      </c>
      <c r="AC44" s="119">
        <f>AC14*'A1 Parametre'!$H$28</f>
        <v>0</v>
      </c>
      <c r="AD44" s="119">
        <f>AD14*'A1 Parametre'!$H$28</f>
        <v>0</v>
      </c>
      <c r="AE44" s="119">
        <f>AE14*'A1 Parametre'!$H$28</f>
        <v>0</v>
      </c>
      <c r="AF44" s="119">
        <f>AF14*'A1 Parametre'!$H$28</f>
        <v>0</v>
      </c>
      <c r="AG44" s="119">
        <f>AG14*'A1 Parametre'!$H$28</f>
        <v>0</v>
      </c>
      <c r="AH44" s="120">
        <f>AH14*'A1 Parametre'!$H$28</f>
        <v>0</v>
      </c>
      <c r="AI44" s="120">
        <f>AI14*'A1 Parametre'!$H$28</f>
        <v>0</v>
      </c>
      <c r="AJ44" s="120">
        <f>AJ14*'A1 Parametre'!$H$28</f>
        <v>0</v>
      </c>
    </row>
    <row r="45" spans="1:36" s="24" customFormat="1" x14ac:dyDescent="0.2">
      <c r="A45"/>
      <c r="B45" s="38" t="s">
        <v>70</v>
      </c>
      <c r="C45" s="168">
        <f t="shared" si="14"/>
        <v>22404766.920912001</v>
      </c>
      <c r="D45" s="119">
        <f>D15*'A1 Parametre'!$H$29</f>
        <v>3200206.9209120004</v>
      </c>
      <c r="E45" s="119">
        <f>E15*'A1 Parametre'!$H$29</f>
        <v>6401520</v>
      </c>
      <c r="F45" s="119">
        <f>F15*'A1 Parametre'!$H$29</f>
        <v>6401520</v>
      </c>
      <c r="G45" s="119">
        <f>G15*'A1 Parametre'!$H$29</f>
        <v>6401520</v>
      </c>
      <c r="H45" s="119">
        <f>H15*'A1 Parametre'!$H$29</f>
        <v>0</v>
      </c>
      <c r="I45" s="119">
        <f>I15*'A1 Parametre'!$H$29</f>
        <v>0</v>
      </c>
      <c r="J45" s="119">
        <f>J15*'A1 Parametre'!$H$29</f>
        <v>0</v>
      </c>
      <c r="K45" s="119">
        <f>K15*'A1 Parametre'!$H$29</f>
        <v>0</v>
      </c>
      <c r="L45" s="119">
        <f>L15*'A1 Parametre'!$H$29</f>
        <v>0</v>
      </c>
      <c r="M45" s="119">
        <f>M15*'A1 Parametre'!$H$29</f>
        <v>0</v>
      </c>
      <c r="N45" s="119">
        <f>N15*'A1 Parametre'!$H$29</f>
        <v>0</v>
      </c>
      <c r="O45" s="119">
        <f>O15*'A1 Parametre'!$H$29</f>
        <v>0</v>
      </c>
      <c r="P45" s="119">
        <f>P15*'A1 Parametre'!$H$29</f>
        <v>0</v>
      </c>
      <c r="Q45" s="119">
        <f>Q15*'A1 Parametre'!$H$29</f>
        <v>0</v>
      </c>
      <c r="R45" s="119">
        <f>R15*'A1 Parametre'!$H$29</f>
        <v>0</v>
      </c>
      <c r="S45" s="119">
        <f>S15*'A1 Parametre'!$H$29</f>
        <v>0</v>
      </c>
      <c r="T45" s="119">
        <f>T15*'A1 Parametre'!$H$29</f>
        <v>0</v>
      </c>
      <c r="U45" s="119">
        <f>U15*'A1 Parametre'!$H$29</f>
        <v>0</v>
      </c>
      <c r="V45" s="119">
        <f>V15*'A1 Parametre'!$H$29</f>
        <v>0</v>
      </c>
      <c r="W45" s="119">
        <f>W15*'A1 Parametre'!$H$29</f>
        <v>0</v>
      </c>
      <c r="X45" s="119">
        <f>X15*'A1 Parametre'!$H$29</f>
        <v>0</v>
      </c>
      <c r="Y45" s="119">
        <f>Y15*'A1 Parametre'!$H$29</f>
        <v>0</v>
      </c>
      <c r="Z45" s="119">
        <f>Z15*'A1 Parametre'!$H$29</f>
        <v>0</v>
      </c>
      <c r="AA45" s="119">
        <f>AA15*'A1 Parametre'!$H$29</f>
        <v>0</v>
      </c>
      <c r="AB45" s="119">
        <f>AB15*'A1 Parametre'!$H$29</f>
        <v>0</v>
      </c>
      <c r="AC45" s="119">
        <f>AC15*'A1 Parametre'!$H$29</f>
        <v>0</v>
      </c>
      <c r="AD45" s="119">
        <f>AD15*'A1 Parametre'!$H$29</f>
        <v>0</v>
      </c>
      <c r="AE45" s="119">
        <f>AE15*'A1 Parametre'!$H$29</f>
        <v>0</v>
      </c>
      <c r="AF45" s="119">
        <f>AF15*'A1 Parametre'!$H$29</f>
        <v>0</v>
      </c>
      <c r="AG45" s="119">
        <f>AG15*'A1 Parametre'!$H$29</f>
        <v>0</v>
      </c>
      <c r="AH45" s="120">
        <f>AH15*'A1 Parametre'!$H$29</f>
        <v>0</v>
      </c>
      <c r="AI45" s="120">
        <f>AI15*'A1 Parametre'!$H$29</f>
        <v>0</v>
      </c>
      <c r="AJ45" s="120">
        <f>AJ15*'A1 Parametre'!$H$29</f>
        <v>0</v>
      </c>
    </row>
    <row r="46" spans="1:36" s="24" customFormat="1" x14ac:dyDescent="0.2">
      <c r="A46"/>
      <c r="B46" s="40" t="s">
        <v>172</v>
      </c>
      <c r="C46" s="168">
        <f t="shared" si="14"/>
        <v>0</v>
      </c>
      <c r="D46" s="119">
        <f>D16*'A1 Parametre'!$H$30</f>
        <v>0</v>
      </c>
      <c r="E46" s="119">
        <f>E16*'A1 Parametre'!$H$30</f>
        <v>0</v>
      </c>
      <c r="F46" s="119">
        <f>F16*'A1 Parametre'!$H$30</f>
        <v>0</v>
      </c>
      <c r="G46" s="119">
        <f>G16*'A1 Parametre'!$H$30</f>
        <v>0</v>
      </c>
      <c r="H46" s="119">
        <f>H16*'A1 Parametre'!$H$30</f>
        <v>0</v>
      </c>
      <c r="I46" s="119">
        <f>I16*'A1 Parametre'!$H$30</f>
        <v>0</v>
      </c>
      <c r="J46" s="119">
        <f>J16*'A1 Parametre'!$H$30</f>
        <v>0</v>
      </c>
      <c r="K46" s="119">
        <f>K16*'A1 Parametre'!$H$30</f>
        <v>0</v>
      </c>
      <c r="L46" s="119">
        <f>L16*'A1 Parametre'!$H$30</f>
        <v>0</v>
      </c>
      <c r="M46" s="119">
        <f>M16*'A1 Parametre'!$H$30</f>
        <v>0</v>
      </c>
      <c r="N46" s="119">
        <f>N16*'A1 Parametre'!$H$30</f>
        <v>0</v>
      </c>
      <c r="O46" s="119">
        <f>O16*'A1 Parametre'!$H$30</f>
        <v>0</v>
      </c>
      <c r="P46" s="119">
        <f>P16*'A1 Parametre'!$H$30</f>
        <v>0</v>
      </c>
      <c r="Q46" s="119">
        <f>Q16*'A1 Parametre'!$H$30</f>
        <v>0</v>
      </c>
      <c r="R46" s="119">
        <f>R16*'A1 Parametre'!$H$30</f>
        <v>0</v>
      </c>
      <c r="S46" s="119">
        <f>S16*'A1 Parametre'!$H$30</f>
        <v>0</v>
      </c>
      <c r="T46" s="119">
        <f>T16*'A1 Parametre'!$H$30</f>
        <v>0</v>
      </c>
      <c r="U46" s="119">
        <f>U16*'A1 Parametre'!$H$30</f>
        <v>0</v>
      </c>
      <c r="V46" s="119">
        <f>V16*'A1 Parametre'!$H$30</f>
        <v>0</v>
      </c>
      <c r="W46" s="119">
        <f>W16*'A1 Parametre'!$H$30</f>
        <v>0</v>
      </c>
      <c r="X46" s="119">
        <f>X16*'A1 Parametre'!$H$30</f>
        <v>0</v>
      </c>
      <c r="Y46" s="119">
        <f>Y16*'A1 Parametre'!$H$30</f>
        <v>0</v>
      </c>
      <c r="Z46" s="119">
        <f>Z16*'A1 Parametre'!$H$30</f>
        <v>0</v>
      </c>
      <c r="AA46" s="119">
        <f>AA16*'A1 Parametre'!$H$30</f>
        <v>0</v>
      </c>
      <c r="AB46" s="119">
        <f>AB16*'A1 Parametre'!$H$30</f>
        <v>0</v>
      </c>
      <c r="AC46" s="119">
        <f>AC16*'A1 Parametre'!$H$30</f>
        <v>0</v>
      </c>
      <c r="AD46" s="119">
        <f>AD16*'A1 Parametre'!$H$30</f>
        <v>0</v>
      </c>
      <c r="AE46" s="119">
        <f>AE16*'A1 Parametre'!$H$30</f>
        <v>0</v>
      </c>
      <c r="AF46" s="119">
        <f>AF16*'A1 Parametre'!$H$30</f>
        <v>0</v>
      </c>
      <c r="AG46" s="119">
        <f>AG16*'A1 Parametre'!$H$30</f>
        <v>0</v>
      </c>
      <c r="AH46" s="120">
        <f>AH16*'A1 Parametre'!$H$30</f>
        <v>0</v>
      </c>
      <c r="AI46" s="120">
        <f>AI16*'A1 Parametre'!$H$30</f>
        <v>0</v>
      </c>
      <c r="AJ46" s="120">
        <f>AJ16*'A1 Parametre'!$H$30</f>
        <v>0</v>
      </c>
    </row>
    <row r="47" spans="1:36" s="24" customFormat="1" x14ac:dyDescent="0.2">
      <c r="A47"/>
      <c r="B47" s="39" t="s">
        <v>71</v>
      </c>
      <c r="C47" s="168">
        <f t="shared" si="14"/>
        <v>6217731.4651199998</v>
      </c>
      <c r="D47" s="119">
        <f>D17*'A1 Parametre'!$H$31</f>
        <v>879111.46511999983</v>
      </c>
      <c r="E47" s="119">
        <f>E17*'A1 Parametre'!$H$31</f>
        <v>1779539.9999999998</v>
      </c>
      <c r="F47" s="119">
        <f>F17*'A1 Parametre'!$H$31</f>
        <v>1779539.9999999998</v>
      </c>
      <c r="G47" s="119">
        <f>G17*'A1 Parametre'!$H$31</f>
        <v>1779539.9999999998</v>
      </c>
      <c r="H47" s="119">
        <f>H17*'A1 Parametre'!$H$31</f>
        <v>0</v>
      </c>
      <c r="I47" s="119">
        <f>I17*'A1 Parametre'!$H$31</f>
        <v>0</v>
      </c>
      <c r="J47" s="119">
        <f>J17*'A1 Parametre'!$H$31</f>
        <v>0</v>
      </c>
      <c r="K47" s="119">
        <f>K17*'A1 Parametre'!$H$31</f>
        <v>0</v>
      </c>
      <c r="L47" s="119">
        <f>L17*'A1 Parametre'!$H$31</f>
        <v>0</v>
      </c>
      <c r="M47" s="119">
        <f>M17*'A1 Parametre'!$H$31</f>
        <v>0</v>
      </c>
      <c r="N47" s="119">
        <f>N17*'A1 Parametre'!$H$31</f>
        <v>0</v>
      </c>
      <c r="O47" s="119">
        <f>O17*'A1 Parametre'!$H$31</f>
        <v>0</v>
      </c>
      <c r="P47" s="119">
        <f>P17*'A1 Parametre'!$H$31</f>
        <v>0</v>
      </c>
      <c r="Q47" s="119">
        <f>Q17*'A1 Parametre'!$H$31</f>
        <v>0</v>
      </c>
      <c r="R47" s="119">
        <f>R17*'A1 Parametre'!$H$31</f>
        <v>0</v>
      </c>
      <c r="S47" s="119">
        <f>S17*'A1 Parametre'!$H$31</f>
        <v>0</v>
      </c>
      <c r="T47" s="119">
        <f>T17*'A1 Parametre'!$H$31</f>
        <v>0</v>
      </c>
      <c r="U47" s="119">
        <f>U17*'A1 Parametre'!$H$31</f>
        <v>0</v>
      </c>
      <c r="V47" s="119">
        <f>V17*'A1 Parametre'!$H$31</f>
        <v>0</v>
      </c>
      <c r="W47" s="119">
        <f>W17*'A1 Parametre'!$H$31</f>
        <v>0</v>
      </c>
      <c r="X47" s="119">
        <f>X17*'A1 Parametre'!$H$31</f>
        <v>0</v>
      </c>
      <c r="Y47" s="119">
        <f>Y17*'A1 Parametre'!$H$31</f>
        <v>0</v>
      </c>
      <c r="Z47" s="119">
        <f>Z17*'A1 Parametre'!$H$31</f>
        <v>0</v>
      </c>
      <c r="AA47" s="119">
        <f>AA17*'A1 Parametre'!$H$31</f>
        <v>0</v>
      </c>
      <c r="AB47" s="119">
        <f>AB17*'A1 Parametre'!$H$31</f>
        <v>0</v>
      </c>
      <c r="AC47" s="119">
        <f>AC17*'A1 Parametre'!$H$31</f>
        <v>0</v>
      </c>
      <c r="AD47" s="119">
        <f>AD17*'A1 Parametre'!$H$31</f>
        <v>0</v>
      </c>
      <c r="AE47" s="119">
        <f>AE17*'A1 Parametre'!$H$31</f>
        <v>0</v>
      </c>
      <c r="AF47" s="119">
        <f>AF17*'A1 Parametre'!$H$31</f>
        <v>0</v>
      </c>
      <c r="AG47" s="119">
        <f>AG17*'A1 Parametre'!$H$31</f>
        <v>0</v>
      </c>
      <c r="AH47" s="120">
        <f>AH17*'A1 Parametre'!$H$31</f>
        <v>0</v>
      </c>
      <c r="AI47" s="120">
        <f>AI17*'A1 Parametre'!$H$31</f>
        <v>0</v>
      </c>
      <c r="AJ47" s="120">
        <f>AJ17*'A1 Parametre'!$H$31</f>
        <v>0</v>
      </c>
    </row>
    <row r="48" spans="1:36" s="24" customFormat="1" x14ac:dyDescent="0.2">
      <c r="A48"/>
      <c r="B48" s="39" t="s">
        <v>171</v>
      </c>
      <c r="C48" s="168">
        <f t="shared" si="14"/>
        <v>1233624.21</v>
      </c>
      <c r="D48" s="119">
        <f>D18*'A1 Parametre'!$H$32</f>
        <v>0</v>
      </c>
      <c r="E48" s="119">
        <f>E18*'A1 Parametre'!$H$32</f>
        <v>0</v>
      </c>
      <c r="F48" s="119">
        <f>F18*'A1 Parametre'!$H$32</f>
        <v>616811.70599999989</v>
      </c>
      <c r="G48" s="119">
        <f>G18*'A1 Parametre'!$H$32</f>
        <v>616812.50399999996</v>
      </c>
      <c r="H48" s="119">
        <f>H18*'A1 Parametre'!$H$32</f>
        <v>0</v>
      </c>
      <c r="I48" s="119">
        <f>I18*'A1 Parametre'!$H$32</f>
        <v>0</v>
      </c>
      <c r="J48" s="119">
        <f>J18*'A1 Parametre'!$H$32</f>
        <v>0</v>
      </c>
      <c r="K48" s="119">
        <f>K18*'A1 Parametre'!$H$32</f>
        <v>0</v>
      </c>
      <c r="L48" s="119">
        <f>L18*'A1 Parametre'!$H$32</f>
        <v>0</v>
      </c>
      <c r="M48" s="119">
        <f>M18*'A1 Parametre'!$H$32</f>
        <v>0</v>
      </c>
      <c r="N48" s="119">
        <f>N18*'A1 Parametre'!$H$32</f>
        <v>0</v>
      </c>
      <c r="O48" s="119">
        <f>O18*'A1 Parametre'!$H$32</f>
        <v>0</v>
      </c>
      <c r="P48" s="119">
        <f>P18*'A1 Parametre'!$H$32</f>
        <v>0</v>
      </c>
      <c r="Q48" s="119">
        <f>Q18*'A1 Parametre'!$H$32</f>
        <v>0</v>
      </c>
      <c r="R48" s="119">
        <f>R18*'A1 Parametre'!$H$32</f>
        <v>0</v>
      </c>
      <c r="S48" s="119">
        <f>S18*'A1 Parametre'!$H$32</f>
        <v>0</v>
      </c>
      <c r="T48" s="119">
        <f>T18*'A1 Parametre'!$H$32</f>
        <v>0</v>
      </c>
      <c r="U48" s="119">
        <f>U18*'A1 Parametre'!$H$32</f>
        <v>0</v>
      </c>
      <c r="V48" s="119">
        <f>V18*'A1 Parametre'!$H$32</f>
        <v>0</v>
      </c>
      <c r="W48" s="119">
        <f>W18*'A1 Parametre'!$H$32</f>
        <v>0</v>
      </c>
      <c r="X48" s="119">
        <f>X18*'A1 Parametre'!$H$32</f>
        <v>0</v>
      </c>
      <c r="Y48" s="119">
        <f>Y18*'A1 Parametre'!$H$32</f>
        <v>0</v>
      </c>
      <c r="Z48" s="119">
        <f>Z18*'A1 Parametre'!$H$32</f>
        <v>0</v>
      </c>
      <c r="AA48" s="119">
        <f>AA18*'A1 Parametre'!$H$32</f>
        <v>0</v>
      </c>
      <c r="AB48" s="119">
        <f>AB18*'A1 Parametre'!$H$32</f>
        <v>0</v>
      </c>
      <c r="AC48" s="119">
        <f>AC18*'A1 Parametre'!$H$32</f>
        <v>0</v>
      </c>
      <c r="AD48" s="119">
        <f>AD18*'A1 Parametre'!$H$32</f>
        <v>0</v>
      </c>
      <c r="AE48" s="119">
        <f>AE18*'A1 Parametre'!$H$32</f>
        <v>0</v>
      </c>
      <c r="AF48" s="119">
        <f>AF18*'A1 Parametre'!$H$32</f>
        <v>0</v>
      </c>
      <c r="AG48" s="119">
        <f>AG18*'A1 Parametre'!$H$32</f>
        <v>0</v>
      </c>
      <c r="AH48" s="120">
        <f>AH18*'A1 Parametre'!$H$32</f>
        <v>0</v>
      </c>
      <c r="AI48" s="120">
        <f>AI18*'A1 Parametre'!$H$32</f>
        <v>0</v>
      </c>
      <c r="AJ48" s="120">
        <f>AJ18*'A1 Parametre'!$H$32</f>
        <v>0</v>
      </c>
    </row>
    <row r="49" spans="1:36" s="24" customFormat="1" x14ac:dyDescent="0.2">
      <c r="A49"/>
      <c r="B49" s="39" t="s">
        <v>72</v>
      </c>
      <c r="C49" s="168">
        <f t="shared" si="14"/>
        <v>3308958.7113600001</v>
      </c>
      <c r="D49" s="119">
        <f>D19*'A1 Parametre'!$H$33</f>
        <v>469278.71136000002</v>
      </c>
      <c r="E49" s="119">
        <f>E19*'A1 Parametre'!$H$33</f>
        <v>946560.00000000012</v>
      </c>
      <c r="F49" s="119">
        <f>F19*'A1 Parametre'!$H$33</f>
        <v>946560.00000000012</v>
      </c>
      <c r="G49" s="119">
        <f>G19*'A1 Parametre'!$H$33</f>
        <v>946560.00000000012</v>
      </c>
      <c r="H49" s="119">
        <f>H19*'A1 Parametre'!$H$33</f>
        <v>0</v>
      </c>
      <c r="I49" s="119">
        <f>I19*'A1 Parametre'!$H$33</f>
        <v>0</v>
      </c>
      <c r="J49" s="119">
        <f>J19*'A1 Parametre'!$H$33</f>
        <v>0</v>
      </c>
      <c r="K49" s="119">
        <f>K19*'A1 Parametre'!$H$33</f>
        <v>0</v>
      </c>
      <c r="L49" s="119">
        <f>L19*'A1 Parametre'!$H$33</f>
        <v>0</v>
      </c>
      <c r="M49" s="119">
        <f>M19*'A1 Parametre'!$H$33</f>
        <v>0</v>
      </c>
      <c r="N49" s="119">
        <f>N19*'A1 Parametre'!$H$33</f>
        <v>0</v>
      </c>
      <c r="O49" s="119">
        <f>O19*'A1 Parametre'!$H$33</f>
        <v>0</v>
      </c>
      <c r="P49" s="119">
        <f>P19*'A1 Parametre'!$H$33</f>
        <v>0</v>
      </c>
      <c r="Q49" s="119">
        <f>Q19*'A1 Parametre'!$H$33</f>
        <v>0</v>
      </c>
      <c r="R49" s="119">
        <f>R19*'A1 Parametre'!$H$33</f>
        <v>0</v>
      </c>
      <c r="S49" s="119">
        <f>S19*'A1 Parametre'!$H$33</f>
        <v>0</v>
      </c>
      <c r="T49" s="119">
        <f>T19*'A1 Parametre'!$H$33</f>
        <v>0</v>
      </c>
      <c r="U49" s="119">
        <f>U19*'A1 Parametre'!$H$33</f>
        <v>0</v>
      </c>
      <c r="V49" s="119">
        <f>V19*'A1 Parametre'!$H$33</f>
        <v>0</v>
      </c>
      <c r="W49" s="119">
        <f>W19*'A1 Parametre'!$H$33</f>
        <v>0</v>
      </c>
      <c r="X49" s="119">
        <f>X19*'A1 Parametre'!$H$33</f>
        <v>0</v>
      </c>
      <c r="Y49" s="119">
        <f>Y19*'A1 Parametre'!$H$33</f>
        <v>0</v>
      </c>
      <c r="Z49" s="119">
        <f>Z19*'A1 Parametre'!$H$33</f>
        <v>0</v>
      </c>
      <c r="AA49" s="119">
        <f>AA19*'A1 Parametre'!$H$33</f>
        <v>0</v>
      </c>
      <c r="AB49" s="119">
        <f>AB19*'A1 Parametre'!$H$33</f>
        <v>0</v>
      </c>
      <c r="AC49" s="119">
        <f>AC19*'A1 Parametre'!$H$33</f>
        <v>0</v>
      </c>
      <c r="AD49" s="119">
        <f>AD19*'A1 Parametre'!$H$33</f>
        <v>0</v>
      </c>
      <c r="AE49" s="119">
        <f>AE19*'A1 Parametre'!$H$33</f>
        <v>0</v>
      </c>
      <c r="AF49" s="119">
        <f>AF19*'A1 Parametre'!$H$33</f>
        <v>0</v>
      </c>
      <c r="AG49" s="119">
        <f>AG19*'A1 Parametre'!$H$33</f>
        <v>0</v>
      </c>
      <c r="AH49" s="120">
        <f>AH19*'A1 Parametre'!$H$33</f>
        <v>0</v>
      </c>
      <c r="AI49" s="120">
        <f>AI19*'A1 Parametre'!$H$33</f>
        <v>0</v>
      </c>
      <c r="AJ49" s="120">
        <f>AJ19*'A1 Parametre'!$H$33</f>
        <v>0</v>
      </c>
    </row>
    <row r="50" spans="1:36" s="24" customFormat="1" x14ac:dyDescent="0.2">
      <c r="A50"/>
      <c r="B50" s="40" t="s">
        <v>168</v>
      </c>
      <c r="C50" s="168">
        <f t="shared" si="14"/>
        <v>0</v>
      </c>
      <c r="D50" s="119">
        <f>D20*'A1 Parametre'!$H$33</f>
        <v>0</v>
      </c>
      <c r="E50" s="119">
        <f>E20*'A1 Parametre'!$H$33</f>
        <v>0</v>
      </c>
      <c r="F50" s="119">
        <f>F20*'A1 Parametre'!$H$33</f>
        <v>0</v>
      </c>
      <c r="G50" s="119">
        <f>G20*'A1 Parametre'!$H$33</f>
        <v>0</v>
      </c>
      <c r="H50" s="119">
        <f>H20*'A1 Parametre'!$H$33</f>
        <v>0</v>
      </c>
      <c r="I50" s="119">
        <f>I20*'A1 Parametre'!$H$33</f>
        <v>0</v>
      </c>
      <c r="J50" s="119">
        <f>J20*'A1 Parametre'!$H$33</f>
        <v>0</v>
      </c>
      <c r="K50" s="119">
        <f>K20*'A1 Parametre'!$H$33</f>
        <v>0</v>
      </c>
      <c r="L50" s="119">
        <f>L20*'A1 Parametre'!$H$33</f>
        <v>0</v>
      </c>
      <c r="M50" s="119">
        <f>M20*'A1 Parametre'!$H$33</f>
        <v>0</v>
      </c>
      <c r="N50" s="119">
        <f>N20*'A1 Parametre'!$H$33</f>
        <v>0</v>
      </c>
      <c r="O50" s="119">
        <f>O20*'A1 Parametre'!$H$33</f>
        <v>0</v>
      </c>
      <c r="P50" s="119">
        <f>P20*'A1 Parametre'!$H$33</f>
        <v>0</v>
      </c>
      <c r="Q50" s="119">
        <f>Q20*'A1 Parametre'!$H$33</f>
        <v>0</v>
      </c>
      <c r="R50" s="119">
        <f>R20*'A1 Parametre'!$H$33</f>
        <v>0</v>
      </c>
      <c r="S50" s="119">
        <f>S20*'A1 Parametre'!$H$33</f>
        <v>0</v>
      </c>
      <c r="T50" s="119">
        <f>T20*'A1 Parametre'!$H$33</f>
        <v>0</v>
      </c>
      <c r="U50" s="119">
        <f>U20*'A1 Parametre'!$H$33</f>
        <v>0</v>
      </c>
      <c r="V50" s="119">
        <f>V20*'A1 Parametre'!$H$33</f>
        <v>0</v>
      </c>
      <c r="W50" s="119">
        <f>W20*'A1 Parametre'!$H$33</f>
        <v>0</v>
      </c>
      <c r="X50" s="119">
        <f>X20*'A1 Parametre'!$H$33</f>
        <v>0</v>
      </c>
      <c r="Y50" s="119">
        <f>Y20*'A1 Parametre'!$H$33</f>
        <v>0</v>
      </c>
      <c r="Z50" s="119">
        <f>Z20*'A1 Parametre'!$H$33</f>
        <v>0</v>
      </c>
      <c r="AA50" s="119">
        <f>AA20*'A1 Parametre'!$H$33</f>
        <v>0</v>
      </c>
      <c r="AB50" s="119">
        <f>AB20*'A1 Parametre'!$H$33</f>
        <v>0</v>
      </c>
      <c r="AC50" s="119">
        <f>AC20*'A1 Parametre'!$H$33</f>
        <v>0</v>
      </c>
      <c r="AD50" s="119">
        <f>AD20*'A1 Parametre'!$H$33</f>
        <v>0</v>
      </c>
      <c r="AE50" s="119">
        <f>AE20*'A1 Parametre'!$H$33</f>
        <v>0</v>
      </c>
      <c r="AF50" s="119">
        <f>AF20*'A1 Parametre'!$H$33</f>
        <v>0</v>
      </c>
      <c r="AG50" s="119">
        <f>AG20*'A1 Parametre'!$H$33</f>
        <v>0</v>
      </c>
      <c r="AH50" s="120">
        <f>AH20*'A1 Parametre'!$H$33</f>
        <v>0</v>
      </c>
      <c r="AI50" s="120">
        <f>AI20*'A1 Parametre'!$H$33</f>
        <v>0</v>
      </c>
      <c r="AJ50" s="120">
        <f>AJ20*'A1 Parametre'!$H$33</f>
        <v>0</v>
      </c>
    </row>
    <row r="51" spans="1:36" s="24" customFormat="1" x14ac:dyDescent="0.2">
      <c r="A51"/>
      <c r="B51" s="40" t="s">
        <v>73</v>
      </c>
      <c r="C51" s="168">
        <f t="shared" si="14"/>
        <v>1850167.392</v>
      </c>
      <c r="D51" s="119">
        <f>D21*'A1 Parametre'!$H$33</f>
        <v>647626.56000000006</v>
      </c>
      <c r="E51" s="119">
        <f>E21*'A1 Parametre'!$H$33</f>
        <v>397731.45600000001</v>
      </c>
      <c r="F51" s="119">
        <f>F21*'A1 Parametre'!$H$33</f>
        <v>397731.45600000001</v>
      </c>
      <c r="G51" s="119">
        <f>G21*'A1 Parametre'!$H$33</f>
        <v>407077.92000000004</v>
      </c>
      <c r="H51" s="119">
        <f>H21*'A1 Parametre'!$H$33</f>
        <v>0</v>
      </c>
      <c r="I51" s="119">
        <f>I21*'A1 Parametre'!$H$33</f>
        <v>0</v>
      </c>
      <c r="J51" s="119">
        <f>J21*'A1 Parametre'!$H$33</f>
        <v>0</v>
      </c>
      <c r="K51" s="119">
        <f>K21*'A1 Parametre'!$H$33</f>
        <v>0</v>
      </c>
      <c r="L51" s="119">
        <f>L21*'A1 Parametre'!$H$33</f>
        <v>0</v>
      </c>
      <c r="M51" s="119">
        <f>M21*'A1 Parametre'!$H$33</f>
        <v>0</v>
      </c>
      <c r="N51" s="119">
        <f>N21*'A1 Parametre'!$H$33</f>
        <v>0</v>
      </c>
      <c r="O51" s="119">
        <f>O21*'A1 Parametre'!$H$33</f>
        <v>0</v>
      </c>
      <c r="P51" s="119">
        <f>P21*'A1 Parametre'!$H$33</f>
        <v>0</v>
      </c>
      <c r="Q51" s="119">
        <f>Q21*'A1 Parametre'!$H$33</f>
        <v>0</v>
      </c>
      <c r="R51" s="119">
        <f>R21*'A1 Parametre'!$H$33</f>
        <v>0</v>
      </c>
      <c r="S51" s="119">
        <f>S21*'A1 Parametre'!$H$33</f>
        <v>0</v>
      </c>
      <c r="T51" s="119">
        <f>T21*'A1 Parametre'!$H$33</f>
        <v>0</v>
      </c>
      <c r="U51" s="119">
        <f>U21*'A1 Parametre'!$H$33</f>
        <v>0</v>
      </c>
      <c r="V51" s="119">
        <f>V21*'A1 Parametre'!$H$33</f>
        <v>0</v>
      </c>
      <c r="W51" s="119">
        <f>W21*'A1 Parametre'!$H$33</f>
        <v>0</v>
      </c>
      <c r="X51" s="119">
        <f>X21*'A1 Parametre'!$H$33</f>
        <v>0</v>
      </c>
      <c r="Y51" s="119">
        <f>Y21*'A1 Parametre'!$H$33</f>
        <v>0</v>
      </c>
      <c r="Z51" s="119">
        <f>Z21*'A1 Parametre'!$H$33</f>
        <v>0</v>
      </c>
      <c r="AA51" s="119">
        <f>AA21*'A1 Parametre'!$H$33</f>
        <v>0</v>
      </c>
      <c r="AB51" s="119">
        <f>AB21*'A1 Parametre'!$H$33</f>
        <v>0</v>
      </c>
      <c r="AC51" s="119">
        <f>AC21*'A1 Parametre'!$H$33</f>
        <v>0</v>
      </c>
      <c r="AD51" s="119">
        <f>AD21*'A1 Parametre'!$H$33</f>
        <v>0</v>
      </c>
      <c r="AE51" s="119">
        <f>AE21*'A1 Parametre'!$H$33</f>
        <v>0</v>
      </c>
      <c r="AF51" s="119">
        <f>AF21*'A1 Parametre'!$H$33</f>
        <v>0</v>
      </c>
      <c r="AG51" s="119">
        <f>AG21*'A1 Parametre'!$H$33</f>
        <v>0</v>
      </c>
      <c r="AH51" s="120">
        <f>AH21*'A1 Parametre'!$H$33</f>
        <v>0</v>
      </c>
      <c r="AI51" s="120">
        <f>AI21*'A1 Parametre'!$H$33</f>
        <v>0</v>
      </c>
      <c r="AJ51" s="120">
        <f>AJ21*'A1 Parametre'!$H$33</f>
        <v>0</v>
      </c>
    </row>
    <row r="52" spans="1:36" s="24" customFormat="1" x14ac:dyDescent="0.2">
      <c r="A52"/>
      <c r="B52" s="39" t="s">
        <v>74</v>
      </c>
      <c r="C52" s="168">
        <f t="shared" si="14"/>
        <v>0</v>
      </c>
      <c r="D52" s="119">
        <f>D22*'A1 Parametre'!$H$33</f>
        <v>0</v>
      </c>
      <c r="E52" s="119">
        <f>E22*'A1 Parametre'!$H$33</f>
        <v>0</v>
      </c>
      <c r="F52" s="119">
        <f>F22*'A1 Parametre'!$H$33</f>
        <v>0</v>
      </c>
      <c r="G52" s="119">
        <f>G22*'A1 Parametre'!$H$33</f>
        <v>0</v>
      </c>
      <c r="H52" s="119">
        <f>H22*'A1 Parametre'!$H$33</f>
        <v>0</v>
      </c>
      <c r="I52" s="119">
        <f>I22*'A1 Parametre'!$H$33</f>
        <v>0</v>
      </c>
      <c r="J52" s="119">
        <f>J22*'A1 Parametre'!$H$33</f>
        <v>0</v>
      </c>
      <c r="K52" s="119">
        <f>K22*'A1 Parametre'!$H$33</f>
        <v>0</v>
      </c>
      <c r="L52" s="119">
        <f>L22*'A1 Parametre'!$H$33</f>
        <v>0</v>
      </c>
      <c r="M52" s="119">
        <f>M22*'A1 Parametre'!$H$33</f>
        <v>0</v>
      </c>
      <c r="N52" s="119">
        <f>N22*'A1 Parametre'!$H$33</f>
        <v>0</v>
      </c>
      <c r="O52" s="119">
        <f>O22*'A1 Parametre'!$H$33</f>
        <v>0</v>
      </c>
      <c r="P52" s="119">
        <f>P22*'A1 Parametre'!$H$33</f>
        <v>0</v>
      </c>
      <c r="Q52" s="119">
        <f>Q22*'A1 Parametre'!$H$33</f>
        <v>0</v>
      </c>
      <c r="R52" s="119">
        <f>R22*'A1 Parametre'!$H$33</f>
        <v>0</v>
      </c>
      <c r="S52" s="119">
        <f>S22*'A1 Parametre'!$H$33</f>
        <v>0</v>
      </c>
      <c r="T52" s="119">
        <f>T22*'A1 Parametre'!$H$33</f>
        <v>0</v>
      </c>
      <c r="U52" s="119">
        <f>U22*'A1 Parametre'!$H$33</f>
        <v>0</v>
      </c>
      <c r="V52" s="119">
        <f>V22*'A1 Parametre'!$H$33</f>
        <v>0</v>
      </c>
      <c r="W52" s="119">
        <f>W22*'A1 Parametre'!$H$33</f>
        <v>0</v>
      </c>
      <c r="X52" s="119">
        <f>X22*'A1 Parametre'!$H$33</f>
        <v>0</v>
      </c>
      <c r="Y52" s="119">
        <f>Y22*'A1 Parametre'!$H$33</f>
        <v>0</v>
      </c>
      <c r="Z52" s="119">
        <f>Z22*'A1 Parametre'!$H$33</f>
        <v>0</v>
      </c>
      <c r="AA52" s="119">
        <f>AA22*'A1 Parametre'!$H$33</f>
        <v>0</v>
      </c>
      <c r="AB52" s="119">
        <f>AB22*'A1 Parametre'!$H$33</f>
        <v>0</v>
      </c>
      <c r="AC52" s="119">
        <f>AC22*'A1 Parametre'!$H$33</f>
        <v>0</v>
      </c>
      <c r="AD52" s="119">
        <f>AD22*'A1 Parametre'!$H$33</f>
        <v>0</v>
      </c>
      <c r="AE52" s="119">
        <f>AE22*'A1 Parametre'!$H$33</f>
        <v>0</v>
      </c>
      <c r="AF52" s="119">
        <f>AF22*'A1 Parametre'!$H$33</f>
        <v>0</v>
      </c>
      <c r="AG52" s="119">
        <f>AG22*'A1 Parametre'!$H$33</f>
        <v>0</v>
      </c>
      <c r="AH52" s="120">
        <f>AH22*'A1 Parametre'!$H$33</f>
        <v>0</v>
      </c>
      <c r="AI52" s="120">
        <f>AI22*'A1 Parametre'!$H$33</f>
        <v>0</v>
      </c>
      <c r="AJ52" s="120">
        <f>AJ22*'A1 Parametre'!$H$33</f>
        <v>0</v>
      </c>
    </row>
    <row r="53" spans="1:36" s="24" customFormat="1" x14ac:dyDescent="0.2">
      <c r="A53"/>
      <c r="B53" s="3" t="s">
        <v>75</v>
      </c>
      <c r="C53" s="167">
        <f t="shared" si="14"/>
        <v>0</v>
      </c>
      <c r="D53" s="53">
        <f>D23*'A1 Parametre'!$H$33</f>
        <v>0</v>
      </c>
      <c r="E53" s="53">
        <f>E23*'A1 Parametre'!$H$33</f>
        <v>0</v>
      </c>
      <c r="F53" s="53">
        <f>F23*'A1 Parametre'!$H$33</f>
        <v>0</v>
      </c>
      <c r="G53" s="53">
        <f>G23*'A1 Parametre'!$H$33</f>
        <v>0</v>
      </c>
      <c r="H53" s="53">
        <f>H23*'A1 Parametre'!$H$33</f>
        <v>0</v>
      </c>
      <c r="I53" s="53">
        <f>I23*'A1 Parametre'!$H$33</f>
        <v>0</v>
      </c>
      <c r="J53" s="53">
        <f>J23*'A1 Parametre'!$H$33</f>
        <v>0</v>
      </c>
      <c r="K53" s="53">
        <f>K23*'A1 Parametre'!$H$33</f>
        <v>0</v>
      </c>
      <c r="L53" s="53">
        <f>L23*'A1 Parametre'!$H$33</f>
        <v>0</v>
      </c>
      <c r="M53" s="53">
        <f>M23*'A1 Parametre'!$H$33</f>
        <v>0</v>
      </c>
      <c r="N53" s="53">
        <f>N23*'A1 Parametre'!$H$33</f>
        <v>0</v>
      </c>
      <c r="O53" s="53">
        <f>O23*'A1 Parametre'!$H$33</f>
        <v>0</v>
      </c>
      <c r="P53" s="53">
        <f>P23*'A1 Parametre'!$H$33</f>
        <v>0</v>
      </c>
      <c r="Q53" s="53">
        <f>Q23*'A1 Parametre'!$H$33</f>
        <v>0</v>
      </c>
      <c r="R53" s="53">
        <f>R23*'A1 Parametre'!$H$33</f>
        <v>0</v>
      </c>
      <c r="S53" s="53">
        <f>S23*'A1 Parametre'!$H$33</f>
        <v>0</v>
      </c>
      <c r="T53" s="53">
        <f>T23*'A1 Parametre'!$H$33</f>
        <v>0</v>
      </c>
      <c r="U53" s="53">
        <f>U23*'A1 Parametre'!$H$33</f>
        <v>0</v>
      </c>
      <c r="V53" s="53">
        <f>V23*'A1 Parametre'!$H$33</f>
        <v>0</v>
      </c>
      <c r="W53" s="53">
        <f>W23*'A1 Parametre'!$H$33</f>
        <v>0</v>
      </c>
      <c r="X53" s="53">
        <f>X23*'A1 Parametre'!$H$33</f>
        <v>0</v>
      </c>
      <c r="Y53" s="53">
        <f>Y23*'A1 Parametre'!$H$33</f>
        <v>0</v>
      </c>
      <c r="Z53" s="53">
        <f>Z23*'A1 Parametre'!$H$33</f>
        <v>0</v>
      </c>
      <c r="AA53" s="53">
        <f>AA23*'A1 Parametre'!$H$33</f>
        <v>0</v>
      </c>
      <c r="AB53" s="53">
        <f>AB23*'A1 Parametre'!$H$33</f>
        <v>0</v>
      </c>
      <c r="AC53" s="53">
        <f>AC23*'A1 Parametre'!$H$33</f>
        <v>0</v>
      </c>
      <c r="AD53" s="53">
        <f>AD23*'A1 Parametre'!$H$33</f>
        <v>0</v>
      </c>
      <c r="AE53" s="53">
        <f>AE23*'A1 Parametre'!$H$33</f>
        <v>0</v>
      </c>
      <c r="AF53" s="53">
        <f>AF23*'A1 Parametre'!$H$33</f>
        <v>0</v>
      </c>
      <c r="AG53" s="53">
        <f>AG23*'A1 Parametre'!$H$33</f>
        <v>0</v>
      </c>
      <c r="AH53" s="53">
        <f>AH23*'A1 Parametre'!$H$33</f>
        <v>0</v>
      </c>
      <c r="AI53" s="53">
        <f>AI23*'A1 Parametre'!$H$33</f>
        <v>0</v>
      </c>
      <c r="AJ53" s="53">
        <f>AJ23*'A1 Parametre'!$H$33</f>
        <v>0</v>
      </c>
    </row>
    <row r="54" spans="1:36" s="24" customFormat="1" x14ac:dyDescent="0.2">
      <c r="A54"/>
      <c r="B54" s="3" t="s">
        <v>76</v>
      </c>
      <c r="C54" s="167">
        <f t="shared" si="14"/>
        <v>1280000</v>
      </c>
      <c r="D54" s="53">
        <f>D24*'A1 Parametre'!$C$21</f>
        <v>1280000</v>
      </c>
      <c r="E54" s="53">
        <f>E24*'A1 Parametre'!$C$21</f>
        <v>0</v>
      </c>
      <c r="F54" s="53">
        <f>F24*'A1 Parametre'!$C$21</f>
        <v>0</v>
      </c>
      <c r="G54" s="53">
        <f>G24*'A1 Parametre'!$C$21</f>
        <v>0</v>
      </c>
      <c r="H54" s="53">
        <f>H24*'A1 Parametre'!$C$21</f>
        <v>0</v>
      </c>
      <c r="I54" s="53">
        <f>I24*'A1 Parametre'!$C$21</f>
        <v>0</v>
      </c>
      <c r="J54" s="53">
        <f>J24*'A1 Parametre'!$C$21</f>
        <v>0</v>
      </c>
      <c r="K54" s="53">
        <f>K24*'A1 Parametre'!$C$21</f>
        <v>0</v>
      </c>
      <c r="L54" s="53">
        <f>L24*'A1 Parametre'!$C$21</f>
        <v>0</v>
      </c>
      <c r="M54" s="53">
        <f>M24*'A1 Parametre'!$C$21</f>
        <v>0</v>
      </c>
      <c r="N54" s="53">
        <f>N24*'A1 Parametre'!$C$21</f>
        <v>0</v>
      </c>
      <c r="O54" s="53">
        <f>O24*'A1 Parametre'!$C$21</f>
        <v>0</v>
      </c>
      <c r="P54" s="53">
        <f>P24*'A1 Parametre'!$C$21</f>
        <v>0</v>
      </c>
      <c r="Q54" s="53">
        <f>Q24*'A1 Parametre'!$C$21</f>
        <v>0</v>
      </c>
      <c r="R54" s="53">
        <f>R24*'A1 Parametre'!$C$21</f>
        <v>0</v>
      </c>
      <c r="S54" s="53">
        <f>S24*'A1 Parametre'!$C$21</f>
        <v>0</v>
      </c>
      <c r="T54" s="53">
        <f>T24*'A1 Parametre'!$C$21</f>
        <v>0</v>
      </c>
      <c r="U54" s="53">
        <f>U24*'A1 Parametre'!$C$21</f>
        <v>0</v>
      </c>
      <c r="V54" s="53">
        <f>V24*'A1 Parametre'!$C$21</f>
        <v>0</v>
      </c>
      <c r="W54" s="53">
        <f>W24*'A1 Parametre'!$C$21</f>
        <v>0</v>
      </c>
      <c r="X54" s="53">
        <f>X24*'A1 Parametre'!$C$21</f>
        <v>0</v>
      </c>
      <c r="Y54" s="53">
        <f>Y24*'A1 Parametre'!$C$21</f>
        <v>0</v>
      </c>
      <c r="Z54" s="53">
        <f>Z24*'A1 Parametre'!$C$21</f>
        <v>0</v>
      </c>
      <c r="AA54" s="53">
        <f>AA24*'A1 Parametre'!$C$21</f>
        <v>0</v>
      </c>
      <c r="AB54" s="53">
        <f>AB24*'A1 Parametre'!$C$21</f>
        <v>0</v>
      </c>
      <c r="AC54" s="53">
        <f>AC24*'A1 Parametre'!$C$21</f>
        <v>0</v>
      </c>
      <c r="AD54" s="53">
        <f>AD24*'A1 Parametre'!$C$21</f>
        <v>0</v>
      </c>
      <c r="AE54" s="53">
        <f>AE24*'A1 Parametre'!$C$21</f>
        <v>0</v>
      </c>
      <c r="AF54" s="53">
        <f>AF24*'A1 Parametre'!$C$21</f>
        <v>0</v>
      </c>
      <c r="AG54" s="53">
        <f>AG24*'A1 Parametre'!$C$21</f>
        <v>0</v>
      </c>
      <c r="AH54" s="53">
        <f>AH24*'A1 Parametre'!$C$21</f>
        <v>0</v>
      </c>
      <c r="AI54" s="53">
        <f>AI24*'A1 Parametre'!$C$21</f>
        <v>0</v>
      </c>
      <c r="AJ54" s="53">
        <f>AJ24*'A1 Parametre'!$C$21</f>
        <v>0</v>
      </c>
    </row>
    <row r="55" spans="1:36" s="24" customFormat="1" x14ac:dyDescent="0.2">
      <c r="A55"/>
      <c r="B55" s="3" t="s">
        <v>77</v>
      </c>
      <c r="C55" s="167">
        <f t="shared" si="14"/>
        <v>0</v>
      </c>
      <c r="D55" s="53">
        <f>D25*'A1 Parametre'!$C$21</f>
        <v>0</v>
      </c>
      <c r="E55" s="53">
        <f>E25*'A1 Parametre'!$C$21</f>
        <v>0</v>
      </c>
      <c r="F55" s="53">
        <f>F25*'A1 Parametre'!$C$21</f>
        <v>0</v>
      </c>
      <c r="G55" s="53">
        <f>G25*'A1 Parametre'!$C$21</f>
        <v>0</v>
      </c>
      <c r="H55" s="53">
        <f>H25*'A1 Parametre'!$C$21</f>
        <v>0</v>
      </c>
      <c r="I55" s="53">
        <f>I25*'A1 Parametre'!$C$21</f>
        <v>0</v>
      </c>
      <c r="J55" s="53">
        <f>J25*'A1 Parametre'!$C$21</f>
        <v>0</v>
      </c>
      <c r="K55" s="53">
        <f>K25*'A1 Parametre'!$C$21</f>
        <v>0</v>
      </c>
      <c r="L55" s="53">
        <f>L25*'A1 Parametre'!$C$21</f>
        <v>0</v>
      </c>
      <c r="M55" s="53">
        <f>M25*'A1 Parametre'!$C$21</f>
        <v>0</v>
      </c>
      <c r="N55" s="53">
        <f>N25*'A1 Parametre'!$C$21</f>
        <v>0</v>
      </c>
      <c r="O55" s="53">
        <f>O25*'A1 Parametre'!$C$21</f>
        <v>0</v>
      </c>
      <c r="P55" s="53">
        <f>P25*'A1 Parametre'!$C$21</f>
        <v>0</v>
      </c>
      <c r="Q55" s="53">
        <f>Q25*'A1 Parametre'!$C$21</f>
        <v>0</v>
      </c>
      <c r="R55" s="53">
        <f>R25*'A1 Parametre'!$C$21</f>
        <v>0</v>
      </c>
      <c r="S55" s="53">
        <f>S25*'A1 Parametre'!$C$21</f>
        <v>0</v>
      </c>
      <c r="T55" s="53">
        <f>T25*'A1 Parametre'!$C$21</f>
        <v>0</v>
      </c>
      <c r="U55" s="53">
        <f>U25*'A1 Parametre'!$C$21</f>
        <v>0</v>
      </c>
      <c r="V55" s="53">
        <f>V25*'A1 Parametre'!$C$21</f>
        <v>0</v>
      </c>
      <c r="W55" s="53">
        <f>W25*'A1 Parametre'!$C$21</f>
        <v>0</v>
      </c>
      <c r="X55" s="53">
        <f>X25*'A1 Parametre'!$C$21</f>
        <v>0</v>
      </c>
      <c r="Y55" s="53">
        <f>Y25*'A1 Parametre'!$C$21</f>
        <v>0</v>
      </c>
      <c r="Z55" s="53">
        <f>Z25*'A1 Parametre'!$C$21</f>
        <v>0</v>
      </c>
      <c r="AA55" s="53">
        <f>AA25*'A1 Parametre'!$C$21</f>
        <v>0</v>
      </c>
      <c r="AB55" s="53">
        <f>AB25*'A1 Parametre'!$C$21</f>
        <v>0</v>
      </c>
      <c r="AC55" s="53">
        <f>AC25*'A1 Parametre'!$C$21</f>
        <v>0</v>
      </c>
      <c r="AD55" s="53">
        <f>AD25*'A1 Parametre'!$C$21</f>
        <v>0</v>
      </c>
      <c r="AE55" s="53">
        <f>AE25*'A1 Parametre'!$C$21</f>
        <v>0</v>
      </c>
      <c r="AF55" s="53">
        <f>AF25*'A1 Parametre'!$C$21</f>
        <v>0</v>
      </c>
      <c r="AG55" s="53">
        <f>AG25*'A1 Parametre'!$C$21</f>
        <v>0</v>
      </c>
      <c r="AH55" s="53">
        <f>AH25*'A1 Parametre'!$C$21</f>
        <v>0</v>
      </c>
      <c r="AI55" s="53">
        <f>AI25*'A1 Parametre'!$C$21</f>
        <v>0</v>
      </c>
      <c r="AJ55" s="53">
        <f>AJ25*'A1 Parametre'!$C$21</f>
        <v>0</v>
      </c>
    </row>
    <row r="56" spans="1:36" s="24" customFormat="1" x14ac:dyDescent="0.2">
      <c r="A56"/>
      <c r="B56" s="36" t="s">
        <v>176</v>
      </c>
      <c r="C56" s="169">
        <f t="shared" si="14"/>
        <v>55241513.410928003</v>
      </c>
      <c r="D56" s="93">
        <f t="shared" ref="D56:AI56" si="19">SUM(D53:D55,D38:D42)</f>
        <v>9510488.3689280003</v>
      </c>
      <c r="E56" s="93">
        <f t="shared" si="19"/>
        <v>14829351.456</v>
      </c>
      <c r="F56" s="93">
        <f t="shared" si="19"/>
        <v>15446163.162</v>
      </c>
      <c r="G56" s="93">
        <f t="shared" si="19"/>
        <v>15455510.424000001</v>
      </c>
      <c r="H56" s="93">
        <f t="shared" si="19"/>
        <v>0</v>
      </c>
      <c r="I56" s="93">
        <f t="shared" si="19"/>
        <v>0</v>
      </c>
      <c r="J56" s="93">
        <f t="shared" si="19"/>
        <v>0</v>
      </c>
      <c r="K56" s="93">
        <f t="shared" si="19"/>
        <v>0</v>
      </c>
      <c r="L56" s="93">
        <f t="shared" si="19"/>
        <v>0</v>
      </c>
      <c r="M56" s="93">
        <f t="shared" si="19"/>
        <v>0</v>
      </c>
      <c r="N56" s="93">
        <f t="shared" si="19"/>
        <v>0</v>
      </c>
      <c r="O56" s="93">
        <f t="shared" si="19"/>
        <v>0</v>
      </c>
      <c r="P56" s="93">
        <f t="shared" si="19"/>
        <v>0</v>
      </c>
      <c r="Q56" s="93">
        <f t="shared" si="19"/>
        <v>0</v>
      </c>
      <c r="R56" s="93">
        <f t="shared" si="19"/>
        <v>0</v>
      </c>
      <c r="S56" s="93">
        <f t="shared" si="19"/>
        <v>0</v>
      </c>
      <c r="T56" s="93">
        <f t="shared" si="19"/>
        <v>0</v>
      </c>
      <c r="U56" s="93">
        <f t="shared" si="19"/>
        <v>0</v>
      </c>
      <c r="V56" s="93">
        <f t="shared" si="19"/>
        <v>0</v>
      </c>
      <c r="W56" s="93">
        <f t="shared" si="19"/>
        <v>0</v>
      </c>
      <c r="X56" s="93">
        <f t="shared" si="19"/>
        <v>0</v>
      </c>
      <c r="Y56" s="93">
        <f t="shared" si="19"/>
        <v>0</v>
      </c>
      <c r="Z56" s="93">
        <f t="shared" si="19"/>
        <v>0</v>
      </c>
      <c r="AA56" s="93">
        <f t="shared" si="19"/>
        <v>0</v>
      </c>
      <c r="AB56" s="93">
        <f t="shared" si="19"/>
        <v>0</v>
      </c>
      <c r="AC56" s="93">
        <f t="shared" si="19"/>
        <v>0</v>
      </c>
      <c r="AD56" s="93">
        <f t="shared" si="19"/>
        <v>0</v>
      </c>
      <c r="AE56" s="93">
        <f t="shared" si="19"/>
        <v>0</v>
      </c>
      <c r="AF56" s="93">
        <f t="shared" si="19"/>
        <v>0</v>
      </c>
      <c r="AG56" s="93">
        <f t="shared" si="19"/>
        <v>0</v>
      </c>
      <c r="AH56" s="93">
        <f t="shared" si="19"/>
        <v>0</v>
      </c>
      <c r="AI56" s="93">
        <f t="shared" si="19"/>
        <v>0</v>
      </c>
      <c r="AJ56" s="93">
        <f t="shared" ref="AJ56" si="20">SUM(AJ53:AJ55,AJ38:AJ42)</f>
        <v>0</v>
      </c>
    </row>
  </sheetData>
  <sheetProtection selectLockedCells="1"/>
  <mergeCells count="1">
    <mergeCell ref="C4:E4"/>
  </mergeCells>
  <dataValidations count="1">
    <dataValidation type="list" allowBlank="1" showInputMessage="1" showErrorMessage="1" sqref="C4">
      <formula1>"Žiadateľ JE platcom DPH,Žiadateľ NIE JE platcom DPH"</formula1>
    </dataValidation>
  </dataValidations>
  <pageMargins left="0.62992125984251968" right="0.19685039370078741" top="1.2598425196850394" bottom="0.55118110236220474" header="0.31496062992125984" footer="0.31496062992125984"/>
  <pageSetup paperSize="8" scale="71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whole" allowBlank="1" showInputMessage="1" showErrorMessage="1">
          <x14:formula1>
            <xm:f>'A1 Parametre'!C6-5</xm:f>
          </x14:formula1>
          <x14:formula2>
            <xm:f>'A1 Parametre'!C6</xm:f>
          </x14:formula2>
          <xm:sqref>C2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M23"/>
  <sheetViews>
    <sheetView showGridLines="0" zoomScale="80" zoomScaleNormal="80" workbookViewId="0"/>
  </sheetViews>
  <sheetFormatPr defaultRowHeight="12.75" x14ac:dyDescent="0.2"/>
  <cols>
    <col min="1" max="1" width="2.7109375" style="41" customWidth="1"/>
    <col min="2" max="2" width="71" style="41" customWidth="1"/>
    <col min="3" max="3" width="16.5703125" style="41" customWidth="1"/>
    <col min="4" max="4" width="15.7109375" style="41" customWidth="1"/>
    <col min="5" max="5" width="15.5703125" style="41" customWidth="1"/>
    <col min="6" max="8" width="16.85546875" style="41" customWidth="1"/>
    <col min="9" max="16384" width="9.140625" style="41"/>
  </cols>
  <sheetData>
    <row r="1" spans="2:13" ht="15.75" x14ac:dyDescent="0.25">
      <c r="B1" s="288" t="s">
        <v>383</v>
      </c>
    </row>
    <row r="2" spans="2:13" x14ac:dyDescent="0.2">
      <c r="B2" s="234" t="s">
        <v>384</v>
      </c>
      <c r="C2" s="346" t="s">
        <v>341</v>
      </c>
      <c r="D2" s="347"/>
    </row>
    <row r="4" spans="2:13" x14ac:dyDescent="0.2">
      <c r="B4" s="234" t="s">
        <v>385</v>
      </c>
      <c r="C4" s="348" t="s">
        <v>341</v>
      </c>
      <c r="D4" s="348"/>
    </row>
    <row r="6" spans="2:13" x14ac:dyDescent="0.2">
      <c r="B6" s="235" t="s">
        <v>386</v>
      </c>
      <c r="E6"/>
      <c r="F6"/>
      <c r="G6"/>
    </row>
    <row r="7" spans="2:13" ht="38.25" x14ac:dyDescent="0.2">
      <c r="B7" s="116" t="s">
        <v>95</v>
      </c>
      <c r="C7" s="117" t="s">
        <v>96</v>
      </c>
      <c r="D7" s="117" t="s">
        <v>97</v>
      </c>
      <c r="E7" s="117" t="s">
        <v>98</v>
      </c>
      <c r="F7" s="118" t="s">
        <v>173</v>
      </c>
      <c r="G7" s="118" t="s">
        <v>332</v>
      </c>
      <c r="H7" s="118" t="s">
        <v>333</v>
      </c>
    </row>
    <row r="8" spans="2:13" x14ac:dyDescent="0.2">
      <c r="B8" s="44" t="s">
        <v>16</v>
      </c>
      <c r="C8" s="45" t="s">
        <v>100</v>
      </c>
      <c r="D8" s="284">
        <v>0</v>
      </c>
      <c r="E8" s="45" t="s">
        <v>100</v>
      </c>
      <c r="F8" s="45" t="s">
        <v>100</v>
      </c>
      <c r="G8" s="46">
        <f>'01 Investicne naklady'!C9</f>
        <v>138137</v>
      </c>
      <c r="H8" s="46">
        <f>G8*'A1 Parametre'!H27</f>
        <v>138137</v>
      </c>
    </row>
    <row r="9" spans="2:13" x14ac:dyDescent="0.2">
      <c r="B9" s="44" t="s">
        <v>103</v>
      </c>
      <c r="C9" s="47">
        <v>25</v>
      </c>
      <c r="D9" s="285">
        <f>ROUNDDOWN(('A1 Parametre'!$C$9-('A1 Parametre'!$C$7-'A1 Parametre'!$C$6))/C9,0)</f>
        <v>1</v>
      </c>
      <c r="E9" s="47">
        <f>C9+(D9*C9)</f>
        <v>50</v>
      </c>
      <c r="F9" s="283">
        <f>(E9-(1+'A1 Parametre'!$C$9-('A1 Parametre'!$C$7-'A1 Parametre'!$C$6)))/C9</f>
        <v>0.92</v>
      </c>
      <c r="G9" s="46">
        <f>F9*'01 Investicne naklady'!C13</f>
        <v>20883343.047320001</v>
      </c>
      <c r="H9" s="46">
        <f>G9*'A1 Parametre'!H28</f>
        <v>17040807.926613122</v>
      </c>
    </row>
    <row r="10" spans="2:13" x14ac:dyDescent="0.2">
      <c r="B10" s="44" t="s">
        <v>104</v>
      </c>
      <c r="C10" s="47">
        <v>35</v>
      </c>
      <c r="D10" s="285">
        <f>ROUNDDOWN(('A1 Parametre'!$C$9-('A1 Parametre'!$C$7-'A1 Parametre'!$C$6))/C10,0)</f>
        <v>0</v>
      </c>
      <c r="E10" s="47">
        <f>C10+(D10*C10)</f>
        <v>35</v>
      </c>
      <c r="F10" s="283">
        <f>(E10-(1+'A1 Parametre'!$C$9-('A1 Parametre'!$C$7-'A1 Parametre'!$C$6)))/C10</f>
        <v>0.22857142857142856</v>
      </c>
      <c r="G10" s="46">
        <f>F10*'01 Investicne naklady'!C14</f>
        <v>0</v>
      </c>
      <c r="H10" s="46">
        <f>G10*'A1 Parametre'!H28</f>
        <v>0</v>
      </c>
    </row>
    <row r="11" spans="2:13" x14ac:dyDescent="0.2">
      <c r="B11" s="44" t="s">
        <v>101</v>
      </c>
      <c r="C11" s="47">
        <v>80</v>
      </c>
      <c r="D11" s="285">
        <f>ROUNDDOWN(('A1 Parametre'!$C$9-('A1 Parametre'!$C$7-'A1 Parametre'!$C$6))/C11,0)</f>
        <v>0</v>
      </c>
      <c r="E11" s="47">
        <f>C11+(D11*C11)</f>
        <v>80</v>
      </c>
      <c r="F11" s="283">
        <f>(E11-(1+'A1 Parametre'!$C$9-('A1 Parametre'!$C$7-'A1 Parametre'!$C$6)))/C11</f>
        <v>0.66249999999999998</v>
      </c>
      <c r="G11" s="46">
        <f>F11*'01 Investicne naklady'!C15</f>
        <v>18190144.712137502</v>
      </c>
      <c r="H11" s="46">
        <f>G11*'A1 Parametre'!H29</f>
        <v>14843158.085104203</v>
      </c>
    </row>
    <row r="12" spans="2:13" x14ac:dyDescent="0.2">
      <c r="B12" s="44" t="s">
        <v>102</v>
      </c>
      <c r="C12" s="47">
        <v>100</v>
      </c>
      <c r="D12" s="285">
        <f>ROUNDDOWN(('A1 Parametre'!$C$9-('A1 Parametre'!$C$7-'A1 Parametre'!$C$6))/C12,0)</f>
        <v>0</v>
      </c>
      <c r="E12" s="47">
        <f t="shared" ref="E12:E17" si="0">C12+(D12*C12)</f>
        <v>100</v>
      </c>
      <c r="F12" s="283">
        <f>(E12-(1+'A1 Parametre'!$C$9-('A1 Parametre'!$C$7-'A1 Parametre'!$C$6)))/C12</f>
        <v>0.73</v>
      </c>
      <c r="G12" s="46">
        <f>F12*'01 Investicne naklady'!C16</f>
        <v>0</v>
      </c>
      <c r="H12" s="46">
        <f>G12*'A1 Parametre'!H30</f>
        <v>0</v>
      </c>
    </row>
    <row r="13" spans="2:13" x14ac:dyDescent="0.2">
      <c r="B13" s="44" t="s">
        <v>373</v>
      </c>
      <c r="C13" s="47">
        <v>20</v>
      </c>
      <c r="D13" s="285">
        <f>ROUNDDOWN(('A1 Parametre'!$C$9-('A1 Parametre'!$C$7-'A1 Parametre'!$C$6))/C13,0)</f>
        <v>1</v>
      </c>
      <c r="E13" s="47">
        <f>C13+(D13*C13)</f>
        <v>40</v>
      </c>
      <c r="F13" s="283">
        <f>(E13-(1+'A1 Parametre'!$C$9-('A1 Parametre'!$C$7-'A1 Parametre'!$C$6)))/C13</f>
        <v>0.65</v>
      </c>
      <c r="G13" s="46">
        <f>F13*'01 Investicne naklady'!C17</f>
        <v>5064568.2359999996</v>
      </c>
      <c r="H13" s="46">
        <f>G13*'A1 Parametre'!H31</f>
        <v>4041525.4523279993</v>
      </c>
    </row>
    <row r="14" spans="2:13" x14ac:dyDescent="0.2">
      <c r="B14" s="44" t="s">
        <v>106</v>
      </c>
      <c r="C14" s="47">
        <v>20</v>
      </c>
      <c r="D14" s="285">
        <f>ROUNDDOWN(('A1 Parametre'!$C$9-('A1 Parametre'!$C$7-'A1 Parametre'!$C$6))/C14,0)</f>
        <v>1</v>
      </c>
      <c r="E14" s="47">
        <f>C14+(D14*C14)</f>
        <v>40</v>
      </c>
      <c r="F14" s="283">
        <f>(E14-(1+'A1 Parametre'!$C$9-('A1 Parametre'!$C$7-'A1 Parametre'!$C$6)))/C14</f>
        <v>0.65</v>
      </c>
      <c r="G14" s="46">
        <f>F14*'01 Investicne naklady'!C18</f>
        <v>1004831.75</v>
      </c>
      <c r="H14" s="46">
        <f>G14*'A1 Parametre'!H32</f>
        <v>801855.73649999988</v>
      </c>
    </row>
    <row r="15" spans="2:13" x14ac:dyDescent="0.2">
      <c r="B15" s="44" t="s">
        <v>374</v>
      </c>
      <c r="C15" s="47">
        <v>20</v>
      </c>
      <c r="D15" s="285">
        <f>ROUNDDOWN(('A1 Parametre'!$C$9-('A1 Parametre'!$C$7-'A1 Parametre'!$C$6))/C15,0)</f>
        <v>1</v>
      </c>
      <c r="E15" s="47">
        <f>C15+(D15*C15)</f>
        <v>40</v>
      </c>
      <c r="F15" s="283">
        <f>(E15-(1+'A1 Parametre'!$C$9-('A1 Parametre'!$C$7-'A1 Parametre'!$C$6)))/C15</f>
        <v>0.65</v>
      </c>
      <c r="G15" s="46">
        <f>F15*'01 Investicne naklady'!C19</f>
        <v>2635812.699</v>
      </c>
      <c r="H15" s="46">
        <f>G15*'A1 Parametre'!H33</f>
        <v>2150823.1623840001</v>
      </c>
    </row>
    <row r="16" spans="2:13" x14ac:dyDescent="0.2">
      <c r="B16" s="44" t="s">
        <v>105</v>
      </c>
      <c r="C16" s="47">
        <v>50</v>
      </c>
      <c r="D16" s="285">
        <f>ROUNDDOWN(('A1 Parametre'!$C$9-('A1 Parametre'!$C$7-'A1 Parametre'!$C$6))/C16,0)</f>
        <v>0</v>
      </c>
      <c r="E16" s="47">
        <f t="shared" si="0"/>
        <v>50</v>
      </c>
      <c r="F16" s="283">
        <f>(E16-(1+'A1 Parametre'!$C$9-('A1 Parametre'!$C$7-'A1 Parametre'!$C$6)))/C16</f>
        <v>0.46</v>
      </c>
      <c r="G16" s="46">
        <f>F16*'01 Investicne naklady'!C20</f>
        <v>0</v>
      </c>
      <c r="H16" s="46">
        <f>G16*'A1 Parametre'!H33</f>
        <v>0</v>
      </c>
      <c r="M16" s="73"/>
    </row>
    <row r="17" spans="2:8" x14ac:dyDescent="0.2">
      <c r="B17" s="10" t="s">
        <v>174</v>
      </c>
      <c r="C17" s="47">
        <v>5</v>
      </c>
      <c r="D17" s="285">
        <v>0</v>
      </c>
      <c r="E17" s="47">
        <f t="shared" si="0"/>
        <v>5</v>
      </c>
      <c r="F17" s="283">
        <v>0</v>
      </c>
      <c r="G17" s="46">
        <f>F17*'01 Investicne naklady'!C21</f>
        <v>0</v>
      </c>
      <c r="H17" s="46">
        <f>G17*'A1 Parametre'!H33</f>
        <v>0</v>
      </c>
    </row>
    <row r="18" spans="2:8" x14ac:dyDescent="0.2">
      <c r="B18" s="49" t="s">
        <v>99</v>
      </c>
      <c r="C18" s="5"/>
      <c r="D18" s="5"/>
      <c r="E18" s="5"/>
      <c r="F18" s="5"/>
      <c r="G18" s="50">
        <f>SUM(G8:G17)</f>
        <v>47916837.444457501</v>
      </c>
      <c r="H18" s="50">
        <f>SUM(H8:H17)</f>
        <v>39016307.362929329</v>
      </c>
    </row>
    <row r="19" spans="2:8" x14ac:dyDescent="0.2">
      <c r="B19" s="51"/>
      <c r="C19"/>
      <c r="D19"/>
      <c r="E19"/>
      <c r="F19"/>
      <c r="G19"/>
    </row>
    <row r="20" spans="2:8" x14ac:dyDescent="0.2">
      <c r="B20"/>
      <c r="C20"/>
      <c r="D20"/>
      <c r="E20"/>
      <c r="G20"/>
    </row>
    <row r="21" spans="2:8" x14ac:dyDescent="0.2">
      <c r="B21" s="49" t="s">
        <v>387</v>
      </c>
      <c r="C21" s="196" t="s">
        <v>292</v>
      </c>
      <c r="D21"/>
      <c r="E21"/>
      <c r="G21"/>
    </row>
    <row r="22" spans="2:8" x14ac:dyDescent="0.2">
      <c r="B22" s="3" t="s">
        <v>107</v>
      </c>
      <c r="C22" s="42">
        <f>IF('05 Financovanie'!D7=0,0,IF((AVERAGE('06 Financna analyza'!S4:AH4)-AVERAGE('06 Financna analyza'!S5:AH5)+AVERAGE('06 Financna analyza'!S6:AH6))/'A1 Parametre'!C3&lt;0,0,(AVERAGE('06 Financna analyza'!S4:AH4)-AVERAGE('06 Financna analyza'!S5:AH5)+AVERAGE('06 Financna analyza'!S6:AH6))/'A1 Parametre'!C3))</f>
        <v>0</v>
      </c>
      <c r="D22"/>
      <c r="E22"/>
      <c r="G22"/>
    </row>
    <row r="23" spans="2:8" x14ac:dyDescent="0.2">
      <c r="B23" s="3" t="s">
        <v>108</v>
      </c>
      <c r="C23" s="30">
        <f ca="1">IF(((AVERAGE('11 Ekonomicka analyza'!S11:AH11)-AVERAGE('11 Ekonomicka analyza'!S6:AH6))/'A1 Parametre'!C4)&lt;0,0,((AVERAGE('11 Ekonomicka analyza'!S11:AH11)-AVERAGE('11 Ekonomicka analyza'!S6:AH6))/'A1 Parametre'!C4))</f>
        <v>126925502.57037532</v>
      </c>
      <c r="D23"/>
      <c r="E23"/>
      <c r="G23"/>
    </row>
  </sheetData>
  <mergeCells count="2">
    <mergeCell ref="C2:D2"/>
    <mergeCell ref="C4:D4"/>
  </mergeCells>
  <dataValidations count="1">
    <dataValidation type="list" allowBlank="1" showInputMessage="1" showErrorMessage="1" sqref="C2 C4">
      <formula1>"Životnosť infraštrukturálnych prvkov,Metóda perpetuity"</formula1>
    </dataValidation>
  </dataValidations>
  <pageMargins left="0.74803149606299213" right="0.74803149606299213" top="1.1811023622047245" bottom="0.98425196850393704" header="0.51181102362204722" footer="0.51181102362204722"/>
  <pageSetup paperSize="9" scale="77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H55"/>
  <sheetViews>
    <sheetView showGridLines="0" zoomScale="80" zoomScaleNormal="80" workbookViewId="0"/>
  </sheetViews>
  <sheetFormatPr defaultRowHeight="12.75" x14ac:dyDescent="0.2"/>
  <cols>
    <col min="1" max="1" width="2.7109375" style="41" customWidth="1"/>
    <col min="2" max="2" width="53.42578125" style="41" customWidth="1"/>
    <col min="3" max="3" width="11.85546875" style="41" customWidth="1"/>
    <col min="4" max="8" width="9.5703125" style="41" customWidth="1"/>
    <col min="9" max="34" width="8.5703125" style="41" customWidth="1"/>
    <col min="35" max="16384" width="9.140625" style="41"/>
  </cols>
  <sheetData>
    <row r="1" spans="2:34" ht="15.75" x14ac:dyDescent="0.25">
      <c r="B1" s="288" t="s">
        <v>388</v>
      </c>
    </row>
    <row r="2" spans="2:34" x14ac:dyDescent="0.2">
      <c r="B2" s="222" t="s">
        <v>389</v>
      </c>
      <c r="C2" s="349" t="s">
        <v>340</v>
      </c>
      <c r="D2" s="349"/>
    </row>
    <row r="3" spans="2:34" x14ac:dyDescent="0.2">
      <c r="E3" s="95"/>
    </row>
    <row r="4" spans="2:34" x14ac:dyDescent="0.2">
      <c r="B4" s="242" t="s">
        <v>390</v>
      </c>
      <c r="C4" s="41" t="s">
        <v>446</v>
      </c>
      <c r="D4" s="41" t="s">
        <v>447</v>
      </c>
      <c r="E4" s="95"/>
    </row>
    <row r="5" spans="2:34" x14ac:dyDescent="0.2">
      <c r="B5" s="297" t="s">
        <v>313</v>
      </c>
      <c r="C5" s="244">
        <v>5.72</v>
      </c>
      <c r="D5" s="244">
        <v>0</v>
      </c>
      <c r="E5" s="95"/>
    </row>
    <row r="6" spans="2:34" x14ac:dyDescent="0.2">
      <c r="B6" s="296" t="s">
        <v>314</v>
      </c>
      <c r="C6" s="244">
        <v>5.72</v>
      </c>
      <c r="D6" s="244">
        <v>5.47</v>
      </c>
      <c r="E6" s="95"/>
    </row>
    <row r="7" spans="2:34" x14ac:dyDescent="0.2">
      <c r="B7" s="124"/>
      <c r="C7" s="124"/>
      <c r="D7" s="95"/>
      <c r="E7" s="95"/>
    </row>
    <row r="8" spans="2:34" x14ac:dyDescent="0.2">
      <c r="B8" s="298" t="s">
        <v>391</v>
      </c>
      <c r="C8" s="243" t="s">
        <v>311</v>
      </c>
      <c r="D8" s="243" t="s">
        <v>445</v>
      </c>
      <c r="E8" s="95"/>
    </row>
    <row r="9" spans="2:34" x14ac:dyDescent="0.2">
      <c r="B9" s="124"/>
      <c r="C9" s="124"/>
      <c r="D9" s="95"/>
      <c r="E9" s="95"/>
    </row>
    <row r="10" spans="2:34" x14ac:dyDescent="0.2">
      <c r="B10" s="35" t="s">
        <v>392</v>
      </c>
      <c r="C10" s="144" t="s">
        <v>83</v>
      </c>
      <c r="D10" s="34">
        <f>'A1 Parametre'!$C$6</f>
        <v>2019</v>
      </c>
      <c r="E10" s="34">
        <f t="shared" ref="E10:AH10" si="0">D10+1</f>
        <v>2020</v>
      </c>
      <c r="F10" s="34">
        <f t="shared" si="0"/>
        <v>2021</v>
      </c>
      <c r="G10" s="34">
        <f t="shared" si="0"/>
        <v>2022</v>
      </c>
      <c r="H10" s="34">
        <f t="shared" si="0"/>
        <v>2023</v>
      </c>
      <c r="I10" s="34">
        <f t="shared" si="0"/>
        <v>2024</v>
      </c>
      <c r="J10" s="34">
        <f t="shared" si="0"/>
        <v>2025</v>
      </c>
      <c r="K10" s="34">
        <f t="shared" si="0"/>
        <v>2026</v>
      </c>
      <c r="L10" s="34">
        <f t="shared" si="0"/>
        <v>2027</v>
      </c>
      <c r="M10" s="34">
        <f t="shared" si="0"/>
        <v>2028</v>
      </c>
      <c r="N10" s="34">
        <f t="shared" si="0"/>
        <v>2029</v>
      </c>
      <c r="O10" s="34">
        <f t="shared" si="0"/>
        <v>2030</v>
      </c>
      <c r="P10" s="34">
        <f t="shared" si="0"/>
        <v>2031</v>
      </c>
      <c r="Q10" s="34">
        <f t="shared" si="0"/>
        <v>2032</v>
      </c>
      <c r="R10" s="34">
        <f t="shared" si="0"/>
        <v>2033</v>
      </c>
      <c r="S10" s="34">
        <f t="shared" si="0"/>
        <v>2034</v>
      </c>
      <c r="T10" s="34">
        <f t="shared" si="0"/>
        <v>2035</v>
      </c>
      <c r="U10" s="34">
        <f t="shared" si="0"/>
        <v>2036</v>
      </c>
      <c r="V10" s="34">
        <f t="shared" si="0"/>
        <v>2037</v>
      </c>
      <c r="W10" s="34">
        <f t="shared" si="0"/>
        <v>2038</v>
      </c>
      <c r="X10" s="34">
        <f t="shared" si="0"/>
        <v>2039</v>
      </c>
      <c r="Y10" s="34">
        <f t="shared" si="0"/>
        <v>2040</v>
      </c>
      <c r="Z10" s="34">
        <f t="shared" si="0"/>
        <v>2041</v>
      </c>
      <c r="AA10" s="34">
        <f t="shared" si="0"/>
        <v>2042</v>
      </c>
      <c r="AB10" s="34">
        <f t="shared" si="0"/>
        <v>2043</v>
      </c>
      <c r="AC10" s="34">
        <f t="shared" si="0"/>
        <v>2044</v>
      </c>
      <c r="AD10" s="34">
        <f t="shared" si="0"/>
        <v>2045</v>
      </c>
      <c r="AE10" s="34">
        <f t="shared" si="0"/>
        <v>2046</v>
      </c>
      <c r="AF10" s="34">
        <f t="shared" si="0"/>
        <v>2047</v>
      </c>
      <c r="AG10" s="34">
        <f t="shared" si="0"/>
        <v>2048</v>
      </c>
      <c r="AH10" s="34">
        <f t="shared" si="0"/>
        <v>2049</v>
      </c>
    </row>
    <row r="11" spans="2:34" x14ac:dyDescent="0.2">
      <c r="B11" s="35" t="s">
        <v>87</v>
      </c>
      <c r="C11" s="144" t="s">
        <v>65</v>
      </c>
      <c r="D11" s="5">
        <v>1</v>
      </c>
      <c r="E11" s="5">
        <v>2</v>
      </c>
      <c r="F11" s="5">
        <v>3</v>
      </c>
      <c r="G11" s="5">
        <v>4</v>
      </c>
      <c r="H11" s="5">
        <v>5</v>
      </c>
      <c r="I11" s="5">
        <v>6</v>
      </c>
      <c r="J11" s="5">
        <v>7</v>
      </c>
      <c r="K11" s="5">
        <v>8</v>
      </c>
      <c r="L11" s="5">
        <v>9</v>
      </c>
      <c r="M11" s="5">
        <v>10</v>
      </c>
      <c r="N11" s="5">
        <v>11</v>
      </c>
      <c r="O11" s="5">
        <v>12</v>
      </c>
      <c r="P11" s="5">
        <v>13</v>
      </c>
      <c r="Q11" s="5">
        <v>14</v>
      </c>
      <c r="R11" s="5">
        <v>15</v>
      </c>
      <c r="S11" s="5">
        <v>16</v>
      </c>
      <c r="T11" s="5">
        <v>17</v>
      </c>
      <c r="U11" s="5">
        <v>18</v>
      </c>
      <c r="V11" s="5">
        <v>19</v>
      </c>
      <c r="W11" s="5">
        <v>20</v>
      </c>
      <c r="X11" s="5">
        <v>21</v>
      </c>
      <c r="Y11" s="5">
        <v>22</v>
      </c>
      <c r="Z11" s="5">
        <v>23</v>
      </c>
      <c r="AA11" s="5">
        <v>24</v>
      </c>
      <c r="AB11" s="5">
        <v>25</v>
      </c>
      <c r="AC11" s="5">
        <v>26</v>
      </c>
      <c r="AD11" s="5">
        <v>27</v>
      </c>
      <c r="AE11" s="5">
        <v>28</v>
      </c>
      <c r="AF11" s="5">
        <v>29</v>
      </c>
      <c r="AG11" s="5">
        <v>30</v>
      </c>
      <c r="AH11" s="5">
        <v>30</v>
      </c>
    </row>
    <row r="12" spans="2:34" x14ac:dyDescent="0.2">
      <c r="B12" s="3" t="s">
        <v>88</v>
      </c>
      <c r="C12" s="145">
        <f>SUM(D12:AG12)</f>
        <v>2044813.7999999993</v>
      </c>
      <c r="D12" s="53">
        <v>68160.460000000006</v>
      </c>
      <c r="E12" s="53">
        <v>68160.460000000006</v>
      </c>
      <c r="F12" s="53">
        <v>68160.460000000006</v>
      </c>
      <c r="G12" s="53">
        <v>68160.460000000006</v>
      </c>
      <c r="H12" s="53">
        <v>68160.460000000006</v>
      </c>
      <c r="I12" s="53">
        <v>68160.460000000006</v>
      </c>
      <c r="J12" s="53">
        <v>68160.460000000006</v>
      </c>
      <c r="K12" s="53">
        <v>68160.460000000006</v>
      </c>
      <c r="L12" s="53">
        <v>68160.460000000006</v>
      </c>
      <c r="M12" s="53">
        <v>68160.460000000006</v>
      </c>
      <c r="N12" s="53">
        <v>68160.460000000006</v>
      </c>
      <c r="O12" s="53">
        <v>68160.460000000006</v>
      </c>
      <c r="P12" s="53">
        <v>68160.460000000006</v>
      </c>
      <c r="Q12" s="53">
        <v>68160.460000000006</v>
      </c>
      <c r="R12" s="53">
        <v>68160.460000000006</v>
      </c>
      <c r="S12" s="53">
        <v>68160.460000000006</v>
      </c>
      <c r="T12" s="53">
        <v>68160.460000000006</v>
      </c>
      <c r="U12" s="53">
        <v>68160.460000000006</v>
      </c>
      <c r="V12" s="53">
        <v>68160.460000000006</v>
      </c>
      <c r="W12" s="53">
        <v>68160.460000000006</v>
      </c>
      <c r="X12" s="53">
        <v>68160.460000000006</v>
      </c>
      <c r="Y12" s="53">
        <v>68160.460000000006</v>
      </c>
      <c r="Z12" s="53">
        <v>68160.460000000006</v>
      </c>
      <c r="AA12" s="53">
        <v>68160.460000000006</v>
      </c>
      <c r="AB12" s="53">
        <v>68160.460000000006</v>
      </c>
      <c r="AC12" s="53">
        <v>68160.460000000006</v>
      </c>
      <c r="AD12" s="53">
        <v>68160.460000000006</v>
      </c>
      <c r="AE12" s="53">
        <v>68160.460000000006</v>
      </c>
      <c r="AF12" s="53">
        <v>68160.460000000006</v>
      </c>
      <c r="AG12" s="53">
        <v>68160.460000000006</v>
      </c>
      <c r="AH12" s="53">
        <v>68160.460000000006</v>
      </c>
    </row>
    <row r="13" spans="2:34" x14ac:dyDescent="0.2">
      <c r="B13" s="3" t="s">
        <v>180</v>
      </c>
      <c r="C13" s="146">
        <f>SUM(D13:AG13)</f>
        <v>761014.8</v>
      </c>
      <c r="D13" s="75">
        <v>25367.16</v>
      </c>
      <c r="E13" s="75">
        <v>25367.16</v>
      </c>
      <c r="F13" s="75">
        <v>25367.16</v>
      </c>
      <c r="G13" s="75">
        <v>25367.16</v>
      </c>
      <c r="H13" s="75">
        <v>25367.16</v>
      </c>
      <c r="I13" s="75">
        <v>25367.16</v>
      </c>
      <c r="J13" s="75">
        <v>25367.16</v>
      </c>
      <c r="K13" s="75">
        <v>25367.16</v>
      </c>
      <c r="L13" s="75">
        <v>25367.16</v>
      </c>
      <c r="M13" s="75">
        <v>25367.16</v>
      </c>
      <c r="N13" s="75">
        <v>25367.16</v>
      </c>
      <c r="O13" s="75">
        <v>25367.16</v>
      </c>
      <c r="P13" s="75">
        <v>25367.16</v>
      </c>
      <c r="Q13" s="75">
        <v>25367.16</v>
      </c>
      <c r="R13" s="75">
        <v>25367.16</v>
      </c>
      <c r="S13" s="75">
        <v>25367.16</v>
      </c>
      <c r="T13" s="75">
        <v>25367.16</v>
      </c>
      <c r="U13" s="75">
        <v>25367.16</v>
      </c>
      <c r="V13" s="75">
        <v>25367.16</v>
      </c>
      <c r="W13" s="75">
        <v>25367.16</v>
      </c>
      <c r="X13" s="75">
        <v>25367.16</v>
      </c>
      <c r="Y13" s="75">
        <v>25367.16</v>
      </c>
      <c r="Z13" s="75">
        <v>25367.16</v>
      </c>
      <c r="AA13" s="75">
        <v>25367.16</v>
      </c>
      <c r="AB13" s="75">
        <v>25367.16</v>
      </c>
      <c r="AC13" s="75">
        <v>25367.16</v>
      </c>
      <c r="AD13" s="75">
        <v>25367.16</v>
      </c>
      <c r="AE13" s="75">
        <v>25367.16</v>
      </c>
      <c r="AF13" s="75">
        <v>25367.16</v>
      </c>
      <c r="AG13" s="75">
        <v>25367.16</v>
      </c>
      <c r="AH13" s="75">
        <v>25367.16</v>
      </c>
    </row>
    <row r="14" spans="2:34" x14ac:dyDescent="0.2">
      <c r="B14" s="31" t="s">
        <v>9</v>
      </c>
      <c r="C14" s="146">
        <f>SUM(D14:AG14)</f>
        <v>0</v>
      </c>
      <c r="D14" s="75">
        <v>0</v>
      </c>
      <c r="E14" s="75">
        <v>0</v>
      </c>
      <c r="F14" s="75">
        <v>0</v>
      </c>
      <c r="G14" s="75">
        <v>0</v>
      </c>
      <c r="H14" s="75">
        <v>0</v>
      </c>
      <c r="I14" s="75">
        <v>0</v>
      </c>
      <c r="J14" s="75">
        <v>0</v>
      </c>
      <c r="K14" s="75">
        <v>0</v>
      </c>
      <c r="L14" s="75">
        <v>0</v>
      </c>
      <c r="M14" s="75">
        <v>0</v>
      </c>
      <c r="N14" s="75">
        <v>0</v>
      </c>
      <c r="O14" s="75">
        <v>0</v>
      </c>
      <c r="P14" s="75">
        <v>0</v>
      </c>
      <c r="Q14" s="75">
        <v>0</v>
      </c>
      <c r="R14" s="75">
        <v>0</v>
      </c>
      <c r="S14" s="75">
        <v>0</v>
      </c>
      <c r="T14" s="75">
        <v>0</v>
      </c>
      <c r="U14" s="75">
        <v>0</v>
      </c>
      <c r="V14" s="75">
        <v>0</v>
      </c>
      <c r="W14" s="75">
        <v>0</v>
      </c>
      <c r="X14" s="75">
        <v>0</v>
      </c>
      <c r="Y14" s="75">
        <v>0</v>
      </c>
      <c r="Z14" s="75">
        <v>0</v>
      </c>
      <c r="AA14" s="75">
        <v>0</v>
      </c>
      <c r="AB14" s="75">
        <v>0</v>
      </c>
      <c r="AC14" s="75">
        <v>0</v>
      </c>
      <c r="AD14" s="75">
        <v>0</v>
      </c>
      <c r="AE14" s="75">
        <v>0</v>
      </c>
      <c r="AF14" s="75">
        <v>0</v>
      </c>
      <c r="AG14" s="75">
        <v>0</v>
      </c>
      <c r="AH14" s="75">
        <v>0</v>
      </c>
    </row>
    <row r="15" spans="2:34" x14ac:dyDescent="0.2"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</row>
    <row r="16" spans="2:34" x14ac:dyDescent="0.2">
      <c r="B16" s="35" t="s">
        <v>393</v>
      </c>
      <c r="C16" s="144" t="s">
        <v>83</v>
      </c>
      <c r="D16" s="126">
        <f>'A1 Parametre'!$C$6</f>
        <v>2019</v>
      </c>
      <c r="E16" s="126">
        <f t="shared" ref="E16:AH16" si="1">D16+1</f>
        <v>2020</v>
      </c>
      <c r="F16" s="126">
        <f t="shared" si="1"/>
        <v>2021</v>
      </c>
      <c r="G16" s="126">
        <f t="shared" si="1"/>
        <v>2022</v>
      </c>
      <c r="H16" s="126">
        <f t="shared" si="1"/>
        <v>2023</v>
      </c>
      <c r="I16" s="126">
        <f t="shared" si="1"/>
        <v>2024</v>
      </c>
      <c r="J16" s="126">
        <f t="shared" si="1"/>
        <v>2025</v>
      </c>
      <c r="K16" s="126">
        <f t="shared" si="1"/>
        <v>2026</v>
      </c>
      <c r="L16" s="126">
        <f t="shared" si="1"/>
        <v>2027</v>
      </c>
      <c r="M16" s="126">
        <f t="shared" si="1"/>
        <v>2028</v>
      </c>
      <c r="N16" s="126">
        <f t="shared" si="1"/>
        <v>2029</v>
      </c>
      <c r="O16" s="126">
        <f t="shared" si="1"/>
        <v>2030</v>
      </c>
      <c r="P16" s="126">
        <f t="shared" si="1"/>
        <v>2031</v>
      </c>
      <c r="Q16" s="126">
        <f t="shared" si="1"/>
        <v>2032</v>
      </c>
      <c r="R16" s="126">
        <f t="shared" si="1"/>
        <v>2033</v>
      </c>
      <c r="S16" s="126">
        <f t="shared" si="1"/>
        <v>2034</v>
      </c>
      <c r="T16" s="126">
        <f t="shared" si="1"/>
        <v>2035</v>
      </c>
      <c r="U16" s="126">
        <f t="shared" si="1"/>
        <v>2036</v>
      </c>
      <c r="V16" s="126">
        <f t="shared" si="1"/>
        <v>2037</v>
      </c>
      <c r="W16" s="126">
        <f t="shared" si="1"/>
        <v>2038</v>
      </c>
      <c r="X16" s="126">
        <f t="shared" si="1"/>
        <v>2039</v>
      </c>
      <c r="Y16" s="126">
        <f t="shared" si="1"/>
        <v>2040</v>
      </c>
      <c r="Z16" s="126">
        <f t="shared" si="1"/>
        <v>2041</v>
      </c>
      <c r="AA16" s="126">
        <f t="shared" si="1"/>
        <v>2042</v>
      </c>
      <c r="AB16" s="126">
        <f t="shared" si="1"/>
        <v>2043</v>
      </c>
      <c r="AC16" s="126">
        <f t="shared" si="1"/>
        <v>2044</v>
      </c>
      <c r="AD16" s="126">
        <f t="shared" si="1"/>
        <v>2045</v>
      </c>
      <c r="AE16" s="126">
        <f t="shared" si="1"/>
        <v>2046</v>
      </c>
      <c r="AF16" s="126">
        <f t="shared" si="1"/>
        <v>2047</v>
      </c>
      <c r="AG16" s="126">
        <f t="shared" si="1"/>
        <v>2048</v>
      </c>
      <c r="AH16" s="126">
        <f t="shared" si="1"/>
        <v>2049</v>
      </c>
    </row>
    <row r="17" spans="2:34" x14ac:dyDescent="0.2">
      <c r="B17" s="35" t="s">
        <v>93</v>
      </c>
      <c r="C17" s="144" t="s">
        <v>65</v>
      </c>
      <c r="D17" s="25">
        <v>1</v>
      </c>
      <c r="E17" s="25">
        <v>2</v>
      </c>
      <c r="F17" s="25">
        <v>3</v>
      </c>
      <c r="G17" s="25">
        <v>4</v>
      </c>
      <c r="H17" s="25">
        <v>5</v>
      </c>
      <c r="I17" s="25">
        <v>6</v>
      </c>
      <c r="J17" s="25">
        <v>7</v>
      </c>
      <c r="K17" s="25">
        <v>8</v>
      </c>
      <c r="L17" s="25">
        <v>9</v>
      </c>
      <c r="M17" s="25">
        <v>10</v>
      </c>
      <c r="N17" s="25">
        <v>11</v>
      </c>
      <c r="O17" s="25">
        <v>12</v>
      </c>
      <c r="P17" s="25">
        <v>13</v>
      </c>
      <c r="Q17" s="25">
        <v>14</v>
      </c>
      <c r="R17" s="25">
        <v>15</v>
      </c>
      <c r="S17" s="25">
        <v>16</v>
      </c>
      <c r="T17" s="25">
        <v>17</v>
      </c>
      <c r="U17" s="25">
        <v>18</v>
      </c>
      <c r="V17" s="25">
        <v>19</v>
      </c>
      <c r="W17" s="25">
        <v>20</v>
      </c>
      <c r="X17" s="25">
        <v>21</v>
      </c>
      <c r="Y17" s="25">
        <v>22</v>
      </c>
      <c r="Z17" s="25">
        <v>23</v>
      </c>
      <c r="AA17" s="25">
        <v>24</v>
      </c>
      <c r="AB17" s="25">
        <v>25</v>
      </c>
      <c r="AC17" s="25">
        <v>26</v>
      </c>
      <c r="AD17" s="25">
        <v>27</v>
      </c>
      <c r="AE17" s="25">
        <v>28</v>
      </c>
      <c r="AF17" s="25">
        <v>29</v>
      </c>
      <c r="AG17" s="25">
        <v>30</v>
      </c>
      <c r="AH17" s="25">
        <v>30</v>
      </c>
    </row>
    <row r="18" spans="2:34" x14ac:dyDescent="0.2">
      <c r="B18" s="3" t="s">
        <v>88</v>
      </c>
      <c r="C18" s="145">
        <f>SUM(D18:AG18)</f>
        <v>2021193.6000000015</v>
      </c>
      <c r="D18" s="53">
        <v>67373.119999999995</v>
      </c>
      <c r="E18" s="53">
        <v>67373.119999999995</v>
      </c>
      <c r="F18" s="53">
        <v>67373.119999999995</v>
      </c>
      <c r="G18" s="53">
        <v>67373.119999999995</v>
      </c>
      <c r="H18" s="53">
        <v>67373.119999999995</v>
      </c>
      <c r="I18" s="53">
        <v>67373.119999999995</v>
      </c>
      <c r="J18" s="53">
        <v>67373.119999999995</v>
      </c>
      <c r="K18" s="53">
        <v>67373.119999999995</v>
      </c>
      <c r="L18" s="53">
        <v>67373.119999999995</v>
      </c>
      <c r="M18" s="53">
        <v>67373.119999999995</v>
      </c>
      <c r="N18" s="53">
        <v>67373.119999999995</v>
      </c>
      <c r="O18" s="53">
        <v>67373.119999999995</v>
      </c>
      <c r="P18" s="53">
        <v>67373.119999999995</v>
      </c>
      <c r="Q18" s="53">
        <v>67373.119999999995</v>
      </c>
      <c r="R18" s="53">
        <v>67373.119999999995</v>
      </c>
      <c r="S18" s="53">
        <v>67373.119999999995</v>
      </c>
      <c r="T18" s="53">
        <v>67373.119999999995</v>
      </c>
      <c r="U18" s="53">
        <v>67373.119999999995</v>
      </c>
      <c r="V18" s="53">
        <v>67373.119999999995</v>
      </c>
      <c r="W18" s="53">
        <v>67373.119999999995</v>
      </c>
      <c r="X18" s="53">
        <v>67373.119999999995</v>
      </c>
      <c r="Y18" s="53">
        <v>67373.119999999995</v>
      </c>
      <c r="Z18" s="53">
        <v>67373.119999999995</v>
      </c>
      <c r="AA18" s="53">
        <v>67373.119999999995</v>
      </c>
      <c r="AB18" s="53">
        <v>67373.119999999995</v>
      </c>
      <c r="AC18" s="53">
        <v>67373.119999999995</v>
      </c>
      <c r="AD18" s="53">
        <v>67373.119999999995</v>
      </c>
      <c r="AE18" s="53">
        <v>67373.119999999995</v>
      </c>
      <c r="AF18" s="53">
        <v>67373.119999999995</v>
      </c>
      <c r="AG18" s="53">
        <v>67373.119999999995</v>
      </c>
      <c r="AH18" s="53">
        <v>67373.119999999995</v>
      </c>
    </row>
    <row r="19" spans="2:34" x14ac:dyDescent="0.2">
      <c r="B19" s="3" t="s">
        <v>180</v>
      </c>
      <c r="C19" s="146">
        <f>SUM(D19:AG19)</f>
        <v>1273392.6400000001</v>
      </c>
      <c r="D19" s="75">
        <v>25367.16</v>
      </c>
      <c r="E19" s="75">
        <v>25367.16</v>
      </c>
      <c r="F19" s="75">
        <v>25367.16</v>
      </c>
      <c r="G19" s="75">
        <v>25367.16</v>
      </c>
      <c r="H19" s="75">
        <v>45074</v>
      </c>
      <c r="I19" s="75">
        <v>45074</v>
      </c>
      <c r="J19" s="75">
        <v>45074</v>
      </c>
      <c r="K19" s="75">
        <v>45074</v>
      </c>
      <c r="L19" s="75">
        <v>45074</v>
      </c>
      <c r="M19" s="75">
        <v>45074</v>
      </c>
      <c r="N19" s="75">
        <v>45074</v>
      </c>
      <c r="O19" s="75">
        <v>45074</v>
      </c>
      <c r="P19" s="75">
        <v>45074</v>
      </c>
      <c r="Q19" s="75">
        <v>45074</v>
      </c>
      <c r="R19" s="75">
        <v>45074</v>
      </c>
      <c r="S19" s="75">
        <v>45074</v>
      </c>
      <c r="T19" s="75">
        <v>45074</v>
      </c>
      <c r="U19" s="75">
        <v>45074</v>
      </c>
      <c r="V19" s="75">
        <v>45074</v>
      </c>
      <c r="W19" s="75">
        <v>45074</v>
      </c>
      <c r="X19" s="75">
        <v>45074</v>
      </c>
      <c r="Y19" s="75">
        <v>45074</v>
      </c>
      <c r="Z19" s="75">
        <v>45074</v>
      </c>
      <c r="AA19" s="75">
        <v>45074</v>
      </c>
      <c r="AB19" s="75">
        <v>45074</v>
      </c>
      <c r="AC19" s="75">
        <v>45074</v>
      </c>
      <c r="AD19" s="75">
        <v>45074</v>
      </c>
      <c r="AE19" s="75">
        <v>45074</v>
      </c>
      <c r="AF19" s="75">
        <v>45074</v>
      </c>
      <c r="AG19" s="75">
        <v>45074</v>
      </c>
      <c r="AH19" s="75">
        <v>45074</v>
      </c>
    </row>
    <row r="20" spans="2:34" x14ac:dyDescent="0.2">
      <c r="B20" s="31" t="s">
        <v>9</v>
      </c>
      <c r="C20" s="146">
        <f>SUM(D20:AG20)</f>
        <v>0</v>
      </c>
      <c r="D20" s="75">
        <v>0</v>
      </c>
      <c r="E20" s="75">
        <v>0</v>
      </c>
      <c r="F20" s="75">
        <v>0</v>
      </c>
      <c r="G20" s="75">
        <v>0</v>
      </c>
      <c r="H20" s="75">
        <v>0</v>
      </c>
      <c r="I20" s="75">
        <v>0</v>
      </c>
      <c r="J20" s="75">
        <v>0</v>
      </c>
      <c r="K20" s="75">
        <v>0</v>
      </c>
      <c r="L20" s="75">
        <v>0</v>
      </c>
      <c r="M20" s="75">
        <v>0</v>
      </c>
      <c r="N20" s="75">
        <v>0</v>
      </c>
      <c r="O20" s="75">
        <v>0</v>
      </c>
      <c r="P20" s="75">
        <v>0</v>
      </c>
      <c r="Q20" s="75">
        <v>0</v>
      </c>
      <c r="R20" s="75">
        <v>0</v>
      </c>
      <c r="S20" s="75">
        <v>0</v>
      </c>
      <c r="T20" s="75">
        <v>0</v>
      </c>
      <c r="U20" s="75">
        <v>0</v>
      </c>
      <c r="V20" s="75">
        <v>0</v>
      </c>
      <c r="W20" s="75">
        <v>0</v>
      </c>
      <c r="X20" s="75">
        <v>0</v>
      </c>
      <c r="Y20" s="75">
        <v>0</v>
      </c>
      <c r="Z20" s="75">
        <v>0</v>
      </c>
      <c r="AA20" s="75">
        <v>0</v>
      </c>
      <c r="AB20" s="75">
        <v>0</v>
      </c>
      <c r="AC20" s="75">
        <v>0</v>
      </c>
      <c r="AD20" s="75">
        <v>0</v>
      </c>
      <c r="AE20" s="75">
        <v>0</v>
      </c>
      <c r="AF20" s="75">
        <v>0</v>
      </c>
      <c r="AG20" s="75">
        <v>0</v>
      </c>
      <c r="AH20" s="75">
        <v>0</v>
      </c>
    </row>
    <row r="22" spans="2:34" x14ac:dyDescent="0.2">
      <c r="B22" s="35" t="s">
        <v>394</v>
      </c>
      <c r="C22" s="144" t="s">
        <v>83</v>
      </c>
      <c r="D22" s="34">
        <f>'A1 Parametre'!$C$6</f>
        <v>2019</v>
      </c>
      <c r="E22" s="34">
        <f t="shared" ref="E22:AH22" si="2">D22+1</f>
        <v>2020</v>
      </c>
      <c r="F22" s="34">
        <f t="shared" si="2"/>
        <v>2021</v>
      </c>
      <c r="G22" s="34">
        <f t="shared" si="2"/>
        <v>2022</v>
      </c>
      <c r="H22" s="34">
        <f t="shared" si="2"/>
        <v>2023</v>
      </c>
      <c r="I22" s="34">
        <f t="shared" si="2"/>
        <v>2024</v>
      </c>
      <c r="J22" s="34">
        <f t="shared" si="2"/>
        <v>2025</v>
      </c>
      <c r="K22" s="34">
        <f t="shared" si="2"/>
        <v>2026</v>
      </c>
      <c r="L22" s="34">
        <f t="shared" si="2"/>
        <v>2027</v>
      </c>
      <c r="M22" s="34">
        <f t="shared" si="2"/>
        <v>2028</v>
      </c>
      <c r="N22" s="34">
        <f t="shared" si="2"/>
        <v>2029</v>
      </c>
      <c r="O22" s="34">
        <f t="shared" si="2"/>
        <v>2030</v>
      </c>
      <c r="P22" s="34">
        <f t="shared" si="2"/>
        <v>2031</v>
      </c>
      <c r="Q22" s="34">
        <f t="shared" si="2"/>
        <v>2032</v>
      </c>
      <c r="R22" s="34">
        <f t="shared" si="2"/>
        <v>2033</v>
      </c>
      <c r="S22" s="34">
        <f t="shared" si="2"/>
        <v>2034</v>
      </c>
      <c r="T22" s="34">
        <f t="shared" si="2"/>
        <v>2035</v>
      </c>
      <c r="U22" s="34">
        <f t="shared" si="2"/>
        <v>2036</v>
      </c>
      <c r="V22" s="34">
        <f t="shared" si="2"/>
        <v>2037</v>
      </c>
      <c r="W22" s="34">
        <f t="shared" si="2"/>
        <v>2038</v>
      </c>
      <c r="X22" s="34">
        <f t="shared" si="2"/>
        <v>2039</v>
      </c>
      <c r="Y22" s="34">
        <f t="shared" si="2"/>
        <v>2040</v>
      </c>
      <c r="Z22" s="34">
        <f t="shared" si="2"/>
        <v>2041</v>
      </c>
      <c r="AA22" s="34">
        <f t="shared" si="2"/>
        <v>2042</v>
      </c>
      <c r="AB22" s="34">
        <f t="shared" si="2"/>
        <v>2043</v>
      </c>
      <c r="AC22" s="34">
        <f t="shared" si="2"/>
        <v>2044</v>
      </c>
      <c r="AD22" s="34">
        <f t="shared" si="2"/>
        <v>2045</v>
      </c>
      <c r="AE22" s="34">
        <f t="shared" si="2"/>
        <v>2046</v>
      </c>
      <c r="AF22" s="34">
        <f t="shared" si="2"/>
        <v>2047</v>
      </c>
      <c r="AG22" s="34">
        <f t="shared" si="2"/>
        <v>2048</v>
      </c>
      <c r="AH22" s="34">
        <f t="shared" si="2"/>
        <v>2049</v>
      </c>
    </row>
    <row r="23" spans="2:34" x14ac:dyDescent="0.2">
      <c r="B23" s="35" t="s">
        <v>87</v>
      </c>
      <c r="C23" s="144" t="s">
        <v>65</v>
      </c>
      <c r="D23" s="25">
        <v>1</v>
      </c>
      <c r="E23" s="25">
        <v>2</v>
      </c>
      <c r="F23" s="25">
        <v>3</v>
      </c>
      <c r="G23" s="25">
        <v>4</v>
      </c>
      <c r="H23" s="25">
        <v>5</v>
      </c>
      <c r="I23" s="25">
        <v>6</v>
      </c>
      <c r="J23" s="25">
        <v>7</v>
      </c>
      <c r="K23" s="25">
        <v>8</v>
      </c>
      <c r="L23" s="25">
        <v>9</v>
      </c>
      <c r="M23" s="25">
        <v>10</v>
      </c>
      <c r="N23" s="25">
        <v>11</v>
      </c>
      <c r="O23" s="25">
        <v>12</v>
      </c>
      <c r="P23" s="25">
        <v>13</v>
      </c>
      <c r="Q23" s="25">
        <v>14</v>
      </c>
      <c r="R23" s="25">
        <v>15</v>
      </c>
      <c r="S23" s="25">
        <v>16</v>
      </c>
      <c r="T23" s="25">
        <v>17</v>
      </c>
      <c r="U23" s="25">
        <v>18</v>
      </c>
      <c r="V23" s="25">
        <v>19</v>
      </c>
      <c r="W23" s="25">
        <v>20</v>
      </c>
      <c r="X23" s="25">
        <v>21</v>
      </c>
      <c r="Y23" s="25">
        <v>22</v>
      </c>
      <c r="Z23" s="25">
        <v>23</v>
      </c>
      <c r="AA23" s="25">
        <v>24</v>
      </c>
      <c r="AB23" s="25">
        <v>25</v>
      </c>
      <c r="AC23" s="25">
        <v>26</v>
      </c>
      <c r="AD23" s="25">
        <v>27</v>
      </c>
      <c r="AE23" s="25">
        <v>28</v>
      </c>
      <c r="AF23" s="25">
        <v>29</v>
      </c>
      <c r="AG23" s="25">
        <v>30</v>
      </c>
      <c r="AH23" s="25">
        <v>31</v>
      </c>
    </row>
    <row r="24" spans="2:34" x14ac:dyDescent="0.2">
      <c r="B24" s="3" t="s">
        <v>88</v>
      </c>
      <c r="C24" s="145">
        <f ca="1">SUM(D24:AG24)</f>
        <v>1496854.07598519</v>
      </c>
      <c r="D24" s="53">
        <f ca="1">INDIRECT("'A1 Parametre'!R72C"&amp;(2+MATCH($C$8,'A1 Parametre'!$C$61:$G$61,0)),FALSE)*$C$5+INDIRECT("'A1 Parametre'!R72C"&amp;(2+MATCH($D$8,'A1 Parametre'!$C$61:$G$61,0)),FALSE)*$D$5</f>
        <v>49895.135866172976</v>
      </c>
      <c r="E24" s="53">
        <f ca="1">INDIRECT("'A1 Parametre'!R72C"&amp;(2+MATCH($C$8,'A1 Parametre'!$C$61:$G$61,0)),FALSE)*$C$5+INDIRECT("'A1 Parametre'!R72C"&amp;(2+MATCH($D$8,'A1 Parametre'!$C$61:$G$61,0)),FALSE)*$D$5</f>
        <v>49895.135866172976</v>
      </c>
      <c r="F24" s="53">
        <f ca="1">INDIRECT("'A1 Parametre'!R72C"&amp;(2+MATCH($C$8,'A1 Parametre'!$C$61:$G$61,0)),FALSE)*$C$5+INDIRECT("'A1 Parametre'!R72C"&amp;(2+MATCH($D$8,'A1 Parametre'!$C$61:$G$61,0)),FALSE)*$D$5</f>
        <v>49895.135866172976</v>
      </c>
      <c r="G24" s="53">
        <f ca="1">INDIRECT("'A1 Parametre'!R72C"&amp;(2+MATCH($C$8,'A1 Parametre'!$C$61:$G$61,0)),FALSE)*$C$5+INDIRECT("'A1 Parametre'!R72C"&amp;(2+MATCH($D$8,'A1 Parametre'!$C$61:$G$61,0)),FALSE)*$D$5</f>
        <v>49895.135866172976</v>
      </c>
      <c r="H24" s="53">
        <f ca="1">INDIRECT("'A1 Parametre'!R72C"&amp;(2+MATCH($C$8,'A1 Parametre'!$C$61:$G$61,0)),FALSE)*$C$5+INDIRECT("'A1 Parametre'!R72C"&amp;(2+MATCH($D$8,'A1 Parametre'!$C$61:$G$61,0)),FALSE)*$D$5</f>
        <v>49895.135866172976</v>
      </c>
      <c r="I24" s="53">
        <f ca="1">INDIRECT("'A1 Parametre'!R72C"&amp;(2+MATCH($C$8,'A1 Parametre'!$C$61:$G$61,0)),FALSE)*$C$5+INDIRECT("'A1 Parametre'!R72C"&amp;(2+MATCH($D$8,'A1 Parametre'!$C$61:$G$61,0)),FALSE)*$D$5</f>
        <v>49895.135866172976</v>
      </c>
      <c r="J24" s="53">
        <f ca="1">INDIRECT("'A1 Parametre'!R72C"&amp;(2+MATCH($C$8,'A1 Parametre'!$C$61:$G$61,0)),FALSE)*$C$5+INDIRECT("'A1 Parametre'!R72C"&amp;(2+MATCH($D$8,'A1 Parametre'!$C$61:$G$61,0)),FALSE)*$D$5</f>
        <v>49895.135866172976</v>
      </c>
      <c r="K24" s="53">
        <f ca="1">INDIRECT("'A1 Parametre'!R72C"&amp;(2+MATCH($C$8,'A1 Parametre'!$C$61:$G$61,0)),FALSE)*$C$5+INDIRECT("'A1 Parametre'!R72C"&amp;(2+MATCH($D$8,'A1 Parametre'!$C$61:$G$61,0)),FALSE)*$D$5</f>
        <v>49895.135866172976</v>
      </c>
      <c r="L24" s="53">
        <f ca="1">INDIRECT("'A1 Parametre'!R72C"&amp;(2+MATCH($C$8,'A1 Parametre'!$C$61:$G$61,0)),FALSE)*$C$5+INDIRECT("'A1 Parametre'!R72C"&amp;(2+MATCH($D$8,'A1 Parametre'!$C$61:$G$61,0)),FALSE)*$D$5</f>
        <v>49895.135866172976</v>
      </c>
      <c r="M24" s="53">
        <f ca="1">INDIRECT("'A1 Parametre'!R72C"&amp;(2+MATCH($C$8,'A1 Parametre'!$C$61:$G$61,0)),FALSE)*$C$5+INDIRECT("'A1 Parametre'!R72C"&amp;(2+MATCH($D$8,'A1 Parametre'!$C$61:$G$61,0)),FALSE)*$D$5</f>
        <v>49895.135866172976</v>
      </c>
      <c r="N24" s="53">
        <f ca="1">INDIRECT("'A1 Parametre'!R72C"&amp;(2+MATCH($C$8,'A1 Parametre'!$C$61:$G$61,0)),FALSE)*$C$5+INDIRECT("'A1 Parametre'!R72C"&amp;(2+MATCH($D$8,'A1 Parametre'!$C$61:$G$61,0)),FALSE)*$D$5</f>
        <v>49895.135866172976</v>
      </c>
      <c r="O24" s="53">
        <f ca="1">INDIRECT("'A1 Parametre'!R72C"&amp;(2+MATCH($C$8,'A1 Parametre'!$C$61:$G$61,0)),FALSE)*$C$5+INDIRECT("'A1 Parametre'!R72C"&amp;(2+MATCH($D$8,'A1 Parametre'!$C$61:$G$61,0)),FALSE)*$D$5</f>
        <v>49895.135866172976</v>
      </c>
      <c r="P24" s="53">
        <f ca="1">INDIRECT("'A1 Parametre'!R72C"&amp;(2+MATCH($C$8,'A1 Parametre'!$C$61:$G$61,0)),FALSE)*$C$5+INDIRECT("'A1 Parametre'!R72C"&amp;(2+MATCH($D$8,'A1 Parametre'!$C$61:$G$61,0)),FALSE)*$D$5</f>
        <v>49895.135866172976</v>
      </c>
      <c r="Q24" s="53">
        <f ca="1">INDIRECT("'A1 Parametre'!R72C"&amp;(2+MATCH($C$8,'A1 Parametre'!$C$61:$G$61,0)),FALSE)*$C$5+INDIRECT("'A1 Parametre'!R72C"&amp;(2+MATCH($D$8,'A1 Parametre'!$C$61:$G$61,0)),FALSE)*$D$5</f>
        <v>49895.135866172976</v>
      </c>
      <c r="R24" s="53">
        <f ca="1">INDIRECT("'A1 Parametre'!R72C"&amp;(2+MATCH($C$8,'A1 Parametre'!$C$61:$G$61,0)),FALSE)*$C$5+INDIRECT("'A1 Parametre'!R72C"&amp;(2+MATCH($D$8,'A1 Parametre'!$C$61:$G$61,0)),FALSE)*$D$5</f>
        <v>49895.135866172976</v>
      </c>
      <c r="S24" s="53">
        <f ca="1">INDIRECT("'A1 Parametre'!R72C"&amp;(2+MATCH($C$8,'A1 Parametre'!$C$61:$G$61,0)),FALSE)*$C$5+INDIRECT("'A1 Parametre'!R72C"&amp;(2+MATCH($D$8,'A1 Parametre'!$C$61:$G$61,0)),FALSE)*$D$5</f>
        <v>49895.135866172976</v>
      </c>
      <c r="T24" s="53">
        <f ca="1">INDIRECT("'A1 Parametre'!R72C"&amp;(2+MATCH($C$8,'A1 Parametre'!$C$61:$G$61,0)),FALSE)*$C$5+INDIRECT("'A1 Parametre'!R72C"&amp;(2+MATCH($D$8,'A1 Parametre'!$C$61:$G$61,0)),FALSE)*$D$5</f>
        <v>49895.135866172976</v>
      </c>
      <c r="U24" s="53">
        <f ca="1">INDIRECT("'A1 Parametre'!R72C"&amp;(2+MATCH($C$8,'A1 Parametre'!$C$61:$G$61,0)),FALSE)*$C$5+INDIRECT("'A1 Parametre'!R72C"&amp;(2+MATCH($D$8,'A1 Parametre'!$C$61:$G$61,0)),FALSE)*$D$5</f>
        <v>49895.135866172976</v>
      </c>
      <c r="V24" s="53">
        <f ca="1">INDIRECT("'A1 Parametre'!R72C"&amp;(2+MATCH($C$8,'A1 Parametre'!$C$61:$G$61,0)),FALSE)*$C$5+INDIRECT("'A1 Parametre'!R72C"&amp;(2+MATCH($D$8,'A1 Parametre'!$C$61:$G$61,0)),FALSE)*$D$5</f>
        <v>49895.135866172976</v>
      </c>
      <c r="W24" s="53">
        <f ca="1">INDIRECT("'A1 Parametre'!R72C"&amp;(2+MATCH($C$8,'A1 Parametre'!$C$61:$G$61,0)),FALSE)*$C$5+INDIRECT("'A1 Parametre'!R72C"&amp;(2+MATCH($D$8,'A1 Parametre'!$C$61:$G$61,0)),FALSE)*$D$5</f>
        <v>49895.135866172976</v>
      </c>
      <c r="X24" s="53">
        <f ca="1">INDIRECT("'A1 Parametre'!R72C"&amp;(2+MATCH($C$8,'A1 Parametre'!$C$61:$G$61,0)),FALSE)*$C$5+INDIRECT("'A1 Parametre'!R72C"&amp;(2+MATCH($D$8,'A1 Parametre'!$C$61:$G$61,0)),FALSE)*$D$5</f>
        <v>49895.135866172976</v>
      </c>
      <c r="Y24" s="53">
        <f ca="1">INDIRECT("'A1 Parametre'!R72C"&amp;(2+MATCH($C$8,'A1 Parametre'!$C$61:$G$61,0)),FALSE)*$C$5+INDIRECT("'A1 Parametre'!R72C"&amp;(2+MATCH($D$8,'A1 Parametre'!$C$61:$G$61,0)),FALSE)*$D$5</f>
        <v>49895.135866172976</v>
      </c>
      <c r="Z24" s="53">
        <f ca="1">INDIRECT("'A1 Parametre'!R72C"&amp;(2+MATCH($C$8,'A1 Parametre'!$C$61:$G$61,0)),FALSE)*$C$5+INDIRECT("'A1 Parametre'!R72C"&amp;(2+MATCH($D$8,'A1 Parametre'!$C$61:$G$61,0)),FALSE)*$D$5</f>
        <v>49895.135866172976</v>
      </c>
      <c r="AA24" s="53">
        <f ca="1">INDIRECT("'A1 Parametre'!R72C"&amp;(2+MATCH($C$8,'A1 Parametre'!$C$61:$G$61,0)),FALSE)*$C$5+INDIRECT("'A1 Parametre'!R72C"&amp;(2+MATCH($D$8,'A1 Parametre'!$C$61:$G$61,0)),FALSE)*$D$5</f>
        <v>49895.135866172976</v>
      </c>
      <c r="AB24" s="53">
        <f ca="1">INDIRECT("'A1 Parametre'!R72C"&amp;(2+MATCH($C$8,'A1 Parametre'!$C$61:$G$61,0)),FALSE)*$C$5+INDIRECT("'A1 Parametre'!R72C"&amp;(2+MATCH($D$8,'A1 Parametre'!$C$61:$G$61,0)),FALSE)*$D$5</f>
        <v>49895.135866172976</v>
      </c>
      <c r="AC24" s="53">
        <f ca="1">INDIRECT("'A1 Parametre'!R72C"&amp;(2+MATCH($C$8,'A1 Parametre'!$C$61:$G$61,0)),FALSE)*$C$5+INDIRECT("'A1 Parametre'!R72C"&amp;(2+MATCH($D$8,'A1 Parametre'!$C$61:$G$61,0)),FALSE)*$D$5</f>
        <v>49895.135866172976</v>
      </c>
      <c r="AD24" s="53">
        <f ca="1">INDIRECT("'A1 Parametre'!R72C"&amp;(2+MATCH($C$8,'A1 Parametre'!$C$61:$G$61,0)),FALSE)*$C$5+INDIRECT("'A1 Parametre'!R72C"&amp;(2+MATCH($D$8,'A1 Parametre'!$C$61:$G$61,0)),FALSE)*$D$5</f>
        <v>49895.135866172976</v>
      </c>
      <c r="AE24" s="53">
        <f ca="1">INDIRECT("'A1 Parametre'!R72C"&amp;(2+MATCH($C$8,'A1 Parametre'!$C$61:$G$61,0)),FALSE)*$C$5+INDIRECT("'A1 Parametre'!R72C"&amp;(2+MATCH($D$8,'A1 Parametre'!$C$61:$G$61,0)),FALSE)*$D$5</f>
        <v>49895.135866172976</v>
      </c>
      <c r="AF24" s="53">
        <f ca="1">INDIRECT("'A1 Parametre'!R72C"&amp;(2+MATCH($C$8,'A1 Parametre'!$C$61:$G$61,0)),FALSE)*$C$5+INDIRECT("'A1 Parametre'!R72C"&amp;(2+MATCH($D$8,'A1 Parametre'!$C$61:$G$61,0)),FALSE)*$D$5</f>
        <v>49895.135866172976</v>
      </c>
      <c r="AG24" s="53">
        <f ca="1">INDIRECT("'A1 Parametre'!R72C"&amp;(2+MATCH($C$8,'A1 Parametre'!$C$61:$G$61,0)),FALSE)*$C$5+INDIRECT("'A1 Parametre'!R72C"&amp;(2+MATCH($D$8,'A1 Parametre'!$C$61:$G$61,0)),FALSE)*$D$5</f>
        <v>49895.135866172976</v>
      </c>
      <c r="AH24" s="53">
        <f ca="1">INDIRECT("'A1 Parametre'!R72C"&amp;(2+MATCH($C$8,'A1 Parametre'!$C$61:$G$61,0)),FALSE)*$C$5+INDIRECT("'A1 Parametre'!R72C"&amp;(2+MATCH($D$8,'A1 Parametre'!$C$61:$G$61,0)),FALSE)*$D$5</f>
        <v>49895.135866172976</v>
      </c>
    </row>
    <row r="25" spans="2:34" x14ac:dyDescent="0.2">
      <c r="B25" s="3" t="s">
        <v>89</v>
      </c>
      <c r="C25" s="146">
        <f>SUM(D25:AG25)</f>
        <v>761014.8</v>
      </c>
      <c r="D25" s="53">
        <f>D13</f>
        <v>25367.16</v>
      </c>
      <c r="E25" s="53">
        <f t="shared" ref="E25:AG25" si="3">E13</f>
        <v>25367.16</v>
      </c>
      <c r="F25" s="53">
        <f t="shared" si="3"/>
        <v>25367.16</v>
      </c>
      <c r="G25" s="53">
        <f t="shared" si="3"/>
        <v>25367.16</v>
      </c>
      <c r="H25" s="53">
        <f t="shared" si="3"/>
        <v>25367.16</v>
      </c>
      <c r="I25" s="53">
        <f t="shared" si="3"/>
        <v>25367.16</v>
      </c>
      <c r="J25" s="53">
        <f t="shared" si="3"/>
        <v>25367.16</v>
      </c>
      <c r="K25" s="53">
        <f t="shared" si="3"/>
        <v>25367.16</v>
      </c>
      <c r="L25" s="53">
        <f t="shared" si="3"/>
        <v>25367.16</v>
      </c>
      <c r="M25" s="53">
        <f t="shared" si="3"/>
        <v>25367.16</v>
      </c>
      <c r="N25" s="53">
        <f t="shared" si="3"/>
        <v>25367.16</v>
      </c>
      <c r="O25" s="53">
        <f t="shared" si="3"/>
        <v>25367.16</v>
      </c>
      <c r="P25" s="53">
        <f t="shared" si="3"/>
        <v>25367.16</v>
      </c>
      <c r="Q25" s="53">
        <f t="shared" si="3"/>
        <v>25367.16</v>
      </c>
      <c r="R25" s="53">
        <f t="shared" si="3"/>
        <v>25367.16</v>
      </c>
      <c r="S25" s="53">
        <f t="shared" si="3"/>
        <v>25367.16</v>
      </c>
      <c r="T25" s="53">
        <f t="shared" si="3"/>
        <v>25367.16</v>
      </c>
      <c r="U25" s="53">
        <f t="shared" si="3"/>
        <v>25367.16</v>
      </c>
      <c r="V25" s="53">
        <f t="shared" si="3"/>
        <v>25367.16</v>
      </c>
      <c r="W25" s="53">
        <f t="shared" si="3"/>
        <v>25367.16</v>
      </c>
      <c r="X25" s="53">
        <f t="shared" si="3"/>
        <v>25367.16</v>
      </c>
      <c r="Y25" s="53">
        <f t="shared" si="3"/>
        <v>25367.16</v>
      </c>
      <c r="Z25" s="53">
        <f t="shared" si="3"/>
        <v>25367.16</v>
      </c>
      <c r="AA25" s="53">
        <f t="shared" si="3"/>
        <v>25367.16</v>
      </c>
      <c r="AB25" s="53">
        <f t="shared" si="3"/>
        <v>25367.16</v>
      </c>
      <c r="AC25" s="53">
        <f t="shared" si="3"/>
        <v>25367.16</v>
      </c>
      <c r="AD25" s="53">
        <f t="shared" si="3"/>
        <v>25367.16</v>
      </c>
      <c r="AE25" s="53">
        <f t="shared" si="3"/>
        <v>25367.16</v>
      </c>
      <c r="AF25" s="53">
        <f t="shared" si="3"/>
        <v>25367.16</v>
      </c>
      <c r="AG25" s="53">
        <f t="shared" si="3"/>
        <v>25367.16</v>
      </c>
      <c r="AH25" s="53">
        <f t="shared" ref="AH25" si="4">AH13</f>
        <v>25367.16</v>
      </c>
    </row>
    <row r="26" spans="2:34" x14ac:dyDescent="0.2">
      <c r="B26" s="35" t="s">
        <v>90</v>
      </c>
      <c r="C26" s="147">
        <f ca="1">SUM(D26:AG26)</f>
        <v>2257868.8759851889</v>
      </c>
      <c r="D26" s="121">
        <f t="shared" ref="D26:AG26" ca="1" si="5">SUM(D24:D25)</f>
        <v>75262.295866172979</v>
      </c>
      <c r="E26" s="121">
        <f t="shared" ca="1" si="5"/>
        <v>75262.295866172979</v>
      </c>
      <c r="F26" s="121">
        <f t="shared" ca="1" si="5"/>
        <v>75262.295866172979</v>
      </c>
      <c r="G26" s="121">
        <f t="shared" ca="1" si="5"/>
        <v>75262.295866172979</v>
      </c>
      <c r="H26" s="121">
        <f t="shared" ca="1" si="5"/>
        <v>75262.295866172979</v>
      </c>
      <c r="I26" s="121">
        <f t="shared" ca="1" si="5"/>
        <v>75262.295866172979</v>
      </c>
      <c r="J26" s="121">
        <f t="shared" ca="1" si="5"/>
        <v>75262.295866172979</v>
      </c>
      <c r="K26" s="121">
        <f t="shared" ca="1" si="5"/>
        <v>75262.295866172979</v>
      </c>
      <c r="L26" s="121">
        <f t="shared" ca="1" si="5"/>
        <v>75262.295866172979</v>
      </c>
      <c r="M26" s="121">
        <f t="shared" ca="1" si="5"/>
        <v>75262.295866172979</v>
      </c>
      <c r="N26" s="121">
        <f t="shared" ca="1" si="5"/>
        <v>75262.295866172979</v>
      </c>
      <c r="O26" s="121">
        <f t="shared" ca="1" si="5"/>
        <v>75262.295866172979</v>
      </c>
      <c r="P26" s="121">
        <f t="shared" ca="1" si="5"/>
        <v>75262.295866172979</v>
      </c>
      <c r="Q26" s="121">
        <f t="shared" ca="1" si="5"/>
        <v>75262.295866172979</v>
      </c>
      <c r="R26" s="121">
        <f t="shared" ca="1" si="5"/>
        <v>75262.295866172979</v>
      </c>
      <c r="S26" s="121">
        <f t="shared" ca="1" si="5"/>
        <v>75262.295866172979</v>
      </c>
      <c r="T26" s="121">
        <f t="shared" ca="1" si="5"/>
        <v>75262.295866172979</v>
      </c>
      <c r="U26" s="121">
        <f t="shared" ca="1" si="5"/>
        <v>75262.295866172979</v>
      </c>
      <c r="V26" s="121">
        <f t="shared" ca="1" si="5"/>
        <v>75262.295866172979</v>
      </c>
      <c r="W26" s="121">
        <f t="shared" ca="1" si="5"/>
        <v>75262.295866172979</v>
      </c>
      <c r="X26" s="121">
        <f t="shared" ca="1" si="5"/>
        <v>75262.295866172979</v>
      </c>
      <c r="Y26" s="121">
        <f t="shared" ca="1" si="5"/>
        <v>75262.295866172979</v>
      </c>
      <c r="Z26" s="121">
        <f t="shared" ca="1" si="5"/>
        <v>75262.295866172979</v>
      </c>
      <c r="AA26" s="121">
        <f t="shared" ca="1" si="5"/>
        <v>75262.295866172979</v>
      </c>
      <c r="AB26" s="121">
        <f t="shared" ca="1" si="5"/>
        <v>75262.295866172979</v>
      </c>
      <c r="AC26" s="121">
        <f t="shared" ca="1" si="5"/>
        <v>75262.295866172979</v>
      </c>
      <c r="AD26" s="121">
        <f t="shared" ca="1" si="5"/>
        <v>75262.295866172979</v>
      </c>
      <c r="AE26" s="121">
        <f t="shared" ca="1" si="5"/>
        <v>75262.295866172979</v>
      </c>
      <c r="AF26" s="121">
        <f t="shared" ca="1" si="5"/>
        <v>75262.295866172979</v>
      </c>
      <c r="AG26" s="121">
        <f t="shared" ca="1" si="5"/>
        <v>75262.295866172979</v>
      </c>
      <c r="AH26" s="121">
        <f t="shared" ref="AH26" ca="1" si="6">SUM(AH24:AH25)</f>
        <v>75262.295866172979</v>
      </c>
    </row>
    <row r="27" spans="2:34" x14ac:dyDescent="0.2">
      <c r="B27" s="31" t="s">
        <v>9</v>
      </c>
      <c r="C27" s="146">
        <f>SUM(D27:AG27)</f>
        <v>0</v>
      </c>
      <c r="D27" s="53">
        <f>D14</f>
        <v>0</v>
      </c>
      <c r="E27" s="53">
        <f t="shared" ref="E27:AG27" si="7">E14</f>
        <v>0</v>
      </c>
      <c r="F27" s="53">
        <f t="shared" si="7"/>
        <v>0</v>
      </c>
      <c r="G27" s="53">
        <f t="shared" si="7"/>
        <v>0</v>
      </c>
      <c r="H27" s="53">
        <f t="shared" si="7"/>
        <v>0</v>
      </c>
      <c r="I27" s="53">
        <f t="shared" si="7"/>
        <v>0</v>
      </c>
      <c r="J27" s="53">
        <f t="shared" si="7"/>
        <v>0</v>
      </c>
      <c r="K27" s="53">
        <f t="shared" si="7"/>
        <v>0</v>
      </c>
      <c r="L27" s="53">
        <f t="shared" si="7"/>
        <v>0</v>
      </c>
      <c r="M27" s="53">
        <f t="shared" si="7"/>
        <v>0</v>
      </c>
      <c r="N27" s="53">
        <f t="shared" si="7"/>
        <v>0</v>
      </c>
      <c r="O27" s="53">
        <f t="shared" si="7"/>
        <v>0</v>
      </c>
      <c r="P27" s="53">
        <f t="shared" si="7"/>
        <v>0</v>
      </c>
      <c r="Q27" s="53">
        <f t="shared" si="7"/>
        <v>0</v>
      </c>
      <c r="R27" s="53">
        <f t="shared" si="7"/>
        <v>0</v>
      </c>
      <c r="S27" s="53">
        <f t="shared" si="7"/>
        <v>0</v>
      </c>
      <c r="T27" s="53">
        <f t="shared" si="7"/>
        <v>0</v>
      </c>
      <c r="U27" s="53">
        <f t="shared" si="7"/>
        <v>0</v>
      </c>
      <c r="V27" s="53">
        <f t="shared" si="7"/>
        <v>0</v>
      </c>
      <c r="W27" s="53">
        <f t="shared" si="7"/>
        <v>0</v>
      </c>
      <c r="X27" s="53">
        <f t="shared" si="7"/>
        <v>0</v>
      </c>
      <c r="Y27" s="53">
        <f t="shared" si="7"/>
        <v>0</v>
      </c>
      <c r="Z27" s="53">
        <f t="shared" si="7"/>
        <v>0</v>
      </c>
      <c r="AA27" s="53">
        <f t="shared" si="7"/>
        <v>0</v>
      </c>
      <c r="AB27" s="53">
        <f t="shared" si="7"/>
        <v>0</v>
      </c>
      <c r="AC27" s="53">
        <f t="shared" si="7"/>
        <v>0</v>
      </c>
      <c r="AD27" s="53">
        <f t="shared" si="7"/>
        <v>0</v>
      </c>
      <c r="AE27" s="53">
        <f t="shared" si="7"/>
        <v>0</v>
      </c>
      <c r="AF27" s="53">
        <f t="shared" si="7"/>
        <v>0</v>
      </c>
      <c r="AG27" s="53">
        <f t="shared" si="7"/>
        <v>0</v>
      </c>
      <c r="AH27" s="53">
        <f t="shared" ref="AH27" si="8">AH14</f>
        <v>0</v>
      </c>
    </row>
    <row r="28" spans="2:34" x14ac:dyDescent="0.2">
      <c r="B28" s="35" t="s">
        <v>92</v>
      </c>
      <c r="C28" s="147">
        <f ca="1">SUM(D28:AG28)</f>
        <v>2257868.8759851889</v>
      </c>
      <c r="D28" s="121">
        <f ca="1">SUM(D26:D27)</f>
        <v>75262.295866172979</v>
      </c>
      <c r="E28" s="121">
        <f t="shared" ref="E28:AG28" ca="1" si="9">SUM(E26:E27)</f>
        <v>75262.295866172979</v>
      </c>
      <c r="F28" s="121">
        <f t="shared" ca="1" si="9"/>
        <v>75262.295866172979</v>
      </c>
      <c r="G28" s="121">
        <f t="shared" ca="1" si="9"/>
        <v>75262.295866172979</v>
      </c>
      <c r="H28" s="121">
        <f t="shared" ca="1" si="9"/>
        <v>75262.295866172979</v>
      </c>
      <c r="I28" s="121">
        <f t="shared" ca="1" si="9"/>
        <v>75262.295866172979</v>
      </c>
      <c r="J28" s="121">
        <f t="shared" ca="1" si="9"/>
        <v>75262.295866172979</v>
      </c>
      <c r="K28" s="121">
        <f t="shared" ca="1" si="9"/>
        <v>75262.295866172979</v>
      </c>
      <c r="L28" s="121">
        <f t="shared" ca="1" si="9"/>
        <v>75262.295866172979</v>
      </c>
      <c r="M28" s="121">
        <f t="shared" ca="1" si="9"/>
        <v>75262.295866172979</v>
      </c>
      <c r="N28" s="121">
        <f t="shared" ca="1" si="9"/>
        <v>75262.295866172979</v>
      </c>
      <c r="O28" s="121">
        <f t="shared" ca="1" si="9"/>
        <v>75262.295866172979</v>
      </c>
      <c r="P28" s="121">
        <f t="shared" ca="1" si="9"/>
        <v>75262.295866172979</v>
      </c>
      <c r="Q28" s="121">
        <f t="shared" ca="1" si="9"/>
        <v>75262.295866172979</v>
      </c>
      <c r="R28" s="121">
        <f t="shared" ca="1" si="9"/>
        <v>75262.295866172979</v>
      </c>
      <c r="S28" s="121">
        <f t="shared" ca="1" si="9"/>
        <v>75262.295866172979</v>
      </c>
      <c r="T28" s="121">
        <f t="shared" ca="1" si="9"/>
        <v>75262.295866172979</v>
      </c>
      <c r="U28" s="121">
        <f t="shared" ca="1" si="9"/>
        <v>75262.295866172979</v>
      </c>
      <c r="V28" s="121">
        <f t="shared" ca="1" si="9"/>
        <v>75262.295866172979</v>
      </c>
      <c r="W28" s="121">
        <f t="shared" ca="1" si="9"/>
        <v>75262.295866172979</v>
      </c>
      <c r="X28" s="121">
        <f t="shared" ca="1" si="9"/>
        <v>75262.295866172979</v>
      </c>
      <c r="Y28" s="121">
        <f t="shared" ca="1" si="9"/>
        <v>75262.295866172979</v>
      </c>
      <c r="Z28" s="121">
        <f t="shared" ca="1" si="9"/>
        <v>75262.295866172979</v>
      </c>
      <c r="AA28" s="121">
        <f t="shared" ca="1" si="9"/>
        <v>75262.295866172979</v>
      </c>
      <c r="AB28" s="121">
        <f t="shared" ca="1" si="9"/>
        <v>75262.295866172979</v>
      </c>
      <c r="AC28" s="121">
        <f t="shared" ca="1" si="9"/>
        <v>75262.295866172979</v>
      </c>
      <c r="AD28" s="121">
        <f t="shared" ca="1" si="9"/>
        <v>75262.295866172979</v>
      </c>
      <c r="AE28" s="121">
        <f t="shared" ca="1" si="9"/>
        <v>75262.295866172979</v>
      </c>
      <c r="AF28" s="121">
        <f t="shared" ca="1" si="9"/>
        <v>75262.295866172979</v>
      </c>
      <c r="AG28" s="121">
        <f t="shared" ca="1" si="9"/>
        <v>75262.295866172979</v>
      </c>
      <c r="AH28" s="121">
        <f t="shared" ref="AH28" ca="1" si="10">SUM(AH26:AH27)</f>
        <v>75262.295866172979</v>
      </c>
    </row>
    <row r="29" spans="2:34" x14ac:dyDescent="0.2"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</row>
    <row r="30" spans="2:34" x14ac:dyDescent="0.2"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</row>
    <row r="31" spans="2:34" x14ac:dyDescent="0.2">
      <c r="B31" s="35" t="s">
        <v>395</v>
      </c>
      <c r="C31" s="144" t="s">
        <v>83</v>
      </c>
      <c r="D31" s="126">
        <f>'A1 Parametre'!$C$6</f>
        <v>2019</v>
      </c>
      <c r="E31" s="126">
        <f>D31+1</f>
        <v>2020</v>
      </c>
      <c r="F31" s="126">
        <f t="shared" ref="F31:AH31" si="11">E31+1</f>
        <v>2021</v>
      </c>
      <c r="G31" s="126">
        <f t="shared" si="11"/>
        <v>2022</v>
      </c>
      <c r="H31" s="126">
        <f t="shared" si="11"/>
        <v>2023</v>
      </c>
      <c r="I31" s="126">
        <f t="shared" si="11"/>
        <v>2024</v>
      </c>
      <c r="J31" s="126">
        <f t="shared" si="11"/>
        <v>2025</v>
      </c>
      <c r="K31" s="126">
        <f t="shared" si="11"/>
        <v>2026</v>
      </c>
      <c r="L31" s="126">
        <f t="shared" si="11"/>
        <v>2027</v>
      </c>
      <c r="M31" s="126">
        <f t="shared" si="11"/>
        <v>2028</v>
      </c>
      <c r="N31" s="126">
        <f t="shared" si="11"/>
        <v>2029</v>
      </c>
      <c r="O31" s="126">
        <f t="shared" si="11"/>
        <v>2030</v>
      </c>
      <c r="P31" s="126">
        <f t="shared" si="11"/>
        <v>2031</v>
      </c>
      <c r="Q31" s="126">
        <f t="shared" si="11"/>
        <v>2032</v>
      </c>
      <c r="R31" s="126">
        <f t="shared" si="11"/>
        <v>2033</v>
      </c>
      <c r="S31" s="126">
        <f t="shared" si="11"/>
        <v>2034</v>
      </c>
      <c r="T31" s="126">
        <f t="shared" si="11"/>
        <v>2035</v>
      </c>
      <c r="U31" s="126">
        <f t="shared" si="11"/>
        <v>2036</v>
      </c>
      <c r="V31" s="126">
        <f t="shared" si="11"/>
        <v>2037</v>
      </c>
      <c r="W31" s="126">
        <f t="shared" si="11"/>
        <v>2038</v>
      </c>
      <c r="X31" s="126">
        <f t="shared" si="11"/>
        <v>2039</v>
      </c>
      <c r="Y31" s="126">
        <f t="shared" si="11"/>
        <v>2040</v>
      </c>
      <c r="Z31" s="126">
        <f t="shared" si="11"/>
        <v>2041</v>
      </c>
      <c r="AA31" s="126">
        <f t="shared" si="11"/>
        <v>2042</v>
      </c>
      <c r="AB31" s="126">
        <f t="shared" si="11"/>
        <v>2043</v>
      </c>
      <c r="AC31" s="126">
        <f t="shared" si="11"/>
        <v>2044</v>
      </c>
      <c r="AD31" s="126">
        <f t="shared" si="11"/>
        <v>2045</v>
      </c>
      <c r="AE31" s="126">
        <f t="shared" si="11"/>
        <v>2046</v>
      </c>
      <c r="AF31" s="126">
        <f t="shared" si="11"/>
        <v>2047</v>
      </c>
      <c r="AG31" s="126">
        <f t="shared" si="11"/>
        <v>2048</v>
      </c>
      <c r="AH31" s="126">
        <f t="shared" si="11"/>
        <v>2049</v>
      </c>
    </row>
    <row r="32" spans="2:34" x14ac:dyDescent="0.2">
      <c r="B32" s="35" t="s">
        <v>93</v>
      </c>
      <c r="C32" s="144" t="s">
        <v>65</v>
      </c>
      <c r="D32" s="25">
        <v>1</v>
      </c>
      <c r="E32" s="25">
        <v>2</v>
      </c>
      <c r="F32" s="25">
        <v>3</v>
      </c>
      <c r="G32" s="25">
        <v>4</v>
      </c>
      <c r="H32" s="25">
        <v>5</v>
      </c>
      <c r="I32" s="25">
        <v>6</v>
      </c>
      <c r="J32" s="25">
        <v>7</v>
      </c>
      <c r="K32" s="25">
        <v>8</v>
      </c>
      <c r="L32" s="25">
        <v>9</v>
      </c>
      <c r="M32" s="25">
        <v>10</v>
      </c>
      <c r="N32" s="25">
        <v>11</v>
      </c>
      <c r="O32" s="25">
        <v>12</v>
      </c>
      <c r="P32" s="25">
        <v>13</v>
      </c>
      <c r="Q32" s="25">
        <v>14</v>
      </c>
      <c r="R32" s="25">
        <v>15</v>
      </c>
      <c r="S32" s="25">
        <v>16</v>
      </c>
      <c r="T32" s="25">
        <v>17</v>
      </c>
      <c r="U32" s="25">
        <v>18</v>
      </c>
      <c r="V32" s="25">
        <v>19</v>
      </c>
      <c r="W32" s="25">
        <v>20</v>
      </c>
      <c r="X32" s="25">
        <v>21</v>
      </c>
      <c r="Y32" s="25">
        <v>22</v>
      </c>
      <c r="Z32" s="25">
        <v>23</v>
      </c>
      <c r="AA32" s="25">
        <v>24</v>
      </c>
      <c r="AB32" s="25">
        <v>25</v>
      </c>
      <c r="AC32" s="25">
        <v>26</v>
      </c>
      <c r="AD32" s="25">
        <v>27</v>
      </c>
      <c r="AE32" s="25">
        <v>28</v>
      </c>
      <c r="AF32" s="25">
        <v>29</v>
      </c>
      <c r="AG32" s="25">
        <v>30</v>
      </c>
      <c r="AH32" s="25">
        <v>31</v>
      </c>
    </row>
    <row r="33" spans="2:34" x14ac:dyDescent="0.2">
      <c r="B33" s="3" t="s">
        <v>88</v>
      </c>
      <c r="C33" s="145">
        <f ca="1">SUM(D33:AG33)</f>
        <v>4579319.0406343499</v>
      </c>
      <c r="D33" s="53">
        <f ca="1">INDIRECT("'A1 Parametre'!R72C"&amp;(2+MATCH($C$8,'A1 Parametre'!$C$61:$G$61,0)),FALSE)*$C$5+INDIRECT("'A1 Parametre'!R72C"&amp;(2+MATCH($D$8,'A1 Parametre'!$C$61:$G$61,0)),FALSE)*$D$5</f>
        <v>49895.135866172976</v>
      </c>
      <c r="E33" s="53">
        <f ca="1">INDIRECT("'A1 Parametre'!R72C"&amp;(2+MATCH($C$8,'A1 Parametre'!$C$61:$G$61,0)),FALSE)*$C$5+INDIRECT("'A1 Parametre'!R72C"&amp;(2+MATCH($D$8,'A1 Parametre'!$C$61:$G$61,0)),FALSE)*$D$5</f>
        <v>49895.135866172976</v>
      </c>
      <c r="F33" s="53">
        <f ca="1">INDIRECT("'A1 Parametre'!R72C"&amp;(2+MATCH($C$8,'A1 Parametre'!$C$61:$G$61,0)),FALSE)*$C$5+INDIRECT("'A1 Parametre'!R72C"&amp;(2+MATCH($D$8,'A1 Parametre'!$C$61:$G$61,0)),FALSE)*$D$5</f>
        <v>49895.135866172976</v>
      </c>
      <c r="G33" s="53">
        <f ca="1">INDIRECT("'A1 Parametre'!R72C"&amp;(2+MATCH($C$8,'A1 Parametre'!$C$61:$G$61,0)),FALSE)*$C$5+INDIRECT("'A1 Parametre'!R72C"&amp;(2+MATCH($D$8,'A1 Parametre'!$C$61:$G$61,0)),FALSE)*$D$5</f>
        <v>49895.135866172976</v>
      </c>
      <c r="H33" s="53">
        <f ca="1">INDIRECT("'A1 Parametre'!R72C"&amp;(2+MATCH($C$8,'A1 Parametre'!$C$61:$G$61,0)),FALSE)*$C$6+INDIRECT("'A1 Parametre'!R72C"&amp;(2+MATCH($D$8,'A1 Parametre'!$C$61:$G$61,0)),FALSE)*$D$6</f>
        <v>168451.48066037145</v>
      </c>
      <c r="I33" s="53">
        <f ca="1">INDIRECT("'A1 Parametre'!R72C"&amp;(2+MATCH($C$8,'A1 Parametre'!$C$61:$G$61,0)),FALSE)*$C$6+INDIRECT("'A1 Parametre'!R72C"&amp;(2+MATCH($D$8,'A1 Parametre'!$C$61:$G$61,0)),FALSE)*$D$6</f>
        <v>168451.48066037145</v>
      </c>
      <c r="J33" s="53">
        <f ca="1">INDIRECT("'A1 Parametre'!R72C"&amp;(2+MATCH($C$8,'A1 Parametre'!$C$61:$G$61,0)),FALSE)*$C$6+INDIRECT("'A1 Parametre'!R72C"&amp;(2+MATCH($D$8,'A1 Parametre'!$C$61:$G$61,0)),FALSE)*$D$6</f>
        <v>168451.48066037145</v>
      </c>
      <c r="K33" s="53">
        <f ca="1">INDIRECT("'A1 Parametre'!R72C"&amp;(2+MATCH($C$8,'A1 Parametre'!$C$61:$G$61,0)),FALSE)*$C$6+INDIRECT("'A1 Parametre'!R72C"&amp;(2+MATCH($D$8,'A1 Parametre'!$C$61:$G$61,0)),FALSE)*$D$6</f>
        <v>168451.48066037145</v>
      </c>
      <c r="L33" s="53">
        <f ca="1">INDIRECT("'A1 Parametre'!R72C"&amp;(2+MATCH($C$8,'A1 Parametre'!$C$61:$G$61,0)),FALSE)*$C$6+INDIRECT("'A1 Parametre'!R72C"&amp;(2+MATCH($D$8,'A1 Parametre'!$C$61:$G$61,0)),FALSE)*$D$6</f>
        <v>168451.48066037145</v>
      </c>
      <c r="M33" s="53">
        <f ca="1">INDIRECT("'A1 Parametre'!R72C"&amp;(2+MATCH($C$8,'A1 Parametre'!$C$61:$G$61,0)),FALSE)*$C$6+INDIRECT("'A1 Parametre'!R72C"&amp;(2+MATCH($D$8,'A1 Parametre'!$C$61:$G$61,0)),FALSE)*$D$6</f>
        <v>168451.48066037145</v>
      </c>
      <c r="N33" s="53">
        <f ca="1">INDIRECT("'A1 Parametre'!R72C"&amp;(2+MATCH($C$8,'A1 Parametre'!$C$61:$G$61,0)),FALSE)*$C$6+INDIRECT("'A1 Parametre'!R72C"&amp;(2+MATCH($D$8,'A1 Parametre'!$C$61:$G$61,0)),FALSE)*$D$6</f>
        <v>168451.48066037145</v>
      </c>
      <c r="O33" s="53">
        <f ca="1">INDIRECT("'A1 Parametre'!R72C"&amp;(2+MATCH($C$8,'A1 Parametre'!$C$61:$G$61,0)),FALSE)*$C$6+INDIRECT("'A1 Parametre'!R72C"&amp;(2+MATCH($D$8,'A1 Parametre'!$C$61:$G$61,0)),FALSE)*$D$6</f>
        <v>168451.48066037145</v>
      </c>
      <c r="P33" s="53">
        <f ca="1">INDIRECT("'A1 Parametre'!R72C"&amp;(2+MATCH($C$8,'A1 Parametre'!$C$61:$G$61,0)),FALSE)*$C$6+INDIRECT("'A1 Parametre'!R72C"&amp;(2+MATCH($D$8,'A1 Parametre'!$C$61:$G$61,0)),FALSE)*$D$6</f>
        <v>168451.48066037145</v>
      </c>
      <c r="Q33" s="53">
        <f ca="1">INDIRECT("'A1 Parametre'!R72C"&amp;(2+MATCH($C$8,'A1 Parametre'!$C$61:$G$61,0)),FALSE)*$C$6+INDIRECT("'A1 Parametre'!R72C"&amp;(2+MATCH($D$8,'A1 Parametre'!$C$61:$G$61,0)),FALSE)*$D$6</f>
        <v>168451.48066037145</v>
      </c>
      <c r="R33" s="53">
        <f ca="1">INDIRECT("'A1 Parametre'!R72C"&amp;(2+MATCH($C$8,'A1 Parametre'!$C$61:$G$61,0)),FALSE)*$C$6+INDIRECT("'A1 Parametre'!R72C"&amp;(2+MATCH($D$8,'A1 Parametre'!$C$61:$G$61,0)),FALSE)*$D$6</f>
        <v>168451.48066037145</v>
      </c>
      <c r="S33" s="53">
        <f ca="1">INDIRECT("'A1 Parametre'!R72C"&amp;(2+MATCH($C$8,'A1 Parametre'!$C$61:$G$61,0)),FALSE)*$C$6+INDIRECT("'A1 Parametre'!R72C"&amp;(2+MATCH($D$8,'A1 Parametre'!$C$61:$G$61,0)),FALSE)*$D$6</f>
        <v>168451.48066037145</v>
      </c>
      <c r="T33" s="53">
        <f ca="1">INDIRECT("'A1 Parametre'!R72C"&amp;(2+MATCH($C$8,'A1 Parametre'!$C$61:$G$61,0)),FALSE)*$C$6+INDIRECT("'A1 Parametre'!R72C"&amp;(2+MATCH($D$8,'A1 Parametre'!$C$61:$G$61,0)),FALSE)*$D$6</f>
        <v>168451.48066037145</v>
      </c>
      <c r="U33" s="53">
        <f ca="1">INDIRECT("'A1 Parametre'!R72C"&amp;(2+MATCH($C$8,'A1 Parametre'!$C$61:$G$61,0)),FALSE)*$C$6+INDIRECT("'A1 Parametre'!R72C"&amp;(2+MATCH($D$8,'A1 Parametre'!$C$61:$G$61,0)),FALSE)*$D$6</f>
        <v>168451.48066037145</v>
      </c>
      <c r="V33" s="53">
        <f ca="1">INDIRECT("'A1 Parametre'!R72C"&amp;(2+MATCH($C$8,'A1 Parametre'!$C$61:$G$61,0)),FALSE)*$C$6+INDIRECT("'A1 Parametre'!R72C"&amp;(2+MATCH($D$8,'A1 Parametre'!$C$61:$G$61,0)),FALSE)*$D$6</f>
        <v>168451.48066037145</v>
      </c>
      <c r="W33" s="53">
        <f ca="1">INDIRECT("'A1 Parametre'!R72C"&amp;(2+MATCH($C$8,'A1 Parametre'!$C$61:$G$61,0)),FALSE)*$C$6+INDIRECT("'A1 Parametre'!R72C"&amp;(2+MATCH($D$8,'A1 Parametre'!$C$61:$G$61,0)),FALSE)*$D$6</f>
        <v>168451.48066037145</v>
      </c>
      <c r="X33" s="53">
        <f ca="1">INDIRECT("'A1 Parametre'!R72C"&amp;(2+MATCH($C$8,'A1 Parametre'!$C$61:$G$61,0)),FALSE)*$C$6+INDIRECT("'A1 Parametre'!R72C"&amp;(2+MATCH($D$8,'A1 Parametre'!$C$61:$G$61,0)),FALSE)*$D$6</f>
        <v>168451.48066037145</v>
      </c>
      <c r="Y33" s="53">
        <f ca="1">INDIRECT("'A1 Parametre'!R72C"&amp;(2+MATCH($C$8,'A1 Parametre'!$C$61:$G$61,0)),FALSE)*$C$6+INDIRECT("'A1 Parametre'!R72C"&amp;(2+MATCH($D$8,'A1 Parametre'!$C$61:$G$61,0)),FALSE)*$D$6</f>
        <v>168451.48066037145</v>
      </c>
      <c r="Z33" s="53">
        <f ca="1">INDIRECT("'A1 Parametre'!R72C"&amp;(2+MATCH($C$8,'A1 Parametre'!$C$61:$G$61,0)),FALSE)*$C$6+INDIRECT("'A1 Parametre'!R72C"&amp;(2+MATCH($D$8,'A1 Parametre'!$C$61:$G$61,0)),FALSE)*$D$6</f>
        <v>168451.48066037145</v>
      </c>
      <c r="AA33" s="53">
        <f ca="1">INDIRECT("'A1 Parametre'!R72C"&amp;(2+MATCH($C$8,'A1 Parametre'!$C$61:$G$61,0)),FALSE)*$C$6+INDIRECT("'A1 Parametre'!R72C"&amp;(2+MATCH($D$8,'A1 Parametre'!$C$61:$G$61,0)),FALSE)*$D$6</f>
        <v>168451.48066037145</v>
      </c>
      <c r="AB33" s="53">
        <f ca="1">INDIRECT("'A1 Parametre'!R72C"&amp;(2+MATCH($C$8,'A1 Parametre'!$C$61:$G$61,0)),FALSE)*$C$6+INDIRECT("'A1 Parametre'!R72C"&amp;(2+MATCH($D$8,'A1 Parametre'!$C$61:$G$61,0)),FALSE)*$D$6</f>
        <v>168451.48066037145</v>
      </c>
      <c r="AC33" s="53">
        <f ca="1">INDIRECT("'A1 Parametre'!R72C"&amp;(2+MATCH($C$8,'A1 Parametre'!$C$61:$G$61,0)),FALSE)*$C$6+INDIRECT("'A1 Parametre'!R72C"&amp;(2+MATCH($D$8,'A1 Parametre'!$C$61:$G$61,0)),FALSE)*$D$6</f>
        <v>168451.48066037145</v>
      </c>
      <c r="AD33" s="53">
        <f ca="1">INDIRECT("'A1 Parametre'!R72C"&amp;(2+MATCH($C$8,'A1 Parametre'!$C$61:$G$61,0)),FALSE)*$C$6+INDIRECT("'A1 Parametre'!R72C"&amp;(2+MATCH($D$8,'A1 Parametre'!$C$61:$G$61,0)),FALSE)*$D$6</f>
        <v>168451.48066037145</v>
      </c>
      <c r="AE33" s="53">
        <f ca="1">INDIRECT("'A1 Parametre'!R72C"&amp;(2+MATCH($C$8,'A1 Parametre'!$C$61:$G$61,0)),FALSE)*$C$6+INDIRECT("'A1 Parametre'!R72C"&amp;(2+MATCH($D$8,'A1 Parametre'!$C$61:$G$61,0)),FALSE)*$D$6</f>
        <v>168451.48066037145</v>
      </c>
      <c r="AF33" s="53">
        <f ca="1">INDIRECT("'A1 Parametre'!R72C"&amp;(2+MATCH($C$8,'A1 Parametre'!$C$61:$G$61,0)),FALSE)*$C$6+INDIRECT("'A1 Parametre'!R72C"&amp;(2+MATCH($D$8,'A1 Parametre'!$C$61:$G$61,0)),FALSE)*$D$6</f>
        <v>168451.48066037145</v>
      </c>
      <c r="AG33" s="53">
        <f ca="1">INDIRECT("'A1 Parametre'!R72C"&amp;(2+MATCH($C$8,'A1 Parametre'!$C$61:$G$61,0)),FALSE)*$C$6+INDIRECT("'A1 Parametre'!R72C"&amp;(2+MATCH($D$8,'A1 Parametre'!$C$61:$G$61,0)),FALSE)*$D$6</f>
        <v>168451.48066037145</v>
      </c>
      <c r="AH33" s="53">
        <f ca="1">INDIRECT("'A1 Parametre'!R72C"&amp;(2+MATCH($C$8,'A1 Parametre'!$C$61:$G$61,0)),FALSE)*$C$6+INDIRECT("'A1 Parametre'!R72C"&amp;(2+MATCH($D$8,'A1 Parametre'!$C$61:$G$61,0)),FALSE)*$D$6</f>
        <v>168451.48066037145</v>
      </c>
    </row>
    <row r="34" spans="2:34" x14ac:dyDescent="0.2">
      <c r="B34" s="3" t="s">
        <v>89</v>
      </c>
      <c r="C34" s="146">
        <f>SUM(D34:AG34)</f>
        <v>1273392.6400000001</v>
      </c>
      <c r="D34" s="53">
        <f>D19</f>
        <v>25367.16</v>
      </c>
      <c r="E34" s="53">
        <f t="shared" ref="E34:AG34" si="12">E19</f>
        <v>25367.16</v>
      </c>
      <c r="F34" s="53">
        <f t="shared" si="12"/>
        <v>25367.16</v>
      </c>
      <c r="G34" s="53">
        <f t="shared" si="12"/>
        <v>25367.16</v>
      </c>
      <c r="H34" s="53">
        <f t="shared" si="12"/>
        <v>45074</v>
      </c>
      <c r="I34" s="53">
        <f t="shared" si="12"/>
        <v>45074</v>
      </c>
      <c r="J34" s="53">
        <f t="shared" si="12"/>
        <v>45074</v>
      </c>
      <c r="K34" s="53">
        <f t="shared" si="12"/>
        <v>45074</v>
      </c>
      <c r="L34" s="53">
        <f t="shared" si="12"/>
        <v>45074</v>
      </c>
      <c r="M34" s="53">
        <f t="shared" si="12"/>
        <v>45074</v>
      </c>
      <c r="N34" s="53">
        <f t="shared" si="12"/>
        <v>45074</v>
      </c>
      <c r="O34" s="53">
        <f t="shared" si="12"/>
        <v>45074</v>
      </c>
      <c r="P34" s="53">
        <f t="shared" si="12"/>
        <v>45074</v>
      </c>
      <c r="Q34" s="53">
        <f t="shared" si="12"/>
        <v>45074</v>
      </c>
      <c r="R34" s="53">
        <f t="shared" si="12"/>
        <v>45074</v>
      </c>
      <c r="S34" s="53">
        <f t="shared" si="12"/>
        <v>45074</v>
      </c>
      <c r="T34" s="53">
        <f t="shared" si="12"/>
        <v>45074</v>
      </c>
      <c r="U34" s="53">
        <f t="shared" si="12"/>
        <v>45074</v>
      </c>
      <c r="V34" s="53">
        <f t="shared" si="12"/>
        <v>45074</v>
      </c>
      <c r="W34" s="53">
        <f t="shared" si="12"/>
        <v>45074</v>
      </c>
      <c r="X34" s="53">
        <f t="shared" si="12"/>
        <v>45074</v>
      </c>
      <c r="Y34" s="53">
        <f t="shared" si="12"/>
        <v>45074</v>
      </c>
      <c r="Z34" s="53">
        <f t="shared" si="12"/>
        <v>45074</v>
      </c>
      <c r="AA34" s="53">
        <f t="shared" si="12"/>
        <v>45074</v>
      </c>
      <c r="AB34" s="53">
        <f t="shared" si="12"/>
        <v>45074</v>
      </c>
      <c r="AC34" s="53">
        <f t="shared" si="12"/>
        <v>45074</v>
      </c>
      <c r="AD34" s="53">
        <f t="shared" si="12"/>
        <v>45074</v>
      </c>
      <c r="AE34" s="53">
        <f t="shared" si="12"/>
        <v>45074</v>
      </c>
      <c r="AF34" s="53">
        <f t="shared" si="12"/>
        <v>45074</v>
      </c>
      <c r="AG34" s="53">
        <f t="shared" si="12"/>
        <v>45074</v>
      </c>
      <c r="AH34" s="53">
        <f t="shared" ref="AH34" si="13">AH19</f>
        <v>45074</v>
      </c>
    </row>
    <row r="35" spans="2:34" x14ac:dyDescent="0.2">
      <c r="B35" s="35" t="s">
        <v>90</v>
      </c>
      <c r="C35" s="147">
        <f ca="1">SUM(D35:AG35)</f>
        <v>5852711.6806343496</v>
      </c>
      <c r="D35" s="121">
        <f t="shared" ref="D35:AG35" ca="1" si="14">SUM(D33:D34)</f>
        <v>75262.295866172979</v>
      </c>
      <c r="E35" s="121">
        <f t="shared" ca="1" si="14"/>
        <v>75262.295866172979</v>
      </c>
      <c r="F35" s="121">
        <f t="shared" ca="1" si="14"/>
        <v>75262.295866172979</v>
      </c>
      <c r="G35" s="121">
        <f t="shared" ca="1" si="14"/>
        <v>75262.295866172979</v>
      </c>
      <c r="H35" s="121">
        <f t="shared" ca="1" si="14"/>
        <v>213525.48066037145</v>
      </c>
      <c r="I35" s="121">
        <f t="shared" ca="1" si="14"/>
        <v>213525.48066037145</v>
      </c>
      <c r="J35" s="121">
        <f t="shared" ca="1" si="14"/>
        <v>213525.48066037145</v>
      </c>
      <c r="K35" s="121">
        <f t="shared" ca="1" si="14"/>
        <v>213525.48066037145</v>
      </c>
      <c r="L35" s="121">
        <f t="shared" ca="1" si="14"/>
        <v>213525.48066037145</v>
      </c>
      <c r="M35" s="121">
        <f t="shared" ca="1" si="14"/>
        <v>213525.48066037145</v>
      </c>
      <c r="N35" s="121">
        <f t="shared" ca="1" si="14"/>
        <v>213525.48066037145</v>
      </c>
      <c r="O35" s="121">
        <f t="shared" ca="1" si="14"/>
        <v>213525.48066037145</v>
      </c>
      <c r="P35" s="121">
        <f t="shared" ca="1" si="14"/>
        <v>213525.48066037145</v>
      </c>
      <c r="Q35" s="121">
        <f t="shared" ca="1" si="14"/>
        <v>213525.48066037145</v>
      </c>
      <c r="R35" s="121">
        <f t="shared" ca="1" si="14"/>
        <v>213525.48066037145</v>
      </c>
      <c r="S35" s="121">
        <f t="shared" ca="1" si="14"/>
        <v>213525.48066037145</v>
      </c>
      <c r="T35" s="121">
        <f t="shared" ca="1" si="14"/>
        <v>213525.48066037145</v>
      </c>
      <c r="U35" s="121">
        <f t="shared" ca="1" si="14"/>
        <v>213525.48066037145</v>
      </c>
      <c r="V35" s="121">
        <f t="shared" ca="1" si="14"/>
        <v>213525.48066037145</v>
      </c>
      <c r="W35" s="121">
        <f t="shared" ca="1" si="14"/>
        <v>213525.48066037145</v>
      </c>
      <c r="X35" s="121">
        <f t="shared" ca="1" si="14"/>
        <v>213525.48066037145</v>
      </c>
      <c r="Y35" s="121">
        <f t="shared" ca="1" si="14"/>
        <v>213525.48066037145</v>
      </c>
      <c r="Z35" s="121">
        <f t="shared" ca="1" si="14"/>
        <v>213525.48066037145</v>
      </c>
      <c r="AA35" s="121">
        <f t="shared" ca="1" si="14"/>
        <v>213525.48066037145</v>
      </c>
      <c r="AB35" s="121">
        <f t="shared" ca="1" si="14"/>
        <v>213525.48066037145</v>
      </c>
      <c r="AC35" s="121">
        <f t="shared" ca="1" si="14"/>
        <v>213525.48066037145</v>
      </c>
      <c r="AD35" s="121">
        <f t="shared" ca="1" si="14"/>
        <v>213525.48066037145</v>
      </c>
      <c r="AE35" s="121">
        <f t="shared" ca="1" si="14"/>
        <v>213525.48066037145</v>
      </c>
      <c r="AF35" s="121">
        <f t="shared" ca="1" si="14"/>
        <v>213525.48066037145</v>
      </c>
      <c r="AG35" s="121">
        <f t="shared" ca="1" si="14"/>
        <v>213525.48066037145</v>
      </c>
      <c r="AH35" s="121">
        <f t="shared" ref="AH35" ca="1" si="15">SUM(AH33:AH34)</f>
        <v>213525.48066037145</v>
      </c>
    </row>
    <row r="36" spans="2:34" x14ac:dyDescent="0.2">
      <c r="B36" s="31" t="s">
        <v>9</v>
      </c>
      <c r="C36" s="146">
        <f>SUM(D36:AG36)</f>
        <v>0</v>
      </c>
      <c r="D36" s="53">
        <f>D20</f>
        <v>0</v>
      </c>
      <c r="E36" s="53">
        <f t="shared" ref="E36:AG36" si="16">E20</f>
        <v>0</v>
      </c>
      <c r="F36" s="53">
        <f t="shared" si="16"/>
        <v>0</v>
      </c>
      <c r="G36" s="53">
        <f t="shared" si="16"/>
        <v>0</v>
      </c>
      <c r="H36" s="53">
        <f t="shared" si="16"/>
        <v>0</v>
      </c>
      <c r="I36" s="53">
        <f t="shared" si="16"/>
        <v>0</v>
      </c>
      <c r="J36" s="53">
        <f t="shared" si="16"/>
        <v>0</v>
      </c>
      <c r="K36" s="53">
        <f t="shared" si="16"/>
        <v>0</v>
      </c>
      <c r="L36" s="53">
        <f t="shared" si="16"/>
        <v>0</v>
      </c>
      <c r="M36" s="53">
        <f t="shared" si="16"/>
        <v>0</v>
      </c>
      <c r="N36" s="53">
        <f t="shared" si="16"/>
        <v>0</v>
      </c>
      <c r="O36" s="53">
        <f t="shared" si="16"/>
        <v>0</v>
      </c>
      <c r="P36" s="53">
        <f t="shared" si="16"/>
        <v>0</v>
      </c>
      <c r="Q36" s="53">
        <f t="shared" si="16"/>
        <v>0</v>
      </c>
      <c r="R36" s="53">
        <f t="shared" si="16"/>
        <v>0</v>
      </c>
      <c r="S36" s="53">
        <f t="shared" si="16"/>
        <v>0</v>
      </c>
      <c r="T36" s="53">
        <f t="shared" si="16"/>
        <v>0</v>
      </c>
      <c r="U36" s="53">
        <f t="shared" si="16"/>
        <v>0</v>
      </c>
      <c r="V36" s="53">
        <f t="shared" si="16"/>
        <v>0</v>
      </c>
      <c r="W36" s="53">
        <f t="shared" si="16"/>
        <v>0</v>
      </c>
      <c r="X36" s="53">
        <f t="shared" si="16"/>
        <v>0</v>
      </c>
      <c r="Y36" s="53">
        <f t="shared" si="16"/>
        <v>0</v>
      </c>
      <c r="Z36" s="53">
        <f t="shared" si="16"/>
        <v>0</v>
      </c>
      <c r="AA36" s="53">
        <f t="shared" si="16"/>
        <v>0</v>
      </c>
      <c r="AB36" s="53">
        <f t="shared" si="16"/>
        <v>0</v>
      </c>
      <c r="AC36" s="53">
        <f t="shared" si="16"/>
        <v>0</v>
      </c>
      <c r="AD36" s="53">
        <f t="shared" si="16"/>
        <v>0</v>
      </c>
      <c r="AE36" s="53">
        <f t="shared" si="16"/>
        <v>0</v>
      </c>
      <c r="AF36" s="53">
        <f t="shared" si="16"/>
        <v>0</v>
      </c>
      <c r="AG36" s="53">
        <f t="shared" si="16"/>
        <v>0</v>
      </c>
      <c r="AH36" s="53">
        <f t="shared" ref="AH36" si="17">AH20</f>
        <v>0</v>
      </c>
    </row>
    <row r="37" spans="2:34" x14ac:dyDescent="0.2">
      <c r="B37" s="35" t="s">
        <v>92</v>
      </c>
      <c r="C37" s="147">
        <f ca="1">SUM(D37:AG37)</f>
        <v>5852711.6806343496</v>
      </c>
      <c r="D37" s="121">
        <f t="shared" ref="D37:AG37" ca="1" si="18">SUM(D35:D36)</f>
        <v>75262.295866172979</v>
      </c>
      <c r="E37" s="121">
        <f t="shared" ca="1" si="18"/>
        <v>75262.295866172979</v>
      </c>
      <c r="F37" s="121">
        <f t="shared" ca="1" si="18"/>
        <v>75262.295866172979</v>
      </c>
      <c r="G37" s="121">
        <f t="shared" ca="1" si="18"/>
        <v>75262.295866172979</v>
      </c>
      <c r="H37" s="121">
        <f t="shared" ca="1" si="18"/>
        <v>213525.48066037145</v>
      </c>
      <c r="I37" s="121">
        <f t="shared" ca="1" si="18"/>
        <v>213525.48066037145</v>
      </c>
      <c r="J37" s="121">
        <f t="shared" ca="1" si="18"/>
        <v>213525.48066037145</v>
      </c>
      <c r="K37" s="121">
        <f t="shared" ca="1" si="18"/>
        <v>213525.48066037145</v>
      </c>
      <c r="L37" s="121">
        <f t="shared" ca="1" si="18"/>
        <v>213525.48066037145</v>
      </c>
      <c r="M37" s="121">
        <f t="shared" ca="1" si="18"/>
        <v>213525.48066037145</v>
      </c>
      <c r="N37" s="121">
        <f t="shared" ca="1" si="18"/>
        <v>213525.48066037145</v>
      </c>
      <c r="O37" s="121">
        <f t="shared" ca="1" si="18"/>
        <v>213525.48066037145</v>
      </c>
      <c r="P37" s="121">
        <f t="shared" ca="1" si="18"/>
        <v>213525.48066037145</v>
      </c>
      <c r="Q37" s="121">
        <f t="shared" ca="1" si="18"/>
        <v>213525.48066037145</v>
      </c>
      <c r="R37" s="121">
        <f t="shared" ca="1" si="18"/>
        <v>213525.48066037145</v>
      </c>
      <c r="S37" s="121">
        <f t="shared" ca="1" si="18"/>
        <v>213525.48066037145</v>
      </c>
      <c r="T37" s="121">
        <f t="shared" ca="1" si="18"/>
        <v>213525.48066037145</v>
      </c>
      <c r="U37" s="121">
        <f t="shared" ca="1" si="18"/>
        <v>213525.48066037145</v>
      </c>
      <c r="V37" s="121">
        <f t="shared" ca="1" si="18"/>
        <v>213525.48066037145</v>
      </c>
      <c r="W37" s="121">
        <f t="shared" ca="1" si="18"/>
        <v>213525.48066037145</v>
      </c>
      <c r="X37" s="121">
        <f t="shared" ca="1" si="18"/>
        <v>213525.48066037145</v>
      </c>
      <c r="Y37" s="121">
        <f t="shared" ca="1" si="18"/>
        <v>213525.48066037145</v>
      </c>
      <c r="Z37" s="121">
        <f t="shared" ca="1" si="18"/>
        <v>213525.48066037145</v>
      </c>
      <c r="AA37" s="121">
        <f t="shared" ca="1" si="18"/>
        <v>213525.48066037145</v>
      </c>
      <c r="AB37" s="121">
        <f t="shared" ca="1" si="18"/>
        <v>213525.48066037145</v>
      </c>
      <c r="AC37" s="121">
        <f t="shared" ca="1" si="18"/>
        <v>213525.48066037145</v>
      </c>
      <c r="AD37" s="121">
        <f t="shared" ca="1" si="18"/>
        <v>213525.48066037145</v>
      </c>
      <c r="AE37" s="121">
        <f t="shared" ca="1" si="18"/>
        <v>213525.48066037145</v>
      </c>
      <c r="AF37" s="121">
        <f t="shared" ca="1" si="18"/>
        <v>213525.48066037145</v>
      </c>
      <c r="AG37" s="121">
        <f t="shared" ca="1" si="18"/>
        <v>213525.48066037145</v>
      </c>
      <c r="AH37" s="121">
        <f t="shared" ref="AH37" ca="1" si="19">SUM(AH35:AH36)</f>
        <v>213525.48066037145</v>
      </c>
    </row>
    <row r="40" spans="2:34" x14ac:dyDescent="0.2">
      <c r="B40" s="35" t="s">
        <v>396</v>
      </c>
      <c r="C40" s="144" t="s">
        <v>83</v>
      </c>
      <c r="D40" s="34">
        <f>'A1 Parametre'!$C$6</f>
        <v>2019</v>
      </c>
      <c r="E40" s="34">
        <f t="shared" ref="E40:AH40" si="20">D40+1</f>
        <v>2020</v>
      </c>
      <c r="F40" s="34">
        <f t="shared" si="20"/>
        <v>2021</v>
      </c>
      <c r="G40" s="34">
        <f t="shared" si="20"/>
        <v>2022</v>
      </c>
      <c r="H40" s="34">
        <f t="shared" si="20"/>
        <v>2023</v>
      </c>
      <c r="I40" s="34">
        <f t="shared" si="20"/>
        <v>2024</v>
      </c>
      <c r="J40" s="34">
        <f t="shared" si="20"/>
        <v>2025</v>
      </c>
      <c r="K40" s="34">
        <f t="shared" si="20"/>
        <v>2026</v>
      </c>
      <c r="L40" s="34">
        <f t="shared" si="20"/>
        <v>2027</v>
      </c>
      <c r="M40" s="34">
        <f t="shared" si="20"/>
        <v>2028</v>
      </c>
      <c r="N40" s="34">
        <f t="shared" si="20"/>
        <v>2029</v>
      </c>
      <c r="O40" s="34">
        <f t="shared" si="20"/>
        <v>2030</v>
      </c>
      <c r="P40" s="34">
        <f t="shared" si="20"/>
        <v>2031</v>
      </c>
      <c r="Q40" s="34">
        <f t="shared" si="20"/>
        <v>2032</v>
      </c>
      <c r="R40" s="34">
        <f t="shared" si="20"/>
        <v>2033</v>
      </c>
      <c r="S40" s="34">
        <f t="shared" si="20"/>
        <v>2034</v>
      </c>
      <c r="T40" s="34">
        <f t="shared" si="20"/>
        <v>2035</v>
      </c>
      <c r="U40" s="34">
        <f t="shared" si="20"/>
        <v>2036</v>
      </c>
      <c r="V40" s="34">
        <f t="shared" si="20"/>
        <v>2037</v>
      </c>
      <c r="W40" s="34">
        <f t="shared" si="20"/>
        <v>2038</v>
      </c>
      <c r="X40" s="34">
        <f t="shared" si="20"/>
        <v>2039</v>
      </c>
      <c r="Y40" s="34">
        <f t="shared" si="20"/>
        <v>2040</v>
      </c>
      <c r="Z40" s="34">
        <f t="shared" si="20"/>
        <v>2041</v>
      </c>
      <c r="AA40" s="34">
        <f t="shared" si="20"/>
        <v>2042</v>
      </c>
      <c r="AB40" s="34">
        <f t="shared" si="20"/>
        <v>2043</v>
      </c>
      <c r="AC40" s="34">
        <f t="shared" si="20"/>
        <v>2044</v>
      </c>
      <c r="AD40" s="34">
        <f t="shared" si="20"/>
        <v>2045</v>
      </c>
      <c r="AE40" s="34">
        <f t="shared" si="20"/>
        <v>2046</v>
      </c>
      <c r="AF40" s="34">
        <f t="shared" si="20"/>
        <v>2047</v>
      </c>
      <c r="AG40" s="34">
        <f t="shared" si="20"/>
        <v>2048</v>
      </c>
      <c r="AH40" s="34">
        <f t="shared" si="20"/>
        <v>2049</v>
      </c>
    </row>
    <row r="41" spans="2:34" x14ac:dyDescent="0.2">
      <c r="B41" s="35" t="s">
        <v>177</v>
      </c>
      <c r="C41" s="144" t="s">
        <v>65</v>
      </c>
      <c r="D41" s="5">
        <v>1</v>
      </c>
      <c r="E41" s="5">
        <v>2</v>
      </c>
      <c r="F41" s="5">
        <v>3</v>
      </c>
      <c r="G41" s="5">
        <v>4</v>
      </c>
      <c r="H41" s="5">
        <v>5</v>
      </c>
      <c r="I41" s="5">
        <v>6</v>
      </c>
      <c r="J41" s="5">
        <v>7</v>
      </c>
      <c r="K41" s="5">
        <v>8</v>
      </c>
      <c r="L41" s="5">
        <v>9</v>
      </c>
      <c r="M41" s="5">
        <v>10</v>
      </c>
      <c r="N41" s="5">
        <v>11</v>
      </c>
      <c r="O41" s="5">
        <v>12</v>
      </c>
      <c r="P41" s="5">
        <v>13</v>
      </c>
      <c r="Q41" s="5">
        <v>14</v>
      </c>
      <c r="R41" s="5">
        <v>15</v>
      </c>
      <c r="S41" s="5">
        <v>16</v>
      </c>
      <c r="T41" s="5">
        <v>17</v>
      </c>
      <c r="U41" s="5">
        <v>18</v>
      </c>
      <c r="V41" s="5">
        <v>19</v>
      </c>
      <c r="W41" s="5">
        <v>20</v>
      </c>
      <c r="X41" s="5">
        <v>21</v>
      </c>
      <c r="Y41" s="5">
        <v>22</v>
      </c>
      <c r="Z41" s="5">
        <v>23</v>
      </c>
      <c r="AA41" s="5">
        <v>24</v>
      </c>
      <c r="AB41" s="5">
        <v>25</v>
      </c>
      <c r="AC41" s="5">
        <v>26</v>
      </c>
      <c r="AD41" s="5">
        <v>27</v>
      </c>
      <c r="AE41" s="5">
        <v>28</v>
      </c>
      <c r="AF41" s="5">
        <v>29</v>
      </c>
      <c r="AG41" s="5">
        <v>30</v>
      </c>
      <c r="AH41" s="5">
        <v>31</v>
      </c>
    </row>
    <row r="42" spans="2:34" x14ac:dyDescent="0.2">
      <c r="B42" s="3" t="s">
        <v>88</v>
      </c>
      <c r="C42" s="145">
        <f ca="1">SUM(D42:AG42)</f>
        <v>3082464.9646491595</v>
      </c>
      <c r="D42" s="53">
        <f ca="1">D33-D24</f>
        <v>0</v>
      </c>
      <c r="E42" s="53">
        <f t="shared" ref="E42:AG42" ca="1" si="21">E33-E24</f>
        <v>0</v>
      </c>
      <c r="F42" s="53">
        <f t="shared" ca="1" si="21"/>
        <v>0</v>
      </c>
      <c r="G42" s="53">
        <f t="shared" ca="1" si="21"/>
        <v>0</v>
      </c>
      <c r="H42" s="53">
        <f t="shared" ca="1" si="21"/>
        <v>118556.34479419848</v>
      </c>
      <c r="I42" s="53">
        <f t="shared" ca="1" si="21"/>
        <v>118556.34479419848</v>
      </c>
      <c r="J42" s="53">
        <f t="shared" ca="1" si="21"/>
        <v>118556.34479419848</v>
      </c>
      <c r="K42" s="53">
        <f ca="1">K33-K24</f>
        <v>118556.34479419848</v>
      </c>
      <c r="L42" s="53">
        <f t="shared" ca="1" si="21"/>
        <v>118556.34479419848</v>
      </c>
      <c r="M42" s="53">
        <f t="shared" ca="1" si="21"/>
        <v>118556.34479419848</v>
      </c>
      <c r="N42" s="53">
        <f t="shared" ca="1" si="21"/>
        <v>118556.34479419848</v>
      </c>
      <c r="O42" s="53">
        <f t="shared" ca="1" si="21"/>
        <v>118556.34479419848</v>
      </c>
      <c r="P42" s="53">
        <f t="shared" ca="1" si="21"/>
        <v>118556.34479419848</v>
      </c>
      <c r="Q42" s="53">
        <f t="shared" ca="1" si="21"/>
        <v>118556.34479419848</v>
      </c>
      <c r="R42" s="53">
        <f t="shared" ca="1" si="21"/>
        <v>118556.34479419848</v>
      </c>
      <c r="S42" s="53">
        <f t="shared" ca="1" si="21"/>
        <v>118556.34479419848</v>
      </c>
      <c r="T42" s="53">
        <f t="shared" ca="1" si="21"/>
        <v>118556.34479419848</v>
      </c>
      <c r="U42" s="53">
        <f t="shared" ca="1" si="21"/>
        <v>118556.34479419848</v>
      </c>
      <c r="V42" s="53">
        <f t="shared" ca="1" si="21"/>
        <v>118556.34479419848</v>
      </c>
      <c r="W42" s="53">
        <f t="shared" ca="1" si="21"/>
        <v>118556.34479419848</v>
      </c>
      <c r="X42" s="53">
        <f t="shared" ca="1" si="21"/>
        <v>118556.34479419848</v>
      </c>
      <c r="Y42" s="53">
        <f t="shared" ca="1" si="21"/>
        <v>118556.34479419848</v>
      </c>
      <c r="Z42" s="53">
        <f t="shared" ca="1" si="21"/>
        <v>118556.34479419848</v>
      </c>
      <c r="AA42" s="53">
        <f t="shared" ca="1" si="21"/>
        <v>118556.34479419848</v>
      </c>
      <c r="AB42" s="53">
        <f t="shared" ca="1" si="21"/>
        <v>118556.34479419848</v>
      </c>
      <c r="AC42" s="53">
        <f t="shared" ca="1" si="21"/>
        <v>118556.34479419848</v>
      </c>
      <c r="AD42" s="53">
        <f t="shared" ca="1" si="21"/>
        <v>118556.34479419848</v>
      </c>
      <c r="AE42" s="53">
        <f t="shared" ca="1" si="21"/>
        <v>118556.34479419848</v>
      </c>
      <c r="AF42" s="53">
        <f t="shared" ca="1" si="21"/>
        <v>118556.34479419848</v>
      </c>
      <c r="AG42" s="53">
        <f t="shared" ca="1" si="21"/>
        <v>118556.34479419848</v>
      </c>
      <c r="AH42" s="53">
        <f t="shared" ref="AH42" ca="1" si="22">AH33-AH24</f>
        <v>118556.34479419848</v>
      </c>
    </row>
    <row r="43" spans="2:34" x14ac:dyDescent="0.2">
      <c r="B43" s="3" t="s">
        <v>89</v>
      </c>
      <c r="C43" s="146">
        <f>SUM(D43:AG43)</f>
        <v>512377.84000000032</v>
      </c>
      <c r="D43" s="53">
        <f t="shared" ref="D43:AG45" si="23">D34-D25</f>
        <v>0</v>
      </c>
      <c r="E43" s="53">
        <f t="shared" si="23"/>
        <v>0</v>
      </c>
      <c r="F43" s="53">
        <f t="shared" si="23"/>
        <v>0</v>
      </c>
      <c r="G43" s="53">
        <f t="shared" si="23"/>
        <v>0</v>
      </c>
      <c r="H43" s="53">
        <f t="shared" si="23"/>
        <v>19706.84</v>
      </c>
      <c r="I43" s="53">
        <f t="shared" si="23"/>
        <v>19706.84</v>
      </c>
      <c r="J43" s="53">
        <f t="shared" si="23"/>
        <v>19706.84</v>
      </c>
      <c r="K43" s="53">
        <f t="shared" si="23"/>
        <v>19706.84</v>
      </c>
      <c r="L43" s="53">
        <f t="shared" si="23"/>
        <v>19706.84</v>
      </c>
      <c r="M43" s="53">
        <f t="shared" si="23"/>
        <v>19706.84</v>
      </c>
      <c r="N43" s="53">
        <f t="shared" si="23"/>
        <v>19706.84</v>
      </c>
      <c r="O43" s="53">
        <f t="shared" si="23"/>
        <v>19706.84</v>
      </c>
      <c r="P43" s="53">
        <f t="shared" si="23"/>
        <v>19706.84</v>
      </c>
      <c r="Q43" s="53">
        <f t="shared" si="23"/>
        <v>19706.84</v>
      </c>
      <c r="R43" s="53">
        <f t="shared" si="23"/>
        <v>19706.84</v>
      </c>
      <c r="S43" s="53">
        <f t="shared" si="23"/>
        <v>19706.84</v>
      </c>
      <c r="T43" s="53">
        <f t="shared" si="23"/>
        <v>19706.84</v>
      </c>
      <c r="U43" s="53">
        <f t="shared" si="23"/>
        <v>19706.84</v>
      </c>
      <c r="V43" s="53">
        <f t="shared" si="23"/>
        <v>19706.84</v>
      </c>
      <c r="W43" s="53">
        <f t="shared" si="23"/>
        <v>19706.84</v>
      </c>
      <c r="X43" s="53">
        <f t="shared" si="23"/>
        <v>19706.84</v>
      </c>
      <c r="Y43" s="53">
        <f t="shared" si="23"/>
        <v>19706.84</v>
      </c>
      <c r="Z43" s="53">
        <f t="shared" si="23"/>
        <v>19706.84</v>
      </c>
      <c r="AA43" s="53">
        <f t="shared" si="23"/>
        <v>19706.84</v>
      </c>
      <c r="AB43" s="53">
        <f t="shared" si="23"/>
        <v>19706.84</v>
      </c>
      <c r="AC43" s="53">
        <f t="shared" si="23"/>
        <v>19706.84</v>
      </c>
      <c r="AD43" s="53">
        <f t="shared" si="23"/>
        <v>19706.84</v>
      </c>
      <c r="AE43" s="53">
        <f t="shared" si="23"/>
        <v>19706.84</v>
      </c>
      <c r="AF43" s="53">
        <f t="shared" si="23"/>
        <v>19706.84</v>
      </c>
      <c r="AG43" s="53">
        <f t="shared" si="23"/>
        <v>19706.84</v>
      </c>
      <c r="AH43" s="53">
        <f t="shared" ref="AH43" si="24">AH34-AH25</f>
        <v>19706.84</v>
      </c>
    </row>
    <row r="44" spans="2:34" x14ac:dyDescent="0.2">
      <c r="B44" s="35" t="s">
        <v>90</v>
      </c>
      <c r="C44" s="147">
        <f ca="1">SUM(D44:AG44)</f>
        <v>3594842.804649163</v>
      </c>
      <c r="D44" s="121">
        <f t="shared" ref="D44:AG44" ca="1" si="25">SUM(D42:D43)</f>
        <v>0</v>
      </c>
      <c r="E44" s="121">
        <f t="shared" ca="1" si="25"/>
        <v>0</v>
      </c>
      <c r="F44" s="121">
        <f t="shared" ca="1" si="25"/>
        <v>0</v>
      </c>
      <c r="G44" s="121">
        <f t="shared" ca="1" si="25"/>
        <v>0</v>
      </c>
      <c r="H44" s="121">
        <f t="shared" ca="1" si="25"/>
        <v>138263.18479419849</v>
      </c>
      <c r="I44" s="121">
        <f t="shared" ca="1" si="25"/>
        <v>138263.18479419849</v>
      </c>
      <c r="J44" s="121">
        <f t="shared" ca="1" si="25"/>
        <v>138263.18479419849</v>
      </c>
      <c r="K44" s="121">
        <f ca="1">SUM(K42:K43)</f>
        <v>138263.18479419849</v>
      </c>
      <c r="L44" s="121">
        <f t="shared" ca="1" si="25"/>
        <v>138263.18479419849</v>
      </c>
      <c r="M44" s="121">
        <f t="shared" ca="1" si="25"/>
        <v>138263.18479419849</v>
      </c>
      <c r="N44" s="121">
        <f t="shared" ca="1" si="25"/>
        <v>138263.18479419849</v>
      </c>
      <c r="O44" s="121">
        <f t="shared" ca="1" si="25"/>
        <v>138263.18479419849</v>
      </c>
      <c r="P44" s="121">
        <f t="shared" ca="1" si="25"/>
        <v>138263.18479419849</v>
      </c>
      <c r="Q44" s="121">
        <f t="shared" ca="1" si="25"/>
        <v>138263.18479419849</v>
      </c>
      <c r="R44" s="121">
        <f t="shared" ca="1" si="25"/>
        <v>138263.18479419849</v>
      </c>
      <c r="S44" s="121">
        <f t="shared" ca="1" si="25"/>
        <v>138263.18479419849</v>
      </c>
      <c r="T44" s="121">
        <f t="shared" ca="1" si="25"/>
        <v>138263.18479419849</v>
      </c>
      <c r="U44" s="121">
        <f t="shared" ca="1" si="25"/>
        <v>138263.18479419849</v>
      </c>
      <c r="V44" s="121">
        <f t="shared" ca="1" si="25"/>
        <v>138263.18479419849</v>
      </c>
      <c r="W44" s="121">
        <f t="shared" ca="1" si="25"/>
        <v>138263.18479419849</v>
      </c>
      <c r="X44" s="121">
        <f t="shared" ca="1" si="25"/>
        <v>138263.18479419849</v>
      </c>
      <c r="Y44" s="121">
        <f t="shared" ca="1" si="25"/>
        <v>138263.18479419849</v>
      </c>
      <c r="Z44" s="121">
        <f t="shared" ca="1" si="25"/>
        <v>138263.18479419849</v>
      </c>
      <c r="AA44" s="121">
        <f t="shared" ca="1" si="25"/>
        <v>138263.18479419849</v>
      </c>
      <c r="AB44" s="121">
        <f t="shared" ca="1" si="25"/>
        <v>138263.18479419849</v>
      </c>
      <c r="AC44" s="121">
        <f t="shared" ca="1" si="25"/>
        <v>138263.18479419849</v>
      </c>
      <c r="AD44" s="121">
        <f t="shared" ca="1" si="25"/>
        <v>138263.18479419849</v>
      </c>
      <c r="AE44" s="121">
        <f t="shared" ca="1" si="25"/>
        <v>138263.18479419849</v>
      </c>
      <c r="AF44" s="121">
        <f t="shared" ca="1" si="25"/>
        <v>138263.18479419849</v>
      </c>
      <c r="AG44" s="121">
        <f t="shared" ca="1" si="25"/>
        <v>138263.18479419849</v>
      </c>
      <c r="AH44" s="121">
        <f t="shared" ref="AH44" ca="1" si="26">SUM(AH42:AH43)</f>
        <v>138263.18479419849</v>
      </c>
    </row>
    <row r="45" spans="2:34" x14ac:dyDescent="0.2">
      <c r="B45" s="31" t="s">
        <v>9</v>
      </c>
      <c r="C45" s="146">
        <f>SUM(D45:AG45)</f>
        <v>0</v>
      </c>
      <c r="D45" s="53">
        <f t="shared" si="23"/>
        <v>0</v>
      </c>
      <c r="E45" s="53">
        <f t="shared" si="23"/>
        <v>0</v>
      </c>
      <c r="F45" s="53">
        <f t="shared" si="23"/>
        <v>0</v>
      </c>
      <c r="G45" s="53">
        <f t="shared" si="23"/>
        <v>0</v>
      </c>
      <c r="H45" s="53">
        <f t="shared" si="23"/>
        <v>0</v>
      </c>
      <c r="I45" s="53">
        <f t="shared" si="23"/>
        <v>0</v>
      </c>
      <c r="J45" s="53">
        <f t="shared" si="23"/>
        <v>0</v>
      </c>
      <c r="K45" s="53">
        <f t="shared" si="23"/>
        <v>0</v>
      </c>
      <c r="L45" s="53">
        <f t="shared" si="23"/>
        <v>0</v>
      </c>
      <c r="M45" s="53">
        <f t="shared" si="23"/>
        <v>0</v>
      </c>
      <c r="N45" s="53">
        <f t="shared" si="23"/>
        <v>0</v>
      </c>
      <c r="O45" s="53">
        <f t="shared" si="23"/>
        <v>0</v>
      </c>
      <c r="P45" s="53">
        <f t="shared" si="23"/>
        <v>0</v>
      </c>
      <c r="Q45" s="53">
        <f t="shared" si="23"/>
        <v>0</v>
      </c>
      <c r="R45" s="53">
        <f t="shared" si="23"/>
        <v>0</v>
      </c>
      <c r="S45" s="53">
        <f t="shared" si="23"/>
        <v>0</v>
      </c>
      <c r="T45" s="53">
        <f t="shared" si="23"/>
        <v>0</v>
      </c>
      <c r="U45" s="53">
        <f t="shared" si="23"/>
        <v>0</v>
      </c>
      <c r="V45" s="53">
        <f t="shared" si="23"/>
        <v>0</v>
      </c>
      <c r="W45" s="53">
        <f t="shared" si="23"/>
        <v>0</v>
      </c>
      <c r="X45" s="53">
        <f t="shared" si="23"/>
        <v>0</v>
      </c>
      <c r="Y45" s="53">
        <f t="shared" si="23"/>
        <v>0</v>
      </c>
      <c r="Z45" s="53">
        <f t="shared" si="23"/>
        <v>0</v>
      </c>
      <c r="AA45" s="53">
        <f t="shared" si="23"/>
        <v>0</v>
      </c>
      <c r="AB45" s="53">
        <f t="shared" si="23"/>
        <v>0</v>
      </c>
      <c r="AC45" s="53">
        <f t="shared" si="23"/>
        <v>0</v>
      </c>
      <c r="AD45" s="53">
        <f t="shared" si="23"/>
        <v>0</v>
      </c>
      <c r="AE45" s="53">
        <f t="shared" si="23"/>
        <v>0</v>
      </c>
      <c r="AF45" s="53">
        <f t="shared" si="23"/>
        <v>0</v>
      </c>
      <c r="AG45" s="53">
        <f t="shared" si="23"/>
        <v>0</v>
      </c>
      <c r="AH45" s="53">
        <f t="shared" ref="AH45" si="27">AH36-AH27</f>
        <v>0</v>
      </c>
    </row>
    <row r="46" spans="2:34" x14ac:dyDescent="0.2">
      <c r="B46" s="35" t="s">
        <v>92</v>
      </c>
      <c r="C46" s="147">
        <f ca="1">SUM(D46:AG46)</f>
        <v>3594842.804649163</v>
      </c>
      <c r="D46" s="37">
        <f t="shared" ref="D46:AG46" ca="1" si="28">SUM(D44:D45)</f>
        <v>0</v>
      </c>
      <c r="E46" s="37">
        <f t="shared" ca="1" si="28"/>
        <v>0</v>
      </c>
      <c r="F46" s="37">
        <f t="shared" ca="1" si="28"/>
        <v>0</v>
      </c>
      <c r="G46" s="37">
        <f t="shared" ca="1" si="28"/>
        <v>0</v>
      </c>
      <c r="H46" s="37">
        <f t="shared" ca="1" si="28"/>
        <v>138263.18479419849</v>
      </c>
      <c r="I46" s="37">
        <f t="shared" ca="1" si="28"/>
        <v>138263.18479419849</v>
      </c>
      <c r="J46" s="37">
        <f t="shared" ca="1" si="28"/>
        <v>138263.18479419849</v>
      </c>
      <c r="K46" s="37">
        <f t="shared" ca="1" si="28"/>
        <v>138263.18479419849</v>
      </c>
      <c r="L46" s="37">
        <f t="shared" ca="1" si="28"/>
        <v>138263.18479419849</v>
      </c>
      <c r="M46" s="37">
        <f t="shared" ca="1" si="28"/>
        <v>138263.18479419849</v>
      </c>
      <c r="N46" s="37">
        <f t="shared" ca="1" si="28"/>
        <v>138263.18479419849</v>
      </c>
      <c r="O46" s="37">
        <f t="shared" ca="1" si="28"/>
        <v>138263.18479419849</v>
      </c>
      <c r="P46" s="37">
        <f t="shared" ca="1" si="28"/>
        <v>138263.18479419849</v>
      </c>
      <c r="Q46" s="37">
        <f t="shared" ca="1" si="28"/>
        <v>138263.18479419849</v>
      </c>
      <c r="R46" s="37">
        <f t="shared" ca="1" si="28"/>
        <v>138263.18479419849</v>
      </c>
      <c r="S46" s="37">
        <f t="shared" ca="1" si="28"/>
        <v>138263.18479419849</v>
      </c>
      <c r="T46" s="37">
        <f t="shared" ca="1" si="28"/>
        <v>138263.18479419849</v>
      </c>
      <c r="U46" s="37">
        <f t="shared" ca="1" si="28"/>
        <v>138263.18479419849</v>
      </c>
      <c r="V46" s="37">
        <f t="shared" ca="1" si="28"/>
        <v>138263.18479419849</v>
      </c>
      <c r="W46" s="37">
        <f t="shared" ca="1" si="28"/>
        <v>138263.18479419849</v>
      </c>
      <c r="X46" s="37">
        <f t="shared" ca="1" si="28"/>
        <v>138263.18479419849</v>
      </c>
      <c r="Y46" s="37">
        <f t="shared" ca="1" si="28"/>
        <v>138263.18479419849</v>
      </c>
      <c r="Z46" s="37">
        <f t="shared" ca="1" si="28"/>
        <v>138263.18479419849</v>
      </c>
      <c r="AA46" s="37">
        <f t="shared" ca="1" si="28"/>
        <v>138263.18479419849</v>
      </c>
      <c r="AB46" s="37">
        <f t="shared" ca="1" si="28"/>
        <v>138263.18479419849</v>
      </c>
      <c r="AC46" s="37">
        <f t="shared" ca="1" si="28"/>
        <v>138263.18479419849</v>
      </c>
      <c r="AD46" s="37">
        <f t="shared" ca="1" si="28"/>
        <v>138263.18479419849</v>
      </c>
      <c r="AE46" s="37">
        <f t="shared" ca="1" si="28"/>
        <v>138263.18479419849</v>
      </c>
      <c r="AF46" s="37">
        <f t="shared" ca="1" si="28"/>
        <v>138263.18479419849</v>
      </c>
      <c r="AG46" s="37">
        <f t="shared" ca="1" si="28"/>
        <v>138263.18479419849</v>
      </c>
      <c r="AH46" s="37">
        <f t="shared" ref="AH46" ca="1" si="29">SUM(AH44:AH45)</f>
        <v>138263.18479419849</v>
      </c>
    </row>
    <row r="49" spans="2:34" x14ac:dyDescent="0.2">
      <c r="B49" s="35" t="s">
        <v>397</v>
      </c>
      <c r="C49" s="144" t="s">
        <v>83</v>
      </c>
      <c r="D49" s="34">
        <f>'A1 Parametre'!$C$6</f>
        <v>2019</v>
      </c>
      <c r="E49" s="34">
        <f t="shared" ref="E49:AH49" si="30">D49+1</f>
        <v>2020</v>
      </c>
      <c r="F49" s="34">
        <f t="shared" si="30"/>
        <v>2021</v>
      </c>
      <c r="G49" s="34">
        <f t="shared" si="30"/>
        <v>2022</v>
      </c>
      <c r="H49" s="34">
        <f t="shared" si="30"/>
        <v>2023</v>
      </c>
      <c r="I49" s="34">
        <f t="shared" si="30"/>
        <v>2024</v>
      </c>
      <c r="J49" s="34">
        <f t="shared" si="30"/>
        <v>2025</v>
      </c>
      <c r="K49" s="34">
        <f t="shared" si="30"/>
        <v>2026</v>
      </c>
      <c r="L49" s="34">
        <f t="shared" si="30"/>
        <v>2027</v>
      </c>
      <c r="M49" s="34">
        <f t="shared" si="30"/>
        <v>2028</v>
      </c>
      <c r="N49" s="34">
        <f t="shared" si="30"/>
        <v>2029</v>
      </c>
      <c r="O49" s="34">
        <f t="shared" si="30"/>
        <v>2030</v>
      </c>
      <c r="P49" s="34">
        <f t="shared" si="30"/>
        <v>2031</v>
      </c>
      <c r="Q49" s="34">
        <f t="shared" si="30"/>
        <v>2032</v>
      </c>
      <c r="R49" s="34">
        <f t="shared" si="30"/>
        <v>2033</v>
      </c>
      <c r="S49" s="34">
        <f t="shared" si="30"/>
        <v>2034</v>
      </c>
      <c r="T49" s="34">
        <f t="shared" si="30"/>
        <v>2035</v>
      </c>
      <c r="U49" s="34">
        <f t="shared" si="30"/>
        <v>2036</v>
      </c>
      <c r="V49" s="34">
        <f t="shared" si="30"/>
        <v>2037</v>
      </c>
      <c r="W49" s="34">
        <f t="shared" si="30"/>
        <v>2038</v>
      </c>
      <c r="X49" s="34">
        <f t="shared" si="30"/>
        <v>2039</v>
      </c>
      <c r="Y49" s="34">
        <f t="shared" si="30"/>
        <v>2040</v>
      </c>
      <c r="Z49" s="34">
        <f t="shared" si="30"/>
        <v>2041</v>
      </c>
      <c r="AA49" s="34">
        <f t="shared" si="30"/>
        <v>2042</v>
      </c>
      <c r="AB49" s="34">
        <f t="shared" si="30"/>
        <v>2043</v>
      </c>
      <c r="AC49" s="34">
        <f t="shared" si="30"/>
        <v>2044</v>
      </c>
      <c r="AD49" s="34">
        <f t="shared" si="30"/>
        <v>2045</v>
      </c>
      <c r="AE49" s="34">
        <f t="shared" si="30"/>
        <v>2046</v>
      </c>
      <c r="AF49" s="34">
        <f t="shared" si="30"/>
        <v>2047</v>
      </c>
      <c r="AG49" s="34">
        <f t="shared" si="30"/>
        <v>2048</v>
      </c>
      <c r="AH49" s="34">
        <f t="shared" si="30"/>
        <v>2049</v>
      </c>
    </row>
    <row r="50" spans="2:34" x14ac:dyDescent="0.2">
      <c r="B50" s="35" t="s">
        <v>178</v>
      </c>
      <c r="C50" s="144" t="s">
        <v>65</v>
      </c>
      <c r="D50" s="5">
        <v>1</v>
      </c>
      <c r="E50" s="5">
        <v>2</v>
      </c>
      <c r="F50" s="5">
        <v>3</v>
      </c>
      <c r="G50" s="5">
        <v>4</v>
      </c>
      <c r="H50" s="5">
        <v>5</v>
      </c>
      <c r="I50" s="5">
        <v>6</v>
      </c>
      <c r="J50" s="5">
        <v>7</v>
      </c>
      <c r="K50" s="5">
        <v>8</v>
      </c>
      <c r="L50" s="5">
        <v>9</v>
      </c>
      <c r="M50" s="5">
        <v>10</v>
      </c>
      <c r="N50" s="5">
        <v>11</v>
      </c>
      <c r="O50" s="5">
        <v>12</v>
      </c>
      <c r="P50" s="5">
        <v>13</v>
      </c>
      <c r="Q50" s="5">
        <v>14</v>
      </c>
      <c r="R50" s="5">
        <v>15</v>
      </c>
      <c r="S50" s="5">
        <v>16</v>
      </c>
      <c r="T50" s="5">
        <v>17</v>
      </c>
      <c r="U50" s="5">
        <v>18</v>
      </c>
      <c r="V50" s="5">
        <v>19</v>
      </c>
      <c r="W50" s="5">
        <v>20</v>
      </c>
      <c r="X50" s="5">
        <v>21</v>
      </c>
      <c r="Y50" s="5">
        <v>22</v>
      </c>
      <c r="Z50" s="5">
        <v>23</v>
      </c>
      <c r="AA50" s="5">
        <v>24</v>
      </c>
      <c r="AB50" s="5">
        <v>25</v>
      </c>
      <c r="AC50" s="5">
        <v>26</v>
      </c>
      <c r="AD50" s="5">
        <v>27</v>
      </c>
      <c r="AE50" s="5">
        <v>28</v>
      </c>
      <c r="AF50" s="5">
        <v>29</v>
      </c>
      <c r="AG50" s="5">
        <v>30</v>
      </c>
      <c r="AH50" s="5">
        <v>31</v>
      </c>
    </row>
    <row r="51" spans="2:34" x14ac:dyDescent="0.2">
      <c r="B51" s="3" t="s">
        <v>88</v>
      </c>
      <c r="C51" s="145">
        <f ca="1">SUM(D51:AG51)</f>
        <v>2507277.0022456273</v>
      </c>
      <c r="D51" s="53">
        <f ca="1">D42*'A1 Parametre'!$H$56</f>
        <v>0</v>
      </c>
      <c r="E51" s="53">
        <f ca="1">E42*'A1 Parametre'!$H$56</f>
        <v>0</v>
      </c>
      <c r="F51" s="53">
        <f ca="1">F42*'A1 Parametre'!$H$56</f>
        <v>0</v>
      </c>
      <c r="G51" s="53">
        <f ca="1">G42*'A1 Parametre'!$H$56</f>
        <v>0</v>
      </c>
      <c r="H51" s="53">
        <f ca="1">H42*'A1 Parametre'!$H$56</f>
        <v>96433.730855601039</v>
      </c>
      <c r="I51" s="53">
        <f ca="1">I42*'A1 Parametre'!$H$56</f>
        <v>96433.730855601039</v>
      </c>
      <c r="J51" s="53">
        <f ca="1">J42*'A1 Parametre'!$H$56</f>
        <v>96433.730855601039</v>
      </c>
      <c r="K51" s="53">
        <f ca="1">K42*'A1 Parametre'!$H$56</f>
        <v>96433.730855601039</v>
      </c>
      <c r="L51" s="53">
        <f ca="1">L42*'A1 Parametre'!$H$56</f>
        <v>96433.730855601039</v>
      </c>
      <c r="M51" s="53">
        <f ca="1">M42*'A1 Parametre'!$H$56</f>
        <v>96433.730855601039</v>
      </c>
      <c r="N51" s="53">
        <f ca="1">N42*'A1 Parametre'!$H$56</f>
        <v>96433.730855601039</v>
      </c>
      <c r="O51" s="53">
        <f ca="1">O42*'A1 Parametre'!$H$56</f>
        <v>96433.730855601039</v>
      </c>
      <c r="P51" s="53">
        <f ca="1">P42*'A1 Parametre'!$H$56</f>
        <v>96433.730855601039</v>
      </c>
      <c r="Q51" s="53">
        <f ca="1">Q42*'A1 Parametre'!$H$56</f>
        <v>96433.730855601039</v>
      </c>
      <c r="R51" s="53">
        <f ca="1">R42*'A1 Parametre'!$H$56</f>
        <v>96433.730855601039</v>
      </c>
      <c r="S51" s="53">
        <f ca="1">S42*'A1 Parametre'!$H$56</f>
        <v>96433.730855601039</v>
      </c>
      <c r="T51" s="53">
        <f ca="1">T42*'A1 Parametre'!$H$56</f>
        <v>96433.730855601039</v>
      </c>
      <c r="U51" s="53">
        <f ca="1">U42*'A1 Parametre'!$H$56</f>
        <v>96433.730855601039</v>
      </c>
      <c r="V51" s="53">
        <f ca="1">V42*'A1 Parametre'!$H$56</f>
        <v>96433.730855601039</v>
      </c>
      <c r="W51" s="53">
        <f ca="1">W42*'A1 Parametre'!$H$56</f>
        <v>96433.730855601039</v>
      </c>
      <c r="X51" s="53">
        <f ca="1">X42*'A1 Parametre'!$H$56</f>
        <v>96433.730855601039</v>
      </c>
      <c r="Y51" s="53">
        <f ca="1">Y42*'A1 Parametre'!$H$56</f>
        <v>96433.730855601039</v>
      </c>
      <c r="Z51" s="53">
        <f ca="1">Z42*'A1 Parametre'!$H$56</f>
        <v>96433.730855601039</v>
      </c>
      <c r="AA51" s="53">
        <f ca="1">AA42*'A1 Parametre'!$H$56</f>
        <v>96433.730855601039</v>
      </c>
      <c r="AB51" s="53">
        <f ca="1">AB42*'A1 Parametre'!$H$56</f>
        <v>96433.730855601039</v>
      </c>
      <c r="AC51" s="53">
        <f ca="1">AC42*'A1 Parametre'!$H$56</f>
        <v>96433.730855601039</v>
      </c>
      <c r="AD51" s="53">
        <f ca="1">AD42*'A1 Parametre'!$H$56</f>
        <v>96433.730855601039</v>
      </c>
      <c r="AE51" s="53">
        <f ca="1">AE42*'A1 Parametre'!$H$56</f>
        <v>96433.730855601039</v>
      </c>
      <c r="AF51" s="53">
        <f ca="1">AF42*'A1 Parametre'!$H$56</f>
        <v>96433.730855601039</v>
      </c>
      <c r="AG51" s="53">
        <f ca="1">AG42*'A1 Parametre'!$H$56</f>
        <v>96433.730855601039</v>
      </c>
      <c r="AH51" s="53">
        <f ca="1">AH42*'A1 Parametre'!$H$56</f>
        <v>96433.730855601039</v>
      </c>
    </row>
    <row r="52" spans="2:34" x14ac:dyDescent="0.2">
      <c r="B52" s="3" t="s">
        <v>89</v>
      </c>
      <c r="C52" s="146">
        <f>SUM(D52:AG52)</f>
        <v>416768.13505599991</v>
      </c>
      <c r="D52" s="53">
        <f>D43*'A1 Parametre'!$H$56</f>
        <v>0</v>
      </c>
      <c r="E52" s="53">
        <f>E43*'A1 Parametre'!$H$56</f>
        <v>0</v>
      </c>
      <c r="F52" s="53">
        <f>F43*'A1 Parametre'!$H$56</f>
        <v>0</v>
      </c>
      <c r="G52" s="53">
        <f>G43*'A1 Parametre'!$H$56</f>
        <v>0</v>
      </c>
      <c r="H52" s="53">
        <f>H43*'A1 Parametre'!$H$56</f>
        <v>16029.543656</v>
      </c>
      <c r="I52" s="53">
        <f>I43*'A1 Parametre'!$H$56</f>
        <v>16029.543656</v>
      </c>
      <c r="J52" s="53">
        <f>J43*'A1 Parametre'!$H$56</f>
        <v>16029.543656</v>
      </c>
      <c r="K52" s="53">
        <f>K43*'A1 Parametre'!$H$56</f>
        <v>16029.543656</v>
      </c>
      <c r="L52" s="53">
        <f>L43*'A1 Parametre'!$H$56</f>
        <v>16029.543656</v>
      </c>
      <c r="M52" s="53">
        <f>M43*'A1 Parametre'!$H$56</f>
        <v>16029.543656</v>
      </c>
      <c r="N52" s="53">
        <f>N43*'A1 Parametre'!$H$56</f>
        <v>16029.543656</v>
      </c>
      <c r="O52" s="53">
        <f>O43*'A1 Parametre'!$H$56</f>
        <v>16029.543656</v>
      </c>
      <c r="P52" s="53">
        <f>P43*'A1 Parametre'!$H$56</f>
        <v>16029.543656</v>
      </c>
      <c r="Q52" s="53">
        <f>Q43*'A1 Parametre'!$H$56</f>
        <v>16029.543656</v>
      </c>
      <c r="R52" s="53">
        <f>R43*'A1 Parametre'!$H$56</f>
        <v>16029.543656</v>
      </c>
      <c r="S52" s="53">
        <f>S43*'A1 Parametre'!$H$56</f>
        <v>16029.543656</v>
      </c>
      <c r="T52" s="53">
        <f>T43*'A1 Parametre'!$H$56</f>
        <v>16029.543656</v>
      </c>
      <c r="U52" s="53">
        <f>U43*'A1 Parametre'!$H$56</f>
        <v>16029.543656</v>
      </c>
      <c r="V52" s="53">
        <f>V43*'A1 Parametre'!$H$56</f>
        <v>16029.543656</v>
      </c>
      <c r="W52" s="53">
        <f>W43*'A1 Parametre'!$H$56</f>
        <v>16029.543656</v>
      </c>
      <c r="X52" s="53">
        <f>X43*'A1 Parametre'!$H$56</f>
        <v>16029.543656</v>
      </c>
      <c r="Y52" s="53">
        <f>Y43*'A1 Parametre'!$H$56</f>
        <v>16029.543656</v>
      </c>
      <c r="Z52" s="53">
        <f>Z43*'A1 Parametre'!$H$56</f>
        <v>16029.543656</v>
      </c>
      <c r="AA52" s="53">
        <f>AA43*'A1 Parametre'!$H$56</f>
        <v>16029.543656</v>
      </c>
      <c r="AB52" s="53">
        <f>AB43*'A1 Parametre'!$H$56</f>
        <v>16029.543656</v>
      </c>
      <c r="AC52" s="53">
        <f>AC43*'A1 Parametre'!$H$56</f>
        <v>16029.543656</v>
      </c>
      <c r="AD52" s="53">
        <f>AD43*'A1 Parametre'!$H$56</f>
        <v>16029.543656</v>
      </c>
      <c r="AE52" s="53">
        <f>AE43*'A1 Parametre'!$H$56</f>
        <v>16029.543656</v>
      </c>
      <c r="AF52" s="53">
        <f>AF43*'A1 Parametre'!$H$56</f>
        <v>16029.543656</v>
      </c>
      <c r="AG52" s="53">
        <f>AG43*'A1 Parametre'!$H$56</f>
        <v>16029.543656</v>
      </c>
      <c r="AH52" s="53">
        <f>AH43*'A1 Parametre'!$H$56</f>
        <v>16029.543656</v>
      </c>
    </row>
    <row r="53" spans="2:34" x14ac:dyDescent="0.2">
      <c r="B53" s="35" t="s">
        <v>90</v>
      </c>
      <c r="C53" s="147">
        <f ca="1">SUM(D53:AG53)</f>
        <v>2924045.1373016261</v>
      </c>
      <c r="D53" s="121">
        <f t="shared" ref="D53:AG53" ca="1" si="31">SUM(D51:D52)</f>
        <v>0</v>
      </c>
      <c r="E53" s="121">
        <f t="shared" ca="1" si="31"/>
        <v>0</v>
      </c>
      <c r="F53" s="121">
        <f t="shared" ca="1" si="31"/>
        <v>0</v>
      </c>
      <c r="G53" s="121">
        <f t="shared" ca="1" si="31"/>
        <v>0</v>
      </c>
      <c r="H53" s="121">
        <f t="shared" ca="1" si="31"/>
        <v>112463.27451160103</v>
      </c>
      <c r="I53" s="121">
        <f t="shared" ca="1" si="31"/>
        <v>112463.27451160103</v>
      </c>
      <c r="J53" s="121">
        <f t="shared" ca="1" si="31"/>
        <v>112463.27451160103</v>
      </c>
      <c r="K53" s="121">
        <f t="shared" ca="1" si="31"/>
        <v>112463.27451160103</v>
      </c>
      <c r="L53" s="121">
        <f t="shared" ca="1" si="31"/>
        <v>112463.27451160103</v>
      </c>
      <c r="M53" s="121">
        <f t="shared" ca="1" si="31"/>
        <v>112463.27451160103</v>
      </c>
      <c r="N53" s="121">
        <f t="shared" ca="1" si="31"/>
        <v>112463.27451160103</v>
      </c>
      <c r="O53" s="121">
        <f t="shared" ca="1" si="31"/>
        <v>112463.27451160103</v>
      </c>
      <c r="P53" s="121">
        <f t="shared" ca="1" si="31"/>
        <v>112463.27451160103</v>
      </c>
      <c r="Q53" s="121">
        <f t="shared" ca="1" si="31"/>
        <v>112463.27451160103</v>
      </c>
      <c r="R53" s="121">
        <f t="shared" ca="1" si="31"/>
        <v>112463.27451160103</v>
      </c>
      <c r="S53" s="121">
        <f t="shared" ca="1" si="31"/>
        <v>112463.27451160103</v>
      </c>
      <c r="T53" s="121">
        <f t="shared" ca="1" si="31"/>
        <v>112463.27451160103</v>
      </c>
      <c r="U53" s="121">
        <f t="shared" ca="1" si="31"/>
        <v>112463.27451160103</v>
      </c>
      <c r="V53" s="121">
        <f t="shared" ca="1" si="31"/>
        <v>112463.27451160103</v>
      </c>
      <c r="W53" s="121">
        <f t="shared" ca="1" si="31"/>
        <v>112463.27451160103</v>
      </c>
      <c r="X53" s="121">
        <f t="shared" ca="1" si="31"/>
        <v>112463.27451160103</v>
      </c>
      <c r="Y53" s="121">
        <f t="shared" ca="1" si="31"/>
        <v>112463.27451160103</v>
      </c>
      <c r="Z53" s="121">
        <f t="shared" ca="1" si="31"/>
        <v>112463.27451160103</v>
      </c>
      <c r="AA53" s="121">
        <f t="shared" ca="1" si="31"/>
        <v>112463.27451160103</v>
      </c>
      <c r="AB53" s="121">
        <f t="shared" ca="1" si="31"/>
        <v>112463.27451160103</v>
      </c>
      <c r="AC53" s="121">
        <f t="shared" ca="1" si="31"/>
        <v>112463.27451160103</v>
      </c>
      <c r="AD53" s="121">
        <f t="shared" ca="1" si="31"/>
        <v>112463.27451160103</v>
      </c>
      <c r="AE53" s="121">
        <f t="shared" ca="1" si="31"/>
        <v>112463.27451160103</v>
      </c>
      <c r="AF53" s="121">
        <f t="shared" ca="1" si="31"/>
        <v>112463.27451160103</v>
      </c>
      <c r="AG53" s="121">
        <f t="shared" ca="1" si="31"/>
        <v>112463.27451160103</v>
      </c>
      <c r="AH53" s="121">
        <f t="shared" ref="AH53" ca="1" si="32">SUM(AH51:AH52)</f>
        <v>112463.27451160103</v>
      </c>
    </row>
    <row r="54" spans="2:34" x14ac:dyDescent="0.2">
      <c r="B54" s="31" t="s">
        <v>9</v>
      </c>
      <c r="C54" s="146">
        <f>SUM(D54:AG54)</f>
        <v>0</v>
      </c>
      <c r="D54" s="53">
        <f>D45*'A1 Parametre'!$H$49</f>
        <v>0</v>
      </c>
      <c r="E54" s="53">
        <f>E45*'A1 Parametre'!$H$49</f>
        <v>0</v>
      </c>
      <c r="F54" s="53">
        <f>F45*'A1 Parametre'!$H$49</f>
        <v>0</v>
      </c>
      <c r="G54" s="53">
        <f>G45*'A1 Parametre'!$H$49</f>
        <v>0</v>
      </c>
      <c r="H54" s="53">
        <f>H45*'A1 Parametre'!$H$49</f>
        <v>0</v>
      </c>
      <c r="I54" s="53">
        <f>I45*'A1 Parametre'!$H$49</f>
        <v>0</v>
      </c>
      <c r="J54" s="53">
        <f>J45*'A1 Parametre'!$H$49</f>
        <v>0</v>
      </c>
      <c r="K54" s="53">
        <f>K45*'A1 Parametre'!$H$49</f>
        <v>0</v>
      </c>
      <c r="L54" s="53">
        <f>L45*'A1 Parametre'!$H$49</f>
        <v>0</v>
      </c>
      <c r="M54" s="53">
        <f>M45*'A1 Parametre'!$H$49</f>
        <v>0</v>
      </c>
      <c r="N54" s="53">
        <f>N45*'A1 Parametre'!$H$49</f>
        <v>0</v>
      </c>
      <c r="O54" s="53">
        <f>O45*'A1 Parametre'!$H$49</f>
        <v>0</v>
      </c>
      <c r="P54" s="53">
        <f>P45*'A1 Parametre'!$H$49</f>
        <v>0</v>
      </c>
      <c r="Q54" s="53">
        <f>Q45*'A1 Parametre'!$H$49</f>
        <v>0</v>
      </c>
      <c r="R54" s="53">
        <f>R45*'A1 Parametre'!$H$49</f>
        <v>0</v>
      </c>
      <c r="S54" s="53">
        <f>S45*'A1 Parametre'!$H$49</f>
        <v>0</v>
      </c>
      <c r="T54" s="53">
        <f>T45*'A1 Parametre'!$H$49</f>
        <v>0</v>
      </c>
      <c r="U54" s="53">
        <f>U45*'A1 Parametre'!$H$49</f>
        <v>0</v>
      </c>
      <c r="V54" s="53">
        <f>V45*'A1 Parametre'!$H$49</f>
        <v>0</v>
      </c>
      <c r="W54" s="53">
        <f>W45*'A1 Parametre'!$H$49</f>
        <v>0</v>
      </c>
      <c r="X54" s="53">
        <f>X45*'A1 Parametre'!$H$49</f>
        <v>0</v>
      </c>
      <c r="Y54" s="53">
        <f>Y45*'A1 Parametre'!$H$49</f>
        <v>0</v>
      </c>
      <c r="Z54" s="53">
        <f>Z45*'A1 Parametre'!$H$49</f>
        <v>0</v>
      </c>
      <c r="AA54" s="53">
        <f>AA45*'A1 Parametre'!$H$49</f>
        <v>0</v>
      </c>
      <c r="AB54" s="53">
        <f>AB45*'A1 Parametre'!$H$49</f>
        <v>0</v>
      </c>
      <c r="AC54" s="53">
        <f>AC45*'A1 Parametre'!$H$49</f>
        <v>0</v>
      </c>
      <c r="AD54" s="53">
        <f>AD45*'A1 Parametre'!$H$49</f>
        <v>0</v>
      </c>
      <c r="AE54" s="53">
        <f>AE45*'A1 Parametre'!$H$49</f>
        <v>0</v>
      </c>
      <c r="AF54" s="53">
        <f>AF45*'A1 Parametre'!$H$49</f>
        <v>0</v>
      </c>
      <c r="AG54" s="53">
        <f>AG45*'A1 Parametre'!$H$49</f>
        <v>0</v>
      </c>
      <c r="AH54" s="53">
        <f>AH45*'A1 Parametre'!$H$49</f>
        <v>0</v>
      </c>
    </row>
    <row r="55" spans="2:34" x14ac:dyDescent="0.2">
      <c r="B55" s="43" t="s">
        <v>91</v>
      </c>
      <c r="C55" s="147">
        <f ca="1">SUM(D55:AG55)</f>
        <v>2924045.1373016261</v>
      </c>
      <c r="D55" s="121">
        <f ca="1">SUM(D53:D54)</f>
        <v>0</v>
      </c>
      <c r="E55" s="121">
        <f t="shared" ref="E55:AG55" ca="1" si="33">SUM(E53:E54)</f>
        <v>0</v>
      </c>
      <c r="F55" s="121">
        <f t="shared" ca="1" si="33"/>
        <v>0</v>
      </c>
      <c r="G55" s="121">
        <f t="shared" ca="1" si="33"/>
        <v>0</v>
      </c>
      <c r="H55" s="121">
        <f t="shared" ca="1" si="33"/>
        <v>112463.27451160103</v>
      </c>
      <c r="I55" s="121">
        <f t="shared" ca="1" si="33"/>
        <v>112463.27451160103</v>
      </c>
      <c r="J55" s="121">
        <f t="shared" ca="1" si="33"/>
        <v>112463.27451160103</v>
      </c>
      <c r="K55" s="121">
        <f t="shared" ca="1" si="33"/>
        <v>112463.27451160103</v>
      </c>
      <c r="L55" s="121">
        <f t="shared" ca="1" si="33"/>
        <v>112463.27451160103</v>
      </c>
      <c r="M55" s="121">
        <f t="shared" ca="1" si="33"/>
        <v>112463.27451160103</v>
      </c>
      <c r="N55" s="121">
        <f t="shared" ca="1" si="33"/>
        <v>112463.27451160103</v>
      </c>
      <c r="O55" s="121">
        <f t="shared" ca="1" si="33"/>
        <v>112463.27451160103</v>
      </c>
      <c r="P55" s="121">
        <f t="shared" ca="1" si="33"/>
        <v>112463.27451160103</v>
      </c>
      <c r="Q55" s="121">
        <f t="shared" ca="1" si="33"/>
        <v>112463.27451160103</v>
      </c>
      <c r="R55" s="121">
        <f t="shared" ca="1" si="33"/>
        <v>112463.27451160103</v>
      </c>
      <c r="S55" s="121">
        <f t="shared" ca="1" si="33"/>
        <v>112463.27451160103</v>
      </c>
      <c r="T55" s="121">
        <f t="shared" ca="1" si="33"/>
        <v>112463.27451160103</v>
      </c>
      <c r="U55" s="121">
        <f t="shared" ca="1" si="33"/>
        <v>112463.27451160103</v>
      </c>
      <c r="V55" s="121">
        <f t="shared" ca="1" si="33"/>
        <v>112463.27451160103</v>
      </c>
      <c r="W55" s="121">
        <f t="shared" ca="1" si="33"/>
        <v>112463.27451160103</v>
      </c>
      <c r="X55" s="121">
        <f t="shared" ca="1" si="33"/>
        <v>112463.27451160103</v>
      </c>
      <c r="Y55" s="121">
        <f t="shared" ca="1" si="33"/>
        <v>112463.27451160103</v>
      </c>
      <c r="Z55" s="121">
        <f t="shared" ca="1" si="33"/>
        <v>112463.27451160103</v>
      </c>
      <c r="AA55" s="121">
        <f t="shared" ca="1" si="33"/>
        <v>112463.27451160103</v>
      </c>
      <c r="AB55" s="121">
        <f t="shared" ca="1" si="33"/>
        <v>112463.27451160103</v>
      </c>
      <c r="AC55" s="121">
        <f t="shared" ca="1" si="33"/>
        <v>112463.27451160103</v>
      </c>
      <c r="AD55" s="121">
        <f t="shared" ca="1" si="33"/>
        <v>112463.27451160103</v>
      </c>
      <c r="AE55" s="121">
        <f t="shared" ca="1" si="33"/>
        <v>112463.27451160103</v>
      </c>
      <c r="AF55" s="121">
        <f t="shared" ca="1" si="33"/>
        <v>112463.27451160103</v>
      </c>
      <c r="AG55" s="121">
        <f t="shared" ca="1" si="33"/>
        <v>112463.27451160103</v>
      </c>
      <c r="AH55" s="121">
        <f t="shared" ref="AH55" ca="1" si="34">SUM(AH53:AH54)</f>
        <v>112463.27451160103</v>
      </c>
    </row>
  </sheetData>
  <mergeCells count="1">
    <mergeCell ref="C2:D2"/>
  </mergeCells>
  <conditionalFormatting sqref="D18:AH18">
    <cfRule type="expression" dxfId="109" priority="8">
      <formula>IF($C$2="Manuál CBA",TRUE,FALSE)</formula>
    </cfRule>
    <cfRule type="expression" dxfId="108" priority="9">
      <formula>IF($C$2="Iný zdroj",TRUE,FALSE)</formula>
    </cfRule>
  </conditionalFormatting>
  <conditionalFormatting sqref="D12:AH12">
    <cfRule type="expression" dxfId="107" priority="10">
      <formula>IF($C$2="Iný zdroj",TRUE,FALSE)</formula>
    </cfRule>
    <cfRule type="expression" dxfId="106" priority="11">
      <formula>IF($C$2="Manuál CBA",TRUE,FALSE)</formula>
    </cfRule>
  </conditionalFormatting>
  <conditionalFormatting sqref="C8 C5:C6">
    <cfRule type="expression" dxfId="105" priority="7">
      <formula>IF($C$2="Iný zdroj",TRUE,FALSE)</formula>
    </cfRule>
  </conditionalFormatting>
  <conditionalFormatting sqref="D5">
    <cfRule type="expression" dxfId="104" priority="3">
      <formula>IF($C$2="Iný zdroj",TRUE,FALSE)</formula>
    </cfRule>
  </conditionalFormatting>
  <conditionalFormatting sqref="D6">
    <cfRule type="expression" dxfId="103" priority="2">
      <formula>IF($C$2="Iný zdroj",TRUE,FALSE)</formula>
    </cfRule>
  </conditionalFormatting>
  <conditionalFormatting sqref="D8">
    <cfRule type="expression" dxfId="102" priority="1">
      <formula>IF($C$2="Iný zdroj",TRUE,FALSE)</formula>
    </cfRule>
  </conditionalFormatting>
  <dataValidations count="1">
    <dataValidation type="list" allowBlank="1" showInputMessage="1" showErrorMessage="1" sqref="C2:D2">
      <formula1>"Manuál CBA,Iný zdroj"</formula1>
    </dataValidation>
  </dataValidations>
  <pageMargins left="0.59055118110236227" right="0.23622047244094491" top="1.1811023622047245" bottom="0.78740157480314965" header="0.51181102362204722" footer="0.51181102362204722"/>
  <pageSetup paperSize="8" scale="60" orientation="landscape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'A1 Parametre'!$C$61:$G$61</xm:f>
          </x14:formula1>
          <xm:sqref>C8:D8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H17"/>
  <sheetViews>
    <sheetView showGridLines="0" zoomScale="80" zoomScaleNormal="80" workbookViewId="0"/>
  </sheetViews>
  <sheetFormatPr defaultRowHeight="12.75" x14ac:dyDescent="0.2"/>
  <cols>
    <col min="1" max="1" width="2.7109375" style="41" customWidth="1"/>
    <col min="2" max="2" width="33.42578125" style="41" bestFit="1" customWidth="1"/>
    <col min="3" max="3" width="11.42578125" style="41" customWidth="1"/>
    <col min="4" max="34" width="5.85546875" style="41" customWidth="1"/>
    <col min="35" max="16384" width="9.140625" style="41"/>
  </cols>
  <sheetData>
    <row r="1" spans="2:34" ht="15.75" x14ac:dyDescent="0.25">
      <c r="B1" s="288" t="s">
        <v>398</v>
      </c>
    </row>
    <row r="2" spans="2:34" x14ac:dyDescent="0.2">
      <c r="B2" s="35" t="s">
        <v>399</v>
      </c>
      <c r="C2" s="144" t="s">
        <v>83</v>
      </c>
      <c r="D2" s="70">
        <f>'A1 Parametre'!$C$6</f>
        <v>2019</v>
      </c>
      <c r="E2" s="70">
        <f>D2+1</f>
        <v>2020</v>
      </c>
      <c r="F2" s="70">
        <f t="shared" ref="F2:AH2" si="0">E2+1</f>
        <v>2021</v>
      </c>
      <c r="G2" s="70">
        <f t="shared" si="0"/>
        <v>2022</v>
      </c>
      <c r="H2" s="70">
        <f t="shared" si="0"/>
        <v>2023</v>
      </c>
      <c r="I2" s="70">
        <f t="shared" si="0"/>
        <v>2024</v>
      </c>
      <c r="J2" s="70">
        <f t="shared" si="0"/>
        <v>2025</v>
      </c>
      <c r="K2" s="70">
        <f t="shared" si="0"/>
        <v>2026</v>
      </c>
      <c r="L2" s="70">
        <f t="shared" si="0"/>
        <v>2027</v>
      </c>
      <c r="M2" s="70">
        <f t="shared" si="0"/>
        <v>2028</v>
      </c>
      <c r="N2" s="70">
        <f t="shared" si="0"/>
        <v>2029</v>
      </c>
      <c r="O2" s="70">
        <f t="shared" si="0"/>
        <v>2030</v>
      </c>
      <c r="P2" s="70">
        <f t="shared" si="0"/>
        <v>2031</v>
      </c>
      <c r="Q2" s="70">
        <f t="shared" si="0"/>
        <v>2032</v>
      </c>
      <c r="R2" s="70">
        <f t="shared" si="0"/>
        <v>2033</v>
      </c>
      <c r="S2" s="70">
        <f t="shared" si="0"/>
        <v>2034</v>
      </c>
      <c r="T2" s="70">
        <f t="shared" si="0"/>
        <v>2035</v>
      </c>
      <c r="U2" s="70">
        <f t="shared" si="0"/>
        <v>2036</v>
      </c>
      <c r="V2" s="70">
        <f t="shared" si="0"/>
        <v>2037</v>
      </c>
      <c r="W2" s="70">
        <f t="shared" si="0"/>
        <v>2038</v>
      </c>
      <c r="X2" s="70">
        <f t="shared" si="0"/>
        <v>2039</v>
      </c>
      <c r="Y2" s="70">
        <f t="shared" si="0"/>
        <v>2040</v>
      </c>
      <c r="Z2" s="70">
        <f t="shared" si="0"/>
        <v>2041</v>
      </c>
      <c r="AA2" s="70">
        <f t="shared" si="0"/>
        <v>2042</v>
      </c>
      <c r="AB2" s="70">
        <f t="shared" si="0"/>
        <v>2043</v>
      </c>
      <c r="AC2" s="70">
        <f t="shared" si="0"/>
        <v>2044</v>
      </c>
      <c r="AD2" s="70">
        <f t="shared" si="0"/>
        <v>2045</v>
      </c>
      <c r="AE2" s="70">
        <f t="shared" si="0"/>
        <v>2046</v>
      </c>
      <c r="AF2" s="70">
        <f t="shared" si="0"/>
        <v>2047</v>
      </c>
      <c r="AG2" s="70">
        <f t="shared" si="0"/>
        <v>2048</v>
      </c>
      <c r="AH2" s="70">
        <f t="shared" si="0"/>
        <v>2049</v>
      </c>
    </row>
    <row r="3" spans="2:34" x14ac:dyDescent="0.2">
      <c r="B3" s="35"/>
      <c r="C3" s="144" t="s">
        <v>65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2:34" x14ac:dyDescent="0.2">
      <c r="B4" s="3" t="s">
        <v>110</v>
      </c>
      <c r="C4" s="146">
        <f>SUM(D4:AG4)</f>
        <v>0</v>
      </c>
      <c r="D4" s="75">
        <v>0</v>
      </c>
      <c r="E4" s="75">
        <v>0</v>
      </c>
      <c r="F4" s="75">
        <v>0</v>
      </c>
      <c r="G4" s="75">
        <v>0</v>
      </c>
      <c r="H4" s="75">
        <v>0</v>
      </c>
      <c r="I4" s="75">
        <v>0</v>
      </c>
      <c r="J4" s="75">
        <v>0</v>
      </c>
      <c r="K4" s="75">
        <v>0</v>
      </c>
      <c r="L4" s="75">
        <v>0</v>
      </c>
      <c r="M4" s="75">
        <v>0</v>
      </c>
      <c r="N4" s="75">
        <v>0</v>
      </c>
      <c r="O4" s="75">
        <v>0</v>
      </c>
      <c r="P4" s="75">
        <v>0</v>
      </c>
      <c r="Q4" s="75">
        <v>0</v>
      </c>
      <c r="R4" s="75">
        <v>0</v>
      </c>
      <c r="S4" s="75">
        <v>0</v>
      </c>
      <c r="T4" s="75">
        <v>0</v>
      </c>
      <c r="U4" s="75">
        <v>0</v>
      </c>
      <c r="V4" s="75">
        <v>0</v>
      </c>
      <c r="W4" s="75">
        <v>0</v>
      </c>
      <c r="X4" s="75">
        <v>0</v>
      </c>
      <c r="Y4" s="75">
        <v>0</v>
      </c>
      <c r="Z4" s="75">
        <v>0</v>
      </c>
      <c r="AA4" s="75">
        <v>0</v>
      </c>
      <c r="AB4" s="75">
        <v>0</v>
      </c>
      <c r="AC4" s="75">
        <v>0</v>
      </c>
      <c r="AD4" s="75">
        <v>0</v>
      </c>
      <c r="AE4" s="75">
        <v>0</v>
      </c>
      <c r="AF4" s="75">
        <v>0</v>
      </c>
      <c r="AG4" s="75">
        <v>0</v>
      </c>
      <c r="AH4" s="75">
        <v>1</v>
      </c>
    </row>
    <row r="5" spans="2:34" x14ac:dyDescent="0.2">
      <c r="B5" s="35" t="s">
        <v>109</v>
      </c>
      <c r="C5" s="147">
        <f>SUM(D5:AG5)</f>
        <v>0</v>
      </c>
      <c r="D5" s="37">
        <f t="shared" ref="D5:AG5" si="1">SUM(D4:D4)</f>
        <v>0</v>
      </c>
      <c r="E5" s="37">
        <f t="shared" si="1"/>
        <v>0</v>
      </c>
      <c r="F5" s="37">
        <f t="shared" si="1"/>
        <v>0</v>
      </c>
      <c r="G5" s="37">
        <f t="shared" si="1"/>
        <v>0</v>
      </c>
      <c r="H5" s="37">
        <f t="shared" si="1"/>
        <v>0</v>
      </c>
      <c r="I5" s="37">
        <f t="shared" si="1"/>
        <v>0</v>
      </c>
      <c r="J5" s="37">
        <f>SUM(J4:J4)</f>
        <v>0</v>
      </c>
      <c r="K5" s="37">
        <f>SUM(K4:K4)</f>
        <v>0</v>
      </c>
      <c r="L5" s="37">
        <f>SUM(L4:L4)</f>
        <v>0</v>
      </c>
      <c r="M5" s="37">
        <f>SUM(M4:M4)</f>
        <v>0</v>
      </c>
      <c r="N5" s="37">
        <f t="shared" si="1"/>
        <v>0</v>
      </c>
      <c r="O5" s="37">
        <f t="shared" si="1"/>
        <v>0</v>
      </c>
      <c r="P5" s="37">
        <f t="shared" si="1"/>
        <v>0</v>
      </c>
      <c r="Q5" s="37">
        <f t="shared" si="1"/>
        <v>0</v>
      </c>
      <c r="R5" s="37">
        <f t="shared" si="1"/>
        <v>0</v>
      </c>
      <c r="S5" s="37">
        <f t="shared" si="1"/>
        <v>0</v>
      </c>
      <c r="T5" s="37">
        <f t="shared" si="1"/>
        <v>0</v>
      </c>
      <c r="U5" s="37">
        <f t="shared" si="1"/>
        <v>0</v>
      </c>
      <c r="V5" s="37">
        <f t="shared" si="1"/>
        <v>0</v>
      </c>
      <c r="W5" s="37">
        <f t="shared" si="1"/>
        <v>0</v>
      </c>
      <c r="X5" s="37">
        <f t="shared" si="1"/>
        <v>0</v>
      </c>
      <c r="Y5" s="37">
        <f t="shared" si="1"/>
        <v>0</v>
      </c>
      <c r="Z5" s="37">
        <f t="shared" si="1"/>
        <v>0</v>
      </c>
      <c r="AA5" s="37">
        <f t="shared" si="1"/>
        <v>0</v>
      </c>
      <c r="AB5" s="37">
        <f t="shared" si="1"/>
        <v>0</v>
      </c>
      <c r="AC5" s="37">
        <f t="shared" si="1"/>
        <v>0</v>
      </c>
      <c r="AD5" s="37">
        <f t="shared" si="1"/>
        <v>0</v>
      </c>
      <c r="AE5" s="37">
        <f t="shared" si="1"/>
        <v>0</v>
      </c>
      <c r="AF5" s="37">
        <f t="shared" si="1"/>
        <v>0</v>
      </c>
      <c r="AG5" s="37">
        <f t="shared" si="1"/>
        <v>0</v>
      </c>
      <c r="AH5" s="37">
        <f t="shared" ref="AH5" si="2">SUM(AH4:AH4)</f>
        <v>1</v>
      </c>
    </row>
    <row r="6" spans="2:34" x14ac:dyDescent="0.2"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</row>
    <row r="7" spans="2:34" x14ac:dyDescent="0.2"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</row>
    <row r="8" spans="2:34" x14ac:dyDescent="0.2">
      <c r="B8" s="35" t="s">
        <v>400</v>
      </c>
      <c r="C8" s="144" t="s">
        <v>83</v>
      </c>
      <c r="D8" s="70">
        <f>'A1 Parametre'!$C$6</f>
        <v>2019</v>
      </c>
      <c r="E8" s="70">
        <f t="shared" ref="E8:AH8" si="3">D8+1</f>
        <v>2020</v>
      </c>
      <c r="F8" s="70">
        <f t="shared" si="3"/>
        <v>2021</v>
      </c>
      <c r="G8" s="70">
        <f t="shared" si="3"/>
        <v>2022</v>
      </c>
      <c r="H8" s="70">
        <f t="shared" si="3"/>
        <v>2023</v>
      </c>
      <c r="I8" s="70">
        <f t="shared" si="3"/>
        <v>2024</v>
      </c>
      <c r="J8" s="70">
        <f t="shared" si="3"/>
        <v>2025</v>
      </c>
      <c r="K8" s="70">
        <f t="shared" si="3"/>
        <v>2026</v>
      </c>
      <c r="L8" s="70">
        <f t="shared" si="3"/>
        <v>2027</v>
      </c>
      <c r="M8" s="70">
        <f t="shared" si="3"/>
        <v>2028</v>
      </c>
      <c r="N8" s="70">
        <f t="shared" si="3"/>
        <v>2029</v>
      </c>
      <c r="O8" s="70">
        <f t="shared" si="3"/>
        <v>2030</v>
      </c>
      <c r="P8" s="70">
        <f t="shared" si="3"/>
        <v>2031</v>
      </c>
      <c r="Q8" s="70">
        <f t="shared" si="3"/>
        <v>2032</v>
      </c>
      <c r="R8" s="70">
        <f t="shared" si="3"/>
        <v>2033</v>
      </c>
      <c r="S8" s="70">
        <f t="shared" si="3"/>
        <v>2034</v>
      </c>
      <c r="T8" s="70">
        <f t="shared" si="3"/>
        <v>2035</v>
      </c>
      <c r="U8" s="70">
        <f t="shared" si="3"/>
        <v>2036</v>
      </c>
      <c r="V8" s="70">
        <f t="shared" si="3"/>
        <v>2037</v>
      </c>
      <c r="W8" s="70">
        <f t="shared" si="3"/>
        <v>2038</v>
      </c>
      <c r="X8" s="70">
        <f t="shared" si="3"/>
        <v>2039</v>
      </c>
      <c r="Y8" s="70">
        <f t="shared" si="3"/>
        <v>2040</v>
      </c>
      <c r="Z8" s="70">
        <f t="shared" si="3"/>
        <v>2041</v>
      </c>
      <c r="AA8" s="70">
        <f t="shared" si="3"/>
        <v>2042</v>
      </c>
      <c r="AB8" s="70">
        <f t="shared" si="3"/>
        <v>2043</v>
      </c>
      <c r="AC8" s="70">
        <f t="shared" si="3"/>
        <v>2044</v>
      </c>
      <c r="AD8" s="70">
        <f t="shared" si="3"/>
        <v>2045</v>
      </c>
      <c r="AE8" s="70">
        <f t="shared" si="3"/>
        <v>2046</v>
      </c>
      <c r="AF8" s="70">
        <f t="shared" si="3"/>
        <v>2047</v>
      </c>
      <c r="AG8" s="70">
        <f t="shared" si="3"/>
        <v>2048</v>
      </c>
      <c r="AH8" s="70">
        <f t="shared" si="3"/>
        <v>2049</v>
      </c>
    </row>
    <row r="9" spans="2:34" x14ac:dyDescent="0.2">
      <c r="B9" s="35"/>
      <c r="C9" s="144" t="s">
        <v>65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2:34" x14ac:dyDescent="0.2">
      <c r="B10" s="3" t="s">
        <v>110</v>
      </c>
      <c r="C10" s="146">
        <f>SUM(D10:AG10)</f>
        <v>0</v>
      </c>
      <c r="D10" s="75">
        <v>0</v>
      </c>
      <c r="E10" s="75">
        <v>0</v>
      </c>
      <c r="F10" s="75">
        <v>0</v>
      </c>
      <c r="G10" s="75">
        <v>0</v>
      </c>
      <c r="H10" s="75">
        <v>0</v>
      </c>
      <c r="I10" s="75">
        <v>0</v>
      </c>
      <c r="J10" s="75">
        <v>0</v>
      </c>
      <c r="K10" s="75">
        <v>0</v>
      </c>
      <c r="L10" s="75">
        <v>0</v>
      </c>
      <c r="M10" s="75">
        <v>0</v>
      </c>
      <c r="N10" s="75">
        <v>0</v>
      </c>
      <c r="O10" s="75">
        <v>0</v>
      </c>
      <c r="P10" s="75">
        <v>0</v>
      </c>
      <c r="Q10" s="75">
        <v>0</v>
      </c>
      <c r="R10" s="75">
        <v>0</v>
      </c>
      <c r="S10" s="75">
        <v>0</v>
      </c>
      <c r="T10" s="75">
        <v>0</v>
      </c>
      <c r="U10" s="75">
        <v>0</v>
      </c>
      <c r="V10" s="75">
        <v>0</v>
      </c>
      <c r="W10" s="75">
        <v>0</v>
      </c>
      <c r="X10" s="75">
        <v>0</v>
      </c>
      <c r="Y10" s="75">
        <v>0</v>
      </c>
      <c r="Z10" s="75">
        <v>0</v>
      </c>
      <c r="AA10" s="75">
        <v>0</v>
      </c>
      <c r="AB10" s="75">
        <v>0</v>
      </c>
      <c r="AC10" s="75">
        <v>0</v>
      </c>
      <c r="AD10" s="75">
        <v>0</v>
      </c>
      <c r="AE10" s="75">
        <v>0</v>
      </c>
      <c r="AF10" s="75">
        <v>0</v>
      </c>
      <c r="AG10" s="75">
        <v>0</v>
      </c>
      <c r="AH10" s="75">
        <v>1</v>
      </c>
    </row>
    <row r="11" spans="2:34" x14ac:dyDescent="0.2">
      <c r="B11" s="35" t="s">
        <v>109</v>
      </c>
      <c r="C11" s="147">
        <f>SUM(D11:AG11)</f>
        <v>0</v>
      </c>
      <c r="D11" s="37">
        <f t="shared" ref="D11:AG11" si="4">SUM(D10:D10)</f>
        <v>0</v>
      </c>
      <c r="E11" s="37">
        <f t="shared" si="4"/>
        <v>0</v>
      </c>
      <c r="F11" s="37">
        <f t="shared" si="4"/>
        <v>0</v>
      </c>
      <c r="G11" s="37">
        <f t="shared" si="4"/>
        <v>0</v>
      </c>
      <c r="H11" s="37">
        <f t="shared" si="4"/>
        <v>0</v>
      </c>
      <c r="I11" s="37">
        <f t="shared" si="4"/>
        <v>0</v>
      </c>
      <c r="J11" s="37">
        <f>SUM(J10:J10)</f>
        <v>0</v>
      </c>
      <c r="K11" s="37">
        <f>SUM(K10:K10)</f>
        <v>0</v>
      </c>
      <c r="L11" s="37">
        <f>SUM(L10:L10)</f>
        <v>0</v>
      </c>
      <c r="M11" s="37">
        <f>SUM(M10:M10)</f>
        <v>0</v>
      </c>
      <c r="N11" s="37">
        <f t="shared" si="4"/>
        <v>0</v>
      </c>
      <c r="O11" s="37">
        <f t="shared" si="4"/>
        <v>0</v>
      </c>
      <c r="P11" s="37">
        <f t="shared" si="4"/>
        <v>0</v>
      </c>
      <c r="Q11" s="37">
        <f t="shared" si="4"/>
        <v>0</v>
      </c>
      <c r="R11" s="37">
        <f t="shared" si="4"/>
        <v>0</v>
      </c>
      <c r="S11" s="37">
        <f t="shared" si="4"/>
        <v>0</v>
      </c>
      <c r="T11" s="37">
        <f t="shared" si="4"/>
        <v>0</v>
      </c>
      <c r="U11" s="37">
        <f t="shared" si="4"/>
        <v>0</v>
      </c>
      <c r="V11" s="37">
        <f t="shared" si="4"/>
        <v>0</v>
      </c>
      <c r="W11" s="37">
        <f t="shared" si="4"/>
        <v>0</v>
      </c>
      <c r="X11" s="37">
        <f t="shared" si="4"/>
        <v>0</v>
      </c>
      <c r="Y11" s="37">
        <f t="shared" si="4"/>
        <v>0</v>
      </c>
      <c r="Z11" s="37">
        <f t="shared" si="4"/>
        <v>0</v>
      </c>
      <c r="AA11" s="37">
        <f t="shared" si="4"/>
        <v>0</v>
      </c>
      <c r="AB11" s="37">
        <f t="shared" si="4"/>
        <v>0</v>
      </c>
      <c r="AC11" s="37">
        <f t="shared" si="4"/>
        <v>0</v>
      </c>
      <c r="AD11" s="37">
        <f t="shared" si="4"/>
        <v>0</v>
      </c>
      <c r="AE11" s="37">
        <f t="shared" si="4"/>
        <v>0</v>
      </c>
      <c r="AF11" s="37">
        <f t="shared" si="4"/>
        <v>0</v>
      </c>
      <c r="AG11" s="37">
        <f t="shared" si="4"/>
        <v>0</v>
      </c>
      <c r="AH11" s="37">
        <f t="shared" ref="AH11" si="5">SUM(AH10:AH10)</f>
        <v>1</v>
      </c>
    </row>
    <row r="12" spans="2:34" x14ac:dyDescent="0.2"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 s="54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</row>
    <row r="13" spans="2:34" x14ac:dyDescent="0.2"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</row>
    <row r="14" spans="2:34" x14ac:dyDescent="0.2">
      <c r="B14" s="35" t="s">
        <v>401</v>
      </c>
      <c r="C14" s="144" t="s">
        <v>83</v>
      </c>
      <c r="D14" s="70">
        <f>'A1 Parametre'!$C$6</f>
        <v>2019</v>
      </c>
      <c r="E14" s="70">
        <f t="shared" ref="E14:AH14" si="6">D14+1</f>
        <v>2020</v>
      </c>
      <c r="F14" s="70">
        <f t="shared" si="6"/>
        <v>2021</v>
      </c>
      <c r="G14" s="70">
        <f t="shared" si="6"/>
        <v>2022</v>
      </c>
      <c r="H14" s="70">
        <f t="shared" si="6"/>
        <v>2023</v>
      </c>
      <c r="I14" s="70">
        <f t="shared" si="6"/>
        <v>2024</v>
      </c>
      <c r="J14" s="70">
        <f t="shared" si="6"/>
        <v>2025</v>
      </c>
      <c r="K14" s="70">
        <f t="shared" si="6"/>
        <v>2026</v>
      </c>
      <c r="L14" s="70">
        <f t="shared" si="6"/>
        <v>2027</v>
      </c>
      <c r="M14" s="70">
        <f t="shared" si="6"/>
        <v>2028</v>
      </c>
      <c r="N14" s="70">
        <f t="shared" si="6"/>
        <v>2029</v>
      </c>
      <c r="O14" s="70">
        <f t="shared" si="6"/>
        <v>2030</v>
      </c>
      <c r="P14" s="70">
        <f t="shared" si="6"/>
        <v>2031</v>
      </c>
      <c r="Q14" s="70">
        <f t="shared" si="6"/>
        <v>2032</v>
      </c>
      <c r="R14" s="70">
        <f t="shared" si="6"/>
        <v>2033</v>
      </c>
      <c r="S14" s="70">
        <f t="shared" si="6"/>
        <v>2034</v>
      </c>
      <c r="T14" s="70">
        <f t="shared" si="6"/>
        <v>2035</v>
      </c>
      <c r="U14" s="70">
        <f t="shared" si="6"/>
        <v>2036</v>
      </c>
      <c r="V14" s="70">
        <f t="shared" si="6"/>
        <v>2037</v>
      </c>
      <c r="W14" s="70">
        <f t="shared" si="6"/>
        <v>2038</v>
      </c>
      <c r="X14" s="70">
        <f t="shared" si="6"/>
        <v>2039</v>
      </c>
      <c r="Y14" s="70">
        <f t="shared" si="6"/>
        <v>2040</v>
      </c>
      <c r="Z14" s="70">
        <f t="shared" si="6"/>
        <v>2041</v>
      </c>
      <c r="AA14" s="70">
        <f t="shared" si="6"/>
        <v>2042</v>
      </c>
      <c r="AB14" s="70">
        <f t="shared" si="6"/>
        <v>2043</v>
      </c>
      <c r="AC14" s="70">
        <f t="shared" si="6"/>
        <v>2044</v>
      </c>
      <c r="AD14" s="70">
        <f t="shared" si="6"/>
        <v>2045</v>
      </c>
      <c r="AE14" s="70">
        <f t="shared" si="6"/>
        <v>2046</v>
      </c>
      <c r="AF14" s="70">
        <f t="shared" si="6"/>
        <v>2047</v>
      </c>
      <c r="AG14" s="70">
        <f t="shared" si="6"/>
        <v>2048</v>
      </c>
      <c r="AH14" s="70">
        <f t="shared" si="6"/>
        <v>2049</v>
      </c>
    </row>
    <row r="15" spans="2:34" x14ac:dyDescent="0.2">
      <c r="B15" s="35"/>
      <c r="C15" s="144" t="s">
        <v>65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2:34" x14ac:dyDescent="0.2">
      <c r="B16" s="3" t="s">
        <v>110</v>
      </c>
      <c r="C16" s="146">
        <f>SUM(D16:AG16)</f>
        <v>0</v>
      </c>
      <c r="D16" s="53">
        <f t="shared" ref="D16:AG16" si="7">D10-D4</f>
        <v>0</v>
      </c>
      <c r="E16" s="53">
        <f t="shared" si="7"/>
        <v>0</v>
      </c>
      <c r="F16" s="53">
        <f t="shared" si="7"/>
        <v>0</v>
      </c>
      <c r="G16" s="53">
        <f t="shared" si="7"/>
        <v>0</v>
      </c>
      <c r="H16" s="53">
        <f t="shared" si="7"/>
        <v>0</v>
      </c>
      <c r="I16" s="53">
        <f t="shared" si="7"/>
        <v>0</v>
      </c>
      <c r="J16" s="53">
        <f>J10-J4</f>
        <v>0</v>
      </c>
      <c r="K16" s="53">
        <f>K10-K4</f>
        <v>0</v>
      </c>
      <c r="L16" s="53">
        <f>L10-L4</f>
        <v>0</v>
      </c>
      <c r="M16" s="53">
        <f>M10-M4</f>
        <v>0</v>
      </c>
      <c r="N16" s="53">
        <f t="shared" si="7"/>
        <v>0</v>
      </c>
      <c r="O16" s="53">
        <f t="shared" si="7"/>
        <v>0</v>
      </c>
      <c r="P16" s="53">
        <f t="shared" si="7"/>
        <v>0</v>
      </c>
      <c r="Q16" s="53">
        <f t="shared" si="7"/>
        <v>0</v>
      </c>
      <c r="R16" s="53">
        <f t="shared" si="7"/>
        <v>0</v>
      </c>
      <c r="S16" s="53">
        <f t="shared" si="7"/>
        <v>0</v>
      </c>
      <c r="T16" s="53">
        <f t="shared" si="7"/>
        <v>0</v>
      </c>
      <c r="U16" s="53">
        <f t="shared" si="7"/>
        <v>0</v>
      </c>
      <c r="V16" s="53">
        <f t="shared" si="7"/>
        <v>0</v>
      </c>
      <c r="W16" s="53">
        <f t="shared" si="7"/>
        <v>0</v>
      </c>
      <c r="X16" s="53">
        <f t="shared" si="7"/>
        <v>0</v>
      </c>
      <c r="Y16" s="53">
        <f t="shared" si="7"/>
        <v>0</v>
      </c>
      <c r="Z16" s="53">
        <f t="shared" si="7"/>
        <v>0</v>
      </c>
      <c r="AA16" s="53">
        <f t="shared" si="7"/>
        <v>0</v>
      </c>
      <c r="AB16" s="53">
        <f t="shared" si="7"/>
        <v>0</v>
      </c>
      <c r="AC16" s="53">
        <f t="shared" si="7"/>
        <v>0</v>
      </c>
      <c r="AD16" s="53">
        <f t="shared" si="7"/>
        <v>0</v>
      </c>
      <c r="AE16" s="53">
        <f t="shared" si="7"/>
        <v>0</v>
      </c>
      <c r="AF16" s="53">
        <f t="shared" si="7"/>
        <v>0</v>
      </c>
      <c r="AG16" s="53">
        <f t="shared" si="7"/>
        <v>0</v>
      </c>
      <c r="AH16" s="53">
        <f t="shared" ref="AH16" si="8">AH10-AH4</f>
        <v>0</v>
      </c>
    </row>
    <row r="17" spans="2:34" x14ac:dyDescent="0.2">
      <c r="B17" s="35" t="s">
        <v>109</v>
      </c>
      <c r="C17" s="147">
        <f>SUM(D17:AG17)</f>
        <v>0</v>
      </c>
      <c r="D17" s="37">
        <f t="shared" ref="D17:AG17" si="9">SUM(D16:D16)</f>
        <v>0</v>
      </c>
      <c r="E17" s="37">
        <f t="shared" si="9"/>
        <v>0</v>
      </c>
      <c r="F17" s="37">
        <f t="shared" si="9"/>
        <v>0</v>
      </c>
      <c r="G17" s="37">
        <f t="shared" si="9"/>
        <v>0</v>
      </c>
      <c r="H17" s="37">
        <f t="shared" si="9"/>
        <v>0</v>
      </c>
      <c r="I17" s="37">
        <f t="shared" si="9"/>
        <v>0</v>
      </c>
      <c r="J17" s="37">
        <f t="shared" si="9"/>
        <v>0</v>
      </c>
      <c r="K17" s="37">
        <f t="shared" si="9"/>
        <v>0</v>
      </c>
      <c r="L17" s="37">
        <f t="shared" si="9"/>
        <v>0</v>
      </c>
      <c r="M17" s="37">
        <f t="shared" si="9"/>
        <v>0</v>
      </c>
      <c r="N17" s="37">
        <f t="shared" si="9"/>
        <v>0</v>
      </c>
      <c r="O17" s="37">
        <f t="shared" si="9"/>
        <v>0</v>
      </c>
      <c r="P17" s="37">
        <f t="shared" si="9"/>
        <v>0</v>
      </c>
      <c r="Q17" s="37">
        <f t="shared" si="9"/>
        <v>0</v>
      </c>
      <c r="R17" s="37">
        <f t="shared" si="9"/>
        <v>0</v>
      </c>
      <c r="S17" s="37">
        <f t="shared" si="9"/>
        <v>0</v>
      </c>
      <c r="T17" s="37">
        <f t="shared" si="9"/>
        <v>0</v>
      </c>
      <c r="U17" s="37">
        <f t="shared" si="9"/>
        <v>0</v>
      </c>
      <c r="V17" s="37">
        <f t="shared" si="9"/>
        <v>0</v>
      </c>
      <c r="W17" s="37">
        <f t="shared" si="9"/>
        <v>0</v>
      </c>
      <c r="X17" s="37">
        <f t="shared" si="9"/>
        <v>0</v>
      </c>
      <c r="Y17" s="37">
        <f t="shared" si="9"/>
        <v>0</v>
      </c>
      <c r="Z17" s="37">
        <f t="shared" si="9"/>
        <v>0</v>
      </c>
      <c r="AA17" s="37">
        <f t="shared" si="9"/>
        <v>0</v>
      </c>
      <c r="AB17" s="37">
        <f t="shared" si="9"/>
        <v>0</v>
      </c>
      <c r="AC17" s="37">
        <f t="shared" si="9"/>
        <v>0</v>
      </c>
      <c r="AD17" s="37">
        <f t="shared" si="9"/>
        <v>0</v>
      </c>
      <c r="AE17" s="37">
        <f t="shared" si="9"/>
        <v>0</v>
      </c>
      <c r="AF17" s="37">
        <f t="shared" si="9"/>
        <v>0</v>
      </c>
      <c r="AG17" s="37">
        <f t="shared" si="9"/>
        <v>0</v>
      </c>
      <c r="AH17" s="37">
        <f t="shared" ref="AH17" si="10">SUM(AH16:AH16)</f>
        <v>0</v>
      </c>
    </row>
  </sheetData>
  <pageMargins left="0.35433070866141736" right="0.27559055118110237" top="1.5748031496062993" bottom="0.98425196850393704" header="0.51181102362204722" footer="0.51181102362204722"/>
  <pageSetup paperSize="9" scale="63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H25"/>
  <sheetViews>
    <sheetView showGridLines="0" zoomScale="80" zoomScaleNormal="80" workbookViewId="0"/>
  </sheetViews>
  <sheetFormatPr defaultRowHeight="12.75" x14ac:dyDescent="0.2"/>
  <cols>
    <col min="1" max="1" width="2.7109375" style="41" customWidth="1"/>
    <col min="2" max="2" width="40" style="41" customWidth="1"/>
    <col min="3" max="4" width="15.42578125" style="41" customWidth="1"/>
    <col min="5" max="7" width="11" style="41" customWidth="1"/>
    <col min="8" max="8" width="5.7109375" style="41" customWidth="1"/>
    <col min="9" max="9" width="5.5703125" style="41" customWidth="1"/>
    <col min="10" max="34" width="5.28515625" style="41" customWidth="1"/>
    <col min="35" max="16384" width="9.140625" style="41"/>
  </cols>
  <sheetData>
    <row r="1" spans="2:33" ht="15.75" x14ac:dyDescent="0.25">
      <c r="B1" s="288" t="s">
        <v>402</v>
      </c>
    </row>
    <row r="2" spans="2:33" x14ac:dyDescent="0.2">
      <c r="B2" s="222" t="s">
        <v>403</v>
      </c>
      <c r="C2" s="349" t="s">
        <v>363</v>
      </c>
      <c r="D2" s="349"/>
    </row>
    <row r="4" spans="2:33" x14ac:dyDescent="0.2">
      <c r="B4" s="55" t="s">
        <v>404</v>
      </c>
      <c r="C4" s="77" t="s">
        <v>111</v>
      </c>
      <c r="D4" s="77" t="s">
        <v>112</v>
      </c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</row>
    <row r="5" spans="2:33" x14ac:dyDescent="0.2">
      <c r="B5" s="56" t="s">
        <v>113</v>
      </c>
      <c r="C5" s="46">
        <f>'01 Investicne naklady'!C26</f>
        <v>70008684.606999993</v>
      </c>
      <c r="D5" s="64">
        <f>'01 Investicne naklady'!D26+NPV('A1 Parametre'!C3,'01 Investicne naklady'!E26:AG26)</f>
        <v>65764914.32525216</v>
      </c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</row>
    <row r="6" spans="2:33" x14ac:dyDescent="0.2">
      <c r="B6" s="56" t="s">
        <v>99</v>
      </c>
      <c r="C6" s="46">
        <f>IF('02 Zostatkova hodnota'!C2="Metóda perpetuity",'02 Zostatkova hodnota'!D22,'02 Zostatkova hodnota'!G18)</f>
        <v>47916837.444457501</v>
      </c>
      <c r="D6" s="46">
        <f>'06 Financna analyza'!D7+NPV('A1 Parametre'!$C$3,'06 Financna analyza'!E7:AH7)</f>
        <v>14773655.494374048</v>
      </c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</row>
    <row r="7" spans="2:33" x14ac:dyDescent="0.2">
      <c r="B7" s="56" t="s">
        <v>114</v>
      </c>
      <c r="C7" s="46"/>
      <c r="D7" s="46">
        <f>'06 Financna analyza'!D6+NPV('A1 Parametre'!$C$3,'06 Financna analyza'!E6:AG6)</f>
        <v>0</v>
      </c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</row>
    <row r="8" spans="2:33" x14ac:dyDescent="0.2">
      <c r="B8" s="56" t="s">
        <v>115</v>
      </c>
      <c r="C8" s="46"/>
      <c r="D8" s="46">
        <f ca="1">'06 Financna analyza'!D5+NPV('A1 Parametre'!$C$3,'06 Financna analyza'!E5:AG5)</f>
        <v>1964529.5504038902</v>
      </c>
      <c r="E8" s="57"/>
      <c r="F8" s="248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</row>
    <row r="9" spans="2:33" x14ac:dyDescent="0.2">
      <c r="B9" s="56" t="s">
        <v>116</v>
      </c>
      <c r="C9" s="58"/>
      <c r="D9" s="58">
        <f ca="1">D7-D8+D6</f>
        <v>12809125.943970159</v>
      </c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</row>
    <row r="10" spans="2:33" x14ac:dyDescent="0.2">
      <c r="B10" s="56" t="s">
        <v>117</v>
      </c>
      <c r="C10" s="58"/>
      <c r="D10" s="58">
        <f ca="1">D5-D9</f>
        <v>52955788.381282002</v>
      </c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</row>
    <row r="11" spans="2:33" x14ac:dyDescent="0.2">
      <c r="B11" s="56" t="s">
        <v>118</v>
      </c>
      <c r="C11" s="59"/>
      <c r="D11" s="74">
        <f>IF(D7&gt;0,IF(ROUND(IF(D7&gt;D8,D10/D5,1),4)&lt;0,0,ROUND(IF(D7&gt;D8,D10/D5,1),4)),1)</f>
        <v>1</v>
      </c>
      <c r="E11" s="60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</row>
    <row r="12" spans="2:33" x14ac:dyDescent="0.2"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</row>
    <row r="13" spans="2:33" x14ac:dyDescent="0.2">
      <c r="B13" s="77" t="s">
        <v>405</v>
      </c>
      <c r="C13" s="57"/>
      <c r="D13" s="57"/>
      <c r="E13" s="57"/>
      <c r="F13" s="57"/>
      <c r="G13" s="57"/>
      <c r="H13" s="57"/>
      <c r="I13" s="61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</row>
    <row r="14" spans="2:33" x14ac:dyDescent="0.2">
      <c r="B14" s="56" t="s">
        <v>119</v>
      </c>
      <c r="C14" s="250">
        <f>'01 Investicne naklady'!C32</f>
        <v>0</v>
      </c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</row>
    <row r="15" spans="2:33" x14ac:dyDescent="0.2">
      <c r="B15" s="56" t="s">
        <v>120</v>
      </c>
      <c r="C15" s="251">
        <f>C14*D11</f>
        <v>0</v>
      </c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</row>
    <row r="16" spans="2:33" x14ac:dyDescent="0.2">
      <c r="B16" s="56" t="s">
        <v>121</v>
      </c>
      <c r="C16" s="252">
        <f>IF(C2="Rozvinutý región (BSK a mesto BA)",50%,IF(C2="Menej rozvinutý región",85%,""))</f>
        <v>0.85</v>
      </c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</row>
    <row r="17" spans="2:34" x14ac:dyDescent="0.2">
      <c r="B17" s="56" t="s">
        <v>330</v>
      </c>
      <c r="C17" s="251">
        <f>C15*C16</f>
        <v>0</v>
      </c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</row>
    <row r="18" spans="2:34" x14ac:dyDescent="0.2">
      <c r="B18" s="62"/>
      <c r="C18" s="57"/>
    </row>
    <row r="19" spans="2:34" x14ac:dyDescent="0.2">
      <c r="B19" s="57"/>
      <c r="C19" s="162" t="s">
        <v>83</v>
      </c>
      <c r="D19" s="70">
        <f>'A1 Parametre'!$C$6</f>
        <v>2019</v>
      </c>
      <c r="E19" s="72">
        <f>D19+1</f>
        <v>2020</v>
      </c>
      <c r="F19" s="72">
        <f t="shared" ref="F19:AH19" si="0">E19+1</f>
        <v>2021</v>
      </c>
      <c r="G19" s="72">
        <f t="shared" si="0"/>
        <v>2022</v>
      </c>
      <c r="H19" s="72">
        <f t="shared" si="0"/>
        <v>2023</v>
      </c>
      <c r="I19" s="72">
        <f t="shared" si="0"/>
        <v>2024</v>
      </c>
      <c r="J19" s="72">
        <f t="shared" si="0"/>
        <v>2025</v>
      </c>
      <c r="K19" s="72">
        <f t="shared" si="0"/>
        <v>2026</v>
      </c>
      <c r="L19" s="72">
        <f t="shared" si="0"/>
        <v>2027</v>
      </c>
      <c r="M19" s="72">
        <f t="shared" si="0"/>
        <v>2028</v>
      </c>
      <c r="N19" s="72">
        <f t="shared" si="0"/>
        <v>2029</v>
      </c>
      <c r="O19" s="72">
        <f t="shared" si="0"/>
        <v>2030</v>
      </c>
      <c r="P19" s="72">
        <f t="shared" si="0"/>
        <v>2031</v>
      </c>
      <c r="Q19" s="72">
        <f t="shared" si="0"/>
        <v>2032</v>
      </c>
      <c r="R19" s="72">
        <f t="shared" si="0"/>
        <v>2033</v>
      </c>
      <c r="S19" s="72">
        <f t="shared" si="0"/>
        <v>2034</v>
      </c>
      <c r="T19" s="72">
        <f t="shared" si="0"/>
        <v>2035</v>
      </c>
      <c r="U19" s="72">
        <f t="shared" si="0"/>
        <v>2036</v>
      </c>
      <c r="V19" s="72">
        <f t="shared" si="0"/>
        <v>2037</v>
      </c>
      <c r="W19" s="72">
        <f t="shared" si="0"/>
        <v>2038</v>
      </c>
      <c r="X19" s="72">
        <f t="shared" si="0"/>
        <v>2039</v>
      </c>
      <c r="Y19" s="72">
        <f t="shared" si="0"/>
        <v>2040</v>
      </c>
      <c r="Z19" s="72">
        <f t="shared" si="0"/>
        <v>2041</v>
      </c>
      <c r="AA19" s="72">
        <f t="shared" si="0"/>
        <v>2042</v>
      </c>
      <c r="AB19" s="72">
        <f t="shared" si="0"/>
        <v>2043</v>
      </c>
      <c r="AC19" s="72">
        <f t="shared" si="0"/>
        <v>2044</v>
      </c>
      <c r="AD19" s="72">
        <f t="shared" si="0"/>
        <v>2045</v>
      </c>
      <c r="AE19" s="72">
        <f t="shared" si="0"/>
        <v>2046</v>
      </c>
      <c r="AF19" s="72">
        <f t="shared" si="0"/>
        <v>2047</v>
      </c>
      <c r="AG19" s="72">
        <f t="shared" si="0"/>
        <v>2048</v>
      </c>
      <c r="AH19" s="72">
        <f t="shared" si="0"/>
        <v>2049</v>
      </c>
    </row>
    <row r="20" spans="2:34" x14ac:dyDescent="0.2">
      <c r="B20" s="55" t="s">
        <v>406</v>
      </c>
      <c r="C20" s="144" t="s">
        <v>65</v>
      </c>
      <c r="D20" s="63">
        <v>1</v>
      </c>
      <c r="E20" s="63">
        <v>2</v>
      </c>
      <c r="F20" s="63">
        <v>3</v>
      </c>
      <c r="G20" s="63">
        <v>4</v>
      </c>
      <c r="H20" s="63">
        <v>5</v>
      </c>
      <c r="I20" s="63">
        <v>6</v>
      </c>
      <c r="J20" s="63">
        <v>7</v>
      </c>
      <c r="K20" s="63">
        <v>8</v>
      </c>
      <c r="L20" s="63">
        <v>9</v>
      </c>
      <c r="M20" s="63">
        <v>10</v>
      </c>
      <c r="N20" s="63">
        <v>11</v>
      </c>
      <c r="O20" s="63">
        <v>12</v>
      </c>
      <c r="P20" s="63">
        <v>13</v>
      </c>
      <c r="Q20" s="63">
        <v>14</v>
      </c>
      <c r="R20" s="63">
        <v>15</v>
      </c>
      <c r="S20" s="63">
        <v>16</v>
      </c>
      <c r="T20" s="63">
        <v>17</v>
      </c>
      <c r="U20" s="63">
        <v>18</v>
      </c>
      <c r="V20" s="63">
        <v>19</v>
      </c>
      <c r="W20" s="63">
        <v>20</v>
      </c>
      <c r="X20" s="63">
        <v>21</v>
      </c>
      <c r="Y20" s="63">
        <v>22</v>
      </c>
      <c r="Z20" s="63">
        <v>23</v>
      </c>
      <c r="AA20" s="63">
        <v>24</v>
      </c>
      <c r="AB20" s="63">
        <v>25</v>
      </c>
      <c r="AC20" s="63">
        <v>26</v>
      </c>
      <c r="AD20" s="63">
        <v>27</v>
      </c>
      <c r="AE20" s="63">
        <v>28</v>
      </c>
      <c r="AF20" s="63">
        <v>29</v>
      </c>
      <c r="AG20" s="63">
        <v>30</v>
      </c>
      <c r="AH20" s="63">
        <v>31</v>
      </c>
    </row>
    <row r="21" spans="2:34" x14ac:dyDescent="0.2">
      <c r="B21" s="56" t="s">
        <v>291</v>
      </c>
      <c r="C21" s="146">
        <f>C17</f>
        <v>0</v>
      </c>
      <c r="D21" s="64">
        <f t="shared" ref="D21:AG21" si="1">$C$17/$C$24*D24</f>
        <v>0</v>
      </c>
      <c r="E21" s="64">
        <f t="shared" si="1"/>
        <v>0</v>
      </c>
      <c r="F21" s="64">
        <f t="shared" si="1"/>
        <v>0</v>
      </c>
      <c r="G21" s="64">
        <f t="shared" si="1"/>
        <v>0</v>
      </c>
      <c r="H21" s="64">
        <f t="shared" si="1"/>
        <v>0</v>
      </c>
      <c r="I21" s="64">
        <f t="shared" si="1"/>
        <v>0</v>
      </c>
      <c r="J21" s="64">
        <f t="shared" si="1"/>
        <v>0</v>
      </c>
      <c r="K21" s="64">
        <f t="shared" si="1"/>
        <v>0</v>
      </c>
      <c r="L21" s="64">
        <f t="shared" si="1"/>
        <v>0</v>
      </c>
      <c r="M21" s="64">
        <f t="shared" si="1"/>
        <v>0</v>
      </c>
      <c r="N21" s="64">
        <f t="shared" si="1"/>
        <v>0</v>
      </c>
      <c r="O21" s="64">
        <f t="shared" si="1"/>
        <v>0</v>
      </c>
      <c r="P21" s="64">
        <f t="shared" si="1"/>
        <v>0</v>
      </c>
      <c r="Q21" s="64">
        <f t="shared" si="1"/>
        <v>0</v>
      </c>
      <c r="R21" s="64">
        <f t="shared" si="1"/>
        <v>0</v>
      </c>
      <c r="S21" s="64">
        <f t="shared" si="1"/>
        <v>0</v>
      </c>
      <c r="T21" s="64">
        <f t="shared" si="1"/>
        <v>0</v>
      </c>
      <c r="U21" s="64">
        <f t="shared" si="1"/>
        <v>0</v>
      </c>
      <c r="V21" s="64">
        <f t="shared" si="1"/>
        <v>0</v>
      </c>
      <c r="W21" s="64">
        <f t="shared" si="1"/>
        <v>0</v>
      </c>
      <c r="X21" s="64">
        <f t="shared" si="1"/>
        <v>0</v>
      </c>
      <c r="Y21" s="64">
        <f t="shared" si="1"/>
        <v>0</v>
      </c>
      <c r="Z21" s="64">
        <f t="shared" si="1"/>
        <v>0</v>
      </c>
      <c r="AA21" s="64">
        <f t="shared" si="1"/>
        <v>0</v>
      </c>
      <c r="AB21" s="64">
        <f t="shared" si="1"/>
        <v>0</v>
      </c>
      <c r="AC21" s="64">
        <f t="shared" si="1"/>
        <v>0</v>
      </c>
      <c r="AD21" s="64">
        <f t="shared" si="1"/>
        <v>0</v>
      </c>
      <c r="AE21" s="64">
        <f t="shared" si="1"/>
        <v>0</v>
      </c>
      <c r="AF21" s="64">
        <f t="shared" si="1"/>
        <v>0</v>
      </c>
      <c r="AG21" s="64">
        <f t="shared" si="1"/>
        <v>0</v>
      </c>
      <c r="AH21" s="64">
        <f t="shared" ref="AH21" si="2">$C$17/$C$24*AH24</f>
        <v>0</v>
      </c>
    </row>
    <row r="22" spans="2:34" x14ac:dyDescent="0.2">
      <c r="B22" s="31" t="s">
        <v>328</v>
      </c>
      <c r="C22" s="146">
        <f t="shared" ref="C22:AG22" si="3">C24-C21-C23</f>
        <v>76809552.606999993</v>
      </c>
      <c r="D22" s="64">
        <f t="shared" si="3"/>
        <v>13784087.606999993</v>
      </c>
      <c r="E22" s="64">
        <f t="shared" si="3"/>
        <v>18222416</v>
      </c>
      <c r="F22" s="64">
        <f t="shared" si="3"/>
        <v>18995363</v>
      </c>
      <c r="G22" s="64">
        <f>G24-G21-G23</f>
        <v>25807686</v>
      </c>
      <c r="H22" s="64">
        <f>H24-H21-H23</f>
        <v>0</v>
      </c>
      <c r="I22" s="64">
        <f>I24-I21-I23</f>
        <v>0</v>
      </c>
      <c r="J22" s="64">
        <f t="shared" si="3"/>
        <v>0</v>
      </c>
      <c r="K22" s="64">
        <f t="shared" si="3"/>
        <v>0</v>
      </c>
      <c r="L22" s="64">
        <f t="shared" si="3"/>
        <v>0</v>
      </c>
      <c r="M22" s="64">
        <f t="shared" si="3"/>
        <v>0</v>
      </c>
      <c r="N22" s="64">
        <f t="shared" si="3"/>
        <v>0</v>
      </c>
      <c r="O22" s="64">
        <f t="shared" si="3"/>
        <v>0</v>
      </c>
      <c r="P22" s="64">
        <f t="shared" si="3"/>
        <v>0</v>
      </c>
      <c r="Q22" s="64">
        <f t="shared" si="3"/>
        <v>0</v>
      </c>
      <c r="R22" s="64">
        <f t="shared" si="3"/>
        <v>0</v>
      </c>
      <c r="S22" s="64">
        <f t="shared" si="3"/>
        <v>0</v>
      </c>
      <c r="T22" s="64">
        <f t="shared" si="3"/>
        <v>0</v>
      </c>
      <c r="U22" s="64">
        <f t="shared" si="3"/>
        <v>0</v>
      </c>
      <c r="V22" s="64">
        <f t="shared" si="3"/>
        <v>0</v>
      </c>
      <c r="W22" s="64">
        <f t="shared" si="3"/>
        <v>0</v>
      </c>
      <c r="X22" s="64">
        <f t="shared" si="3"/>
        <v>0</v>
      </c>
      <c r="Y22" s="64">
        <f t="shared" si="3"/>
        <v>0</v>
      </c>
      <c r="Z22" s="64">
        <f t="shared" si="3"/>
        <v>0</v>
      </c>
      <c r="AA22" s="64">
        <f t="shared" si="3"/>
        <v>0</v>
      </c>
      <c r="AB22" s="64">
        <f t="shared" si="3"/>
        <v>0</v>
      </c>
      <c r="AC22" s="64">
        <f t="shared" si="3"/>
        <v>0</v>
      </c>
      <c r="AD22" s="64">
        <f t="shared" si="3"/>
        <v>0</v>
      </c>
      <c r="AE22" s="64">
        <f t="shared" si="3"/>
        <v>0</v>
      </c>
      <c r="AF22" s="64">
        <f t="shared" si="3"/>
        <v>0</v>
      </c>
      <c r="AG22" s="64">
        <f t="shared" si="3"/>
        <v>0</v>
      </c>
      <c r="AH22" s="64">
        <f t="shared" ref="AH22" si="4">AH24-AH21-AH23</f>
        <v>0</v>
      </c>
    </row>
    <row r="23" spans="2:34" x14ac:dyDescent="0.2">
      <c r="B23" s="31" t="s">
        <v>329</v>
      </c>
      <c r="C23" s="146">
        <f>C15*(1-5%-C16)</f>
        <v>0</v>
      </c>
      <c r="D23" s="53">
        <f t="shared" ref="D23:AH23" si="5">$C$23/$C$24*D24</f>
        <v>0</v>
      </c>
      <c r="E23" s="53">
        <f t="shared" si="5"/>
        <v>0</v>
      </c>
      <c r="F23" s="53">
        <f t="shared" si="5"/>
        <v>0</v>
      </c>
      <c r="G23" s="53">
        <f t="shared" si="5"/>
        <v>0</v>
      </c>
      <c r="H23" s="53">
        <f t="shared" si="5"/>
        <v>0</v>
      </c>
      <c r="I23" s="53">
        <f t="shared" si="5"/>
        <v>0</v>
      </c>
      <c r="J23" s="53">
        <f t="shared" si="5"/>
        <v>0</v>
      </c>
      <c r="K23" s="53">
        <f t="shared" si="5"/>
        <v>0</v>
      </c>
      <c r="L23" s="53">
        <f t="shared" si="5"/>
        <v>0</v>
      </c>
      <c r="M23" s="53">
        <f t="shared" si="5"/>
        <v>0</v>
      </c>
      <c r="N23" s="53">
        <f t="shared" si="5"/>
        <v>0</v>
      </c>
      <c r="O23" s="53">
        <f t="shared" si="5"/>
        <v>0</v>
      </c>
      <c r="P23" s="53">
        <f t="shared" si="5"/>
        <v>0</v>
      </c>
      <c r="Q23" s="53">
        <f t="shared" si="5"/>
        <v>0</v>
      </c>
      <c r="R23" s="53">
        <f t="shared" si="5"/>
        <v>0</v>
      </c>
      <c r="S23" s="53">
        <f t="shared" si="5"/>
        <v>0</v>
      </c>
      <c r="T23" s="53">
        <f t="shared" si="5"/>
        <v>0</v>
      </c>
      <c r="U23" s="53">
        <f t="shared" si="5"/>
        <v>0</v>
      </c>
      <c r="V23" s="53">
        <f t="shared" si="5"/>
        <v>0</v>
      </c>
      <c r="W23" s="53">
        <f t="shared" si="5"/>
        <v>0</v>
      </c>
      <c r="X23" s="53">
        <f t="shared" si="5"/>
        <v>0</v>
      </c>
      <c r="Y23" s="53">
        <f t="shared" si="5"/>
        <v>0</v>
      </c>
      <c r="Z23" s="53">
        <f t="shared" si="5"/>
        <v>0</v>
      </c>
      <c r="AA23" s="53">
        <f t="shared" si="5"/>
        <v>0</v>
      </c>
      <c r="AB23" s="53">
        <f t="shared" si="5"/>
        <v>0</v>
      </c>
      <c r="AC23" s="53">
        <f t="shared" si="5"/>
        <v>0</v>
      </c>
      <c r="AD23" s="53">
        <f t="shared" si="5"/>
        <v>0</v>
      </c>
      <c r="AE23" s="53">
        <f t="shared" si="5"/>
        <v>0</v>
      </c>
      <c r="AF23" s="53">
        <f t="shared" si="5"/>
        <v>0</v>
      </c>
      <c r="AG23" s="53">
        <f t="shared" si="5"/>
        <v>0</v>
      </c>
      <c r="AH23" s="53">
        <f t="shared" si="5"/>
        <v>0</v>
      </c>
    </row>
    <row r="24" spans="2:34" x14ac:dyDescent="0.2">
      <c r="B24" s="77" t="s">
        <v>331</v>
      </c>
      <c r="C24" s="161">
        <f>'01 Investicne naklady'!C30</f>
        <v>76809552.606999993</v>
      </c>
      <c r="D24" s="64">
        <f>C24-SUM(E24:AG24)</f>
        <v>13784087.606999993</v>
      </c>
      <c r="E24" s="53">
        <f>IFERROR(INDEX('01 Investicne naklady'!$D$30:$AG$30,1,MATCH(E19,'01 Investicne naklady'!$D$6:$AG$6,0)),0)</f>
        <v>18222416</v>
      </c>
      <c r="F24" s="53">
        <f>IFERROR(INDEX('01 Investicne naklady'!$D$30:$AG$30,1,MATCH(F19,'01 Investicne naklady'!$D$6:$AG$6,0)),0)</f>
        <v>18995363</v>
      </c>
      <c r="G24" s="53">
        <f>IFERROR(INDEX('01 Investicne naklady'!$D$30:$AG$30,1,MATCH(G19,'01 Investicne naklady'!$D$6:$AG$6,0)),0)</f>
        <v>25807686</v>
      </c>
      <c r="H24" s="53">
        <f>IFERROR(INDEX('01 Investicne naklady'!$D$30:$AG$30,1,MATCH(H19,'01 Investicne naklady'!$D$6:$AG$6,0)),0)</f>
        <v>0</v>
      </c>
      <c r="I24" s="53">
        <f>IFERROR(INDEX('01 Investicne naklady'!$D$30:$AG$30,1,MATCH(I19,'01 Investicne naklady'!$D$6:$AG$6,0)),0)</f>
        <v>0</v>
      </c>
      <c r="J24" s="53">
        <f>IFERROR(INDEX('01 Investicne naklady'!$D$30:$AG$30,1,MATCH(J19,'01 Investicne naklady'!$D$6:$AG$6,0)),0)</f>
        <v>0</v>
      </c>
      <c r="K24" s="53">
        <f>IFERROR(INDEX('01 Investicne naklady'!$D$30:$AG$30,1,MATCH(K19,'01 Investicne naklady'!$D$6:$AG$6,0)),0)</f>
        <v>0</v>
      </c>
      <c r="L24" s="53">
        <f>IFERROR(INDEX('01 Investicne naklady'!$D$30:$AG$30,1,MATCH(L19,'01 Investicne naklady'!$D$6:$AG$6,0)),0)</f>
        <v>0</v>
      </c>
      <c r="M24" s="53">
        <f>IFERROR(INDEX('01 Investicne naklady'!$D$30:$AG$30,1,MATCH(M19,'01 Investicne naklady'!$D$6:$AG$6,0)),0)</f>
        <v>0</v>
      </c>
      <c r="N24" s="53">
        <f>IFERROR(INDEX('01 Investicne naklady'!$D$30:$AG$30,1,MATCH(N19,'01 Investicne naklady'!$D$6:$AG$6,0)),0)</f>
        <v>0</v>
      </c>
      <c r="O24" s="53">
        <f>IFERROR(INDEX('01 Investicne naklady'!$D$30:$AG$30,1,MATCH(O19,'01 Investicne naklady'!$D$6:$AG$6,0)),0)</f>
        <v>0</v>
      </c>
      <c r="P24" s="53">
        <f>IFERROR(INDEX('01 Investicne naklady'!$D$30:$AG$30,1,MATCH(P19,'01 Investicne naklady'!$D$6:$AG$6,0)),0)</f>
        <v>0</v>
      </c>
      <c r="Q24" s="53">
        <f>IFERROR(INDEX('01 Investicne naklady'!$D$30:$AG$30,1,MATCH(Q19,'01 Investicne naklady'!$D$6:$AG$6,0)),0)</f>
        <v>0</v>
      </c>
      <c r="R24" s="53">
        <f>IFERROR(INDEX('01 Investicne naklady'!$D$30:$AG$30,1,MATCH(R19,'01 Investicne naklady'!$D$6:$AG$6,0)),0)</f>
        <v>0</v>
      </c>
      <c r="S24" s="53">
        <f>IFERROR(INDEX('01 Investicne naklady'!$D$30:$AG$30,1,MATCH(S19,'01 Investicne naklady'!$D$6:$AG$6,0)),0)</f>
        <v>0</v>
      </c>
      <c r="T24" s="53">
        <f>IFERROR(INDEX('01 Investicne naklady'!$D$30:$AG$30,1,MATCH(T19,'01 Investicne naklady'!$D$6:$AG$6,0)),0)</f>
        <v>0</v>
      </c>
      <c r="U24" s="53">
        <f>IFERROR(INDEX('01 Investicne naklady'!$D$30:$AG$30,1,MATCH(U19,'01 Investicne naklady'!$D$6:$AG$6,0)),0)</f>
        <v>0</v>
      </c>
      <c r="V24" s="53">
        <f>IFERROR(INDEX('01 Investicne naklady'!$D$30:$AG$30,1,MATCH(V19,'01 Investicne naklady'!$D$6:$AG$6,0)),0)</f>
        <v>0</v>
      </c>
      <c r="W24" s="53">
        <f>IFERROR(INDEX('01 Investicne naklady'!$D$30:$AG$30,1,MATCH(W19,'01 Investicne naklady'!$D$6:$AG$6,0)),0)</f>
        <v>0</v>
      </c>
      <c r="X24" s="53">
        <f>IFERROR(INDEX('01 Investicne naklady'!$D$30:$AG$30,1,MATCH(X19,'01 Investicne naklady'!$D$6:$AG$6,0)),0)</f>
        <v>0</v>
      </c>
      <c r="Y24" s="53">
        <f>IFERROR(INDEX('01 Investicne naklady'!$D$30:$AG$30,1,MATCH(Y19,'01 Investicne naklady'!$D$6:$AG$6,0)),0)</f>
        <v>0</v>
      </c>
      <c r="Z24" s="53">
        <f>IFERROR(INDEX('01 Investicne naklady'!$D$30:$AG$30,1,MATCH(Z19,'01 Investicne naklady'!$D$6:$AG$6,0)),0)</f>
        <v>0</v>
      </c>
      <c r="AA24" s="53">
        <f>IFERROR(INDEX('01 Investicne naklady'!$D$30:$AG$30,1,MATCH(AA19,'01 Investicne naklady'!$D$6:$AG$6,0)),0)</f>
        <v>0</v>
      </c>
      <c r="AB24" s="53">
        <f>IFERROR(INDEX('01 Investicne naklady'!$D$30:$AG$30,1,MATCH(AB19,'01 Investicne naklady'!$D$6:$AG$6,0)),0)</f>
        <v>0</v>
      </c>
      <c r="AC24" s="53">
        <f>IFERROR(INDEX('01 Investicne naklady'!$D$30:$AG$30,1,MATCH(AC19,'01 Investicne naklady'!$D$6:$AG$6,0)),0)</f>
        <v>0</v>
      </c>
      <c r="AD24" s="53">
        <f>IFERROR(INDEX('01 Investicne naklady'!$D$30:$AG$30,1,MATCH(AD19,'01 Investicne naklady'!$D$6:$AG$6,0)),0)</f>
        <v>0</v>
      </c>
      <c r="AE24" s="53">
        <f>IFERROR(INDEX('01 Investicne naklady'!$D$30:$AG$30,1,MATCH(AE19,'01 Investicne naklady'!$D$6:$AG$6,0)),0)</f>
        <v>0</v>
      </c>
      <c r="AF24" s="53">
        <f>IFERROR(INDEX('01 Investicne naklady'!$D$30:$AG$30,1,MATCH(AF19,'01 Investicne naklady'!$D$6:$AG$6,0)),0)</f>
        <v>0</v>
      </c>
      <c r="AG24" s="53">
        <f>IFERROR(INDEX('01 Investicne naklady'!$D$30:$AG$30,1,MATCH(AG19,'01 Investicne naklady'!$D$6:$AG$6,0)),0)</f>
        <v>0</v>
      </c>
      <c r="AH24" s="53">
        <f>IFERROR(INDEX('01 Investicne naklady'!$D$30:$AG$30,1,MATCH(AH19,'01 Investicne naklady'!$D$6:$AG$6,0)),0)</f>
        <v>0</v>
      </c>
    </row>
    <row r="25" spans="2:34" x14ac:dyDescent="0.2">
      <c r="B25" s="125"/>
    </row>
  </sheetData>
  <mergeCells count="1">
    <mergeCell ref="C2:D2"/>
  </mergeCells>
  <dataValidations count="1">
    <dataValidation type="list" allowBlank="1" showInputMessage="1" showErrorMessage="1" sqref="C2:D2">
      <formula1>"Rozvinutý región (BSK a mesto BA),Menej rozvinutý región"</formula1>
    </dataValidation>
  </dataValidations>
  <pageMargins left="0.62992125984251968" right="0.27559055118110237" top="1.3779527559055118" bottom="0.98425196850393704" header="0.51181102362204722" footer="0.51181102362204722"/>
  <pageSetup paperSize="9" scale="5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H35"/>
  <sheetViews>
    <sheetView showGridLines="0" zoomScale="80" zoomScaleNormal="80" workbookViewId="0"/>
  </sheetViews>
  <sheetFormatPr defaultRowHeight="12.75" x14ac:dyDescent="0.2"/>
  <cols>
    <col min="1" max="1" width="2.7109375" customWidth="1"/>
    <col min="2" max="2" width="57.7109375" customWidth="1"/>
    <col min="3" max="3" width="15.7109375" customWidth="1"/>
    <col min="4" max="7" width="11.85546875" customWidth="1"/>
    <col min="8" max="33" width="8.5703125" customWidth="1"/>
    <col min="34" max="34" width="11.42578125" customWidth="1"/>
  </cols>
  <sheetData>
    <row r="1" spans="2:34" ht="15.75" x14ac:dyDescent="0.25">
      <c r="B1" s="288" t="s">
        <v>407</v>
      </c>
      <c r="C1" s="7"/>
    </row>
    <row r="2" spans="2:34" x14ac:dyDescent="0.2">
      <c r="B2" s="35" t="s">
        <v>408</v>
      </c>
      <c r="C2" s="162" t="s">
        <v>83</v>
      </c>
      <c r="D2" s="70">
        <f>'A1 Parametre'!$C$6</f>
        <v>2019</v>
      </c>
      <c r="E2" s="70">
        <f>D2+1</f>
        <v>2020</v>
      </c>
      <c r="F2" s="70">
        <f t="shared" ref="F2:AH2" si="0">E2+1</f>
        <v>2021</v>
      </c>
      <c r="G2" s="70">
        <f t="shared" si="0"/>
        <v>2022</v>
      </c>
      <c r="H2" s="70">
        <f t="shared" si="0"/>
        <v>2023</v>
      </c>
      <c r="I2" s="70">
        <f t="shared" si="0"/>
        <v>2024</v>
      </c>
      <c r="J2" s="70">
        <f t="shared" si="0"/>
        <v>2025</v>
      </c>
      <c r="K2" s="70">
        <f t="shared" si="0"/>
        <v>2026</v>
      </c>
      <c r="L2" s="70">
        <f t="shared" si="0"/>
        <v>2027</v>
      </c>
      <c r="M2" s="70">
        <f t="shared" si="0"/>
        <v>2028</v>
      </c>
      <c r="N2" s="70">
        <f t="shared" si="0"/>
        <v>2029</v>
      </c>
      <c r="O2" s="70">
        <f t="shared" si="0"/>
        <v>2030</v>
      </c>
      <c r="P2" s="70">
        <f t="shared" si="0"/>
        <v>2031</v>
      </c>
      <c r="Q2" s="70">
        <f t="shared" si="0"/>
        <v>2032</v>
      </c>
      <c r="R2" s="70">
        <f t="shared" si="0"/>
        <v>2033</v>
      </c>
      <c r="S2" s="70">
        <f t="shared" si="0"/>
        <v>2034</v>
      </c>
      <c r="T2" s="70">
        <f t="shared" si="0"/>
        <v>2035</v>
      </c>
      <c r="U2" s="70">
        <f t="shared" si="0"/>
        <v>2036</v>
      </c>
      <c r="V2" s="70">
        <f t="shared" si="0"/>
        <v>2037</v>
      </c>
      <c r="W2" s="70">
        <f t="shared" si="0"/>
        <v>2038</v>
      </c>
      <c r="X2" s="70">
        <f t="shared" si="0"/>
        <v>2039</v>
      </c>
      <c r="Y2" s="70">
        <f t="shared" si="0"/>
        <v>2040</v>
      </c>
      <c r="Z2" s="70">
        <f t="shared" si="0"/>
        <v>2041</v>
      </c>
      <c r="AA2" s="70">
        <f t="shared" si="0"/>
        <v>2042</v>
      </c>
      <c r="AB2" s="70">
        <f t="shared" si="0"/>
        <v>2043</v>
      </c>
      <c r="AC2" s="70">
        <f t="shared" si="0"/>
        <v>2044</v>
      </c>
      <c r="AD2" s="70">
        <f t="shared" si="0"/>
        <v>2045</v>
      </c>
      <c r="AE2" s="70">
        <f t="shared" si="0"/>
        <v>2046</v>
      </c>
      <c r="AF2" s="70">
        <f t="shared" si="0"/>
        <v>2047</v>
      </c>
      <c r="AG2" s="70">
        <f t="shared" si="0"/>
        <v>2048</v>
      </c>
      <c r="AH2" s="70">
        <f t="shared" si="0"/>
        <v>2049</v>
      </c>
    </row>
    <row r="3" spans="2:34" ht="24.75" x14ac:dyDescent="0.2">
      <c r="B3" s="35" t="s">
        <v>122</v>
      </c>
      <c r="C3" s="149" t="s">
        <v>411</v>
      </c>
      <c r="D3" s="71">
        <v>1</v>
      </c>
      <c r="E3" s="71">
        <v>2</v>
      </c>
      <c r="F3" s="71">
        <v>3</v>
      </c>
      <c r="G3" s="71">
        <v>4</v>
      </c>
      <c r="H3" s="71">
        <v>5</v>
      </c>
      <c r="I3" s="71">
        <v>6</v>
      </c>
      <c r="J3" s="71">
        <v>7</v>
      </c>
      <c r="K3" s="71">
        <v>8</v>
      </c>
      <c r="L3" s="71">
        <v>9</v>
      </c>
      <c r="M3" s="71">
        <v>10</v>
      </c>
      <c r="N3" s="71">
        <v>11</v>
      </c>
      <c r="O3" s="71">
        <v>12</v>
      </c>
      <c r="P3" s="71">
        <v>13</v>
      </c>
      <c r="Q3" s="71">
        <v>14</v>
      </c>
      <c r="R3" s="71">
        <v>15</v>
      </c>
      <c r="S3" s="71">
        <v>16</v>
      </c>
      <c r="T3" s="71">
        <v>17</v>
      </c>
      <c r="U3" s="71">
        <v>18</v>
      </c>
      <c r="V3" s="71">
        <v>19</v>
      </c>
      <c r="W3" s="71">
        <v>20</v>
      </c>
      <c r="X3" s="71">
        <v>21</v>
      </c>
      <c r="Y3" s="71">
        <v>22</v>
      </c>
      <c r="Z3" s="71">
        <v>23</v>
      </c>
      <c r="AA3" s="71">
        <v>24</v>
      </c>
      <c r="AB3" s="71">
        <v>25</v>
      </c>
      <c r="AC3" s="71">
        <v>26</v>
      </c>
      <c r="AD3" s="71">
        <v>27</v>
      </c>
      <c r="AE3" s="71">
        <v>28</v>
      </c>
      <c r="AF3" s="71">
        <v>29</v>
      </c>
      <c r="AG3" s="71">
        <v>30</v>
      </c>
      <c r="AH3" s="71">
        <v>31</v>
      </c>
    </row>
    <row r="4" spans="2:34" x14ac:dyDescent="0.2">
      <c r="B4" s="3" t="s">
        <v>113</v>
      </c>
      <c r="C4" s="163">
        <f>D4+NPV('A1 Parametre'!$C$3,'06 Financna analyza'!E4:AG4)</f>
        <v>65764914.32525216</v>
      </c>
      <c r="D4" s="53">
        <f>INDEX('01 Investicne naklady'!$D$26:$AG$26,1,MATCH('06 Financna analyza'!D$2,'01 Investicne naklady'!$D$6:$AG$6,0))+SUM(IFERROR(INDEX('01 Investicne naklady'!$D$26:$AG$26,1,MATCH('06 Financna analyza'!D$2-1,'01 Investicne naklady'!$D$6:$AG$6,0)),0),IFERROR(INDEX('01 Investicne naklady'!$D$26:$AG$26,1,MATCH('06 Financna analyza'!D$2-2,'01 Investicne naklady'!$D$6:$AG$6,0)),0),IFERROR(INDEX('01 Investicne naklady'!$D$26:$AG$26,1,MATCH('06 Financna analyza'!D$2-3,'01 Investicne naklady'!$D$6:$AG$6,0)),0),IFERROR(INDEX('01 Investicne naklady'!$D$26:$AG$26,1,MATCH('06 Financna analyza'!D$2-4,'01 Investicne naklady'!$D$6:$AG$6,0)),0),IFERROR(INDEX('01 Investicne naklady'!$D$26:$AG$26,1,MATCH('06 Financna analyza'!D$2-5,'01 Investicne naklady'!$D$6:$AG$6,0)),0))+IF('01 Investicne naklady'!$C$4="Žiadateľ je platcom DPH",0,INDEX('01 Investicne naklady'!$D$29:$AG$29,1,MATCH('06 Financna analyza'!D$2,'01 Investicne naklady'!$D$6:$AG$6,0))+SUM(IFERROR(INDEX('01 Investicne naklady'!$D$29:$AG$29,1,MATCH('06 Financna analyza'!D$2-1,'01 Investicne naklady'!$D$6:$AG$6,0)),0),IFERROR(INDEX('01 Investicne naklady'!$D$29:$AG$29,1,MATCH('06 Financna analyza'!D$2-2,'01 Investicne naklady'!$D$6:$AG$6,0)),0),IFERROR(INDEX('01 Investicne naklady'!$D$29:$AG$29,1,MATCH('06 Financna analyza'!D$2-3,'01 Investicne naklady'!$D$6:$AG$6,0)),0),IFERROR(INDEX('01 Investicne naklady'!$D$29:$AG$29,1,MATCH('06 Financna analyza'!D$2-4,'01 Investicne naklady'!$D$6:$AG$6,0)),0),IFERROR(INDEX('01 Investicne naklady'!$D$29:$AG$29,1,MATCH('06 Financna analyza'!D$2-5,'01 Investicne naklady'!$D$6:$AG$6,0)),0)))</f>
        <v>13784087.607000001</v>
      </c>
      <c r="E4" s="53">
        <f>IFERROR(INDEX('01 Investicne naklady'!$D$26:$AG$26,1,MATCH('06 Financna analyza'!E$2,'01 Investicne naklady'!$D$6:$AG$6,0)),0)+IF('01 Investicne naklady'!$C$4="Žiadateľ je platcom DPH",0,IFERROR(INDEX('01 Investicne naklady'!$D$29:$AG$29,1,MATCH('06 Financna analyza'!E$2,'01 Investicne naklady'!$D$6:$AG$6,0)),0))</f>
        <v>18222416</v>
      </c>
      <c r="F4" s="53">
        <f>IFERROR(INDEX('01 Investicne naklady'!$D$26:$AG$26,1,MATCH('06 Financna analyza'!F$2,'01 Investicne naklady'!$D$6:$AG$6,0)),0)+IF('01 Investicne naklady'!$C$4="Žiadateľ je platcom DPH",0,IFERROR(INDEX('01 Investicne naklady'!$D$29:$AG$29,1,MATCH('06 Financna analyza'!F$2,'01 Investicne naklady'!$D$6:$AG$6,0)),0))</f>
        <v>18995363</v>
      </c>
      <c r="G4" s="53">
        <f>IFERROR(INDEX('01 Investicne naklady'!$D$26:$AG$26,1,MATCH('06 Financna analyza'!G$2,'01 Investicne naklady'!$D$6:$AG$6,0)),0)+IF('01 Investicne naklady'!$C$4="Žiadateľ je platcom DPH",0,IFERROR(INDEX('01 Investicne naklady'!$D$29:$AG$29,1,MATCH('06 Financna analyza'!G$2,'01 Investicne naklady'!$D$6:$AG$6,0)),0))</f>
        <v>19006818</v>
      </c>
      <c r="H4" s="53">
        <f>IFERROR(INDEX('01 Investicne naklady'!$D$26:$AG$26,1,MATCH('06 Financna analyza'!H$2,'01 Investicne naklady'!$D$6:$AG$6,0)),0)+IF('01 Investicne naklady'!$C$4="Žiadateľ je platcom DPH",0,IFERROR(INDEX('01 Investicne naklady'!$D$29:$AG$29,1,MATCH('06 Financna analyza'!H$2,'01 Investicne naklady'!$D$6:$AG$6,0)),0))</f>
        <v>0</v>
      </c>
      <c r="I4" s="53">
        <f>IFERROR(INDEX('01 Investicne naklady'!$D$26:$AG$26,1,MATCH('06 Financna analyza'!I$2,'01 Investicne naklady'!$D$6:$AG$6,0)),0)+IF('01 Investicne naklady'!$C$4="Žiadateľ je platcom DPH",0,IFERROR(INDEX('01 Investicne naklady'!$D$29:$AG$29,1,MATCH('06 Financna analyza'!I$2,'01 Investicne naklady'!$D$6:$AG$6,0)),0))</f>
        <v>0</v>
      </c>
      <c r="J4" s="53">
        <f>IFERROR(INDEX('01 Investicne naklady'!$D$26:$AG$26,1,MATCH('06 Financna analyza'!J$2,'01 Investicne naklady'!$D$6:$AG$6,0)),0)+IF('01 Investicne naklady'!$C$4="Žiadateľ je platcom DPH",0,IFERROR(INDEX('01 Investicne naklady'!$D$29:$AG$29,1,MATCH('06 Financna analyza'!J$2,'01 Investicne naklady'!$D$6:$AG$6,0)),0))</f>
        <v>0</v>
      </c>
      <c r="K4" s="53">
        <f>IFERROR(INDEX('01 Investicne naklady'!$D$26:$AG$26,1,MATCH('06 Financna analyza'!K$2,'01 Investicne naklady'!$D$6:$AG$6,0)),0)+IF('01 Investicne naklady'!$C$4="Žiadateľ je platcom DPH",0,IFERROR(INDEX('01 Investicne naklady'!$D$29:$AG$29,1,MATCH('06 Financna analyza'!K$2,'01 Investicne naklady'!$D$6:$AG$6,0)),0))</f>
        <v>0</v>
      </c>
      <c r="L4" s="53">
        <f>IFERROR(INDEX('01 Investicne naklady'!$D$26:$AG$26,1,MATCH('06 Financna analyza'!L$2,'01 Investicne naklady'!$D$6:$AG$6,0)),0)+IF('01 Investicne naklady'!$C$4="Žiadateľ je platcom DPH",0,IFERROR(INDEX('01 Investicne naklady'!$D$29:$AG$29,1,MATCH('06 Financna analyza'!L$2,'01 Investicne naklady'!$D$6:$AG$6,0)),0))</f>
        <v>0</v>
      </c>
      <c r="M4" s="53">
        <f>IFERROR(INDEX('01 Investicne naklady'!$D$26:$AG$26,1,MATCH('06 Financna analyza'!M$2,'01 Investicne naklady'!$D$6:$AG$6,0)),0)+IF('01 Investicne naklady'!$C$4="Žiadateľ je platcom DPH",0,IFERROR(INDEX('01 Investicne naklady'!$D$29:$AG$29,1,MATCH('06 Financna analyza'!M$2,'01 Investicne naklady'!$D$6:$AG$6,0)),0))</f>
        <v>0</v>
      </c>
      <c r="N4" s="53">
        <f>IFERROR(INDEX('01 Investicne naklady'!$D$26:$AG$26,1,MATCH('06 Financna analyza'!N$2,'01 Investicne naklady'!$D$6:$AG$6,0)),0)+IF('01 Investicne naklady'!$C$4="Žiadateľ je platcom DPH",0,IFERROR(INDEX('01 Investicne naklady'!$D$29:$AG$29,1,MATCH('06 Financna analyza'!N$2,'01 Investicne naklady'!$D$6:$AG$6,0)),0))</f>
        <v>0</v>
      </c>
      <c r="O4" s="53">
        <f>IFERROR(INDEX('01 Investicne naklady'!$D$26:$AG$26,1,MATCH('06 Financna analyza'!O$2,'01 Investicne naklady'!$D$6:$AG$6,0)),0)+IF('01 Investicne naklady'!$C$4="Žiadateľ je platcom DPH",0,IFERROR(INDEX('01 Investicne naklady'!$D$29:$AG$29,1,MATCH('06 Financna analyza'!O$2,'01 Investicne naklady'!$D$6:$AG$6,0)),0))</f>
        <v>0</v>
      </c>
      <c r="P4" s="53">
        <f>IFERROR(INDEX('01 Investicne naklady'!$D$26:$AG$26,1,MATCH('06 Financna analyza'!P$2,'01 Investicne naklady'!$D$6:$AG$6,0)),0)+IF('01 Investicne naklady'!$C$4="Žiadateľ je platcom DPH",0,IFERROR(INDEX('01 Investicne naklady'!$D$29:$AG$29,1,MATCH('06 Financna analyza'!P$2,'01 Investicne naklady'!$D$6:$AG$6,0)),0))</f>
        <v>0</v>
      </c>
      <c r="Q4" s="53">
        <f>IFERROR(INDEX('01 Investicne naklady'!$D$26:$AG$26,1,MATCH('06 Financna analyza'!Q$2,'01 Investicne naklady'!$D$6:$AG$6,0)),0)+IF('01 Investicne naklady'!$C$4="Žiadateľ je platcom DPH",0,IFERROR(INDEX('01 Investicne naklady'!$D$29:$AG$29,1,MATCH('06 Financna analyza'!Q$2,'01 Investicne naklady'!$D$6:$AG$6,0)),0))</f>
        <v>0</v>
      </c>
      <c r="R4" s="53">
        <f>IFERROR(INDEX('01 Investicne naklady'!$D$26:$AG$26,1,MATCH('06 Financna analyza'!R$2,'01 Investicne naklady'!$D$6:$AG$6,0)),0)+IF('01 Investicne naklady'!$C$4="Žiadateľ je platcom DPH",0,IFERROR(INDEX('01 Investicne naklady'!$D$29:$AG$29,1,MATCH('06 Financna analyza'!R$2,'01 Investicne naklady'!$D$6:$AG$6,0)),0))</f>
        <v>0</v>
      </c>
      <c r="S4" s="53">
        <f>IFERROR(INDEX('01 Investicne naklady'!$D$26:$AG$26,1,MATCH('06 Financna analyza'!S$2,'01 Investicne naklady'!$D$6:$AG$6,0)),0)+IF('01 Investicne naklady'!$C$4="Žiadateľ je platcom DPH",0,IFERROR(INDEX('01 Investicne naklady'!$D$29:$AG$29,1,MATCH('06 Financna analyza'!S$2,'01 Investicne naklady'!$D$6:$AG$6,0)),0))</f>
        <v>0</v>
      </c>
      <c r="T4" s="53">
        <f>IFERROR(INDEX('01 Investicne naklady'!$D$26:$AG$26,1,MATCH('06 Financna analyza'!T$2,'01 Investicne naklady'!$D$6:$AG$6,0)),0)+IF('01 Investicne naklady'!$C$4="Žiadateľ je platcom DPH",0,IFERROR(INDEX('01 Investicne naklady'!$D$29:$AG$29,1,MATCH('06 Financna analyza'!T$2,'01 Investicne naklady'!$D$6:$AG$6,0)),0))</f>
        <v>0</v>
      </c>
      <c r="U4" s="53">
        <f>IFERROR(INDEX('01 Investicne naklady'!$D$26:$AG$26,1,MATCH('06 Financna analyza'!U$2,'01 Investicne naklady'!$D$6:$AG$6,0)),0)+IF('01 Investicne naklady'!$C$4="Žiadateľ je platcom DPH",0,IFERROR(INDEX('01 Investicne naklady'!$D$29:$AG$29,1,MATCH('06 Financna analyza'!U$2,'01 Investicne naklady'!$D$6:$AG$6,0)),0))</f>
        <v>0</v>
      </c>
      <c r="V4" s="53">
        <f>IFERROR(INDEX('01 Investicne naklady'!$D$26:$AG$26,1,MATCH('06 Financna analyza'!V$2,'01 Investicne naklady'!$D$6:$AG$6,0)),0)+IF('01 Investicne naklady'!$C$4="Žiadateľ je platcom DPH",0,IFERROR(INDEX('01 Investicne naklady'!$D$29:$AG$29,1,MATCH('06 Financna analyza'!V$2,'01 Investicne naklady'!$D$6:$AG$6,0)),0))</f>
        <v>0</v>
      </c>
      <c r="W4" s="53">
        <f>IFERROR(INDEX('01 Investicne naklady'!$D$26:$AG$26,1,MATCH('06 Financna analyza'!W$2,'01 Investicne naklady'!$D$6:$AG$6,0)),0)+IF('01 Investicne naklady'!$C$4="Žiadateľ je platcom DPH",0,IFERROR(INDEX('01 Investicne naklady'!$D$29:$AG$29,1,MATCH('06 Financna analyza'!W$2,'01 Investicne naklady'!$D$6:$AG$6,0)),0))</f>
        <v>0</v>
      </c>
      <c r="X4" s="53">
        <f>IFERROR(INDEX('01 Investicne naklady'!$D$26:$AG$26,1,MATCH('06 Financna analyza'!X$2,'01 Investicne naklady'!$D$6:$AG$6,0)),0)+IF('01 Investicne naklady'!$C$4="Žiadateľ je platcom DPH",0,IFERROR(INDEX('01 Investicne naklady'!$D$29:$AG$29,1,MATCH('06 Financna analyza'!X$2,'01 Investicne naklady'!$D$6:$AG$6,0)),0))</f>
        <v>0</v>
      </c>
      <c r="Y4" s="53">
        <f>IFERROR(INDEX('01 Investicne naklady'!$D$26:$AG$26,1,MATCH('06 Financna analyza'!Y$2,'01 Investicne naklady'!$D$6:$AG$6,0)),0)+IF('01 Investicne naklady'!$C$4="Žiadateľ je platcom DPH",0,IFERROR(INDEX('01 Investicne naklady'!$D$29:$AG$29,1,MATCH('06 Financna analyza'!Y$2,'01 Investicne naklady'!$D$6:$AG$6,0)),0))</f>
        <v>0</v>
      </c>
      <c r="Z4" s="53">
        <f>IFERROR(INDEX('01 Investicne naklady'!$D$26:$AG$26,1,MATCH('06 Financna analyza'!Z$2,'01 Investicne naklady'!$D$6:$AG$6,0)),0)+IF('01 Investicne naklady'!$C$4="Žiadateľ je platcom DPH",0,IFERROR(INDEX('01 Investicne naklady'!$D$29:$AG$29,1,MATCH('06 Financna analyza'!Z$2,'01 Investicne naklady'!$D$6:$AG$6,0)),0))</f>
        <v>0</v>
      </c>
      <c r="AA4" s="53">
        <f>IFERROR(INDEX('01 Investicne naklady'!$D$26:$AG$26,1,MATCH('06 Financna analyza'!AA$2,'01 Investicne naklady'!$D$6:$AG$6,0)),0)+IF('01 Investicne naklady'!$C$4="Žiadateľ je platcom DPH",0,IFERROR(INDEX('01 Investicne naklady'!$D$29:$AG$29,1,MATCH('06 Financna analyza'!AA$2,'01 Investicne naklady'!$D$6:$AG$6,0)),0))</f>
        <v>0</v>
      </c>
      <c r="AB4" s="53">
        <f>IFERROR(INDEX('01 Investicne naklady'!$D$26:$AG$26,1,MATCH('06 Financna analyza'!AB$2,'01 Investicne naklady'!$D$6:$AG$6,0)),0)+IF('01 Investicne naklady'!$C$4="Žiadateľ je platcom DPH",0,IFERROR(INDEX('01 Investicne naklady'!$D$29:$AG$29,1,MATCH('06 Financna analyza'!AB$2,'01 Investicne naklady'!$D$6:$AG$6,0)),0))</f>
        <v>0</v>
      </c>
      <c r="AC4" s="53">
        <f>IFERROR(INDEX('01 Investicne naklady'!$D$26:$AG$26,1,MATCH('06 Financna analyza'!AC$2,'01 Investicne naklady'!$D$6:$AG$6,0)),0)+IF('01 Investicne naklady'!$C$4="Žiadateľ je platcom DPH",0,IFERROR(INDEX('01 Investicne naklady'!$D$29:$AG$29,1,MATCH('06 Financna analyza'!AC$2,'01 Investicne naklady'!$D$6:$AG$6,0)),0))</f>
        <v>0</v>
      </c>
      <c r="AD4" s="53">
        <f>IFERROR(INDEX('01 Investicne naklady'!$D$26:$AG$26,1,MATCH('06 Financna analyza'!AD$2,'01 Investicne naklady'!$D$6:$AG$6,0)),0)+IF('01 Investicne naklady'!$C$4="Žiadateľ je platcom DPH",0,IFERROR(INDEX('01 Investicne naklady'!$D$29:$AG$29,1,MATCH('06 Financna analyza'!AD$2,'01 Investicne naklady'!$D$6:$AG$6,0)),0))</f>
        <v>0</v>
      </c>
      <c r="AE4" s="53">
        <f>IFERROR(INDEX('01 Investicne naklady'!$D$26:$AG$26,1,MATCH('06 Financna analyza'!AE$2,'01 Investicne naklady'!$D$6:$AG$6,0)),0)+IF('01 Investicne naklady'!$C$4="Žiadateľ je platcom DPH",0,IFERROR(INDEX('01 Investicne naklady'!$D$29:$AG$29,1,MATCH('06 Financna analyza'!AE$2,'01 Investicne naklady'!$D$6:$AG$6,0)),0))</f>
        <v>0</v>
      </c>
      <c r="AF4" s="53">
        <f>IFERROR(INDEX('01 Investicne naklady'!$D$26:$AG$26,1,MATCH('06 Financna analyza'!AF$2,'01 Investicne naklady'!$D$6:$AG$6,0)),0)+IF('01 Investicne naklady'!$C$4="Žiadateľ je platcom DPH",0,IFERROR(INDEX('01 Investicne naklady'!$D$29:$AG$29,1,MATCH('06 Financna analyza'!AF$2,'01 Investicne naklady'!$D$6:$AG$6,0)),0))</f>
        <v>0</v>
      </c>
      <c r="AG4" s="53">
        <f>IFERROR(INDEX('01 Investicne naklady'!$D$26:$AG$26,1,MATCH('06 Financna analyza'!AG$2,'01 Investicne naklady'!$D$6:$AG$6,0)),0)+IF('01 Investicne naklady'!$C$4="Žiadateľ je platcom DPH",0,IFERROR(INDEX('01 Investicne naklady'!$D$29:$AG$29,1,MATCH('06 Financna analyza'!AG$2,'01 Investicne naklady'!$D$6:$AG$6,0)),0))</f>
        <v>0</v>
      </c>
      <c r="AH4" s="53">
        <f>IFERROR(INDEX('01 Investicne naklady'!$D$26:$AG$26,1,MATCH('06 Financna analyza'!AH$2,'01 Investicne naklady'!$D$6:$AG$6,0)),0)+IF('01 Investicne naklady'!$C$4="Žiadateľ je platcom DPH",0,IFERROR(INDEX('01 Investicne naklady'!$D$29:$AG$29,1,MATCH('06 Financna analyza'!AH$2,'01 Investicne naklady'!$D$6:$AG$6,0)),0))</f>
        <v>0</v>
      </c>
    </row>
    <row r="5" spans="2:34" x14ac:dyDescent="0.2">
      <c r="B5" s="3" t="s">
        <v>115</v>
      </c>
      <c r="C5" s="163">
        <f ca="1">D5+NPV('A1 Parametre'!$C$3,'06 Financna analyza'!E5:AG5)</f>
        <v>1964529.5504038902</v>
      </c>
      <c r="D5" s="53">
        <f ca="1">'03 Prevadz.vydavky infr.'!D46</f>
        <v>0</v>
      </c>
      <c r="E5" s="53">
        <f ca="1">'03 Prevadz.vydavky infr.'!E46</f>
        <v>0</v>
      </c>
      <c r="F5" s="53">
        <f ca="1">'03 Prevadz.vydavky infr.'!F46</f>
        <v>0</v>
      </c>
      <c r="G5" s="53">
        <f ca="1">'03 Prevadz.vydavky infr.'!G46</f>
        <v>0</v>
      </c>
      <c r="H5" s="53">
        <f ca="1">'03 Prevadz.vydavky infr.'!H46</f>
        <v>138263.18479419849</v>
      </c>
      <c r="I5" s="53">
        <f ca="1">'03 Prevadz.vydavky infr.'!I46</f>
        <v>138263.18479419849</v>
      </c>
      <c r="J5" s="53">
        <f ca="1">'03 Prevadz.vydavky infr.'!J46</f>
        <v>138263.18479419849</v>
      </c>
      <c r="K5" s="53">
        <f ca="1">'03 Prevadz.vydavky infr.'!K46</f>
        <v>138263.18479419849</v>
      </c>
      <c r="L5" s="53">
        <f ca="1">'03 Prevadz.vydavky infr.'!L46</f>
        <v>138263.18479419849</v>
      </c>
      <c r="M5" s="53">
        <f ca="1">'03 Prevadz.vydavky infr.'!M46</f>
        <v>138263.18479419849</v>
      </c>
      <c r="N5" s="53">
        <f ca="1">'03 Prevadz.vydavky infr.'!N46</f>
        <v>138263.18479419849</v>
      </c>
      <c r="O5" s="53">
        <f ca="1">'03 Prevadz.vydavky infr.'!O46</f>
        <v>138263.18479419849</v>
      </c>
      <c r="P5" s="53">
        <f ca="1">'03 Prevadz.vydavky infr.'!P46</f>
        <v>138263.18479419849</v>
      </c>
      <c r="Q5" s="53">
        <f ca="1">'03 Prevadz.vydavky infr.'!Q46</f>
        <v>138263.18479419849</v>
      </c>
      <c r="R5" s="53">
        <f ca="1">'03 Prevadz.vydavky infr.'!R46</f>
        <v>138263.18479419849</v>
      </c>
      <c r="S5" s="53">
        <f ca="1">'03 Prevadz.vydavky infr.'!S46</f>
        <v>138263.18479419849</v>
      </c>
      <c r="T5" s="53">
        <f ca="1">'03 Prevadz.vydavky infr.'!T46</f>
        <v>138263.18479419849</v>
      </c>
      <c r="U5" s="53">
        <f ca="1">'03 Prevadz.vydavky infr.'!U46</f>
        <v>138263.18479419849</v>
      </c>
      <c r="V5" s="53">
        <f ca="1">'03 Prevadz.vydavky infr.'!V46</f>
        <v>138263.18479419849</v>
      </c>
      <c r="W5" s="53">
        <f ca="1">'03 Prevadz.vydavky infr.'!W46</f>
        <v>138263.18479419849</v>
      </c>
      <c r="X5" s="53">
        <f ca="1">'03 Prevadz.vydavky infr.'!X46</f>
        <v>138263.18479419849</v>
      </c>
      <c r="Y5" s="53">
        <f ca="1">'03 Prevadz.vydavky infr.'!Y46</f>
        <v>138263.18479419849</v>
      </c>
      <c r="Z5" s="53">
        <f ca="1">'03 Prevadz.vydavky infr.'!Z46</f>
        <v>138263.18479419849</v>
      </c>
      <c r="AA5" s="53">
        <f ca="1">'03 Prevadz.vydavky infr.'!AA46</f>
        <v>138263.18479419849</v>
      </c>
      <c r="AB5" s="53">
        <f ca="1">'03 Prevadz.vydavky infr.'!AB46</f>
        <v>138263.18479419849</v>
      </c>
      <c r="AC5" s="53">
        <f ca="1">'03 Prevadz.vydavky infr.'!AC46</f>
        <v>138263.18479419849</v>
      </c>
      <c r="AD5" s="53">
        <f ca="1">'03 Prevadz.vydavky infr.'!AD46</f>
        <v>138263.18479419849</v>
      </c>
      <c r="AE5" s="53">
        <f ca="1">'03 Prevadz.vydavky infr.'!AE46</f>
        <v>138263.18479419849</v>
      </c>
      <c r="AF5" s="53">
        <f ca="1">'03 Prevadz.vydavky infr.'!AF46</f>
        <v>138263.18479419849</v>
      </c>
      <c r="AG5" s="53">
        <f ca="1">'03 Prevadz.vydavky infr.'!AG46</f>
        <v>138263.18479419849</v>
      </c>
      <c r="AH5" s="53">
        <f ca="1">'03 Prevadz.vydavky infr.'!AH46</f>
        <v>138263.18479419849</v>
      </c>
    </row>
    <row r="6" spans="2:34" x14ac:dyDescent="0.2">
      <c r="B6" s="3" t="s">
        <v>114</v>
      </c>
      <c r="C6" s="163">
        <f>D6+NPV('A1 Parametre'!$C$3,'06 Financna analyza'!E6:AG6)</f>
        <v>0</v>
      </c>
      <c r="D6" s="53">
        <f>'04 Prijmy'!D16</f>
        <v>0</v>
      </c>
      <c r="E6" s="53">
        <f>'04 Prijmy'!E16</f>
        <v>0</v>
      </c>
      <c r="F6" s="53">
        <f>'04 Prijmy'!F16</f>
        <v>0</v>
      </c>
      <c r="G6" s="53">
        <f>'04 Prijmy'!G16</f>
        <v>0</v>
      </c>
      <c r="H6" s="53">
        <f>'04 Prijmy'!H16</f>
        <v>0</v>
      </c>
      <c r="I6" s="53">
        <f>'04 Prijmy'!I16</f>
        <v>0</v>
      </c>
      <c r="J6" s="53">
        <f>'04 Prijmy'!J16</f>
        <v>0</v>
      </c>
      <c r="K6" s="53">
        <f>'04 Prijmy'!K16</f>
        <v>0</v>
      </c>
      <c r="L6" s="53">
        <f>'04 Prijmy'!L16</f>
        <v>0</v>
      </c>
      <c r="M6" s="53">
        <f>'04 Prijmy'!M16</f>
        <v>0</v>
      </c>
      <c r="N6" s="53">
        <f>'04 Prijmy'!N16</f>
        <v>0</v>
      </c>
      <c r="O6" s="53">
        <f>'04 Prijmy'!O16</f>
        <v>0</v>
      </c>
      <c r="P6" s="53">
        <f>'04 Prijmy'!P16</f>
        <v>0</v>
      </c>
      <c r="Q6" s="53">
        <f>'04 Prijmy'!Q16</f>
        <v>0</v>
      </c>
      <c r="R6" s="53">
        <f>'04 Prijmy'!R16</f>
        <v>0</v>
      </c>
      <c r="S6" s="53">
        <f>'04 Prijmy'!S16</f>
        <v>0</v>
      </c>
      <c r="T6" s="53">
        <f>'04 Prijmy'!T16</f>
        <v>0</v>
      </c>
      <c r="U6" s="53">
        <f>'04 Prijmy'!U16</f>
        <v>0</v>
      </c>
      <c r="V6" s="53">
        <f>'04 Prijmy'!V16</f>
        <v>0</v>
      </c>
      <c r="W6" s="53">
        <f>'04 Prijmy'!W16</f>
        <v>0</v>
      </c>
      <c r="X6" s="53">
        <f>'04 Prijmy'!X16</f>
        <v>0</v>
      </c>
      <c r="Y6" s="53">
        <f>'04 Prijmy'!Y16</f>
        <v>0</v>
      </c>
      <c r="Z6" s="53">
        <f>'04 Prijmy'!Z16</f>
        <v>0</v>
      </c>
      <c r="AA6" s="53">
        <f>'04 Prijmy'!AA16</f>
        <v>0</v>
      </c>
      <c r="AB6" s="53">
        <f>'04 Prijmy'!AB16</f>
        <v>0</v>
      </c>
      <c r="AC6" s="53">
        <f>'04 Prijmy'!AC16</f>
        <v>0</v>
      </c>
      <c r="AD6" s="53">
        <f>'04 Prijmy'!AD16</f>
        <v>0</v>
      </c>
      <c r="AE6" s="53">
        <f>'04 Prijmy'!AE16</f>
        <v>0</v>
      </c>
      <c r="AF6" s="53">
        <f>'04 Prijmy'!AF16</f>
        <v>0</v>
      </c>
      <c r="AG6" s="53">
        <f>'04 Prijmy'!AG16</f>
        <v>0</v>
      </c>
      <c r="AH6" s="53">
        <f>'04 Prijmy'!AH16</f>
        <v>0</v>
      </c>
    </row>
    <row r="7" spans="2:34" x14ac:dyDescent="0.2">
      <c r="B7" s="3" t="s">
        <v>99</v>
      </c>
      <c r="C7" s="163">
        <f>D7+NPV('A1 Parametre'!$C$3,'06 Financna analyza'!E7:AG7)</f>
        <v>0</v>
      </c>
      <c r="D7" s="53">
        <v>0</v>
      </c>
      <c r="E7" s="53">
        <v>0</v>
      </c>
      <c r="F7" s="53">
        <v>0</v>
      </c>
      <c r="G7" s="53">
        <v>0</v>
      </c>
      <c r="H7" s="53">
        <v>0</v>
      </c>
      <c r="I7" s="53">
        <v>0</v>
      </c>
      <c r="J7" s="53">
        <v>0</v>
      </c>
      <c r="K7" s="53">
        <v>0</v>
      </c>
      <c r="L7" s="53">
        <v>0</v>
      </c>
      <c r="M7" s="53">
        <v>0</v>
      </c>
      <c r="N7" s="53">
        <v>0</v>
      </c>
      <c r="O7" s="53">
        <v>0</v>
      </c>
      <c r="P7" s="53">
        <v>0</v>
      </c>
      <c r="Q7" s="53">
        <v>0</v>
      </c>
      <c r="R7" s="53">
        <v>0</v>
      </c>
      <c r="S7" s="53">
        <v>0</v>
      </c>
      <c r="T7" s="53">
        <v>0</v>
      </c>
      <c r="U7" s="53">
        <v>0</v>
      </c>
      <c r="V7" s="53">
        <v>0</v>
      </c>
      <c r="W7" s="53">
        <v>0</v>
      </c>
      <c r="X7" s="53">
        <v>0</v>
      </c>
      <c r="Y7" s="53">
        <v>0</v>
      </c>
      <c r="Z7" s="53">
        <v>0</v>
      </c>
      <c r="AA7" s="53">
        <v>0</v>
      </c>
      <c r="AB7" s="53">
        <v>0</v>
      </c>
      <c r="AC7" s="53">
        <v>0</v>
      </c>
      <c r="AD7" s="53">
        <v>0</v>
      </c>
      <c r="AE7" s="53">
        <v>0</v>
      </c>
      <c r="AF7" s="53">
        <v>0</v>
      </c>
      <c r="AG7" s="53">
        <v>0</v>
      </c>
      <c r="AH7" s="53">
        <f>IF(ISBLANK('02 Zostatkova hodnota'!C2)=TRUE,0,IF('02 Zostatkova hodnota'!C2="Metóda perpetuity",'02 Zostatkova hodnota'!C22,'02 Zostatkova hodnota'!G18))</f>
        <v>47916837.444457501</v>
      </c>
    </row>
    <row r="8" spans="2:34" x14ac:dyDescent="0.2">
      <c r="B8" s="35" t="s">
        <v>123</v>
      </c>
      <c r="C8" s="164">
        <f ca="1">D8+NPV('A1 Parametre'!$C$3,'06 Financna analyza'!E8:AG8)</f>
        <v>-67729443.875656039</v>
      </c>
      <c r="D8" s="37">
        <f ca="1">D6+D5-D4+D7</f>
        <v>-13784087.607000001</v>
      </c>
      <c r="E8" s="37">
        <f t="shared" ref="E8:AG8" ca="1" si="1">E6-E5-E4+E7</f>
        <v>-18222416</v>
      </c>
      <c r="F8" s="37">
        <f t="shared" ca="1" si="1"/>
        <v>-18995363</v>
      </c>
      <c r="G8" s="37">
        <f t="shared" ca="1" si="1"/>
        <v>-19006818</v>
      </c>
      <c r="H8" s="37">
        <f t="shared" ca="1" si="1"/>
        <v>-138263.18479419849</v>
      </c>
      <c r="I8" s="37">
        <f t="shared" ca="1" si="1"/>
        <v>-138263.18479419849</v>
      </c>
      <c r="J8" s="37">
        <f t="shared" ca="1" si="1"/>
        <v>-138263.18479419849</v>
      </c>
      <c r="K8" s="37">
        <f t="shared" ca="1" si="1"/>
        <v>-138263.18479419849</v>
      </c>
      <c r="L8" s="37">
        <f t="shared" ca="1" si="1"/>
        <v>-138263.18479419849</v>
      </c>
      <c r="M8" s="37">
        <f t="shared" ca="1" si="1"/>
        <v>-138263.18479419849</v>
      </c>
      <c r="N8" s="37">
        <f t="shared" ca="1" si="1"/>
        <v>-138263.18479419849</v>
      </c>
      <c r="O8" s="37">
        <f t="shared" ca="1" si="1"/>
        <v>-138263.18479419849</v>
      </c>
      <c r="P8" s="37">
        <f t="shared" ca="1" si="1"/>
        <v>-138263.18479419849</v>
      </c>
      <c r="Q8" s="37">
        <f t="shared" ca="1" si="1"/>
        <v>-138263.18479419849</v>
      </c>
      <c r="R8" s="37">
        <f t="shared" ca="1" si="1"/>
        <v>-138263.18479419849</v>
      </c>
      <c r="S8" s="37">
        <f t="shared" ca="1" si="1"/>
        <v>-138263.18479419849</v>
      </c>
      <c r="T8" s="37">
        <f t="shared" ca="1" si="1"/>
        <v>-138263.18479419849</v>
      </c>
      <c r="U8" s="37">
        <f t="shared" ca="1" si="1"/>
        <v>-138263.18479419849</v>
      </c>
      <c r="V8" s="37">
        <f t="shared" ca="1" si="1"/>
        <v>-138263.18479419849</v>
      </c>
      <c r="W8" s="37">
        <f t="shared" ca="1" si="1"/>
        <v>-138263.18479419849</v>
      </c>
      <c r="X8" s="37">
        <f t="shared" ca="1" si="1"/>
        <v>-138263.18479419849</v>
      </c>
      <c r="Y8" s="37">
        <f t="shared" ca="1" si="1"/>
        <v>-138263.18479419849</v>
      </c>
      <c r="Z8" s="37">
        <f t="shared" ca="1" si="1"/>
        <v>-138263.18479419849</v>
      </c>
      <c r="AA8" s="37">
        <f t="shared" ca="1" si="1"/>
        <v>-138263.18479419849</v>
      </c>
      <c r="AB8" s="37">
        <f t="shared" ca="1" si="1"/>
        <v>-138263.18479419849</v>
      </c>
      <c r="AC8" s="37">
        <f t="shared" ca="1" si="1"/>
        <v>-138263.18479419849</v>
      </c>
      <c r="AD8" s="37">
        <f t="shared" ca="1" si="1"/>
        <v>-138263.18479419849</v>
      </c>
      <c r="AE8" s="37">
        <f t="shared" ca="1" si="1"/>
        <v>-138263.18479419849</v>
      </c>
      <c r="AF8" s="37">
        <f t="shared" ca="1" si="1"/>
        <v>-138263.18479419849</v>
      </c>
      <c r="AG8" s="37">
        <f t="shared" ca="1" si="1"/>
        <v>-138263.18479419849</v>
      </c>
      <c r="AH8" s="37">
        <f t="shared" ref="AH8" ca="1" si="2">AH6-AH5-AH4+AH7</f>
        <v>47778574.259663306</v>
      </c>
    </row>
    <row r="10" spans="2:34" x14ac:dyDescent="0.2">
      <c r="B10" s="35" t="s">
        <v>323</v>
      </c>
      <c r="C10" s="165">
        <f ca="1">'06 Financna analyza'!D8+NPV('A1 Parametre'!$C$3,'06 Financna analyza'!$E$8:$AG$8)</f>
        <v>-67729443.875656039</v>
      </c>
      <c r="E10" s="54"/>
      <c r="F10" s="65"/>
      <c r="G10" s="65"/>
      <c r="H10" s="65"/>
      <c r="I10" s="65"/>
    </row>
    <row r="11" spans="2:34" x14ac:dyDescent="0.2">
      <c r="B11" s="35" t="s">
        <v>324</v>
      </c>
      <c r="C11" s="153">
        <f ca="1">IRR(D8:AH8,-'A1 Parametre'!$C$3)</f>
        <v>-1.5571694846526984E-2</v>
      </c>
      <c r="E11" s="66"/>
      <c r="F11" s="67"/>
    </row>
    <row r="12" spans="2:34" x14ac:dyDescent="0.2">
      <c r="B12" s="85"/>
      <c r="E12" s="66"/>
      <c r="F12" s="67"/>
    </row>
    <row r="14" spans="2:34" x14ac:dyDescent="0.2">
      <c r="B14" s="35" t="s">
        <v>409</v>
      </c>
      <c r="C14" s="166" t="s">
        <v>83</v>
      </c>
      <c r="D14" s="70">
        <f>'A1 Parametre'!$C$6</f>
        <v>2019</v>
      </c>
      <c r="E14" s="70">
        <f>D14+1</f>
        <v>2020</v>
      </c>
      <c r="F14" s="70">
        <f t="shared" ref="F14:AH14" si="3">E14+1</f>
        <v>2021</v>
      </c>
      <c r="G14" s="70">
        <f t="shared" si="3"/>
        <v>2022</v>
      </c>
      <c r="H14" s="70">
        <f t="shared" si="3"/>
        <v>2023</v>
      </c>
      <c r="I14" s="70">
        <f t="shared" si="3"/>
        <v>2024</v>
      </c>
      <c r="J14" s="70">
        <f t="shared" si="3"/>
        <v>2025</v>
      </c>
      <c r="K14" s="70">
        <f t="shared" si="3"/>
        <v>2026</v>
      </c>
      <c r="L14" s="70">
        <f t="shared" si="3"/>
        <v>2027</v>
      </c>
      <c r="M14" s="70">
        <f t="shared" si="3"/>
        <v>2028</v>
      </c>
      <c r="N14" s="70">
        <f t="shared" si="3"/>
        <v>2029</v>
      </c>
      <c r="O14" s="70">
        <f t="shared" si="3"/>
        <v>2030</v>
      </c>
      <c r="P14" s="70">
        <f t="shared" si="3"/>
        <v>2031</v>
      </c>
      <c r="Q14" s="70">
        <f t="shared" si="3"/>
        <v>2032</v>
      </c>
      <c r="R14" s="70">
        <f t="shared" si="3"/>
        <v>2033</v>
      </c>
      <c r="S14" s="70">
        <f t="shared" si="3"/>
        <v>2034</v>
      </c>
      <c r="T14" s="70">
        <f t="shared" si="3"/>
        <v>2035</v>
      </c>
      <c r="U14" s="70">
        <f t="shared" si="3"/>
        <v>2036</v>
      </c>
      <c r="V14" s="70">
        <f t="shared" si="3"/>
        <v>2037</v>
      </c>
      <c r="W14" s="70">
        <f t="shared" si="3"/>
        <v>2038</v>
      </c>
      <c r="X14" s="70">
        <f t="shared" si="3"/>
        <v>2039</v>
      </c>
      <c r="Y14" s="70">
        <f t="shared" si="3"/>
        <v>2040</v>
      </c>
      <c r="Z14" s="70">
        <f t="shared" si="3"/>
        <v>2041</v>
      </c>
      <c r="AA14" s="70">
        <f t="shared" si="3"/>
        <v>2042</v>
      </c>
      <c r="AB14" s="70">
        <f t="shared" si="3"/>
        <v>2043</v>
      </c>
      <c r="AC14" s="70">
        <f t="shared" si="3"/>
        <v>2044</v>
      </c>
      <c r="AD14" s="70">
        <f t="shared" si="3"/>
        <v>2045</v>
      </c>
      <c r="AE14" s="70">
        <f t="shared" si="3"/>
        <v>2046</v>
      </c>
      <c r="AF14" s="70">
        <f t="shared" si="3"/>
        <v>2047</v>
      </c>
      <c r="AG14" s="70">
        <f t="shared" si="3"/>
        <v>2048</v>
      </c>
      <c r="AH14" s="70">
        <f t="shared" si="3"/>
        <v>2049</v>
      </c>
    </row>
    <row r="15" spans="2:34" ht="24.75" x14ac:dyDescent="0.2">
      <c r="B15" s="122" t="s">
        <v>122</v>
      </c>
      <c r="C15" s="149" t="s">
        <v>411</v>
      </c>
      <c r="D15" s="71">
        <v>1</v>
      </c>
      <c r="E15" s="71">
        <v>2</v>
      </c>
      <c r="F15" s="71">
        <v>3</v>
      </c>
      <c r="G15" s="71">
        <v>4</v>
      </c>
      <c r="H15" s="71">
        <v>5</v>
      </c>
      <c r="I15" s="71">
        <v>6</v>
      </c>
      <c r="J15" s="71">
        <v>7</v>
      </c>
      <c r="K15" s="71">
        <v>8</v>
      </c>
      <c r="L15" s="71">
        <v>9</v>
      </c>
      <c r="M15" s="71">
        <v>10</v>
      </c>
      <c r="N15" s="71">
        <v>11</v>
      </c>
      <c r="O15" s="71">
        <v>12</v>
      </c>
      <c r="P15" s="71">
        <v>13</v>
      </c>
      <c r="Q15" s="71">
        <v>14</v>
      </c>
      <c r="R15" s="71">
        <v>15</v>
      </c>
      <c r="S15" s="71">
        <v>16</v>
      </c>
      <c r="T15" s="71">
        <v>17</v>
      </c>
      <c r="U15" s="71">
        <v>18</v>
      </c>
      <c r="V15" s="71">
        <v>19</v>
      </c>
      <c r="W15" s="71">
        <v>20</v>
      </c>
      <c r="X15" s="71">
        <v>21</v>
      </c>
      <c r="Y15" s="71">
        <v>22</v>
      </c>
      <c r="Z15" s="71">
        <v>23</v>
      </c>
      <c r="AA15" s="71">
        <v>24</v>
      </c>
      <c r="AB15" s="71">
        <v>25</v>
      </c>
      <c r="AC15" s="71">
        <v>26</v>
      </c>
      <c r="AD15" s="71">
        <v>27</v>
      </c>
      <c r="AE15" s="71">
        <v>28</v>
      </c>
      <c r="AF15" s="71">
        <v>29</v>
      </c>
      <c r="AG15" s="71">
        <v>30</v>
      </c>
      <c r="AH15" s="71">
        <v>31</v>
      </c>
    </row>
    <row r="16" spans="2:34" x14ac:dyDescent="0.2">
      <c r="B16" s="3" t="s">
        <v>124</v>
      </c>
      <c r="C16" s="163">
        <f>D16+NPV('A1 Parametre'!$C$3,'06 Financna analyza'!E16:AG16)</f>
        <v>63601601.83817783</v>
      </c>
      <c r="D16" s="53">
        <f>IFERROR(SUM('05 Financovanie'!D22:D23)-('05 Financovanie'!D24-'06 Financna analyza'!D4)/'06 Financna analyza'!D4*SUM('05 Financovanie'!D22,'05 Financovanie'!D23),0)</f>
        <v>13784087.607000001</v>
      </c>
      <c r="E16" s="53">
        <f>IFERROR(SUM('05 Financovanie'!E22:E23)-('05 Financovanie'!E24-'06 Financna analyza'!E4)/'06 Financna analyza'!E4*SUM('05 Financovanie'!E22,'05 Financovanie'!E23),0)</f>
        <v>18222416</v>
      </c>
      <c r="F16" s="53">
        <f>IFERROR(SUM('05 Financovanie'!F22:F23)-('05 Financovanie'!F24-'06 Financna analyza'!F4)/'06 Financna analyza'!F4*SUM('05 Financovanie'!F22,'05 Financovanie'!F23),0)</f>
        <v>18995363</v>
      </c>
      <c r="G16" s="53">
        <f>IFERROR(SUM('05 Financovanie'!G22:G23)-('05 Financovanie'!G24-'06 Financna analyza'!G4)/'06 Financna analyza'!G4*SUM('05 Financovanie'!G22,'05 Financovanie'!G23),0)</f>
        <v>16573385.66253962</v>
      </c>
      <c r="H16" s="53">
        <f>IFERROR(SUM('05 Financovanie'!H22:H23)-('05 Financovanie'!H24-'06 Financna analyza'!H4)/'06 Financna analyza'!H4*SUM('05 Financovanie'!H22,'05 Financovanie'!H23),0)</f>
        <v>0</v>
      </c>
      <c r="I16" s="53">
        <f>IFERROR(SUM('05 Financovanie'!I22:I23)-('05 Financovanie'!I24-'06 Financna analyza'!I4)/'06 Financna analyza'!I4*SUM('05 Financovanie'!I22,'05 Financovanie'!I23),0)</f>
        <v>0</v>
      </c>
      <c r="J16" s="53">
        <f>IFERROR(SUM('05 Financovanie'!J22:J23)-('05 Financovanie'!J24-'06 Financna analyza'!J4)/'06 Financna analyza'!J4*SUM('05 Financovanie'!J22,'05 Financovanie'!J23),0)</f>
        <v>0</v>
      </c>
      <c r="K16" s="53">
        <f>IFERROR(SUM('05 Financovanie'!K22:K23)-('05 Financovanie'!K24-'06 Financna analyza'!K4)/'06 Financna analyza'!K4*SUM('05 Financovanie'!K22,'05 Financovanie'!K23),0)</f>
        <v>0</v>
      </c>
      <c r="L16" s="53">
        <f>IFERROR(SUM('05 Financovanie'!L22:L23)-('05 Financovanie'!L24-'06 Financna analyza'!L4)/'06 Financna analyza'!L4*SUM('05 Financovanie'!L22,'05 Financovanie'!L23),0)</f>
        <v>0</v>
      </c>
      <c r="M16" s="53">
        <f>IFERROR(SUM('05 Financovanie'!M22:M23)-('05 Financovanie'!M24-'06 Financna analyza'!M4)/'06 Financna analyza'!M4*SUM('05 Financovanie'!M22,'05 Financovanie'!M23),0)</f>
        <v>0</v>
      </c>
      <c r="N16" s="53">
        <f>IFERROR(SUM('05 Financovanie'!N22:N23)-('05 Financovanie'!N24-'06 Financna analyza'!N4)/'06 Financna analyza'!N4*SUM('05 Financovanie'!N22,'05 Financovanie'!N23),0)</f>
        <v>0</v>
      </c>
      <c r="O16" s="53">
        <f>IFERROR(SUM('05 Financovanie'!O22:O23)-('05 Financovanie'!O24-'06 Financna analyza'!O4)/'06 Financna analyza'!O4*SUM('05 Financovanie'!O22,'05 Financovanie'!O23),0)</f>
        <v>0</v>
      </c>
      <c r="P16" s="53">
        <f>IFERROR(SUM('05 Financovanie'!P22:P23)-('05 Financovanie'!P24-'06 Financna analyza'!P4)/'06 Financna analyza'!P4*SUM('05 Financovanie'!P22,'05 Financovanie'!P23),0)</f>
        <v>0</v>
      </c>
      <c r="Q16" s="53">
        <f>IFERROR(SUM('05 Financovanie'!Q22:Q23)-('05 Financovanie'!Q24-'06 Financna analyza'!Q4)/'06 Financna analyza'!Q4*SUM('05 Financovanie'!Q22,'05 Financovanie'!Q23),0)</f>
        <v>0</v>
      </c>
      <c r="R16" s="53">
        <f>IFERROR(SUM('05 Financovanie'!R22:R23)-('05 Financovanie'!R24-'06 Financna analyza'!R4)/'06 Financna analyza'!R4*SUM('05 Financovanie'!R22,'05 Financovanie'!R23),0)</f>
        <v>0</v>
      </c>
      <c r="S16" s="53">
        <f>IFERROR(SUM('05 Financovanie'!S22:S23)-('05 Financovanie'!S24-'06 Financna analyza'!S4)/'06 Financna analyza'!S4*SUM('05 Financovanie'!S22,'05 Financovanie'!S23),0)</f>
        <v>0</v>
      </c>
      <c r="T16" s="53">
        <f>IFERROR(SUM('05 Financovanie'!T22:T23)-('05 Financovanie'!T24-'06 Financna analyza'!T4)/'06 Financna analyza'!T4*SUM('05 Financovanie'!T22,'05 Financovanie'!T23),0)</f>
        <v>0</v>
      </c>
      <c r="U16" s="53">
        <f>IFERROR(SUM('05 Financovanie'!U22:U23)-('05 Financovanie'!U24-'06 Financna analyza'!U4)/'06 Financna analyza'!U4*SUM('05 Financovanie'!U22,'05 Financovanie'!U23),0)</f>
        <v>0</v>
      </c>
      <c r="V16" s="53">
        <f>IFERROR(SUM('05 Financovanie'!V22:V23)-('05 Financovanie'!V24-'06 Financna analyza'!V4)/'06 Financna analyza'!V4*SUM('05 Financovanie'!V22,'05 Financovanie'!V23),0)</f>
        <v>0</v>
      </c>
      <c r="W16" s="53">
        <f>IFERROR(SUM('05 Financovanie'!W22:W23)-('05 Financovanie'!W24-'06 Financna analyza'!W4)/'06 Financna analyza'!W4*SUM('05 Financovanie'!W22,'05 Financovanie'!W23),0)</f>
        <v>0</v>
      </c>
      <c r="X16" s="53">
        <f>IFERROR(SUM('05 Financovanie'!X22:X23)-('05 Financovanie'!X24-'06 Financna analyza'!X4)/'06 Financna analyza'!X4*SUM('05 Financovanie'!X22,'05 Financovanie'!X23),0)</f>
        <v>0</v>
      </c>
      <c r="Y16" s="53">
        <f>IFERROR(SUM('05 Financovanie'!Y22:Y23)-('05 Financovanie'!Y24-'06 Financna analyza'!Y4)/'06 Financna analyza'!Y4*SUM('05 Financovanie'!Y22,'05 Financovanie'!Y23),0)</f>
        <v>0</v>
      </c>
      <c r="Z16" s="53">
        <f>IFERROR(SUM('05 Financovanie'!Z22:Z23)-('05 Financovanie'!Z24-'06 Financna analyza'!Z4)/'06 Financna analyza'!Z4*SUM('05 Financovanie'!Z22,'05 Financovanie'!Z23),0)</f>
        <v>0</v>
      </c>
      <c r="AA16" s="53">
        <f>IFERROR(SUM('05 Financovanie'!AA22:AA23)-('05 Financovanie'!AA24-'06 Financna analyza'!AA4)/'06 Financna analyza'!AA4*SUM('05 Financovanie'!AA22,'05 Financovanie'!AA23),0)</f>
        <v>0</v>
      </c>
      <c r="AB16" s="53">
        <f>IFERROR(SUM('05 Financovanie'!AB22:AB23)-('05 Financovanie'!AB24-'06 Financna analyza'!AB4)/'06 Financna analyza'!AB4*SUM('05 Financovanie'!AB22,'05 Financovanie'!AB23),0)</f>
        <v>0</v>
      </c>
      <c r="AC16" s="53">
        <f>IFERROR(SUM('05 Financovanie'!AC22:AC23)-('05 Financovanie'!AC24-'06 Financna analyza'!AC4)/'06 Financna analyza'!AC4*SUM('05 Financovanie'!AC22,'05 Financovanie'!AC23),0)</f>
        <v>0</v>
      </c>
      <c r="AD16" s="53">
        <f>IFERROR(SUM('05 Financovanie'!AD22:AD23)-('05 Financovanie'!AD24-'06 Financna analyza'!AD4)/'06 Financna analyza'!AD4*SUM('05 Financovanie'!AD22,'05 Financovanie'!AD23),0)</f>
        <v>0</v>
      </c>
      <c r="AE16" s="53">
        <f>IFERROR(SUM('05 Financovanie'!AE22:AE23)-('05 Financovanie'!AE24-'06 Financna analyza'!AE4)/'06 Financna analyza'!AE4*SUM('05 Financovanie'!AE22,'05 Financovanie'!AE23),0)</f>
        <v>0</v>
      </c>
      <c r="AF16" s="53">
        <f>IFERROR(SUM('05 Financovanie'!AF22:AF23)-('05 Financovanie'!AF24-'06 Financna analyza'!AF4)/'06 Financna analyza'!AF4*SUM('05 Financovanie'!AF22,'05 Financovanie'!AF23),0)</f>
        <v>0</v>
      </c>
      <c r="AG16" s="53">
        <f>IFERROR(SUM('05 Financovanie'!AG22:AG23)-('05 Financovanie'!AG24-'06 Financna analyza'!AG4)/'06 Financna analyza'!AG4*SUM('05 Financovanie'!AG22,'05 Financovanie'!AG23),0)</f>
        <v>0</v>
      </c>
      <c r="AH16" s="53">
        <f>IFERROR(SUM('05 Financovanie'!AH22:AH23)-('05 Financovanie'!AH24-'06 Financna analyza'!AH4)/'06 Financna analyza'!AH4*SUM('05 Financovanie'!AH22,'05 Financovanie'!AH23),0)</f>
        <v>0</v>
      </c>
    </row>
    <row r="17" spans="2:34" x14ac:dyDescent="0.2">
      <c r="B17" s="3" t="s">
        <v>115</v>
      </c>
      <c r="C17" s="163">
        <f ca="1">D17+NPV('A1 Parametre'!$C$3,'06 Financna analyza'!E17:AG17)</f>
        <v>1964529.5504038902</v>
      </c>
      <c r="D17" s="53">
        <f t="shared" ref="D17:AG17" ca="1" si="4">D5</f>
        <v>0</v>
      </c>
      <c r="E17" s="53">
        <f t="shared" ca="1" si="4"/>
        <v>0</v>
      </c>
      <c r="F17" s="53">
        <f t="shared" ca="1" si="4"/>
        <v>0</v>
      </c>
      <c r="G17" s="53">
        <f t="shared" ca="1" si="4"/>
        <v>0</v>
      </c>
      <c r="H17" s="53">
        <f t="shared" ca="1" si="4"/>
        <v>138263.18479419849</v>
      </c>
      <c r="I17" s="53">
        <f t="shared" ca="1" si="4"/>
        <v>138263.18479419849</v>
      </c>
      <c r="J17" s="53">
        <f t="shared" ca="1" si="4"/>
        <v>138263.18479419849</v>
      </c>
      <c r="K17" s="53">
        <f t="shared" ca="1" si="4"/>
        <v>138263.18479419849</v>
      </c>
      <c r="L17" s="53">
        <f t="shared" ca="1" si="4"/>
        <v>138263.18479419849</v>
      </c>
      <c r="M17" s="53">
        <f t="shared" ca="1" si="4"/>
        <v>138263.18479419849</v>
      </c>
      <c r="N17" s="53">
        <f t="shared" ca="1" si="4"/>
        <v>138263.18479419849</v>
      </c>
      <c r="O17" s="53">
        <f t="shared" ca="1" si="4"/>
        <v>138263.18479419849</v>
      </c>
      <c r="P17" s="53">
        <f t="shared" ca="1" si="4"/>
        <v>138263.18479419849</v>
      </c>
      <c r="Q17" s="53">
        <f t="shared" ca="1" si="4"/>
        <v>138263.18479419849</v>
      </c>
      <c r="R17" s="53">
        <f t="shared" ca="1" si="4"/>
        <v>138263.18479419849</v>
      </c>
      <c r="S17" s="53">
        <f t="shared" ca="1" si="4"/>
        <v>138263.18479419849</v>
      </c>
      <c r="T17" s="53">
        <f t="shared" ca="1" si="4"/>
        <v>138263.18479419849</v>
      </c>
      <c r="U17" s="53">
        <f t="shared" ca="1" si="4"/>
        <v>138263.18479419849</v>
      </c>
      <c r="V17" s="53">
        <f t="shared" ca="1" si="4"/>
        <v>138263.18479419849</v>
      </c>
      <c r="W17" s="53">
        <f t="shared" ca="1" si="4"/>
        <v>138263.18479419849</v>
      </c>
      <c r="X17" s="53">
        <f t="shared" ca="1" si="4"/>
        <v>138263.18479419849</v>
      </c>
      <c r="Y17" s="53">
        <f t="shared" ca="1" si="4"/>
        <v>138263.18479419849</v>
      </c>
      <c r="Z17" s="53">
        <f t="shared" ca="1" si="4"/>
        <v>138263.18479419849</v>
      </c>
      <c r="AA17" s="53">
        <f t="shared" ca="1" si="4"/>
        <v>138263.18479419849</v>
      </c>
      <c r="AB17" s="53">
        <f t="shared" ca="1" si="4"/>
        <v>138263.18479419849</v>
      </c>
      <c r="AC17" s="53">
        <f t="shared" ca="1" si="4"/>
        <v>138263.18479419849</v>
      </c>
      <c r="AD17" s="53">
        <f t="shared" ca="1" si="4"/>
        <v>138263.18479419849</v>
      </c>
      <c r="AE17" s="53">
        <f t="shared" ca="1" si="4"/>
        <v>138263.18479419849</v>
      </c>
      <c r="AF17" s="53">
        <f t="shared" ca="1" si="4"/>
        <v>138263.18479419849</v>
      </c>
      <c r="AG17" s="53">
        <f t="shared" ca="1" si="4"/>
        <v>138263.18479419849</v>
      </c>
      <c r="AH17" s="53">
        <f t="shared" ref="AH17" ca="1" si="5">AH5</f>
        <v>138263.18479419849</v>
      </c>
    </row>
    <row r="18" spans="2:34" x14ac:dyDescent="0.2">
      <c r="B18" s="3" t="s">
        <v>114</v>
      </c>
      <c r="C18" s="163">
        <f>D18+NPV('A1 Parametre'!$C$3,'06 Financna analyza'!E18:AG18)</f>
        <v>0</v>
      </c>
      <c r="D18" s="53">
        <f t="shared" ref="D18:AG18" si="6">D6</f>
        <v>0</v>
      </c>
      <c r="E18" s="53">
        <f t="shared" si="6"/>
        <v>0</v>
      </c>
      <c r="F18" s="53">
        <f t="shared" si="6"/>
        <v>0</v>
      </c>
      <c r="G18" s="53">
        <f t="shared" si="6"/>
        <v>0</v>
      </c>
      <c r="H18" s="53">
        <f t="shared" si="6"/>
        <v>0</v>
      </c>
      <c r="I18" s="53">
        <f t="shared" si="6"/>
        <v>0</v>
      </c>
      <c r="J18" s="53">
        <f t="shared" si="6"/>
        <v>0</v>
      </c>
      <c r="K18" s="53">
        <f t="shared" si="6"/>
        <v>0</v>
      </c>
      <c r="L18" s="53">
        <f t="shared" si="6"/>
        <v>0</v>
      </c>
      <c r="M18" s="53">
        <f t="shared" si="6"/>
        <v>0</v>
      </c>
      <c r="N18" s="53">
        <f t="shared" si="6"/>
        <v>0</v>
      </c>
      <c r="O18" s="53">
        <f t="shared" si="6"/>
        <v>0</v>
      </c>
      <c r="P18" s="53">
        <f t="shared" si="6"/>
        <v>0</v>
      </c>
      <c r="Q18" s="53">
        <f t="shared" si="6"/>
        <v>0</v>
      </c>
      <c r="R18" s="53">
        <f t="shared" si="6"/>
        <v>0</v>
      </c>
      <c r="S18" s="53">
        <f t="shared" si="6"/>
        <v>0</v>
      </c>
      <c r="T18" s="53">
        <f t="shared" si="6"/>
        <v>0</v>
      </c>
      <c r="U18" s="53">
        <f t="shared" si="6"/>
        <v>0</v>
      </c>
      <c r="V18" s="53">
        <f t="shared" si="6"/>
        <v>0</v>
      </c>
      <c r="W18" s="53">
        <f t="shared" si="6"/>
        <v>0</v>
      </c>
      <c r="X18" s="53">
        <f t="shared" si="6"/>
        <v>0</v>
      </c>
      <c r="Y18" s="53">
        <f t="shared" si="6"/>
        <v>0</v>
      </c>
      <c r="Z18" s="53">
        <f t="shared" si="6"/>
        <v>0</v>
      </c>
      <c r="AA18" s="53">
        <f t="shared" si="6"/>
        <v>0</v>
      </c>
      <c r="AB18" s="53">
        <f t="shared" si="6"/>
        <v>0</v>
      </c>
      <c r="AC18" s="53">
        <f t="shared" si="6"/>
        <v>0</v>
      </c>
      <c r="AD18" s="53">
        <f t="shared" si="6"/>
        <v>0</v>
      </c>
      <c r="AE18" s="53">
        <f t="shared" si="6"/>
        <v>0</v>
      </c>
      <c r="AF18" s="53">
        <f t="shared" si="6"/>
        <v>0</v>
      </c>
      <c r="AG18" s="53">
        <f t="shared" si="6"/>
        <v>0</v>
      </c>
      <c r="AH18" s="53">
        <f t="shared" ref="AH18" si="7">AH6</f>
        <v>0</v>
      </c>
    </row>
    <row r="19" spans="2:34" x14ac:dyDescent="0.2">
      <c r="B19" s="3" t="s">
        <v>99</v>
      </c>
      <c r="C19" s="145">
        <f>D19+NPV('A1 Parametre'!$C$3,'06 Financna analyza'!E19:AG19)</f>
        <v>0</v>
      </c>
      <c r="D19" s="53">
        <f t="shared" ref="D19:AG19" si="8">D7</f>
        <v>0</v>
      </c>
      <c r="E19" s="53">
        <f t="shared" si="8"/>
        <v>0</v>
      </c>
      <c r="F19" s="53">
        <f t="shared" si="8"/>
        <v>0</v>
      </c>
      <c r="G19" s="53">
        <f t="shared" si="8"/>
        <v>0</v>
      </c>
      <c r="H19" s="53">
        <f t="shared" si="8"/>
        <v>0</v>
      </c>
      <c r="I19" s="53">
        <f t="shared" si="8"/>
        <v>0</v>
      </c>
      <c r="J19" s="53">
        <f t="shared" si="8"/>
        <v>0</v>
      </c>
      <c r="K19" s="53">
        <f t="shared" si="8"/>
        <v>0</v>
      </c>
      <c r="L19" s="53">
        <f t="shared" si="8"/>
        <v>0</v>
      </c>
      <c r="M19" s="53">
        <f t="shared" si="8"/>
        <v>0</v>
      </c>
      <c r="N19" s="53">
        <f t="shared" si="8"/>
        <v>0</v>
      </c>
      <c r="O19" s="53">
        <f t="shared" si="8"/>
        <v>0</v>
      </c>
      <c r="P19" s="53">
        <f t="shared" si="8"/>
        <v>0</v>
      </c>
      <c r="Q19" s="53">
        <f t="shared" si="8"/>
        <v>0</v>
      </c>
      <c r="R19" s="53">
        <f t="shared" si="8"/>
        <v>0</v>
      </c>
      <c r="S19" s="53">
        <f t="shared" si="8"/>
        <v>0</v>
      </c>
      <c r="T19" s="53">
        <f t="shared" si="8"/>
        <v>0</v>
      </c>
      <c r="U19" s="53">
        <f t="shared" si="8"/>
        <v>0</v>
      </c>
      <c r="V19" s="53">
        <f t="shared" si="8"/>
        <v>0</v>
      </c>
      <c r="W19" s="53">
        <f t="shared" si="8"/>
        <v>0</v>
      </c>
      <c r="X19" s="53">
        <f t="shared" si="8"/>
        <v>0</v>
      </c>
      <c r="Y19" s="53">
        <f t="shared" si="8"/>
        <v>0</v>
      </c>
      <c r="Z19" s="53">
        <f t="shared" si="8"/>
        <v>0</v>
      </c>
      <c r="AA19" s="53">
        <f t="shared" si="8"/>
        <v>0</v>
      </c>
      <c r="AB19" s="53">
        <f t="shared" si="8"/>
        <v>0</v>
      </c>
      <c r="AC19" s="53">
        <f t="shared" si="8"/>
        <v>0</v>
      </c>
      <c r="AD19" s="53">
        <f t="shared" si="8"/>
        <v>0</v>
      </c>
      <c r="AE19" s="53">
        <f t="shared" si="8"/>
        <v>0</v>
      </c>
      <c r="AF19" s="53">
        <f t="shared" si="8"/>
        <v>0</v>
      </c>
      <c r="AG19" s="53">
        <f t="shared" si="8"/>
        <v>0</v>
      </c>
      <c r="AH19" s="53">
        <f t="shared" ref="AH19" si="9">AH7</f>
        <v>47916837.444457501</v>
      </c>
    </row>
    <row r="20" spans="2:34" x14ac:dyDescent="0.2">
      <c r="B20" s="35" t="s">
        <v>123</v>
      </c>
      <c r="C20" s="164">
        <f ca="1">D20+NPV('A1 Parametre'!$C$3,'06 Financna analyza'!E20:AG20)</f>
        <v>-65566131.388581708</v>
      </c>
      <c r="D20" s="37">
        <f ca="1">D19+D18-D17-D16</f>
        <v>-13784087.607000001</v>
      </c>
      <c r="E20" s="37">
        <f t="shared" ref="E20:AG20" ca="1" si="10">E19+E18-E17-E16</f>
        <v>-18222416</v>
      </c>
      <c r="F20" s="37">
        <f t="shared" ca="1" si="10"/>
        <v>-18995363</v>
      </c>
      <c r="G20" s="37">
        <f t="shared" ca="1" si="10"/>
        <v>-16573385.66253962</v>
      </c>
      <c r="H20" s="37">
        <f t="shared" ca="1" si="10"/>
        <v>-138263.18479419849</v>
      </c>
      <c r="I20" s="37">
        <f t="shared" ca="1" si="10"/>
        <v>-138263.18479419849</v>
      </c>
      <c r="J20" s="37">
        <f t="shared" ca="1" si="10"/>
        <v>-138263.18479419849</v>
      </c>
      <c r="K20" s="37">
        <f t="shared" ca="1" si="10"/>
        <v>-138263.18479419849</v>
      </c>
      <c r="L20" s="37">
        <f t="shared" ca="1" si="10"/>
        <v>-138263.18479419849</v>
      </c>
      <c r="M20" s="37">
        <f t="shared" ca="1" si="10"/>
        <v>-138263.18479419849</v>
      </c>
      <c r="N20" s="37">
        <f t="shared" ca="1" si="10"/>
        <v>-138263.18479419849</v>
      </c>
      <c r="O20" s="37">
        <f t="shared" ca="1" si="10"/>
        <v>-138263.18479419849</v>
      </c>
      <c r="P20" s="37">
        <f t="shared" ca="1" si="10"/>
        <v>-138263.18479419849</v>
      </c>
      <c r="Q20" s="37">
        <f t="shared" ca="1" si="10"/>
        <v>-138263.18479419849</v>
      </c>
      <c r="R20" s="37">
        <f t="shared" ca="1" si="10"/>
        <v>-138263.18479419849</v>
      </c>
      <c r="S20" s="37">
        <f t="shared" ca="1" si="10"/>
        <v>-138263.18479419849</v>
      </c>
      <c r="T20" s="37">
        <f t="shared" ca="1" si="10"/>
        <v>-138263.18479419849</v>
      </c>
      <c r="U20" s="37">
        <f t="shared" ca="1" si="10"/>
        <v>-138263.18479419849</v>
      </c>
      <c r="V20" s="37">
        <f t="shared" ca="1" si="10"/>
        <v>-138263.18479419849</v>
      </c>
      <c r="W20" s="37">
        <f t="shared" ca="1" si="10"/>
        <v>-138263.18479419849</v>
      </c>
      <c r="X20" s="37">
        <f t="shared" ca="1" si="10"/>
        <v>-138263.18479419849</v>
      </c>
      <c r="Y20" s="37">
        <f t="shared" ca="1" si="10"/>
        <v>-138263.18479419849</v>
      </c>
      <c r="Z20" s="37">
        <f t="shared" ca="1" si="10"/>
        <v>-138263.18479419849</v>
      </c>
      <c r="AA20" s="37">
        <f t="shared" ca="1" si="10"/>
        <v>-138263.18479419849</v>
      </c>
      <c r="AB20" s="37">
        <f t="shared" ca="1" si="10"/>
        <v>-138263.18479419849</v>
      </c>
      <c r="AC20" s="37">
        <f t="shared" ca="1" si="10"/>
        <v>-138263.18479419849</v>
      </c>
      <c r="AD20" s="37">
        <f t="shared" ca="1" si="10"/>
        <v>-138263.18479419849</v>
      </c>
      <c r="AE20" s="37">
        <f t="shared" ca="1" si="10"/>
        <v>-138263.18479419849</v>
      </c>
      <c r="AF20" s="37">
        <f t="shared" ca="1" si="10"/>
        <v>-138263.18479419849</v>
      </c>
      <c r="AG20" s="37">
        <f t="shared" ca="1" si="10"/>
        <v>-138263.18479419849</v>
      </c>
      <c r="AH20" s="37">
        <f t="shared" ref="AH20" ca="1" si="11">AH19+AH18-AH17-AH16</f>
        <v>47778574.259663306</v>
      </c>
    </row>
    <row r="21" spans="2:34" x14ac:dyDescent="0.2">
      <c r="F21" s="68"/>
    </row>
    <row r="22" spans="2:34" x14ac:dyDescent="0.2">
      <c r="B22" s="35" t="s">
        <v>125</v>
      </c>
      <c r="C22" s="165">
        <f ca="1">'06 Financna analyza'!D20+NPV('A1 Parametre'!$C$3,'06 Financna analyza'!$E$20:$AG$20)</f>
        <v>-65566131.388581708</v>
      </c>
      <c r="F22" s="68"/>
    </row>
    <row r="23" spans="2:34" x14ac:dyDescent="0.2">
      <c r="B23" s="35" t="s">
        <v>325</v>
      </c>
      <c r="C23" s="153">
        <f ca="1">IRR(D20:AH20,-'A1 Parametre'!$C$3)</f>
        <v>-1.4353804714993035E-2</v>
      </c>
      <c r="F23" s="68"/>
    </row>
    <row r="24" spans="2:34" x14ac:dyDescent="0.2">
      <c r="F24" s="68"/>
    </row>
    <row r="26" spans="2:34" x14ac:dyDescent="0.2">
      <c r="B26" s="35" t="s">
        <v>410</v>
      </c>
      <c r="C26" s="162" t="s">
        <v>83</v>
      </c>
      <c r="D26" s="70">
        <f>'A1 Parametre'!$C$6</f>
        <v>2019</v>
      </c>
      <c r="E26" s="70">
        <f>D26+1</f>
        <v>2020</v>
      </c>
      <c r="F26" s="70">
        <f t="shared" ref="F26:AH26" si="12">E26+1</f>
        <v>2021</v>
      </c>
      <c r="G26" s="70">
        <f t="shared" si="12"/>
        <v>2022</v>
      </c>
      <c r="H26" s="70">
        <f t="shared" si="12"/>
        <v>2023</v>
      </c>
      <c r="I26" s="70">
        <f t="shared" si="12"/>
        <v>2024</v>
      </c>
      <c r="J26" s="70">
        <f t="shared" si="12"/>
        <v>2025</v>
      </c>
      <c r="K26" s="70">
        <f t="shared" si="12"/>
        <v>2026</v>
      </c>
      <c r="L26" s="70">
        <f t="shared" si="12"/>
        <v>2027</v>
      </c>
      <c r="M26" s="70">
        <f t="shared" si="12"/>
        <v>2028</v>
      </c>
      <c r="N26" s="70">
        <f t="shared" si="12"/>
        <v>2029</v>
      </c>
      <c r="O26" s="70">
        <f t="shared" si="12"/>
        <v>2030</v>
      </c>
      <c r="P26" s="70">
        <f t="shared" si="12"/>
        <v>2031</v>
      </c>
      <c r="Q26" s="70">
        <f t="shared" si="12"/>
        <v>2032</v>
      </c>
      <c r="R26" s="70">
        <f t="shared" si="12"/>
        <v>2033</v>
      </c>
      <c r="S26" s="70">
        <f t="shared" si="12"/>
        <v>2034</v>
      </c>
      <c r="T26" s="70">
        <f t="shared" si="12"/>
        <v>2035</v>
      </c>
      <c r="U26" s="70">
        <f t="shared" si="12"/>
        <v>2036</v>
      </c>
      <c r="V26" s="70">
        <f t="shared" si="12"/>
        <v>2037</v>
      </c>
      <c r="W26" s="70">
        <f t="shared" si="12"/>
        <v>2038</v>
      </c>
      <c r="X26" s="70">
        <f t="shared" si="12"/>
        <v>2039</v>
      </c>
      <c r="Y26" s="70">
        <f t="shared" si="12"/>
        <v>2040</v>
      </c>
      <c r="Z26" s="70">
        <f t="shared" si="12"/>
        <v>2041</v>
      </c>
      <c r="AA26" s="70">
        <f t="shared" si="12"/>
        <v>2042</v>
      </c>
      <c r="AB26" s="70">
        <f t="shared" si="12"/>
        <v>2043</v>
      </c>
      <c r="AC26" s="70">
        <f t="shared" si="12"/>
        <v>2044</v>
      </c>
      <c r="AD26" s="70">
        <f t="shared" si="12"/>
        <v>2045</v>
      </c>
      <c r="AE26" s="70">
        <f t="shared" si="12"/>
        <v>2046</v>
      </c>
      <c r="AF26" s="70">
        <f t="shared" si="12"/>
        <v>2047</v>
      </c>
      <c r="AG26" s="70">
        <f t="shared" si="12"/>
        <v>2048</v>
      </c>
      <c r="AH26" s="70">
        <f t="shared" si="12"/>
        <v>2049</v>
      </c>
    </row>
    <row r="27" spans="2:34" x14ac:dyDescent="0.2">
      <c r="B27" s="35" t="s">
        <v>122</v>
      </c>
      <c r="C27" s="197" t="s">
        <v>65</v>
      </c>
      <c r="D27" s="71">
        <v>1</v>
      </c>
      <c r="E27" s="71">
        <v>2</v>
      </c>
      <c r="F27" s="71">
        <v>3</v>
      </c>
      <c r="G27" s="71">
        <v>4</v>
      </c>
      <c r="H27" s="71">
        <v>5</v>
      </c>
      <c r="I27" s="71">
        <v>6</v>
      </c>
      <c r="J27" s="71">
        <v>7</v>
      </c>
      <c r="K27" s="71">
        <v>8</v>
      </c>
      <c r="L27" s="71">
        <v>9</v>
      </c>
      <c r="M27" s="71">
        <v>10</v>
      </c>
      <c r="N27" s="71">
        <v>11</v>
      </c>
      <c r="O27" s="71">
        <v>12</v>
      </c>
      <c r="P27" s="71">
        <v>13</v>
      </c>
      <c r="Q27" s="71">
        <v>14</v>
      </c>
      <c r="R27" s="71">
        <v>15</v>
      </c>
      <c r="S27" s="71">
        <v>16</v>
      </c>
      <c r="T27" s="71">
        <v>17</v>
      </c>
      <c r="U27" s="71">
        <v>18</v>
      </c>
      <c r="V27" s="71">
        <v>19</v>
      </c>
      <c r="W27" s="71">
        <v>20</v>
      </c>
      <c r="X27" s="71">
        <v>21</v>
      </c>
      <c r="Y27" s="71">
        <v>22</v>
      </c>
      <c r="Z27" s="71">
        <v>23</v>
      </c>
      <c r="AA27" s="71">
        <v>24</v>
      </c>
      <c r="AB27" s="71">
        <v>25</v>
      </c>
      <c r="AC27" s="71">
        <v>26</v>
      </c>
      <c r="AD27" s="71">
        <v>27</v>
      </c>
      <c r="AE27" s="71">
        <v>28</v>
      </c>
      <c r="AF27" s="71">
        <v>29</v>
      </c>
      <c r="AG27" s="71">
        <v>30</v>
      </c>
      <c r="AH27" s="71">
        <v>31</v>
      </c>
    </row>
    <row r="28" spans="2:34" x14ac:dyDescent="0.2">
      <c r="B28" s="3" t="s">
        <v>126</v>
      </c>
      <c r="C28" s="163">
        <f t="shared" ref="C28:C34" si="13">SUM(D28:AG28)</f>
        <v>76809552.606999993</v>
      </c>
      <c r="D28" s="53">
        <f>'05 Financovanie'!D24</f>
        <v>13784087.606999993</v>
      </c>
      <c r="E28" s="53">
        <f>'05 Financovanie'!E24</f>
        <v>18222416</v>
      </c>
      <c r="F28" s="53">
        <f>'05 Financovanie'!F24</f>
        <v>18995363</v>
      </c>
      <c r="G28" s="53">
        <f>'05 Financovanie'!G24</f>
        <v>25807686</v>
      </c>
      <c r="H28" s="53">
        <f>'05 Financovanie'!H24</f>
        <v>0</v>
      </c>
      <c r="I28" s="53">
        <f>'05 Financovanie'!I24</f>
        <v>0</v>
      </c>
      <c r="J28" s="53">
        <f>'05 Financovanie'!J24</f>
        <v>0</v>
      </c>
      <c r="K28" s="53">
        <f>'05 Financovanie'!K24</f>
        <v>0</v>
      </c>
      <c r="L28" s="53">
        <f>'05 Financovanie'!L24</f>
        <v>0</v>
      </c>
      <c r="M28" s="53">
        <f>'05 Financovanie'!M24</f>
        <v>0</v>
      </c>
      <c r="N28" s="53">
        <f>'05 Financovanie'!N24</f>
        <v>0</v>
      </c>
      <c r="O28" s="53">
        <f>'05 Financovanie'!O24</f>
        <v>0</v>
      </c>
      <c r="P28" s="53">
        <f>'05 Financovanie'!P24</f>
        <v>0</v>
      </c>
      <c r="Q28" s="53">
        <f>'05 Financovanie'!Q24</f>
        <v>0</v>
      </c>
      <c r="R28" s="53">
        <f>'05 Financovanie'!R24</f>
        <v>0</v>
      </c>
      <c r="S28" s="53">
        <f>'05 Financovanie'!S24</f>
        <v>0</v>
      </c>
      <c r="T28" s="53">
        <f>'05 Financovanie'!T24</f>
        <v>0</v>
      </c>
      <c r="U28" s="53">
        <f>'05 Financovanie'!U24</f>
        <v>0</v>
      </c>
      <c r="V28" s="53">
        <f>'05 Financovanie'!V24</f>
        <v>0</v>
      </c>
      <c r="W28" s="53">
        <f>'05 Financovanie'!W24</f>
        <v>0</v>
      </c>
      <c r="X28" s="53">
        <f>'05 Financovanie'!X24</f>
        <v>0</v>
      </c>
      <c r="Y28" s="53">
        <f>'05 Financovanie'!Y24</f>
        <v>0</v>
      </c>
      <c r="Z28" s="53">
        <f>'05 Financovanie'!Z24</f>
        <v>0</v>
      </c>
      <c r="AA28" s="53">
        <f>'05 Financovanie'!AA24</f>
        <v>0</v>
      </c>
      <c r="AB28" s="53">
        <f>'05 Financovanie'!AB24</f>
        <v>0</v>
      </c>
      <c r="AC28" s="53">
        <f>'05 Financovanie'!AC24</f>
        <v>0</v>
      </c>
      <c r="AD28" s="53">
        <f>'05 Financovanie'!AD24</f>
        <v>0</v>
      </c>
      <c r="AE28" s="53">
        <f>'05 Financovanie'!AE24</f>
        <v>0</v>
      </c>
      <c r="AF28" s="53">
        <f>'05 Financovanie'!AF24</f>
        <v>0</v>
      </c>
      <c r="AG28" s="53">
        <f>'05 Financovanie'!AG24</f>
        <v>0</v>
      </c>
      <c r="AH28" s="53">
        <f>'05 Financovanie'!AH24</f>
        <v>0</v>
      </c>
    </row>
    <row r="29" spans="2:34" x14ac:dyDescent="0.2">
      <c r="B29" s="3" t="s">
        <v>109</v>
      </c>
      <c r="C29" s="163">
        <f t="shared" si="13"/>
        <v>0</v>
      </c>
      <c r="D29" s="53">
        <f>'04 Prijmy'!D17</f>
        <v>0</v>
      </c>
      <c r="E29" s="53">
        <f>'04 Prijmy'!E17</f>
        <v>0</v>
      </c>
      <c r="F29" s="53">
        <f>'04 Prijmy'!F17</f>
        <v>0</v>
      </c>
      <c r="G29" s="53">
        <f>'04 Prijmy'!G17</f>
        <v>0</v>
      </c>
      <c r="H29" s="53">
        <f>'04 Prijmy'!H17</f>
        <v>0</v>
      </c>
      <c r="I29" s="53">
        <f>'04 Prijmy'!I17</f>
        <v>0</v>
      </c>
      <c r="J29" s="53">
        <f>'04 Prijmy'!J17</f>
        <v>0</v>
      </c>
      <c r="K29" s="53">
        <f>'04 Prijmy'!K17</f>
        <v>0</v>
      </c>
      <c r="L29" s="53">
        <f>'04 Prijmy'!L17</f>
        <v>0</v>
      </c>
      <c r="M29" s="53">
        <f>'04 Prijmy'!M17</f>
        <v>0</v>
      </c>
      <c r="N29" s="53">
        <f>'04 Prijmy'!N17</f>
        <v>0</v>
      </c>
      <c r="O29" s="53">
        <f>'04 Prijmy'!O17</f>
        <v>0</v>
      </c>
      <c r="P29" s="53">
        <f>'04 Prijmy'!P17</f>
        <v>0</v>
      </c>
      <c r="Q29" s="53">
        <f>'04 Prijmy'!Q17</f>
        <v>0</v>
      </c>
      <c r="R29" s="53">
        <f>'04 Prijmy'!R17</f>
        <v>0</v>
      </c>
      <c r="S29" s="53">
        <f>'04 Prijmy'!S17</f>
        <v>0</v>
      </c>
      <c r="T29" s="53">
        <f>'04 Prijmy'!T17</f>
        <v>0</v>
      </c>
      <c r="U29" s="53">
        <f>'04 Prijmy'!U17</f>
        <v>0</v>
      </c>
      <c r="V29" s="53">
        <f>'04 Prijmy'!V17</f>
        <v>0</v>
      </c>
      <c r="W29" s="53">
        <f>'04 Prijmy'!W17</f>
        <v>0</v>
      </c>
      <c r="X29" s="53">
        <f>'04 Prijmy'!X17</f>
        <v>0</v>
      </c>
      <c r="Y29" s="53">
        <f>'04 Prijmy'!Y17</f>
        <v>0</v>
      </c>
      <c r="Z29" s="53">
        <f>'04 Prijmy'!Z17</f>
        <v>0</v>
      </c>
      <c r="AA29" s="53">
        <f>'04 Prijmy'!AA17</f>
        <v>0</v>
      </c>
      <c r="AB29" s="53">
        <f>'04 Prijmy'!AB17</f>
        <v>0</v>
      </c>
      <c r="AC29" s="53">
        <f>'04 Prijmy'!AC17</f>
        <v>0</v>
      </c>
      <c r="AD29" s="53">
        <f>'04 Prijmy'!AD17</f>
        <v>0</v>
      </c>
      <c r="AE29" s="53">
        <f>'04 Prijmy'!AE17</f>
        <v>0</v>
      </c>
      <c r="AF29" s="53">
        <f>'04 Prijmy'!AF17</f>
        <v>0</v>
      </c>
      <c r="AG29" s="53">
        <f>'04 Prijmy'!AG17</f>
        <v>0</v>
      </c>
      <c r="AH29" s="53">
        <f>'04 Prijmy'!AH17</f>
        <v>0</v>
      </c>
    </row>
    <row r="30" spans="2:34" x14ac:dyDescent="0.2">
      <c r="B30" s="35" t="s">
        <v>109</v>
      </c>
      <c r="C30" s="163">
        <f t="shared" si="13"/>
        <v>76809552.606999993</v>
      </c>
      <c r="D30" s="69">
        <f>SUM(D28:D29)</f>
        <v>13784087.606999993</v>
      </c>
      <c r="E30" s="69">
        <f t="shared" ref="E30:AG30" si="14">SUM(E28:E29)</f>
        <v>18222416</v>
      </c>
      <c r="F30" s="69">
        <f t="shared" si="14"/>
        <v>18995363</v>
      </c>
      <c r="G30" s="69">
        <f t="shared" si="14"/>
        <v>25807686</v>
      </c>
      <c r="H30" s="69">
        <f t="shared" si="14"/>
        <v>0</v>
      </c>
      <c r="I30" s="69">
        <f t="shared" si="14"/>
        <v>0</v>
      </c>
      <c r="J30" s="69">
        <f t="shared" si="14"/>
        <v>0</v>
      </c>
      <c r="K30" s="69">
        <f t="shared" si="14"/>
        <v>0</v>
      </c>
      <c r="L30" s="69">
        <f t="shared" si="14"/>
        <v>0</v>
      </c>
      <c r="M30" s="69">
        <f t="shared" si="14"/>
        <v>0</v>
      </c>
      <c r="N30" s="69">
        <f t="shared" si="14"/>
        <v>0</v>
      </c>
      <c r="O30" s="69">
        <f t="shared" si="14"/>
        <v>0</v>
      </c>
      <c r="P30" s="69">
        <f t="shared" si="14"/>
        <v>0</v>
      </c>
      <c r="Q30" s="69">
        <f t="shared" si="14"/>
        <v>0</v>
      </c>
      <c r="R30" s="69">
        <f t="shared" si="14"/>
        <v>0</v>
      </c>
      <c r="S30" s="69">
        <f t="shared" si="14"/>
        <v>0</v>
      </c>
      <c r="T30" s="69">
        <f t="shared" si="14"/>
        <v>0</v>
      </c>
      <c r="U30" s="69">
        <f t="shared" si="14"/>
        <v>0</v>
      </c>
      <c r="V30" s="69">
        <f t="shared" si="14"/>
        <v>0</v>
      </c>
      <c r="W30" s="69">
        <f t="shared" si="14"/>
        <v>0</v>
      </c>
      <c r="X30" s="69">
        <f t="shared" si="14"/>
        <v>0</v>
      </c>
      <c r="Y30" s="69">
        <f t="shared" si="14"/>
        <v>0</v>
      </c>
      <c r="Z30" s="69">
        <f t="shared" si="14"/>
        <v>0</v>
      </c>
      <c r="AA30" s="69">
        <f t="shared" si="14"/>
        <v>0</v>
      </c>
      <c r="AB30" s="69">
        <f t="shared" si="14"/>
        <v>0</v>
      </c>
      <c r="AC30" s="69">
        <f t="shared" si="14"/>
        <v>0</v>
      </c>
      <c r="AD30" s="69">
        <f t="shared" si="14"/>
        <v>0</v>
      </c>
      <c r="AE30" s="69">
        <f t="shared" si="14"/>
        <v>0</v>
      </c>
      <c r="AF30" s="69">
        <f t="shared" si="14"/>
        <v>0</v>
      </c>
      <c r="AG30" s="69">
        <f t="shared" si="14"/>
        <v>0</v>
      </c>
      <c r="AH30" s="69">
        <f t="shared" ref="AH30" si="15">SUM(AH28:AH29)</f>
        <v>0</v>
      </c>
    </row>
    <row r="31" spans="2:34" x14ac:dyDescent="0.2">
      <c r="B31" s="3" t="s">
        <v>113</v>
      </c>
      <c r="C31" s="163">
        <f t="shared" si="13"/>
        <v>76809552.606999993</v>
      </c>
      <c r="D31" s="53">
        <f>INDEX('01 Investicne naklady'!$D$30:$AG$30,1,MATCH('06 Financna analyza'!D$26,'01 Investicne naklady'!$D$6:$AG$6,0))+SUM(IFERROR(INDEX('01 Investicne naklady'!$D$30:$AG$30,1,MATCH('06 Financna analyza'!D$26-1,'01 Investicne naklady'!$D$6:$AG$6,0)),0),IFERROR(INDEX('01 Investicne naklady'!$D$30:$AG$30,1,MATCH('06 Financna analyza'!D$26-2,'01 Investicne naklady'!$D$6:$AG$6,0)),0),IFERROR(INDEX('01 Investicne naklady'!$D$30:$AG$30,1,MATCH('06 Financna analyza'!D$26-3,'01 Investicne naklady'!$D$6:$AG$6,0)),0),IFERROR(INDEX('01 Investicne naklady'!$D$30:$AG$30,1,MATCH('06 Financna analyza'!D$26-4,'01 Investicne naklady'!$D$6:$AG$6,0)),0),IFERROR(INDEX('01 Investicne naklady'!$D$30:$AG$30,1,MATCH('06 Financna analyza'!D$26-5,'01 Investicne naklady'!$D$6:$AG$6,0)),0))</f>
        <v>13784087.607000001</v>
      </c>
      <c r="E31" s="53">
        <f>IFERROR(INDEX('01 Investicne naklady'!$D$30:$AG$30,1,MATCH('06 Financna analyza'!E$26,'01 Investicne naklady'!$D$6:$AG$6,0)),0)</f>
        <v>18222416</v>
      </c>
      <c r="F31" s="53">
        <f>IFERROR(INDEX('01 Investicne naklady'!$D$30:$AG$30,1,MATCH('06 Financna analyza'!F$26,'01 Investicne naklady'!$D$6:$AG$6,0)),0)</f>
        <v>18995363</v>
      </c>
      <c r="G31" s="53">
        <f>IFERROR(INDEX('01 Investicne naklady'!$D$30:$AG$30,1,MATCH('06 Financna analyza'!G$26,'01 Investicne naklady'!$D$6:$AG$6,0)),0)</f>
        <v>25807686</v>
      </c>
      <c r="H31" s="53">
        <f>IFERROR(INDEX('01 Investicne naklady'!$D$30:$AG$30,1,MATCH('06 Financna analyza'!H$26,'01 Investicne naklady'!$D$6:$AG$6,0)),0)</f>
        <v>0</v>
      </c>
      <c r="I31" s="53">
        <f>IFERROR(INDEX('01 Investicne naklady'!$D$30:$AG$30,1,MATCH('06 Financna analyza'!I$26,'01 Investicne naklady'!$D$6:$AG$6,0)),0)</f>
        <v>0</v>
      </c>
      <c r="J31" s="53">
        <f>IFERROR(INDEX('01 Investicne naklady'!$D$30:$AG$30,1,MATCH('06 Financna analyza'!J$26,'01 Investicne naklady'!$D$6:$AG$6,0)),0)</f>
        <v>0</v>
      </c>
      <c r="K31" s="53">
        <f>IFERROR(INDEX('01 Investicne naklady'!$D$30:$AG$30,1,MATCH('06 Financna analyza'!K$26,'01 Investicne naklady'!$D$6:$AG$6,0)),0)</f>
        <v>0</v>
      </c>
      <c r="L31" s="53">
        <f>IFERROR(INDEX('01 Investicne naklady'!$D$30:$AG$30,1,MATCH('06 Financna analyza'!L$26,'01 Investicne naklady'!$D$6:$AG$6,0)),0)</f>
        <v>0</v>
      </c>
      <c r="M31" s="53">
        <f>IFERROR(INDEX('01 Investicne naklady'!$D$30:$AG$30,1,MATCH('06 Financna analyza'!M$26,'01 Investicne naklady'!$D$6:$AG$6,0)),0)</f>
        <v>0</v>
      </c>
      <c r="N31" s="53">
        <f>IFERROR(INDEX('01 Investicne naklady'!$D$30:$AG$30,1,MATCH('06 Financna analyza'!N$26,'01 Investicne naklady'!$D$6:$AG$6,0)),0)</f>
        <v>0</v>
      </c>
      <c r="O31" s="53">
        <f>IFERROR(INDEX('01 Investicne naklady'!$D$30:$AG$30,1,MATCH('06 Financna analyza'!O$26,'01 Investicne naklady'!$D$6:$AG$6,0)),0)</f>
        <v>0</v>
      </c>
      <c r="P31" s="53">
        <f>IFERROR(INDEX('01 Investicne naklady'!$D$30:$AG$30,1,MATCH('06 Financna analyza'!P$26,'01 Investicne naklady'!$D$6:$AG$6,0)),0)</f>
        <v>0</v>
      </c>
      <c r="Q31" s="53">
        <f>IFERROR(INDEX('01 Investicne naklady'!$D$30:$AG$30,1,MATCH('06 Financna analyza'!Q$26,'01 Investicne naklady'!$D$6:$AG$6,0)),0)</f>
        <v>0</v>
      </c>
      <c r="R31" s="53">
        <f>IFERROR(INDEX('01 Investicne naklady'!$D$30:$AG$30,1,MATCH('06 Financna analyza'!R$26,'01 Investicne naklady'!$D$6:$AG$6,0)),0)</f>
        <v>0</v>
      </c>
      <c r="S31" s="53">
        <f>IFERROR(INDEX('01 Investicne naklady'!$D$30:$AG$30,1,MATCH('06 Financna analyza'!S$26,'01 Investicne naklady'!$D$6:$AG$6,0)),0)</f>
        <v>0</v>
      </c>
      <c r="T31" s="53">
        <f>IFERROR(INDEX('01 Investicne naklady'!$D$30:$AG$30,1,MATCH('06 Financna analyza'!T$26,'01 Investicne naklady'!$D$6:$AG$6,0)),0)</f>
        <v>0</v>
      </c>
      <c r="U31" s="53">
        <f>IFERROR(INDEX('01 Investicne naklady'!$D$30:$AG$30,1,MATCH('06 Financna analyza'!U$26,'01 Investicne naklady'!$D$6:$AG$6,0)),0)</f>
        <v>0</v>
      </c>
      <c r="V31" s="53">
        <f>IFERROR(INDEX('01 Investicne naklady'!$D$30:$AG$30,1,MATCH('06 Financna analyza'!V$26,'01 Investicne naklady'!$D$6:$AG$6,0)),0)</f>
        <v>0</v>
      </c>
      <c r="W31" s="53">
        <f>IFERROR(INDEX('01 Investicne naklady'!$D$30:$AG$30,1,MATCH('06 Financna analyza'!W$26,'01 Investicne naklady'!$D$6:$AG$6,0)),0)</f>
        <v>0</v>
      </c>
      <c r="X31" s="53">
        <f>IFERROR(INDEX('01 Investicne naklady'!$D$30:$AG$30,1,MATCH('06 Financna analyza'!X$26,'01 Investicne naklady'!$D$6:$AG$6,0)),0)</f>
        <v>0</v>
      </c>
      <c r="Y31" s="53">
        <f>IFERROR(INDEX('01 Investicne naklady'!$D$30:$AG$30,1,MATCH('06 Financna analyza'!Y$26,'01 Investicne naklady'!$D$6:$AG$6,0)),0)</f>
        <v>0</v>
      </c>
      <c r="Z31" s="53">
        <f>IFERROR(INDEX('01 Investicne naklady'!$D$30:$AG$30,1,MATCH('06 Financna analyza'!Z$26,'01 Investicne naklady'!$D$6:$AG$6,0)),0)</f>
        <v>0</v>
      </c>
      <c r="AA31" s="53">
        <f>IFERROR(INDEX('01 Investicne naklady'!$D$30:$AG$30,1,MATCH('06 Financna analyza'!AA$26,'01 Investicne naklady'!$D$6:$AG$6,0)),0)</f>
        <v>0</v>
      </c>
      <c r="AB31" s="53">
        <f>IFERROR(INDEX('01 Investicne naklady'!$D$30:$AG$30,1,MATCH('06 Financna analyza'!AB$26,'01 Investicne naklady'!$D$6:$AG$6,0)),0)</f>
        <v>0</v>
      </c>
      <c r="AC31" s="53">
        <f>IFERROR(INDEX('01 Investicne naklady'!$D$30:$AG$30,1,MATCH('06 Financna analyza'!AC$26,'01 Investicne naklady'!$D$6:$AG$6,0)),0)</f>
        <v>0</v>
      </c>
      <c r="AD31" s="53">
        <f>IFERROR(INDEX('01 Investicne naklady'!$D$30:$AG$30,1,MATCH('06 Financna analyza'!AD$26,'01 Investicne naklady'!$D$6:$AG$6,0)),0)</f>
        <v>0</v>
      </c>
      <c r="AE31" s="53">
        <f>IFERROR(INDEX('01 Investicne naklady'!$D$30:$AG$30,1,MATCH('06 Financna analyza'!AE$26,'01 Investicne naklady'!$D$6:$AG$6,0)),0)</f>
        <v>0</v>
      </c>
      <c r="AF31" s="53">
        <f>IFERROR(INDEX('01 Investicne naklady'!$D$30:$AG$30,1,MATCH('06 Financna analyza'!AF$26,'01 Investicne naklady'!$D$6:$AG$6,0)),0)</f>
        <v>0</v>
      </c>
      <c r="AG31" s="53">
        <f>IFERROR(INDEX('01 Investicne naklady'!$D$30:$AG$30,1,MATCH('06 Financna analyza'!AG$26,'01 Investicne naklady'!$D$6:$AG$6,0)),0)</f>
        <v>0</v>
      </c>
      <c r="AH31" s="53">
        <f>IFERROR(INDEX('01 Investicne naklady'!$D$30:$AG$30,1,MATCH('06 Financna analyza'!AH$26,'01 Investicne naklady'!$D$6:$AG$6,0)),0)</f>
        <v>0</v>
      </c>
    </row>
    <row r="32" spans="2:34" x14ac:dyDescent="0.2">
      <c r="B32" s="3" t="s">
        <v>115</v>
      </c>
      <c r="C32" s="163">
        <f t="shared" ca="1" si="13"/>
        <v>3594842.804649163</v>
      </c>
      <c r="D32" s="53">
        <f ca="1">'03 Prevadz.vydavky infr.'!D46</f>
        <v>0</v>
      </c>
      <c r="E32" s="53">
        <f ca="1">'03 Prevadz.vydavky infr.'!E46</f>
        <v>0</v>
      </c>
      <c r="F32" s="53">
        <f ca="1">'03 Prevadz.vydavky infr.'!F46</f>
        <v>0</v>
      </c>
      <c r="G32" s="53">
        <f ca="1">'03 Prevadz.vydavky infr.'!G46</f>
        <v>0</v>
      </c>
      <c r="H32" s="53">
        <f ca="1">'03 Prevadz.vydavky infr.'!H46</f>
        <v>138263.18479419849</v>
      </c>
      <c r="I32" s="53">
        <f ca="1">'03 Prevadz.vydavky infr.'!I46</f>
        <v>138263.18479419849</v>
      </c>
      <c r="J32" s="53">
        <f ca="1">'03 Prevadz.vydavky infr.'!J46</f>
        <v>138263.18479419849</v>
      </c>
      <c r="K32" s="53">
        <f ca="1">'03 Prevadz.vydavky infr.'!K46</f>
        <v>138263.18479419849</v>
      </c>
      <c r="L32" s="53">
        <f ca="1">'03 Prevadz.vydavky infr.'!L46</f>
        <v>138263.18479419849</v>
      </c>
      <c r="M32" s="53">
        <f ca="1">'03 Prevadz.vydavky infr.'!M46</f>
        <v>138263.18479419849</v>
      </c>
      <c r="N32" s="53">
        <f ca="1">'03 Prevadz.vydavky infr.'!N46</f>
        <v>138263.18479419849</v>
      </c>
      <c r="O32" s="53">
        <f ca="1">'03 Prevadz.vydavky infr.'!O46</f>
        <v>138263.18479419849</v>
      </c>
      <c r="P32" s="53">
        <f ca="1">'03 Prevadz.vydavky infr.'!P46</f>
        <v>138263.18479419849</v>
      </c>
      <c r="Q32" s="53">
        <f ca="1">'03 Prevadz.vydavky infr.'!Q46</f>
        <v>138263.18479419849</v>
      </c>
      <c r="R32" s="53">
        <f ca="1">'03 Prevadz.vydavky infr.'!R46</f>
        <v>138263.18479419849</v>
      </c>
      <c r="S32" s="53">
        <f ca="1">'03 Prevadz.vydavky infr.'!S46</f>
        <v>138263.18479419849</v>
      </c>
      <c r="T32" s="53">
        <f ca="1">'03 Prevadz.vydavky infr.'!T46</f>
        <v>138263.18479419849</v>
      </c>
      <c r="U32" s="53">
        <f ca="1">'03 Prevadz.vydavky infr.'!U46</f>
        <v>138263.18479419849</v>
      </c>
      <c r="V32" s="53">
        <f ca="1">'03 Prevadz.vydavky infr.'!V46</f>
        <v>138263.18479419849</v>
      </c>
      <c r="W32" s="53">
        <f ca="1">'03 Prevadz.vydavky infr.'!W46</f>
        <v>138263.18479419849</v>
      </c>
      <c r="X32" s="53">
        <f ca="1">'03 Prevadz.vydavky infr.'!X46</f>
        <v>138263.18479419849</v>
      </c>
      <c r="Y32" s="53">
        <f ca="1">'03 Prevadz.vydavky infr.'!Y46</f>
        <v>138263.18479419849</v>
      </c>
      <c r="Z32" s="53">
        <f ca="1">'03 Prevadz.vydavky infr.'!Z46</f>
        <v>138263.18479419849</v>
      </c>
      <c r="AA32" s="53">
        <f ca="1">'03 Prevadz.vydavky infr.'!AA46</f>
        <v>138263.18479419849</v>
      </c>
      <c r="AB32" s="53">
        <f ca="1">'03 Prevadz.vydavky infr.'!AB46</f>
        <v>138263.18479419849</v>
      </c>
      <c r="AC32" s="53">
        <f ca="1">'03 Prevadz.vydavky infr.'!AC46</f>
        <v>138263.18479419849</v>
      </c>
      <c r="AD32" s="53">
        <f ca="1">'03 Prevadz.vydavky infr.'!AD46</f>
        <v>138263.18479419849</v>
      </c>
      <c r="AE32" s="53">
        <f ca="1">'03 Prevadz.vydavky infr.'!AE46</f>
        <v>138263.18479419849</v>
      </c>
      <c r="AF32" s="53">
        <f ca="1">'03 Prevadz.vydavky infr.'!AF46</f>
        <v>138263.18479419849</v>
      </c>
      <c r="AG32" s="53">
        <f ca="1">'03 Prevadz.vydavky infr.'!AG46</f>
        <v>138263.18479419849</v>
      </c>
      <c r="AH32" s="53">
        <f ca="1">'03 Prevadz.vydavky infr.'!AH46</f>
        <v>138263.18479419849</v>
      </c>
    </row>
    <row r="33" spans="2:34" x14ac:dyDescent="0.2">
      <c r="B33" s="35" t="s">
        <v>127</v>
      </c>
      <c r="C33" s="163">
        <f t="shared" ca="1" si="13"/>
        <v>80404395.411649257</v>
      </c>
      <c r="D33" s="37">
        <f t="shared" ref="D33:AG33" ca="1" si="16">SUM(D31:D32)</f>
        <v>13784087.607000001</v>
      </c>
      <c r="E33" s="37">
        <f t="shared" ca="1" si="16"/>
        <v>18222416</v>
      </c>
      <c r="F33" s="37">
        <f t="shared" ca="1" si="16"/>
        <v>18995363</v>
      </c>
      <c r="G33" s="37">
        <f t="shared" ca="1" si="16"/>
        <v>25807686</v>
      </c>
      <c r="H33" s="37">
        <f t="shared" ca="1" si="16"/>
        <v>138263.18479419849</v>
      </c>
      <c r="I33" s="37">
        <f t="shared" ca="1" si="16"/>
        <v>138263.18479419849</v>
      </c>
      <c r="J33" s="37">
        <f t="shared" ca="1" si="16"/>
        <v>138263.18479419849</v>
      </c>
      <c r="K33" s="37">
        <f t="shared" ca="1" si="16"/>
        <v>138263.18479419849</v>
      </c>
      <c r="L33" s="37">
        <f t="shared" ca="1" si="16"/>
        <v>138263.18479419849</v>
      </c>
      <c r="M33" s="37">
        <f t="shared" ca="1" si="16"/>
        <v>138263.18479419849</v>
      </c>
      <c r="N33" s="37">
        <f t="shared" ca="1" si="16"/>
        <v>138263.18479419849</v>
      </c>
      <c r="O33" s="37">
        <f t="shared" ca="1" si="16"/>
        <v>138263.18479419849</v>
      </c>
      <c r="P33" s="37">
        <f t="shared" ca="1" si="16"/>
        <v>138263.18479419849</v>
      </c>
      <c r="Q33" s="37">
        <f t="shared" ca="1" si="16"/>
        <v>138263.18479419849</v>
      </c>
      <c r="R33" s="37">
        <f t="shared" ca="1" si="16"/>
        <v>138263.18479419849</v>
      </c>
      <c r="S33" s="37">
        <f t="shared" ca="1" si="16"/>
        <v>138263.18479419849</v>
      </c>
      <c r="T33" s="37">
        <f t="shared" ca="1" si="16"/>
        <v>138263.18479419849</v>
      </c>
      <c r="U33" s="37">
        <f t="shared" ca="1" si="16"/>
        <v>138263.18479419849</v>
      </c>
      <c r="V33" s="37">
        <f t="shared" ca="1" si="16"/>
        <v>138263.18479419849</v>
      </c>
      <c r="W33" s="37">
        <f t="shared" ca="1" si="16"/>
        <v>138263.18479419849</v>
      </c>
      <c r="X33" s="37">
        <f t="shared" ca="1" si="16"/>
        <v>138263.18479419849</v>
      </c>
      <c r="Y33" s="37">
        <f t="shared" ca="1" si="16"/>
        <v>138263.18479419849</v>
      </c>
      <c r="Z33" s="37">
        <f t="shared" ca="1" si="16"/>
        <v>138263.18479419849</v>
      </c>
      <c r="AA33" s="37">
        <f t="shared" ca="1" si="16"/>
        <v>138263.18479419849</v>
      </c>
      <c r="AB33" s="37">
        <f t="shared" ca="1" si="16"/>
        <v>138263.18479419849</v>
      </c>
      <c r="AC33" s="37">
        <f t="shared" ca="1" si="16"/>
        <v>138263.18479419849</v>
      </c>
      <c r="AD33" s="37">
        <f t="shared" ca="1" si="16"/>
        <v>138263.18479419849</v>
      </c>
      <c r="AE33" s="37">
        <f t="shared" ca="1" si="16"/>
        <v>138263.18479419849</v>
      </c>
      <c r="AF33" s="37">
        <f t="shared" ca="1" si="16"/>
        <v>138263.18479419849</v>
      </c>
      <c r="AG33" s="37">
        <f t="shared" ca="1" si="16"/>
        <v>138263.18479419849</v>
      </c>
      <c r="AH33" s="37">
        <f t="shared" ref="AH33" ca="1" si="17">SUM(AH31:AH32)</f>
        <v>138263.18479419849</v>
      </c>
    </row>
    <row r="34" spans="2:34" x14ac:dyDescent="0.2">
      <c r="B34" s="43" t="s">
        <v>128</v>
      </c>
      <c r="C34" s="163">
        <f t="shared" ca="1" si="13"/>
        <v>-3594842.804649163</v>
      </c>
      <c r="D34" s="30">
        <f t="shared" ref="D34:AG34" ca="1" si="18">D30-D33</f>
        <v>0</v>
      </c>
      <c r="E34" s="30">
        <f t="shared" ca="1" si="18"/>
        <v>0</v>
      </c>
      <c r="F34" s="30">
        <f t="shared" ca="1" si="18"/>
        <v>0</v>
      </c>
      <c r="G34" s="30">
        <f t="shared" ca="1" si="18"/>
        <v>0</v>
      </c>
      <c r="H34" s="30">
        <f t="shared" ca="1" si="18"/>
        <v>-138263.18479419849</v>
      </c>
      <c r="I34" s="30">
        <f t="shared" ca="1" si="18"/>
        <v>-138263.18479419849</v>
      </c>
      <c r="J34" s="30">
        <f t="shared" ca="1" si="18"/>
        <v>-138263.18479419849</v>
      </c>
      <c r="K34" s="30">
        <f t="shared" ca="1" si="18"/>
        <v>-138263.18479419849</v>
      </c>
      <c r="L34" s="30">
        <f t="shared" ca="1" si="18"/>
        <v>-138263.18479419849</v>
      </c>
      <c r="M34" s="30">
        <f t="shared" ca="1" si="18"/>
        <v>-138263.18479419849</v>
      </c>
      <c r="N34" s="30">
        <f t="shared" ca="1" si="18"/>
        <v>-138263.18479419849</v>
      </c>
      <c r="O34" s="30">
        <f t="shared" ca="1" si="18"/>
        <v>-138263.18479419849</v>
      </c>
      <c r="P34" s="30">
        <f t="shared" ca="1" si="18"/>
        <v>-138263.18479419849</v>
      </c>
      <c r="Q34" s="30">
        <f t="shared" ca="1" si="18"/>
        <v>-138263.18479419849</v>
      </c>
      <c r="R34" s="30">
        <f t="shared" ca="1" si="18"/>
        <v>-138263.18479419849</v>
      </c>
      <c r="S34" s="30">
        <f t="shared" ca="1" si="18"/>
        <v>-138263.18479419849</v>
      </c>
      <c r="T34" s="30">
        <f t="shared" ca="1" si="18"/>
        <v>-138263.18479419849</v>
      </c>
      <c r="U34" s="30">
        <f t="shared" ca="1" si="18"/>
        <v>-138263.18479419849</v>
      </c>
      <c r="V34" s="30">
        <f t="shared" ca="1" si="18"/>
        <v>-138263.18479419849</v>
      </c>
      <c r="W34" s="30">
        <f t="shared" ca="1" si="18"/>
        <v>-138263.18479419849</v>
      </c>
      <c r="X34" s="30">
        <f t="shared" ca="1" si="18"/>
        <v>-138263.18479419849</v>
      </c>
      <c r="Y34" s="30">
        <f t="shared" ca="1" si="18"/>
        <v>-138263.18479419849</v>
      </c>
      <c r="Z34" s="30">
        <f t="shared" ca="1" si="18"/>
        <v>-138263.18479419849</v>
      </c>
      <c r="AA34" s="30">
        <f t="shared" ca="1" si="18"/>
        <v>-138263.18479419849</v>
      </c>
      <c r="AB34" s="30">
        <f t="shared" ca="1" si="18"/>
        <v>-138263.18479419849</v>
      </c>
      <c r="AC34" s="30">
        <f t="shared" ca="1" si="18"/>
        <v>-138263.18479419849</v>
      </c>
      <c r="AD34" s="30">
        <f t="shared" ca="1" si="18"/>
        <v>-138263.18479419849</v>
      </c>
      <c r="AE34" s="30">
        <f t="shared" ca="1" si="18"/>
        <v>-138263.18479419849</v>
      </c>
      <c r="AF34" s="30">
        <f t="shared" ca="1" si="18"/>
        <v>-138263.18479419849</v>
      </c>
      <c r="AG34" s="30">
        <f t="shared" ca="1" si="18"/>
        <v>-138263.18479419849</v>
      </c>
      <c r="AH34" s="30">
        <f t="shared" ref="AH34" ca="1" si="19">AH30-AH33</f>
        <v>-138263.18479419849</v>
      </c>
    </row>
    <row r="35" spans="2:34" x14ac:dyDescent="0.2">
      <c r="B35" s="43" t="s">
        <v>129</v>
      </c>
      <c r="C35" s="144"/>
      <c r="D35" s="30">
        <f ca="1">D34</f>
        <v>0</v>
      </c>
      <c r="E35" s="30">
        <f ca="1">D35+E34</f>
        <v>0</v>
      </c>
      <c r="F35" s="30">
        <f t="shared" ref="F35:AH35" ca="1" si="20">E35+F34</f>
        <v>0</v>
      </c>
      <c r="G35" s="30">
        <f t="shared" ca="1" si="20"/>
        <v>0</v>
      </c>
      <c r="H35" s="30">
        <f t="shared" ca="1" si="20"/>
        <v>-138263.18479419849</v>
      </c>
      <c r="I35" s="30">
        <f t="shared" ca="1" si="20"/>
        <v>-276526.36958839698</v>
      </c>
      <c r="J35" s="30">
        <f t="shared" ca="1" si="20"/>
        <v>-414789.55438259547</v>
      </c>
      <c r="K35" s="30">
        <f t="shared" ca="1" si="20"/>
        <v>-553052.73917679396</v>
      </c>
      <c r="L35" s="30">
        <f t="shared" ca="1" si="20"/>
        <v>-691315.92397099244</v>
      </c>
      <c r="M35" s="30">
        <f t="shared" ca="1" si="20"/>
        <v>-829579.10876519093</v>
      </c>
      <c r="N35" s="30">
        <f t="shared" ca="1" si="20"/>
        <v>-967842.29355938942</v>
      </c>
      <c r="O35" s="30">
        <f t="shared" ca="1" si="20"/>
        <v>-1106105.4783535879</v>
      </c>
      <c r="P35" s="30">
        <f t="shared" ca="1" si="20"/>
        <v>-1244368.6631477864</v>
      </c>
      <c r="Q35" s="30">
        <f t="shared" ca="1" si="20"/>
        <v>-1382631.8479419849</v>
      </c>
      <c r="R35" s="30">
        <f t="shared" ca="1" si="20"/>
        <v>-1520895.0327361834</v>
      </c>
      <c r="S35" s="30">
        <f t="shared" ca="1" si="20"/>
        <v>-1659158.2175303819</v>
      </c>
      <c r="T35" s="30">
        <f t="shared" ca="1" si="20"/>
        <v>-1797421.4023245804</v>
      </c>
      <c r="U35" s="30">
        <f t="shared" ca="1" si="20"/>
        <v>-1935684.5871187788</v>
      </c>
      <c r="V35" s="30">
        <f t="shared" ca="1" si="20"/>
        <v>-2073947.7719129773</v>
      </c>
      <c r="W35" s="30">
        <f t="shared" ca="1" si="20"/>
        <v>-2212210.9567071758</v>
      </c>
      <c r="X35" s="30">
        <f t="shared" ca="1" si="20"/>
        <v>-2350474.1415013745</v>
      </c>
      <c r="Y35" s="30">
        <f t="shared" ca="1" si="20"/>
        <v>-2488737.3262955733</v>
      </c>
      <c r="Z35" s="30">
        <f t="shared" ca="1" si="20"/>
        <v>-2627000.511089772</v>
      </c>
      <c r="AA35" s="30">
        <f t="shared" ca="1" si="20"/>
        <v>-2765263.6958839707</v>
      </c>
      <c r="AB35" s="30">
        <f t="shared" ca="1" si="20"/>
        <v>-2903526.8806781694</v>
      </c>
      <c r="AC35" s="30">
        <f t="shared" ca="1" si="20"/>
        <v>-3041790.0654723682</v>
      </c>
      <c r="AD35" s="30">
        <f t="shared" ca="1" si="20"/>
        <v>-3180053.2502665669</v>
      </c>
      <c r="AE35" s="30">
        <f t="shared" ca="1" si="20"/>
        <v>-3318316.4350607656</v>
      </c>
      <c r="AF35" s="30">
        <f t="shared" ca="1" si="20"/>
        <v>-3456579.6198549643</v>
      </c>
      <c r="AG35" s="30">
        <f t="shared" ca="1" si="20"/>
        <v>-3594842.804649163</v>
      </c>
      <c r="AH35" s="30">
        <f t="shared" ca="1" si="20"/>
        <v>-3733105.9894433618</v>
      </c>
    </row>
  </sheetData>
  <conditionalFormatting sqref="D35:AH35">
    <cfRule type="cellIs" dxfId="101" priority="1" stopIfTrue="1" operator="lessThan">
      <formula>0</formula>
    </cfRule>
  </conditionalFormatting>
  <pageMargins left="0.70866141732283472" right="0.27559055118110237" top="1.5748031496062993" bottom="0.98425196850393704" header="0.51181102362204722" footer="0.51181102362204722"/>
  <pageSetup paperSize="8" scale="57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I56"/>
  <sheetViews>
    <sheetView showGridLines="0" zoomScale="85" zoomScaleNormal="85" workbookViewId="0"/>
  </sheetViews>
  <sheetFormatPr defaultRowHeight="12.75" x14ac:dyDescent="0.2"/>
  <cols>
    <col min="1" max="1" width="2.7109375" customWidth="1"/>
    <col min="2" max="2" width="14.28515625" customWidth="1"/>
    <col min="3" max="3" width="17.5703125" customWidth="1"/>
    <col min="4" max="4" width="26" customWidth="1"/>
    <col min="5" max="5" width="8" customWidth="1"/>
    <col min="6" max="15" width="10.140625" customWidth="1"/>
    <col min="16" max="35" width="9.85546875" customWidth="1"/>
    <col min="259" max="259" width="35.42578125" customWidth="1"/>
    <col min="260" max="260" width="12.7109375" bestFit="1" customWidth="1"/>
    <col min="261" max="263" width="10.140625" bestFit="1" customWidth="1"/>
    <col min="264" max="264" width="13.140625" customWidth="1"/>
    <col min="265" max="290" width="13" customWidth="1"/>
    <col min="515" max="515" width="35.42578125" customWidth="1"/>
    <col min="516" max="516" width="12.7109375" bestFit="1" customWidth="1"/>
    <col min="517" max="519" width="10.140625" bestFit="1" customWidth="1"/>
    <col min="520" max="520" width="13.140625" customWidth="1"/>
    <col min="521" max="546" width="13" customWidth="1"/>
    <col min="771" max="771" width="35.42578125" customWidth="1"/>
    <col min="772" max="772" width="12.7109375" bestFit="1" customWidth="1"/>
    <col min="773" max="775" width="10.140625" bestFit="1" customWidth="1"/>
    <col min="776" max="776" width="13.140625" customWidth="1"/>
    <col min="777" max="802" width="13" customWidth="1"/>
    <col min="1027" max="1027" width="35.42578125" customWidth="1"/>
    <col min="1028" max="1028" width="12.7109375" bestFit="1" customWidth="1"/>
    <col min="1029" max="1031" width="10.140625" bestFit="1" customWidth="1"/>
    <col min="1032" max="1032" width="13.140625" customWidth="1"/>
    <col min="1033" max="1058" width="13" customWidth="1"/>
    <col min="1283" max="1283" width="35.42578125" customWidth="1"/>
    <col min="1284" max="1284" width="12.7109375" bestFit="1" customWidth="1"/>
    <col min="1285" max="1287" width="10.140625" bestFit="1" customWidth="1"/>
    <col min="1288" max="1288" width="13.140625" customWidth="1"/>
    <col min="1289" max="1314" width="13" customWidth="1"/>
    <col min="1539" max="1539" width="35.42578125" customWidth="1"/>
    <col min="1540" max="1540" width="12.7109375" bestFit="1" customWidth="1"/>
    <col min="1541" max="1543" width="10.140625" bestFit="1" customWidth="1"/>
    <col min="1544" max="1544" width="13.140625" customWidth="1"/>
    <col min="1545" max="1570" width="13" customWidth="1"/>
    <col min="1795" max="1795" width="35.42578125" customWidth="1"/>
    <col min="1796" max="1796" width="12.7109375" bestFit="1" customWidth="1"/>
    <col min="1797" max="1799" width="10.140625" bestFit="1" customWidth="1"/>
    <col min="1800" max="1800" width="13.140625" customWidth="1"/>
    <col min="1801" max="1826" width="13" customWidth="1"/>
    <col min="2051" max="2051" width="35.42578125" customWidth="1"/>
    <col min="2052" max="2052" width="12.7109375" bestFit="1" customWidth="1"/>
    <col min="2053" max="2055" width="10.140625" bestFit="1" customWidth="1"/>
    <col min="2056" max="2056" width="13.140625" customWidth="1"/>
    <col min="2057" max="2082" width="13" customWidth="1"/>
    <col min="2307" max="2307" width="35.42578125" customWidth="1"/>
    <col min="2308" max="2308" width="12.7109375" bestFit="1" customWidth="1"/>
    <col min="2309" max="2311" width="10.140625" bestFit="1" customWidth="1"/>
    <col min="2312" max="2312" width="13.140625" customWidth="1"/>
    <col min="2313" max="2338" width="13" customWidth="1"/>
    <col min="2563" max="2563" width="35.42578125" customWidth="1"/>
    <col min="2564" max="2564" width="12.7109375" bestFit="1" customWidth="1"/>
    <col min="2565" max="2567" width="10.140625" bestFit="1" customWidth="1"/>
    <col min="2568" max="2568" width="13.140625" customWidth="1"/>
    <col min="2569" max="2594" width="13" customWidth="1"/>
    <col min="2819" max="2819" width="35.42578125" customWidth="1"/>
    <col min="2820" max="2820" width="12.7109375" bestFit="1" customWidth="1"/>
    <col min="2821" max="2823" width="10.140625" bestFit="1" customWidth="1"/>
    <col min="2824" max="2824" width="13.140625" customWidth="1"/>
    <col min="2825" max="2850" width="13" customWidth="1"/>
    <col min="3075" max="3075" width="35.42578125" customWidth="1"/>
    <col min="3076" max="3076" width="12.7109375" bestFit="1" customWidth="1"/>
    <col min="3077" max="3079" width="10.140625" bestFit="1" customWidth="1"/>
    <col min="3080" max="3080" width="13.140625" customWidth="1"/>
    <col min="3081" max="3106" width="13" customWidth="1"/>
    <col min="3331" max="3331" width="35.42578125" customWidth="1"/>
    <col min="3332" max="3332" width="12.7109375" bestFit="1" customWidth="1"/>
    <col min="3333" max="3335" width="10.140625" bestFit="1" customWidth="1"/>
    <col min="3336" max="3336" width="13.140625" customWidth="1"/>
    <col min="3337" max="3362" width="13" customWidth="1"/>
    <col min="3587" max="3587" width="35.42578125" customWidth="1"/>
    <col min="3588" max="3588" width="12.7109375" bestFit="1" customWidth="1"/>
    <col min="3589" max="3591" width="10.140625" bestFit="1" customWidth="1"/>
    <col min="3592" max="3592" width="13.140625" customWidth="1"/>
    <col min="3593" max="3618" width="13" customWidth="1"/>
    <col min="3843" max="3843" width="35.42578125" customWidth="1"/>
    <col min="3844" max="3844" width="12.7109375" bestFit="1" customWidth="1"/>
    <col min="3845" max="3847" width="10.140625" bestFit="1" customWidth="1"/>
    <col min="3848" max="3848" width="13.140625" customWidth="1"/>
    <col min="3849" max="3874" width="13" customWidth="1"/>
    <col min="4099" max="4099" width="35.42578125" customWidth="1"/>
    <col min="4100" max="4100" width="12.7109375" bestFit="1" customWidth="1"/>
    <col min="4101" max="4103" width="10.140625" bestFit="1" customWidth="1"/>
    <col min="4104" max="4104" width="13.140625" customWidth="1"/>
    <col min="4105" max="4130" width="13" customWidth="1"/>
    <col min="4355" max="4355" width="35.42578125" customWidth="1"/>
    <col min="4356" max="4356" width="12.7109375" bestFit="1" customWidth="1"/>
    <col min="4357" max="4359" width="10.140625" bestFit="1" customWidth="1"/>
    <col min="4360" max="4360" width="13.140625" customWidth="1"/>
    <col min="4361" max="4386" width="13" customWidth="1"/>
    <col min="4611" max="4611" width="35.42578125" customWidth="1"/>
    <col min="4612" max="4612" width="12.7109375" bestFit="1" customWidth="1"/>
    <col min="4613" max="4615" width="10.140625" bestFit="1" customWidth="1"/>
    <col min="4616" max="4616" width="13.140625" customWidth="1"/>
    <col min="4617" max="4642" width="13" customWidth="1"/>
    <col min="4867" max="4867" width="35.42578125" customWidth="1"/>
    <col min="4868" max="4868" width="12.7109375" bestFit="1" customWidth="1"/>
    <col min="4869" max="4871" width="10.140625" bestFit="1" customWidth="1"/>
    <col min="4872" max="4872" width="13.140625" customWidth="1"/>
    <col min="4873" max="4898" width="13" customWidth="1"/>
    <col min="5123" max="5123" width="35.42578125" customWidth="1"/>
    <col min="5124" max="5124" width="12.7109375" bestFit="1" customWidth="1"/>
    <col min="5125" max="5127" width="10.140625" bestFit="1" customWidth="1"/>
    <col min="5128" max="5128" width="13.140625" customWidth="1"/>
    <col min="5129" max="5154" width="13" customWidth="1"/>
    <col min="5379" max="5379" width="35.42578125" customWidth="1"/>
    <col min="5380" max="5380" width="12.7109375" bestFit="1" customWidth="1"/>
    <col min="5381" max="5383" width="10.140625" bestFit="1" customWidth="1"/>
    <col min="5384" max="5384" width="13.140625" customWidth="1"/>
    <col min="5385" max="5410" width="13" customWidth="1"/>
    <col min="5635" max="5635" width="35.42578125" customWidth="1"/>
    <col min="5636" max="5636" width="12.7109375" bestFit="1" customWidth="1"/>
    <col min="5637" max="5639" width="10.140625" bestFit="1" customWidth="1"/>
    <col min="5640" max="5640" width="13.140625" customWidth="1"/>
    <col min="5641" max="5666" width="13" customWidth="1"/>
    <col min="5891" max="5891" width="35.42578125" customWidth="1"/>
    <col min="5892" max="5892" width="12.7109375" bestFit="1" customWidth="1"/>
    <col min="5893" max="5895" width="10.140625" bestFit="1" customWidth="1"/>
    <col min="5896" max="5896" width="13.140625" customWidth="1"/>
    <col min="5897" max="5922" width="13" customWidth="1"/>
    <col min="6147" max="6147" width="35.42578125" customWidth="1"/>
    <col min="6148" max="6148" width="12.7109375" bestFit="1" customWidth="1"/>
    <col min="6149" max="6151" width="10.140625" bestFit="1" customWidth="1"/>
    <col min="6152" max="6152" width="13.140625" customWidth="1"/>
    <col min="6153" max="6178" width="13" customWidth="1"/>
    <col min="6403" max="6403" width="35.42578125" customWidth="1"/>
    <col min="6404" max="6404" width="12.7109375" bestFit="1" customWidth="1"/>
    <col min="6405" max="6407" width="10.140625" bestFit="1" customWidth="1"/>
    <col min="6408" max="6408" width="13.140625" customWidth="1"/>
    <col min="6409" max="6434" width="13" customWidth="1"/>
    <col min="6659" max="6659" width="35.42578125" customWidth="1"/>
    <col min="6660" max="6660" width="12.7109375" bestFit="1" customWidth="1"/>
    <col min="6661" max="6663" width="10.140625" bestFit="1" customWidth="1"/>
    <col min="6664" max="6664" width="13.140625" customWidth="1"/>
    <col min="6665" max="6690" width="13" customWidth="1"/>
    <col min="6915" max="6915" width="35.42578125" customWidth="1"/>
    <col min="6916" max="6916" width="12.7109375" bestFit="1" customWidth="1"/>
    <col min="6917" max="6919" width="10.140625" bestFit="1" customWidth="1"/>
    <col min="6920" max="6920" width="13.140625" customWidth="1"/>
    <col min="6921" max="6946" width="13" customWidth="1"/>
    <col min="7171" max="7171" width="35.42578125" customWidth="1"/>
    <col min="7172" max="7172" width="12.7109375" bestFit="1" customWidth="1"/>
    <col min="7173" max="7175" width="10.140625" bestFit="1" customWidth="1"/>
    <col min="7176" max="7176" width="13.140625" customWidth="1"/>
    <col min="7177" max="7202" width="13" customWidth="1"/>
    <col min="7427" max="7427" width="35.42578125" customWidth="1"/>
    <col min="7428" max="7428" width="12.7109375" bestFit="1" customWidth="1"/>
    <col min="7429" max="7431" width="10.140625" bestFit="1" customWidth="1"/>
    <col min="7432" max="7432" width="13.140625" customWidth="1"/>
    <col min="7433" max="7458" width="13" customWidth="1"/>
    <col min="7683" max="7683" width="35.42578125" customWidth="1"/>
    <col min="7684" max="7684" width="12.7109375" bestFit="1" customWidth="1"/>
    <col min="7685" max="7687" width="10.140625" bestFit="1" customWidth="1"/>
    <col min="7688" max="7688" width="13.140625" customWidth="1"/>
    <col min="7689" max="7714" width="13" customWidth="1"/>
    <col min="7939" max="7939" width="35.42578125" customWidth="1"/>
    <col min="7940" max="7940" width="12.7109375" bestFit="1" customWidth="1"/>
    <col min="7941" max="7943" width="10.140625" bestFit="1" customWidth="1"/>
    <col min="7944" max="7944" width="13.140625" customWidth="1"/>
    <col min="7945" max="7970" width="13" customWidth="1"/>
    <col min="8195" max="8195" width="35.42578125" customWidth="1"/>
    <col min="8196" max="8196" width="12.7109375" bestFit="1" customWidth="1"/>
    <col min="8197" max="8199" width="10.140625" bestFit="1" customWidth="1"/>
    <col min="8200" max="8200" width="13.140625" customWidth="1"/>
    <col min="8201" max="8226" width="13" customWidth="1"/>
    <col min="8451" max="8451" width="35.42578125" customWidth="1"/>
    <col min="8452" max="8452" width="12.7109375" bestFit="1" customWidth="1"/>
    <col min="8453" max="8455" width="10.140625" bestFit="1" customWidth="1"/>
    <col min="8456" max="8456" width="13.140625" customWidth="1"/>
    <col min="8457" max="8482" width="13" customWidth="1"/>
    <col min="8707" max="8707" width="35.42578125" customWidth="1"/>
    <col min="8708" max="8708" width="12.7109375" bestFit="1" customWidth="1"/>
    <col min="8709" max="8711" width="10.140625" bestFit="1" customWidth="1"/>
    <col min="8712" max="8712" width="13.140625" customWidth="1"/>
    <col min="8713" max="8738" width="13" customWidth="1"/>
    <col min="8963" max="8963" width="35.42578125" customWidth="1"/>
    <col min="8964" max="8964" width="12.7109375" bestFit="1" customWidth="1"/>
    <col min="8965" max="8967" width="10.140625" bestFit="1" customWidth="1"/>
    <col min="8968" max="8968" width="13.140625" customWidth="1"/>
    <col min="8969" max="8994" width="13" customWidth="1"/>
    <col min="9219" max="9219" width="35.42578125" customWidth="1"/>
    <col min="9220" max="9220" width="12.7109375" bestFit="1" customWidth="1"/>
    <col min="9221" max="9223" width="10.140625" bestFit="1" customWidth="1"/>
    <col min="9224" max="9224" width="13.140625" customWidth="1"/>
    <col min="9225" max="9250" width="13" customWidth="1"/>
    <col min="9475" max="9475" width="35.42578125" customWidth="1"/>
    <col min="9476" max="9476" width="12.7109375" bestFit="1" customWidth="1"/>
    <col min="9477" max="9479" width="10.140625" bestFit="1" customWidth="1"/>
    <col min="9480" max="9480" width="13.140625" customWidth="1"/>
    <col min="9481" max="9506" width="13" customWidth="1"/>
    <col min="9731" max="9731" width="35.42578125" customWidth="1"/>
    <col min="9732" max="9732" width="12.7109375" bestFit="1" customWidth="1"/>
    <col min="9733" max="9735" width="10.140625" bestFit="1" customWidth="1"/>
    <col min="9736" max="9736" width="13.140625" customWidth="1"/>
    <col min="9737" max="9762" width="13" customWidth="1"/>
    <col min="9987" max="9987" width="35.42578125" customWidth="1"/>
    <col min="9988" max="9988" width="12.7109375" bestFit="1" customWidth="1"/>
    <col min="9989" max="9991" width="10.140625" bestFit="1" customWidth="1"/>
    <col min="9992" max="9992" width="13.140625" customWidth="1"/>
    <col min="9993" max="10018" width="13" customWidth="1"/>
    <col min="10243" max="10243" width="35.42578125" customWidth="1"/>
    <col min="10244" max="10244" width="12.7109375" bestFit="1" customWidth="1"/>
    <col min="10245" max="10247" width="10.140625" bestFit="1" customWidth="1"/>
    <col min="10248" max="10248" width="13.140625" customWidth="1"/>
    <col min="10249" max="10274" width="13" customWidth="1"/>
    <col min="10499" max="10499" width="35.42578125" customWidth="1"/>
    <col min="10500" max="10500" width="12.7109375" bestFit="1" customWidth="1"/>
    <col min="10501" max="10503" width="10.140625" bestFit="1" customWidth="1"/>
    <col min="10504" max="10504" width="13.140625" customWidth="1"/>
    <col min="10505" max="10530" width="13" customWidth="1"/>
    <col min="10755" max="10755" width="35.42578125" customWidth="1"/>
    <col min="10756" max="10756" width="12.7109375" bestFit="1" customWidth="1"/>
    <col min="10757" max="10759" width="10.140625" bestFit="1" customWidth="1"/>
    <col min="10760" max="10760" width="13.140625" customWidth="1"/>
    <col min="10761" max="10786" width="13" customWidth="1"/>
    <col min="11011" max="11011" width="35.42578125" customWidth="1"/>
    <col min="11012" max="11012" width="12.7109375" bestFit="1" customWidth="1"/>
    <col min="11013" max="11015" width="10.140625" bestFit="1" customWidth="1"/>
    <col min="11016" max="11016" width="13.140625" customWidth="1"/>
    <col min="11017" max="11042" width="13" customWidth="1"/>
    <col min="11267" max="11267" width="35.42578125" customWidth="1"/>
    <col min="11268" max="11268" width="12.7109375" bestFit="1" customWidth="1"/>
    <col min="11269" max="11271" width="10.140625" bestFit="1" customWidth="1"/>
    <col min="11272" max="11272" width="13.140625" customWidth="1"/>
    <col min="11273" max="11298" width="13" customWidth="1"/>
    <col min="11523" max="11523" width="35.42578125" customWidth="1"/>
    <col min="11524" max="11524" width="12.7109375" bestFit="1" customWidth="1"/>
    <col min="11525" max="11527" width="10.140625" bestFit="1" customWidth="1"/>
    <col min="11528" max="11528" width="13.140625" customWidth="1"/>
    <col min="11529" max="11554" width="13" customWidth="1"/>
    <col min="11779" max="11779" width="35.42578125" customWidth="1"/>
    <col min="11780" max="11780" width="12.7109375" bestFit="1" customWidth="1"/>
    <col min="11781" max="11783" width="10.140625" bestFit="1" customWidth="1"/>
    <col min="11784" max="11784" width="13.140625" customWidth="1"/>
    <col min="11785" max="11810" width="13" customWidth="1"/>
    <col min="12035" max="12035" width="35.42578125" customWidth="1"/>
    <col min="12036" max="12036" width="12.7109375" bestFit="1" customWidth="1"/>
    <col min="12037" max="12039" width="10.140625" bestFit="1" customWidth="1"/>
    <col min="12040" max="12040" width="13.140625" customWidth="1"/>
    <col min="12041" max="12066" width="13" customWidth="1"/>
    <col min="12291" max="12291" width="35.42578125" customWidth="1"/>
    <col min="12292" max="12292" width="12.7109375" bestFit="1" customWidth="1"/>
    <col min="12293" max="12295" width="10.140625" bestFit="1" customWidth="1"/>
    <col min="12296" max="12296" width="13.140625" customWidth="1"/>
    <col min="12297" max="12322" width="13" customWidth="1"/>
    <col min="12547" max="12547" width="35.42578125" customWidth="1"/>
    <col min="12548" max="12548" width="12.7109375" bestFit="1" customWidth="1"/>
    <col min="12549" max="12551" width="10.140625" bestFit="1" customWidth="1"/>
    <col min="12552" max="12552" width="13.140625" customWidth="1"/>
    <col min="12553" max="12578" width="13" customWidth="1"/>
    <col min="12803" max="12803" width="35.42578125" customWidth="1"/>
    <col min="12804" max="12804" width="12.7109375" bestFit="1" customWidth="1"/>
    <col min="12805" max="12807" width="10.140625" bestFit="1" customWidth="1"/>
    <col min="12808" max="12808" width="13.140625" customWidth="1"/>
    <col min="12809" max="12834" width="13" customWidth="1"/>
    <col min="13059" max="13059" width="35.42578125" customWidth="1"/>
    <col min="13060" max="13060" width="12.7109375" bestFit="1" customWidth="1"/>
    <col min="13061" max="13063" width="10.140625" bestFit="1" customWidth="1"/>
    <col min="13064" max="13064" width="13.140625" customWidth="1"/>
    <col min="13065" max="13090" width="13" customWidth="1"/>
    <col min="13315" max="13315" width="35.42578125" customWidth="1"/>
    <col min="13316" max="13316" width="12.7109375" bestFit="1" customWidth="1"/>
    <col min="13317" max="13319" width="10.140625" bestFit="1" customWidth="1"/>
    <col min="13320" max="13320" width="13.140625" customWidth="1"/>
    <col min="13321" max="13346" width="13" customWidth="1"/>
    <col min="13571" max="13571" width="35.42578125" customWidth="1"/>
    <col min="13572" max="13572" width="12.7109375" bestFit="1" customWidth="1"/>
    <col min="13573" max="13575" width="10.140625" bestFit="1" customWidth="1"/>
    <col min="13576" max="13576" width="13.140625" customWidth="1"/>
    <col min="13577" max="13602" width="13" customWidth="1"/>
    <col min="13827" max="13827" width="35.42578125" customWidth="1"/>
    <col min="13828" max="13828" width="12.7109375" bestFit="1" customWidth="1"/>
    <col min="13829" max="13831" width="10.140625" bestFit="1" customWidth="1"/>
    <col min="13832" max="13832" width="13.140625" customWidth="1"/>
    <col min="13833" max="13858" width="13" customWidth="1"/>
    <col min="14083" max="14083" width="35.42578125" customWidth="1"/>
    <col min="14084" max="14084" width="12.7109375" bestFit="1" customWidth="1"/>
    <col min="14085" max="14087" width="10.140625" bestFit="1" customWidth="1"/>
    <col min="14088" max="14088" width="13.140625" customWidth="1"/>
    <col min="14089" max="14114" width="13" customWidth="1"/>
    <col min="14339" max="14339" width="35.42578125" customWidth="1"/>
    <col min="14340" max="14340" width="12.7109375" bestFit="1" customWidth="1"/>
    <col min="14341" max="14343" width="10.140625" bestFit="1" customWidth="1"/>
    <col min="14344" max="14344" width="13.140625" customWidth="1"/>
    <col min="14345" max="14370" width="13" customWidth="1"/>
    <col min="14595" max="14595" width="35.42578125" customWidth="1"/>
    <col min="14596" max="14596" width="12.7109375" bestFit="1" customWidth="1"/>
    <col min="14597" max="14599" width="10.140625" bestFit="1" customWidth="1"/>
    <col min="14600" max="14600" width="13.140625" customWidth="1"/>
    <col min="14601" max="14626" width="13" customWidth="1"/>
    <col min="14851" max="14851" width="35.42578125" customWidth="1"/>
    <col min="14852" max="14852" width="12.7109375" bestFit="1" customWidth="1"/>
    <col min="14853" max="14855" width="10.140625" bestFit="1" customWidth="1"/>
    <col min="14856" max="14856" width="13.140625" customWidth="1"/>
    <col min="14857" max="14882" width="13" customWidth="1"/>
    <col min="15107" max="15107" width="35.42578125" customWidth="1"/>
    <col min="15108" max="15108" width="12.7109375" bestFit="1" customWidth="1"/>
    <col min="15109" max="15111" width="10.140625" bestFit="1" customWidth="1"/>
    <col min="15112" max="15112" width="13.140625" customWidth="1"/>
    <col min="15113" max="15138" width="13" customWidth="1"/>
    <col min="15363" max="15363" width="35.42578125" customWidth="1"/>
    <col min="15364" max="15364" width="12.7109375" bestFit="1" customWidth="1"/>
    <col min="15365" max="15367" width="10.140625" bestFit="1" customWidth="1"/>
    <col min="15368" max="15368" width="13.140625" customWidth="1"/>
    <col min="15369" max="15394" width="13" customWidth="1"/>
    <col min="15619" max="15619" width="35.42578125" customWidth="1"/>
    <col min="15620" max="15620" width="12.7109375" bestFit="1" customWidth="1"/>
    <col min="15621" max="15623" width="10.140625" bestFit="1" customWidth="1"/>
    <col min="15624" max="15624" width="13.140625" customWidth="1"/>
    <col min="15625" max="15650" width="13" customWidth="1"/>
    <col min="15875" max="15875" width="35.42578125" customWidth="1"/>
    <col min="15876" max="15876" width="12.7109375" bestFit="1" customWidth="1"/>
    <col min="15877" max="15879" width="10.140625" bestFit="1" customWidth="1"/>
    <col min="15880" max="15880" width="13.140625" customWidth="1"/>
    <col min="15881" max="15906" width="13" customWidth="1"/>
    <col min="16131" max="16131" width="35.42578125" customWidth="1"/>
    <col min="16132" max="16132" width="12.7109375" bestFit="1" customWidth="1"/>
    <col min="16133" max="16135" width="10.140625" bestFit="1" customWidth="1"/>
    <col min="16136" max="16136" width="13.140625" customWidth="1"/>
    <col min="16137" max="16162" width="13" customWidth="1"/>
  </cols>
  <sheetData>
    <row r="1" spans="2:15" ht="15.75" x14ac:dyDescent="0.25">
      <c r="B1" s="288" t="s">
        <v>412</v>
      </c>
      <c r="E1" s="52"/>
      <c r="F1" s="52"/>
      <c r="G1" s="52"/>
      <c r="H1" s="52"/>
    </row>
    <row r="2" spans="2:15" x14ac:dyDescent="0.2">
      <c r="B2" s="323" t="s">
        <v>413</v>
      </c>
      <c r="C2" s="324"/>
      <c r="D2" s="76" t="s">
        <v>371</v>
      </c>
      <c r="F2" s="52"/>
    </row>
    <row r="4" spans="2:15" x14ac:dyDescent="0.2">
      <c r="F4" s="330" t="s">
        <v>130</v>
      </c>
      <c r="G4" s="331"/>
      <c r="H4" s="331"/>
      <c r="I4" s="331"/>
      <c r="J4" s="332"/>
      <c r="K4" s="330" t="s">
        <v>46</v>
      </c>
      <c r="L4" s="331"/>
      <c r="M4" s="331"/>
      <c r="N4" s="331"/>
      <c r="O4" s="332"/>
    </row>
    <row r="5" spans="2:15" x14ac:dyDescent="0.2">
      <c r="B5" s="323" t="str">
        <f>IF('07 Uspora casu'!$D$2="Jazdný čas","7.2 Priemerný jazdný čas bez projektu (min)",IF('07 Uspora casu'!$D$2="Priemerná rýchlosť","7.2 Priemerná rýchlosť vozidiel bez projektu (km/h)","VYPLŇTE POLE D2"))</f>
        <v>7.2 Priemerná rýchlosť vozidiel bez projektu (km/h)</v>
      </c>
      <c r="C5" s="333"/>
      <c r="D5" s="324"/>
      <c r="E5" s="32" t="s">
        <v>63</v>
      </c>
      <c r="F5" s="82">
        <v>2019</v>
      </c>
      <c r="G5" s="82">
        <v>2023</v>
      </c>
      <c r="H5" s="82">
        <v>2030</v>
      </c>
      <c r="I5" s="82">
        <v>2040</v>
      </c>
      <c r="J5" s="82">
        <v>2049</v>
      </c>
      <c r="K5" s="34">
        <f>IF(ISBLANK(F5),"",F5)</f>
        <v>2019</v>
      </c>
      <c r="L5" s="34">
        <f>IF(ISBLANK(G5),"",G5)</f>
        <v>2023</v>
      </c>
      <c r="M5" s="34">
        <f>IF(ISBLANK(H5),"",H5)</f>
        <v>2030</v>
      </c>
      <c r="N5" s="34">
        <f>IF(ISBLANK(I5),"",I5)</f>
        <v>2040</v>
      </c>
      <c r="O5" s="34">
        <f>IF(ISBLANK(J5),"",J5)</f>
        <v>2049</v>
      </c>
    </row>
    <row r="6" spans="2:15" x14ac:dyDescent="0.2">
      <c r="B6" s="32" t="s">
        <v>132</v>
      </c>
      <c r="C6" s="32" t="s">
        <v>131</v>
      </c>
      <c r="D6" s="32" t="s">
        <v>61</v>
      </c>
      <c r="E6" s="32" t="s">
        <v>206</v>
      </c>
      <c r="F6" s="34"/>
      <c r="G6" s="34"/>
      <c r="H6" s="34"/>
      <c r="I6" s="34"/>
      <c r="J6" s="34"/>
      <c r="K6" s="34"/>
      <c r="L6" s="34"/>
      <c r="M6" s="34"/>
      <c r="N6" s="34"/>
      <c r="O6" s="34"/>
    </row>
    <row r="7" spans="2:15" x14ac:dyDescent="0.2">
      <c r="B7" s="5">
        <v>1</v>
      </c>
      <c r="C7" s="25">
        <f>IF(ISBLANK('A2 Intenzita dopravy'!C21)=TRUE,"",'A2 Intenzita dopravy'!C21)</f>
        <v>90780</v>
      </c>
      <c r="D7" s="25" t="str">
        <f>IF(ISBLANK('A2 Intenzita dopravy'!D21)=TRUE,"",'A2 Intenzita dopravy'!D21)</f>
        <v>I/59 Nižná - Tvrdošín</v>
      </c>
      <c r="E7" s="275">
        <f>IF(ISBLANK('A2 Intenzita dopravy'!E7)=TRUE,"",'A2 Intenzita dopravy'!E7)</f>
        <v>1.1599999999999999</v>
      </c>
      <c r="F7" s="253">
        <v>69.87</v>
      </c>
      <c r="G7" s="253">
        <v>69.239999999999995</v>
      </c>
      <c r="H7" s="253">
        <v>67.72</v>
      </c>
      <c r="I7" s="253">
        <v>64.400000000000006</v>
      </c>
      <c r="J7" s="253">
        <v>60.93</v>
      </c>
      <c r="K7" s="253">
        <v>65.52</v>
      </c>
      <c r="L7" s="253">
        <v>65.099999999999994</v>
      </c>
      <c r="M7" s="253">
        <v>64.02</v>
      </c>
      <c r="N7" s="253">
        <v>61.6</v>
      </c>
      <c r="O7" s="253">
        <v>59.01</v>
      </c>
    </row>
    <row r="8" spans="2:15" x14ac:dyDescent="0.2">
      <c r="B8" s="5">
        <v>2</v>
      </c>
      <c r="C8" s="25">
        <f>IF(ISBLANK('A2 Intenzita dopravy'!C22)=TRUE,"",'A2 Intenzita dopravy'!C22)</f>
        <v>90781</v>
      </c>
      <c r="D8" s="25" t="str">
        <f>IF(ISBLANK('A2 Intenzita dopravy'!D22)=TRUE,"",'A2 Intenzita dopravy'!D22)</f>
        <v>I/59 Tvrdošín - pred okružnou</v>
      </c>
      <c r="E8" s="46">
        <f>IF(ISBLANK('A2 Intenzita dopravy'!E8)=TRUE,"",'A2 Intenzita dopravy'!E8)</f>
        <v>1.42</v>
      </c>
      <c r="F8" s="253">
        <v>49.56</v>
      </c>
      <c r="G8" s="253">
        <v>48.98</v>
      </c>
      <c r="H8" s="253">
        <v>47.54</v>
      </c>
      <c r="I8" s="253">
        <v>45.37</v>
      </c>
      <c r="J8" s="253">
        <v>42.7</v>
      </c>
      <c r="K8" s="253">
        <v>49.47</v>
      </c>
      <c r="L8" s="253">
        <v>48.89</v>
      </c>
      <c r="M8" s="253">
        <v>47.47</v>
      </c>
      <c r="N8" s="253">
        <v>45.31</v>
      </c>
      <c r="O8" s="253">
        <v>42.65</v>
      </c>
    </row>
    <row r="9" spans="2:15" x14ac:dyDescent="0.2">
      <c r="B9" s="5">
        <v>3</v>
      </c>
      <c r="C9" s="25">
        <f>IF(ISBLANK('A2 Intenzita dopravy'!C23)=TRUE,"",'A2 Intenzita dopravy'!C23)</f>
        <v>90782</v>
      </c>
      <c r="D9" s="25" t="str">
        <f>IF(ISBLANK('A2 Intenzita dopravy'!D23)=TRUE,"",'A2 Intenzita dopravy'!D23)</f>
        <v>I/59 Tvrdošín - po OK II/520</v>
      </c>
      <c r="E9" s="46">
        <f>IF(ISBLANK('A2 Intenzita dopravy'!E9)=TRUE,"",'A2 Intenzita dopravy'!E9)</f>
        <v>0.59</v>
      </c>
      <c r="F9" s="253">
        <v>31.16</v>
      </c>
      <c r="G9" s="253">
        <v>30.32</v>
      </c>
      <c r="H9" s="253">
        <v>28.65</v>
      </c>
      <c r="I9" s="253">
        <v>26.32</v>
      </c>
      <c r="J9" s="253">
        <v>23.69</v>
      </c>
      <c r="K9" s="253">
        <v>28.73</v>
      </c>
      <c r="L9" s="253">
        <v>28.24</v>
      </c>
      <c r="M9" s="253">
        <v>26.84</v>
      </c>
      <c r="N9" s="253">
        <v>24.88</v>
      </c>
      <c r="O9" s="253">
        <v>22.66</v>
      </c>
    </row>
    <row r="10" spans="2:15" x14ac:dyDescent="0.2">
      <c r="B10" s="5">
        <v>4</v>
      </c>
      <c r="C10" s="25">
        <f>IF(ISBLANK('A2 Intenzita dopravy'!C24)=TRUE,"",'A2 Intenzita dopravy'!C24)</f>
        <v>90783</v>
      </c>
      <c r="D10" s="25" t="str">
        <f>IF(ISBLANK('A2 Intenzita dopravy'!D24)=TRUE,"",'A2 Intenzita dopravy'!D24)</f>
        <v>I/59 Tvrdošín - centrum</v>
      </c>
      <c r="E10" s="46">
        <f>IF(ISBLANK('A2 Intenzita dopravy'!E10)=TRUE,"",'A2 Intenzita dopravy'!E10)</f>
        <v>1.21</v>
      </c>
      <c r="F10" s="253">
        <v>29.68</v>
      </c>
      <c r="G10" s="253">
        <v>28.9</v>
      </c>
      <c r="H10" s="253">
        <v>26.93</v>
      </c>
      <c r="I10" s="253">
        <v>24.22</v>
      </c>
      <c r="J10" s="253">
        <v>21.46</v>
      </c>
      <c r="K10" s="253">
        <v>27.04</v>
      </c>
      <c r="L10" s="253">
        <v>26.42</v>
      </c>
      <c r="M10" s="253">
        <v>24.85</v>
      </c>
      <c r="N10" s="253">
        <v>22.7</v>
      </c>
      <c r="O10" s="253">
        <v>20.23</v>
      </c>
    </row>
    <row r="11" spans="2:15" x14ac:dyDescent="0.2">
      <c r="B11" s="5">
        <v>5</v>
      </c>
      <c r="C11" s="25">
        <f>IF(ISBLANK('A2 Intenzita dopravy'!C25)=TRUE,"",'A2 Intenzita dopravy'!C25)</f>
        <v>90783</v>
      </c>
      <c r="D11" s="25" t="str">
        <f>IF(ISBLANK('A2 Intenzita dopravy'!D25)=TRUE,"",'A2 Intenzita dopravy'!D25)</f>
        <v>I/59 Tvrdošín - severný okraj</v>
      </c>
      <c r="E11" s="46">
        <f>IF(ISBLANK('A2 Intenzita dopravy'!E11)=TRUE,"",'A2 Intenzita dopravy'!E11)</f>
        <v>0.38</v>
      </c>
      <c r="F11" s="253">
        <v>44.75</v>
      </c>
      <c r="G11" s="253">
        <v>44.16</v>
      </c>
      <c r="H11" s="253">
        <v>42.61</v>
      </c>
      <c r="I11" s="253">
        <v>40.229999999999997</v>
      </c>
      <c r="J11" s="253">
        <v>37.479999999999997</v>
      </c>
      <c r="K11" s="253">
        <v>44.74</v>
      </c>
      <c r="L11" s="253">
        <v>44.15</v>
      </c>
      <c r="M11" s="253">
        <v>42.61</v>
      </c>
      <c r="N11" s="253">
        <v>40.22</v>
      </c>
      <c r="O11" s="253">
        <v>37.479999999999997</v>
      </c>
    </row>
    <row r="12" spans="2:15" x14ac:dyDescent="0.2">
      <c r="B12" s="5">
        <v>6</v>
      </c>
      <c r="C12" s="25">
        <f>IF(ISBLANK('A2 Intenzita dopravy'!C26)=TRUE,"",'A2 Intenzita dopravy'!C26)</f>
        <v>95850</v>
      </c>
      <c r="D12" s="25" t="str">
        <f>IF(ISBLANK('A2 Intenzita dopravy'!D26)=TRUE,"",'A2 Intenzita dopravy'!D26)</f>
        <v>Privádzač Tvrdošín</v>
      </c>
      <c r="E12" s="46">
        <f>IF(ISBLANK('A2 Intenzita dopravy'!E12)=TRUE,"",'A2 Intenzita dopravy'!E12)</f>
        <v>0.96</v>
      </c>
      <c r="F12" s="253">
        <v>67.19</v>
      </c>
      <c r="G12" s="253">
        <v>67.19</v>
      </c>
      <c r="H12" s="253">
        <v>67.17</v>
      </c>
      <c r="I12" s="253">
        <v>67.19</v>
      </c>
      <c r="J12" s="253">
        <v>67.19</v>
      </c>
      <c r="K12" s="253">
        <v>57.16</v>
      </c>
      <c r="L12" s="253">
        <v>57.16</v>
      </c>
      <c r="M12" s="253">
        <v>57.15</v>
      </c>
      <c r="N12" s="253">
        <v>57.16</v>
      </c>
      <c r="O12" s="253">
        <v>57.17</v>
      </c>
    </row>
    <row r="13" spans="2:15" x14ac:dyDescent="0.2">
      <c r="B13" s="5">
        <v>7</v>
      </c>
      <c r="C13" s="25" t="str">
        <f>IF(ISBLANK('A2 Intenzita dopravy'!C27)=TRUE,"",'A2 Intenzita dopravy'!C27)</f>
        <v/>
      </c>
      <c r="D13" s="25" t="str">
        <f>IF(ISBLANK('A2 Intenzita dopravy'!D27)=TRUE,"",'A2 Intenzita dopravy'!D27)</f>
        <v>R3 Tvrdošín - Nižná 1</v>
      </c>
      <c r="E13" s="46" t="str">
        <f>IF(ISBLANK('A2 Intenzita dopravy'!E13)=TRUE,"",'A2 Intenzita dopravy'!E13)</f>
        <v/>
      </c>
      <c r="F13" s="253"/>
      <c r="G13" s="253"/>
      <c r="H13" s="253"/>
      <c r="I13" s="253"/>
      <c r="J13" s="253"/>
      <c r="K13" s="253"/>
      <c r="L13" s="253"/>
      <c r="M13" s="253"/>
      <c r="N13" s="253"/>
      <c r="O13" s="253"/>
    </row>
    <row r="14" spans="2:15" x14ac:dyDescent="0.2">
      <c r="B14" s="5">
        <v>8</v>
      </c>
      <c r="C14" s="25" t="str">
        <f>IF(ISBLANK('A2 Intenzita dopravy'!C28)=TRUE,"",'A2 Intenzita dopravy'!C28)</f>
        <v/>
      </c>
      <c r="D14" s="25" t="str">
        <f>IF(ISBLANK('A2 Intenzita dopravy'!D28)=TRUE,"",'A2 Intenzita dopravy'!D28)</f>
        <v>R3 Tvrdošín - Nižná 2</v>
      </c>
      <c r="E14" s="46" t="str">
        <f>IF(ISBLANK('A2 Intenzita dopravy'!E14)=TRUE,"",'A2 Intenzita dopravy'!E14)</f>
        <v/>
      </c>
      <c r="F14" s="253"/>
      <c r="G14" s="253"/>
      <c r="H14" s="253"/>
      <c r="I14" s="253"/>
      <c r="J14" s="253"/>
      <c r="K14" s="253"/>
      <c r="L14" s="253"/>
      <c r="M14" s="253"/>
      <c r="N14" s="253"/>
      <c r="O14" s="253"/>
    </row>
    <row r="15" spans="2:15" x14ac:dyDescent="0.2">
      <c r="B15" s="5">
        <v>9</v>
      </c>
      <c r="C15" s="25" t="str">
        <f>IF(ISBLANK('A2 Intenzita dopravy'!C29)=TRUE,"",'A2 Intenzita dopravy'!C29)</f>
        <v/>
      </c>
      <c r="D15" s="25" t="str">
        <f>IF(ISBLANK('A2 Intenzita dopravy'!D29)=TRUE,"",'A2 Intenzita dopravy'!D29)</f>
        <v>Privádzač Nižná</v>
      </c>
      <c r="E15" s="46" t="str">
        <f>IF(ISBLANK('A2 Intenzita dopravy'!E15)=TRUE,"",'A2 Intenzita dopravy'!E15)</f>
        <v/>
      </c>
      <c r="F15" s="253"/>
      <c r="G15" s="253"/>
      <c r="H15" s="253"/>
      <c r="I15" s="253"/>
      <c r="J15" s="253"/>
      <c r="K15" s="253"/>
      <c r="L15" s="253"/>
      <c r="M15" s="253"/>
      <c r="N15" s="253"/>
      <c r="O15" s="253"/>
    </row>
    <row r="16" spans="2:15" x14ac:dyDescent="0.2">
      <c r="B16" s="5">
        <v>10</v>
      </c>
      <c r="C16" s="25" t="str">
        <f>IF(ISBLANK('A2 Intenzita dopravy'!C30)=TRUE,"",'A2 Intenzita dopravy'!C30)</f>
        <v/>
      </c>
      <c r="D16" s="25" t="str">
        <f>IF(ISBLANK('A2 Intenzita dopravy'!D30)=TRUE,"",'A2 Intenzita dopravy'!D30)</f>
        <v/>
      </c>
      <c r="E16" s="46" t="str">
        <f>IF(ISBLANK('A2 Intenzita dopravy'!E16)=TRUE,"",'A2 Intenzita dopravy'!E16)</f>
        <v/>
      </c>
      <c r="F16" s="253"/>
      <c r="G16" s="253"/>
      <c r="H16" s="253"/>
      <c r="I16" s="253"/>
      <c r="J16" s="253"/>
      <c r="K16" s="253"/>
      <c r="L16" s="253"/>
      <c r="M16" s="253"/>
      <c r="N16" s="253"/>
      <c r="O16" s="253"/>
    </row>
    <row r="18" spans="2:35" x14ac:dyDescent="0.2">
      <c r="F18" s="330" t="s">
        <v>130</v>
      </c>
      <c r="G18" s="331"/>
      <c r="H18" s="331"/>
      <c r="I18" s="331"/>
      <c r="J18" s="332"/>
      <c r="K18" s="330" t="s">
        <v>46</v>
      </c>
      <c r="L18" s="331"/>
      <c r="M18" s="331"/>
      <c r="N18" s="331"/>
      <c r="O18" s="332"/>
    </row>
    <row r="19" spans="2:35" x14ac:dyDescent="0.2">
      <c r="B19" s="323" t="str">
        <f>IF('07 Uspora casu'!$D$2="Jazdný čas","7.3 Priemerný jazdný čas s projektom (min)",IF('07 Uspora casu'!$D$2="Priemerná rýchlosť","7.3 Priemerná rýchlosť vozidiel s projektom (km/h)","VYPLŇTE POLE D2"))</f>
        <v>7.3 Priemerná rýchlosť vozidiel s projektom (km/h)</v>
      </c>
      <c r="C19" s="333"/>
      <c r="D19" s="324"/>
      <c r="E19" s="32" t="s">
        <v>63</v>
      </c>
      <c r="F19" s="34">
        <f t="shared" ref="F19:O19" si="0">IF(ISBLANK(F5),"",F5)</f>
        <v>2019</v>
      </c>
      <c r="G19" s="34">
        <f t="shared" si="0"/>
        <v>2023</v>
      </c>
      <c r="H19" s="34">
        <f t="shared" si="0"/>
        <v>2030</v>
      </c>
      <c r="I19" s="34">
        <f t="shared" si="0"/>
        <v>2040</v>
      </c>
      <c r="J19" s="34">
        <f t="shared" si="0"/>
        <v>2049</v>
      </c>
      <c r="K19" s="34">
        <f t="shared" si="0"/>
        <v>2019</v>
      </c>
      <c r="L19" s="34">
        <f t="shared" si="0"/>
        <v>2023</v>
      </c>
      <c r="M19" s="34">
        <f t="shared" si="0"/>
        <v>2030</v>
      </c>
      <c r="N19" s="34">
        <f t="shared" si="0"/>
        <v>2040</v>
      </c>
      <c r="O19" s="34">
        <f t="shared" si="0"/>
        <v>2049</v>
      </c>
    </row>
    <row r="20" spans="2:35" x14ac:dyDescent="0.2">
      <c r="B20" s="32" t="s">
        <v>132</v>
      </c>
      <c r="C20" s="32" t="s">
        <v>131</v>
      </c>
      <c r="D20" s="32" t="s">
        <v>61</v>
      </c>
      <c r="E20" s="32" t="s">
        <v>206</v>
      </c>
      <c r="F20" s="34"/>
      <c r="G20" s="34"/>
      <c r="H20" s="34"/>
      <c r="I20" s="34"/>
      <c r="J20" s="34"/>
      <c r="K20" s="34"/>
      <c r="L20" s="34"/>
      <c r="M20" s="34"/>
      <c r="N20" s="34"/>
      <c r="O20" s="34"/>
    </row>
    <row r="21" spans="2:35" x14ac:dyDescent="0.2">
      <c r="B21" s="5">
        <v>1</v>
      </c>
      <c r="C21" s="5">
        <f t="shared" ref="C21:D30" si="1">IF(ISBLANK(C7)=TRUE,"",C7)</f>
        <v>90780</v>
      </c>
      <c r="D21" s="5" t="str">
        <f t="shared" si="1"/>
        <v>I/59 Nižná - Tvrdošín</v>
      </c>
      <c r="E21" s="129">
        <f>IF(ISBLANK('A2 Intenzita dopravy'!E21)=TRUE,"",'A2 Intenzita dopravy'!E21)</f>
        <v>1.1599999999999999</v>
      </c>
      <c r="F21" s="253">
        <f>P21-(P21-F7)*('A2 Intenzita dopravy'!H21-'A2 Intenzita dopravy'!W21)/'A2 Intenzita dopravy'!W21</f>
        <v>69.87</v>
      </c>
      <c r="G21" s="253">
        <f>Q21-(Q21-G7)*('A2 Intenzita dopravy'!I21-'A2 Intenzita dopravy'!X21)/'A2 Intenzita dopravy'!X21</f>
        <v>72.16</v>
      </c>
      <c r="H21" s="253">
        <f>R21-(R21-H7)*('A2 Intenzita dopravy'!J21-'A2 Intenzita dopravy'!Y21)/'A2 Intenzita dopravy'!Y21</f>
        <v>72.12</v>
      </c>
      <c r="I21" s="253">
        <f>S21-(S21-I7)*('A2 Intenzita dopravy'!K21-'A2 Intenzita dopravy'!Z21)/'A2 Intenzita dopravy'!Z21</f>
        <v>72.17</v>
      </c>
      <c r="J21" s="253">
        <f>T21-(T21-J7)*('A2 Intenzita dopravy'!L21-'A2 Intenzita dopravy'!AA21)/'A2 Intenzita dopravy'!AA21</f>
        <v>72.17</v>
      </c>
      <c r="K21" s="253">
        <f>U21-(U21-K7)*('A2 Intenzita dopravy'!M21-'A2 Intenzita dopravy'!AB21)/'A2 Intenzita dopravy'!AB21</f>
        <v>65.52</v>
      </c>
      <c r="L21" s="253">
        <f>V21-(V21-L7)*('A2 Intenzita dopravy'!N21-'A2 Intenzita dopravy'!AC21)/'A2 Intenzita dopravy'!AC21</f>
        <v>67.069999999999993</v>
      </c>
      <c r="M21" s="253">
        <f>W21-(W21-M7)*('A2 Intenzita dopravy'!O21-'A2 Intenzita dopravy'!AD21)/'A2 Intenzita dopravy'!AD21</f>
        <v>67.05</v>
      </c>
      <c r="N21" s="253">
        <f>X21-(X21-N7)*('A2 Intenzita dopravy'!P21-'A2 Intenzita dopravy'!AE21)/'A2 Intenzita dopravy'!AE21</f>
        <v>67.069999999999993</v>
      </c>
      <c r="O21" s="253">
        <f>Y21-(Y21-O7)*('A2 Intenzita dopravy'!Q21-'A2 Intenzita dopravy'!AF21)/'A2 Intenzita dopravy'!AF21</f>
        <v>67.08</v>
      </c>
      <c r="P21" s="253">
        <v>69.87</v>
      </c>
      <c r="Q21" s="253">
        <v>72.16</v>
      </c>
      <c r="R21" s="253">
        <v>72.12</v>
      </c>
      <c r="S21" s="253">
        <v>72.17</v>
      </c>
      <c r="T21" s="253">
        <v>72.17</v>
      </c>
      <c r="U21" s="253">
        <v>65.52</v>
      </c>
      <c r="V21" s="253">
        <v>67.069999999999993</v>
      </c>
      <c r="W21" s="253">
        <v>67.05</v>
      </c>
      <c r="X21" s="253">
        <v>67.069999999999993</v>
      </c>
      <c r="Y21" s="253">
        <v>67.08</v>
      </c>
    </row>
    <row r="22" spans="2:35" x14ac:dyDescent="0.2">
      <c r="B22" s="5">
        <v>2</v>
      </c>
      <c r="C22" s="5">
        <f t="shared" ref="C22" si="2">IF(ISBLANK(C8)=TRUE,"",C8)</f>
        <v>90781</v>
      </c>
      <c r="D22" s="5" t="str">
        <f t="shared" si="1"/>
        <v>I/59 Tvrdošín - pred okružnou</v>
      </c>
      <c r="E22" s="48">
        <f>IF(ISBLANK('A2 Intenzita dopravy'!E22)=TRUE,"",'A2 Intenzita dopravy'!E22)</f>
        <v>1.42</v>
      </c>
      <c r="F22" s="253">
        <f>P22-(P22-F8)*('A2 Intenzita dopravy'!H22-'A2 Intenzita dopravy'!W22)/'A2 Intenzita dopravy'!W22</f>
        <v>49.56</v>
      </c>
      <c r="G22" s="253">
        <f>Q22-(Q22-G8)*('A2 Intenzita dopravy'!I22-'A2 Intenzita dopravy'!X22)/'A2 Intenzita dopravy'!X22</f>
        <v>52.95</v>
      </c>
      <c r="H22" s="253">
        <f>R22-(R22-H8)*('A2 Intenzita dopravy'!J22-'A2 Intenzita dopravy'!Y22)/'A2 Intenzita dopravy'!Y22</f>
        <v>52.92</v>
      </c>
      <c r="I22" s="253">
        <f>S22-(S22-I8)*('A2 Intenzita dopravy'!K22-'A2 Intenzita dopravy'!Z22)/'A2 Intenzita dopravy'!Z22</f>
        <v>52.89</v>
      </c>
      <c r="J22" s="253">
        <f>T22-(T22-J8)*('A2 Intenzita dopravy'!L22-'A2 Intenzita dopravy'!AA22)/'A2 Intenzita dopravy'!AA22</f>
        <v>52.37</v>
      </c>
      <c r="K22" s="253">
        <f>U22-(U22-K8)*('A2 Intenzita dopravy'!M22-'A2 Intenzita dopravy'!AB22)/'A2 Intenzita dopravy'!AB22</f>
        <v>49.47</v>
      </c>
      <c r="L22" s="253">
        <f>V22-(V22-L8)*('A2 Intenzita dopravy'!N22-'A2 Intenzita dopravy'!AC22)/'A2 Intenzita dopravy'!AC22</f>
        <v>52.81</v>
      </c>
      <c r="M22" s="253">
        <f>W22-(W22-M8)*('A2 Intenzita dopravy'!O22-'A2 Intenzita dopravy'!AD22)/'A2 Intenzita dopravy'!AD22</f>
        <v>52.78</v>
      </c>
      <c r="N22" s="253">
        <f>X22-(X22-N8)*('A2 Intenzita dopravy'!P22-'A2 Intenzita dopravy'!AE22)/'A2 Intenzita dopravy'!AE22</f>
        <v>52.74</v>
      </c>
      <c r="O22" s="253">
        <f>Y22-(Y22-O8)*('A2 Intenzita dopravy'!Q22-'A2 Intenzita dopravy'!AF22)/'A2 Intenzita dopravy'!AF22</f>
        <v>52.23</v>
      </c>
      <c r="P22" s="253">
        <v>49.56</v>
      </c>
      <c r="Q22" s="253">
        <v>52.95</v>
      </c>
      <c r="R22" s="253">
        <v>52.92</v>
      </c>
      <c r="S22" s="253">
        <v>52.89</v>
      </c>
      <c r="T22" s="253">
        <v>52.37</v>
      </c>
      <c r="U22" s="253">
        <v>49.47</v>
      </c>
      <c r="V22" s="253">
        <v>52.81</v>
      </c>
      <c r="W22" s="253">
        <v>52.78</v>
      </c>
      <c r="X22" s="253">
        <v>52.74</v>
      </c>
      <c r="Y22" s="253">
        <v>52.23</v>
      </c>
    </row>
    <row r="23" spans="2:35" x14ac:dyDescent="0.2">
      <c r="B23" s="5">
        <v>3</v>
      </c>
      <c r="C23" s="5">
        <f t="shared" ref="C23" si="3">IF(ISBLANK(C9)=TRUE,"",C9)</f>
        <v>90782</v>
      </c>
      <c r="D23" s="5" t="str">
        <f t="shared" si="1"/>
        <v>I/59 Tvrdošín - po OK II/520</v>
      </c>
      <c r="E23" s="48">
        <f>IF(ISBLANK('A2 Intenzita dopravy'!E23)=TRUE,"",'A2 Intenzita dopravy'!E23)</f>
        <v>0.59</v>
      </c>
      <c r="F23" s="253">
        <f>P23-(P23-F9)*('A2 Intenzita dopravy'!H23-'A2 Intenzita dopravy'!W23)/'A2 Intenzita dopravy'!W23</f>
        <v>31.16</v>
      </c>
      <c r="G23" s="253">
        <f>Q23-(Q23-G9)*('A2 Intenzita dopravy'!I23-'A2 Intenzita dopravy'!X23)/'A2 Intenzita dopravy'!X23</f>
        <v>38.65</v>
      </c>
      <c r="H23" s="253">
        <f>R23-(R23-H9)*('A2 Intenzita dopravy'!J23-'A2 Intenzita dopravy'!Y23)/'A2 Intenzita dopravy'!Y23</f>
        <v>38.26</v>
      </c>
      <c r="I23" s="253">
        <f>S23-(S23-I9)*('A2 Intenzita dopravy'!K23-'A2 Intenzita dopravy'!Z23)/'A2 Intenzita dopravy'!Z23</f>
        <v>37.270000000000003</v>
      </c>
      <c r="J23" s="253">
        <f>T23-(T23-J9)*('A2 Intenzita dopravy'!L23-'A2 Intenzita dopravy'!AA23)/'A2 Intenzita dopravy'!AA23</f>
        <v>35.78</v>
      </c>
      <c r="K23" s="253">
        <f>U23-(U23-K9)*('A2 Intenzita dopravy'!M23-'A2 Intenzita dopravy'!AB23)/'A2 Intenzita dopravy'!AB23</f>
        <v>28.73</v>
      </c>
      <c r="L23" s="253">
        <f>V23-(V23-L9)*('A2 Intenzita dopravy'!N23-'A2 Intenzita dopravy'!AC23)/'A2 Intenzita dopravy'!AC23</f>
        <v>32.619999999999997</v>
      </c>
      <c r="M23" s="253">
        <f>W23-(W23-M9)*('A2 Intenzita dopravy'!O23-'A2 Intenzita dopravy'!AD23)/'A2 Intenzita dopravy'!AD23</f>
        <v>32.450000000000003</v>
      </c>
      <c r="N23" s="253">
        <f>X23-(X23-N9)*('A2 Intenzita dopravy'!P23-'A2 Intenzita dopravy'!AE23)/'A2 Intenzita dopravy'!AE23</f>
        <v>32.020000000000003</v>
      </c>
      <c r="O23" s="253">
        <f>Y23-(Y23-O9)*('A2 Intenzita dopravy'!Q23-'A2 Intenzita dopravy'!AF23)/'A2 Intenzita dopravy'!AF23</f>
        <v>31.35</v>
      </c>
      <c r="P23" s="253">
        <v>31.16</v>
      </c>
      <c r="Q23" s="253">
        <v>38.65</v>
      </c>
      <c r="R23" s="253">
        <v>38.26</v>
      </c>
      <c r="S23" s="253">
        <v>37.270000000000003</v>
      </c>
      <c r="T23" s="253">
        <v>35.78</v>
      </c>
      <c r="U23" s="253">
        <v>28.73</v>
      </c>
      <c r="V23" s="253">
        <v>32.619999999999997</v>
      </c>
      <c r="W23" s="253">
        <v>32.450000000000003</v>
      </c>
      <c r="X23" s="253">
        <v>32.020000000000003</v>
      </c>
      <c r="Y23" s="253">
        <v>31.35</v>
      </c>
    </row>
    <row r="24" spans="2:35" x14ac:dyDescent="0.2">
      <c r="B24" s="5">
        <v>4</v>
      </c>
      <c r="C24" s="5">
        <f t="shared" ref="C24" si="4">IF(ISBLANK(C10)=TRUE,"",C10)</f>
        <v>90783</v>
      </c>
      <c r="D24" s="5" t="str">
        <f t="shared" si="1"/>
        <v>I/59 Tvrdošín - centrum</v>
      </c>
      <c r="E24" s="48">
        <f>IF(ISBLANK('A2 Intenzita dopravy'!E24)=TRUE,"",'A2 Intenzita dopravy'!E24)</f>
        <v>1.21</v>
      </c>
      <c r="F24" s="253">
        <f>P24-(P24-F10)*('A2 Intenzita dopravy'!H24-'A2 Intenzita dopravy'!W24)/'A2 Intenzita dopravy'!W24</f>
        <v>29.68</v>
      </c>
      <c r="G24" s="253">
        <f>Q24-(Q24-G10)*('A2 Intenzita dopravy'!I24-'A2 Intenzita dopravy'!X24)/'A2 Intenzita dopravy'!X24</f>
        <v>38.94</v>
      </c>
      <c r="H24" s="253">
        <f>R24-(R24-H10)*('A2 Intenzita dopravy'!J24-'A2 Intenzita dopravy'!Y24)/'A2 Intenzita dopravy'!Y24</f>
        <v>37.68</v>
      </c>
      <c r="I24" s="253">
        <f>S24-(S24-I10)*('A2 Intenzita dopravy'!K24-'A2 Intenzita dopravy'!Z24)/'A2 Intenzita dopravy'!Z24</f>
        <v>35.619999999999997</v>
      </c>
      <c r="J24" s="253">
        <f>T24-(T24-J10)*('A2 Intenzita dopravy'!L24-'A2 Intenzita dopravy'!AA24)/'A2 Intenzita dopravy'!AA24</f>
        <v>33.85</v>
      </c>
      <c r="K24" s="253">
        <f>U24-(U24-K10)*('A2 Intenzita dopravy'!M24-'A2 Intenzita dopravy'!AB24)/'A2 Intenzita dopravy'!AB24</f>
        <v>27.04</v>
      </c>
      <c r="L24" s="253">
        <f>V24-(V24-L10)*('A2 Intenzita dopravy'!N24-'A2 Intenzita dopravy'!AC24)/'A2 Intenzita dopravy'!AC24</f>
        <v>31.62</v>
      </c>
      <c r="M24" s="253">
        <f>W24-(W24-M10)*('A2 Intenzita dopravy'!O24-'A2 Intenzita dopravy'!AD24)/'A2 Intenzita dopravy'!AD24</f>
        <v>31.16</v>
      </c>
      <c r="N24" s="253">
        <f>X24-(X24-N10)*('A2 Intenzita dopravy'!P24-'A2 Intenzita dopravy'!AE24)/'A2 Intenzita dopravy'!AE24</f>
        <v>30.39</v>
      </c>
      <c r="O24" s="253">
        <f>Y24-(Y24-O10)*('A2 Intenzita dopravy'!Q24-'A2 Intenzita dopravy'!AF24)/'A2 Intenzita dopravy'!AF24</f>
        <v>29.42</v>
      </c>
      <c r="P24" s="253">
        <v>29.68</v>
      </c>
      <c r="Q24" s="253">
        <v>38.94</v>
      </c>
      <c r="R24" s="253">
        <v>37.68</v>
      </c>
      <c r="S24" s="253">
        <v>35.619999999999997</v>
      </c>
      <c r="T24" s="253">
        <v>33.85</v>
      </c>
      <c r="U24" s="253">
        <v>27.04</v>
      </c>
      <c r="V24" s="253">
        <v>31.62</v>
      </c>
      <c r="W24" s="253">
        <v>31.16</v>
      </c>
      <c r="X24" s="253">
        <v>30.39</v>
      </c>
      <c r="Y24" s="253">
        <v>29.42</v>
      </c>
    </row>
    <row r="25" spans="2:35" x14ac:dyDescent="0.2">
      <c r="B25" s="5">
        <v>5</v>
      </c>
      <c r="C25" s="5">
        <f t="shared" ref="C25" si="5">IF(ISBLANK(C11)=TRUE,"",C11)</f>
        <v>90783</v>
      </c>
      <c r="D25" s="5" t="str">
        <f t="shared" si="1"/>
        <v>I/59 Tvrdošín - severný okraj</v>
      </c>
      <c r="E25" s="48">
        <f>IF(ISBLANK('A2 Intenzita dopravy'!E25)=TRUE,"",'A2 Intenzita dopravy'!E25)</f>
        <v>0.38</v>
      </c>
      <c r="F25" s="253">
        <f>P25-(P25-F11)*('A2 Intenzita dopravy'!H25-'A2 Intenzita dopravy'!W25)/'A2 Intenzita dopravy'!W25</f>
        <v>44.75</v>
      </c>
      <c r="G25" s="253">
        <f>Q25-(Q25-G11)*('A2 Intenzita dopravy'!I25-'A2 Intenzita dopravy'!X25)/'A2 Intenzita dopravy'!X25</f>
        <v>49.04</v>
      </c>
      <c r="H25" s="253">
        <f>R25-(R25-H11)*('A2 Intenzita dopravy'!J25-'A2 Intenzita dopravy'!Y25)/'A2 Intenzita dopravy'!Y25</f>
        <v>48.72</v>
      </c>
      <c r="I25" s="253">
        <f>S25-(S25-I11)*('A2 Intenzita dopravy'!K25-'A2 Intenzita dopravy'!Z25)/'A2 Intenzita dopravy'!Z25</f>
        <v>48.18</v>
      </c>
      <c r="J25" s="253">
        <f>T25-(T25-J11)*('A2 Intenzita dopravy'!L25-'A2 Intenzita dopravy'!AA25)/'A2 Intenzita dopravy'!AA25</f>
        <v>47.25</v>
      </c>
      <c r="K25" s="253">
        <f>U25-(U25-K11)*('A2 Intenzita dopravy'!M25-'A2 Intenzita dopravy'!AB25)/'A2 Intenzita dopravy'!AB25</f>
        <v>44.74</v>
      </c>
      <c r="L25" s="253">
        <f>V25-(V25-L11)*('A2 Intenzita dopravy'!N25-'A2 Intenzita dopravy'!AC25)/'A2 Intenzita dopravy'!AC25</f>
        <v>49.03</v>
      </c>
      <c r="M25" s="253">
        <f>W25-(W25-M11)*('A2 Intenzita dopravy'!O25-'A2 Intenzita dopravy'!AD25)/'A2 Intenzita dopravy'!AD25</f>
        <v>48.71</v>
      </c>
      <c r="N25" s="253">
        <f>X25-(X25-N11)*('A2 Intenzita dopravy'!P25-'A2 Intenzita dopravy'!AE25)/'A2 Intenzita dopravy'!AE25</f>
        <v>48.17</v>
      </c>
      <c r="O25" s="253">
        <f>Y25-(Y25-O11)*('A2 Intenzita dopravy'!Q25-'A2 Intenzita dopravy'!AF25)/'A2 Intenzita dopravy'!AF25</f>
        <v>47.25</v>
      </c>
      <c r="P25" s="253">
        <v>44.75</v>
      </c>
      <c r="Q25" s="253">
        <v>49.04</v>
      </c>
      <c r="R25" s="253">
        <v>48.72</v>
      </c>
      <c r="S25" s="253">
        <v>48.18</v>
      </c>
      <c r="T25" s="253">
        <v>47.25</v>
      </c>
      <c r="U25" s="253">
        <v>44.74</v>
      </c>
      <c r="V25" s="253">
        <v>49.03</v>
      </c>
      <c r="W25" s="253">
        <v>48.71</v>
      </c>
      <c r="X25" s="253">
        <v>48.17</v>
      </c>
      <c r="Y25" s="253">
        <v>47.25</v>
      </c>
    </row>
    <row r="26" spans="2:35" x14ac:dyDescent="0.2">
      <c r="B26" s="5">
        <v>6</v>
      </c>
      <c r="C26" s="5">
        <f t="shared" ref="C26" si="6">IF(ISBLANK(C12)=TRUE,"",C12)</f>
        <v>95850</v>
      </c>
      <c r="D26" s="5" t="str">
        <f t="shared" si="1"/>
        <v>Privádzač Tvrdošín</v>
      </c>
      <c r="E26" s="48">
        <f>IF(ISBLANK('A2 Intenzita dopravy'!E26)=TRUE,"",'A2 Intenzita dopravy'!E26)</f>
        <v>0.96</v>
      </c>
      <c r="F26" s="253">
        <f>P26-(P26-F12)*('A2 Intenzita dopravy'!H26-'A2 Intenzita dopravy'!W26)/'A2 Intenzita dopravy'!W26</f>
        <v>67.19</v>
      </c>
      <c r="G26" s="253">
        <f>Q26-(Q26-G12)*('A2 Intenzita dopravy'!I26-'A2 Intenzita dopravy'!X26)/'A2 Intenzita dopravy'!X26</f>
        <v>67.19</v>
      </c>
      <c r="H26" s="253">
        <f>R26-(R26-H12)*('A2 Intenzita dopravy'!J26-'A2 Intenzita dopravy'!Y26)/'A2 Intenzita dopravy'!Y26</f>
        <v>67.19</v>
      </c>
      <c r="I26" s="253">
        <f>S26-(S26-I12)*('A2 Intenzita dopravy'!K26-'A2 Intenzita dopravy'!Z26)/'A2 Intenzita dopravy'!Z26</f>
        <v>67.19</v>
      </c>
      <c r="J26" s="253">
        <f>T26-(T26-J12)*('A2 Intenzita dopravy'!L26-'A2 Intenzita dopravy'!AA26)/'A2 Intenzita dopravy'!AA26</f>
        <v>67.19</v>
      </c>
      <c r="K26" s="253">
        <f>U26-(U26-K12)*('A2 Intenzita dopravy'!M26-'A2 Intenzita dopravy'!AB26)/'A2 Intenzita dopravy'!AB26</f>
        <v>57.16</v>
      </c>
      <c r="L26" s="253">
        <f>V26-(V26-L12)*('A2 Intenzita dopravy'!N26-'A2 Intenzita dopravy'!AC26)/'A2 Intenzita dopravy'!AC26</f>
        <v>57.16</v>
      </c>
      <c r="M26" s="253">
        <f>W26-(W26-M12)*('A2 Intenzita dopravy'!O26-'A2 Intenzita dopravy'!AD26)/'A2 Intenzita dopravy'!AD26</f>
        <v>57.16</v>
      </c>
      <c r="N26" s="253">
        <f>X26-(X26-N12)*('A2 Intenzita dopravy'!P26-'A2 Intenzita dopravy'!AE26)/'A2 Intenzita dopravy'!AE26</f>
        <v>57.16</v>
      </c>
      <c r="O26" s="253">
        <f>Y26-(Y26-O12)*('A2 Intenzita dopravy'!Q26-'A2 Intenzita dopravy'!AF26)/'A2 Intenzita dopravy'!AF26</f>
        <v>57.17</v>
      </c>
      <c r="P26" s="253">
        <v>67.19</v>
      </c>
      <c r="Q26" s="253">
        <v>67.19</v>
      </c>
      <c r="R26" s="253">
        <v>67.19</v>
      </c>
      <c r="S26" s="253">
        <v>67.19</v>
      </c>
      <c r="T26" s="253">
        <v>67.19</v>
      </c>
      <c r="U26" s="253">
        <v>57.16</v>
      </c>
      <c r="V26" s="253">
        <v>57.16</v>
      </c>
      <c r="W26" s="253">
        <v>57.16</v>
      </c>
      <c r="X26" s="253">
        <v>57.16</v>
      </c>
      <c r="Y26" s="253">
        <v>57.17</v>
      </c>
    </row>
    <row r="27" spans="2:35" x14ac:dyDescent="0.2">
      <c r="B27" s="5">
        <v>7</v>
      </c>
      <c r="C27" s="5" t="str">
        <f t="shared" ref="C27" si="7">IF(ISBLANK(C13)=TRUE,"",C13)</f>
        <v/>
      </c>
      <c r="D27" s="5" t="str">
        <f t="shared" si="1"/>
        <v>R3 Tvrdošín - Nižná 1</v>
      </c>
      <c r="E27" s="48">
        <f>IF(ISBLANK('A2 Intenzita dopravy'!E27)=TRUE,"",'A2 Intenzita dopravy'!E27)</f>
        <v>2.7</v>
      </c>
      <c r="F27" s="253"/>
      <c r="G27" s="253">
        <f>Q27</f>
        <v>101.41</v>
      </c>
      <c r="H27" s="253">
        <f t="shared" ref="H27:J28" si="8">R27</f>
        <v>101.26</v>
      </c>
      <c r="I27" s="253">
        <f t="shared" si="8"/>
        <v>101.12</v>
      </c>
      <c r="J27" s="253">
        <f t="shared" si="8"/>
        <v>101.15</v>
      </c>
      <c r="K27" s="253"/>
      <c r="L27" s="253">
        <f>V27</f>
        <v>93.22</v>
      </c>
      <c r="M27" s="253">
        <f t="shared" ref="M27:M28" si="9">W27</f>
        <v>93.05</v>
      </c>
      <c r="N27" s="253">
        <f t="shared" ref="N27:N28" si="10">X27</f>
        <v>92.89</v>
      </c>
      <c r="O27" s="253">
        <f t="shared" ref="O27:O28" si="11">Y27</f>
        <v>92.92</v>
      </c>
      <c r="P27" s="253"/>
      <c r="Q27" s="253">
        <v>101.41</v>
      </c>
      <c r="R27" s="253">
        <v>101.26</v>
      </c>
      <c r="S27" s="253">
        <v>101.12</v>
      </c>
      <c r="T27" s="253">
        <v>101.15</v>
      </c>
      <c r="U27" s="253"/>
      <c r="V27" s="253">
        <v>93.22</v>
      </c>
      <c r="W27" s="253">
        <v>93.05</v>
      </c>
      <c r="X27" s="253">
        <v>92.89</v>
      </c>
      <c r="Y27" s="253">
        <v>92.92</v>
      </c>
    </row>
    <row r="28" spans="2:35" x14ac:dyDescent="0.2">
      <c r="B28" s="5">
        <v>8</v>
      </c>
      <c r="C28" s="5" t="str">
        <f t="shared" ref="C28" si="12">IF(ISBLANK(C14)=TRUE,"",C14)</f>
        <v/>
      </c>
      <c r="D28" s="5" t="str">
        <f t="shared" si="1"/>
        <v>R3 Tvrdošín - Nižná 2</v>
      </c>
      <c r="E28" s="48">
        <f>IF(ISBLANK('A2 Intenzita dopravy'!E28)=TRUE,"",'A2 Intenzita dopravy'!E28)</f>
        <v>1.99</v>
      </c>
      <c r="F28" s="253"/>
      <c r="G28" s="253">
        <f t="shared" ref="G28" si="13">Q28</f>
        <v>99.66</v>
      </c>
      <c r="H28" s="253">
        <f t="shared" si="8"/>
        <v>99.53</v>
      </c>
      <c r="I28" s="253">
        <f t="shared" si="8"/>
        <v>99.41</v>
      </c>
      <c r="J28" s="253">
        <f t="shared" si="8"/>
        <v>99.43</v>
      </c>
      <c r="K28" s="253"/>
      <c r="L28" s="253">
        <f t="shared" ref="L28" si="14">V28</f>
        <v>86.65</v>
      </c>
      <c r="M28" s="253">
        <f t="shared" si="9"/>
        <v>86.59</v>
      </c>
      <c r="N28" s="253">
        <f t="shared" si="10"/>
        <v>86.52</v>
      </c>
      <c r="O28" s="253">
        <f t="shared" si="11"/>
        <v>86.53</v>
      </c>
      <c r="P28" s="253"/>
      <c r="Q28" s="253">
        <v>99.66</v>
      </c>
      <c r="R28" s="253">
        <v>99.53</v>
      </c>
      <c r="S28" s="253">
        <v>99.41</v>
      </c>
      <c r="T28" s="253">
        <v>99.43</v>
      </c>
      <c r="U28" s="253"/>
      <c r="V28" s="253">
        <v>86.65</v>
      </c>
      <c r="W28" s="253">
        <v>86.59</v>
      </c>
      <c r="X28" s="253">
        <v>86.52</v>
      </c>
      <c r="Y28" s="253">
        <v>86.53</v>
      </c>
    </row>
    <row r="29" spans="2:35" x14ac:dyDescent="0.2">
      <c r="B29" s="5">
        <v>9</v>
      </c>
      <c r="C29" s="5" t="str">
        <f t="shared" ref="C29" si="15">IF(ISBLANK(C15)=TRUE,"",C15)</f>
        <v/>
      </c>
      <c r="D29" s="5" t="str">
        <f t="shared" si="1"/>
        <v>Privádzač Nižná</v>
      </c>
      <c r="E29" s="48">
        <f>IF(ISBLANK('A2 Intenzita dopravy'!E29)=TRUE,"",'A2 Intenzita dopravy'!E29)</f>
        <v>0.78</v>
      </c>
      <c r="F29" s="253"/>
      <c r="G29" s="253">
        <f>Q29*(1-('A2 Intenzita dopravy'!I29-'A2 Intenzita dopravy'!X29)/'A2 Intenzita dopravy'!X29)</f>
        <v>66.77</v>
      </c>
      <c r="H29" s="253">
        <f>R29*(1-('A2 Intenzita dopravy'!J29-'A2 Intenzita dopravy'!Y29)/'A2 Intenzita dopravy'!Y29)</f>
        <v>66.77</v>
      </c>
      <c r="I29" s="253">
        <f>S29*(1-('A2 Intenzita dopravy'!K29-'A2 Intenzita dopravy'!Z29)/'A2 Intenzita dopravy'!Z29)</f>
        <v>66.760000000000005</v>
      </c>
      <c r="J29" s="253">
        <f>T29*(1-('A2 Intenzita dopravy'!L29-'A2 Intenzita dopravy'!AA29)/'A2 Intenzita dopravy'!AA29)</f>
        <v>66.77</v>
      </c>
      <c r="K29" s="253"/>
      <c r="L29" s="253">
        <f>V29*G29/Q29</f>
        <v>61.1</v>
      </c>
      <c r="M29" s="253">
        <f t="shared" ref="M29:O29" si="16">W29*H29/R29</f>
        <v>61.09</v>
      </c>
      <c r="N29" s="253">
        <f t="shared" si="16"/>
        <v>61.09</v>
      </c>
      <c r="O29" s="253">
        <f t="shared" si="16"/>
        <v>61.1</v>
      </c>
      <c r="P29" s="253"/>
      <c r="Q29" s="253">
        <v>66.77</v>
      </c>
      <c r="R29" s="253">
        <v>66.77</v>
      </c>
      <c r="S29" s="253">
        <v>66.760000000000005</v>
      </c>
      <c r="T29" s="253">
        <v>66.77</v>
      </c>
      <c r="U29" s="253"/>
      <c r="V29" s="253">
        <v>61.1</v>
      </c>
      <c r="W29" s="253">
        <v>61.09</v>
      </c>
      <c r="X29" s="253">
        <v>61.09</v>
      </c>
      <c r="Y29" s="253">
        <v>61.1</v>
      </c>
    </row>
    <row r="30" spans="2:35" x14ac:dyDescent="0.2">
      <c r="B30" s="5">
        <v>10</v>
      </c>
      <c r="C30" s="5" t="str">
        <f t="shared" ref="C30" si="17">IF(ISBLANK(C16)=TRUE,"",C16)</f>
        <v/>
      </c>
      <c r="D30" s="5" t="str">
        <f t="shared" si="1"/>
        <v/>
      </c>
      <c r="E30" s="48" t="str">
        <f>IF(ISBLANK('A2 Intenzita dopravy'!E30)=TRUE,"",'A2 Intenzita dopravy'!E30)</f>
        <v/>
      </c>
      <c r="F30" s="253"/>
      <c r="G30" s="253"/>
      <c r="H30" s="253"/>
      <c r="I30" s="253"/>
      <c r="J30" s="253"/>
      <c r="K30" s="253"/>
      <c r="L30" s="253"/>
      <c r="M30" s="253"/>
      <c r="N30" s="253"/>
      <c r="O30" s="253"/>
    </row>
    <row r="32" spans="2:35" x14ac:dyDescent="0.2">
      <c r="B32" s="85"/>
      <c r="C32" s="85"/>
      <c r="D32" s="155" t="s">
        <v>63</v>
      </c>
      <c r="E32" s="34">
        <f>'A1 Parametre'!$C$6</f>
        <v>2019</v>
      </c>
      <c r="F32" s="34">
        <f>E32+1</f>
        <v>2020</v>
      </c>
      <c r="G32" s="34">
        <f t="shared" ref="G32:AI32" si="18">F32+1</f>
        <v>2021</v>
      </c>
      <c r="H32" s="34">
        <f t="shared" si="18"/>
        <v>2022</v>
      </c>
      <c r="I32" s="34">
        <f t="shared" si="18"/>
        <v>2023</v>
      </c>
      <c r="J32" s="34">
        <f t="shared" si="18"/>
        <v>2024</v>
      </c>
      <c r="K32" s="34">
        <f t="shared" si="18"/>
        <v>2025</v>
      </c>
      <c r="L32" s="34">
        <f t="shared" si="18"/>
        <v>2026</v>
      </c>
      <c r="M32" s="34">
        <f t="shared" si="18"/>
        <v>2027</v>
      </c>
      <c r="N32" s="34">
        <f t="shared" si="18"/>
        <v>2028</v>
      </c>
      <c r="O32" s="34">
        <f t="shared" si="18"/>
        <v>2029</v>
      </c>
      <c r="P32" s="34">
        <f t="shared" si="18"/>
        <v>2030</v>
      </c>
      <c r="Q32" s="34">
        <f t="shared" si="18"/>
        <v>2031</v>
      </c>
      <c r="R32" s="34">
        <f t="shared" si="18"/>
        <v>2032</v>
      </c>
      <c r="S32" s="34">
        <f t="shared" si="18"/>
        <v>2033</v>
      </c>
      <c r="T32" s="34">
        <f t="shared" si="18"/>
        <v>2034</v>
      </c>
      <c r="U32" s="34">
        <f t="shared" si="18"/>
        <v>2035</v>
      </c>
      <c r="V32" s="34">
        <f t="shared" si="18"/>
        <v>2036</v>
      </c>
      <c r="W32" s="34">
        <f t="shared" si="18"/>
        <v>2037</v>
      </c>
      <c r="X32" s="34">
        <f t="shared" si="18"/>
        <v>2038</v>
      </c>
      <c r="Y32" s="34">
        <f t="shared" si="18"/>
        <v>2039</v>
      </c>
      <c r="Z32" s="34">
        <f t="shared" si="18"/>
        <v>2040</v>
      </c>
      <c r="AA32" s="34">
        <f t="shared" si="18"/>
        <v>2041</v>
      </c>
      <c r="AB32" s="34">
        <f t="shared" si="18"/>
        <v>2042</v>
      </c>
      <c r="AC32" s="34">
        <f t="shared" si="18"/>
        <v>2043</v>
      </c>
      <c r="AD32" s="34">
        <f t="shared" si="18"/>
        <v>2044</v>
      </c>
      <c r="AE32" s="34">
        <f t="shared" si="18"/>
        <v>2045</v>
      </c>
      <c r="AF32" s="34">
        <f t="shared" si="18"/>
        <v>2046</v>
      </c>
      <c r="AG32" s="34">
        <f t="shared" si="18"/>
        <v>2047</v>
      </c>
      <c r="AH32" s="34">
        <f t="shared" si="18"/>
        <v>2048</v>
      </c>
      <c r="AI32" s="34">
        <f t="shared" si="18"/>
        <v>2049</v>
      </c>
    </row>
    <row r="33" spans="2:35" x14ac:dyDescent="0.2">
      <c r="B33" s="356" t="s">
        <v>414</v>
      </c>
      <c r="C33" s="357"/>
      <c r="D33" s="144" t="s">
        <v>65</v>
      </c>
      <c r="E33" s="5">
        <v>1</v>
      </c>
      <c r="F33" s="5">
        <f>E33+1</f>
        <v>2</v>
      </c>
      <c r="G33" s="5">
        <f t="shared" ref="G33:AI33" si="19">F33+1</f>
        <v>3</v>
      </c>
      <c r="H33" s="5">
        <f t="shared" si="19"/>
        <v>4</v>
      </c>
      <c r="I33" s="5">
        <f t="shared" si="19"/>
        <v>5</v>
      </c>
      <c r="J33" s="5">
        <f t="shared" si="19"/>
        <v>6</v>
      </c>
      <c r="K33" s="5">
        <f t="shared" si="19"/>
        <v>7</v>
      </c>
      <c r="L33" s="5">
        <f t="shared" si="19"/>
        <v>8</v>
      </c>
      <c r="M33" s="5">
        <f t="shared" si="19"/>
        <v>9</v>
      </c>
      <c r="N33" s="5">
        <f t="shared" si="19"/>
        <v>10</v>
      </c>
      <c r="O33" s="5">
        <f t="shared" si="19"/>
        <v>11</v>
      </c>
      <c r="P33" s="5">
        <f t="shared" si="19"/>
        <v>12</v>
      </c>
      <c r="Q33" s="5">
        <f t="shared" si="19"/>
        <v>13</v>
      </c>
      <c r="R33" s="5">
        <f t="shared" si="19"/>
        <v>14</v>
      </c>
      <c r="S33" s="5">
        <f t="shared" si="19"/>
        <v>15</v>
      </c>
      <c r="T33" s="5">
        <f t="shared" si="19"/>
        <v>16</v>
      </c>
      <c r="U33" s="5">
        <f t="shared" si="19"/>
        <v>17</v>
      </c>
      <c r="V33" s="5">
        <f t="shared" si="19"/>
        <v>18</v>
      </c>
      <c r="W33" s="5">
        <f t="shared" si="19"/>
        <v>19</v>
      </c>
      <c r="X33" s="5">
        <f t="shared" si="19"/>
        <v>20</v>
      </c>
      <c r="Y33" s="5">
        <f t="shared" si="19"/>
        <v>21</v>
      </c>
      <c r="Z33" s="5">
        <f t="shared" si="19"/>
        <v>22</v>
      </c>
      <c r="AA33" s="5">
        <f t="shared" si="19"/>
        <v>23</v>
      </c>
      <c r="AB33" s="5">
        <f t="shared" si="19"/>
        <v>24</v>
      </c>
      <c r="AC33" s="5">
        <f t="shared" si="19"/>
        <v>25</v>
      </c>
      <c r="AD33" s="5">
        <f t="shared" si="19"/>
        <v>26</v>
      </c>
      <c r="AE33" s="5">
        <f t="shared" si="19"/>
        <v>27</v>
      </c>
      <c r="AF33" s="5">
        <f t="shared" si="19"/>
        <v>28</v>
      </c>
      <c r="AG33" s="5">
        <f t="shared" si="19"/>
        <v>29</v>
      </c>
      <c r="AH33" s="5">
        <f t="shared" si="19"/>
        <v>30</v>
      </c>
      <c r="AI33" s="5">
        <f t="shared" si="19"/>
        <v>31</v>
      </c>
    </row>
    <row r="34" spans="2:35" x14ac:dyDescent="0.2">
      <c r="B34" s="350" t="s">
        <v>267</v>
      </c>
      <c r="C34" s="351"/>
      <c r="D34" s="145">
        <f t="shared" ref="D34:D39" si="20">SUM(E34:AH34)</f>
        <v>32076850.48725941</v>
      </c>
      <c r="E34" s="53">
        <f t="array" ref="E34">IF(ISBLANK($D$2)=TRUE,0,SUM(INDEX('07.1 Uspora casu - vypocet'!$F$6:$BC$15,1:10,MATCH('07 Uspora casu'!E$32,'07.1 Uspora casu - vypocet'!$F$4:$BC$4,0))*'A2 Intenzita dopravy'!E35:E44*365*'A1 Parametre'!$C$76))</f>
        <v>780658.07454552699</v>
      </c>
      <c r="F34" s="53">
        <f t="array" ref="F34">IF(ISBLANK($D$2)=TRUE,0,SUM(INDEX('07.1 Uspora casu - vypocet'!$F$6:$BC$15,1:10,MATCH('07 Uspora casu'!F$32,'07.1 Uspora casu - vypocet'!$F$4:$BC$4,0))*'A2 Intenzita dopravy'!F35:F44*365*'A1 Parametre'!$C$76))</f>
        <v>796129.11956172332</v>
      </c>
      <c r="G34" s="53">
        <f t="array" ref="G34">IF(ISBLANK($D$2)=TRUE,0,SUM(INDEX('07.1 Uspora casu - vypocet'!$F$6:$BC$15,1:10,MATCH('07 Uspora casu'!G$32,'07.1 Uspora casu - vypocet'!$F$4:$BC$4,0))*'A2 Intenzita dopravy'!G35:G44*365*'A1 Parametre'!$C$76))</f>
        <v>811909.52393408318</v>
      </c>
      <c r="H34" s="53">
        <f t="array" ref="H34">IF(ISBLANK($D$2)=TRUE,0,SUM(INDEX('07.1 Uspora casu - vypocet'!$F$6:$BC$15,1:10,MATCH('07 Uspora casu'!H$32,'07.1 Uspora casu - vypocet'!$F$4:$BC$4,0))*'A2 Intenzita dopravy'!H35:H44*365*'A1 Parametre'!$C$76))</f>
        <v>828005.52682073123</v>
      </c>
      <c r="I34" s="53">
        <f t="array" ref="I34">IF(ISBLANK($D$2)=TRUE,0,SUM(INDEX('07.1 Uspora casu - vypocet'!$F$6:$BC$15,1:10,MATCH('07 Uspora casu'!I$32,'07.1 Uspora casu - vypocet'!$F$4:$BC$4,0))*'A2 Intenzita dopravy'!I35:I44*365*'A1 Parametre'!$C$76))</f>
        <v>844423.49423069973</v>
      </c>
      <c r="J34" s="53">
        <f t="array" ref="J34">IF(ISBLANK($D$2)=TRUE,0,SUM(INDEX('07.1 Uspora casu - vypocet'!$F$6:$BC$15,1:10,MATCH('07 Uspora casu'!J$32,'07.1 Uspora casu - vypocet'!$F$4:$BC$4,0))*'A2 Intenzita dopravy'!J35:J44*365*'A1 Parametre'!$C$76))</f>
        <v>862578.45418301807</v>
      </c>
      <c r="K34" s="53">
        <f t="array" ref="K34">IF(ISBLANK($D$2)=TRUE,0,SUM(INDEX('07.1 Uspora casu - vypocet'!$F$6:$BC$15,1:10,MATCH('07 Uspora casu'!K$32,'07.1 Uspora casu - vypocet'!$F$4:$BC$4,0))*'A2 Intenzita dopravy'!K35:K44*365*'A1 Parametre'!$C$76))</f>
        <v>880950.8639696762</v>
      </c>
      <c r="L34" s="53">
        <f t="array" ref="L34">IF(ISBLANK($D$2)=TRUE,0,SUM(INDEX('07.1 Uspora casu - vypocet'!$F$6:$BC$15,1:10,MATCH('07 Uspora casu'!L$32,'07.1 Uspora casu - vypocet'!$F$4:$BC$4,0))*'A2 Intenzita dopravy'!L35:L44*365*'A1 Parametre'!$C$76))</f>
        <v>899543.24253171671</v>
      </c>
      <c r="M34" s="53">
        <f t="array" ref="M34">IF(ISBLANK($D$2)=TRUE,0,SUM(INDEX('07.1 Uspora casu - vypocet'!$F$6:$BC$15,1:10,MATCH('07 Uspora casu'!M$32,'07.1 Uspora casu - vypocet'!$F$4:$BC$4,0))*'A2 Intenzita dopravy'!M35:M44*365*'A1 Parametre'!$C$76))</f>
        <v>918358.13786901766</v>
      </c>
      <c r="N34" s="53">
        <f t="array" ref="N34">IF(ISBLANK($D$2)=TRUE,0,SUM(INDEX('07.1 Uspora casu - vypocet'!$F$6:$BC$15,1:10,MATCH('07 Uspora casu'!N$32,'07.1 Uspora casu - vypocet'!$F$4:$BC$4,0))*'A2 Intenzita dopravy'!N35:N44*365*'A1 Parametre'!$C$76))</f>
        <v>937398.12737403775</v>
      </c>
      <c r="O34" s="53">
        <f t="array" ref="O34">IF(ISBLANK($D$2)=TRUE,0,SUM(INDEX('07.1 Uspora casu - vypocet'!$F$6:$BC$15,1:10,MATCH('07 Uspora casu'!O$32,'07.1 Uspora casu - vypocet'!$F$4:$BC$4,0))*'A2 Intenzita dopravy'!O35:O44*365*'A1 Parametre'!$C$76))</f>
        <v>956665.81816936389</v>
      </c>
      <c r="P34" s="53">
        <f t="array" ref="P34">IF(ISBLANK($D$2)=TRUE,0,SUM(INDEX('07.1 Uspora casu - vypocet'!$F$6:$BC$15,1:10,MATCH('07 Uspora casu'!P$32,'07.1 Uspora casu - vypocet'!$F$4:$BC$4,0))*'A2 Intenzita dopravy'!P35:P44*365*'A1 Parametre'!$C$76))</f>
        <v>976163.84744910244</v>
      </c>
      <c r="Q34" s="53">
        <f t="array" ref="Q34">IF(ISBLANK($D$2)=TRUE,0,SUM(INDEX('07.1 Uspora casu - vypocet'!$F$6:$BC$15,1:10,MATCH('07 Uspora casu'!Q$32,'07.1 Uspora casu - vypocet'!$F$4:$BC$4,0))*'A2 Intenzita dopravy'!Q35:Q44*365*'A1 Parametre'!$C$76))</f>
        <v>996618.44649155077</v>
      </c>
      <c r="R34" s="53">
        <f t="array" ref="R34">IF(ISBLANK($D$2)=TRUE,0,SUM(INDEX('07.1 Uspora casu - vypocet'!$F$6:$BC$15,1:10,MATCH('07 Uspora casu'!R$32,'07.1 Uspora casu - vypocet'!$F$4:$BC$4,0))*'A2 Intenzita dopravy'!R35:R44*365*'A1 Parametre'!$C$76))</f>
        <v>1017336.9627454567</v>
      </c>
      <c r="S34" s="53">
        <f t="array" ref="S34">IF(ISBLANK($D$2)=TRUE,0,SUM(INDEX('07.1 Uspora casu - vypocet'!$F$6:$BC$15,1:10,MATCH('07 Uspora casu'!S$32,'07.1 Uspora casu - vypocet'!$F$4:$BC$4,0))*'A2 Intenzita dopravy'!S35:S44*365*'A1 Parametre'!$C$76))</f>
        <v>1038322.6157260706</v>
      </c>
      <c r="T34" s="53">
        <f t="array" ref="T34">IF(ISBLANK($D$2)=TRUE,0,SUM(INDEX('07.1 Uspora casu - vypocet'!$F$6:$BC$15,1:10,MATCH('07 Uspora casu'!T$32,'07.1 Uspora casu - vypocet'!$F$4:$BC$4,0))*'A2 Intenzita dopravy'!T35:T44*365*'A1 Parametre'!$C$76))</f>
        <v>1059578.6637086712</v>
      </c>
      <c r="U34" s="53">
        <f t="array" ref="U34">IF(ISBLANK($D$2)=TRUE,0,SUM(INDEX('07.1 Uspora casu - vypocet'!$F$6:$BC$15,1:10,MATCH('07 Uspora casu'!U$32,'07.1 Uspora casu - vypocet'!$F$4:$BC$4,0))*'A2 Intenzita dopravy'!U35:U44*365*'A1 Parametre'!$C$76))</f>
        <v>1081108.404193033</v>
      </c>
      <c r="V34" s="53">
        <f t="array" ref="V34">IF(ISBLANK($D$2)=TRUE,0,SUM(INDEX('07.1 Uspora casu - vypocet'!$F$6:$BC$15,1:10,MATCH('07 Uspora casu'!V$32,'07.1 Uspora casu - vypocet'!$F$4:$BC$4,0))*'A2 Intenzita dopravy'!V35:V44*365*'A1 Parametre'!$C$76))</f>
        <v>1102915.1743734237</v>
      </c>
      <c r="W34" s="53">
        <f t="array" ref="W34">IF(ISBLANK($D$2)=TRUE,0,SUM(INDEX('07.1 Uspora casu - vypocet'!$F$6:$BC$15,1:10,MATCH('07 Uspora casu'!W$32,'07.1 Uspora casu - vypocet'!$F$4:$BC$4,0))*'A2 Intenzita dopravy'!W35:W44*365*'A1 Parametre'!$C$76))</f>
        <v>1125002.3516142052</v>
      </c>
      <c r="X34" s="53">
        <f t="array" ref="X34">IF(ISBLANK($D$2)=TRUE,0,SUM(INDEX('07.1 Uspora casu - vypocet'!$F$6:$BC$15,1:10,MATCH('07 Uspora casu'!X$32,'07.1 Uspora casu - vypocet'!$F$4:$BC$4,0))*'A2 Intenzita dopravy'!X35:X44*365*'A1 Parametre'!$C$76))</f>
        <v>1147373.3539310975</v>
      </c>
      <c r="Y34" s="53">
        <f t="array" ref="Y34">IF(ISBLANK($D$2)=TRUE,0,SUM(INDEX('07.1 Uspora casu - vypocet'!$F$6:$BC$15,1:10,MATCH('07 Uspora casu'!Y$32,'07.1 Uspora casu - vypocet'!$F$4:$BC$4,0))*'A2 Intenzita dopravy'!Y35:Y44*365*'A1 Parametre'!$C$76))</f>
        <v>1170031.6404781765</v>
      </c>
      <c r="Z34" s="53">
        <f t="array" ref="Z34">IF(ISBLANK($D$2)=TRUE,0,SUM(INDEX('07.1 Uspora casu - vypocet'!$F$6:$BC$15,1:10,MATCH('07 Uspora casu'!Z$32,'07.1 Uspora casu - vypocet'!$F$4:$BC$4,0))*'A2 Intenzita dopravy'!Z35:Z44*365*'A1 Parametre'!$C$76))</f>
        <v>1192980.7120406721</v>
      </c>
      <c r="AA34" s="53">
        <f t="array" ref="AA34">IF(ISBLANK($D$2)=TRUE,0,SUM(INDEX('07.1 Uspora casu - vypocet'!$F$6:$BC$15,1:10,MATCH('07 Uspora casu'!AA$32,'07.1 Uspora casu - vypocet'!$F$4:$BC$4,0))*'A2 Intenzita dopravy'!AA35:AA44*365*'A1 Parametre'!$C$76))</f>
        <v>1222612.367615679</v>
      </c>
      <c r="AB34" s="53">
        <f t="array" ref="AB34">IF(ISBLANK($D$2)=TRUE,0,SUM(INDEX('07.1 Uspora casu - vypocet'!$F$6:$BC$15,1:10,MATCH('07 Uspora casu'!AB$32,'07.1 Uspora casu - vypocet'!$F$4:$BC$4,0))*'A2 Intenzita dopravy'!AB35:AB44*365*'A1 Parametre'!$C$76))</f>
        <v>1252734.8806959081</v>
      </c>
      <c r="AC34" s="53">
        <f t="array" ref="AC34">IF(ISBLANK($D$2)=TRUE,0,SUM(INDEX('07.1 Uspora casu - vypocet'!$F$6:$BC$15,1:10,MATCH('07 Uspora casu'!AC$32,'07.1 Uspora casu - vypocet'!$F$4:$BC$4,0))*'A2 Intenzita dopravy'!AC35:AC44*365*'A1 Parametre'!$C$76))</f>
        <v>1283355.9152724545</v>
      </c>
      <c r="AD34" s="53">
        <f t="array" ref="AD34">IF(ISBLANK($D$2)=TRUE,0,SUM(INDEX('07.1 Uspora casu - vypocet'!$F$6:$BC$15,1:10,MATCH('07 Uspora casu'!AD$32,'07.1 Uspora casu - vypocet'!$F$4:$BC$4,0))*'A2 Intenzita dopravy'!AD35:AD44*365*'A1 Parametre'!$C$76))</f>
        <v>1314483.2527193814</v>
      </c>
      <c r="AE34" s="53">
        <f t="array" ref="AE34">IF(ISBLANK($D$2)=TRUE,0,SUM(INDEX('07.1 Uspora casu - vypocet'!$F$6:$BC$15,1:10,MATCH('07 Uspora casu'!AE$32,'07.1 Uspora casu - vypocet'!$F$4:$BC$4,0))*'A2 Intenzita dopravy'!AE35:AE44*365*'A1 Parametre'!$C$76))</f>
        <v>1346124.7935764694</v>
      </c>
      <c r="AF34" s="53">
        <f t="array" ref="AF34">IF(ISBLANK($D$2)=TRUE,0,SUM(INDEX('07.1 Uspora casu - vypocet'!$F$6:$BC$15,1:10,MATCH('07 Uspora casu'!AF$32,'07.1 Uspora casu - vypocet'!$F$4:$BC$4,0))*'A2 Intenzita dopravy'!AF35:AF44*365*'A1 Parametre'!$C$76))</f>
        <v>1378288.5593588436</v>
      </c>
      <c r="AG34" s="53">
        <f t="array" ref="AG34">IF(ISBLANK($D$2)=TRUE,0,SUM(INDEX('07.1 Uspora casu - vypocet'!$F$6:$BC$15,1:10,MATCH('07 Uspora casu'!AG$32,'07.1 Uspora casu - vypocet'!$F$4:$BC$4,0))*'A2 Intenzita dopravy'!AG35:AG44*365*'A1 Parametre'!$C$76))</f>
        <v>1410982.6943938718</v>
      </c>
      <c r="AH34" s="53">
        <f t="array" ref="AH34">IF(ISBLANK($D$2)=TRUE,0,SUM(INDEX('07.1 Uspora casu - vypocet'!$F$6:$BC$15,1:10,MATCH('07 Uspora casu'!AH$32,'07.1 Uspora casu - vypocet'!$F$4:$BC$4,0))*'A2 Intenzita dopravy'!AH35:AH44*365*'A1 Parametre'!$C$76))</f>
        <v>1444215.4676857453</v>
      </c>
      <c r="AI34" s="53">
        <f t="array" ref="AI34">IF(ISBLANK($D$2)=TRUE,0,SUM(INDEX('07.1 Uspora casu - vypocet'!$F$6:$BC$15,1:10,MATCH('07 Uspora casu'!AI$32,'07.1 Uspora casu - vypocet'!$F$4:$BC$4,0))*'A2 Intenzita dopravy'!AI35:AI44*365*'A1 Parametre'!$C$76))</f>
        <v>1477995.274808157</v>
      </c>
    </row>
    <row r="35" spans="2:35" x14ac:dyDescent="0.2">
      <c r="B35" s="350" t="s">
        <v>268</v>
      </c>
      <c r="C35" s="351"/>
      <c r="D35" s="146">
        <f t="shared" si="20"/>
        <v>21629673.574382052</v>
      </c>
      <c r="E35" s="53">
        <f t="array" ref="E35">IF(ISBLANK($D$2)=TRUE,0,IF(E$32&lt;'A1 Parametre'!$C$7,E34,IF(E$32='A1 Parametre'!$C$7,E34*('A1 Parametre'!$C$8-1)/12+(12-'A1 Parametre'!$C$8+1)/12*SUM(INDEX('07.1 Uspora casu - vypocet'!$F$22:$BC$31,$1:$10,MATCH('07 Uspora casu'!E$32,'07.1 Uspora casu - vypocet'!$F$20:$BC$20,0))*'A2 Intenzita dopravy'!E49:E58*365*'A1 Parametre'!$C$76),SUM(INDEX('07.1 Uspora casu - vypocet'!$F$22:$BC$31,$1:$10,MATCH('07 Uspora casu'!E$32,'07.1 Uspora casu - vypocet'!$F$20:$BC$20,0))*'A2 Intenzita dopravy'!E49:E58*365*'A1 Parametre'!$C$76))))</f>
        <v>780658.07454552699</v>
      </c>
      <c r="F35" s="53">
        <f t="array" ref="F35">IF(ISBLANK($D$2)=TRUE,0,IF(F$32&lt;'A1 Parametre'!$C$7,F34,IF(F$32='A1 Parametre'!$C$7,F34*('A1 Parametre'!$C$8-1)/12+(12-'A1 Parametre'!$C$8+1)/12*SUM(INDEX('07.1 Uspora casu - vypocet'!$F$22:$BC$31,$1:$10,MATCH('07 Uspora casu'!F$32,'07.1 Uspora casu - vypocet'!$F$20:$BC$20,0))*'A2 Intenzita dopravy'!F49:F58*365*'A1 Parametre'!$C$76),SUM(INDEX('07.1 Uspora casu - vypocet'!$F$22:$BC$31,$1:$10,MATCH('07 Uspora casu'!F$32,'07.1 Uspora casu - vypocet'!$F$20:$BC$20,0))*'A2 Intenzita dopravy'!F49:F58*365*'A1 Parametre'!$C$76))))</f>
        <v>796129.11956172332</v>
      </c>
      <c r="G35" s="53">
        <f t="array" ref="G35">IF(ISBLANK($D$2)=TRUE,0,IF(G$32&lt;'A1 Parametre'!$C$7,G34,IF(G$32='A1 Parametre'!$C$7,G34*('A1 Parametre'!$C$8-1)/12+(12-'A1 Parametre'!$C$8+1)/12*SUM(INDEX('07.1 Uspora casu - vypocet'!$F$22:$BC$31,$1:$10,MATCH('07 Uspora casu'!G$32,'07.1 Uspora casu - vypocet'!$F$20:$BC$20,0))*'A2 Intenzita dopravy'!G49:G58*365*'A1 Parametre'!$C$76),SUM(INDEX('07.1 Uspora casu - vypocet'!$F$22:$BC$31,$1:$10,MATCH('07 Uspora casu'!G$32,'07.1 Uspora casu - vypocet'!$F$20:$BC$20,0))*'A2 Intenzita dopravy'!G49:G58*365*'A1 Parametre'!$C$76))))</f>
        <v>811909.52393408318</v>
      </c>
      <c r="H35" s="53">
        <f t="array" ref="H35">IF(ISBLANK($D$2)=TRUE,0,IF(H$32&lt;'A1 Parametre'!$C$7,H34,IF(H$32='A1 Parametre'!$C$7,H34*('A1 Parametre'!$C$8-1)/12+(12-'A1 Parametre'!$C$8+1)/12*SUM(INDEX('07.1 Uspora casu - vypocet'!$F$22:$BC$31,$1:$10,MATCH('07 Uspora casu'!H$32,'07.1 Uspora casu - vypocet'!$F$20:$BC$20,0))*'A2 Intenzita dopravy'!H49:H58*365*'A1 Parametre'!$C$76),SUM(INDEX('07.1 Uspora casu - vypocet'!$F$22:$BC$31,$1:$10,MATCH('07 Uspora casu'!H$32,'07.1 Uspora casu - vypocet'!$F$20:$BC$20,0))*'A2 Intenzita dopravy'!H49:H58*365*'A1 Parametre'!$C$76))))</f>
        <v>828005.52682073123</v>
      </c>
      <c r="I35" s="53">
        <f t="array" ref="I35">IF(ISBLANK($D$2)=TRUE,0,IF(I$32&lt;'A1 Parametre'!$C$7,I34,IF(I$32='A1 Parametre'!$C$7,I34*('A1 Parametre'!$C$8-1)/12+(12-'A1 Parametre'!$C$8+1)/12*SUM(INDEX('07.1 Uspora casu - vypocet'!$F$22:$BC$31,$1:$10,MATCH('07 Uspora casu'!I$32,'07.1 Uspora casu - vypocet'!$F$20:$BC$20,0))*'A2 Intenzita dopravy'!I49:I58*365*'A1 Parametre'!$C$76),SUM(INDEX('07.1 Uspora casu - vypocet'!$F$22:$BC$31,$1:$10,MATCH('07 Uspora casu'!I$32,'07.1 Uspora casu - vypocet'!$F$20:$BC$20,0))*'A2 Intenzita dopravy'!I49:I58*365*'A1 Parametre'!$C$76))))</f>
        <v>583246.97006234224</v>
      </c>
      <c r="J35" s="53">
        <f t="array" ref="J35">IF(ISBLANK($D$2)=TRUE,0,IF(J$32&lt;'A1 Parametre'!$C$7,J34,IF(J$32='A1 Parametre'!$C$7,J34*('A1 Parametre'!$C$8-1)/12+(12-'A1 Parametre'!$C$8+1)/12*SUM(INDEX('07.1 Uspora casu - vypocet'!$F$22:$BC$31,$1:$10,MATCH('07 Uspora casu'!J$32,'07.1 Uspora casu - vypocet'!$F$20:$BC$20,0))*'A2 Intenzita dopravy'!J49:J58*365*'A1 Parametre'!$C$76),SUM(INDEX('07.1 Uspora casu - vypocet'!$F$22:$BC$31,$1:$10,MATCH('07 Uspora casu'!J$32,'07.1 Uspora casu - vypocet'!$F$20:$BC$20,0))*'A2 Intenzita dopravy'!J49:J58*365*'A1 Parametre'!$C$76))))</f>
        <v>592646.73159330525</v>
      </c>
      <c r="K35" s="53">
        <f t="array" ref="K35">IF(ISBLANK($D$2)=TRUE,0,IF(K$32&lt;'A1 Parametre'!$C$7,K34,IF(K$32='A1 Parametre'!$C$7,K34*('A1 Parametre'!$C$8-1)/12+(12-'A1 Parametre'!$C$8+1)/12*SUM(INDEX('07.1 Uspora casu - vypocet'!$F$22:$BC$31,$1:$10,MATCH('07 Uspora casu'!K$32,'07.1 Uspora casu - vypocet'!$F$20:$BC$20,0))*'A2 Intenzita dopravy'!K49:K58*365*'A1 Parametre'!$C$76),SUM(INDEX('07.1 Uspora casu - vypocet'!$F$22:$BC$31,$1:$10,MATCH('07 Uspora casu'!K$32,'07.1 Uspora casu - vypocet'!$F$20:$BC$20,0))*'A2 Intenzita dopravy'!K49:K58*365*'A1 Parametre'!$C$76))))</f>
        <v>602071.07286150893</v>
      </c>
      <c r="L35" s="53">
        <f t="array" ref="L35">IF(ISBLANK($D$2)=TRUE,0,IF(L$32&lt;'A1 Parametre'!$C$7,L34,IF(L$32='A1 Parametre'!$C$7,L34*('A1 Parametre'!$C$8-1)/12+(12-'A1 Parametre'!$C$8+1)/12*SUM(INDEX('07.1 Uspora casu - vypocet'!$F$22:$BC$31,$1:$10,MATCH('07 Uspora casu'!L$32,'07.1 Uspora casu - vypocet'!$F$20:$BC$20,0))*'A2 Intenzita dopravy'!L49:L58*365*'A1 Parametre'!$C$76),SUM(INDEX('07.1 Uspora casu - vypocet'!$F$22:$BC$31,$1:$10,MATCH('07 Uspora casu'!L$32,'07.1 Uspora casu - vypocet'!$F$20:$BC$20,0))*'A2 Intenzita dopravy'!L49:L58*365*'A1 Parametre'!$C$76))))</f>
        <v>611520.13480342552</v>
      </c>
      <c r="M35" s="53">
        <f t="array" ref="M35">IF(ISBLANK($D$2)=TRUE,0,IF(M$32&lt;'A1 Parametre'!$C$7,M34,IF(M$32='A1 Parametre'!$C$7,M34*('A1 Parametre'!$C$8-1)/12+(12-'A1 Parametre'!$C$8+1)/12*SUM(INDEX('07.1 Uspora casu - vypocet'!$F$22:$BC$31,$1:$10,MATCH('07 Uspora casu'!M$32,'07.1 Uspora casu - vypocet'!$F$20:$BC$20,0))*'A2 Intenzita dopravy'!M49:M58*365*'A1 Parametre'!$C$76),SUM(INDEX('07.1 Uspora casu - vypocet'!$F$22:$BC$31,$1:$10,MATCH('07 Uspora casu'!M$32,'07.1 Uspora casu - vypocet'!$F$20:$BC$20,0))*'A2 Intenzita dopravy'!M49:M58*365*'A1 Parametre'!$C$76))))</f>
        <v>620994.05918840016</v>
      </c>
      <c r="N35" s="53">
        <f t="array" ref="N35">IF(ISBLANK($D$2)=TRUE,0,IF(N$32&lt;'A1 Parametre'!$C$7,N34,IF(N$32='A1 Parametre'!$C$7,N34*('A1 Parametre'!$C$8-1)/12+(12-'A1 Parametre'!$C$8+1)/12*SUM(INDEX('07.1 Uspora casu - vypocet'!$F$22:$BC$31,$1:$10,MATCH('07 Uspora casu'!N$32,'07.1 Uspora casu - vypocet'!$F$20:$BC$20,0))*'A2 Intenzita dopravy'!N49:N58*365*'A1 Parametre'!$C$76),SUM(INDEX('07.1 Uspora casu - vypocet'!$F$22:$BC$31,$1:$10,MATCH('07 Uspora casu'!N$32,'07.1 Uspora casu - vypocet'!$F$20:$BC$20,0))*'A2 Intenzita dopravy'!N49:N58*365*'A1 Parametre'!$C$76))))</f>
        <v>630492.98862342979</v>
      </c>
      <c r="O35" s="53">
        <f t="array" ref="O35">IF(ISBLANK($D$2)=TRUE,0,IF(O$32&lt;'A1 Parametre'!$C$7,O34,IF(O$32='A1 Parametre'!$C$7,O34*('A1 Parametre'!$C$8-1)/12+(12-'A1 Parametre'!$C$8+1)/12*SUM(INDEX('07.1 Uspora casu - vypocet'!$F$22:$BC$31,$1:$10,MATCH('07 Uspora casu'!O$32,'07.1 Uspora casu - vypocet'!$F$20:$BC$20,0))*'A2 Intenzita dopravy'!O49:O58*365*'A1 Parametre'!$C$76),SUM(INDEX('07.1 Uspora casu - vypocet'!$F$22:$BC$31,$1:$10,MATCH('07 Uspora casu'!O$32,'07.1 Uspora casu - vypocet'!$F$20:$BC$20,0))*'A2 Intenzita dopravy'!O49:O58*365*'A1 Parametre'!$C$76))))</f>
        <v>640017.06655796792</v>
      </c>
      <c r="P35" s="53">
        <f t="array" ref="P35">IF(ISBLANK($D$2)=TRUE,0,IF(P$32&lt;'A1 Parametre'!$C$7,P34,IF(P$32='A1 Parametre'!$C$7,P34*('A1 Parametre'!$C$8-1)/12+(12-'A1 Parametre'!$C$8+1)/12*SUM(INDEX('07.1 Uspora casu - vypocet'!$F$22:$BC$31,$1:$10,MATCH('07 Uspora casu'!P$32,'07.1 Uspora casu - vypocet'!$F$20:$BC$20,0))*'A2 Intenzita dopravy'!P49:P58*365*'A1 Parametre'!$C$76),SUM(INDEX('07.1 Uspora casu - vypocet'!$F$22:$BC$31,$1:$10,MATCH('07 Uspora casu'!P$32,'07.1 Uspora casu - vypocet'!$F$20:$BC$20,0))*'A2 Intenzita dopravy'!P49:P58*365*'A1 Parametre'!$C$76))))</f>
        <v>649566.43728875485</v>
      </c>
      <c r="Q35" s="53">
        <f t="array" ref="Q35">IF(ISBLANK($D$2)=TRUE,0,IF(Q$32&lt;'A1 Parametre'!$C$7,Q34,IF(Q$32='A1 Parametre'!$C$7,Q34*('A1 Parametre'!$C$8-1)/12+(12-'A1 Parametre'!$C$8+1)/12*SUM(INDEX('07.1 Uspora casu - vypocet'!$F$22:$BC$31,$1:$10,MATCH('07 Uspora casu'!Q$32,'07.1 Uspora casu - vypocet'!$F$20:$BC$20,0))*'A2 Intenzita dopravy'!Q49:Q58*365*'A1 Parametre'!$C$76),SUM(INDEX('07.1 Uspora casu - vypocet'!$F$22:$BC$31,$1:$10,MATCH('07 Uspora casu'!Q$32,'07.1 Uspora casu - vypocet'!$F$20:$BC$20,0))*'A2 Intenzita dopravy'!Q49:Q58*365*'A1 Parametre'!$C$76))))</f>
        <v>659349.55005638895</v>
      </c>
      <c r="R35" s="53">
        <f t="array" ref="R35">IF(ISBLANK($D$2)=TRUE,0,IF(R$32&lt;'A1 Parametre'!$C$7,R34,IF(R$32='A1 Parametre'!$C$7,R34*('A1 Parametre'!$C$8-1)/12+(12-'A1 Parametre'!$C$8+1)/12*SUM(INDEX('07.1 Uspora casu - vypocet'!$F$22:$BC$31,$1:$10,MATCH('07 Uspora casu'!R$32,'07.1 Uspora casu - vypocet'!$F$20:$BC$20,0))*'A2 Intenzita dopravy'!R49:R58*365*'A1 Parametre'!$C$76),SUM(INDEX('07.1 Uspora casu - vypocet'!$F$22:$BC$31,$1:$10,MATCH('07 Uspora casu'!R$32,'07.1 Uspora casu - vypocet'!$F$20:$BC$20,0))*'A2 Intenzita dopravy'!R49:R58*365*'A1 Parametre'!$C$76))))</f>
        <v>669168.33839625458</v>
      </c>
      <c r="S35" s="53">
        <f t="array" ref="S35">IF(ISBLANK($D$2)=TRUE,0,IF(S$32&lt;'A1 Parametre'!$C$7,S34,IF(S$32='A1 Parametre'!$C$7,S34*('A1 Parametre'!$C$8-1)/12+(12-'A1 Parametre'!$C$8+1)/12*SUM(INDEX('07.1 Uspora casu - vypocet'!$F$22:$BC$31,$1:$10,MATCH('07 Uspora casu'!S$32,'07.1 Uspora casu - vypocet'!$F$20:$BC$20,0))*'A2 Intenzita dopravy'!S49:S58*365*'A1 Parametre'!$C$76),SUM(INDEX('07.1 Uspora casu - vypocet'!$F$22:$BC$31,$1:$10,MATCH('07 Uspora casu'!S$32,'07.1 Uspora casu - vypocet'!$F$20:$BC$20,0))*'A2 Intenzita dopravy'!S49:S58*365*'A1 Parametre'!$C$76))))</f>
        <v>679023.05345012143</v>
      </c>
      <c r="T35" s="53">
        <f t="array" ref="T35">IF(ISBLANK($D$2)=TRUE,0,IF(T$32&lt;'A1 Parametre'!$C$7,T34,IF(T$32='A1 Parametre'!$C$7,T34*('A1 Parametre'!$C$8-1)/12+(12-'A1 Parametre'!$C$8+1)/12*SUM(INDEX('07.1 Uspora casu - vypocet'!$F$22:$BC$31,$1:$10,MATCH('07 Uspora casu'!T$32,'07.1 Uspora casu - vypocet'!$F$20:$BC$20,0))*'A2 Intenzita dopravy'!T49:T58*365*'A1 Parametre'!$C$76),SUM(INDEX('07.1 Uspora casu - vypocet'!$F$22:$BC$31,$1:$10,MATCH('07 Uspora casu'!T$32,'07.1 Uspora casu - vypocet'!$F$20:$BC$20,0))*'A2 Intenzita dopravy'!T49:T58*365*'A1 Parametre'!$C$76))))</f>
        <v>688913.94810542429</v>
      </c>
      <c r="U35" s="53">
        <f t="array" ref="U35">IF(ISBLANK($D$2)=TRUE,0,IF(U$32&lt;'A1 Parametre'!$C$7,U34,IF(U$32='A1 Parametre'!$C$7,U34*('A1 Parametre'!$C$8-1)/12+(12-'A1 Parametre'!$C$8+1)/12*SUM(INDEX('07.1 Uspora casu - vypocet'!$F$22:$BC$31,$1:$10,MATCH('07 Uspora casu'!U$32,'07.1 Uspora casu - vypocet'!$F$20:$BC$20,0))*'A2 Intenzita dopravy'!U49:U58*365*'A1 Parametre'!$C$76),SUM(INDEX('07.1 Uspora casu - vypocet'!$F$22:$BC$31,$1:$10,MATCH('07 Uspora casu'!U$32,'07.1 Uspora casu - vypocet'!$F$20:$BC$20,0))*'A2 Intenzita dopravy'!U49:U58*365*'A1 Parametre'!$C$76))))</f>
        <v>698841.27700707864</v>
      </c>
      <c r="V35" s="53">
        <f t="array" ref="V35">IF(ISBLANK($D$2)=TRUE,0,IF(V$32&lt;'A1 Parametre'!$C$7,V34,IF(V$32='A1 Parametre'!$C$7,V34*('A1 Parametre'!$C$8-1)/12+(12-'A1 Parametre'!$C$8+1)/12*SUM(INDEX('07.1 Uspora casu - vypocet'!$F$22:$BC$31,$1:$10,MATCH('07 Uspora casu'!V$32,'07.1 Uspora casu - vypocet'!$F$20:$BC$20,0))*'A2 Intenzita dopravy'!V49:V58*365*'A1 Parametre'!$C$76),SUM(INDEX('07.1 Uspora casu - vypocet'!$F$22:$BC$31,$1:$10,MATCH('07 Uspora casu'!V$32,'07.1 Uspora casu - vypocet'!$F$20:$BC$20,0))*'A2 Intenzita dopravy'!V49:V58*365*'A1 Parametre'!$C$76))))</f>
        <v>708805.29656937683</v>
      </c>
      <c r="W35" s="53">
        <f t="array" ref="W35">IF(ISBLANK($D$2)=TRUE,0,IF(W$32&lt;'A1 Parametre'!$C$7,W34,IF(W$32='A1 Parametre'!$C$7,W34*('A1 Parametre'!$C$8-1)/12+(12-'A1 Parametre'!$C$8+1)/12*SUM(INDEX('07.1 Uspora casu - vypocet'!$F$22:$BC$31,$1:$10,MATCH('07 Uspora casu'!W$32,'07.1 Uspora casu - vypocet'!$F$20:$BC$20,0))*'A2 Intenzita dopravy'!W49:W58*365*'A1 Parametre'!$C$76),SUM(INDEX('07.1 Uspora casu - vypocet'!$F$22:$BC$31,$1:$10,MATCH('07 Uspora casu'!W$32,'07.1 Uspora casu - vypocet'!$F$20:$BC$20,0))*'A2 Intenzita dopravy'!W49:W58*365*'A1 Parametre'!$C$76))))</f>
        <v>718806.26498796267</v>
      </c>
      <c r="X35" s="53">
        <f t="array" ref="X35">IF(ISBLANK($D$2)=TRUE,0,IF(X$32&lt;'A1 Parametre'!$C$7,X34,IF(X$32='A1 Parametre'!$C$7,X34*('A1 Parametre'!$C$8-1)/12+(12-'A1 Parametre'!$C$8+1)/12*SUM(INDEX('07.1 Uspora casu - vypocet'!$F$22:$BC$31,$1:$10,MATCH('07 Uspora casu'!X$32,'07.1 Uspora casu - vypocet'!$F$20:$BC$20,0))*'A2 Intenzita dopravy'!X49:X58*365*'A1 Parametre'!$C$76),SUM(INDEX('07.1 Uspora casu - vypocet'!$F$22:$BC$31,$1:$10,MATCH('07 Uspora casu'!X$32,'07.1 Uspora casu - vypocet'!$F$20:$BC$20,0))*'A2 Intenzita dopravy'!X49:X58*365*'A1 Parametre'!$C$76))))</f>
        <v>728844.44225188333</v>
      </c>
      <c r="Y35" s="53">
        <f t="array" ref="Y35">IF(ISBLANK($D$2)=TRUE,0,IF(Y$32&lt;'A1 Parametre'!$C$7,Y34,IF(Y$32='A1 Parametre'!$C$7,Y34*('A1 Parametre'!$C$8-1)/12+(12-'A1 Parametre'!$C$8+1)/12*SUM(INDEX('07.1 Uspora casu - vypocet'!$F$22:$BC$31,$1:$10,MATCH('07 Uspora casu'!Y$32,'07.1 Uspora casu - vypocet'!$F$20:$BC$20,0))*'A2 Intenzita dopravy'!Y49:Y58*365*'A1 Parametre'!$C$76),SUM(INDEX('07.1 Uspora casu - vypocet'!$F$22:$BC$31,$1:$10,MATCH('07 Uspora casu'!Y$32,'07.1 Uspora casu - vypocet'!$F$20:$BC$20,0))*'A2 Intenzita dopravy'!Y49:Y58*365*'A1 Parametre'!$C$76))))</f>
        <v>738920.09015572397</v>
      </c>
      <c r="Z35" s="53">
        <f t="array" ref="Z35">IF(ISBLANK($D$2)=TRUE,0,IF(Z$32&lt;'A1 Parametre'!$C$7,Z34,IF(Z$32='A1 Parametre'!$C$7,Z34*('A1 Parametre'!$C$8-1)/12+(12-'A1 Parametre'!$C$8+1)/12*SUM(INDEX('07.1 Uspora casu - vypocet'!$F$22:$BC$31,$1:$10,MATCH('07 Uspora casu'!Z$32,'07.1 Uspora casu - vypocet'!$F$20:$BC$20,0))*'A2 Intenzita dopravy'!Z49:Z58*365*'A1 Parametre'!$C$76),SUM(INDEX('07.1 Uspora casu - vypocet'!$F$22:$BC$31,$1:$10,MATCH('07 Uspora casu'!Z$32,'07.1 Uspora casu - vypocet'!$F$20:$BC$20,0))*'A2 Intenzita dopravy'!Z49:Z58*365*'A1 Parametre'!$C$76))))</f>
        <v>749033.47231181944</v>
      </c>
      <c r="AA35" s="53">
        <f t="array" ref="AA35">IF(ISBLANK($D$2)=TRUE,0,IF(AA$32&lt;'A1 Parametre'!$C$7,AA34,IF(AA$32='A1 Parametre'!$C$7,AA34*('A1 Parametre'!$C$8-1)/12+(12-'A1 Parametre'!$C$8+1)/12*SUM(INDEX('07.1 Uspora casu - vypocet'!$F$22:$BC$31,$1:$10,MATCH('07 Uspora casu'!AA$32,'07.1 Uspora casu - vypocet'!$F$20:$BC$20,0))*'A2 Intenzita dopravy'!AA49:AA58*365*'A1 Parametre'!$C$76),SUM(INDEX('07.1 Uspora casu - vypocet'!$F$22:$BC$31,$1:$10,MATCH('07 Uspora casu'!AA$32,'07.1 Uspora casu - vypocet'!$F$20:$BC$20,0))*'A2 Intenzita dopravy'!AA49:AA58*365*'A1 Parametre'!$C$76))))</f>
        <v>761422.48026464391</v>
      </c>
      <c r="AB35" s="53">
        <f t="array" ref="AB35">IF(ISBLANK($D$2)=TRUE,0,IF(AB$32&lt;'A1 Parametre'!$C$7,AB34,IF(AB$32='A1 Parametre'!$C$7,AB34*('A1 Parametre'!$C$8-1)/12+(12-'A1 Parametre'!$C$8+1)/12*SUM(INDEX('07.1 Uspora casu - vypocet'!$F$22:$BC$31,$1:$10,MATCH('07 Uspora casu'!AB$32,'07.1 Uspora casu - vypocet'!$F$20:$BC$20,0))*'A2 Intenzita dopravy'!AB49:AB58*365*'A1 Parametre'!$C$76),SUM(INDEX('07.1 Uspora casu - vypocet'!$F$22:$BC$31,$1:$10,MATCH('07 Uspora casu'!AB$32,'07.1 Uspora casu - vypocet'!$F$20:$BC$20,0))*'A2 Intenzita dopravy'!AB49:AB58*365*'A1 Parametre'!$C$76))))</f>
        <v>773863.76888368814</v>
      </c>
      <c r="AC35" s="53">
        <f t="array" ref="AC35">IF(ISBLANK($D$2)=TRUE,0,IF(AC$32&lt;'A1 Parametre'!$C$7,AC34,IF(AC$32='A1 Parametre'!$C$7,AC34*('A1 Parametre'!$C$8-1)/12+(12-'A1 Parametre'!$C$8+1)/12*SUM(INDEX('07.1 Uspora casu - vypocet'!$F$22:$BC$31,$1:$10,MATCH('07 Uspora casu'!AC$32,'07.1 Uspora casu - vypocet'!$F$20:$BC$20,0))*'A2 Intenzita dopravy'!AC49:AC58*365*'A1 Parametre'!$C$76),SUM(INDEX('07.1 Uspora casu - vypocet'!$F$22:$BC$31,$1:$10,MATCH('07 Uspora casu'!AC$32,'07.1 Uspora casu - vypocet'!$F$20:$BC$20,0))*'A2 Intenzita dopravy'!AC49:AC58*365*'A1 Parametre'!$C$76))))</f>
        <v>786357.70464745292</v>
      </c>
      <c r="AD35" s="53">
        <f t="array" ref="AD35">IF(ISBLANK($D$2)=TRUE,0,IF(AD$32&lt;'A1 Parametre'!$C$7,AD34,IF(AD$32='A1 Parametre'!$C$7,AD34*('A1 Parametre'!$C$8-1)/12+(12-'A1 Parametre'!$C$8+1)/12*SUM(INDEX('07.1 Uspora casu - vypocet'!$F$22:$BC$31,$1:$10,MATCH('07 Uspora casu'!AD$32,'07.1 Uspora casu - vypocet'!$F$20:$BC$20,0))*'A2 Intenzita dopravy'!AD49:AD58*365*'A1 Parametre'!$C$76),SUM(INDEX('07.1 Uspora casu - vypocet'!$F$22:$BC$31,$1:$10,MATCH('07 Uspora casu'!AD$32,'07.1 Uspora casu - vypocet'!$F$20:$BC$20,0))*'A2 Intenzita dopravy'!AD49:AD58*365*'A1 Parametre'!$C$76))))</f>
        <v>798904.6565486039</v>
      </c>
      <c r="AE35" s="53">
        <f t="array" ref="AE35">IF(ISBLANK($D$2)=TRUE,0,IF(AE$32&lt;'A1 Parametre'!$C$7,AE34,IF(AE$32='A1 Parametre'!$C$7,AE34*('A1 Parametre'!$C$8-1)/12+(12-'A1 Parametre'!$C$8+1)/12*SUM(INDEX('07.1 Uspora casu - vypocet'!$F$22:$BC$31,$1:$10,MATCH('07 Uspora casu'!AE$32,'07.1 Uspora casu - vypocet'!$F$20:$BC$20,0))*'A2 Intenzita dopravy'!AE49:AE58*365*'A1 Parametre'!$C$76),SUM(INDEX('07.1 Uspora casu - vypocet'!$F$22:$BC$31,$1:$10,MATCH('07 Uspora casu'!AE$32,'07.1 Uspora casu - vypocet'!$F$20:$BC$20,0))*'A2 Intenzita dopravy'!AE49:AE58*365*'A1 Parametre'!$C$76))))</f>
        <v>811504.99611076072</v>
      </c>
      <c r="AF35" s="53">
        <f t="array" ref="AF35">IF(ISBLANK($D$2)=TRUE,0,IF(AF$32&lt;'A1 Parametre'!$C$7,AF34,IF(AF$32='A1 Parametre'!$C$7,AF34*('A1 Parametre'!$C$8-1)/12+(12-'A1 Parametre'!$C$8+1)/12*SUM(INDEX('07.1 Uspora casu - vypocet'!$F$22:$BC$31,$1:$10,MATCH('07 Uspora casu'!AF$32,'07.1 Uspora casu - vypocet'!$F$20:$BC$20,0))*'A2 Intenzita dopravy'!AF49:AF58*365*'A1 Parametre'!$C$76),SUM(INDEX('07.1 Uspora casu - vypocet'!$F$22:$BC$31,$1:$10,MATCH('07 Uspora casu'!AF$32,'07.1 Uspora casu - vypocet'!$F$20:$BC$20,0))*'A2 Intenzita dopravy'!AF49:AF58*365*'A1 Parametre'!$C$76))))</f>
        <v>824159.0974053957</v>
      </c>
      <c r="AG35" s="53">
        <f t="array" ref="AG35">IF(ISBLANK($D$2)=TRUE,0,IF(AG$32&lt;'A1 Parametre'!$C$7,AG34,IF(AG$32='A1 Parametre'!$C$7,AG34*('A1 Parametre'!$C$8-1)/12+(12-'A1 Parametre'!$C$8+1)/12*SUM(INDEX('07.1 Uspora casu - vypocet'!$F$22:$BC$31,$1:$10,MATCH('07 Uspora casu'!AG$32,'07.1 Uspora casu - vypocet'!$F$20:$BC$20,0))*'A2 Intenzita dopravy'!AG49:AG58*365*'A1 Parametre'!$C$76),SUM(INDEX('07.1 Uspora casu - vypocet'!$F$22:$BC$31,$1:$10,MATCH('07 Uspora casu'!AG$32,'07.1 Uspora casu - vypocet'!$F$20:$BC$20,0))*'A2 Intenzita dopravy'!AG49:AG58*365*'A1 Parametre'!$C$76))))</f>
        <v>836867.33706884517</v>
      </c>
      <c r="AH35" s="53">
        <f t="array" ref="AH35">IF(ISBLANK($D$2)=TRUE,0,IF(AH$32&lt;'A1 Parametre'!$C$7,AH34,IF(AH$32='A1 Parametre'!$C$7,AH34*('A1 Parametre'!$C$8-1)/12+(12-'A1 Parametre'!$C$8+1)/12*SUM(INDEX('07.1 Uspora casu - vypocet'!$F$22:$BC$31,$1:$10,MATCH('07 Uspora casu'!AH$32,'07.1 Uspora casu - vypocet'!$F$20:$BC$20,0))*'A2 Intenzita dopravy'!AH49:AH58*365*'A1 Parametre'!$C$76),SUM(INDEX('07.1 Uspora casu - vypocet'!$F$22:$BC$31,$1:$10,MATCH('07 Uspora casu'!AH$32,'07.1 Uspora casu - vypocet'!$F$20:$BC$20,0))*'A2 Intenzita dopravy'!AH49:AH58*365*'A1 Parametre'!$C$76))))</f>
        <v>849630.09431942797</v>
      </c>
      <c r="AI35" s="53">
        <f t="array" ref="AI35">IF(ISBLANK($D$2)=TRUE,0,IF(AI$32&lt;'A1 Parametre'!$C$7,AI34,IF(AI$32='A1 Parametre'!$C$7,AI34*('A1 Parametre'!$C$8-1)/12+(12-'A1 Parametre'!$C$8+1)/12*SUM(INDEX('07.1 Uspora casu - vypocet'!$F$22:$BC$31,$1:$10,MATCH('07 Uspora casu'!AI$32,'07.1 Uspora casu - vypocet'!$F$20:$BC$20,0))*'A2 Intenzita dopravy'!AI49:AI58*365*'A1 Parametre'!$C$76),SUM(INDEX('07.1 Uspora casu - vypocet'!$F$22:$BC$31,$1:$10,MATCH('07 Uspora casu'!AI$32,'07.1 Uspora casu - vypocet'!$F$20:$BC$20,0))*'A2 Intenzita dopravy'!AI49:AI58*365*'A1 Parametre'!$C$76))))</f>
        <v>862447.75097467925</v>
      </c>
    </row>
    <row r="36" spans="2:35" x14ac:dyDescent="0.2">
      <c r="B36" s="358" t="s">
        <v>137</v>
      </c>
      <c r="C36" s="359"/>
      <c r="D36" s="161">
        <f t="shared" si="20"/>
        <v>10447176.912877355</v>
      </c>
      <c r="E36" s="93">
        <f>E34-E35</f>
        <v>0</v>
      </c>
      <c r="F36" s="93">
        <f t="shared" ref="F36:AH36" si="21">F34-F35</f>
        <v>0</v>
      </c>
      <c r="G36" s="93">
        <f t="shared" si="21"/>
        <v>0</v>
      </c>
      <c r="H36" s="93">
        <f t="shared" si="21"/>
        <v>0</v>
      </c>
      <c r="I36" s="93">
        <f t="shared" si="21"/>
        <v>261176.52416835749</v>
      </c>
      <c r="J36" s="93">
        <f t="shared" si="21"/>
        <v>269931.72258971282</v>
      </c>
      <c r="K36" s="93">
        <f t="shared" si="21"/>
        <v>278879.79110816726</v>
      </c>
      <c r="L36" s="93">
        <f t="shared" si="21"/>
        <v>288023.10772829119</v>
      </c>
      <c r="M36" s="93">
        <f t="shared" si="21"/>
        <v>297364.0786806175</v>
      </c>
      <c r="N36" s="93">
        <f t="shared" si="21"/>
        <v>306905.13875060796</v>
      </c>
      <c r="O36" s="93">
        <f t="shared" si="21"/>
        <v>316648.75161139597</v>
      </c>
      <c r="P36" s="93">
        <f t="shared" si="21"/>
        <v>326597.41016034759</v>
      </c>
      <c r="Q36" s="93">
        <f t="shared" si="21"/>
        <v>337268.89643516182</v>
      </c>
      <c r="R36" s="93">
        <f t="shared" si="21"/>
        <v>348168.62434920215</v>
      </c>
      <c r="S36" s="93">
        <f t="shared" si="21"/>
        <v>359299.56227594917</v>
      </c>
      <c r="T36" s="93">
        <f t="shared" si="21"/>
        <v>370664.71560324694</v>
      </c>
      <c r="U36" s="93">
        <f t="shared" si="21"/>
        <v>382267.12718595436</v>
      </c>
      <c r="V36" s="93">
        <f t="shared" si="21"/>
        <v>394109.87780404685</v>
      </c>
      <c r="W36" s="93">
        <f t="shared" si="21"/>
        <v>406196.0866262425</v>
      </c>
      <c r="X36" s="93">
        <f t="shared" si="21"/>
        <v>418528.91167921422</v>
      </c>
      <c r="Y36" s="93">
        <f t="shared" si="21"/>
        <v>431111.55032245256</v>
      </c>
      <c r="Z36" s="93">
        <f t="shared" si="21"/>
        <v>443947.23972885264</v>
      </c>
      <c r="AA36" s="93">
        <f t="shared" si="21"/>
        <v>461189.88735103514</v>
      </c>
      <c r="AB36" s="93">
        <f t="shared" si="21"/>
        <v>478871.11181221996</v>
      </c>
      <c r="AC36" s="93">
        <f t="shared" si="21"/>
        <v>496998.21062500158</v>
      </c>
      <c r="AD36" s="93">
        <f t="shared" si="21"/>
        <v>515578.59617077745</v>
      </c>
      <c r="AE36" s="93">
        <f t="shared" si="21"/>
        <v>534619.79746570869</v>
      </c>
      <c r="AF36" s="93">
        <f t="shared" si="21"/>
        <v>554129.4619534479</v>
      </c>
      <c r="AG36" s="93">
        <f t="shared" si="21"/>
        <v>574115.35732502665</v>
      </c>
      <c r="AH36" s="93">
        <f t="shared" si="21"/>
        <v>594585.37336631736</v>
      </c>
      <c r="AI36" s="93">
        <f t="shared" ref="AI36" si="22">AI34-AI35</f>
        <v>615547.52383347775</v>
      </c>
    </row>
    <row r="37" spans="2:35" x14ac:dyDescent="0.2">
      <c r="B37" s="354" t="s">
        <v>140</v>
      </c>
      <c r="C37" s="355"/>
      <c r="D37" s="146">
        <f t="shared" si="20"/>
        <v>32508707.464504767</v>
      </c>
      <c r="E37" s="53">
        <f>E36*'A1 Parametre'!$C$80*INDEX('A1 Parametre'!$C$89:$BB$89,MATCH(E32,'A1 Parametre'!$C$13:$CC$13,0))</f>
        <v>0</v>
      </c>
      <c r="F37" s="53">
        <f>F36*'A1 Parametre'!$C$80*INDEX('A1 Parametre'!$C$89:$BB$89,MATCH(F32,'A1 Parametre'!$C$13:$CC$13,0))</f>
        <v>0</v>
      </c>
      <c r="G37" s="53">
        <f>G36*'A1 Parametre'!$C$80*INDEX('A1 Parametre'!$C$89:$BB$89,MATCH(G32,'A1 Parametre'!$C$13:$CC$13,0))</f>
        <v>0</v>
      </c>
      <c r="H37" s="53">
        <f>H36*'A1 Parametre'!$C$80*INDEX('A1 Parametre'!$C$89:$BB$89,MATCH(H32,'A1 Parametre'!$C$13:$CC$13,0))</f>
        <v>0</v>
      </c>
      <c r="I37" s="53">
        <f>I36*'A1 Parametre'!$C$80*INDEX('A1 Parametre'!$C$89:$BB$89,MATCH(I32,'A1 Parametre'!$C$13:$CC$13,0))</f>
        <v>650223.42555346072</v>
      </c>
      <c r="J37" s="53">
        <f>J36*'A1 Parametre'!$C$80*INDEX('A1 Parametre'!$C$89:$BB$89,MATCH(J32,'A1 Parametre'!$C$13:$CC$13,0))</f>
        <v>686132.7388222625</v>
      </c>
      <c r="K37" s="53">
        <f>K36*'A1 Parametre'!$C$80*INDEX('A1 Parametre'!$C$89:$BB$89,MATCH(K32,'A1 Parametre'!$C$13:$CC$13,0))</f>
        <v>723764.04171123705</v>
      </c>
      <c r="L37" s="53">
        <f>L36*'A1 Parametre'!$C$80*INDEX('A1 Parametre'!$C$89:$BB$89,MATCH(L32,'A1 Parametre'!$C$13:$CC$13,0))</f>
        <v>763190.6343933529</v>
      </c>
      <c r="M37" s="53">
        <f>M36*'A1 Parametre'!$C$80*INDEX('A1 Parametre'!$C$89:$BB$89,MATCH(M32,'A1 Parametre'!$C$13:$CC$13,0))</f>
        <v>804673.82483320683</v>
      </c>
      <c r="N37" s="53">
        <f>N36*'A1 Parametre'!$C$80*INDEX('A1 Parametre'!$C$89:$BB$89,MATCH(N32,'A1 Parametre'!$C$13:$CC$13,0))</f>
        <v>847662.86104196066</v>
      </c>
      <c r="O37" s="53">
        <f>O36*'A1 Parametre'!$C$80*INDEX('A1 Parametre'!$C$89:$BB$89,MATCH(O32,'A1 Parametre'!$C$13:$CC$13,0))</f>
        <v>892180.04629049439</v>
      </c>
      <c r="P37" s="53">
        <f>P36*'A1 Parametre'!$C$80*INDEX('A1 Parametre'!$C$89:$BB$89,MATCH(P32,'A1 Parametre'!$C$13:$CC$13,0))</f>
        <v>938247.22622977325</v>
      </c>
      <c r="Q37" s="53">
        <f>Q36*'A1 Parametre'!$C$80*INDEX('A1 Parametre'!$C$89:$BB$89,MATCH(Q32,'A1 Parametre'!$C$13:$CC$13,0))</f>
        <v>986091.01552364731</v>
      </c>
      <c r="R37" s="53">
        <f>R36*'A1 Parametre'!$C$80*INDEX('A1 Parametre'!$C$89:$BB$89,MATCH(R32,'A1 Parametre'!$C$13:$CC$13,0))</f>
        <v>1034301.038201961</v>
      </c>
      <c r="S37" s="53">
        <f>S36*'A1 Parametre'!$C$80*INDEX('A1 Parametre'!$C$89:$BB$89,MATCH(S32,'A1 Parametre'!$C$13:$CC$13,0))</f>
        <v>1082875.2049422571</v>
      </c>
      <c r="T37" s="53">
        <f>T36*'A1 Parametre'!$C$80*INDEX('A1 Parametre'!$C$89:$BB$89,MATCH(T32,'A1 Parametre'!$C$13:$CC$13,0))</f>
        <v>1131817.0630153748</v>
      </c>
      <c r="U37" s="53">
        <f>U36*'A1 Parametre'!$C$80*INDEX('A1 Parametre'!$C$89:$BB$89,MATCH(U32,'A1 Parametre'!$C$13:$CC$13,0))</f>
        <v>1181135.0004190304</v>
      </c>
      <c r="V37" s="53">
        <f>V36*'A1 Parametre'!$C$80*INDEX('A1 Parametre'!$C$89:$BB$89,MATCH(V32,'A1 Parametre'!$C$13:$CC$13,0))</f>
        <v>1231009.5953790145</v>
      </c>
      <c r="W37" s="53">
        <f>W36*'A1 Parametre'!$C$80*INDEX('A1 Parametre'!$C$89:$BB$89,MATCH(W32,'A1 Parametre'!$C$13:$CC$13,0))</f>
        <v>1281446.4998265202</v>
      </c>
      <c r="X37" s="53">
        <f>X36*'A1 Parametre'!$C$80*INDEX('A1 Parametre'!$C$89:$BB$89,MATCH(X32,'A1 Parametre'!$C$13:$CC$13,0))</f>
        <v>1332453.9644291697</v>
      </c>
      <c r="Y37" s="53">
        <f>Y36*'A1 Parametre'!$C$80*INDEX('A1 Parametre'!$C$89:$BB$89,MATCH(Y32,'A1 Parametre'!$C$13:$CC$13,0))</f>
        <v>1384042.5239726079</v>
      </c>
      <c r="Z37" s="53">
        <f>Z36*'A1 Parametre'!$C$80*INDEX('A1 Parametre'!$C$89:$BB$89,MATCH(Z32,'A1 Parametre'!$C$13:$CC$13,0))</f>
        <v>1436224.7080364786</v>
      </c>
      <c r="AA37" s="53">
        <f>AA36*'A1 Parametre'!$C$80*INDEX('A1 Parametre'!$C$89:$BB$89,MATCH(AA32,'A1 Parametre'!$C$13:$CC$13,0))</f>
        <v>1503495.2768596415</v>
      </c>
      <c r="AB37" s="53">
        <f>AB36*'A1 Parametre'!$C$80*INDEX('A1 Parametre'!$C$89:$BB$89,MATCH(AB32,'A1 Parametre'!$C$13:$CC$13,0))</f>
        <v>1573157.4438972634</v>
      </c>
      <c r="AC37" s="53">
        <f>AC36*'A1 Parametre'!$C$80*INDEX('A1 Parametre'!$C$89:$BB$89,MATCH(AC32,'A1 Parametre'!$C$13:$CC$13,0))</f>
        <v>1645279.3032628875</v>
      </c>
      <c r="AD37" s="53">
        <f>AD36*'A1 Parametre'!$C$80*INDEX('A1 Parametre'!$C$89:$BB$89,MATCH(AD32,'A1 Parametre'!$C$13:$CC$13,0))</f>
        <v>1719930.6965713021</v>
      </c>
      <c r="AE37" s="53">
        <f>AE36*'A1 Parametre'!$C$80*INDEX('A1 Parametre'!$C$89:$BB$89,MATCH(AE32,'A1 Parametre'!$C$13:$CC$13,0))</f>
        <v>1797183.2555557403</v>
      </c>
      <c r="AF37" s="53">
        <f>AF36*'A1 Parametre'!$C$80*INDEX('A1 Parametre'!$C$89:$BB$89,MATCH(AF32,'A1 Parametre'!$C$13:$CC$13,0))</f>
        <v>1877110.4456967846</v>
      </c>
      <c r="AG37" s="53">
        <f>AG36*'A1 Parametre'!$C$80*INDEX('A1 Parametre'!$C$89:$BB$89,MATCH(AG32,'A1 Parametre'!$C$13:$CC$13,0))</f>
        <v>1959787.6108866036</v>
      </c>
      <c r="AH37" s="53">
        <f>AH36*'A1 Parametre'!$C$80*INDEX('A1 Parametre'!$C$89:$BB$89,MATCH(AH32,'A1 Parametre'!$C$13:$CC$13,0))</f>
        <v>2045292.0191527291</v>
      </c>
      <c r="AI37" s="53">
        <f>AI36*'A1 Parametre'!$C$80*INDEX('A1 Parametre'!$C$89:$BB$89,MATCH(AI32,'A1 Parametre'!$C$13:$CC$13,0))</f>
        <v>2133702.9094661213</v>
      </c>
    </row>
    <row r="38" spans="2:35" x14ac:dyDescent="0.2">
      <c r="B38" s="354" t="s">
        <v>141</v>
      </c>
      <c r="C38" s="355"/>
      <c r="D38" s="146">
        <f t="shared" si="20"/>
        <v>69795051.923503041</v>
      </c>
      <c r="E38" s="53">
        <f>E36*'A1 Parametre'!$D$80*INDEX('A1 Parametre'!$C$90:$BB$90,MATCH(E32,'A1 Parametre'!$C$13:$CC$13,0))</f>
        <v>0</v>
      </c>
      <c r="F38" s="53">
        <f>F36*'A1 Parametre'!$D$80*INDEX('A1 Parametre'!$C$90:$BB$90,MATCH(F32,'A1 Parametre'!$C$13:$CC$13,0))</f>
        <v>0</v>
      </c>
      <c r="G38" s="53">
        <f>G36*'A1 Parametre'!$D$80*INDEX('A1 Parametre'!$C$90:$BB$90,MATCH(G32,'A1 Parametre'!$C$13:$CC$13,0))</f>
        <v>0</v>
      </c>
      <c r="H38" s="53">
        <f>H36*'A1 Parametre'!$D$80*INDEX('A1 Parametre'!$C$90:$BB$90,MATCH(H32,'A1 Parametre'!$C$13:$CC$13,0))</f>
        <v>0</v>
      </c>
      <c r="I38" s="53">
        <f>I36*'A1 Parametre'!$D$80*INDEX('A1 Parametre'!$C$90:$BB$90,MATCH(I32,'A1 Parametre'!$C$13:$CC$13,0))</f>
        <v>1488466.1090596763</v>
      </c>
      <c r="J38" s="53">
        <f>J36*'A1 Parametre'!$D$80*INDEX('A1 Parametre'!$C$90:$BB$90,MATCH(J32,'A1 Parametre'!$C$13:$CC$13,0))</f>
        <v>1561438.132489003</v>
      </c>
      <c r="K38" s="53">
        <f>K36*'A1 Parametre'!$D$80*INDEX('A1 Parametre'!$C$90:$BB$90,MATCH(K32,'A1 Parametre'!$C$13:$CC$13,0))</f>
        <v>1637396.816793985</v>
      </c>
      <c r="L38" s="53">
        <f>L36*'A1 Parametre'!$D$80*INDEX('A1 Parametre'!$C$90:$BB$90,MATCH(L32,'A1 Parametre'!$C$13:$CC$13,0))</f>
        <v>1716446.5006649152</v>
      </c>
      <c r="M38" s="53">
        <f>M36*'A1 Parametre'!$D$80*INDEX('A1 Parametre'!$C$90:$BB$90,MATCH(M32,'A1 Parametre'!$C$13:$CC$13,0))</f>
        <v>1798992.2299834783</v>
      </c>
      <c r="N38" s="53">
        <f>N36*'A1 Parametre'!$D$80*INDEX('A1 Parametre'!$C$90:$BB$90,MATCH(N32,'A1 Parametre'!$C$13:$CC$13,0))</f>
        <v>1884133.8496174642</v>
      </c>
      <c r="O38" s="53">
        <f>O36*'A1 Parametre'!$D$80*INDEX('A1 Parametre'!$C$90:$BB$90,MATCH(O32,'A1 Parametre'!$C$13:$CC$13,0))</f>
        <v>1971903.1903772198</v>
      </c>
      <c r="P38" s="53">
        <f>P36*'A1 Parametre'!$D$80*INDEX('A1 Parametre'!$C$90:$BB$90,MATCH(P32,'A1 Parametre'!$C$13:$CC$13,0))</f>
        <v>2062331.6226316753</v>
      </c>
      <c r="Q38" s="53">
        <f>Q36*'A1 Parametre'!$D$80*INDEX('A1 Parametre'!$C$90:$BB$90,MATCH(Q32,'A1 Parametre'!$C$13:$CC$13,0))</f>
        <v>2156701.8979664557</v>
      </c>
      <c r="R38" s="53">
        <f>R36*'A1 Parametre'!$D$80*INDEX('A1 Parametre'!$C$90:$BB$90,MATCH(R32,'A1 Parametre'!$C$13:$CC$13,0))</f>
        <v>2251931.1954414835</v>
      </c>
      <c r="S38" s="53">
        <f>S36*'A1 Parametre'!$D$80*INDEX('A1 Parametre'!$C$90:$BB$90,MATCH(S32,'A1 Parametre'!$C$13:$CC$13,0))</f>
        <v>2348042.4327940634</v>
      </c>
      <c r="T38" s="53">
        <f>T36*'A1 Parametre'!$D$80*INDEX('A1 Parametre'!$C$90:$BB$90,MATCH(T32,'A1 Parametre'!$C$13:$CC$13,0))</f>
        <v>2445064.851664173</v>
      </c>
      <c r="U38" s="53">
        <f>U36*'A1 Parametre'!$D$80*INDEX('A1 Parametre'!$C$90:$BB$90,MATCH(U32,'A1 Parametre'!$C$13:$CC$13,0))</f>
        <v>2543032.9735763618</v>
      </c>
      <c r="V38" s="53">
        <f>V36*'A1 Parametre'!$D$80*INDEX('A1 Parametre'!$C$90:$BB$90,MATCH(V32,'A1 Parametre'!$C$13:$CC$13,0))</f>
        <v>2642244.1565104313</v>
      </c>
      <c r="W38" s="53">
        <f>W36*'A1 Parametre'!$D$80*INDEX('A1 Parametre'!$C$90:$BB$90,MATCH(W32,'A1 Parametre'!$C$13:$CC$13,0))</f>
        <v>2742722.7095586108</v>
      </c>
      <c r="X38" s="53">
        <f>X36*'A1 Parametre'!$D$80*INDEX('A1 Parametre'!$C$90:$BB$90,MATCH(X32,'A1 Parametre'!$C$13:$CC$13,0))</f>
        <v>2844495.9424279085</v>
      </c>
      <c r="Y38" s="53">
        <f>Y36*'A1 Parametre'!$D$80*INDEX('A1 Parametre'!$C$90:$BB$90,MATCH(Y32,'A1 Parametre'!$C$13:$CC$13,0))</f>
        <v>2947593.7644784232</v>
      </c>
      <c r="Z38" s="53">
        <f>Z36*'A1 Parametre'!$D$80*INDEX('A1 Parametre'!$C$90:$BB$90,MATCH(Z32,'A1 Parametre'!$C$13:$CC$13,0))</f>
        <v>3052048.3230702938</v>
      </c>
      <c r="AA38" s="53">
        <f>AA36*'A1 Parametre'!$D$80*INDEX('A1 Parametre'!$C$90:$BB$90,MATCH(AA32,'A1 Parametre'!$C$13:$CC$13,0))</f>
        <v>3188026.3050938584</v>
      </c>
      <c r="AB38" s="53">
        <f>AB36*'A1 Parametre'!$D$80*INDEX('A1 Parametre'!$C$90:$BB$90,MATCH(AB32,'A1 Parametre'!$C$13:$CC$13,0))</f>
        <v>3328456.1059664618</v>
      </c>
      <c r="AC38" s="53">
        <f>AC36*'A1 Parametre'!$D$80*INDEX('A1 Parametre'!$C$90:$BB$90,MATCH(AC32,'A1 Parametre'!$C$13:$CC$13,0))</f>
        <v>3473450.3497673655</v>
      </c>
      <c r="AD38" s="53">
        <f>AD36*'A1 Parametre'!$D$80*INDEX('A1 Parametre'!$C$90:$BB$90,MATCH(AD32,'A1 Parametre'!$C$13:$CC$13,0))</f>
        <v>3623124.225218249</v>
      </c>
      <c r="AE38" s="53">
        <f>AE36*'A1 Parametre'!$D$80*INDEX('A1 Parametre'!$C$90:$BB$90,MATCH(AE32,'A1 Parametre'!$C$13:$CC$13,0))</f>
        <v>3777595.5414202083</v>
      </c>
      <c r="AF38" s="53">
        <f>AF36*'A1 Parametre'!$D$80*INDEX('A1 Parametre'!$C$90:$BB$90,MATCH(AF32,'A1 Parametre'!$C$13:$CC$13,0))</f>
        <v>3936984.7847742215</v>
      </c>
      <c r="AG38" s="53">
        <f>AG36*'A1 Parametre'!$D$80*INDEX('A1 Parametre'!$C$90:$BB$90,MATCH(AG32,'A1 Parametre'!$C$13:$CC$13,0))</f>
        <v>4101415.1771098059</v>
      </c>
      <c r="AH38" s="53">
        <f>AH36*'A1 Parametre'!$D$80*INDEX('A1 Parametre'!$C$90:$BB$90,MATCH(AH32,'A1 Parametre'!$C$13:$CC$13,0))</f>
        <v>4271012.7350472324</v>
      </c>
      <c r="AI38" s="53">
        <f>AI36*'A1 Parametre'!$D$80*INDEX('A1 Parametre'!$C$90:$BB$90,MATCH(AI32,'A1 Parametre'!$C$13:$CC$13,0))</f>
        <v>4445906.3306190995</v>
      </c>
    </row>
    <row r="39" spans="2:35" x14ac:dyDescent="0.2">
      <c r="B39" s="352" t="s">
        <v>65</v>
      </c>
      <c r="C39" s="353"/>
      <c r="D39" s="161">
        <f t="shared" si="20"/>
        <v>102303759.3880078</v>
      </c>
      <c r="E39" s="93">
        <f t="shared" ref="E39:AH39" si="23">SUM(E37:E38)</f>
        <v>0</v>
      </c>
      <c r="F39" s="93">
        <f t="shared" si="23"/>
        <v>0</v>
      </c>
      <c r="G39" s="93">
        <f t="shared" si="23"/>
        <v>0</v>
      </c>
      <c r="H39" s="93">
        <f t="shared" si="23"/>
        <v>0</v>
      </c>
      <c r="I39" s="93">
        <f t="shared" si="23"/>
        <v>2138689.5346131371</v>
      </c>
      <c r="J39" s="93">
        <f t="shared" si="23"/>
        <v>2247570.8713112655</v>
      </c>
      <c r="K39" s="93">
        <f t="shared" si="23"/>
        <v>2361160.858505222</v>
      </c>
      <c r="L39" s="93">
        <f t="shared" si="23"/>
        <v>2479637.135058268</v>
      </c>
      <c r="M39" s="93">
        <f t="shared" si="23"/>
        <v>2603666.0548166852</v>
      </c>
      <c r="N39" s="93">
        <f t="shared" si="23"/>
        <v>2731796.7106594248</v>
      </c>
      <c r="O39" s="93">
        <f t="shared" si="23"/>
        <v>2864083.2366677141</v>
      </c>
      <c r="P39" s="93">
        <f t="shared" si="23"/>
        <v>3000578.8488614485</v>
      </c>
      <c r="Q39" s="93">
        <f t="shared" si="23"/>
        <v>3142792.9134901031</v>
      </c>
      <c r="R39" s="93">
        <f t="shared" si="23"/>
        <v>3286232.2336434443</v>
      </c>
      <c r="S39" s="93">
        <f t="shared" si="23"/>
        <v>3430917.6377363205</v>
      </c>
      <c r="T39" s="93">
        <f t="shared" si="23"/>
        <v>3576881.9146795478</v>
      </c>
      <c r="U39" s="93">
        <f t="shared" si="23"/>
        <v>3724167.9739953922</v>
      </c>
      <c r="V39" s="93">
        <f t="shared" si="23"/>
        <v>3873253.7518894458</v>
      </c>
      <c r="W39" s="93">
        <f t="shared" si="23"/>
        <v>4024169.209385131</v>
      </c>
      <c r="X39" s="93">
        <f t="shared" si="23"/>
        <v>4176949.906857078</v>
      </c>
      <c r="Y39" s="93">
        <f t="shared" si="23"/>
        <v>4331636.2884510309</v>
      </c>
      <c r="Z39" s="93">
        <f t="shared" si="23"/>
        <v>4488273.0311067719</v>
      </c>
      <c r="AA39" s="93">
        <f t="shared" si="23"/>
        <v>4691521.5819534995</v>
      </c>
      <c r="AB39" s="93">
        <f t="shared" si="23"/>
        <v>4901613.549863725</v>
      </c>
      <c r="AC39" s="93">
        <f t="shared" si="23"/>
        <v>5118729.653030253</v>
      </c>
      <c r="AD39" s="93">
        <f t="shared" si="23"/>
        <v>5343054.9217895512</v>
      </c>
      <c r="AE39" s="93">
        <f t="shared" si="23"/>
        <v>5574778.7969759488</v>
      </c>
      <c r="AF39" s="93">
        <f t="shared" si="23"/>
        <v>5814095.2304710057</v>
      </c>
      <c r="AG39" s="93">
        <f t="shared" si="23"/>
        <v>6061202.7879964095</v>
      </c>
      <c r="AH39" s="93">
        <f t="shared" si="23"/>
        <v>6316304.7541999612</v>
      </c>
      <c r="AI39" s="93">
        <f t="shared" ref="AI39" si="24">SUM(AI37:AI38)</f>
        <v>6579609.2400852209</v>
      </c>
    </row>
    <row r="40" spans="2:35" x14ac:dyDescent="0.2">
      <c r="B40" s="135"/>
      <c r="C40" s="135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</row>
    <row r="41" spans="2:35" x14ac:dyDescent="0.2">
      <c r="B41" s="136"/>
      <c r="C41" s="136"/>
      <c r="D41" s="156" t="s">
        <v>63</v>
      </c>
      <c r="E41" s="94">
        <f>'A1 Parametre'!$C$6</f>
        <v>2019</v>
      </c>
      <c r="F41" s="94">
        <f>E41+1</f>
        <v>2020</v>
      </c>
      <c r="G41" s="94">
        <f t="shared" ref="G41:AI41" si="25">F41+1</f>
        <v>2021</v>
      </c>
      <c r="H41" s="94">
        <f t="shared" si="25"/>
        <v>2022</v>
      </c>
      <c r="I41" s="94">
        <f t="shared" si="25"/>
        <v>2023</v>
      </c>
      <c r="J41" s="94">
        <f t="shared" si="25"/>
        <v>2024</v>
      </c>
      <c r="K41" s="94">
        <f t="shared" si="25"/>
        <v>2025</v>
      </c>
      <c r="L41" s="94">
        <f t="shared" si="25"/>
        <v>2026</v>
      </c>
      <c r="M41" s="94">
        <f t="shared" si="25"/>
        <v>2027</v>
      </c>
      <c r="N41" s="94">
        <f t="shared" si="25"/>
        <v>2028</v>
      </c>
      <c r="O41" s="94">
        <f t="shared" si="25"/>
        <v>2029</v>
      </c>
      <c r="P41" s="94">
        <f t="shared" si="25"/>
        <v>2030</v>
      </c>
      <c r="Q41" s="94">
        <f t="shared" si="25"/>
        <v>2031</v>
      </c>
      <c r="R41" s="94">
        <f t="shared" si="25"/>
        <v>2032</v>
      </c>
      <c r="S41" s="94">
        <f t="shared" si="25"/>
        <v>2033</v>
      </c>
      <c r="T41" s="94">
        <f t="shared" si="25"/>
        <v>2034</v>
      </c>
      <c r="U41" s="94">
        <f t="shared" si="25"/>
        <v>2035</v>
      </c>
      <c r="V41" s="94">
        <f t="shared" si="25"/>
        <v>2036</v>
      </c>
      <c r="W41" s="94">
        <f t="shared" si="25"/>
        <v>2037</v>
      </c>
      <c r="X41" s="94">
        <f t="shared" si="25"/>
        <v>2038</v>
      </c>
      <c r="Y41" s="94">
        <f t="shared" si="25"/>
        <v>2039</v>
      </c>
      <c r="Z41" s="94">
        <f t="shared" si="25"/>
        <v>2040</v>
      </c>
      <c r="AA41" s="94">
        <f t="shared" si="25"/>
        <v>2041</v>
      </c>
      <c r="AB41" s="94">
        <f t="shared" si="25"/>
        <v>2042</v>
      </c>
      <c r="AC41" s="94">
        <f t="shared" si="25"/>
        <v>2043</v>
      </c>
      <c r="AD41" s="94">
        <f t="shared" si="25"/>
        <v>2044</v>
      </c>
      <c r="AE41" s="94">
        <f t="shared" si="25"/>
        <v>2045</v>
      </c>
      <c r="AF41" s="94">
        <f t="shared" si="25"/>
        <v>2046</v>
      </c>
      <c r="AG41" s="94">
        <f t="shared" si="25"/>
        <v>2047</v>
      </c>
      <c r="AH41" s="94">
        <f t="shared" si="25"/>
        <v>2048</v>
      </c>
      <c r="AI41" s="94">
        <f t="shared" si="25"/>
        <v>2049</v>
      </c>
    </row>
    <row r="42" spans="2:35" x14ac:dyDescent="0.2">
      <c r="B42" s="356" t="s">
        <v>415</v>
      </c>
      <c r="C42" s="357"/>
      <c r="D42" s="144" t="s">
        <v>65</v>
      </c>
      <c r="E42" s="25">
        <f>E33</f>
        <v>1</v>
      </c>
      <c r="F42" s="25">
        <f t="shared" ref="F42:AI42" si="26">E42+1</f>
        <v>2</v>
      </c>
      <c r="G42" s="25">
        <f t="shared" si="26"/>
        <v>3</v>
      </c>
      <c r="H42" s="25">
        <f t="shared" si="26"/>
        <v>4</v>
      </c>
      <c r="I42" s="25">
        <f t="shared" si="26"/>
        <v>5</v>
      </c>
      <c r="J42" s="25">
        <f t="shared" si="26"/>
        <v>6</v>
      </c>
      <c r="K42" s="25">
        <f t="shared" si="26"/>
        <v>7</v>
      </c>
      <c r="L42" s="25">
        <f t="shared" si="26"/>
        <v>8</v>
      </c>
      <c r="M42" s="25">
        <f t="shared" si="26"/>
        <v>9</v>
      </c>
      <c r="N42" s="25">
        <f t="shared" si="26"/>
        <v>10</v>
      </c>
      <c r="O42" s="25">
        <f t="shared" si="26"/>
        <v>11</v>
      </c>
      <c r="P42" s="25">
        <f t="shared" si="26"/>
        <v>12</v>
      </c>
      <c r="Q42" s="25">
        <f t="shared" si="26"/>
        <v>13</v>
      </c>
      <c r="R42" s="25">
        <f t="shared" si="26"/>
        <v>14</v>
      </c>
      <c r="S42" s="25">
        <f t="shared" si="26"/>
        <v>15</v>
      </c>
      <c r="T42" s="25">
        <f t="shared" si="26"/>
        <v>16</v>
      </c>
      <c r="U42" s="25">
        <f t="shared" si="26"/>
        <v>17</v>
      </c>
      <c r="V42" s="25">
        <f t="shared" si="26"/>
        <v>18</v>
      </c>
      <c r="W42" s="25">
        <f t="shared" si="26"/>
        <v>19</v>
      </c>
      <c r="X42" s="25">
        <f t="shared" si="26"/>
        <v>20</v>
      </c>
      <c r="Y42" s="25">
        <f t="shared" si="26"/>
        <v>21</v>
      </c>
      <c r="Z42" s="25">
        <f t="shared" si="26"/>
        <v>22</v>
      </c>
      <c r="AA42" s="25">
        <f t="shared" si="26"/>
        <v>23</v>
      </c>
      <c r="AB42" s="25">
        <f t="shared" si="26"/>
        <v>24</v>
      </c>
      <c r="AC42" s="25">
        <f t="shared" si="26"/>
        <v>25</v>
      </c>
      <c r="AD42" s="25">
        <f t="shared" si="26"/>
        <v>26</v>
      </c>
      <c r="AE42" s="25">
        <f t="shared" si="26"/>
        <v>27</v>
      </c>
      <c r="AF42" s="25">
        <f t="shared" si="26"/>
        <v>28</v>
      </c>
      <c r="AG42" s="25">
        <f t="shared" si="26"/>
        <v>29</v>
      </c>
      <c r="AH42" s="25">
        <f t="shared" si="26"/>
        <v>30</v>
      </c>
      <c r="AI42" s="25">
        <f t="shared" si="26"/>
        <v>31</v>
      </c>
    </row>
    <row r="43" spans="2:35" x14ac:dyDescent="0.2">
      <c r="B43" s="350" t="s">
        <v>265</v>
      </c>
      <c r="C43" s="351"/>
      <c r="D43" s="145">
        <f t="shared" ref="D43:D48" si="27">SUM(E43:AH43)</f>
        <v>4886424.9596552616</v>
      </c>
      <c r="E43" s="53">
        <f t="array" ref="E43">IF(ISBLANK($D$2)=TRUE,0,SUM(INDEX('07.1 Uspora casu - vypocet'!$F$38:$BC$47,31:40,MATCH('07 Uspora casu'!E$41,'07.1 Uspora casu - vypocet'!$F$36:$BC$36,0))*'A2 Intenzita dopravy'!E63:E72*365*'A1 Parametre'!$C$77))</f>
        <v>120389.5925075416</v>
      </c>
      <c r="F43" s="53">
        <f t="array" ref="F43">IF(ISBLANK($D$2)=TRUE,0,SUM(INDEX('07.1 Uspora casu - vypocet'!$F$38:$BC$47,31:40,MATCH('07 Uspora casu'!F$41,'07.1 Uspora casu - vypocet'!$F$36:$BC$36,0))*'A2 Intenzita dopravy'!F63:F72*365*'A1 Parametre'!$C$77))</f>
        <v>122731.59583582547</v>
      </c>
      <c r="G43" s="53">
        <f t="array" ref="G43">IF(ISBLANK($D$2)=TRUE,0,SUM(INDEX('07.1 Uspora casu - vypocet'!$F$38:$BC$47,31:40,MATCH('07 Uspora casu'!G$41,'07.1 Uspora casu - vypocet'!$F$36:$BC$36,0))*'A2 Intenzita dopravy'!G63:G72*365*'A1 Parametre'!$C$77))</f>
        <v>125119.6697999493</v>
      </c>
      <c r="H43" s="53">
        <f t="array" ref="H43">IF(ISBLANK($D$2)=TRUE,0,SUM(INDEX('07.1 Uspora casu - vypocet'!$F$38:$BC$47,31:40,MATCH('07 Uspora casu'!H$41,'07.1 Uspora casu - vypocet'!$F$36:$BC$36,0))*'A2 Intenzita dopravy'!H63:H72*365*'A1 Parametre'!$C$77))</f>
        <v>127554.72892203335</v>
      </c>
      <c r="I43" s="53">
        <f t="array" ref="I43">IF(ISBLANK($D$2)=TRUE,0,SUM(INDEX('07.1 Uspora casu - vypocet'!$F$38:$BC$47,31:40,MATCH('07 Uspora casu'!I$41,'07.1 Uspora casu - vypocet'!$F$36:$BC$36,0))*'A2 Intenzita dopravy'!I63:I72*365*'A1 Parametre'!$C$77))</f>
        <v>130037.70601526034</v>
      </c>
      <c r="J43" s="53">
        <f t="array" ref="J43">IF(ISBLANK($D$2)=TRUE,0,SUM(INDEX('07.1 Uspora casu - vypocet'!$F$38:$BC$47,31:40,MATCH('07 Uspora casu'!J$41,'07.1 Uspora casu - vypocet'!$F$36:$BC$36,0))*'A2 Intenzita dopravy'!J63:J72*365*'A1 Parametre'!$C$77))</f>
        <v>132787.30825656312</v>
      </c>
      <c r="K43" s="53">
        <f t="array" ref="K43">IF(ISBLANK($D$2)=TRUE,0,SUM(INDEX('07.1 Uspora casu - vypocet'!$F$38:$BC$47,31:40,MATCH('07 Uspora casu'!K$41,'07.1 Uspora casu - vypocet'!$F$36:$BC$36,0))*'A2 Intenzita dopravy'!K63:K72*365*'A1 Parametre'!$C$77))</f>
        <v>135566.72552175337</v>
      </c>
      <c r="L43" s="53">
        <f t="array" ref="L43">IF(ISBLANK($D$2)=TRUE,0,SUM(INDEX('07.1 Uspora casu - vypocet'!$F$38:$BC$47,31:40,MATCH('07 Uspora casu'!L$41,'07.1 Uspora casu - vypocet'!$F$36:$BC$36,0))*'A2 Intenzita dopravy'!L63:L72*365*'A1 Parametre'!$C$77))</f>
        <v>138376.26721368678</v>
      </c>
      <c r="M43" s="53">
        <f t="array" ref="M43">IF(ISBLANK($D$2)=TRUE,0,SUM(INDEX('07.1 Uspora casu - vypocet'!$F$38:$BC$47,31:40,MATCH('07 Uspora casu'!M$41,'07.1 Uspora casu - vypocet'!$F$36:$BC$36,0))*'A2 Intenzita dopravy'!M63:M72*365*'A1 Parametre'!$C$77))</f>
        <v>141216.24588302086</v>
      </c>
      <c r="N43" s="53">
        <f t="array" ref="N43">IF(ISBLANK($D$2)=TRUE,0,SUM(INDEX('07.1 Uspora casu - vypocet'!$F$38:$BC$47,31:40,MATCH('07 Uspora casu'!N$41,'07.1 Uspora casu - vypocet'!$F$36:$BC$36,0))*'A2 Intenzita dopravy'!N63:N72*365*'A1 Parametre'!$C$77))</f>
        <v>144086.97725982001</v>
      </c>
      <c r="O43" s="53">
        <f t="array" ref="O43">IF(ISBLANK($D$2)=TRUE,0,SUM(INDEX('07.1 Uspora casu - vypocet'!$F$38:$BC$47,31:40,MATCH('07 Uspora casu'!O$41,'07.1 Uspora casu - vypocet'!$F$36:$BC$36,0))*'A2 Intenzita dopravy'!O63:O72*365*'A1 Parametre'!$C$77))</f>
        <v>146988.78028547447</v>
      </c>
      <c r="P43" s="53">
        <f t="array" ref="P43">IF(ISBLANK($D$2)=TRUE,0,SUM(INDEX('07.1 Uspora casu - vypocet'!$F$38:$BC$47,31:40,MATCH('07 Uspora casu'!P$41,'07.1 Uspora casu - vypocet'!$F$36:$BC$36,0))*'A2 Intenzita dopravy'!P63:P72*365*'A1 Parametre'!$C$77))</f>
        <v>149921.97714493543</v>
      </c>
      <c r="Q43" s="53">
        <f t="array" ref="Q43">IF(ISBLANK($D$2)=TRUE,0,SUM(INDEX('07.1 Uspora casu - vypocet'!$F$38:$BC$47,31:40,MATCH('07 Uspora casu'!Q$41,'07.1 Uspora casu - vypocet'!$F$36:$BC$36,0))*'A2 Intenzita dopravy'!Q63:Q72*365*'A1 Parametre'!$C$77))</f>
        <v>152810.79350372759</v>
      </c>
      <c r="R43" s="53">
        <f t="array" ref="R43">IF(ISBLANK($D$2)=TRUE,0,SUM(INDEX('07.1 Uspora casu - vypocet'!$F$38:$BC$47,31:40,MATCH('07 Uspora casu'!R$41,'07.1 Uspora casu - vypocet'!$F$36:$BC$36,0))*'A2 Intenzita dopravy'!R63:R72*365*'A1 Parametre'!$C$77))</f>
        <v>155732.75438489794</v>
      </c>
      <c r="S43" s="53">
        <f t="array" ref="S43">IF(ISBLANK($D$2)=TRUE,0,SUM(INDEX('07.1 Uspora casu - vypocet'!$F$38:$BC$47,31:40,MATCH('07 Uspora casu'!S$41,'07.1 Uspora casu - vypocet'!$F$36:$BC$36,0))*'A2 Intenzita dopravy'!S63:S72*365*'A1 Parametre'!$C$77))</f>
        <v>158688.21615144657</v>
      </c>
      <c r="T43" s="53">
        <f t="array" ref="T43">IF(ISBLANK($D$2)=TRUE,0,SUM(INDEX('07.1 Uspora casu - vypocet'!$F$38:$BC$47,31:40,MATCH('07 Uspora casu'!T$41,'07.1 Uspora casu - vypocet'!$F$36:$BC$36,0))*'A2 Intenzita dopravy'!T63:T72*365*'A1 Parametre'!$C$77))</f>
        <v>161677.53889084267</v>
      </c>
      <c r="U43" s="53">
        <f t="array" ref="U43">IF(ISBLANK($D$2)=TRUE,0,SUM(INDEX('07.1 Uspora casu - vypocet'!$F$38:$BC$47,31:40,MATCH('07 Uspora casu'!U$41,'07.1 Uspora casu - vypocet'!$F$36:$BC$36,0))*'A2 Intenzita dopravy'!U63:U72*365*'A1 Parametre'!$C$77))</f>
        <v>164701.0864534241</v>
      </c>
      <c r="V43" s="53">
        <f t="array" ref="V43">IF(ISBLANK($D$2)=TRUE,0,SUM(INDEX('07.1 Uspora casu - vypocet'!$F$38:$BC$47,31:40,MATCH('07 Uspora casu'!V$41,'07.1 Uspora casu - vypocet'!$F$36:$BC$36,0))*'A2 Intenzita dopravy'!V63:V72*365*'A1 Parametre'!$C$77))</f>
        <v>167759.22649118947</v>
      </c>
      <c r="W43" s="53">
        <f t="array" ref="W43">IF(ISBLANK($D$2)=TRUE,0,SUM(INDEX('07.1 Uspora casu - vypocet'!$F$38:$BC$47,31:40,MATCH('07 Uspora casu'!W$41,'07.1 Uspora casu - vypocet'!$F$36:$BC$36,0))*'A2 Intenzita dopravy'!W63:W72*365*'A1 Parametre'!$C$77))</f>
        <v>170852.33049698497</v>
      </c>
      <c r="X43" s="53">
        <f t="array" ref="X43">IF(ISBLANK($D$2)=TRUE,0,SUM(INDEX('07.1 Uspora casu - vypocet'!$F$38:$BC$47,31:40,MATCH('07 Uspora casu'!X$41,'07.1 Uspora casu - vypocet'!$F$36:$BC$36,0))*'A2 Intenzita dopravy'!X63:X72*365*'A1 Parametre'!$C$77))</f>
        <v>173980.77384409209</v>
      </c>
      <c r="Y43" s="53">
        <f t="array" ref="Y43">IF(ISBLANK($D$2)=TRUE,0,SUM(INDEX('07.1 Uspora casu - vypocet'!$F$38:$BC$47,31:40,MATCH('07 Uspora casu'!Y$41,'07.1 Uspora casu - vypocet'!$F$36:$BC$36,0))*'A2 Intenzita dopravy'!Y63:Y72*365*'A1 Parametre'!$C$77))</f>
        <v>177144.93582621863</v>
      </c>
      <c r="Z43" s="53">
        <f t="array" ref="Z43">IF(ISBLANK($D$2)=TRUE,0,SUM(INDEX('07.1 Uspora casu - vypocet'!$F$38:$BC$47,31:40,MATCH('07 Uspora casu'!Z$41,'07.1 Uspora casu - vypocet'!$F$36:$BC$36,0))*'A2 Intenzita dopravy'!Z63:Z72*365*'A1 Parametre'!$C$77))</f>
        <v>180345.19969789742</v>
      </c>
      <c r="AA43" s="53">
        <f t="array" ref="AA43">IF(ISBLANK($D$2)=TRUE,0,SUM(INDEX('07.1 Uspora casu - vypocet'!$F$38:$BC$47,31:40,MATCH('07 Uspora casu'!AA$41,'07.1 Uspora casu - vypocet'!$F$36:$BC$36,0))*'A2 Intenzita dopravy'!AA63:AA72*365*'A1 Parametre'!$C$77))</f>
        <v>184766.15393647258</v>
      </c>
      <c r="AB43" s="53">
        <f t="array" ref="AB43">IF(ISBLANK($D$2)=TRUE,0,SUM(INDEX('07.1 Uspora casu - vypocet'!$F$38:$BC$47,31:40,MATCH('07 Uspora casu'!AB$41,'07.1 Uspora casu - vypocet'!$F$36:$BC$36,0))*'A2 Intenzita dopravy'!AB63:AB72*365*'A1 Parametre'!$C$77))</f>
        <v>189257.38635530882</v>
      </c>
      <c r="AC43" s="53">
        <f t="array" ref="AC43">IF(ISBLANK($D$2)=TRUE,0,SUM(INDEX('07.1 Uspora casu - vypocet'!$F$38:$BC$47,31:40,MATCH('07 Uspora casu'!AC$41,'07.1 Uspora casu - vypocet'!$F$36:$BC$36,0))*'A2 Intenzita dopravy'!AC63:AC72*365*'A1 Parametre'!$C$77))</f>
        <v>193819.9543491324</v>
      </c>
      <c r="AD43" s="53">
        <f t="array" ref="AD43">IF(ISBLANK($D$2)=TRUE,0,SUM(INDEX('07.1 Uspora casu - vypocet'!$F$38:$BC$47,31:40,MATCH('07 Uspora casu'!AD$41,'07.1 Uspora casu - vypocet'!$F$36:$BC$36,0))*'A2 Intenzita dopravy'!AD63:AD72*365*'A1 Parametre'!$C$77))</f>
        <v>198454.93087669555</v>
      </c>
      <c r="AE43" s="53">
        <f t="array" ref="AE43">IF(ISBLANK($D$2)=TRUE,0,SUM(INDEX('07.1 Uspora casu - vypocet'!$F$38:$BC$47,31:40,MATCH('07 Uspora casu'!AE$41,'07.1 Uspora casu - vypocet'!$F$36:$BC$36,0))*'A2 Intenzita dopravy'!AE63:AE72*365*'A1 Parametre'!$C$77))</f>
        <v>203163.40468737131</v>
      </c>
      <c r="AF43" s="53">
        <f t="array" ref="AF43">IF(ISBLANK($D$2)=TRUE,0,SUM(INDEX('07.1 Uspora casu - vypocet'!$F$38:$BC$47,31:40,MATCH('07 Uspora casu'!AF$41,'07.1 Uspora casu - vypocet'!$F$36:$BC$36,0))*'A2 Intenzita dopravy'!AF63:AF72*365*'A1 Parametre'!$C$77))</f>
        <v>207946.48055101733</v>
      </c>
      <c r="AG43" s="53">
        <f t="array" ref="AG43">IF(ISBLANK($D$2)=TRUE,0,SUM(INDEX('07.1 Uspora casu - vypocet'!$F$38:$BC$47,31:40,MATCH('07 Uspora casu'!AG$41,'07.1 Uspora casu - vypocet'!$F$36:$BC$36,0))*'A2 Intenzita dopravy'!AG63:AG72*365*'A1 Parametre'!$C$77))</f>
        <v>212805.27949115643</v>
      </c>
      <c r="AH43" s="53">
        <f t="array" ref="AH43">IF(ISBLANK($D$2)=TRUE,0,SUM(INDEX('07.1 Uspora casu - vypocet'!$F$38:$BC$47,31:40,MATCH('07 Uspora casu'!AH$41,'07.1 Uspora casu - vypocet'!$F$36:$BC$36,0))*'A2 Intenzita dopravy'!AH63:AH72*365*'A1 Parametre'!$C$77))</f>
        <v>217740.9390215209</v>
      </c>
      <c r="AI43" s="53">
        <f t="array" ref="AI43">IF(ISBLANK($D$2)=TRUE,0,SUM(INDEX('07.1 Uspora casu - vypocet'!$F$38:$BC$47,31:40,MATCH('07 Uspora casu'!AI$41,'07.1 Uspora casu - vypocet'!$F$36:$BC$36,0))*'A2 Intenzita dopravy'!AI63:AI72*365*'A1 Parametre'!$C$77))</f>
        <v>222754.61338600807</v>
      </c>
    </row>
    <row r="44" spans="2:35" x14ac:dyDescent="0.2">
      <c r="B44" s="350" t="s">
        <v>266</v>
      </c>
      <c r="C44" s="351"/>
      <c r="D44" s="146">
        <f t="shared" si="27"/>
        <v>3268933.2173570581</v>
      </c>
      <c r="E44" s="53">
        <f t="array" ref="E44">IF(ISBLANK($D$2)=TRUE,0,IF(E$41&lt;'A1 Parametre'!$C$7,E43,IF(E$41='A1 Parametre'!$C$7,E43*('A1 Parametre'!$C$8-1)/12+(12-'A1 Parametre'!$C$8+1)/12*SUM(INDEX('07.1 Uspora casu - vypocet'!$F$54:$BC$63,31:40,MATCH('07 Uspora casu'!E$41,'07.1 Uspora casu - vypocet'!$F$52:$BC$52,0))*'A2 Intenzita dopravy'!E77:E86*365*'A1 Parametre'!$C$77),SUM(INDEX('07.1 Uspora casu - vypocet'!$F$54:$BC$63,31:40,MATCH('07 Uspora casu'!E$41,'07.1 Uspora casu - vypocet'!$F$52:$BC$52,0))*'A2 Intenzita dopravy'!E77:E86*365*'A1 Parametre'!$C$77))))</f>
        <v>120389.5925075416</v>
      </c>
      <c r="F44" s="53">
        <f t="array" ref="F44">IF(ISBLANK($D$2)=TRUE,0,IF(F$41&lt;'A1 Parametre'!$C$7,F43,IF(F$41='A1 Parametre'!$C$7,F43*('A1 Parametre'!$C$8-1)/12+(12-'A1 Parametre'!$C$8+1)/12*SUM(INDEX('07.1 Uspora casu - vypocet'!$F$54:$BC$63,31:40,MATCH('07 Uspora casu'!F$41,'07.1 Uspora casu - vypocet'!$F$52:$BC$52,0))*'A2 Intenzita dopravy'!F77:F86*365*'A1 Parametre'!$C$77),SUM(INDEX('07.1 Uspora casu - vypocet'!$F$54:$BC$63,31:40,MATCH('07 Uspora casu'!F$41,'07.1 Uspora casu - vypocet'!$F$52:$BC$52,0))*'A2 Intenzita dopravy'!F77:F86*365*'A1 Parametre'!$C$77))))</f>
        <v>122731.59583582547</v>
      </c>
      <c r="G44" s="53">
        <f t="array" ref="G44">IF(ISBLANK($D$2)=TRUE,0,IF(G$41&lt;'A1 Parametre'!$C$7,G43,IF(G$41='A1 Parametre'!$C$7,G43*('A1 Parametre'!$C$8-1)/12+(12-'A1 Parametre'!$C$8+1)/12*SUM(INDEX('07.1 Uspora casu - vypocet'!$F$54:$BC$63,31:40,MATCH('07 Uspora casu'!G$41,'07.1 Uspora casu - vypocet'!$F$52:$BC$52,0))*'A2 Intenzita dopravy'!G77:G86*365*'A1 Parametre'!$C$77),SUM(INDEX('07.1 Uspora casu - vypocet'!$F$54:$BC$63,31:40,MATCH('07 Uspora casu'!G$41,'07.1 Uspora casu - vypocet'!$F$52:$BC$52,0))*'A2 Intenzita dopravy'!G77:G86*365*'A1 Parametre'!$C$77))))</f>
        <v>125119.6697999493</v>
      </c>
      <c r="H44" s="53">
        <f t="array" ref="H44">IF(ISBLANK($D$2)=TRUE,0,IF(H$41&lt;'A1 Parametre'!$C$7,H43,IF(H$41='A1 Parametre'!$C$7,H43*('A1 Parametre'!$C$8-1)/12+(12-'A1 Parametre'!$C$8+1)/12*SUM(INDEX('07.1 Uspora casu - vypocet'!$F$54:$BC$63,31:40,MATCH('07 Uspora casu'!H$41,'07.1 Uspora casu - vypocet'!$F$52:$BC$52,0))*'A2 Intenzita dopravy'!H77:H86*365*'A1 Parametre'!$C$77),SUM(INDEX('07.1 Uspora casu - vypocet'!$F$54:$BC$63,31:40,MATCH('07 Uspora casu'!H$41,'07.1 Uspora casu - vypocet'!$F$52:$BC$52,0))*'A2 Intenzita dopravy'!H77:H86*365*'A1 Parametre'!$C$77))))</f>
        <v>127554.72892203335</v>
      </c>
      <c r="I44" s="53">
        <f t="array" ref="I44">IF(ISBLANK($D$2)=TRUE,0,IF(I$41&lt;'A1 Parametre'!$C$7,I43,IF(I$41='A1 Parametre'!$C$7,I43*('A1 Parametre'!$C$8-1)/12+(12-'A1 Parametre'!$C$8+1)/12*SUM(INDEX('07.1 Uspora casu - vypocet'!$F$54:$BC$63,31:40,MATCH('07 Uspora casu'!I$41,'07.1 Uspora casu - vypocet'!$F$52:$BC$52,0))*'A2 Intenzita dopravy'!I77:I86*365*'A1 Parametre'!$C$77),SUM(INDEX('07.1 Uspora casu - vypocet'!$F$54:$BC$63,31:40,MATCH('07 Uspora casu'!I$41,'07.1 Uspora casu - vypocet'!$F$52:$BC$52,0))*'A2 Intenzita dopravy'!I77:I86*365*'A1 Parametre'!$C$77))))</f>
        <v>88459.324674777628</v>
      </c>
      <c r="J44" s="53">
        <f t="array" ref="J44">IF(ISBLANK($D$2)=TRUE,0,IF(J$41&lt;'A1 Parametre'!$C$7,J43,IF(J$41='A1 Parametre'!$C$7,J43*('A1 Parametre'!$C$8-1)/12+(12-'A1 Parametre'!$C$8+1)/12*SUM(INDEX('07.1 Uspora casu - vypocet'!$F$54:$BC$63,31:40,MATCH('07 Uspora casu'!J$41,'07.1 Uspora casu - vypocet'!$F$52:$BC$52,0))*'A2 Intenzita dopravy'!J77:J86*365*'A1 Parametre'!$C$77),SUM(INDEX('07.1 Uspora casu - vypocet'!$F$54:$BC$63,31:40,MATCH('07 Uspora casu'!J$41,'07.1 Uspora casu - vypocet'!$F$52:$BC$52,0))*'A2 Intenzita dopravy'!J77:J86*365*'A1 Parametre'!$C$77))))</f>
        <v>89887.711127586386</v>
      </c>
      <c r="K44" s="53">
        <f t="array" ref="K44">IF(ISBLANK($D$2)=TRUE,0,IF(K$41&lt;'A1 Parametre'!$C$7,K43,IF(K$41='A1 Parametre'!$C$7,K43*('A1 Parametre'!$C$8-1)/12+(12-'A1 Parametre'!$C$8+1)/12*SUM(INDEX('07.1 Uspora casu - vypocet'!$F$54:$BC$63,31:40,MATCH('07 Uspora casu'!K$41,'07.1 Uspora casu - vypocet'!$F$52:$BC$52,0))*'A2 Intenzita dopravy'!K77:K86*365*'A1 Parametre'!$C$77),SUM(INDEX('07.1 Uspora casu - vypocet'!$F$54:$BC$63,31:40,MATCH('07 Uspora casu'!K$41,'07.1 Uspora casu - vypocet'!$F$52:$BC$52,0))*'A2 Intenzita dopravy'!K77:K86*365*'A1 Parametre'!$C$77))))</f>
        <v>91317.855701258013</v>
      </c>
      <c r="L44" s="53">
        <f t="array" ref="L44">IF(ISBLANK($D$2)=TRUE,0,IF(L$41&lt;'A1 Parametre'!$C$7,L43,IF(L$41='A1 Parametre'!$C$7,L43*('A1 Parametre'!$C$8-1)/12+(12-'A1 Parametre'!$C$8+1)/12*SUM(INDEX('07.1 Uspora casu - vypocet'!$F$54:$BC$63,31:40,MATCH('07 Uspora casu'!L$41,'07.1 Uspora casu - vypocet'!$F$52:$BC$52,0))*'A2 Intenzita dopravy'!L77:L86*365*'A1 Parametre'!$C$77),SUM(INDEX('07.1 Uspora casu - vypocet'!$F$54:$BC$63,31:40,MATCH('07 Uspora casu'!L$41,'07.1 Uspora casu - vypocet'!$F$52:$BC$52,0))*'A2 Intenzita dopravy'!L77:L86*365*'A1 Parametre'!$C$77))))</f>
        <v>92749.76274444256</v>
      </c>
      <c r="M44" s="53">
        <f t="array" ref="M44">IF(ISBLANK($D$2)=TRUE,0,IF(M$41&lt;'A1 Parametre'!$C$7,M43,IF(M$41='A1 Parametre'!$C$7,M43*('A1 Parametre'!$C$8-1)/12+(12-'A1 Parametre'!$C$8+1)/12*SUM(INDEX('07.1 Uspora casu - vypocet'!$F$54:$BC$63,31:40,MATCH('07 Uspora casu'!M$41,'07.1 Uspora casu - vypocet'!$F$52:$BC$52,0))*'A2 Intenzita dopravy'!M77:M86*365*'A1 Parametre'!$C$77),SUM(INDEX('07.1 Uspora casu - vypocet'!$F$54:$BC$63,31:40,MATCH('07 Uspora casu'!M$41,'07.1 Uspora casu - vypocet'!$F$52:$BC$52,0))*'A2 Intenzita dopravy'!M77:M86*365*'A1 Parametre'!$C$77))))</f>
        <v>94183.436617169471</v>
      </c>
      <c r="N44" s="53">
        <f t="array" ref="N44">IF(ISBLANK($D$2)=TRUE,0,IF(N$41&lt;'A1 Parametre'!$C$7,N43,IF(N$41='A1 Parametre'!$C$7,N43*('A1 Parametre'!$C$8-1)/12+(12-'A1 Parametre'!$C$8+1)/12*SUM(INDEX('07.1 Uspora casu - vypocet'!$F$54:$BC$63,31:40,MATCH('07 Uspora casu'!N$41,'07.1 Uspora casu - vypocet'!$F$52:$BC$52,0))*'A2 Intenzita dopravy'!N77:N86*365*'A1 Parametre'!$C$77),SUM(INDEX('07.1 Uspora casu - vypocet'!$F$54:$BC$63,31:40,MATCH('07 Uspora casu'!N$41,'07.1 Uspora casu - vypocet'!$F$52:$BC$52,0))*'A2 Intenzita dopravy'!N77:N86*365*'A1 Parametre'!$C$77))))</f>
        <v>95618.881690876486</v>
      </c>
      <c r="O44" s="53">
        <f t="array" ref="O44">IF(ISBLANK($D$2)=TRUE,0,IF(O$41&lt;'A1 Parametre'!$C$7,O43,IF(O$41='A1 Parametre'!$C$7,O43*('A1 Parametre'!$C$8-1)/12+(12-'A1 Parametre'!$C$8+1)/12*SUM(INDEX('07.1 Uspora casu - vypocet'!$F$54:$BC$63,31:40,MATCH('07 Uspora casu'!O$41,'07.1 Uspora casu - vypocet'!$F$52:$BC$52,0))*'A2 Intenzita dopravy'!O77:O86*365*'A1 Parametre'!$C$77),SUM(INDEX('07.1 Uspora casu - vypocet'!$F$54:$BC$63,31:40,MATCH('07 Uspora casu'!O$41,'07.1 Uspora casu - vypocet'!$F$52:$BC$52,0))*'A2 Intenzita dopravy'!O77:O86*365*'A1 Parametre'!$C$77))))</f>
        <v>97056.102348439017</v>
      </c>
      <c r="P44" s="53">
        <f t="array" ref="P44">IF(ISBLANK($D$2)=TRUE,0,IF(P$41&lt;'A1 Parametre'!$C$7,P43,IF(P$41='A1 Parametre'!$C$7,P43*('A1 Parametre'!$C$8-1)/12+(12-'A1 Parametre'!$C$8+1)/12*SUM(INDEX('07.1 Uspora casu - vypocet'!$F$54:$BC$63,31:40,MATCH('07 Uspora casu'!P$41,'07.1 Uspora casu - vypocet'!$F$52:$BC$52,0))*'A2 Intenzita dopravy'!P77:P86*365*'A1 Parametre'!$C$77),SUM(INDEX('07.1 Uspora casu - vypocet'!$F$54:$BC$63,31:40,MATCH('07 Uspora casu'!P$41,'07.1 Uspora casu - vypocet'!$F$52:$BC$52,0))*'A2 Intenzita dopravy'!P77:P86*365*'A1 Parametre'!$C$77))))</f>
        <v>98495.102984199169</v>
      </c>
      <c r="Q44" s="53">
        <f t="array" ref="Q44">IF(ISBLANK($D$2)=TRUE,0,IF(Q$41&lt;'A1 Parametre'!$C$7,Q43,IF(Q$41='A1 Parametre'!$C$7,Q43*('A1 Parametre'!$C$8-1)/12+(12-'A1 Parametre'!$C$8+1)/12*SUM(INDEX('07.1 Uspora casu - vypocet'!$F$54:$BC$63,31:40,MATCH('07 Uspora casu'!Q$41,'07.1 Uspora casu - vypocet'!$F$52:$BC$52,0))*'A2 Intenzita dopravy'!Q77:Q86*365*'A1 Parametre'!$C$77),SUM(INDEX('07.1 Uspora casu - vypocet'!$F$54:$BC$63,31:40,MATCH('07 Uspora casu'!Q$41,'07.1 Uspora casu - vypocet'!$F$52:$BC$52,0))*'A2 Intenzita dopravy'!Q77:Q86*365*'A1 Parametre'!$C$77))))</f>
        <v>99859.721519816754</v>
      </c>
      <c r="R44" s="53">
        <f t="array" ref="R44">IF(ISBLANK($D$2)=TRUE,0,IF(R$41&lt;'A1 Parametre'!$C$7,R43,IF(R$41='A1 Parametre'!$C$7,R43*('A1 Parametre'!$C$8-1)/12+(12-'A1 Parametre'!$C$8+1)/12*SUM(INDEX('07.1 Uspora casu - vypocet'!$F$54:$BC$63,31:40,MATCH('07 Uspora casu'!R$41,'07.1 Uspora casu - vypocet'!$F$52:$BC$52,0))*'A2 Intenzita dopravy'!R77:R86*365*'A1 Parametre'!$C$77),SUM(INDEX('07.1 Uspora casu - vypocet'!$F$54:$BC$63,31:40,MATCH('07 Uspora casu'!R$41,'07.1 Uspora casu - vypocet'!$F$52:$BC$52,0))*'A2 Intenzita dopravy'!R77:R86*365*'A1 Parametre'!$C$77))))</f>
        <v>101226.81062566041</v>
      </c>
      <c r="S44" s="53">
        <f t="array" ref="S44">IF(ISBLANK($D$2)=TRUE,0,IF(S$41&lt;'A1 Parametre'!$C$7,S43,IF(S$41='A1 Parametre'!$C$7,S43*('A1 Parametre'!$C$8-1)/12+(12-'A1 Parametre'!$C$8+1)/12*SUM(INDEX('07.1 Uspora casu - vypocet'!$F$54:$BC$63,31:40,MATCH('07 Uspora casu'!S$41,'07.1 Uspora casu - vypocet'!$F$52:$BC$52,0))*'A2 Intenzita dopravy'!S77:S86*365*'A1 Parametre'!$C$77),SUM(INDEX('07.1 Uspora casu - vypocet'!$F$54:$BC$63,31:40,MATCH('07 Uspora casu'!S$41,'07.1 Uspora casu - vypocet'!$F$52:$BC$52,0))*'A2 Intenzita dopravy'!S77:S86*365*'A1 Parametre'!$C$77))))</f>
        <v>102596.37821054395</v>
      </c>
      <c r="T44" s="53">
        <f t="array" ref="T44">IF(ISBLANK($D$2)=TRUE,0,IF(T$41&lt;'A1 Parametre'!$C$7,T43,IF(T$41='A1 Parametre'!$C$7,T43*('A1 Parametre'!$C$8-1)/12+(12-'A1 Parametre'!$C$8+1)/12*SUM(INDEX('07.1 Uspora casu - vypocet'!$F$54:$BC$63,31:40,MATCH('07 Uspora casu'!T$41,'07.1 Uspora casu - vypocet'!$F$52:$BC$52,0))*'A2 Intenzita dopravy'!T77:T86*365*'A1 Parametre'!$C$77),SUM(INDEX('07.1 Uspora casu - vypocet'!$F$54:$BC$63,31:40,MATCH('07 Uspora casu'!T$41,'07.1 Uspora casu - vypocet'!$F$52:$BC$52,0))*'A2 Intenzita dopravy'!T77:T86*365*'A1 Parametre'!$C$77))))</f>
        <v>103968.43220803702</v>
      </c>
      <c r="U44" s="53">
        <f t="array" ref="U44">IF(ISBLANK($D$2)=TRUE,0,IF(U$41&lt;'A1 Parametre'!$C$7,U43,IF(U$41='A1 Parametre'!$C$7,U43*('A1 Parametre'!$C$8-1)/12+(12-'A1 Parametre'!$C$8+1)/12*SUM(INDEX('07.1 Uspora casu - vypocet'!$F$54:$BC$63,31:40,MATCH('07 Uspora casu'!U$41,'07.1 Uspora casu - vypocet'!$F$52:$BC$52,0))*'A2 Intenzita dopravy'!U77:U86*365*'A1 Parametre'!$C$77),SUM(INDEX('07.1 Uspora casu - vypocet'!$F$54:$BC$63,31:40,MATCH('07 Uspora casu'!U$41,'07.1 Uspora casu - vypocet'!$F$52:$BC$52,0))*'A2 Intenzita dopravy'!U77:U86*365*'A1 Parametre'!$C$77))))</f>
        <v>105342.98057654002</v>
      </c>
      <c r="V44" s="53">
        <f t="array" ref="V44">IF(ISBLANK($D$2)=TRUE,0,IF(V$41&lt;'A1 Parametre'!$C$7,V43,IF(V$41='A1 Parametre'!$C$7,V43*('A1 Parametre'!$C$8-1)/12+(12-'A1 Parametre'!$C$8+1)/12*SUM(INDEX('07.1 Uspora casu - vypocet'!$F$54:$BC$63,31:40,MATCH('07 Uspora casu'!V$41,'07.1 Uspora casu - vypocet'!$F$52:$BC$52,0))*'A2 Intenzita dopravy'!V77:V86*365*'A1 Parametre'!$C$77),SUM(INDEX('07.1 Uspora casu - vypocet'!$F$54:$BC$63,31:40,MATCH('07 Uspora casu'!V$41,'07.1 Uspora casu - vypocet'!$F$52:$BC$52,0))*'A2 Intenzita dopravy'!V77:V86*365*'A1 Parametre'!$C$77))))</f>
        <v>106720.03129935946</v>
      </c>
      <c r="W44" s="53">
        <f t="array" ref="W44">IF(ISBLANK($D$2)=TRUE,0,IF(W$41&lt;'A1 Parametre'!$C$7,W43,IF(W$41='A1 Parametre'!$C$7,W43*('A1 Parametre'!$C$8-1)/12+(12-'A1 Parametre'!$C$8+1)/12*SUM(INDEX('07.1 Uspora casu - vypocet'!$F$54:$BC$63,31:40,MATCH('07 Uspora casu'!W$41,'07.1 Uspora casu - vypocet'!$F$52:$BC$52,0))*'A2 Intenzita dopravy'!W77:W86*365*'A1 Parametre'!$C$77),SUM(INDEX('07.1 Uspora casu - vypocet'!$F$54:$BC$63,31:40,MATCH('07 Uspora casu'!W$41,'07.1 Uspora casu - vypocet'!$F$52:$BC$52,0))*'A2 Intenzita dopravy'!W77:W86*365*'A1 Parametre'!$C$77))))</f>
        <v>108099.59238478311</v>
      </c>
      <c r="X44" s="53">
        <f t="array" ref="X44">IF(ISBLANK($D$2)=TRUE,0,IF(X$41&lt;'A1 Parametre'!$C$7,X43,IF(X$41='A1 Parametre'!$C$7,X43*('A1 Parametre'!$C$8-1)/12+(12-'A1 Parametre'!$C$8+1)/12*SUM(INDEX('07.1 Uspora casu - vypocet'!$F$54:$BC$63,31:40,MATCH('07 Uspora casu'!X$41,'07.1 Uspora casu - vypocet'!$F$52:$BC$52,0))*'A2 Intenzita dopravy'!X77:X86*365*'A1 Parametre'!$C$77),SUM(INDEX('07.1 Uspora casu - vypocet'!$F$54:$BC$63,31:40,MATCH('07 Uspora casu'!X$41,'07.1 Uspora casu - vypocet'!$F$52:$BC$52,0))*'A2 Intenzita dopravy'!X77:X86*365*'A1 Parametre'!$C$77))))</f>
        <v>109481.67186615584</v>
      </c>
      <c r="Y44" s="53">
        <f t="array" ref="Y44">IF(ISBLANK($D$2)=TRUE,0,IF(Y$41&lt;'A1 Parametre'!$C$7,Y43,IF(Y$41='A1 Parametre'!$C$7,Y43*('A1 Parametre'!$C$8-1)/12+(12-'A1 Parametre'!$C$8+1)/12*SUM(INDEX('07.1 Uspora casu - vypocet'!$F$54:$BC$63,31:40,MATCH('07 Uspora casu'!Y$41,'07.1 Uspora casu - vypocet'!$F$52:$BC$52,0))*'A2 Intenzita dopravy'!Y77:Y86*365*'A1 Parametre'!$C$77),SUM(INDEX('07.1 Uspora casu - vypocet'!$F$54:$BC$63,31:40,MATCH('07 Uspora casu'!Y$41,'07.1 Uspora casu - vypocet'!$F$52:$BC$52,0))*'A2 Intenzita dopravy'!Y77:Y86*365*'A1 Parametre'!$C$77))))</f>
        <v>110866.27780195534</v>
      </c>
      <c r="Z44" s="53">
        <f t="array" ref="Z44">IF(ISBLANK($D$2)=TRUE,0,IF(Z$41&lt;'A1 Parametre'!$C$7,Z43,IF(Z$41='A1 Parametre'!$C$7,Z43*('A1 Parametre'!$C$8-1)/12+(12-'A1 Parametre'!$C$8+1)/12*SUM(INDEX('07.1 Uspora casu - vypocet'!$F$54:$BC$63,31:40,MATCH('07 Uspora casu'!Z$41,'07.1 Uspora casu - vypocet'!$F$52:$BC$52,0))*'A2 Intenzita dopravy'!Z77:Z86*365*'A1 Parametre'!$C$77),SUM(INDEX('07.1 Uspora casu - vypocet'!$F$54:$BC$63,31:40,MATCH('07 Uspora casu'!Z$41,'07.1 Uspora casu - vypocet'!$F$52:$BC$52,0))*'A2 Intenzita dopravy'!Z77:Z86*365*'A1 Parametre'!$C$77))))</f>
        <v>112253.41827586833</v>
      </c>
      <c r="AA44" s="53">
        <f t="array" ref="AA44">IF(ISBLANK($D$2)=TRUE,0,IF(AA$41&lt;'A1 Parametre'!$C$7,AA43,IF(AA$41='A1 Parametre'!$C$7,AA43*('A1 Parametre'!$C$8-1)/12+(12-'A1 Parametre'!$C$8+1)/12*SUM(INDEX('07.1 Uspora casu - vypocet'!$F$54:$BC$63,31:40,MATCH('07 Uspora casu'!AA$41,'07.1 Uspora casu - vypocet'!$F$52:$BC$52,0))*'A2 Intenzita dopravy'!AA77:AA86*365*'A1 Parametre'!$C$77),SUM(INDEX('07.1 Uspora casu - vypocet'!$F$54:$BC$63,31:40,MATCH('07 Uspora casu'!AA$41,'07.1 Uspora casu - vypocet'!$F$52:$BC$52,0))*'A2 Intenzita dopravy'!AA77:AA86*365*'A1 Parametre'!$C$77))))</f>
        <v>114101.36390398972</v>
      </c>
      <c r="AB44" s="53">
        <f t="array" ref="AB44">IF(ISBLANK($D$2)=TRUE,0,IF(AB$41&lt;'A1 Parametre'!$C$7,AB43,IF(AB$41='A1 Parametre'!$C$7,AB43*('A1 Parametre'!$C$8-1)/12+(12-'A1 Parametre'!$C$8+1)/12*SUM(INDEX('07.1 Uspora casu - vypocet'!$F$54:$BC$63,31:40,MATCH('07 Uspora casu'!AB$41,'07.1 Uspora casu - vypocet'!$F$52:$BC$52,0))*'A2 Intenzita dopravy'!AB77:AB86*365*'A1 Parametre'!$C$77),SUM(INDEX('07.1 Uspora casu - vypocet'!$F$54:$BC$63,31:40,MATCH('07 Uspora casu'!AB$41,'07.1 Uspora casu - vypocet'!$F$52:$BC$52,0))*'A2 Intenzita dopravy'!AB77:AB86*365*'A1 Parametre'!$C$77))))</f>
        <v>115954.04725868489</v>
      </c>
      <c r="AC44" s="53">
        <f t="array" ref="AC44">IF(ISBLANK($D$2)=TRUE,0,IF(AC$41&lt;'A1 Parametre'!$C$7,AC43,IF(AC$41='A1 Parametre'!$C$7,AC43*('A1 Parametre'!$C$8-1)/12+(12-'A1 Parametre'!$C$8+1)/12*SUM(INDEX('07.1 Uspora casu - vypocet'!$F$54:$BC$63,31:40,MATCH('07 Uspora casu'!AC$41,'07.1 Uspora casu - vypocet'!$F$52:$BC$52,0))*'A2 Intenzita dopravy'!AC77:AC86*365*'A1 Parametre'!$C$77),SUM(INDEX('07.1 Uspora casu - vypocet'!$F$54:$BC$63,31:40,MATCH('07 Uspora casu'!AC$41,'07.1 Uspora casu - vypocet'!$F$52:$BC$52,0))*'A2 Intenzita dopravy'!AC77:AC86*365*'A1 Parametre'!$C$77))))</f>
        <v>117811.49030478322</v>
      </c>
      <c r="AD44" s="53">
        <f t="array" ref="AD44">IF(ISBLANK($D$2)=TRUE,0,IF(AD$41&lt;'A1 Parametre'!$C$7,AD43,IF(AD$41='A1 Parametre'!$C$7,AD43*('A1 Parametre'!$C$8-1)/12+(12-'A1 Parametre'!$C$8+1)/12*SUM(INDEX('07.1 Uspora casu - vypocet'!$F$54:$BC$63,31:40,MATCH('07 Uspora casu'!AD$41,'07.1 Uspora casu - vypocet'!$F$52:$BC$52,0))*'A2 Intenzita dopravy'!AD77:AD86*365*'A1 Parametre'!$C$77),SUM(INDEX('07.1 Uspora casu - vypocet'!$F$54:$BC$63,31:40,MATCH('07 Uspora casu'!AD$41,'07.1 Uspora casu - vypocet'!$F$52:$BC$52,0))*'A2 Intenzita dopravy'!AD77:AD86*365*'A1 Parametre'!$C$77))))</f>
        <v>119673.71510377599</v>
      </c>
      <c r="AE44" s="53">
        <f t="array" ref="AE44">IF(ISBLANK($D$2)=TRUE,0,IF(AE$41&lt;'A1 Parametre'!$C$7,AE43,IF(AE$41='A1 Parametre'!$C$7,AE43*('A1 Parametre'!$C$8-1)/12+(12-'A1 Parametre'!$C$8+1)/12*SUM(INDEX('07.1 Uspora casu - vypocet'!$F$54:$BC$63,31:40,MATCH('07 Uspora casu'!AE$41,'07.1 Uspora casu - vypocet'!$F$52:$BC$52,0))*'A2 Intenzita dopravy'!AE77:AE86*365*'A1 Parametre'!$C$77),SUM(INDEX('07.1 Uspora casu - vypocet'!$F$54:$BC$63,31:40,MATCH('07 Uspora casu'!AE$41,'07.1 Uspora casu - vypocet'!$F$52:$BC$52,0))*'A2 Intenzita dopravy'!AE77:AE86*365*'A1 Parametre'!$C$77))))</f>
        <v>121540.74381423008</v>
      </c>
      <c r="AF44" s="53">
        <f t="array" ref="AF44">IF(ISBLANK($D$2)=TRUE,0,IF(AF$41&lt;'A1 Parametre'!$C$7,AF43,IF(AF$41='A1 Parametre'!$C$7,AF43*('A1 Parametre'!$C$8-1)/12+(12-'A1 Parametre'!$C$8+1)/12*SUM(INDEX('07.1 Uspora casu - vypocet'!$F$54:$BC$63,31:40,MATCH('07 Uspora casu'!AF$41,'07.1 Uspora casu - vypocet'!$F$52:$BC$52,0))*'A2 Intenzita dopravy'!AF77:AF86*365*'A1 Parametre'!$C$77),SUM(INDEX('07.1 Uspora casu - vypocet'!$F$54:$BC$63,31:40,MATCH('07 Uspora casu'!AF$41,'07.1 Uspora casu - vypocet'!$F$52:$BC$52,0))*'A2 Intenzita dopravy'!AF77:AF86*365*'A1 Parametre'!$C$77))))</f>
        <v>123412.59869220389</v>
      </c>
      <c r="AG44" s="53">
        <f t="array" ref="AG44">IF(ISBLANK($D$2)=TRUE,0,IF(AG$41&lt;'A1 Parametre'!$C$7,AG43,IF(AG$41='A1 Parametre'!$C$7,AG43*('A1 Parametre'!$C$8-1)/12+(12-'A1 Parametre'!$C$8+1)/12*SUM(INDEX('07.1 Uspora casu - vypocet'!$F$54:$BC$63,31:40,MATCH('07 Uspora casu'!AG$41,'07.1 Uspora casu - vypocet'!$F$52:$BC$52,0))*'A2 Intenzita dopravy'!AG77:AG86*365*'A1 Parametre'!$C$77),SUM(INDEX('07.1 Uspora casu - vypocet'!$F$54:$BC$63,31:40,MATCH('07 Uspora casu'!AG$41,'07.1 Uspora casu - vypocet'!$F$52:$BC$52,0))*'A2 Intenzita dopravy'!AG77:AG86*365*'A1 Parametre'!$C$77))))</f>
        <v>125289.30209166452</v>
      </c>
      <c r="AH44" s="53">
        <f t="array" ref="AH44">IF(ISBLANK($D$2)=TRUE,0,IF(AH$41&lt;'A1 Parametre'!$C$7,AH43,IF(AH$41='A1 Parametre'!$C$7,AH43*('A1 Parametre'!$C$8-1)/12+(12-'A1 Parametre'!$C$8+1)/12*SUM(INDEX('07.1 Uspora casu - vypocet'!$F$54:$BC$63,31:40,MATCH('07 Uspora casu'!AH$41,'07.1 Uspora casu - vypocet'!$F$52:$BC$52,0))*'A2 Intenzita dopravy'!AH77:AH86*365*'A1 Parametre'!$C$77),SUM(INDEX('07.1 Uspora casu - vypocet'!$F$54:$BC$63,31:40,MATCH('07 Uspora casu'!AH$41,'07.1 Uspora casu - vypocet'!$F$52:$BC$52,0))*'A2 Intenzita dopravy'!AH77:AH86*365*'A1 Parametre'!$C$77))))</f>
        <v>127170.87646490715</v>
      </c>
      <c r="AI44" s="53">
        <f t="array" ref="AI44">IF(ISBLANK($D$2)=TRUE,0,IF(AI$41&lt;'A1 Parametre'!$C$7,AI43,IF(AI$41='A1 Parametre'!$C$7,AI43*('A1 Parametre'!$C$8-1)/12+(12-'A1 Parametre'!$C$8+1)/12*SUM(INDEX('07.1 Uspora casu - vypocet'!$F$54:$BC$63,31:40,MATCH('07 Uspora casu'!AI$41,'07.1 Uspora casu - vypocet'!$F$52:$BC$52,0))*'A2 Intenzita dopravy'!AI77:AI86*365*'A1 Parametre'!$C$77),SUM(INDEX('07.1 Uspora casu - vypocet'!$F$54:$BC$63,31:40,MATCH('07 Uspora casu'!AI$41,'07.1 Uspora casu - vypocet'!$F$52:$BC$52,0))*'A2 Intenzita dopravy'!AI77:AI86*365*'A1 Parametre'!$C$77))))</f>
        <v>129057.34436297577</v>
      </c>
    </row>
    <row r="45" spans="2:35" x14ac:dyDescent="0.2">
      <c r="B45" s="358" t="s">
        <v>137</v>
      </c>
      <c r="C45" s="359"/>
      <c r="D45" s="161">
        <f t="shared" si="27"/>
        <v>1617491.7422982026</v>
      </c>
      <c r="E45" s="93">
        <f t="shared" ref="E45:AH45" si="28">E43-E44</f>
        <v>0</v>
      </c>
      <c r="F45" s="93">
        <f t="shared" si="28"/>
        <v>0</v>
      </c>
      <c r="G45" s="93">
        <f t="shared" si="28"/>
        <v>0</v>
      </c>
      <c r="H45" s="93">
        <f t="shared" si="28"/>
        <v>0</v>
      </c>
      <c r="I45" s="93">
        <f t="shared" si="28"/>
        <v>41578.381340482709</v>
      </c>
      <c r="J45" s="93">
        <f t="shared" si="28"/>
        <v>42899.597128976733</v>
      </c>
      <c r="K45" s="93">
        <f t="shared" si="28"/>
        <v>44248.869820495354</v>
      </c>
      <c r="L45" s="93">
        <f t="shared" si="28"/>
        <v>45626.504469244217</v>
      </c>
      <c r="M45" s="93">
        <f t="shared" si="28"/>
        <v>47032.809265851392</v>
      </c>
      <c r="N45" s="93">
        <f t="shared" si="28"/>
        <v>48468.095568943521</v>
      </c>
      <c r="O45" s="93">
        <f t="shared" si="28"/>
        <v>49932.677937035449</v>
      </c>
      <c r="P45" s="93">
        <f t="shared" si="28"/>
        <v>51426.874160736261</v>
      </c>
      <c r="Q45" s="93">
        <f t="shared" si="28"/>
        <v>52951.071983910835</v>
      </c>
      <c r="R45" s="93">
        <f t="shared" si="28"/>
        <v>54505.943759237533</v>
      </c>
      <c r="S45" s="93">
        <f t="shared" si="28"/>
        <v>56091.837940902624</v>
      </c>
      <c r="T45" s="93">
        <f t="shared" si="28"/>
        <v>57709.10668280565</v>
      </c>
      <c r="U45" s="93">
        <f t="shared" si="28"/>
        <v>59358.105876884074</v>
      </c>
      <c r="V45" s="93">
        <f t="shared" si="28"/>
        <v>61039.195191830018</v>
      </c>
      <c r="W45" s="93">
        <f t="shared" si="28"/>
        <v>62752.738112201856</v>
      </c>
      <c r="X45" s="93">
        <f t="shared" si="28"/>
        <v>64499.101977936254</v>
      </c>
      <c r="Y45" s="93">
        <f t="shared" si="28"/>
        <v>66278.658024263292</v>
      </c>
      <c r="Z45" s="93">
        <f t="shared" si="28"/>
        <v>68091.781422029089</v>
      </c>
      <c r="AA45" s="93">
        <f t="shared" si="28"/>
        <v>70664.790032482852</v>
      </c>
      <c r="AB45" s="93">
        <f t="shared" si="28"/>
        <v>73303.339096623924</v>
      </c>
      <c r="AC45" s="93">
        <f t="shared" si="28"/>
        <v>76008.464044349181</v>
      </c>
      <c r="AD45" s="93">
        <f t="shared" si="28"/>
        <v>78781.215772919561</v>
      </c>
      <c r="AE45" s="93">
        <f t="shared" si="28"/>
        <v>81622.660873141227</v>
      </c>
      <c r="AF45" s="93">
        <f t="shared" si="28"/>
        <v>84533.881858813445</v>
      </c>
      <c r="AG45" s="93">
        <f t="shared" si="28"/>
        <v>87515.977399491909</v>
      </c>
      <c r="AH45" s="93">
        <f t="shared" si="28"/>
        <v>90570.062556613746</v>
      </c>
      <c r="AI45" s="93">
        <f t="shared" ref="AI45" si="29">AI43-AI44</f>
        <v>93697.269023032306</v>
      </c>
    </row>
    <row r="46" spans="2:35" x14ac:dyDescent="0.2">
      <c r="B46" s="360" t="s">
        <v>138</v>
      </c>
      <c r="C46" s="361"/>
      <c r="D46" s="146">
        <f t="shared" si="27"/>
        <v>25134743.535968777</v>
      </c>
      <c r="E46" s="53">
        <f>E45*'A1 Parametre'!$C$81*INDEX('A1 Parametre'!$C$89:$BB$89,MATCH(E41,'A1 Parametre'!$C$13:$CC$13,0))</f>
        <v>0</v>
      </c>
      <c r="F46" s="53">
        <f>F45*'A1 Parametre'!$C$81*INDEX('A1 Parametre'!$C$89:$BB$89,MATCH(F41,'A1 Parametre'!$C$13:$CC$13,0))</f>
        <v>0</v>
      </c>
      <c r="G46" s="53">
        <f>G45*'A1 Parametre'!$C$81*INDEX('A1 Parametre'!$C$89:$BB$89,MATCH(G41,'A1 Parametre'!$C$13:$CC$13,0))</f>
        <v>0</v>
      </c>
      <c r="H46" s="53">
        <f>H45*'A1 Parametre'!$C$81*INDEX('A1 Parametre'!$C$89:$BB$89,MATCH(H41,'A1 Parametre'!$C$13:$CC$13,0))</f>
        <v>0</v>
      </c>
      <c r="I46" s="53">
        <f>I45*'A1 Parametre'!$C$81*INDEX('A1 Parametre'!$C$89:$BB$89,MATCH(I41,'A1 Parametre'!$C$13:$CC$13,0))</f>
        <v>517566.37833861215</v>
      </c>
      <c r="J46" s="53">
        <f>J45*'A1 Parametre'!$C$81*INDEX('A1 Parametre'!$C$89:$BB$89,MATCH(J41,'A1 Parametre'!$C$13:$CC$13,0))</f>
        <v>545227.1002103819</v>
      </c>
      <c r="K46" s="53">
        <f>K45*'A1 Parametre'!$C$81*INDEX('A1 Parametre'!$C$89:$BB$89,MATCH(K41,'A1 Parametre'!$C$13:$CC$13,0))</f>
        <v>574185.39965153811</v>
      </c>
      <c r="L46" s="53">
        <f>L45*'A1 Parametre'!$C$81*INDEX('A1 Parametre'!$C$89:$BB$89,MATCH(L41,'A1 Parametre'!$C$13:$CC$13,0))</f>
        <v>604495.26369049144</v>
      </c>
      <c r="M46" s="53">
        <f>M45*'A1 Parametre'!$C$81*INDEX('A1 Parametre'!$C$89:$BB$89,MATCH(M41,'A1 Parametre'!$C$13:$CC$13,0))</f>
        <v>636359.15091902751</v>
      </c>
      <c r="N46" s="53">
        <f>N45*'A1 Parametre'!$C$81*INDEX('A1 Parametre'!$C$89:$BB$89,MATCH(N41,'A1 Parametre'!$C$13:$CC$13,0))</f>
        <v>669337.18878867174</v>
      </c>
      <c r="O46" s="53">
        <f>O45*'A1 Parametre'!$C$81*INDEX('A1 Parametre'!$C$89:$BB$89,MATCH(O41,'A1 Parametre'!$C$13:$CC$13,0))</f>
        <v>703444.09517749923</v>
      </c>
      <c r="P46" s="53">
        <f>P45*'A1 Parametre'!$C$81*INDEX('A1 Parametre'!$C$89:$BB$89,MATCH(P41,'A1 Parametre'!$C$13:$CC$13,0))</f>
        <v>738694.19251194957</v>
      </c>
      <c r="Q46" s="53">
        <f>Q45*'A1 Parametre'!$C$81*INDEX('A1 Parametre'!$C$89:$BB$89,MATCH(Q41,'A1 Parametre'!$C$13:$CC$13,0))</f>
        <v>774079.33102598402</v>
      </c>
      <c r="R46" s="53">
        <f>R45*'A1 Parametre'!$C$81*INDEX('A1 Parametre'!$C$89:$BB$89,MATCH(R41,'A1 Parametre'!$C$13:$CC$13,0))</f>
        <v>809601.30057288241</v>
      </c>
      <c r="S46" s="53">
        <f>S45*'A1 Parametre'!$C$81*INDEX('A1 Parametre'!$C$89:$BB$89,MATCH(S41,'A1 Parametre'!$C$13:$CC$13,0))</f>
        <v>845262.09997429559</v>
      </c>
      <c r="T46" s="53">
        <f>T45*'A1 Parametre'!$C$81*INDEX('A1 Parametre'!$C$89:$BB$89,MATCH(T41,'A1 Parametre'!$C$13:$CC$13,0))</f>
        <v>881067.83415672206</v>
      </c>
      <c r="U46" s="53">
        <f>U45*'A1 Parametre'!$C$81*INDEX('A1 Parametre'!$C$89:$BB$89,MATCH(U41,'A1 Parametre'!$C$13:$CC$13,0))</f>
        <v>917028.06000973831</v>
      </c>
      <c r="V46" s="53">
        <f>V45*'A1 Parametre'!$C$81*INDEX('A1 Parametre'!$C$89:$BB$89,MATCH(V41,'A1 Parametre'!$C$13:$CC$13,0))</f>
        <v>953285.35526728432</v>
      </c>
      <c r="W46" s="53">
        <f>W45*'A1 Parametre'!$C$81*INDEX('A1 Parametre'!$C$89:$BB$89,MATCH(W41,'A1 Parametre'!$C$13:$CC$13,0))</f>
        <v>989845.53588774207</v>
      </c>
      <c r="X46" s="53">
        <f>X45*'A1 Parametre'!$C$81*INDEX('A1 Parametre'!$C$89:$BB$89,MATCH(X41,'A1 Parametre'!$C$13:$CC$13,0))</f>
        <v>1026716.2164234625</v>
      </c>
      <c r="Y46" s="53">
        <f>Y45*'A1 Parametre'!$C$81*INDEX('A1 Parametre'!$C$89:$BB$89,MATCH(Y41,'A1 Parametre'!$C$13:$CC$13,0))</f>
        <v>1063906.5581611861</v>
      </c>
      <c r="Z46" s="53">
        <f>Z45*'A1 Parametre'!$C$81*INDEX('A1 Parametre'!$C$89:$BB$89,MATCH(Z41,'A1 Parametre'!$C$13:$CC$13,0))</f>
        <v>1101427.0406576607</v>
      </c>
      <c r="AA46" s="53">
        <f>AA45*'A1 Parametre'!$C$81*INDEX('A1 Parametre'!$C$89:$BB$89,MATCH(AA41,'A1 Parametre'!$C$13:$CC$13,0))</f>
        <v>1151848.5223554822</v>
      </c>
      <c r="AB46" s="53">
        <f>AB45*'A1 Parametre'!$C$81*INDEX('A1 Parametre'!$C$89:$BB$89,MATCH(AB41,'A1 Parametre'!$C$13:$CC$13,0))</f>
        <v>1204057.738270907</v>
      </c>
      <c r="AC46" s="53">
        <f>AC45*'A1 Parametre'!$C$81*INDEX('A1 Parametre'!$C$89:$BB$89,MATCH(AC41,'A1 Parametre'!$C$13:$CC$13,0))</f>
        <v>1258104.6580399715</v>
      </c>
      <c r="AD46" s="53">
        <f>AD45*'A1 Parametre'!$C$81*INDEX('A1 Parametre'!$C$89:$BB$89,MATCH(AD41,'A1 Parametre'!$C$13:$CC$13,0))</f>
        <v>1314040.5005890692</v>
      </c>
      <c r="AE46" s="53">
        <f>AE45*'A1 Parametre'!$C$81*INDEX('A1 Parametre'!$C$89:$BB$89,MATCH(AE41,'A1 Parametre'!$C$13:$CC$13,0))</f>
        <v>1371917.7637124732</v>
      </c>
      <c r="AF46" s="53">
        <f>AF45*'A1 Parametre'!$C$81*INDEX('A1 Parametre'!$C$89:$BB$89,MATCH(AF41,'A1 Parametre'!$C$13:$CC$13,0))</f>
        <v>1431790.2543305594</v>
      </c>
      <c r="AG46" s="53">
        <f>AG45*'A1 Parametre'!$C$81*INDEX('A1 Parametre'!$C$89:$BB$89,MATCH(AG41,'A1 Parametre'!$C$13:$CC$13,0))</f>
        <v>1493713.1194441896</v>
      </c>
      <c r="AH46" s="53">
        <f>AH45*'A1 Parametre'!$C$81*INDEX('A1 Parametre'!$C$89:$BB$89,MATCH(AH41,'A1 Parametre'!$C$13:$CC$13,0))</f>
        <v>1557742.8778009971</v>
      </c>
      <c r="AI46" s="53">
        <f>AI45*'A1 Parametre'!$C$81*INDEX('A1 Parametre'!$C$89:$BB$89,MATCH(AI41,'A1 Parametre'!$C$13:$CC$13,0))</f>
        <v>1623937.4522896972</v>
      </c>
    </row>
    <row r="47" spans="2:35" x14ac:dyDescent="0.2">
      <c r="B47" s="350" t="s">
        <v>139</v>
      </c>
      <c r="C47" s="351"/>
      <c r="D47" s="146">
        <f t="shared" si="27"/>
        <v>0</v>
      </c>
      <c r="E47" s="53">
        <f>E45*'A1 Parametre'!$D$81*INDEX('A1 Parametre'!$C$90:$BB$90,MATCH(E41,'A1 Parametre'!$C$13:$CC$13,0))</f>
        <v>0</v>
      </c>
      <c r="F47" s="53">
        <f>F45*'A1 Parametre'!$D$81*INDEX('A1 Parametre'!$C$90:$BB$90,MATCH(F41,'A1 Parametre'!$C$13:$CC$13,0))</f>
        <v>0</v>
      </c>
      <c r="G47" s="53">
        <f>G45*'A1 Parametre'!$D$81*INDEX('A1 Parametre'!$C$90:$BB$90,MATCH(G41,'A1 Parametre'!$C$13:$CC$13,0))</f>
        <v>0</v>
      </c>
      <c r="H47" s="53">
        <f>H45*'A1 Parametre'!$D$81*INDEX('A1 Parametre'!$C$90:$BB$90,MATCH(H41,'A1 Parametre'!$C$13:$CC$13,0))</f>
        <v>0</v>
      </c>
      <c r="I47" s="53">
        <f>I45*'A1 Parametre'!$D$81*INDEX('A1 Parametre'!$C$90:$BB$90,MATCH(I41,'A1 Parametre'!$C$13:$CC$13,0))</f>
        <v>0</v>
      </c>
      <c r="J47" s="53">
        <f>J45*'A1 Parametre'!$D$81*INDEX('A1 Parametre'!$C$90:$BB$90,MATCH(J41,'A1 Parametre'!$C$13:$CC$13,0))</f>
        <v>0</v>
      </c>
      <c r="K47" s="53">
        <f>K45*'A1 Parametre'!$D$81*INDEX('A1 Parametre'!$C$90:$BB$90,MATCH(K41,'A1 Parametre'!$C$13:$CC$13,0))</f>
        <v>0</v>
      </c>
      <c r="L47" s="53">
        <f>L45*'A1 Parametre'!$D$81*INDEX('A1 Parametre'!$C$90:$BB$90,MATCH(L41,'A1 Parametre'!$C$13:$CC$13,0))</f>
        <v>0</v>
      </c>
      <c r="M47" s="53">
        <f>M45*'A1 Parametre'!$D$81*INDEX('A1 Parametre'!$C$90:$BB$90,MATCH(M41,'A1 Parametre'!$C$13:$CC$13,0))</f>
        <v>0</v>
      </c>
      <c r="N47" s="53">
        <f>N45*'A1 Parametre'!$D$81*INDEX('A1 Parametre'!$C$90:$BB$90,MATCH(N41,'A1 Parametre'!$C$13:$CC$13,0))</f>
        <v>0</v>
      </c>
      <c r="O47" s="53">
        <f>O45*'A1 Parametre'!$D$81*INDEX('A1 Parametre'!$C$90:$BB$90,MATCH(O41,'A1 Parametre'!$C$13:$CC$13,0))</f>
        <v>0</v>
      </c>
      <c r="P47" s="53">
        <f>P45*'A1 Parametre'!$D$81*INDEX('A1 Parametre'!$C$90:$BB$90,MATCH(P41,'A1 Parametre'!$C$13:$CC$13,0))</f>
        <v>0</v>
      </c>
      <c r="Q47" s="53">
        <f>Q45*'A1 Parametre'!$D$81*INDEX('A1 Parametre'!$C$90:$BB$90,MATCH(Q41,'A1 Parametre'!$C$13:$CC$13,0))</f>
        <v>0</v>
      </c>
      <c r="R47" s="53">
        <f>R45*'A1 Parametre'!$D$81*INDEX('A1 Parametre'!$C$90:$BB$90,MATCH(R41,'A1 Parametre'!$C$13:$CC$13,0))</f>
        <v>0</v>
      </c>
      <c r="S47" s="53">
        <f>S45*'A1 Parametre'!$D$81*INDEX('A1 Parametre'!$C$90:$BB$90,MATCH(S41,'A1 Parametre'!$C$13:$CC$13,0))</f>
        <v>0</v>
      </c>
      <c r="T47" s="53">
        <f>T45*'A1 Parametre'!$D$81*INDEX('A1 Parametre'!$C$90:$BB$90,MATCH(T41,'A1 Parametre'!$C$13:$CC$13,0))</f>
        <v>0</v>
      </c>
      <c r="U47" s="53">
        <f>U45*'A1 Parametre'!$D$81*INDEX('A1 Parametre'!$C$90:$BB$90,MATCH(U41,'A1 Parametre'!$C$13:$CC$13,0))</f>
        <v>0</v>
      </c>
      <c r="V47" s="53">
        <f>V45*'A1 Parametre'!$D$81*INDEX('A1 Parametre'!$C$90:$BB$90,MATCH(V41,'A1 Parametre'!$C$13:$CC$13,0))</f>
        <v>0</v>
      </c>
      <c r="W47" s="53">
        <f>W45*'A1 Parametre'!$D$81*INDEX('A1 Parametre'!$C$90:$BB$90,MATCH(W41,'A1 Parametre'!$C$13:$CC$13,0))</f>
        <v>0</v>
      </c>
      <c r="X47" s="53">
        <f>X45*'A1 Parametre'!$D$81*INDEX('A1 Parametre'!$C$90:$BB$90,MATCH(X41,'A1 Parametre'!$C$13:$CC$13,0))</f>
        <v>0</v>
      </c>
      <c r="Y47" s="53">
        <f>Y45*'A1 Parametre'!$D$81*INDEX('A1 Parametre'!$C$90:$BB$90,MATCH(Y41,'A1 Parametre'!$C$13:$CC$13,0))</f>
        <v>0</v>
      </c>
      <c r="Z47" s="53">
        <f>Z45*'A1 Parametre'!$D$81*INDEX('A1 Parametre'!$C$90:$BB$90,MATCH(Z41,'A1 Parametre'!$C$13:$CC$13,0))</f>
        <v>0</v>
      </c>
      <c r="AA47" s="53">
        <f>AA45*'A1 Parametre'!$D$81*INDEX('A1 Parametre'!$C$90:$BB$90,MATCH(AA41,'A1 Parametre'!$C$13:$CC$13,0))</f>
        <v>0</v>
      </c>
      <c r="AB47" s="53">
        <f>AB45*'A1 Parametre'!$D$81*INDEX('A1 Parametre'!$C$90:$BB$90,MATCH(AB41,'A1 Parametre'!$C$13:$CC$13,0))</f>
        <v>0</v>
      </c>
      <c r="AC47" s="53">
        <f>AC45*'A1 Parametre'!$D$81*INDEX('A1 Parametre'!$C$90:$BB$90,MATCH(AC41,'A1 Parametre'!$C$13:$CC$13,0))</f>
        <v>0</v>
      </c>
      <c r="AD47" s="53">
        <f>AD45*'A1 Parametre'!$D$81*INDEX('A1 Parametre'!$C$90:$BB$90,MATCH(AD41,'A1 Parametre'!$C$13:$CC$13,0))</f>
        <v>0</v>
      </c>
      <c r="AE47" s="53">
        <f>AE45*'A1 Parametre'!$D$81*INDEX('A1 Parametre'!$C$90:$BB$90,MATCH(AE41,'A1 Parametre'!$C$13:$CC$13,0))</f>
        <v>0</v>
      </c>
      <c r="AF47" s="53">
        <f>AF45*'A1 Parametre'!$D$81*INDEX('A1 Parametre'!$C$90:$BB$90,MATCH(AF41,'A1 Parametre'!$C$13:$CC$13,0))</f>
        <v>0</v>
      </c>
      <c r="AG47" s="53">
        <f>AG45*'A1 Parametre'!$D$81*INDEX('A1 Parametre'!$C$90:$BB$90,MATCH(AG41,'A1 Parametre'!$C$13:$CC$13,0))</f>
        <v>0</v>
      </c>
      <c r="AH47" s="53">
        <f>AH45*'A1 Parametre'!$D$81*INDEX('A1 Parametre'!$C$90:$BB$90,MATCH(AH41,'A1 Parametre'!$C$13:$CC$13,0))</f>
        <v>0</v>
      </c>
      <c r="AI47" s="53">
        <f>AI45*'A1 Parametre'!$D$81*INDEX('A1 Parametre'!$C$90:$BB$90,MATCH(AI41,'A1 Parametre'!$C$13:$CC$13,0))</f>
        <v>0</v>
      </c>
    </row>
    <row r="48" spans="2:35" x14ac:dyDescent="0.2">
      <c r="B48" s="352" t="s">
        <v>65</v>
      </c>
      <c r="C48" s="353"/>
      <c r="D48" s="161">
        <f t="shared" si="27"/>
        <v>25134743.535968777</v>
      </c>
      <c r="E48" s="93">
        <f t="shared" ref="E48:AH48" si="30">SUM(E46:E47)</f>
        <v>0</v>
      </c>
      <c r="F48" s="93">
        <f t="shared" si="30"/>
        <v>0</v>
      </c>
      <c r="G48" s="93">
        <f t="shared" si="30"/>
        <v>0</v>
      </c>
      <c r="H48" s="93">
        <f t="shared" si="30"/>
        <v>0</v>
      </c>
      <c r="I48" s="93">
        <f t="shared" si="30"/>
        <v>517566.37833861215</v>
      </c>
      <c r="J48" s="93">
        <f t="shared" si="30"/>
        <v>545227.1002103819</v>
      </c>
      <c r="K48" s="93">
        <f t="shared" si="30"/>
        <v>574185.39965153811</v>
      </c>
      <c r="L48" s="93">
        <f t="shared" si="30"/>
        <v>604495.26369049144</v>
      </c>
      <c r="M48" s="93">
        <f t="shared" si="30"/>
        <v>636359.15091902751</v>
      </c>
      <c r="N48" s="93">
        <f t="shared" si="30"/>
        <v>669337.18878867174</v>
      </c>
      <c r="O48" s="93">
        <f t="shared" si="30"/>
        <v>703444.09517749923</v>
      </c>
      <c r="P48" s="93">
        <f t="shared" si="30"/>
        <v>738694.19251194957</v>
      </c>
      <c r="Q48" s="93">
        <f t="shared" si="30"/>
        <v>774079.33102598402</v>
      </c>
      <c r="R48" s="93">
        <f t="shared" si="30"/>
        <v>809601.30057288241</v>
      </c>
      <c r="S48" s="93">
        <f t="shared" si="30"/>
        <v>845262.09997429559</v>
      </c>
      <c r="T48" s="93">
        <f t="shared" si="30"/>
        <v>881067.83415672206</v>
      </c>
      <c r="U48" s="93">
        <f t="shared" si="30"/>
        <v>917028.06000973831</v>
      </c>
      <c r="V48" s="93">
        <f t="shared" si="30"/>
        <v>953285.35526728432</v>
      </c>
      <c r="W48" s="93">
        <f t="shared" si="30"/>
        <v>989845.53588774207</v>
      </c>
      <c r="X48" s="93">
        <f t="shared" si="30"/>
        <v>1026716.2164234625</v>
      </c>
      <c r="Y48" s="93">
        <f t="shared" si="30"/>
        <v>1063906.5581611861</v>
      </c>
      <c r="Z48" s="93">
        <f t="shared" si="30"/>
        <v>1101427.0406576607</v>
      </c>
      <c r="AA48" s="93">
        <f t="shared" si="30"/>
        <v>1151848.5223554822</v>
      </c>
      <c r="AB48" s="93">
        <f t="shared" si="30"/>
        <v>1204057.738270907</v>
      </c>
      <c r="AC48" s="93">
        <f t="shared" si="30"/>
        <v>1258104.6580399715</v>
      </c>
      <c r="AD48" s="93">
        <f t="shared" si="30"/>
        <v>1314040.5005890692</v>
      </c>
      <c r="AE48" s="93">
        <f t="shared" si="30"/>
        <v>1371917.7637124732</v>
      </c>
      <c r="AF48" s="93">
        <f t="shared" si="30"/>
        <v>1431790.2543305594</v>
      </c>
      <c r="AG48" s="93">
        <f t="shared" si="30"/>
        <v>1493713.1194441896</v>
      </c>
      <c r="AH48" s="93">
        <f t="shared" si="30"/>
        <v>1557742.8778009971</v>
      </c>
      <c r="AI48" s="93">
        <f t="shared" ref="AI48" si="31">SUM(AI46:AI47)</f>
        <v>1623937.4522896972</v>
      </c>
    </row>
    <row r="52" spans="5:10" x14ac:dyDescent="0.2">
      <c r="E52" s="263"/>
      <c r="F52" s="263"/>
    </row>
    <row r="53" spans="5:10" x14ac:dyDescent="0.2">
      <c r="E53" s="263"/>
      <c r="F53" s="263"/>
    </row>
    <row r="54" spans="5:10" x14ac:dyDescent="0.2">
      <c r="E54" s="263"/>
      <c r="F54" s="263"/>
      <c r="H54" s="54"/>
    </row>
    <row r="55" spans="5:10" x14ac:dyDescent="0.2">
      <c r="H55" s="54"/>
      <c r="I55" s="54"/>
      <c r="J55" s="54"/>
    </row>
    <row r="56" spans="5:10" x14ac:dyDescent="0.2">
      <c r="H56" s="54"/>
    </row>
  </sheetData>
  <mergeCells count="21">
    <mergeCell ref="F4:J4"/>
    <mergeCell ref="K4:O4"/>
    <mergeCell ref="F18:J18"/>
    <mergeCell ref="K18:O18"/>
    <mergeCell ref="B46:C46"/>
    <mergeCell ref="B45:C45"/>
    <mergeCell ref="B5:D5"/>
    <mergeCell ref="B19:D19"/>
    <mergeCell ref="B47:C47"/>
    <mergeCell ref="B48:C48"/>
    <mergeCell ref="B2:C2"/>
    <mergeCell ref="B38:C38"/>
    <mergeCell ref="B39:C39"/>
    <mergeCell ref="B42:C42"/>
    <mergeCell ref="B43:C43"/>
    <mergeCell ref="B44:C44"/>
    <mergeCell ref="B33:C33"/>
    <mergeCell ref="B34:C34"/>
    <mergeCell ref="B35:C35"/>
    <mergeCell ref="B36:C36"/>
    <mergeCell ref="B37:C37"/>
  </mergeCells>
  <conditionalFormatting sqref="F7:J16">
    <cfRule type="expression" dxfId="100" priority="118">
      <formula>IF(OR(ISBLANK(F$5)=TRUE,$D7=""),1,0)</formula>
    </cfRule>
  </conditionalFormatting>
  <conditionalFormatting sqref="B5 B19">
    <cfRule type="expression" dxfId="99" priority="112">
      <formula>IF($B$5="VYPLŇTE POLE D2",TRUE,FALSE)</formula>
    </cfRule>
  </conditionalFormatting>
  <conditionalFormatting sqref="F5:O16 F19:O30">
    <cfRule type="expression" dxfId="98" priority="83">
      <formula>IF(ISBLANK($D$2)=TRUE,TRUE,FALSE)</formula>
    </cfRule>
  </conditionalFormatting>
  <conditionalFormatting sqref="F21:J30">
    <cfRule type="expression" dxfId="97" priority="89">
      <formula>IF(OR(ISBLANK(F$5)=TRUE,$D21=""),1,0)</formula>
    </cfRule>
    <cfRule type="expression" dxfId="96" priority="91">
      <formula>IF(OR(ISBLANK(F$5)=TRUE,$D21=""),1,0)</formula>
    </cfRule>
  </conditionalFormatting>
  <conditionalFormatting sqref="K21:O30">
    <cfRule type="expression" dxfId="95" priority="90">
      <formula>IF(OR(ISBLANK(F$5)=TRUE,$D21=""),1,0)</formula>
    </cfRule>
  </conditionalFormatting>
  <conditionalFormatting sqref="K7:O16">
    <cfRule type="expression" dxfId="94" priority="85">
      <formula>IF(OR(ISBLANK(K$5)=TRUE,$D7=""),1,0)</formula>
    </cfRule>
    <cfRule type="expression" dxfId="93" priority="92">
      <formula>IF(OR(ISBLANK(F$5)=TRUE,$D7=""),1,0)</formula>
    </cfRule>
  </conditionalFormatting>
  <conditionalFormatting sqref="F25:J26 G27:J29">
    <cfRule type="expression" dxfId="92" priority="82">
      <formula>IF(OR(ISBLANK(F$5)=TRUE,$D25=""),1,0)</formula>
    </cfRule>
  </conditionalFormatting>
  <conditionalFormatting sqref="K25:O26 L27:O29">
    <cfRule type="expression" dxfId="91" priority="80">
      <formula>IF(OR(ISBLANK(K$5)=TRUE,$D25=""),1,0)</formula>
    </cfRule>
    <cfRule type="expression" dxfId="90" priority="81">
      <formula>IF(OR(ISBLANK(F$5)=TRUE,$D25=""),1,0)</formula>
    </cfRule>
  </conditionalFormatting>
  <conditionalFormatting sqref="F26:J26 G27:J29">
    <cfRule type="expression" dxfId="89" priority="79">
      <formula>IF(OR(ISBLANK(F$5)=TRUE,$D26=""),1,0)</formula>
    </cfRule>
  </conditionalFormatting>
  <conditionalFormatting sqref="K26:O26 L27:O29">
    <cfRule type="expression" dxfId="88" priority="77">
      <formula>IF(OR(ISBLANK(K$5)=TRUE,$D26=""),1,0)</formula>
    </cfRule>
    <cfRule type="expression" dxfId="87" priority="78">
      <formula>IF(OR(ISBLANK(F$5)=TRUE,$D26=""),1,0)</formula>
    </cfRule>
  </conditionalFormatting>
  <conditionalFormatting sqref="F29:J29">
    <cfRule type="expression" dxfId="86" priority="76">
      <formula>IF(OR(ISBLANK(F$5)=TRUE,$D29=""),1,0)</formula>
    </cfRule>
  </conditionalFormatting>
  <conditionalFormatting sqref="K29:O29">
    <cfRule type="expression" dxfId="85" priority="74">
      <formula>IF(OR(ISBLANK(K$5)=TRUE,$D29=""),1,0)</formula>
    </cfRule>
    <cfRule type="expression" dxfId="84" priority="75">
      <formula>IF(OR(ISBLANK(F$5)=TRUE,$D29=""),1,0)</formula>
    </cfRule>
  </conditionalFormatting>
  <conditionalFormatting sqref="F21:J26 G27:J29">
    <cfRule type="expression" dxfId="83" priority="73">
      <formula>IF(OR(ISBLANK(F$5)=TRUE,$D21=""),1,0)</formula>
    </cfRule>
  </conditionalFormatting>
  <conditionalFormatting sqref="K21:O21">
    <cfRule type="expression" dxfId="82" priority="71">
      <formula>IF(OR(ISBLANK(K$5)=TRUE,$D21=""),1,0)</formula>
    </cfRule>
    <cfRule type="expression" dxfId="81" priority="72">
      <formula>IF(OR(ISBLANK(F$5)=TRUE,$D21=""),1,0)</formula>
    </cfRule>
  </conditionalFormatting>
  <conditionalFormatting sqref="F22:J22">
    <cfRule type="expression" dxfId="80" priority="70">
      <formula>IF(OR(ISBLANK(F$5)=TRUE,$D22=""),1,0)</formula>
    </cfRule>
  </conditionalFormatting>
  <conditionalFormatting sqref="K22:O22">
    <cfRule type="expression" dxfId="79" priority="68">
      <formula>IF(OR(ISBLANK(K$5)=TRUE,$D22=""),1,0)</formula>
    </cfRule>
    <cfRule type="expression" dxfId="78" priority="69">
      <formula>IF(OR(ISBLANK(F$5)=TRUE,$D22=""),1,0)</formula>
    </cfRule>
  </conditionalFormatting>
  <conditionalFormatting sqref="F23:J23">
    <cfRule type="expression" dxfId="77" priority="67">
      <formula>IF(OR(ISBLANK(F$5)=TRUE,$D23=""),1,0)</formula>
    </cfRule>
  </conditionalFormatting>
  <conditionalFormatting sqref="K23:O23">
    <cfRule type="expression" dxfId="76" priority="65">
      <formula>IF(OR(ISBLANK(K$5)=TRUE,$D23=""),1,0)</formula>
    </cfRule>
    <cfRule type="expression" dxfId="75" priority="66">
      <formula>IF(OR(ISBLANK(F$5)=TRUE,$D23=""),1,0)</formula>
    </cfRule>
  </conditionalFormatting>
  <conditionalFormatting sqref="F24:J24">
    <cfRule type="expression" dxfId="74" priority="64">
      <formula>IF(OR(ISBLANK(F$5)=TRUE,$D24=""),1,0)</formula>
    </cfRule>
  </conditionalFormatting>
  <conditionalFormatting sqref="K24:O24">
    <cfRule type="expression" dxfId="73" priority="62">
      <formula>IF(OR(ISBLANK(K$5)=TRUE,$D24=""),1,0)</formula>
    </cfRule>
    <cfRule type="expression" dxfId="72" priority="63">
      <formula>IF(OR(ISBLANK(F$5)=TRUE,$D24=""),1,0)</formula>
    </cfRule>
  </conditionalFormatting>
  <conditionalFormatting sqref="F25:J26 G27:J29">
    <cfRule type="expression" dxfId="71" priority="61">
      <formula>IF(OR(ISBLANK(F$5)=TRUE,$D25=""),1,0)</formula>
    </cfRule>
  </conditionalFormatting>
  <conditionalFormatting sqref="K25:O26 L27:O29">
    <cfRule type="expression" dxfId="70" priority="59">
      <formula>IF(OR(ISBLANK(K$5)=TRUE,$D25=""),1,0)</formula>
    </cfRule>
    <cfRule type="expression" dxfId="69" priority="60">
      <formula>IF(OR(ISBLANK(F$5)=TRUE,$D25=""),1,0)</formula>
    </cfRule>
  </conditionalFormatting>
  <conditionalFormatting sqref="F26:J26 G27:J29">
    <cfRule type="expression" dxfId="68" priority="58">
      <formula>IF(OR(ISBLANK(F$5)=TRUE,$D26=""),1,0)</formula>
    </cfRule>
  </conditionalFormatting>
  <conditionalFormatting sqref="K26:O26 L27:O29">
    <cfRule type="expression" dxfId="67" priority="56">
      <formula>IF(OR(ISBLANK(K$5)=TRUE,$D26=""),1,0)</formula>
    </cfRule>
    <cfRule type="expression" dxfId="66" priority="57">
      <formula>IF(OR(ISBLANK(F$5)=TRUE,$D26=""),1,0)</formula>
    </cfRule>
  </conditionalFormatting>
  <conditionalFormatting sqref="P21:Y29">
    <cfRule type="expression" dxfId="65" priority="52">
      <formula>IF(ISBLANK($D$2)=TRUE,TRUE,FALSE)</formula>
    </cfRule>
  </conditionalFormatting>
  <conditionalFormatting sqref="P21:T29">
    <cfRule type="expression" dxfId="64" priority="53">
      <formula>IF(OR(ISBLANK(P$5)=TRUE,$D21=""),1,0)</formula>
    </cfRule>
    <cfRule type="expression" dxfId="63" priority="55">
      <formula>IF(OR(ISBLANK(P$5)=TRUE,$D21=""),1,0)</formula>
    </cfRule>
  </conditionalFormatting>
  <conditionalFormatting sqref="U21:Y29">
    <cfRule type="expression" dxfId="62" priority="54">
      <formula>IF(OR(ISBLANK(P$5)=TRUE,$D21=""),1,0)</formula>
    </cfRule>
  </conditionalFormatting>
  <conditionalFormatting sqref="P25:T25">
    <cfRule type="expression" dxfId="61" priority="51">
      <formula>IF(OR(ISBLANK(P$5)=TRUE,$D25=""),1,0)</formula>
    </cfRule>
  </conditionalFormatting>
  <conditionalFormatting sqref="U25:Y25">
    <cfRule type="expression" dxfId="60" priority="49">
      <formula>IF(OR(ISBLANK(U$5)=TRUE,$D25=""),1,0)</formula>
    </cfRule>
    <cfRule type="expression" dxfId="59" priority="50">
      <formula>IF(OR(ISBLANK(P$5)=TRUE,$D25=""),1,0)</formula>
    </cfRule>
  </conditionalFormatting>
  <conditionalFormatting sqref="P26:T26">
    <cfRule type="expression" dxfId="58" priority="48">
      <formula>IF(OR(ISBLANK(P$5)=TRUE,$D26=""),1,0)</formula>
    </cfRule>
  </conditionalFormatting>
  <conditionalFormatting sqref="U26:Y26">
    <cfRule type="expression" dxfId="57" priority="46">
      <formula>IF(OR(ISBLANK(U$5)=TRUE,$D26=""),1,0)</formula>
    </cfRule>
    <cfRule type="expression" dxfId="56" priority="47">
      <formula>IF(OR(ISBLANK(P$5)=TRUE,$D26=""),1,0)</formula>
    </cfRule>
  </conditionalFormatting>
  <conditionalFormatting sqref="P29:T29">
    <cfRule type="expression" dxfId="55" priority="45">
      <formula>IF(OR(ISBLANK(P$5)=TRUE,$D29=""),1,0)</formula>
    </cfRule>
  </conditionalFormatting>
  <conditionalFormatting sqref="U29:Y29">
    <cfRule type="expression" dxfId="54" priority="43">
      <formula>IF(OR(ISBLANK(U$5)=TRUE,$D29=""),1,0)</formula>
    </cfRule>
    <cfRule type="expression" dxfId="53" priority="44">
      <formula>IF(OR(ISBLANK(P$5)=TRUE,$D29=""),1,0)</formula>
    </cfRule>
  </conditionalFormatting>
  <conditionalFormatting sqref="P21:T21">
    <cfRule type="expression" dxfId="52" priority="42">
      <formula>IF(OR(ISBLANK(P$5)=TRUE,$D21=""),1,0)</formula>
    </cfRule>
  </conditionalFormatting>
  <conditionalFormatting sqref="U21:Y21">
    <cfRule type="expression" dxfId="51" priority="40">
      <formula>IF(OR(ISBLANK(U$5)=TRUE,$D21=""),1,0)</formula>
    </cfRule>
    <cfRule type="expression" dxfId="50" priority="41">
      <formula>IF(OR(ISBLANK(P$5)=TRUE,$D21=""),1,0)</formula>
    </cfRule>
  </conditionalFormatting>
  <conditionalFormatting sqref="P22:T22">
    <cfRule type="expression" dxfId="49" priority="39">
      <formula>IF(OR(ISBLANK(P$5)=TRUE,$D22=""),1,0)</formula>
    </cfRule>
  </conditionalFormatting>
  <conditionalFormatting sqref="U22:Y22">
    <cfRule type="expression" dxfId="48" priority="37">
      <formula>IF(OR(ISBLANK(U$5)=TRUE,$D22=""),1,0)</formula>
    </cfRule>
    <cfRule type="expression" dxfId="47" priority="38">
      <formula>IF(OR(ISBLANK(P$5)=TRUE,$D22=""),1,0)</formula>
    </cfRule>
  </conditionalFormatting>
  <conditionalFormatting sqref="P23:T23">
    <cfRule type="expression" dxfId="46" priority="36">
      <formula>IF(OR(ISBLANK(P$5)=TRUE,$D23=""),1,0)</formula>
    </cfRule>
  </conditionalFormatting>
  <conditionalFormatting sqref="U23:Y23">
    <cfRule type="expression" dxfId="45" priority="34">
      <formula>IF(OR(ISBLANK(U$5)=TRUE,$D23=""),1,0)</formula>
    </cfRule>
    <cfRule type="expression" dxfId="44" priority="35">
      <formula>IF(OR(ISBLANK(P$5)=TRUE,$D23=""),1,0)</formula>
    </cfRule>
  </conditionalFormatting>
  <conditionalFormatting sqref="P24:T24">
    <cfRule type="expression" dxfId="43" priority="33">
      <formula>IF(OR(ISBLANK(P$5)=TRUE,$D24=""),1,0)</formula>
    </cfRule>
  </conditionalFormatting>
  <conditionalFormatting sqref="U24:Y24">
    <cfRule type="expression" dxfId="42" priority="31">
      <formula>IF(OR(ISBLANK(U$5)=TRUE,$D24=""),1,0)</formula>
    </cfRule>
    <cfRule type="expression" dxfId="41" priority="32">
      <formula>IF(OR(ISBLANK(P$5)=TRUE,$D24=""),1,0)</formula>
    </cfRule>
  </conditionalFormatting>
  <conditionalFormatting sqref="P25:T25">
    <cfRule type="expression" dxfId="40" priority="30">
      <formula>IF(OR(ISBLANK(P$5)=TRUE,$D25=""),1,0)</formula>
    </cfRule>
  </conditionalFormatting>
  <conditionalFormatting sqref="U25:Y25">
    <cfRule type="expression" dxfId="39" priority="28">
      <formula>IF(OR(ISBLANK(U$5)=TRUE,$D25=""),1,0)</formula>
    </cfRule>
    <cfRule type="expression" dxfId="38" priority="29">
      <formula>IF(OR(ISBLANK(P$5)=TRUE,$D25=""),1,0)</formula>
    </cfRule>
  </conditionalFormatting>
  <conditionalFormatting sqref="P26:T26">
    <cfRule type="expression" dxfId="37" priority="27">
      <formula>IF(OR(ISBLANK(P$5)=TRUE,$D26=""),1,0)</formula>
    </cfRule>
  </conditionalFormatting>
  <conditionalFormatting sqref="U26:Y26">
    <cfRule type="expression" dxfId="36" priority="25">
      <formula>IF(OR(ISBLANK(U$5)=TRUE,$D26=""),1,0)</formula>
    </cfRule>
    <cfRule type="expression" dxfId="35" priority="26">
      <formula>IF(OR(ISBLANK(P$5)=TRUE,$D26=""),1,0)</formula>
    </cfRule>
  </conditionalFormatting>
  <conditionalFormatting sqref="K21:O26 L27:O29">
    <cfRule type="expression" dxfId="34" priority="23">
      <formula>IF(OR(ISBLANK(K$5)=TRUE,$D21=""),1,0)</formula>
    </cfRule>
    <cfRule type="expression" dxfId="33" priority="24">
      <formula>IF(OR(ISBLANK(K$5)=TRUE,$D21=""),1,0)</formula>
    </cfRule>
  </conditionalFormatting>
  <conditionalFormatting sqref="K25:O26 L27:O29">
    <cfRule type="expression" dxfId="32" priority="22">
      <formula>IF(OR(ISBLANK(K$5)=TRUE,$D25=""),1,0)</formula>
    </cfRule>
  </conditionalFormatting>
  <conditionalFormatting sqref="K21:O26 L27:O29">
    <cfRule type="expression" dxfId="31" priority="21">
      <formula>IF(OR(ISBLANK(K$5)=TRUE,$D21=""),1,0)</formula>
    </cfRule>
  </conditionalFormatting>
  <conditionalFormatting sqref="K22:O22">
    <cfRule type="expression" dxfId="30" priority="20">
      <formula>IF(OR(ISBLANK(K$5)=TRUE,$D22=""),1,0)</formula>
    </cfRule>
  </conditionalFormatting>
  <conditionalFormatting sqref="K23:O23">
    <cfRule type="expression" dxfId="29" priority="19">
      <formula>IF(OR(ISBLANK(K$5)=TRUE,$D23=""),1,0)</formula>
    </cfRule>
  </conditionalFormatting>
  <conditionalFormatting sqref="K24:O24">
    <cfRule type="expression" dxfId="28" priority="18">
      <formula>IF(OR(ISBLANK(K$5)=TRUE,$D24=""),1,0)</formula>
    </cfRule>
  </conditionalFormatting>
  <conditionalFormatting sqref="K25:O26 L27:O29">
    <cfRule type="expression" dxfId="27" priority="17">
      <formula>IF(OR(ISBLANK(K$5)=TRUE,$D25=""),1,0)</formula>
    </cfRule>
  </conditionalFormatting>
  <conditionalFormatting sqref="L27:O29">
    <cfRule type="expression" dxfId="26" priority="15">
      <formula>IF(OR(ISBLANK(L$5)=TRUE,$D27=""),1,0)</formula>
    </cfRule>
    <cfRule type="expression" dxfId="25" priority="16">
      <formula>IF(OR(ISBLANK(L$5)=TRUE,$D27=""),1,0)</formula>
    </cfRule>
  </conditionalFormatting>
  <conditionalFormatting sqref="L27:O29">
    <cfRule type="expression" dxfId="24" priority="14">
      <formula>IF(OR(ISBLANK(L$5)=TRUE,$D27=""),1,0)</formula>
    </cfRule>
  </conditionalFormatting>
  <conditionalFormatting sqref="L27:O29">
    <cfRule type="expression" dxfId="23" priority="13">
      <formula>IF(OR(ISBLANK(L$5)=TRUE,$D27=""),1,0)</formula>
    </cfRule>
  </conditionalFormatting>
  <conditionalFormatting sqref="L29:O29">
    <cfRule type="expression" dxfId="22" priority="12">
      <formula>IF(OR(ISBLANK(L$5)=TRUE,$D29=""),1,0)</formula>
    </cfRule>
  </conditionalFormatting>
  <conditionalFormatting sqref="L27:O29">
    <cfRule type="expression" dxfId="21" priority="11">
      <formula>IF(OR(ISBLANK(L$5)=TRUE,$D27=""),1,0)</formula>
    </cfRule>
  </conditionalFormatting>
  <conditionalFormatting sqref="L27:O29">
    <cfRule type="expression" dxfId="20" priority="10">
      <formula>IF(OR(ISBLANK(L$5)=TRUE,$D27=""),1,0)</formula>
    </cfRule>
  </conditionalFormatting>
  <conditionalFormatting sqref="L27:O29">
    <cfRule type="expression" dxfId="19" priority="9">
      <formula>IF(OR(ISBLANK(L$5)=TRUE,$D27=""),1,0)</formula>
    </cfRule>
  </conditionalFormatting>
  <conditionalFormatting sqref="L29:O29">
    <cfRule type="expression" dxfId="18" priority="7">
      <formula>IF(OR(ISBLANK(L$5)=TRUE,$D29=""),1,0)</formula>
    </cfRule>
    <cfRule type="expression" dxfId="17" priority="8">
      <formula>IF(OR(ISBLANK(L$5)=TRUE,$D29=""),1,0)</formula>
    </cfRule>
  </conditionalFormatting>
  <conditionalFormatting sqref="L29:O29">
    <cfRule type="expression" dxfId="16" priority="6">
      <formula>IF(OR(ISBLANK(L$5)=TRUE,$D29=""),1,0)</formula>
    </cfRule>
  </conditionalFormatting>
  <conditionalFormatting sqref="L29:O29">
    <cfRule type="expression" dxfId="15" priority="5">
      <formula>IF(OR(ISBLANK(L$5)=TRUE,$D29=""),1,0)</formula>
    </cfRule>
  </conditionalFormatting>
  <conditionalFormatting sqref="L29:O29">
    <cfRule type="expression" dxfId="14" priority="4">
      <formula>IF(OR(ISBLANK(L$5)=TRUE,$D29=""),1,0)</formula>
    </cfRule>
  </conditionalFormatting>
  <conditionalFormatting sqref="L29:O29">
    <cfRule type="expression" dxfId="13" priority="3">
      <formula>IF(OR(ISBLANK(L$5)=TRUE,$D29=""),1,0)</formula>
    </cfRule>
  </conditionalFormatting>
  <conditionalFormatting sqref="L29:O29">
    <cfRule type="expression" dxfId="12" priority="2">
      <formula>IF(OR(ISBLANK(L$5)=TRUE,$D29=""),1,0)</formula>
    </cfRule>
  </conditionalFormatting>
  <conditionalFormatting sqref="L29:O29">
    <cfRule type="expression" dxfId="11" priority="1">
      <formula>IF(OR(ISBLANK(L$5)=TRUE,$D29=""),1,0)</formula>
    </cfRule>
  </conditionalFormatting>
  <dataValidations count="1">
    <dataValidation type="list" allowBlank="1" showInputMessage="1" showErrorMessage="1" sqref="D2">
      <formula1>"Jazdný čas,Priemerná rýchlosť"</formula1>
    </dataValidation>
  </dataValidations>
  <pageMargins left="0.59055118110236227" right="0.23622047244094491" top="1.3779527559055118" bottom="0.98425196850393704" header="0.51181102362204722" footer="0.51181102362204722"/>
  <pageSetup paperSize="8" scale="5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C63"/>
  <sheetViews>
    <sheetView showGridLines="0" zoomScale="80" zoomScaleNormal="80" workbookViewId="0"/>
  </sheetViews>
  <sheetFormatPr defaultRowHeight="12.75" x14ac:dyDescent="0.2"/>
  <cols>
    <col min="1" max="1" width="2.7109375" customWidth="1"/>
    <col min="3" max="3" width="13" bestFit="1" customWidth="1"/>
    <col min="4" max="4" width="18.28515625" customWidth="1"/>
    <col min="5" max="5" width="13" bestFit="1" customWidth="1"/>
    <col min="6" max="6" width="9.85546875" bestFit="1" customWidth="1"/>
  </cols>
  <sheetData>
    <row r="2" spans="1:55" x14ac:dyDescent="0.2">
      <c r="B2" s="80" t="s">
        <v>181</v>
      </c>
      <c r="E2" s="33"/>
      <c r="F2" s="33"/>
      <c r="G2" s="33"/>
      <c r="H2" s="33"/>
      <c r="I2" s="33"/>
    </row>
    <row r="4" spans="1:55" x14ac:dyDescent="0.2">
      <c r="E4" s="32" t="s">
        <v>63</v>
      </c>
      <c r="F4" s="34">
        <f>MIN('A1 Parametre'!C6,'07 Uspora casu'!F5,'A2 Intenzita dopravy'!H5)</f>
        <v>2019</v>
      </c>
      <c r="G4" s="34">
        <f t="shared" ref="G4:AP4" si="0">F4+1</f>
        <v>2020</v>
      </c>
      <c r="H4" s="34">
        <f t="shared" si="0"/>
        <v>2021</v>
      </c>
      <c r="I4" s="34">
        <f t="shared" si="0"/>
        <v>2022</v>
      </c>
      <c r="J4" s="34">
        <f t="shared" si="0"/>
        <v>2023</v>
      </c>
      <c r="K4" s="34">
        <f t="shared" si="0"/>
        <v>2024</v>
      </c>
      <c r="L4" s="34">
        <f t="shared" si="0"/>
        <v>2025</v>
      </c>
      <c r="M4" s="34">
        <f t="shared" si="0"/>
        <v>2026</v>
      </c>
      <c r="N4" s="34">
        <f t="shared" si="0"/>
        <v>2027</v>
      </c>
      <c r="O4" s="34">
        <f t="shared" si="0"/>
        <v>2028</v>
      </c>
      <c r="P4" s="34">
        <f t="shared" si="0"/>
        <v>2029</v>
      </c>
      <c r="Q4" s="34">
        <f t="shared" si="0"/>
        <v>2030</v>
      </c>
      <c r="R4" s="34">
        <f t="shared" si="0"/>
        <v>2031</v>
      </c>
      <c r="S4" s="34">
        <f t="shared" si="0"/>
        <v>2032</v>
      </c>
      <c r="T4" s="34">
        <f t="shared" si="0"/>
        <v>2033</v>
      </c>
      <c r="U4" s="34">
        <f t="shared" si="0"/>
        <v>2034</v>
      </c>
      <c r="V4" s="34">
        <f t="shared" si="0"/>
        <v>2035</v>
      </c>
      <c r="W4" s="34">
        <f t="shared" si="0"/>
        <v>2036</v>
      </c>
      <c r="X4" s="34">
        <f t="shared" si="0"/>
        <v>2037</v>
      </c>
      <c r="Y4" s="34">
        <f t="shared" si="0"/>
        <v>2038</v>
      </c>
      <c r="Z4" s="34">
        <f t="shared" si="0"/>
        <v>2039</v>
      </c>
      <c r="AA4" s="34">
        <f t="shared" si="0"/>
        <v>2040</v>
      </c>
      <c r="AB4" s="34">
        <f t="shared" si="0"/>
        <v>2041</v>
      </c>
      <c r="AC4" s="34">
        <f t="shared" si="0"/>
        <v>2042</v>
      </c>
      <c r="AD4" s="34">
        <f t="shared" si="0"/>
        <v>2043</v>
      </c>
      <c r="AE4" s="34">
        <f t="shared" si="0"/>
        <v>2044</v>
      </c>
      <c r="AF4" s="34">
        <f t="shared" si="0"/>
        <v>2045</v>
      </c>
      <c r="AG4" s="34">
        <f t="shared" si="0"/>
        <v>2046</v>
      </c>
      <c r="AH4" s="34">
        <f t="shared" si="0"/>
        <v>2047</v>
      </c>
      <c r="AI4" s="34">
        <f t="shared" si="0"/>
        <v>2048</v>
      </c>
      <c r="AJ4" s="34">
        <f t="shared" si="0"/>
        <v>2049</v>
      </c>
      <c r="AK4" s="34">
        <f t="shared" si="0"/>
        <v>2050</v>
      </c>
      <c r="AL4" s="34">
        <f t="shared" si="0"/>
        <v>2051</v>
      </c>
      <c r="AM4" s="34">
        <f t="shared" si="0"/>
        <v>2052</v>
      </c>
      <c r="AN4" s="34">
        <f t="shared" si="0"/>
        <v>2053</v>
      </c>
      <c r="AO4" s="34">
        <f t="shared" si="0"/>
        <v>2054</v>
      </c>
      <c r="AP4" s="34">
        <f t="shared" si="0"/>
        <v>2055</v>
      </c>
      <c r="AQ4" s="34">
        <f t="shared" ref="AQ4:BC4" si="1">AP4+1</f>
        <v>2056</v>
      </c>
      <c r="AR4" s="34">
        <f t="shared" si="1"/>
        <v>2057</v>
      </c>
      <c r="AS4" s="34">
        <f t="shared" si="1"/>
        <v>2058</v>
      </c>
      <c r="AT4" s="34">
        <f t="shared" si="1"/>
        <v>2059</v>
      </c>
      <c r="AU4" s="34">
        <f t="shared" si="1"/>
        <v>2060</v>
      </c>
      <c r="AV4" s="34">
        <f t="shared" si="1"/>
        <v>2061</v>
      </c>
      <c r="AW4" s="34">
        <f t="shared" si="1"/>
        <v>2062</v>
      </c>
      <c r="AX4" s="34">
        <f t="shared" si="1"/>
        <v>2063</v>
      </c>
      <c r="AY4" s="34">
        <f t="shared" si="1"/>
        <v>2064</v>
      </c>
      <c r="AZ4" s="34">
        <f t="shared" si="1"/>
        <v>2065</v>
      </c>
      <c r="BA4" s="34">
        <f t="shared" si="1"/>
        <v>2066</v>
      </c>
      <c r="BB4" s="34">
        <f t="shared" si="1"/>
        <v>2067</v>
      </c>
      <c r="BC4" s="34">
        <f t="shared" si="1"/>
        <v>2068</v>
      </c>
    </row>
    <row r="5" spans="1:55" x14ac:dyDescent="0.2">
      <c r="B5" s="32" t="s">
        <v>132</v>
      </c>
      <c r="C5" s="32" t="s">
        <v>131</v>
      </c>
      <c r="D5" s="32" t="s">
        <v>61</v>
      </c>
      <c r="E5" s="32" t="s">
        <v>206</v>
      </c>
      <c r="F5" s="81">
        <f>IF(F4&lt;'A1 Parametre'!$C$6,"",'07.1 Uspora casu - vypocet'!F4-'A1 Parametre'!$C$6+1)</f>
        <v>1</v>
      </c>
      <c r="G5" s="81">
        <f>IF(G4&lt;'A1 Parametre'!$C$6,"",'07.1 Uspora casu - vypocet'!G4-'A1 Parametre'!$C$6+1)</f>
        <v>2</v>
      </c>
      <c r="H5" s="81">
        <f>IF(H4&lt;'A1 Parametre'!$C$6,"",'07.1 Uspora casu - vypocet'!H4-'A1 Parametre'!$C$6+1)</f>
        <v>3</v>
      </c>
      <c r="I5" s="81">
        <f>IF(I4&lt;'A1 Parametre'!$C$6,"",'07.1 Uspora casu - vypocet'!I4-'A1 Parametre'!$C$6+1)</f>
        <v>4</v>
      </c>
      <c r="J5" s="81">
        <f>IF(J4&lt;'A1 Parametre'!$C$6,"",'07.1 Uspora casu - vypocet'!J4-'A1 Parametre'!$C$6+1)</f>
        <v>5</v>
      </c>
      <c r="K5" s="81">
        <f>IF(K4&lt;'A1 Parametre'!$C$6,"",'07.1 Uspora casu - vypocet'!K4-'A1 Parametre'!$C$6+1)</f>
        <v>6</v>
      </c>
      <c r="L5" s="81">
        <f>IF(L4&lt;'A1 Parametre'!$C$6,"",'07.1 Uspora casu - vypocet'!L4-'A1 Parametre'!$C$6+1)</f>
        <v>7</v>
      </c>
      <c r="M5" s="81">
        <f>IF(M4&lt;'A1 Parametre'!$C$6,"",'07.1 Uspora casu - vypocet'!M4-'A1 Parametre'!$C$6+1)</f>
        <v>8</v>
      </c>
      <c r="N5" s="81">
        <f>IF(N4&lt;'A1 Parametre'!$C$6,"",'07.1 Uspora casu - vypocet'!N4-'A1 Parametre'!$C$6+1)</f>
        <v>9</v>
      </c>
      <c r="O5" s="81">
        <f>IF(O4&lt;'A1 Parametre'!$C$6,"",'07.1 Uspora casu - vypocet'!O4-'A1 Parametre'!$C$6+1)</f>
        <v>10</v>
      </c>
      <c r="P5" s="81">
        <f>IF(P4&lt;'A1 Parametre'!$C$6,"",'07.1 Uspora casu - vypocet'!P4-'A1 Parametre'!$C$6+1)</f>
        <v>11</v>
      </c>
      <c r="Q5" s="81">
        <f>IF(Q4&lt;'A1 Parametre'!$C$6,"",'07.1 Uspora casu - vypocet'!Q4-'A1 Parametre'!$C$6+1)</f>
        <v>12</v>
      </c>
      <c r="R5" s="81">
        <f>IF(R4&lt;'A1 Parametre'!$C$6,"",'07.1 Uspora casu - vypocet'!R4-'A1 Parametre'!$C$6+1)</f>
        <v>13</v>
      </c>
      <c r="S5" s="81">
        <f>IF(S4&lt;'A1 Parametre'!$C$6,"",'07.1 Uspora casu - vypocet'!S4-'A1 Parametre'!$C$6+1)</f>
        <v>14</v>
      </c>
      <c r="T5" s="81">
        <f>IF(T4&lt;'A1 Parametre'!$C$6,"",'07.1 Uspora casu - vypocet'!T4-'A1 Parametre'!$C$6+1)</f>
        <v>15</v>
      </c>
      <c r="U5" s="81">
        <f>IF(U4&lt;'A1 Parametre'!$C$6,"",'07.1 Uspora casu - vypocet'!U4-'A1 Parametre'!$C$6+1)</f>
        <v>16</v>
      </c>
      <c r="V5" s="81">
        <f>IF(V4&lt;'A1 Parametre'!$C$6,"",'07.1 Uspora casu - vypocet'!V4-'A1 Parametre'!$C$6+1)</f>
        <v>17</v>
      </c>
      <c r="W5" s="81">
        <f>IF(W4&lt;'A1 Parametre'!$C$6,"",'07.1 Uspora casu - vypocet'!W4-'A1 Parametre'!$C$6+1)</f>
        <v>18</v>
      </c>
      <c r="X5" s="81">
        <f>IF(X4&lt;'A1 Parametre'!$C$6,"",'07.1 Uspora casu - vypocet'!X4-'A1 Parametre'!$C$6+1)</f>
        <v>19</v>
      </c>
      <c r="Y5" s="81">
        <f>IF(Y4&lt;'A1 Parametre'!$C$6,"",'07.1 Uspora casu - vypocet'!Y4-'A1 Parametre'!$C$6+1)</f>
        <v>20</v>
      </c>
      <c r="Z5" s="81">
        <f>IF(Z4&lt;'A1 Parametre'!$C$6,"",'07.1 Uspora casu - vypocet'!Z4-'A1 Parametre'!$C$6+1)</f>
        <v>21</v>
      </c>
      <c r="AA5" s="81">
        <f>IF(AA4&lt;'A1 Parametre'!$C$6,"",'07.1 Uspora casu - vypocet'!AA4-'A1 Parametre'!$C$6+1)</f>
        <v>22</v>
      </c>
      <c r="AB5" s="81">
        <f>IF(AB4&lt;'A1 Parametre'!$C$6,"",'07.1 Uspora casu - vypocet'!AB4-'A1 Parametre'!$C$6+1)</f>
        <v>23</v>
      </c>
      <c r="AC5" s="81">
        <f>IF(AC4&lt;'A1 Parametre'!$C$6,"",'07.1 Uspora casu - vypocet'!AC4-'A1 Parametre'!$C$6+1)</f>
        <v>24</v>
      </c>
      <c r="AD5" s="81">
        <f>IF(AD4&lt;'A1 Parametre'!$C$6,"",'07.1 Uspora casu - vypocet'!AD4-'A1 Parametre'!$C$6+1)</f>
        <v>25</v>
      </c>
      <c r="AE5" s="81">
        <f>IF(AE4&lt;'A1 Parametre'!$C$6,"",'07.1 Uspora casu - vypocet'!AE4-'A1 Parametre'!$C$6+1)</f>
        <v>26</v>
      </c>
      <c r="AF5" s="81">
        <f>IF(AF4&lt;'A1 Parametre'!$C$6,"",'07.1 Uspora casu - vypocet'!AF4-'A1 Parametre'!$C$6+1)</f>
        <v>27</v>
      </c>
      <c r="AG5" s="81">
        <f>IF(AG4&lt;'A1 Parametre'!$C$6,"",'07.1 Uspora casu - vypocet'!AG4-'A1 Parametre'!$C$6+1)</f>
        <v>28</v>
      </c>
      <c r="AH5" s="81">
        <f>IF(AH4&lt;'A1 Parametre'!$C$6,"",'07.1 Uspora casu - vypocet'!AH4-'A1 Parametre'!$C$6+1)</f>
        <v>29</v>
      </c>
      <c r="AI5" s="81">
        <f>IF(AI4&lt;'A1 Parametre'!$C$6,"",'07.1 Uspora casu - vypocet'!AI4-'A1 Parametre'!$C$6+1)</f>
        <v>30</v>
      </c>
      <c r="AJ5" s="81">
        <f>IF(AJ4&lt;'A1 Parametre'!$C$6,"",'07.1 Uspora casu - vypocet'!AJ4-'A1 Parametre'!$C$6+1)</f>
        <v>31</v>
      </c>
      <c r="AK5" s="81">
        <f>IF(AK4&lt;'A1 Parametre'!$C$6,"",'07.1 Uspora casu - vypocet'!AK4-'A1 Parametre'!$C$6+1)</f>
        <v>32</v>
      </c>
      <c r="AL5" s="81">
        <f>IF(AL4&lt;'A1 Parametre'!$C$6,"",'07.1 Uspora casu - vypocet'!AL4-'A1 Parametre'!$C$6+1)</f>
        <v>33</v>
      </c>
      <c r="AM5" s="81">
        <f>IF(AM4&lt;'A1 Parametre'!$C$6,"",'07.1 Uspora casu - vypocet'!AM4-'A1 Parametre'!$C$6+1)</f>
        <v>34</v>
      </c>
      <c r="AN5" s="81">
        <f>IF(AN4&lt;'A1 Parametre'!$C$6,"",'07.1 Uspora casu - vypocet'!AN4-'A1 Parametre'!$C$6+1)</f>
        <v>35</v>
      </c>
      <c r="AO5" s="81">
        <f>IF(AO4&lt;'A1 Parametre'!$C$6,"",'07.1 Uspora casu - vypocet'!AO4-'A1 Parametre'!$C$6+1)</f>
        <v>36</v>
      </c>
      <c r="AP5" s="81">
        <f>IF(AP4&lt;'A1 Parametre'!$C$6,"",'07.1 Uspora casu - vypocet'!AP4-'A1 Parametre'!$C$6+1)</f>
        <v>37</v>
      </c>
      <c r="AQ5" s="81">
        <f>IF(AQ4&lt;'A1 Parametre'!$C$6,"",'07.1 Uspora casu - vypocet'!AQ4-'A1 Parametre'!$C$6+1)</f>
        <v>38</v>
      </c>
      <c r="AR5" s="81">
        <f>IF(AR4&lt;'A1 Parametre'!$C$6,"",'07.1 Uspora casu - vypocet'!AR4-'A1 Parametre'!$C$6+1)</f>
        <v>39</v>
      </c>
      <c r="AS5" s="81">
        <f>IF(AS4&lt;'A1 Parametre'!$C$6,"",'07.1 Uspora casu - vypocet'!AS4-'A1 Parametre'!$C$6+1)</f>
        <v>40</v>
      </c>
      <c r="AT5" s="81">
        <f>IF(AT4&lt;'A1 Parametre'!$C$6,"",'07.1 Uspora casu - vypocet'!AT4-'A1 Parametre'!$C$6+1)</f>
        <v>41</v>
      </c>
      <c r="AU5" s="81">
        <f>IF(AU4&lt;'A1 Parametre'!$C$6,"",'07.1 Uspora casu - vypocet'!AU4-'A1 Parametre'!$C$6+1)</f>
        <v>42</v>
      </c>
      <c r="AV5" s="81">
        <f>IF(AV4&lt;'A1 Parametre'!$C$6,"",'07.1 Uspora casu - vypocet'!AV4-'A1 Parametre'!$C$6+1)</f>
        <v>43</v>
      </c>
      <c r="AW5" s="81">
        <f>IF(AW4&lt;'A1 Parametre'!$C$6,"",'07.1 Uspora casu - vypocet'!AW4-'A1 Parametre'!$C$6+1)</f>
        <v>44</v>
      </c>
      <c r="AX5" s="81">
        <f>IF(AX4&lt;'A1 Parametre'!$C$6,"",'07.1 Uspora casu - vypocet'!AX4-'A1 Parametre'!$C$6+1)</f>
        <v>45</v>
      </c>
      <c r="AY5" s="81">
        <f>IF(AY4&lt;'A1 Parametre'!$C$6,"",'07.1 Uspora casu - vypocet'!AY4-'A1 Parametre'!$C$6+1)</f>
        <v>46</v>
      </c>
      <c r="AZ5" s="81">
        <f>IF(AZ4&lt;'A1 Parametre'!$C$6,"",'07.1 Uspora casu - vypocet'!AZ4-'A1 Parametre'!$C$6+1)</f>
        <v>47</v>
      </c>
      <c r="BA5" s="81">
        <f>IF(BA4&lt;'A1 Parametre'!$C$6,"",'07.1 Uspora casu - vypocet'!BA4-'A1 Parametre'!$C$6+1)</f>
        <v>48</v>
      </c>
      <c r="BB5" s="81">
        <f>IF(BB4&lt;'A1 Parametre'!$C$6,"",'07.1 Uspora casu - vypocet'!BB4-'A1 Parametre'!$C$6+1)</f>
        <v>49</v>
      </c>
      <c r="BC5" s="81">
        <f>IF(BC4&lt;'A1 Parametre'!$C$6,"",'07.1 Uspora casu - vypocet'!BC4-'A1 Parametre'!$C$6+1)</f>
        <v>50</v>
      </c>
    </row>
    <row r="6" spans="1:55" x14ac:dyDescent="0.2">
      <c r="A6" s="87"/>
      <c r="B6" s="5">
        <v>1</v>
      </c>
      <c r="C6" s="5">
        <f>IF(ISBLANK('07 Uspora casu'!C7)=TRUE,"",'07 Uspora casu'!C7)</f>
        <v>90780</v>
      </c>
      <c r="D6" s="5" t="str">
        <f>IF(ISBLANK('07 Uspora casu'!D7)=TRUE,"",'07 Uspora casu'!D7)</f>
        <v>I/59 Nižná - Tvrdošín</v>
      </c>
      <c r="E6" s="5">
        <f>IF(ISBLANK('07 Uspora casu'!E7)=TRUE,"",'07 Uspora casu'!E7)</f>
        <v>1.1599999999999999</v>
      </c>
      <c r="F6" s="48">
        <f>IF($E6="",0,IF('07 Uspora casu'!$D$2="Jazdný čas",IFERROR(IF(F$4&lt;MIN('07 Uspora casu'!$F$5:$J$5),G6*('07 Uspora casu'!$F$7/'07 Uspora casu'!$G$7)^(1/('07 Uspora casu'!$G$5-'07 Uspora casu'!$F$5)),IF(F$4&gt;MAX('07 Uspora casu'!$F$5:$J$5),(INDEX('07 Uspora casu'!$F7:$J7,MATCH(F$4,'07 Uspora casu'!$F$5:$J$5,1))/INDEX('07 Uspora casu'!$F7:$J7,MATCH(F$4,'07 Uspora casu'!$F$5:$J$5,1)-1))^(1/(INDEX('07 Uspora casu'!$F$5:$J$5,MATCH(F$4,'07 Uspora casu'!$F$5:$J$5,1))-INDEX('07 Uspora casu'!$F$5:$J$5,MATCH(F$4,'07 Uspora casu'!$F$5:$J$5,1)-1)))*E6,IFERROR(INDEX('07 Uspora casu'!$F7:$J7,MATCH(F$4,'07 Uspora casu'!$F$5:$J$5,0))/60,(INDEX('07 Uspora casu'!$F7:$J7,MATCH(F$4,'07 Uspora casu'!$F$5:$J$5,1)+1)/INDEX('07 Uspora casu'!$F7:$J7,MATCH(F$4,'07 Uspora casu'!$F$5:$J$5,1)))^(1/(INDEX('07 Uspora casu'!$F$5:$J$5,MATCH(F$4,'07 Uspora casu'!$F$5:$J$5,1)+1)-INDEX('07 Uspora casu'!$F$5:$J$5,MATCH(F$4,'07 Uspora casu'!$F$5:$J$5,1))))*E6))),0),IFERROR(IF(F$4&lt;MIN('07 Uspora casu'!$F$5:$J$5),G6*('07 Uspora casu'!$G$7/'07 Uspora casu'!$F$7)^(1/('07 Uspora casu'!$G$5-'07 Uspora casu'!$F$5)),IF(F$4&gt;MAX('07 Uspora casu'!$F$5:$J$5),(INDEX('07 Uspora casu'!$F7:$J7,MATCH(F$4,'07 Uspora casu'!$F$5:$J$5,1)-1)/INDEX('07 Uspora casu'!$F7:$J7,MATCH(F$4,'07 Uspora casu'!$F$5:$J$5,1)))^(1/(INDEX('07 Uspora casu'!$F$5:$J$5,MATCH(F$4,'07 Uspora casu'!$F$5:$J$5,1))-INDEX('07 Uspora casu'!$F$5:$J$5,MATCH(F$4,'07 Uspora casu'!$F$5:$J$5,1)-1)))*E6,IFERROR($E6/INDEX('07 Uspora casu'!$F7:$J7,MATCH(F$4,'07 Uspora casu'!$F$5:$J$5,0)),(INDEX('07 Uspora casu'!$F7:$J7,MATCH(F$4,'07 Uspora casu'!$F$5:$J$5,1))/INDEX('07 Uspora casu'!$F7:$J7,MATCH(F$4,'07 Uspora casu'!$F$5:$J$5,1)+1))^(1/(INDEX('07 Uspora casu'!$F$5:$J$5,MATCH(F$4,'07 Uspora casu'!$F$5:$J$5,1)+1)-INDEX('07 Uspora casu'!$F$5:$J$5,MATCH(F$4,'07 Uspora casu'!$F$5:$J$5,1))))*E6))),0)))</f>
        <v>1.6602261342493201E-2</v>
      </c>
      <c r="G6" s="48">
        <f>IF($E6="",0,IF('07 Uspora casu'!$D$2="Jazdný čas",IFERROR(IF(G$4&lt;MIN('07 Uspora casu'!$F$5:$J$5),H6*('07 Uspora casu'!$F$7/'07 Uspora casu'!$G$7)^(1/('07 Uspora casu'!$G$5-'07 Uspora casu'!$F$5)),IF(G$4&gt;MAX('07 Uspora casu'!$F$5:$J$5),(INDEX('07 Uspora casu'!$F7:$J7,MATCH(G$4,'07 Uspora casu'!$F$5:$J$5,1))/INDEX('07 Uspora casu'!$F7:$J7,MATCH(G$4,'07 Uspora casu'!$F$5:$J$5,1)-1))^(1/(INDEX('07 Uspora casu'!$F$5:$J$5,MATCH(G$4,'07 Uspora casu'!$F$5:$J$5,1))-INDEX('07 Uspora casu'!$F$5:$J$5,MATCH(G$4,'07 Uspora casu'!$F$5:$J$5,1)-1)))*F6,IFERROR(INDEX('07 Uspora casu'!$F7:$J7,MATCH(G$4,'07 Uspora casu'!$F$5:$J$5,0))/60,(INDEX('07 Uspora casu'!$F7:$J7,MATCH(G$4,'07 Uspora casu'!$F$5:$J$5,1)+1)/INDEX('07 Uspora casu'!$F7:$J7,MATCH(G$4,'07 Uspora casu'!$F$5:$J$5,1)))^(1/(INDEX('07 Uspora casu'!$F$5:$J$5,MATCH(G$4,'07 Uspora casu'!$F$5:$J$5,1)+1)-INDEX('07 Uspora casu'!$F$5:$J$5,MATCH(G$4,'07 Uspora casu'!$F$5:$J$5,1))))*F6))),0),IFERROR(IF(G$4&lt;MIN('07 Uspora casu'!$F$5:$J$5),H6*('07 Uspora casu'!$G$7/'07 Uspora casu'!$F$7)^(1/('07 Uspora casu'!$G$5-'07 Uspora casu'!$F$5)),IF(G$4&gt;MAX('07 Uspora casu'!$F$5:$J$5),(INDEX('07 Uspora casu'!$F7:$J7,MATCH(G$4,'07 Uspora casu'!$F$5:$J$5,1)-1)/INDEX('07 Uspora casu'!$F7:$J7,MATCH(G$4,'07 Uspora casu'!$F$5:$J$5,1)))^(1/(INDEX('07 Uspora casu'!$F$5:$J$5,MATCH(G$4,'07 Uspora casu'!$F$5:$J$5,1))-INDEX('07 Uspora casu'!$F$5:$J$5,MATCH(G$4,'07 Uspora casu'!$F$5:$J$5,1)-1)))*F6,IFERROR($E6/INDEX('07 Uspora casu'!$F7:$J7,MATCH(G$4,'07 Uspora casu'!$F$5:$J$5,0)),(INDEX('07 Uspora casu'!$F7:$J7,MATCH(G$4,'07 Uspora casu'!$F$5:$J$5,1))/INDEX('07 Uspora casu'!$F7:$J7,MATCH(G$4,'07 Uspora casu'!$F$5:$J$5,1)+1))^(1/(INDEX('07 Uspora casu'!$F$5:$J$5,MATCH(G$4,'07 Uspora casu'!$F$5:$J$5,1)+1)-INDEX('07 Uspora casu'!$F$5:$J$5,MATCH(G$4,'07 Uspora casu'!$F$5:$J$5,1))))*F6))),0)))</f>
        <v>1.6639898275116683E-2</v>
      </c>
      <c r="H6" s="48">
        <f>IF($E6="",0,IF('07 Uspora casu'!$D$2="Jazdný čas",IFERROR(IF(H$4&lt;MIN('07 Uspora casu'!$F$5:$J$5),I6*('07 Uspora casu'!$F$7/'07 Uspora casu'!$G$7)^(1/('07 Uspora casu'!$G$5-'07 Uspora casu'!$F$5)),IF(H$4&gt;MAX('07 Uspora casu'!$F$5:$J$5),(INDEX('07 Uspora casu'!$F7:$J7,MATCH(H$4,'07 Uspora casu'!$F$5:$J$5,1))/INDEX('07 Uspora casu'!$F7:$J7,MATCH(H$4,'07 Uspora casu'!$F$5:$J$5,1)-1))^(1/(INDEX('07 Uspora casu'!$F$5:$J$5,MATCH(H$4,'07 Uspora casu'!$F$5:$J$5,1))-INDEX('07 Uspora casu'!$F$5:$J$5,MATCH(H$4,'07 Uspora casu'!$F$5:$J$5,1)-1)))*G6,IFERROR(INDEX('07 Uspora casu'!$F7:$J7,MATCH(H$4,'07 Uspora casu'!$F$5:$J$5,0))/60,(INDEX('07 Uspora casu'!$F7:$J7,MATCH(H$4,'07 Uspora casu'!$F$5:$J$5,1)+1)/INDEX('07 Uspora casu'!$F7:$J7,MATCH(H$4,'07 Uspora casu'!$F$5:$J$5,1)))^(1/(INDEX('07 Uspora casu'!$F$5:$J$5,MATCH(H$4,'07 Uspora casu'!$F$5:$J$5,1)+1)-INDEX('07 Uspora casu'!$F$5:$J$5,MATCH(H$4,'07 Uspora casu'!$F$5:$J$5,1))))*G6))),0),IFERROR(IF(H$4&lt;MIN('07 Uspora casu'!$F$5:$J$5),I6*('07 Uspora casu'!$G$7/'07 Uspora casu'!$F$7)^(1/('07 Uspora casu'!$G$5-'07 Uspora casu'!$F$5)),IF(H$4&gt;MAX('07 Uspora casu'!$F$5:$J$5),(INDEX('07 Uspora casu'!$F7:$J7,MATCH(H$4,'07 Uspora casu'!$F$5:$J$5,1)-1)/INDEX('07 Uspora casu'!$F7:$J7,MATCH(H$4,'07 Uspora casu'!$F$5:$J$5,1)))^(1/(INDEX('07 Uspora casu'!$F$5:$J$5,MATCH(H$4,'07 Uspora casu'!$F$5:$J$5,1))-INDEX('07 Uspora casu'!$F$5:$J$5,MATCH(H$4,'07 Uspora casu'!$F$5:$J$5,1)-1)))*G6,IFERROR($E6/INDEX('07 Uspora casu'!$F7:$J7,MATCH(H$4,'07 Uspora casu'!$F$5:$J$5,0)),(INDEX('07 Uspora casu'!$F7:$J7,MATCH(H$4,'07 Uspora casu'!$F$5:$J$5,1))/INDEX('07 Uspora casu'!$F7:$J7,MATCH(H$4,'07 Uspora casu'!$F$5:$J$5,1)+1))^(1/(INDEX('07 Uspora casu'!$F$5:$J$5,MATCH(H$4,'07 Uspora casu'!$F$5:$J$5,1)+1)-INDEX('07 Uspora casu'!$F$5:$J$5,MATCH(H$4,'07 Uspora casu'!$F$5:$J$5,1))))*G6))),0)))</f>
        <v>1.6677620529773601E-2</v>
      </c>
      <c r="I6" s="48">
        <f>IF($E6="",0,IF('07 Uspora casu'!$D$2="Jazdný čas",IFERROR(IF(I$4&lt;MIN('07 Uspora casu'!$F$5:$J$5),J6*('07 Uspora casu'!$F$7/'07 Uspora casu'!$G$7)^(1/('07 Uspora casu'!$G$5-'07 Uspora casu'!$F$5)),IF(I$4&gt;MAX('07 Uspora casu'!$F$5:$J$5),(INDEX('07 Uspora casu'!$F7:$J7,MATCH(I$4,'07 Uspora casu'!$F$5:$J$5,1))/INDEX('07 Uspora casu'!$F7:$J7,MATCH(I$4,'07 Uspora casu'!$F$5:$J$5,1)-1))^(1/(INDEX('07 Uspora casu'!$F$5:$J$5,MATCH(I$4,'07 Uspora casu'!$F$5:$J$5,1))-INDEX('07 Uspora casu'!$F$5:$J$5,MATCH(I$4,'07 Uspora casu'!$F$5:$J$5,1)-1)))*H6,IFERROR(INDEX('07 Uspora casu'!$F7:$J7,MATCH(I$4,'07 Uspora casu'!$F$5:$J$5,0))/60,(INDEX('07 Uspora casu'!$F7:$J7,MATCH(I$4,'07 Uspora casu'!$F$5:$J$5,1)+1)/INDEX('07 Uspora casu'!$F7:$J7,MATCH(I$4,'07 Uspora casu'!$F$5:$J$5,1)))^(1/(INDEX('07 Uspora casu'!$F$5:$J$5,MATCH(I$4,'07 Uspora casu'!$F$5:$J$5,1)+1)-INDEX('07 Uspora casu'!$F$5:$J$5,MATCH(I$4,'07 Uspora casu'!$F$5:$J$5,1))))*H6))),0),IFERROR(IF(I$4&lt;MIN('07 Uspora casu'!$F$5:$J$5),J6*('07 Uspora casu'!$G$7/'07 Uspora casu'!$F$7)^(1/('07 Uspora casu'!$G$5-'07 Uspora casu'!$F$5)),IF(I$4&gt;MAX('07 Uspora casu'!$F$5:$J$5),(INDEX('07 Uspora casu'!$F7:$J7,MATCH(I$4,'07 Uspora casu'!$F$5:$J$5,1)-1)/INDEX('07 Uspora casu'!$F7:$J7,MATCH(I$4,'07 Uspora casu'!$F$5:$J$5,1)))^(1/(INDEX('07 Uspora casu'!$F$5:$J$5,MATCH(I$4,'07 Uspora casu'!$F$5:$J$5,1))-INDEX('07 Uspora casu'!$F$5:$J$5,MATCH(I$4,'07 Uspora casu'!$F$5:$J$5,1)-1)))*H6,IFERROR($E6/INDEX('07 Uspora casu'!$F7:$J7,MATCH(I$4,'07 Uspora casu'!$F$5:$J$5,0)),(INDEX('07 Uspora casu'!$F7:$J7,MATCH(I$4,'07 Uspora casu'!$F$5:$J$5,1))/INDEX('07 Uspora casu'!$F7:$J7,MATCH(I$4,'07 Uspora casu'!$F$5:$J$5,1)+1))^(1/(INDEX('07 Uspora casu'!$F$5:$J$5,MATCH(I$4,'07 Uspora casu'!$F$5:$J$5,1)+1)-INDEX('07 Uspora casu'!$F$5:$J$5,MATCH(I$4,'07 Uspora casu'!$F$5:$J$5,1))))*H6))),0)))</f>
        <v>1.6715428299886974E-2</v>
      </c>
      <c r="J6" s="48">
        <f>IF($E6="",0,IF('07 Uspora casu'!$D$2="Jazdný čas",IFERROR(IF(J$4&lt;MIN('07 Uspora casu'!$F$5:$J$5),K6*('07 Uspora casu'!$F$7/'07 Uspora casu'!$G$7)^(1/('07 Uspora casu'!$G$5-'07 Uspora casu'!$F$5)),IF(J$4&gt;MAX('07 Uspora casu'!$F$5:$J$5),(INDEX('07 Uspora casu'!$F7:$J7,MATCH(J$4,'07 Uspora casu'!$F$5:$J$5,1))/INDEX('07 Uspora casu'!$F7:$J7,MATCH(J$4,'07 Uspora casu'!$F$5:$J$5,1)-1))^(1/(INDEX('07 Uspora casu'!$F$5:$J$5,MATCH(J$4,'07 Uspora casu'!$F$5:$J$5,1))-INDEX('07 Uspora casu'!$F$5:$J$5,MATCH(J$4,'07 Uspora casu'!$F$5:$J$5,1)-1)))*I6,IFERROR(INDEX('07 Uspora casu'!$F7:$J7,MATCH(J$4,'07 Uspora casu'!$F$5:$J$5,0))/60,(INDEX('07 Uspora casu'!$F7:$J7,MATCH(J$4,'07 Uspora casu'!$F$5:$J$5,1)+1)/INDEX('07 Uspora casu'!$F7:$J7,MATCH(J$4,'07 Uspora casu'!$F$5:$J$5,1)))^(1/(INDEX('07 Uspora casu'!$F$5:$J$5,MATCH(J$4,'07 Uspora casu'!$F$5:$J$5,1)+1)-INDEX('07 Uspora casu'!$F$5:$J$5,MATCH(J$4,'07 Uspora casu'!$F$5:$J$5,1))))*I6))),0),IFERROR(IF(J$4&lt;MIN('07 Uspora casu'!$F$5:$J$5),K6*('07 Uspora casu'!$G$7/'07 Uspora casu'!$F$7)^(1/('07 Uspora casu'!$G$5-'07 Uspora casu'!$F$5)),IF(J$4&gt;MAX('07 Uspora casu'!$F$5:$J$5),(INDEX('07 Uspora casu'!$F7:$J7,MATCH(J$4,'07 Uspora casu'!$F$5:$J$5,1)-1)/INDEX('07 Uspora casu'!$F7:$J7,MATCH(J$4,'07 Uspora casu'!$F$5:$J$5,1)))^(1/(INDEX('07 Uspora casu'!$F$5:$J$5,MATCH(J$4,'07 Uspora casu'!$F$5:$J$5,1))-INDEX('07 Uspora casu'!$F$5:$J$5,MATCH(J$4,'07 Uspora casu'!$F$5:$J$5,1)-1)))*I6,IFERROR($E6/INDEX('07 Uspora casu'!$F7:$J7,MATCH(J$4,'07 Uspora casu'!$F$5:$J$5,0)),(INDEX('07 Uspora casu'!$F7:$J7,MATCH(J$4,'07 Uspora casu'!$F$5:$J$5,1))/INDEX('07 Uspora casu'!$F7:$J7,MATCH(J$4,'07 Uspora casu'!$F$5:$J$5,1)+1))^(1/(INDEX('07 Uspora casu'!$F$5:$J$5,MATCH(J$4,'07 Uspora casu'!$F$5:$J$5,1)+1)-INDEX('07 Uspora casu'!$F$5:$J$5,MATCH(J$4,'07 Uspora casu'!$F$5:$J$5,1))))*I6))),0)))</f>
        <v>1.6753321779318313E-2</v>
      </c>
      <c r="K6" s="48">
        <f>IF($E6="",0,IF('07 Uspora casu'!$D$2="Jazdný čas",IFERROR(IF(K$4&lt;MIN('07 Uspora casu'!$F$5:$J$5),L6*('07 Uspora casu'!$F$7/'07 Uspora casu'!$G$7)^(1/('07 Uspora casu'!$G$5-'07 Uspora casu'!$F$5)),IF(K$4&gt;MAX('07 Uspora casu'!$F$5:$J$5),(INDEX('07 Uspora casu'!$F7:$J7,MATCH(K$4,'07 Uspora casu'!$F$5:$J$5,1))/INDEX('07 Uspora casu'!$F7:$J7,MATCH(K$4,'07 Uspora casu'!$F$5:$J$5,1)-1))^(1/(INDEX('07 Uspora casu'!$F$5:$J$5,MATCH(K$4,'07 Uspora casu'!$F$5:$J$5,1))-INDEX('07 Uspora casu'!$F$5:$J$5,MATCH(K$4,'07 Uspora casu'!$F$5:$J$5,1)-1)))*J6,IFERROR(INDEX('07 Uspora casu'!$F7:$J7,MATCH(K$4,'07 Uspora casu'!$F$5:$J$5,0))/60,(INDEX('07 Uspora casu'!$F7:$J7,MATCH(K$4,'07 Uspora casu'!$F$5:$J$5,1)+1)/INDEX('07 Uspora casu'!$F7:$J7,MATCH(K$4,'07 Uspora casu'!$F$5:$J$5,1)))^(1/(INDEX('07 Uspora casu'!$F$5:$J$5,MATCH(K$4,'07 Uspora casu'!$F$5:$J$5,1)+1)-INDEX('07 Uspora casu'!$F$5:$J$5,MATCH(K$4,'07 Uspora casu'!$F$5:$J$5,1))))*J6))),0),IFERROR(IF(K$4&lt;MIN('07 Uspora casu'!$F$5:$J$5),L6*('07 Uspora casu'!$G$7/'07 Uspora casu'!$F$7)^(1/('07 Uspora casu'!$G$5-'07 Uspora casu'!$F$5)),IF(K$4&gt;MAX('07 Uspora casu'!$F$5:$J$5),(INDEX('07 Uspora casu'!$F7:$J7,MATCH(K$4,'07 Uspora casu'!$F$5:$J$5,1)-1)/INDEX('07 Uspora casu'!$F7:$J7,MATCH(K$4,'07 Uspora casu'!$F$5:$J$5,1)))^(1/(INDEX('07 Uspora casu'!$F$5:$J$5,MATCH(K$4,'07 Uspora casu'!$F$5:$J$5,1))-INDEX('07 Uspora casu'!$F$5:$J$5,MATCH(K$4,'07 Uspora casu'!$F$5:$J$5,1)-1)))*J6,IFERROR($E6/INDEX('07 Uspora casu'!$F7:$J7,MATCH(K$4,'07 Uspora casu'!$F$5:$J$5,0)),(INDEX('07 Uspora casu'!$F7:$J7,MATCH(K$4,'07 Uspora casu'!$F$5:$J$5,1))/INDEX('07 Uspora casu'!$F7:$J7,MATCH(K$4,'07 Uspora casu'!$F$5:$J$5,1)+1))^(1/(INDEX('07 Uspora casu'!$F$5:$J$5,MATCH(K$4,'07 Uspora casu'!$F$5:$J$5,1)+1)-INDEX('07 Uspora casu'!$F$5:$J$5,MATCH(K$4,'07 Uspora casu'!$F$5:$J$5,1))))*J6))),0)))</f>
        <v>1.6806531296590422E-2</v>
      </c>
      <c r="L6" s="48">
        <f>IF($E6="",0,IF('07 Uspora casu'!$D$2="Jazdný čas",IFERROR(IF(L$4&lt;MIN('07 Uspora casu'!$F$5:$J$5),M6*('07 Uspora casu'!$F$7/'07 Uspora casu'!$G$7)^(1/('07 Uspora casu'!$G$5-'07 Uspora casu'!$F$5)),IF(L$4&gt;MAX('07 Uspora casu'!$F$5:$J$5),(INDEX('07 Uspora casu'!$F7:$J7,MATCH(L$4,'07 Uspora casu'!$F$5:$J$5,1))/INDEX('07 Uspora casu'!$F7:$J7,MATCH(L$4,'07 Uspora casu'!$F$5:$J$5,1)-1))^(1/(INDEX('07 Uspora casu'!$F$5:$J$5,MATCH(L$4,'07 Uspora casu'!$F$5:$J$5,1))-INDEX('07 Uspora casu'!$F$5:$J$5,MATCH(L$4,'07 Uspora casu'!$F$5:$J$5,1)-1)))*K6,IFERROR(INDEX('07 Uspora casu'!$F7:$J7,MATCH(L$4,'07 Uspora casu'!$F$5:$J$5,0))/60,(INDEX('07 Uspora casu'!$F7:$J7,MATCH(L$4,'07 Uspora casu'!$F$5:$J$5,1)+1)/INDEX('07 Uspora casu'!$F7:$J7,MATCH(L$4,'07 Uspora casu'!$F$5:$J$5,1)))^(1/(INDEX('07 Uspora casu'!$F$5:$J$5,MATCH(L$4,'07 Uspora casu'!$F$5:$J$5,1)+1)-INDEX('07 Uspora casu'!$F$5:$J$5,MATCH(L$4,'07 Uspora casu'!$F$5:$J$5,1))))*K6))),0),IFERROR(IF(L$4&lt;MIN('07 Uspora casu'!$F$5:$J$5),M6*('07 Uspora casu'!$G$7/'07 Uspora casu'!$F$7)^(1/('07 Uspora casu'!$G$5-'07 Uspora casu'!$F$5)),IF(L$4&gt;MAX('07 Uspora casu'!$F$5:$J$5),(INDEX('07 Uspora casu'!$F7:$J7,MATCH(L$4,'07 Uspora casu'!$F$5:$J$5,1)-1)/INDEX('07 Uspora casu'!$F7:$J7,MATCH(L$4,'07 Uspora casu'!$F$5:$J$5,1)))^(1/(INDEX('07 Uspora casu'!$F$5:$J$5,MATCH(L$4,'07 Uspora casu'!$F$5:$J$5,1))-INDEX('07 Uspora casu'!$F$5:$J$5,MATCH(L$4,'07 Uspora casu'!$F$5:$J$5,1)-1)))*K6,IFERROR($E6/INDEX('07 Uspora casu'!$F7:$J7,MATCH(L$4,'07 Uspora casu'!$F$5:$J$5,0)),(INDEX('07 Uspora casu'!$F7:$J7,MATCH(L$4,'07 Uspora casu'!$F$5:$J$5,1))/INDEX('07 Uspora casu'!$F7:$J7,MATCH(L$4,'07 Uspora casu'!$F$5:$J$5,1)+1))^(1/(INDEX('07 Uspora casu'!$F$5:$J$5,MATCH(L$4,'07 Uspora casu'!$F$5:$J$5,1)+1)-INDEX('07 Uspora casu'!$F$5:$J$5,MATCH(L$4,'07 Uspora casu'!$F$5:$J$5,1))))*K6))),0)))</f>
        <v>1.685990981036159E-2</v>
      </c>
      <c r="M6" s="48">
        <f>IF($E6="",0,IF('07 Uspora casu'!$D$2="Jazdný čas",IFERROR(IF(M$4&lt;MIN('07 Uspora casu'!$F$5:$J$5),N6*('07 Uspora casu'!$F$7/'07 Uspora casu'!$G$7)^(1/('07 Uspora casu'!$G$5-'07 Uspora casu'!$F$5)),IF(M$4&gt;MAX('07 Uspora casu'!$F$5:$J$5),(INDEX('07 Uspora casu'!$F7:$J7,MATCH(M$4,'07 Uspora casu'!$F$5:$J$5,1))/INDEX('07 Uspora casu'!$F7:$J7,MATCH(M$4,'07 Uspora casu'!$F$5:$J$5,1)-1))^(1/(INDEX('07 Uspora casu'!$F$5:$J$5,MATCH(M$4,'07 Uspora casu'!$F$5:$J$5,1))-INDEX('07 Uspora casu'!$F$5:$J$5,MATCH(M$4,'07 Uspora casu'!$F$5:$J$5,1)-1)))*L6,IFERROR(INDEX('07 Uspora casu'!$F7:$J7,MATCH(M$4,'07 Uspora casu'!$F$5:$J$5,0))/60,(INDEX('07 Uspora casu'!$F7:$J7,MATCH(M$4,'07 Uspora casu'!$F$5:$J$5,1)+1)/INDEX('07 Uspora casu'!$F7:$J7,MATCH(M$4,'07 Uspora casu'!$F$5:$J$5,1)))^(1/(INDEX('07 Uspora casu'!$F$5:$J$5,MATCH(M$4,'07 Uspora casu'!$F$5:$J$5,1)+1)-INDEX('07 Uspora casu'!$F$5:$J$5,MATCH(M$4,'07 Uspora casu'!$F$5:$J$5,1))))*L6))),0),IFERROR(IF(M$4&lt;MIN('07 Uspora casu'!$F$5:$J$5),N6*('07 Uspora casu'!$G$7/'07 Uspora casu'!$F$7)^(1/('07 Uspora casu'!$G$5-'07 Uspora casu'!$F$5)),IF(M$4&gt;MAX('07 Uspora casu'!$F$5:$J$5),(INDEX('07 Uspora casu'!$F7:$J7,MATCH(M$4,'07 Uspora casu'!$F$5:$J$5,1)-1)/INDEX('07 Uspora casu'!$F7:$J7,MATCH(M$4,'07 Uspora casu'!$F$5:$J$5,1)))^(1/(INDEX('07 Uspora casu'!$F$5:$J$5,MATCH(M$4,'07 Uspora casu'!$F$5:$J$5,1))-INDEX('07 Uspora casu'!$F$5:$J$5,MATCH(M$4,'07 Uspora casu'!$F$5:$J$5,1)-1)))*L6,IFERROR($E6/INDEX('07 Uspora casu'!$F7:$J7,MATCH(M$4,'07 Uspora casu'!$F$5:$J$5,0)),(INDEX('07 Uspora casu'!$F7:$J7,MATCH(M$4,'07 Uspora casu'!$F$5:$J$5,1))/INDEX('07 Uspora casu'!$F7:$J7,MATCH(M$4,'07 Uspora casu'!$F$5:$J$5,1)+1))^(1/(INDEX('07 Uspora casu'!$F$5:$J$5,MATCH(M$4,'07 Uspora casu'!$F$5:$J$5,1)+1)-INDEX('07 Uspora casu'!$F$5:$J$5,MATCH(M$4,'07 Uspora casu'!$F$5:$J$5,1))))*L6))),0)))</f>
        <v>1.6913457857374456E-2</v>
      </c>
      <c r="N6" s="48">
        <f>IF($E6="",0,IF('07 Uspora casu'!$D$2="Jazdný čas",IFERROR(IF(N$4&lt;MIN('07 Uspora casu'!$F$5:$J$5),O6*('07 Uspora casu'!$F$7/'07 Uspora casu'!$G$7)^(1/('07 Uspora casu'!$G$5-'07 Uspora casu'!$F$5)),IF(N$4&gt;MAX('07 Uspora casu'!$F$5:$J$5),(INDEX('07 Uspora casu'!$F7:$J7,MATCH(N$4,'07 Uspora casu'!$F$5:$J$5,1))/INDEX('07 Uspora casu'!$F7:$J7,MATCH(N$4,'07 Uspora casu'!$F$5:$J$5,1)-1))^(1/(INDEX('07 Uspora casu'!$F$5:$J$5,MATCH(N$4,'07 Uspora casu'!$F$5:$J$5,1))-INDEX('07 Uspora casu'!$F$5:$J$5,MATCH(N$4,'07 Uspora casu'!$F$5:$J$5,1)-1)))*M6,IFERROR(INDEX('07 Uspora casu'!$F7:$J7,MATCH(N$4,'07 Uspora casu'!$F$5:$J$5,0))/60,(INDEX('07 Uspora casu'!$F7:$J7,MATCH(N$4,'07 Uspora casu'!$F$5:$J$5,1)+1)/INDEX('07 Uspora casu'!$F7:$J7,MATCH(N$4,'07 Uspora casu'!$F$5:$J$5,1)))^(1/(INDEX('07 Uspora casu'!$F$5:$J$5,MATCH(N$4,'07 Uspora casu'!$F$5:$J$5,1)+1)-INDEX('07 Uspora casu'!$F$5:$J$5,MATCH(N$4,'07 Uspora casu'!$F$5:$J$5,1))))*M6))),0),IFERROR(IF(N$4&lt;MIN('07 Uspora casu'!$F$5:$J$5),O6*('07 Uspora casu'!$G$7/'07 Uspora casu'!$F$7)^(1/('07 Uspora casu'!$G$5-'07 Uspora casu'!$F$5)),IF(N$4&gt;MAX('07 Uspora casu'!$F$5:$J$5),(INDEX('07 Uspora casu'!$F7:$J7,MATCH(N$4,'07 Uspora casu'!$F$5:$J$5,1)-1)/INDEX('07 Uspora casu'!$F7:$J7,MATCH(N$4,'07 Uspora casu'!$F$5:$J$5,1)))^(1/(INDEX('07 Uspora casu'!$F$5:$J$5,MATCH(N$4,'07 Uspora casu'!$F$5:$J$5,1))-INDEX('07 Uspora casu'!$F$5:$J$5,MATCH(N$4,'07 Uspora casu'!$F$5:$J$5,1)-1)))*M6,IFERROR($E6/INDEX('07 Uspora casu'!$F7:$J7,MATCH(N$4,'07 Uspora casu'!$F$5:$J$5,0)),(INDEX('07 Uspora casu'!$F7:$J7,MATCH(N$4,'07 Uspora casu'!$F$5:$J$5,1))/INDEX('07 Uspora casu'!$F7:$J7,MATCH(N$4,'07 Uspora casu'!$F$5:$J$5,1)+1))^(1/(INDEX('07 Uspora casu'!$F$5:$J$5,MATCH(N$4,'07 Uspora casu'!$F$5:$J$5,1)+1)-INDEX('07 Uspora casu'!$F$5:$J$5,MATCH(N$4,'07 Uspora casu'!$F$5:$J$5,1))))*M6))),0)))</f>
        <v>1.6967175976076387E-2</v>
      </c>
      <c r="O6" s="48">
        <f>IF($E6="",0,IF('07 Uspora casu'!$D$2="Jazdný čas",IFERROR(IF(O$4&lt;MIN('07 Uspora casu'!$F$5:$J$5),P6*('07 Uspora casu'!$F$7/'07 Uspora casu'!$G$7)^(1/('07 Uspora casu'!$G$5-'07 Uspora casu'!$F$5)),IF(O$4&gt;MAX('07 Uspora casu'!$F$5:$J$5),(INDEX('07 Uspora casu'!$F7:$J7,MATCH(O$4,'07 Uspora casu'!$F$5:$J$5,1))/INDEX('07 Uspora casu'!$F7:$J7,MATCH(O$4,'07 Uspora casu'!$F$5:$J$5,1)-1))^(1/(INDEX('07 Uspora casu'!$F$5:$J$5,MATCH(O$4,'07 Uspora casu'!$F$5:$J$5,1))-INDEX('07 Uspora casu'!$F$5:$J$5,MATCH(O$4,'07 Uspora casu'!$F$5:$J$5,1)-1)))*N6,IFERROR(INDEX('07 Uspora casu'!$F7:$J7,MATCH(O$4,'07 Uspora casu'!$F$5:$J$5,0))/60,(INDEX('07 Uspora casu'!$F7:$J7,MATCH(O$4,'07 Uspora casu'!$F$5:$J$5,1)+1)/INDEX('07 Uspora casu'!$F7:$J7,MATCH(O$4,'07 Uspora casu'!$F$5:$J$5,1)))^(1/(INDEX('07 Uspora casu'!$F$5:$J$5,MATCH(O$4,'07 Uspora casu'!$F$5:$J$5,1)+1)-INDEX('07 Uspora casu'!$F$5:$J$5,MATCH(O$4,'07 Uspora casu'!$F$5:$J$5,1))))*N6))),0),IFERROR(IF(O$4&lt;MIN('07 Uspora casu'!$F$5:$J$5),P6*('07 Uspora casu'!$G$7/'07 Uspora casu'!$F$7)^(1/('07 Uspora casu'!$G$5-'07 Uspora casu'!$F$5)),IF(O$4&gt;MAX('07 Uspora casu'!$F$5:$J$5),(INDEX('07 Uspora casu'!$F7:$J7,MATCH(O$4,'07 Uspora casu'!$F$5:$J$5,1)-1)/INDEX('07 Uspora casu'!$F7:$J7,MATCH(O$4,'07 Uspora casu'!$F$5:$J$5,1)))^(1/(INDEX('07 Uspora casu'!$F$5:$J$5,MATCH(O$4,'07 Uspora casu'!$F$5:$J$5,1))-INDEX('07 Uspora casu'!$F$5:$J$5,MATCH(O$4,'07 Uspora casu'!$F$5:$J$5,1)-1)))*N6,IFERROR($E6/INDEX('07 Uspora casu'!$F7:$J7,MATCH(O$4,'07 Uspora casu'!$F$5:$J$5,0)),(INDEX('07 Uspora casu'!$F7:$J7,MATCH(O$4,'07 Uspora casu'!$F$5:$J$5,1))/INDEX('07 Uspora casu'!$F7:$J7,MATCH(O$4,'07 Uspora casu'!$F$5:$J$5,1)+1))^(1/(INDEX('07 Uspora casu'!$F$5:$J$5,MATCH(O$4,'07 Uspora casu'!$F$5:$J$5,1)+1)-INDEX('07 Uspora casu'!$F$5:$J$5,MATCH(O$4,'07 Uspora casu'!$F$5:$J$5,1))))*N6))),0)))</f>
        <v>1.7021064706624883E-2</v>
      </c>
      <c r="P6" s="48">
        <f>IF($E6="",0,IF('07 Uspora casu'!$D$2="Jazdný čas",IFERROR(IF(P$4&lt;MIN('07 Uspora casu'!$F$5:$J$5),Q6*('07 Uspora casu'!$F$7/'07 Uspora casu'!$G$7)^(1/('07 Uspora casu'!$G$5-'07 Uspora casu'!$F$5)),IF(P$4&gt;MAX('07 Uspora casu'!$F$5:$J$5),(INDEX('07 Uspora casu'!$F7:$J7,MATCH(P$4,'07 Uspora casu'!$F$5:$J$5,1))/INDEX('07 Uspora casu'!$F7:$J7,MATCH(P$4,'07 Uspora casu'!$F$5:$J$5,1)-1))^(1/(INDEX('07 Uspora casu'!$F$5:$J$5,MATCH(P$4,'07 Uspora casu'!$F$5:$J$5,1))-INDEX('07 Uspora casu'!$F$5:$J$5,MATCH(P$4,'07 Uspora casu'!$F$5:$J$5,1)-1)))*O6,IFERROR(INDEX('07 Uspora casu'!$F7:$J7,MATCH(P$4,'07 Uspora casu'!$F$5:$J$5,0))/60,(INDEX('07 Uspora casu'!$F7:$J7,MATCH(P$4,'07 Uspora casu'!$F$5:$J$5,1)+1)/INDEX('07 Uspora casu'!$F7:$J7,MATCH(P$4,'07 Uspora casu'!$F$5:$J$5,1)))^(1/(INDEX('07 Uspora casu'!$F$5:$J$5,MATCH(P$4,'07 Uspora casu'!$F$5:$J$5,1)+1)-INDEX('07 Uspora casu'!$F$5:$J$5,MATCH(P$4,'07 Uspora casu'!$F$5:$J$5,1))))*O6))),0),IFERROR(IF(P$4&lt;MIN('07 Uspora casu'!$F$5:$J$5),Q6*('07 Uspora casu'!$G$7/'07 Uspora casu'!$F$7)^(1/('07 Uspora casu'!$G$5-'07 Uspora casu'!$F$5)),IF(P$4&gt;MAX('07 Uspora casu'!$F$5:$J$5),(INDEX('07 Uspora casu'!$F7:$J7,MATCH(P$4,'07 Uspora casu'!$F$5:$J$5,1)-1)/INDEX('07 Uspora casu'!$F7:$J7,MATCH(P$4,'07 Uspora casu'!$F$5:$J$5,1)))^(1/(INDEX('07 Uspora casu'!$F$5:$J$5,MATCH(P$4,'07 Uspora casu'!$F$5:$J$5,1))-INDEX('07 Uspora casu'!$F$5:$J$5,MATCH(P$4,'07 Uspora casu'!$F$5:$J$5,1)-1)))*O6,IFERROR($E6/INDEX('07 Uspora casu'!$F7:$J7,MATCH(P$4,'07 Uspora casu'!$F$5:$J$5,0)),(INDEX('07 Uspora casu'!$F7:$J7,MATCH(P$4,'07 Uspora casu'!$F$5:$J$5,1))/INDEX('07 Uspora casu'!$F7:$J7,MATCH(P$4,'07 Uspora casu'!$F$5:$J$5,1)+1))^(1/(INDEX('07 Uspora casu'!$F$5:$J$5,MATCH(P$4,'07 Uspora casu'!$F$5:$J$5,1)+1)-INDEX('07 Uspora casu'!$F$5:$J$5,MATCH(P$4,'07 Uspora casu'!$F$5:$J$5,1))))*O6))),0)))</f>
        <v>1.7075124590893023E-2</v>
      </c>
      <c r="Q6" s="48">
        <f>IF($E6="",0,IF('07 Uspora casu'!$D$2="Jazdný čas",IFERROR(IF(Q$4&lt;MIN('07 Uspora casu'!$F$5:$J$5),R6*('07 Uspora casu'!$F$7/'07 Uspora casu'!$G$7)^(1/('07 Uspora casu'!$G$5-'07 Uspora casu'!$F$5)),IF(Q$4&gt;MAX('07 Uspora casu'!$F$5:$J$5),(INDEX('07 Uspora casu'!$F7:$J7,MATCH(Q$4,'07 Uspora casu'!$F$5:$J$5,1))/INDEX('07 Uspora casu'!$F7:$J7,MATCH(Q$4,'07 Uspora casu'!$F$5:$J$5,1)-1))^(1/(INDEX('07 Uspora casu'!$F$5:$J$5,MATCH(Q$4,'07 Uspora casu'!$F$5:$J$5,1))-INDEX('07 Uspora casu'!$F$5:$J$5,MATCH(Q$4,'07 Uspora casu'!$F$5:$J$5,1)-1)))*P6,IFERROR(INDEX('07 Uspora casu'!$F7:$J7,MATCH(Q$4,'07 Uspora casu'!$F$5:$J$5,0))/60,(INDEX('07 Uspora casu'!$F7:$J7,MATCH(Q$4,'07 Uspora casu'!$F$5:$J$5,1)+1)/INDEX('07 Uspora casu'!$F7:$J7,MATCH(Q$4,'07 Uspora casu'!$F$5:$J$5,1)))^(1/(INDEX('07 Uspora casu'!$F$5:$J$5,MATCH(Q$4,'07 Uspora casu'!$F$5:$J$5,1)+1)-INDEX('07 Uspora casu'!$F$5:$J$5,MATCH(Q$4,'07 Uspora casu'!$F$5:$J$5,1))))*P6))),0),IFERROR(IF(Q$4&lt;MIN('07 Uspora casu'!$F$5:$J$5),R6*('07 Uspora casu'!$G$7/'07 Uspora casu'!$F$7)^(1/('07 Uspora casu'!$G$5-'07 Uspora casu'!$F$5)),IF(Q$4&gt;MAX('07 Uspora casu'!$F$5:$J$5),(INDEX('07 Uspora casu'!$F7:$J7,MATCH(Q$4,'07 Uspora casu'!$F$5:$J$5,1)-1)/INDEX('07 Uspora casu'!$F7:$J7,MATCH(Q$4,'07 Uspora casu'!$F$5:$J$5,1)))^(1/(INDEX('07 Uspora casu'!$F$5:$J$5,MATCH(Q$4,'07 Uspora casu'!$F$5:$J$5,1))-INDEX('07 Uspora casu'!$F$5:$J$5,MATCH(Q$4,'07 Uspora casu'!$F$5:$J$5,1)-1)))*P6,IFERROR($E6/INDEX('07 Uspora casu'!$F7:$J7,MATCH(Q$4,'07 Uspora casu'!$F$5:$J$5,0)),(INDEX('07 Uspora casu'!$F7:$J7,MATCH(Q$4,'07 Uspora casu'!$F$5:$J$5,1))/INDEX('07 Uspora casu'!$F7:$J7,MATCH(Q$4,'07 Uspora casu'!$F$5:$J$5,1)+1))^(1/(INDEX('07 Uspora casu'!$F$5:$J$5,MATCH(Q$4,'07 Uspora casu'!$F$5:$J$5,1)+1)-INDEX('07 Uspora casu'!$F$5:$J$5,MATCH(Q$4,'07 Uspora casu'!$F$5:$J$5,1))))*P6))),0)))</f>
        <v>1.7129356172474897E-2</v>
      </c>
      <c r="R6" s="48">
        <f>IF($E6="",0,IF('07 Uspora casu'!$D$2="Jazdný čas",IFERROR(IF(R$4&lt;MIN('07 Uspora casu'!$F$5:$J$5),S6*('07 Uspora casu'!$F$7/'07 Uspora casu'!$G$7)^(1/('07 Uspora casu'!$G$5-'07 Uspora casu'!$F$5)),IF(R$4&gt;MAX('07 Uspora casu'!$F$5:$J$5),(INDEX('07 Uspora casu'!$F7:$J7,MATCH(R$4,'07 Uspora casu'!$F$5:$J$5,1))/INDEX('07 Uspora casu'!$F7:$J7,MATCH(R$4,'07 Uspora casu'!$F$5:$J$5,1)-1))^(1/(INDEX('07 Uspora casu'!$F$5:$J$5,MATCH(R$4,'07 Uspora casu'!$F$5:$J$5,1))-INDEX('07 Uspora casu'!$F$5:$J$5,MATCH(R$4,'07 Uspora casu'!$F$5:$J$5,1)-1)))*Q6,IFERROR(INDEX('07 Uspora casu'!$F7:$J7,MATCH(R$4,'07 Uspora casu'!$F$5:$J$5,0))/60,(INDEX('07 Uspora casu'!$F7:$J7,MATCH(R$4,'07 Uspora casu'!$F$5:$J$5,1)+1)/INDEX('07 Uspora casu'!$F7:$J7,MATCH(R$4,'07 Uspora casu'!$F$5:$J$5,1)))^(1/(INDEX('07 Uspora casu'!$F$5:$J$5,MATCH(R$4,'07 Uspora casu'!$F$5:$J$5,1)+1)-INDEX('07 Uspora casu'!$F$5:$J$5,MATCH(R$4,'07 Uspora casu'!$F$5:$J$5,1))))*Q6))),0),IFERROR(IF(R$4&lt;MIN('07 Uspora casu'!$F$5:$J$5),S6*('07 Uspora casu'!$G$7/'07 Uspora casu'!$F$7)^(1/('07 Uspora casu'!$G$5-'07 Uspora casu'!$F$5)),IF(R$4&gt;MAX('07 Uspora casu'!$F$5:$J$5),(INDEX('07 Uspora casu'!$F7:$J7,MATCH(R$4,'07 Uspora casu'!$F$5:$J$5,1)-1)/INDEX('07 Uspora casu'!$F7:$J7,MATCH(R$4,'07 Uspora casu'!$F$5:$J$5,1)))^(1/(INDEX('07 Uspora casu'!$F$5:$J$5,MATCH(R$4,'07 Uspora casu'!$F$5:$J$5,1))-INDEX('07 Uspora casu'!$F$5:$J$5,MATCH(R$4,'07 Uspora casu'!$F$5:$J$5,1)-1)))*Q6,IFERROR($E6/INDEX('07 Uspora casu'!$F7:$J7,MATCH(R$4,'07 Uspora casu'!$F$5:$J$5,0)),(INDEX('07 Uspora casu'!$F7:$J7,MATCH(R$4,'07 Uspora casu'!$F$5:$J$5,1))/INDEX('07 Uspora casu'!$F7:$J7,MATCH(R$4,'07 Uspora casu'!$F$5:$J$5,1)+1))^(1/(INDEX('07 Uspora casu'!$F$5:$J$5,MATCH(R$4,'07 Uspora casu'!$F$5:$J$5,1)+1)-INDEX('07 Uspora casu'!$F$5:$J$5,MATCH(R$4,'07 Uspora casu'!$F$5:$J$5,1))))*Q6))),0)))</f>
        <v>1.7215678671034025E-2</v>
      </c>
      <c r="S6" s="48">
        <f>IF($E6="",0,IF('07 Uspora casu'!$D$2="Jazdný čas",IFERROR(IF(S$4&lt;MIN('07 Uspora casu'!$F$5:$J$5),T6*('07 Uspora casu'!$F$7/'07 Uspora casu'!$G$7)^(1/('07 Uspora casu'!$G$5-'07 Uspora casu'!$F$5)),IF(S$4&gt;MAX('07 Uspora casu'!$F$5:$J$5),(INDEX('07 Uspora casu'!$F7:$J7,MATCH(S$4,'07 Uspora casu'!$F$5:$J$5,1))/INDEX('07 Uspora casu'!$F7:$J7,MATCH(S$4,'07 Uspora casu'!$F$5:$J$5,1)-1))^(1/(INDEX('07 Uspora casu'!$F$5:$J$5,MATCH(S$4,'07 Uspora casu'!$F$5:$J$5,1))-INDEX('07 Uspora casu'!$F$5:$J$5,MATCH(S$4,'07 Uspora casu'!$F$5:$J$5,1)-1)))*R6,IFERROR(INDEX('07 Uspora casu'!$F7:$J7,MATCH(S$4,'07 Uspora casu'!$F$5:$J$5,0))/60,(INDEX('07 Uspora casu'!$F7:$J7,MATCH(S$4,'07 Uspora casu'!$F$5:$J$5,1)+1)/INDEX('07 Uspora casu'!$F7:$J7,MATCH(S$4,'07 Uspora casu'!$F$5:$J$5,1)))^(1/(INDEX('07 Uspora casu'!$F$5:$J$5,MATCH(S$4,'07 Uspora casu'!$F$5:$J$5,1)+1)-INDEX('07 Uspora casu'!$F$5:$J$5,MATCH(S$4,'07 Uspora casu'!$F$5:$J$5,1))))*R6))),0),IFERROR(IF(S$4&lt;MIN('07 Uspora casu'!$F$5:$J$5),T6*('07 Uspora casu'!$G$7/'07 Uspora casu'!$F$7)^(1/('07 Uspora casu'!$G$5-'07 Uspora casu'!$F$5)),IF(S$4&gt;MAX('07 Uspora casu'!$F$5:$J$5),(INDEX('07 Uspora casu'!$F7:$J7,MATCH(S$4,'07 Uspora casu'!$F$5:$J$5,1)-1)/INDEX('07 Uspora casu'!$F7:$J7,MATCH(S$4,'07 Uspora casu'!$F$5:$J$5,1)))^(1/(INDEX('07 Uspora casu'!$F$5:$J$5,MATCH(S$4,'07 Uspora casu'!$F$5:$J$5,1))-INDEX('07 Uspora casu'!$F$5:$J$5,MATCH(S$4,'07 Uspora casu'!$F$5:$J$5,1)-1)))*R6,IFERROR($E6/INDEX('07 Uspora casu'!$F7:$J7,MATCH(S$4,'07 Uspora casu'!$F$5:$J$5,0)),(INDEX('07 Uspora casu'!$F7:$J7,MATCH(S$4,'07 Uspora casu'!$F$5:$J$5,1))/INDEX('07 Uspora casu'!$F7:$J7,MATCH(S$4,'07 Uspora casu'!$F$5:$J$5,1)+1))^(1/(INDEX('07 Uspora casu'!$F$5:$J$5,MATCH(S$4,'07 Uspora casu'!$F$5:$J$5,1)+1)-INDEX('07 Uspora casu'!$F$5:$J$5,MATCH(S$4,'07 Uspora casu'!$F$5:$J$5,1))))*R6))),0)))</f>
        <v>1.7302436187330097E-2</v>
      </c>
      <c r="T6" s="48">
        <f>IF($E6="",0,IF('07 Uspora casu'!$D$2="Jazdný čas",IFERROR(IF(T$4&lt;MIN('07 Uspora casu'!$F$5:$J$5),U6*('07 Uspora casu'!$F$7/'07 Uspora casu'!$G$7)^(1/('07 Uspora casu'!$G$5-'07 Uspora casu'!$F$5)),IF(T$4&gt;MAX('07 Uspora casu'!$F$5:$J$5),(INDEX('07 Uspora casu'!$F7:$J7,MATCH(T$4,'07 Uspora casu'!$F$5:$J$5,1))/INDEX('07 Uspora casu'!$F7:$J7,MATCH(T$4,'07 Uspora casu'!$F$5:$J$5,1)-1))^(1/(INDEX('07 Uspora casu'!$F$5:$J$5,MATCH(T$4,'07 Uspora casu'!$F$5:$J$5,1))-INDEX('07 Uspora casu'!$F$5:$J$5,MATCH(T$4,'07 Uspora casu'!$F$5:$J$5,1)-1)))*S6,IFERROR(INDEX('07 Uspora casu'!$F7:$J7,MATCH(T$4,'07 Uspora casu'!$F$5:$J$5,0))/60,(INDEX('07 Uspora casu'!$F7:$J7,MATCH(T$4,'07 Uspora casu'!$F$5:$J$5,1)+1)/INDEX('07 Uspora casu'!$F7:$J7,MATCH(T$4,'07 Uspora casu'!$F$5:$J$5,1)))^(1/(INDEX('07 Uspora casu'!$F$5:$J$5,MATCH(T$4,'07 Uspora casu'!$F$5:$J$5,1)+1)-INDEX('07 Uspora casu'!$F$5:$J$5,MATCH(T$4,'07 Uspora casu'!$F$5:$J$5,1))))*S6))),0),IFERROR(IF(T$4&lt;MIN('07 Uspora casu'!$F$5:$J$5),U6*('07 Uspora casu'!$G$7/'07 Uspora casu'!$F$7)^(1/('07 Uspora casu'!$G$5-'07 Uspora casu'!$F$5)),IF(T$4&gt;MAX('07 Uspora casu'!$F$5:$J$5),(INDEX('07 Uspora casu'!$F7:$J7,MATCH(T$4,'07 Uspora casu'!$F$5:$J$5,1)-1)/INDEX('07 Uspora casu'!$F7:$J7,MATCH(T$4,'07 Uspora casu'!$F$5:$J$5,1)))^(1/(INDEX('07 Uspora casu'!$F$5:$J$5,MATCH(T$4,'07 Uspora casu'!$F$5:$J$5,1))-INDEX('07 Uspora casu'!$F$5:$J$5,MATCH(T$4,'07 Uspora casu'!$F$5:$J$5,1)-1)))*S6,IFERROR($E6/INDEX('07 Uspora casu'!$F7:$J7,MATCH(T$4,'07 Uspora casu'!$F$5:$J$5,0)),(INDEX('07 Uspora casu'!$F7:$J7,MATCH(T$4,'07 Uspora casu'!$F$5:$J$5,1))/INDEX('07 Uspora casu'!$F7:$J7,MATCH(T$4,'07 Uspora casu'!$F$5:$J$5,1)+1))^(1/(INDEX('07 Uspora casu'!$F$5:$J$5,MATCH(T$4,'07 Uspora casu'!$F$5:$J$5,1)+1)-INDEX('07 Uspora casu'!$F$5:$J$5,MATCH(T$4,'07 Uspora casu'!$F$5:$J$5,1))))*S6))),0)))</f>
        <v>1.7389630913612349E-2</v>
      </c>
      <c r="U6" s="48">
        <f>IF($E6="",0,IF('07 Uspora casu'!$D$2="Jazdný čas",IFERROR(IF(U$4&lt;MIN('07 Uspora casu'!$F$5:$J$5),V6*('07 Uspora casu'!$F$7/'07 Uspora casu'!$G$7)^(1/('07 Uspora casu'!$G$5-'07 Uspora casu'!$F$5)),IF(U$4&gt;MAX('07 Uspora casu'!$F$5:$J$5),(INDEX('07 Uspora casu'!$F7:$J7,MATCH(U$4,'07 Uspora casu'!$F$5:$J$5,1))/INDEX('07 Uspora casu'!$F7:$J7,MATCH(U$4,'07 Uspora casu'!$F$5:$J$5,1)-1))^(1/(INDEX('07 Uspora casu'!$F$5:$J$5,MATCH(U$4,'07 Uspora casu'!$F$5:$J$5,1))-INDEX('07 Uspora casu'!$F$5:$J$5,MATCH(U$4,'07 Uspora casu'!$F$5:$J$5,1)-1)))*T6,IFERROR(INDEX('07 Uspora casu'!$F7:$J7,MATCH(U$4,'07 Uspora casu'!$F$5:$J$5,0))/60,(INDEX('07 Uspora casu'!$F7:$J7,MATCH(U$4,'07 Uspora casu'!$F$5:$J$5,1)+1)/INDEX('07 Uspora casu'!$F7:$J7,MATCH(U$4,'07 Uspora casu'!$F$5:$J$5,1)))^(1/(INDEX('07 Uspora casu'!$F$5:$J$5,MATCH(U$4,'07 Uspora casu'!$F$5:$J$5,1)+1)-INDEX('07 Uspora casu'!$F$5:$J$5,MATCH(U$4,'07 Uspora casu'!$F$5:$J$5,1))))*T6))),0),IFERROR(IF(U$4&lt;MIN('07 Uspora casu'!$F$5:$J$5),V6*('07 Uspora casu'!$G$7/'07 Uspora casu'!$F$7)^(1/('07 Uspora casu'!$G$5-'07 Uspora casu'!$F$5)),IF(U$4&gt;MAX('07 Uspora casu'!$F$5:$J$5),(INDEX('07 Uspora casu'!$F7:$J7,MATCH(U$4,'07 Uspora casu'!$F$5:$J$5,1)-1)/INDEX('07 Uspora casu'!$F7:$J7,MATCH(U$4,'07 Uspora casu'!$F$5:$J$5,1)))^(1/(INDEX('07 Uspora casu'!$F$5:$J$5,MATCH(U$4,'07 Uspora casu'!$F$5:$J$5,1))-INDEX('07 Uspora casu'!$F$5:$J$5,MATCH(U$4,'07 Uspora casu'!$F$5:$J$5,1)-1)))*T6,IFERROR($E6/INDEX('07 Uspora casu'!$F7:$J7,MATCH(U$4,'07 Uspora casu'!$F$5:$J$5,0)),(INDEX('07 Uspora casu'!$F7:$J7,MATCH(U$4,'07 Uspora casu'!$F$5:$J$5,1))/INDEX('07 Uspora casu'!$F7:$J7,MATCH(U$4,'07 Uspora casu'!$F$5:$J$5,1)+1))^(1/(INDEX('07 Uspora casu'!$F$5:$J$5,MATCH(U$4,'07 Uspora casu'!$F$5:$J$5,1)+1)-INDEX('07 Uspora casu'!$F$5:$J$5,MATCH(U$4,'07 Uspora casu'!$F$5:$J$5,1))))*T6))),0)))</f>
        <v>1.7477265053177746E-2</v>
      </c>
      <c r="V6" s="48">
        <f>IF($E6="",0,IF('07 Uspora casu'!$D$2="Jazdný čas",IFERROR(IF(V$4&lt;MIN('07 Uspora casu'!$F$5:$J$5),W6*('07 Uspora casu'!$F$7/'07 Uspora casu'!$G$7)^(1/('07 Uspora casu'!$G$5-'07 Uspora casu'!$F$5)),IF(V$4&gt;MAX('07 Uspora casu'!$F$5:$J$5),(INDEX('07 Uspora casu'!$F7:$J7,MATCH(V$4,'07 Uspora casu'!$F$5:$J$5,1))/INDEX('07 Uspora casu'!$F7:$J7,MATCH(V$4,'07 Uspora casu'!$F$5:$J$5,1)-1))^(1/(INDEX('07 Uspora casu'!$F$5:$J$5,MATCH(V$4,'07 Uspora casu'!$F$5:$J$5,1))-INDEX('07 Uspora casu'!$F$5:$J$5,MATCH(V$4,'07 Uspora casu'!$F$5:$J$5,1)-1)))*U6,IFERROR(INDEX('07 Uspora casu'!$F7:$J7,MATCH(V$4,'07 Uspora casu'!$F$5:$J$5,0))/60,(INDEX('07 Uspora casu'!$F7:$J7,MATCH(V$4,'07 Uspora casu'!$F$5:$J$5,1)+1)/INDEX('07 Uspora casu'!$F7:$J7,MATCH(V$4,'07 Uspora casu'!$F$5:$J$5,1)))^(1/(INDEX('07 Uspora casu'!$F$5:$J$5,MATCH(V$4,'07 Uspora casu'!$F$5:$J$5,1)+1)-INDEX('07 Uspora casu'!$F$5:$J$5,MATCH(V$4,'07 Uspora casu'!$F$5:$J$5,1))))*U6))),0),IFERROR(IF(V$4&lt;MIN('07 Uspora casu'!$F$5:$J$5),W6*('07 Uspora casu'!$G$7/'07 Uspora casu'!$F$7)^(1/('07 Uspora casu'!$G$5-'07 Uspora casu'!$F$5)),IF(V$4&gt;MAX('07 Uspora casu'!$F$5:$J$5),(INDEX('07 Uspora casu'!$F7:$J7,MATCH(V$4,'07 Uspora casu'!$F$5:$J$5,1)-1)/INDEX('07 Uspora casu'!$F7:$J7,MATCH(V$4,'07 Uspora casu'!$F$5:$J$5,1)))^(1/(INDEX('07 Uspora casu'!$F$5:$J$5,MATCH(V$4,'07 Uspora casu'!$F$5:$J$5,1))-INDEX('07 Uspora casu'!$F$5:$J$5,MATCH(V$4,'07 Uspora casu'!$F$5:$J$5,1)-1)))*U6,IFERROR($E6/INDEX('07 Uspora casu'!$F7:$J7,MATCH(V$4,'07 Uspora casu'!$F$5:$J$5,0)),(INDEX('07 Uspora casu'!$F7:$J7,MATCH(V$4,'07 Uspora casu'!$F$5:$J$5,1))/INDEX('07 Uspora casu'!$F7:$J7,MATCH(V$4,'07 Uspora casu'!$F$5:$J$5,1)+1))^(1/(INDEX('07 Uspora casu'!$F$5:$J$5,MATCH(V$4,'07 Uspora casu'!$F$5:$J$5,1)+1)-INDEX('07 Uspora casu'!$F$5:$J$5,MATCH(V$4,'07 Uspora casu'!$F$5:$J$5,1))))*U6))),0)))</f>
        <v>1.7565340820426645E-2</v>
      </c>
      <c r="W6" s="48">
        <f>IF($E6="",0,IF('07 Uspora casu'!$D$2="Jazdný čas",IFERROR(IF(W$4&lt;MIN('07 Uspora casu'!$F$5:$J$5),X6*('07 Uspora casu'!$F$7/'07 Uspora casu'!$G$7)^(1/('07 Uspora casu'!$G$5-'07 Uspora casu'!$F$5)),IF(W$4&gt;MAX('07 Uspora casu'!$F$5:$J$5),(INDEX('07 Uspora casu'!$F7:$J7,MATCH(W$4,'07 Uspora casu'!$F$5:$J$5,1))/INDEX('07 Uspora casu'!$F7:$J7,MATCH(W$4,'07 Uspora casu'!$F$5:$J$5,1)-1))^(1/(INDEX('07 Uspora casu'!$F$5:$J$5,MATCH(W$4,'07 Uspora casu'!$F$5:$J$5,1))-INDEX('07 Uspora casu'!$F$5:$J$5,MATCH(W$4,'07 Uspora casu'!$F$5:$J$5,1)-1)))*V6,IFERROR(INDEX('07 Uspora casu'!$F7:$J7,MATCH(W$4,'07 Uspora casu'!$F$5:$J$5,0))/60,(INDEX('07 Uspora casu'!$F7:$J7,MATCH(W$4,'07 Uspora casu'!$F$5:$J$5,1)+1)/INDEX('07 Uspora casu'!$F7:$J7,MATCH(W$4,'07 Uspora casu'!$F$5:$J$5,1)))^(1/(INDEX('07 Uspora casu'!$F$5:$J$5,MATCH(W$4,'07 Uspora casu'!$F$5:$J$5,1)+1)-INDEX('07 Uspora casu'!$F$5:$J$5,MATCH(W$4,'07 Uspora casu'!$F$5:$J$5,1))))*V6))),0),IFERROR(IF(W$4&lt;MIN('07 Uspora casu'!$F$5:$J$5),X6*('07 Uspora casu'!$G$7/'07 Uspora casu'!$F$7)^(1/('07 Uspora casu'!$G$5-'07 Uspora casu'!$F$5)),IF(W$4&gt;MAX('07 Uspora casu'!$F$5:$J$5),(INDEX('07 Uspora casu'!$F7:$J7,MATCH(W$4,'07 Uspora casu'!$F$5:$J$5,1)-1)/INDEX('07 Uspora casu'!$F7:$J7,MATCH(W$4,'07 Uspora casu'!$F$5:$J$5,1)))^(1/(INDEX('07 Uspora casu'!$F$5:$J$5,MATCH(W$4,'07 Uspora casu'!$F$5:$J$5,1))-INDEX('07 Uspora casu'!$F$5:$J$5,MATCH(W$4,'07 Uspora casu'!$F$5:$J$5,1)-1)))*V6,IFERROR($E6/INDEX('07 Uspora casu'!$F7:$J7,MATCH(W$4,'07 Uspora casu'!$F$5:$J$5,0)),(INDEX('07 Uspora casu'!$F7:$J7,MATCH(W$4,'07 Uspora casu'!$F$5:$J$5,1))/INDEX('07 Uspora casu'!$F7:$J7,MATCH(W$4,'07 Uspora casu'!$F$5:$J$5,1)+1))^(1/(INDEX('07 Uspora casu'!$F$5:$J$5,MATCH(W$4,'07 Uspora casu'!$F$5:$J$5,1)+1)-INDEX('07 Uspora casu'!$F$5:$J$5,MATCH(W$4,'07 Uspora casu'!$F$5:$J$5,1))))*V6))),0)))</f>
        <v>1.7653860440918767E-2</v>
      </c>
      <c r="X6" s="48">
        <f>IF($E6="",0,IF('07 Uspora casu'!$D$2="Jazdný čas",IFERROR(IF(X$4&lt;MIN('07 Uspora casu'!$F$5:$J$5),Y6*('07 Uspora casu'!$F$7/'07 Uspora casu'!$G$7)^(1/('07 Uspora casu'!$G$5-'07 Uspora casu'!$F$5)),IF(X$4&gt;MAX('07 Uspora casu'!$F$5:$J$5),(INDEX('07 Uspora casu'!$F7:$J7,MATCH(X$4,'07 Uspora casu'!$F$5:$J$5,1))/INDEX('07 Uspora casu'!$F7:$J7,MATCH(X$4,'07 Uspora casu'!$F$5:$J$5,1)-1))^(1/(INDEX('07 Uspora casu'!$F$5:$J$5,MATCH(X$4,'07 Uspora casu'!$F$5:$J$5,1))-INDEX('07 Uspora casu'!$F$5:$J$5,MATCH(X$4,'07 Uspora casu'!$F$5:$J$5,1)-1)))*W6,IFERROR(INDEX('07 Uspora casu'!$F7:$J7,MATCH(X$4,'07 Uspora casu'!$F$5:$J$5,0))/60,(INDEX('07 Uspora casu'!$F7:$J7,MATCH(X$4,'07 Uspora casu'!$F$5:$J$5,1)+1)/INDEX('07 Uspora casu'!$F7:$J7,MATCH(X$4,'07 Uspora casu'!$F$5:$J$5,1)))^(1/(INDEX('07 Uspora casu'!$F$5:$J$5,MATCH(X$4,'07 Uspora casu'!$F$5:$J$5,1)+1)-INDEX('07 Uspora casu'!$F$5:$J$5,MATCH(X$4,'07 Uspora casu'!$F$5:$J$5,1))))*W6))),0),IFERROR(IF(X$4&lt;MIN('07 Uspora casu'!$F$5:$J$5),Y6*('07 Uspora casu'!$G$7/'07 Uspora casu'!$F$7)^(1/('07 Uspora casu'!$G$5-'07 Uspora casu'!$F$5)),IF(X$4&gt;MAX('07 Uspora casu'!$F$5:$J$5),(INDEX('07 Uspora casu'!$F7:$J7,MATCH(X$4,'07 Uspora casu'!$F$5:$J$5,1)-1)/INDEX('07 Uspora casu'!$F7:$J7,MATCH(X$4,'07 Uspora casu'!$F$5:$J$5,1)))^(1/(INDEX('07 Uspora casu'!$F$5:$J$5,MATCH(X$4,'07 Uspora casu'!$F$5:$J$5,1))-INDEX('07 Uspora casu'!$F$5:$J$5,MATCH(X$4,'07 Uspora casu'!$F$5:$J$5,1)-1)))*W6,IFERROR($E6/INDEX('07 Uspora casu'!$F7:$J7,MATCH(X$4,'07 Uspora casu'!$F$5:$J$5,0)),(INDEX('07 Uspora casu'!$F7:$J7,MATCH(X$4,'07 Uspora casu'!$F$5:$J$5,1))/INDEX('07 Uspora casu'!$F7:$J7,MATCH(X$4,'07 Uspora casu'!$F$5:$J$5,1)+1))^(1/(INDEX('07 Uspora casu'!$F$5:$J$5,MATCH(X$4,'07 Uspora casu'!$F$5:$J$5,1)+1)-INDEX('07 Uspora casu'!$F$5:$J$5,MATCH(X$4,'07 Uspora casu'!$F$5:$J$5,1))))*W6))),0)))</f>
        <v>1.7742826151429417E-2</v>
      </c>
      <c r="Y6" s="48">
        <f>IF($E6="",0,IF('07 Uspora casu'!$D$2="Jazdný čas",IFERROR(IF(Y$4&lt;MIN('07 Uspora casu'!$F$5:$J$5),Z6*('07 Uspora casu'!$F$7/'07 Uspora casu'!$G$7)^(1/('07 Uspora casu'!$G$5-'07 Uspora casu'!$F$5)),IF(Y$4&gt;MAX('07 Uspora casu'!$F$5:$J$5),(INDEX('07 Uspora casu'!$F7:$J7,MATCH(Y$4,'07 Uspora casu'!$F$5:$J$5,1))/INDEX('07 Uspora casu'!$F7:$J7,MATCH(Y$4,'07 Uspora casu'!$F$5:$J$5,1)-1))^(1/(INDEX('07 Uspora casu'!$F$5:$J$5,MATCH(Y$4,'07 Uspora casu'!$F$5:$J$5,1))-INDEX('07 Uspora casu'!$F$5:$J$5,MATCH(Y$4,'07 Uspora casu'!$F$5:$J$5,1)-1)))*X6,IFERROR(INDEX('07 Uspora casu'!$F7:$J7,MATCH(Y$4,'07 Uspora casu'!$F$5:$J$5,0))/60,(INDEX('07 Uspora casu'!$F7:$J7,MATCH(Y$4,'07 Uspora casu'!$F$5:$J$5,1)+1)/INDEX('07 Uspora casu'!$F7:$J7,MATCH(Y$4,'07 Uspora casu'!$F$5:$J$5,1)))^(1/(INDEX('07 Uspora casu'!$F$5:$J$5,MATCH(Y$4,'07 Uspora casu'!$F$5:$J$5,1)+1)-INDEX('07 Uspora casu'!$F$5:$J$5,MATCH(Y$4,'07 Uspora casu'!$F$5:$J$5,1))))*X6))),0),IFERROR(IF(Y$4&lt;MIN('07 Uspora casu'!$F$5:$J$5),Z6*('07 Uspora casu'!$G$7/'07 Uspora casu'!$F$7)^(1/('07 Uspora casu'!$G$5-'07 Uspora casu'!$F$5)),IF(Y$4&gt;MAX('07 Uspora casu'!$F$5:$J$5),(INDEX('07 Uspora casu'!$F7:$J7,MATCH(Y$4,'07 Uspora casu'!$F$5:$J$5,1)-1)/INDEX('07 Uspora casu'!$F7:$J7,MATCH(Y$4,'07 Uspora casu'!$F$5:$J$5,1)))^(1/(INDEX('07 Uspora casu'!$F$5:$J$5,MATCH(Y$4,'07 Uspora casu'!$F$5:$J$5,1))-INDEX('07 Uspora casu'!$F$5:$J$5,MATCH(Y$4,'07 Uspora casu'!$F$5:$J$5,1)-1)))*X6,IFERROR($E6/INDEX('07 Uspora casu'!$F7:$J7,MATCH(Y$4,'07 Uspora casu'!$F$5:$J$5,0)),(INDEX('07 Uspora casu'!$F7:$J7,MATCH(Y$4,'07 Uspora casu'!$F$5:$J$5,1))/INDEX('07 Uspora casu'!$F7:$J7,MATCH(Y$4,'07 Uspora casu'!$F$5:$J$5,1)+1))^(1/(INDEX('07 Uspora casu'!$F$5:$J$5,MATCH(Y$4,'07 Uspora casu'!$F$5:$J$5,1)+1)-INDEX('07 Uspora casu'!$F$5:$J$5,MATCH(Y$4,'07 Uspora casu'!$F$5:$J$5,1))))*X6))),0)))</f>
        <v>1.7832240200006021E-2</v>
      </c>
      <c r="Z6" s="48">
        <f>IF($E6="",0,IF('07 Uspora casu'!$D$2="Jazdný čas",IFERROR(IF(Z$4&lt;MIN('07 Uspora casu'!$F$5:$J$5),AA6*('07 Uspora casu'!$F$7/'07 Uspora casu'!$G$7)^(1/('07 Uspora casu'!$G$5-'07 Uspora casu'!$F$5)),IF(Z$4&gt;MAX('07 Uspora casu'!$F$5:$J$5),(INDEX('07 Uspora casu'!$F7:$J7,MATCH(Z$4,'07 Uspora casu'!$F$5:$J$5,1))/INDEX('07 Uspora casu'!$F7:$J7,MATCH(Z$4,'07 Uspora casu'!$F$5:$J$5,1)-1))^(1/(INDEX('07 Uspora casu'!$F$5:$J$5,MATCH(Z$4,'07 Uspora casu'!$F$5:$J$5,1))-INDEX('07 Uspora casu'!$F$5:$J$5,MATCH(Z$4,'07 Uspora casu'!$F$5:$J$5,1)-1)))*Y6,IFERROR(INDEX('07 Uspora casu'!$F7:$J7,MATCH(Z$4,'07 Uspora casu'!$F$5:$J$5,0))/60,(INDEX('07 Uspora casu'!$F7:$J7,MATCH(Z$4,'07 Uspora casu'!$F$5:$J$5,1)+1)/INDEX('07 Uspora casu'!$F7:$J7,MATCH(Z$4,'07 Uspora casu'!$F$5:$J$5,1)))^(1/(INDEX('07 Uspora casu'!$F$5:$J$5,MATCH(Z$4,'07 Uspora casu'!$F$5:$J$5,1)+1)-INDEX('07 Uspora casu'!$F$5:$J$5,MATCH(Z$4,'07 Uspora casu'!$F$5:$J$5,1))))*Y6))),0),IFERROR(IF(Z$4&lt;MIN('07 Uspora casu'!$F$5:$J$5),AA6*('07 Uspora casu'!$G$7/'07 Uspora casu'!$F$7)^(1/('07 Uspora casu'!$G$5-'07 Uspora casu'!$F$5)),IF(Z$4&gt;MAX('07 Uspora casu'!$F$5:$J$5),(INDEX('07 Uspora casu'!$F7:$J7,MATCH(Z$4,'07 Uspora casu'!$F$5:$J$5,1)-1)/INDEX('07 Uspora casu'!$F7:$J7,MATCH(Z$4,'07 Uspora casu'!$F$5:$J$5,1)))^(1/(INDEX('07 Uspora casu'!$F$5:$J$5,MATCH(Z$4,'07 Uspora casu'!$F$5:$J$5,1))-INDEX('07 Uspora casu'!$F$5:$J$5,MATCH(Z$4,'07 Uspora casu'!$F$5:$J$5,1)-1)))*Y6,IFERROR($E6/INDEX('07 Uspora casu'!$F7:$J7,MATCH(Z$4,'07 Uspora casu'!$F$5:$J$5,0)),(INDEX('07 Uspora casu'!$F7:$J7,MATCH(Z$4,'07 Uspora casu'!$F$5:$J$5,1))/INDEX('07 Uspora casu'!$F7:$J7,MATCH(Z$4,'07 Uspora casu'!$F$5:$J$5,1)+1))^(1/(INDEX('07 Uspora casu'!$F$5:$J$5,MATCH(Z$4,'07 Uspora casu'!$F$5:$J$5,1)+1)-INDEX('07 Uspora casu'!$F$5:$J$5,MATCH(Z$4,'07 Uspora casu'!$F$5:$J$5,1))))*Y6))),0)))</f>
        <v>1.7922104846024915E-2</v>
      </c>
      <c r="AA6" s="48">
        <f>IF($E6="",0,IF('07 Uspora casu'!$D$2="Jazdný čas",IFERROR(IF(AA$4&lt;MIN('07 Uspora casu'!$F$5:$J$5),AB6*('07 Uspora casu'!$F$7/'07 Uspora casu'!$G$7)^(1/('07 Uspora casu'!$G$5-'07 Uspora casu'!$F$5)),IF(AA$4&gt;MAX('07 Uspora casu'!$F$5:$J$5),(INDEX('07 Uspora casu'!$F7:$J7,MATCH(AA$4,'07 Uspora casu'!$F$5:$J$5,1))/INDEX('07 Uspora casu'!$F7:$J7,MATCH(AA$4,'07 Uspora casu'!$F$5:$J$5,1)-1))^(1/(INDEX('07 Uspora casu'!$F$5:$J$5,MATCH(AA$4,'07 Uspora casu'!$F$5:$J$5,1))-INDEX('07 Uspora casu'!$F$5:$J$5,MATCH(AA$4,'07 Uspora casu'!$F$5:$J$5,1)-1)))*Z6,IFERROR(INDEX('07 Uspora casu'!$F7:$J7,MATCH(AA$4,'07 Uspora casu'!$F$5:$J$5,0))/60,(INDEX('07 Uspora casu'!$F7:$J7,MATCH(AA$4,'07 Uspora casu'!$F$5:$J$5,1)+1)/INDEX('07 Uspora casu'!$F7:$J7,MATCH(AA$4,'07 Uspora casu'!$F$5:$J$5,1)))^(1/(INDEX('07 Uspora casu'!$F$5:$J$5,MATCH(AA$4,'07 Uspora casu'!$F$5:$J$5,1)+1)-INDEX('07 Uspora casu'!$F$5:$J$5,MATCH(AA$4,'07 Uspora casu'!$F$5:$J$5,1))))*Z6))),0),IFERROR(IF(AA$4&lt;MIN('07 Uspora casu'!$F$5:$J$5),AB6*('07 Uspora casu'!$G$7/'07 Uspora casu'!$F$7)^(1/('07 Uspora casu'!$G$5-'07 Uspora casu'!$F$5)),IF(AA$4&gt;MAX('07 Uspora casu'!$F$5:$J$5),(INDEX('07 Uspora casu'!$F7:$J7,MATCH(AA$4,'07 Uspora casu'!$F$5:$J$5,1)-1)/INDEX('07 Uspora casu'!$F7:$J7,MATCH(AA$4,'07 Uspora casu'!$F$5:$J$5,1)))^(1/(INDEX('07 Uspora casu'!$F$5:$J$5,MATCH(AA$4,'07 Uspora casu'!$F$5:$J$5,1))-INDEX('07 Uspora casu'!$F$5:$J$5,MATCH(AA$4,'07 Uspora casu'!$F$5:$J$5,1)-1)))*Z6,IFERROR($E6/INDEX('07 Uspora casu'!$F7:$J7,MATCH(AA$4,'07 Uspora casu'!$F$5:$J$5,0)),(INDEX('07 Uspora casu'!$F7:$J7,MATCH(AA$4,'07 Uspora casu'!$F$5:$J$5,1))/INDEX('07 Uspora casu'!$F7:$J7,MATCH(AA$4,'07 Uspora casu'!$F$5:$J$5,1)+1))^(1/(INDEX('07 Uspora casu'!$F$5:$J$5,MATCH(AA$4,'07 Uspora casu'!$F$5:$J$5,1)+1)-INDEX('07 Uspora casu'!$F$5:$J$5,MATCH(AA$4,'07 Uspora casu'!$F$5:$J$5,1))))*Z6))),0)))</f>
        <v>1.8012422360248446E-2</v>
      </c>
      <c r="AB6" s="48">
        <f>IF($E6="",0,IF('07 Uspora casu'!$D$2="Jazdný čas",IFERROR(IF(AB$4&lt;MIN('07 Uspora casu'!$F$5:$J$5),AC6*('07 Uspora casu'!$F$7/'07 Uspora casu'!$G$7)^(1/('07 Uspora casu'!$G$5-'07 Uspora casu'!$F$5)),IF(AB$4&gt;MAX('07 Uspora casu'!$F$5:$J$5),(INDEX('07 Uspora casu'!$F7:$J7,MATCH(AB$4,'07 Uspora casu'!$F$5:$J$5,1))/INDEX('07 Uspora casu'!$F7:$J7,MATCH(AB$4,'07 Uspora casu'!$F$5:$J$5,1)-1))^(1/(INDEX('07 Uspora casu'!$F$5:$J$5,MATCH(AB$4,'07 Uspora casu'!$F$5:$J$5,1))-INDEX('07 Uspora casu'!$F$5:$J$5,MATCH(AB$4,'07 Uspora casu'!$F$5:$J$5,1)-1)))*AA6,IFERROR(INDEX('07 Uspora casu'!$F7:$J7,MATCH(AB$4,'07 Uspora casu'!$F$5:$J$5,0))/60,(INDEX('07 Uspora casu'!$F7:$J7,MATCH(AB$4,'07 Uspora casu'!$F$5:$J$5,1)+1)/INDEX('07 Uspora casu'!$F7:$J7,MATCH(AB$4,'07 Uspora casu'!$F$5:$J$5,1)))^(1/(INDEX('07 Uspora casu'!$F$5:$J$5,MATCH(AB$4,'07 Uspora casu'!$F$5:$J$5,1)+1)-INDEX('07 Uspora casu'!$F$5:$J$5,MATCH(AB$4,'07 Uspora casu'!$F$5:$J$5,1))))*AA6))),0),IFERROR(IF(AB$4&lt;MIN('07 Uspora casu'!$F$5:$J$5),AC6*('07 Uspora casu'!$G$7/'07 Uspora casu'!$F$7)^(1/('07 Uspora casu'!$G$5-'07 Uspora casu'!$F$5)),IF(AB$4&gt;MAX('07 Uspora casu'!$F$5:$J$5),(INDEX('07 Uspora casu'!$F7:$J7,MATCH(AB$4,'07 Uspora casu'!$F$5:$J$5,1)-1)/INDEX('07 Uspora casu'!$F7:$J7,MATCH(AB$4,'07 Uspora casu'!$F$5:$J$5,1)))^(1/(INDEX('07 Uspora casu'!$F$5:$J$5,MATCH(AB$4,'07 Uspora casu'!$F$5:$J$5,1))-INDEX('07 Uspora casu'!$F$5:$J$5,MATCH(AB$4,'07 Uspora casu'!$F$5:$J$5,1)-1)))*AA6,IFERROR($E6/INDEX('07 Uspora casu'!$F7:$J7,MATCH(AB$4,'07 Uspora casu'!$F$5:$J$5,0)),(INDEX('07 Uspora casu'!$F7:$J7,MATCH(AB$4,'07 Uspora casu'!$F$5:$J$5,1))/INDEX('07 Uspora casu'!$F7:$J7,MATCH(AB$4,'07 Uspora casu'!$F$5:$J$5,1)+1))^(1/(INDEX('07 Uspora casu'!$F$5:$J$5,MATCH(AB$4,'07 Uspora casu'!$F$5:$J$5,1)+1)-INDEX('07 Uspora casu'!$F$5:$J$5,MATCH(AB$4,'07 Uspora casu'!$F$5:$J$5,1))))*AA6))),0)))</f>
        <v>1.8123616553615256E-2</v>
      </c>
      <c r="AC6" s="48">
        <f>IF($E6="",0,IF('07 Uspora casu'!$D$2="Jazdný čas",IFERROR(IF(AC$4&lt;MIN('07 Uspora casu'!$F$5:$J$5),AD6*('07 Uspora casu'!$F$7/'07 Uspora casu'!$G$7)^(1/('07 Uspora casu'!$G$5-'07 Uspora casu'!$F$5)),IF(AC$4&gt;MAX('07 Uspora casu'!$F$5:$J$5),(INDEX('07 Uspora casu'!$F7:$J7,MATCH(AC$4,'07 Uspora casu'!$F$5:$J$5,1))/INDEX('07 Uspora casu'!$F7:$J7,MATCH(AC$4,'07 Uspora casu'!$F$5:$J$5,1)-1))^(1/(INDEX('07 Uspora casu'!$F$5:$J$5,MATCH(AC$4,'07 Uspora casu'!$F$5:$J$5,1))-INDEX('07 Uspora casu'!$F$5:$J$5,MATCH(AC$4,'07 Uspora casu'!$F$5:$J$5,1)-1)))*AB6,IFERROR(INDEX('07 Uspora casu'!$F7:$J7,MATCH(AC$4,'07 Uspora casu'!$F$5:$J$5,0))/60,(INDEX('07 Uspora casu'!$F7:$J7,MATCH(AC$4,'07 Uspora casu'!$F$5:$J$5,1)+1)/INDEX('07 Uspora casu'!$F7:$J7,MATCH(AC$4,'07 Uspora casu'!$F$5:$J$5,1)))^(1/(INDEX('07 Uspora casu'!$F$5:$J$5,MATCH(AC$4,'07 Uspora casu'!$F$5:$J$5,1)+1)-INDEX('07 Uspora casu'!$F$5:$J$5,MATCH(AC$4,'07 Uspora casu'!$F$5:$J$5,1))))*AB6))),0),IFERROR(IF(AC$4&lt;MIN('07 Uspora casu'!$F$5:$J$5),AD6*('07 Uspora casu'!$G$7/'07 Uspora casu'!$F$7)^(1/('07 Uspora casu'!$G$5-'07 Uspora casu'!$F$5)),IF(AC$4&gt;MAX('07 Uspora casu'!$F$5:$J$5),(INDEX('07 Uspora casu'!$F7:$J7,MATCH(AC$4,'07 Uspora casu'!$F$5:$J$5,1)-1)/INDEX('07 Uspora casu'!$F7:$J7,MATCH(AC$4,'07 Uspora casu'!$F$5:$J$5,1)))^(1/(INDEX('07 Uspora casu'!$F$5:$J$5,MATCH(AC$4,'07 Uspora casu'!$F$5:$J$5,1))-INDEX('07 Uspora casu'!$F$5:$J$5,MATCH(AC$4,'07 Uspora casu'!$F$5:$J$5,1)-1)))*AB6,IFERROR($E6/INDEX('07 Uspora casu'!$F7:$J7,MATCH(AC$4,'07 Uspora casu'!$F$5:$J$5,0)),(INDEX('07 Uspora casu'!$F7:$J7,MATCH(AC$4,'07 Uspora casu'!$F$5:$J$5,1))/INDEX('07 Uspora casu'!$F7:$J7,MATCH(AC$4,'07 Uspora casu'!$F$5:$J$5,1)+1))^(1/(INDEX('07 Uspora casu'!$F$5:$J$5,MATCH(AC$4,'07 Uspora casu'!$F$5:$J$5,1)+1)-INDEX('07 Uspora casu'!$F$5:$J$5,MATCH(AC$4,'07 Uspora casu'!$F$5:$J$5,1))))*AB6))),0)))</f>
        <v>1.823549717040648E-2</v>
      </c>
      <c r="AD6" s="48">
        <f>IF($E6="",0,IF('07 Uspora casu'!$D$2="Jazdný čas",IFERROR(IF(AD$4&lt;MIN('07 Uspora casu'!$F$5:$J$5),AE6*('07 Uspora casu'!$F$7/'07 Uspora casu'!$G$7)^(1/('07 Uspora casu'!$G$5-'07 Uspora casu'!$F$5)),IF(AD$4&gt;MAX('07 Uspora casu'!$F$5:$J$5),(INDEX('07 Uspora casu'!$F7:$J7,MATCH(AD$4,'07 Uspora casu'!$F$5:$J$5,1))/INDEX('07 Uspora casu'!$F7:$J7,MATCH(AD$4,'07 Uspora casu'!$F$5:$J$5,1)-1))^(1/(INDEX('07 Uspora casu'!$F$5:$J$5,MATCH(AD$4,'07 Uspora casu'!$F$5:$J$5,1))-INDEX('07 Uspora casu'!$F$5:$J$5,MATCH(AD$4,'07 Uspora casu'!$F$5:$J$5,1)-1)))*AC6,IFERROR(INDEX('07 Uspora casu'!$F7:$J7,MATCH(AD$4,'07 Uspora casu'!$F$5:$J$5,0))/60,(INDEX('07 Uspora casu'!$F7:$J7,MATCH(AD$4,'07 Uspora casu'!$F$5:$J$5,1)+1)/INDEX('07 Uspora casu'!$F7:$J7,MATCH(AD$4,'07 Uspora casu'!$F$5:$J$5,1)))^(1/(INDEX('07 Uspora casu'!$F$5:$J$5,MATCH(AD$4,'07 Uspora casu'!$F$5:$J$5,1)+1)-INDEX('07 Uspora casu'!$F$5:$J$5,MATCH(AD$4,'07 Uspora casu'!$F$5:$J$5,1))))*AC6))),0),IFERROR(IF(AD$4&lt;MIN('07 Uspora casu'!$F$5:$J$5),AE6*('07 Uspora casu'!$G$7/'07 Uspora casu'!$F$7)^(1/('07 Uspora casu'!$G$5-'07 Uspora casu'!$F$5)),IF(AD$4&gt;MAX('07 Uspora casu'!$F$5:$J$5),(INDEX('07 Uspora casu'!$F7:$J7,MATCH(AD$4,'07 Uspora casu'!$F$5:$J$5,1)-1)/INDEX('07 Uspora casu'!$F7:$J7,MATCH(AD$4,'07 Uspora casu'!$F$5:$J$5,1)))^(1/(INDEX('07 Uspora casu'!$F$5:$J$5,MATCH(AD$4,'07 Uspora casu'!$F$5:$J$5,1))-INDEX('07 Uspora casu'!$F$5:$J$5,MATCH(AD$4,'07 Uspora casu'!$F$5:$J$5,1)-1)))*AC6,IFERROR($E6/INDEX('07 Uspora casu'!$F7:$J7,MATCH(AD$4,'07 Uspora casu'!$F$5:$J$5,0)),(INDEX('07 Uspora casu'!$F7:$J7,MATCH(AD$4,'07 Uspora casu'!$F$5:$J$5,1))/INDEX('07 Uspora casu'!$F7:$J7,MATCH(AD$4,'07 Uspora casu'!$F$5:$J$5,1)+1))^(1/(INDEX('07 Uspora casu'!$F$5:$J$5,MATCH(AD$4,'07 Uspora casu'!$F$5:$J$5,1)+1)-INDEX('07 Uspora casu'!$F$5:$J$5,MATCH(AD$4,'07 Uspora casu'!$F$5:$J$5,1))))*AC6))),0)))</f>
        <v>1.8348068448047681E-2</v>
      </c>
      <c r="AE6" s="48">
        <f>IF($E6="",0,IF('07 Uspora casu'!$D$2="Jazdný čas",IFERROR(IF(AE$4&lt;MIN('07 Uspora casu'!$F$5:$J$5),AF6*('07 Uspora casu'!$F$7/'07 Uspora casu'!$G$7)^(1/('07 Uspora casu'!$G$5-'07 Uspora casu'!$F$5)),IF(AE$4&gt;MAX('07 Uspora casu'!$F$5:$J$5),(INDEX('07 Uspora casu'!$F7:$J7,MATCH(AE$4,'07 Uspora casu'!$F$5:$J$5,1))/INDEX('07 Uspora casu'!$F7:$J7,MATCH(AE$4,'07 Uspora casu'!$F$5:$J$5,1)-1))^(1/(INDEX('07 Uspora casu'!$F$5:$J$5,MATCH(AE$4,'07 Uspora casu'!$F$5:$J$5,1))-INDEX('07 Uspora casu'!$F$5:$J$5,MATCH(AE$4,'07 Uspora casu'!$F$5:$J$5,1)-1)))*AD6,IFERROR(INDEX('07 Uspora casu'!$F7:$J7,MATCH(AE$4,'07 Uspora casu'!$F$5:$J$5,0))/60,(INDEX('07 Uspora casu'!$F7:$J7,MATCH(AE$4,'07 Uspora casu'!$F$5:$J$5,1)+1)/INDEX('07 Uspora casu'!$F7:$J7,MATCH(AE$4,'07 Uspora casu'!$F$5:$J$5,1)))^(1/(INDEX('07 Uspora casu'!$F$5:$J$5,MATCH(AE$4,'07 Uspora casu'!$F$5:$J$5,1)+1)-INDEX('07 Uspora casu'!$F$5:$J$5,MATCH(AE$4,'07 Uspora casu'!$F$5:$J$5,1))))*AD6))),0),IFERROR(IF(AE$4&lt;MIN('07 Uspora casu'!$F$5:$J$5),AF6*('07 Uspora casu'!$G$7/'07 Uspora casu'!$F$7)^(1/('07 Uspora casu'!$G$5-'07 Uspora casu'!$F$5)),IF(AE$4&gt;MAX('07 Uspora casu'!$F$5:$J$5),(INDEX('07 Uspora casu'!$F7:$J7,MATCH(AE$4,'07 Uspora casu'!$F$5:$J$5,1)-1)/INDEX('07 Uspora casu'!$F7:$J7,MATCH(AE$4,'07 Uspora casu'!$F$5:$J$5,1)))^(1/(INDEX('07 Uspora casu'!$F$5:$J$5,MATCH(AE$4,'07 Uspora casu'!$F$5:$J$5,1))-INDEX('07 Uspora casu'!$F$5:$J$5,MATCH(AE$4,'07 Uspora casu'!$F$5:$J$5,1)-1)))*AD6,IFERROR($E6/INDEX('07 Uspora casu'!$F7:$J7,MATCH(AE$4,'07 Uspora casu'!$F$5:$J$5,0)),(INDEX('07 Uspora casu'!$F7:$J7,MATCH(AE$4,'07 Uspora casu'!$F$5:$J$5,1))/INDEX('07 Uspora casu'!$F7:$J7,MATCH(AE$4,'07 Uspora casu'!$F$5:$J$5,1)+1))^(1/(INDEX('07 Uspora casu'!$F$5:$J$5,MATCH(AE$4,'07 Uspora casu'!$F$5:$J$5,1)+1)-INDEX('07 Uspora casu'!$F$5:$J$5,MATCH(AE$4,'07 Uspora casu'!$F$5:$J$5,1))))*AD6))),0)))</f>
        <v>1.8461334650122879E-2</v>
      </c>
      <c r="AF6" s="48">
        <f>IF($E6="",0,IF('07 Uspora casu'!$D$2="Jazdný čas",IFERROR(IF(AF$4&lt;MIN('07 Uspora casu'!$F$5:$J$5),AG6*('07 Uspora casu'!$F$7/'07 Uspora casu'!$G$7)^(1/('07 Uspora casu'!$G$5-'07 Uspora casu'!$F$5)),IF(AF$4&gt;MAX('07 Uspora casu'!$F$5:$J$5),(INDEX('07 Uspora casu'!$F7:$J7,MATCH(AF$4,'07 Uspora casu'!$F$5:$J$5,1))/INDEX('07 Uspora casu'!$F7:$J7,MATCH(AF$4,'07 Uspora casu'!$F$5:$J$5,1)-1))^(1/(INDEX('07 Uspora casu'!$F$5:$J$5,MATCH(AF$4,'07 Uspora casu'!$F$5:$J$5,1))-INDEX('07 Uspora casu'!$F$5:$J$5,MATCH(AF$4,'07 Uspora casu'!$F$5:$J$5,1)-1)))*AE6,IFERROR(INDEX('07 Uspora casu'!$F7:$J7,MATCH(AF$4,'07 Uspora casu'!$F$5:$J$5,0))/60,(INDEX('07 Uspora casu'!$F7:$J7,MATCH(AF$4,'07 Uspora casu'!$F$5:$J$5,1)+1)/INDEX('07 Uspora casu'!$F7:$J7,MATCH(AF$4,'07 Uspora casu'!$F$5:$J$5,1)))^(1/(INDEX('07 Uspora casu'!$F$5:$J$5,MATCH(AF$4,'07 Uspora casu'!$F$5:$J$5,1)+1)-INDEX('07 Uspora casu'!$F$5:$J$5,MATCH(AF$4,'07 Uspora casu'!$F$5:$J$5,1))))*AE6))),0),IFERROR(IF(AF$4&lt;MIN('07 Uspora casu'!$F$5:$J$5),AG6*('07 Uspora casu'!$G$7/'07 Uspora casu'!$F$7)^(1/('07 Uspora casu'!$G$5-'07 Uspora casu'!$F$5)),IF(AF$4&gt;MAX('07 Uspora casu'!$F$5:$J$5),(INDEX('07 Uspora casu'!$F7:$J7,MATCH(AF$4,'07 Uspora casu'!$F$5:$J$5,1)-1)/INDEX('07 Uspora casu'!$F7:$J7,MATCH(AF$4,'07 Uspora casu'!$F$5:$J$5,1)))^(1/(INDEX('07 Uspora casu'!$F$5:$J$5,MATCH(AF$4,'07 Uspora casu'!$F$5:$J$5,1))-INDEX('07 Uspora casu'!$F$5:$J$5,MATCH(AF$4,'07 Uspora casu'!$F$5:$J$5,1)-1)))*AE6,IFERROR($E6/INDEX('07 Uspora casu'!$F7:$J7,MATCH(AF$4,'07 Uspora casu'!$F$5:$J$5,0)),(INDEX('07 Uspora casu'!$F7:$J7,MATCH(AF$4,'07 Uspora casu'!$F$5:$J$5,1))/INDEX('07 Uspora casu'!$F7:$J7,MATCH(AF$4,'07 Uspora casu'!$F$5:$J$5,1)+1))^(1/(INDEX('07 Uspora casu'!$F$5:$J$5,MATCH(AF$4,'07 Uspora casu'!$F$5:$J$5,1)+1)-INDEX('07 Uspora casu'!$F$5:$J$5,MATCH(AF$4,'07 Uspora casu'!$F$5:$J$5,1))))*AE6))),0)))</f>
        <v>1.8575300066536023E-2</v>
      </c>
      <c r="AG6" s="48">
        <f>IF($E6="",0,IF('07 Uspora casu'!$D$2="Jazdný čas",IFERROR(IF(AG$4&lt;MIN('07 Uspora casu'!$F$5:$J$5),AH6*('07 Uspora casu'!$F$7/'07 Uspora casu'!$G$7)^(1/('07 Uspora casu'!$G$5-'07 Uspora casu'!$F$5)),IF(AG$4&gt;MAX('07 Uspora casu'!$F$5:$J$5),(INDEX('07 Uspora casu'!$F7:$J7,MATCH(AG$4,'07 Uspora casu'!$F$5:$J$5,1))/INDEX('07 Uspora casu'!$F7:$J7,MATCH(AG$4,'07 Uspora casu'!$F$5:$J$5,1)-1))^(1/(INDEX('07 Uspora casu'!$F$5:$J$5,MATCH(AG$4,'07 Uspora casu'!$F$5:$J$5,1))-INDEX('07 Uspora casu'!$F$5:$J$5,MATCH(AG$4,'07 Uspora casu'!$F$5:$J$5,1)-1)))*AF6,IFERROR(INDEX('07 Uspora casu'!$F7:$J7,MATCH(AG$4,'07 Uspora casu'!$F$5:$J$5,0))/60,(INDEX('07 Uspora casu'!$F7:$J7,MATCH(AG$4,'07 Uspora casu'!$F$5:$J$5,1)+1)/INDEX('07 Uspora casu'!$F7:$J7,MATCH(AG$4,'07 Uspora casu'!$F$5:$J$5,1)))^(1/(INDEX('07 Uspora casu'!$F$5:$J$5,MATCH(AG$4,'07 Uspora casu'!$F$5:$J$5,1)+1)-INDEX('07 Uspora casu'!$F$5:$J$5,MATCH(AG$4,'07 Uspora casu'!$F$5:$J$5,1))))*AF6))),0),IFERROR(IF(AG$4&lt;MIN('07 Uspora casu'!$F$5:$J$5),AH6*('07 Uspora casu'!$G$7/'07 Uspora casu'!$F$7)^(1/('07 Uspora casu'!$G$5-'07 Uspora casu'!$F$5)),IF(AG$4&gt;MAX('07 Uspora casu'!$F$5:$J$5),(INDEX('07 Uspora casu'!$F7:$J7,MATCH(AG$4,'07 Uspora casu'!$F$5:$J$5,1)-1)/INDEX('07 Uspora casu'!$F7:$J7,MATCH(AG$4,'07 Uspora casu'!$F$5:$J$5,1)))^(1/(INDEX('07 Uspora casu'!$F$5:$J$5,MATCH(AG$4,'07 Uspora casu'!$F$5:$J$5,1))-INDEX('07 Uspora casu'!$F$5:$J$5,MATCH(AG$4,'07 Uspora casu'!$F$5:$J$5,1)-1)))*AF6,IFERROR($E6/INDEX('07 Uspora casu'!$F7:$J7,MATCH(AG$4,'07 Uspora casu'!$F$5:$J$5,0)),(INDEX('07 Uspora casu'!$F7:$J7,MATCH(AG$4,'07 Uspora casu'!$F$5:$J$5,1))/INDEX('07 Uspora casu'!$F7:$J7,MATCH(AG$4,'07 Uspora casu'!$F$5:$J$5,1)+1))^(1/(INDEX('07 Uspora casu'!$F$5:$J$5,MATCH(AG$4,'07 Uspora casu'!$F$5:$J$5,1)+1)-INDEX('07 Uspora casu'!$F$5:$J$5,MATCH(AG$4,'07 Uspora casu'!$F$5:$J$5,1))))*AF6))),0)))</f>
        <v>1.8689969013673483E-2</v>
      </c>
      <c r="AH6" s="48">
        <f>IF($E6="",0,IF('07 Uspora casu'!$D$2="Jazdný čas",IFERROR(IF(AH$4&lt;MIN('07 Uspora casu'!$F$5:$J$5),AI6*('07 Uspora casu'!$F$7/'07 Uspora casu'!$G$7)^(1/('07 Uspora casu'!$G$5-'07 Uspora casu'!$F$5)),IF(AH$4&gt;MAX('07 Uspora casu'!$F$5:$J$5),(INDEX('07 Uspora casu'!$F7:$J7,MATCH(AH$4,'07 Uspora casu'!$F$5:$J$5,1))/INDEX('07 Uspora casu'!$F7:$J7,MATCH(AH$4,'07 Uspora casu'!$F$5:$J$5,1)-1))^(1/(INDEX('07 Uspora casu'!$F$5:$J$5,MATCH(AH$4,'07 Uspora casu'!$F$5:$J$5,1))-INDEX('07 Uspora casu'!$F$5:$J$5,MATCH(AH$4,'07 Uspora casu'!$F$5:$J$5,1)-1)))*AG6,IFERROR(INDEX('07 Uspora casu'!$F7:$J7,MATCH(AH$4,'07 Uspora casu'!$F$5:$J$5,0))/60,(INDEX('07 Uspora casu'!$F7:$J7,MATCH(AH$4,'07 Uspora casu'!$F$5:$J$5,1)+1)/INDEX('07 Uspora casu'!$F7:$J7,MATCH(AH$4,'07 Uspora casu'!$F$5:$J$5,1)))^(1/(INDEX('07 Uspora casu'!$F$5:$J$5,MATCH(AH$4,'07 Uspora casu'!$F$5:$J$5,1)+1)-INDEX('07 Uspora casu'!$F$5:$J$5,MATCH(AH$4,'07 Uspora casu'!$F$5:$J$5,1))))*AG6))),0),IFERROR(IF(AH$4&lt;MIN('07 Uspora casu'!$F$5:$J$5),AI6*('07 Uspora casu'!$G$7/'07 Uspora casu'!$F$7)^(1/('07 Uspora casu'!$G$5-'07 Uspora casu'!$F$5)),IF(AH$4&gt;MAX('07 Uspora casu'!$F$5:$J$5),(INDEX('07 Uspora casu'!$F7:$J7,MATCH(AH$4,'07 Uspora casu'!$F$5:$J$5,1)-1)/INDEX('07 Uspora casu'!$F7:$J7,MATCH(AH$4,'07 Uspora casu'!$F$5:$J$5,1)))^(1/(INDEX('07 Uspora casu'!$F$5:$J$5,MATCH(AH$4,'07 Uspora casu'!$F$5:$J$5,1))-INDEX('07 Uspora casu'!$F$5:$J$5,MATCH(AH$4,'07 Uspora casu'!$F$5:$J$5,1)-1)))*AG6,IFERROR($E6/INDEX('07 Uspora casu'!$F7:$J7,MATCH(AH$4,'07 Uspora casu'!$F$5:$J$5,0)),(INDEX('07 Uspora casu'!$F7:$J7,MATCH(AH$4,'07 Uspora casu'!$F$5:$J$5,1))/INDEX('07 Uspora casu'!$F7:$J7,MATCH(AH$4,'07 Uspora casu'!$F$5:$J$5,1)+1))^(1/(INDEX('07 Uspora casu'!$F$5:$J$5,MATCH(AH$4,'07 Uspora casu'!$F$5:$J$5,1)+1)-INDEX('07 Uspora casu'!$F$5:$J$5,MATCH(AH$4,'07 Uspora casu'!$F$5:$J$5,1))))*AG6))),0)))</f>
        <v>1.880534583456752E-2</v>
      </c>
      <c r="AI6" s="48">
        <f>IF($E6="",0,IF('07 Uspora casu'!$D$2="Jazdný čas",IFERROR(IF(AI$4&lt;MIN('07 Uspora casu'!$F$5:$J$5),AJ6*('07 Uspora casu'!$F$7/'07 Uspora casu'!$G$7)^(1/('07 Uspora casu'!$G$5-'07 Uspora casu'!$F$5)),IF(AI$4&gt;MAX('07 Uspora casu'!$F$5:$J$5),(INDEX('07 Uspora casu'!$F7:$J7,MATCH(AI$4,'07 Uspora casu'!$F$5:$J$5,1))/INDEX('07 Uspora casu'!$F7:$J7,MATCH(AI$4,'07 Uspora casu'!$F$5:$J$5,1)-1))^(1/(INDEX('07 Uspora casu'!$F$5:$J$5,MATCH(AI$4,'07 Uspora casu'!$F$5:$J$5,1))-INDEX('07 Uspora casu'!$F$5:$J$5,MATCH(AI$4,'07 Uspora casu'!$F$5:$J$5,1)-1)))*AH6,IFERROR(INDEX('07 Uspora casu'!$F7:$J7,MATCH(AI$4,'07 Uspora casu'!$F$5:$J$5,0))/60,(INDEX('07 Uspora casu'!$F7:$J7,MATCH(AI$4,'07 Uspora casu'!$F$5:$J$5,1)+1)/INDEX('07 Uspora casu'!$F7:$J7,MATCH(AI$4,'07 Uspora casu'!$F$5:$J$5,1)))^(1/(INDEX('07 Uspora casu'!$F$5:$J$5,MATCH(AI$4,'07 Uspora casu'!$F$5:$J$5,1)+1)-INDEX('07 Uspora casu'!$F$5:$J$5,MATCH(AI$4,'07 Uspora casu'!$F$5:$J$5,1))))*AH6))),0),IFERROR(IF(AI$4&lt;MIN('07 Uspora casu'!$F$5:$J$5),AJ6*('07 Uspora casu'!$G$7/'07 Uspora casu'!$F$7)^(1/('07 Uspora casu'!$G$5-'07 Uspora casu'!$F$5)),IF(AI$4&gt;MAX('07 Uspora casu'!$F$5:$J$5),(INDEX('07 Uspora casu'!$F7:$J7,MATCH(AI$4,'07 Uspora casu'!$F$5:$J$5,1)-1)/INDEX('07 Uspora casu'!$F7:$J7,MATCH(AI$4,'07 Uspora casu'!$F$5:$J$5,1)))^(1/(INDEX('07 Uspora casu'!$F$5:$J$5,MATCH(AI$4,'07 Uspora casu'!$F$5:$J$5,1))-INDEX('07 Uspora casu'!$F$5:$J$5,MATCH(AI$4,'07 Uspora casu'!$F$5:$J$5,1)-1)))*AH6,IFERROR($E6/INDEX('07 Uspora casu'!$F7:$J7,MATCH(AI$4,'07 Uspora casu'!$F$5:$J$5,0)),(INDEX('07 Uspora casu'!$F7:$J7,MATCH(AI$4,'07 Uspora casu'!$F$5:$J$5,1))/INDEX('07 Uspora casu'!$F7:$J7,MATCH(AI$4,'07 Uspora casu'!$F$5:$J$5,1)+1))^(1/(INDEX('07 Uspora casu'!$F$5:$J$5,MATCH(AI$4,'07 Uspora casu'!$F$5:$J$5,1)+1)-INDEX('07 Uspora casu'!$F$5:$J$5,MATCH(AI$4,'07 Uspora casu'!$F$5:$J$5,1))))*AH6))),0)))</f>
        <v>1.8921434899060778E-2</v>
      </c>
      <c r="AJ6" s="48">
        <f>IF($E6="",0,IF('07 Uspora casu'!$D$2="Jazdný čas",IFERROR(IF(AJ$4&lt;MIN('07 Uspora casu'!$F$5:$J$5),AK6*('07 Uspora casu'!$F$7/'07 Uspora casu'!$G$7)^(1/('07 Uspora casu'!$G$5-'07 Uspora casu'!$F$5)),IF(AJ$4&gt;MAX('07 Uspora casu'!$F$5:$J$5),(INDEX('07 Uspora casu'!$F7:$J7,MATCH(AJ$4,'07 Uspora casu'!$F$5:$J$5,1))/INDEX('07 Uspora casu'!$F7:$J7,MATCH(AJ$4,'07 Uspora casu'!$F$5:$J$5,1)-1))^(1/(INDEX('07 Uspora casu'!$F$5:$J$5,MATCH(AJ$4,'07 Uspora casu'!$F$5:$J$5,1))-INDEX('07 Uspora casu'!$F$5:$J$5,MATCH(AJ$4,'07 Uspora casu'!$F$5:$J$5,1)-1)))*AI6,IFERROR(INDEX('07 Uspora casu'!$F7:$J7,MATCH(AJ$4,'07 Uspora casu'!$F$5:$J$5,0))/60,(INDEX('07 Uspora casu'!$F7:$J7,MATCH(AJ$4,'07 Uspora casu'!$F$5:$J$5,1)+1)/INDEX('07 Uspora casu'!$F7:$J7,MATCH(AJ$4,'07 Uspora casu'!$F$5:$J$5,1)))^(1/(INDEX('07 Uspora casu'!$F$5:$J$5,MATCH(AJ$4,'07 Uspora casu'!$F$5:$J$5,1)+1)-INDEX('07 Uspora casu'!$F$5:$J$5,MATCH(AJ$4,'07 Uspora casu'!$F$5:$J$5,1))))*AI6))),0),IFERROR(IF(AJ$4&lt;MIN('07 Uspora casu'!$F$5:$J$5),AK6*('07 Uspora casu'!$G$7/'07 Uspora casu'!$F$7)^(1/('07 Uspora casu'!$G$5-'07 Uspora casu'!$F$5)),IF(AJ$4&gt;MAX('07 Uspora casu'!$F$5:$J$5),(INDEX('07 Uspora casu'!$F7:$J7,MATCH(AJ$4,'07 Uspora casu'!$F$5:$J$5,1)-1)/INDEX('07 Uspora casu'!$F7:$J7,MATCH(AJ$4,'07 Uspora casu'!$F$5:$J$5,1)))^(1/(INDEX('07 Uspora casu'!$F$5:$J$5,MATCH(AJ$4,'07 Uspora casu'!$F$5:$J$5,1))-INDEX('07 Uspora casu'!$F$5:$J$5,MATCH(AJ$4,'07 Uspora casu'!$F$5:$J$5,1)-1)))*AI6,IFERROR($E6/INDEX('07 Uspora casu'!$F7:$J7,MATCH(AJ$4,'07 Uspora casu'!$F$5:$J$5,0)),(INDEX('07 Uspora casu'!$F7:$J7,MATCH(AJ$4,'07 Uspora casu'!$F$5:$J$5,1))/INDEX('07 Uspora casu'!$F7:$J7,MATCH(AJ$4,'07 Uspora casu'!$F$5:$J$5,1)+1))^(1/(INDEX('07 Uspora casu'!$F$5:$J$5,MATCH(AJ$4,'07 Uspora casu'!$F$5:$J$5,1)+1)-INDEX('07 Uspora casu'!$F$5:$J$5,MATCH(AJ$4,'07 Uspora casu'!$F$5:$J$5,1))))*AI6))),0)))</f>
        <v>1.903824060397177E-2</v>
      </c>
      <c r="AK6" s="48">
        <f>IF($E6="",0,IF('07 Uspora casu'!$D$2="Jazdný čas",IFERROR(IF(AK$4&lt;MIN('07 Uspora casu'!$F$5:$J$5),AL6*('07 Uspora casu'!$F$7/'07 Uspora casu'!$G$7)^(1/('07 Uspora casu'!$G$5-'07 Uspora casu'!$F$5)),IF(AK$4&gt;MAX('07 Uspora casu'!$F$5:$J$5),(INDEX('07 Uspora casu'!$F7:$J7,MATCH(AK$4,'07 Uspora casu'!$F$5:$J$5,1))/INDEX('07 Uspora casu'!$F7:$J7,MATCH(AK$4,'07 Uspora casu'!$F$5:$J$5,1)-1))^(1/(INDEX('07 Uspora casu'!$F$5:$J$5,MATCH(AK$4,'07 Uspora casu'!$F$5:$J$5,1))-INDEX('07 Uspora casu'!$F$5:$J$5,MATCH(AK$4,'07 Uspora casu'!$F$5:$J$5,1)-1)))*AJ6,IFERROR(INDEX('07 Uspora casu'!$F7:$J7,MATCH(AK$4,'07 Uspora casu'!$F$5:$J$5,0))/60,(INDEX('07 Uspora casu'!$F7:$J7,MATCH(AK$4,'07 Uspora casu'!$F$5:$J$5,1)+1)/INDEX('07 Uspora casu'!$F7:$J7,MATCH(AK$4,'07 Uspora casu'!$F$5:$J$5,1)))^(1/(INDEX('07 Uspora casu'!$F$5:$J$5,MATCH(AK$4,'07 Uspora casu'!$F$5:$J$5,1)+1)-INDEX('07 Uspora casu'!$F$5:$J$5,MATCH(AK$4,'07 Uspora casu'!$F$5:$J$5,1))))*AJ6))),0),IFERROR(IF(AK$4&lt;MIN('07 Uspora casu'!$F$5:$J$5),AL6*('07 Uspora casu'!$G$7/'07 Uspora casu'!$F$7)^(1/('07 Uspora casu'!$G$5-'07 Uspora casu'!$F$5)),IF(AK$4&gt;MAX('07 Uspora casu'!$F$5:$J$5),(INDEX('07 Uspora casu'!$F7:$J7,MATCH(AK$4,'07 Uspora casu'!$F$5:$J$5,1)-1)/INDEX('07 Uspora casu'!$F7:$J7,MATCH(AK$4,'07 Uspora casu'!$F$5:$J$5,1)))^(1/(INDEX('07 Uspora casu'!$F$5:$J$5,MATCH(AK$4,'07 Uspora casu'!$F$5:$J$5,1))-INDEX('07 Uspora casu'!$F$5:$J$5,MATCH(AK$4,'07 Uspora casu'!$F$5:$J$5,1)-1)))*AJ6,IFERROR($E6/INDEX('07 Uspora casu'!$F7:$J7,MATCH(AK$4,'07 Uspora casu'!$F$5:$J$5,0)),(INDEX('07 Uspora casu'!$F7:$J7,MATCH(AK$4,'07 Uspora casu'!$F$5:$J$5,1))/INDEX('07 Uspora casu'!$F7:$J7,MATCH(AK$4,'07 Uspora casu'!$F$5:$J$5,1)+1))^(1/(INDEX('07 Uspora casu'!$F$5:$J$5,MATCH(AK$4,'07 Uspora casu'!$F$5:$J$5,1)+1)-INDEX('07 Uspora casu'!$F$5:$J$5,MATCH(AK$4,'07 Uspora casu'!$F$5:$J$5,1))))*AJ6))),0)))</f>
        <v>1.9155767373261488E-2</v>
      </c>
      <c r="AL6" s="48">
        <f>IF($E6="",0,IF('07 Uspora casu'!$D$2="Jazdný čas",IFERROR(IF(AL$4&lt;MIN('07 Uspora casu'!$F$5:$J$5),AM6*('07 Uspora casu'!$F$7/'07 Uspora casu'!$G$7)^(1/('07 Uspora casu'!$G$5-'07 Uspora casu'!$F$5)),IF(AL$4&gt;MAX('07 Uspora casu'!$F$5:$J$5),(INDEX('07 Uspora casu'!$F7:$J7,MATCH(AL$4,'07 Uspora casu'!$F$5:$J$5,1))/INDEX('07 Uspora casu'!$F7:$J7,MATCH(AL$4,'07 Uspora casu'!$F$5:$J$5,1)-1))^(1/(INDEX('07 Uspora casu'!$F$5:$J$5,MATCH(AL$4,'07 Uspora casu'!$F$5:$J$5,1))-INDEX('07 Uspora casu'!$F$5:$J$5,MATCH(AL$4,'07 Uspora casu'!$F$5:$J$5,1)-1)))*AK6,IFERROR(INDEX('07 Uspora casu'!$F7:$J7,MATCH(AL$4,'07 Uspora casu'!$F$5:$J$5,0))/60,(INDEX('07 Uspora casu'!$F7:$J7,MATCH(AL$4,'07 Uspora casu'!$F$5:$J$5,1)+1)/INDEX('07 Uspora casu'!$F7:$J7,MATCH(AL$4,'07 Uspora casu'!$F$5:$J$5,1)))^(1/(INDEX('07 Uspora casu'!$F$5:$J$5,MATCH(AL$4,'07 Uspora casu'!$F$5:$J$5,1)+1)-INDEX('07 Uspora casu'!$F$5:$J$5,MATCH(AL$4,'07 Uspora casu'!$F$5:$J$5,1))))*AK6))),0),IFERROR(IF(AL$4&lt;MIN('07 Uspora casu'!$F$5:$J$5),AM6*('07 Uspora casu'!$G$7/'07 Uspora casu'!$F$7)^(1/('07 Uspora casu'!$G$5-'07 Uspora casu'!$F$5)),IF(AL$4&gt;MAX('07 Uspora casu'!$F$5:$J$5),(INDEX('07 Uspora casu'!$F7:$J7,MATCH(AL$4,'07 Uspora casu'!$F$5:$J$5,1)-1)/INDEX('07 Uspora casu'!$F7:$J7,MATCH(AL$4,'07 Uspora casu'!$F$5:$J$5,1)))^(1/(INDEX('07 Uspora casu'!$F$5:$J$5,MATCH(AL$4,'07 Uspora casu'!$F$5:$J$5,1))-INDEX('07 Uspora casu'!$F$5:$J$5,MATCH(AL$4,'07 Uspora casu'!$F$5:$J$5,1)-1)))*AK6,IFERROR($E6/INDEX('07 Uspora casu'!$F7:$J7,MATCH(AL$4,'07 Uspora casu'!$F$5:$J$5,0)),(INDEX('07 Uspora casu'!$F7:$J7,MATCH(AL$4,'07 Uspora casu'!$F$5:$J$5,1))/INDEX('07 Uspora casu'!$F7:$J7,MATCH(AL$4,'07 Uspora casu'!$F$5:$J$5,1)+1))^(1/(INDEX('07 Uspora casu'!$F$5:$J$5,MATCH(AL$4,'07 Uspora casu'!$F$5:$J$5,1)+1)-INDEX('07 Uspora casu'!$F$5:$J$5,MATCH(AL$4,'07 Uspora casu'!$F$5:$J$5,1))))*AK6))),0)))</f>
        <v>1.9274019658200841E-2</v>
      </c>
      <c r="AM6" s="48">
        <f>IF($E6="",0,IF('07 Uspora casu'!$D$2="Jazdný čas",IFERROR(IF(AM$4&lt;MIN('07 Uspora casu'!$F$5:$J$5),AN6*('07 Uspora casu'!$F$7/'07 Uspora casu'!$G$7)^(1/('07 Uspora casu'!$G$5-'07 Uspora casu'!$F$5)),IF(AM$4&gt;MAX('07 Uspora casu'!$F$5:$J$5),(INDEX('07 Uspora casu'!$F7:$J7,MATCH(AM$4,'07 Uspora casu'!$F$5:$J$5,1))/INDEX('07 Uspora casu'!$F7:$J7,MATCH(AM$4,'07 Uspora casu'!$F$5:$J$5,1)-1))^(1/(INDEX('07 Uspora casu'!$F$5:$J$5,MATCH(AM$4,'07 Uspora casu'!$F$5:$J$5,1))-INDEX('07 Uspora casu'!$F$5:$J$5,MATCH(AM$4,'07 Uspora casu'!$F$5:$J$5,1)-1)))*AL6,IFERROR(INDEX('07 Uspora casu'!$F7:$J7,MATCH(AM$4,'07 Uspora casu'!$F$5:$J$5,0))/60,(INDEX('07 Uspora casu'!$F7:$J7,MATCH(AM$4,'07 Uspora casu'!$F$5:$J$5,1)+1)/INDEX('07 Uspora casu'!$F7:$J7,MATCH(AM$4,'07 Uspora casu'!$F$5:$J$5,1)))^(1/(INDEX('07 Uspora casu'!$F$5:$J$5,MATCH(AM$4,'07 Uspora casu'!$F$5:$J$5,1)+1)-INDEX('07 Uspora casu'!$F$5:$J$5,MATCH(AM$4,'07 Uspora casu'!$F$5:$J$5,1))))*AL6))),0),IFERROR(IF(AM$4&lt;MIN('07 Uspora casu'!$F$5:$J$5),AN6*('07 Uspora casu'!$G$7/'07 Uspora casu'!$F$7)^(1/('07 Uspora casu'!$G$5-'07 Uspora casu'!$F$5)),IF(AM$4&gt;MAX('07 Uspora casu'!$F$5:$J$5),(INDEX('07 Uspora casu'!$F7:$J7,MATCH(AM$4,'07 Uspora casu'!$F$5:$J$5,1)-1)/INDEX('07 Uspora casu'!$F7:$J7,MATCH(AM$4,'07 Uspora casu'!$F$5:$J$5,1)))^(1/(INDEX('07 Uspora casu'!$F$5:$J$5,MATCH(AM$4,'07 Uspora casu'!$F$5:$J$5,1))-INDEX('07 Uspora casu'!$F$5:$J$5,MATCH(AM$4,'07 Uspora casu'!$F$5:$J$5,1)-1)))*AL6,IFERROR($E6/INDEX('07 Uspora casu'!$F7:$J7,MATCH(AM$4,'07 Uspora casu'!$F$5:$J$5,0)),(INDEX('07 Uspora casu'!$F7:$J7,MATCH(AM$4,'07 Uspora casu'!$F$5:$J$5,1))/INDEX('07 Uspora casu'!$F7:$J7,MATCH(AM$4,'07 Uspora casu'!$F$5:$J$5,1)+1))^(1/(INDEX('07 Uspora casu'!$F$5:$J$5,MATCH(AM$4,'07 Uspora casu'!$F$5:$J$5,1)+1)-INDEX('07 Uspora casu'!$F$5:$J$5,MATCH(AM$4,'07 Uspora casu'!$F$5:$J$5,1))))*AL6))),0)))</f>
        <v>1.9393001937539317E-2</v>
      </c>
      <c r="AN6" s="48">
        <f>IF($E6="",0,IF('07 Uspora casu'!$D$2="Jazdný čas",IFERROR(IF(AN$4&lt;MIN('07 Uspora casu'!$F$5:$J$5),AO6*('07 Uspora casu'!$F$7/'07 Uspora casu'!$G$7)^(1/('07 Uspora casu'!$G$5-'07 Uspora casu'!$F$5)),IF(AN$4&gt;MAX('07 Uspora casu'!$F$5:$J$5),(INDEX('07 Uspora casu'!$F7:$J7,MATCH(AN$4,'07 Uspora casu'!$F$5:$J$5,1))/INDEX('07 Uspora casu'!$F7:$J7,MATCH(AN$4,'07 Uspora casu'!$F$5:$J$5,1)-1))^(1/(INDEX('07 Uspora casu'!$F$5:$J$5,MATCH(AN$4,'07 Uspora casu'!$F$5:$J$5,1))-INDEX('07 Uspora casu'!$F$5:$J$5,MATCH(AN$4,'07 Uspora casu'!$F$5:$J$5,1)-1)))*AM6,IFERROR(INDEX('07 Uspora casu'!$F7:$J7,MATCH(AN$4,'07 Uspora casu'!$F$5:$J$5,0))/60,(INDEX('07 Uspora casu'!$F7:$J7,MATCH(AN$4,'07 Uspora casu'!$F$5:$J$5,1)+1)/INDEX('07 Uspora casu'!$F7:$J7,MATCH(AN$4,'07 Uspora casu'!$F$5:$J$5,1)))^(1/(INDEX('07 Uspora casu'!$F$5:$J$5,MATCH(AN$4,'07 Uspora casu'!$F$5:$J$5,1)+1)-INDEX('07 Uspora casu'!$F$5:$J$5,MATCH(AN$4,'07 Uspora casu'!$F$5:$J$5,1))))*AM6))),0),IFERROR(IF(AN$4&lt;MIN('07 Uspora casu'!$F$5:$J$5),AO6*('07 Uspora casu'!$G$7/'07 Uspora casu'!$F$7)^(1/('07 Uspora casu'!$G$5-'07 Uspora casu'!$F$5)),IF(AN$4&gt;MAX('07 Uspora casu'!$F$5:$J$5),(INDEX('07 Uspora casu'!$F7:$J7,MATCH(AN$4,'07 Uspora casu'!$F$5:$J$5,1)-1)/INDEX('07 Uspora casu'!$F7:$J7,MATCH(AN$4,'07 Uspora casu'!$F$5:$J$5,1)))^(1/(INDEX('07 Uspora casu'!$F$5:$J$5,MATCH(AN$4,'07 Uspora casu'!$F$5:$J$5,1))-INDEX('07 Uspora casu'!$F$5:$J$5,MATCH(AN$4,'07 Uspora casu'!$F$5:$J$5,1)-1)))*AM6,IFERROR($E6/INDEX('07 Uspora casu'!$F7:$J7,MATCH(AN$4,'07 Uspora casu'!$F$5:$J$5,0)),(INDEX('07 Uspora casu'!$F7:$J7,MATCH(AN$4,'07 Uspora casu'!$F$5:$J$5,1))/INDEX('07 Uspora casu'!$F7:$J7,MATCH(AN$4,'07 Uspora casu'!$F$5:$J$5,1)+1))^(1/(INDEX('07 Uspora casu'!$F$5:$J$5,MATCH(AN$4,'07 Uspora casu'!$F$5:$J$5,1)+1)-INDEX('07 Uspora casu'!$F$5:$J$5,MATCH(AN$4,'07 Uspora casu'!$F$5:$J$5,1))))*AM6))),0)))</f>
        <v>1.9512718717674599E-2</v>
      </c>
      <c r="AO6" s="48">
        <f>IF($E6="",0,IF('07 Uspora casu'!$D$2="Jazdný čas",IFERROR(IF(AO$4&lt;MIN('07 Uspora casu'!$F$5:$J$5),AP6*('07 Uspora casu'!$F$7/'07 Uspora casu'!$G$7)^(1/('07 Uspora casu'!$G$5-'07 Uspora casu'!$F$5)),IF(AO$4&gt;MAX('07 Uspora casu'!$F$5:$J$5),(INDEX('07 Uspora casu'!$F7:$J7,MATCH(AO$4,'07 Uspora casu'!$F$5:$J$5,1))/INDEX('07 Uspora casu'!$F7:$J7,MATCH(AO$4,'07 Uspora casu'!$F$5:$J$5,1)-1))^(1/(INDEX('07 Uspora casu'!$F$5:$J$5,MATCH(AO$4,'07 Uspora casu'!$F$5:$J$5,1))-INDEX('07 Uspora casu'!$F$5:$J$5,MATCH(AO$4,'07 Uspora casu'!$F$5:$J$5,1)-1)))*AN6,IFERROR(INDEX('07 Uspora casu'!$F7:$J7,MATCH(AO$4,'07 Uspora casu'!$F$5:$J$5,0))/60,(INDEX('07 Uspora casu'!$F7:$J7,MATCH(AO$4,'07 Uspora casu'!$F$5:$J$5,1)+1)/INDEX('07 Uspora casu'!$F7:$J7,MATCH(AO$4,'07 Uspora casu'!$F$5:$J$5,1)))^(1/(INDEX('07 Uspora casu'!$F$5:$J$5,MATCH(AO$4,'07 Uspora casu'!$F$5:$J$5,1)+1)-INDEX('07 Uspora casu'!$F$5:$J$5,MATCH(AO$4,'07 Uspora casu'!$F$5:$J$5,1))))*AN6))),0),IFERROR(IF(AO$4&lt;MIN('07 Uspora casu'!$F$5:$J$5),AP6*('07 Uspora casu'!$G$7/'07 Uspora casu'!$F$7)^(1/('07 Uspora casu'!$G$5-'07 Uspora casu'!$F$5)),IF(AO$4&gt;MAX('07 Uspora casu'!$F$5:$J$5),(INDEX('07 Uspora casu'!$F7:$J7,MATCH(AO$4,'07 Uspora casu'!$F$5:$J$5,1)-1)/INDEX('07 Uspora casu'!$F7:$J7,MATCH(AO$4,'07 Uspora casu'!$F$5:$J$5,1)))^(1/(INDEX('07 Uspora casu'!$F$5:$J$5,MATCH(AO$4,'07 Uspora casu'!$F$5:$J$5,1))-INDEX('07 Uspora casu'!$F$5:$J$5,MATCH(AO$4,'07 Uspora casu'!$F$5:$J$5,1)-1)))*AN6,IFERROR($E6/INDEX('07 Uspora casu'!$F7:$J7,MATCH(AO$4,'07 Uspora casu'!$F$5:$J$5,0)),(INDEX('07 Uspora casu'!$F7:$J7,MATCH(AO$4,'07 Uspora casu'!$F$5:$J$5,1))/INDEX('07 Uspora casu'!$F7:$J7,MATCH(AO$4,'07 Uspora casu'!$F$5:$J$5,1)+1))^(1/(INDEX('07 Uspora casu'!$F$5:$J$5,MATCH(AO$4,'07 Uspora casu'!$F$5:$J$5,1)+1)-INDEX('07 Uspora casu'!$F$5:$J$5,MATCH(AO$4,'07 Uspora casu'!$F$5:$J$5,1))))*AN6))),0)))</f>
        <v>1.9633174532823237E-2</v>
      </c>
      <c r="AP6" s="48">
        <f>IF($E6="",0,IF('07 Uspora casu'!$D$2="Jazdný čas",IFERROR(IF(AP$4&lt;MIN('07 Uspora casu'!$F$5:$J$5),AQ6*('07 Uspora casu'!$F$7/'07 Uspora casu'!$G$7)^(1/('07 Uspora casu'!$G$5-'07 Uspora casu'!$F$5)),IF(AP$4&gt;MAX('07 Uspora casu'!$F$5:$J$5),(INDEX('07 Uspora casu'!$F7:$J7,MATCH(AP$4,'07 Uspora casu'!$F$5:$J$5,1))/INDEX('07 Uspora casu'!$F7:$J7,MATCH(AP$4,'07 Uspora casu'!$F$5:$J$5,1)-1))^(1/(INDEX('07 Uspora casu'!$F$5:$J$5,MATCH(AP$4,'07 Uspora casu'!$F$5:$J$5,1))-INDEX('07 Uspora casu'!$F$5:$J$5,MATCH(AP$4,'07 Uspora casu'!$F$5:$J$5,1)-1)))*AO6,IFERROR(INDEX('07 Uspora casu'!$F7:$J7,MATCH(AP$4,'07 Uspora casu'!$F$5:$J$5,0))/60,(INDEX('07 Uspora casu'!$F7:$J7,MATCH(AP$4,'07 Uspora casu'!$F$5:$J$5,1)+1)/INDEX('07 Uspora casu'!$F7:$J7,MATCH(AP$4,'07 Uspora casu'!$F$5:$J$5,1)))^(1/(INDEX('07 Uspora casu'!$F$5:$J$5,MATCH(AP$4,'07 Uspora casu'!$F$5:$J$5,1)+1)-INDEX('07 Uspora casu'!$F$5:$J$5,MATCH(AP$4,'07 Uspora casu'!$F$5:$J$5,1))))*AO6))),0),IFERROR(IF(AP$4&lt;MIN('07 Uspora casu'!$F$5:$J$5),AQ6*('07 Uspora casu'!$G$7/'07 Uspora casu'!$F$7)^(1/('07 Uspora casu'!$G$5-'07 Uspora casu'!$F$5)),IF(AP$4&gt;MAX('07 Uspora casu'!$F$5:$J$5),(INDEX('07 Uspora casu'!$F7:$J7,MATCH(AP$4,'07 Uspora casu'!$F$5:$J$5,1)-1)/INDEX('07 Uspora casu'!$F7:$J7,MATCH(AP$4,'07 Uspora casu'!$F$5:$J$5,1)))^(1/(INDEX('07 Uspora casu'!$F$5:$J$5,MATCH(AP$4,'07 Uspora casu'!$F$5:$J$5,1))-INDEX('07 Uspora casu'!$F$5:$J$5,MATCH(AP$4,'07 Uspora casu'!$F$5:$J$5,1)-1)))*AO6,IFERROR($E6/INDEX('07 Uspora casu'!$F7:$J7,MATCH(AP$4,'07 Uspora casu'!$F$5:$J$5,0)),(INDEX('07 Uspora casu'!$F7:$J7,MATCH(AP$4,'07 Uspora casu'!$F$5:$J$5,1))/INDEX('07 Uspora casu'!$F7:$J7,MATCH(AP$4,'07 Uspora casu'!$F$5:$J$5,1)+1))^(1/(INDEX('07 Uspora casu'!$F$5:$J$5,MATCH(AP$4,'07 Uspora casu'!$F$5:$J$5,1)+1)-INDEX('07 Uspora casu'!$F$5:$J$5,MATCH(AP$4,'07 Uspora casu'!$F$5:$J$5,1))))*AO6))),0)))</f>
        <v>1.9754373945192388E-2</v>
      </c>
      <c r="AQ6" s="48">
        <f>IF($E6="",0,IF('07 Uspora casu'!$D$2="Jazdný čas",IFERROR(IF(AQ$4&lt;MIN('07 Uspora casu'!$F$5:$J$5),AR6*('07 Uspora casu'!$F$7/'07 Uspora casu'!$G$7)^(1/('07 Uspora casu'!$G$5-'07 Uspora casu'!$F$5)),IF(AQ$4&gt;MAX('07 Uspora casu'!$F$5:$J$5),(INDEX('07 Uspora casu'!$F7:$J7,MATCH(AQ$4,'07 Uspora casu'!$F$5:$J$5,1))/INDEX('07 Uspora casu'!$F7:$J7,MATCH(AQ$4,'07 Uspora casu'!$F$5:$J$5,1)-1))^(1/(INDEX('07 Uspora casu'!$F$5:$J$5,MATCH(AQ$4,'07 Uspora casu'!$F$5:$J$5,1))-INDEX('07 Uspora casu'!$F$5:$J$5,MATCH(AQ$4,'07 Uspora casu'!$F$5:$J$5,1)-1)))*AP6,IFERROR(INDEX('07 Uspora casu'!$F7:$J7,MATCH(AQ$4,'07 Uspora casu'!$F$5:$J$5,0))/60,(INDEX('07 Uspora casu'!$F7:$J7,MATCH(AQ$4,'07 Uspora casu'!$F$5:$J$5,1)+1)/INDEX('07 Uspora casu'!$F7:$J7,MATCH(AQ$4,'07 Uspora casu'!$F$5:$J$5,1)))^(1/(INDEX('07 Uspora casu'!$F$5:$J$5,MATCH(AQ$4,'07 Uspora casu'!$F$5:$J$5,1)+1)-INDEX('07 Uspora casu'!$F$5:$J$5,MATCH(AQ$4,'07 Uspora casu'!$F$5:$J$5,1))))*AP6))),0),IFERROR(IF(AQ$4&lt;MIN('07 Uspora casu'!$F$5:$J$5),AR6*('07 Uspora casu'!$G$7/'07 Uspora casu'!$F$7)^(1/('07 Uspora casu'!$G$5-'07 Uspora casu'!$F$5)),IF(AQ$4&gt;MAX('07 Uspora casu'!$F$5:$J$5),(INDEX('07 Uspora casu'!$F7:$J7,MATCH(AQ$4,'07 Uspora casu'!$F$5:$J$5,1)-1)/INDEX('07 Uspora casu'!$F7:$J7,MATCH(AQ$4,'07 Uspora casu'!$F$5:$J$5,1)))^(1/(INDEX('07 Uspora casu'!$F$5:$J$5,MATCH(AQ$4,'07 Uspora casu'!$F$5:$J$5,1))-INDEX('07 Uspora casu'!$F$5:$J$5,MATCH(AQ$4,'07 Uspora casu'!$F$5:$J$5,1)-1)))*AP6,IFERROR($E6/INDEX('07 Uspora casu'!$F7:$J7,MATCH(AQ$4,'07 Uspora casu'!$F$5:$J$5,0)),(INDEX('07 Uspora casu'!$F7:$J7,MATCH(AQ$4,'07 Uspora casu'!$F$5:$J$5,1))/INDEX('07 Uspora casu'!$F7:$J7,MATCH(AQ$4,'07 Uspora casu'!$F$5:$J$5,1)+1))^(1/(INDEX('07 Uspora casu'!$F$5:$J$5,MATCH(AQ$4,'07 Uspora casu'!$F$5:$J$5,1)+1)-INDEX('07 Uspora casu'!$F$5:$J$5,MATCH(AQ$4,'07 Uspora casu'!$F$5:$J$5,1))))*AP6))),0)))</f>
        <v>1.9876321545152602E-2</v>
      </c>
      <c r="AR6" s="48">
        <f>IF($E6="",0,IF('07 Uspora casu'!$D$2="Jazdný čas",IFERROR(IF(AR$4&lt;MIN('07 Uspora casu'!$F$5:$J$5),AS6*('07 Uspora casu'!$F$7/'07 Uspora casu'!$G$7)^(1/('07 Uspora casu'!$G$5-'07 Uspora casu'!$F$5)),IF(AR$4&gt;MAX('07 Uspora casu'!$F$5:$J$5),(INDEX('07 Uspora casu'!$F7:$J7,MATCH(AR$4,'07 Uspora casu'!$F$5:$J$5,1))/INDEX('07 Uspora casu'!$F7:$J7,MATCH(AR$4,'07 Uspora casu'!$F$5:$J$5,1)-1))^(1/(INDEX('07 Uspora casu'!$F$5:$J$5,MATCH(AR$4,'07 Uspora casu'!$F$5:$J$5,1))-INDEX('07 Uspora casu'!$F$5:$J$5,MATCH(AR$4,'07 Uspora casu'!$F$5:$J$5,1)-1)))*AQ6,IFERROR(INDEX('07 Uspora casu'!$F7:$J7,MATCH(AR$4,'07 Uspora casu'!$F$5:$J$5,0))/60,(INDEX('07 Uspora casu'!$F7:$J7,MATCH(AR$4,'07 Uspora casu'!$F$5:$J$5,1)+1)/INDEX('07 Uspora casu'!$F7:$J7,MATCH(AR$4,'07 Uspora casu'!$F$5:$J$5,1)))^(1/(INDEX('07 Uspora casu'!$F$5:$J$5,MATCH(AR$4,'07 Uspora casu'!$F$5:$J$5,1)+1)-INDEX('07 Uspora casu'!$F$5:$J$5,MATCH(AR$4,'07 Uspora casu'!$F$5:$J$5,1))))*AQ6))),0),IFERROR(IF(AR$4&lt;MIN('07 Uspora casu'!$F$5:$J$5),AS6*('07 Uspora casu'!$G$7/'07 Uspora casu'!$F$7)^(1/('07 Uspora casu'!$G$5-'07 Uspora casu'!$F$5)),IF(AR$4&gt;MAX('07 Uspora casu'!$F$5:$J$5),(INDEX('07 Uspora casu'!$F7:$J7,MATCH(AR$4,'07 Uspora casu'!$F$5:$J$5,1)-1)/INDEX('07 Uspora casu'!$F7:$J7,MATCH(AR$4,'07 Uspora casu'!$F$5:$J$5,1)))^(1/(INDEX('07 Uspora casu'!$F$5:$J$5,MATCH(AR$4,'07 Uspora casu'!$F$5:$J$5,1))-INDEX('07 Uspora casu'!$F$5:$J$5,MATCH(AR$4,'07 Uspora casu'!$F$5:$J$5,1)-1)))*AQ6,IFERROR($E6/INDEX('07 Uspora casu'!$F7:$J7,MATCH(AR$4,'07 Uspora casu'!$F$5:$J$5,0)),(INDEX('07 Uspora casu'!$F7:$J7,MATCH(AR$4,'07 Uspora casu'!$F$5:$J$5,1))/INDEX('07 Uspora casu'!$F7:$J7,MATCH(AR$4,'07 Uspora casu'!$F$5:$J$5,1)+1))^(1/(INDEX('07 Uspora casu'!$F$5:$J$5,MATCH(AR$4,'07 Uspora casu'!$F$5:$J$5,1)+1)-INDEX('07 Uspora casu'!$F$5:$J$5,MATCH(AR$4,'07 Uspora casu'!$F$5:$J$5,1))))*AQ6))),0)))</f>
        <v>1.9999021951411681E-2</v>
      </c>
      <c r="AS6" s="48">
        <f>IF($E6="",0,IF('07 Uspora casu'!$D$2="Jazdný čas",IFERROR(IF(AS$4&lt;MIN('07 Uspora casu'!$F$5:$J$5),AT6*('07 Uspora casu'!$F$7/'07 Uspora casu'!$G$7)^(1/('07 Uspora casu'!$G$5-'07 Uspora casu'!$F$5)),IF(AS$4&gt;MAX('07 Uspora casu'!$F$5:$J$5),(INDEX('07 Uspora casu'!$F7:$J7,MATCH(AS$4,'07 Uspora casu'!$F$5:$J$5,1))/INDEX('07 Uspora casu'!$F7:$J7,MATCH(AS$4,'07 Uspora casu'!$F$5:$J$5,1)-1))^(1/(INDEX('07 Uspora casu'!$F$5:$J$5,MATCH(AS$4,'07 Uspora casu'!$F$5:$J$5,1))-INDEX('07 Uspora casu'!$F$5:$J$5,MATCH(AS$4,'07 Uspora casu'!$F$5:$J$5,1)-1)))*AR6,IFERROR(INDEX('07 Uspora casu'!$F7:$J7,MATCH(AS$4,'07 Uspora casu'!$F$5:$J$5,0))/60,(INDEX('07 Uspora casu'!$F7:$J7,MATCH(AS$4,'07 Uspora casu'!$F$5:$J$5,1)+1)/INDEX('07 Uspora casu'!$F7:$J7,MATCH(AS$4,'07 Uspora casu'!$F$5:$J$5,1)))^(1/(INDEX('07 Uspora casu'!$F$5:$J$5,MATCH(AS$4,'07 Uspora casu'!$F$5:$J$5,1)+1)-INDEX('07 Uspora casu'!$F$5:$J$5,MATCH(AS$4,'07 Uspora casu'!$F$5:$J$5,1))))*AR6))),0),IFERROR(IF(AS$4&lt;MIN('07 Uspora casu'!$F$5:$J$5),AT6*('07 Uspora casu'!$G$7/'07 Uspora casu'!$F$7)^(1/('07 Uspora casu'!$G$5-'07 Uspora casu'!$F$5)),IF(AS$4&gt;MAX('07 Uspora casu'!$F$5:$J$5),(INDEX('07 Uspora casu'!$F7:$J7,MATCH(AS$4,'07 Uspora casu'!$F$5:$J$5,1)-1)/INDEX('07 Uspora casu'!$F7:$J7,MATCH(AS$4,'07 Uspora casu'!$F$5:$J$5,1)))^(1/(INDEX('07 Uspora casu'!$F$5:$J$5,MATCH(AS$4,'07 Uspora casu'!$F$5:$J$5,1))-INDEX('07 Uspora casu'!$F$5:$J$5,MATCH(AS$4,'07 Uspora casu'!$F$5:$J$5,1)-1)))*AR6,IFERROR($E6/INDEX('07 Uspora casu'!$F7:$J7,MATCH(AS$4,'07 Uspora casu'!$F$5:$J$5,0)),(INDEX('07 Uspora casu'!$F7:$J7,MATCH(AS$4,'07 Uspora casu'!$F$5:$J$5,1))/INDEX('07 Uspora casu'!$F7:$J7,MATCH(AS$4,'07 Uspora casu'!$F$5:$J$5,1)+1))^(1/(INDEX('07 Uspora casu'!$F$5:$J$5,MATCH(AS$4,'07 Uspora casu'!$F$5:$J$5,1)+1)-INDEX('07 Uspora casu'!$F$5:$J$5,MATCH(AS$4,'07 Uspora casu'!$F$5:$J$5,1))))*AR6))),0)))</f>
        <v>2.0122479811189607E-2</v>
      </c>
      <c r="AT6" s="48">
        <f>IF($E6="",0,IF('07 Uspora casu'!$D$2="Jazdný čas",IFERROR(IF(AT$4&lt;MIN('07 Uspora casu'!$F$5:$J$5),AU6*('07 Uspora casu'!$F$7/'07 Uspora casu'!$G$7)^(1/('07 Uspora casu'!$G$5-'07 Uspora casu'!$F$5)),IF(AT$4&gt;MAX('07 Uspora casu'!$F$5:$J$5),(INDEX('07 Uspora casu'!$F7:$J7,MATCH(AT$4,'07 Uspora casu'!$F$5:$J$5,1))/INDEX('07 Uspora casu'!$F7:$J7,MATCH(AT$4,'07 Uspora casu'!$F$5:$J$5,1)-1))^(1/(INDEX('07 Uspora casu'!$F$5:$J$5,MATCH(AT$4,'07 Uspora casu'!$F$5:$J$5,1))-INDEX('07 Uspora casu'!$F$5:$J$5,MATCH(AT$4,'07 Uspora casu'!$F$5:$J$5,1)-1)))*AS6,IFERROR(INDEX('07 Uspora casu'!$F7:$J7,MATCH(AT$4,'07 Uspora casu'!$F$5:$J$5,0))/60,(INDEX('07 Uspora casu'!$F7:$J7,MATCH(AT$4,'07 Uspora casu'!$F$5:$J$5,1)+1)/INDEX('07 Uspora casu'!$F7:$J7,MATCH(AT$4,'07 Uspora casu'!$F$5:$J$5,1)))^(1/(INDEX('07 Uspora casu'!$F$5:$J$5,MATCH(AT$4,'07 Uspora casu'!$F$5:$J$5,1)+1)-INDEX('07 Uspora casu'!$F$5:$J$5,MATCH(AT$4,'07 Uspora casu'!$F$5:$J$5,1))))*AS6))),0),IFERROR(IF(AT$4&lt;MIN('07 Uspora casu'!$F$5:$J$5),AU6*('07 Uspora casu'!$G$7/'07 Uspora casu'!$F$7)^(1/('07 Uspora casu'!$G$5-'07 Uspora casu'!$F$5)),IF(AT$4&gt;MAX('07 Uspora casu'!$F$5:$J$5),(INDEX('07 Uspora casu'!$F7:$J7,MATCH(AT$4,'07 Uspora casu'!$F$5:$J$5,1)-1)/INDEX('07 Uspora casu'!$F7:$J7,MATCH(AT$4,'07 Uspora casu'!$F$5:$J$5,1)))^(1/(INDEX('07 Uspora casu'!$F$5:$J$5,MATCH(AT$4,'07 Uspora casu'!$F$5:$J$5,1))-INDEX('07 Uspora casu'!$F$5:$J$5,MATCH(AT$4,'07 Uspora casu'!$F$5:$J$5,1)-1)))*AS6,IFERROR($E6/INDEX('07 Uspora casu'!$F7:$J7,MATCH(AT$4,'07 Uspora casu'!$F$5:$J$5,0)),(INDEX('07 Uspora casu'!$F7:$J7,MATCH(AT$4,'07 Uspora casu'!$F$5:$J$5,1))/INDEX('07 Uspora casu'!$F7:$J7,MATCH(AT$4,'07 Uspora casu'!$F$5:$J$5,1)+1))^(1/(INDEX('07 Uspora casu'!$F$5:$J$5,MATCH(AT$4,'07 Uspora casu'!$F$5:$J$5,1)+1)-INDEX('07 Uspora casu'!$F$5:$J$5,MATCH(AT$4,'07 Uspora casu'!$F$5:$J$5,1))))*AS6))),0)))</f>
        <v>2.0246699800394563E-2</v>
      </c>
      <c r="AU6" s="48">
        <f>IF($E6="",0,IF('07 Uspora casu'!$D$2="Jazdný čas",IFERROR(IF(AU$4&lt;MIN('07 Uspora casu'!$F$5:$J$5),AV6*('07 Uspora casu'!$F$7/'07 Uspora casu'!$G$7)^(1/('07 Uspora casu'!$G$5-'07 Uspora casu'!$F$5)),IF(AU$4&gt;MAX('07 Uspora casu'!$F$5:$J$5),(INDEX('07 Uspora casu'!$F7:$J7,MATCH(AU$4,'07 Uspora casu'!$F$5:$J$5,1))/INDEX('07 Uspora casu'!$F7:$J7,MATCH(AU$4,'07 Uspora casu'!$F$5:$J$5,1)-1))^(1/(INDEX('07 Uspora casu'!$F$5:$J$5,MATCH(AU$4,'07 Uspora casu'!$F$5:$J$5,1))-INDEX('07 Uspora casu'!$F$5:$J$5,MATCH(AU$4,'07 Uspora casu'!$F$5:$J$5,1)-1)))*AT6,IFERROR(INDEX('07 Uspora casu'!$F7:$J7,MATCH(AU$4,'07 Uspora casu'!$F$5:$J$5,0))/60,(INDEX('07 Uspora casu'!$F7:$J7,MATCH(AU$4,'07 Uspora casu'!$F$5:$J$5,1)+1)/INDEX('07 Uspora casu'!$F7:$J7,MATCH(AU$4,'07 Uspora casu'!$F$5:$J$5,1)))^(1/(INDEX('07 Uspora casu'!$F$5:$J$5,MATCH(AU$4,'07 Uspora casu'!$F$5:$J$5,1)+1)-INDEX('07 Uspora casu'!$F$5:$J$5,MATCH(AU$4,'07 Uspora casu'!$F$5:$J$5,1))))*AT6))),0),IFERROR(IF(AU$4&lt;MIN('07 Uspora casu'!$F$5:$J$5),AV6*('07 Uspora casu'!$G$7/'07 Uspora casu'!$F$7)^(1/('07 Uspora casu'!$G$5-'07 Uspora casu'!$F$5)),IF(AU$4&gt;MAX('07 Uspora casu'!$F$5:$J$5),(INDEX('07 Uspora casu'!$F7:$J7,MATCH(AU$4,'07 Uspora casu'!$F$5:$J$5,1)-1)/INDEX('07 Uspora casu'!$F7:$J7,MATCH(AU$4,'07 Uspora casu'!$F$5:$J$5,1)))^(1/(INDEX('07 Uspora casu'!$F$5:$J$5,MATCH(AU$4,'07 Uspora casu'!$F$5:$J$5,1))-INDEX('07 Uspora casu'!$F$5:$J$5,MATCH(AU$4,'07 Uspora casu'!$F$5:$J$5,1)-1)))*AT6,IFERROR($E6/INDEX('07 Uspora casu'!$F7:$J7,MATCH(AU$4,'07 Uspora casu'!$F$5:$J$5,0)),(INDEX('07 Uspora casu'!$F7:$J7,MATCH(AU$4,'07 Uspora casu'!$F$5:$J$5,1))/INDEX('07 Uspora casu'!$F7:$J7,MATCH(AU$4,'07 Uspora casu'!$F$5:$J$5,1)+1))^(1/(INDEX('07 Uspora casu'!$F$5:$J$5,MATCH(AU$4,'07 Uspora casu'!$F$5:$J$5,1)+1)-INDEX('07 Uspora casu'!$F$5:$J$5,MATCH(AU$4,'07 Uspora casu'!$F$5:$J$5,1))))*AT6))),0)))</f>
        <v>2.0371686623800019E-2</v>
      </c>
      <c r="AV6" s="48">
        <f>IF($E6="",0,IF('07 Uspora casu'!$D$2="Jazdný čas",IFERROR(IF(AV$4&lt;MIN('07 Uspora casu'!$F$5:$J$5),AW6*('07 Uspora casu'!$F$7/'07 Uspora casu'!$G$7)^(1/('07 Uspora casu'!$G$5-'07 Uspora casu'!$F$5)),IF(AV$4&gt;MAX('07 Uspora casu'!$F$5:$J$5),(INDEX('07 Uspora casu'!$F7:$J7,MATCH(AV$4,'07 Uspora casu'!$F$5:$J$5,1))/INDEX('07 Uspora casu'!$F7:$J7,MATCH(AV$4,'07 Uspora casu'!$F$5:$J$5,1)-1))^(1/(INDEX('07 Uspora casu'!$F$5:$J$5,MATCH(AV$4,'07 Uspora casu'!$F$5:$J$5,1))-INDEX('07 Uspora casu'!$F$5:$J$5,MATCH(AV$4,'07 Uspora casu'!$F$5:$J$5,1)-1)))*AU6,IFERROR(INDEX('07 Uspora casu'!$F7:$J7,MATCH(AV$4,'07 Uspora casu'!$F$5:$J$5,0))/60,(INDEX('07 Uspora casu'!$F7:$J7,MATCH(AV$4,'07 Uspora casu'!$F$5:$J$5,1)+1)/INDEX('07 Uspora casu'!$F7:$J7,MATCH(AV$4,'07 Uspora casu'!$F$5:$J$5,1)))^(1/(INDEX('07 Uspora casu'!$F$5:$J$5,MATCH(AV$4,'07 Uspora casu'!$F$5:$J$5,1)+1)-INDEX('07 Uspora casu'!$F$5:$J$5,MATCH(AV$4,'07 Uspora casu'!$F$5:$J$5,1))))*AU6))),0),IFERROR(IF(AV$4&lt;MIN('07 Uspora casu'!$F$5:$J$5),AW6*('07 Uspora casu'!$G$7/'07 Uspora casu'!$F$7)^(1/('07 Uspora casu'!$G$5-'07 Uspora casu'!$F$5)),IF(AV$4&gt;MAX('07 Uspora casu'!$F$5:$J$5),(INDEX('07 Uspora casu'!$F7:$J7,MATCH(AV$4,'07 Uspora casu'!$F$5:$J$5,1)-1)/INDEX('07 Uspora casu'!$F7:$J7,MATCH(AV$4,'07 Uspora casu'!$F$5:$J$5,1)))^(1/(INDEX('07 Uspora casu'!$F$5:$J$5,MATCH(AV$4,'07 Uspora casu'!$F$5:$J$5,1))-INDEX('07 Uspora casu'!$F$5:$J$5,MATCH(AV$4,'07 Uspora casu'!$F$5:$J$5,1)-1)))*AU6,IFERROR($E6/INDEX('07 Uspora casu'!$F7:$J7,MATCH(AV$4,'07 Uspora casu'!$F$5:$J$5,0)),(INDEX('07 Uspora casu'!$F7:$J7,MATCH(AV$4,'07 Uspora casu'!$F$5:$J$5,1))/INDEX('07 Uspora casu'!$F7:$J7,MATCH(AV$4,'07 Uspora casu'!$F$5:$J$5,1)+1))^(1/(INDEX('07 Uspora casu'!$F$5:$J$5,MATCH(AV$4,'07 Uspora casu'!$F$5:$J$5,1)+1)-INDEX('07 Uspora casu'!$F$5:$J$5,MATCH(AV$4,'07 Uspora casu'!$F$5:$J$5,1))))*AU6))),0)))</f>
        <v>2.0497445015222927E-2</v>
      </c>
      <c r="AW6" s="48">
        <f>IF($E6="",0,IF('07 Uspora casu'!$D$2="Jazdný čas",IFERROR(IF(AW$4&lt;MIN('07 Uspora casu'!$F$5:$J$5),AX6*('07 Uspora casu'!$F$7/'07 Uspora casu'!$G$7)^(1/('07 Uspora casu'!$G$5-'07 Uspora casu'!$F$5)),IF(AW$4&gt;MAX('07 Uspora casu'!$F$5:$J$5),(INDEX('07 Uspora casu'!$F7:$J7,MATCH(AW$4,'07 Uspora casu'!$F$5:$J$5,1))/INDEX('07 Uspora casu'!$F7:$J7,MATCH(AW$4,'07 Uspora casu'!$F$5:$J$5,1)-1))^(1/(INDEX('07 Uspora casu'!$F$5:$J$5,MATCH(AW$4,'07 Uspora casu'!$F$5:$J$5,1))-INDEX('07 Uspora casu'!$F$5:$J$5,MATCH(AW$4,'07 Uspora casu'!$F$5:$J$5,1)-1)))*AV6,IFERROR(INDEX('07 Uspora casu'!$F7:$J7,MATCH(AW$4,'07 Uspora casu'!$F$5:$J$5,0))/60,(INDEX('07 Uspora casu'!$F7:$J7,MATCH(AW$4,'07 Uspora casu'!$F$5:$J$5,1)+1)/INDEX('07 Uspora casu'!$F7:$J7,MATCH(AW$4,'07 Uspora casu'!$F$5:$J$5,1)))^(1/(INDEX('07 Uspora casu'!$F$5:$J$5,MATCH(AW$4,'07 Uspora casu'!$F$5:$J$5,1)+1)-INDEX('07 Uspora casu'!$F$5:$J$5,MATCH(AW$4,'07 Uspora casu'!$F$5:$J$5,1))))*AV6))),0),IFERROR(IF(AW$4&lt;MIN('07 Uspora casu'!$F$5:$J$5),AX6*('07 Uspora casu'!$G$7/'07 Uspora casu'!$F$7)^(1/('07 Uspora casu'!$G$5-'07 Uspora casu'!$F$5)),IF(AW$4&gt;MAX('07 Uspora casu'!$F$5:$J$5),(INDEX('07 Uspora casu'!$F7:$J7,MATCH(AW$4,'07 Uspora casu'!$F$5:$J$5,1)-1)/INDEX('07 Uspora casu'!$F7:$J7,MATCH(AW$4,'07 Uspora casu'!$F$5:$J$5,1)))^(1/(INDEX('07 Uspora casu'!$F$5:$J$5,MATCH(AW$4,'07 Uspora casu'!$F$5:$J$5,1))-INDEX('07 Uspora casu'!$F$5:$J$5,MATCH(AW$4,'07 Uspora casu'!$F$5:$J$5,1)-1)))*AV6,IFERROR($E6/INDEX('07 Uspora casu'!$F7:$J7,MATCH(AW$4,'07 Uspora casu'!$F$5:$J$5,0)),(INDEX('07 Uspora casu'!$F7:$J7,MATCH(AW$4,'07 Uspora casu'!$F$5:$J$5,1))/INDEX('07 Uspora casu'!$F7:$J7,MATCH(AW$4,'07 Uspora casu'!$F$5:$J$5,1)+1))^(1/(INDEX('07 Uspora casu'!$F$5:$J$5,MATCH(AW$4,'07 Uspora casu'!$F$5:$J$5,1)+1)-INDEX('07 Uspora casu'!$F$5:$J$5,MATCH(AW$4,'07 Uspora casu'!$F$5:$J$5,1))))*AV6))),0)))</f>
        <v>2.0623979737703021E-2</v>
      </c>
      <c r="AX6" s="48">
        <f>IF($E6="",0,IF('07 Uspora casu'!$D$2="Jazdný čas",IFERROR(IF(AX$4&lt;MIN('07 Uspora casu'!$F$5:$J$5),AY6*('07 Uspora casu'!$F$7/'07 Uspora casu'!$G$7)^(1/('07 Uspora casu'!$G$5-'07 Uspora casu'!$F$5)),IF(AX$4&gt;MAX('07 Uspora casu'!$F$5:$J$5),(INDEX('07 Uspora casu'!$F7:$J7,MATCH(AX$4,'07 Uspora casu'!$F$5:$J$5,1))/INDEX('07 Uspora casu'!$F7:$J7,MATCH(AX$4,'07 Uspora casu'!$F$5:$J$5,1)-1))^(1/(INDEX('07 Uspora casu'!$F$5:$J$5,MATCH(AX$4,'07 Uspora casu'!$F$5:$J$5,1))-INDEX('07 Uspora casu'!$F$5:$J$5,MATCH(AX$4,'07 Uspora casu'!$F$5:$J$5,1)-1)))*AW6,IFERROR(INDEX('07 Uspora casu'!$F7:$J7,MATCH(AX$4,'07 Uspora casu'!$F$5:$J$5,0))/60,(INDEX('07 Uspora casu'!$F7:$J7,MATCH(AX$4,'07 Uspora casu'!$F$5:$J$5,1)+1)/INDEX('07 Uspora casu'!$F7:$J7,MATCH(AX$4,'07 Uspora casu'!$F$5:$J$5,1)))^(1/(INDEX('07 Uspora casu'!$F$5:$J$5,MATCH(AX$4,'07 Uspora casu'!$F$5:$J$5,1)+1)-INDEX('07 Uspora casu'!$F$5:$J$5,MATCH(AX$4,'07 Uspora casu'!$F$5:$J$5,1))))*AW6))),0),IFERROR(IF(AX$4&lt;MIN('07 Uspora casu'!$F$5:$J$5),AY6*('07 Uspora casu'!$G$7/'07 Uspora casu'!$F$7)^(1/('07 Uspora casu'!$G$5-'07 Uspora casu'!$F$5)),IF(AX$4&gt;MAX('07 Uspora casu'!$F$5:$J$5),(INDEX('07 Uspora casu'!$F7:$J7,MATCH(AX$4,'07 Uspora casu'!$F$5:$J$5,1)-1)/INDEX('07 Uspora casu'!$F7:$J7,MATCH(AX$4,'07 Uspora casu'!$F$5:$J$5,1)))^(1/(INDEX('07 Uspora casu'!$F$5:$J$5,MATCH(AX$4,'07 Uspora casu'!$F$5:$J$5,1))-INDEX('07 Uspora casu'!$F$5:$J$5,MATCH(AX$4,'07 Uspora casu'!$F$5:$J$5,1)-1)))*AW6,IFERROR($E6/INDEX('07 Uspora casu'!$F7:$J7,MATCH(AX$4,'07 Uspora casu'!$F$5:$J$5,0)),(INDEX('07 Uspora casu'!$F7:$J7,MATCH(AX$4,'07 Uspora casu'!$F$5:$J$5,1))/INDEX('07 Uspora casu'!$F7:$J7,MATCH(AX$4,'07 Uspora casu'!$F$5:$J$5,1)+1))^(1/(INDEX('07 Uspora casu'!$F$5:$J$5,MATCH(AX$4,'07 Uspora casu'!$F$5:$J$5,1)+1)-INDEX('07 Uspora casu'!$F$5:$J$5,MATCH(AX$4,'07 Uspora casu'!$F$5:$J$5,1))))*AW6))),0)))</f>
        <v>2.0751295583683202E-2</v>
      </c>
      <c r="AY6" s="48">
        <f>IF($E6="",0,IF('07 Uspora casu'!$D$2="Jazdný čas",IFERROR(IF(AY$4&lt;MIN('07 Uspora casu'!$F$5:$J$5),AZ6*('07 Uspora casu'!$F$7/'07 Uspora casu'!$G$7)^(1/('07 Uspora casu'!$G$5-'07 Uspora casu'!$F$5)),IF(AY$4&gt;MAX('07 Uspora casu'!$F$5:$J$5),(INDEX('07 Uspora casu'!$F7:$J7,MATCH(AY$4,'07 Uspora casu'!$F$5:$J$5,1))/INDEX('07 Uspora casu'!$F7:$J7,MATCH(AY$4,'07 Uspora casu'!$F$5:$J$5,1)-1))^(1/(INDEX('07 Uspora casu'!$F$5:$J$5,MATCH(AY$4,'07 Uspora casu'!$F$5:$J$5,1))-INDEX('07 Uspora casu'!$F$5:$J$5,MATCH(AY$4,'07 Uspora casu'!$F$5:$J$5,1)-1)))*AX6,IFERROR(INDEX('07 Uspora casu'!$F7:$J7,MATCH(AY$4,'07 Uspora casu'!$F$5:$J$5,0))/60,(INDEX('07 Uspora casu'!$F7:$J7,MATCH(AY$4,'07 Uspora casu'!$F$5:$J$5,1)+1)/INDEX('07 Uspora casu'!$F7:$J7,MATCH(AY$4,'07 Uspora casu'!$F$5:$J$5,1)))^(1/(INDEX('07 Uspora casu'!$F$5:$J$5,MATCH(AY$4,'07 Uspora casu'!$F$5:$J$5,1)+1)-INDEX('07 Uspora casu'!$F$5:$J$5,MATCH(AY$4,'07 Uspora casu'!$F$5:$J$5,1))))*AX6))),0),IFERROR(IF(AY$4&lt;MIN('07 Uspora casu'!$F$5:$J$5),AZ6*('07 Uspora casu'!$G$7/'07 Uspora casu'!$F$7)^(1/('07 Uspora casu'!$G$5-'07 Uspora casu'!$F$5)),IF(AY$4&gt;MAX('07 Uspora casu'!$F$5:$J$5),(INDEX('07 Uspora casu'!$F7:$J7,MATCH(AY$4,'07 Uspora casu'!$F$5:$J$5,1)-1)/INDEX('07 Uspora casu'!$F7:$J7,MATCH(AY$4,'07 Uspora casu'!$F$5:$J$5,1)))^(1/(INDEX('07 Uspora casu'!$F$5:$J$5,MATCH(AY$4,'07 Uspora casu'!$F$5:$J$5,1))-INDEX('07 Uspora casu'!$F$5:$J$5,MATCH(AY$4,'07 Uspora casu'!$F$5:$J$5,1)-1)))*AX6,IFERROR($E6/INDEX('07 Uspora casu'!$F7:$J7,MATCH(AY$4,'07 Uspora casu'!$F$5:$J$5,0)),(INDEX('07 Uspora casu'!$F7:$J7,MATCH(AY$4,'07 Uspora casu'!$F$5:$J$5,1))/INDEX('07 Uspora casu'!$F7:$J7,MATCH(AY$4,'07 Uspora casu'!$F$5:$J$5,1)+1))^(1/(INDEX('07 Uspora casu'!$F$5:$J$5,MATCH(AY$4,'07 Uspora casu'!$F$5:$J$5,1)+1)-INDEX('07 Uspora casu'!$F$5:$J$5,MATCH(AY$4,'07 Uspora casu'!$F$5:$J$5,1))))*AX6))),0)))</f>
        <v>2.0879397375191053E-2</v>
      </c>
      <c r="AZ6" s="48">
        <f>IF($E6="",0,IF('07 Uspora casu'!$D$2="Jazdný čas",IFERROR(IF(AZ$4&lt;MIN('07 Uspora casu'!$F$5:$J$5),BA6*('07 Uspora casu'!$F$7/'07 Uspora casu'!$G$7)^(1/('07 Uspora casu'!$G$5-'07 Uspora casu'!$F$5)),IF(AZ$4&gt;MAX('07 Uspora casu'!$F$5:$J$5),(INDEX('07 Uspora casu'!$F7:$J7,MATCH(AZ$4,'07 Uspora casu'!$F$5:$J$5,1))/INDEX('07 Uspora casu'!$F7:$J7,MATCH(AZ$4,'07 Uspora casu'!$F$5:$J$5,1)-1))^(1/(INDEX('07 Uspora casu'!$F$5:$J$5,MATCH(AZ$4,'07 Uspora casu'!$F$5:$J$5,1))-INDEX('07 Uspora casu'!$F$5:$J$5,MATCH(AZ$4,'07 Uspora casu'!$F$5:$J$5,1)-1)))*AY6,IFERROR(INDEX('07 Uspora casu'!$F7:$J7,MATCH(AZ$4,'07 Uspora casu'!$F$5:$J$5,0))/60,(INDEX('07 Uspora casu'!$F7:$J7,MATCH(AZ$4,'07 Uspora casu'!$F$5:$J$5,1)+1)/INDEX('07 Uspora casu'!$F7:$J7,MATCH(AZ$4,'07 Uspora casu'!$F$5:$J$5,1)))^(1/(INDEX('07 Uspora casu'!$F$5:$J$5,MATCH(AZ$4,'07 Uspora casu'!$F$5:$J$5,1)+1)-INDEX('07 Uspora casu'!$F$5:$J$5,MATCH(AZ$4,'07 Uspora casu'!$F$5:$J$5,1))))*AY6))),0),IFERROR(IF(AZ$4&lt;MIN('07 Uspora casu'!$F$5:$J$5),BA6*('07 Uspora casu'!$G$7/'07 Uspora casu'!$F$7)^(1/('07 Uspora casu'!$G$5-'07 Uspora casu'!$F$5)),IF(AZ$4&gt;MAX('07 Uspora casu'!$F$5:$J$5),(INDEX('07 Uspora casu'!$F7:$J7,MATCH(AZ$4,'07 Uspora casu'!$F$5:$J$5,1)-1)/INDEX('07 Uspora casu'!$F7:$J7,MATCH(AZ$4,'07 Uspora casu'!$F$5:$J$5,1)))^(1/(INDEX('07 Uspora casu'!$F$5:$J$5,MATCH(AZ$4,'07 Uspora casu'!$F$5:$J$5,1))-INDEX('07 Uspora casu'!$F$5:$J$5,MATCH(AZ$4,'07 Uspora casu'!$F$5:$J$5,1)-1)))*AY6,IFERROR($E6/INDEX('07 Uspora casu'!$F7:$J7,MATCH(AZ$4,'07 Uspora casu'!$F$5:$J$5,0)),(INDEX('07 Uspora casu'!$F7:$J7,MATCH(AZ$4,'07 Uspora casu'!$F$5:$J$5,1))/INDEX('07 Uspora casu'!$F7:$J7,MATCH(AZ$4,'07 Uspora casu'!$F$5:$J$5,1)+1))^(1/(INDEX('07 Uspora casu'!$F$5:$J$5,MATCH(AZ$4,'07 Uspora casu'!$F$5:$J$5,1)+1)-INDEX('07 Uspora casu'!$F$5:$J$5,MATCH(AZ$4,'07 Uspora casu'!$F$5:$J$5,1))))*AY6))),0)))</f>
        <v>2.100828996402148E-2</v>
      </c>
      <c r="BA6" s="48">
        <f>IF($E6="",0,IF('07 Uspora casu'!$D$2="Jazdný čas",IFERROR(IF(BA$4&lt;MIN('07 Uspora casu'!$F$5:$J$5),BB6*('07 Uspora casu'!$F$7/'07 Uspora casu'!$G$7)^(1/('07 Uspora casu'!$G$5-'07 Uspora casu'!$F$5)),IF(BA$4&gt;MAX('07 Uspora casu'!$F$5:$J$5),(INDEX('07 Uspora casu'!$F7:$J7,MATCH(BA$4,'07 Uspora casu'!$F$5:$J$5,1))/INDEX('07 Uspora casu'!$F7:$J7,MATCH(BA$4,'07 Uspora casu'!$F$5:$J$5,1)-1))^(1/(INDEX('07 Uspora casu'!$F$5:$J$5,MATCH(BA$4,'07 Uspora casu'!$F$5:$J$5,1))-INDEX('07 Uspora casu'!$F$5:$J$5,MATCH(BA$4,'07 Uspora casu'!$F$5:$J$5,1)-1)))*AZ6,IFERROR(INDEX('07 Uspora casu'!$F7:$J7,MATCH(BA$4,'07 Uspora casu'!$F$5:$J$5,0))/60,(INDEX('07 Uspora casu'!$F7:$J7,MATCH(BA$4,'07 Uspora casu'!$F$5:$J$5,1)+1)/INDEX('07 Uspora casu'!$F7:$J7,MATCH(BA$4,'07 Uspora casu'!$F$5:$J$5,1)))^(1/(INDEX('07 Uspora casu'!$F$5:$J$5,MATCH(BA$4,'07 Uspora casu'!$F$5:$J$5,1)+1)-INDEX('07 Uspora casu'!$F$5:$J$5,MATCH(BA$4,'07 Uspora casu'!$F$5:$J$5,1))))*AZ6))),0),IFERROR(IF(BA$4&lt;MIN('07 Uspora casu'!$F$5:$J$5),BB6*('07 Uspora casu'!$G$7/'07 Uspora casu'!$F$7)^(1/('07 Uspora casu'!$G$5-'07 Uspora casu'!$F$5)),IF(BA$4&gt;MAX('07 Uspora casu'!$F$5:$J$5),(INDEX('07 Uspora casu'!$F7:$J7,MATCH(BA$4,'07 Uspora casu'!$F$5:$J$5,1)-1)/INDEX('07 Uspora casu'!$F7:$J7,MATCH(BA$4,'07 Uspora casu'!$F$5:$J$5,1)))^(1/(INDEX('07 Uspora casu'!$F$5:$J$5,MATCH(BA$4,'07 Uspora casu'!$F$5:$J$5,1))-INDEX('07 Uspora casu'!$F$5:$J$5,MATCH(BA$4,'07 Uspora casu'!$F$5:$J$5,1)-1)))*AZ6,IFERROR($E6/INDEX('07 Uspora casu'!$F7:$J7,MATCH(BA$4,'07 Uspora casu'!$F$5:$J$5,0)),(INDEX('07 Uspora casu'!$F7:$J7,MATCH(BA$4,'07 Uspora casu'!$F$5:$J$5,1))/INDEX('07 Uspora casu'!$F7:$J7,MATCH(BA$4,'07 Uspora casu'!$F$5:$J$5,1)+1))^(1/(INDEX('07 Uspora casu'!$F$5:$J$5,MATCH(BA$4,'07 Uspora casu'!$F$5:$J$5,1)+1)-INDEX('07 Uspora casu'!$F$5:$J$5,MATCH(BA$4,'07 Uspora casu'!$F$5:$J$5,1))))*AZ6))),0)))</f>
        <v>2.1137978231920457E-2</v>
      </c>
      <c r="BB6" s="48">
        <f>IF($E6="",0,IF('07 Uspora casu'!$D$2="Jazdný čas",IFERROR(IF(BB$4&lt;MIN('07 Uspora casu'!$F$5:$J$5),BC6*('07 Uspora casu'!$F$7/'07 Uspora casu'!$G$7)^(1/('07 Uspora casu'!$G$5-'07 Uspora casu'!$F$5)),IF(BB$4&gt;MAX('07 Uspora casu'!$F$5:$J$5),(INDEX('07 Uspora casu'!$F7:$J7,MATCH(BB$4,'07 Uspora casu'!$F$5:$J$5,1))/INDEX('07 Uspora casu'!$F7:$J7,MATCH(BB$4,'07 Uspora casu'!$F$5:$J$5,1)-1))^(1/(INDEX('07 Uspora casu'!$F$5:$J$5,MATCH(BB$4,'07 Uspora casu'!$F$5:$J$5,1))-INDEX('07 Uspora casu'!$F$5:$J$5,MATCH(BB$4,'07 Uspora casu'!$F$5:$J$5,1)-1)))*BA6,IFERROR(INDEX('07 Uspora casu'!$F7:$J7,MATCH(BB$4,'07 Uspora casu'!$F$5:$J$5,0))/60,(INDEX('07 Uspora casu'!$F7:$J7,MATCH(BB$4,'07 Uspora casu'!$F$5:$J$5,1)+1)/INDEX('07 Uspora casu'!$F7:$J7,MATCH(BB$4,'07 Uspora casu'!$F$5:$J$5,1)))^(1/(INDEX('07 Uspora casu'!$F$5:$J$5,MATCH(BB$4,'07 Uspora casu'!$F$5:$J$5,1)+1)-INDEX('07 Uspora casu'!$F$5:$J$5,MATCH(BB$4,'07 Uspora casu'!$F$5:$J$5,1))))*BA6))),0),IFERROR(IF(BB$4&lt;MIN('07 Uspora casu'!$F$5:$J$5),BC6*('07 Uspora casu'!$G$7/'07 Uspora casu'!$F$7)^(1/('07 Uspora casu'!$G$5-'07 Uspora casu'!$F$5)),IF(BB$4&gt;MAX('07 Uspora casu'!$F$5:$J$5),(INDEX('07 Uspora casu'!$F7:$J7,MATCH(BB$4,'07 Uspora casu'!$F$5:$J$5,1)-1)/INDEX('07 Uspora casu'!$F7:$J7,MATCH(BB$4,'07 Uspora casu'!$F$5:$J$5,1)))^(1/(INDEX('07 Uspora casu'!$F$5:$J$5,MATCH(BB$4,'07 Uspora casu'!$F$5:$J$5,1))-INDEX('07 Uspora casu'!$F$5:$J$5,MATCH(BB$4,'07 Uspora casu'!$F$5:$J$5,1)-1)))*BA6,IFERROR($E6/INDEX('07 Uspora casu'!$F7:$J7,MATCH(BB$4,'07 Uspora casu'!$F$5:$J$5,0)),(INDEX('07 Uspora casu'!$F7:$J7,MATCH(BB$4,'07 Uspora casu'!$F$5:$J$5,1))/INDEX('07 Uspora casu'!$F7:$J7,MATCH(BB$4,'07 Uspora casu'!$F$5:$J$5,1)+1))^(1/(INDEX('07 Uspora casu'!$F$5:$J$5,MATCH(BB$4,'07 Uspora casu'!$F$5:$J$5,1)+1)-INDEX('07 Uspora casu'!$F$5:$J$5,MATCH(BB$4,'07 Uspora casu'!$F$5:$J$5,1))))*BA6))),0)))</f>
        <v>2.1268467090769932E-2</v>
      </c>
      <c r="BC6" s="48">
        <f>IF($E6="",0,IF('07 Uspora casu'!$D$2="Jazdný čas",IFERROR(IF(BC$4&lt;MIN('07 Uspora casu'!$F$5:$J$5),BD6*('07 Uspora casu'!$F$7/'07 Uspora casu'!$G$7)^(1/('07 Uspora casu'!$G$5-'07 Uspora casu'!$F$5)),IF(BC$4&gt;MAX('07 Uspora casu'!$F$5:$J$5),(INDEX('07 Uspora casu'!$F7:$J7,MATCH(BC$4,'07 Uspora casu'!$F$5:$J$5,1))/INDEX('07 Uspora casu'!$F7:$J7,MATCH(BC$4,'07 Uspora casu'!$F$5:$J$5,1)-1))^(1/(INDEX('07 Uspora casu'!$F$5:$J$5,MATCH(BC$4,'07 Uspora casu'!$F$5:$J$5,1))-INDEX('07 Uspora casu'!$F$5:$J$5,MATCH(BC$4,'07 Uspora casu'!$F$5:$J$5,1)-1)))*BB6,IFERROR(INDEX('07 Uspora casu'!$F7:$J7,MATCH(BC$4,'07 Uspora casu'!$F$5:$J$5,0))/60,(INDEX('07 Uspora casu'!$F7:$J7,MATCH(BC$4,'07 Uspora casu'!$F$5:$J$5,1)+1)/INDEX('07 Uspora casu'!$F7:$J7,MATCH(BC$4,'07 Uspora casu'!$F$5:$J$5,1)))^(1/(INDEX('07 Uspora casu'!$F$5:$J$5,MATCH(BC$4,'07 Uspora casu'!$F$5:$J$5,1)+1)-INDEX('07 Uspora casu'!$F$5:$J$5,MATCH(BC$4,'07 Uspora casu'!$F$5:$J$5,1))))*BB6))),0),IFERROR(IF(BC$4&lt;MIN('07 Uspora casu'!$F$5:$J$5),BD6*('07 Uspora casu'!$G$7/'07 Uspora casu'!$F$7)^(1/('07 Uspora casu'!$G$5-'07 Uspora casu'!$F$5)),IF(BC$4&gt;MAX('07 Uspora casu'!$F$5:$J$5),(INDEX('07 Uspora casu'!$F7:$J7,MATCH(BC$4,'07 Uspora casu'!$F$5:$J$5,1)-1)/INDEX('07 Uspora casu'!$F7:$J7,MATCH(BC$4,'07 Uspora casu'!$F$5:$J$5,1)))^(1/(INDEX('07 Uspora casu'!$F$5:$J$5,MATCH(BC$4,'07 Uspora casu'!$F$5:$J$5,1))-INDEX('07 Uspora casu'!$F$5:$J$5,MATCH(BC$4,'07 Uspora casu'!$F$5:$J$5,1)-1)))*BB6,IFERROR($E6/INDEX('07 Uspora casu'!$F7:$J7,MATCH(BC$4,'07 Uspora casu'!$F$5:$J$5,0)),(INDEX('07 Uspora casu'!$F7:$J7,MATCH(BC$4,'07 Uspora casu'!$F$5:$J$5,1))/INDEX('07 Uspora casu'!$F7:$J7,MATCH(BC$4,'07 Uspora casu'!$F$5:$J$5,1)+1))^(1/(INDEX('07 Uspora casu'!$F$5:$J$5,MATCH(BC$4,'07 Uspora casu'!$F$5:$J$5,1)+1)-INDEX('07 Uspora casu'!$F$5:$J$5,MATCH(BC$4,'07 Uspora casu'!$F$5:$J$5,1))))*BB6))),0)))</f>
        <v>2.1399761482773859E-2</v>
      </c>
    </row>
    <row r="7" spans="1:55" x14ac:dyDescent="0.2">
      <c r="A7" s="87"/>
      <c r="B7" s="5">
        <v>2</v>
      </c>
      <c r="C7" s="5">
        <f>IF(ISBLANK('07 Uspora casu'!C8)=TRUE,"",'07 Uspora casu'!C8)</f>
        <v>90781</v>
      </c>
      <c r="D7" s="5" t="str">
        <f>IF(ISBLANK('07 Uspora casu'!D8)=TRUE,"",'07 Uspora casu'!D8)</f>
        <v>I/59 Tvrdošín - pred okružnou</v>
      </c>
      <c r="E7" s="5">
        <f>IF(ISBLANK('07 Uspora casu'!E8)=TRUE,"",'07 Uspora casu'!E8)</f>
        <v>1.42</v>
      </c>
      <c r="F7" s="48">
        <f>IF($E7="",0,IF('07 Uspora casu'!$D$2="Jazdný čas",IFERROR(IF(F$4&lt;MIN('07 Uspora casu'!$F$5:$J$5),G7*('07 Uspora casu'!$F$7/'07 Uspora casu'!$G$7)^(1/('07 Uspora casu'!$G$5-'07 Uspora casu'!$F$5)),IF(F$4&gt;MAX('07 Uspora casu'!$F$5:$J$5),(INDEX('07 Uspora casu'!$F8:$J8,MATCH(F$4,'07 Uspora casu'!$F$5:$J$5,1))/INDEX('07 Uspora casu'!$F8:$J8,MATCH(F$4,'07 Uspora casu'!$F$5:$J$5,1)-1))^(1/(INDEX('07 Uspora casu'!$F$5:$J$5,MATCH(F$4,'07 Uspora casu'!$F$5:$J$5,1))-INDEX('07 Uspora casu'!$F$5:$J$5,MATCH(F$4,'07 Uspora casu'!$F$5:$J$5,1)-1)))*E7,IFERROR(INDEX('07 Uspora casu'!$F8:$J8,MATCH(F$4,'07 Uspora casu'!$F$5:$J$5,0))/60,(INDEX('07 Uspora casu'!$F8:$J8,MATCH(F$4,'07 Uspora casu'!$F$5:$J$5,1)+1)/INDEX('07 Uspora casu'!$F8:$J8,MATCH(F$4,'07 Uspora casu'!$F$5:$J$5,1)))^(1/(INDEX('07 Uspora casu'!$F$5:$J$5,MATCH(F$4,'07 Uspora casu'!$F$5:$J$5,1)+1)-INDEX('07 Uspora casu'!$F$5:$J$5,MATCH(F$4,'07 Uspora casu'!$F$5:$J$5,1))))*E7))),0),IFERROR(IF(F$4&lt;MIN('07 Uspora casu'!$F$5:$J$5),G7*('07 Uspora casu'!$G$7/'07 Uspora casu'!$F$7)^(1/('07 Uspora casu'!$G$5-'07 Uspora casu'!$F$5)),IF(F$4&gt;MAX('07 Uspora casu'!$F$5:$J$5),(INDEX('07 Uspora casu'!$F8:$J8,MATCH(F$4,'07 Uspora casu'!$F$5:$J$5,1)-1)/INDEX('07 Uspora casu'!$F8:$J8,MATCH(F$4,'07 Uspora casu'!$F$5:$J$5,1)))^(1/(INDEX('07 Uspora casu'!$F$5:$J$5,MATCH(F$4,'07 Uspora casu'!$F$5:$J$5,1))-INDEX('07 Uspora casu'!$F$5:$J$5,MATCH(F$4,'07 Uspora casu'!$F$5:$J$5,1)-1)))*E7,IFERROR($E7/INDEX('07 Uspora casu'!$F8:$J8,MATCH(F$4,'07 Uspora casu'!$F$5:$J$5,0)),(INDEX('07 Uspora casu'!$F8:$J8,MATCH(F$4,'07 Uspora casu'!$F$5:$J$5,1))/INDEX('07 Uspora casu'!$F8:$J8,MATCH(F$4,'07 Uspora casu'!$F$5:$J$5,1)+1))^(1/(INDEX('07 Uspora casu'!$F$5:$J$5,MATCH(F$4,'07 Uspora casu'!$F$5:$J$5,1)+1)-INDEX('07 Uspora casu'!$F$5:$J$5,MATCH(F$4,'07 Uspora casu'!$F$5:$J$5,1))))*E7))),0)))</f>
        <v>2.8652138821630344E-2</v>
      </c>
      <c r="G7" s="48">
        <f>IF($E7="",0,IF('07 Uspora casu'!$D$2="Jazdný čas",IFERROR(IF(G$4&lt;MIN('07 Uspora casu'!$F$5:$J$5),H7*('07 Uspora casu'!$F$7/'07 Uspora casu'!$G$7)^(1/('07 Uspora casu'!$G$5-'07 Uspora casu'!$F$5)),IF(G$4&gt;MAX('07 Uspora casu'!$F$5:$J$5),(INDEX('07 Uspora casu'!$F8:$J8,MATCH(G$4,'07 Uspora casu'!$F$5:$J$5,1))/INDEX('07 Uspora casu'!$F8:$J8,MATCH(G$4,'07 Uspora casu'!$F$5:$J$5,1)-1))^(1/(INDEX('07 Uspora casu'!$F$5:$J$5,MATCH(G$4,'07 Uspora casu'!$F$5:$J$5,1))-INDEX('07 Uspora casu'!$F$5:$J$5,MATCH(G$4,'07 Uspora casu'!$F$5:$J$5,1)-1)))*F7,IFERROR(INDEX('07 Uspora casu'!$F8:$J8,MATCH(G$4,'07 Uspora casu'!$F$5:$J$5,0))/60,(INDEX('07 Uspora casu'!$F8:$J8,MATCH(G$4,'07 Uspora casu'!$F$5:$J$5,1)+1)/INDEX('07 Uspora casu'!$F8:$J8,MATCH(G$4,'07 Uspora casu'!$F$5:$J$5,1)))^(1/(INDEX('07 Uspora casu'!$F$5:$J$5,MATCH(G$4,'07 Uspora casu'!$F$5:$J$5,1)+1)-INDEX('07 Uspora casu'!$F$5:$J$5,MATCH(G$4,'07 Uspora casu'!$F$5:$J$5,1))))*F7))),0),IFERROR(IF(G$4&lt;MIN('07 Uspora casu'!$F$5:$J$5),H7*('07 Uspora casu'!$G$7/'07 Uspora casu'!$F$7)^(1/('07 Uspora casu'!$G$5-'07 Uspora casu'!$F$5)),IF(G$4&gt;MAX('07 Uspora casu'!$F$5:$J$5),(INDEX('07 Uspora casu'!$F8:$J8,MATCH(G$4,'07 Uspora casu'!$F$5:$J$5,1)-1)/INDEX('07 Uspora casu'!$F8:$J8,MATCH(G$4,'07 Uspora casu'!$F$5:$J$5,1)))^(1/(INDEX('07 Uspora casu'!$F$5:$J$5,MATCH(G$4,'07 Uspora casu'!$F$5:$J$5,1))-INDEX('07 Uspora casu'!$F$5:$J$5,MATCH(G$4,'07 Uspora casu'!$F$5:$J$5,1)-1)))*F7,IFERROR($E7/INDEX('07 Uspora casu'!$F8:$J8,MATCH(G$4,'07 Uspora casu'!$F$5:$J$5,0)),(INDEX('07 Uspora casu'!$F8:$J8,MATCH(G$4,'07 Uspora casu'!$F$5:$J$5,1))/INDEX('07 Uspora casu'!$F8:$J8,MATCH(G$4,'07 Uspora casu'!$F$5:$J$5,1)+1))^(1/(INDEX('07 Uspora casu'!$F$5:$J$5,MATCH(G$4,'07 Uspora casu'!$F$5:$J$5,1)+1)-INDEX('07 Uspora casu'!$F$5:$J$5,MATCH(G$4,'07 Uspora casu'!$F$5:$J$5,1))))*F7))),0)))</f>
        <v>2.8736586307273274E-2</v>
      </c>
      <c r="H7" s="48">
        <f>IF($E7="",0,IF('07 Uspora casu'!$D$2="Jazdný čas",IFERROR(IF(H$4&lt;MIN('07 Uspora casu'!$F$5:$J$5),I7*('07 Uspora casu'!$F$7/'07 Uspora casu'!$G$7)^(1/('07 Uspora casu'!$G$5-'07 Uspora casu'!$F$5)),IF(H$4&gt;MAX('07 Uspora casu'!$F$5:$J$5),(INDEX('07 Uspora casu'!$F8:$J8,MATCH(H$4,'07 Uspora casu'!$F$5:$J$5,1))/INDEX('07 Uspora casu'!$F8:$J8,MATCH(H$4,'07 Uspora casu'!$F$5:$J$5,1)-1))^(1/(INDEX('07 Uspora casu'!$F$5:$J$5,MATCH(H$4,'07 Uspora casu'!$F$5:$J$5,1))-INDEX('07 Uspora casu'!$F$5:$J$5,MATCH(H$4,'07 Uspora casu'!$F$5:$J$5,1)-1)))*G7,IFERROR(INDEX('07 Uspora casu'!$F8:$J8,MATCH(H$4,'07 Uspora casu'!$F$5:$J$5,0))/60,(INDEX('07 Uspora casu'!$F8:$J8,MATCH(H$4,'07 Uspora casu'!$F$5:$J$5,1)+1)/INDEX('07 Uspora casu'!$F8:$J8,MATCH(H$4,'07 Uspora casu'!$F$5:$J$5,1)))^(1/(INDEX('07 Uspora casu'!$F$5:$J$5,MATCH(H$4,'07 Uspora casu'!$F$5:$J$5,1)+1)-INDEX('07 Uspora casu'!$F$5:$J$5,MATCH(H$4,'07 Uspora casu'!$F$5:$J$5,1))))*G7))),0),IFERROR(IF(H$4&lt;MIN('07 Uspora casu'!$F$5:$J$5),I7*('07 Uspora casu'!$G$7/'07 Uspora casu'!$F$7)^(1/('07 Uspora casu'!$G$5-'07 Uspora casu'!$F$5)),IF(H$4&gt;MAX('07 Uspora casu'!$F$5:$J$5),(INDEX('07 Uspora casu'!$F8:$J8,MATCH(H$4,'07 Uspora casu'!$F$5:$J$5,1)-1)/INDEX('07 Uspora casu'!$F8:$J8,MATCH(H$4,'07 Uspora casu'!$F$5:$J$5,1)))^(1/(INDEX('07 Uspora casu'!$F$5:$J$5,MATCH(H$4,'07 Uspora casu'!$F$5:$J$5,1))-INDEX('07 Uspora casu'!$F$5:$J$5,MATCH(H$4,'07 Uspora casu'!$F$5:$J$5,1)-1)))*G7,IFERROR($E7/INDEX('07 Uspora casu'!$F8:$J8,MATCH(H$4,'07 Uspora casu'!$F$5:$J$5,0)),(INDEX('07 Uspora casu'!$F8:$J8,MATCH(H$4,'07 Uspora casu'!$F$5:$J$5,1))/INDEX('07 Uspora casu'!$F8:$J8,MATCH(H$4,'07 Uspora casu'!$F$5:$J$5,1)+1))^(1/(INDEX('07 Uspora casu'!$F$5:$J$5,MATCH(H$4,'07 Uspora casu'!$F$5:$J$5,1)+1)-INDEX('07 Uspora casu'!$F$5:$J$5,MATCH(H$4,'07 Uspora casu'!$F$5:$J$5,1))))*G7))),0)))</f>
        <v>2.8821282688046714E-2</v>
      </c>
      <c r="I7" s="48">
        <f>IF($E7="",0,IF('07 Uspora casu'!$D$2="Jazdný čas",IFERROR(IF(I$4&lt;MIN('07 Uspora casu'!$F$5:$J$5),J7*('07 Uspora casu'!$F$7/'07 Uspora casu'!$G$7)^(1/('07 Uspora casu'!$G$5-'07 Uspora casu'!$F$5)),IF(I$4&gt;MAX('07 Uspora casu'!$F$5:$J$5),(INDEX('07 Uspora casu'!$F8:$J8,MATCH(I$4,'07 Uspora casu'!$F$5:$J$5,1))/INDEX('07 Uspora casu'!$F8:$J8,MATCH(I$4,'07 Uspora casu'!$F$5:$J$5,1)-1))^(1/(INDEX('07 Uspora casu'!$F$5:$J$5,MATCH(I$4,'07 Uspora casu'!$F$5:$J$5,1))-INDEX('07 Uspora casu'!$F$5:$J$5,MATCH(I$4,'07 Uspora casu'!$F$5:$J$5,1)-1)))*H7,IFERROR(INDEX('07 Uspora casu'!$F8:$J8,MATCH(I$4,'07 Uspora casu'!$F$5:$J$5,0))/60,(INDEX('07 Uspora casu'!$F8:$J8,MATCH(I$4,'07 Uspora casu'!$F$5:$J$5,1)+1)/INDEX('07 Uspora casu'!$F8:$J8,MATCH(I$4,'07 Uspora casu'!$F$5:$J$5,1)))^(1/(INDEX('07 Uspora casu'!$F$5:$J$5,MATCH(I$4,'07 Uspora casu'!$F$5:$J$5,1)+1)-INDEX('07 Uspora casu'!$F$5:$J$5,MATCH(I$4,'07 Uspora casu'!$F$5:$J$5,1))))*H7))),0),IFERROR(IF(I$4&lt;MIN('07 Uspora casu'!$F$5:$J$5),J7*('07 Uspora casu'!$G$7/'07 Uspora casu'!$F$7)^(1/('07 Uspora casu'!$G$5-'07 Uspora casu'!$F$5)),IF(I$4&gt;MAX('07 Uspora casu'!$F$5:$J$5),(INDEX('07 Uspora casu'!$F8:$J8,MATCH(I$4,'07 Uspora casu'!$F$5:$J$5,1)-1)/INDEX('07 Uspora casu'!$F8:$J8,MATCH(I$4,'07 Uspora casu'!$F$5:$J$5,1)))^(1/(INDEX('07 Uspora casu'!$F$5:$J$5,MATCH(I$4,'07 Uspora casu'!$F$5:$J$5,1))-INDEX('07 Uspora casu'!$F$5:$J$5,MATCH(I$4,'07 Uspora casu'!$F$5:$J$5,1)-1)))*H7,IFERROR($E7/INDEX('07 Uspora casu'!$F8:$J8,MATCH(I$4,'07 Uspora casu'!$F$5:$J$5,0)),(INDEX('07 Uspora casu'!$F8:$J8,MATCH(I$4,'07 Uspora casu'!$F$5:$J$5,1))/INDEX('07 Uspora casu'!$F8:$J8,MATCH(I$4,'07 Uspora casu'!$F$5:$J$5,1)+1))^(1/(INDEX('07 Uspora casu'!$F$5:$J$5,MATCH(I$4,'07 Uspora casu'!$F$5:$J$5,1)+1)-INDEX('07 Uspora casu'!$F$5:$J$5,MATCH(I$4,'07 Uspora casu'!$F$5:$J$5,1))))*H7))),0)))</f>
        <v>2.8906228697528288E-2</v>
      </c>
      <c r="J7" s="48">
        <f>IF($E7="",0,IF('07 Uspora casu'!$D$2="Jazdný čas",IFERROR(IF(J$4&lt;MIN('07 Uspora casu'!$F$5:$J$5),K7*('07 Uspora casu'!$F$7/'07 Uspora casu'!$G$7)^(1/('07 Uspora casu'!$G$5-'07 Uspora casu'!$F$5)),IF(J$4&gt;MAX('07 Uspora casu'!$F$5:$J$5),(INDEX('07 Uspora casu'!$F8:$J8,MATCH(J$4,'07 Uspora casu'!$F$5:$J$5,1))/INDEX('07 Uspora casu'!$F8:$J8,MATCH(J$4,'07 Uspora casu'!$F$5:$J$5,1)-1))^(1/(INDEX('07 Uspora casu'!$F$5:$J$5,MATCH(J$4,'07 Uspora casu'!$F$5:$J$5,1))-INDEX('07 Uspora casu'!$F$5:$J$5,MATCH(J$4,'07 Uspora casu'!$F$5:$J$5,1)-1)))*I7,IFERROR(INDEX('07 Uspora casu'!$F8:$J8,MATCH(J$4,'07 Uspora casu'!$F$5:$J$5,0))/60,(INDEX('07 Uspora casu'!$F8:$J8,MATCH(J$4,'07 Uspora casu'!$F$5:$J$5,1)+1)/INDEX('07 Uspora casu'!$F8:$J8,MATCH(J$4,'07 Uspora casu'!$F$5:$J$5,1)))^(1/(INDEX('07 Uspora casu'!$F$5:$J$5,MATCH(J$4,'07 Uspora casu'!$F$5:$J$5,1)+1)-INDEX('07 Uspora casu'!$F$5:$J$5,MATCH(J$4,'07 Uspora casu'!$F$5:$J$5,1))))*I7))),0),IFERROR(IF(J$4&lt;MIN('07 Uspora casu'!$F$5:$J$5),K7*('07 Uspora casu'!$G$7/'07 Uspora casu'!$F$7)^(1/('07 Uspora casu'!$G$5-'07 Uspora casu'!$F$5)),IF(J$4&gt;MAX('07 Uspora casu'!$F$5:$J$5),(INDEX('07 Uspora casu'!$F8:$J8,MATCH(J$4,'07 Uspora casu'!$F$5:$J$5,1)-1)/INDEX('07 Uspora casu'!$F8:$J8,MATCH(J$4,'07 Uspora casu'!$F$5:$J$5,1)))^(1/(INDEX('07 Uspora casu'!$F$5:$J$5,MATCH(J$4,'07 Uspora casu'!$F$5:$J$5,1))-INDEX('07 Uspora casu'!$F$5:$J$5,MATCH(J$4,'07 Uspora casu'!$F$5:$J$5,1)-1)))*I7,IFERROR($E7/INDEX('07 Uspora casu'!$F8:$J8,MATCH(J$4,'07 Uspora casu'!$F$5:$J$5,0)),(INDEX('07 Uspora casu'!$F8:$J8,MATCH(J$4,'07 Uspora casu'!$F$5:$J$5,1))/INDEX('07 Uspora casu'!$F8:$J8,MATCH(J$4,'07 Uspora casu'!$F$5:$J$5,1)+1))^(1/(INDEX('07 Uspora casu'!$F$5:$J$5,MATCH(J$4,'07 Uspora casu'!$F$5:$J$5,1)+1)-INDEX('07 Uspora casu'!$F$5:$J$5,MATCH(J$4,'07 Uspora casu'!$F$5:$J$5,1))))*I7))),0)))</f>
        <v>2.8991425071457737E-2</v>
      </c>
      <c r="K7" s="48">
        <f>IF($E7="",0,IF('07 Uspora casu'!$D$2="Jazdný čas",IFERROR(IF(K$4&lt;MIN('07 Uspora casu'!$F$5:$J$5),L7*('07 Uspora casu'!$F$7/'07 Uspora casu'!$G$7)^(1/('07 Uspora casu'!$G$5-'07 Uspora casu'!$F$5)),IF(K$4&gt;MAX('07 Uspora casu'!$F$5:$J$5),(INDEX('07 Uspora casu'!$F8:$J8,MATCH(K$4,'07 Uspora casu'!$F$5:$J$5,1))/INDEX('07 Uspora casu'!$F8:$J8,MATCH(K$4,'07 Uspora casu'!$F$5:$J$5,1)-1))^(1/(INDEX('07 Uspora casu'!$F$5:$J$5,MATCH(K$4,'07 Uspora casu'!$F$5:$J$5,1))-INDEX('07 Uspora casu'!$F$5:$J$5,MATCH(K$4,'07 Uspora casu'!$F$5:$J$5,1)-1)))*J7,IFERROR(INDEX('07 Uspora casu'!$F8:$J8,MATCH(K$4,'07 Uspora casu'!$F$5:$J$5,0))/60,(INDEX('07 Uspora casu'!$F8:$J8,MATCH(K$4,'07 Uspora casu'!$F$5:$J$5,1)+1)/INDEX('07 Uspora casu'!$F8:$J8,MATCH(K$4,'07 Uspora casu'!$F$5:$J$5,1)))^(1/(INDEX('07 Uspora casu'!$F$5:$J$5,MATCH(K$4,'07 Uspora casu'!$F$5:$J$5,1)+1)-INDEX('07 Uspora casu'!$F$5:$J$5,MATCH(K$4,'07 Uspora casu'!$F$5:$J$5,1))))*J7))),0),IFERROR(IF(K$4&lt;MIN('07 Uspora casu'!$F$5:$J$5),L7*('07 Uspora casu'!$G$7/'07 Uspora casu'!$F$7)^(1/('07 Uspora casu'!$G$5-'07 Uspora casu'!$F$5)),IF(K$4&gt;MAX('07 Uspora casu'!$F$5:$J$5),(INDEX('07 Uspora casu'!$F8:$J8,MATCH(K$4,'07 Uspora casu'!$F$5:$J$5,1)-1)/INDEX('07 Uspora casu'!$F8:$J8,MATCH(K$4,'07 Uspora casu'!$F$5:$J$5,1)))^(1/(INDEX('07 Uspora casu'!$F$5:$J$5,MATCH(K$4,'07 Uspora casu'!$F$5:$J$5,1))-INDEX('07 Uspora casu'!$F$5:$J$5,MATCH(K$4,'07 Uspora casu'!$F$5:$J$5,1)-1)))*J7,IFERROR($E7/INDEX('07 Uspora casu'!$F8:$J8,MATCH(K$4,'07 Uspora casu'!$F$5:$J$5,0)),(INDEX('07 Uspora casu'!$F8:$J8,MATCH(K$4,'07 Uspora casu'!$F$5:$J$5,1))/INDEX('07 Uspora casu'!$F8:$J8,MATCH(K$4,'07 Uspora casu'!$F$5:$J$5,1)+1))^(1/(INDEX('07 Uspora casu'!$F$5:$J$5,MATCH(K$4,'07 Uspora casu'!$F$5:$J$5,1)+1)-INDEX('07 Uspora casu'!$F$5:$J$5,MATCH(K$4,'07 Uspora casu'!$F$5:$J$5,1))))*J7))),0)))</f>
        <v>2.9115277617288115E-2</v>
      </c>
      <c r="L7" s="48">
        <f>IF($E7="",0,IF('07 Uspora casu'!$D$2="Jazdný čas",IFERROR(IF(L$4&lt;MIN('07 Uspora casu'!$F$5:$J$5),M7*('07 Uspora casu'!$F$7/'07 Uspora casu'!$G$7)^(1/('07 Uspora casu'!$G$5-'07 Uspora casu'!$F$5)),IF(L$4&gt;MAX('07 Uspora casu'!$F$5:$J$5),(INDEX('07 Uspora casu'!$F8:$J8,MATCH(L$4,'07 Uspora casu'!$F$5:$J$5,1))/INDEX('07 Uspora casu'!$F8:$J8,MATCH(L$4,'07 Uspora casu'!$F$5:$J$5,1)-1))^(1/(INDEX('07 Uspora casu'!$F$5:$J$5,MATCH(L$4,'07 Uspora casu'!$F$5:$J$5,1))-INDEX('07 Uspora casu'!$F$5:$J$5,MATCH(L$4,'07 Uspora casu'!$F$5:$J$5,1)-1)))*K7,IFERROR(INDEX('07 Uspora casu'!$F8:$J8,MATCH(L$4,'07 Uspora casu'!$F$5:$J$5,0))/60,(INDEX('07 Uspora casu'!$F8:$J8,MATCH(L$4,'07 Uspora casu'!$F$5:$J$5,1)+1)/INDEX('07 Uspora casu'!$F8:$J8,MATCH(L$4,'07 Uspora casu'!$F$5:$J$5,1)))^(1/(INDEX('07 Uspora casu'!$F$5:$J$5,MATCH(L$4,'07 Uspora casu'!$F$5:$J$5,1)+1)-INDEX('07 Uspora casu'!$F$5:$J$5,MATCH(L$4,'07 Uspora casu'!$F$5:$J$5,1))))*K7))),0),IFERROR(IF(L$4&lt;MIN('07 Uspora casu'!$F$5:$J$5),M7*('07 Uspora casu'!$G$7/'07 Uspora casu'!$F$7)^(1/('07 Uspora casu'!$G$5-'07 Uspora casu'!$F$5)),IF(L$4&gt;MAX('07 Uspora casu'!$F$5:$J$5),(INDEX('07 Uspora casu'!$F8:$J8,MATCH(L$4,'07 Uspora casu'!$F$5:$J$5,1)-1)/INDEX('07 Uspora casu'!$F8:$J8,MATCH(L$4,'07 Uspora casu'!$F$5:$J$5,1)))^(1/(INDEX('07 Uspora casu'!$F$5:$J$5,MATCH(L$4,'07 Uspora casu'!$F$5:$J$5,1))-INDEX('07 Uspora casu'!$F$5:$J$5,MATCH(L$4,'07 Uspora casu'!$F$5:$J$5,1)-1)))*K7,IFERROR($E7/INDEX('07 Uspora casu'!$F8:$J8,MATCH(L$4,'07 Uspora casu'!$F$5:$J$5,0)),(INDEX('07 Uspora casu'!$F8:$J8,MATCH(L$4,'07 Uspora casu'!$F$5:$J$5,1))/INDEX('07 Uspora casu'!$F8:$J8,MATCH(L$4,'07 Uspora casu'!$F$5:$J$5,1)+1))^(1/(INDEX('07 Uspora casu'!$F$5:$J$5,MATCH(L$4,'07 Uspora casu'!$F$5:$J$5,1)+1)-INDEX('07 Uspora casu'!$F$5:$J$5,MATCH(L$4,'07 Uspora casu'!$F$5:$J$5,1))))*K7))),0)))</f>
        <v>2.9239659266226424E-2</v>
      </c>
      <c r="M7" s="48">
        <f>IF($E7="",0,IF('07 Uspora casu'!$D$2="Jazdný čas",IFERROR(IF(M$4&lt;MIN('07 Uspora casu'!$F$5:$J$5),N7*('07 Uspora casu'!$F$7/'07 Uspora casu'!$G$7)^(1/('07 Uspora casu'!$G$5-'07 Uspora casu'!$F$5)),IF(M$4&gt;MAX('07 Uspora casu'!$F$5:$J$5),(INDEX('07 Uspora casu'!$F8:$J8,MATCH(M$4,'07 Uspora casu'!$F$5:$J$5,1))/INDEX('07 Uspora casu'!$F8:$J8,MATCH(M$4,'07 Uspora casu'!$F$5:$J$5,1)-1))^(1/(INDEX('07 Uspora casu'!$F$5:$J$5,MATCH(M$4,'07 Uspora casu'!$F$5:$J$5,1))-INDEX('07 Uspora casu'!$F$5:$J$5,MATCH(M$4,'07 Uspora casu'!$F$5:$J$5,1)-1)))*L7,IFERROR(INDEX('07 Uspora casu'!$F8:$J8,MATCH(M$4,'07 Uspora casu'!$F$5:$J$5,0))/60,(INDEX('07 Uspora casu'!$F8:$J8,MATCH(M$4,'07 Uspora casu'!$F$5:$J$5,1)+1)/INDEX('07 Uspora casu'!$F8:$J8,MATCH(M$4,'07 Uspora casu'!$F$5:$J$5,1)))^(1/(INDEX('07 Uspora casu'!$F$5:$J$5,MATCH(M$4,'07 Uspora casu'!$F$5:$J$5,1)+1)-INDEX('07 Uspora casu'!$F$5:$J$5,MATCH(M$4,'07 Uspora casu'!$F$5:$J$5,1))))*L7))),0),IFERROR(IF(M$4&lt;MIN('07 Uspora casu'!$F$5:$J$5),N7*('07 Uspora casu'!$G$7/'07 Uspora casu'!$F$7)^(1/('07 Uspora casu'!$G$5-'07 Uspora casu'!$F$5)),IF(M$4&gt;MAX('07 Uspora casu'!$F$5:$J$5),(INDEX('07 Uspora casu'!$F8:$J8,MATCH(M$4,'07 Uspora casu'!$F$5:$J$5,1)-1)/INDEX('07 Uspora casu'!$F8:$J8,MATCH(M$4,'07 Uspora casu'!$F$5:$J$5,1)))^(1/(INDEX('07 Uspora casu'!$F$5:$J$5,MATCH(M$4,'07 Uspora casu'!$F$5:$J$5,1))-INDEX('07 Uspora casu'!$F$5:$J$5,MATCH(M$4,'07 Uspora casu'!$F$5:$J$5,1)-1)))*L7,IFERROR($E7/INDEX('07 Uspora casu'!$F8:$J8,MATCH(M$4,'07 Uspora casu'!$F$5:$J$5,0)),(INDEX('07 Uspora casu'!$F8:$J8,MATCH(M$4,'07 Uspora casu'!$F$5:$J$5,1))/INDEX('07 Uspora casu'!$F8:$J8,MATCH(M$4,'07 Uspora casu'!$F$5:$J$5,1)+1))^(1/(INDEX('07 Uspora casu'!$F$5:$J$5,MATCH(M$4,'07 Uspora casu'!$F$5:$J$5,1)+1)-INDEX('07 Uspora casu'!$F$5:$J$5,MATCH(M$4,'07 Uspora casu'!$F$5:$J$5,1))))*L7))),0)))</f>
        <v>2.9364572278622641E-2</v>
      </c>
      <c r="N7" s="48">
        <f>IF($E7="",0,IF('07 Uspora casu'!$D$2="Jazdný čas",IFERROR(IF(N$4&lt;MIN('07 Uspora casu'!$F$5:$J$5),O7*('07 Uspora casu'!$F$7/'07 Uspora casu'!$G$7)^(1/('07 Uspora casu'!$G$5-'07 Uspora casu'!$F$5)),IF(N$4&gt;MAX('07 Uspora casu'!$F$5:$J$5),(INDEX('07 Uspora casu'!$F8:$J8,MATCH(N$4,'07 Uspora casu'!$F$5:$J$5,1))/INDEX('07 Uspora casu'!$F8:$J8,MATCH(N$4,'07 Uspora casu'!$F$5:$J$5,1)-1))^(1/(INDEX('07 Uspora casu'!$F$5:$J$5,MATCH(N$4,'07 Uspora casu'!$F$5:$J$5,1))-INDEX('07 Uspora casu'!$F$5:$J$5,MATCH(N$4,'07 Uspora casu'!$F$5:$J$5,1)-1)))*M7,IFERROR(INDEX('07 Uspora casu'!$F8:$J8,MATCH(N$4,'07 Uspora casu'!$F$5:$J$5,0))/60,(INDEX('07 Uspora casu'!$F8:$J8,MATCH(N$4,'07 Uspora casu'!$F$5:$J$5,1)+1)/INDEX('07 Uspora casu'!$F8:$J8,MATCH(N$4,'07 Uspora casu'!$F$5:$J$5,1)))^(1/(INDEX('07 Uspora casu'!$F$5:$J$5,MATCH(N$4,'07 Uspora casu'!$F$5:$J$5,1)+1)-INDEX('07 Uspora casu'!$F$5:$J$5,MATCH(N$4,'07 Uspora casu'!$F$5:$J$5,1))))*M7))),0),IFERROR(IF(N$4&lt;MIN('07 Uspora casu'!$F$5:$J$5),O7*('07 Uspora casu'!$G$7/'07 Uspora casu'!$F$7)^(1/('07 Uspora casu'!$G$5-'07 Uspora casu'!$F$5)),IF(N$4&gt;MAX('07 Uspora casu'!$F$5:$J$5),(INDEX('07 Uspora casu'!$F8:$J8,MATCH(N$4,'07 Uspora casu'!$F$5:$J$5,1)-1)/INDEX('07 Uspora casu'!$F8:$J8,MATCH(N$4,'07 Uspora casu'!$F$5:$J$5,1)))^(1/(INDEX('07 Uspora casu'!$F$5:$J$5,MATCH(N$4,'07 Uspora casu'!$F$5:$J$5,1))-INDEX('07 Uspora casu'!$F$5:$J$5,MATCH(N$4,'07 Uspora casu'!$F$5:$J$5,1)-1)))*M7,IFERROR($E7/INDEX('07 Uspora casu'!$F8:$J8,MATCH(N$4,'07 Uspora casu'!$F$5:$J$5,0)),(INDEX('07 Uspora casu'!$F8:$J8,MATCH(N$4,'07 Uspora casu'!$F$5:$J$5,1))/INDEX('07 Uspora casu'!$F8:$J8,MATCH(N$4,'07 Uspora casu'!$F$5:$J$5,1)+1))^(1/(INDEX('07 Uspora casu'!$F$5:$J$5,MATCH(N$4,'07 Uspora casu'!$F$5:$J$5,1)+1)-INDEX('07 Uspora casu'!$F$5:$J$5,MATCH(N$4,'07 Uspora casu'!$F$5:$J$5,1))))*M7))),0)))</f>
        <v>2.9490018924483045E-2</v>
      </c>
      <c r="O7" s="48">
        <f>IF($E7="",0,IF('07 Uspora casu'!$D$2="Jazdný čas",IFERROR(IF(O$4&lt;MIN('07 Uspora casu'!$F$5:$J$5),P7*('07 Uspora casu'!$F$7/'07 Uspora casu'!$G$7)^(1/('07 Uspora casu'!$G$5-'07 Uspora casu'!$F$5)),IF(O$4&gt;MAX('07 Uspora casu'!$F$5:$J$5),(INDEX('07 Uspora casu'!$F8:$J8,MATCH(O$4,'07 Uspora casu'!$F$5:$J$5,1))/INDEX('07 Uspora casu'!$F8:$J8,MATCH(O$4,'07 Uspora casu'!$F$5:$J$5,1)-1))^(1/(INDEX('07 Uspora casu'!$F$5:$J$5,MATCH(O$4,'07 Uspora casu'!$F$5:$J$5,1))-INDEX('07 Uspora casu'!$F$5:$J$5,MATCH(O$4,'07 Uspora casu'!$F$5:$J$5,1)-1)))*N7,IFERROR(INDEX('07 Uspora casu'!$F8:$J8,MATCH(O$4,'07 Uspora casu'!$F$5:$J$5,0))/60,(INDEX('07 Uspora casu'!$F8:$J8,MATCH(O$4,'07 Uspora casu'!$F$5:$J$5,1)+1)/INDEX('07 Uspora casu'!$F8:$J8,MATCH(O$4,'07 Uspora casu'!$F$5:$J$5,1)))^(1/(INDEX('07 Uspora casu'!$F$5:$J$5,MATCH(O$4,'07 Uspora casu'!$F$5:$J$5,1)+1)-INDEX('07 Uspora casu'!$F$5:$J$5,MATCH(O$4,'07 Uspora casu'!$F$5:$J$5,1))))*N7))),0),IFERROR(IF(O$4&lt;MIN('07 Uspora casu'!$F$5:$J$5),P7*('07 Uspora casu'!$G$7/'07 Uspora casu'!$F$7)^(1/('07 Uspora casu'!$G$5-'07 Uspora casu'!$F$5)),IF(O$4&gt;MAX('07 Uspora casu'!$F$5:$J$5),(INDEX('07 Uspora casu'!$F8:$J8,MATCH(O$4,'07 Uspora casu'!$F$5:$J$5,1)-1)/INDEX('07 Uspora casu'!$F8:$J8,MATCH(O$4,'07 Uspora casu'!$F$5:$J$5,1)))^(1/(INDEX('07 Uspora casu'!$F$5:$J$5,MATCH(O$4,'07 Uspora casu'!$F$5:$J$5,1))-INDEX('07 Uspora casu'!$F$5:$J$5,MATCH(O$4,'07 Uspora casu'!$F$5:$J$5,1)-1)))*N7,IFERROR($E7/INDEX('07 Uspora casu'!$F8:$J8,MATCH(O$4,'07 Uspora casu'!$F$5:$J$5,0)),(INDEX('07 Uspora casu'!$F8:$J8,MATCH(O$4,'07 Uspora casu'!$F$5:$J$5,1))/INDEX('07 Uspora casu'!$F8:$J8,MATCH(O$4,'07 Uspora casu'!$F$5:$J$5,1)+1))^(1/(INDEX('07 Uspora casu'!$F$5:$J$5,MATCH(O$4,'07 Uspora casu'!$F$5:$J$5,1)+1)-INDEX('07 Uspora casu'!$F$5:$J$5,MATCH(O$4,'07 Uspora casu'!$F$5:$J$5,1))))*N7))),0)))</f>
        <v>2.9616001483511477E-2</v>
      </c>
      <c r="P7" s="48">
        <f>IF($E7="",0,IF('07 Uspora casu'!$D$2="Jazdný čas",IFERROR(IF(P$4&lt;MIN('07 Uspora casu'!$F$5:$J$5),Q7*('07 Uspora casu'!$F$7/'07 Uspora casu'!$G$7)^(1/('07 Uspora casu'!$G$5-'07 Uspora casu'!$F$5)),IF(P$4&gt;MAX('07 Uspora casu'!$F$5:$J$5),(INDEX('07 Uspora casu'!$F8:$J8,MATCH(P$4,'07 Uspora casu'!$F$5:$J$5,1))/INDEX('07 Uspora casu'!$F8:$J8,MATCH(P$4,'07 Uspora casu'!$F$5:$J$5,1)-1))^(1/(INDEX('07 Uspora casu'!$F$5:$J$5,MATCH(P$4,'07 Uspora casu'!$F$5:$J$5,1))-INDEX('07 Uspora casu'!$F$5:$J$5,MATCH(P$4,'07 Uspora casu'!$F$5:$J$5,1)-1)))*O7,IFERROR(INDEX('07 Uspora casu'!$F8:$J8,MATCH(P$4,'07 Uspora casu'!$F$5:$J$5,0))/60,(INDEX('07 Uspora casu'!$F8:$J8,MATCH(P$4,'07 Uspora casu'!$F$5:$J$5,1)+1)/INDEX('07 Uspora casu'!$F8:$J8,MATCH(P$4,'07 Uspora casu'!$F$5:$J$5,1)))^(1/(INDEX('07 Uspora casu'!$F$5:$J$5,MATCH(P$4,'07 Uspora casu'!$F$5:$J$5,1)+1)-INDEX('07 Uspora casu'!$F$5:$J$5,MATCH(P$4,'07 Uspora casu'!$F$5:$J$5,1))))*O7))),0),IFERROR(IF(P$4&lt;MIN('07 Uspora casu'!$F$5:$J$5),Q7*('07 Uspora casu'!$G$7/'07 Uspora casu'!$F$7)^(1/('07 Uspora casu'!$G$5-'07 Uspora casu'!$F$5)),IF(P$4&gt;MAX('07 Uspora casu'!$F$5:$J$5),(INDEX('07 Uspora casu'!$F8:$J8,MATCH(P$4,'07 Uspora casu'!$F$5:$J$5,1)-1)/INDEX('07 Uspora casu'!$F8:$J8,MATCH(P$4,'07 Uspora casu'!$F$5:$J$5,1)))^(1/(INDEX('07 Uspora casu'!$F$5:$J$5,MATCH(P$4,'07 Uspora casu'!$F$5:$J$5,1))-INDEX('07 Uspora casu'!$F$5:$J$5,MATCH(P$4,'07 Uspora casu'!$F$5:$J$5,1)-1)))*O7,IFERROR($E7/INDEX('07 Uspora casu'!$F8:$J8,MATCH(P$4,'07 Uspora casu'!$F$5:$J$5,0)),(INDEX('07 Uspora casu'!$F8:$J8,MATCH(P$4,'07 Uspora casu'!$F$5:$J$5,1))/INDEX('07 Uspora casu'!$F8:$J8,MATCH(P$4,'07 Uspora casu'!$F$5:$J$5,1)+1))^(1/(INDEX('07 Uspora casu'!$F$5:$J$5,MATCH(P$4,'07 Uspora casu'!$F$5:$J$5,1)+1)-INDEX('07 Uspora casu'!$F$5:$J$5,MATCH(P$4,'07 Uspora casu'!$F$5:$J$5,1))))*O7))),0)))</f>
        <v>2.9742522245150765E-2</v>
      </c>
      <c r="Q7" s="48">
        <f>IF($E7="",0,IF('07 Uspora casu'!$D$2="Jazdný čas",IFERROR(IF(Q$4&lt;MIN('07 Uspora casu'!$F$5:$J$5),R7*('07 Uspora casu'!$F$7/'07 Uspora casu'!$G$7)^(1/('07 Uspora casu'!$G$5-'07 Uspora casu'!$F$5)),IF(Q$4&gt;MAX('07 Uspora casu'!$F$5:$J$5),(INDEX('07 Uspora casu'!$F8:$J8,MATCH(Q$4,'07 Uspora casu'!$F$5:$J$5,1))/INDEX('07 Uspora casu'!$F8:$J8,MATCH(Q$4,'07 Uspora casu'!$F$5:$J$5,1)-1))^(1/(INDEX('07 Uspora casu'!$F$5:$J$5,MATCH(Q$4,'07 Uspora casu'!$F$5:$J$5,1))-INDEX('07 Uspora casu'!$F$5:$J$5,MATCH(Q$4,'07 Uspora casu'!$F$5:$J$5,1)-1)))*P7,IFERROR(INDEX('07 Uspora casu'!$F8:$J8,MATCH(Q$4,'07 Uspora casu'!$F$5:$J$5,0))/60,(INDEX('07 Uspora casu'!$F8:$J8,MATCH(Q$4,'07 Uspora casu'!$F$5:$J$5,1)+1)/INDEX('07 Uspora casu'!$F8:$J8,MATCH(Q$4,'07 Uspora casu'!$F$5:$J$5,1)))^(1/(INDEX('07 Uspora casu'!$F$5:$J$5,MATCH(Q$4,'07 Uspora casu'!$F$5:$J$5,1)+1)-INDEX('07 Uspora casu'!$F$5:$J$5,MATCH(Q$4,'07 Uspora casu'!$F$5:$J$5,1))))*P7))),0),IFERROR(IF(Q$4&lt;MIN('07 Uspora casu'!$F$5:$J$5),R7*('07 Uspora casu'!$G$7/'07 Uspora casu'!$F$7)^(1/('07 Uspora casu'!$G$5-'07 Uspora casu'!$F$5)),IF(Q$4&gt;MAX('07 Uspora casu'!$F$5:$J$5),(INDEX('07 Uspora casu'!$F8:$J8,MATCH(Q$4,'07 Uspora casu'!$F$5:$J$5,1)-1)/INDEX('07 Uspora casu'!$F8:$J8,MATCH(Q$4,'07 Uspora casu'!$F$5:$J$5,1)))^(1/(INDEX('07 Uspora casu'!$F$5:$J$5,MATCH(Q$4,'07 Uspora casu'!$F$5:$J$5,1))-INDEX('07 Uspora casu'!$F$5:$J$5,MATCH(Q$4,'07 Uspora casu'!$F$5:$J$5,1)-1)))*P7,IFERROR($E7/INDEX('07 Uspora casu'!$F8:$J8,MATCH(Q$4,'07 Uspora casu'!$F$5:$J$5,0)),(INDEX('07 Uspora casu'!$F8:$J8,MATCH(Q$4,'07 Uspora casu'!$F$5:$J$5,1))/INDEX('07 Uspora casu'!$F8:$J8,MATCH(Q$4,'07 Uspora casu'!$F$5:$J$5,1)+1))^(1/(INDEX('07 Uspora casu'!$F$5:$J$5,MATCH(Q$4,'07 Uspora casu'!$F$5:$J$5,1)+1)-INDEX('07 Uspora casu'!$F$5:$J$5,MATCH(Q$4,'07 Uspora casu'!$F$5:$J$5,1))))*P7))),0)))</f>
        <v>2.9869583508624314E-2</v>
      </c>
      <c r="R7" s="48">
        <f>IF($E7="",0,IF('07 Uspora casu'!$D$2="Jazdný čas",IFERROR(IF(R$4&lt;MIN('07 Uspora casu'!$F$5:$J$5),S7*('07 Uspora casu'!$F$7/'07 Uspora casu'!$G$7)^(1/('07 Uspora casu'!$G$5-'07 Uspora casu'!$F$5)),IF(R$4&gt;MAX('07 Uspora casu'!$F$5:$J$5),(INDEX('07 Uspora casu'!$F8:$J8,MATCH(R$4,'07 Uspora casu'!$F$5:$J$5,1))/INDEX('07 Uspora casu'!$F8:$J8,MATCH(R$4,'07 Uspora casu'!$F$5:$J$5,1)-1))^(1/(INDEX('07 Uspora casu'!$F$5:$J$5,MATCH(R$4,'07 Uspora casu'!$F$5:$J$5,1))-INDEX('07 Uspora casu'!$F$5:$J$5,MATCH(R$4,'07 Uspora casu'!$F$5:$J$5,1)-1)))*Q7,IFERROR(INDEX('07 Uspora casu'!$F8:$J8,MATCH(R$4,'07 Uspora casu'!$F$5:$J$5,0))/60,(INDEX('07 Uspora casu'!$F8:$J8,MATCH(R$4,'07 Uspora casu'!$F$5:$J$5,1)+1)/INDEX('07 Uspora casu'!$F8:$J8,MATCH(R$4,'07 Uspora casu'!$F$5:$J$5,1)))^(1/(INDEX('07 Uspora casu'!$F$5:$J$5,MATCH(R$4,'07 Uspora casu'!$F$5:$J$5,1)+1)-INDEX('07 Uspora casu'!$F$5:$J$5,MATCH(R$4,'07 Uspora casu'!$F$5:$J$5,1))))*Q7))),0),IFERROR(IF(R$4&lt;MIN('07 Uspora casu'!$F$5:$J$5),S7*('07 Uspora casu'!$G$7/'07 Uspora casu'!$F$7)^(1/('07 Uspora casu'!$G$5-'07 Uspora casu'!$F$5)),IF(R$4&gt;MAX('07 Uspora casu'!$F$5:$J$5),(INDEX('07 Uspora casu'!$F8:$J8,MATCH(R$4,'07 Uspora casu'!$F$5:$J$5,1)-1)/INDEX('07 Uspora casu'!$F8:$J8,MATCH(R$4,'07 Uspora casu'!$F$5:$J$5,1)))^(1/(INDEX('07 Uspora casu'!$F$5:$J$5,MATCH(R$4,'07 Uspora casu'!$F$5:$J$5,1))-INDEX('07 Uspora casu'!$F$5:$J$5,MATCH(R$4,'07 Uspora casu'!$F$5:$J$5,1)-1)))*Q7,IFERROR($E7/INDEX('07 Uspora casu'!$F8:$J8,MATCH(R$4,'07 Uspora casu'!$F$5:$J$5,0)),(INDEX('07 Uspora casu'!$F8:$J8,MATCH(R$4,'07 Uspora casu'!$F$5:$J$5,1))/INDEX('07 Uspora casu'!$F8:$J8,MATCH(R$4,'07 Uspora casu'!$F$5:$J$5,1)+1))^(1/(INDEX('07 Uspora casu'!$F$5:$J$5,MATCH(R$4,'07 Uspora casu'!$F$5:$J$5,1)+1)-INDEX('07 Uspora casu'!$F$5:$J$5,MATCH(R$4,'07 Uspora casu'!$F$5:$J$5,1))))*Q7))),0)))</f>
        <v>3.0009461806584359E-2</v>
      </c>
      <c r="S7" s="48">
        <f>IF($E7="",0,IF('07 Uspora casu'!$D$2="Jazdný čas",IFERROR(IF(S$4&lt;MIN('07 Uspora casu'!$F$5:$J$5),T7*('07 Uspora casu'!$F$7/'07 Uspora casu'!$G$7)^(1/('07 Uspora casu'!$G$5-'07 Uspora casu'!$F$5)),IF(S$4&gt;MAX('07 Uspora casu'!$F$5:$J$5),(INDEX('07 Uspora casu'!$F8:$J8,MATCH(S$4,'07 Uspora casu'!$F$5:$J$5,1))/INDEX('07 Uspora casu'!$F8:$J8,MATCH(S$4,'07 Uspora casu'!$F$5:$J$5,1)-1))^(1/(INDEX('07 Uspora casu'!$F$5:$J$5,MATCH(S$4,'07 Uspora casu'!$F$5:$J$5,1))-INDEX('07 Uspora casu'!$F$5:$J$5,MATCH(S$4,'07 Uspora casu'!$F$5:$J$5,1)-1)))*R7,IFERROR(INDEX('07 Uspora casu'!$F8:$J8,MATCH(S$4,'07 Uspora casu'!$F$5:$J$5,0))/60,(INDEX('07 Uspora casu'!$F8:$J8,MATCH(S$4,'07 Uspora casu'!$F$5:$J$5,1)+1)/INDEX('07 Uspora casu'!$F8:$J8,MATCH(S$4,'07 Uspora casu'!$F$5:$J$5,1)))^(1/(INDEX('07 Uspora casu'!$F$5:$J$5,MATCH(S$4,'07 Uspora casu'!$F$5:$J$5,1)+1)-INDEX('07 Uspora casu'!$F$5:$J$5,MATCH(S$4,'07 Uspora casu'!$F$5:$J$5,1))))*R7))),0),IFERROR(IF(S$4&lt;MIN('07 Uspora casu'!$F$5:$J$5),T7*('07 Uspora casu'!$G$7/'07 Uspora casu'!$F$7)^(1/('07 Uspora casu'!$G$5-'07 Uspora casu'!$F$5)),IF(S$4&gt;MAX('07 Uspora casu'!$F$5:$J$5),(INDEX('07 Uspora casu'!$F8:$J8,MATCH(S$4,'07 Uspora casu'!$F$5:$J$5,1)-1)/INDEX('07 Uspora casu'!$F8:$J8,MATCH(S$4,'07 Uspora casu'!$F$5:$J$5,1)))^(1/(INDEX('07 Uspora casu'!$F$5:$J$5,MATCH(S$4,'07 Uspora casu'!$F$5:$J$5,1))-INDEX('07 Uspora casu'!$F$5:$J$5,MATCH(S$4,'07 Uspora casu'!$F$5:$J$5,1)-1)))*R7,IFERROR($E7/INDEX('07 Uspora casu'!$F8:$J8,MATCH(S$4,'07 Uspora casu'!$F$5:$J$5,0)),(INDEX('07 Uspora casu'!$F8:$J8,MATCH(S$4,'07 Uspora casu'!$F$5:$J$5,1))/INDEX('07 Uspora casu'!$F8:$J8,MATCH(S$4,'07 Uspora casu'!$F$5:$J$5,1)+1))^(1/(INDEX('07 Uspora casu'!$F$5:$J$5,MATCH(S$4,'07 Uspora casu'!$F$5:$J$5,1)+1)-INDEX('07 Uspora casu'!$F$5:$J$5,MATCH(S$4,'07 Uspora casu'!$F$5:$J$5,1))))*R7))),0)))</f>
        <v>3.0149995150110558E-2</v>
      </c>
      <c r="T7" s="48">
        <f>IF($E7="",0,IF('07 Uspora casu'!$D$2="Jazdný čas",IFERROR(IF(T$4&lt;MIN('07 Uspora casu'!$F$5:$J$5),U7*('07 Uspora casu'!$F$7/'07 Uspora casu'!$G$7)^(1/('07 Uspora casu'!$G$5-'07 Uspora casu'!$F$5)),IF(T$4&gt;MAX('07 Uspora casu'!$F$5:$J$5),(INDEX('07 Uspora casu'!$F8:$J8,MATCH(T$4,'07 Uspora casu'!$F$5:$J$5,1))/INDEX('07 Uspora casu'!$F8:$J8,MATCH(T$4,'07 Uspora casu'!$F$5:$J$5,1)-1))^(1/(INDEX('07 Uspora casu'!$F$5:$J$5,MATCH(T$4,'07 Uspora casu'!$F$5:$J$5,1))-INDEX('07 Uspora casu'!$F$5:$J$5,MATCH(T$4,'07 Uspora casu'!$F$5:$J$5,1)-1)))*S7,IFERROR(INDEX('07 Uspora casu'!$F8:$J8,MATCH(T$4,'07 Uspora casu'!$F$5:$J$5,0))/60,(INDEX('07 Uspora casu'!$F8:$J8,MATCH(T$4,'07 Uspora casu'!$F$5:$J$5,1)+1)/INDEX('07 Uspora casu'!$F8:$J8,MATCH(T$4,'07 Uspora casu'!$F$5:$J$5,1)))^(1/(INDEX('07 Uspora casu'!$F$5:$J$5,MATCH(T$4,'07 Uspora casu'!$F$5:$J$5,1)+1)-INDEX('07 Uspora casu'!$F$5:$J$5,MATCH(T$4,'07 Uspora casu'!$F$5:$J$5,1))))*S7))),0),IFERROR(IF(T$4&lt;MIN('07 Uspora casu'!$F$5:$J$5),U7*('07 Uspora casu'!$G$7/'07 Uspora casu'!$F$7)^(1/('07 Uspora casu'!$G$5-'07 Uspora casu'!$F$5)),IF(T$4&gt;MAX('07 Uspora casu'!$F$5:$J$5),(INDEX('07 Uspora casu'!$F8:$J8,MATCH(T$4,'07 Uspora casu'!$F$5:$J$5,1)-1)/INDEX('07 Uspora casu'!$F8:$J8,MATCH(T$4,'07 Uspora casu'!$F$5:$J$5,1)))^(1/(INDEX('07 Uspora casu'!$F$5:$J$5,MATCH(T$4,'07 Uspora casu'!$F$5:$J$5,1))-INDEX('07 Uspora casu'!$F$5:$J$5,MATCH(T$4,'07 Uspora casu'!$F$5:$J$5,1)-1)))*S7,IFERROR($E7/INDEX('07 Uspora casu'!$F8:$J8,MATCH(T$4,'07 Uspora casu'!$F$5:$J$5,0)),(INDEX('07 Uspora casu'!$F8:$J8,MATCH(T$4,'07 Uspora casu'!$F$5:$J$5,1))/INDEX('07 Uspora casu'!$F8:$J8,MATCH(T$4,'07 Uspora casu'!$F$5:$J$5,1)+1))^(1/(INDEX('07 Uspora casu'!$F$5:$J$5,MATCH(T$4,'07 Uspora casu'!$F$5:$J$5,1)+1)-INDEX('07 Uspora casu'!$F$5:$J$5,MATCH(T$4,'07 Uspora casu'!$F$5:$J$5,1))))*S7))),0)))</f>
        <v>3.0291186606760209E-2</v>
      </c>
      <c r="U7" s="48">
        <f>IF($E7="",0,IF('07 Uspora casu'!$D$2="Jazdný čas",IFERROR(IF(U$4&lt;MIN('07 Uspora casu'!$F$5:$J$5),V7*('07 Uspora casu'!$F$7/'07 Uspora casu'!$G$7)^(1/('07 Uspora casu'!$G$5-'07 Uspora casu'!$F$5)),IF(U$4&gt;MAX('07 Uspora casu'!$F$5:$J$5),(INDEX('07 Uspora casu'!$F8:$J8,MATCH(U$4,'07 Uspora casu'!$F$5:$J$5,1))/INDEX('07 Uspora casu'!$F8:$J8,MATCH(U$4,'07 Uspora casu'!$F$5:$J$5,1)-1))^(1/(INDEX('07 Uspora casu'!$F$5:$J$5,MATCH(U$4,'07 Uspora casu'!$F$5:$J$5,1))-INDEX('07 Uspora casu'!$F$5:$J$5,MATCH(U$4,'07 Uspora casu'!$F$5:$J$5,1)-1)))*T7,IFERROR(INDEX('07 Uspora casu'!$F8:$J8,MATCH(U$4,'07 Uspora casu'!$F$5:$J$5,0))/60,(INDEX('07 Uspora casu'!$F8:$J8,MATCH(U$4,'07 Uspora casu'!$F$5:$J$5,1)+1)/INDEX('07 Uspora casu'!$F8:$J8,MATCH(U$4,'07 Uspora casu'!$F$5:$J$5,1)))^(1/(INDEX('07 Uspora casu'!$F$5:$J$5,MATCH(U$4,'07 Uspora casu'!$F$5:$J$5,1)+1)-INDEX('07 Uspora casu'!$F$5:$J$5,MATCH(U$4,'07 Uspora casu'!$F$5:$J$5,1))))*T7))),0),IFERROR(IF(U$4&lt;MIN('07 Uspora casu'!$F$5:$J$5),V7*('07 Uspora casu'!$G$7/'07 Uspora casu'!$F$7)^(1/('07 Uspora casu'!$G$5-'07 Uspora casu'!$F$5)),IF(U$4&gt;MAX('07 Uspora casu'!$F$5:$J$5),(INDEX('07 Uspora casu'!$F8:$J8,MATCH(U$4,'07 Uspora casu'!$F$5:$J$5,1)-1)/INDEX('07 Uspora casu'!$F8:$J8,MATCH(U$4,'07 Uspora casu'!$F$5:$J$5,1)))^(1/(INDEX('07 Uspora casu'!$F$5:$J$5,MATCH(U$4,'07 Uspora casu'!$F$5:$J$5,1))-INDEX('07 Uspora casu'!$F$5:$J$5,MATCH(U$4,'07 Uspora casu'!$F$5:$J$5,1)-1)))*T7,IFERROR($E7/INDEX('07 Uspora casu'!$F8:$J8,MATCH(U$4,'07 Uspora casu'!$F$5:$J$5,0)),(INDEX('07 Uspora casu'!$F8:$J8,MATCH(U$4,'07 Uspora casu'!$F$5:$J$5,1))/INDEX('07 Uspora casu'!$F8:$J8,MATCH(U$4,'07 Uspora casu'!$F$5:$J$5,1)+1))^(1/(INDEX('07 Uspora casu'!$F$5:$J$5,MATCH(U$4,'07 Uspora casu'!$F$5:$J$5,1)+1)-INDEX('07 Uspora casu'!$F$5:$J$5,MATCH(U$4,'07 Uspora casu'!$F$5:$J$5,1))))*T7))),0)))</f>
        <v>3.0433039258455884E-2</v>
      </c>
      <c r="V7" s="48">
        <f>IF($E7="",0,IF('07 Uspora casu'!$D$2="Jazdný čas",IFERROR(IF(V$4&lt;MIN('07 Uspora casu'!$F$5:$J$5),W7*('07 Uspora casu'!$F$7/'07 Uspora casu'!$G$7)^(1/('07 Uspora casu'!$G$5-'07 Uspora casu'!$F$5)),IF(V$4&gt;MAX('07 Uspora casu'!$F$5:$J$5),(INDEX('07 Uspora casu'!$F8:$J8,MATCH(V$4,'07 Uspora casu'!$F$5:$J$5,1))/INDEX('07 Uspora casu'!$F8:$J8,MATCH(V$4,'07 Uspora casu'!$F$5:$J$5,1)-1))^(1/(INDEX('07 Uspora casu'!$F$5:$J$5,MATCH(V$4,'07 Uspora casu'!$F$5:$J$5,1))-INDEX('07 Uspora casu'!$F$5:$J$5,MATCH(V$4,'07 Uspora casu'!$F$5:$J$5,1)-1)))*U7,IFERROR(INDEX('07 Uspora casu'!$F8:$J8,MATCH(V$4,'07 Uspora casu'!$F$5:$J$5,0))/60,(INDEX('07 Uspora casu'!$F8:$J8,MATCH(V$4,'07 Uspora casu'!$F$5:$J$5,1)+1)/INDEX('07 Uspora casu'!$F8:$J8,MATCH(V$4,'07 Uspora casu'!$F$5:$J$5,1)))^(1/(INDEX('07 Uspora casu'!$F$5:$J$5,MATCH(V$4,'07 Uspora casu'!$F$5:$J$5,1)+1)-INDEX('07 Uspora casu'!$F$5:$J$5,MATCH(V$4,'07 Uspora casu'!$F$5:$J$5,1))))*U7))),0),IFERROR(IF(V$4&lt;MIN('07 Uspora casu'!$F$5:$J$5),W7*('07 Uspora casu'!$G$7/'07 Uspora casu'!$F$7)^(1/('07 Uspora casu'!$G$5-'07 Uspora casu'!$F$5)),IF(V$4&gt;MAX('07 Uspora casu'!$F$5:$J$5),(INDEX('07 Uspora casu'!$F8:$J8,MATCH(V$4,'07 Uspora casu'!$F$5:$J$5,1)-1)/INDEX('07 Uspora casu'!$F8:$J8,MATCH(V$4,'07 Uspora casu'!$F$5:$J$5,1)))^(1/(INDEX('07 Uspora casu'!$F$5:$J$5,MATCH(V$4,'07 Uspora casu'!$F$5:$J$5,1))-INDEX('07 Uspora casu'!$F$5:$J$5,MATCH(V$4,'07 Uspora casu'!$F$5:$J$5,1)-1)))*U7,IFERROR($E7/INDEX('07 Uspora casu'!$F8:$J8,MATCH(V$4,'07 Uspora casu'!$F$5:$J$5,0)),(INDEX('07 Uspora casu'!$F8:$J8,MATCH(V$4,'07 Uspora casu'!$F$5:$J$5,1))/INDEX('07 Uspora casu'!$F8:$J8,MATCH(V$4,'07 Uspora casu'!$F$5:$J$5,1)+1))^(1/(INDEX('07 Uspora casu'!$F$5:$J$5,MATCH(V$4,'07 Uspora casu'!$F$5:$J$5,1)+1)-INDEX('07 Uspora casu'!$F$5:$J$5,MATCH(V$4,'07 Uspora casu'!$F$5:$J$5,1))))*U7))),0)))</f>
        <v>3.0575556201552695E-2</v>
      </c>
      <c r="W7" s="48">
        <f>IF($E7="",0,IF('07 Uspora casu'!$D$2="Jazdný čas",IFERROR(IF(W$4&lt;MIN('07 Uspora casu'!$F$5:$J$5),X7*('07 Uspora casu'!$F$7/'07 Uspora casu'!$G$7)^(1/('07 Uspora casu'!$G$5-'07 Uspora casu'!$F$5)),IF(W$4&gt;MAX('07 Uspora casu'!$F$5:$J$5),(INDEX('07 Uspora casu'!$F8:$J8,MATCH(W$4,'07 Uspora casu'!$F$5:$J$5,1))/INDEX('07 Uspora casu'!$F8:$J8,MATCH(W$4,'07 Uspora casu'!$F$5:$J$5,1)-1))^(1/(INDEX('07 Uspora casu'!$F$5:$J$5,MATCH(W$4,'07 Uspora casu'!$F$5:$J$5,1))-INDEX('07 Uspora casu'!$F$5:$J$5,MATCH(W$4,'07 Uspora casu'!$F$5:$J$5,1)-1)))*V7,IFERROR(INDEX('07 Uspora casu'!$F8:$J8,MATCH(W$4,'07 Uspora casu'!$F$5:$J$5,0))/60,(INDEX('07 Uspora casu'!$F8:$J8,MATCH(W$4,'07 Uspora casu'!$F$5:$J$5,1)+1)/INDEX('07 Uspora casu'!$F8:$J8,MATCH(W$4,'07 Uspora casu'!$F$5:$J$5,1)))^(1/(INDEX('07 Uspora casu'!$F$5:$J$5,MATCH(W$4,'07 Uspora casu'!$F$5:$J$5,1)+1)-INDEX('07 Uspora casu'!$F$5:$J$5,MATCH(W$4,'07 Uspora casu'!$F$5:$J$5,1))))*V7))),0),IFERROR(IF(W$4&lt;MIN('07 Uspora casu'!$F$5:$J$5),X7*('07 Uspora casu'!$G$7/'07 Uspora casu'!$F$7)^(1/('07 Uspora casu'!$G$5-'07 Uspora casu'!$F$5)),IF(W$4&gt;MAX('07 Uspora casu'!$F$5:$J$5),(INDEX('07 Uspora casu'!$F8:$J8,MATCH(W$4,'07 Uspora casu'!$F$5:$J$5,1)-1)/INDEX('07 Uspora casu'!$F8:$J8,MATCH(W$4,'07 Uspora casu'!$F$5:$J$5,1)))^(1/(INDEX('07 Uspora casu'!$F$5:$J$5,MATCH(W$4,'07 Uspora casu'!$F$5:$J$5,1))-INDEX('07 Uspora casu'!$F$5:$J$5,MATCH(W$4,'07 Uspora casu'!$F$5:$J$5,1)-1)))*V7,IFERROR($E7/INDEX('07 Uspora casu'!$F8:$J8,MATCH(W$4,'07 Uspora casu'!$F$5:$J$5,0)),(INDEX('07 Uspora casu'!$F8:$J8,MATCH(W$4,'07 Uspora casu'!$F$5:$J$5,1))/INDEX('07 Uspora casu'!$F8:$J8,MATCH(W$4,'07 Uspora casu'!$F$5:$J$5,1)+1))^(1/(INDEX('07 Uspora casu'!$F$5:$J$5,MATCH(W$4,'07 Uspora casu'!$F$5:$J$5,1)+1)-INDEX('07 Uspora casu'!$F$5:$J$5,MATCH(W$4,'07 Uspora casu'!$F$5:$J$5,1))))*V7))),0)))</f>
        <v>3.0718740546905886E-2</v>
      </c>
      <c r="X7" s="48">
        <f>IF($E7="",0,IF('07 Uspora casu'!$D$2="Jazdný čas",IFERROR(IF(X$4&lt;MIN('07 Uspora casu'!$F$5:$J$5),Y7*('07 Uspora casu'!$F$7/'07 Uspora casu'!$G$7)^(1/('07 Uspora casu'!$G$5-'07 Uspora casu'!$F$5)),IF(X$4&gt;MAX('07 Uspora casu'!$F$5:$J$5),(INDEX('07 Uspora casu'!$F8:$J8,MATCH(X$4,'07 Uspora casu'!$F$5:$J$5,1))/INDEX('07 Uspora casu'!$F8:$J8,MATCH(X$4,'07 Uspora casu'!$F$5:$J$5,1)-1))^(1/(INDEX('07 Uspora casu'!$F$5:$J$5,MATCH(X$4,'07 Uspora casu'!$F$5:$J$5,1))-INDEX('07 Uspora casu'!$F$5:$J$5,MATCH(X$4,'07 Uspora casu'!$F$5:$J$5,1)-1)))*W7,IFERROR(INDEX('07 Uspora casu'!$F8:$J8,MATCH(X$4,'07 Uspora casu'!$F$5:$J$5,0))/60,(INDEX('07 Uspora casu'!$F8:$J8,MATCH(X$4,'07 Uspora casu'!$F$5:$J$5,1)+1)/INDEX('07 Uspora casu'!$F8:$J8,MATCH(X$4,'07 Uspora casu'!$F$5:$J$5,1)))^(1/(INDEX('07 Uspora casu'!$F$5:$J$5,MATCH(X$4,'07 Uspora casu'!$F$5:$J$5,1)+1)-INDEX('07 Uspora casu'!$F$5:$J$5,MATCH(X$4,'07 Uspora casu'!$F$5:$J$5,1))))*W7))),0),IFERROR(IF(X$4&lt;MIN('07 Uspora casu'!$F$5:$J$5),Y7*('07 Uspora casu'!$G$7/'07 Uspora casu'!$F$7)^(1/('07 Uspora casu'!$G$5-'07 Uspora casu'!$F$5)),IF(X$4&gt;MAX('07 Uspora casu'!$F$5:$J$5),(INDEX('07 Uspora casu'!$F8:$J8,MATCH(X$4,'07 Uspora casu'!$F$5:$J$5,1)-1)/INDEX('07 Uspora casu'!$F8:$J8,MATCH(X$4,'07 Uspora casu'!$F$5:$J$5,1)))^(1/(INDEX('07 Uspora casu'!$F$5:$J$5,MATCH(X$4,'07 Uspora casu'!$F$5:$J$5,1))-INDEX('07 Uspora casu'!$F$5:$J$5,MATCH(X$4,'07 Uspora casu'!$F$5:$J$5,1)-1)))*W7,IFERROR($E7/INDEX('07 Uspora casu'!$F8:$J8,MATCH(X$4,'07 Uspora casu'!$F$5:$J$5,0)),(INDEX('07 Uspora casu'!$F8:$J8,MATCH(X$4,'07 Uspora casu'!$F$5:$J$5,1))/INDEX('07 Uspora casu'!$F8:$J8,MATCH(X$4,'07 Uspora casu'!$F$5:$J$5,1)+1))^(1/(INDEX('07 Uspora casu'!$F$5:$J$5,MATCH(X$4,'07 Uspora casu'!$F$5:$J$5,1)+1)-INDEX('07 Uspora casu'!$F$5:$J$5,MATCH(X$4,'07 Uspora casu'!$F$5:$J$5,1))))*W7))),0)))</f>
        <v>3.086259541993874E-2</v>
      </c>
      <c r="Y7" s="48">
        <f>IF($E7="",0,IF('07 Uspora casu'!$D$2="Jazdný čas",IFERROR(IF(Y$4&lt;MIN('07 Uspora casu'!$F$5:$J$5),Z7*('07 Uspora casu'!$F$7/'07 Uspora casu'!$G$7)^(1/('07 Uspora casu'!$G$5-'07 Uspora casu'!$F$5)),IF(Y$4&gt;MAX('07 Uspora casu'!$F$5:$J$5),(INDEX('07 Uspora casu'!$F8:$J8,MATCH(Y$4,'07 Uspora casu'!$F$5:$J$5,1))/INDEX('07 Uspora casu'!$F8:$J8,MATCH(Y$4,'07 Uspora casu'!$F$5:$J$5,1)-1))^(1/(INDEX('07 Uspora casu'!$F$5:$J$5,MATCH(Y$4,'07 Uspora casu'!$F$5:$J$5,1))-INDEX('07 Uspora casu'!$F$5:$J$5,MATCH(Y$4,'07 Uspora casu'!$F$5:$J$5,1)-1)))*X7,IFERROR(INDEX('07 Uspora casu'!$F8:$J8,MATCH(Y$4,'07 Uspora casu'!$F$5:$J$5,0))/60,(INDEX('07 Uspora casu'!$F8:$J8,MATCH(Y$4,'07 Uspora casu'!$F$5:$J$5,1)+1)/INDEX('07 Uspora casu'!$F8:$J8,MATCH(Y$4,'07 Uspora casu'!$F$5:$J$5,1)))^(1/(INDEX('07 Uspora casu'!$F$5:$J$5,MATCH(Y$4,'07 Uspora casu'!$F$5:$J$5,1)+1)-INDEX('07 Uspora casu'!$F$5:$J$5,MATCH(Y$4,'07 Uspora casu'!$F$5:$J$5,1))))*X7))),0),IFERROR(IF(Y$4&lt;MIN('07 Uspora casu'!$F$5:$J$5),Z7*('07 Uspora casu'!$G$7/'07 Uspora casu'!$F$7)^(1/('07 Uspora casu'!$G$5-'07 Uspora casu'!$F$5)),IF(Y$4&gt;MAX('07 Uspora casu'!$F$5:$J$5),(INDEX('07 Uspora casu'!$F8:$J8,MATCH(Y$4,'07 Uspora casu'!$F$5:$J$5,1)-1)/INDEX('07 Uspora casu'!$F8:$J8,MATCH(Y$4,'07 Uspora casu'!$F$5:$J$5,1)))^(1/(INDEX('07 Uspora casu'!$F$5:$J$5,MATCH(Y$4,'07 Uspora casu'!$F$5:$J$5,1))-INDEX('07 Uspora casu'!$F$5:$J$5,MATCH(Y$4,'07 Uspora casu'!$F$5:$J$5,1)-1)))*X7,IFERROR($E7/INDEX('07 Uspora casu'!$F8:$J8,MATCH(Y$4,'07 Uspora casu'!$F$5:$J$5,0)),(INDEX('07 Uspora casu'!$F8:$J8,MATCH(Y$4,'07 Uspora casu'!$F$5:$J$5,1))/INDEX('07 Uspora casu'!$F8:$J8,MATCH(Y$4,'07 Uspora casu'!$F$5:$J$5,1)+1))^(1/(INDEX('07 Uspora casu'!$F$5:$J$5,MATCH(Y$4,'07 Uspora casu'!$F$5:$J$5,1)+1)-INDEX('07 Uspora casu'!$F$5:$J$5,MATCH(Y$4,'07 Uspora casu'!$F$5:$J$5,1))))*X7))),0)))</f>
        <v>3.1007123960710793E-2</v>
      </c>
      <c r="Z7" s="48">
        <f>IF($E7="",0,IF('07 Uspora casu'!$D$2="Jazdný čas",IFERROR(IF(Z$4&lt;MIN('07 Uspora casu'!$F$5:$J$5),AA7*('07 Uspora casu'!$F$7/'07 Uspora casu'!$G$7)^(1/('07 Uspora casu'!$G$5-'07 Uspora casu'!$F$5)),IF(Z$4&gt;MAX('07 Uspora casu'!$F$5:$J$5),(INDEX('07 Uspora casu'!$F8:$J8,MATCH(Z$4,'07 Uspora casu'!$F$5:$J$5,1))/INDEX('07 Uspora casu'!$F8:$J8,MATCH(Z$4,'07 Uspora casu'!$F$5:$J$5,1)-1))^(1/(INDEX('07 Uspora casu'!$F$5:$J$5,MATCH(Z$4,'07 Uspora casu'!$F$5:$J$5,1))-INDEX('07 Uspora casu'!$F$5:$J$5,MATCH(Z$4,'07 Uspora casu'!$F$5:$J$5,1)-1)))*Y7,IFERROR(INDEX('07 Uspora casu'!$F8:$J8,MATCH(Z$4,'07 Uspora casu'!$F$5:$J$5,0))/60,(INDEX('07 Uspora casu'!$F8:$J8,MATCH(Z$4,'07 Uspora casu'!$F$5:$J$5,1)+1)/INDEX('07 Uspora casu'!$F8:$J8,MATCH(Z$4,'07 Uspora casu'!$F$5:$J$5,1)))^(1/(INDEX('07 Uspora casu'!$F$5:$J$5,MATCH(Z$4,'07 Uspora casu'!$F$5:$J$5,1)+1)-INDEX('07 Uspora casu'!$F$5:$J$5,MATCH(Z$4,'07 Uspora casu'!$F$5:$J$5,1))))*Y7))),0),IFERROR(IF(Z$4&lt;MIN('07 Uspora casu'!$F$5:$J$5),AA7*('07 Uspora casu'!$G$7/'07 Uspora casu'!$F$7)^(1/('07 Uspora casu'!$G$5-'07 Uspora casu'!$F$5)),IF(Z$4&gt;MAX('07 Uspora casu'!$F$5:$J$5),(INDEX('07 Uspora casu'!$F8:$J8,MATCH(Z$4,'07 Uspora casu'!$F$5:$J$5,1)-1)/INDEX('07 Uspora casu'!$F8:$J8,MATCH(Z$4,'07 Uspora casu'!$F$5:$J$5,1)))^(1/(INDEX('07 Uspora casu'!$F$5:$J$5,MATCH(Z$4,'07 Uspora casu'!$F$5:$J$5,1))-INDEX('07 Uspora casu'!$F$5:$J$5,MATCH(Z$4,'07 Uspora casu'!$F$5:$J$5,1)-1)))*Y7,IFERROR($E7/INDEX('07 Uspora casu'!$F8:$J8,MATCH(Z$4,'07 Uspora casu'!$F$5:$J$5,0)),(INDEX('07 Uspora casu'!$F8:$J8,MATCH(Z$4,'07 Uspora casu'!$F$5:$J$5,1))/INDEX('07 Uspora casu'!$F8:$J8,MATCH(Z$4,'07 Uspora casu'!$F$5:$J$5,1)+1))^(1/(INDEX('07 Uspora casu'!$F$5:$J$5,MATCH(Z$4,'07 Uspora casu'!$F$5:$J$5,1)+1)-INDEX('07 Uspora casu'!$F$5:$J$5,MATCH(Z$4,'07 Uspora casu'!$F$5:$J$5,1))))*Y7))),0)))</f>
        <v>3.1152329323986382E-2</v>
      </c>
      <c r="AA7" s="48">
        <f>IF($E7="",0,IF('07 Uspora casu'!$D$2="Jazdný čas",IFERROR(IF(AA$4&lt;MIN('07 Uspora casu'!$F$5:$J$5),AB7*('07 Uspora casu'!$F$7/'07 Uspora casu'!$G$7)^(1/('07 Uspora casu'!$G$5-'07 Uspora casu'!$F$5)),IF(AA$4&gt;MAX('07 Uspora casu'!$F$5:$J$5),(INDEX('07 Uspora casu'!$F8:$J8,MATCH(AA$4,'07 Uspora casu'!$F$5:$J$5,1))/INDEX('07 Uspora casu'!$F8:$J8,MATCH(AA$4,'07 Uspora casu'!$F$5:$J$5,1)-1))^(1/(INDEX('07 Uspora casu'!$F$5:$J$5,MATCH(AA$4,'07 Uspora casu'!$F$5:$J$5,1))-INDEX('07 Uspora casu'!$F$5:$J$5,MATCH(AA$4,'07 Uspora casu'!$F$5:$J$5,1)-1)))*Z7,IFERROR(INDEX('07 Uspora casu'!$F8:$J8,MATCH(AA$4,'07 Uspora casu'!$F$5:$J$5,0))/60,(INDEX('07 Uspora casu'!$F8:$J8,MATCH(AA$4,'07 Uspora casu'!$F$5:$J$5,1)+1)/INDEX('07 Uspora casu'!$F8:$J8,MATCH(AA$4,'07 Uspora casu'!$F$5:$J$5,1)))^(1/(INDEX('07 Uspora casu'!$F$5:$J$5,MATCH(AA$4,'07 Uspora casu'!$F$5:$J$5,1)+1)-INDEX('07 Uspora casu'!$F$5:$J$5,MATCH(AA$4,'07 Uspora casu'!$F$5:$J$5,1))))*Z7))),0),IFERROR(IF(AA$4&lt;MIN('07 Uspora casu'!$F$5:$J$5),AB7*('07 Uspora casu'!$G$7/'07 Uspora casu'!$F$7)^(1/('07 Uspora casu'!$G$5-'07 Uspora casu'!$F$5)),IF(AA$4&gt;MAX('07 Uspora casu'!$F$5:$J$5),(INDEX('07 Uspora casu'!$F8:$J8,MATCH(AA$4,'07 Uspora casu'!$F$5:$J$5,1)-1)/INDEX('07 Uspora casu'!$F8:$J8,MATCH(AA$4,'07 Uspora casu'!$F$5:$J$5,1)))^(1/(INDEX('07 Uspora casu'!$F$5:$J$5,MATCH(AA$4,'07 Uspora casu'!$F$5:$J$5,1))-INDEX('07 Uspora casu'!$F$5:$J$5,MATCH(AA$4,'07 Uspora casu'!$F$5:$J$5,1)-1)))*Z7,IFERROR($E7/INDEX('07 Uspora casu'!$F8:$J8,MATCH(AA$4,'07 Uspora casu'!$F$5:$J$5,0)),(INDEX('07 Uspora casu'!$F8:$J8,MATCH(AA$4,'07 Uspora casu'!$F$5:$J$5,1))/INDEX('07 Uspora casu'!$F8:$J8,MATCH(AA$4,'07 Uspora casu'!$F$5:$J$5,1)+1))^(1/(INDEX('07 Uspora casu'!$F$5:$J$5,MATCH(AA$4,'07 Uspora casu'!$F$5:$J$5,1)+1)-INDEX('07 Uspora casu'!$F$5:$J$5,MATCH(AA$4,'07 Uspora casu'!$F$5:$J$5,1))))*Z7))),0)))</f>
        <v>3.1298214679303507E-2</v>
      </c>
      <c r="AB7" s="48">
        <f>IF($E7="",0,IF('07 Uspora casu'!$D$2="Jazdný čas",IFERROR(IF(AB$4&lt;MIN('07 Uspora casu'!$F$5:$J$5),AC7*('07 Uspora casu'!$F$7/'07 Uspora casu'!$G$7)^(1/('07 Uspora casu'!$G$5-'07 Uspora casu'!$F$5)),IF(AB$4&gt;MAX('07 Uspora casu'!$F$5:$J$5),(INDEX('07 Uspora casu'!$F8:$J8,MATCH(AB$4,'07 Uspora casu'!$F$5:$J$5,1))/INDEX('07 Uspora casu'!$F8:$J8,MATCH(AB$4,'07 Uspora casu'!$F$5:$J$5,1)-1))^(1/(INDEX('07 Uspora casu'!$F$5:$J$5,MATCH(AB$4,'07 Uspora casu'!$F$5:$J$5,1))-INDEX('07 Uspora casu'!$F$5:$J$5,MATCH(AB$4,'07 Uspora casu'!$F$5:$J$5,1)-1)))*AA7,IFERROR(INDEX('07 Uspora casu'!$F8:$J8,MATCH(AB$4,'07 Uspora casu'!$F$5:$J$5,0))/60,(INDEX('07 Uspora casu'!$F8:$J8,MATCH(AB$4,'07 Uspora casu'!$F$5:$J$5,1)+1)/INDEX('07 Uspora casu'!$F8:$J8,MATCH(AB$4,'07 Uspora casu'!$F$5:$J$5,1)))^(1/(INDEX('07 Uspora casu'!$F$5:$J$5,MATCH(AB$4,'07 Uspora casu'!$F$5:$J$5,1)+1)-INDEX('07 Uspora casu'!$F$5:$J$5,MATCH(AB$4,'07 Uspora casu'!$F$5:$J$5,1))))*AA7))),0),IFERROR(IF(AB$4&lt;MIN('07 Uspora casu'!$F$5:$J$5),AC7*('07 Uspora casu'!$G$7/'07 Uspora casu'!$F$7)^(1/('07 Uspora casu'!$G$5-'07 Uspora casu'!$F$5)),IF(AB$4&gt;MAX('07 Uspora casu'!$F$5:$J$5),(INDEX('07 Uspora casu'!$F8:$J8,MATCH(AB$4,'07 Uspora casu'!$F$5:$J$5,1)-1)/INDEX('07 Uspora casu'!$F8:$J8,MATCH(AB$4,'07 Uspora casu'!$F$5:$J$5,1)))^(1/(INDEX('07 Uspora casu'!$F$5:$J$5,MATCH(AB$4,'07 Uspora casu'!$F$5:$J$5,1))-INDEX('07 Uspora casu'!$F$5:$J$5,MATCH(AB$4,'07 Uspora casu'!$F$5:$J$5,1)-1)))*AA7,IFERROR($E7/INDEX('07 Uspora casu'!$F8:$J8,MATCH(AB$4,'07 Uspora casu'!$F$5:$J$5,0)),(INDEX('07 Uspora casu'!$F8:$J8,MATCH(AB$4,'07 Uspora casu'!$F$5:$J$5,1))/INDEX('07 Uspora casu'!$F8:$J8,MATCH(AB$4,'07 Uspora casu'!$F$5:$J$5,1)+1))^(1/(INDEX('07 Uspora casu'!$F$5:$J$5,MATCH(AB$4,'07 Uspora casu'!$F$5:$J$5,1)+1)-INDEX('07 Uspora casu'!$F$5:$J$5,MATCH(AB$4,'07 Uspora casu'!$F$5:$J$5,1))))*AA7))),0)))</f>
        <v>3.1509849745950995E-2</v>
      </c>
      <c r="AC7" s="48">
        <f>IF($E7="",0,IF('07 Uspora casu'!$D$2="Jazdný čas",IFERROR(IF(AC$4&lt;MIN('07 Uspora casu'!$F$5:$J$5),AD7*('07 Uspora casu'!$F$7/'07 Uspora casu'!$G$7)^(1/('07 Uspora casu'!$G$5-'07 Uspora casu'!$F$5)),IF(AC$4&gt;MAX('07 Uspora casu'!$F$5:$J$5),(INDEX('07 Uspora casu'!$F8:$J8,MATCH(AC$4,'07 Uspora casu'!$F$5:$J$5,1))/INDEX('07 Uspora casu'!$F8:$J8,MATCH(AC$4,'07 Uspora casu'!$F$5:$J$5,1)-1))^(1/(INDEX('07 Uspora casu'!$F$5:$J$5,MATCH(AC$4,'07 Uspora casu'!$F$5:$J$5,1))-INDEX('07 Uspora casu'!$F$5:$J$5,MATCH(AC$4,'07 Uspora casu'!$F$5:$J$5,1)-1)))*AB7,IFERROR(INDEX('07 Uspora casu'!$F8:$J8,MATCH(AC$4,'07 Uspora casu'!$F$5:$J$5,0))/60,(INDEX('07 Uspora casu'!$F8:$J8,MATCH(AC$4,'07 Uspora casu'!$F$5:$J$5,1)+1)/INDEX('07 Uspora casu'!$F8:$J8,MATCH(AC$4,'07 Uspora casu'!$F$5:$J$5,1)))^(1/(INDEX('07 Uspora casu'!$F$5:$J$5,MATCH(AC$4,'07 Uspora casu'!$F$5:$J$5,1)+1)-INDEX('07 Uspora casu'!$F$5:$J$5,MATCH(AC$4,'07 Uspora casu'!$F$5:$J$5,1))))*AB7))),0),IFERROR(IF(AC$4&lt;MIN('07 Uspora casu'!$F$5:$J$5),AD7*('07 Uspora casu'!$G$7/'07 Uspora casu'!$F$7)^(1/('07 Uspora casu'!$G$5-'07 Uspora casu'!$F$5)),IF(AC$4&gt;MAX('07 Uspora casu'!$F$5:$J$5),(INDEX('07 Uspora casu'!$F8:$J8,MATCH(AC$4,'07 Uspora casu'!$F$5:$J$5,1)-1)/INDEX('07 Uspora casu'!$F8:$J8,MATCH(AC$4,'07 Uspora casu'!$F$5:$J$5,1)))^(1/(INDEX('07 Uspora casu'!$F$5:$J$5,MATCH(AC$4,'07 Uspora casu'!$F$5:$J$5,1))-INDEX('07 Uspora casu'!$F$5:$J$5,MATCH(AC$4,'07 Uspora casu'!$F$5:$J$5,1)-1)))*AB7,IFERROR($E7/INDEX('07 Uspora casu'!$F8:$J8,MATCH(AC$4,'07 Uspora casu'!$F$5:$J$5,0)),(INDEX('07 Uspora casu'!$F8:$J8,MATCH(AC$4,'07 Uspora casu'!$F$5:$J$5,1))/INDEX('07 Uspora casu'!$F8:$J8,MATCH(AC$4,'07 Uspora casu'!$F$5:$J$5,1)+1))^(1/(INDEX('07 Uspora casu'!$F$5:$J$5,MATCH(AC$4,'07 Uspora casu'!$F$5:$J$5,1)+1)-INDEX('07 Uspora casu'!$F$5:$J$5,MATCH(AC$4,'07 Uspora casu'!$F$5:$J$5,1))))*AB7))),0)))</f>
        <v>3.1722915865516156E-2</v>
      </c>
      <c r="AD7" s="48">
        <f>IF($E7="",0,IF('07 Uspora casu'!$D$2="Jazdný čas",IFERROR(IF(AD$4&lt;MIN('07 Uspora casu'!$F$5:$J$5),AE7*('07 Uspora casu'!$F$7/'07 Uspora casu'!$G$7)^(1/('07 Uspora casu'!$G$5-'07 Uspora casu'!$F$5)),IF(AD$4&gt;MAX('07 Uspora casu'!$F$5:$J$5),(INDEX('07 Uspora casu'!$F8:$J8,MATCH(AD$4,'07 Uspora casu'!$F$5:$J$5,1))/INDEX('07 Uspora casu'!$F8:$J8,MATCH(AD$4,'07 Uspora casu'!$F$5:$J$5,1)-1))^(1/(INDEX('07 Uspora casu'!$F$5:$J$5,MATCH(AD$4,'07 Uspora casu'!$F$5:$J$5,1))-INDEX('07 Uspora casu'!$F$5:$J$5,MATCH(AD$4,'07 Uspora casu'!$F$5:$J$5,1)-1)))*AC7,IFERROR(INDEX('07 Uspora casu'!$F8:$J8,MATCH(AD$4,'07 Uspora casu'!$F$5:$J$5,0))/60,(INDEX('07 Uspora casu'!$F8:$J8,MATCH(AD$4,'07 Uspora casu'!$F$5:$J$5,1)+1)/INDEX('07 Uspora casu'!$F8:$J8,MATCH(AD$4,'07 Uspora casu'!$F$5:$J$5,1)))^(1/(INDEX('07 Uspora casu'!$F$5:$J$5,MATCH(AD$4,'07 Uspora casu'!$F$5:$J$5,1)+1)-INDEX('07 Uspora casu'!$F$5:$J$5,MATCH(AD$4,'07 Uspora casu'!$F$5:$J$5,1))))*AC7))),0),IFERROR(IF(AD$4&lt;MIN('07 Uspora casu'!$F$5:$J$5),AE7*('07 Uspora casu'!$G$7/'07 Uspora casu'!$F$7)^(1/('07 Uspora casu'!$G$5-'07 Uspora casu'!$F$5)),IF(AD$4&gt;MAX('07 Uspora casu'!$F$5:$J$5),(INDEX('07 Uspora casu'!$F8:$J8,MATCH(AD$4,'07 Uspora casu'!$F$5:$J$5,1)-1)/INDEX('07 Uspora casu'!$F8:$J8,MATCH(AD$4,'07 Uspora casu'!$F$5:$J$5,1)))^(1/(INDEX('07 Uspora casu'!$F$5:$J$5,MATCH(AD$4,'07 Uspora casu'!$F$5:$J$5,1))-INDEX('07 Uspora casu'!$F$5:$J$5,MATCH(AD$4,'07 Uspora casu'!$F$5:$J$5,1)-1)))*AC7,IFERROR($E7/INDEX('07 Uspora casu'!$F8:$J8,MATCH(AD$4,'07 Uspora casu'!$F$5:$J$5,0)),(INDEX('07 Uspora casu'!$F8:$J8,MATCH(AD$4,'07 Uspora casu'!$F$5:$J$5,1))/INDEX('07 Uspora casu'!$F8:$J8,MATCH(AD$4,'07 Uspora casu'!$F$5:$J$5,1)+1))^(1/(INDEX('07 Uspora casu'!$F$5:$J$5,MATCH(AD$4,'07 Uspora casu'!$F$5:$J$5,1)+1)-INDEX('07 Uspora casu'!$F$5:$J$5,MATCH(AD$4,'07 Uspora casu'!$F$5:$J$5,1))))*AC7))),0)))</f>
        <v>3.1937422714620578E-2</v>
      </c>
      <c r="AE7" s="48">
        <f>IF($E7="",0,IF('07 Uspora casu'!$D$2="Jazdný čas",IFERROR(IF(AE$4&lt;MIN('07 Uspora casu'!$F$5:$J$5),AF7*('07 Uspora casu'!$F$7/'07 Uspora casu'!$G$7)^(1/('07 Uspora casu'!$G$5-'07 Uspora casu'!$F$5)),IF(AE$4&gt;MAX('07 Uspora casu'!$F$5:$J$5),(INDEX('07 Uspora casu'!$F8:$J8,MATCH(AE$4,'07 Uspora casu'!$F$5:$J$5,1))/INDEX('07 Uspora casu'!$F8:$J8,MATCH(AE$4,'07 Uspora casu'!$F$5:$J$5,1)-1))^(1/(INDEX('07 Uspora casu'!$F$5:$J$5,MATCH(AE$4,'07 Uspora casu'!$F$5:$J$5,1))-INDEX('07 Uspora casu'!$F$5:$J$5,MATCH(AE$4,'07 Uspora casu'!$F$5:$J$5,1)-1)))*AD7,IFERROR(INDEX('07 Uspora casu'!$F8:$J8,MATCH(AE$4,'07 Uspora casu'!$F$5:$J$5,0))/60,(INDEX('07 Uspora casu'!$F8:$J8,MATCH(AE$4,'07 Uspora casu'!$F$5:$J$5,1)+1)/INDEX('07 Uspora casu'!$F8:$J8,MATCH(AE$4,'07 Uspora casu'!$F$5:$J$5,1)))^(1/(INDEX('07 Uspora casu'!$F$5:$J$5,MATCH(AE$4,'07 Uspora casu'!$F$5:$J$5,1)+1)-INDEX('07 Uspora casu'!$F$5:$J$5,MATCH(AE$4,'07 Uspora casu'!$F$5:$J$5,1))))*AD7))),0),IFERROR(IF(AE$4&lt;MIN('07 Uspora casu'!$F$5:$J$5),AF7*('07 Uspora casu'!$G$7/'07 Uspora casu'!$F$7)^(1/('07 Uspora casu'!$G$5-'07 Uspora casu'!$F$5)),IF(AE$4&gt;MAX('07 Uspora casu'!$F$5:$J$5),(INDEX('07 Uspora casu'!$F8:$J8,MATCH(AE$4,'07 Uspora casu'!$F$5:$J$5,1)-1)/INDEX('07 Uspora casu'!$F8:$J8,MATCH(AE$4,'07 Uspora casu'!$F$5:$J$5,1)))^(1/(INDEX('07 Uspora casu'!$F$5:$J$5,MATCH(AE$4,'07 Uspora casu'!$F$5:$J$5,1))-INDEX('07 Uspora casu'!$F$5:$J$5,MATCH(AE$4,'07 Uspora casu'!$F$5:$J$5,1)-1)))*AD7,IFERROR($E7/INDEX('07 Uspora casu'!$F8:$J8,MATCH(AE$4,'07 Uspora casu'!$F$5:$J$5,0)),(INDEX('07 Uspora casu'!$F8:$J8,MATCH(AE$4,'07 Uspora casu'!$F$5:$J$5,1))/INDEX('07 Uspora casu'!$F8:$J8,MATCH(AE$4,'07 Uspora casu'!$F$5:$J$5,1)+1))^(1/(INDEX('07 Uspora casu'!$F$5:$J$5,MATCH(AE$4,'07 Uspora casu'!$F$5:$J$5,1)+1)-INDEX('07 Uspora casu'!$F$5:$J$5,MATCH(AE$4,'07 Uspora casu'!$F$5:$J$5,1))))*AD7))),0)))</f>
        <v>3.2153380035318077E-2</v>
      </c>
      <c r="AF7" s="48">
        <f>IF($E7="",0,IF('07 Uspora casu'!$D$2="Jazdný čas",IFERROR(IF(AF$4&lt;MIN('07 Uspora casu'!$F$5:$J$5),AG7*('07 Uspora casu'!$F$7/'07 Uspora casu'!$G$7)^(1/('07 Uspora casu'!$G$5-'07 Uspora casu'!$F$5)),IF(AF$4&gt;MAX('07 Uspora casu'!$F$5:$J$5),(INDEX('07 Uspora casu'!$F8:$J8,MATCH(AF$4,'07 Uspora casu'!$F$5:$J$5,1))/INDEX('07 Uspora casu'!$F8:$J8,MATCH(AF$4,'07 Uspora casu'!$F$5:$J$5,1)-1))^(1/(INDEX('07 Uspora casu'!$F$5:$J$5,MATCH(AF$4,'07 Uspora casu'!$F$5:$J$5,1))-INDEX('07 Uspora casu'!$F$5:$J$5,MATCH(AF$4,'07 Uspora casu'!$F$5:$J$5,1)-1)))*AE7,IFERROR(INDEX('07 Uspora casu'!$F8:$J8,MATCH(AF$4,'07 Uspora casu'!$F$5:$J$5,0))/60,(INDEX('07 Uspora casu'!$F8:$J8,MATCH(AF$4,'07 Uspora casu'!$F$5:$J$5,1)+1)/INDEX('07 Uspora casu'!$F8:$J8,MATCH(AF$4,'07 Uspora casu'!$F$5:$J$5,1)))^(1/(INDEX('07 Uspora casu'!$F$5:$J$5,MATCH(AF$4,'07 Uspora casu'!$F$5:$J$5,1)+1)-INDEX('07 Uspora casu'!$F$5:$J$5,MATCH(AF$4,'07 Uspora casu'!$F$5:$J$5,1))))*AE7))),0),IFERROR(IF(AF$4&lt;MIN('07 Uspora casu'!$F$5:$J$5),AG7*('07 Uspora casu'!$G$7/'07 Uspora casu'!$F$7)^(1/('07 Uspora casu'!$G$5-'07 Uspora casu'!$F$5)),IF(AF$4&gt;MAX('07 Uspora casu'!$F$5:$J$5),(INDEX('07 Uspora casu'!$F8:$J8,MATCH(AF$4,'07 Uspora casu'!$F$5:$J$5,1)-1)/INDEX('07 Uspora casu'!$F8:$J8,MATCH(AF$4,'07 Uspora casu'!$F$5:$J$5,1)))^(1/(INDEX('07 Uspora casu'!$F$5:$J$5,MATCH(AF$4,'07 Uspora casu'!$F$5:$J$5,1))-INDEX('07 Uspora casu'!$F$5:$J$5,MATCH(AF$4,'07 Uspora casu'!$F$5:$J$5,1)-1)))*AE7,IFERROR($E7/INDEX('07 Uspora casu'!$F8:$J8,MATCH(AF$4,'07 Uspora casu'!$F$5:$J$5,0)),(INDEX('07 Uspora casu'!$F8:$J8,MATCH(AF$4,'07 Uspora casu'!$F$5:$J$5,1))/INDEX('07 Uspora casu'!$F8:$J8,MATCH(AF$4,'07 Uspora casu'!$F$5:$J$5,1)+1))^(1/(INDEX('07 Uspora casu'!$F$5:$J$5,MATCH(AF$4,'07 Uspora casu'!$F$5:$J$5,1)+1)-INDEX('07 Uspora casu'!$F$5:$J$5,MATCH(AF$4,'07 Uspora casu'!$F$5:$J$5,1))))*AE7))),0)))</f>
        <v>3.2370797635537178E-2</v>
      </c>
      <c r="AG7" s="48">
        <f>IF($E7="",0,IF('07 Uspora casu'!$D$2="Jazdný čas",IFERROR(IF(AG$4&lt;MIN('07 Uspora casu'!$F$5:$J$5),AH7*('07 Uspora casu'!$F$7/'07 Uspora casu'!$G$7)^(1/('07 Uspora casu'!$G$5-'07 Uspora casu'!$F$5)),IF(AG$4&gt;MAX('07 Uspora casu'!$F$5:$J$5),(INDEX('07 Uspora casu'!$F8:$J8,MATCH(AG$4,'07 Uspora casu'!$F$5:$J$5,1))/INDEX('07 Uspora casu'!$F8:$J8,MATCH(AG$4,'07 Uspora casu'!$F$5:$J$5,1)-1))^(1/(INDEX('07 Uspora casu'!$F$5:$J$5,MATCH(AG$4,'07 Uspora casu'!$F$5:$J$5,1))-INDEX('07 Uspora casu'!$F$5:$J$5,MATCH(AG$4,'07 Uspora casu'!$F$5:$J$5,1)-1)))*AF7,IFERROR(INDEX('07 Uspora casu'!$F8:$J8,MATCH(AG$4,'07 Uspora casu'!$F$5:$J$5,0))/60,(INDEX('07 Uspora casu'!$F8:$J8,MATCH(AG$4,'07 Uspora casu'!$F$5:$J$5,1)+1)/INDEX('07 Uspora casu'!$F8:$J8,MATCH(AG$4,'07 Uspora casu'!$F$5:$J$5,1)))^(1/(INDEX('07 Uspora casu'!$F$5:$J$5,MATCH(AG$4,'07 Uspora casu'!$F$5:$J$5,1)+1)-INDEX('07 Uspora casu'!$F$5:$J$5,MATCH(AG$4,'07 Uspora casu'!$F$5:$J$5,1))))*AF7))),0),IFERROR(IF(AG$4&lt;MIN('07 Uspora casu'!$F$5:$J$5),AH7*('07 Uspora casu'!$G$7/'07 Uspora casu'!$F$7)^(1/('07 Uspora casu'!$G$5-'07 Uspora casu'!$F$5)),IF(AG$4&gt;MAX('07 Uspora casu'!$F$5:$J$5),(INDEX('07 Uspora casu'!$F8:$J8,MATCH(AG$4,'07 Uspora casu'!$F$5:$J$5,1)-1)/INDEX('07 Uspora casu'!$F8:$J8,MATCH(AG$4,'07 Uspora casu'!$F$5:$J$5,1)))^(1/(INDEX('07 Uspora casu'!$F$5:$J$5,MATCH(AG$4,'07 Uspora casu'!$F$5:$J$5,1))-INDEX('07 Uspora casu'!$F$5:$J$5,MATCH(AG$4,'07 Uspora casu'!$F$5:$J$5,1)-1)))*AF7,IFERROR($E7/INDEX('07 Uspora casu'!$F8:$J8,MATCH(AG$4,'07 Uspora casu'!$F$5:$J$5,0)),(INDEX('07 Uspora casu'!$F8:$J8,MATCH(AG$4,'07 Uspora casu'!$F$5:$J$5,1))/INDEX('07 Uspora casu'!$F8:$J8,MATCH(AG$4,'07 Uspora casu'!$F$5:$J$5,1)+1))^(1/(INDEX('07 Uspora casu'!$F$5:$J$5,MATCH(AG$4,'07 Uspora casu'!$F$5:$J$5,1)+1)-INDEX('07 Uspora casu'!$F$5:$J$5,MATCH(AG$4,'07 Uspora casu'!$F$5:$J$5,1))))*AF7))),0)))</f>
        <v>3.2589685389526522E-2</v>
      </c>
      <c r="AH7" s="48">
        <f>IF($E7="",0,IF('07 Uspora casu'!$D$2="Jazdný čas",IFERROR(IF(AH$4&lt;MIN('07 Uspora casu'!$F$5:$J$5),AI7*('07 Uspora casu'!$F$7/'07 Uspora casu'!$G$7)^(1/('07 Uspora casu'!$G$5-'07 Uspora casu'!$F$5)),IF(AH$4&gt;MAX('07 Uspora casu'!$F$5:$J$5),(INDEX('07 Uspora casu'!$F8:$J8,MATCH(AH$4,'07 Uspora casu'!$F$5:$J$5,1))/INDEX('07 Uspora casu'!$F8:$J8,MATCH(AH$4,'07 Uspora casu'!$F$5:$J$5,1)-1))^(1/(INDEX('07 Uspora casu'!$F$5:$J$5,MATCH(AH$4,'07 Uspora casu'!$F$5:$J$5,1))-INDEX('07 Uspora casu'!$F$5:$J$5,MATCH(AH$4,'07 Uspora casu'!$F$5:$J$5,1)-1)))*AG7,IFERROR(INDEX('07 Uspora casu'!$F8:$J8,MATCH(AH$4,'07 Uspora casu'!$F$5:$J$5,0))/60,(INDEX('07 Uspora casu'!$F8:$J8,MATCH(AH$4,'07 Uspora casu'!$F$5:$J$5,1)+1)/INDEX('07 Uspora casu'!$F8:$J8,MATCH(AH$4,'07 Uspora casu'!$F$5:$J$5,1)))^(1/(INDEX('07 Uspora casu'!$F$5:$J$5,MATCH(AH$4,'07 Uspora casu'!$F$5:$J$5,1)+1)-INDEX('07 Uspora casu'!$F$5:$J$5,MATCH(AH$4,'07 Uspora casu'!$F$5:$J$5,1))))*AG7))),0),IFERROR(IF(AH$4&lt;MIN('07 Uspora casu'!$F$5:$J$5),AI7*('07 Uspora casu'!$G$7/'07 Uspora casu'!$F$7)^(1/('07 Uspora casu'!$G$5-'07 Uspora casu'!$F$5)),IF(AH$4&gt;MAX('07 Uspora casu'!$F$5:$J$5),(INDEX('07 Uspora casu'!$F8:$J8,MATCH(AH$4,'07 Uspora casu'!$F$5:$J$5,1)-1)/INDEX('07 Uspora casu'!$F8:$J8,MATCH(AH$4,'07 Uspora casu'!$F$5:$J$5,1)))^(1/(INDEX('07 Uspora casu'!$F$5:$J$5,MATCH(AH$4,'07 Uspora casu'!$F$5:$J$5,1))-INDEX('07 Uspora casu'!$F$5:$J$5,MATCH(AH$4,'07 Uspora casu'!$F$5:$J$5,1)-1)))*AG7,IFERROR($E7/INDEX('07 Uspora casu'!$F8:$J8,MATCH(AH$4,'07 Uspora casu'!$F$5:$J$5,0)),(INDEX('07 Uspora casu'!$F8:$J8,MATCH(AH$4,'07 Uspora casu'!$F$5:$J$5,1))/INDEX('07 Uspora casu'!$F8:$J8,MATCH(AH$4,'07 Uspora casu'!$F$5:$J$5,1)+1))^(1/(INDEX('07 Uspora casu'!$F$5:$J$5,MATCH(AH$4,'07 Uspora casu'!$F$5:$J$5,1)+1)-INDEX('07 Uspora casu'!$F$5:$J$5,MATCH(AH$4,'07 Uspora casu'!$F$5:$J$5,1))))*AG7))),0)))</f>
        <v>3.2810053238303334E-2</v>
      </c>
      <c r="AI7" s="48">
        <f>IF($E7="",0,IF('07 Uspora casu'!$D$2="Jazdný čas",IFERROR(IF(AI$4&lt;MIN('07 Uspora casu'!$F$5:$J$5),AJ7*('07 Uspora casu'!$F$7/'07 Uspora casu'!$G$7)^(1/('07 Uspora casu'!$G$5-'07 Uspora casu'!$F$5)),IF(AI$4&gt;MAX('07 Uspora casu'!$F$5:$J$5),(INDEX('07 Uspora casu'!$F8:$J8,MATCH(AI$4,'07 Uspora casu'!$F$5:$J$5,1))/INDEX('07 Uspora casu'!$F8:$J8,MATCH(AI$4,'07 Uspora casu'!$F$5:$J$5,1)-1))^(1/(INDEX('07 Uspora casu'!$F$5:$J$5,MATCH(AI$4,'07 Uspora casu'!$F$5:$J$5,1))-INDEX('07 Uspora casu'!$F$5:$J$5,MATCH(AI$4,'07 Uspora casu'!$F$5:$J$5,1)-1)))*AH7,IFERROR(INDEX('07 Uspora casu'!$F8:$J8,MATCH(AI$4,'07 Uspora casu'!$F$5:$J$5,0))/60,(INDEX('07 Uspora casu'!$F8:$J8,MATCH(AI$4,'07 Uspora casu'!$F$5:$J$5,1)+1)/INDEX('07 Uspora casu'!$F8:$J8,MATCH(AI$4,'07 Uspora casu'!$F$5:$J$5,1)))^(1/(INDEX('07 Uspora casu'!$F$5:$J$5,MATCH(AI$4,'07 Uspora casu'!$F$5:$J$5,1)+1)-INDEX('07 Uspora casu'!$F$5:$J$5,MATCH(AI$4,'07 Uspora casu'!$F$5:$J$5,1))))*AH7))),0),IFERROR(IF(AI$4&lt;MIN('07 Uspora casu'!$F$5:$J$5),AJ7*('07 Uspora casu'!$G$7/'07 Uspora casu'!$F$7)^(1/('07 Uspora casu'!$G$5-'07 Uspora casu'!$F$5)),IF(AI$4&gt;MAX('07 Uspora casu'!$F$5:$J$5),(INDEX('07 Uspora casu'!$F8:$J8,MATCH(AI$4,'07 Uspora casu'!$F$5:$J$5,1)-1)/INDEX('07 Uspora casu'!$F8:$J8,MATCH(AI$4,'07 Uspora casu'!$F$5:$J$5,1)))^(1/(INDEX('07 Uspora casu'!$F$5:$J$5,MATCH(AI$4,'07 Uspora casu'!$F$5:$J$5,1))-INDEX('07 Uspora casu'!$F$5:$J$5,MATCH(AI$4,'07 Uspora casu'!$F$5:$J$5,1)-1)))*AH7,IFERROR($E7/INDEX('07 Uspora casu'!$F8:$J8,MATCH(AI$4,'07 Uspora casu'!$F$5:$J$5,0)),(INDEX('07 Uspora casu'!$F8:$J8,MATCH(AI$4,'07 Uspora casu'!$F$5:$J$5,1))/INDEX('07 Uspora casu'!$F8:$J8,MATCH(AI$4,'07 Uspora casu'!$F$5:$J$5,1)+1))^(1/(INDEX('07 Uspora casu'!$F$5:$J$5,MATCH(AI$4,'07 Uspora casu'!$F$5:$J$5,1)+1)-INDEX('07 Uspora casu'!$F$5:$J$5,MATCH(AI$4,'07 Uspora casu'!$F$5:$J$5,1))))*AH7))),0)))</f>
        <v>3.3031911190104894E-2</v>
      </c>
      <c r="AJ7" s="48">
        <f>IF($E7="",0,IF('07 Uspora casu'!$D$2="Jazdný čas",IFERROR(IF(AJ$4&lt;MIN('07 Uspora casu'!$F$5:$J$5),AK7*('07 Uspora casu'!$F$7/'07 Uspora casu'!$G$7)^(1/('07 Uspora casu'!$G$5-'07 Uspora casu'!$F$5)),IF(AJ$4&gt;MAX('07 Uspora casu'!$F$5:$J$5),(INDEX('07 Uspora casu'!$F8:$J8,MATCH(AJ$4,'07 Uspora casu'!$F$5:$J$5,1))/INDEX('07 Uspora casu'!$F8:$J8,MATCH(AJ$4,'07 Uspora casu'!$F$5:$J$5,1)-1))^(1/(INDEX('07 Uspora casu'!$F$5:$J$5,MATCH(AJ$4,'07 Uspora casu'!$F$5:$J$5,1))-INDEX('07 Uspora casu'!$F$5:$J$5,MATCH(AJ$4,'07 Uspora casu'!$F$5:$J$5,1)-1)))*AI7,IFERROR(INDEX('07 Uspora casu'!$F8:$J8,MATCH(AJ$4,'07 Uspora casu'!$F$5:$J$5,0))/60,(INDEX('07 Uspora casu'!$F8:$J8,MATCH(AJ$4,'07 Uspora casu'!$F$5:$J$5,1)+1)/INDEX('07 Uspora casu'!$F8:$J8,MATCH(AJ$4,'07 Uspora casu'!$F$5:$J$5,1)))^(1/(INDEX('07 Uspora casu'!$F$5:$J$5,MATCH(AJ$4,'07 Uspora casu'!$F$5:$J$5,1)+1)-INDEX('07 Uspora casu'!$F$5:$J$5,MATCH(AJ$4,'07 Uspora casu'!$F$5:$J$5,1))))*AI7))),0),IFERROR(IF(AJ$4&lt;MIN('07 Uspora casu'!$F$5:$J$5),AK7*('07 Uspora casu'!$G$7/'07 Uspora casu'!$F$7)^(1/('07 Uspora casu'!$G$5-'07 Uspora casu'!$F$5)),IF(AJ$4&gt;MAX('07 Uspora casu'!$F$5:$J$5),(INDEX('07 Uspora casu'!$F8:$J8,MATCH(AJ$4,'07 Uspora casu'!$F$5:$J$5,1)-1)/INDEX('07 Uspora casu'!$F8:$J8,MATCH(AJ$4,'07 Uspora casu'!$F$5:$J$5,1)))^(1/(INDEX('07 Uspora casu'!$F$5:$J$5,MATCH(AJ$4,'07 Uspora casu'!$F$5:$J$5,1))-INDEX('07 Uspora casu'!$F$5:$J$5,MATCH(AJ$4,'07 Uspora casu'!$F$5:$J$5,1)-1)))*AI7,IFERROR($E7/INDEX('07 Uspora casu'!$F8:$J8,MATCH(AJ$4,'07 Uspora casu'!$F$5:$J$5,0)),(INDEX('07 Uspora casu'!$F8:$J8,MATCH(AJ$4,'07 Uspora casu'!$F$5:$J$5,1))/INDEX('07 Uspora casu'!$F8:$J8,MATCH(AJ$4,'07 Uspora casu'!$F$5:$J$5,1)+1))^(1/(INDEX('07 Uspora casu'!$F$5:$J$5,MATCH(AJ$4,'07 Uspora casu'!$F$5:$J$5,1)+1)-INDEX('07 Uspora casu'!$F$5:$J$5,MATCH(AJ$4,'07 Uspora casu'!$F$5:$J$5,1))))*AI7))),0)))</f>
        <v>3.3255269320843085E-2</v>
      </c>
      <c r="AK7" s="48">
        <f>IF($E7="",0,IF('07 Uspora casu'!$D$2="Jazdný čas",IFERROR(IF(AK$4&lt;MIN('07 Uspora casu'!$F$5:$J$5),AL7*('07 Uspora casu'!$F$7/'07 Uspora casu'!$G$7)^(1/('07 Uspora casu'!$G$5-'07 Uspora casu'!$F$5)),IF(AK$4&gt;MAX('07 Uspora casu'!$F$5:$J$5),(INDEX('07 Uspora casu'!$F8:$J8,MATCH(AK$4,'07 Uspora casu'!$F$5:$J$5,1))/INDEX('07 Uspora casu'!$F8:$J8,MATCH(AK$4,'07 Uspora casu'!$F$5:$J$5,1)-1))^(1/(INDEX('07 Uspora casu'!$F$5:$J$5,MATCH(AK$4,'07 Uspora casu'!$F$5:$J$5,1))-INDEX('07 Uspora casu'!$F$5:$J$5,MATCH(AK$4,'07 Uspora casu'!$F$5:$J$5,1)-1)))*AJ7,IFERROR(INDEX('07 Uspora casu'!$F8:$J8,MATCH(AK$4,'07 Uspora casu'!$F$5:$J$5,0))/60,(INDEX('07 Uspora casu'!$F8:$J8,MATCH(AK$4,'07 Uspora casu'!$F$5:$J$5,1)+1)/INDEX('07 Uspora casu'!$F8:$J8,MATCH(AK$4,'07 Uspora casu'!$F$5:$J$5,1)))^(1/(INDEX('07 Uspora casu'!$F$5:$J$5,MATCH(AK$4,'07 Uspora casu'!$F$5:$J$5,1)+1)-INDEX('07 Uspora casu'!$F$5:$J$5,MATCH(AK$4,'07 Uspora casu'!$F$5:$J$5,1))))*AJ7))),0),IFERROR(IF(AK$4&lt;MIN('07 Uspora casu'!$F$5:$J$5),AL7*('07 Uspora casu'!$G$7/'07 Uspora casu'!$F$7)^(1/('07 Uspora casu'!$G$5-'07 Uspora casu'!$F$5)),IF(AK$4&gt;MAX('07 Uspora casu'!$F$5:$J$5),(INDEX('07 Uspora casu'!$F8:$J8,MATCH(AK$4,'07 Uspora casu'!$F$5:$J$5,1)-1)/INDEX('07 Uspora casu'!$F8:$J8,MATCH(AK$4,'07 Uspora casu'!$F$5:$J$5,1)))^(1/(INDEX('07 Uspora casu'!$F$5:$J$5,MATCH(AK$4,'07 Uspora casu'!$F$5:$J$5,1))-INDEX('07 Uspora casu'!$F$5:$J$5,MATCH(AK$4,'07 Uspora casu'!$F$5:$J$5,1)-1)))*AJ7,IFERROR($E7/INDEX('07 Uspora casu'!$F8:$J8,MATCH(AK$4,'07 Uspora casu'!$F$5:$J$5,0)),(INDEX('07 Uspora casu'!$F8:$J8,MATCH(AK$4,'07 Uspora casu'!$F$5:$J$5,1))/INDEX('07 Uspora casu'!$F8:$J8,MATCH(AK$4,'07 Uspora casu'!$F$5:$J$5,1)+1))^(1/(INDEX('07 Uspora casu'!$F$5:$J$5,MATCH(AK$4,'07 Uspora casu'!$F$5:$J$5,1)+1)-INDEX('07 Uspora casu'!$F$5:$J$5,MATCH(AK$4,'07 Uspora casu'!$F$5:$J$5,1))))*AJ7))),0)))</f>
        <v>3.348013777456197E-2</v>
      </c>
      <c r="AL7" s="48">
        <f>IF($E7="",0,IF('07 Uspora casu'!$D$2="Jazdný čas",IFERROR(IF(AL$4&lt;MIN('07 Uspora casu'!$F$5:$J$5),AM7*('07 Uspora casu'!$F$7/'07 Uspora casu'!$G$7)^(1/('07 Uspora casu'!$G$5-'07 Uspora casu'!$F$5)),IF(AL$4&gt;MAX('07 Uspora casu'!$F$5:$J$5),(INDEX('07 Uspora casu'!$F8:$J8,MATCH(AL$4,'07 Uspora casu'!$F$5:$J$5,1))/INDEX('07 Uspora casu'!$F8:$J8,MATCH(AL$4,'07 Uspora casu'!$F$5:$J$5,1)-1))^(1/(INDEX('07 Uspora casu'!$F$5:$J$5,MATCH(AL$4,'07 Uspora casu'!$F$5:$J$5,1))-INDEX('07 Uspora casu'!$F$5:$J$5,MATCH(AL$4,'07 Uspora casu'!$F$5:$J$5,1)-1)))*AK7,IFERROR(INDEX('07 Uspora casu'!$F8:$J8,MATCH(AL$4,'07 Uspora casu'!$F$5:$J$5,0))/60,(INDEX('07 Uspora casu'!$F8:$J8,MATCH(AL$4,'07 Uspora casu'!$F$5:$J$5,1)+1)/INDEX('07 Uspora casu'!$F8:$J8,MATCH(AL$4,'07 Uspora casu'!$F$5:$J$5,1)))^(1/(INDEX('07 Uspora casu'!$F$5:$J$5,MATCH(AL$4,'07 Uspora casu'!$F$5:$J$5,1)+1)-INDEX('07 Uspora casu'!$F$5:$J$5,MATCH(AL$4,'07 Uspora casu'!$F$5:$J$5,1))))*AK7))),0),IFERROR(IF(AL$4&lt;MIN('07 Uspora casu'!$F$5:$J$5),AM7*('07 Uspora casu'!$G$7/'07 Uspora casu'!$F$7)^(1/('07 Uspora casu'!$G$5-'07 Uspora casu'!$F$5)),IF(AL$4&gt;MAX('07 Uspora casu'!$F$5:$J$5),(INDEX('07 Uspora casu'!$F8:$J8,MATCH(AL$4,'07 Uspora casu'!$F$5:$J$5,1)-1)/INDEX('07 Uspora casu'!$F8:$J8,MATCH(AL$4,'07 Uspora casu'!$F$5:$J$5,1)))^(1/(INDEX('07 Uspora casu'!$F$5:$J$5,MATCH(AL$4,'07 Uspora casu'!$F$5:$J$5,1))-INDEX('07 Uspora casu'!$F$5:$J$5,MATCH(AL$4,'07 Uspora casu'!$F$5:$J$5,1)-1)))*AK7,IFERROR($E7/INDEX('07 Uspora casu'!$F8:$J8,MATCH(AL$4,'07 Uspora casu'!$F$5:$J$5,0)),(INDEX('07 Uspora casu'!$F8:$J8,MATCH(AL$4,'07 Uspora casu'!$F$5:$J$5,1))/INDEX('07 Uspora casu'!$F8:$J8,MATCH(AL$4,'07 Uspora casu'!$F$5:$J$5,1)+1))^(1/(INDEX('07 Uspora casu'!$F$5:$J$5,MATCH(AL$4,'07 Uspora casu'!$F$5:$J$5,1)+1)-INDEX('07 Uspora casu'!$F$5:$J$5,MATCH(AL$4,'07 Uspora casu'!$F$5:$J$5,1))))*AK7))),0)))</f>
        <v>3.3706526763898535E-2</v>
      </c>
      <c r="AM7" s="48">
        <f>IF($E7="",0,IF('07 Uspora casu'!$D$2="Jazdný čas",IFERROR(IF(AM$4&lt;MIN('07 Uspora casu'!$F$5:$J$5),AN7*('07 Uspora casu'!$F$7/'07 Uspora casu'!$G$7)^(1/('07 Uspora casu'!$G$5-'07 Uspora casu'!$F$5)),IF(AM$4&gt;MAX('07 Uspora casu'!$F$5:$J$5),(INDEX('07 Uspora casu'!$F8:$J8,MATCH(AM$4,'07 Uspora casu'!$F$5:$J$5,1))/INDEX('07 Uspora casu'!$F8:$J8,MATCH(AM$4,'07 Uspora casu'!$F$5:$J$5,1)-1))^(1/(INDEX('07 Uspora casu'!$F$5:$J$5,MATCH(AM$4,'07 Uspora casu'!$F$5:$J$5,1))-INDEX('07 Uspora casu'!$F$5:$J$5,MATCH(AM$4,'07 Uspora casu'!$F$5:$J$5,1)-1)))*AL7,IFERROR(INDEX('07 Uspora casu'!$F8:$J8,MATCH(AM$4,'07 Uspora casu'!$F$5:$J$5,0))/60,(INDEX('07 Uspora casu'!$F8:$J8,MATCH(AM$4,'07 Uspora casu'!$F$5:$J$5,1)+1)/INDEX('07 Uspora casu'!$F8:$J8,MATCH(AM$4,'07 Uspora casu'!$F$5:$J$5,1)))^(1/(INDEX('07 Uspora casu'!$F$5:$J$5,MATCH(AM$4,'07 Uspora casu'!$F$5:$J$5,1)+1)-INDEX('07 Uspora casu'!$F$5:$J$5,MATCH(AM$4,'07 Uspora casu'!$F$5:$J$5,1))))*AL7))),0),IFERROR(IF(AM$4&lt;MIN('07 Uspora casu'!$F$5:$J$5),AN7*('07 Uspora casu'!$G$7/'07 Uspora casu'!$F$7)^(1/('07 Uspora casu'!$G$5-'07 Uspora casu'!$F$5)),IF(AM$4&gt;MAX('07 Uspora casu'!$F$5:$J$5),(INDEX('07 Uspora casu'!$F8:$J8,MATCH(AM$4,'07 Uspora casu'!$F$5:$J$5,1)-1)/INDEX('07 Uspora casu'!$F8:$J8,MATCH(AM$4,'07 Uspora casu'!$F$5:$J$5,1)))^(1/(INDEX('07 Uspora casu'!$F$5:$J$5,MATCH(AM$4,'07 Uspora casu'!$F$5:$J$5,1))-INDEX('07 Uspora casu'!$F$5:$J$5,MATCH(AM$4,'07 Uspora casu'!$F$5:$J$5,1)-1)))*AL7,IFERROR($E7/INDEX('07 Uspora casu'!$F8:$J8,MATCH(AM$4,'07 Uspora casu'!$F$5:$J$5,0)),(INDEX('07 Uspora casu'!$F8:$J8,MATCH(AM$4,'07 Uspora casu'!$F$5:$J$5,1))/INDEX('07 Uspora casu'!$F8:$J8,MATCH(AM$4,'07 Uspora casu'!$F$5:$J$5,1)+1))^(1/(INDEX('07 Uspora casu'!$F$5:$J$5,MATCH(AM$4,'07 Uspora casu'!$F$5:$J$5,1)+1)-INDEX('07 Uspora casu'!$F$5:$J$5,MATCH(AM$4,'07 Uspora casu'!$F$5:$J$5,1))))*AL7))),0)))</f>
        <v>3.3934446570546485E-2</v>
      </c>
      <c r="AN7" s="48">
        <f>IF($E7="",0,IF('07 Uspora casu'!$D$2="Jazdný čas",IFERROR(IF(AN$4&lt;MIN('07 Uspora casu'!$F$5:$J$5),AO7*('07 Uspora casu'!$F$7/'07 Uspora casu'!$G$7)^(1/('07 Uspora casu'!$G$5-'07 Uspora casu'!$F$5)),IF(AN$4&gt;MAX('07 Uspora casu'!$F$5:$J$5),(INDEX('07 Uspora casu'!$F8:$J8,MATCH(AN$4,'07 Uspora casu'!$F$5:$J$5,1))/INDEX('07 Uspora casu'!$F8:$J8,MATCH(AN$4,'07 Uspora casu'!$F$5:$J$5,1)-1))^(1/(INDEX('07 Uspora casu'!$F$5:$J$5,MATCH(AN$4,'07 Uspora casu'!$F$5:$J$5,1))-INDEX('07 Uspora casu'!$F$5:$J$5,MATCH(AN$4,'07 Uspora casu'!$F$5:$J$5,1)-1)))*AM7,IFERROR(INDEX('07 Uspora casu'!$F8:$J8,MATCH(AN$4,'07 Uspora casu'!$F$5:$J$5,0))/60,(INDEX('07 Uspora casu'!$F8:$J8,MATCH(AN$4,'07 Uspora casu'!$F$5:$J$5,1)+1)/INDEX('07 Uspora casu'!$F8:$J8,MATCH(AN$4,'07 Uspora casu'!$F$5:$J$5,1)))^(1/(INDEX('07 Uspora casu'!$F$5:$J$5,MATCH(AN$4,'07 Uspora casu'!$F$5:$J$5,1)+1)-INDEX('07 Uspora casu'!$F$5:$J$5,MATCH(AN$4,'07 Uspora casu'!$F$5:$J$5,1))))*AM7))),0),IFERROR(IF(AN$4&lt;MIN('07 Uspora casu'!$F$5:$J$5),AO7*('07 Uspora casu'!$G$7/'07 Uspora casu'!$F$7)^(1/('07 Uspora casu'!$G$5-'07 Uspora casu'!$F$5)),IF(AN$4&gt;MAX('07 Uspora casu'!$F$5:$J$5),(INDEX('07 Uspora casu'!$F8:$J8,MATCH(AN$4,'07 Uspora casu'!$F$5:$J$5,1)-1)/INDEX('07 Uspora casu'!$F8:$J8,MATCH(AN$4,'07 Uspora casu'!$F$5:$J$5,1)))^(1/(INDEX('07 Uspora casu'!$F$5:$J$5,MATCH(AN$4,'07 Uspora casu'!$F$5:$J$5,1))-INDEX('07 Uspora casu'!$F$5:$J$5,MATCH(AN$4,'07 Uspora casu'!$F$5:$J$5,1)-1)))*AM7,IFERROR($E7/INDEX('07 Uspora casu'!$F8:$J8,MATCH(AN$4,'07 Uspora casu'!$F$5:$J$5,0)),(INDEX('07 Uspora casu'!$F8:$J8,MATCH(AN$4,'07 Uspora casu'!$F$5:$J$5,1))/INDEX('07 Uspora casu'!$F8:$J8,MATCH(AN$4,'07 Uspora casu'!$F$5:$J$5,1)+1))^(1/(INDEX('07 Uspora casu'!$F$5:$J$5,MATCH(AN$4,'07 Uspora casu'!$F$5:$J$5,1)+1)-INDEX('07 Uspora casu'!$F$5:$J$5,MATCH(AN$4,'07 Uspora casu'!$F$5:$J$5,1))))*AM7))),0)))</f>
        <v>3.4163907545723196E-2</v>
      </c>
      <c r="AO7" s="48">
        <f>IF($E7="",0,IF('07 Uspora casu'!$D$2="Jazdný čas",IFERROR(IF(AO$4&lt;MIN('07 Uspora casu'!$F$5:$J$5),AP7*('07 Uspora casu'!$F$7/'07 Uspora casu'!$G$7)^(1/('07 Uspora casu'!$G$5-'07 Uspora casu'!$F$5)),IF(AO$4&gt;MAX('07 Uspora casu'!$F$5:$J$5),(INDEX('07 Uspora casu'!$F8:$J8,MATCH(AO$4,'07 Uspora casu'!$F$5:$J$5,1))/INDEX('07 Uspora casu'!$F8:$J8,MATCH(AO$4,'07 Uspora casu'!$F$5:$J$5,1)-1))^(1/(INDEX('07 Uspora casu'!$F$5:$J$5,MATCH(AO$4,'07 Uspora casu'!$F$5:$J$5,1))-INDEX('07 Uspora casu'!$F$5:$J$5,MATCH(AO$4,'07 Uspora casu'!$F$5:$J$5,1)-1)))*AN7,IFERROR(INDEX('07 Uspora casu'!$F8:$J8,MATCH(AO$4,'07 Uspora casu'!$F$5:$J$5,0))/60,(INDEX('07 Uspora casu'!$F8:$J8,MATCH(AO$4,'07 Uspora casu'!$F$5:$J$5,1)+1)/INDEX('07 Uspora casu'!$F8:$J8,MATCH(AO$4,'07 Uspora casu'!$F$5:$J$5,1)))^(1/(INDEX('07 Uspora casu'!$F$5:$J$5,MATCH(AO$4,'07 Uspora casu'!$F$5:$J$5,1)+1)-INDEX('07 Uspora casu'!$F$5:$J$5,MATCH(AO$4,'07 Uspora casu'!$F$5:$J$5,1))))*AN7))),0),IFERROR(IF(AO$4&lt;MIN('07 Uspora casu'!$F$5:$J$5),AP7*('07 Uspora casu'!$G$7/'07 Uspora casu'!$F$7)^(1/('07 Uspora casu'!$G$5-'07 Uspora casu'!$F$5)),IF(AO$4&gt;MAX('07 Uspora casu'!$F$5:$J$5),(INDEX('07 Uspora casu'!$F8:$J8,MATCH(AO$4,'07 Uspora casu'!$F$5:$J$5,1)-1)/INDEX('07 Uspora casu'!$F8:$J8,MATCH(AO$4,'07 Uspora casu'!$F$5:$J$5,1)))^(1/(INDEX('07 Uspora casu'!$F$5:$J$5,MATCH(AO$4,'07 Uspora casu'!$F$5:$J$5,1))-INDEX('07 Uspora casu'!$F$5:$J$5,MATCH(AO$4,'07 Uspora casu'!$F$5:$J$5,1)-1)))*AN7,IFERROR($E7/INDEX('07 Uspora casu'!$F8:$J8,MATCH(AO$4,'07 Uspora casu'!$F$5:$J$5,0)),(INDEX('07 Uspora casu'!$F8:$J8,MATCH(AO$4,'07 Uspora casu'!$F$5:$J$5,1))/INDEX('07 Uspora casu'!$F8:$J8,MATCH(AO$4,'07 Uspora casu'!$F$5:$J$5,1)+1))^(1/(INDEX('07 Uspora casu'!$F$5:$J$5,MATCH(AO$4,'07 Uspora casu'!$F$5:$J$5,1)+1)-INDEX('07 Uspora casu'!$F$5:$J$5,MATCH(AO$4,'07 Uspora casu'!$F$5:$J$5,1))))*AN7))),0)))</f>
        <v>3.439492011063984E-2</v>
      </c>
      <c r="AP7" s="48">
        <f>IF($E7="",0,IF('07 Uspora casu'!$D$2="Jazdný čas",IFERROR(IF(AP$4&lt;MIN('07 Uspora casu'!$F$5:$J$5),AQ7*('07 Uspora casu'!$F$7/'07 Uspora casu'!$G$7)^(1/('07 Uspora casu'!$G$5-'07 Uspora casu'!$F$5)),IF(AP$4&gt;MAX('07 Uspora casu'!$F$5:$J$5),(INDEX('07 Uspora casu'!$F8:$J8,MATCH(AP$4,'07 Uspora casu'!$F$5:$J$5,1))/INDEX('07 Uspora casu'!$F8:$J8,MATCH(AP$4,'07 Uspora casu'!$F$5:$J$5,1)-1))^(1/(INDEX('07 Uspora casu'!$F$5:$J$5,MATCH(AP$4,'07 Uspora casu'!$F$5:$J$5,1))-INDEX('07 Uspora casu'!$F$5:$J$5,MATCH(AP$4,'07 Uspora casu'!$F$5:$J$5,1)-1)))*AO7,IFERROR(INDEX('07 Uspora casu'!$F8:$J8,MATCH(AP$4,'07 Uspora casu'!$F$5:$J$5,0))/60,(INDEX('07 Uspora casu'!$F8:$J8,MATCH(AP$4,'07 Uspora casu'!$F$5:$J$5,1)+1)/INDEX('07 Uspora casu'!$F8:$J8,MATCH(AP$4,'07 Uspora casu'!$F$5:$J$5,1)))^(1/(INDEX('07 Uspora casu'!$F$5:$J$5,MATCH(AP$4,'07 Uspora casu'!$F$5:$J$5,1)+1)-INDEX('07 Uspora casu'!$F$5:$J$5,MATCH(AP$4,'07 Uspora casu'!$F$5:$J$5,1))))*AO7))),0),IFERROR(IF(AP$4&lt;MIN('07 Uspora casu'!$F$5:$J$5),AQ7*('07 Uspora casu'!$G$7/'07 Uspora casu'!$F$7)^(1/('07 Uspora casu'!$G$5-'07 Uspora casu'!$F$5)),IF(AP$4&gt;MAX('07 Uspora casu'!$F$5:$J$5),(INDEX('07 Uspora casu'!$F8:$J8,MATCH(AP$4,'07 Uspora casu'!$F$5:$J$5,1)-1)/INDEX('07 Uspora casu'!$F8:$J8,MATCH(AP$4,'07 Uspora casu'!$F$5:$J$5,1)))^(1/(INDEX('07 Uspora casu'!$F$5:$J$5,MATCH(AP$4,'07 Uspora casu'!$F$5:$J$5,1))-INDEX('07 Uspora casu'!$F$5:$J$5,MATCH(AP$4,'07 Uspora casu'!$F$5:$J$5,1)-1)))*AO7,IFERROR($E7/INDEX('07 Uspora casu'!$F8:$J8,MATCH(AP$4,'07 Uspora casu'!$F$5:$J$5,0)),(INDEX('07 Uspora casu'!$F8:$J8,MATCH(AP$4,'07 Uspora casu'!$F$5:$J$5,1))/INDEX('07 Uspora casu'!$F8:$J8,MATCH(AP$4,'07 Uspora casu'!$F$5:$J$5,1)+1))^(1/(INDEX('07 Uspora casu'!$F$5:$J$5,MATCH(AP$4,'07 Uspora casu'!$F$5:$J$5,1)+1)-INDEX('07 Uspora casu'!$F$5:$J$5,MATCH(AP$4,'07 Uspora casu'!$F$5:$J$5,1))))*AO7))),0)))</f>
        <v>3.4627494756974658E-2</v>
      </c>
      <c r="AQ7" s="48">
        <f>IF($E7="",0,IF('07 Uspora casu'!$D$2="Jazdný čas",IFERROR(IF(AQ$4&lt;MIN('07 Uspora casu'!$F$5:$J$5),AR7*('07 Uspora casu'!$F$7/'07 Uspora casu'!$G$7)^(1/('07 Uspora casu'!$G$5-'07 Uspora casu'!$F$5)),IF(AQ$4&gt;MAX('07 Uspora casu'!$F$5:$J$5),(INDEX('07 Uspora casu'!$F8:$J8,MATCH(AQ$4,'07 Uspora casu'!$F$5:$J$5,1))/INDEX('07 Uspora casu'!$F8:$J8,MATCH(AQ$4,'07 Uspora casu'!$F$5:$J$5,1)-1))^(1/(INDEX('07 Uspora casu'!$F$5:$J$5,MATCH(AQ$4,'07 Uspora casu'!$F$5:$J$5,1))-INDEX('07 Uspora casu'!$F$5:$J$5,MATCH(AQ$4,'07 Uspora casu'!$F$5:$J$5,1)-1)))*AP7,IFERROR(INDEX('07 Uspora casu'!$F8:$J8,MATCH(AQ$4,'07 Uspora casu'!$F$5:$J$5,0))/60,(INDEX('07 Uspora casu'!$F8:$J8,MATCH(AQ$4,'07 Uspora casu'!$F$5:$J$5,1)+1)/INDEX('07 Uspora casu'!$F8:$J8,MATCH(AQ$4,'07 Uspora casu'!$F$5:$J$5,1)))^(1/(INDEX('07 Uspora casu'!$F$5:$J$5,MATCH(AQ$4,'07 Uspora casu'!$F$5:$J$5,1)+1)-INDEX('07 Uspora casu'!$F$5:$J$5,MATCH(AQ$4,'07 Uspora casu'!$F$5:$J$5,1))))*AP7))),0),IFERROR(IF(AQ$4&lt;MIN('07 Uspora casu'!$F$5:$J$5),AR7*('07 Uspora casu'!$G$7/'07 Uspora casu'!$F$7)^(1/('07 Uspora casu'!$G$5-'07 Uspora casu'!$F$5)),IF(AQ$4&gt;MAX('07 Uspora casu'!$F$5:$J$5),(INDEX('07 Uspora casu'!$F8:$J8,MATCH(AQ$4,'07 Uspora casu'!$F$5:$J$5,1)-1)/INDEX('07 Uspora casu'!$F8:$J8,MATCH(AQ$4,'07 Uspora casu'!$F$5:$J$5,1)))^(1/(INDEX('07 Uspora casu'!$F$5:$J$5,MATCH(AQ$4,'07 Uspora casu'!$F$5:$J$5,1))-INDEX('07 Uspora casu'!$F$5:$J$5,MATCH(AQ$4,'07 Uspora casu'!$F$5:$J$5,1)-1)))*AP7,IFERROR($E7/INDEX('07 Uspora casu'!$F8:$J8,MATCH(AQ$4,'07 Uspora casu'!$F$5:$J$5,0)),(INDEX('07 Uspora casu'!$F8:$J8,MATCH(AQ$4,'07 Uspora casu'!$F$5:$J$5,1))/INDEX('07 Uspora casu'!$F8:$J8,MATCH(AQ$4,'07 Uspora casu'!$F$5:$J$5,1)+1))^(1/(INDEX('07 Uspora casu'!$F$5:$J$5,MATCH(AQ$4,'07 Uspora casu'!$F$5:$J$5,1)+1)-INDEX('07 Uspora casu'!$F$5:$J$5,MATCH(AQ$4,'07 Uspora casu'!$F$5:$J$5,1))))*AP7))),0)))</f>
        <v>3.4861642047349463E-2</v>
      </c>
      <c r="AR7" s="48">
        <f>IF($E7="",0,IF('07 Uspora casu'!$D$2="Jazdný čas",IFERROR(IF(AR$4&lt;MIN('07 Uspora casu'!$F$5:$J$5),AS7*('07 Uspora casu'!$F$7/'07 Uspora casu'!$G$7)^(1/('07 Uspora casu'!$G$5-'07 Uspora casu'!$F$5)),IF(AR$4&gt;MAX('07 Uspora casu'!$F$5:$J$5),(INDEX('07 Uspora casu'!$F8:$J8,MATCH(AR$4,'07 Uspora casu'!$F$5:$J$5,1))/INDEX('07 Uspora casu'!$F8:$J8,MATCH(AR$4,'07 Uspora casu'!$F$5:$J$5,1)-1))^(1/(INDEX('07 Uspora casu'!$F$5:$J$5,MATCH(AR$4,'07 Uspora casu'!$F$5:$J$5,1))-INDEX('07 Uspora casu'!$F$5:$J$5,MATCH(AR$4,'07 Uspora casu'!$F$5:$J$5,1)-1)))*AQ7,IFERROR(INDEX('07 Uspora casu'!$F8:$J8,MATCH(AR$4,'07 Uspora casu'!$F$5:$J$5,0))/60,(INDEX('07 Uspora casu'!$F8:$J8,MATCH(AR$4,'07 Uspora casu'!$F$5:$J$5,1)+1)/INDEX('07 Uspora casu'!$F8:$J8,MATCH(AR$4,'07 Uspora casu'!$F$5:$J$5,1)))^(1/(INDEX('07 Uspora casu'!$F$5:$J$5,MATCH(AR$4,'07 Uspora casu'!$F$5:$J$5,1)+1)-INDEX('07 Uspora casu'!$F$5:$J$5,MATCH(AR$4,'07 Uspora casu'!$F$5:$J$5,1))))*AQ7))),0),IFERROR(IF(AR$4&lt;MIN('07 Uspora casu'!$F$5:$J$5),AS7*('07 Uspora casu'!$G$7/'07 Uspora casu'!$F$7)^(1/('07 Uspora casu'!$G$5-'07 Uspora casu'!$F$5)),IF(AR$4&gt;MAX('07 Uspora casu'!$F$5:$J$5),(INDEX('07 Uspora casu'!$F8:$J8,MATCH(AR$4,'07 Uspora casu'!$F$5:$J$5,1)-1)/INDEX('07 Uspora casu'!$F8:$J8,MATCH(AR$4,'07 Uspora casu'!$F$5:$J$5,1)))^(1/(INDEX('07 Uspora casu'!$F$5:$J$5,MATCH(AR$4,'07 Uspora casu'!$F$5:$J$5,1))-INDEX('07 Uspora casu'!$F$5:$J$5,MATCH(AR$4,'07 Uspora casu'!$F$5:$J$5,1)-1)))*AQ7,IFERROR($E7/INDEX('07 Uspora casu'!$F8:$J8,MATCH(AR$4,'07 Uspora casu'!$F$5:$J$5,0)),(INDEX('07 Uspora casu'!$F8:$J8,MATCH(AR$4,'07 Uspora casu'!$F$5:$J$5,1))/INDEX('07 Uspora casu'!$F8:$J8,MATCH(AR$4,'07 Uspora casu'!$F$5:$J$5,1)+1))^(1/(INDEX('07 Uspora casu'!$F$5:$J$5,MATCH(AR$4,'07 Uspora casu'!$F$5:$J$5,1)+1)-INDEX('07 Uspora casu'!$F$5:$J$5,MATCH(AR$4,'07 Uspora casu'!$F$5:$J$5,1))))*AQ7))),0)))</f>
        <v>3.5097372615809343E-2</v>
      </c>
      <c r="AS7" s="48">
        <f>IF($E7="",0,IF('07 Uspora casu'!$D$2="Jazdný čas",IFERROR(IF(AS$4&lt;MIN('07 Uspora casu'!$F$5:$J$5),AT7*('07 Uspora casu'!$F$7/'07 Uspora casu'!$G$7)^(1/('07 Uspora casu'!$G$5-'07 Uspora casu'!$F$5)),IF(AS$4&gt;MAX('07 Uspora casu'!$F$5:$J$5),(INDEX('07 Uspora casu'!$F8:$J8,MATCH(AS$4,'07 Uspora casu'!$F$5:$J$5,1))/INDEX('07 Uspora casu'!$F8:$J8,MATCH(AS$4,'07 Uspora casu'!$F$5:$J$5,1)-1))^(1/(INDEX('07 Uspora casu'!$F$5:$J$5,MATCH(AS$4,'07 Uspora casu'!$F$5:$J$5,1))-INDEX('07 Uspora casu'!$F$5:$J$5,MATCH(AS$4,'07 Uspora casu'!$F$5:$J$5,1)-1)))*AR7,IFERROR(INDEX('07 Uspora casu'!$F8:$J8,MATCH(AS$4,'07 Uspora casu'!$F$5:$J$5,0))/60,(INDEX('07 Uspora casu'!$F8:$J8,MATCH(AS$4,'07 Uspora casu'!$F$5:$J$5,1)+1)/INDEX('07 Uspora casu'!$F8:$J8,MATCH(AS$4,'07 Uspora casu'!$F$5:$J$5,1)))^(1/(INDEX('07 Uspora casu'!$F$5:$J$5,MATCH(AS$4,'07 Uspora casu'!$F$5:$J$5,1)+1)-INDEX('07 Uspora casu'!$F$5:$J$5,MATCH(AS$4,'07 Uspora casu'!$F$5:$J$5,1))))*AR7))),0),IFERROR(IF(AS$4&lt;MIN('07 Uspora casu'!$F$5:$J$5),AT7*('07 Uspora casu'!$G$7/'07 Uspora casu'!$F$7)^(1/('07 Uspora casu'!$G$5-'07 Uspora casu'!$F$5)),IF(AS$4&gt;MAX('07 Uspora casu'!$F$5:$J$5),(INDEX('07 Uspora casu'!$F8:$J8,MATCH(AS$4,'07 Uspora casu'!$F$5:$J$5,1)-1)/INDEX('07 Uspora casu'!$F8:$J8,MATCH(AS$4,'07 Uspora casu'!$F$5:$J$5,1)))^(1/(INDEX('07 Uspora casu'!$F$5:$J$5,MATCH(AS$4,'07 Uspora casu'!$F$5:$J$5,1))-INDEX('07 Uspora casu'!$F$5:$J$5,MATCH(AS$4,'07 Uspora casu'!$F$5:$J$5,1)-1)))*AR7,IFERROR($E7/INDEX('07 Uspora casu'!$F8:$J8,MATCH(AS$4,'07 Uspora casu'!$F$5:$J$5,0)),(INDEX('07 Uspora casu'!$F8:$J8,MATCH(AS$4,'07 Uspora casu'!$F$5:$J$5,1))/INDEX('07 Uspora casu'!$F8:$J8,MATCH(AS$4,'07 Uspora casu'!$F$5:$J$5,1)+1))^(1/(INDEX('07 Uspora casu'!$F$5:$J$5,MATCH(AS$4,'07 Uspora casu'!$F$5:$J$5,1)+1)-INDEX('07 Uspora casu'!$F$5:$J$5,MATCH(AS$4,'07 Uspora casu'!$F$5:$J$5,1))))*AR7))),0)))</f>
        <v>3.5334697168305632E-2</v>
      </c>
      <c r="AT7" s="48">
        <f>IF($E7="",0,IF('07 Uspora casu'!$D$2="Jazdný čas",IFERROR(IF(AT$4&lt;MIN('07 Uspora casu'!$F$5:$J$5),AU7*('07 Uspora casu'!$F$7/'07 Uspora casu'!$G$7)^(1/('07 Uspora casu'!$G$5-'07 Uspora casu'!$F$5)),IF(AT$4&gt;MAX('07 Uspora casu'!$F$5:$J$5),(INDEX('07 Uspora casu'!$F8:$J8,MATCH(AT$4,'07 Uspora casu'!$F$5:$J$5,1))/INDEX('07 Uspora casu'!$F8:$J8,MATCH(AT$4,'07 Uspora casu'!$F$5:$J$5,1)-1))^(1/(INDEX('07 Uspora casu'!$F$5:$J$5,MATCH(AT$4,'07 Uspora casu'!$F$5:$J$5,1))-INDEX('07 Uspora casu'!$F$5:$J$5,MATCH(AT$4,'07 Uspora casu'!$F$5:$J$5,1)-1)))*AS7,IFERROR(INDEX('07 Uspora casu'!$F8:$J8,MATCH(AT$4,'07 Uspora casu'!$F$5:$J$5,0))/60,(INDEX('07 Uspora casu'!$F8:$J8,MATCH(AT$4,'07 Uspora casu'!$F$5:$J$5,1)+1)/INDEX('07 Uspora casu'!$F8:$J8,MATCH(AT$4,'07 Uspora casu'!$F$5:$J$5,1)))^(1/(INDEX('07 Uspora casu'!$F$5:$J$5,MATCH(AT$4,'07 Uspora casu'!$F$5:$J$5,1)+1)-INDEX('07 Uspora casu'!$F$5:$J$5,MATCH(AT$4,'07 Uspora casu'!$F$5:$J$5,1))))*AS7))),0),IFERROR(IF(AT$4&lt;MIN('07 Uspora casu'!$F$5:$J$5),AU7*('07 Uspora casu'!$G$7/'07 Uspora casu'!$F$7)^(1/('07 Uspora casu'!$G$5-'07 Uspora casu'!$F$5)),IF(AT$4&gt;MAX('07 Uspora casu'!$F$5:$J$5),(INDEX('07 Uspora casu'!$F8:$J8,MATCH(AT$4,'07 Uspora casu'!$F$5:$J$5,1)-1)/INDEX('07 Uspora casu'!$F8:$J8,MATCH(AT$4,'07 Uspora casu'!$F$5:$J$5,1)))^(1/(INDEX('07 Uspora casu'!$F$5:$J$5,MATCH(AT$4,'07 Uspora casu'!$F$5:$J$5,1))-INDEX('07 Uspora casu'!$F$5:$J$5,MATCH(AT$4,'07 Uspora casu'!$F$5:$J$5,1)-1)))*AS7,IFERROR($E7/INDEX('07 Uspora casu'!$F8:$J8,MATCH(AT$4,'07 Uspora casu'!$F$5:$J$5,0)),(INDEX('07 Uspora casu'!$F8:$J8,MATCH(AT$4,'07 Uspora casu'!$F$5:$J$5,1))/INDEX('07 Uspora casu'!$F8:$J8,MATCH(AT$4,'07 Uspora casu'!$F$5:$J$5,1)+1))^(1/(INDEX('07 Uspora casu'!$F$5:$J$5,MATCH(AT$4,'07 Uspora casu'!$F$5:$J$5,1)+1)-INDEX('07 Uspora casu'!$F$5:$J$5,MATCH(AT$4,'07 Uspora casu'!$F$5:$J$5,1))))*AS7))),0)))</f>
        <v>3.5573626483182116E-2</v>
      </c>
      <c r="AU7" s="48">
        <f>IF($E7="",0,IF('07 Uspora casu'!$D$2="Jazdný čas",IFERROR(IF(AU$4&lt;MIN('07 Uspora casu'!$F$5:$J$5),AV7*('07 Uspora casu'!$F$7/'07 Uspora casu'!$G$7)^(1/('07 Uspora casu'!$G$5-'07 Uspora casu'!$F$5)),IF(AU$4&gt;MAX('07 Uspora casu'!$F$5:$J$5),(INDEX('07 Uspora casu'!$F8:$J8,MATCH(AU$4,'07 Uspora casu'!$F$5:$J$5,1))/INDEX('07 Uspora casu'!$F8:$J8,MATCH(AU$4,'07 Uspora casu'!$F$5:$J$5,1)-1))^(1/(INDEX('07 Uspora casu'!$F$5:$J$5,MATCH(AU$4,'07 Uspora casu'!$F$5:$J$5,1))-INDEX('07 Uspora casu'!$F$5:$J$5,MATCH(AU$4,'07 Uspora casu'!$F$5:$J$5,1)-1)))*AT7,IFERROR(INDEX('07 Uspora casu'!$F8:$J8,MATCH(AU$4,'07 Uspora casu'!$F$5:$J$5,0))/60,(INDEX('07 Uspora casu'!$F8:$J8,MATCH(AU$4,'07 Uspora casu'!$F$5:$J$5,1)+1)/INDEX('07 Uspora casu'!$F8:$J8,MATCH(AU$4,'07 Uspora casu'!$F$5:$J$5,1)))^(1/(INDEX('07 Uspora casu'!$F$5:$J$5,MATCH(AU$4,'07 Uspora casu'!$F$5:$J$5,1)+1)-INDEX('07 Uspora casu'!$F$5:$J$5,MATCH(AU$4,'07 Uspora casu'!$F$5:$J$5,1))))*AT7))),0),IFERROR(IF(AU$4&lt;MIN('07 Uspora casu'!$F$5:$J$5),AV7*('07 Uspora casu'!$G$7/'07 Uspora casu'!$F$7)^(1/('07 Uspora casu'!$G$5-'07 Uspora casu'!$F$5)),IF(AU$4&gt;MAX('07 Uspora casu'!$F$5:$J$5),(INDEX('07 Uspora casu'!$F8:$J8,MATCH(AU$4,'07 Uspora casu'!$F$5:$J$5,1)-1)/INDEX('07 Uspora casu'!$F8:$J8,MATCH(AU$4,'07 Uspora casu'!$F$5:$J$5,1)))^(1/(INDEX('07 Uspora casu'!$F$5:$J$5,MATCH(AU$4,'07 Uspora casu'!$F$5:$J$5,1))-INDEX('07 Uspora casu'!$F$5:$J$5,MATCH(AU$4,'07 Uspora casu'!$F$5:$J$5,1)-1)))*AT7,IFERROR($E7/INDEX('07 Uspora casu'!$F8:$J8,MATCH(AU$4,'07 Uspora casu'!$F$5:$J$5,0)),(INDEX('07 Uspora casu'!$F8:$J8,MATCH(AU$4,'07 Uspora casu'!$F$5:$J$5,1))/INDEX('07 Uspora casu'!$F8:$J8,MATCH(AU$4,'07 Uspora casu'!$F$5:$J$5,1)+1))^(1/(INDEX('07 Uspora casu'!$F$5:$J$5,MATCH(AU$4,'07 Uspora casu'!$F$5:$J$5,1)+1)-INDEX('07 Uspora casu'!$F$5:$J$5,MATCH(AU$4,'07 Uspora casu'!$F$5:$J$5,1))))*AT7))),0)))</f>
        <v>3.5814171411664548E-2</v>
      </c>
      <c r="AV7" s="48">
        <f>IF($E7="",0,IF('07 Uspora casu'!$D$2="Jazdný čas",IFERROR(IF(AV$4&lt;MIN('07 Uspora casu'!$F$5:$J$5),AW7*('07 Uspora casu'!$F$7/'07 Uspora casu'!$G$7)^(1/('07 Uspora casu'!$G$5-'07 Uspora casu'!$F$5)),IF(AV$4&gt;MAX('07 Uspora casu'!$F$5:$J$5),(INDEX('07 Uspora casu'!$F8:$J8,MATCH(AV$4,'07 Uspora casu'!$F$5:$J$5,1))/INDEX('07 Uspora casu'!$F8:$J8,MATCH(AV$4,'07 Uspora casu'!$F$5:$J$5,1)-1))^(1/(INDEX('07 Uspora casu'!$F$5:$J$5,MATCH(AV$4,'07 Uspora casu'!$F$5:$J$5,1))-INDEX('07 Uspora casu'!$F$5:$J$5,MATCH(AV$4,'07 Uspora casu'!$F$5:$J$5,1)-1)))*AU7,IFERROR(INDEX('07 Uspora casu'!$F8:$J8,MATCH(AV$4,'07 Uspora casu'!$F$5:$J$5,0))/60,(INDEX('07 Uspora casu'!$F8:$J8,MATCH(AV$4,'07 Uspora casu'!$F$5:$J$5,1)+1)/INDEX('07 Uspora casu'!$F8:$J8,MATCH(AV$4,'07 Uspora casu'!$F$5:$J$5,1)))^(1/(INDEX('07 Uspora casu'!$F$5:$J$5,MATCH(AV$4,'07 Uspora casu'!$F$5:$J$5,1)+1)-INDEX('07 Uspora casu'!$F$5:$J$5,MATCH(AV$4,'07 Uspora casu'!$F$5:$J$5,1))))*AU7))),0),IFERROR(IF(AV$4&lt;MIN('07 Uspora casu'!$F$5:$J$5),AW7*('07 Uspora casu'!$G$7/'07 Uspora casu'!$F$7)^(1/('07 Uspora casu'!$G$5-'07 Uspora casu'!$F$5)),IF(AV$4&gt;MAX('07 Uspora casu'!$F$5:$J$5),(INDEX('07 Uspora casu'!$F8:$J8,MATCH(AV$4,'07 Uspora casu'!$F$5:$J$5,1)-1)/INDEX('07 Uspora casu'!$F8:$J8,MATCH(AV$4,'07 Uspora casu'!$F$5:$J$5,1)))^(1/(INDEX('07 Uspora casu'!$F$5:$J$5,MATCH(AV$4,'07 Uspora casu'!$F$5:$J$5,1))-INDEX('07 Uspora casu'!$F$5:$J$5,MATCH(AV$4,'07 Uspora casu'!$F$5:$J$5,1)-1)))*AU7,IFERROR($E7/INDEX('07 Uspora casu'!$F8:$J8,MATCH(AV$4,'07 Uspora casu'!$F$5:$J$5,0)),(INDEX('07 Uspora casu'!$F8:$J8,MATCH(AV$4,'07 Uspora casu'!$F$5:$J$5,1))/INDEX('07 Uspora casu'!$F8:$J8,MATCH(AV$4,'07 Uspora casu'!$F$5:$J$5,1)+1))^(1/(INDEX('07 Uspora casu'!$F$5:$J$5,MATCH(AV$4,'07 Uspora casu'!$F$5:$J$5,1)+1)-INDEX('07 Uspora casu'!$F$5:$J$5,MATCH(AV$4,'07 Uspora casu'!$F$5:$J$5,1))))*AU7))),0)))</f>
        <v>3.6056342878353485E-2</v>
      </c>
      <c r="AW7" s="48">
        <f>IF($E7="",0,IF('07 Uspora casu'!$D$2="Jazdný čas",IFERROR(IF(AW$4&lt;MIN('07 Uspora casu'!$F$5:$J$5),AX7*('07 Uspora casu'!$F$7/'07 Uspora casu'!$G$7)^(1/('07 Uspora casu'!$G$5-'07 Uspora casu'!$F$5)),IF(AW$4&gt;MAX('07 Uspora casu'!$F$5:$J$5),(INDEX('07 Uspora casu'!$F8:$J8,MATCH(AW$4,'07 Uspora casu'!$F$5:$J$5,1))/INDEX('07 Uspora casu'!$F8:$J8,MATCH(AW$4,'07 Uspora casu'!$F$5:$J$5,1)-1))^(1/(INDEX('07 Uspora casu'!$F$5:$J$5,MATCH(AW$4,'07 Uspora casu'!$F$5:$J$5,1))-INDEX('07 Uspora casu'!$F$5:$J$5,MATCH(AW$4,'07 Uspora casu'!$F$5:$J$5,1)-1)))*AV7,IFERROR(INDEX('07 Uspora casu'!$F8:$J8,MATCH(AW$4,'07 Uspora casu'!$F$5:$J$5,0))/60,(INDEX('07 Uspora casu'!$F8:$J8,MATCH(AW$4,'07 Uspora casu'!$F$5:$J$5,1)+1)/INDEX('07 Uspora casu'!$F8:$J8,MATCH(AW$4,'07 Uspora casu'!$F$5:$J$5,1)))^(1/(INDEX('07 Uspora casu'!$F$5:$J$5,MATCH(AW$4,'07 Uspora casu'!$F$5:$J$5,1)+1)-INDEX('07 Uspora casu'!$F$5:$J$5,MATCH(AW$4,'07 Uspora casu'!$F$5:$J$5,1))))*AV7))),0),IFERROR(IF(AW$4&lt;MIN('07 Uspora casu'!$F$5:$J$5),AX7*('07 Uspora casu'!$G$7/'07 Uspora casu'!$F$7)^(1/('07 Uspora casu'!$G$5-'07 Uspora casu'!$F$5)),IF(AW$4&gt;MAX('07 Uspora casu'!$F$5:$J$5),(INDEX('07 Uspora casu'!$F8:$J8,MATCH(AW$4,'07 Uspora casu'!$F$5:$J$5,1)-1)/INDEX('07 Uspora casu'!$F8:$J8,MATCH(AW$4,'07 Uspora casu'!$F$5:$J$5,1)))^(1/(INDEX('07 Uspora casu'!$F$5:$J$5,MATCH(AW$4,'07 Uspora casu'!$F$5:$J$5,1))-INDEX('07 Uspora casu'!$F$5:$J$5,MATCH(AW$4,'07 Uspora casu'!$F$5:$J$5,1)-1)))*AV7,IFERROR($E7/INDEX('07 Uspora casu'!$F8:$J8,MATCH(AW$4,'07 Uspora casu'!$F$5:$J$5,0)),(INDEX('07 Uspora casu'!$F8:$J8,MATCH(AW$4,'07 Uspora casu'!$F$5:$J$5,1))/INDEX('07 Uspora casu'!$F8:$J8,MATCH(AW$4,'07 Uspora casu'!$F$5:$J$5,1)+1))^(1/(INDEX('07 Uspora casu'!$F$5:$J$5,MATCH(AW$4,'07 Uspora casu'!$F$5:$J$5,1)+1)-INDEX('07 Uspora casu'!$F$5:$J$5,MATCH(AW$4,'07 Uspora casu'!$F$5:$J$5,1))))*AV7))),0)))</f>
        <v>3.6300151881720408E-2</v>
      </c>
      <c r="AX7" s="48">
        <f>IF($E7="",0,IF('07 Uspora casu'!$D$2="Jazdný čas",IFERROR(IF(AX$4&lt;MIN('07 Uspora casu'!$F$5:$J$5),AY7*('07 Uspora casu'!$F$7/'07 Uspora casu'!$G$7)^(1/('07 Uspora casu'!$G$5-'07 Uspora casu'!$F$5)),IF(AX$4&gt;MAX('07 Uspora casu'!$F$5:$J$5),(INDEX('07 Uspora casu'!$F8:$J8,MATCH(AX$4,'07 Uspora casu'!$F$5:$J$5,1))/INDEX('07 Uspora casu'!$F8:$J8,MATCH(AX$4,'07 Uspora casu'!$F$5:$J$5,1)-1))^(1/(INDEX('07 Uspora casu'!$F$5:$J$5,MATCH(AX$4,'07 Uspora casu'!$F$5:$J$5,1))-INDEX('07 Uspora casu'!$F$5:$J$5,MATCH(AX$4,'07 Uspora casu'!$F$5:$J$5,1)-1)))*AW7,IFERROR(INDEX('07 Uspora casu'!$F8:$J8,MATCH(AX$4,'07 Uspora casu'!$F$5:$J$5,0))/60,(INDEX('07 Uspora casu'!$F8:$J8,MATCH(AX$4,'07 Uspora casu'!$F$5:$J$5,1)+1)/INDEX('07 Uspora casu'!$F8:$J8,MATCH(AX$4,'07 Uspora casu'!$F$5:$J$5,1)))^(1/(INDEX('07 Uspora casu'!$F$5:$J$5,MATCH(AX$4,'07 Uspora casu'!$F$5:$J$5,1)+1)-INDEX('07 Uspora casu'!$F$5:$J$5,MATCH(AX$4,'07 Uspora casu'!$F$5:$J$5,1))))*AW7))),0),IFERROR(IF(AX$4&lt;MIN('07 Uspora casu'!$F$5:$J$5),AY7*('07 Uspora casu'!$G$7/'07 Uspora casu'!$F$7)^(1/('07 Uspora casu'!$G$5-'07 Uspora casu'!$F$5)),IF(AX$4&gt;MAX('07 Uspora casu'!$F$5:$J$5),(INDEX('07 Uspora casu'!$F8:$J8,MATCH(AX$4,'07 Uspora casu'!$F$5:$J$5,1)-1)/INDEX('07 Uspora casu'!$F8:$J8,MATCH(AX$4,'07 Uspora casu'!$F$5:$J$5,1)))^(1/(INDEX('07 Uspora casu'!$F$5:$J$5,MATCH(AX$4,'07 Uspora casu'!$F$5:$J$5,1))-INDEX('07 Uspora casu'!$F$5:$J$5,MATCH(AX$4,'07 Uspora casu'!$F$5:$J$5,1)-1)))*AW7,IFERROR($E7/INDEX('07 Uspora casu'!$F8:$J8,MATCH(AX$4,'07 Uspora casu'!$F$5:$J$5,0)),(INDEX('07 Uspora casu'!$F8:$J8,MATCH(AX$4,'07 Uspora casu'!$F$5:$J$5,1))/INDEX('07 Uspora casu'!$F8:$J8,MATCH(AX$4,'07 Uspora casu'!$F$5:$J$5,1)+1))^(1/(INDEX('07 Uspora casu'!$F$5:$J$5,MATCH(AX$4,'07 Uspora casu'!$F$5:$J$5,1)+1)-INDEX('07 Uspora casu'!$F$5:$J$5,MATCH(AX$4,'07 Uspora casu'!$F$5:$J$5,1))))*AW7))),0)))</f>
        <v>3.6545609494607251E-2</v>
      </c>
      <c r="AY7" s="48">
        <f>IF($E7="",0,IF('07 Uspora casu'!$D$2="Jazdný čas",IFERROR(IF(AY$4&lt;MIN('07 Uspora casu'!$F$5:$J$5),AZ7*('07 Uspora casu'!$F$7/'07 Uspora casu'!$G$7)^(1/('07 Uspora casu'!$G$5-'07 Uspora casu'!$F$5)),IF(AY$4&gt;MAX('07 Uspora casu'!$F$5:$J$5),(INDEX('07 Uspora casu'!$F8:$J8,MATCH(AY$4,'07 Uspora casu'!$F$5:$J$5,1))/INDEX('07 Uspora casu'!$F8:$J8,MATCH(AY$4,'07 Uspora casu'!$F$5:$J$5,1)-1))^(1/(INDEX('07 Uspora casu'!$F$5:$J$5,MATCH(AY$4,'07 Uspora casu'!$F$5:$J$5,1))-INDEX('07 Uspora casu'!$F$5:$J$5,MATCH(AY$4,'07 Uspora casu'!$F$5:$J$5,1)-1)))*AX7,IFERROR(INDEX('07 Uspora casu'!$F8:$J8,MATCH(AY$4,'07 Uspora casu'!$F$5:$J$5,0))/60,(INDEX('07 Uspora casu'!$F8:$J8,MATCH(AY$4,'07 Uspora casu'!$F$5:$J$5,1)+1)/INDEX('07 Uspora casu'!$F8:$J8,MATCH(AY$4,'07 Uspora casu'!$F$5:$J$5,1)))^(1/(INDEX('07 Uspora casu'!$F$5:$J$5,MATCH(AY$4,'07 Uspora casu'!$F$5:$J$5,1)+1)-INDEX('07 Uspora casu'!$F$5:$J$5,MATCH(AY$4,'07 Uspora casu'!$F$5:$J$5,1))))*AX7))),0),IFERROR(IF(AY$4&lt;MIN('07 Uspora casu'!$F$5:$J$5),AZ7*('07 Uspora casu'!$G$7/'07 Uspora casu'!$F$7)^(1/('07 Uspora casu'!$G$5-'07 Uspora casu'!$F$5)),IF(AY$4&gt;MAX('07 Uspora casu'!$F$5:$J$5),(INDEX('07 Uspora casu'!$F8:$J8,MATCH(AY$4,'07 Uspora casu'!$F$5:$J$5,1)-1)/INDEX('07 Uspora casu'!$F8:$J8,MATCH(AY$4,'07 Uspora casu'!$F$5:$J$5,1)))^(1/(INDEX('07 Uspora casu'!$F$5:$J$5,MATCH(AY$4,'07 Uspora casu'!$F$5:$J$5,1))-INDEX('07 Uspora casu'!$F$5:$J$5,MATCH(AY$4,'07 Uspora casu'!$F$5:$J$5,1)-1)))*AX7,IFERROR($E7/INDEX('07 Uspora casu'!$F8:$J8,MATCH(AY$4,'07 Uspora casu'!$F$5:$J$5,0)),(INDEX('07 Uspora casu'!$F8:$J8,MATCH(AY$4,'07 Uspora casu'!$F$5:$J$5,1))/INDEX('07 Uspora casu'!$F8:$J8,MATCH(AY$4,'07 Uspora casu'!$F$5:$J$5,1)+1))^(1/(INDEX('07 Uspora casu'!$F$5:$J$5,MATCH(AY$4,'07 Uspora casu'!$F$5:$J$5,1)+1)-INDEX('07 Uspora casu'!$F$5:$J$5,MATCH(AY$4,'07 Uspora casu'!$F$5:$J$5,1))))*AX7))),0)))</f>
        <v>3.6792726864729279E-2</v>
      </c>
      <c r="AZ7" s="48">
        <f>IF($E7="",0,IF('07 Uspora casu'!$D$2="Jazdný čas",IFERROR(IF(AZ$4&lt;MIN('07 Uspora casu'!$F$5:$J$5),BA7*('07 Uspora casu'!$F$7/'07 Uspora casu'!$G$7)^(1/('07 Uspora casu'!$G$5-'07 Uspora casu'!$F$5)),IF(AZ$4&gt;MAX('07 Uspora casu'!$F$5:$J$5),(INDEX('07 Uspora casu'!$F8:$J8,MATCH(AZ$4,'07 Uspora casu'!$F$5:$J$5,1))/INDEX('07 Uspora casu'!$F8:$J8,MATCH(AZ$4,'07 Uspora casu'!$F$5:$J$5,1)-1))^(1/(INDEX('07 Uspora casu'!$F$5:$J$5,MATCH(AZ$4,'07 Uspora casu'!$F$5:$J$5,1))-INDEX('07 Uspora casu'!$F$5:$J$5,MATCH(AZ$4,'07 Uspora casu'!$F$5:$J$5,1)-1)))*AY7,IFERROR(INDEX('07 Uspora casu'!$F8:$J8,MATCH(AZ$4,'07 Uspora casu'!$F$5:$J$5,0))/60,(INDEX('07 Uspora casu'!$F8:$J8,MATCH(AZ$4,'07 Uspora casu'!$F$5:$J$5,1)+1)/INDEX('07 Uspora casu'!$F8:$J8,MATCH(AZ$4,'07 Uspora casu'!$F$5:$J$5,1)))^(1/(INDEX('07 Uspora casu'!$F$5:$J$5,MATCH(AZ$4,'07 Uspora casu'!$F$5:$J$5,1)+1)-INDEX('07 Uspora casu'!$F$5:$J$5,MATCH(AZ$4,'07 Uspora casu'!$F$5:$J$5,1))))*AY7))),0),IFERROR(IF(AZ$4&lt;MIN('07 Uspora casu'!$F$5:$J$5),BA7*('07 Uspora casu'!$G$7/'07 Uspora casu'!$F$7)^(1/('07 Uspora casu'!$G$5-'07 Uspora casu'!$F$5)),IF(AZ$4&gt;MAX('07 Uspora casu'!$F$5:$J$5),(INDEX('07 Uspora casu'!$F8:$J8,MATCH(AZ$4,'07 Uspora casu'!$F$5:$J$5,1)-1)/INDEX('07 Uspora casu'!$F8:$J8,MATCH(AZ$4,'07 Uspora casu'!$F$5:$J$5,1)))^(1/(INDEX('07 Uspora casu'!$F$5:$J$5,MATCH(AZ$4,'07 Uspora casu'!$F$5:$J$5,1))-INDEX('07 Uspora casu'!$F$5:$J$5,MATCH(AZ$4,'07 Uspora casu'!$F$5:$J$5,1)-1)))*AY7,IFERROR($E7/INDEX('07 Uspora casu'!$F8:$J8,MATCH(AZ$4,'07 Uspora casu'!$F$5:$J$5,0)),(INDEX('07 Uspora casu'!$F8:$J8,MATCH(AZ$4,'07 Uspora casu'!$F$5:$J$5,1))/INDEX('07 Uspora casu'!$F8:$J8,MATCH(AZ$4,'07 Uspora casu'!$F$5:$J$5,1)+1))^(1/(INDEX('07 Uspora casu'!$F$5:$J$5,MATCH(AZ$4,'07 Uspora casu'!$F$5:$J$5,1)+1)-INDEX('07 Uspora casu'!$F$5:$J$5,MATCH(AZ$4,'07 Uspora casu'!$F$5:$J$5,1))))*AY7))),0)))</f>
        <v>3.7041515215181384E-2</v>
      </c>
      <c r="BA7" s="48">
        <f>IF($E7="",0,IF('07 Uspora casu'!$D$2="Jazdný čas",IFERROR(IF(BA$4&lt;MIN('07 Uspora casu'!$F$5:$J$5),BB7*('07 Uspora casu'!$F$7/'07 Uspora casu'!$G$7)^(1/('07 Uspora casu'!$G$5-'07 Uspora casu'!$F$5)),IF(BA$4&gt;MAX('07 Uspora casu'!$F$5:$J$5),(INDEX('07 Uspora casu'!$F8:$J8,MATCH(BA$4,'07 Uspora casu'!$F$5:$J$5,1))/INDEX('07 Uspora casu'!$F8:$J8,MATCH(BA$4,'07 Uspora casu'!$F$5:$J$5,1)-1))^(1/(INDEX('07 Uspora casu'!$F$5:$J$5,MATCH(BA$4,'07 Uspora casu'!$F$5:$J$5,1))-INDEX('07 Uspora casu'!$F$5:$J$5,MATCH(BA$4,'07 Uspora casu'!$F$5:$J$5,1)-1)))*AZ7,IFERROR(INDEX('07 Uspora casu'!$F8:$J8,MATCH(BA$4,'07 Uspora casu'!$F$5:$J$5,0))/60,(INDEX('07 Uspora casu'!$F8:$J8,MATCH(BA$4,'07 Uspora casu'!$F$5:$J$5,1)+1)/INDEX('07 Uspora casu'!$F8:$J8,MATCH(BA$4,'07 Uspora casu'!$F$5:$J$5,1)))^(1/(INDEX('07 Uspora casu'!$F$5:$J$5,MATCH(BA$4,'07 Uspora casu'!$F$5:$J$5,1)+1)-INDEX('07 Uspora casu'!$F$5:$J$5,MATCH(BA$4,'07 Uspora casu'!$F$5:$J$5,1))))*AZ7))),0),IFERROR(IF(BA$4&lt;MIN('07 Uspora casu'!$F$5:$J$5),BB7*('07 Uspora casu'!$G$7/'07 Uspora casu'!$F$7)^(1/('07 Uspora casu'!$G$5-'07 Uspora casu'!$F$5)),IF(BA$4&gt;MAX('07 Uspora casu'!$F$5:$J$5),(INDEX('07 Uspora casu'!$F8:$J8,MATCH(BA$4,'07 Uspora casu'!$F$5:$J$5,1)-1)/INDEX('07 Uspora casu'!$F8:$J8,MATCH(BA$4,'07 Uspora casu'!$F$5:$J$5,1)))^(1/(INDEX('07 Uspora casu'!$F$5:$J$5,MATCH(BA$4,'07 Uspora casu'!$F$5:$J$5,1))-INDEX('07 Uspora casu'!$F$5:$J$5,MATCH(BA$4,'07 Uspora casu'!$F$5:$J$5,1)-1)))*AZ7,IFERROR($E7/INDEX('07 Uspora casu'!$F8:$J8,MATCH(BA$4,'07 Uspora casu'!$F$5:$J$5,0)),(INDEX('07 Uspora casu'!$F8:$J8,MATCH(BA$4,'07 Uspora casu'!$F$5:$J$5,1))/INDEX('07 Uspora casu'!$F8:$J8,MATCH(BA$4,'07 Uspora casu'!$F$5:$J$5,1)+1))^(1/(INDEX('07 Uspora casu'!$F$5:$J$5,MATCH(BA$4,'07 Uspora casu'!$F$5:$J$5,1)+1)-INDEX('07 Uspora casu'!$F$5:$J$5,MATCH(BA$4,'07 Uspora casu'!$F$5:$J$5,1))))*AZ7))),0)))</f>
        <v>3.7291985844947771E-2</v>
      </c>
      <c r="BB7" s="48">
        <f>IF($E7="",0,IF('07 Uspora casu'!$D$2="Jazdný čas",IFERROR(IF(BB$4&lt;MIN('07 Uspora casu'!$F$5:$J$5),BC7*('07 Uspora casu'!$F$7/'07 Uspora casu'!$G$7)^(1/('07 Uspora casu'!$G$5-'07 Uspora casu'!$F$5)),IF(BB$4&gt;MAX('07 Uspora casu'!$F$5:$J$5),(INDEX('07 Uspora casu'!$F8:$J8,MATCH(BB$4,'07 Uspora casu'!$F$5:$J$5,1))/INDEX('07 Uspora casu'!$F8:$J8,MATCH(BB$4,'07 Uspora casu'!$F$5:$J$5,1)-1))^(1/(INDEX('07 Uspora casu'!$F$5:$J$5,MATCH(BB$4,'07 Uspora casu'!$F$5:$J$5,1))-INDEX('07 Uspora casu'!$F$5:$J$5,MATCH(BB$4,'07 Uspora casu'!$F$5:$J$5,1)-1)))*BA7,IFERROR(INDEX('07 Uspora casu'!$F8:$J8,MATCH(BB$4,'07 Uspora casu'!$F$5:$J$5,0))/60,(INDEX('07 Uspora casu'!$F8:$J8,MATCH(BB$4,'07 Uspora casu'!$F$5:$J$5,1)+1)/INDEX('07 Uspora casu'!$F8:$J8,MATCH(BB$4,'07 Uspora casu'!$F$5:$J$5,1)))^(1/(INDEX('07 Uspora casu'!$F$5:$J$5,MATCH(BB$4,'07 Uspora casu'!$F$5:$J$5,1)+1)-INDEX('07 Uspora casu'!$F$5:$J$5,MATCH(BB$4,'07 Uspora casu'!$F$5:$J$5,1))))*BA7))),0),IFERROR(IF(BB$4&lt;MIN('07 Uspora casu'!$F$5:$J$5),BC7*('07 Uspora casu'!$G$7/'07 Uspora casu'!$F$7)^(1/('07 Uspora casu'!$G$5-'07 Uspora casu'!$F$5)),IF(BB$4&gt;MAX('07 Uspora casu'!$F$5:$J$5),(INDEX('07 Uspora casu'!$F8:$J8,MATCH(BB$4,'07 Uspora casu'!$F$5:$J$5,1)-1)/INDEX('07 Uspora casu'!$F8:$J8,MATCH(BB$4,'07 Uspora casu'!$F$5:$J$5,1)))^(1/(INDEX('07 Uspora casu'!$F$5:$J$5,MATCH(BB$4,'07 Uspora casu'!$F$5:$J$5,1))-INDEX('07 Uspora casu'!$F$5:$J$5,MATCH(BB$4,'07 Uspora casu'!$F$5:$J$5,1)-1)))*BA7,IFERROR($E7/INDEX('07 Uspora casu'!$F8:$J8,MATCH(BB$4,'07 Uspora casu'!$F$5:$J$5,0)),(INDEX('07 Uspora casu'!$F8:$J8,MATCH(BB$4,'07 Uspora casu'!$F$5:$J$5,1))/INDEX('07 Uspora casu'!$F8:$J8,MATCH(BB$4,'07 Uspora casu'!$F$5:$J$5,1)+1))^(1/(INDEX('07 Uspora casu'!$F$5:$J$5,MATCH(BB$4,'07 Uspora casu'!$F$5:$J$5,1)+1)-INDEX('07 Uspora casu'!$F$5:$J$5,MATCH(BB$4,'07 Uspora casu'!$F$5:$J$5,1))))*BA7))),0)))</f>
        <v>3.7544150129415137E-2</v>
      </c>
      <c r="BC7" s="48">
        <f>IF($E7="",0,IF('07 Uspora casu'!$D$2="Jazdný čas",IFERROR(IF(BC$4&lt;MIN('07 Uspora casu'!$F$5:$J$5),BD7*('07 Uspora casu'!$F$7/'07 Uspora casu'!$G$7)^(1/('07 Uspora casu'!$G$5-'07 Uspora casu'!$F$5)),IF(BC$4&gt;MAX('07 Uspora casu'!$F$5:$J$5),(INDEX('07 Uspora casu'!$F8:$J8,MATCH(BC$4,'07 Uspora casu'!$F$5:$J$5,1))/INDEX('07 Uspora casu'!$F8:$J8,MATCH(BC$4,'07 Uspora casu'!$F$5:$J$5,1)-1))^(1/(INDEX('07 Uspora casu'!$F$5:$J$5,MATCH(BC$4,'07 Uspora casu'!$F$5:$J$5,1))-INDEX('07 Uspora casu'!$F$5:$J$5,MATCH(BC$4,'07 Uspora casu'!$F$5:$J$5,1)-1)))*BB7,IFERROR(INDEX('07 Uspora casu'!$F8:$J8,MATCH(BC$4,'07 Uspora casu'!$F$5:$J$5,0))/60,(INDEX('07 Uspora casu'!$F8:$J8,MATCH(BC$4,'07 Uspora casu'!$F$5:$J$5,1)+1)/INDEX('07 Uspora casu'!$F8:$J8,MATCH(BC$4,'07 Uspora casu'!$F$5:$J$5,1)))^(1/(INDEX('07 Uspora casu'!$F$5:$J$5,MATCH(BC$4,'07 Uspora casu'!$F$5:$J$5,1)+1)-INDEX('07 Uspora casu'!$F$5:$J$5,MATCH(BC$4,'07 Uspora casu'!$F$5:$J$5,1))))*BB7))),0),IFERROR(IF(BC$4&lt;MIN('07 Uspora casu'!$F$5:$J$5),BD7*('07 Uspora casu'!$G$7/'07 Uspora casu'!$F$7)^(1/('07 Uspora casu'!$G$5-'07 Uspora casu'!$F$5)),IF(BC$4&gt;MAX('07 Uspora casu'!$F$5:$J$5),(INDEX('07 Uspora casu'!$F8:$J8,MATCH(BC$4,'07 Uspora casu'!$F$5:$J$5,1)-1)/INDEX('07 Uspora casu'!$F8:$J8,MATCH(BC$4,'07 Uspora casu'!$F$5:$J$5,1)))^(1/(INDEX('07 Uspora casu'!$F$5:$J$5,MATCH(BC$4,'07 Uspora casu'!$F$5:$J$5,1))-INDEX('07 Uspora casu'!$F$5:$J$5,MATCH(BC$4,'07 Uspora casu'!$F$5:$J$5,1)-1)))*BB7,IFERROR($E7/INDEX('07 Uspora casu'!$F8:$J8,MATCH(BC$4,'07 Uspora casu'!$F$5:$J$5,0)),(INDEX('07 Uspora casu'!$F8:$J8,MATCH(BC$4,'07 Uspora casu'!$F$5:$J$5,1))/INDEX('07 Uspora casu'!$F8:$J8,MATCH(BC$4,'07 Uspora casu'!$F$5:$J$5,1)+1))^(1/(INDEX('07 Uspora casu'!$F$5:$J$5,MATCH(BC$4,'07 Uspora casu'!$F$5:$J$5,1)+1)-INDEX('07 Uspora casu'!$F$5:$J$5,MATCH(BC$4,'07 Uspora casu'!$F$5:$J$5,1))))*BB7))),0)))</f>
        <v>3.7798019520889285E-2</v>
      </c>
    </row>
    <row r="8" spans="1:55" x14ac:dyDescent="0.2">
      <c r="A8" s="87"/>
      <c r="B8" s="5">
        <v>3</v>
      </c>
      <c r="C8" s="5">
        <f>IF(ISBLANK('07 Uspora casu'!C9)=TRUE,"",'07 Uspora casu'!C9)</f>
        <v>90782</v>
      </c>
      <c r="D8" s="5" t="str">
        <f>IF(ISBLANK('07 Uspora casu'!D9)=TRUE,"",'07 Uspora casu'!D9)</f>
        <v>I/59 Tvrdošín - po OK II/520</v>
      </c>
      <c r="E8" s="5">
        <f>IF(ISBLANK('07 Uspora casu'!E9)=TRUE,"",'07 Uspora casu'!E9)</f>
        <v>0.59</v>
      </c>
      <c r="F8" s="48">
        <f>IF($E8="",0,IF('07 Uspora casu'!$D$2="Jazdný čas",IFERROR(IF(F$4&lt;MIN('07 Uspora casu'!$F$5:$J$5),G8*('07 Uspora casu'!$F$7/'07 Uspora casu'!$G$7)^(1/('07 Uspora casu'!$G$5-'07 Uspora casu'!$F$5)),IF(F$4&gt;MAX('07 Uspora casu'!$F$5:$J$5),(INDEX('07 Uspora casu'!$F9:$J9,MATCH(F$4,'07 Uspora casu'!$F$5:$J$5,1))/INDEX('07 Uspora casu'!$F9:$J9,MATCH(F$4,'07 Uspora casu'!$F$5:$J$5,1)-1))^(1/(INDEX('07 Uspora casu'!$F$5:$J$5,MATCH(F$4,'07 Uspora casu'!$F$5:$J$5,1))-INDEX('07 Uspora casu'!$F$5:$J$5,MATCH(F$4,'07 Uspora casu'!$F$5:$J$5,1)-1)))*E8,IFERROR(INDEX('07 Uspora casu'!$F9:$J9,MATCH(F$4,'07 Uspora casu'!$F$5:$J$5,0))/60,(INDEX('07 Uspora casu'!$F9:$J9,MATCH(F$4,'07 Uspora casu'!$F$5:$J$5,1)+1)/INDEX('07 Uspora casu'!$F9:$J9,MATCH(F$4,'07 Uspora casu'!$F$5:$J$5,1)))^(1/(INDEX('07 Uspora casu'!$F$5:$J$5,MATCH(F$4,'07 Uspora casu'!$F$5:$J$5,1)+1)-INDEX('07 Uspora casu'!$F$5:$J$5,MATCH(F$4,'07 Uspora casu'!$F$5:$J$5,1))))*E8))),0),IFERROR(IF(F$4&lt;MIN('07 Uspora casu'!$F$5:$J$5),G8*('07 Uspora casu'!$G$7/'07 Uspora casu'!$F$7)^(1/('07 Uspora casu'!$G$5-'07 Uspora casu'!$F$5)),IF(F$4&gt;MAX('07 Uspora casu'!$F$5:$J$5),(INDEX('07 Uspora casu'!$F9:$J9,MATCH(F$4,'07 Uspora casu'!$F$5:$J$5,1)-1)/INDEX('07 Uspora casu'!$F9:$J9,MATCH(F$4,'07 Uspora casu'!$F$5:$J$5,1)))^(1/(INDEX('07 Uspora casu'!$F$5:$J$5,MATCH(F$4,'07 Uspora casu'!$F$5:$J$5,1))-INDEX('07 Uspora casu'!$F$5:$J$5,MATCH(F$4,'07 Uspora casu'!$F$5:$J$5,1)-1)))*E8,IFERROR($E8/INDEX('07 Uspora casu'!$F9:$J9,MATCH(F$4,'07 Uspora casu'!$F$5:$J$5,0)),(INDEX('07 Uspora casu'!$F9:$J9,MATCH(F$4,'07 Uspora casu'!$F$5:$J$5,1))/INDEX('07 Uspora casu'!$F9:$J9,MATCH(F$4,'07 Uspora casu'!$F$5:$J$5,1)+1))^(1/(INDEX('07 Uspora casu'!$F$5:$J$5,MATCH(F$4,'07 Uspora casu'!$F$5:$J$5,1)+1)-INDEX('07 Uspora casu'!$F$5:$J$5,MATCH(F$4,'07 Uspora casu'!$F$5:$J$5,1))))*E8))),0)))</f>
        <v>1.8934531450577663E-2</v>
      </c>
      <c r="G8" s="48">
        <f>IF($E8="",0,IF('07 Uspora casu'!$D$2="Jazdný čas",IFERROR(IF(G$4&lt;MIN('07 Uspora casu'!$F$5:$J$5),H8*('07 Uspora casu'!$F$7/'07 Uspora casu'!$G$7)^(1/('07 Uspora casu'!$G$5-'07 Uspora casu'!$F$5)),IF(G$4&gt;MAX('07 Uspora casu'!$F$5:$J$5),(INDEX('07 Uspora casu'!$F9:$J9,MATCH(G$4,'07 Uspora casu'!$F$5:$J$5,1))/INDEX('07 Uspora casu'!$F9:$J9,MATCH(G$4,'07 Uspora casu'!$F$5:$J$5,1)-1))^(1/(INDEX('07 Uspora casu'!$F$5:$J$5,MATCH(G$4,'07 Uspora casu'!$F$5:$J$5,1))-INDEX('07 Uspora casu'!$F$5:$J$5,MATCH(G$4,'07 Uspora casu'!$F$5:$J$5,1)-1)))*F8,IFERROR(INDEX('07 Uspora casu'!$F9:$J9,MATCH(G$4,'07 Uspora casu'!$F$5:$J$5,0))/60,(INDEX('07 Uspora casu'!$F9:$J9,MATCH(G$4,'07 Uspora casu'!$F$5:$J$5,1)+1)/INDEX('07 Uspora casu'!$F9:$J9,MATCH(G$4,'07 Uspora casu'!$F$5:$J$5,1)))^(1/(INDEX('07 Uspora casu'!$F$5:$J$5,MATCH(G$4,'07 Uspora casu'!$F$5:$J$5,1)+1)-INDEX('07 Uspora casu'!$F$5:$J$5,MATCH(G$4,'07 Uspora casu'!$F$5:$J$5,1))))*F8))),0),IFERROR(IF(G$4&lt;MIN('07 Uspora casu'!$F$5:$J$5),H8*('07 Uspora casu'!$G$7/'07 Uspora casu'!$F$7)^(1/('07 Uspora casu'!$G$5-'07 Uspora casu'!$F$5)),IF(G$4&gt;MAX('07 Uspora casu'!$F$5:$J$5),(INDEX('07 Uspora casu'!$F9:$J9,MATCH(G$4,'07 Uspora casu'!$F$5:$J$5,1)-1)/INDEX('07 Uspora casu'!$F9:$J9,MATCH(G$4,'07 Uspora casu'!$F$5:$J$5,1)))^(1/(INDEX('07 Uspora casu'!$F$5:$J$5,MATCH(G$4,'07 Uspora casu'!$F$5:$J$5,1))-INDEX('07 Uspora casu'!$F$5:$J$5,MATCH(G$4,'07 Uspora casu'!$F$5:$J$5,1)-1)))*F8,IFERROR($E8/INDEX('07 Uspora casu'!$F9:$J9,MATCH(G$4,'07 Uspora casu'!$F$5:$J$5,0)),(INDEX('07 Uspora casu'!$F9:$J9,MATCH(G$4,'07 Uspora casu'!$F$5:$J$5,1))/INDEX('07 Uspora casu'!$F9:$J9,MATCH(G$4,'07 Uspora casu'!$F$5:$J$5,1)+1))^(1/(INDEX('07 Uspora casu'!$F$5:$J$5,MATCH(G$4,'07 Uspora casu'!$F$5:$J$5,1)+1)-INDEX('07 Uspora casu'!$F$5:$J$5,MATCH(G$4,'07 Uspora casu'!$F$5:$J$5,1))))*F8))),0)))</f>
        <v>1.906433345434989E-2</v>
      </c>
      <c r="H8" s="48">
        <f>IF($E8="",0,IF('07 Uspora casu'!$D$2="Jazdný čas",IFERROR(IF(H$4&lt;MIN('07 Uspora casu'!$F$5:$J$5),I8*('07 Uspora casu'!$F$7/'07 Uspora casu'!$G$7)^(1/('07 Uspora casu'!$G$5-'07 Uspora casu'!$F$5)),IF(H$4&gt;MAX('07 Uspora casu'!$F$5:$J$5),(INDEX('07 Uspora casu'!$F9:$J9,MATCH(H$4,'07 Uspora casu'!$F$5:$J$5,1))/INDEX('07 Uspora casu'!$F9:$J9,MATCH(H$4,'07 Uspora casu'!$F$5:$J$5,1)-1))^(1/(INDEX('07 Uspora casu'!$F$5:$J$5,MATCH(H$4,'07 Uspora casu'!$F$5:$J$5,1))-INDEX('07 Uspora casu'!$F$5:$J$5,MATCH(H$4,'07 Uspora casu'!$F$5:$J$5,1)-1)))*G8,IFERROR(INDEX('07 Uspora casu'!$F9:$J9,MATCH(H$4,'07 Uspora casu'!$F$5:$J$5,0))/60,(INDEX('07 Uspora casu'!$F9:$J9,MATCH(H$4,'07 Uspora casu'!$F$5:$J$5,1)+1)/INDEX('07 Uspora casu'!$F9:$J9,MATCH(H$4,'07 Uspora casu'!$F$5:$J$5,1)))^(1/(INDEX('07 Uspora casu'!$F$5:$J$5,MATCH(H$4,'07 Uspora casu'!$F$5:$J$5,1)+1)-INDEX('07 Uspora casu'!$F$5:$J$5,MATCH(H$4,'07 Uspora casu'!$F$5:$J$5,1))))*G8))),0),IFERROR(IF(H$4&lt;MIN('07 Uspora casu'!$F$5:$J$5),I8*('07 Uspora casu'!$G$7/'07 Uspora casu'!$F$7)^(1/('07 Uspora casu'!$G$5-'07 Uspora casu'!$F$5)),IF(H$4&gt;MAX('07 Uspora casu'!$F$5:$J$5),(INDEX('07 Uspora casu'!$F9:$J9,MATCH(H$4,'07 Uspora casu'!$F$5:$J$5,1)-1)/INDEX('07 Uspora casu'!$F9:$J9,MATCH(H$4,'07 Uspora casu'!$F$5:$J$5,1)))^(1/(INDEX('07 Uspora casu'!$F$5:$J$5,MATCH(H$4,'07 Uspora casu'!$F$5:$J$5,1))-INDEX('07 Uspora casu'!$F$5:$J$5,MATCH(H$4,'07 Uspora casu'!$F$5:$J$5,1)-1)))*G8,IFERROR($E8/INDEX('07 Uspora casu'!$F9:$J9,MATCH(H$4,'07 Uspora casu'!$F$5:$J$5,0)),(INDEX('07 Uspora casu'!$F9:$J9,MATCH(H$4,'07 Uspora casu'!$F$5:$J$5,1))/INDEX('07 Uspora casu'!$F9:$J9,MATCH(H$4,'07 Uspora casu'!$F$5:$J$5,1)+1))^(1/(INDEX('07 Uspora casu'!$F$5:$J$5,MATCH(H$4,'07 Uspora casu'!$F$5:$J$5,1)+1)-INDEX('07 Uspora casu'!$F$5:$J$5,MATCH(H$4,'07 Uspora casu'!$F$5:$J$5,1))))*G8))),0)))</f>
        <v>1.9195025290554849E-2</v>
      </c>
      <c r="I8" s="48">
        <f>IF($E8="",0,IF('07 Uspora casu'!$D$2="Jazdný čas",IFERROR(IF(I$4&lt;MIN('07 Uspora casu'!$F$5:$J$5),J8*('07 Uspora casu'!$F$7/'07 Uspora casu'!$G$7)^(1/('07 Uspora casu'!$G$5-'07 Uspora casu'!$F$5)),IF(I$4&gt;MAX('07 Uspora casu'!$F$5:$J$5),(INDEX('07 Uspora casu'!$F9:$J9,MATCH(I$4,'07 Uspora casu'!$F$5:$J$5,1))/INDEX('07 Uspora casu'!$F9:$J9,MATCH(I$4,'07 Uspora casu'!$F$5:$J$5,1)-1))^(1/(INDEX('07 Uspora casu'!$F$5:$J$5,MATCH(I$4,'07 Uspora casu'!$F$5:$J$5,1))-INDEX('07 Uspora casu'!$F$5:$J$5,MATCH(I$4,'07 Uspora casu'!$F$5:$J$5,1)-1)))*H8,IFERROR(INDEX('07 Uspora casu'!$F9:$J9,MATCH(I$4,'07 Uspora casu'!$F$5:$J$5,0))/60,(INDEX('07 Uspora casu'!$F9:$J9,MATCH(I$4,'07 Uspora casu'!$F$5:$J$5,1)+1)/INDEX('07 Uspora casu'!$F9:$J9,MATCH(I$4,'07 Uspora casu'!$F$5:$J$5,1)))^(1/(INDEX('07 Uspora casu'!$F$5:$J$5,MATCH(I$4,'07 Uspora casu'!$F$5:$J$5,1)+1)-INDEX('07 Uspora casu'!$F$5:$J$5,MATCH(I$4,'07 Uspora casu'!$F$5:$J$5,1))))*H8))),0),IFERROR(IF(I$4&lt;MIN('07 Uspora casu'!$F$5:$J$5),J8*('07 Uspora casu'!$G$7/'07 Uspora casu'!$F$7)^(1/('07 Uspora casu'!$G$5-'07 Uspora casu'!$F$5)),IF(I$4&gt;MAX('07 Uspora casu'!$F$5:$J$5),(INDEX('07 Uspora casu'!$F9:$J9,MATCH(I$4,'07 Uspora casu'!$F$5:$J$5,1)-1)/INDEX('07 Uspora casu'!$F9:$J9,MATCH(I$4,'07 Uspora casu'!$F$5:$J$5,1)))^(1/(INDEX('07 Uspora casu'!$F$5:$J$5,MATCH(I$4,'07 Uspora casu'!$F$5:$J$5,1))-INDEX('07 Uspora casu'!$F$5:$J$5,MATCH(I$4,'07 Uspora casu'!$F$5:$J$5,1)-1)))*H8,IFERROR($E8/INDEX('07 Uspora casu'!$F9:$J9,MATCH(I$4,'07 Uspora casu'!$F$5:$J$5,0)),(INDEX('07 Uspora casu'!$F9:$J9,MATCH(I$4,'07 Uspora casu'!$F$5:$J$5,1))/INDEX('07 Uspora casu'!$F9:$J9,MATCH(I$4,'07 Uspora casu'!$F$5:$J$5,1)+1))^(1/(INDEX('07 Uspora casu'!$F$5:$J$5,MATCH(I$4,'07 Uspora casu'!$F$5:$J$5,1)+1)-INDEX('07 Uspora casu'!$F$5:$J$5,MATCH(I$4,'07 Uspora casu'!$F$5:$J$5,1))))*H8))),0)))</f>
        <v>1.9326613059265998E-2</v>
      </c>
      <c r="J8" s="48">
        <f>IF($E8="",0,IF('07 Uspora casu'!$D$2="Jazdný čas",IFERROR(IF(J$4&lt;MIN('07 Uspora casu'!$F$5:$J$5),K8*('07 Uspora casu'!$F$7/'07 Uspora casu'!$G$7)^(1/('07 Uspora casu'!$G$5-'07 Uspora casu'!$F$5)),IF(J$4&gt;MAX('07 Uspora casu'!$F$5:$J$5),(INDEX('07 Uspora casu'!$F9:$J9,MATCH(J$4,'07 Uspora casu'!$F$5:$J$5,1))/INDEX('07 Uspora casu'!$F9:$J9,MATCH(J$4,'07 Uspora casu'!$F$5:$J$5,1)-1))^(1/(INDEX('07 Uspora casu'!$F$5:$J$5,MATCH(J$4,'07 Uspora casu'!$F$5:$J$5,1))-INDEX('07 Uspora casu'!$F$5:$J$5,MATCH(J$4,'07 Uspora casu'!$F$5:$J$5,1)-1)))*I8,IFERROR(INDEX('07 Uspora casu'!$F9:$J9,MATCH(J$4,'07 Uspora casu'!$F$5:$J$5,0))/60,(INDEX('07 Uspora casu'!$F9:$J9,MATCH(J$4,'07 Uspora casu'!$F$5:$J$5,1)+1)/INDEX('07 Uspora casu'!$F9:$J9,MATCH(J$4,'07 Uspora casu'!$F$5:$J$5,1)))^(1/(INDEX('07 Uspora casu'!$F$5:$J$5,MATCH(J$4,'07 Uspora casu'!$F$5:$J$5,1)+1)-INDEX('07 Uspora casu'!$F$5:$J$5,MATCH(J$4,'07 Uspora casu'!$F$5:$J$5,1))))*I8))),0),IFERROR(IF(J$4&lt;MIN('07 Uspora casu'!$F$5:$J$5),K8*('07 Uspora casu'!$G$7/'07 Uspora casu'!$F$7)^(1/('07 Uspora casu'!$G$5-'07 Uspora casu'!$F$5)),IF(J$4&gt;MAX('07 Uspora casu'!$F$5:$J$5),(INDEX('07 Uspora casu'!$F9:$J9,MATCH(J$4,'07 Uspora casu'!$F$5:$J$5,1)-1)/INDEX('07 Uspora casu'!$F9:$J9,MATCH(J$4,'07 Uspora casu'!$F$5:$J$5,1)))^(1/(INDEX('07 Uspora casu'!$F$5:$J$5,MATCH(J$4,'07 Uspora casu'!$F$5:$J$5,1))-INDEX('07 Uspora casu'!$F$5:$J$5,MATCH(J$4,'07 Uspora casu'!$F$5:$J$5,1)-1)))*I8,IFERROR($E8/INDEX('07 Uspora casu'!$F9:$J9,MATCH(J$4,'07 Uspora casu'!$F$5:$J$5,0)),(INDEX('07 Uspora casu'!$F9:$J9,MATCH(J$4,'07 Uspora casu'!$F$5:$J$5,1))/INDEX('07 Uspora casu'!$F9:$J9,MATCH(J$4,'07 Uspora casu'!$F$5:$J$5,1)+1))^(1/(INDEX('07 Uspora casu'!$F$5:$J$5,MATCH(J$4,'07 Uspora casu'!$F$5:$J$5,1)+1)-INDEX('07 Uspora casu'!$F$5:$J$5,MATCH(J$4,'07 Uspora casu'!$F$5:$J$5,1))))*I8))),0)))</f>
        <v>1.945910290237467E-2</v>
      </c>
      <c r="K8" s="48">
        <f>IF($E8="",0,IF('07 Uspora casu'!$D$2="Jazdný čas",IFERROR(IF(K$4&lt;MIN('07 Uspora casu'!$F$5:$J$5),L8*('07 Uspora casu'!$F$7/'07 Uspora casu'!$G$7)^(1/('07 Uspora casu'!$G$5-'07 Uspora casu'!$F$5)),IF(K$4&gt;MAX('07 Uspora casu'!$F$5:$J$5),(INDEX('07 Uspora casu'!$F9:$J9,MATCH(K$4,'07 Uspora casu'!$F$5:$J$5,1))/INDEX('07 Uspora casu'!$F9:$J9,MATCH(K$4,'07 Uspora casu'!$F$5:$J$5,1)-1))^(1/(INDEX('07 Uspora casu'!$F$5:$J$5,MATCH(K$4,'07 Uspora casu'!$F$5:$J$5,1))-INDEX('07 Uspora casu'!$F$5:$J$5,MATCH(K$4,'07 Uspora casu'!$F$5:$J$5,1)-1)))*J8,IFERROR(INDEX('07 Uspora casu'!$F9:$J9,MATCH(K$4,'07 Uspora casu'!$F$5:$J$5,0))/60,(INDEX('07 Uspora casu'!$F9:$J9,MATCH(K$4,'07 Uspora casu'!$F$5:$J$5,1)+1)/INDEX('07 Uspora casu'!$F9:$J9,MATCH(K$4,'07 Uspora casu'!$F$5:$J$5,1)))^(1/(INDEX('07 Uspora casu'!$F$5:$J$5,MATCH(K$4,'07 Uspora casu'!$F$5:$J$5,1)+1)-INDEX('07 Uspora casu'!$F$5:$J$5,MATCH(K$4,'07 Uspora casu'!$F$5:$J$5,1))))*J8))),0),IFERROR(IF(K$4&lt;MIN('07 Uspora casu'!$F$5:$J$5),L8*('07 Uspora casu'!$G$7/'07 Uspora casu'!$F$7)^(1/('07 Uspora casu'!$G$5-'07 Uspora casu'!$F$5)),IF(K$4&gt;MAX('07 Uspora casu'!$F$5:$J$5),(INDEX('07 Uspora casu'!$F9:$J9,MATCH(K$4,'07 Uspora casu'!$F$5:$J$5,1)-1)/INDEX('07 Uspora casu'!$F9:$J9,MATCH(K$4,'07 Uspora casu'!$F$5:$J$5,1)))^(1/(INDEX('07 Uspora casu'!$F$5:$J$5,MATCH(K$4,'07 Uspora casu'!$F$5:$J$5,1))-INDEX('07 Uspora casu'!$F$5:$J$5,MATCH(K$4,'07 Uspora casu'!$F$5:$J$5,1)-1)))*J8,IFERROR($E8/INDEX('07 Uspora casu'!$F9:$J9,MATCH(K$4,'07 Uspora casu'!$F$5:$J$5,0)),(INDEX('07 Uspora casu'!$F9:$J9,MATCH(K$4,'07 Uspora casu'!$F$5:$J$5,1))/INDEX('07 Uspora casu'!$F9:$J9,MATCH(K$4,'07 Uspora casu'!$F$5:$J$5,1)+1))^(1/(INDEX('07 Uspora casu'!$F$5:$J$5,MATCH(K$4,'07 Uspora casu'!$F$5:$J$5,1)+1)-INDEX('07 Uspora casu'!$F$5:$J$5,MATCH(K$4,'07 Uspora casu'!$F$5:$J$5,1))))*J8))),0)))</f>
        <v>1.961723313475075E-2</v>
      </c>
      <c r="L8" s="48">
        <f>IF($E8="",0,IF('07 Uspora casu'!$D$2="Jazdný čas",IFERROR(IF(L$4&lt;MIN('07 Uspora casu'!$F$5:$J$5),M8*('07 Uspora casu'!$F$7/'07 Uspora casu'!$G$7)^(1/('07 Uspora casu'!$G$5-'07 Uspora casu'!$F$5)),IF(L$4&gt;MAX('07 Uspora casu'!$F$5:$J$5),(INDEX('07 Uspora casu'!$F9:$J9,MATCH(L$4,'07 Uspora casu'!$F$5:$J$5,1))/INDEX('07 Uspora casu'!$F9:$J9,MATCH(L$4,'07 Uspora casu'!$F$5:$J$5,1)-1))^(1/(INDEX('07 Uspora casu'!$F$5:$J$5,MATCH(L$4,'07 Uspora casu'!$F$5:$J$5,1))-INDEX('07 Uspora casu'!$F$5:$J$5,MATCH(L$4,'07 Uspora casu'!$F$5:$J$5,1)-1)))*K8,IFERROR(INDEX('07 Uspora casu'!$F9:$J9,MATCH(L$4,'07 Uspora casu'!$F$5:$J$5,0))/60,(INDEX('07 Uspora casu'!$F9:$J9,MATCH(L$4,'07 Uspora casu'!$F$5:$J$5,1)+1)/INDEX('07 Uspora casu'!$F9:$J9,MATCH(L$4,'07 Uspora casu'!$F$5:$J$5,1)))^(1/(INDEX('07 Uspora casu'!$F$5:$J$5,MATCH(L$4,'07 Uspora casu'!$F$5:$J$5,1)+1)-INDEX('07 Uspora casu'!$F$5:$J$5,MATCH(L$4,'07 Uspora casu'!$F$5:$J$5,1))))*K8))),0),IFERROR(IF(L$4&lt;MIN('07 Uspora casu'!$F$5:$J$5),M8*('07 Uspora casu'!$G$7/'07 Uspora casu'!$F$7)^(1/('07 Uspora casu'!$G$5-'07 Uspora casu'!$F$5)),IF(L$4&gt;MAX('07 Uspora casu'!$F$5:$J$5),(INDEX('07 Uspora casu'!$F9:$J9,MATCH(L$4,'07 Uspora casu'!$F$5:$J$5,1)-1)/INDEX('07 Uspora casu'!$F9:$J9,MATCH(L$4,'07 Uspora casu'!$F$5:$J$5,1)))^(1/(INDEX('07 Uspora casu'!$F$5:$J$5,MATCH(L$4,'07 Uspora casu'!$F$5:$J$5,1))-INDEX('07 Uspora casu'!$F$5:$J$5,MATCH(L$4,'07 Uspora casu'!$F$5:$J$5,1)-1)))*K8,IFERROR($E8/INDEX('07 Uspora casu'!$F9:$J9,MATCH(L$4,'07 Uspora casu'!$F$5:$J$5,0)),(INDEX('07 Uspora casu'!$F9:$J9,MATCH(L$4,'07 Uspora casu'!$F$5:$J$5,1))/INDEX('07 Uspora casu'!$F9:$J9,MATCH(L$4,'07 Uspora casu'!$F$5:$J$5,1)+1))^(1/(INDEX('07 Uspora casu'!$F$5:$J$5,MATCH(L$4,'07 Uspora casu'!$F$5:$J$5,1)+1)-INDEX('07 Uspora casu'!$F$5:$J$5,MATCH(L$4,'07 Uspora casu'!$F$5:$J$5,1))))*K8))),0)))</f>
        <v>1.9776648378595073E-2</v>
      </c>
      <c r="M8" s="48">
        <f>IF($E8="",0,IF('07 Uspora casu'!$D$2="Jazdný čas",IFERROR(IF(M$4&lt;MIN('07 Uspora casu'!$F$5:$J$5),N8*('07 Uspora casu'!$F$7/'07 Uspora casu'!$G$7)^(1/('07 Uspora casu'!$G$5-'07 Uspora casu'!$F$5)),IF(M$4&gt;MAX('07 Uspora casu'!$F$5:$J$5),(INDEX('07 Uspora casu'!$F9:$J9,MATCH(M$4,'07 Uspora casu'!$F$5:$J$5,1))/INDEX('07 Uspora casu'!$F9:$J9,MATCH(M$4,'07 Uspora casu'!$F$5:$J$5,1)-1))^(1/(INDEX('07 Uspora casu'!$F$5:$J$5,MATCH(M$4,'07 Uspora casu'!$F$5:$J$5,1))-INDEX('07 Uspora casu'!$F$5:$J$5,MATCH(M$4,'07 Uspora casu'!$F$5:$J$5,1)-1)))*L8,IFERROR(INDEX('07 Uspora casu'!$F9:$J9,MATCH(M$4,'07 Uspora casu'!$F$5:$J$5,0))/60,(INDEX('07 Uspora casu'!$F9:$J9,MATCH(M$4,'07 Uspora casu'!$F$5:$J$5,1)+1)/INDEX('07 Uspora casu'!$F9:$J9,MATCH(M$4,'07 Uspora casu'!$F$5:$J$5,1)))^(1/(INDEX('07 Uspora casu'!$F$5:$J$5,MATCH(M$4,'07 Uspora casu'!$F$5:$J$5,1)+1)-INDEX('07 Uspora casu'!$F$5:$J$5,MATCH(M$4,'07 Uspora casu'!$F$5:$J$5,1))))*L8))),0),IFERROR(IF(M$4&lt;MIN('07 Uspora casu'!$F$5:$J$5),N8*('07 Uspora casu'!$G$7/'07 Uspora casu'!$F$7)^(1/('07 Uspora casu'!$G$5-'07 Uspora casu'!$F$5)),IF(M$4&gt;MAX('07 Uspora casu'!$F$5:$J$5),(INDEX('07 Uspora casu'!$F9:$J9,MATCH(M$4,'07 Uspora casu'!$F$5:$J$5,1)-1)/INDEX('07 Uspora casu'!$F9:$J9,MATCH(M$4,'07 Uspora casu'!$F$5:$J$5,1)))^(1/(INDEX('07 Uspora casu'!$F$5:$J$5,MATCH(M$4,'07 Uspora casu'!$F$5:$J$5,1))-INDEX('07 Uspora casu'!$F$5:$J$5,MATCH(M$4,'07 Uspora casu'!$F$5:$J$5,1)-1)))*L8,IFERROR($E8/INDEX('07 Uspora casu'!$F9:$J9,MATCH(M$4,'07 Uspora casu'!$F$5:$J$5,0)),(INDEX('07 Uspora casu'!$F9:$J9,MATCH(M$4,'07 Uspora casu'!$F$5:$J$5,1))/INDEX('07 Uspora casu'!$F9:$J9,MATCH(M$4,'07 Uspora casu'!$F$5:$J$5,1)+1))^(1/(INDEX('07 Uspora casu'!$F$5:$J$5,MATCH(M$4,'07 Uspora casu'!$F$5:$J$5,1)+1)-INDEX('07 Uspora casu'!$F$5:$J$5,MATCH(M$4,'07 Uspora casu'!$F$5:$J$5,1))))*L8))),0)))</f>
        <v>1.9937359076278138E-2</v>
      </c>
      <c r="N8" s="48">
        <f>IF($E8="",0,IF('07 Uspora casu'!$D$2="Jazdný čas",IFERROR(IF(N$4&lt;MIN('07 Uspora casu'!$F$5:$J$5),O8*('07 Uspora casu'!$F$7/'07 Uspora casu'!$G$7)^(1/('07 Uspora casu'!$G$5-'07 Uspora casu'!$F$5)),IF(N$4&gt;MAX('07 Uspora casu'!$F$5:$J$5),(INDEX('07 Uspora casu'!$F9:$J9,MATCH(N$4,'07 Uspora casu'!$F$5:$J$5,1))/INDEX('07 Uspora casu'!$F9:$J9,MATCH(N$4,'07 Uspora casu'!$F$5:$J$5,1)-1))^(1/(INDEX('07 Uspora casu'!$F$5:$J$5,MATCH(N$4,'07 Uspora casu'!$F$5:$J$5,1))-INDEX('07 Uspora casu'!$F$5:$J$5,MATCH(N$4,'07 Uspora casu'!$F$5:$J$5,1)-1)))*M8,IFERROR(INDEX('07 Uspora casu'!$F9:$J9,MATCH(N$4,'07 Uspora casu'!$F$5:$J$5,0))/60,(INDEX('07 Uspora casu'!$F9:$J9,MATCH(N$4,'07 Uspora casu'!$F$5:$J$5,1)+1)/INDEX('07 Uspora casu'!$F9:$J9,MATCH(N$4,'07 Uspora casu'!$F$5:$J$5,1)))^(1/(INDEX('07 Uspora casu'!$F$5:$J$5,MATCH(N$4,'07 Uspora casu'!$F$5:$J$5,1)+1)-INDEX('07 Uspora casu'!$F$5:$J$5,MATCH(N$4,'07 Uspora casu'!$F$5:$J$5,1))))*M8))),0),IFERROR(IF(N$4&lt;MIN('07 Uspora casu'!$F$5:$J$5),O8*('07 Uspora casu'!$G$7/'07 Uspora casu'!$F$7)^(1/('07 Uspora casu'!$G$5-'07 Uspora casu'!$F$5)),IF(N$4&gt;MAX('07 Uspora casu'!$F$5:$J$5),(INDEX('07 Uspora casu'!$F9:$J9,MATCH(N$4,'07 Uspora casu'!$F$5:$J$5,1)-1)/INDEX('07 Uspora casu'!$F9:$J9,MATCH(N$4,'07 Uspora casu'!$F$5:$J$5,1)))^(1/(INDEX('07 Uspora casu'!$F$5:$J$5,MATCH(N$4,'07 Uspora casu'!$F$5:$J$5,1))-INDEX('07 Uspora casu'!$F$5:$J$5,MATCH(N$4,'07 Uspora casu'!$F$5:$J$5,1)-1)))*M8,IFERROR($E8/INDEX('07 Uspora casu'!$F9:$J9,MATCH(N$4,'07 Uspora casu'!$F$5:$J$5,0)),(INDEX('07 Uspora casu'!$F9:$J9,MATCH(N$4,'07 Uspora casu'!$F$5:$J$5,1))/INDEX('07 Uspora casu'!$F9:$J9,MATCH(N$4,'07 Uspora casu'!$F$5:$J$5,1)+1))^(1/(INDEX('07 Uspora casu'!$F$5:$J$5,MATCH(N$4,'07 Uspora casu'!$F$5:$J$5,1)+1)-INDEX('07 Uspora casu'!$F$5:$J$5,MATCH(N$4,'07 Uspora casu'!$F$5:$J$5,1))))*M8))),0)))</f>
        <v>2.0099375755028136E-2</v>
      </c>
      <c r="O8" s="48">
        <f>IF($E8="",0,IF('07 Uspora casu'!$D$2="Jazdný čas",IFERROR(IF(O$4&lt;MIN('07 Uspora casu'!$F$5:$J$5),P8*('07 Uspora casu'!$F$7/'07 Uspora casu'!$G$7)^(1/('07 Uspora casu'!$G$5-'07 Uspora casu'!$F$5)),IF(O$4&gt;MAX('07 Uspora casu'!$F$5:$J$5),(INDEX('07 Uspora casu'!$F9:$J9,MATCH(O$4,'07 Uspora casu'!$F$5:$J$5,1))/INDEX('07 Uspora casu'!$F9:$J9,MATCH(O$4,'07 Uspora casu'!$F$5:$J$5,1)-1))^(1/(INDEX('07 Uspora casu'!$F$5:$J$5,MATCH(O$4,'07 Uspora casu'!$F$5:$J$5,1))-INDEX('07 Uspora casu'!$F$5:$J$5,MATCH(O$4,'07 Uspora casu'!$F$5:$J$5,1)-1)))*N8,IFERROR(INDEX('07 Uspora casu'!$F9:$J9,MATCH(O$4,'07 Uspora casu'!$F$5:$J$5,0))/60,(INDEX('07 Uspora casu'!$F9:$J9,MATCH(O$4,'07 Uspora casu'!$F$5:$J$5,1)+1)/INDEX('07 Uspora casu'!$F9:$J9,MATCH(O$4,'07 Uspora casu'!$F$5:$J$5,1)))^(1/(INDEX('07 Uspora casu'!$F$5:$J$5,MATCH(O$4,'07 Uspora casu'!$F$5:$J$5,1)+1)-INDEX('07 Uspora casu'!$F$5:$J$5,MATCH(O$4,'07 Uspora casu'!$F$5:$J$5,1))))*N8))),0),IFERROR(IF(O$4&lt;MIN('07 Uspora casu'!$F$5:$J$5),P8*('07 Uspora casu'!$G$7/'07 Uspora casu'!$F$7)^(1/('07 Uspora casu'!$G$5-'07 Uspora casu'!$F$5)),IF(O$4&gt;MAX('07 Uspora casu'!$F$5:$J$5),(INDEX('07 Uspora casu'!$F9:$J9,MATCH(O$4,'07 Uspora casu'!$F$5:$J$5,1)-1)/INDEX('07 Uspora casu'!$F9:$J9,MATCH(O$4,'07 Uspora casu'!$F$5:$J$5,1)))^(1/(INDEX('07 Uspora casu'!$F$5:$J$5,MATCH(O$4,'07 Uspora casu'!$F$5:$J$5,1))-INDEX('07 Uspora casu'!$F$5:$J$5,MATCH(O$4,'07 Uspora casu'!$F$5:$J$5,1)-1)))*N8,IFERROR($E8/INDEX('07 Uspora casu'!$F9:$J9,MATCH(O$4,'07 Uspora casu'!$F$5:$J$5,0)),(INDEX('07 Uspora casu'!$F9:$J9,MATCH(O$4,'07 Uspora casu'!$F$5:$J$5,1))/INDEX('07 Uspora casu'!$F9:$J9,MATCH(O$4,'07 Uspora casu'!$F$5:$J$5,1)+1))^(1/(INDEX('07 Uspora casu'!$F$5:$J$5,MATCH(O$4,'07 Uspora casu'!$F$5:$J$5,1)+1)-INDEX('07 Uspora casu'!$F$5:$J$5,MATCH(O$4,'07 Uspora casu'!$F$5:$J$5,1))))*N8))),0)))</f>
        <v>2.0262709027620514E-2</v>
      </c>
      <c r="P8" s="48">
        <f>IF($E8="",0,IF('07 Uspora casu'!$D$2="Jazdný čas",IFERROR(IF(P$4&lt;MIN('07 Uspora casu'!$F$5:$J$5),Q8*('07 Uspora casu'!$F$7/'07 Uspora casu'!$G$7)^(1/('07 Uspora casu'!$G$5-'07 Uspora casu'!$F$5)),IF(P$4&gt;MAX('07 Uspora casu'!$F$5:$J$5),(INDEX('07 Uspora casu'!$F9:$J9,MATCH(P$4,'07 Uspora casu'!$F$5:$J$5,1))/INDEX('07 Uspora casu'!$F9:$J9,MATCH(P$4,'07 Uspora casu'!$F$5:$J$5,1)-1))^(1/(INDEX('07 Uspora casu'!$F$5:$J$5,MATCH(P$4,'07 Uspora casu'!$F$5:$J$5,1))-INDEX('07 Uspora casu'!$F$5:$J$5,MATCH(P$4,'07 Uspora casu'!$F$5:$J$5,1)-1)))*O8,IFERROR(INDEX('07 Uspora casu'!$F9:$J9,MATCH(P$4,'07 Uspora casu'!$F$5:$J$5,0))/60,(INDEX('07 Uspora casu'!$F9:$J9,MATCH(P$4,'07 Uspora casu'!$F$5:$J$5,1)+1)/INDEX('07 Uspora casu'!$F9:$J9,MATCH(P$4,'07 Uspora casu'!$F$5:$J$5,1)))^(1/(INDEX('07 Uspora casu'!$F$5:$J$5,MATCH(P$4,'07 Uspora casu'!$F$5:$J$5,1)+1)-INDEX('07 Uspora casu'!$F$5:$J$5,MATCH(P$4,'07 Uspora casu'!$F$5:$J$5,1))))*O8))),0),IFERROR(IF(P$4&lt;MIN('07 Uspora casu'!$F$5:$J$5),Q8*('07 Uspora casu'!$G$7/'07 Uspora casu'!$F$7)^(1/('07 Uspora casu'!$G$5-'07 Uspora casu'!$F$5)),IF(P$4&gt;MAX('07 Uspora casu'!$F$5:$J$5),(INDEX('07 Uspora casu'!$F9:$J9,MATCH(P$4,'07 Uspora casu'!$F$5:$J$5,1)-1)/INDEX('07 Uspora casu'!$F9:$J9,MATCH(P$4,'07 Uspora casu'!$F$5:$J$5,1)))^(1/(INDEX('07 Uspora casu'!$F$5:$J$5,MATCH(P$4,'07 Uspora casu'!$F$5:$J$5,1))-INDEX('07 Uspora casu'!$F$5:$J$5,MATCH(P$4,'07 Uspora casu'!$F$5:$J$5,1)-1)))*O8,IFERROR($E8/INDEX('07 Uspora casu'!$F9:$J9,MATCH(P$4,'07 Uspora casu'!$F$5:$J$5,0)),(INDEX('07 Uspora casu'!$F9:$J9,MATCH(P$4,'07 Uspora casu'!$F$5:$J$5,1))/INDEX('07 Uspora casu'!$F9:$J9,MATCH(P$4,'07 Uspora casu'!$F$5:$J$5,1)+1))^(1/(INDEX('07 Uspora casu'!$F$5:$J$5,MATCH(P$4,'07 Uspora casu'!$F$5:$J$5,1)+1)-INDEX('07 Uspora casu'!$F$5:$J$5,MATCH(P$4,'07 Uspora casu'!$F$5:$J$5,1))))*O8))),0)))</f>
        <v>2.0427369593073171E-2</v>
      </c>
      <c r="Q8" s="48">
        <f>IF($E8="",0,IF('07 Uspora casu'!$D$2="Jazdný čas",IFERROR(IF(Q$4&lt;MIN('07 Uspora casu'!$F$5:$J$5),R8*('07 Uspora casu'!$F$7/'07 Uspora casu'!$G$7)^(1/('07 Uspora casu'!$G$5-'07 Uspora casu'!$F$5)),IF(Q$4&gt;MAX('07 Uspora casu'!$F$5:$J$5),(INDEX('07 Uspora casu'!$F9:$J9,MATCH(Q$4,'07 Uspora casu'!$F$5:$J$5,1))/INDEX('07 Uspora casu'!$F9:$J9,MATCH(Q$4,'07 Uspora casu'!$F$5:$J$5,1)-1))^(1/(INDEX('07 Uspora casu'!$F$5:$J$5,MATCH(Q$4,'07 Uspora casu'!$F$5:$J$5,1))-INDEX('07 Uspora casu'!$F$5:$J$5,MATCH(Q$4,'07 Uspora casu'!$F$5:$J$5,1)-1)))*P8,IFERROR(INDEX('07 Uspora casu'!$F9:$J9,MATCH(Q$4,'07 Uspora casu'!$F$5:$J$5,0))/60,(INDEX('07 Uspora casu'!$F9:$J9,MATCH(Q$4,'07 Uspora casu'!$F$5:$J$5,1)+1)/INDEX('07 Uspora casu'!$F9:$J9,MATCH(Q$4,'07 Uspora casu'!$F$5:$J$5,1)))^(1/(INDEX('07 Uspora casu'!$F$5:$J$5,MATCH(Q$4,'07 Uspora casu'!$F$5:$J$5,1)+1)-INDEX('07 Uspora casu'!$F$5:$J$5,MATCH(Q$4,'07 Uspora casu'!$F$5:$J$5,1))))*P8))),0),IFERROR(IF(Q$4&lt;MIN('07 Uspora casu'!$F$5:$J$5),R8*('07 Uspora casu'!$G$7/'07 Uspora casu'!$F$7)^(1/('07 Uspora casu'!$G$5-'07 Uspora casu'!$F$5)),IF(Q$4&gt;MAX('07 Uspora casu'!$F$5:$J$5),(INDEX('07 Uspora casu'!$F9:$J9,MATCH(Q$4,'07 Uspora casu'!$F$5:$J$5,1)-1)/INDEX('07 Uspora casu'!$F9:$J9,MATCH(Q$4,'07 Uspora casu'!$F$5:$J$5,1)))^(1/(INDEX('07 Uspora casu'!$F$5:$J$5,MATCH(Q$4,'07 Uspora casu'!$F$5:$J$5,1))-INDEX('07 Uspora casu'!$F$5:$J$5,MATCH(Q$4,'07 Uspora casu'!$F$5:$J$5,1)-1)))*P8,IFERROR($E8/INDEX('07 Uspora casu'!$F9:$J9,MATCH(Q$4,'07 Uspora casu'!$F$5:$J$5,0)),(INDEX('07 Uspora casu'!$F9:$J9,MATCH(Q$4,'07 Uspora casu'!$F$5:$J$5,1))/INDEX('07 Uspora casu'!$F9:$J9,MATCH(Q$4,'07 Uspora casu'!$F$5:$J$5,1)+1))^(1/(INDEX('07 Uspora casu'!$F$5:$J$5,MATCH(Q$4,'07 Uspora casu'!$F$5:$J$5,1)+1)-INDEX('07 Uspora casu'!$F$5:$J$5,MATCH(Q$4,'07 Uspora casu'!$F$5:$J$5,1))))*P8))),0)))</f>
        <v>2.0593368237347295E-2</v>
      </c>
      <c r="R8" s="48">
        <f>IF($E8="",0,IF('07 Uspora casu'!$D$2="Jazdný čas",IFERROR(IF(R$4&lt;MIN('07 Uspora casu'!$F$5:$J$5),S8*('07 Uspora casu'!$F$7/'07 Uspora casu'!$G$7)^(1/('07 Uspora casu'!$G$5-'07 Uspora casu'!$F$5)),IF(R$4&gt;MAX('07 Uspora casu'!$F$5:$J$5),(INDEX('07 Uspora casu'!$F9:$J9,MATCH(R$4,'07 Uspora casu'!$F$5:$J$5,1))/INDEX('07 Uspora casu'!$F9:$J9,MATCH(R$4,'07 Uspora casu'!$F$5:$J$5,1)-1))^(1/(INDEX('07 Uspora casu'!$F$5:$J$5,MATCH(R$4,'07 Uspora casu'!$F$5:$J$5,1))-INDEX('07 Uspora casu'!$F$5:$J$5,MATCH(R$4,'07 Uspora casu'!$F$5:$J$5,1)-1)))*Q8,IFERROR(INDEX('07 Uspora casu'!$F9:$J9,MATCH(R$4,'07 Uspora casu'!$F$5:$J$5,0))/60,(INDEX('07 Uspora casu'!$F9:$J9,MATCH(R$4,'07 Uspora casu'!$F$5:$J$5,1)+1)/INDEX('07 Uspora casu'!$F9:$J9,MATCH(R$4,'07 Uspora casu'!$F$5:$J$5,1)))^(1/(INDEX('07 Uspora casu'!$F$5:$J$5,MATCH(R$4,'07 Uspora casu'!$F$5:$J$5,1)+1)-INDEX('07 Uspora casu'!$F$5:$J$5,MATCH(R$4,'07 Uspora casu'!$F$5:$J$5,1))))*Q8))),0),IFERROR(IF(R$4&lt;MIN('07 Uspora casu'!$F$5:$J$5),S8*('07 Uspora casu'!$G$7/'07 Uspora casu'!$F$7)^(1/('07 Uspora casu'!$G$5-'07 Uspora casu'!$F$5)),IF(R$4&gt;MAX('07 Uspora casu'!$F$5:$J$5),(INDEX('07 Uspora casu'!$F9:$J9,MATCH(R$4,'07 Uspora casu'!$F$5:$J$5,1)-1)/INDEX('07 Uspora casu'!$F9:$J9,MATCH(R$4,'07 Uspora casu'!$F$5:$J$5,1)))^(1/(INDEX('07 Uspora casu'!$F$5:$J$5,MATCH(R$4,'07 Uspora casu'!$F$5:$J$5,1))-INDEX('07 Uspora casu'!$F$5:$J$5,MATCH(R$4,'07 Uspora casu'!$F$5:$J$5,1)-1)))*Q8,IFERROR($E8/INDEX('07 Uspora casu'!$F9:$J9,MATCH(R$4,'07 Uspora casu'!$F$5:$J$5,0)),(INDEX('07 Uspora casu'!$F9:$J9,MATCH(R$4,'07 Uspora casu'!$F$5:$J$5,1))/INDEX('07 Uspora casu'!$F9:$J9,MATCH(R$4,'07 Uspora casu'!$F$5:$J$5,1)+1))^(1/(INDEX('07 Uspora casu'!$F$5:$J$5,MATCH(R$4,'07 Uspora casu'!$F$5:$J$5,1)+1)-INDEX('07 Uspora casu'!$F$5:$J$5,MATCH(R$4,'07 Uspora casu'!$F$5:$J$5,1))))*Q8))),0)))</f>
        <v>2.0768793080426298E-2</v>
      </c>
      <c r="S8" s="48">
        <f>IF($E8="",0,IF('07 Uspora casu'!$D$2="Jazdný čas",IFERROR(IF(S$4&lt;MIN('07 Uspora casu'!$F$5:$J$5),T8*('07 Uspora casu'!$F$7/'07 Uspora casu'!$G$7)^(1/('07 Uspora casu'!$G$5-'07 Uspora casu'!$F$5)),IF(S$4&gt;MAX('07 Uspora casu'!$F$5:$J$5),(INDEX('07 Uspora casu'!$F9:$J9,MATCH(S$4,'07 Uspora casu'!$F$5:$J$5,1))/INDEX('07 Uspora casu'!$F9:$J9,MATCH(S$4,'07 Uspora casu'!$F$5:$J$5,1)-1))^(1/(INDEX('07 Uspora casu'!$F$5:$J$5,MATCH(S$4,'07 Uspora casu'!$F$5:$J$5,1))-INDEX('07 Uspora casu'!$F$5:$J$5,MATCH(S$4,'07 Uspora casu'!$F$5:$J$5,1)-1)))*R8,IFERROR(INDEX('07 Uspora casu'!$F9:$J9,MATCH(S$4,'07 Uspora casu'!$F$5:$J$5,0))/60,(INDEX('07 Uspora casu'!$F9:$J9,MATCH(S$4,'07 Uspora casu'!$F$5:$J$5,1)+1)/INDEX('07 Uspora casu'!$F9:$J9,MATCH(S$4,'07 Uspora casu'!$F$5:$J$5,1)))^(1/(INDEX('07 Uspora casu'!$F$5:$J$5,MATCH(S$4,'07 Uspora casu'!$F$5:$J$5,1)+1)-INDEX('07 Uspora casu'!$F$5:$J$5,MATCH(S$4,'07 Uspora casu'!$F$5:$J$5,1))))*R8))),0),IFERROR(IF(S$4&lt;MIN('07 Uspora casu'!$F$5:$J$5),T8*('07 Uspora casu'!$G$7/'07 Uspora casu'!$F$7)^(1/('07 Uspora casu'!$G$5-'07 Uspora casu'!$F$5)),IF(S$4&gt;MAX('07 Uspora casu'!$F$5:$J$5),(INDEX('07 Uspora casu'!$F9:$J9,MATCH(S$4,'07 Uspora casu'!$F$5:$J$5,1)-1)/INDEX('07 Uspora casu'!$F9:$J9,MATCH(S$4,'07 Uspora casu'!$F$5:$J$5,1)))^(1/(INDEX('07 Uspora casu'!$F$5:$J$5,MATCH(S$4,'07 Uspora casu'!$F$5:$J$5,1))-INDEX('07 Uspora casu'!$F$5:$J$5,MATCH(S$4,'07 Uspora casu'!$F$5:$J$5,1)-1)))*R8,IFERROR($E8/INDEX('07 Uspora casu'!$F9:$J9,MATCH(S$4,'07 Uspora casu'!$F$5:$J$5,0)),(INDEX('07 Uspora casu'!$F9:$J9,MATCH(S$4,'07 Uspora casu'!$F$5:$J$5,1))/INDEX('07 Uspora casu'!$F9:$J9,MATCH(S$4,'07 Uspora casu'!$F$5:$J$5,1)+1))^(1/(INDEX('07 Uspora casu'!$F$5:$J$5,MATCH(S$4,'07 Uspora casu'!$F$5:$J$5,1)+1)-INDEX('07 Uspora casu'!$F$5:$J$5,MATCH(S$4,'07 Uspora casu'!$F$5:$J$5,1))))*R8))),0)))</f>
        <v>2.0945712282039303E-2</v>
      </c>
      <c r="T8" s="48">
        <f>IF($E8="",0,IF('07 Uspora casu'!$D$2="Jazdný čas",IFERROR(IF(T$4&lt;MIN('07 Uspora casu'!$F$5:$J$5),U8*('07 Uspora casu'!$F$7/'07 Uspora casu'!$G$7)^(1/('07 Uspora casu'!$G$5-'07 Uspora casu'!$F$5)),IF(T$4&gt;MAX('07 Uspora casu'!$F$5:$J$5),(INDEX('07 Uspora casu'!$F9:$J9,MATCH(T$4,'07 Uspora casu'!$F$5:$J$5,1))/INDEX('07 Uspora casu'!$F9:$J9,MATCH(T$4,'07 Uspora casu'!$F$5:$J$5,1)-1))^(1/(INDEX('07 Uspora casu'!$F$5:$J$5,MATCH(T$4,'07 Uspora casu'!$F$5:$J$5,1))-INDEX('07 Uspora casu'!$F$5:$J$5,MATCH(T$4,'07 Uspora casu'!$F$5:$J$5,1)-1)))*S8,IFERROR(INDEX('07 Uspora casu'!$F9:$J9,MATCH(T$4,'07 Uspora casu'!$F$5:$J$5,0))/60,(INDEX('07 Uspora casu'!$F9:$J9,MATCH(T$4,'07 Uspora casu'!$F$5:$J$5,1)+1)/INDEX('07 Uspora casu'!$F9:$J9,MATCH(T$4,'07 Uspora casu'!$F$5:$J$5,1)))^(1/(INDEX('07 Uspora casu'!$F$5:$J$5,MATCH(T$4,'07 Uspora casu'!$F$5:$J$5,1)+1)-INDEX('07 Uspora casu'!$F$5:$J$5,MATCH(T$4,'07 Uspora casu'!$F$5:$J$5,1))))*S8))),0),IFERROR(IF(T$4&lt;MIN('07 Uspora casu'!$F$5:$J$5),U8*('07 Uspora casu'!$G$7/'07 Uspora casu'!$F$7)^(1/('07 Uspora casu'!$G$5-'07 Uspora casu'!$F$5)),IF(T$4&gt;MAX('07 Uspora casu'!$F$5:$J$5),(INDEX('07 Uspora casu'!$F9:$J9,MATCH(T$4,'07 Uspora casu'!$F$5:$J$5,1)-1)/INDEX('07 Uspora casu'!$F9:$J9,MATCH(T$4,'07 Uspora casu'!$F$5:$J$5,1)))^(1/(INDEX('07 Uspora casu'!$F$5:$J$5,MATCH(T$4,'07 Uspora casu'!$F$5:$J$5,1))-INDEX('07 Uspora casu'!$F$5:$J$5,MATCH(T$4,'07 Uspora casu'!$F$5:$J$5,1)-1)))*S8,IFERROR($E8/INDEX('07 Uspora casu'!$F9:$J9,MATCH(T$4,'07 Uspora casu'!$F$5:$J$5,0)),(INDEX('07 Uspora casu'!$F9:$J9,MATCH(T$4,'07 Uspora casu'!$F$5:$J$5,1))/INDEX('07 Uspora casu'!$F9:$J9,MATCH(T$4,'07 Uspora casu'!$F$5:$J$5,1)+1))^(1/(INDEX('07 Uspora casu'!$F$5:$J$5,MATCH(T$4,'07 Uspora casu'!$F$5:$J$5,1)+1)-INDEX('07 Uspora casu'!$F$5:$J$5,MATCH(T$4,'07 Uspora casu'!$F$5:$J$5,1))))*S8))),0)))</f>
        <v>2.1124138571896586E-2</v>
      </c>
      <c r="U8" s="48">
        <f>IF($E8="",0,IF('07 Uspora casu'!$D$2="Jazdný čas",IFERROR(IF(U$4&lt;MIN('07 Uspora casu'!$F$5:$J$5),V8*('07 Uspora casu'!$F$7/'07 Uspora casu'!$G$7)^(1/('07 Uspora casu'!$G$5-'07 Uspora casu'!$F$5)),IF(U$4&gt;MAX('07 Uspora casu'!$F$5:$J$5),(INDEX('07 Uspora casu'!$F9:$J9,MATCH(U$4,'07 Uspora casu'!$F$5:$J$5,1))/INDEX('07 Uspora casu'!$F9:$J9,MATCH(U$4,'07 Uspora casu'!$F$5:$J$5,1)-1))^(1/(INDEX('07 Uspora casu'!$F$5:$J$5,MATCH(U$4,'07 Uspora casu'!$F$5:$J$5,1))-INDEX('07 Uspora casu'!$F$5:$J$5,MATCH(U$4,'07 Uspora casu'!$F$5:$J$5,1)-1)))*T8,IFERROR(INDEX('07 Uspora casu'!$F9:$J9,MATCH(U$4,'07 Uspora casu'!$F$5:$J$5,0))/60,(INDEX('07 Uspora casu'!$F9:$J9,MATCH(U$4,'07 Uspora casu'!$F$5:$J$5,1)+1)/INDEX('07 Uspora casu'!$F9:$J9,MATCH(U$4,'07 Uspora casu'!$F$5:$J$5,1)))^(1/(INDEX('07 Uspora casu'!$F$5:$J$5,MATCH(U$4,'07 Uspora casu'!$F$5:$J$5,1)+1)-INDEX('07 Uspora casu'!$F$5:$J$5,MATCH(U$4,'07 Uspora casu'!$F$5:$J$5,1))))*T8))),0),IFERROR(IF(U$4&lt;MIN('07 Uspora casu'!$F$5:$J$5),V8*('07 Uspora casu'!$G$7/'07 Uspora casu'!$F$7)^(1/('07 Uspora casu'!$G$5-'07 Uspora casu'!$F$5)),IF(U$4&gt;MAX('07 Uspora casu'!$F$5:$J$5),(INDEX('07 Uspora casu'!$F9:$J9,MATCH(U$4,'07 Uspora casu'!$F$5:$J$5,1)-1)/INDEX('07 Uspora casu'!$F9:$J9,MATCH(U$4,'07 Uspora casu'!$F$5:$J$5,1)))^(1/(INDEX('07 Uspora casu'!$F$5:$J$5,MATCH(U$4,'07 Uspora casu'!$F$5:$J$5,1))-INDEX('07 Uspora casu'!$F$5:$J$5,MATCH(U$4,'07 Uspora casu'!$F$5:$J$5,1)-1)))*T8,IFERROR($E8/INDEX('07 Uspora casu'!$F9:$J9,MATCH(U$4,'07 Uspora casu'!$F$5:$J$5,0)),(INDEX('07 Uspora casu'!$F9:$J9,MATCH(U$4,'07 Uspora casu'!$F$5:$J$5,1))/INDEX('07 Uspora casu'!$F9:$J9,MATCH(U$4,'07 Uspora casu'!$F$5:$J$5,1)+1))^(1/(INDEX('07 Uspora casu'!$F$5:$J$5,MATCH(U$4,'07 Uspora casu'!$F$5:$J$5,1)+1)-INDEX('07 Uspora casu'!$F$5:$J$5,MATCH(U$4,'07 Uspora casu'!$F$5:$J$5,1))))*T8))),0)))</f>
        <v>2.1304084788146611E-2</v>
      </c>
      <c r="V8" s="48">
        <f>IF($E8="",0,IF('07 Uspora casu'!$D$2="Jazdný čas",IFERROR(IF(V$4&lt;MIN('07 Uspora casu'!$F$5:$J$5),W8*('07 Uspora casu'!$F$7/'07 Uspora casu'!$G$7)^(1/('07 Uspora casu'!$G$5-'07 Uspora casu'!$F$5)),IF(V$4&gt;MAX('07 Uspora casu'!$F$5:$J$5),(INDEX('07 Uspora casu'!$F9:$J9,MATCH(V$4,'07 Uspora casu'!$F$5:$J$5,1))/INDEX('07 Uspora casu'!$F9:$J9,MATCH(V$4,'07 Uspora casu'!$F$5:$J$5,1)-1))^(1/(INDEX('07 Uspora casu'!$F$5:$J$5,MATCH(V$4,'07 Uspora casu'!$F$5:$J$5,1))-INDEX('07 Uspora casu'!$F$5:$J$5,MATCH(V$4,'07 Uspora casu'!$F$5:$J$5,1)-1)))*U8,IFERROR(INDEX('07 Uspora casu'!$F9:$J9,MATCH(V$4,'07 Uspora casu'!$F$5:$J$5,0))/60,(INDEX('07 Uspora casu'!$F9:$J9,MATCH(V$4,'07 Uspora casu'!$F$5:$J$5,1)+1)/INDEX('07 Uspora casu'!$F9:$J9,MATCH(V$4,'07 Uspora casu'!$F$5:$J$5,1)))^(1/(INDEX('07 Uspora casu'!$F$5:$J$5,MATCH(V$4,'07 Uspora casu'!$F$5:$J$5,1)+1)-INDEX('07 Uspora casu'!$F$5:$J$5,MATCH(V$4,'07 Uspora casu'!$F$5:$J$5,1))))*U8))),0),IFERROR(IF(V$4&lt;MIN('07 Uspora casu'!$F$5:$J$5),W8*('07 Uspora casu'!$G$7/'07 Uspora casu'!$F$7)^(1/('07 Uspora casu'!$G$5-'07 Uspora casu'!$F$5)),IF(V$4&gt;MAX('07 Uspora casu'!$F$5:$J$5),(INDEX('07 Uspora casu'!$F9:$J9,MATCH(V$4,'07 Uspora casu'!$F$5:$J$5,1)-1)/INDEX('07 Uspora casu'!$F9:$J9,MATCH(V$4,'07 Uspora casu'!$F$5:$J$5,1)))^(1/(INDEX('07 Uspora casu'!$F$5:$J$5,MATCH(V$4,'07 Uspora casu'!$F$5:$J$5,1))-INDEX('07 Uspora casu'!$F$5:$J$5,MATCH(V$4,'07 Uspora casu'!$F$5:$J$5,1)-1)))*U8,IFERROR($E8/INDEX('07 Uspora casu'!$F9:$J9,MATCH(V$4,'07 Uspora casu'!$F$5:$J$5,0)),(INDEX('07 Uspora casu'!$F9:$J9,MATCH(V$4,'07 Uspora casu'!$F$5:$J$5,1))/INDEX('07 Uspora casu'!$F9:$J9,MATCH(V$4,'07 Uspora casu'!$F$5:$J$5,1)+1))^(1/(INDEX('07 Uspora casu'!$F$5:$J$5,MATCH(V$4,'07 Uspora casu'!$F$5:$J$5,1)+1)-INDEX('07 Uspora casu'!$F$5:$J$5,MATCH(V$4,'07 Uspora casu'!$F$5:$J$5,1))))*U8))),0)))</f>
        <v>2.1485563878299755E-2</v>
      </c>
      <c r="W8" s="48">
        <f>IF($E8="",0,IF('07 Uspora casu'!$D$2="Jazdný čas",IFERROR(IF(W$4&lt;MIN('07 Uspora casu'!$F$5:$J$5),X8*('07 Uspora casu'!$F$7/'07 Uspora casu'!$G$7)^(1/('07 Uspora casu'!$G$5-'07 Uspora casu'!$F$5)),IF(W$4&gt;MAX('07 Uspora casu'!$F$5:$J$5),(INDEX('07 Uspora casu'!$F9:$J9,MATCH(W$4,'07 Uspora casu'!$F$5:$J$5,1))/INDEX('07 Uspora casu'!$F9:$J9,MATCH(W$4,'07 Uspora casu'!$F$5:$J$5,1)-1))^(1/(INDEX('07 Uspora casu'!$F$5:$J$5,MATCH(W$4,'07 Uspora casu'!$F$5:$J$5,1))-INDEX('07 Uspora casu'!$F$5:$J$5,MATCH(W$4,'07 Uspora casu'!$F$5:$J$5,1)-1)))*V8,IFERROR(INDEX('07 Uspora casu'!$F9:$J9,MATCH(W$4,'07 Uspora casu'!$F$5:$J$5,0))/60,(INDEX('07 Uspora casu'!$F9:$J9,MATCH(W$4,'07 Uspora casu'!$F$5:$J$5,1)+1)/INDEX('07 Uspora casu'!$F9:$J9,MATCH(W$4,'07 Uspora casu'!$F$5:$J$5,1)))^(1/(INDEX('07 Uspora casu'!$F$5:$J$5,MATCH(W$4,'07 Uspora casu'!$F$5:$J$5,1)+1)-INDEX('07 Uspora casu'!$F$5:$J$5,MATCH(W$4,'07 Uspora casu'!$F$5:$J$5,1))))*V8))),0),IFERROR(IF(W$4&lt;MIN('07 Uspora casu'!$F$5:$J$5),X8*('07 Uspora casu'!$G$7/'07 Uspora casu'!$F$7)^(1/('07 Uspora casu'!$G$5-'07 Uspora casu'!$F$5)),IF(W$4&gt;MAX('07 Uspora casu'!$F$5:$J$5),(INDEX('07 Uspora casu'!$F9:$J9,MATCH(W$4,'07 Uspora casu'!$F$5:$J$5,1)-1)/INDEX('07 Uspora casu'!$F9:$J9,MATCH(W$4,'07 Uspora casu'!$F$5:$J$5,1)))^(1/(INDEX('07 Uspora casu'!$F$5:$J$5,MATCH(W$4,'07 Uspora casu'!$F$5:$J$5,1))-INDEX('07 Uspora casu'!$F$5:$J$5,MATCH(W$4,'07 Uspora casu'!$F$5:$J$5,1)-1)))*V8,IFERROR($E8/INDEX('07 Uspora casu'!$F9:$J9,MATCH(W$4,'07 Uspora casu'!$F$5:$J$5,0)),(INDEX('07 Uspora casu'!$F9:$J9,MATCH(W$4,'07 Uspora casu'!$F$5:$J$5,1))/INDEX('07 Uspora casu'!$F9:$J9,MATCH(W$4,'07 Uspora casu'!$F$5:$J$5,1)+1))^(1/(INDEX('07 Uspora casu'!$F$5:$J$5,MATCH(W$4,'07 Uspora casu'!$F$5:$J$5,1)+1)-INDEX('07 Uspora casu'!$F$5:$J$5,MATCH(W$4,'07 Uspora casu'!$F$5:$J$5,1))))*V8))),0)))</f>
        <v>2.1668588900159907E-2</v>
      </c>
      <c r="X8" s="48">
        <f>IF($E8="",0,IF('07 Uspora casu'!$D$2="Jazdný čas",IFERROR(IF(X$4&lt;MIN('07 Uspora casu'!$F$5:$J$5),Y8*('07 Uspora casu'!$F$7/'07 Uspora casu'!$G$7)^(1/('07 Uspora casu'!$G$5-'07 Uspora casu'!$F$5)),IF(X$4&gt;MAX('07 Uspora casu'!$F$5:$J$5),(INDEX('07 Uspora casu'!$F9:$J9,MATCH(X$4,'07 Uspora casu'!$F$5:$J$5,1))/INDEX('07 Uspora casu'!$F9:$J9,MATCH(X$4,'07 Uspora casu'!$F$5:$J$5,1)-1))^(1/(INDEX('07 Uspora casu'!$F$5:$J$5,MATCH(X$4,'07 Uspora casu'!$F$5:$J$5,1))-INDEX('07 Uspora casu'!$F$5:$J$5,MATCH(X$4,'07 Uspora casu'!$F$5:$J$5,1)-1)))*W8,IFERROR(INDEX('07 Uspora casu'!$F9:$J9,MATCH(X$4,'07 Uspora casu'!$F$5:$J$5,0))/60,(INDEX('07 Uspora casu'!$F9:$J9,MATCH(X$4,'07 Uspora casu'!$F$5:$J$5,1)+1)/INDEX('07 Uspora casu'!$F9:$J9,MATCH(X$4,'07 Uspora casu'!$F$5:$J$5,1)))^(1/(INDEX('07 Uspora casu'!$F$5:$J$5,MATCH(X$4,'07 Uspora casu'!$F$5:$J$5,1)+1)-INDEX('07 Uspora casu'!$F$5:$J$5,MATCH(X$4,'07 Uspora casu'!$F$5:$J$5,1))))*W8))),0),IFERROR(IF(X$4&lt;MIN('07 Uspora casu'!$F$5:$J$5),Y8*('07 Uspora casu'!$G$7/'07 Uspora casu'!$F$7)^(1/('07 Uspora casu'!$G$5-'07 Uspora casu'!$F$5)),IF(X$4&gt;MAX('07 Uspora casu'!$F$5:$J$5),(INDEX('07 Uspora casu'!$F9:$J9,MATCH(X$4,'07 Uspora casu'!$F$5:$J$5,1)-1)/INDEX('07 Uspora casu'!$F9:$J9,MATCH(X$4,'07 Uspora casu'!$F$5:$J$5,1)))^(1/(INDEX('07 Uspora casu'!$F$5:$J$5,MATCH(X$4,'07 Uspora casu'!$F$5:$J$5,1))-INDEX('07 Uspora casu'!$F$5:$J$5,MATCH(X$4,'07 Uspora casu'!$F$5:$J$5,1)-1)))*W8,IFERROR($E8/INDEX('07 Uspora casu'!$F9:$J9,MATCH(X$4,'07 Uspora casu'!$F$5:$J$5,0)),(INDEX('07 Uspora casu'!$F9:$J9,MATCH(X$4,'07 Uspora casu'!$F$5:$J$5,1))/INDEX('07 Uspora casu'!$F9:$J9,MATCH(X$4,'07 Uspora casu'!$F$5:$J$5,1)+1))^(1/(INDEX('07 Uspora casu'!$F$5:$J$5,MATCH(X$4,'07 Uspora casu'!$F$5:$J$5,1)+1)-INDEX('07 Uspora casu'!$F$5:$J$5,MATCH(X$4,'07 Uspora casu'!$F$5:$J$5,1))))*W8))),0)))</f>
        <v>2.1853173022764013E-2</v>
      </c>
      <c r="Y8" s="48">
        <f>IF($E8="",0,IF('07 Uspora casu'!$D$2="Jazdný čas",IFERROR(IF(Y$4&lt;MIN('07 Uspora casu'!$F$5:$J$5),Z8*('07 Uspora casu'!$F$7/'07 Uspora casu'!$G$7)^(1/('07 Uspora casu'!$G$5-'07 Uspora casu'!$F$5)),IF(Y$4&gt;MAX('07 Uspora casu'!$F$5:$J$5),(INDEX('07 Uspora casu'!$F9:$J9,MATCH(Y$4,'07 Uspora casu'!$F$5:$J$5,1))/INDEX('07 Uspora casu'!$F9:$J9,MATCH(Y$4,'07 Uspora casu'!$F$5:$J$5,1)-1))^(1/(INDEX('07 Uspora casu'!$F$5:$J$5,MATCH(Y$4,'07 Uspora casu'!$F$5:$J$5,1))-INDEX('07 Uspora casu'!$F$5:$J$5,MATCH(Y$4,'07 Uspora casu'!$F$5:$J$5,1)-1)))*X8,IFERROR(INDEX('07 Uspora casu'!$F9:$J9,MATCH(Y$4,'07 Uspora casu'!$F$5:$J$5,0))/60,(INDEX('07 Uspora casu'!$F9:$J9,MATCH(Y$4,'07 Uspora casu'!$F$5:$J$5,1)+1)/INDEX('07 Uspora casu'!$F9:$J9,MATCH(Y$4,'07 Uspora casu'!$F$5:$J$5,1)))^(1/(INDEX('07 Uspora casu'!$F$5:$J$5,MATCH(Y$4,'07 Uspora casu'!$F$5:$J$5,1)+1)-INDEX('07 Uspora casu'!$F$5:$J$5,MATCH(Y$4,'07 Uspora casu'!$F$5:$J$5,1))))*X8))),0),IFERROR(IF(Y$4&lt;MIN('07 Uspora casu'!$F$5:$J$5),Z8*('07 Uspora casu'!$G$7/'07 Uspora casu'!$F$7)^(1/('07 Uspora casu'!$G$5-'07 Uspora casu'!$F$5)),IF(Y$4&gt;MAX('07 Uspora casu'!$F$5:$J$5),(INDEX('07 Uspora casu'!$F9:$J9,MATCH(Y$4,'07 Uspora casu'!$F$5:$J$5,1)-1)/INDEX('07 Uspora casu'!$F9:$J9,MATCH(Y$4,'07 Uspora casu'!$F$5:$J$5,1)))^(1/(INDEX('07 Uspora casu'!$F$5:$J$5,MATCH(Y$4,'07 Uspora casu'!$F$5:$J$5,1))-INDEX('07 Uspora casu'!$F$5:$J$5,MATCH(Y$4,'07 Uspora casu'!$F$5:$J$5,1)-1)))*X8,IFERROR($E8/INDEX('07 Uspora casu'!$F9:$J9,MATCH(Y$4,'07 Uspora casu'!$F$5:$J$5,0)),(INDEX('07 Uspora casu'!$F9:$J9,MATCH(Y$4,'07 Uspora casu'!$F$5:$J$5,1))/INDEX('07 Uspora casu'!$F9:$J9,MATCH(Y$4,'07 Uspora casu'!$F$5:$J$5,1)+1))^(1/(INDEX('07 Uspora casu'!$F$5:$J$5,MATCH(Y$4,'07 Uspora casu'!$F$5:$J$5,1)+1)-INDEX('07 Uspora casu'!$F$5:$J$5,MATCH(Y$4,'07 Uspora casu'!$F$5:$J$5,1))))*X8))),0)))</f>
        <v>2.2039329527329607E-2</v>
      </c>
      <c r="Z8" s="48">
        <f>IF($E8="",0,IF('07 Uspora casu'!$D$2="Jazdný čas",IFERROR(IF(Z$4&lt;MIN('07 Uspora casu'!$F$5:$J$5),AA8*('07 Uspora casu'!$F$7/'07 Uspora casu'!$G$7)^(1/('07 Uspora casu'!$G$5-'07 Uspora casu'!$F$5)),IF(Z$4&gt;MAX('07 Uspora casu'!$F$5:$J$5),(INDEX('07 Uspora casu'!$F9:$J9,MATCH(Z$4,'07 Uspora casu'!$F$5:$J$5,1))/INDEX('07 Uspora casu'!$F9:$J9,MATCH(Z$4,'07 Uspora casu'!$F$5:$J$5,1)-1))^(1/(INDEX('07 Uspora casu'!$F$5:$J$5,MATCH(Z$4,'07 Uspora casu'!$F$5:$J$5,1))-INDEX('07 Uspora casu'!$F$5:$J$5,MATCH(Z$4,'07 Uspora casu'!$F$5:$J$5,1)-1)))*Y8,IFERROR(INDEX('07 Uspora casu'!$F9:$J9,MATCH(Z$4,'07 Uspora casu'!$F$5:$J$5,0))/60,(INDEX('07 Uspora casu'!$F9:$J9,MATCH(Z$4,'07 Uspora casu'!$F$5:$J$5,1)+1)/INDEX('07 Uspora casu'!$F9:$J9,MATCH(Z$4,'07 Uspora casu'!$F$5:$J$5,1)))^(1/(INDEX('07 Uspora casu'!$F$5:$J$5,MATCH(Z$4,'07 Uspora casu'!$F$5:$J$5,1)+1)-INDEX('07 Uspora casu'!$F$5:$J$5,MATCH(Z$4,'07 Uspora casu'!$F$5:$J$5,1))))*Y8))),0),IFERROR(IF(Z$4&lt;MIN('07 Uspora casu'!$F$5:$J$5),AA8*('07 Uspora casu'!$G$7/'07 Uspora casu'!$F$7)^(1/('07 Uspora casu'!$G$5-'07 Uspora casu'!$F$5)),IF(Z$4&gt;MAX('07 Uspora casu'!$F$5:$J$5),(INDEX('07 Uspora casu'!$F9:$J9,MATCH(Z$4,'07 Uspora casu'!$F$5:$J$5,1)-1)/INDEX('07 Uspora casu'!$F9:$J9,MATCH(Z$4,'07 Uspora casu'!$F$5:$J$5,1)))^(1/(INDEX('07 Uspora casu'!$F$5:$J$5,MATCH(Z$4,'07 Uspora casu'!$F$5:$J$5,1))-INDEX('07 Uspora casu'!$F$5:$J$5,MATCH(Z$4,'07 Uspora casu'!$F$5:$J$5,1)-1)))*Y8,IFERROR($E8/INDEX('07 Uspora casu'!$F9:$J9,MATCH(Z$4,'07 Uspora casu'!$F$5:$J$5,0)),(INDEX('07 Uspora casu'!$F9:$J9,MATCH(Z$4,'07 Uspora casu'!$F$5:$J$5,1))/INDEX('07 Uspora casu'!$F9:$J9,MATCH(Z$4,'07 Uspora casu'!$F$5:$J$5,1)+1))^(1/(INDEX('07 Uspora casu'!$F$5:$J$5,MATCH(Z$4,'07 Uspora casu'!$F$5:$J$5,1)+1)-INDEX('07 Uspora casu'!$F$5:$J$5,MATCH(Z$4,'07 Uspora casu'!$F$5:$J$5,1))))*Y8))),0)))</f>
        <v>2.222707180821043E-2</v>
      </c>
      <c r="AA8" s="48">
        <f>IF($E8="",0,IF('07 Uspora casu'!$D$2="Jazdný čas",IFERROR(IF(AA$4&lt;MIN('07 Uspora casu'!$F$5:$J$5),AB8*('07 Uspora casu'!$F$7/'07 Uspora casu'!$G$7)^(1/('07 Uspora casu'!$G$5-'07 Uspora casu'!$F$5)),IF(AA$4&gt;MAX('07 Uspora casu'!$F$5:$J$5),(INDEX('07 Uspora casu'!$F9:$J9,MATCH(AA$4,'07 Uspora casu'!$F$5:$J$5,1))/INDEX('07 Uspora casu'!$F9:$J9,MATCH(AA$4,'07 Uspora casu'!$F$5:$J$5,1)-1))^(1/(INDEX('07 Uspora casu'!$F$5:$J$5,MATCH(AA$4,'07 Uspora casu'!$F$5:$J$5,1))-INDEX('07 Uspora casu'!$F$5:$J$5,MATCH(AA$4,'07 Uspora casu'!$F$5:$J$5,1)-1)))*Z8,IFERROR(INDEX('07 Uspora casu'!$F9:$J9,MATCH(AA$4,'07 Uspora casu'!$F$5:$J$5,0))/60,(INDEX('07 Uspora casu'!$F9:$J9,MATCH(AA$4,'07 Uspora casu'!$F$5:$J$5,1)+1)/INDEX('07 Uspora casu'!$F9:$J9,MATCH(AA$4,'07 Uspora casu'!$F$5:$J$5,1)))^(1/(INDEX('07 Uspora casu'!$F$5:$J$5,MATCH(AA$4,'07 Uspora casu'!$F$5:$J$5,1)+1)-INDEX('07 Uspora casu'!$F$5:$J$5,MATCH(AA$4,'07 Uspora casu'!$F$5:$J$5,1))))*Z8))),0),IFERROR(IF(AA$4&lt;MIN('07 Uspora casu'!$F$5:$J$5),AB8*('07 Uspora casu'!$G$7/'07 Uspora casu'!$F$7)^(1/('07 Uspora casu'!$G$5-'07 Uspora casu'!$F$5)),IF(AA$4&gt;MAX('07 Uspora casu'!$F$5:$J$5),(INDEX('07 Uspora casu'!$F9:$J9,MATCH(AA$4,'07 Uspora casu'!$F$5:$J$5,1)-1)/INDEX('07 Uspora casu'!$F9:$J9,MATCH(AA$4,'07 Uspora casu'!$F$5:$J$5,1)))^(1/(INDEX('07 Uspora casu'!$F$5:$J$5,MATCH(AA$4,'07 Uspora casu'!$F$5:$J$5,1))-INDEX('07 Uspora casu'!$F$5:$J$5,MATCH(AA$4,'07 Uspora casu'!$F$5:$J$5,1)-1)))*Z8,IFERROR($E8/INDEX('07 Uspora casu'!$F9:$J9,MATCH(AA$4,'07 Uspora casu'!$F$5:$J$5,0)),(INDEX('07 Uspora casu'!$F9:$J9,MATCH(AA$4,'07 Uspora casu'!$F$5:$J$5,1))/INDEX('07 Uspora casu'!$F9:$J9,MATCH(AA$4,'07 Uspora casu'!$F$5:$J$5,1)+1))^(1/(INDEX('07 Uspora casu'!$F$5:$J$5,MATCH(AA$4,'07 Uspora casu'!$F$5:$J$5,1)+1)-INDEX('07 Uspora casu'!$F$5:$J$5,MATCH(AA$4,'07 Uspora casu'!$F$5:$J$5,1))))*Z8))),0)))</f>
        <v>2.2416413373860182E-2</v>
      </c>
      <c r="AB8" s="48">
        <f>IF($E8="",0,IF('07 Uspora casu'!$D$2="Jazdný čas",IFERROR(IF(AB$4&lt;MIN('07 Uspora casu'!$F$5:$J$5),AC8*('07 Uspora casu'!$F$7/'07 Uspora casu'!$G$7)^(1/('07 Uspora casu'!$G$5-'07 Uspora casu'!$F$5)),IF(AB$4&gt;MAX('07 Uspora casu'!$F$5:$J$5),(INDEX('07 Uspora casu'!$F9:$J9,MATCH(AB$4,'07 Uspora casu'!$F$5:$J$5,1))/INDEX('07 Uspora casu'!$F9:$J9,MATCH(AB$4,'07 Uspora casu'!$F$5:$J$5,1)-1))^(1/(INDEX('07 Uspora casu'!$F$5:$J$5,MATCH(AB$4,'07 Uspora casu'!$F$5:$J$5,1))-INDEX('07 Uspora casu'!$F$5:$J$5,MATCH(AB$4,'07 Uspora casu'!$F$5:$J$5,1)-1)))*AA8,IFERROR(INDEX('07 Uspora casu'!$F9:$J9,MATCH(AB$4,'07 Uspora casu'!$F$5:$J$5,0))/60,(INDEX('07 Uspora casu'!$F9:$J9,MATCH(AB$4,'07 Uspora casu'!$F$5:$J$5,1)+1)/INDEX('07 Uspora casu'!$F9:$J9,MATCH(AB$4,'07 Uspora casu'!$F$5:$J$5,1)))^(1/(INDEX('07 Uspora casu'!$F$5:$J$5,MATCH(AB$4,'07 Uspora casu'!$F$5:$J$5,1)+1)-INDEX('07 Uspora casu'!$F$5:$J$5,MATCH(AB$4,'07 Uspora casu'!$F$5:$J$5,1))))*AA8))),0),IFERROR(IF(AB$4&lt;MIN('07 Uspora casu'!$F$5:$J$5),AC8*('07 Uspora casu'!$G$7/'07 Uspora casu'!$F$7)^(1/('07 Uspora casu'!$G$5-'07 Uspora casu'!$F$5)),IF(AB$4&gt;MAX('07 Uspora casu'!$F$5:$J$5),(INDEX('07 Uspora casu'!$F9:$J9,MATCH(AB$4,'07 Uspora casu'!$F$5:$J$5,1)-1)/INDEX('07 Uspora casu'!$F9:$J9,MATCH(AB$4,'07 Uspora casu'!$F$5:$J$5,1)))^(1/(INDEX('07 Uspora casu'!$F$5:$J$5,MATCH(AB$4,'07 Uspora casu'!$F$5:$J$5,1))-INDEX('07 Uspora casu'!$F$5:$J$5,MATCH(AB$4,'07 Uspora casu'!$F$5:$J$5,1)-1)))*AA8,IFERROR($E8/INDEX('07 Uspora casu'!$F9:$J9,MATCH(AB$4,'07 Uspora casu'!$F$5:$J$5,0)),(INDEX('07 Uspora casu'!$F9:$J9,MATCH(AB$4,'07 Uspora casu'!$F$5:$J$5,1))/INDEX('07 Uspora casu'!$F9:$J9,MATCH(AB$4,'07 Uspora casu'!$F$5:$J$5,1)+1))^(1/(INDEX('07 Uspora casu'!$F$5:$J$5,MATCH(AB$4,'07 Uspora casu'!$F$5:$J$5,1)+1)-INDEX('07 Uspora casu'!$F$5:$J$5,MATCH(AB$4,'07 Uspora casu'!$F$5:$J$5,1))))*AA8))),0)))</f>
        <v>2.268016544498987E-2</v>
      </c>
      <c r="AC8" s="48">
        <f>IF($E8="",0,IF('07 Uspora casu'!$D$2="Jazdný čas",IFERROR(IF(AC$4&lt;MIN('07 Uspora casu'!$F$5:$J$5),AD8*('07 Uspora casu'!$F$7/'07 Uspora casu'!$G$7)^(1/('07 Uspora casu'!$G$5-'07 Uspora casu'!$F$5)),IF(AC$4&gt;MAX('07 Uspora casu'!$F$5:$J$5),(INDEX('07 Uspora casu'!$F9:$J9,MATCH(AC$4,'07 Uspora casu'!$F$5:$J$5,1))/INDEX('07 Uspora casu'!$F9:$J9,MATCH(AC$4,'07 Uspora casu'!$F$5:$J$5,1)-1))^(1/(INDEX('07 Uspora casu'!$F$5:$J$5,MATCH(AC$4,'07 Uspora casu'!$F$5:$J$5,1))-INDEX('07 Uspora casu'!$F$5:$J$5,MATCH(AC$4,'07 Uspora casu'!$F$5:$J$5,1)-1)))*AB8,IFERROR(INDEX('07 Uspora casu'!$F9:$J9,MATCH(AC$4,'07 Uspora casu'!$F$5:$J$5,0))/60,(INDEX('07 Uspora casu'!$F9:$J9,MATCH(AC$4,'07 Uspora casu'!$F$5:$J$5,1)+1)/INDEX('07 Uspora casu'!$F9:$J9,MATCH(AC$4,'07 Uspora casu'!$F$5:$J$5,1)))^(1/(INDEX('07 Uspora casu'!$F$5:$J$5,MATCH(AC$4,'07 Uspora casu'!$F$5:$J$5,1)+1)-INDEX('07 Uspora casu'!$F$5:$J$5,MATCH(AC$4,'07 Uspora casu'!$F$5:$J$5,1))))*AB8))),0),IFERROR(IF(AC$4&lt;MIN('07 Uspora casu'!$F$5:$J$5),AD8*('07 Uspora casu'!$G$7/'07 Uspora casu'!$F$7)^(1/('07 Uspora casu'!$G$5-'07 Uspora casu'!$F$5)),IF(AC$4&gt;MAX('07 Uspora casu'!$F$5:$J$5),(INDEX('07 Uspora casu'!$F9:$J9,MATCH(AC$4,'07 Uspora casu'!$F$5:$J$5,1)-1)/INDEX('07 Uspora casu'!$F9:$J9,MATCH(AC$4,'07 Uspora casu'!$F$5:$J$5,1)))^(1/(INDEX('07 Uspora casu'!$F$5:$J$5,MATCH(AC$4,'07 Uspora casu'!$F$5:$J$5,1))-INDEX('07 Uspora casu'!$F$5:$J$5,MATCH(AC$4,'07 Uspora casu'!$F$5:$J$5,1)-1)))*AB8,IFERROR($E8/INDEX('07 Uspora casu'!$F9:$J9,MATCH(AC$4,'07 Uspora casu'!$F$5:$J$5,0)),(INDEX('07 Uspora casu'!$F9:$J9,MATCH(AC$4,'07 Uspora casu'!$F$5:$J$5,1))/INDEX('07 Uspora casu'!$F9:$J9,MATCH(AC$4,'07 Uspora casu'!$F$5:$J$5,1)+1))^(1/(INDEX('07 Uspora casu'!$F$5:$J$5,MATCH(AC$4,'07 Uspora casu'!$F$5:$J$5,1)+1)-INDEX('07 Uspora casu'!$F$5:$J$5,MATCH(AC$4,'07 Uspora casu'!$F$5:$J$5,1))))*AB8))),0)))</f>
        <v>2.2947020829475938E-2</v>
      </c>
      <c r="AD8" s="48">
        <f>IF($E8="",0,IF('07 Uspora casu'!$D$2="Jazdný čas",IFERROR(IF(AD$4&lt;MIN('07 Uspora casu'!$F$5:$J$5),AE8*('07 Uspora casu'!$F$7/'07 Uspora casu'!$G$7)^(1/('07 Uspora casu'!$G$5-'07 Uspora casu'!$F$5)),IF(AD$4&gt;MAX('07 Uspora casu'!$F$5:$J$5),(INDEX('07 Uspora casu'!$F9:$J9,MATCH(AD$4,'07 Uspora casu'!$F$5:$J$5,1))/INDEX('07 Uspora casu'!$F9:$J9,MATCH(AD$4,'07 Uspora casu'!$F$5:$J$5,1)-1))^(1/(INDEX('07 Uspora casu'!$F$5:$J$5,MATCH(AD$4,'07 Uspora casu'!$F$5:$J$5,1))-INDEX('07 Uspora casu'!$F$5:$J$5,MATCH(AD$4,'07 Uspora casu'!$F$5:$J$5,1)-1)))*AC8,IFERROR(INDEX('07 Uspora casu'!$F9:$J9,MATCH(AD$4,'07 Uspora casu'!$F$5:$J$5,0))/60,(INDEX('07 Uspora casu'!$F9:$J9,MATCH(AD$4,'07 Uspora casu'!$F$5:$J$5,1)+1)/INDEX('07 Uspora casu'!$F9:$J9,MATCH(AD$4,'07 Uspora casu'!$F$5:$J$5,1)))^(1/(INDEX('07 Uspora casu'!$F$5:$J$5,MATCH(AD$4,'07 Uspora casu'!$F$5:$J$5,1)+1)-INDEX('07 Uspora casu'!$F$5:$J$5,MATCH(AD$4,'07 Uspora casu'!$F$5:$J$5,1))))*AC8))),0),IFERROR(IF(AD$4&lt;MIN('07 Uspora casu'!$F$5:$J$5),AE8*('07 Uspora casu'!$G$7/'07 Uspora casu'!$F$7)^(1/('07 Uspora casu'!$G$5-'07 Uspora casu'!$F$5)),IF(AD$4&gt;MAX('07 Uspora casu'!$F$5:$J$5),(INDEX('07 Uspora casu'!$F9:$J9,MATCH(AD$4,'07 Uspora casu'!$F$5:$J$5,1)-1)/INDEX('07 Uspora casu'!$F9:$J9,MATCH(AD$4,'07 Uspora casu'!$F$5:$J$5,1)))^(1/(INDEX('07 Uspora casu'!$F$5:$J$5,MATCH(AD$4,'07 Uspora casu'!$F$5:$J$5,1))-INDEX('07 Uspora casu'!$F$5:$J$5,MATCH(AD$4,'07 Uspora casu'!$F$5:$J$5,1)-1)))*AC8,IFERROR($E8/INDEX('07 Uspora casu'!$F9:$J9,MATCH(AD$4,'07 Uspora casu'!$F$5:$J$5,0)),(INDEX('07 Uspora casu'!$F9:$J9,MATCH(AD$4,'07 Uspora casu'!$F$5:$J$5,1))/INDEX('07 Uspora casu'!$F9:$J9,MATCH(AD$4,'07 Uspora casu'!$F$5:$J$5,1)+1))^(1/(INDEX('07 Uspora casu'!$F$5:$J$5,MATCH(AD$4,'07 Uspora casu'!$F$5:$J$5,1)+1)-INDEX('07 Uspora casu'!$F$5:$J$5,MATCH(AD$4,'07 Uspora casu'!$F$5:$J$5,1))))*AC8))),0)))</f>
        <v>2.3217016040979668E-2</v>
      </c>
      <c r="AE8" s="48">
        <f>IF($E8="",0,IF('07 Uspora casu'!$D$2="Jazdný čas",IFERROR(IF(AE$4&lt;MIN('07 Uspora casu'!$F$5:$J$5),AF8*('07 Uspora casu'!$F$7/'07 Uspora casu'!$G$7)^(1/('07 Uspora casu'!$G$5-'07 Uspora casu'!$F$5)),IF(AE$4&gt;MAX('07 Uspora casu'!$F$5:$J$5),(INDEX('07 Uspora casu'!$F9:$J9,MATCH(AE$4,'07 Uspora casu'!$F$5:$J$5,1))/INDEX('07 Uspora casu'!$F9:$J9,MATCH(AE$4,'07 Uspora casu'!$F$5:$J$5,1)-1))^(1/(INDEX('07 Uspora casu'!$F$5:$J$5,MATCH(AE$4,'07 Uspora casu'!$F$5:$J$5,1))-INDEX('07 Uspora casu'!$F$5:$J$5,MATCH(AE$4,'07 Uspora casu'!$F$5:$J$5,1)-1)))*AD8,IFERROR(INDEX('07 Uspora casu'!$F9:$J9,MATCH(AE$4,'07 Uspora casu'!$F$5:$J$5,0))/60,(INDEX('07 Uspora casu'!$F9:$J9,MATCH(AE$4,'07 Uspora casu'!$F$5:$J$5,1)+1)/INDEX('07 Uspora casu'!$F9:$J9,MATCH(AE$4,'07 Uspora casu'!$F$5:$J$5,1)))^(1/(INDEX('07 Uspora casu'!$F$5:$J$5,MATCH(AE$4,'07 Uspora casu'!$F$5:$J$5,1)+1)-INDEX('07 Uspora casu'!$F$5:$J$5,MATCH(AE$4,'07 Uspora casu'!$F$5:$J$5,1))))*AD8))),0),IFERROR(IF(AE$4&lt;MIN('07 Uspora casu'!$F$5:$J$5),AF8*('07 Uspora casu'!$G$7/'07 Uspora casu'!$F$7)^(1/('07 Uspora casu'!$G$5-'07 Uspora casu'!$F$5)),IF(AE$4&gt;MAX('07 Uspora casu'!$F$5:$J$5),(INDEX('07 Uspora casu'!$F9:$J9,MATCH(AE$4,'07 Uspora casu'!$F$5:$J$5,1)-1)/INDEX('07 Uspora casu'!$F9:$J9,MATCH(AE$4,'07 Uspora casu'!$F$5:$J$5,1)))^(1/(INDEX('07 Uspora casu'!$F$5:$J$5,MATCH(AE$4,'07 Uspora casu'!$F$5:$J$5,1))-INDEX('07 Uspora casu'!$F$5:$J$5,MATCH(AE$4,'07 Uspora casu'!$F$5:$J$5,1)-1)))*AD8,IFERROR($E8/INDEX('07 Uspora casu'!$F9:$J9,MATCH(AE$4,'07 Uspora casu'!$F$5:$J$5,0)),(INDEX('07 Uspora casu'!$F9:$J9,MATCH(AE$4,'07 Uspora casu'!$F$5:$J$5,1))/INDEX('07 Uspora casu'!$F9:$J9,MATCH(AE$4,'07 Uspora casu'!$F$5:$J$5,1)+1))^(1/(INDEX('07 Uspora casu'!$F$5:$J$5,MATCH(AE$4,'07 Uspora casu'!$F$5:$J$5,1)+1)-INDEX('07 Uspora casu'!$F$5:$J$5,MATCH(AE$4,'07 Uspora casu'!$F$5:$J$5,1))))*AD8))),0)))</f>
        <v>2.3490188022782976E-2</v>
      </c>
      <c r="AF8" s="48">
        <f>IF($E8="",0,IF('07 Uspora casu'!$D$2="Jazdný čas",IFERROR(IF(AF$4&lt;MIN('07 Uspora casu'!$F$5:$J$5),AG8*('07 Uspora casu'!$F$7/'07 Uspora casu'!$G$7)^(1/('07 Uspora casu'!$G$5-'07 Uspora casu'!$F$5)),IF(AF$4&gt;MAX('07 Uspora casu'!$F$5:$J$5),(INDEX('07 Uspora casu'!$F9:$J9,MATCH(AF$4,'07 Uspora casu'!$F$5:$J$5,1))/INDEX('07 Uspora casu'!$F9:$J9,MATCH(AF$4,'07 Uspora casu'!$F$5:$J$5,1)-1))^(1/(INDEX('07 Uspora casu'!$F$5:$J$5,MATCH(AF$4,'07 Uspora casu'!$F$5:$J$5,1))-INDEX('07 Uspora casu'!$F$5:$J$5,MATCH(AF$4,'07 Uspora casu'!$F$5:$J$5,1)-1)))*AE8,IFERROR(INDEX('07 Uspora casu'!$F9:$J9,MATCH(AF$4,'07 Uspora casu'!$F$5:$J$5,0))/60,(INDEX('07 Uspora casu'!$F9:$J9,MATCH(AF$4,'07 Uspora casu'!$F$5:$J$5,1)+1)/INDEX('07 Uspora casu'!$F9:$J9,MATCH(AF$4,'07 Uspora casu'!$F$5:$J$5,1)))^(1/(INDEX('07 Uspora casu'!$F$5:$J$5,MATCH(AF$4,'07 Uspora casu'!$F$5:$J$5,1)+1)-INDEX('07 Uspora casu'!$F$5:$J$5,MATCH(AF$4,'07 Uspora casu'!$F$5:$J$5,1))))*AE8))),0),IFERROR(IF(AF$4&lt;MIN('07 Uspora casu'!$F$5:$J$5),AG8*('07 Uspora casu'!$G$7/'07 Uspora casu'!$F$7)^(1/('07 Uspora casu'!$G$5-'07 Uspora casu'!$F$5)),IF(AF$4&gt;MAX('07 Uspora casu'!$F$5:$J$5),(INDEX('07 Uspora casu'!$F9:$J9,MATCH(AF$4,'07 Uspora casu'!$F$5:$J$5,1)-1)/INDEX('07 Uspora casu'!$F9:$J9,MATCH(AF$4,'07 Uspora casu'!$F$5:$J$5,1)))^(1/(INDEX('07 Uspora casu'!$F$5:$J$5,MATCH(AF$4,'07 Uspora casu'!$F$5:$J$5,1))-INDEX('07 Uspora casu'!$F$5:$J$5,MATCH(AF$4,'07 Uspora casu'!$F$5:$J$5,1)-1)))*AE8,IFERROR($E8/INDEX('07 Uspora casu'!$F9:$J9,MATCH(AF$4,'07 Uspora casu'!$F$5:$J$5,0)),(INDEX('07 Uspora casu'!$F9:$J9,MATCH(AF$4,'07 Uspora casu'!$F$5:$J$5,1))/INDEX('07 Uspora casu'!$F9:$J9,MATCH(AF$4,'07 Uspora casu'!$F$5:$J$5,1)+1))^(1/(INDEX('07 Uspora casu'!$F$5:$J$5,MATCH(AF$4,'07 Uspora casu'!$F$5:$J$5,1)+1)-INDEX('07 Uspora casu'!$F$5:$J$5,MATCH(AF$4,'07 Uspora casu'!$F$5:$J$5,1))))*AE8))),0)))</f>
        <v>2.3766574152843348E-2</v>
      </c>
      <c r="AG8" s="48">
        <f>IF($E8="",0,IF('07 Uspora casu'!$D$2="Jazdný čas",IFERROR(IF(AG$4&lt;MIN('07 Uspora casu'!$F$5:$J$5),AH8*('07 Uspora casu'!$F$7/'07 Uspora casu'!$G$7)^(1/('07 Uspora casu'!$G$5-'07 Uspora casu'!$F$5)),IF(AG$4&gt;MAX('07 Uspora casu'!$F$5:$J$5),(INDEX('07 Uspora casu'!$F9:$J9,MATCH(AG$4,'07 Uspora casu'!$F$5:$J$5,1))/INDEX('07 Uspora casu'!$F9:$J9,MATCH(AG$4,'07 Uspora casu'!$F$5:$J$5,1)-1))^(1/(INDEX('07 Uspora casu'!$F$5:$J$5,MATCH(AG$4,'07 Uspora casu'!$F$5:$J$5,1))-INDEX('07 Uspora casu'!$F$5:$J$5,MATCH(AG$4,'07 Uspora casu'!$F$5:$J$5,1)-1)))*AF8,IFERROR(INDEX('07 Uspora casu'!$F9:$J9,MATCH(AG$4,'07 Uspora casu'!$F$5:$J$5,0))/60,(INDEX('07 Uspora casu'!$F9:$J9,MATCH(AG$4,'07 Uspora casu'!$F$5:$J$5,1)+1)/INDEX('07 Uspora casu'!$F9:$J9,MATCH(AG$4,'07 Uspora casu'!$F$5:$J$5,1)))^(1/(INDEX('07 Uspora casu'!$F$5:$J$5,MATCH(AG$4,'07 Uspora casu'!$F$5:$J$5,1)+1)-INDEX('07 Uspora casu'!$F$5:$J$5,MATCH(AG$4,'07 Uspora casu'!$F$5:$J$5,1))))*AF8))),0),IFERROR(IF(AG$4&lt;MIN('07 Uspora casu'!$F$5:$J$5),AH8*('07 Uspora casu'!$G$7/'07 Uspora casu'!$F$7)^(1/('07 Uspora casu'!$G$5-'07 Uspora casu'!$F$5)),IF(AG$4&gt;MAX('07 Uspora casu'!$F$5:$J$5),(INDEX('07 Uspora casu'!$F9:$J9,MATCH(AG$4,'07 Uspora casu'!$F$5:$J$5,1)-1)/INDEX('07 Uspora casu'!$F9:$J9,MATCH(AG$4,'07 Uspora casu'!$F$5:$J$5,1)))^(1/(INDEX('07 Uspora casu'!$F$5:$J$5,MATCH(AG$4,'07 Uspora casu'!$F$5:$J$5,1))-INDEX('07 Uspora casu'!$F$5:$J$5,MATCH(AG$4,'07 Uspora casu'!$F$5:$J$5,1)-1)))*AF8,IFERROR($E8/INDEX('07 Uspora casu'!$F9:$J9,MATCH(AG$4,'07 Uspora casu'!$F$5:$J$5,0)),(INDEX('07 Uspora casu'!$F9:$J9,MATCH(AG$4,'07 Uspora casu'!$F$5:$J$5,1))/INDEX('07 Uspora casu'!$F9:$J9,MATCH(AG$4,'07 Uspora casu'!$F$5:$J$5,1)+1))^(1/(INDEX('07 Uspora casu'!$F$5:$J$5,MATCH(AG$4,'07 Uspora casu'!$F$5:$J$5,1)+1)-INDEX('07 Uspora casu'!$F$5:$J$5,MATCH(AG$4,'07 Uspora casu'!$F$5:$J$5,1))))*AF8))),0)))</f>
        <v>2.4046212248908235E-2</v>
      </c>
      <c r="AH8" s="48">
        <f>IF($E8="",0,IF('07 Uspora casu'!$D$2="Jazdný čas",IFERROR(IF(AH$4&lt;MIN('07 Uspora casu'!$F$5:$J$5),AI8*('07 Uspora casu'!$F$7/'07 Uspora casu'!$G$7)^(1/('07 Uspora casu'!$G$5-'07 Uspora casu'!$F$5)),IF(AH$4&gt;MAX('07 Uspora casu'!$F$5:$J$5),(INDEX('07 Uspora casu'!$F9:$J9,MATCH(AH$4,'07 Uspora casu'!$F$5:$J$5,1))/INDEX('07 Uspora casu'!$F9:$J9,MATCH(AH$4,'07 Uspora casu'!$F$5:$J$5,1)-1))^(1/(INDEX('07 Uspora casu'!$F$5:$J$5,MATCH(AH$4,'07 Uspora casu'!$F$5:$J$5,1))-INDEX('07 Uspora casu'!$F$5:$J$5,MATCH(AH$4,'07 Uspora casu'!$F$5:$J$5,1)-1)))*AG8,IFERROR(INDEX('07 Uspora casu'!$F9:$J9,MATCH(AH$4,'07 Uspora casu'!$F$5:$J$5,0))/60,(INDEX('07 Uspora casu'!$F9:$J9,MATCH(AH$4,'07 Uspora casu'!$F$5:$J$5,1)+1)/INDEX('07 Uspora casu'!$F9:$J9,MATCH(AH$4,'07 Uspora casu'!$F$5:$J$5,1)))^(1/(INDEX('07 Uspora casu'!$F$5:$J$5,MATCH(AH$4,'07 Uspora casu'!$F$5:$J$5,1)+1)-INDEX('07 Uspora casu'!$F$5:$J$5,MATCH(AH$4,'07 Uspora casu'!$F$5:$J$5,1))))*AG8))),0),IFERROR(IF(AH$4&lt;MIN('07 Uspora casu'!$F$5:$J$5),AI8*('07 Uspora casu'!$G$7/'07 Uspora casu'!$F$7)^(1/('07 Uspora casu'!$G$5-'07 Uspora casu'!$F$5)),IF(AH$4&gt;MAX('07 Uspora casu'!$F$5:$J$5),(INDEX('07 Uspora casu'!$F9:$J9,MATCH(AH$4,'07 Uspora casu'!$F$5:$J$5,1)-1)/INDEX('07 Uspora casu'!$F9:$J9,MATCH(AH$4,'07 Uspora casu'!$F$5:$J$5,1)))^(1/(INDEX('07 Uspora casu'!$F$5:$J$5,MATCH(AH$4,'07 Uspora casu'!$F$5:$J$5,1))-INDEX('07 Uspora casu'!$F$5:$J$5,MATCH(AH$4,'07 Uspora casu'!$F$5:$J$5,1)-1)))*AG8,IFERROR($E8/INDEX('07 Uspora casu'!$F9:$J9,MATCH(AH$4,'07 Uspora casu'!$F$5:$J$5,0)),(INDEX('07 Uspora casu'!$F9:$J9,MATCH(AH$4,'07 Uspora casu'!$F$5:$J$5,1))/INDEX('07 Uspora casu'!$F9:$J9,MATCH(AH$4,'07 Uspora casu'!$F$5:$J$5,1)+1))^(1/(INDEX('07 Uspora casu'!$F$5:$J$5,MATCH(AH$4,'07 Uspora casu'!$F$5:$J$5,1)+1)-INDEX('07 Uspora casu'!$F$5:$J$5,MATCH(AH$4,'07 Uspora casu'!$F$5:$J$5,1))))*AG8))),0)))</f>
        <v>2.4329140573689637E-2</v>
      </c>
      <c r="AI8" s="48">
        <f>IF($E8="",0,IF('07 Uspora casu'!$D$2="Jazdný čas",IFERROR(IF(AI$4&lt;MIN('07 Uspora casu'!$F$5:$J$5),AJ8*('07 Uspora casu'!$F$7/'07 Uspora casu'!$G$7)^(1/('07 Uspora casu'!$G$5-'07 Uspora casu'!$F$5)),IF(AI$4&gt;MAX('07 Uspora casu'!$F$5:$J$5),(INDEX('07 Uspora casu'!$F9:$J9,MATCH(AI$4,'07 Uspora casu'!$F$5:$J$5,1))/INDEX('07 Uspora casu'!$F9:$J9,MATCH(AI$4,'07 Uspora casu'!$F$5:$J$5,1)-1))^(1/(INDEX('07 Uspora casu'!$F$5:$J$5,MATCH(AI$4,'07 Uspora casu'!$F$5:$J$5,1))-INDEX('07 Uspora casu'!$F$5:$J$5,MATCH(AI$4,'07 Uspora casu'!$F$5:$J$5,1)-1)))*AH8,IFERROR(INDEX('07 Uspora casu'!$F9:$J9,MATCH(AI$4,'07 Uspora casu'!$F$5:$J$5,0))/60,(INDEX('07 Uspora casu'!$F9:$J9,MATCH(AI$4,'07 Uspora casu'!$F$5:$J$5,1)+1)/INDEX('07 Uspora casu'!$F9:$J9,MATCH(AI$4,'07 Uspora casu'!$F$5:$J$5,1)))^(1/(INDEX('07 Uspora casu'!$F$5:$J$5,MATCH(AI$4,'07 Uspora casu'!$F$5:$J$5,1)+1)-INDEX('07 Uspora casu'!$F$5:$J$5,MATCH(AI$4,'07 Uspora casu'!$F$5:$J$5,1))))*AH8))),0),IFERROR(IF(AI$4&lt;MIN('07 Uspora casu'!$F$5:$J$5),AJ8*('07 Uspora casu'!$G$7/'07 Uspora casu'!$F$7)^(1/('07 Uspora casu'!$G$5-'07 Uspora casu'!$F$5)),IF(AI$4&gt;MAX('07 Uspora casu'!$F$5:$J$5),(INDEX('07 Uspora casu'!$F9:$J9,MATCH(AI$4,'07 Uspora casu'!$F$5:$J$5,1)-1)/INDEX('07 Uspora casu'!$F9:$J9,MATCH(AI$4,'07 Uspora casu'!$F$5:$J$5,1)))^(1/(INDEX('07 Uspora casu'!$F$5:$J$5,MATCH(AI$4,'07 Uspora casu'!$F$5:$J$5,1))-INDEX('07 Uspora casu'!$F$5:$J$5,MATCH(AI$4,'07 Uspora casu'!$F$5:$J$5,1)-1)))*AH8,IFERROR($E8/INDEX('07 Uspora casu'!$F9:$J9,MATCH(AI$4,'07 Uspora casu'!$F$5:$J$5,0)),(INDEX('07 Uspora casu'!$F9:$J9,MATCH(AI$4,'07 Uspora casu'!$F$5:$J$5,1))/INDEX('07 Uspora casu'!$F9:$J9,MATCH(AI$4,'07 Uspora casu'!$F$5:$J$5,1)+1))^(1/(INDEX('07 Uspora casu'!$F$5:$J$5,MATCH(AI$4,'07 Uspora casu'!$F$5:$J$5,1)+1)-INDEX('07 Uspora casu'!$F$5:$J$5,MATCH(AI$4,'07 Uspora casu'!$F$5:$J$5,1))))*AH8))),0)))</f>
        <v>2.4615397840099557E-2</v>
      </c>
      <c r="AJ8" s="48">
        <f>IF($E8="",0,IF('07 Uspora casu'!$D$2="Jazdný čas",IFERROR(IF(AJ$4&lt;MIN('07 Uspora casu'!$F$5:$J$5),AK8*('07 Uspora casu'!$F$7/'07 Uspora casu'!$G$7)^(1/('07 Uspora casu'!$G$5-'07 Uspora casu'!$F$5)),IF(AJ$4&gt;MAX('07 Uspora casu'!$F$5:$J$5),(INDEX('07 Uspora casu'!$F9:$J9,MATCH(AJ$4,'07 Uspora casu'!$F$5:$J$5,1))/INDEX('07 Uspora casu'!$F9:$J9,MATCH(AJ$4,'07 Uspora casu'!$F$5:$J$5,1)-1))^(1/(INDEX('07 Uspora casu'!$F$5:$J$5,MATCH(AJ$4,'07 Uspora casu'!$F$5:$J$5,1))-INDEX('07 Uspora casu'!$F$5:$J$5,MATCH(AJ$4,'07 Uspora casu'!$F$5:$J$5,1)-1)))*AI8,IFERROR(INDEX('07 Uspora casu'!$F9:$J9,MATCH(AJ$4,'07 Uspora casu'!$F$5:$J$5,0))/60,(INDEX('07 Uspora casu'!$F9:$J9,MATCH(AJ$4,'07 Uspora casu'!$F$5:$J$5,1)+1)/INDEX('07 Uspora casu'!$F9:$J9,MATCH(AJ$4,'07 Uspora casu'!$F$5:$J$5,1)))^(1/(INDEX('07 Uspora casu'!$F$5:$J$5,MATCH(AJ$4,'07 Uspora casu'!$F$5:$J$5,1)+1)-INDEX('07 Uspora casu'!$F$5:$J$5,MATCH(AJ$4,'07 Uspora casu'!$F$5:$J$5,1))))*AI8))),0),IFERROR(IF(AJ$4&lt;MIN('07 Uspora casu'!$F$5:$J$5),AK8*('07 Uspora casu'!$G$7/'07 Uspora casu'!$F$7)^(1/('07 Uspora casu'!$G$5-'07 Uspora casu'!$F$5)),IF(AJ$4&gt;MAX('07 Uspora casu'!$F$5:$J$5),(INDEX('07 Uspora casu'!$F9:$J9,MATCH(AJ$4,'07 Uspora casu'!$F$5:$J$5,1)-1)/INDEX('07 Uspora casu'!$F9:$J9,MATCH(AJ$4,'07 Uspora casu'!$F$5:$J$5,1)))^(1/(INDEX('07 Uspora casu'!$F$5:$J$5,MATCH(AJ$4,'07 Uspora casu'!$F$5:$J$5,1))-INDEX('07 Uspora casu'!$F$5:$J$5,MATCH(AJ$4,'07 Uspora casu'!$F$5:$J$5,1)-1)))*AI8,IFERROR($E8/INDEX('07 Uspora casu'!$F9:$J9,MATCH(AJ$4,'07 Uspora casu'!$F$5:$J$5,0)),(INDEX('07 Uspora casu'!$F9:$J9,MATCH(AJ$4,'07 Uspora casu'!$F$5:$J$5,1))/INDEX('07 Uspora casu'!$F9:$J9,MATCH(AJ$4,'07 Uspora casu'!$F$5:$J$5,1)+1))^(1/(INDEX('07 Uspora casu'!$F$5:$J$5,MATCH(AJ$4,'07 Uspora casu'!$F$5:$J$5,1)+1)-INDEX('07 Uspora casu'!$F$5:$J$5,MATCH(AJ$4,'07 Uspora casu'!$F$5:$J$5,1))))*AI8))),0)))</f>
        <v>2.4905023216547063E-2</v>
      </c>
      <c r="AK8" s="48">
        <f>IF($E8="",0,IF('07 Uspora casu'!$D$2="Jazdný čas",IFERROR(IF(AK$4&lt;MIN('07 Uspora casu'!$F$5:$J$5),AL8*('07 Uspora casu'!$F$7/'07 Uspora casu'!$G$7)^(1/('07 Uspora casu'!$G$5-'07 Uspora casu'!$F$5)),IF(AK$4&gt;MAX('07 Uspora casu'!$F$5:$J$5),(INDEX('07 Uspora casu'!$F9:$J9,MATCH(AK$4,'07 Uspora casu'!$F$5:$J$5,1))/INDEX('07 Uspora casu'!$F9:$J9,MATCH(AK$4,'07 Uspora casu'!$F$5:$J$5,1)-1))^(1/(INDEX('07 Uspora casu'!$F$5:$J$5,MATCH(AK$4,'07 Uspora casu'!$F$5:$J$5,1))-INDEX('07 Uspora casu'!$F$5:$J$5,MATCH(AK$4,'07 Uspora casu'!$F$5:$J$5,1)-1)))*AJ8,IFERROR(INDEX('07 Uspora casu'!$F9:$J9,MATCH(AK$4,'07 Uspora casu'!$F$5:$J$5,0))/60,(INDEX('07 Uspora casu'!$F9:$J9,MATCH(AK$4,'07 Uspora casu'!$F$5:$J$5,1)+1)/INDEX('07 Uspora casu'!$F9:$J9,MATCH(AK$4,'07 Uspora casu'!$F$5:$J$5,1)))^(1/(INDEX('07 Uspora casu'!$F$5:$J$5,MATCH(AK$4,'07 Uspora casu'!$F$5:$J$5,1)+1)-INDEX('07 Uspora casu'!$F$5:$J$5,MATCH(AK$4,'07 Uspora casu'!$F$5:$J$5,1))))*AJ8))),0),IFERROR(IF(AK$4&lt;MIN('07 Uspora casu'!$F$5:$J$5),AL8*('07 Uspora casu'!$G$7/'07 Uspora casu'!$F$7)^(1/('07 Uspora casu'!$G$5-'07 Uspora casu'!$F$5)),IF(AK$4&gt;MAX('07 Uspora casu'!$F$5:$J$5),(INDEX('07 Uspora casu'!$F9:$J9,MATCH(AK$4,'07 Uspora casu'!$F$5:$J$5,1)-1)/INDEX('07 Uspora casu'!$F9:$J9,MATCH(AK$4,'07 Uspora casu'!$F$5:$J$5,1)))^(1/(INDEX('07 Uspora casu'!$F$5:$J$5,MATCH(AK$4,'07 Uspora casu'!$F$5:$J$5,1))-INDEX('07 Uspora casu'!$F$5:$J$5,MATCH(AK$4,'07 Uspora casu'!$F$5:$J$5,1)-1)))*AJ8,IFERROR($E8/INDEX('07 Uspora casu'!$F9:$J9,MATCH(AK$4,'07 Uspora casu'!$F$5:$J$5,0)),(INDEX('07 Uspora casu'!$F9:$J9,MATCH(AK$4,'07 Uspora casu'!$F$5:$J$5,1))/INDEX('07 Uspora casu'!$F9:$J9,MATCH(AK$4,'07 Uspora casu'!$F$5:$J$5,1)+1))^(1/(INDEX('07 Uspora casu'!$F$5:$J$5,MATCH(AK$4,'07 Uspora casu'!$F$5:$J$5,1)+1)-INDEX('07 Uspora casu'!$F$5:$J$5,MATCH(AK$4,'07 Uspora casu'!$F$5:$J$5,1))))*AJ8))),0)))</f>
        <v>2.5198056332297734E-2</v>
      </c>
      <c r="AL8" s="48">
        <f>IF($E8="",0,IF('07 Uspora casu'!$D$2="Jazdný čas",IFERROR(IF(AL$4&lt;MIN('07 Uspora casu'!$F$5:$J$5),AM8*('07 Uspora casu'!$F$7/'07 Uspora casu'!$G$7)^(1/('07 Uspora casu'!$G$5-'07 Uspora casu'!$F$5)),IF(AL$4&gt;MAX('07 Uspora casu'!$F$5:$J$5),(INDEX('07 Uspora casu'!$F9:$J9,MATCH(AL$4,'07 Uspora casu'!$F$5:$J$5,1))/INDEX('07 Uspora casu'!$F9:$J9,MATCH(AL$4,'07 Uspora casu'!$F$5:$J$5,1)-1))^(1/(INDEX('07 Uspora casu'!$F$5:$J$5,MATCH(AL$4,'07 Uspora casu'!$F$5:$J$5,1))-INDEX('07 Uspora casu'!$F$5:$J$5,MATCH(AL$4,'07 Uspora casu'!$F$5:$J$5,1)-1)))*AK8,IFERROR(INDEX('07 Uspora casu'!$F9:$J9,MATCH(AL$4,'07 Uspora casu'!$F$5:$J$5,0))/60,(INDEX('07 Uspora casu'!$F9:$J9,MATCH(AL$4,'07 Uspora casu'!$F$5:$J$5,1)+1)/INDEX('07 Uspora casu'!$F9:$J9,MATCH(AL$4,'07 Uspora casu'!$F$5:$J$5,1)))^(1/(INDEX('07 Uspora casu'!$F$5:$J$5,MATCH(AL$4,'07 Uspora casu'!$F$5:$J$5,1)+1)-INDEX('07 Uspora casu'!$F$5:$J$5,MATCH(AL$4,'07 Uspora casu'!$F$5:$J$5,1))))*AK8))),0),IFERROR(IF(AL$4&lt;MIN('07 Uspora casu'!$F$5:$J$5),AM8*('07 Uspora casu'!$G$7/'07 Uspora casu'!$F$7)^(1/('07 Uspora casu'!$G$5-'07 Uspora casu'!$F$5)),IF(AL$4&gt;MAX('07 Uspora casu'!$F$5:$J$5),(INDEX('07 Uspora casu'!$F9:$J9,MATCH(AL$4,'07 Uspora casu'!$F$5:$J$5,1)-1)/INDEX('07 Uspora casu'!$F9:$J9,MATCH(AL$4,'07 Uspora casu'!$F$5:$J$5,1)))^(1/(INDEX('07 Uspora casu'!$F$5:$J$5,MATCH(AL$4,'07 Uspora casu'!$F$5:$J$5,1))-INDEX('07 Uspora casu'!$F$5:$J$5,MATCH(AL$4,'07 Uspora casu'!$F$5:$J$5,1)-1)))*AK8,IFERROR($E8/INDEX('07 Uspora casu'!$F9:$J9,MATCH(AL$4,'07 Uspora casu'!$F$5:$J$5,0)),(INDEX('07 Uspora casu'!$F9:$J9,MATCH(AL$4,'07 Uspora casu'!$F$5:$J$5,1))/INDEX('07 Uspora casu'!$F9:$J9,MATCH(AL$4,'07 Uspora casu'!$F$5:$J$5,1)+1))^(1/(INDEX('07 Uspora casu'!$F$5:$J$5,MATCH(AL$4,'07 Uspora casu'!$F$5:$J$5,1)+1)-INDEX('07 Uspora casu'!$F$5:$J$5,MATCH(AL$4,'07 Uspora casu'!$F$5:$J$5,1))))*AK8))),0)))</f>
        <v>2.5494537282896017E-2</v>
      </c>
      <c r="AM8" s="48">
        <f>IF($E8="",0,IF('07 Uspora casu'!$D$2="Jazdný čas",IFERROR(IF(AM$4&lt;MIN('07 Uspora casu'!$F$5:$J$5),AN8*('07 Uspora casu'!$F$7/'07 Uspora casu'!$G$7)^(1/('07 Uspora casu'!$G$5-'07 Uspora casu'!$F$5)),IF(AM$4&gt;MAX('07 Uspora casu'!$F$5:$J$5),(INDEX('07 Uspora casu'!$F9:$J9,MATCH(AM$4,'07 Uspora casu'!$F$5:$J$5,1))/INDEX('07 Uspora casu'!$F9:$J9,MATCH(AM$4,'07 Uspora casu'!$F$5:$J$5,1)-1))^(1/(INDEX('07 Uspora casu'!$F$5:$J$5,MATCH(AM$4,'07 Uspora casu'!$F$5:$J$5,1))-INDEX('07 Uspora casu'!$F$5:$J$5,MATCH(AM$4,'07 Uspora casu'!$F$5:$J$5,1)-1)))*AL8,IFERROR(INDEX('07 Uspora casu'!$F9:$J9,MATCH(AM$4,'07 Uspora casu'!$F$5:$J$5,0))/60,(INDEX('07 Uspora casu'!$F9:$J9,MATCH(AM$4,'07 Uspora casu'!$F$5:$J$5,1)+1)/INDEX('07 Uspora casu'!$F9:$J9,MATCH(AM$4,'07 Uspora casu'!$F$5:$J$5,1)))^(1/(INDEX('07 Uspora casu'!$F$5:$J$5,MATCH(AM$4,'07 Uspora casu'!$F$5:$J$5,1)+1)-INDEX('07 Uspora casu'!$F$5:$J$5,MATCH(AM$4,'07 Uspora casu'!$F$5:$J$5,1))))*AL8))),0),IFERROR(IF(AM$4&lt;MIN('07 Uspora casu'!$F$5:$J$5),AN8*('07 Uspora casu'!$G$7/'07 Uspora casu'!$F$7)^(1/('07 Uspora casu'!$G$5-'07 Uspora casu'!$F$5)),IF(AM$4&gt;MAX('07 Uspora casu'!$F$5:$J$5),(INDEX('07 Uspora casu'!$F9:$J9,MATCH(AM$4,'07 Uspora casu'!$F$5:$J$5,1)-1)/INDEX('07 Uspora casu'!$F9:$J9,MATCH(AM$4,'07 Uspora casu'!$F$5:$J$5,1)))^(1/(INDEX('07 Uspora casu'!$F$5:$J$5,MATCH(AM$4,'07 Uspora casu'!$F$5:$J$5,1))-INDEX('07 Uspora casu'!$F$5:$J$5,MATCH(AM$4,'07 Uspora casu'!$F$5:$J$5,1)-1)))*AL8,IFERROR($E8/INDEX('07 Uspora casu'!$F9:$J9,MATCH(AM$4,'07 Uspora casu'!$F$5:$J$5,0)),(INDEX('07 Uspora casu'!$F9:$J9,MATCH(AM$4,'07 Uspora casu'!$F$5:$J$5,1))/INDEX('07 Uspora casu'!$F9:$J9,MATCH(AM$4,'07 Uspora casu'!$F$5:$J$5,1)+1))^(1/(INDEX('07 Uspora casu'!$F$5:$J$5,MATCH(AM$4,'07 Uspora casu'!$F$5:$J$5,1)+1)-INDEX('07 Uspora casu'!$F$5:$J$5,MATCH(AM$4,'07 Uspora casu'!$F$5:$J$5,1))))*AL8))),0)))</f>
        <v>2.579450663565153E-2</v>
      </c>
      <c r="AN8" s="48">
        <f>IF($E8="",0,IF('07 Uspora casu'!$D$2="Jazdný čas",IFERROR(IF(AN$4&lt;MIN('07 Uspora casu'!$F$5:$J$5),AO8*('07 Uspora casu'!$F$7/'07 Uspora casu'!$G$7)^(1/('07 Uspora casu'!$G$5-'07 Uspora casu'!$F$5)),IF(AN$4&gt;MAX('07 Uspora casu'!$F$5:$J$5),(INDEX('07 Uspora casu'!$F9:$J9,MATCH(AN$4,'07 Uspora casu'!$F$5:$J$5,1))/INDEX('07 Uspora casu'!$F9:$J9,MATCH(AN$4,'07 Uspora casu'!$F$5:$J$5,1)-1))^(1/(INDEX('07 Uspora casu'!$F$5:$J$5,MATCH(AN$4,'07 Uspora casu'!$F$5:$J$5,1))-INDEX('07 Uspora casu'!$F$5:$J$5,MATCH(AN$4,'07 Uspora casu'!$F$5:$J$5,1)-1)))*AM8,IFERROR(INDEX('07 Uspora casu'!$F9:$J9,MATCH(AN$4,'07 Uspora casu'!$F$5:$J$5,0))/60,(INDEX('07 Uspora casu'!$F9:$J9,MATCH(AN$4,'07 Uspora casu'!$F$5:$J$5,1)+1)/INDEX('07 Uspora casu'!$F9:$J9,MATCH(AN$4,'07 Uspora casu'!$F$5:$J$5,1)))^(1/(INDEX('07 Uspora casu'!$F$5:$J$5,MATCH(AN$4,'07 Uspora casu'!$F$5:$J$5,1)+1)-INDEX('07 Uspora casu'!$F$5:$J$5,MATCH(AN$4,'07 Uspora casu'!$F$5:$J$5,1))))*AM8))),0),IFERROR(IF(AN$4&lt;MIN('07 Uspora casu'!$F$5:$J$5),AO8*('07 Uspora casu'!$G$7/'07 Uspora casu'!$F$7)^(1/('07 Uspora casu'!$G$5-'07 Uspora casu'!$F$5)),IF(AN$4&gt;MAX('07 Uspora casu'!$F$5:$J$5),(INDEX('07 Uspora casu'!$F9:$J9,MATCH(AN$4,'07 Uspora casu'!$F$5:$J$5,1)-1)/INDEX('07 Uspora casu'!$F9:$J9,MATCH(AN$4,'07 Uspora casu'!$F$5:$J$5,1)))^(1/(INDEX('07 Uspora casu'!$F$5:$J$5,MATCH(AN$4,'07 Uspora casu'!$F$5:$J$5,1))-INDEX('07 Uspora casu'!$F$5:$J$5,MATCH(AN$4,'07 Uspora casu'!$F$5:$J$5,1)-1)))*AM8,IFERROR($E8/INDEX('07 Uspora casu'!$F9:$J9,MATCH(AN$4,'07 Uspora casu'!$F$5:$J$5,0)),(INDEX('07 Uspora casu'!$F9:$J9,MATCH(AN$4,'07 Uspora casu'!$F$5:$J$5,1))/INDEX('07 Uspora casu'!$F9:$J9,MATCH(AN$4,'07 Uspora casu'!$F$5:$J$5,1)+1))^(1/(INDEX('07 Uspora casu'!$F$5:$J$5,MATCH(AN$4,'07 Uspora casu'!$F$5:$J$5,1)+1)-INDEX('07 Uspora casu'!$F$5:$J$5,MATCH(AN$4,'07 Uspora casu'!$F$5:$J$5,1))))*AM8))),0)))</f>
        <v>2.6098005435189864E-2</v>
      </c>
      <c r="AO8" s="48">
        <f>IF($E8="",0,IF('07 Uspora casu'!$D$2="Jazdný čas",IFERROR(IF(AO$4&lt;MIN('07 Uspora casu'!$F$5:$J$5),AP8*('07 Uspora casu'!$F$7/'07 Uspora casu'!$G$7)^(1/('07 Uspora casu'!$G$5-'07 Uspora casu'!$F$5)),IF(AO$4&gt;MAX('07 Uspora casu'!$F$5:$J$5),(INDEX('07 Uspora casu'!$F9:$J9,MATCH(AO$4,'07 Uspora casu'!$F$5:$J$5,1))/INDEX('07 Uspora casu'!$F9:$J9,MATCH(AO$4,'07 Uspora casu'!$F$5:$J$5,1)-1))^(1/(INDEX('07 Uspora casu'!$F$5:$J$5,MATCH(AO$4,'07 Uspora casu'!$F$5:$J$5,1))-INDEX('07 Uspora casu'!$F$5:$J$5,MATCH(AO$4,'07 Uspora casu'!$F$5:$J$5,1)-1)))*AN8,IFERROR(INDEX('07 Uspora casu'!$F9:$J9,MATCH(AO$4,'07 Uspora casu'!$F$5:$J$5,0))/60,(INDEX('07 Uspora casu'!$F9:$J9,MATCH(AO$4,'07 Uspora casu'!$F$5:$J$5,1)+1)/INDEX('07 Uspora casu'!$F9:$J9,MATCH(AO$4,'07 Uspora casu'!$F$5:$J$5,1)))^(1/(INDEX('07 Uspora casu'!$F$5:$J$5,MATCH(AO$4,'07 Uspora casu'!$F$5:$J$5,1)+1)-INDEX('07 Uspora casu'!$F$5:$J$5,MATCH(AO$4,'07 Uspora casu'!$F$5:$J$5,1))))*AN8))),0),IFERROR(IF(AO$4&lt;MIN('07 Uspora casu'!$F$5:$J$5),AP8*('07 Uspora casu'!$G$7/'07 Uspora casu'!$F$7)^(1/('07 Uspora casu'!$G$5-'07 Uspora casu'!$F$5)),IF(AO$4&gt;MAX('07 Uspora casu'!$F$5:$J$5),(INDEX('07 Uspora casu'!$F9:$J9,MATCH(AO$4,'07 Uspora casu'!$F$5:$J$5,1)-1)/INDEX('07 Uspora casu'!$F9:$J9,MATCH(AO$4,'07 Uspora casu'!$F$5:$J$5,1)))^(1/(INDEX('07 Uspora casu'!$F$5:$J$5,MATCH(AO$4,'07 Uspora casu'!$F$5:$J$5,1))-INDEX('07 Uspora casu'!$F$5:$J$5,MATCH(AO$4,'07 Uspora casu'!$F$5:$J$5,1)-1)))*AN8,IFERROR($E8/INDEX('07 Uspora casu'!$F9:$J9,MATCH(AO$4,'07 Uspora casu'!$F$5:$J$5,0)),(INDEX('07 Uspora casu'!$F9:$J9,MATCH(AO$4,'07 Uspora casu'!$F$5:$J$5,1))/INDEX('07 Uspora casu'!$F9:$J9,MATCH(AO$4,'07 Uspora casu'!$F$5:$J$5,1)+1))^(1/(INDEX('07 Uspora casu'!$F$5:$J$5,MATCH(AO$4,'07 Uspora casu'!$F$5:$J$5,1)+1)-INDEX('07 Uspora casu'!$F$5:$J$5,MATCH(AO$4,'07 Uspora casu'!$F$5:$J$5,1))))*AN8))),0)))</f>
        <v>2.6405075209068676E-2</v>
      </c>
      <c r="AP8" s="48">
        <f>IF($E8="",0,IF('07 Uspora casu'!$D$2="Jazdný čas",IFERROR(IF(AP$4&lt;MIN('07 Uspora casu'!$F$5:$J$5),AQ8*('07 Uspora casu'!$F$7/'07 Uspora casu'!$G$7)^(1/('07 Uspora casu'!$G$5-'07 Uspora casu'!$F$5)),IF(AP$4&gt;MAX('07 Uspora casu'!$F$5:$J$5),(INDEX('07 Uspora casu'!$F9:$J9,MATCH(AP$4,'07 Uspora casu'!$F$5:$J$5,1))/INDEX('07 Uspora casu'!$F9:$J9,MATCH(AP$4,'07 Uspora casu'!$F$5:$J$5,1)-1))^(1/(INDEX('07 Uspora casu'!$F$5:$J$5,MATCH(AP$4,'07 Uspora casu'!$F$5:$J$5,1))-INDEX('07 Uspora casu'!$F$5:$J$5,MATCH(AP$4,'07 Uspora casu'!$F$5:$J$5,1)-1)))*AO8,IFERROR(INDEX('07 Uspora casu'!$F9:$J9,MATCH(AP$4,'07 Uspora casu'!$F$5:$J$5,0))/60,(INDEX('07 Uspora casu'!$F9:$J9,MATCH(AP$4,'07 Uspora casu'!$F$5:$J$5,1)+1)/INDEX('07 Uspora casu'!$F9:$J9,MATCH(AP$4,'07 Uspora casu'!$F$5:$J$5,1)))^(1/(INDEX('07 Uspora casu'!$F$5:$J$5,MATCH(AP$4,'07 Uspora casu'!$F$5:$J$5,1)+1)-INDEX('07 Uspora casu'!$F$5:$J$5,MATCH(AP$4,'07 Uspora casu'!$F$5:$J$5,1))))*AO8))),0),IFERROR(IF(AP$4&lt;MIN('07 Uspora casu'!$F$5:$J$5),AQ8*('07 Uspora casu'!$G$7/'07 Uspora casu'!$F$7)^(1/('07 Uspora casu'!$G$5-'07 Uspora casu'!$F$5)),IF(AP$4&gt;MAX('07 Uspora casu'!$F$5:$J$5),(INDEX('07 Uspora casu'!$F9:$J9,MATCH(AP$4,'07 Uspora casu'!$F$5:$J$5,1)-1)/INDEX('07 Uspora casu'!$F9:$J9,MATCH(AP$4,'07 Uspora casu'!$F$5:$J$5,1)))^(1/(INDEX('07 Uspora casu'!$F$5:$J$5,MATCH(AP$4,'07 Uspora casu'!$F$5:$J$5,1))-INDEX('07 Uspora casu'!$F$5:$J$5,MATCH(AP$4,'07 Uspora casu'!$F$5:$J$5,1)-1)))*AO8,IFERROR($E8/INDEX('07 Uspora casu'!$F9:$J9,MATCH(AP$4,'07 Uspora casu'!$F$5:$J$5,0)),(INDEX('07 Uspora casu'!$F9:$J9,MATCH(AP$4,'07 Uspora casu'!$F$5:$J$5,1))/INDEX('07 Uspora casu'!$F9:$J9,MATCH(AP$4,'07 Uspora casu'!$F$5:$J$5,1)+1))^(1/(INDEX('07 Uspora casu'!$F$5:$J$5,MATCH(AP$4,'07 Uspora casu'!$F$5:$J$5,1)+1)-INDEX('07 Uspora casu'!$F$5:$J$5,MATCH(AP$4,'07 Uspora casu'!$F$5:$J$5,1))))*AO8))),0)))</f>
        <v>2.6715757973459889E-2</v>
      </c>
      <c r="AQ8" s="48">
        <f>IF($E8="",0,IF('07 Uspora casu'!$D$2="Jazdný čas",IFERROR(IF(AQ$4&lt;MIN('07 Uspora casu'!$F$5:$J$5),AR8*('07 Uspora casu'!$F$7/'07 Uspora casu'!$G$7)^(1/('07 Uspora casu'!$G$5-'07 Uspora casu'!$F$5)),IF(AQ$4&gt;MAX('07 Uspora casu'!$F$5:$J$5),(INDEX('07 Uspora casu'!$F9:$J9,MATCH(AQ$4,'07 Uspora casu'!$F$5:$J$5,1))/INDEX('07 Uspora casu'!$F9:$J9,MATCH(AQ$4,'07 Uspora casu'!$F$5:$J$5,1)-1))^(1/(INDEX('07 Uspora casu'!$F$5:$J$5,MATCH(AQ$4,'07 Uspora casu'!$F$5:$J$5,1))-INDEX('07 Uspora casu'!$F$5:$J$5,MATCH(AQ$4,'07 Uspora casu'!$F$5:$J$5,1)-1)))*AP8,IFERROR(INDEX('07 Uspora casu'!$F9:$J9,MATCH(AQ$4,'07 Uspora casu'!$F$5:$J$5,0))/60,(INDEX('07 Uspora casu'!$F9:$J9,MATCH(AQ$4,'07 Uspora casu'!$F$5:$J$5,1)+1)/INDEX('07 Uspora casu'!$F9:$J9,MATCH(AQ$4,'07 Uspora casu'!$F$5:$J$5,1)))^(1/(INDEX('07 Uspora casu'!$F$5:$J$5,MATCH(AQ$4,'07 Uspora casu'!$F$5:$J$5,1)+1)-INDEX('07 Uspora casu'!$F$5:$J$5,MATCH(AQ$4,'07 Uspora casu'!$F$5:$J$5,1))))*AP8))),0),IFERROR(IF(AQ$4&lt;MIN('07 Uspora casu'!$F$5:$J$5),AR8*('07 Uspora casu'!$G$7/'07 Uspora casu'!$F$7)^(1/('07 Uspora casu'!$G$5-'07 Uspora casu'!$F$5)),IF(AQ$4&gt;MAX('07 Uspora casu'!$F$5:$J$5),(INDEX('07 Uspora casu'!$F9:$J9,MATCH(AQ$4,'07 Uspora casu'!$F$5:$J$5,1)-1)/INDEX('07 Uspora casu'!$F9:$J9,MATCH(AQ$4,'07 Uspora casu'!$F$5:$J$5,1)))^(1/(INDEX('07 Uspora casu'!$F$5:$J$5,MATCH(AQ$4,'07 Uspora casu'!$F$5:$J$5,1))-INDEX('07 Uspora casu'!$F$5:$J$5,MATCH(AQ$4,'07 Uspora casu'!$F$5:$J$5,1)-1)))*AP8,IFERROR($E8/INDEX('07 Uspora casu'!$F9:$J9,MATCH(AQ$4,'07 Uspora casu'!$F$5:$J$5,0)),(INDEX('07 Uspora casu'!$F9:$J9,MATCH(AQ$4,'07 Uspora casu'!$F$5:$J$5,1))/INDEX('07 Uspora casu'!$F9:$J9,MATCH(AQ$4,'07 Uspora casu'!$F$5:$J$5,1)+1))^(1/(INDEX('07 Uspora casu'!$F$5:$J$5,MATCH(AQ$4,'07 Uspora casu'!$F$5:$J$5,1)+1)-INDEX('07 Uspora casu'!$F$5:$J$5,MATCH(AQ$4,'07 Uspora casu'!$F$5:$J$5,1))))*AP8))),0)))</f>
        <v>2.7030096238898745E-2</v>
      </c>
      <c r="AR8" s="48">
        <f>IF($E8="",0,IF('07 Uspora casu'!$D$2="Jazdný čas",IFERROR(IF(AR$4&lt;MIN('07 Uspora casu'!$F$5:$J$5),AS8*('07 Uspora casu'!$F$7/'07 Uspora casu'!$G$7)^(1/('07 Uspora casu'!$G$5-'07 Uspora casu'!$F$5)),IF(AR$4&gt;MAX('07 Uspora casu'!$F$5:$J$5),(INDEX('07 Uspora casu'!$F9:$J9,MATCH(AR$4,'07 Uspora casu'!$F$5:$J$5,1))/INDEX('07 Uspora casu'!$F9:$J9,MATCH(AR$4,'07 Uspora casu'!$F$5:$J$5,1)-1))^(1/(INDEX('07 Uspora casu'!$F$5:$J$5,MATCH(AR$4,'07 Uspora casu'!$F$5:$J$5,1))-INDEX('07 Uspora casu'!$F$5:$J$5,MATCH(AR$4,'07 Uspora casu'!$F$5:$J$5,1)-1)))*AQ8,IFERROR(INDEX('07 Uspora casu'!$F9:$J9,MATCH(AR$4,'07 Uspora casu'!$F$5:$J$5,0))/60,(INDEX('07 Uspora casu'!$F9:$J9,MATCH(AR$4,'07 Uspora casu'!$F$5:$J$5,1)+1)/INDEX('07 Uspora casu'!$F9:$J9,MATCH(AR$4,'07 Uspora casu'!$F$5:$J$5,1)))^(1/(INDEX('07 Uspora casu'!$F$5:$J$5,MATCH(AR$4,'07 Uspora casu'!$F$5:$J$5,1)+1)-INDEX('07 Uspora casu'!$F$5:$J$5,MATCH(AR$4,'07 Uspora casu'!$F$5:$J$5,1))))*AQ8))),0),IFERROR(IF(AR$4&lt;MIN('07 Uspora casu'!$F$5:$J$5),AS8*('07 Uspora casu'!$G$7/'07 Uspora casu'!$F$7)^(1/('07 Uspora casu'!$G$5-'07 Uspora casu'!$F$5)),IF(AR$4&gt;MAX('07 Uspora casu'!$F$5:$J$5),(INDEX('07 Uspora casu'!$F9:$J9,MATCH(AR$4,'07 Uspora casu'!$F$5:$J$5,1)-1)/INDEX('07 Uspora casu'!$F9:$J9,MATCH(AR$4,'07 Uspora casu'!$F$5:$J$5,1)))^(1/(INDEX('07 Uspora casu'!$F$5:$J$5,MATCH(AR$4,'07 Uspora casu'!$F$5:$J$5,1))-INDEX('07 Uspora casu'!$F$5:$J$5,MATCH(AR$4,'07 Uspora casu'!$F$5:$J$5,1)-1)))*AQ8,IFERROR($E8/INDEX('07 Uspora casu'!$F9:$J9,MATCH(AR$4,'07 Uspora casu'!$F$5:$J$5,0)),(INDEX('07 Uspora casu'!$F9:$J9,MATCH(AR$4,'07 Uspora casu'!$F$5:$J$5,1))/INDEX('07 Uspora casu'!$F9:$J9,MATCH(AR$4,'07 Uspora casu'!$F$5:$J$5,1)+1))^(1/(INDEX('07 Uspora casu'!$F$5:$J$5,MATCH(AR$4,'07 Uspora casu'!$F$5:$J$5,1)+1)-INDEX('07 Uspora casu'!$F$5:$J$5,MATCH(AR$4,'07 Uspora casu'!$F$5:$J$5,1))))*AQ8))),0)))</f>
        <v>2.7348133016100479E-2</v>
      </c>
      <c r="AS8" s="48">
        <f>IF($E8="",0,IF('07 Uspora casu'!$D$2="Jazdný čas",IFERROR(IF(AS$4&lt;MIN('07 Uspora casu'!$F$5:$J$5),AT8*('07 Uspora casu'!$F$7/'07 Uspora casu'!$G$7)^(1/('07 Uspora casu'!$G$5-'07 Uspora casu'!$F$5)),IF(AS$4&gt;MAX('07 Uspora casu'!$F$5:$J$5),(INDEX('07 Uspora casu'!$F9:$J9,MATCH(AS$4,'07 Uspora casu'!$F$5:$J$5,1))/INDEX('07 Uspora casu'!$F9:$J9,MATCH(AS$4,'07 Uspora casu'!$F$5:$J$5,1)-1))^(1/(INDEX('07 Uspora casu'!$F$5:$J$5,MATCH(AS$4,'07 Uspora casu'!$F$5:$J$5,1))-INDEX('07 Uspora casu'!$F$5:$J$5,MATCH(AS$4,'07 Uspora casu'!$F$5:$J$5,1)-1)))*AR8,IFERROR(INDEX('07 Uspora casu'!$F9:$J9,MATCH(AS$4,'07 Uspora casu'!$F$5:$J$5,0))/60,(INDEX('07 Uspora casu'!$F9:$J9,MATCH(AS$4,'07 Uspora casu'!$F$5:$J$5,1)+1)/INDEX('07 Uspora casu'!$F9:$J9,MATCH(AS$4,'07 Uspora casu'!$F$5:$J$5,1)))^(1/(INDEX('07 Uspora casu'!$F$5:$J$5,MATCH(AS$4,'07 Uspora casu'!$F$5:$J$5,1)+1)-INDEX('07 Uspora casu'!$F$5:$J$5,MATCH(AS$4,'07 Uspora casu'!$F$5:$J$5,1))))*AR8))),0),IFERROR(IF(AS$4&lt;MIN('07 Uspora casu'!$F$5:$J$5),AT8*('07 Uspora casu'!$G$7/'07 Uspora casu'!$F$7)^(1/('07 Uspora casu'!$G$5-'07 Uspora casu'!$F$5)),IF(AS$4&gt;MAX('07 Uspora casu'!$F$5:$J$5),(INDEX('07 Uspora casu'!$F9:$J9,MATCH(AS$4,'07 Uspora casu'!$F$5:$J$5,1)-1)/INDEX('07 Uspora casu'!$F9:$J9,MATCH(AS$4,'07 Uspora casu'!$F$5:$J$5,1)))^(1/(INDEX('07 Uspora casu'!$F$5:$J$5,MATCH(AS$4,'07 Uspora casu'!$F$5:$J$5,1))-INDEX('07 Uspora casu'!$F$5:$J$5,MATCH(AS$4,'07 Uspora casu'!$F$5:$J$5,1)-1)))*AR8,IFERROR($E8/INDEX('07 Uspora casu'!$F9:$J9,MATCH(AS$4,'07 Uspora casu'!$F$5:$J$5,0)),(INDEX('07 Uspora casu'!$F9:$J9,MATCH(AS$4,'07 Uspora casu'!$F$5:$J$5,1))/INDEX('07 Uspora casu'!$F9:$J9,MATCH(AS$4,'07 Uspora casu'!$F$5:$J$5,1)+1))^(1/(INDEX('07 Uspora casu'!$F$5:$J$5,MATCH(AS$4,'07 Uspora casu'!$F$5:$J$5,1)+1)-INDEX('07 Uspora casu'!$F$5:$J$5,MATCH(AS$4,'07 Uspora casu'!$F$5:$J$5,1))))*AR8))),0)))</f>
        <v>2.7669911821845469E-2</v>
      </c>
      <c r="AT8" s="48">
        <f>IF($E8="",0,IF('07 Uspora casu'!$D$2="Jazdný čas",IFERROR(IF(AT$4&lt;MIN('07 Uspora casu'!$F$5:$J$5),AU8*('07 Uspora casu'!$F$7/'07 Uspora casu'!$G$7)^(1/('07 Uspora casu'!$G$5-'07 Uspora casu'!$F$5)),IF(AT$4&gt;MAX('07 Uspora casu'!$F$5:$J$5),(INDEX('07 Uspora casu'!$F9:$J9,MATCH(AT$4,'07 Uspora casu'!$F$5:$J$5,1))/INDEX('07 Uspora casu'!$F9:$J9,MATCH(AT$4,'07 Uspora casu'!$F$5:$J$5,1)-1))^(1/(INDEX('07 Uspora casu'!$F$5:$J$5,MATCH(AT$4,'07 Uspora casu'!$F$5:$J$5,1))-INDEX('07 Uspora casu'!$F$5:$J$5,MATCH(AT$4,'07 Uspora casu'!$F$5:$J$5,1)-1)))*AS8,IFERROR(INDEX('07 Uspora casu'!$F9:$J9,MATCH(AT$4,'07 Uspora casu'!$F$5:$J$5,0))/60,(INDEX('07 Uspora casu'!$F9:$J9,MATCH(AT$4,'07 Uspora casu'!$F$5:$J$5,1)+1)/INDEX('07 Uspora casu'!$F9:$J9,MATCH(AT$4,'07 Uspora casu'!$F$5:$J$5,1)))^(1/(INDEX('07 Uspora casu'!$F$5:$J$5,MATCH(AT$4,'07 Uspora casu'!$F$5:$J$5,1)+1)-INDEX('07 Uspora casu'!$F$5:$J$5,MATCH(AT$4,'07 Uspora casu'!$F$5:$J$5,1))))*AS8))),0),IFERROR(IF(AT$4&lt;MIN('07 Uspora casu'!$F$5:$J$5),AU8*('07 Uspora casu'!$G$7/'07 Uspora casu'!$F$7)^(1/('07 Uspora casu'!$G$5-'07 Uspora casu'!$F$5)),IF(AT$4&gt;MAX('07 Uspora casu'!$F$5:$J$5),(INDEX('07 Uspora casu'!$F9:$J9,MATCH(AT$4,'07 Uspora casu'!$F$5:$J$5,1)-1)/INDEX('07 Uspora casu'!$F9:$J9,MATCH(AT$4,'07 Uspora casu'!$F$5:$J$5,1)))^(1/(INDEX('07 Uspora casu'!$F$5:$J$5,MATCH(AT$4,'07 Uspora casu'!$F$5:$J$5,1))-INDEX('07 Uspora casu'!$F$5:$J$5,MATCH(AT$4,'07 Uspora casu'!$F$5:$J$5,1)-1)))*AS8,IFERROR($E8/INDEX('07 Uspora casu'!$F9:$J9,MATCH(AT$4,'07 Uspora casu'!$F$5:$J$5,0)),(INDEX('07 Uspora casu'!$F9:$J9,MATCH(AT$4,'07 Uspora casu'!$F$5:$J$5,1))/INDEX('07 Uspora casu'!$F9:$J9,MATCH(AT$4,'07 Uspora casu'!$F$5:$J$5,1)+1))^(1/(INDEX('07 Uspora casu'!$F$5:$J$5,MATCH(AT$4,'07 Uspora casu'!$F$5:$J$5,1)+1)-INDEX('07 Uspora casu'!$F$5:$J$5,MATCH(AT$4,'07 Uspora casu'!$F$5:$J$5,1))))*AS8))),0)))</f>
        <v>2.7995476684933594E-2</v>
      </c>
      <c r="AU8" s="48">
        <f>IF($E8="",0,IF('07 Uspora casu'!$D$2="Jazdný čas",IFERROR(IF(AU$4&lt;MIN('07 Uspora casu'!$F$5:$J$5),AV8*('07 Uspora casu'!$F$7/'07 Uspora casu'!$G$7)^(1/('07 Uspora casu'!$G$5-'07 Uspora casu'!$F$5)),IF(AU$4&gt;MAX('07 Uspora casu'!$F$5:$J$5),(INDEX('07 Uspora casu'!$F9:$J9,MATCH(AU$4,'07 Uspora casu'!$F$5:$J$5,1))/INDEX('07 Uspora casu'!$F9:$J9,MATCH(AU$4,'07 Uspora casu'!$F$5:$J$5,1)-1))^(1/(INDEX('07 Uspora casu'!$F$5:$J$5,MATCH(AU$4,'07 Uspora casu'!$F$5:$J$5,1))-INDEX('07 Uspora casu'!$F$5:$J$5,MATCH(AU$4,'07 Uspora casu'!$F$5:$J$5,1)-1)))*AT8,IFERROR(INDEX('07 Uspora casu'!$F9:$J9,MATCH(AU$4,'07 Uspora casu'!$F$5:$J$5,0))/60,(INDEX('07 Uspora casu'!$F9:$J9,MATCH(AU$4,'07 Uspora casu'!$F$5:$J$5,1)+1)/INDEX('07 Uspora casu'!$F9:$J9,MATCH(AU$4,'07 Uspora casu'!$F$5:$J$5,1)))^(1/(INDEX('07 Uspora casu'!$F$5:$J$5,MATCH(AU$4,'07 Uspora casu'!$F$5:$J$5,1)+1)-INDEX('07 Uspora casu'!$F$5:$J$5,MATCH(AU$4,'07 Uspora casu'!$F$5:$J$5,1))))*AT8))),0),IFERROR(IF(AU$4&lt;MIN('07 Uspora casu'!$F$5:$J$5),AV8*('07 Uspora casu'!$G$7/'07 Uspora casu'!$F$7)^(1/('07 Uspora casu'!$G$5-'07 Uspora casu'!$F$5)),IF(AU$4&gt;MAX('07 Uspora casu'!$F$5:$J$5),(INDEX('07 Uspora casu'!$F9:$J9,MATCH(AU$4,'07 Uspora casu'!$F$5:$J$5,1)-1)/INDEX('07 Uspora casu'!$F9:$J9,MATCH(AU$4,'07 Uspora casu'!$F$5:$J$5,1)))^(1/(INDEX('07 Uspora casu'!$F$5:$J$5,MATCH(AU$4,'07 Uspora casu'!$F$5:$J$5,1))-INDEX('07 Uspora casu'!$F$5:$J$5,MATCH(AU$4,'07 Uspora casu'!$F$5:$J$5,1)-1)))*AT8,IFERROR($E8/INDEX('07 Uspora casu'!$F9:$J9,MATCH(AU$4,'07 Uspora casu'!$F$5:$J$5,0)),(INDEX('07 Uspora casu'!$F9:$J9,MATCH(AU$4,'07 Uspora casu'!$F$5:$J$5,1))/INDEX('07 Uspora casu'!$F9:$J9,MATCH(AU$4,'07 Uspora casu'!$F$5:$J$5,1)+1))^(1/(INDEX('07 Uspora casu'!$F$5:$J$5,MATCH(AU$4,'07 Uspora casu'!$F$5:$J$5,1)+1)-INDEX('07 Uspora casu'!$F$5:$J$5,MATCH(AU$4,'07 Uspora casu'!$F$5:$J$5,1))))*AT8))),0)))</f>
        <v>2.8324872152208681E-2</v>
      </c>
      <c r="AV8" s="48">
        <f>IF($E8="",0,IF('07 Uspora casu'!$D$2="Jazdný čas",IFERROR(IF(AV$4&lt;MIN('07 Uspora casu'!$F$5:$J$5),AW8*('07 Uspora casu'!$F$7/'07 Uspora casu'!$G$7)^(1/('07 Uspora casu'!$G$5-'07 Uspora casu'!$F$5)),IF(AV$4&gt;MAX('07 Uspora casu'!$F$5:$J$5),(INDEX('07 Uspora casu'!$F9:$J9,MATCH(AV$4,'07 Uspora casu'!$F$5:$J$5,1))/INDEX('07 Uspora casu'!$F9:$J9,MATCH(AV$4,'07 Uspora casu'!$F$5:$J$5,1)-1))^(1/(INDEX('07 Uspora casu'!$F$5:$J$5,MATCH(AV$4,'07 Uspora casu'!$F$5:$J$5,1))-INDEX('07 Uspora casu'!$F$5:$J$5,MATCH(AV$4,'07 Uspora casu'!$F$5:$J$5,1)-1)))*AU8,IFERROR(INDEX('07 Uspora casu'!$F9:$J9,MATCH(AV$4,'07 Uspora casu'!$F$5:$J$5,0))/60,(INDEX('07 Uspora casu'!$F9:$J9,MATCH(AV$4,'07 Uspora casu'!$F$5:$J$5,1)+1)/INDEX('07 Uspora casu'!$F9:$J9,MATCH(AV$4,'07 Uspora casu'!$F$5:$J$5,1)))^(1/(INDEX('07 Uspora casu'!$F$5:$J$5,MATCH(AV$4,'07 Uspora casu'!$F$5:$J$5,1)+1)-INDEX('07 Uspora casu'!$F$5:$J$5,MATCH(AV$4,'07 Uspora casu'!$F$5:$J$5,1))))*AU8))),0),IFERROR(IF(AV$4&lt;MIN('07 Uspora casu'!$F$5:$J$5),AW8*('07 Uspora casu'!$G$7/'07 Uspora casu'!$F$7)^(1/('07 Uspora casu'!$G$5-'07 Uspora casu'!$F$5)),IF(AV$4&gt;MAX('07 Uspora casu'!$F$5:$J$5),(INDEX('07 Uspora casu'!$F9:$J9,MATCH(AV$4,'07 Uspora casu'!$F$5:$J$5,1)-1)/INDEX('07 Uspora casu'!$F9:$J9,MATCH(AV$4,'07 Uspora casu'!$F$5:$J$5,1)))^(1/(INDEX('07 Uspora casu'!$F$5:$J$5,MATCH(AV$4,'07 Uspora casu'!$F$5:$J$5,1))-INDEX('07 Uspora casu'!$F$5:$J$5,MATCH(AV$4,'07 Uspora casu'!$F$5:$J$5,1)-1)))*AU8,IFERROR($E8/INDEX('07 Uspora casu'!$F9:$J9,MATCH(AV$4,'07 Uspora casu'!$F$5:$J$5,0)),(INDEX('07 Uspora casu'!$F9:$J9,MATCH(AV$4,'07 Uspora casu'!$F$5:$J$5,1))/INDEX('07 Uspora casu'!$F9:$J9,MATCH(AV$4,'07 Uspora casu'!$F$5:$J$5,1)+1))^(1/(INDEX('07 Uspora casu'!$F$5:$J$5,MATCH(AV$4,'07 Uspora casu'!$F$5:$J$5,1)+1)-INDEX('07 Uspora casu'!$F$5:$J$5,MATCH(AV$4,'07 Uspora casu'!$F$5:$J$5,1))))*AU8))),0)))</f>
        <v>2.8658143294653812E-2</v>
      </c>
      <c r="AW8" s="48">
        <f>IF($E8="",0,IF('07 Uspora casu'!$D$2="Jazdný čas",IFERROR(IF(AW$4&lt;MIN('07 Uspora casu'!$F$5:$J$5),AX8*('07 Uspora casu'!$F$7/'07 Uspora casu'!$G$7)^(1/('07 Uspora casu'!$G$5-'07 Uspora casu'!$F$5)),IF(AW$4&gt;MAX('07 Uspora casu'!$F$5:$J$5),(INDEX('07 Uspora casu'!$F9:$J9,MATCH(AW$4,'07 Uspora casu'!$F$5:$J$5,1))/INDEX('07 Uspora casu'!$F9:$J9,MATCH(AW$4,'07 Uspora casu'!$F$5:$J$5,1)-1))^(1/(INDEX('07 Uspora casu'!$F$5:$J$5,MATCH(AW$4,'07 Uspora casu'!$F$5:$J$5,1))-INDEX('07 Uspora casu'!$F$5:$J$5,MATCH(AW$4,'07 Uspora casu'!$F$5:$J$5,1)-1)))*AV8,IFERROR(INDEX('07 Uspora casu'!$F9:$J9,MATCH(AW$4,'07 Uspora casu'!$F$5:$J$5,0))/60,(INDEX('07 Uspora casu'!$F9:$J9,MATCH(AW$4,'07 Uspora casu'!$F$5:$J$5,1)+1)/INDEX('07 Uspora casu'!$F9:$J9,MATCH(AW$4,'07 Uspora casu'!$F$5:$J$5,1)))^(1/(INDEX('07 Uspora casu'!$F$5:$J$5,MATCH(AW$4,'07 Uspora casu'!$F$5:$J$5,1)+1)-INDEX('07 Uspora casu'!$F$5:$J$5,MATCH(AW$4,'07 Uspora casu'!$F$5:$J$5,1))))*AV8))),0),IFERROR(IF(AW$4&lt;MIN('07 Uspora casu'!$F$5:$J$5),AX8*('07 Uspora casu'!$G$7/'07 Uspora casu'!$F$7)^(1/('07 Uspora casu'!$G$5-'07 Uspora casu'!$F$5)),IF(AW$4&gt;MAX('07 Uspora casu'!$F$5:$J$5),(INDEX('07 Uspora casu'!$F9:$J9,MATCH(AW$4,'07 Uspora casu'!$F$5:$J$5,1)-1)/INDEX('07 Uspora casu'!$F9:$J9,MATCH(AW$4,'07 Uspora casu'!$F$5:$J$5,1)))^(1/(INDEX('07 Uspora casu'!$F$5:$J$5,MATCH(AW$4,'07 Uspora casu'!$F$5:$J$5,1))-INDEX('07 Uspora casu'!$F$5:$J$5,MATCH(AW$4,'07 Uspora casu'!$F$5:$J$5,1)-1)))*AV8,IFERROR($E8/INDEX('07 Uspora casu'!$F9:$J9,MATCH(AW$4,'07 Uspora casu'!$F$5:$J$5,0)),(INDEX('07 Uspora casu'!$F9:$J9,MATCH(AW$4,'07 Uspora casu'!$F$5:$J$5,1))/INDEX('07 Uspora casu'!$F9:$J9,MATCH(AW$4,'07 Uspora casu'!$F$5:$J$5,1)+1))^(1/(INDEX('07 Uspora casu'!$F$5:$J$5,MATCH(AW$4,'07 Uspora casu'!$F$5:$J$5,1)+1)-INDEX('07 Uspora casu'!$F$5:$J$5,MATCH(AW$4,'07 Uspora casu'!$F$5:$J$5,1))))*AV8))),0)))</f>
        <v>2.8995335713558369E-2</v>
      </c>
      <c r="AX8" s="48">
        <f>IF($E8="",0,IF('07 Uspora casu'!$D$2="Jazdný čas",IFERROR(IF(AX$4&lt;MIN('07 Uspora casu'!$F$5:$J$5),AY8*('07 Uspora casu'!$F$7/'07 Uspora casu'!$G$7)^(1/('07 Uspora casu'!$G$5-'07 Uspora casu'!$F$5)),IF(AX$4&gt;MAX('07 Uspora casu'!$F$5:$J$5),(INDEX('07 Uspora casu'!$F9:$J9,MATCH(AX$4,'07 Uspora casu'!$F$5:$J$5,1))/INDEX('07 Uspora casu'!$F9:$J9,MATCH(AX$4,'07 Uspora casu'!$F$5:$J$5,1)-1))^(1/(INDEX('07 Uspora casu'!$F$5:$J$5,MATCH(AX$4,'07 Uspora casu'!$F$5:$J$5,1))-INDEX('07 Uspora casu'!$F$5:$J$5,MATCH(AX$4,'07 Uspora casu'!$F$5:$J$5,1)-1)))*AW8,IFERROR(INDEX('07 Uspora casu'!$F9:$J9,MATCH(AX$4,'07 Uspora casu'!$F$5:$J$5,0))/60,(INDEX('07 Uspora casu'!$F9:$J9,MATCH(AX$4,'07 Uspora casu'!$F$5:$J$5,1)+1)/INDEX('07 Uspora casu'!$F9:$J9,MATCH(AX$4,'07 Uspora casu'!$F$5:$J$5,1)))^(1/(INDEX('07 Uspora casu'!$F$5:$J$5,MATCH(AX$4,'07 Uspora casu'!$F$5:$J$5,1)+1)-INDEX('07 Uspora casu'!$F$5:$J$5,MATCH(AX$4,'07 Uspora casu'!$F$5:$J$5,1))))*AW8))),0),IFERROR(IF(AX$4&lt;MIN('07 Uspora casu'!$F$5:$J$5),AY8*('07 Uspora casu'!$G$7/'07 Uspora casu'!$F$7)^(1/('07 Uspora casu'!$G$5-'07 Uspora casu'!$F$5)),IF(AX$4&gt;MAX('07 Uspora casu'!$F$5:$J$5),(INDEX('07 Uspora casu'!$F9:$J9,MATCH(AX$4,'07 Uspora casu'!$F$5:$J$5,1)-1)/INDEX('07 Uspora casu'!$F9:$J9,MATCH(AX$4,'07 Uspora casu'!$F$5:$J$5,1)))^(1/(INDEX('07 Uspora casu'!$F$5:$J$5,MATCH(AX$4,'07 Uspora casu'!$F$5:$J$5,1))-INDEX('07 Uspora casu'!$F$5:$J$5,MATCH(AX$4,'07 Uspora casu'!$F$5:$J$5,1)-1)))*AW8,IFERROR($E8/INDEX('07 Uspora casu'!$F9:$J9,MATCH(AX$4,'07 Uspora casu'!$F$5:$J$5,0)),(INDEX('07 Uspora casu'!$F9:$J9,MATCH(AX$4,'07 Uspora casu'!$F$5:$J$5,1))/INDEX('07 Uspora casu'!$F9:$J9,MATCH(AX$4,'07 Uspora casu'!$F$5:$J$5,1)+1))^(1/(INDEX('07 Uspora casu'!$F$5:$J$5,MATCH(AX$4,'07 Uspora casu'!$F$5:$J$5,1)+1)-INDEX('07 Uspora casu'!$F$5:$J$5,MATCH(AX$4,'07 Uspora casu'!$F$5:$J$5,1))))*AW8))),0)))</f>
        <v>2.9336495546757622E-2</v>
      </c>
      <c r="AY8" s="48">
        <f>IF($E8="",0,IF('07 Uspora casu'!$D$2="Jazdný čas",IFERROR(IF(AY$4&lt;MIN('07 Uspora casu'!$F$5:$J$5),AZ8*('07 Uspora casu'!$F$7/'07 Uspora casu'!$G$7)^(1/('07 Uspora casu'!$G$5-'07 Uspora casu'!$F$5)),IF(AY$4&gt;MAX('07 Uspora casu'!$F$5:$J$5),(INDEX('07 Uspora casu'!$F9:$J9,MATCH(AY$4,'07 Uspora casu'!$F$5:$J$5,1))/INDEX('07 Uspora casu'!$F9:$J9,MATCH(AY$4,'07 Uspora casu'!$F$5:$J$5,1)-1))^(1/(INDEX('07 Uspora casu'!$F$5:$J$5,MATCH(AY$4,'07 Uspora casu'!$F$5:$J$5,1))-INDEX('07 Uspora casu'!$F$5:$J$5,MATCH(AY$4,'07 Uspora casu'!$F$5:$J$5,1)-1)))*AX8,IFERROR(INDEX('07 Uspora casu'!$F9:$J9,MATCH(AY$4,'07 Uspora casu'!$F$5:$J$5,0))/60,(INDEX('07 Uspora casu'!$F9:$J9,MATCH(AY$4,'07 Uspora casu'!$F$5:$J$5,1)+1)/INDEX('07 Uspora casu'!$F9:$J9,MATCH(AY$4,'07 Uspora casu'!$F$5:$J$5,1)))^(1/(INDEX('07 Uspora casu'!$F$5:$J$5,MATCH(AY$4,'07 Uspora casu'!$F$5:$J$5,1)+1)-INDEX('07 Uspora casu'!$F$5:$J$5,MATCH(AY$4,'07 Uspora casu'!$F$5:$J$5,1))))*AX8))),0),IFERROR(IF(AY$4&lt;MIN('07 Uspora casu'!$F$5:$J$5),AZ8*('07 Uspora casu'!$G$7/'07 Uspora casu'!$F$7)^(1/('07 Uspora casu'!$G$5-'07 Uspora casu'!$F$5)),IF(AY$4&gt;MAX('07 Uspora casu'!$F$5:$J$5),(INDEX('07 Uspora casu'!$F9:$J9,MATCH(AY$4,'07 Uspora casu'!$F$5:$J$5,1)-1)/INDEX('07 Uspora casu'!$F9:$J9,MATCH(AY$4,'07 Uspora casu'!$F$5:$J$5,1)))^(1/(INDEX('07 Uspora casu'!$F$5:$J$5,MATCH(AY$4,'07 Uspora casu'!$F$5:$J$5,1))-INDEX('07 Uspora casu'!$F$5:$J$5,MATCH(AY$4,'07 Uspora casu'!$F$5:$J$5,1)-1)))*AX8,IFERROR($E8/INDEX('07 Uspora casu'!$F9:$J9,MATCH(AY$4,'07 Uspora casu'!$F$5:$J$5,0)),(INDEX('07 Uspora casu'!$F9:$J9,MATCH(AY$4,'07 Uspora casu'!$F$5:$J$5,1))/INDEX('07 Uspora casu'!$F9:$J9,MATCH(AY$4,'07 Uspora casu'!$F$5:$J$5,1)+1))^(1/(INDEX('07 Uspora casu'!$F$5:$J$5,MATCH(AY$4,'07 Uspora casu'!$F$5:$J$5,1)+1)-INDEX('07 Uspora casu'!$F$5:$J$5,MATCH(AY$4,'07 Uspora casu'!$F$5:$J$5,1))))*AX8))),0)))</f>
        <v>2.968166947494575E-2</v>
      </c>
      <c r="AZ8" s="48">
        <f>IF($E8="",0,IF('07 Uspora casu'!$D$2="Jazdný čas",IFERROR(IF(AZ$4&lt;MIN('07 Uspora casu'!$F$5:$J$5),BA8*('07 Uspora casu'!$F$7/'07 Uspora casu'!$G$7)^(1/('07 Uspora casu'!$G$5-'07 Uspora casu'!$F$5)),IF(AZ$4&gt;MAX('07 Uspora casu'!$F$5:$J$5),(INDEX('07 Uspora casu'!$F9:$J9,MATCH(AZ$4,'07 Uspora casu'!$F$5:$J$5,1))/INDEX('07 Uspora casu'!$F9:$J9,MATCH(AZ$4,'07 Uspora casu'!$F$5:$J$5,1)-1))^(1/(INDEX('07 Uspora casu'!$F$5:$J$5,MATCH(AZ$4,'07 Uspora casu'!$F$5:$J$5,1))-INDEX('07 Uspora casu'!$F$5:$J$5,MATCH(AZ$4,'07 Uspora casu'!$F$5:$J$5,1)-1)))*AY8,IFERROR(INDEX('07 Uspora casu'!$F9:$J9,MATCH(AZ$4,'07 Uspora casu'!$F$5:$J$5,0))/60,(INDEX('07 Uspora casu'!$F9:$J9,MATCH(AZ$4,'07 Uspora casu'!$F$5:$J$5,1)+1)/INDEX('07 Uspora casu'!$F9:$J9,MATCH(AZ$4,'07 Uspora casu'!$F$5:$J$5,1)))^(1/(INDEX('07 Uspora casu'!$F$5:$J$5,MATCH(AZ$4,'07 Uspora casu'!$F$5:$J$5,1)+1)-INDEX('07 Uspora casu'!$F$5:$J$5,MATCH(AZ$4,'07 Uspora casu'!$F$5:$J$5,1))))*AY8))),0),IFERROR(IF(AZ$4&lt;MIN('07 Uspora casu'!$F$5:$J$5),BA8*('07 Uspora casu'!$G$7/'07 Uspora casu'!$F$7)^(1/('07 Uspora casu'!$G$5-'07 Uspora casu'!$F$5)),IF(AZ$4&gt;MAX('07 Uspora casu'!$F$5:$J$5),(INDEX('07 Uspora casu'!$F9:$J9,MATCH(AZ$4,'07 Uspora casu'!$F$5:$J$5,1)-1)/INDEX('07 Uspora casu'!$F9:$J9,MATCH(AZ$4,'07 Uspora casu'!$F$5:$J$5,1)))^(1/(INDEX('07 Uspora casu'!$F$5:$J$5,MATCH(AZ$4,'07 Uspora casu'!$F$5:$J$5,1))-INDEX('07 Uspora casu'!$F$5:$J$5,MATCH(AZ$4,'07 Uspora casu'!$F$5:$J$5,1)-1)))*AY8,IFERROR($E8/INDEX('07 Uspora casu'!$F9:$J9,MATCH(AZ$4,'07 Uspora casu'!$F$5:$J$5,0)),(INDEX('07 Uspora casu'!$F9:$J9,MATCH(AZ$4,'07 Uspora casu'!$F$5:$J$5,1))/INDEX('07 Uspora casu'!$F9:$J9,MATCH(AZ$4,'07 Uspora casu'!$F$5:$J$5,1)+1))^(1/(INDEX('07 Uspora casu'!$F$5:$J$5,MATCH(AZ$4,'07 Uspora casu'!$F$5:$J$5,1)+1)-INDEX('07 Uspora casu'!$F$5:$J$5,MATCH(AZ$4,'07 Uspora casu'!$F$5:$J$5,1))))*AY8))),0)))</f>
        <v>3.0030904728063128E-2</v>
      </c>
      <c r="BA8" s="48">
        <f>IF($E8="",0,IF('07 Uspora casu'!$D$2="Jazdný čas",IFERROR(IF(BA$4&lt;MIN('07 Uspora casu'!$F$5:$J$5),BB8*('07 Uspora casu'!$F$7/'07 Uspora casu'!$G$7)^(1/('07 Uspora casu'!$G$5-'07 Uspora casu'!$F$5)),IF(BA$4&gt;MAX('07 Uspora casu'!$F$5:$J$5),(INDEX('07 Uspora casu'!$F9:$J9,MATCH(BA$4,'07 Uspora casu'!$F$5:$J$5,1))/INDEX('07 Uspora casu'!$F9:$J9,MATCH(BA$4,'07 Uspora casu'!$F$5:$J$5,1)-1))^(1/(INDEX('07 Uspora casu'!$F$5:$J$5,MATCH(BA$4,'07 Uspora casu'!$F$5:$J$5,1))-INDEX('07 Uspora casu'!$F$5:$J$5,MATCH(BA$4,'07 Uspora casu'!$F$5:$J$5,1)-1)))*AZ8,IFERROR(INDEX('07 Uspora casu'!$F9:$J9,MATCH(BA$4,'07 Uspora casu'!$F$5:$J$5,0))/60,(INDEX('07 Uspora casu'!$F9:$J9,MATCH(BA$4,'07 Uspora casu'!$F$5:$J$5,1)+1)/INDEX('07 Uspora casu'!$F9:$J9,MATCH(BA$4,'07 Uspora casu'!$F$5:$J$5,1)))^(1/(INDEX('07 Uspora casu'!$F$5:$J$5,MATCH(BA$4,'07 Uspora casu'!$F$5:$J$5,1)+1)-INDEX('07 Uspora casu'!$F$5:$J$5,MATCH(BA$4,'07 Uspora casu'!$F$5:$J$5,1))))*AZ8))),0),IFERROR(IF(BA$4&lt;MIN('07 Uspora casu'!$F$5:$J$5),BB8*('07 Uspora casu'!$G$7/'07 Uspora casu'!$F$7)^(1/('07 Uspora casu'!$G$5-'07 Uspora casu'!$F$5)),IF(BA$4&gt;MAX('07 Uspora casu'!$F$5:$J$5),(INDEX('07 Uspora casu'!$F9:$J9,MATCH(BA$4,'07 Uspora casu'!$F$5:$J$5,1)-1)/INDEX('07 Uspora casu'!$F9:$J9,MATCH(BA$4,'07 Uspora casu'!$F$5:$J$5,1)))^(1/(INDEX('07 Uspora casu'!$F$5:$J$5,MATCH(BA$4,'07 Uspora casu'!$F$5:$J$5,1))-INDEX('07 Uspora casu'!$F$5:$J$5,MATCH(BA$4,'07 Uspora casu'!$F$5:$J$5,1)-1)))*AZ8,IFERROR($E8/INDEX('07 Uspora casu'!$F9:$J9,MATCH(BA$4,'07 Uspora casu'!$F$5:$J$5,0)),(INDEX('07 Uspora casu'!$F9:$J9,MATCH(BA$4,'07 Uspora casu'!$F$5:$J$5,1))/INDEX('07 Uspora casu'!$F9:$J9,MATCH(BA$4,'07 Uspora casu'!$F$5:$J$5,1)+1))^(1/(INDEX('07 Uspora casu'!$F$5:$J$5,MATCH(BA$4,'07 Uspora casu'!$F$5:$J$5,1)+1)-INDEX('07 Uspora casu'!$F$5:$J$5,MATCH(BA$4,'07 Uspora casu'!$F$5:$J$5,1))))*AZ8))),0)))</f>
        <v>3.0384249091758766E-2</v>
      </c>
      <c r="BB8" s="48">
        <f>IF($E8="",0,IF('07 Uspora casu'!$D$2="Jazdný čas",IFERROR(IF(BB$4&lt;MIN('07 Uspora casu'!$F$5:$J$5),BC8*('07 Uspora casu'!$F$7/'07 Uspora casu'!$G$7)^(1/('07 Uspora casu'!$G$5-'07 Uspora casu'!$F$5)),IF(BB$4&gt;MAX('07 Uspora casu'!$F$5:$J$5),(INDEX('07 Uspora casu'!$F9:$J9,MATCH(BB$4,'07 Uspora casu'!$F$5:$J$5,1))/INDEX('07 Uspora casu'!$F9:$J9,MATCH(BB$4,'07 Uspora casu'!$F$5:$J$5,1)-1))^(1/(INDEX('07 Uspora casu'!$F$5:$J$5,MATCH(BB$4,'07 Uspora casu'!$F$5:$J$5,1))-INDEX('07 Uspora casu'!$F$5:$J$5,MATCH(BB$4,'07 Uspora casu'!$F$5:$J$5,1)-1)))*BA8,IFERROR(INDEX('07 Uspora casu'!$F9:$J9,MATCH(BB$4,'07 Uspora casu'!$F$5:$J$5,0))/60,(INDEX('07 Uspora casu'!$F9:$J9,MATCH(BB$4,'07 Uspora casu'!$F$5:$J$5,1)+1)/INDEX('07 Uspora casu'!$F9:$J9,MATCH(BB$4,'07 Uspora casu'!$F$5:$J$5,1)))^(1/(INDEX('07 Uspora casu'!$F$5:$J$5,MATCH(BB$4,'07 Uspora casu'!$F$5:$J$5,1)+1)-INDEX('07 Uspora casu'!$F$5:$J$5,MATCH(BB$4,'07 Uspora casu'!$F$5:$J$5,1))))*BA8))),0),IFERROR(IF(BB$4&lt;MIN('07 Uspora casu'!$F$5:$J$5),BC8*('07 Uspora casu'!$G$7/'07 Uspora casu'!$F$7)^(1/('07 Uspora casu'!$G$5-'07 Uspora casu'!$F$5)),IF(BB$4&gt;MAX('07 Uspora casu'!$F$5:$J$5),(INDEX('07 Uspora casu'!$F9:$J9,MATCH(BB$4,'07 Uspora casu'!$F$5:$J$5,1)-1)/INDEX('07 Uspora casu'!$F9:$J9,MATCH(BB$4,'07 Uspora casu'!$F$5:$J$5,1)))^(1/(INDEX('07 Uspora casu'!$F$5:$J$5,MATCH(BB$4,'07 Uspora casu'!$F$5:$J$5,1))-INDEX('07 Uspora casu'!$F$5:$J$5,MATCH(BB$4,'07 Uspora casu'!$F$5:$J$5,1)-1)))*BA8,IFERROR($E8/INDEX('07 Uspora casu'!$F9:$J9,MATCH(BB$4,'07 Uspora casu'!$F$5:$J$5,0)),(INDEX('07 Uspora casu'!$F9:$J9,MATCH(BB$4,'07 Uspora casu'!$F$5:$J$5,1))/INDEX('07 Uspora casu'!$F9:$J9,MATCH(BB$4,'07 Uspora casu'!$F$5:$J$5,1)+1))^(1/(INDEX('07 Uspora casu'!$F$5:$J$5,MATCH(BB$4,'07 Uspora casu'!$F$5:$J$5,1)+1)-INDEX('07 Uspora casu'!$F$5:$J$5,MATCH(BB$4,'07 Uspora casu'!$F$5:$J$5,1))))*BA8))),0)))</f>
        <v>3.0741750913928799E-2</v>
      </c>
      <c r="BC8" s="48">
        <f>IF($E8="",0,IF('07 Uspora casu'!$D$2="Jazdný čas",IFERROR(IF(BC$4&lt;MIN('07 Uspora casu'!$F$5:$J$5),BD8*('07 Uspora casu'!$F$7/'07 Uspora casu'!$G$7)^(1/('07 Uspora casu'!$G$5-'07 Uspora casu'!$F$5)),IF(BC$4&gt;MAX('07 Uspora casu'!$F$5:$J$5),(INDEX('07 Uspora casu'!$F9:$J9,MATCH(BC$4,'07 Uspora casu'!$F$5:$J$5,1))/INDEX('07 Uspora casu'!$F9:$J9,MATCH(BC$4,'07 Uspora casu'!$F$5:$J$5,1)-1))^(1/(INDEX('07 Uspora casu'!$F$5:$J$5,MATCH(BC$4,'07 Uspora casu'!$F$5:$J$5,1))-INDEX('07 Uspora casu'!$F$5:$J$5,MATCH(BC$4,'07 Uspora casu'!$F$5:$J$5,1)-1)))*BB8,IFERROR(INDEX('07 Uspora casu'!$F9:$J9,MATCH(BC$4,'07 Uspora casu'!$F$5:$J$5,0))/60,(INDEX('07 Uspora casu'!$F9:$J9,MATCH(BC$4,'07 Uspora casu'!$F$5:$J$5,1)+1)/INDEX('07 Uspora casu'!$F9:$J9,MATCH(BC$4,'07 Uspora casu'!$F$5:$J$5,1)))^(1/(INDEX('07 Uspora casu'!$F$5:$J$5,MATCH(BC$4,'07 Uspora casu'!$F$5:$J$5,1)+1)-INDEX('07 Uspora casu'!$F$5:$J$5,MATCH(BC$4,'07 Uspora casu'!$F$5:$J$5,1))))*BB8))),0),IFERROR(IF(BC$4&lt;MIN('07 Uspora casu'!$F$5:$J$5),BD8*('07 Uspora casu'!$G$7/'07 Uspora casu'!$F$7)^(1/('07 Uspora casu'!$G$5-'07 Uspora casu'!$F$5)),IF(BC$4&gt;MAX('07 Uspora casu'!$F$5:$J$5),(INDEX('07 Uspora casu'!$F9:$J9,MATCH(BC$4,'07 Uspora casu'!$F$5:$J$5,1)-1)/INDEX('07 Uspora casu'!$F9:$J9,MATCH(BC$4,'07 Uspora casu'!$F$5:$J$5,1)))^(1/(INDEX('07 Uspora casu'!$F$5:$J$5,MATCH(BC$4,'07 Uspora casu'!$F$5:$J$5,1))-INDEX('07 Uspora casu'!$F$5:$J$5,MATCH(BC$4,'07 Uspora casu'!$F$5:$J$5,1)-1)))*BB8,IFERROR($E8/INDEX('07 Uspora casu'!$F9:$J9,MATCH(BC$4,'07 Uspora casu'!$F$5:$J$5,0)),(INDEX('07 Uspora casu'!$F9:$J9,MATCH(BC$4,'07 Uspora casu'!$F$5:$J$5,1))/INDEX('07 Uspora casu'!$F9:$J9,MATCH(BC$4,'07 Uspora casu'!$F$5:$J$5,1)+1))^(1/(INDEX('07 Uspora casu'!$F$5:$J$5,MATCH(BC$4,'07 Uspora casu'!$F$5:$J$5,1)+1)-INDEX('07 Uspora casu'!$F$5:$J$5,MATCH(BC$4,'07 Uspora casu'!$F$5:$J$5,1))))*BB8))),0)))</f>
        <v>3.1103459111331899E-2</v>
      </c>
    </row>
    <row r="9" spans="1:55" x14ac:dyDescent="0.2">
      <c r="A9" s="87"/>
      <c r="B9" s="5">
        <v>4</v>
      </c>
      <c r="C9" s="5">
        <f>IF(ISBLANK('07 Uspora casu'!C10)=TRUE,"",'07 Uspora casu'!C10)</f>
        <v>90783</v>
      </c>
      <c r="D9" s="5" t="str">
        <f>IF(ISBLANK('07 Uspora casu'!D10)=TRUE,"",'07 Uspora casu'!D10)</f>
        <v>I/59 Tvrdošín - centrum</v>
      </c>
      <c r="E9" s="5">
        <f>IF(ISBLANK('07 Uspora casu'!E10)=TRUE,"",'07 Uspora casu'!E10)</f>
        <v>1.21</v>
      </c>
      <c r="F9" s="48">
        <f>IF($E9="",0,IF('07 Uspora casu'!$D$2="Jazdný čas",IFERROR(IF(F$4&lt;MIN('07 Uspora casu'!$F$5:$J$5),G9*('07 Uspora casu'!$F$7/'07 Uspora casu'!$G$7)^(1/('07 Uspora casu'!$G$5-'07 Uspora casu'!$F$5)),IF(F$4&gt;MAX('07 Uspora casu'!$F$5:$J$5),(INDEX('07 Uspora casu'!$F10:$J10,MATCH(F$4,'07 Uspora casu'!$F$5:$J$5,1))/INDEX('07 Uspora casu'!$F10:$J10,MATCH(F$4,'07 Uspora casu'!$F$5:$J$5,1)-1))^(1/(INDEX('07 Uspora casu'!$F$5:$J$5,MATCH(F$4,'07 Uspora casu'!$F$5:$J$5,1))-INDEX('07 Uspora casu'!$F$5:$J$5,MATCH(F$4,'07 Uspora casu'!$F$5:$J$5,1)-1)))*E9,IFERROR(INDEX('07 Uspora casu'!$F10:$J10,MATCH(F$4,'07 Uspora casu'!$F$5:$J$5,0))/60,(INDEX('07 Uspora casu'!$F10:$J10,MATCH(F$4,'07 Uspora casu'!$F$5:$J$5,1)+1)/INDEX('07 Uspora casu'!$F10:$J10,MATCH(F$4,'07 Uspora casu'!$F$5:$J$5,1)))^(1/(INDEX('07 Uspora casu'!$F$5:$J$5,MATCH(F$4,'07 Uspora casu'!$F$5:$J$5,1)+1)-INDEX('07 Uspora casu'!$F$5:$J$5,MATCH(F$4,'07 Uspora casu'!$F$5:$J$5,1))))*E9))),0),IFERROR(IF(F$4&lt;MIN('07 Uspora casu'!$F$5:$J$5),G9*('07 Uspora casu'!$G$7/'07 Uspora casu'!$F$7)^(1/('07 Uspora casu'!$G$5-'07 Uspora casu'!$F$5)),IF(F$4&gt;MAX('07 Uspora casu'!$F$5:$J$5),(INDEX('07 Uspora casu'!$F10:$J10,MATCH(F$4,'07 Uspora casu'!$F$5:$J$5,1)-1)/INDEX('07 Uspora casu'!$F10:$J10,MATCH(F$4,'07 Uspora casu'!$F$5:$J$5,1)))^(1/(INDEX('07 Uspora casu'!$F$5:$J$5,MATCH(F$4,'07 Uspora casu'!$F$5:$J$5,1))-INDEX('07 Uspora casu'!$F$5:$J$5,MATCH(F$4,'07 Uspora casu'!$F$5:$J$5,1)-1)))*E9,IFERROR($E9/INDEX('07 Uspora casu'!$F10:$J10,MATCH(F$4,'07 Uspora casu'!$F$5:$J$5,0)),(INDEX('07 Uspora casu'!$F10:$J10,MATCH(F$4,'07 Uspora casu'!$F$5:$J$5,1))/INDEX('07 Uspora casu'!$F10:$J10,MATCH(F$4,'07 Uspora casu'!$F$5:$J$5,1)+1))^(1/(INDEX('07 Uspora casu'!$F$5:$J$5,MATCH(F$4,'07 Uspora casu'!$F$5:$J$5,1)+1)-INDEX('07 Uspora casu'!$F$5:$J$5,MATCH(F$4,'07 Uspora casu'!$F$5:$J$5,1))))*E9))),0)))</f>
        <v>4.0768194070080858E-2</v>
      </c>
      <c r="G9" s="48">
        <f>IF($E9="",0,IF('07 Uspora casu'!$D$2="Jazdný čas",IFERROR(IF(G$4&lt;MIN('07 Uspora casu'!$F$5:$J$5),H9*('07 Uspora casu'!$F$7/'07 Uspora casu'!$G$7)^(1/('07 Uspora casu'!$G$5-'07 Uspora casu'!$F$5)),IF(G$4&gt;MAX('07 Uspora casu'!$F$5:$J$5),(INDEX('07 Uspora casu'!$F10:$J10,MATCH(G$4,'07 Uspora casu'!$F$5:$J$5,1))/INDEX('07 Uspora casu'!$F10:$J10,MATCH(G$4,'07 Uspora casu'!$F$5:$J$5,1)-1))^(1/(INDEX('07 Uspora casu'!$F$5:$J$5,MATCH(G$4,'07 Uspora casu'!$F$5:$J$5,1))-INDEX('07 Uspora casu'!$F$5:$J$5,MATCH(G$4,'07 Uspora casu'!$F$5:$J$5,1)-1)))*F9,IFERROR(INDEX('07 Uspora casu'!$F10:$J10,MATCH(G$4,'07 Uspora casu'!$F$5:$J$5,0))/60,(INDEX('07 Uspora casu'!$F10:$J10,MATCH(G$4,'07 Uspora casu'!$F$5:$J$5,1)+1)/INDEX('07 Uspora casu'!$F10:$J10,MATCH(G$4,'07 Uspora casu'!$F$5:$J$5,1)))^(1/(INDEX('07 Uspora casu'!$F$5:$J$5,MATCH(G$4,'07 Uspora casu'!$F$5:$J$5,1)+1)-INDEX('07 Uspora casu'!$F$5:$J$5,MATCH(G$4,'07 Uspora casu'!$F$5:$J$5,1))))*F9))),0),IFERROR(IF(G$4&lt;MIN('07 Uspora casu'!$F$5:$J$5),H9*('07 Uspora casu'!$G$7/'07 Uspora casu'!$F$7)^(1/('07 Uspora casu'!$G$5-'07 Uspora casu'!$F$5)),IF(G$4&gt;MAX('07 Uspora casu'!$F$5:$J$5),(INDEX('07 Uspora casu'!$F10:$J10,MATCH(G$4,'07 Uspora casu'!$F$5:$J$5,1)-1)/INDEX('07 Uspora casu'!$F10:$J10,MATCH(G$4,'07 Uspora casu'!$F$5:$J$5,1)))^(1/(INDEX('07 Uspora casu'!$F$5:$J$5,MATCH(G$4,'07 Uspora casu'!$F$5:$J$5,1))-INDEX('07 Uspora casu'!$F$5:$J$5,MATCH(G$4,'07 Uspora casu'!$F$5:$J$5,1)-1)))*F9,IFERROR($E9/INDEX('07 Uspora casu'!$F10:$J10,MATCH(G$4,'07 Uspora casu'!$F$5:$J$5,0)),(INDEX('07 Uspora casu'!$F10:$J10,MATCH(G$4,'07 Uspora casu'!$F$5:$J$5,1))/INDEX('07 Uspora casu'!$F10:$J10,MATCH(G$4,'07 Uspora casu'!$F$5:$J$5,1)+1))^(1/(INDEX('07 Uspora casu'!$F$5:$J$5,MATCH(G$4,'07 Uspora casu'!$F$5:$J$5,1)+1)-INDEX('07 Uspora casu'!$F$5:$J$5,MATCH(G$4,'07 Uspora casu'!$F$5:$J$5,1))))*F9))),0)))</f>
        <v>4.1040532506659594E-2</v>
      </c>
      <c r="H9" s="48">
        <f>IF($E9="",0,IF('07 Uspora casu'!$D$2="Jazdný čas",IFERROR(IF(H$4&lt;MIN('07 Uspora casu'!$F$5:$J$5),I9*('07 Uspora casu'!$F$7/'07 Uspora casu'!$G$7)^(1/('07 Uspora casu'!$G$5-'07 Uspora casu'!$F$5)),IF(H$4&gt;MAX('07 Uspora casu'!$F$5:$J$5),(INDEX('07 Uspora casu'!$F10:$J10,MATCH(H$4,'07 Uspora casu'!$F$5:$J$5,1))/INDEX('07 Uspora casu'!$F10:$J10,MATCH(H$4,'07 Uspora casu'!$F$5:$J$5,1)-1))^(1/(INDEX('07 Uspora casu'!$F$5:$J$5,MATCH(H$4,'07 Uspora casu'!$F$5:$J$5,1))-INDEX('07 Uspora casu'!$F$5:$J$5,MATCH(H$4,'07 Uspora casu'!$F$5:$J$5,1)-1)))*G9,IFERROR(INDEX('07 Uspora casu'!$F10:$J10,MATCH(H$4,'07 Uspora casu'!$F$5:$J$5,0))/60,(INDEX('07 Uspora casu'!$F10:$J10,MATCH(H$4,'07 Uspora casu'!$F$5:$J$5,1)+1)/INDEX('07 Uspora casu'!$F10:$J10,MATCH(H$4,'07 Uspora casu'!$F$5:$J$5,1)))^(1/(INDEX('07 Uspora casu'!$F$5:$J$5,MATCH(H$4,'07 Uspora casu'!$F$5:$J$5,1)+1)-INDEX('07 Uspora casu'!$F$5:$J$5,MATCH(H$4,'07 Uspora casu'!$F$5:$J$5,1))))*G9))),0),IFERROR(IF(H$4&lt;MIN('07 Uspora casu'!$F$5:$J$5),I9*('07 Uspora casu'!$G$7/'07 Uspora casu'!$F$7)^(1/('07 Uspora casu'!$G$5-'07 Uspora casu'!$F$5)),IF(H$4&gt;MAX('07 Uspora casu'!$F$5:$J$5),(INDEX('07 Uspora casu'!$F10:$J10,MATCH(H$4,'07 Uspora casu'!$F$5:$J$5,1)-1)/INDEX('07 Uspora casu'!$F10:$J10,MATCH(H$4,'07 Uspora casu'!$F$5:$J$5,1)))^(1/(INDEX('07 Uspora casu'!$F$5:$J$5,MATCH(H$4,'07 Uspora casu'!$F$5:$J$5,1))-INDEX('07 Uspora casu'!$F$5:$J$5,MATCH(H$4,'07 Uspora casu'!$F$5:$J$5,1)-1)))*G9,IFERROR($E9/INDEX('07 Uspora casu'!$F10:$J10,MATCH(H$4,'07 Uspora casu'!$F$5:$J$5,0)),(INDEX('07 Uspora casu'!$F10:$J10,MATCH(H$4,'07 Uspora casu'!$F$5:$J$5,1))/INDEX('07 Uspora casu'!$F10:$J10,MATCH(H$4,'07 Uspora casu'!$F$5:$J$5,1)+1))^(1/(INDEX('07 Uspora casu'!$F$5:$J$5,MATCH(H$4,'07 Uspora casu'!$F$5:$J$5,1)+1)-INDEX('07 Uspora casu'!$F$5:$J$5,MATCH(H$4,'07 Uspora casu'!$F$5:$J$5,1))))*G9))),0)))</f>
        <v>4.1314690210089121E-2</v>
      </c>
      <c r="I9" s="48">
        <f>IF($E9="",0,IF('07 Uspora casu'!$D$2="Jazdný čas",IFERROR(IF(I$4&lt;MIN('07 Uspora casu'!$F$5:$J$5),J9*('07 Uspora casu'!$F$7/'07 Uspora casu'!$G$7)^(1/('07 Uspora casu'!$G$5-'07 Uspora casu'!$F$5)),IF(I$4&gt;MAX('07 Uspora casu'!$F$5:$J$5),(INDEX('07 Uspora casu'!$F10:$J10,MATCH(I$4,'07 Uspora casu'!$F$5:$J$5,1))/INDEX('07 Uspora casu'!$F10:$J10,MATCH(I$4,'07 Uspora casu'!$F$5:$J$5,1)-1))^(1/(INDEX('07 Uspora casu'!$F$5:$J$5,MATCH(I$4,'07 Uspora casu'!$F$5:$J$5,1))-INDEX('07 Uspora casu'!$F$5:$J$5,MATCH(I$4,'07 Uspora casu'!$F$5:$J$5,1)-1)))*H9,IFERROR(INDEX('07 Uspora casu'!$F10:$J10,MATCH(I$4,'07 Uspora casu'!$F$5:$J$5,0))/60,(INDEX('07 Uspora casu'!$F10:$J10,MATCH(I$4,'07 Uspora casu'!$F$5:$J$5,1)+1)/INDEX('07 Uspora casu'!$F10:$J10,MATCH(I$4,'07 Uspora casu'!$F$5:$J$5,1)))^(1/(INDEX('07 Uspora casu'!$F$5:$J$5,MATCH(I$4,'07 Uspora casu'!$F$5:$J$5,1)+1)-INDEX('07 Uspora casu'!$F$5:$J$5,MATCH(I$4,'07 Uspora casu'!$F$5:$J$5,1))))*H9))),0),IFERROR(IF(I$4&lt;MIN('07 Uspora casu'!$F$5:$J$5),J9*('07 Uspora casu'!$G$7/'07 Uspora casu'!$F$7)^(1/('07 Uspora casu'!$G$5-'07 Uspora casu'!$F$5)),IF(I$4&gt;MAX('07 Uspora casu'!$F$5:$J$5),(INDEX('07 Uspora casu'!$F10:$J10,MATCH(I$4,'07 Uspora casu'!$F$5:$J$5,1)-1)/INDEX('07 Uspora casu'!$F10:$J10,MATCH(I$4,'07 Uspora casu'!$F$5:$J$5,1)))^(1/(INDEX('07 Uspora casu'!$F$5:$J$5,MATCH(I$4,'07 Uspora casu'!$F$5:$J$5,1))-INDEX('07 Uspora casu'!$F$5:$J$5,MATCH(I$4,'07 Uspora casu'!$F$5:$J$5,1)-1)))*H9,IFERROR($E9/INDEX('07 Uspora casu'!$F10:$J10,MATCH(I$4,'07 Uspora casu'!$F$5:$J$5,0)),(INDEX('07 Uspora casu'!$F10:$J10,MATCH(I$4,'07 Uspora casu'!$F$5:$J$5,1))/INDEX('07 Uspora casu'!$F10:$J10,MATCH(I$4,'07 Uspora casu'!$F$5:$J$5,1)+1))^(1/(INDEX('07 Uspora casu'!$F$5:$J$5,MATCH(I$4,'07 Uspora casu'!$F$5:$J$5,1)+1)-INDEX('07 Uspora casu'!$F$5:$J$5,MATCH(I$4,'07 Uspora casu'!$F$5:$J$5,1))))*H9))),0)))</f>
        <v>4.1590679333379912E-2</v>
      </c>
      <c r="J9" s="48">
        <f>IF($E9="",0,IF('07 Uspora casu'!$D$2="Jazdný čas",IFERROR(IF(J$4&lt;MIN('07 Uspora casu'!$F$5:$J$5),K9*('07 Uspora casu'!$F$7/'07 Uspora casu'!$G$7)^(1/('07 Uspora casu'!$G$5-'07 Uspora casu'!$F$5)),IF(J$4&gt;MAX('07 Uspora casu'!$F$5:$J$5),(INDEX('07 Uspora casu'!$F10:$J10,MATCH(J$4,'07 Uspora casu'!$F$5:$J$5,1))/INDEX('07 Uspora casu'!$F10:$J10,MATCH(J$4,'07 Uspora casu'!$F$5:$J$5,1)-1))^(1/(INDEX('07 Uspora casu'!$F$5:$J$5,MATCH(J$4,'07 Uspora casu'!$F$5:$J$5,1))-INDEX('07 Uspora casu'!$F$5:$J$5,MATCH(J$4,'07 Uspora casu'!$F$5:$J$5,1)-1)))*I9,IFERROR(INDEX('07 Uspora casu'!$F10:$J10,MATCH(J$4,'07 Uspora casu'!$F$5:$J$5,0))/60,(INDEX('07 Uspora casu'!$F10:$J10,MATCH(J$4,'07 Uspora casu'!$F$5:$J$5,1)+1)/INDEX('07 Uspora casu'!$F10:$J10,MATCH(J$4,'07 Uspora casu'!$F$5:$J$5,1)))^(1/(INDEX('07 Uspora casu'!$F$5:$J$5,MATCH(J$4,'07 Uspora casu'!$F$5:$J$5,1)+1)-INDEX('07 Uspora casu'!$F$5:$J$5,MATCH(J$4,'07 Uspora casu'!$F$5:$J$5,1))))*I9))),0),IFERROR(IF(J$4&lt;MIN('07 Uspora casu'!$F$5:$J$5),K9*('07 Uspora casu'!$G$7/'07 Uspora casu'!$F$7)^(1/('07 Uspora casu'!$G$5-'07 Uspora casu'!$F$5)),IF(J$4&gt;MAX('07 Uspora casu'!$F$5:$J$5),(INDEX('07 Uspora casu'!$F10:$J10,MATCH(J$4,'07 Uspora casu'!$F$5:$J$5,1)-1)/INDEX('07 Uspora casu'!$F10:$J10,MATCH(J$4,'07 Uspora casu'!$F$5:$J$5,1)))^(1/(INDEX('07 Uspora casu'!$F$5:$J$5,MATCH(J$4,'07 Uspora casu'!$F$5:$J$5,1))-INDEX('07 Uspora casu'!$F$5:$J$5,MATCH(J$4,'07 Uspora casu'!$F$5:$J$5,1)-1)))*I9,IFERROR($E9/INDEX('07 Uspora casu'!$F10:$J10,MATCH(J$4,'07 Uspora casu'!$F$5:$J$5,0)),(INDEX('07 Uspora casu'!$F10:$J10,MATCH(J$4,'07 Uspora casu'!$F$5:$J$5,1))/INDEX('07 Uspora casu'!$F10:$J10,MATCH(J$4,'07 Uspora casu'!$F$5:$J$5,1)+1))^(1/(INDEX('07 Uspora casu'!$F$5:$J$5,MATCH(J$4,'07 Uspora casu'!$F$5:$J$5,1)+1)-INDEX('07 Uspora casu'!$F$5:$J$5,MATCH(J$4,'07 Uspora casu'!$F$5:$J$5,1))))*I9))),0)))</f>
        <v>4.1868512110726647E-2</v>
      </c>
      <c r="K9" s="48">
        <f>IF($E9="",0,IF('07 Uspora casu'!$D$2="Jazdný čas",IFERROR(IF(K$4&lt;MIN('07 Uspora casu'!$F$5:$J$5),L9*('07 Uspora casu'!$F$7/'07 Uspora casu'!$G$7)^(1/('07 Uspora casu'!$G$5-'07 Uspora casu'!$F$5)),IF(K$4&gt;MAX('07 Uspora casu'!$F$5:$J$5),(INDEX('07 Uspora casu'!$F10:$J10,MATCH(K$4,'07 Uspora casu'!$F$5:$J$5,1))/INDEX('07 Uspora casu'!$F10:$J10,MATCH(K$4,'07 Uspora casu'!$F$5:$J$5,1)-1))^(1/(INDEX('07 Uspora casu'!$F$5:$J$5,MATCH(K$4,'07 Uspora casu'!$F$5:$J$5,1))-INDEX('07 Uspora casu'!$F$5:$J$5,MATCH(K$4,'07 Uspora casu'!$F$5:$J$5,1)-1)))*J9,IFERROR(INDEX('07 Uspora casu'!$F10:$J10,MATCH(K$4,'07 Uspora casu'!$F$5:$J$5,0))/60,(INDEX('07 Uspora casu'!$F10:$J10,MATCH(K$4,'07 Uspora casu'!$F$5:$J$5,1)+1)/INDEX('07 Uspora casu'!$F10:$J10,MATCH(K$4,'07 Uspora casu'!$F$5:$J$5,1)))^(1/(INDEX('07 Uspora casu'!$F$5:$J$5,MATCH(K$4,'07 Uspora casu'!$F$5:$J$5,1)+1)-INDEX('07 Uspora casu'!$F$5:$J$5,MATCH(K$4,'07 Uspora casu'!$F$5:$J$5,1))))*J9))),0),IFERROR(IF(K$4&lt;MIN('07 Uspora casu'!$F$5:$J$5),L9*('07 Uspora casu'!$G$7/'07 Uspora casu'!$F$7)^(1/('07 Uspora casu'!$G$5-'07 Uspora casu'!$F$5)),IF(K$4&gt;MAX('07 Uspora casu'!$F$5:$J$5),(INDEX('07 Uspora casu'!$F10:$J10,MATCH(K$4,'07 Uspora casu'!$F$5:$J$5,1)-1)/INDEX('07 Uspora casu'!$F10:$J10,MATCH(K$4,'07 Uspora casu'!$F$5:$J$5,1)))^(1/(INDEX('07 Uspora casu'!$F$5:$J$5,MATCH(K$4,'07 Uspora casu'!$F$5:$J$5,1))-INDEX('07 Uspora casu'!$F$5:$J$5,MATCH(K$4,'07 Uspora casu'!$F$5:$J$5,1)-1)))*J9,IFERROR($E9/INDEX('07 Uspora casu'!$F10:$J10,MATCH(K$4,'07 Uspora casu'!$F$5:$J$5,0)),(INDEX('07 Uspora casu'!$F10:$J10,MATCH(K$4,'07 Uspora casu'!$F$5:$J$5,1))/INDEX('07 Uspora casu'!$F10:$J10,MATCH(K$4,'07 Uspora casu'!$F$5:$J$5,1)+1))^(1/(INDEX('07 Uspora casu'!$F$5:$J$5,MATCH(K$4,'07 Uspora casu'!$F$5:$J$5,1)+1)-INDEX('07 Uspora casu'!$F$5:$J$5,MATCH(K$4,'07 Uspora casu'!$F$5:$J$5,1))))*J9))),0)))</f>
        <v>4.2292926763871454E-2</v>
      </c>
      <c r="L9" s="48">
        <f>IF($E9="",0,IF('07 Uspora casu'!$D$2="Jazdný čas",IFERROR(IF(L$4&lt;MIN('07 Uspora casu'!$F$5:$J$5),M9*('07 Uspora casu'!$F$7/'07 Uspora casu'!$G$7)^(1/('07 Uspora casu'!$G$5-'07 Uspora casu'!$F$5)),IF(L$4&gt;MAX('07 Uspora casu'!$F$5:$J$5),(INDEX('07 Uspora casu'!$F10:$J10,MATCH(L$4,'07 Uspora casu'!$F$5:$J$5,1))/INDEX('07 Uspora casu'!$F10:$J10,MATCH(L$4,'07 Uspora casu'!$F$5:$J$5,1)-1))^(1/(INDEX('07 Uspora casu'!$F$5:$J$5,MATCH(L$4,'07 Uspora casu'!$F$5:$J$5,1))-INDEX('07 Uspora casu'!$F$5:$J$5,MATCH(L$4,'07 Uspora casu'!$F$5:$J$5,1)-1)))*K9,IFERROR(INDEX('07 Uspora casu'!$F10:$J10,MATCH(L$4,'07 Uspora casu'!$F$5:$J$5,0))/60,(INDEX('07 Uspora casu'!$F10:$J10,MATCH(L$4,'07 Uspora casu'!$F$5:$J$5,1)+1)/INDEX('07 Uspora casu'!$F10:$J10,MATCH(L$4,'07 Uspora casu'!$F$5:$J$5,1)))^(1/(INDEX('07 Uspora casu'!$F$5:$J$5,MATCH(L$4,'07 Uspora casu'!$F$5:$J$5,1)+1)-INDEX('07 Uspora casu'!$F$5:$J$5,MATCH(L$4,'07 Uspora casu'!$F$5:$J$5,1))))*K9))),0),IFERROR(IF(L$4&lt;MIN('07 Uspora casu'!$F$5:$J$5),M9*('07 Uspora casu'!$G$7/'07 Uspora casu'!$F$7)^(1/('07 Uspora casu'!$G$5-'07 Uspora casu'!$F$5)),IF(L$4&gt;MAX('07 Uspora casu'!$F$5:$J$5),(INDEX('07 Uspora casu'!$F10:$J10,MATCH(L$4,'07 Uspora casu'!$F$5:$J$5,1)-1)/INDEX('07 Uspora casu'!$F10:$J10,MATCH(L$4,'07 Uspora casu'!$F$5:$J$5,1)))^(1/(INDEX('07 Uspora casu'!$F$5:$J$5,MATCH(L$4,'07 Uspora casu'!$F$5:$J$5,1))-INDEX('07 Uspora casu'!$F$5:$J$5,MATCH(L$4,'07 Uspora casu'!$F$5:$J$5,1)-1)))*K9,IFERROR($E9/INDEX('07 Uspora casu'!$F10:$J10,MATCH(L$4,'07 Uspora casu'!$F$5:$J$5,0)),(INDEX('07 Uspora casu'!$F10:$J10,MATCH(L$4,'07 Uspora casu'!$F$5:$J$5,1))/INDEX('07 Uspora casu'!$F10:$J10,MATCH(L$4,'07 Uspora casu'!$F$5:$J$5,1)+1))^(1/(INDEX('07 Uspora casu'!$F$5:$J$5,MATCH(L$4,'07 Uspora casu'!$F$5:$J$5,1)+1)-INDEX('07 Uspora casu'!$F$5:$J$5,MATCH(L$4,'07 Uspora casu'!$F$5:$J$5,1))))*K9))),0)))</f>
        <v>4.2721643642930754E-2</v>
      </c>
      <c r="M9" s="48">
        <f>IF($E9="",0,IF('07 Uspora casu'!$D$2="Jazdný čas",IFERROR(IF(M$4&lt;MIN('07 Uspora casu'!$F$5:$J$5),N9*('07 Uspora casu'!$F$7/'07 Uspora casu'!$G$7)^(1/('07 Uspora casu'!$G$5-'07 Uspora casu'!$F$5)),IF(M$4&gt;MAX('07 Uspora casu'!$F$5:$J$5),(INDEX('07 Uspora casu'!$F10:$J10,MATCH(M$4,'07 Uspora casu'!$F$5:$J$5,1))/INDEX('07 Uspora casu'!$F10:$J10,MATCH(M$4,'07 Uspora casu'!$F$5:$J$5,1)-1))^(1/(INDEX('07 Uspora casu'!$F$5:$J$5,MATCH(M$4,'07 Uspora casu'!$F$5:$J$5,1))-INDEX('07 Uspora casu'!$F$5:$J$5,MATCH(M$4,'07 Uspora casu'!$F$5:$J$5,1)-1)))*L9,IFERROR(INDEX('07 Uspora casu'!$F10:$J10,MATCH(M$4,'07 Uspora casu'!$F$5:$J$5,0))/60,(INDEX('07 Uspora casu'!$F10:$J10,MATCH(M$4,'07 Uspora casu'!$F$5:$J$5,1)+1)/INDEX('07 Uspora casu'!$F10:$J10,MATCH(M$4,'07 Uspora casu'!$F$5:$J$5,1)))^(1/(INDEX('07 Uspora casu'!$F$5:$J$5,MATCH(M$4,'07 Uspora casu'!$F$5:$J$5,1)+1)-INDEX('07 Uspora casu'!$F$5:$J$5,MATCH(M$4,'07 Uspora casu'!$F$5:$J$5,1))))*L9))),0),IFERROR(IF(M$4&lt;MIN('07 Uspora casu'!$F$5:$J$5),N9*('07 Uspora casu'!$G$7/'07 Uspora casu'!$F$7)^(1/('07 Uspora casu'!$G$5-'07 Uspora casu'!$F$5)),IF(M$4&gt;MAX('07 Uspora casu'!$F$5:$J$5),(INDEX('07 Uspora casu'!$F10:$J10,MATCH(M$4,'07 Uspora casu'!$F$5:$J$5,1)-1)/INDEX('07 Uspora casu'!$F10:$J10,MATCH(M$4,'07 Uspora casu'!$F$5:$J$5,1)))^(1/(INDEX('07 Uspora casu'!$F$5:$J$5,MATCH(M$4,'07 Uspora casu'!$F$5:$J$5,1))-INDEX('07 Uspora casu'!$F$5:$J$5,MATCH(M$4,'07 Uspora casu'!$F$5:$J$5,1)-1)))*L9,IFERROR($E9/INDEX('07 Uspora casu'!$F10:$J10,MATCH(M$4,'07 Uspora casu'!$F$5:$J$5,0)),(INDEX('07 Uspora casu'!$F10:$J10,MATCH(M$4,'07 Uspora casu'!$F$5:$J$5,1))/INDEX('07 Uspora casu'!$F10:$J10,MATCH(M$4,'07 Uspora casu'!$F$5:$J$5,1)+1))^(1/(INDEX('07 Uspora casu'!$F$5:$J$5,MATCH(M$4,'07 Uspora casu'!$F$5:$J$5,1)+1)-INDEX('07 Uspora casu'!$F$5:$J$5,MATCH(M$4,'07 Uspora casu'!$F$5:$J$5,1))))*L9))),0)))</f>
        <v>4.3154706358905448E-2</v>
      </c>
      <c r="N9" s="48">
        <f>IF($E9="",0,IF('07 Uspora casu'!$D$2="Jazdný čas",IFERROR(IF(N$4&lt;MIN('07 Uspora casu'!$F$5:$J$5),O9*('07 Uspora casu'!$F$7/'07 Uspora casu'!$G$7)^(1/('07 Uspora casu'!$G$5-'07 Uspora casu'!$F$5)),IF(N$4&gt;MAX('07 Uspora casu'!$F$5:$J$5),(INDEX('07 Uspora casu'!$F10:$J10,MATCH(N$4,'07 Uspora casu'!$F$5:$J$5,1))/INDEX('07 Uspora casu'!$F10:$J10,MATCH(N$4,'07 Uspora casu'!$F$5:$J$5,1)-1))^(1/(INDEX('07 Uspora casu'!$F$5:$J$5,MATCH(N$4,'07 Uspora casu'!$F$5:$J$5,1))-INDEX('07 Uspora casu'!$F$5:$J$5,MATCH(N$4,'07 Uspora casu'!$F$5:$J$5,1)-1)))*M9,IFERROR(INDEX('07 Uspora casu'!$F10:$J10,MATCH(N$4,'07 Uspora casu'!$F$5:$J$5,0))/60,(INDEX('07 Uspora casu'!$F10:$J10,MATCH(N$4,'07 Uspora casu'!$F$5:$J$5,1)+1)/INDEX('07 Uspora casu'!$F10:$J10,MATCH(N$4,'07 Uspora casu'!$F$5:$J$5,1)))^(1/(INDEX('07 Uspora casu'!$F$5:$J$5,MATCH(N$4,'07 Uspora casu'!$F$5:$J$5,1)+1)-INDEX('07 Uspora casu'!$F$5:$J$5,MATCH(N$4,'07 Uspora casu'!$F$5:$J$5,1))))*M9))),0),IFERROR(IF(N$4&lt;MIN('07 Uspora casu'!$F$5:$J$5),O9*('07 Uspora casu'!$G$7/'07 Uspora casu'!$F$7)^(1/('07 Uspora casu'!$G$5-'07 Uspora casu'!$F$5)),IF(N$4&gt;MAX('07 Uspora casu'!$F$5:$J$5),(INDEX('07 Uspora casu'!$F10:$J10,MATCH(N$4,'07 Uspora casu'!$F$5:$J$5,1)-1)/INDEX('07 Uspora casu'!$F10:$J10,MATCH(N$4,'07 Uspora casu'!$F$5:$J$5,1)))^(1/(INDEX('07 Uspora casu'!$F$5:$J$5,MATCH(N$4,'07 Uspora casu'!$F$5:$J$5,1))-INDEX('07 Uspora casu'!$F$5:$J$5,MATCH(N$4,'07 Uspora casu'!$F$5:$J$5,1)-1)))*M9,IFERROR($E9/INDEX('07 Uspora casu'!$F10:$J10,MATCH(N$4,'07 Uspora casu'!$F$5:$J$5,0)),(INDEX('07 Uspora casu'!$F10:$J10,MATCH(N$4,'07 Uspora casu'!$F$5:$J$5,1))/INDEX('07 Uspora casu'!$F10:$J10,MATCH(N$4,'07 Uspora casu'!$F$5:$J$5,1)+1))^(1/(INDEX('07 Uspora casu'!$F$5:$J$5,MATCH(N$4,'07 Uspora casu'!$F$5:$J$5,1)+1)-INDEX('07 Uspora casu'!$F$5:$J$5,MATCH(N$4,'07 Uspora casu'!$F$5:$J$5,1))))*M9))),0)))</f>
        <v>4.3592158964874422E-2</v>
      </c>
      <c r="O9" s="48">
        <f>IF($E9="",0,IF('07 Uspora casu'!$D$2="Jazdný čas",IFERROR(IF(O$4&lt;MIN('07 Uspora casu'!$F$5:$J$5),P9*('07 Uspora casu'!$F$7/'07 Uspora casu'!$G$7)^(1/('07 Uspora casu'!$G$5-'07 Uspora casu'!$F$5)),IF(O$4&gt;MAX('07 Uspora casu'!$F$5:$J$5),(INDEX('07 Uspora casu'!$F10:$J10,MATCH(O$4,'07 Uspora casu'!$F$5:$J$5,1))/INDEX('07 Uspora casu'!$F10:$J10,MATCH(O$4,'07 Uspora casu'!$F$5:$J$5,1)-1))^(1/(INDEX('07 Uspora casu'!$F$5:$J$5,MATCH(O$4,'07 Uspora casu'!$F$5:$J$5,1))-INDEX('07 Uspora casu'!$F$5:$J$5,MATCH(O$4,'07 Uspora casu'!$F$5:$J$5,1)-1)))*N9,IFERROR(INDEX('07 Uspora casu'!$F10:$J10,MATCH(O$4,'07 Uspora casu'!$F$5:$J$5,0))/60,(INDEX('07 Uspora casu'!$F10:$J10,MATCH(O$4,'07 Uspora casu'!$F$5:$J$5,1)+1)/INDEX('07 Uspora casu'!$F10:$J10,MATCH(O$4,'07 Uspora casu'!$F$5:$J$5,1)))^(1/(INDEX('07 Uspora casu'!$F$5:$J$5,MATCH(O$4,'07 Uspora casu'!$F$5:$J$5,1)+1)-INDEX('07 Uspora casu'!$F$5:$J$5,MATCH(O$4,'07 Uspora casu'!$F$5:$J$5,1))))*N9))),0),IFERROR(IF(O$4&lt;MIN('07 Uspora casu'!$F$5:$J$5),P9*('07 Uspora casu'!$G$7/'07 Uspora casu'!$F$7)^(1/('07 Uspora casu'!$G$5-'07 Uspora casu'!$F$5)),IF(O$4&gt;MAX('07 Uspora casu'!$F$5:$J$5),(INDEX('07 Uspora casu'!$F10:$J10,MATCH(O$4,'07 Uspora casu'!$F$5:$J$5,1)-1)/INDEX('07 Uspora casu'!$F10:$J10,MATCH(O$4,'07 Uspora casu'!$F$5:$J$5,1)))^(1/(INDEX('07 Uspora casu'!$F$5:$J$5,MATCH(O$4,'07 Uspora casu'!$F$5:$J$5,1))-INDEX('07 Uspora casu'!$F$5:$J$5,MATCH(O$4,'07 Uspora casu'!$F$5:$J$5,1)-1)))*N9,IFERROR($E9/INDEX('07 Uspora casu'!$F10:$J10,MATCH(O$4,'07 Uspora casu'!$F$5:$J$5,0)),(INDEX('07 Uspora casu'!$F10:$J10,MATCH(O$4,'07 Uspora casu'!$F$5:$J$5,1))/INDEX('07 Uspora casu'!$F10:$J10,MATCH(O$4,'07 Uspora casu'!$F$5:$J$5,1)+1))^(1/(INDEX('07 Uspora casu'!$F$5:$J$5,MATCH(O$4,'07 Uspora casu'!$F$5:$J$5,1)+1)-INDEX('07 Uspora casu'!$F$5:$J$5,MATCH(O$4,'07 Uspora casu'!$F$5:$J$5,1))))*N9))),0)))</f>
        <v>4.4034045960475839E-2</v>
      </c>
      <c r="P9" s="48">
        <f>IF($E9="",0,IF('07 Uspora casu'!$D$2="Jazdný čas",IFERROR(IF(P$4&lt;MIN('07 Uspora casu'!$F$5:$J$5),Q9*('07 Uspora casu'!$F$7/'07 Uspora casu'!$G$7)^(1/('07 Uspora casu'!$G$5-'07 Uspora casu'!$F$5)),IF(P$4&gt;MAX('07 Uspora casu'!$F$5:$J$5),(INDEX('07 Uspora casu'!$F10:$J10,MATCH(P$4,'07 Uspora casu'!$F$5:$J$5,1))/INDEX('07 Uspora casu'!$F10:$J10,MATCH(P$4,'07 Uspora casu'!$F$5:$J$5,1)-1))^(1/(INDEX('07 Uspora casu'!$F$5:$J$5,MATCH(P$4,'07 Uspora casu'!$F$5:$J$5,1))-INDEX('07 Uspora casu'!$F$5:$J$5,MATCH(P$4,'07 Uspora casu'!$F$5:$J$5,1)-1)))*O9,IFERROR(INDEX('07 Uspora casu'!$F10:$J10,MATCH(P$4,'07 Uspora casu'!$F$5:$J$5,0))/60,(INDEX('07 Uspora casu'!$F10:$J10,MATCH(P$4,'07 Uspora casu'!$F$5:$J$5,1)+1)/INDEX('07 Uspora casu'!$F10:$J10,MATCH(P$4,'07 Uspora casu'!$F$5:$J$5,1)))^(1/(INDEX('07 Uspora casu'!$F$5:$J$5,MATCH(P$4,'07 Uspora casu'!$F$5:$J$5,1)+1)-INDEX('07 Uspora casu'!$F$5:$J$5,MATCH(P$4,'07 Uspora casu'!$F$5:$J$5,1))))*O9))),0),IFERROR(IF(P$4&lt;MIN('07 Uspora casu'!$F$5:$J$5),Q9*('07 Uspora casu'!$G$7/'07 Uspora casu'!$F$7)^(1/('07 Uspora casu'!$G$5-'07 Uspora casu'!$F$5)),IF(P$4&gt;MAX('07 Uspora casu'!$F$5:$J$5),(INDEX('07 Uspora casu'!$F10:$J10,MATCH(P$4,'07 Uspora casu'!$F$5:$J$5,1)-1)/INDEX('07 Uspora casu'!$F10:$J10,MATCH(P$4,'07 Uspora casu'!$F$5:$J$5,1)))^(1/(INDEX('07 Uspora casu'!$F$5:$J$5,MATCH(P$4,'07 Uspora casu'!$F$5:$J$5,1))-INDEX('07 Uspora casu'!$F$5:$J$5,MATCH(P$4,'07 Uspora casu'!$F$5:$J$5,1)-1)))*O9,IFERROR($E9/INDEX('07 Uspora casu'!$F10:$J10,MATCH(P$4,'07 Uspora casu'!$F$5:$J$5,0)),(INDEX('07 Uspora casu'!$F10:$J10,MATCH(P$4,'07 Uspora casu'!$F$5:$J$5,1))/INDEX('07 Uspora casu'!$F10:$J10,MATCH(P$4,'07 Uspora casu'!$F$5:$J$5,1)+1))^(1/(INDEX('07 Uspora casu'!$F$5:$J$5,MATCH(P$4,'07 Uspora casu'!$F$5:$J$5,1)+1)-INDEX('07 Uspora casu'!$F$5:$J$5,MATCH(P$4,'07 Uspora casu'!$F$5:$J$5,1))))*O9))),0)))</f>
        <v>4.4480412296433833E-2</v>
      </c>
      <c r="Q9" s="48">
        <f>IF($E9="",0,IF('07 Uspora casu'!$D$2="Jazdný čas",IFERROR(IF(Q$4&lt;MIN('07 Uspora casu'!$F$5:$J$5),R9*('07 Uspora casu'!$F$7/'07 Uspora casu'!$G$7)^(1/('07 Uspora casu'!$G$5-'07 Uspora casu'!$F$5)),IF(Q$4&gt;MAX('07 Uspora casu'!$F$5:$J$5),(INDEX('07 Uspora casu'!$F10:$J10,MATCH(Q$4,'07 Uspora casu'!$F$5:$J$5,1))/INDEX('07 Uspora casu'!$F10:$J10,MATCH(Q$4,'07 Uspora casu'!$F$5:$J$5,1)-1))^(1/(INDEX('07 Uspora casu'!$F$5:$J$5,MATCH(Q$4,'07 Uspora casu'!$F$5:$J$5,1))-INDEX('07 Uspora casu'!$F$5:$J$5,MATCH(Q$4,'07 Uspora casu'!$F$5:$J$5,1)-1)))*P9,IFERROR(INDEX('07 Uspora casu'!$F10:$J10,MATCH(Q$4,'07 Uspora casu'!$F$5:$J$5,0))/60,(INDEX('07 Uspora casu'!$F10:$J10,MATCH(Q$4,'07 Uspora casu'!$F$5:$J$5,1)+1)/INDEX('07 Uspora casu'!$F10:$J10,MATCH(Q$4,'07 Uspora casu'!$F$5:$J$5,1)))^(1/(INDEX('07 Uspora casu'!$F$5:$J$5,MATCH(Q$4,'07 Uspora casu'!$F$5:$J$5,1)+1)-INDEX('07 Uspora casu'!$F$5:$J$5,MATCH(Q$4,'07 Uspora casu'!$F$5:$J$5,1))))*P9))),0),IFERROR(IF(Q$4&lt;MIN('07 Uspora casu'!$F$5:$J$5),R9*('07 Uspora casu'!$G$7/'07 Uspora casu'!$F$7)^(1/('07 Uspora casu'!$G$5-'07 Uspora casu'!$F$5)),IF(Q$4&gt;MAX('07 Uspora casu'!$F$5:$J$5),(INDEX('07 Uspora casu'!$F10:$J10,MATCH(Q$4,'07 Uspora casu'!$F$5:$J$5,1)-1)/INDEX('07 Uspora casu'!$F10:$J10,MATCH(Q$4,'07 Uspora casu'!$F$5:$J$5,1)))^(1/(INDEX('07 Uspora casu'!$F$5:$J$5,MATCH(Q$4,'07 Uspora casu'!$F$5:$J$5,1))-INDEX('07 Uspora casu'!$F$5:$J$5,MATCH(Q$4,'07 Uspora casu'!$F$5:$J$5,1)-1)))*P9,IFERROR($E9/INDEX('07 Uspora casu'!$F10:$J10,MATCH(Q$4,'07 Uspora casu'!$F$5:$J$5,0)),(INDEX('07 Uspora casu'!$F10:$J10,MATCH(Q$4,'07 Uspora casu'!$F$5:$J$5,1))/INDEX('07 Uspora casu'!$F10:$J10,MATCH(Q$4,'07 Uspora casu'!$F$5:$J$5,1)+1))^(1/(INDEX('07 Uspora casu'!$F$5:$J$5,MATCH(Q$4,'07 Uspora casu'!$F$5:$J$5,1)+1)-INDEX('07 Uspora casu'!$F$5:$J$5,MATCH(Q$4,'07 Uspora casu'!$F$5:$J$5,1))))*P9))),0)))</f>
        <v>4.493130337913108E-2</v>
      </c>
      <c r="R9" s="48">
        <f>IF($E9="",0,IF('07 Uspora casu'!$D$2="Jazdný čas",IFERROR(IF(R$4&lt;MIN('07 Uspora casu'!$F$5:$J$5),S9*('07 Uspora casu'!$F$7/'07 Uspora casu'!$G$7)^(1/('07 Uspora casu'!$G$5-'07 Uspora casu'!$F$5)),IF(R$4&gt;MAX('07 Uspora casu'!$F$5:$J$5),(INDEX('07 Uspora casu'!$F10:$J10,MATCH(R$4,'07 Uspora casu'!$F$5:$J$5,1))/INDEX('07 Uspora casu'!$F10:$J10,MATCH(R$4,'07 Uspora casu'!$F$5:$J$5,1)-1))^(1/(INDEX('07 Uspora casu'!$F$5:$J$5,MATCH(R$4,'07 Uspora casu'!$F$5:$J$5,1))-INDEX('07 Uspora casu'!$F$5:$J$5,MATCH(R$4,'07 Uspora casu'!$F$5:$J$5,1)-1)))*Q9,IFERROR(INDEX('07 Uspora casu'!$F10:$J10,MATCH(R$4,'07 Uspora casu'!$F$5:$J$5,0))/60,(INDEX('07 Uspora casu'!$F10:$J10,MATCH(R$4,'07 Uspora casu'!$F$5:$J$5,1)+1)/INDEX('07 Uspora casu'!$F10:$J10,MATCH(R$4,'07 Uspora casu'!$F$5:$J$5,1)))^(1/(INDEX('07 Uspora casu'!$F$5:$J$5,MATCH(R$4,'07 Uspora casu'!$F$5:$J$5,1)+1)-INDEX('07 Uspora casu'!$F$5:$J$5,MATCH(R$4,'07 Uspora casu'!$F$5:$J$5,1))))*Q9))),0),IFERROR(IF(R$4&lt;MIN('07 Uspora casu'!$F$5:$J$5),S9*('07 Uspora casu'!$G$7/'07 Uspora casu'!$F$7)^(1/('07 Uspora casu'!$G$5-'07 Uspora casu'!$F$5)),IF(R$4&gt;MAX('07 Uspora casu'!$F$5:$J$5),(INDEX('07 Uspora casu'!$F10:$J10,MATCH(R$4,'07 Uspora casu'!$F$5:$J$5,1)-1)/INDEX('07 Uspora casu'!$F10:$J10,MATCH(R$4,'07 Uspora casu'!$F$5:$J$5,1)))^(1/(INDEX('07 Uspora casu'!$F$5:$J$5,MATCH(R$4,'07 Uspora casu'!$F$5:$J$5,1))-INDEX('07 Uspora casu'!$F$5:$J$5,MATCH(R$4,'07 Uspora casu'!$F$5:$J$5,1)-1)))*Q9,IFERROR($E9/INDEX('07 Uspora casu'!$F10:$J10,MATCH(R$4,'07 Uspora casu'!$F$5:$J$5,0)),(INDEX('07 Uspora casu'!$F10:$J10,MATCH(R$4,'07 Uspora casu'!$F$5:$J$5,1))/INDEX('07 Uspora casu'!$F10:$J10,MATCH(R$4,'07 Uspora casu'!$F$5:$J$5,1)+1))^(1/(INDEX('07 Uspora casu'!$F$5:$J$5,MATCH(R$4,'07 Uspora casu'!$F$5:$J$5,1)+1)-INDEX('07 Uspora casu'!$F$5:$J$5,MATCH(R$4,'07 Uspora casu'!$F$5:$J$5,1))))*Q9))),0)))</f>
        <v>4.5410390687854234E-2</v>
      </c>
      <c r="S9" s="48">
        <f>IF($E9="",0,IF('07 Uspora casu'!$D$2="Jazdný čas",IFERROR(IF(S$4&lt;MIN('07 Uspora casu'!$F$5:$J$5),T9*('07 Uspora casu'!$F$7/'07 Uspora casu'!$G$7)^(1/('07 Uspora casu'!$G$5-'07 Uspora casu'!$F$5)),IF(S$4&gt;MAX('07 Uspora casu'!$F$5:$J$5),(INDEX('07 Uspora casu'!$F10:$J10,MATCH(S$4,'07 Uspora casu'!$F$5:$J$5,1))/INDEX('07 Uspora casu'!$F10:$J10,MATCH(S$4,'07 Uspora casu'!$F$5:$J$5,1)-1))^(1/(INDEX('07 Uspora casu'!$F$5:$J$5,MATCH(S$4,'07 Uspora casu'!$F$5:$J$5,1))-INDEX('07 Uspora casu'!$F$5:$J$5,MATCH(S$4,'07 Uspora casu'!$F$5:$J$5,1)-1)))*R9,IFERROR(INDEX('07 Uspora casu'!$F10:$J10,MATCH(S$4,'07 Uspora casu'!$F$5:$J$5,0))/60,(INDEX('07 Uspora casu'!$F10:$J10,MATCH(S$4,'07 Uspora casu'!$F$5:$J$5,1)+1)/INDEX('07 Uspora casu'!$F10:$J10,MATCH(S$4,'07 Uspora casu'!$F$5:$J$5,1)))^(1/(INDEX('07 Uspora casu'!$F$5:$J$5,MATCH(S$4,'07 Uspora casu'!$F$5:$J$5,1)+1)-INDEX('07 Uspora casu'!$F$5:$J$5,MATCH(S$4,'07 Uspora casu'!$F$5:$J$5,1))))*R9))),0),IFERROR(IF(S$4&lt;MIN('07 Uspora casu'!$F$5:$J$5),T9*('07 Uspora casu'!$G$7/'07 Uspora casu'!$F$7)^(1/('07 Uspora casu'!$G$5-'07 Uspora casu'!$F$5)),IF(S$4&gt;MAX('07 Uspora casu'!$F$5:$J$5),(INDEX('07 Uspora casu'!$F10:$J10,MATCH(S$4,'07 Uspora casu'!$F$5:$J$5,1)-1)/INDEX('07 Uspora casu'!$F10:$J10,MATCH(S$4,'07 Uspora casu'!$F$5:$J$5,1)))^(1/(INDEX('07 Uspora casu'!$F$5:$J$5,MATCH(S$4,'07 Uspora casu'!$F$5:$J$5,1))-INDEX('07 Uspora casu'!$F$5:$J$5,MATCH(S$4,'07 Uspora casu'!$F$5:$J$5,1)-1)))*R9,IFERROR($E9/INDEX('07 Uspora casu'!$F10:$J10,MATCH(S$4,'07 Uspora casu'!$F$5:$J$5,0)),(INDEX('07 Uspora casu'!$F10:$J10,MATCH(S$4,'07 Uspora casu'!$F$5:$J$5,1))/INDEX('07 Uspora casu'!$F10:$J10,MATCH(S$4,'07 Uspora casu'!$F$5:$J$5,1)+1))^(1/(INDEX('07 Uspora casu'!$F$5:$J$5,MATCH(S$4,'07 Uspora casu'!$F$5:$J$5,1)+1)-INDEX('07 Uspora casu'!$F$5:$J$5,MATCH(S$4,'07 Uspora casu'!$F$5:$J$5,1))))*R9))),0)))</f>
        <v>4.589458634269953E-2</v>
      </c>
      <c r="T9" s="48">
        <f>IF($E9="",0,IF('07 Uspora casu'!$D$2="Jazdný čas",IFERROR(IF(T$4&lt;MIN('07 Uspora casu'!$F$5:$J$5),U9*('07 Uspora casu'!$F$7/'07 Uspora casu'!$G$7)^(1/('07 Uspora casu'!$G$5-'07 Uspora casu'!$F$5)),IF(T$4&gt;MAX('07 Uspora casu'!$F$5:$J$5),(INDEX('07 Uspora casu'!$F10:$J10,MATCH(T$4,'07 Uspora casu'!$F$5:$J$5,1))/INDEX('07 Uspora casu'!$F10:$J10,MATCH(T$4,'07 Uspora casu'!$F$5:$J$5,1)-1))^(1/(INDEX('07 Uspora casu'!$F$5:$J$5,MATCH(T$4,'07 Uspora casu'!$F$5:$J$5,1))-INDEX('07 Uspora casu'!$F$5:$J$5,MATCH(T$4,'07 Uspora casu'!$F$5:$J$5,1)-1)))*S9,IFERROR(INDEX('07 Uspora casu'!$F10:$J10,MATCH(T$4,'07 Uspora casu'!$F$5:$J$5,0))/60,(INDEX('07 Uspora casu'!$F10:$J10,MATCH(T$4,'07 Uspora casu'!$F$5:$J$5,1)+1)/INDEX('07 Uspora casu'!$F10:$J10,MATCH(T$4,'07 Uspora casu'!$F$5:$J$5,1)))^(1/(INDEX('07 Uspora casu'!$F$5:$J$5,MATCH(T$4,'07 Uspora casu'!$F$5:$J$5,1)+1)-INDEX('07 Uspora casu'!$F$5:$J$5,MATCH(T$4,'07 Uspora casu'!$F$5:$J$5,1))))*S9))),0),IFERROR(IF(T$4&lt;MIN('07 Uspora casu'!$F$5:$J$5),U9*('07 Uspora casu'!$G$7/'07 Uspora casu'!$F$7)^(1/('07 Uspora casu'!$G$5-'07 Uspora casu'!$F$5)),IF(T$4&gt;MAX('07 Uspora casu'!$F$5:$J$5),(INDEX('07 Uspora casu'!$F10:$J10,MATCH(T$4,'07 Uspora casu'!$F$5:$J$5,1)-1)/INDEX('07 Uspora casu'!$F10:$J10,MATCH(T$4,'07 Uspora casu'!$F$5:$J$5,1)))^(1/(INDEX('07 Uspora casu'!$F$5:$J$5,MATCH(T$4,'07 Uspora casu'!$F$5:$J$5,1))-INDEX('07 Uspora casu'!$F$5:$J$5,MATCH(T$4,'07 Uspora casu'!$F$5:$J$5,1)-1)))*S9,IFERROR($E9/INDEX('07 Uspora casu'!$F10:$J10,MATCH(T$4,'07 Uspora casu'!$F$5:$J$5,0)),(INDEX('07 Uspora casu'!$F10:$J10,MATCH(T$4,'07 Uspora casu'!$F$5:$J$5,1))/INDEX('07 Uspora casu'!$F10:$J10,MATCH(T$4,'07 Uspora casu'!$F$5:$J$5,1)+1))^(1/(INDEX('07 Uspora casu'!$F$5:$J$5,MATCH(T$4,'07 Uspora casu'!$F$5:$J$5,1)+1)-INDEX('07 Uspora casu'!$F$5:$J$5,MATCH(T$4,'07 Uspora casu'!$F$5:$J$5,1))))*S9))),0)))</f>
        <v>4.6383944812235907E-2</v>
      </c>
      <c r="U9" s="48">
        <f>IF($E9="",0,IF('07 Uspora casu'!$D$2="Jazdný čas",IFERROR(IF(U$4&lt;MIN('07 Uspora casu'!$F$5:$J$5),V9*('07 Uspora casu'!$F$7/'07 Uspora casu'!$G$7)^(1/('07 Uspora casu'!$G$5-'07 Uspora casu'!$F$5)),IF(U$4&gt;MAX('07 Uspora casu'!$F$5:$J$5),(INDEX('07 Uspora casu'!$F10:$J10,MATCH(U$4,'07 Uspora casu'!$F$5:$J$5,1))/INDEX('07 Uspora casu'!$F10:$J10,MATCH(U$4,'07 Uspora casu'!$F$5:$J$5,1)-1))^(1/(INDEX('07 Uspora casu'!$F$5:$J$5,MATCH(U$4,'07 Uspora casu'!$F$5:$J$5,1))-INDEX('07 Uspora casu'!$F$5:$J$5,MATCH(U$4,'07 Uspora casu'!$F$5:$J$5,1)-1)))*T9,IFERROR(INDEX('07 Uspora casu'!$F10:$J10,MATCH(U$4,'07 Uspora casu'!$F$5:$J$5,0))/60,(INDEX('07 Uspora casu'!$F10:$J10,MATCH(U$4,'07 Uspora casu'!$F$5:$J$5,1)+1)/INDEX('07 Uspora casu'!$F10:$J10,MATCH(U$4,'07 Uspora casu'!$F$5:$J$5,1)))^(1/(INDEX('07 Uspora casu'!$F$5:$J$5,MATCH(U$4,'07 Uspora casu'!$F$5:$J$5,1)+1)-INDEX('07 Uspora casu'!$F$5:$J$5,MATCH(U$4,'07 Uspora casu'!$F$5:$J$5,1))))*T9))),0),IFERROR(IF(U$4&lt;MIN('07 Uspora casu'!$F$5:$J$5),V9*('07 Uspora casu'!$G$7/'07 Uspora casu'!$F$7)^(1/('07 Uspora casu'!$G$5-'07 Uspora casu'!$F$5)),IF(U$4&gt;MAX('07 Uspora casu'!$F$5:$J$5),(INDEX('07 Uspora casu'!$F10:$J10,MATCH(U$4,'07 Uspora casu'!$F$5:$J$5,1)-1)/INDEX('07 Uspora casu'!$F10:$J10,MATCH(U$4,'07 Uspora casu'!$F$5:$J$5,1)))^(1/(INDEX('07 Uspora casu'!$F$5:$J$5,MATCH(U$4,'07 Uspora casu'!$F$5:$J$5,1))-INDEX('07 Uspora casu'!$F$5:$J$5,MATCH(U$4,'07 Uspora casu'!$F$5:$J$5,1)-1)))*T9,IFERROR($E9/INDEX('07 Uspora casu'!$F10:$J10,MATCH(U$4,'07 Uspora casu'!$F$5:$J$5,0)),(INDEX('07 Uspora casu'!$F10:$J10,MATCH(U$4,'07 Uspora casu'!$F$5:$J$5,1))/INDEX('07 Uspora casu'!$F10:$J10,MATCH(U$4,'07 Uspora casu'!$F$5:$J$5,1)+1))^(1/(INDEX('07 Uspora casu'!$F$5:$J$5,MATCH(U$4,'07 Uspora casu'!$F$5:$J$5,1)+1)-INDEX('07 Uspora casu'!$F$5:$J$5,MATCH(U$4,'07 Uspora casu'!$F$5:$J$5,1))))*T9))),0)))</f>
        <v>4.6878521145812257E-2</v>
      </c>
      <c r="V9" s="48">
        <f>IF($E9="",0,IF('07 Uspora casu'!$D$2="Jazdný čas",IFERROR(IF(V$4&lt;MIN('07 Uspora casu'!$F$5:$J$5),W9*('07 Uspora casu'!$F$7/'07 Uspora casu'!$G$7)^(1/('07 Uspora casu'!$G$5-'07 Uspora casu'!$F$5)),IF(V$4&gt;MAX('07 Uspora casu'!$F$5:$J$5),(INDEX('07 Uspora casu'!$F10:$J10,MATCH(V$4,'07 Uspora casu'!$F$5:$J$5,1))/INDEX('07 Uspora casu'!$F10:$J10,MATCH(V$4,'07 Uspora casu'!$F$5:$J$5,1)-1))^(1/(INDEX('07 Uspora casu'!$F$5:$J$5,MATCH(V$4,'07 Uspora casu'!$F$5:$J$5,1))-INDEX('07 Uspora casu'!$F$5:$J$5,MATCH(V$4,'07 Uspora casu'!$F$5:$J$5,1)-1)))*U9,IFERROR(INDEX('07 Uspora casu'!$F10:$J10,MATCH(V$4,'07 Uspora casu'!$F$5:$J$5,0))/60,(INDEX('07 Uspora casu'!$F10:$J10,MATCH(V$4,'07 Uspora casu'!$F$5:$J$5,1)+1)/INDEX('07 Uspora casu'!$F10:$J10,MATCH(V$4,'07 Uspora casu'!$F$5:$J$5,1)))^(1/(INDEX('07 Uspora casu'!$F$5:$J$5,MATCH(V$4,'07 Uspora casu'!$F$5:$J$5,1)+1)-INDEX('07 Uspora casu'!$F$5:$J$5,MATCH(V$4,'07 Uspora casu'!$F$5:$J$5,1))))*U9))),0),IFERROR(IF(V$4&lt;MIN('07 Uspora casu'!$F$5:$J$5),W9*('07 Uspora casu'!$G$7/'07 Uspora casu'!$F$7)^(1/('07 Uspora casu'!$G$5-'07 Uspora casu'!$F$5)),IF(V$4&gt;MAX('07 Uspora casu'!$F$5:$J$5),(INDEX('07 Uspora casu'!$F10:$J10,MATCH(V$4,'07 Uspora casu'!$F$5:$J$5,1)-1)/INDEX('07 Uspora casu'!$F10:$J10,MATCH(V$4,'07 Uspora casu'!$F$5:$J$5,1)))^(1/(INDEX('07 Uspora casu'!$F$5:$J$5,MATCH(V$4,'07 Uspora casu'!$F$5:$J$5,1))-INDEX('07 Uspora casu'!$F$5:$J$5,MATCH(V$4,'07 Uspora casu'!$F$5:$J$5,1)-1)))*U9,IFERROR($E9/INDEX('07 Uspora casu'!$F10:$J10,MATCH(V$4,'07 Uspora casu'!$F$5:$J$5,0)),(INDEX('07 Uspora casu'!$F10:$J10,MATCH(V$4,'07 Uspora casu'!$F$5:$J$5,1))/INDEX('07 Uspora casu'!$F10:$J10,MATCH(V$4,'07 Uspora casu'!$F$5:$J$5,1)+1))^(1/(INDEX('07 Uspora casu'!$F$5:$J$5,MATCH(V$4,'07 Uspora casu'!$F$5:$J$5,1)+1)-INDEX('07 Uspora casu'!$F$5:$J$5,MATCH(V$4,'07 Uspora casu'!$F$5:$J$5,1))))*U9))),0)))</f>
        <v>4.7378370979750083E-2</v>
      </c>
      <c r="W9" s="48">
        <f>IF($E9="",0,IF('07 Uspora casu'!$D$2="Jazdný čas",IFERROR(IF(W$4&lt;MIN('07 Uspora casu'!$F$5:$J$5),X9*('07 Uspora casu'!$F$7/'07 Uspora casu'!$G$7)^(1/('07 Uspora casu'!$G$5-'07 Uspora casu'!$F$5)),IF(W$4&gt;MAX('07 Uspora casu'!$F$5:$J$5),(INDEX('07 Uspora casu'!$F10:$J10,MATCH(W$4,'07 Uspora casu'!$F$5:$J$5,1))/INDEX('07 Uspora casu'!$F10:$J10,MATCH(W$4,'07 Uspora casu'!$F$5:$J$5,1)-1))^(1/(INDEX('07 Uspora casu'!$F$5:$J$5,MATCH(W$4,'07 Uspora casu'!$F$5:$J$5,1))-INDEX('07 Uspora casu'!$F$5:$J$5,MATCH(W$4,'07 Uspora casu'!$F$5:$J$5,1)-1)))*V9,IFERROR(INDEX('07 Uspora casu'!$F10:$J10,MATCH(W$4,'07 Uspora casu'!$F$5:$J$5,0))/60,(INDEX('07 Uspora casu'!$F10:$J10,MATCH(W$4,'07 Uspora casu'!$F$5:$J$5,1)+1)/INDEX('07 Uspora casu'!$F10:$J10,MATCH(W$4,'07 Uspora casu'!$F$5:$J$5,1)))^(1/(INDEX('07 Uspora casu'!$F$5:$J$5,MATCH(W$4,'07 Uspora casu'!$F$5:$J$5,1)+1)-INDEX('07 Uspora casu'!$F$5:$J$5,MATCH(W$4,'07 Uspora casu'!$F$5:$J$5,1))))*V9))),0),IFERROR(IF(W$4&lt;MIN('07 Uspora casu'!$F$5:$J$5),X9*('07 Uspora casu'!$G$7/'07 Uspora casu'!$F$7)^(1/('07 Uspora casu'!$G$5-'07 Uspora casu'!$F$5)),IF(W$4&gt;MAX('07 Uspora casu'!$F$5:$J$5),(INDEX('07 Uspora casu'!$F10:$J10,MATCH(W$4,'07 Uspora casu'!$F$5:$J$5,1)-1)/INDEX('07 Uspora casu'!$F10:$J10,MATCH(W$4,'07 Uspora casu'!$F$5:$J$5,1)))^(1/(INDEX('07 Uspora casu'!$F$5:$J$5,MATCH(W$4,'07 Uspora casu'!$F$5:$J$5,1))-INDEX('07 Uspora casu'!$F$5:$J$5,MATCH(W$4,'07 Uspora casu'!$F$5:$J$5,1)-1)))*V9,IFERROR($E9/INDEX('07 Uspora casu'!$F10:$J10,MATCH(W$4,'07 Uspora casu'!$F$5:$J$5,0)),(INDEX('07 Uspora casu'!$F10:$J10,MATCH(W$4,'07 Uspora casu'!$F$5:$J$5,1))/INDEX('07 Uspora casu'!$F10:$J10,MATCH(W$4,'07 Uspora casu'!$F$5:$J$5,1)+1))^(1/(INDEX('07 Uspora casu'!$F$5:$J$5,MATCH(W$4,'07 Uspora casu'!$F$5:$J$5,1)+1)-INDEX('07 Uspora casu'!$F$5:$J$5,MATCH(W$4,'07 Uspora casu'!$F$5:$J$5,1))))*V9))),0)))</f>
        <v>4.7883550543602181E-2</v>
      </c>
      <c r="X9" s="48">
        <f>IF($E9="",0,IF('07 Uspora casu'!$D$2="Jazdný čas",IFERROR(IF(X$4&lt;MIN('07 Uspora casu'!$F$5:$J$5),Y9*('07 Uspora casu'!$F$7/'07 Uspora casu'!$G$7)^(1/('07 Uspora casu'!$G$5-'07 Uspora casu'!$F$5)),IF(X$4&gt;MAX('07 Uspora casu'!$F$5:$J$5),(INDEX('07 Uspora casu'!$F10:$J10,MATCH(X$4,'07 Uspora casu'!$F$5:$J$5,1))/INDEX('07 Uspora casu'!$F10:$J10,MATCH(X$4,'07 Uspora casu'!$F$5:$J$5,1)-1))^(1/(INDEX('07 Uspora casu'!$F$5:$J$5,MATCH(X$4,'07 Uspora casu'!$F$5:$J$5,1))-INDEX('07 Uspora casu'!$F$5:$J$5,MATCH(X$4,'07 Uspora casu'!$F$5:$J$5,1)-1)))*W9,IFERROR(INDEX('07 Uspora casu'!$F10:$J10,MATCH(X$4,'07 Uspora casu'!$F$5:$J$5,0))/60,(INDEX('07 Uspora casu'!$F10:$J10,MATCH(X$4,'07 Uspora casu'!$F$5:$J$5,1)+1)/INDEX('07 Uspora casu'!$F10:$J10,MATCH(X$4,'07 Uspora casu'!$F$5:$J$5,1)))^(1/(INDEX('07 Uspora casu'!$F$5:$J$5,MATCH(X$4,'07 Uspora casu'!$F$5:$J$5,1)+1)-INDEX('07 Uspora casu'!$F$5:$J$5,MATCH(X$4,'07 Uspora casu'!$F$5:$J$5,1))))*W9))),0),IFERROR(IF(X$4&lt;MIN('07 Uspora casu'!$F$5:$J$5),Y9*('07 Uspora casu'!$G$7/'07 Uspora casu'!$F$7)^(1/('07 Uspora casu'!$G$5-'07 Uspora casu'!$F$5)),IF(X$4&gt;MAX('07 Uspora casu'!$F$5:$J$5),(INDEX('07 Uspora casu'!$F10:$J10,MATCH(X$4,'07 Uspora casu'!$F$5:$J$5,1)-1)/INDEX('07 Uspora casu'!$F10:$J10,MATCH(X$4,'07 Uspora casu'!$F$5:$J$5,1)))^(1/(INDEX('07 Uspora casu'!$F$5:$J$5,MATCH(X$4,'07 Uspora casu'!$F$5:$J$5,1))-INDEX('07 Uspora casu'!$F$5:$J$5,MATCH(X$4,'07 Uspora casu'!$F$5:$J$5,1)-1)))*W9,IFERROR($E9/INDEX('07 Uspora casu'!$F10:$J10,MATCH(X$4,'07 Uspora casu'!$F$5:$J$5,0)),(INDEX('07 Uspora casu'!$F10:$J10,MATCH(X$4,'07 Uspora casu'!$F$5:$J$5,1))/INDEX('07 Uspora casu'!$F10:$J10,MATCH(X$4,'07 Uspora casu'!$F$5:$J$5,1)+1))^(1/(INDEX('07 Uspora casu'!$F$5:$J$5,MATCH(X$4,'07 Uspora casu'!$F$5:$J$5,1)+1)-INDEX('07 Uspora casu'!$F$5:$J$5,MATCH(X$4,'07 Uspora casu'!$F$5:$J$5,1))))*W9))),0)))</f>
        <v>4.8394116666478075E-2</v>
      </c>
      <c r="Y9" s="48">
        <f>IF($E9="",0,IF('07 Uspora casu'!$D$2="Jazdný čas",IFERROR(IF(Y$4&lt;MIN('07 Uspora casu'!$F$5:$J$5),Z9*('07 Uspora casu'!$F$7/'07 Uspora casu'!$G$7)^(1/('07 Uspora casu'!$G$5-'07 Uspora casu'!$F$5)),IF(Y$4&gt;MAX('07 Uspora casu'!$F$5:$J$5),(INDEX('07 Uspora casu'!$F10:$J10,MATCH(Y$4,'07 Uspora casu'!$F$5:$J$5,1))/INDEX('07 Uspora casu'!$F10:$J10,MATCH(Y$4,'07 Uspora casu'!$F$5:$J$5,1)-1))^(1/(INDEX('07 Uspora casu'!$F$5:$J$5,MATCH(Y$4,'07 Uspora casu'!$F$5:$J$5,1))-INDEX('07 Uspora casu'!$F$5:$J$5,MATCH(Y$4,'07 Uspora casu'!$F$5:$J$5,1)-1)))*X9,IFERROR(INDEX('07 Uspora casu'!$F10:$J10,MATCH(Y$4,'07 Uspora casu'!$F$5:$J$5,0))/60,(INDEX('07 Uspora casu'!$F10:$J10,MATCH(Y$4,'07 Uspora casu'!$F$5:$J$5,1)+1)/INDEX('07 Uspora casu'!$F10:$J10,MATCH(Y$4,'07 Uspora casu'!$F$5:$J$5,1)))^(1/(INDEX('07 Uspora casu'!$F$5:$J$5,MATCH(Y$4,'07 Uspora casu'!$F$5:$J$5,1)+1)-INDEX('07 Uspora casu'!$F$5:$J$5,MATCH(Y$4,'07 Uspora casu'!$F$5:$J$5,1))))*X9))),0),IFERROR(IF(Y$4&lt;MIN('07 Uspora casu'!$F$5:$J$5),Z9*('07 Uspora casu'!$G$7/'07 Uspora casu'!$F$7)^(1/('07 Uspora casu'!$G$5-'07 Uspora casu'!$F$5)),IF(Y$4&gt;MAX('07 Uspora casu'!$F$5:$J$5),(INDEX('07 Uspora casu'!$F10:$J10,MATCH(Y$4,'07 Uspora casu'!$F$5:$J$5,1)-1)/INDEX('07 Uspora casu'!$F10:$J10,MATCH(Y$4,'07 Uspora casu'!$F$5:$J$5,1)))^(1/(INDEX('07 Uspora casu'!$F$5:$J$5,MATCH(Y$4,'07 Uspora casu'!$F$5:$J$5,1))-INDEX('07 Uspora casu'!$F$5:$J$5,MATCH(Y$4,'07 Uspora casu'!$F$5:$J$5,1)-1)))*X9,IFERROR($E9/INDEX('07 Uspora casu'!$F10:$J10,MATCH(Y$4,'07 Uspora casu'!$F$5:$J$5,0)),(INDEX('07 Uspora casu'!$F10:$J10,MATCH(Y$4,'07 Uspora casu'!$F$5:$J$5,1))/INDEX('07 Uspora casu'!$F10:$J10,MATCH(Y$4,'07 Uspora casu'!$F$5:$J$5,1)+1))^(1/(INDEX('07 Uspora casu'!$F$5:$J$5,MATCH(Y$4,'07 Uspora casu'!$F$5:$J$5,1)+1)-INDEX('07 Uspora casu'!$F$5:$J$5,MATCH(Y$4,'07 Uspora casu'!$F$5:$J$5,1))))*X9))),0)))</f>
        <v>4.891012678343689E-2</v>
      </c>
      <c r="Z9" s="48">
        <f>IF($E9="",0,IF('07 Uspora casu'!$D$2="Jazdný čas",IFERROR(IF(Z$4&lt;MIN('07 Uspora casu'!$F$5:$J$5),AA9*('07 Uspora casu'!$F$7/'07 Uspora casu'!$G$7)^(1/('07 Uspora casu'!$G$5-'07 Uspora casu'!$F$5)),IF(Z$4&gt;MAX('07 Uspora casu'!$F$5:$J$5),(INDEX('07 Uspora casu'!$F10:$J10,MATCH(Z$4,'07 Uspora casu'!$F$5:$J$5,1))/INDEX('07 Uspora casu'!$F10:$J10,MATCH(Z$4,'07 Uspora casu'!$F$5:$J$5,1)-1))^(1/(INDEX('07 Uspora casu'!$F$5:$J$5,MATCH(Z$4,'07 Uspora casu'!$F$5:$J$5,1))-INDEX('07 Uspora casu'!$F$5:$J$5,MATCH(Z$4,'07 Uspora casu'!$F$5:$J$5,1)-1)))*Y9,IFERROR(INDEX('07 Uspora casu'!$F10:$J10,MATCH(Z$4,'07 Uspora casu'!$F$5:$J$5,0))/60,(INDEX('07 Uspora casu'!$F10:$J10,MATCH(Z$4,'07 Uspora casu'!$F$5:$J$5,1)+1)/INDEX('07 Uspora casu'!$F10:$J10,MATCH(Z$4,'07 Uspora casu'!$F$5:$J$5,1)))^(1/(INDEX('07 Uspora casu'!$F$5:$J$5,MATCH(Z$4,'07 Uspora casu'!$F$5:$J$5,1)+1)-INDEX('07 Uspora casu'!$F$5:$J$5,MATCH(Z$4,'07 Uspora casu'!$F$5:$J$5,1))))*Y9))),0),IFERROR(IF(Z$4&lt;MIN('07 Uspora casu'!$F$5:$J$5),AA9*('07 Uspora casu'!$G$7/'07 Uspora casu'!$F$7)^(1/('07 Uspora casu'!$G$5-'07 Uspora casu'!$F$5)),IF(Z$4&gt;MAX('07 Uspora casu'!$F$5:$J$5),(INDEX('07 Uspora casu'!$F10:$J10,MATCH(Z$4,'07 Uspora casu'!$F$5:$J$5,1)-1)/INDEX('07 Uspora casu'!$F10:$J10,MATCH(Z$4,'07 Uspora casu'!$F$5:$J$5,1)))^(1/(INDEX('07 Uspora casu'!$F$5:$J$5,MATCH(Z$4,'07 Uspora casu'!$F$5:$J$5,1))-INDEX('07 Uspora casu'!$F$5:$J$5,MATCH(Z$4,'07 Uspora casu'!$F$5:$J$5,1)-1)))*Y9,IFERROR($E9/INDEX('07 Uspora casu'!$F10:$J10,MATCH(Z$4,'07 Uspora casu'!$F$5:$J$5,0)),(INDEX('07 Uspora casu'!$F10:$J10,MATCH(Z$4,'07 Uspora casu'!$F$5:$J$5,1))/INDEX('07 Uspora casu'!$F10:$J10,MATCH(Z$4,'07 Uspora casu'!$F$5:$J$5,1)+1))^(1/(INDEX('07 Uspora casu'!$F$5:$J$5,MATCH(Z$4,'07 Uspora casu'!$F$5:$J$5,1)+1)-INDEX('07 Uspora casu'!$F$5:$J$5,MATCH(Z$4,'07 Uspora casu'!$F$5:$J$5,1))))*Y9))),0)))</f>
        <v>4.9431638941948373E-2</v>
      </c>
      <c r="AA9" s="48">
        <f>IF($E9="",0,IF('07 Uspora casu'!$D$2="Jazdný čas",IFERROR(IF(AA$4&lt;MIN('07 Uspora casu'!$F$5:$J$5),AB9*('07 Uspora casu'!$F$7/'07 Uspora casu'!$G$7)^(1/('07 Uspora casu'!$G$5-'07 Uspora casu'!$F$5)),IF(AA$4&gt;MAX('07 Uspora casu'!$F$5:$J$5),(INDEX('07 Uspora casu'!$F10:$J10,MATCH(AA$4,'07 Uspora casu'!$F$5:$J$5,1))/INDEX('07 Uspora casu'!$F10:$J10,MATCH(AA$4,'07 Uspora casu'!$F$5:$J$5,1)-1))^(1/(INDEX('07 Uspora casu'!$F$5:$J$5,MATCH(AA$4,'07 Uspora casu'!$F$5:$J$5,1))-INDEX('07 Uspora casu'!$F$5:$J$5,MATCH(AA$4,'07 Uspora casu'!$F$5:$J$5,1)-1)))*Z9,IFERROR(INDEX('07 Uspora casu'!$F10:$J10,MATCH(AA$4,'07 Uspora casu'!$F$5:$J$5,0))/60,(INDEX('07 Uspora casu'!$F10:$J10,MATCH(AA$4,'07 Uspora casu'!$F$5:$J$5,1)+1)/INDEX('07 Uspora casu'!$F10:$J10,MATCH(AA$4,'07 Uspora casu'!$F$5:$J$5,1)))^(1/(INDEX('07 Uspora casu'!$F$5:$J$5,MATCH(AA$4,'07 Uspora casu'!$F$5:$J$5,1)+1)-INDEX('07 Uspora casu'!$F$5:$J$5,MATCH(AA$4,'07 Uspora casu'!$F$5:$J$5,1))))*Z9))),0),IFERROR(IF(AA$4&lt;MIN('07 Uspora casu'!$F$5:$J$5),AB9*('07 Uspora casu'!$G$7/'07 Uspora casu'!$F$7)^(1/('07 Uspora casu'!$G$5-'07 Uspora casu'!$F$5)),IF(AA$4&gt;MAX('07 Uspora casu'!$F$5:$J$5),(INDEX('07 Uspora casu'!$F10:$J10,MATCH(AA$4,'07 Uspora casu'!$F$5:$J$5,1)-1)/INDEX('07 Uspora casu'!$F10:$J10,MATCH(AA$4,'07 Uspora casu'!$F$5:$J$5,1)))^(1/(INDEX('07 Uspora casu'!$F$5:$J$5,MATCH(AA$4,'07 Uspora casu'!$F$5:$J$5,1))-INDEX('07 Uspora casu'!$F$5:$J$5,MATCH(AA$4,'07 Uspora casu'!$F$5:$J$5,1)-1)))*Z9,IFERROR($E9/INDEX('07 Uspora casu'!$F10:$J10,MATCH(AA$4,'07 Uspora casu'!$F$5:$J$5,0)),(INDEX('07 Uspora casu'!$F10:$J10,MATCH(AA$4,'07 Uspora casu'!$F$5:$J$5,1))/INDEX('07 Uspora casu'!$F10:$J10,MATCH(AA$4,'07 Uspora casu'!$F$5:$J$5,1)+1))^(1/(INDEX('07 Uspora casu'!$F$5:$J$5,MATCH(AA$4,'07 Uspora casu'!$F$5:$J$5,1)+1)-INDEX('07 Uspora casu'!$F$5:$J$5,MATCH(AA$4,'07 Uspora casu'!$F$5:$J$5,1))))*Z9))),0)))</f>
        <v>4.995871180842279E-2</v>
      </c>
      <c r="AB9" s="48">
        <f>IF($E9="",0,IF('07 Uspora casu'!$D$2="Jazdný čas",IFERROR(IF(AB$4&lt;MIN('07 Uspora casu'!$F$5:$J$5),AC9*('07 Uspora casu'!$F$7/'07 Uspora casu'!$G$7)^(1/('07 Uspora casu'!$G$5-'07 Uspora casu'!$F$5)),IF(AB$4&gt;MAX('07 Uspora casu'!$F$5:$J$5),(INDEX('07 Uspora casu'!$F10:$J10,MATCH(AB$4,'07 Uspora casu'!$F$5:$J$5,1))/INDEX('07 Uspora casu'!$F10:$J10,MATCH(AB$4,'07 Uspora casu'!$F$5:$J$5,1)-1))^(1/(INDEX('07 Uspora casu'!$F$5:$J$5,MATCH(AB$4,'07 Uspora casu'!$F$5:$J$5,1))-INDEX('07 Uspora casu'!$F$5:$J$5,MATCH(AB$4,'07 Uspora casu'!$F$5:$J$5,1)-1)))*AA9,IFERROR(INDEX('07 Uspora casu'!$F10:$J10,MATCH(AB$4,'07 Uspora casu'!$F$5:$J$5,0))/60,(INDEX('07 Uspora casu'!$F10:$J10,MATCH(AB$4,'07 Uspora casu'!$F$5:$J$5,1)+1)/INDEX('07 Uspora casu'!$F10:$J10,MATCH(AB$4,'07 Uspora casu'!$F$5:$J$5,1)))^(1/(INDEX('07 Uspora casu'!$F$5:$J$5,MATCH(AB$4,'07 Uspora casu'!$F$5:$J$5,1)+1)-INDEX('07 Uspora casu'!$F$5:$J$5,MATCH(AB$4,'07 Uspora casu'!$F$5:$J$5,1))))*AA9))),0),IFERROR(IF(AB$4&lt;MIN('07 Uspora casu'!$F$5:$J$5),AC9*('07 Uspora casu'!$G$7/'07 Uspora casu'!$F$7)^(1/('07 Uspora casu'!$G$5-'07 Uspora casu'!$F$5)),IF(AB$4&gt;MAX('07 Uspora casu'!$F$5:$J$5),(INDEX('07 Uspora casu'!$F10:$J10,MATCH(AB$4,'07 Uspora casu'!$F$5:$J$5,1)-1)/INDEX('07 Uspora casu'!$F10:$J10,MATCH(AB$4,'07 Uspora casu'!$F$5:$J$5,1)))^(1/(INDEX('07 Uspora casu'!$F$5:$J$5,MATCH(AB$4,'07 Uspora casu'!$F$5:$J$5,1))-INDEX('07 Uspora casu'!$F$5:$J$5,MATCH(AB$4,'07 Uspora casu'!$F$5:$J$5,1)-1)))*AA9,IFERROR($E9/INDEX('07 Uspora casu'!$F10:$J10,MATCH(AB$4,'07 Uspora casu'!$F$5:$J$5,0)),(INDEX('07 Uspora casu'!$F10:$J10,MATCH(AB$4,'07 Uspora casu'!$F$5:$J$5,1))/INDEX('07 Uspora casu'!$F10:$J10,MATCH(AB$4,'07 Uspora casu'!$F$5:$J$5,1)+1))^(1/(INDEX('07 Uspora casu'!$F$5:$J$5,MATCH(AB$4,'07 Uspora casu'!$F$5:$J$5,1)+1)-INDEX('07 Uspora casu'!$F$5:$J$5,MATCH(AB$4,'07 Uspora casu'!$F$5:$J$5,1))))*AA9))),0)))</f>
        <v>5.0634846824049708E-2</v>
      </c>
      <c r="AC9" s="48">
        <f>IF($E9="",0,IF('07 Uspora casu'!$D$2="Jazdný čas",IFERROR(IF(AC$4&lt;MIN('07 Uspora casu'!$F$5:$J$5),AD9*('07 Uspora casu'!$F$7/'07 Uspora casu'!$G$7)^(1/('07 Uspora casu'!$G$5-'07 Uspora casu'!$F$5)),IF(AC$4&gt;MAX('07 Uspora casu'!$F$5:$J$5),(INDEX('07 Uspora casu'!$F10:$J10,MATCH(AC$4,'07 Uspora casu'!$F$5:$J$5,1))/INDEX('07 Uspora casu'!$F10:$J10,MATCH(AC$4,'07 Uspora casu'!$F$5:$J$5,1)-1))^(1/(INDEX('07 Uspora casu'!$F$5:$J$5,MATCH(AC$4,'07 Uspora casu'!$F$5:$J$5,1))-INDEX('07 Uspora casu'!$F$5:$J$5,MATCH(AC$4,'07 Uspora casu'!$F$5:$J$5,1)-1)))*AB9,IFERROR(INDEX('07 Uspora casu'!$F10:$J10,MATCH(AC$4,'07 Uspora casu'!$F$5:$J$5,0))/60,(INDEX('07 Uspora casu'!$F10:$J10,MATCH(AC$4,'07 Uspora casu'!$F$5:$J$5,1)+1)/INDEX('07 Uspora casu'!$F10:$J10,MATCH(AC$4,'07 Uspora casu'!$F$5:$J$5,1)))^(1/(INDEX('07 Uspora casu'!$F$5:$J$5,MATCH(AC$4,'07 Uspora casu'!$F$5:$J$5,1)+1)-INDEX('07 Uspora casu'!$F$5:$J$5,MATCH(AC$4,'07 Uspora casu'!$F$5:$J$5,1))))*AB9))),0),IFERROR(IF(AC$4&lt;MIN('07 Uspora casu'!$F$5:$J$5),AD9*('07 Uspora casu'!$G$7/'07 Uspora casu'!$F$7)^(1/('07 Uspora casu'!$G$5-'07 Uspora casu'!$F$5)),IF(AC$4&gt;MAX('07 Uspora casu'!$F$5:$J$5),(INDEX('07 Uspora casu'!$F10:$J10,MATCH(AC$4,'07 Uspora casu'!$F$5:$J$5,1)-1)/INDEX('07 Uspora casu'!$F10:$J10,MATCH(AC$4,'07 Uspora casu'!$F$5:$J$5,1)))^(1/(INDEX('07 Uspora casu'!$F$5:$J$5,MATCH(AC$4,'07 Uspora casu'!$F$5:$J$5,1))-INDEX('07 Uspora casu'!$F$5:$J$5,MATCH(AC$4,'07 Uspora casu'!$F$5:$J$5,1)-1)))*AB9,IFERROR($E9/INDEX('07 Uspora casu'!$F10:$J10,MATCH(AC$4,'07 Uspora casu'!$F$5:$J$5,0)),(INDEX('07 Uspora casu'!$F10:$J10,MATCH(AC$4,'07 Uspora casu'!$F$5:$J$5,1))/INDEX('07 Uspora casu'!$F10:$J10,MATCH(AC$4,'07 Uspora casu'!$F$5:$J$5,1)+1))^(1/(INDEX('07 Uspora casu'!$F$5:$J$5,MATCH(AC$4,'07 Uspora casu'!$F$5:$J$5,1)+1)-INDEX('07 Uspora casu'!$F$5:$J$5,MATCH(AC$4,'07 Uspora casu'!$F$5:$J$5,1))))*AB9))),0)))</f>
        <v>5.1320132567203587E-2</v>
      </c>
      <c r="AD9" s="48">
        <f>IF($E9="",0,IF('07 Uspora casu'!$D$2="Jazdný čas",IFERROR(IF(AD$4&lt;MIN('07 Uspora casu'!$F$5:$J$5),AE9*('07 Uspora casu'!$F$7/'07 Uspora casu'!$G$7)^(1/('07 Uspora casu'!$G$5-'07 Uspora casu'!$F$5)),IF(AD$4&gt;MAX('07 Uspora casu'!$F$5:$J$5),(INDEX('07 Uspora casu'!$F10:$J10,MATCH(AD$4,'07 Uspora casu'!$F$5:$J$5,1))/INDEX('07 Uspora casu'!$F10:$J10,MATCH(AD$4,'07 Uspora casu'!$F$5:$J$5,1)-1))^(1/(INDEX('07 Uspora casu'!$F$5:$J$5,MATCH(AD$4,'07 Uspora casu'!$F$5:$J$5,1))-INDEX('07 Uspora casu'!$F$5:$J$5,MATCH(AD$4,'07 Uspora casu'!$F$5:$J$5,1)-1)))*AC9,IFERROR(INDEX('07 Uspora casu'!$F10:$J10,MATCH(AD$4,'07 Uspora casu'!$F$5:$J$5,0))/60,(INDEX('07 Uspora casu'!$F10:$J10,MATCH(AD$4,'07 Uspora casu'!$F$5:$J$5,1)+1)/INDEX('07 Uspora casu'!$F10:$J10,MATCH(AD$4,'07 Uspora casu'!$F$5:$J$5,1)))^(1/(INDEX('07 Uspora casu'!$F$5:$J$5,MATCH(AD$4,'07 Uspora casu'!$F$5:$J$5,1)+1)-INDEX('07 Uspora casu'!$F$5:$J$5,MATCH(AD$4,'07 Uspora casu'!$F$5:$J$5,1))))*AC9))),0),IFERROR(IF(AD$4&lt;MIN('07 Uspora casu'!$F$5:$J$5),AE9*('07 Uspora casu'!$G$7/'07 Uspora casu'!$F$7)^(1/('07 Uspora casu'!$G$5-'07 Uspora casu'!$F$5)),IF(AD$4&gt;MAX('07 Uspora casu'!$F$5:$J$5),(INDEX('07 Uspora casu'!$F10:$J10,MATCH(AD$4,'07 Uspora casu'!$F$5:$J$5,1)-1)/INDEX('07 Uspora casu'!$F10:$J10,MATCH(AD$4,'07 Uspora casu'!$F$5:$J$5,1)))^(1/(INDEX('07 Uspora casu'!$F$5:$J$5,MATCH(AD$4,'07 Uspora casu'!$F$5:$J$5,1))-INDEX('07 Uspora casu'!$F$5:$J$5,MATCH(AD$4,'07 Uspora casu'!$F$5:$J$5,1)-1)))*AC9,IFERROR($E9/INDEX('07 Uspora casu'!$F10:$J10,MATCH(AD$4,'07 Uspora casu'!$F$5:$J$5,0)),(INDEX('07 Uspora casu'!$F10:$J10,MATCH(AD$4,'07 Uspora casu'!$F$5:$J$5,1))/INDEX('07 Uspora casu'!$F10:$J10,MATCH(AD$4,'07 Uspora casu'!$F$5:$J$5,1)+1))^(1/(INDEX('07 Uspora casu'!$F$5:$J$5,MATCH(AD$4,'07 Uspora casu'!$F$5:$J$5,1)+1)-INDEX('07 Uspora casu'!$F$5:$J$5,MATCH(AD$4,'07 Uspora casu'!$F$5:$J$5,1))))*AC9))),0)))</f>
        <v>5.2014692882696986E-2</v>
      </c>
      <c r="AE9" s="48">
        <f>IF($E9="",0,IF('07 Uspora casu'!$D$2="Jazdný čas",IFERROR(IF(AE$4&lt;MIN('07 Uspora casu'!$F$5:$J$5),AF9*('07 Uspora casu'!$F$7/'07 Uspora casu'!$G$7)^(1/('07 Uspora casu'!$G$5-'07 Uspora casu'!$F$5)),IF(AE$4&gt;MAX('07 Uspora casu'!$F$5:$J$5),(INDEX('07 Uspora casu'!$F10:$J10,MATCH(AE$4,'07 Uspora casu'!$F$5:$J$5,1))/INDEX('07 Uspora casu'!$F10:$J10,MATCH(AE$4,'07 Uspora casu'!$F$5:$J$5,1)-1))^(1/(INDEX('07 Uspora casu'!$F$5:$J$5,MATCH(AE$4,'07 Uspora casu'!$F$5:$J$5,1))-INDEX('07 Uspora casu'!$F$5:$J$5,MATCH(AE$4,'07 Uspora casu'!$F$5:$J$5,1)-1)))*AD9,IFERROR(INDEX('07 Uspora casu'!$F10:$J10,MATCH(AE$4,'07 Uspora casu'!$F$5:$J$5,0))/60,(INDEX('07 Uspora casu'!$F10:$J10,MATCH(AE$4,'07 Uspora casu'!$F$5:$J$5,1)+1)/INDEX('07 Uspora casu'!$F10:$J10,MATCH(AE$4,'07 Uspora casu'!$F$5:$J$5,1)))^(1/(INDEX('07 Uspora casu'!$F$5:$J$5,MATCH(AE$4,'07 Uspora casu'!$F$5:$J$5,1)+1)-INDEX('07 Uspora casu'!$F$5:$J$5,MATCH(AE$4,'07 Uspora casu'!$F$5:$J$5,1))))*AD9))),0),IFERROR(IF(AE$4&lt;MIN('07 Uspora casu'!$F$5:$J$5),AF9*('07 Uspora casu'!$G$7/'07 Uspora casu'!$F$7)^(1/('07 Uspora casu'!$G$5-'07 Uspora casu'!$F$5)),IF(AE$4&gt;MAX('07 Uspora casu'!$F$5:$J$5),(INDEX('07 Uspora casu'!$F10:$J10,MATCH(AE$4,'07 Uspora casu'!$F$5:$J$5,1)-1)/INDEX('07 Uspora casu'!$F10:$J10,MATCH(AE$4,'07 Uspora casu'!$F$5:$J$5,1)))^(1/(INDEX('07 Uspora casu'!$F$5:$J$5,MATCH(AE$4,'07 Uspora casu'!$F$5:$J$5,1))-INDEX('07 Uspora casu'!$F$5:$J$5,MATCH(AE$4,'07 Uspora casu'!$F$5:$J$5,1)-1)))*AD9,IFERROR($E9/INDEX('07 Uspora casu'!$F10:$J10,MATCH(AE$4,'07 Uspora casu'!$F$5:$J$5,0)),(INDEX('07 Uspora casu'!$F10:$J10,MATCH(AE$4,'07 Uspora casu'!$F$5:$J$5,1))/INDEX('07 Uspora casu'!$F10:$J10,MATCH(AE$4,'07 Uspora casu'!$F$5:$J$5,1)+1))^(1/(INDEX('07 Uspora casu'!$F$5:$J$5,MATCH(AE$4,'07 Uspora casu'!$F$5:$J$5,1)+1)-INDEX('07 Uspora casu'!$F$5:$J$5,MATCH(AE$4,'07 Uspora casu'!$F$5:$J$5,1))))*AD9))),0)))</f>
        <v>5.2718653291442805E-2</v>
      </c>
      <c r="AF9" s="48">
        <f>IF($E9="",0,IF('07 Uspora casu'!$D$2="Jazdný čas",IFERROR(IF(AF$4&lt;MIN('07 Uspora casu'!$F$5:$J$5),AG9*('07 Uspora casu'!$F$7/'07 Uspora casu'!$G$7)^(1/('07 Uspora casu'!$G$5-'07 Uspora casu'!$F$5)),IF(AF$4&gt;MAX('07 Uspora casu'!$F$5:$J$5),(INDEX('07 Uspora casu'!$F10:$J10,MATCH(AF$4,'07 Uspora casu'!$F$5:$J$5,1))/INDEX('07 Uspora casu'!$F10:$J10,MATCH(AF$4,'07 Uspora casu'!$F$5:$J$5,1)-1))^(1/(INDEX('07 Uspora casu'!$F$5:$J$5,MATCH(AF$4,'07 Uspora casu'!$F$5:$J$5,1))-INDEX('07 Uspora casu'!$F$5:$J$5,MATCH(AF$4,'07 Uspora casu'!$F$5:$J$5,1)-1)))*AE9,IFERROR(INDEX('07 Uspora casu'!$F10:$J10,MATCH(AF$4,'07 Uspora casu'!$F$5:$J$5,0))/60,(INDEX('07 Uspora casu'!$F10:$J10,MATCH(AF$4,'07 Uspora casu'!$F$5:$J$5,1)+1)/INDEX('07 Uspora casu'!$F10:$J10,MATCH(AF$4,'07 Uspora casu'!$F$5:$J$5,1)))^(1/(INDEX('07 Uspora casu'!$F$5:$J$5,MATCH(AF$4,'07 Uspora casu'!$F$5:$J$5,1)+1)-INDEX('07 Uspora casu'!$F$5:$J$5,MATCH(AF$4,'07 Uspora casu'!$F$5:$J$5,1))))*AE9))),0),IFERROR(IF(AF$4&lt;MIN('07 Uspora casu'!$F$5:$J$5),AG9*('07 Uspora casu'!$G$7/'07 Uspora casu'!$F$7)^(1/('07 Uspora casu'!$G$5-'07 Uspora casu'!$F$5)),IF(AF$4&gt;MAX('07 Uspora casu'!$F$5:$J$5),(INDEX('07 Uspora casu'!$F10:$J10,MATCH(AF$4,'07 Uspora casu'!$F$5:$J$5,1)-1)/INDEX('07 Uspora casu'!$F10:$J10,MATCH(AF$4,'07 Uspora casu'!$F$5:$J$5,1)))^(1/(INDEX('07 Uspora casu'!$F$5:$J$5,MATCH(AF$4,'07 Uspora casu'!$F$5:$J$5,1))-INDEX('07 Uspora casu'!$F$5:$J$5,MATCH(AF$4,'07 Uspora casu'!$F$5:$J$5,1)-1)))*AE9,IFERROR($E9/INDEX('07 Uspora casu'!$F10:$J10,MATCH(AF$4,'07 Uspora casu'!$F$5:$J$5,0)),(INDEX('07 Uspora casu'!$F10:$J10,MATCH(AF$4,'07 Uspora casu'!$F$5:$J$5,1))/INDEX('07 Uspora casu'!$F10:$J10,MATCH(AF$4,'07 Uspora casu'!$F$5:$J$5,1)+1))^(1/(INDEX('07 Uspora casu'!$F$5:$J$5,MATCH(AF$4,'07 Uspora casu'!$F$5:$J$5,1)+1)-INDEX('07 Uspora casu'!$F$5:$J$5,MATCH(AF$4,'07 Uspora casu'!$F$5:$J$5,1))))*AE9))),0)))</f>
        <v>5.343214101313843E-2</v>
      </c>
      <c r="AG9" s="48">
        <f>IF($E9="",0,IF('07 Uspora casu'!$D$2="Jazdný čas",IFERROR(IF(AG$4&lt;MIN('07 Uspora casu'!$F$5:$J$5),AH9*('07 Uspora casu'!$F$7/'07 Uspora casu'!$G$7)^(1/('07 Uspora casu'!$G$5-'07 Uspora casu'!$F$5)),IF(AG$4&gt;MAX('07 Uspora casu'!$F$5:$J$5),(INDEX('07 Uspora casu'!$F10:$J10,MATCH(AG$4,'07 Uspora casu'!$F$5:$J$5,1))/INDEX('07 Uspora casu'!$F10:$J10,MATCH(AG$4,'07 Uspora casu'!$F$5:$J$5,1)-1))^(1/(INDEX('07 Uspora casu'!$F$5:$J$5,MATCH(AG$4,'07 Uspora casu'!$F$5:$J$5,1))-INDEX('07 Uspora casu'!$F$5:$J$5,MATCH(AG$4,'07 Uspora casu'!$F$5:$J$5,1)-1)))*AF9,IFERROR(INDEX('07 Uspora casu'!$F10:$J10,MATCH(AG$4,'07 Uspora casu'!$F$5:$J$5,0))/60,(INDEX('07 Uspora casu'!$F10:$J10,MATCH(AG$4,'07 Uspora casu'!$F$5:$J$5,1)+1)/INDEX('07 Uspora casu'!$F10:$J10,MATCH(AG$4,'07 Uspora casu'!$F$5:$J$5,1)))^(1/(INDEX('07 Uspora casu'!$F$5:$J$5,MATCH(AG$4,'07 Uspora casu'!$F$5:$J$5,1)+1)-INDEX('07 Uspora casu'!$F$5:$J$5,MATCH(AG$4,'07 Uspora casu'!$F$5:$J$5,1))))*AF9))),0),IFERROR(IF(AG$4&lt;MIN('07 Uspora casu'!$F$5:$J$5),AH9*('07 Uspora casu'!$G$7/'07 Uspora casu'!$F$7)^(1/('07 Uspora casu'!$G$5-'07 Uspora casu'!$F$5)),IF(AG$4&gt;MAX('07 Uspora casu'!$F$5:$J$5),(INDEX('07 Uspora casu'!$F10:$J10,MATCH(AG$4,'07 Uspora casu'!$F$5:$J$5,1)-1)/INDEX('07 Uspora casu'!$F10:$J10,MATCH(AG$4,'07 Uspora casu'!$F$5:$J$5,1)))^(1/(INDEX('07 Uspora casu'!$F$5:$J$5,MATCH(AG$4,'07 Uspora casu'!$F$5:$J$5,1))-INDEX('07 Uspora casu'!$F$5:$J$5,MATCH(AG$4,'07 Uspora casu'!$F$5:$J$5,1)-1)))*AF9,IFERROR($E9/INDEX('07 Uspora casu'!$F10:$J10,MATCH(AG$4,'07 Uspora casu'!$F$5:$J$5,0)),(INDEX('07 Uspora casu'!$F10:$J10,MATCH(AG$4,'07 Uspora casu'!$F$5:$J$5,1))/INDEX('07 Uspora casu'!$F10:$J10,MATCH(AG$4,'07 Uspora casu'!$F$5:$J$5,1)+1))^(1/(INDEX('07 Uspora casu'!$F$5:$J$5,MATCH(AG$4,'07 Uspora casu'!$F$5:$J$5,1)+1)-INDEX('07 Uspora casu'!$F$5:$J$5,MATCH(AG$4,'07 Uspora casu'!$F$5:$J$5,1))))*AF9))),0)))</f>
        <v>5.4155284989256869E-2</v>
      </c>
      <c r="AH9" s="48">
        <f>IF($E9="",0,IF('07 Uspora casu'!$D$2="Jazdný čas",IFERROR(IF(AH$4&lt;MIN('07 Uspora casu'!$F$5:$J$5),AI9*('07 Uspora casu'!$F$7/'07 Uspora casu'!$G$7)^(1/('07 Uspora casu'!$G$5-'07 Uspora casu'!$F$5)),IF(AH$4&gt;MAX('07 Uspora casu'!$F$5:$J$5),(INDEX('07 Uspora casu'!$F10:$J10,MATCH(AH$4,'07 Uspora casu'!$F$5:$J$5,1))/INDEX('07 Uspora casu'!$F10:$J10,MATCH(AH$4,'07 Uspora casu'!$F$5:$J$5,1)-1))^(1/(INDEX('07 Uspora casu'!$F$5:$J$5,MATCH(AH$4,'07 Uspora casu'!$F$5:$J$5,1))-INDEX('07 Uspora casu'!$F$5:$J$5,MATCH(AH$4,'07 Uspora casu'!$F$5:$J$5,1)-1)))*AG9,IFERROR(INDEX('07 Uspora casu'!$F10:$J10,MATCH(AH$4,'07 Uspora casu'!$F$5:$J$5,0))/60,(INDEX('07 Uspora casu'!$F10:$J10,MATCH(AH$4,'07 Uspora casu'!$F$5:$J$5,1)+1)/INDEX('07 Uspora casu'!$F10:$J10,MATCH(AH$4,'07 Uspora casu'!$F$5:$J$5,1)))^(1/(INDEX('07 Uspora casu'!$F$5:$J$5,MATCH(AH$4,'07 Uspora casu'!$F$5:$J$5,1)+1)-INDEX('07 Uspora casu'!$F$5:$J$5,MATCH(AH$4,'07 Uspora casu'!$F$5:$J$5,1))))*AG9))),0),IFERROR(IF(AH$4&lt;MIN('07 Uspora casu'!$F$5:$J$5),AI9*('07 Uspora casu'!$G$7/'07 Uspora casu'!$F$7)^(1/('07 Uspora casu'!$G$5-'07 Uspora casu'!$F$5)),IF(AH$4&gt;MAX('07 Uspora casu'!$F$5:$J$5),(INDEX('07 Uspora casu'!$F10:$J10,MATCH(AH$4,'07 Uspora casu'!$F$5:$J$5,1)-1)/INDEX('07 Uspora casu'!$F10:$J10,MATCH(AH$4,'07 Uspora casu'!$F$5:$J$5,1)))^(1/(INDEX('07 Uspora casu'!$F$5:$J$5,MATCH(AH$4,'07 Uspora casu'!$F$5:$J$5,1))-INDEX('07 Uspora casu'!$F$5:$J$5,MATCH(AH$4,'07 Uspora casu'!$F$5:$J$5,1)-1)))*AG9,IFERROR($E9/INDEX('07 Uspora casu'!$F10:$J10,MATCH(AH$4,'07 Uspora casu'!$F$5:$J$5,0)),(INDEX('07 Uspora casu'!$F10:$J10,MATCH(AH$4,'07 Uspora casu'!$F$5:$J$5,1))/INDEX('07 Uspora casu'!$F10:$J10,MATCH(AH$4,'07 Uspora casu'!$F$5:$J$5,1)+1))^(1/(INDEX('07 Uspora casu'!$F$5:$J$5,MATCH(AH$4,'07 Uspora casu'!$F$5:$J$5,1)+1)-INDEX('07 Uspora casu'!$F$5:$J$5,MATCH(AH$4,'07 Uspora casu'!$F$5:$J$5,1))))*AG9))),0)))</f>
        <v>5.4888215906349055E-2</v>
      </c>
      <c r="AI9" s="48">
        <f>IF($E9="",0,IF('07 Uspora casu'!$D$2="Jazdný čas",IFERROR(IF(AI$4&lt;MIN('07 Uspora casu'!$F$5:$J$5),AJ9*('07 Uspora casu'!$F$7/'07 Uspora casu'!$G$7)^(1/('07 Uspora casu'!$G$5-'07 Uspora casu'!$F$5)),IF(AI$4&gt;MAX('07 Uspora casu'!$F$5:$J$5),(INDEX('07 Uspora casu'!$F10:$J10,MATCH(AI$4,'07 Uspora casu'!$F$5:$J$5,1))/INDEX('07 Uspora casu'!$F10:$J10,MATCH(AI$4,'07 Uspora casu'!$F$5:$J$5,1)-1))^(1/(INDEX('07 Uspora casu'!$F$5:$J$5,MATCH(AI$4,'07 Uspora casu'!$F$5:$J$5,1))-INDEX('07 Uspora casu'!$F$5:$J$5,MATCH(AI$4,'07 Uspora casu'!$F$5:$J$5,1)-1)))*AH9,IFERROR(INDEX('07 Uspora casu'!$F10:$J10,MATCH(AI$4,'07 Uspora casu'!$F$5:$J$5,0))/60,(INDEX('07 Uspora casu'!$F10:$J10,MATCH(AI$4,'07 Uspora casu'!$F$5:$J$5,1)+1)/INDEX('07 Uspora casu'!$F10:$J10,MATCH(AI$4,'07 Uspora casu'!$F$5:$J$5,1)))^(1/(INDEX('07 Uspora casu'!$F$5:$J$5,MATCH(AI$4,'07 Uspora casu'!$F$5:$J$5,1)+1)-INDEX('07 Uspora casu'!$F$5:$J$5,MATCH(AI$4,'07 Uspora casu'!$F$5:$J$5,1))))*AH9))),0),IFERROR(IF(AI$4&lt;MIN('07 Uspora casu'!$F$5:$J$5),AJ9*('07 Uspora casu'!$G$7/'07 Uspora casu'!$F$7)^(1/('07 Uspora casu'!$G$5-'07 Uspora casu'!$F$5)),IF(AI$4&gt;MAX('07 Uspora casu'!$F$5:$J$5),(INDEX('07 Uspora casu'!$F10:$J10,MATCH(AI$4,'07 Uspora casu'!$F$5:$J$5,1)-1)/INDEX('07 Uspora casu'!$F10:$J10,MATCH(AI$4,'07 Uspora casu'!$F$5:$J$5,1)))^(1/(INDEX('07 Uspora casu'!$F$5:$J$5,MATCH(AI$4,'07 Uspora casu'!$F$5:$J$5,1))-INDEX('07 Uspora casu'!$F$5:$J$5,MATCH(AI$4,'07 Uspora casu'!$F$5:$J$5,1)-1)))*AH9,IFERROR($E9/INDEX('07 Uspora casu'!$F10:$J10,MATCH(AI$4,'07 Uspora casu'!$F$5:$J$5,0)),(INDEX('07 Uspora casu'!$F10:$J10,MATCH(AI$4,'07 Uspora casu'!$F$5:$J$5,1))/INDEX('07 Uspora casu'!$F10:$J10,MATCH(AI$4,'07 Uspora casu'!$F$5:$J$5,1)+1))^(1/(INDEX('07 Uspora casu'!$F$5:$J$5,MATCH(AI$4,'07 Uspora casu'!$F$5:$J$5,1)+1)-INDEX('07 Uspora casu'!$F$5:$J$5,MATCH(AI$4,'07 Uspora casu'!$F$5:$J$5,1))))*AH9))),0)))</f>
        <v>5.5631066219661504E-2</v>
      </c>
      <c r="AJ9" s="48">
        <f>IF($E9="",0,IF('07 Uspora casu'!$D$2="Jazdný čas",IFERROR(IF(AJ$4&lt;MIN('07 Uspora casu'!$F$5:$J$5),AK9*('07 Uspora casu'!$F$7/'07 Uspora casu'!$G$7)^(1/('07 Uspora casu'!$G$5-'07 Uspora casu'!$F$5)),IF(AJ$4&gt;MAX('07 Uspora casu'!$F$5:$J$5),(INDEX('07 Uspora casu'!$F10:$J10,MATCH(AJ$4,'07 Uspora casu'!$F$5:$J$5,1))/INDEX('07 Uspora casu'!$F10:$J10,MATCH(AJ$4,'07 Uspora casu'!$F$5:$J$5,1)-1))^(1/(INDEX('07 Uspora casu'!$F$5:$J$5,MATCH(AJ$4,'07 Uspora casu'!$F$5:$J$5,1))-INDEX('07 Uspora casu'!$F$5:$J$5,MATCH(AJ$4,'07 Uspora casu'!$F$5:$J$5,1)-1)))*AI9,IFERROR(INDEX('07 Uspora casu'!$F10:$J10,MATCH(AJ$4,'07 Uspora casu'!$F$5:$J$5,0))/60,(INDEX('07 Uspora casu'!$F10:$J10,MATCH(AJ$4,'07 Uspora casu'!$F$5:$J$5,1)+1)/INDEX('07 Uspora casu'!$F10:$J10,MATCH(AJ$4,'07 Uspora casu'!$F$5:$J$5,1)))^(1/(INDEX('07 Uspora casu'!$F$5:$J$5,MATCH(AJ$4,'07 Uspora casu'!$F$5:$J$5,1)+1)-INDEX('07 Uspora casu'!$F$5:$J$5,MATCH(AJ$4,'07 Uspora casu'!$F$5:$J$5,1))))*AI9))),0),IFERROR(IF(AJ$4&lt;MIN('07 Uspora casu'!$F$5:$J$5),AK9*('07 Uspora casu'!$G$7/'07 Uspora casu'!$F$7)^(1/('07 Uspora casu'!$G$5-'07 Uspora casu'!$F$5)),IF(AJ$4&gt;MAX('07 Uspora casu'!$F$5:$J$5),(INDEX('07 Uspora casu'!$F10:$J10,MATCH(AJ$4,'07 Uspora casu'!$F$5:$J$5,1)-1)/INDEX('07 Uspora casu'!$F10:$J10,MATCH(AJ$4,'07 Uspora casu'!$F$5:$J$5,1)))^(1/(INDEX('07 Uspora casu'!$F$5:$J$5,MATCH(AJ$4,'07 Uspora casu'!$F$5:$J$5,1))-INDEX('07 Uspora casu'!$F$5:$J$5,MATCH(AJ$4,'07 Uspora casu'!$F$5:$J$5,1)-1)))*AI9,IFERROR($E9/INDEX('07 Uspora casu'!$F10:$J10,MATCH(AJ$4,'07 Uspora casu'!$F$5:$J$5,0)),(INDEX('07 Uspora casu'!$F10:$J10,MATCH(AJ$4,'07 Uspora casu'!$F$5:$J$5,1))/INDEX('07 Uspora casu'!$F10:$J10,MATCH(AJ$4,'07 Uspora casu'!$F$5:$J$5,1)+1))^(1/(INDEX('07 Uspora casu'!$F$5:$J$5,MATCH(AJ$4,'07 Uspora casu'!$F$5:$J$5,1)+1)-INDEX('07 Uspora casu'!$F$5:$J$5,MATCH(AJ$4,'07 Uspora casu'!$F$5:$J$5,1))))*AI9))),0)))</f>
        <v>5.6383970177073618E-2</v>
      </c>
      <c r="AK9" s="48">
        <f>IF($E9="",0,IF('07 Uspora casu'!$D$2="Jazdný čas",IFERROR(IF(AK$4&lt;MIN('07 Uspora casu'!$F$5:$J$5),AL9*('07 Uspora casu'!$F$7/'07 Uspora casu'!$G$7)^(1/('07 Uspora casu'!$G$5-'07 Uspora casu'!$F$5)),IF(AK$4&gt;MAX('07 Uspora casu'!$F$5:$J$5),(INDEX('07 Uspora casu'!$F10:$J10,MATCH(AK$4,'07 Uspora casu'!$F$5:$J$5,1))/INDEX('07 Uspora casu'!$F10:$J10,MATCH(AK$4,'07 Uspora casu'!$F$5:$J$5,1)-1))^(1/(INDEX('07 Uspora casu'!$F$5:$J$5,MATCH(AK$4,'07 Uspora casu'!$F$5:$J$5,1))-INDEX('07 Uspora casu'!$F$5:$J$5,MATCH(AK$4,'07 Uspora casu'!$F$5:$J$5,1)-1)))*AJ9,IFERROR(INDEX('07 Uspora casu'!$F10:$J10,MATCH(AK$4,'07 Uspora casu'!$F$5:$J$5,0))/60,(INDEX('07 Uspora casu'!$F10:$J10,MATCH(AK$4,'07 Uspora casu'!$F$5:$J$5,1)+1)/INDEX('07 Uspora casu'!$F10:$J10,MATCH(AK$4,'07 Uspora casu'!$F$5:$J$5,1)))^(1/(INDEX('07 Uspora casu'!$F$5:$J$5,MATCH(AK$4,'07 Uspora casu'!$F$5:$J$5,1)+1)-INDEX('07 Uspora casu'!$F$5:$J$5,MATCH(AK$4,'07 Uspora casu'!$F$5:$J$5,1))))*AJ9))),0),IFERROR(IF(AK$4&lt;MIN('07 Uspora casu'!$F$5:$J$5),AL9*('07 Uspora casu'!$G$7/'07 Uspora casu'!$F$7)^(1/('07 Uspora casu'!$G$5-'07 Uspora casu'!$F$5)),IF(AK$4&gt;MAX('07 Uspora casu'!$F$5:$J$5),(INDEX('07 Uspora casu'!$F10:$J10,MATCH(AK$4,'07 Uspora casu'!$F$5:$J$5,1)-1)/INDEX('07 Uspora casu'!$F10:$J10,MATCH(AK$4,'07 Uspora casu'!$F$5:$J$5,1)))^(1/(INDEX('07 Uspora casu'!$F$5:$J$5,MATCH(AK$4,'07 Uspora casu'!$F$5:$J$5,1))-INDEX('07 Uspora casu'!$F$5:$J$5,MATCH(AK$4,'07 Uspora casu'!$F$5:$J$5,1)-1)))*AJ9,IFERROR($E9/INDEX('07 Uspora casu'!$F10:$J10,MATCH(AK$4,'07 Uspora casu'!$F$5:$J$5,0)),(INDEX('07 Uspora casu'!$F10:$J10,MATCH(AK$4,'07 Uspora casu'!$F$5:$J$5,1))/INDEX('07 Uspora casu'!$F10:$J10,MATCH(AK$4,'07 Uspora casu'!$F$5:$J$5,1)+1))^(1/(INDEX('07 Uspora casu'!$F$5:$J$5,MATCH(AK$4,'07 Uspora casu'!$F$5:$J$5,1)+1)-INDEX('07 Uspora casu'!$F$5:$J$5,MATCH(AK$4,'07 Uspora casu'!$F$5:$J$5,1))))*AJ9))),0)))</f>
        <v>5.7147063843358985E-2</v>
      </c>
      <c r="AL9" s="48">
        <f>IF($E9="",0,IF('07 Uspora casu'!$D$2="Jazdný čas",IFERROR(IF(AL$4&lt;MIN('07 Uspora casu'!$F$5:$J$5),AM9*('07 Uspora casu'!$F$7/'07 Uspora casu'!$G$7)^(1/('07 Uspora casu'!$G$5-'07 Uspora casu'!$F$5)),IF(AL$4&gt;MAX('07 Uspora casu'!$F$5:$J$5),(INDEX('07 Uspora casu'!$F10:$J10,MATCH(AL$4,'07 Uspora casu'!$F$5:$J$5,1))/INDEX('07 Uspora casu'!$F10:$J10,MATCH(AL$4,'07 Uspora casu'!$F$5:$J$5,1)-1))^(1/(INDEX('07 Uspora casu'!$F$5:$J$5,MATCH(AL$4,'07 Uspora casu'!$F$5:$J$5,1))-INDEX('07 Uspora casu'!$F$5:$J$5,MATCH(AL$4,'07 Uspora casu'!$F$5:$J$5,1)-1)))*AK9,IFERROR(INDEX('07 Uspora casu'!$F10:$J10,MATCH(AL$4,'07 Uspora casu'!$F$5:$J$5,0))/60,(INDEX('07 Uspora casu'!$F10:$J10,MATCH(AL$4,'07 Uspora casu'!$F$5:$J$5,1)+1)/INDEX('07 Uspora casu'!$F10:$J10,MATCH(AL$4,'07 Uspora casu'!$F$5:$J$5,1)))^(1/(INDEX('07 Uspora casu'!$F$5:$J$5,MATCH(AL$4,'07 Uspora casu'!$F$5:$J$5,1)+1)-INDEX('07 Uspora casu'!$F$5:$J$5,MATCH(AL$4,'07 Uspora casu'!$F$5:$J$5,1))))*AK9))),0),IFERROR(IF(AL$4&lt;MIN('07 Uspora casu'!$F$5:$J$5),AM9*('07 Uspora casu'!$G$7/'07 Uspora casu'!$F$7)^(1/('07 Uspora casu'!$G$5-'07 Uspora casu'!$F$5)),IF(AL$4&gt;MAX('07 Uspora casu'!$F$5:$J$5),(INDEX('07 Uspora casu'!$F10:$J10,MATCH(AL$4,'07 Uspora casu'!$F$5:$J$5,1)-1)/INDEX('07 Uspora casu'!$F10:$J10,MATCH(AL$4,'07 Uspora casu'!$F$5:$J$5,1)))^(1/(INDEX('07 Uspora casu'!$F$5:$J$5,MATCH(AL$4,'07 Uspora casu'!$F$5:$J$5,1))-INDEX('07 Uspora casu'!$F$5:$J$5,MATCH(AL$4,'07 Uspora casu'!$F$5:$J$5,1)-1)))*AK9,IFERROR($E9/INDEX('07 Uspora casu'!$F10:$J10,MATCH(AL$4,'07 Uspora casu'!$F$5:$J$5,0)),(INDEX('07 Uspora casu'!$F10:$J10,MATCH(AL$4,'07 Uspora casu'!$F$5:$J$5,1))/INDEX('07 Uspora casu'!$F10:$J10,MATCH(AL$4,'07 Uspora casu'!$F$5:$J$5,1)+1))^(1/(INDEX('07 Uspora casu'!$F$5:$J$5,MATCH(AL$4,'07 Uspora casu'!$F$5:$J$5,1)+1)-INDEX('07 Uspora casu'!$F$5:$J$5,MATCH(AL$4,'07 Uspora casu'!$F$5:$J$5,1))))*AK9))),0)))</f>
        <v>5.7920485124774969E-2</v>
      </c>
      <c r="AM9" s="48">
        <f>IF($E9="",0,IF('07 Uspora casu'!$D$2="Jazdný čas",IFERROR(IF(AM$4&lt;MIN('07 Uspora casu'!$F$5:$J$5),AN9*('07 Uspora casu'!$F$7/'07 Uspora casu'!$G$7)^(1/('07 Uspora casu'!$G$5-'07 Uspora casu'!$F$5)),IF(AM$4&gt;MAX('07 Uspora casu'!$F$5:$J$5),(INDEX('07 Uspora casu'!$F10:$J10,MATCH(AM$4,'07 Uspora casu'!$F$5:$J$5,1))/INDEX('07 Uspora casu'!$F10:$J10,MATCH(AM$4,'07 Uspora casu'!$F$5:$J$5,1)-1))^(1/(INDEX('07 Uspora casu'!$F$5:$J$5,MATCH(AM$4,'07 Uspora casu'!$F$5:$J$5,1))-INDEX('07 Uspora casu'!$F$5:$J$5,MATCH(AM$4,'07 Uspora casu'!$F$5:$J$5,1)-1)))*AL9,IFERROR(INDEX('07 Uspora casu'!$F10:$J10,MATCH(AM$4,'07 Uspora casu'!$F$5:$J$5,0))/60,(INDEX('07 Uspora casu'!$F10:$J10,MATCH(AM$4,'07 Uspora casu'!$F$5:$J$5,1)+1)/INDEX('07 Uspora casu'!$F10:$J10,MATCH(AM$4,'07 Uspora casu'!$F$5:$J$5,1)))^(1/(INDEX('07 Uspora casu'!$F$5:$J$5,MATCH(AM$4,'07 Uspora casu'!$F$5:$J$5,1)+1)-INDEX('07 Uspora casu'!$F$5:$J$5,MATCH(AM$4,'07 Uspora casu'!$F$5:$J$5,1))))*AL9))),0),IFERROR(IF(AM$4&lt;MIN('07 Uspora casu'!$F$5:$J$5),AN9*('07 Uspora casu'!$G$7/'07 Uspora casu'!$F$7)^(1/('07 Uspora casu'!$G$5-'07 Uspora casu'!$F$5)),IF(AM$4&gt;MAX('07 Uspora casu'!$F$5:$J$5),(INDEX('07 Uspora casu'!$F10:$J10,MATCH(AM$4,'07 Uspora casu'!$F$5:$J$5,1)-1)/INDEX('07 Uspora casu'!$F10:$J10,MATCH(AM$4,'07 Uspora casu'!$F$5:$J$5,1)))^(1/(INDEX('07 Uspora casu'!$F$5:$J$5,MATCH(AM$4,'07 Uspora casu'!$F$5:$J$5,1))-INDEX('07 Uspora casu'!$F$5:$J$5,MATCH(AM$4,'07 Uspora casu'!$F$5:$J$5,1)-1)))*AL9,IFERROR($E9/INDEX('07 Uspora casu'!$F10:$J10,MATCH(AM$4,'07 Uspora casu'!$F$5:$J$5,0)),(INDEX('07 Uspora casu'!$F10:$J10,MATCH(AM$4,'07 Uspora casu'!$F$5:$J$5,1))/INDEX('07 Uspora casu'!$F10:$J10,MATCH(AM$4,'07 Uspora casu'!$F$5:$J$5,1)+1))^(1/(INDEX('07 Uspora casu'!$F$5:$J$5,MATCH(AM$4,'07 Uspora casu'!$F$5:$J$5,1)+1)-INDEX('07 Uspora casu'!$F$5:$J$5,MATCH(AM$4,'07 Uspora casu'!$F$5:$J$5,1))))*AL9))),0)))</f>
        <v>5.8704373793985132E-2</v>
      </c>
      <c r="AN9" s="48">
        <f>IF($E9="",0,IF('07 Uspora casu'!$D$2="Jazdný čas",IFERROR(IF(AN$4&lt;MIN('07 Uspora casu'!$F$5:$J$5),AO9*('07 Uspora casu'!$F$7/'07 Uspora casu'!$G$7)^(1/('07 Uspora casu'!$G$5-'07 Uspora casu'!$F$5)),IF(AN$4&gt;MAX('07 Uspora casu'!$F$5:$J$5),(INDEX('07 Uspora casu'!$F10:$J10,MATCH(AN$4,'07 Uspora casu'!$F$5:$J$5,1))/INDEX('07 Uspora casu'!$F10:$J10,MATCH(AN$4,'07 Uspora casu'!$F$5:$J$5,1)-1))^(1/(INDEX('07 Uspora casu'!$F$5:$J$5,MATCH(AN$4,'07 Uspora casu'!$F$5:$J$5,1))-INDEX('07 Uspora casu'!$F$5:$J$5,MATCH(AN$4,'07 Uspora casu'!$F$5:$J$5,1)-1)))*AM9,IFERROR(INDEX('07 Uspora casu'!$F10:$J10,MATCH(AN$4,'07 Uspora casu'!$F$5:$J$5,0))/60,(INDEX('07 Uspora casu'!$F10:$J10,MATCH(AN$4,'07 Uspora casu'!$F$5:$J$5,1)+1)/INDEX('07 Uspora casu'!$F10:$J10,MATCH(AN$4,'07 Uspora casu'!$F$5:$J$5,1)))^(1/(INDEX('07 Uspora casu'!$F$5:$J$5,MATCH(AN$4,'07 Uspora casu'!$F$5:$J$5,1)+1)-INDEX('07 Uspora casu'!$F$5:$J$5,MATCH(AN$4,'07 Uspora casu'!$F$5:$J$5,1))))*AM9))),0),IFERROR(IF(AN$4&lt;MIN('07 Uspora casu'!$F$5:$J$5),AO9*('07 Uspora casu'!$G$7/'07 Uspora casu'!$F$7)^(1/('07 Uspora casu'!$G$5-'07 Uspora casu'!$F$5)),IF(AN$4&gt;MAX('07 Uspora casu'!$F$5:$J$5),(INDEX('07 Uspora casu'!$F10:$J10,MATCH(AN$4,'07 Uspora casu'!$F$5:$J$5,1)-1)/INDEX('07 Uspora casu'!$F10:$J10,MATCH(AN$4,'07 Uspora casu'!$F$5:$J$5,1)))^(1/(INDEX('07 Uspora casu'!$F$5:$J$5,MATCH(AN$4,'07 Uspora casu'!$F$5:$J$5,1))-INDEX('07 Uspora casu'!$F$5:$J$5,MATCH(AN$4,'07 Uspora casu'!$F$5:$J$5,1)-1)))*AM9,IFERROR($E9/INDEX('07 Uspora casu'!$F10:$J10,MATCH(AN$4,'07 Uspora casu'!$F$5:$J$5,0)),(INDEX('07 Uspora casu'!$F10:$J10,MATCH(AN$4,'07 Uspora casu'!$F$5:$J$5,1))/INDEX('07 Uspora casu'!$F10:$J10,MATCH(AN$4,'07 Uspora casu'!$F$5:$J$5,1)+1))^(1/(INDEX('07 Uspora casu'!$F$5:$J$5,MATCH(AN$4,'07 Uspora casu'!$F$5:$J$5,1)+1)-INDEX('07 Uspora casu'!$F$5:$J$5,MATCH(AN$4,'07 Uspora casu'!$F$5:$J$5,1))))*AM9))),0)))</f>
        <v>5.9498871515318949E-2</v>
      </c>
      <c r="AO9" s="48">
        <f>IF($E9="",0,IF('07 Uspora casu'!$D$2="Jazdný čas",IFERROR(IF(AO$4&lt;MIN('07 Uspora casu'!$F$5:$J$5),AP9*('07 Uspora casu'!$F$7/'07 Uspora casu'!$G$7)^(1/('07 Uspora casu'!$G$5-'07 Uspora casu'!$F$5)),IF(AO$4&gt;MAX('07 Uspora casu'!$F$5:$J$5),(INDEX('07 Uspora casu'!$F10:$J10,MATCH(AO$4,'07 Uspora casu'!$F$5:$J$5,1))/INDEX('07 Uspora casu'!$F10:$J10,MATCH(AO$4,'07 Uspora casu'!$F$5:$J$5,1)-1))^(1/(INDEX('07 Uspora casu'!$F$5:$J$5,MATCH(AO$4,'07 Uspora casu'!$F$5:$J$5,1))-INDEX('07 Uspora casu'!$F$5:$J$5,MATCH(AO$4,'07 Uspora casu'!$F$5:$J$5,1)-1)))*AN9,IFERROR(INDEX('07 Uspora casu'!$F10:$J10,MATCH(AO$4,'07 Uspora casu'!$F$5:$J$5,0))/60,(INDEX('07 Uspora casu'!$F10:$J10,MATCH(AO$4,'07 Uspora casu'!$F$5:$J$5,1)+1)/INDEX('07 Uspora casu'!$F10:$J10,MATCH(AO$4,'07 Uspora casu'!$F$5:$J$5,1)))^(1/(INDEX('07 Uspora casu'!$F$5:$J$5,MATCH(AO$4,'07 Uspora casu'!$F$5:$J$5,1)+1)-INDEX('07 Uspora casu'!$F$5:$J$5,MATCH(AO$4,'07 Uspora casu'!$F$5:$J$5,1))))*AN9))),0),IFERROR(IF(AO$4&lt;MIN('07 Uspora casu'!$F$5:$J$5),AP9*('07 Uspora casu'!$G$7/'07 Uspora casu'!$F$7)^(1/('07 Uspora casu'!$G$5-'07 Uspora casu'!$F$5)),IF(AO$4&gt;MAX('07 Uspora casu'!$F$5:$J$5),(INDEX('07 Uspora casu'!$F10:$J10,MATCH(AO$4,'07 Uspora casu'!$F$5:$J$5,1)-1)/INDEX('07 Uspora casu'!$F10:$J10,MATCH(AO$4,'07 Uspora casu'!$F$5:$J$5,1)))^(1/(INDEX('07 Uspora casu'!$F$5:$J$5,MATCH(AO$4,'07 Uspora casu'!$F$5:$J$5,1))-INDEX('07 Uspora casu'!$F$5:$J$5,MATCH(AO$4,'07 Uspora casu'!$F$5:$J$5,1)-1)))*AN9,IFERROR($E9/INDEX('07 Uspora casu'!$F10:$J10,MATCH(AO$4,'07 Uspora casu'!$F$5:$J$5,0)),(INDEX('07 Uspora casu'!$F10:$J10,MATCH(AO$4,'07 Uspora casu'!$F$5:$J$5,1))/INDEX('07 Uspora casu'!$F10:$J10,MATCH(AO$4,'07 Uspora casu'!$F$5:$J$5,1)+1))^(1/(INDEX('07 Uspora casu'!$F$5:$J$5,MATCH(AO$4,'07 Uspora casu'!$F$5:$J$5,1)+1)-INDEX('07 Uspora casu'!$F$5:$J$5,MATCH(AO$4,'07 Uspora casu'!$F$5:$J$5,1))))*AN9))),0)))</f>
        <v>6.030412187037338E-2</v>
      </c>
      <c r="AP9" s="48">
        <f>IF($E9="",0,IF('07 Uspora casu'!$D$2="Jazdný čas",IFERROR(IF(AP$4&lt;MIN('07 Uspora casu'!$F$5:$J$5),AQ9*('07 Uspora casu'!$F$7/'07 Uspora casu'!$G$7)^(1/('07 Uspora casu'!$G$5-'07 Uspora casu'!$F$5)),IF(AP$4&gt;MAX('07 Uspora casu'!$F$5:$J$5),(INDEX('07 Uspora casu'!$F10:$J10,MATCH(AP$4,'07 Uspora casu'!$F$5:$J$5,1))/INDEX('07 Uspora casu'!$F10:$J10,MATCH(AP$4,'07 Uspora casu'!$F$5:$J$5,1)-1))^(1/(INDEX('07 Uspora casu'!$F$5:$J$5,MATCH(AP$4,'07 Uspora casu'!$F$5:$J$5,1))-INDEX('07 Uspora casu'!$F$5:$J$5,MATCH(AP$4,'07 Uspora casu'!$F$5:$J$5,1)-1)))*AO9,IFERROR(INDEX('07 Uspora casu'!$F10:$J10,MATCH(AP$4,'07 Uspora casu'!$F$5:$J$5,0))/60,(INDEX('07 Uspora casu'!$F10:$J10,MATCH(AP$4,'07 Uspora casu'!$F$5:$J$5,1)+1)/INDEX('07 Uspora casu'!$F10:$J10,MATCH(AP$4,'07 Uspora casu'!$F$5:$J$5,1)))^(1/(INDEX('07 Uspora casu'!$F$5:$J$5,MATCH(AP$4,'07 Uspora casu'!$F$5:$J$5,1)+1)-INDEX('07 Uspora casu'!$F$5:$J$5,MATCH(AP$4,'07 Uspora casu'!$F$5:$J$5,1))))*AO9))),0),IFERROR(IF(AP$4&lt;MIN('07 Uspora casu'!$F$5:$J$5),AQ9*('07 Uspora casu'!$G$7/'07 Uspora casu'!$F$7)^(1/('07 Uspora casu'!$G$5-'07 Uspora casu'!$F$5)),IF(AP$4&gt;MAX('07 Uspora casu'!$F$5:$J$5),(INDEX('07 Uspora casu'!$F10:$J10,MATCH(AP$4,'07 Uspora casu'!$F$5:$J$5,1)-1)/INDEX('07 Uspora casu'!$F10:$J10,MATCH(AP$4,'07 Uspora casu'!$F$5:$J$5,1)))^(1/(INDEX('07 Uspora casu'!$F$5:$J$5,MATCH(AP$4,'07 Uspora casu'!$F$5:$J$5,1))-INDEX('07 Uspora casu'!$F$5:$J$5,MATCH(AP$4,'07 Uspora casu'!$F$5:$J$5,1)-1)))*AO9,IFERROR($E9/INDEX('07 Uspora casu'!$F10:$J10,MATCH(AP$4,'07 Uspora casu'!$F$5:$J$5,0)),(INDEX('07 Uspora casu'!$F10:$J10,MATCH(AP$4,'07 Uspora casu'!$F$5:$J$5,1))/INDEX('07 Uspora casu'!$F10:$J10,MATCH(AP$4,'07 Uspora casu'!$F$5:$J$5,1)+1))^(1/(INDEX('07 Uspora casu'!$F$5:$J$5,MATCH(AP$4,'07 Uspora casu'!$F$5:$J$5,1)+1)-INDEX('07 Uspora casu'!$F$5:$J$5,MATCH(AP$4,'07 Uspora casu'!$F$5:$J$5,1))))*AO9))),0)))</f>
        <v>6.1120270383960923E-2</v>
      </c>
      <c r="AQ9" s="48">
        <f>IF($E9="",0,IF('07 Uspora casu'!$D$2="Jazdný čas",IFERROR(IF(AQ$4&lt;MIN('07 Uspora casu'!$F$5:$J$5),AR9*('07 Uspora casu'!$F$7/'07 Uspora casu'!$G$7)^(1/('07 Uspora casu'!$G$5-'07 Uspora casu'!$F$5)),IF(AQ$4&gt;MAX('07 Uspora casu'!$F$5:$J$5),(INDEX('07 Uspora casu'!$F10:$J10,MATCH(AQ$4,'07 Uspora casu'!$F$5:$J$5,1))/INDEX('07 Uspora casu'!$F10:$J10,MATCH(AQ$4,'07 Uspora casu'!$F$5:$J$5,1)-1))^(1/(INDEX('07 Uspora casu'!$F$5:$J$5,MATCH(AQ$4,'07 Uspora casu'!$F$5:$J$5,1))-INDEX('07 Uspora casu'!$F$5:$J$5,MATCH(AQ$4,'07 Uspora casu'!$F$5:$J$5,1)-1)))*AP9,IFERROR(INDEX('07 Uspora casu'!$F10:$J10,MATCH(AQ$4,'07 Uspora casu'!$F$5:$J$5,0))/60,(INDEX('07 Uspora casu'!$F10:$J10,MATCH(AQ$4,'07 Uspora casu'!$F$5:$J$5,1)+1)/INDEX('07 Uspora casu'!$F10:$J10,MATCH(AQ$4,'07 Uspora casu'!$F$5:$J$5,1)))^(1/(INDEX('07 Uspora casu'!$F$5:$J$5,MATCH(AQ$4,'07 Uspora casu'!$F$5:$J$5,1)+1)-INDEX('07 Uspora casu'!$F$5:$J$5,MATCH(AQ$4,'07 Uspora casu'!$F$5:$J$5,1))))*AP9))),0),IFERROR(IF(AQ$4&lt;MIN('07 Uspora casu'!$F$5:$J$5),AR9*('07 Uspora casu'!$G$7/'07 Uspora casu'!$F$7)^(1/('07 Uspora casu'!$G$5-'07 Uspora casu'!$F$5)),IF(AQ$4&gt;MAX('07 Uspora casu'!$F$5:$J$5),(INDEX('07 Uspora casu'!$F10:$J10,MATCH(AQ$4,'07 Uspora casu'!$F$5:$J$5,1)-1)/INDEX('07 Uspora casu'!$F10:$J10,MATCH(AQ$4,'07 Uspora casu'!$F$5:$J$5,1)))^(1/(INDEX('07 Uspora casu'!$F$5:$J$5,MATCH(AQ$4,'07 Uspora casu'!$F$5:$J$5,1))-INDEX('07 Uspora casu'!$F$5:$J$5,MATCH(AQ$4,'07 Uspora casu'!$F$5:$J$5,1)-1)))*AP9,IFERROR($E9/INDEX('07 Uspora casu'!$F10:$J10,MATCH(AQ$4,'07 Uspora casu'!$F$5:$J$5,0)),(INDEX('07 Uspora casu'!$F10:$J10,MATCH(AQ$4,'07 Uspora casu'!$F$5:$J$5,1))/INDEX('07 Uspora casu'!$F10:$J10,MATCH(AQ$4,'07 Uspora casu'!$F$5:$J$5,1)+1))^(1/(INDEX('07 Uspora casu'!$F$5:$J$5,MATCH(AQ$4,'07 Uspora casu'!$F$5:$J$5,1)+1)-INDEX('07 Uspora casu'!$F$5:$J$5,MATCH(AQ$4,'07 Uspora casu'!$F$5:$J$5,1))))*AP9))),0)))</f>
        <v>6.1947464550408858E-2</v>
      </c>
      <c r="AR9" s="48">
        <f>IF($E9="",0,IF('07 Uspora casu'!$D$2="Jazdný čas",IFERROR(IF(AR$4&lt;MIN('07 Uspora casu'!$F$5:$J$5),AS9*('07 Uspora casu'!$F$7/'07 Uspora casu'!$G$7)^(1/('07 Uspora casu'!$G$5-'07 Uspora casu'!$F$5)),IF(AR$4&gt;MAX('07 Uspora casu'!$F$5:$J$5),(INDEX('07 Uspora casu'!$F10:$J10,MATCH(AR$4,'07 Uspora casu'!$F$5:$J$5,1))/INDEX('07 Uspora casu'!$F10:$J10,MATCH(AR$4,'07 Uspora casu'!$F$5:$J$5,1)-1))^(1/(INDEX('07 Uspora casu'!$F$5:$J$5,MATCH(AR$4,'07 Uspora casu'!$F$5:$J$5,1))-INDEX('07 Uspora casu'!$F$5:$J$5,MATCH(AR$4,'07 Uspora casu'!$F$5:$J$5,1)-1)))*AQ9,IFERROR(INDEX('07 Uspora casu'!$F10:$J10,MATCH(AR$4,'07 Uspora casu'!$F$5:$J$5,0))/60,(INDEX('07 Uspora casu'!$F10:$J10,MATCH(AR$4,'07 Uspora casu'!$F$5:$J$5,1)+1)/INDEX('07 Uspora casu'!$F10:$J10,MATCH(AR$4,'07 Uspora casu'!$F$5:$J$5,1)))^(1/(INDEX('07 Uspora casu'!$F$5:$J$5,MATCH(AR$4,'07 Uspora casu'!$F$5:$J$5,1)+1)-INDEX('07 Uspora casu'!$F$5:$J$5,MATCH(AR$4,'07 Uspora casu'!$F$5:$J$5,1))))*AQ9))),0),IFERROR(IF(AR$4&lt;MIN('07 Uspora casu'!$F$5:$J$5),AS9*('07 Uspora casu'!$G$7/'07 Uspora casu'!$F$7)^(1/('07 Uspora casu'!$G$5-'07 Uspora casu'!$F$5)),IF(AR$4&gt;MAX('07 Uspora casu'!$F$5:$J$5),(INDEX('07 Uspora casu'!$F10:$J10,MATCH(AR$4,'07 Uspora casu'!$F$5:$J$5,1)-1)/INDEX('07 Uspora casu'!$F10:$J10,MATCH(AR$4,'07 Uspora casu'!$F$5:$J$5,1)))^(1/(INDEX('07 Uspora casu'!$F$5:$J$5,MATCH(AR$4,'07 Uspora casu'!$F$5:$J$5,1))-INDEX('07 Uspora casu'!$F$5:$J$5,MATCH(AR$4,'07 Uspora casu'!$F$5:$J$5,1)-1)))*AQ9,IFERROR($E9/INDEX('07 Uspora casu'!$F10:$J10,MATCH(AR$4,'07 Uspora casu'!$F$5:$J$5,0)),(INDEX('07 Uspora casu'!$F10:$J10,MATCH(AR$4,'07 Uspora casu'!$F$5:$J$5,1))/INDEX('07 Uspora casu'!$F10:$J10,MATCH(AR$4,'07 Uspora casu'!$F$5:$J$5,1)+1))^(1/(INDEX('07 Uspora casu'!$F$5:$J$5,MATCH(AR$4,'07 Uspora casu'!$F$5:$J$5,1)+1)-INDEX('07 Uspora casu'!$F$5:$J$5,MATCH(AR$4,'07 Uspora casu'!$F$5:$J$5,1))))*AQ9))),0)))</f>
        <v>6.278585386021443E-2</v>
      </c>
      <c r="AS9" s="48">
        <f>IF($E9="",0,IF('07 Uspora casu'!$D$2="Jazdný čas",IFERROR(IF(AS$4&lt;MIN('07 Uspora casu'!$F$5:$J$5),AT9*('07 Uspora casu'!$F$7/'07 Uspora casu'!$G$7)^(1/('07 Uspora casu'!$G$5-'07 Uspora casu'!$F$5)),IF(AS$4&gt;MAX('07 Uspora casu'!$F$5:$J$5),(INDEX('07 Uspora casu'!$F10:$J10,MATCH(AS$4,'07 Uspora casu'!$F$5:$J$5,1))/INDEX('07 Uspora casu'!$F10:$J10,MATCH(AS$4,'07 Uspora casu'!$F$5:$J$5,1)-1))^(1/(INDEX('07 Uspora casu'!$F$5:$J$5,MATCH(AS$4,'07 Uspora casu'!$F$5:$J$5,1))-INDEX('07 Uspora casu'!$F$5:$J$5,MATCH(AS$4,'07 Uspora casu'!$F$5:$J$5,1)-1)))*AR9,IFERROR(INDEX('07 Uspora casu'!$F10:$J10,MATCH(AS$4,'07 Uspora casu'!$F$5:$J$5,0))/60,(INDEX('07 Uspora casu'!$F10:$J10,MATCH(AS$4,'07 Uspora casu'!$F$5:$J$5,1)+1)/INDEX('07 Uspora casu'!$F10:$J10,MATCH(AS$4,'07 Uspora casu'!$F$5:$J$5,1)))^(1/(INDEX('07 Uspora casu'!$F$5:$J$5,MATCH(AS$4,'07 Uspora casu'!$F$5:$J$5,1)+1)-INDEX('07 Uspora casu'!$F$5:$J$5,MATCH(AS$4,'07 Uspora casu'!$F$5:$J$5,1))))*AR9))),0),IFERROR(IF(AS$4&lt;MIN('07 Uspora casu'!$F$5:$J$5),AT9*('07 Uspora casu'!$G$7/'07 Uspora casu'!$F$7)^(1/('07 Uspora casu'!$G$5-'07 Uspora casu'!$F$5)),IF(AS$4&gt;MAX('07 Uspora casu'!$F$5:$J$5),(INDEX('07 Uspora casu'!$F10:$J10,MATCH(AS$4,'07 Uspora casu'!$F$5:$J$5,1)-1)/INDEX('07 Uspora casu'!$F10:$J10,MATCH(AS$4,'07 Uspora casu'!$F$5:$J$5,1)))^(1/(INDEX('07 Uspora casu'!$F$5:$J$5,MATCH(AS$4,'07 Uspora casu'!$F$5:$J$5,1))-INDEX('07 Uspora casu'!$F$5:$J$5,MATCH(AS$4,'07 Uspora casu'!$F$5:$J$5,1)-1)))*AR9,IFERROR($E9/INDEX('07 Uspora casu'!$F10:$J10,MATCH(AS$4,'07 Uspora casu'!$F$5:$J$5,0)),(INDEX('07 Uspora casu'!$F10:$J10,MATCH(AS$4,'07 Uspora casu'!$F$5:$J$5,1))/INDEX('07 Uspora casu'!$F10:$J10,MATCH(AS$4,'07 Uspora casu'!$F$5:$J$5,1)+1))^(1/(INDEX('07 Uspora casu'!$F$5:$J$5,MATCH(AS$4,'07 Uspora casu'!$F$5:$J$5,1)+1)-INDEX('07 Uspora casu'!$F$5:$J$5,MATCH(AS$4,'07 Uspora casu'!$F$5:$J$5,1))))*AR9))),0)))</f>
        <v>6.3635589827060732E-2</v>
      </c>
      <c r="AT9" s="48">
        <f>IF($E9="",0,IF('07 Uspora casu'!$D$2="Jazdný čas",IFERROR(IF(AT$4&lt;MIN('07 Uspora casu'!$F$5:$J$5),AU9*('07 Uspora casu'!$F$7/'07 Uspora casu'!$G$7)^(1/('07 Uspora casu'!$G$5-'07 Uspora casu'!$F$5)),IF(AT$4&gt;MAX('07 Uspora casu'!$F$5:$J$5),(INDEX('07 Uspora casu'!$F10:$J10,MATCH(AT$4,'07 Uspora casu'!$F$5:$J$5,1))/INDEX('07 Uspora casu'!$F10:$J10,MATCH(AT$4,'07 Uspora casu'!$F$5:$J$5,1)-1))^(1/(INDEX('07 Uspora casu'!$F$5:$J$5,MATCH(AT$4,'07 Uspora casu'!$F$5:$J$5,1))-INDEX('07 Uspora casu'!$F$5:$J$5,MATCH(AT$4,'07 Uspora casu'!$F$5:$J$5,1)-1)))*AS9,IFERROR(INDEX('07 Uspora casu'!$F10:$J10,MATCH(AT$4,'07 Uspora casu'!$F$5:$J$5,0))/60,(INDEX('07 Uspora casu'!$F10:$J10,MATCH(AT$4,'07 Uspora casu'!$F$5:$J$5,1)+1)/INDEX('07 Uspora casu'!$F10:$J10,MATCH(AT$4,'07 Uspora casu'!$F$5:$J$5,1)))^(1/(INDEX('07 Uspora casu'!$F$5:$J$5,MATCH(AT$4,'07 Uspora casu'!$F$5:$J$5,1)+1)-INDEX('07 Uspora casu'!$F$5:$J$5,MATCH(AT$4,'07 Uspora casu'!$F$5:$J$5,1))))*AS9))),0),IFERROR(IF(AT$4&lt;MIN('07 Uspora casu'!$F$5:$J$5),AU9*('07 Uspora casu'!$G$7/'07 Uspora casu'!$F$7)^(1/('07 Uspora casu'!$G$5-'07 Uspora casu'!$F$5)),IF(AT$4&gt;MAX('07 Uspora casu'!$F$5:$J$5),(INDEX('07 Uspora casu'!$F10:$J10,MATCH(AT$4,'07 Uspora casu'!$F$5:$J$5,1)-1)/INDEX('07 Uspora casu'!$F10:$J10,MATCH(AT$4,'07 Uspora casu'!$F$5:$J$5,1)))^(1/(INDEX('07 Uspora casu'!$F$5:$J$5,MATCH(AT$4,'07 Uspora casu'!$F$5:$J$5,1))-INDEX('07 Uspora casu'!$F$5:$J$5,MATCH(AT$4,'07 Uspora casu'!$F$5:$J$5,1)-1)))*AS9,IFERROR($E9/INDEX('07 Uspora casu'!$F10:$J10,MATCH(AT$4,'07 Uspora casu'!$F$5:$J$5,0)),(INDEX('07 Uspora casu'!$F10:$J10,MATCH(AT$4,'07 Uspora casu'!$F$5:$J$5,1))/INDEX('07 Uspora casu'!$F10:$J10,MATCH(AT$4,'07 Uspora casu'!$F$5:$J$5,1)+1))^(1/(INDEX('07 Uspora casu'!$F$5:$J$5,MATCH(AT$4,'07 Uspora casu'!$F$5:$J$5,1)+1)-INDEX('07 Uspora casu'!$F$5:$J$5,MATCH(AT$4,'07 Uspora casu'!$F$5:$J$5,1))))*AS9))),0)))</f>
        <v>6.4496826015198266E-2</v>
      </c>
      <c r="AU9" s="48">
        <f>IF($E9="",0,IF('07 Uspora casu'!$D$2="Jazdný čas",IFERROR(IF(AU$4&lt;MIN('07 Uspora casu'!$F$5:$J$5),AV9*('07 Uspora casu'!$F$7/'07 Uspora casu'!$G$7)^(1/('07 Uspora casu'!$G$5-'07 Uspora casu'!$F$5)),IF(AU$4&gt;MAX('07 Uspora casu'!$F$5:$J$5),(INDEX('07 Uspora casu'!$F10:$J10,MATCH(AU$4,'07 Uspora casu'!$F$5:$J$5,1))/INDEX('07 Uspora casu'!$F10:$J10,MATCH(AU$4,'07 Uspora casu'!$F$5:$J$5,1)-1))^(1/(INDEX('07 Uspora casu'!$F$5:$J$5,MATCH(AU$4,'07 Uspora casu'!$F$5:$J$5,1))-INDEX('07 Uspora casu'!$F$5:$J$5,MATCH(AU$4,'07 Uspora casu'!$F$5:$J$5,1)-1)))*AT9,IFERROR(INDEX('07 Uspora casu'!$F10:$J10,MATCH(AU$4,'07 Uspora casu'!$F$5:$J$5,0))/60,(INDEX('07 Uspora casu'!$F10:$J10,MATCH(AU$4,'07 Uspora casu'!$F$5:$J$5,1)+1)/INDEX('07 Uspora casu'!$F10:$J10,MATCH(AU$4,'07 Uspora casu'!$F$5:$J$5,1)))^(1/(INDEX('07 Uspora casu'!$F$5:$J$5,MATCH(AU$4,'07 Uspora casu'!$F$5:$J$5,1)+1)-INDEX('07 Uspora casu'!$F$5:$J$5,MATCH(AU$4,'07 Uspora casu'!$F$5:$J$5,1))))*AT9))),0),IFERROR(IF(AU$4&lt;MIN('07 Uspora casu'!$F$5:$J$5),AV9*('07 Uspora casu'!$G$7/'07 Uspora casu'!$F$7)^(1/('07 Uspora casu'!$G$5-'07 Uspora casu'!$F$5)),IF(AU$4&gt;MAX('07 Uspora casu'!$F$5:$J$5),(INDEX('07 Uspora casu'!$F10:$J10,MATCH(AU$4,'07 Uspora casu'!$F$5:$J$5,1)-1)/INDEX('07 Uspora casu'!$F10:$J10,MATCH(AU$4,'07 Uspora casu'!$F$5:$J$5,1)))^(1/(INDEX('07 Uspora casu'!$F$5:$J$5,MATCH(AU$4,'07 Uspora casu'!$F$5:$J$5,1))-INDEX('07 Uspora casu'!$F$5:$J$5,MATCH(AU$4,'07 Uspora casu'!$F$5:$J$5,1)-1)))*AT9,IFERROR($E9/INDEX('07 Uspora casu'!$F10:$J10,MATCH(AU$4,'07 Uspora casu'!$F$5:$J$5,0)),(INDEX('07 Uspora casu'!$F10:$J10,MATCH(AU$4,'07 Uspora casu'!$F$5:$J$5,1))/INDEX('07 Uspora casu'!$F10:$J10,MATCH(AU$4,'07 Uspora casu'!$F$5:$J$5,1)+1))^(1/(INDEX('07 Uspora casu'!$F$5:$J$5,MATCH(AU$4,'07 Uspora casu'!$F$5:$J$5,1)+1)-INDEX('07 Uspora casu'!$F$5:$J$5,MATCH(AU$4,'07 Uspora casu'!$F$5:$J$5,1))))*AT9))),0)))</f>
        <v>6.5369718067197102E-2</v>
      </c>
      <c r="AV9" s="48">
        <f>IF($E9="",0,IF('07 Uspora casu'!$D$2="Jazdný čas",IFERROR(IF(AV$4&lt;MIN('07 Uspora casu'!$F$5:$J$5),AW9*('07 Uspora casu'!$F$7/'07 Uspora casu'!$G$7)^(1/('07 Uspora casu'!$G$5-'07 Uspora casu'!$F$5)),IF(AV$4&gt;MAX('07 Uspora casu'!$F$5:$J$5),(INDEX('07 Uspora casu'!$F10:$J10,MATCH(AV$4,'07 Uspora casu'!$F$5:$J$5,1))/INDEX('07 Uspora casu'!$F10:$J10,MATCH(AV$4,'07 Uspora casu'!$F$5:$J$5,1)-1))^(1/(INDEX('07 Uspora casu'!$F$5:$J$5,MATCH(AV$4,'07 Uspora casu'!$F$5:$J$5,1))-INDEX('07 Uspora casu'!$F$5:$J$5,MATCH(AV$4,'07 Uspora casu'!$F$5:$J$5,1)-1)))*AU9,IFERROR(INDEX('07 Uspora casu'!$F10:$J10,MATCH(AV$4,'07 Uspora casu'!$F$5:$J$5,0))/60,(INDEX('07 Uspora casu'!$F10:$J10,MATCH(AV$4,'07 Uspora casu'!$F$5:$J$5,1)+1)/INDEX('07 Uspora casu'!$F10:$J10,MATCH(AV$4,'07 Uspora casu'!$F$5:$J$5,1)))^(1/(INDEX('07 Uspora casu'!$F$5:$J$5,MATCH(AV$4,'07 Uspora casu'!$F$5:$J$5,1)+1)-INDEX('07 Uspora casu'!$F$5:$J$5,MATCH(AV$4,'07 Uspora casu'!$F$5:$J$5,1))))*AU9))),0),IFERROR(IF(AV$4&lt;MIN('07 Uspora casu'!$F$5:$J$5),AW9*('07 Uspora casu'!$G$7/'07 Uspora casu'!$F$7)^(1/('07 Uspora casu'!$G$5-'07 Uspora casu'!$F$5)),IF(AV$4&gt;MAX('07 Uspora casu'!$F$5:$J$5),(INDEX('07 Uspora casu'!$F10:$J10,MATCH(AV$4,'07 Uspora casu'!$F$5:$J$5,1)-1)/INDEX('07 Uspora casu'!$F10:$J10,MATCH(AV$4,'07 Uspora casu'!$F$5:$J$5,1)))^(1/(INDEX('07 Uspora casu'!$F$5:$J$5,MATCH(AV$4,'07 Uspora casu'!$F$5:$J$5,1))-INDEX('07 Uspora casu'!$F$5:$J$5,MATCH(AV$4,'07 Uspora casu'!$F$5:$J$5,1)-1)))*AU9,IFERROR($E9/INDEX('07 Uspora casu'!$F10:$J10,MATCH(AV$4,'07 Uspora casu'!$F$5:$J$5,0)),(INDEX('07 Uspora casu'!$F10:$J10,MATCH(AV$4,'07 Uspora casu'!$F$5:$J$5,1))/INDEX('07 Uspora casu'!$F10:$J10,MATCH(AV$4,'07 Uspora casu'!$F$5:$J$5,1)+1))^(1/(INDEX('07 Uspora casu'!$F$5:$J$5,MATCH(AV$4,'07 Uspora casu'!$F$5:$J$5,1)+1)-INDEX('07 Uspora casu'!$F$5:$J$5,MATCH(AV$4,'07 Uspora casu'!$F$5:$J$5,1))))*AU9))),0)))</f>
        <v>6.625442373207456E-2</v>
      </c>
      <c r="AW9" s="48">
        <f>IF($E9="",0,IF('07 Uspora casu'!$D$2="Jazdný čas",IFERROR(IF(AW$4&lt;MIN('07 Uspora casu'!$F$5:$J$5),AX9*('07 Uspora casu'!$F$7/'07 Uspora casu'!$G$7)^(1/('07 Uspora casu'!$G$5-'07 Uspora casu'!$F$5)),IF(AW$4&gt;MAX('07 Uspora casu'!$F$5:$J$5),(INDEX('07 Uspora casu'!$F10:$J10,MATCH(AW$4,'07 Uspora casu'!$F$5:$J$5,1))/INDEX('07 Uspora casu'!$F10:$J10,MATCH(AW$4,'07 Uspora casu'!$F$5:$J$5,1)-1))^(1/(INDEX('07 Uspora casu'!$F$5:$J$5,MATCH(AW$4,'07 Uspora casu'!$F$5:$J$5,1))-INDEX('07 Uspora casu'!$F$5:$J$5,MATCH(AW$4,'07 Uspora casu'!$F$5:$J$5,1)-1)))*AV9,IFERROR(INDEX('07 Uspora casu'!$F10:$J10,MATCH(AW$4,'07 Uspora casu'!$F$5:$J$5,0))/60,(INDEX('07 Uspora casu'!$F10:$J10,MATCH(AW$4,'07 Uspora casu'!$F$5:$J$5,1)+1)/INDEX('07 Uspora casu'!$F10:$J10,MATCH(AW$4,'07 Uspora casu'!$F$5:$J$5,1)))^(1/(INDEX('07 Uspora casu'!$F$5:$J$5,MATCH(AW$4,'07 Uspora casu'!$F$5:$J$5,1)+1)-INDEX('07 Uspora casu'!$F$5:$J$5,MATCH(AW$4,'07 Uspora casu'!$F$5:$J$5,1))))*AV9))),0),IFERROR(IF(AW$4&lt;MIN('07 Uspora casu'!$F$5:$J$5),AX9*('07 Uspora casu'!$G$7/'07 Uspora casu'!$F$7)^(1/('07 Uspora casu'!$G$5-'07 Uspora casu'!$F$5)),IF(AW$4&gt;MAX('07 Uspora casu'!$F$5:$J$5),(INDEX('07 Uspora casu'!$F10:$J10,MATCH(AW$4,'07 Uspora casu'!$F$5:$J$5,1)-1)/INDEX('07 Uspora casu'!$F10:$J10,MATCH(AW$4,'07 Uspora casu'!$F$5:$J$5,1)))^(1/(INDEX('07 Uspora casu'!$F$5:$J$5,MATCH(AW$4,'07 Uspora casu'!$F$5:$J$5,1))-INDEX('07 Uspora casu'!$F$5:$J$5,MATCH(AW$4,'07 Uspora casu'!$F$5:$J$5,1)-1)))*AV9,IFERROR($E9/INDEX('07 Uspora casu'!$F10:$J10,MATCH(AW$4,'07 Uspora casu'!$F$5:$J$5,0)),(INDEX('07 Uspora casu'!$F10:$J10,MATCH(AW$4,'07 Uspora casu'!$F$5:$J$5,1))/INDEX('07 Uspora casu'!$F10:$J10,MATCH(AW$4,'07 Uspora casu'!$F$5:$J$5,1)+1))^(1/(INDEX('07 Uspora casu'!$F$5:$J$5,MATCH(AW$4,'07 Uspora casu'!$F$5:$J$5,1)+1)-INDEX('07 Uspora casu'!$F$5:$J$5,MATCH(AW$4,'07 Uspora casu'!$F$5:$J$5,1))))*AV9))),0)))</f>
        <v>6.7151102893803591E-2</v>
      </c>
      <c r="AX9" s="48">
        <f>IF($E9="",0,IF('07 Uspora casu'!$D$2="Jazdný čas",IFERROR(IF(AX$4&lt;MIN('07 Uspora casu'!$F$5:$J$5),AY9*('07 Uspora casu'!$F$7/'07 Uspora casu'!$G$7)^(1/('07 Uspora casu'!$G$5-'07 Uspora casu'!$F$5)),IF(AX$4&gt;MAX('07 Uspora casu'!$F$5:$J$5),(INDEX('07 Uspora casu'!$F10:$J10,MATCH(AX$4,'07 Uspora casu'!$F$5:$J$5,1))/INDEX('07 Uspora casu'!$F10:$J10,MATCH(AX$4,'07 Uspora casu'!$F$5:$J$5,1)-1))^(1/(INDEX('07 Uspora casu'!$F$5:$J$5,MATCH(AX$4,'07 Uspora casu'!$F$5:$J$5,1))-INDEX('07 Uspora casu'!$F$5:$J$5,MATCH(AX$4,'07 Uspora casu'!$F$5:$J$5,1)-1)))*AW9,IFERROR(INDEX('07 Uspora casu'!$F10:$J10,MATCH(AX$4,'07 Uspora casu'!$F$5:$J$5,0))/60,(INDEX('07 Uspora casu'!$F10:$J10,MATCH(AX$4,'07 Uspora casu'!$F$5:$J$5,1)+1)/INDEX('07 Uspora casu'!$F10:$J10,MATCH(AX$4,'07 Uspora casu'!$F$5:$J$5,1)))^(1/(INDEX('07 Uspora casu'!$F$5:$J$5,MATCH(AX$4,'07 Uspora casu'!$F$5:$J$5,1)+1)-INDEX('07 Uspora casu'!$F$5:$J$5,MATCH(AX$4,'07 Uspora casu'!$F$5:$J$5,1))))*AW9))),0),IFERROR(IF(AX$4&lt;MIN('07 Uspora casu'!$F$5:$J$5),AY9*('07 Uspora casu'!$G$7/'07 Uspora casu'!$F$7)^(1/('07 Uspora casu'!$G$5-'07 Uspora casu'!$F$5)),IF(AX$4&gt;MAX('07 Uspora casu'!$F$5:$J$5),(INDEX('07 Uspora casu'!$F10:$J10,MATCH(AX$4,'07 Uspora casu'!$F$5:$J$5,1)-1)/INDEX('07 Uspora casu'!$F10:$J10,MATCH(AX$4,'07 Uspora casu'!$F$5:$J$5,1)))^(1/(INDEX('07 Uspora casu'!$F$5:$J$5,MATCH(AX$4,'07 Uspora casu'!$F$5:$J$5,1))-INDEX('07 Uspora casu'!$F$5:$J$5,MATCH(AX$4,'07 Uspora casu'!$F$5:$J$5,1)-1)))*AW9,IFERROR($E9/INDEX('07 Uspora casu'!$F10:$J10,MATCH(AX$4,'07 Uspora casu'!$F$5:$J$5,0)),(INDEX('07 Uspora casu'!$F10:$J10,MATCH(AX$4,'07 Uspora casu'!$F$5:$J$5,1))/INDEX('07 Uspora casu'!$F10:$J10,MATCH(AX$4,'07 Uspora casu'!$F$5:$J$5,1)+1))^(1/(INDEX('07 Uspora casu'!$F$5:$J$5,MATCH(AX$4,'07 Uspora casu'!$F$5:$J$5,1)+1)-INDEX('07 Uspora casu'!$F$5:$J$5,MATCH(AX$4,'07 Uspora casu'!$F$5:$J$5,1))))*AW9))),0)))</f>
        <v>6.8059917600207048E-2</v>
      </c>
      <c r="AY9" s="48">
        <f>IF($E9="",0,IF('07 Uspora casu'!$D$2="Jazdný čas",IFERROR(IF(AY$4&lt;MIN('07 Uspora casu'!$F$5:$J$5),AZ9*('07 Uspora casu'!$F$7/'07 Uspora casu'!$G$7)^(1/('07 Uspora casu'!$G$5-'07 Uspora casu'!$F$5)),IF(AY$4&gt;MAX('07 Uspora casu'!$F$5:$J$5),(INDEX('07 Uspora casu'!$F10:$J10,MATCH(AY$4,'07 Uspora casu'!$F$5:$J$5,1))/INDEX('07 Uspora casu'!$F10:$J10,MATCH(AY$4,'07 Uspora casu'!$F$5:$J$5,1)-1))^(1/(INDEX('07 Uspora casu'!$F$5:$J$5,MATCH(AY$4,'07 Uspora casu'!$F$5:$J$5,1))-INDEX('07 Uspora casu'!$F$5:$J$5,MATCH(AY$4,'07 Uspora casu'!$F$5:$J$5,1)-1)))*AX9,IFERROR(INDEX('07 Uspora casu'!$F10:$J10,MATCH(AY$4,'07 Uspora casu'!$F$5:$J$5,0))/60,(INDEX('07 Uspora casu'!$F10:$J10,MATCH(AY$4,'07 Uspora casu'!$F$5:$J$5,1)+1)/INDEX('07 Uspora casu'!$F10:$J10,MATCH(AY$4,'07 Uspora casu'!$F$5:$J$5,1)))^(1/(INDEX('07 Uspora casu'!$F$5:$J$5,MATCH(AY$4,'07 Uspora casu'!$F$5:$J$5,1)+1)-INDEX('07 Uspora casu'!$F$5:$J$5,MATCH(AY$4,'07 Uspora casu'!$F$5:$J$5,1))))*AX9))),0),IFERROR(IF(AY$4&lt;MIN('07 Uspora casu'!$F$5:$J$5),AZ9*('07 Uspora casu'!$G$7/'07 Uspora casu'!$F$7)^(1/('07 Uspora casu'!$G$5-'07 Uspora casu'!$F$5)),IF(AY$4&gt;MAX('07 Uspora casu'!$F$5:$J$5),(INDEX('07 Uspora casu'!$F10:$J10,MATCH(AY$4,'07 Uspora casu'!$F$5:$J$5,1)-1)/INDEX('07 Uspora casu'!$F10:$J10,MATCH(AY$4,'07 Uspora casu'!$F$5:$J$5,1)))^(1/(INDEX('07 Uspora casu'!$F$5:$J$5,MATCH(AY$4,'07 Uspora casu'!$F$5:$J$5,1))-INDEX('07 Uspora casu'!$F$5:$J$5,MATCH(AY$4,'07 Uspora casu'!$F$5:$J$5,1)-1)))*AX9,IFERROR($E9/INDEX('07 Uspora casu'!$F10:$J10,MATCH(AY$4,'07 Uspora casu'!$F$5:$J$5,0)),(INDEX('07 Uspora casu'!$F10:$J10,MATCH(AY$4,'07 Uspora casu'!$F$5:$J$5,1))/INDEX('07 Uspora casu'!$F10:$J10,MATCH(AY$4,'07 Uspora casu'!$F$5:$J$5,1)+1))^(1/(INDEX('07 Uspora casu'!$F$5:$J$5,MATCH(AY$4,'07 Uspora casu'!$F$5:$J$5,1)+1)-INDEX('07 Uspora casu'!$F$5:$J$5,MATCH(AY$4,'07 Uspora casu'!$F$5:$J$5,1))))*AX9))),0)))</f>
        <v>6.8981032092242947E-2</v>
      </c>
      <c r="AZ9" s="48">
        <f>IF($E9="",0,IF('07 Uspora casu'!$D$2="Jazdný čas",IFERROR(IF(AZ$4&lt;MIN('07 Uspora casu'!$F$5:$J$5),BA9*('07 Uspora casu'!$F$7/'07 Uspora casu'!$G$7)^(1/('07 Uspora casu'!$G$5-'07 Uspora casu'!$F$5)),IF(AZ$4&gt;MAX('07 Uspora casu'!$F$5:$J$5),(INDEX('07 Uspora casu'!$F10:$J10,MATCH(AZ$4,'07 Uspora casu'!$F$5:$J$5,1))/INDEX('07 Uspora casu'!$F10:$J10,MATCH(AZ$4,'07 Uspora casu'!$F$5:$J$5,1)-1))^(1/(INDEX('07 Uspora casu'!$F$5:$J$5,MATCH(AZ$4,'07 Uspora casu'!$F$5:$J$5,1))-INDEX('07 Uspora casu'!$F$5:$J$5,MATCH(AZ$4,'07 Uspora casu'!$F$5:$J$5,1)-1)))*AY9,IFERROR(INDEX('07 Uspora casu'!$F10:$J10,MATCH(AZ$4,'07 Uspora casu'!$F$5:$J$5,0))/60,(INDEX('07 Uspora casu'!$F10:$J10,MATCH(AZ$4,'07 Uspora casu'!$F$5:$J$5,1)+1)/INDEX('07 Uspora casu'!$F10:$J10,MATCH(AZ$4,'07 Uspora casu'!$F$5:$J$5,1)))^(1/(INDEX('07 Uspora casu'!$F$5:$J$5,MATCH(AZ$4,'07 Uspora casu'!$F$5:$J$5,1)+1)-INDEX('07 Uspora casu'!$F$5:$J$5,MATCH(AZ$4,'07 Uspora casu'!$F$5:$J$5,1))))*AY9))),0),IFERROR(IF(AZ$4&lt;MIN('07 Uspora casu'!$F$5:$J$5),BA9*('07 Uspora casu'!$G$7/'07 Uspora casu'!$F$7)^(1/('07 Uspora casu'!$G$5-'07 Uspora casu'!$F$5)),IF(AZ$4&gt;MAX('07 Uspora casu'!$F$5:$J$5),(INDEX('07 Uspora casu'!$F10:$J10,MATCH(AZ$4,'07 Uspora casu'!$F$5:$J$5,1)-1)/INDEX('07 Uspora casu'!$F10:$J10,MATCH(AZ$4,'07 Uspora casu'!$F$5:$J$5,1)))^(1/(INDEX('07 Uspora casu'!$F$5:$J$5,MATCH(AZ$4,'07 Uspora casu'!$F$5:$J$5,1))-INDEX('07 Uspora casu'!$F$5:$J$5,MATCH(AZ$4,'07 Uspora casu'!$F$5:$J$5,1)-1)))*AY9,IFERROR($E9/INDEX('07 Uspora casu'!$F10:$J10,MATCH(AZ$4,'07 Uspora casu'!$F$5:$J$5,0)),(INDEX('07 Uspora casu'!$F10:$J10,MATCH(AZ$4,'07 Uspora casu'!$F$5:$J$5,1))/INDEX('07 Uspora casu'!$F10:$J10,MATCH(AZ$4,'07 Uspora casu'!$F$5:$J$5,1)+1))^(1/(INDEX('07 Uspora casu'!$F$5:$J$5,MATCH(AZ$4,'07 Uspora casu'!$F$5:$J$5,1)+1)-INDEX('07 Uspora casu'!$F$5:$J$5,MATCH(AZ$4,'07 Uspora casu'!$F$5:$J$5,1))))*AY9))),0)))</f>
        <v>6.9914612833686052E-2</v>
      </c>
      <c r="BA9" s="48">
        <f>IF($E9="",0,IF('07 Uspora casu'!$D$2="Jazdný čas",IFERROR(IF(BA$4&lt;MIN('07 Uspora casu'!$F$5:$J$5),BB9*('07 Uspora casu'!$F$7/'07 Uspora casu'!$G$7)^(1/('07 Uspora casu'!$G$5-'07 Uspora casu'!$F$5)),IF(BA$4&gt;MAX('07 Uspora casu'!$F$5:$J$5),(INDEX('07 Uspora casu'!$F10:$J10,MATCH(BA$4,'07 Uspora casu'!$F$5:$J$5,1))/INDEX('07 Uspora casu'!$F10:$J10,MATCH(BA$4,'07 Uspora casu'!$F$5:$J$5,1)-1))^(1/(INDEX('07 Uspora casu'!$F$5:$J$5,MATCH(BA$4,'07 Uspora casu'!$F$5:$J$5,1))-INDEX('07 Uspora casu'!$F$5:$J$5,MATCH(BA$4,'07 Uspora casu'!$F$5:$J$5,1)-1)))*AZ9,IFERROR(INDEX('07 Uspora casu'!$F10:$J10,MATCH(BA$4,'07 Uspora casu'!$F$5:$J$5,0))/60,(INDEX('07 Uspora casu'!$F10:$J10,MATCH(BA$4,'07 Uspora casu'!$F$5:$J$5,1)+1)/INDEX('07 Uspora casu'!$F10:$J10,MATCH(BA$4,'07 Uspora casu'!$F$5:$J$5,1)))^(1/(INDEX('07 Uspora casu'!$F$5:$J$5,MATCH(BA$4,'07 Uspora casu'!$F$5:$J$5,1)+1)-INDEX('07 Uspora casu'!$F$5:$J$5,MATCH(BA$4,'07 Uspora casu'!$F$5:$J$5,1))))*AZ9))),0),IFERROR(IF(BA$4&lt;MIN('07 Uspora casu'!$F$5:$J$5),BB9*('07 Uspora casu'!$G$7/'07 Uspora casu'!$F$7)^(1/('07 Uspora casu'!$G$5-'07 Uspora casu'!$F$5)),IF(BA$4&gt;MAX('07 Uspora casu'!$F$5:$J$5),(INDEX('07 Uspora casu'!$F10:$J10,MATCH(BA$4,'07 Uspora casu'!$F$5:$J$5,1)-1)/INDEX('07 Uspora casu'!$F10:$J10,MATCH(BA$4,'07 Uspora casu'!$F$5:$J$5,1)))^(1/(INDEX('07 Uspora casu'!$F$5:$J$5,MATCH(BA$4,'07 Uspora casu'!$F$5:$J$5,1))-INDEX('07 Uspora casu'!$F$5:$J$5,MATCH(BA$4,'07 Uspora casu'!$F$5:$J$5,1)-1)))*AZ9,IFERROR($E9/INDEX('07 Uspora casu'!$F10:$J10,MATCH(BA$4,'07 Uspora casu'!$F$5:$J$5,0)),(INDEX('07 Uspora casu'!$F10:$J10,MATCH(BA$4,'07 Uspora casu'!$F$5:$J$5,1))/INDEX('07 Uspora casu'!$F10:$J10,MATCH(BA$4,'07 Uspora casu'!$F$5:$J$5,1)+1))^(1/(INDEX('07 Uspora casu'!$F$5:$J$5,MATCH(BA$4,'07 Uspora casu'!$F$5:$J$5,1)+1)-INDEX('07 Uspora casu'!$F$5:$J$5,MATCH(BA$4,'07 Uspora casu'!$F$5:$J$5,1))))*AZ9))),0)))</f>
        <v>7.0860828541211257E-2</v>
      </c>
      <c r="BB9" s="48">
        <f>IF($E9="",0,IF('07 Uspora casu'!$D$2="Jazdný čas",IFERROR(IF(BB$4&lt;MIN('07 Uspora casu'!$F$5:$J$5),BC9*('07 Uspora casu'!$F$7/'07 Uspora casu'!$G$7)^(1/('07 Uspora casu'!$G$5-'07 Uspora casu'!$F$5)),IF(BB$4&gt;MAX('07 Uspora casu'!$F$5:$J$5),(INDEX('07 Uspora casu'!$F10:$J10,MATCH(BB$4,'07 Uspora casu'!$F$5:$J$5,1))/INDEX('07 Uspora casu'!$F10:$J10,MATCH(BB$4,'07 Uspora casu'!$F$5:$J$5,1)-1))^(1/(INDEX('07 Uspora casu'!$F$5:$J$5,MATCH(BB$4,'07 Uspora casu'!$F$5:$J$5,1))-INDEX('07 Uspora casu'!$F$5:$J$5,MATCH(BB$4,'07 Uspora casu'!$F$5:$J$5,1)-1)))*BA9,IFERROR(INDEX('07 Uspora casu'!$F10:$J10,MATCH(BB$4,'07 Uspora casu'!$F$5:$J$5,0))/60,(INDEX('07 Uspora casu'!$F10:$J10,MATCH(BB$4,'07 Uspora casu'!$F$5:$J$5,1)+1)/INDEX('07 Uspora casu'!$F10:$J10,MATCH(BB$4,'07 Uspora casu'!$F$5:$J$5,1)))^(1/(INDEX('07 Uspora casu'!$F$5:$J$5,MATCH(BB$4,'07 Uspora casu'!$F$5:$J$5,1)+1)-INDEX('07 Uspora casu'!$F$5:$J$5,MATCH(BB$4,'07 Uspora casu'!$F$5:$J$5,1))))*BA9))),0),IFERROR(IF(BB$4&lt;MIN('07 Uspora casu'!$F$5:$J$5),BC9*('07 Uspora casu'!$G$7/'07 Uspora casu'!$F$7)^(1/('07 Uspora casu'!$G$5-'07 Uspora casu'!$F$5)),IF(BB$4&gt;MAX('07 Uspora casu'!$F$5:$J$5),(INDEX('07 Uspora casu'!$F10:$J10,MATCH(BB$4,'07 Uspora casu'!$F$5:$J$5,1)-1)/INDEX('07 Uspora casu'!$F10:$J10,MATCH(BB$4,'07 Uspora casu'!$F$5:$J$5,1)))^(1/(INDEX('07 Uspora casu'!$F$5:$J$5,MATCH(BB$4,'07 Uspora casu'!$F$5:$J$5,1))-INDEX('07 Uspora casu'!$F$5:$J$5,MATCH(BB$4,'07 Uspora casu'!$F$5:$J$5,1)-1)))*BA9,IFERROR($E9/INDEX('07 Uspora casu'!$F10:$J10,MATCH(BB$4,'07 Uspora casu'!$F$5:$J$5,0)),(INDEX('07 Uspora casu'!$F10:$J10,MATCH(BB$4,'07 Uspora casu'!$F$5:$J$5,1))/INDEX('07 Uspora casu'!$F10:$J10,MATCH(BB$4,'07 Uspora casu'!$F$5:$J$5,1)+1))^(1/(INDEX('07 Uspora casu'!$F$5:$J$5,MATCH(BB$4,'07 Uspora casu'!$F$5:$J$5,1)+1)-INDEX('07 Uspora casu'!$F$5:$J$5,MATCH(BB$4,'07 Uspora casu'!$F$5:$J$5,1))))*BA9))),0)))</f>
        <v>7.1819850214884018E-2</v>
      </c>
      <c r="BC9" s="48">
        <f>IF($E9="",0,IF('07 Uspora casu'!$D$2="Jazdný čas",IFERROR(IF(BC$4&lt;MIN('07 Uspora casu'!$F$5:$J$5),BD9*('07 Uspora casu'!$F$7/'07 Uspora casu'!$G$7)^(1/('07 Uspora casu'!$G$5-'07 Uspora casu'!$F$5)),IF(BC$4&gt;MAX('07 Uspora casu'!$F$5:$J$5),(INDEX('07 Uspora casu'!$F10:$J10,MATCH(BC$4,'07 Uspora casu'!$F$5:$J$5,1))/INDEX('07 Uspora casu'!$F10:$J10,MATCH(BC$4,'07 Uspora casu'!$F$5:$J$5,1)-1))^(1/(INDEX('07 Uspora casu'!$F$5:$J$5,MATCH(BC$4,'07 Uspora casu'!$F$5:$J$5,1))-INDEX('07 Uspora casu'!$F$5:$J$5,MATCH(BC$4,'07 Uspora casu'!$F$5:$J$5,1)-1)))*BB9,IFERROR(INDEX('07 Uspora casu'!$F10:$J10,MATCH(BC$4,'07 Uspora casu'!$F$5:$J$5,0))/60,(INDEX('07 Uspora casu'!$F10:$J10,MATCH(BC$4,'07 Uspora casu'!$F$5:$J$5,1)+1)/INDEX('07 Uspora casu'!$F10:$J10,MATCH(BC$4,'07 Uspora casu'!$F$5:$J$5,1)))^(1/(INDEX('07 Uspora casu'!$F$5:$J$5,MATCH(BC$4,'07 Uspora casu'!$F$5:$J$5,1)+1)-INDEX('07 Uspora casu'!$F$5:$J$5,MATCH(BC$4,'07 Uspora casu'!$F$5:$J$5,1))))*BB9))),0),IFERROR(IF(BC$4&lt;MIN('07 Uspora casu'!$F$5:$J$5),BD9*('07 Uspora casu'!$G$7/'07 Uspora casu'!$F$7)^(1/('07 Uspora casu'!$G$5-'07 Uspora casu'!$F$5)),IF(BC$4&gt;MAX('07 Uspora casu'!$F$5:$J$5),(INDEX('07 Uspora casu'!$F10:$J10,MATCH(BC$4,'07 Uspora casu'!$F$5:$J$5,1)-1)/INDEX('07 Uspora casu'!$F10:$J10,MATCH(BC$4,'07 Uspora casu'!$F$5:$J$5,1)))^(1/(INDEX('07 Uspora casu'!$F$5:$J$5,MATCH(BC$4,'07 Uspora casu'!$F$5:$J$5,1))-INDEX('07 Uspora casu'!$F$5:$J$5,MATCH(BC$4,'07 Uspora casu'!$F$5:$J$5,1)-1)))*BB9,IFERROR($E9/INDEX('07 Uspora casu'!$F10:$J10,MATCH(BC$4,'07 Uspora casu'!$F$5:$J$5,0)),(INDEX('07 Uspora casu'!$F10:$J10,MATCH(BC$4,'07 Uspora casu'!$F$5:$J$5,1))/INDEX('07 Uspora casu'!$F10:$J10,MATCH(BC$4,'07 Uspora casu'!$F$5:$J$5,1)+1))^(1/(INDEX('07 Uspora casu'!$F$5:$J$5,MATCH(BC$4,'07 Uspora casu'!$F$5:$J$5,1)+1)-INDEX('07 Uspora casu'!$F$5:$J$5,MATCH(BC$4,'07 Uspora casu'!$F$5:$J$5,1))))*BB9))),0)))</f>
        <v>7.2791851169063476E-2</v>
      </c>
    </row>
    <row r="10" spans="1:55" x14ac:dyDescent="0.2">
      <c r="A10" s="87"/>
      <c r="B10" s="5">
        <v>5</v>
      </c>
      <c r="C10" s="5">
        <f>IF(ISBLANK('07 Uspora casu'!C11)=TRUE,"",'07 Uspora casu'!C11)</f>
        <v>90783</v>
      </c>
      <c r="D10" s="5" t="str">
        <f>IF(ISBLANK('07 Uspora casu'!D11)=TRUE,"",'07 Uspora casu'!D11)</f>
        <v>I/59 Tvrdošín - severný okraj</v>
      </c>
      <c r="E10" s="5">
        <f>IF(ISBLANK('07 Uspora casu'!E11)=TRUE,"",'07 Uspora casu'!E11)</f>
        <v>0.38</v>
      </c>
      <c r="F10" s="48">
        <f>IF($E10="",0,IF('07 Uspora casu'!$D$2="Jazdný čas",IFERROR(IF(F$4&lt;MIN('07 Uspora casu'!$F$5:$J$5),G10*('07 Uspora casu'!$F$7/'07 Uspora casu'!$G$7)^(1/('07 Uspora casu'!$G$5-'07 Uspora casu'!$F$5)),IF(F$4&gt;MAX('07 Uspora casu'!$F$5:$J$5),(INDEX('07 Uspora casu'!$F11:$J11,MATCH(F$4,'07 Uspora casu'!$F$5:$J$5,1))/INDEX('07 Uspora casu'!$F11:$J11,MATCH(F$4,'07 Uspora casu'!$F$5:$J$5,1)-1))^(1/(INDEX('07 Uspora casu'!$F$5:$J$5,MATCH(F$4,'07 Uspora casu'!$F$5:$J$5,1))-INDEX('07 Uspora casu'!$F$5:$J$5,MATCH(F$4,'07 Uspora casu'!$F$5:$J$5,1)-1)))*E10,IFERROR(INDEX('07 Uspora casu'!$F11:$J11,MATCH(F$4,'07 Uspora casu'!$F$5:$J$5,0))/60,(INDEX('07 Uspora casu'!$F11:$J11,MATCH(F$4,'07 Uspora casu'!$F$5:$J$5,1)+1)/INDEX('07 Uspora casu'!$F11:$J11,MATCH(F$4,'07 Uspora casu'!$F$5:$J$5,1)))^(1/(INDEX('07 Uspora casu'!$F$5:$J$5,MATCH(F$4,'07 Uspora casu'!$F$5:$J$5,1)+1)-INDEX('07 Uspora casu'!$F$5:$J$5,MATCH(F$4,'07 Uspora casu'!$F$5:$J$5,1))))*E10))),0),IFERROR(IF(F$4&lt;MIN('07 Uspora casu'!$F$5:$J$5),G10*('07 Uspora casu'!$G$7/'07 Uspora casu'!$F$7)^(1/('07 Uspora casu'!$G$5-'07 Uspora casu'!$F$5)),IF(F$4&gt;MAX('07 Uspora casu'!$F$5:$J$5),(INDEX('07 Uspora casu'!$F11:$J11,MATCH(F$4,'07 Uspora casu'!$F$5:$J$5,1)-1)/INDEX('07 Uspora casu'!$F11:$J11,MATCH(F$4,'07 Uspora casu'!$F$5:$J$5,1)))^(1/(INDEX('07 Uspora casu'!$F$5:$J$5,MATCH(F$4,'07 Uspora casu'!$F$5:$J$5,1))-INDEX('07 Uspora casu'!$F$5:$J$5,MATCH(F$4,'07 Uspora casu'!$F$5:$J$5,1)-1)))*E10,IFERROR($E10/INDEX('07 Uspora casu'!$F11:$J11,MATCH(F$4,'07 Uspora casu'!$F$5:$J$5,0)),(INDEX('07 Uspora casu'!$F11:$J11,MATCH(F$4,'07 Uspora casu'!$F$5:$J$5,1))/INDEX('07 Uspora casu'!$F11:$J11,MATCH(F$4,'07 Uspora casu'!$F$5:$J$5,1)+1))^(1/(INDEX('07 Uspora casu'!$F$5:$J$5,MATCH(F$4,'07 Uspora casu'!$F$5:$J$5,1)+1)-INDEX('07 Uspora casu'!$F$5:$J$5,MATCH(F$4,'07 Uspora casu'!$F$5:$J$5,1))))*E10))),0)))</f>
        <v>8.4916201117318443E-3</v>
      </c>
      <c r="G10" s="48">
        <f>IF($E10="",0,IF('07 Uspora casu'!$D$2="Jazdný čas",IFERROR(IF(G$4&lt;MIN('07 Uspora casu'!$F$5:$J$5),H10*('07 Uspora casu'!$F$7/'07 Uspora casu'!$G$7)^(1/('07 Uspora casu'!$G$5-'07 Uspora casu'!$F$5)),IF(G$4&gt;MAX('07 Uspora casu'!$F$5:$J$5),(INDEX('07 Uspora casu'!$F11:$J11,MATCH(G$4,'07 Uspora casu'!$F$5:$J$5,1))/INDEX('07 Uspora casu'!$F11:$J11,MATCH(G$4,'07 Uspora casu'!$F$5:$J$5,1)-1))^(1/(INDEX('07 Uspora casu'!$F$5:$J$5,MATCH(G$4,'07 Uspora casu'!$F$5:$J$5,1))-INDEX('07 Uspora casu'!$F$5:$J$5,MATCH(G$4,'07 Uspora casu'!$F$5:$J$5,1)-1)))*F10,IFERROR(INDEX('07 Uspora casu'!$F11:$J11,MATCH(G$4,'07 Uspora casu'!$F$5:$J$5,0))/60,(INDEX('07 Uspora casu'!$F11:$J11,MATCH(G$4,'07 Uspora casu'!$F$5:$J$5,1)+1)/INDEX('07 Uspora casu'!$F11:$J11,MATCH(G$4,'07 Uspora casu'!$F$5:$J$5,1)))^(1/(INDEX('07 Uspora casu'!$F$5:$J$5,MATCH(G$4,'07 Uspora casu'!$F$5:$J$5,1)+1)-INDEX('07 Uspora casu'!$F$5:$J$5,MATCH(G$4,'07 Uspora casu'!$F$5:$J$5,1))))*F10))),0),IFERROR(IF(G$4&lt;MIN('07 Uspora casu'!$F$5:$J$5),H10*('07 Uspora casu'!$G$7/'07 Uspora casu'!$F$7)^(1/('07 Uspora casu'!$G$5-'07 Uspora casu'!$F$5)),IF(G$4&gt;MAX('07 Uspora casu'!$F$5:$J$5),(INDEX('07 Uspora casu'!$F11:$J11,MATCH(G$4,'07 Uspora casu'!$F$5:$J$5,1)-1)/INDEX('07 Uspora casu'!$F11:$J11,MATCH(G$4,'07 Uspora casu'!$F$5:$J$5,1)))^(1/(INDEX('07 Uspora casu'!$F$5:$J$5,MATCH(G$4,'07 Uspora casu'!$F$5:$J$5,1))-INDEX('07 Uspora casu'!$F$5:$J$5,MATCH(G$4,'07 Uspora casu'!$F$5:$J$5,1)-1)))*F10,IFERROR($E10/INDEX('07 Uspora casu'!$F11:$J11,MATCH(G$4,'07 Uspora casu'!$F$5:$J$5,0)),(INDEX('07 Uspora casu'!$F11:$J11,MATCH(G$4,'07 Uspora casu'!$F$5:$J$5,1))/INDEX('07 Uspora casu'!$F11:$J11,MATCH(G$4,'07 Uspora casu'!$F$5:$J$5,1)+1))^(1/(INDEX('07 Uspora casu'!$F$5:$J$5,MATCH(G$4,'07 Uspora casu'!$F$5:$J$5,1)+1)-INDEX('07 Uspora casu'!$F$5:$J$5,MATCH(G$4,'07 Uspora casu'!$F$5:$J$5,1))))*F10))),0)))</f>
        <v>8.5198421927123631E-3</v>
      </c>
      <c r="H10" s="48">
        <f>IF($E10="",0,IF('07 Uspora casu'!$D$2="Jazdný čas",IFERROR(IF(H$4&lt;MIN('07 Uspora casu'!$F$5:$J$5),I10*('07 Uspora casu'!$F$7/'07 Uspora casu'!$G$7)^(1/('07 Uspora casu'!$G$5-'07 Uspora casu'!$F$5)),IF(H$4&gt;MAX('07 Uspora casu'!$F$5:$J$5),(INDEX('07 Uspora casu'!$F11:$J11,MATCH(H$4,'07 Uspora casu'!$F$5:$J$5,1))/INDEX('07 Uspora casu'!$F11:$J11,MATCH(H$4,'07 Uspora casu'!$F$5:$J$5,1)-1))^(1/(INDEX('07 Uspora casu'!$F$5:$J$5,MATCH(H$4,'07 Uspora casu'!$F$5:$J$5,1))-INDEX('07 Uspora casu'!$F$5:$J$5,MATCH(H$4,'07 Uspora casu'!$F$5:$J$5,1)-1)))*G10,IFERROR(INDEX('07 Uspora casu'!$F11:$J11,MATCH(H$4,'07 Uspora casu'!$F$5:$J$5,0))/60,(INDEX('07 Uspora casu'!$F11:$J11,MATCH(H$4,'07 Uspora casu'!$F$5:$J$5,1)+1)/INDEX('07 Uspora casu'!$F11:$J11,MATCH(H$4,'07 Uspora casu'!$F$5:$J$5,1)))^(1/(INDEX('07 Uspora casu'!$F$5:$J$5,MATCH(H$4,'07 Uspora casu'!$F$5:$J$5,1)+1)-INDEX('07 Uspora casu'!$F$5:$J$5,MATCH(H$4,'07 Uspora casu'!$F$5:$J$5,1))))*G10))),0),IFERROR(IF(H$4&lt;MIN('07 Uspora casu'!$F$5:$J$5),I10*('07 Uspora casu'!$G$7/'07 Uspora casu'!$F$7)^(1/('07 Uspora casu'!$G$5-'07 Uspora casu'!$F$5)),IF(H$4&gt;MAX('07 Uspora casu'!$F$5:$J$5),(INDEX('07 Uspora casu'!$F11:$J11,MATCH(H$4,'07 Uspora casu'!$F$5:$J$5,1)-1)/INDEX('07 Uspora casu'!$F11:$J11,MATCH(H$4,'07 Uspora casu'!$F$5:$J$5,1)))^(1/(INDEX('07 Uspora casu'!$F$5:$J$5,MATCH(H$4,'07 Uspora casu'!$F$5:$J$5,1))-INDEX('07 Uspora casu'!$F$5:$J$5,MATCH(H$4,'07 Uspora casu'!$F$5:$J$5,1)-1)))*G10,IFERROR($E10/INDEX('07 Uspora casu'!$F11:$J11,MATCH(H$4,'07 Uspora casu'!$F$5:$J$5,0)),(INDEX('07 Uspora casu'!$F11:$J11,MATCH(H$4,'07 Uspora casu'!$F$5:$J$5,1))/INDEX('07 Uspora casu'!$F11:$J11,MATCH(H$4,'07 Uspora casu'!$F$5:$J$5,1)+1))^(1/(INDEX('07 Uspora casu'!$F$5:$J$5,MATCH(H$4,'07 Uspora casu'!$F$5:$J$5,1)+1)-INDEX('07 Uspora casu'!$F$5:$J$5,MATCH(H$4,'07 Uspora casu'!$F$5:$J$5,1))))*G10))),0)))</f>
        <v>8.5481580703823702E-3</v>
      </c>
      <c r="I10" s="48">
        <f>IF($E10="",0,IF('07 Uspora casu'!$D$2="Jazdný čas",IFERROR(IF(I$4&lt;MIN('07 Uspora casu'!$F$5:$J$5),J10*('07 Uspora casu'!$F$7/'07 Uspora casu'!$G$7)^(1/('07 Uspora casu'!$G$5-'07 Uspora casu'!$F$5)),IF(I$4&gt;MAX('07 Uspora casu'!$F$5:$J$5),(INDEX('07 Uspora casu'!$F11:$J11,MATCH(I$4,'07 Uspora casu'!$F$5:$J$5,1))/INDEX('07 Uspora casu'!$F11:$J11,MATCH(I$4,'07 Uspora casu'!$F$5:$J$5,1)-1))^(1/(INDEX('07 Uspora casu'!$F$5:$J$5,MATCH(I$4,'07 Uspora casu'!$F$5:$J$5,1))-INDEX('07 Uspora casu'!$F$5:$J$5,MATCH(I$4,'07 Uspora casu'!$F$5:$J$5,1)-1)))*H10,IFERROR(INDEX('07 Uspora casu'!$F11:$J11,MATCH(I$4,'07 Uspora casu'!$F$5:$J$5,0))/60,(INDEX('07 Uspora casu'!$F11:$J11,MATCH(I$4,'07 Uspora casu'!$F$5:$J$5,1)+1)/INDEX('07 Uspora casu'!$F11:$J11,MATCH(I$4,'07 Uspora casu'!$F$5:$J$5,1)))^(1/(INDEX('07 Uspora casu'!$F$5:$J$5,MATCH(I$4,'07 Uspora casu'!$F$5:$J$5,1)+1)-INDEX('07 Uspora casu'!$F$5:$J$5,MATCH(I$4,'07 Uspora casu'!$F$5:$J$5,1))))*H10))),0),IFERROR(IF(I$4&lt;MIN('07 Uspora casu'!$F$5:$J$5),J10*('07 Uspora casu'!$G$7/'07 Uspora casu'!$F$7)^(1/('07 Uspora casu'!$G$5-'07 Uspora casu'!$F$5)),IF(I$4&gt;MAX('07 Uspora casu'!$F$5:$J$5),(INDEX('07 Uspora casu'!$F11:$J11,MATCH(I$4,'07 Uspora casu'!$F$5:$J$5,1)-1)/INDEX('07 Uspora casu'!$F11:$J11,MATCH(I$4,'07 Uspora casu'!$F$5:$J$5,1)))^(1/(INDEX('07 Uspora casu'!$F$5:$J$5,MATCH(I$4,'07 Uspora casu'!$F$5:$J$5,1))-INDEX('07 Uspora casu'!$F$5:$J$5,MATCH(I$4,'07 Uspora casu'!$F$5:$J$5,1)-1)))*H10,IFERROR($E10/INDEX('07 Uspora casu'!$F11:$J11,MATCH(I$4,'07 Uspora casu'!$F$5:$J$5,0)),(INDEX('07 Uspora casu'!$F11:$J11,MATCH(I$4,'07 Uspora casu'!$F$5:$J$5,1))/INDEX('07 Uspora casu'!$F11:$J11,MATCH(I$4,'07 Uspora casu'!$F$5:$J$5,1)+1))^(1/(INDEX('07 Uspora casu'!$F$5:$J$5,MATCH(I$4,'07 Uspora casu'!$F$5:$J$5,1)+1)-INDEX('07 Uspora casu'!$F$5:$J$5,MATCH(I$4,'07 Uspora casu'!$F$5:$J$5,1))))*H10))),0)))</f>
        <v>8.5765680564771681E-3</v>
      </c>
      <c r="J10" s="48">
        <f>IF($E10="",0,IF('07 Uspora casu'!$D$2="Jazdný čas",IFERROR(IF(J$4&lt;MIN('07 Uspora casu'!$F$5:$J$5),K10*('07 Uspora casu'!$F$7/'07 Uspora casu'!$G$7)^(1/('07 Uspora casu'!$G$5-'07 Uspora casu'!$F$5)),IF(J$4&gt;MAX('07 Uspora casu'!$F$5:$J$5),(INDEX('07 Uspora casu'!$F11:$J11,MATCH(J$4,'07 Uspora casu'!$F$5:$J$5,1))/INDEX('07 Uspora casu'!$F11:$J11,MATCH(J$4,'07 Uspora casu'!$F$5:$J$5,1)-1))^(1/(INDEX('07 Uspora casu'!$F$5:$J$5,MATCH(J$4,'07 Uspora casu'!$F$5:$J$5,1))-INDEX('07 Uspora casu'!$F$5:$J$5,MATCH(J$4,'07 Uspora casu'!$F$5:$J$5,1)-1)))*I10,IFERROR(INDEX('07 Uspora casu'!$F11:$J11,MATCH(J$4,'07 Uspora casu'!$F$5:$J$5,0))/60,(INDEX('07 Uspora casu'!$F11:$J11,MATCH(J$4,'07 Uspora casu'!$F$5:$J$5,1)+1)/INDEX('07 Uspora casu'!$F11:$J11,MATCH(J$4,'07 Uspora casu'!$F$5:$J$5,1)))^(1/(INDEX('07 Uspora casu'!$F$5:$J$5,MATCH(J$4,'07 Uspora casu'!$F$5:$J$5,1)+1)-INDEX('07 Uspora casu'!$F$5:$J$5,MATCH(J$4,'07 Uspora casu'!$F$5:$J$5,1))))*I10))),0),IFERROR(IF(J$4&lt;MIN('07 Uspora casu'!$F$5:$J$5),K10*('07 Uspora casu'!$G$7/'07 Uspora casu'!$F$7)^(1/('07 Uspora casu'!$G$5-'07 Uspora casu'!$F$5)),IF(J$4&gt;MAX('07 Uspora casu'!$F$5:$J$5),(INDEX('07 Uspora casu'!$F11:$J11,MATCH(J$4,'07 Uspora casu'!$F$5:$J$5,1)-1)/INDEX('07 Uspora casu'!$F11:$J11,MATCH(J$4,'07 Uspora casu'!$F$5:$J$5,1)))^(1/(INDEX('07 Uspora casu'!$F$5:$J$5,MATCH(J$4,'07 Uspora casu'!$F$5:$J$5,1))-INDEX('07 Uspora casu'!$F$5:$J$5,MATCH(J$4,'07 Uspora casu'!$F$5:$J$5,1)-1)))*I10,IFERROR($E10/INDEX('07 Uspora casu'!$F11:$J11,MATCH(J$4,'07 Uspora casu'!$F$5:$J$5,0)),(INDEX('07 Uspora casu'!$F11:$J11,MATCH(J$4,'07 Uspora casu'!$F$5:$J$5,1))/INDEX('07 Uspora casu'!$F11:$J11,MATCH(J$4,'07 Uspora casu'!$F$5:$J$5,1)+1))^(1/(INDEX('07 Uspora casu'!$F$5:$J$5,MATCH(J$4,'07 Uspora casu'!$F$5:$J$5,1)+1)-INDEX('07 Uspora casu'!$F$5:$J$5,MATCH(J$4,'07 Uspora casu'!$F$5:$J$5,1))))*I10))),0)))</f>
        <v>8.605072463768116E-3</v>
      </c>
      <c r="K10" s="48">
        <f>IF($E10="",0,IF('07 Uspora casu'!$D$2="Jazdný čas",IFERROR(IF(K$4&lt;MIN('07 Uspora casu'!$F$5:$J$5),L10*('07 Uspora casu'!$F$7/'07 Uspora casu'!$G$7)^(1/('07 Uspora casu'!$G$5-'07 Uspora casu'!$F$5)),IF(K$4&gt;MAX('07 Uspora casu'!$F$5:$J$5),(INDEX('07 Uspora casu'!$F11:$J11,MATCH(K$4,'07 Uspora casu'!$F$5:$J$5,1))/INDEX('07 Uspora casu'!$F11:$J11,MATCH(K$4,'07 Uspora casu'!$F$5:$J$5,1)-1))^(1/(INDEX('07 Uspora casu'!$F$5:$J$5,MATCH(K$4,'07 Uspora casu'!$F$5:$J$5,1))-INDEX('07 Uspora casu'!$F$5:$J$5,MATCH(K$4,'07 Uspora casu'!$F$5:$J$5,1)-1)))*J10,IFERROR(INDEX('07 Uspora casu'!$F11:$J11,MATCH(K$4,'07 Uspora casu'!$F$5:$J$5,0))/60,(INDEX('07 Uspora casu'!$F11:$J11,MATCH(K$4,'07 Uspora casu'!$F$5:$J$5,1)+1)/INDEX('07 Uspora casu'!$F11:$J11,MATCH(K$4,'07 Uspora casu'!$F$5:$J$5,1)))^(1/(INDEX('07 Uspora casu'!$F$5:$J$5,MATCH(K$4,'07 Uspora casu'!$F$5:$J$5,1)+1)-INDEX('07 Uspora casu'!$F$5:$J$5,MATCH(K$4,'07 Uspora casu'!$F$5:$J$5,1))))*J10))),0),IFERROR(IF(K$4&lt;MIN('07 Uspora casu'!$F$5:$J$5),L10*('07 Uspora casu'!$G$7/'07 Uspora casu'!$F$7)^(1/('07 Uspora casu'!$G$5-'07 Uspora casu'!$F$5)),IF(K$4&gt;MAX('07 Uspora casu'!$F$5:$J$5),(INDEX('07 Uspora casu'!$F11:$J11,MATCH(K$4,'07 Uspora casu'!$F$5:$J$5,1)-1)/INDEX('07 Uspora casu'!$F11:$J11,MATCH(K$4,'07 Uspora casu'!$F$5:$J$5,1)))^(1/(INDEX('07 Uspora casu'!$F$5:$J$5,MATCH(K$4,'07 Uspora casu'!$F$5:$J$5,1))-INDEX('07 Uspora casu'!$F$5:$J$5,MATCH(K$4,'07 Uspora casu'!$F$5:$J$5,1)-1)))*J10,IFERROR($E10/INDEX('07 Uspora casu'!$F11:$J11,MATCH(K$4,'07 Uspora casu'!$F$5:$J$5,0)),(INDEX('07 Uspora casu'!$F11:$J11,MATCH(K$4,'07 Uspora casu'!$F$5:$J$5,1))/INDEX('07 Uspora casu'!$F11:$J11,MATCH(K$4,'07 Uspora casu'!$F$5:$J$5,1)+1))^(1/(INDEX('07 Uspora casu'!$F$5:$J$5,MATCH(K$4,'07 Uspora casu'!$F$5:$J$5,1)+1)-INDEX('07 Uspora casu'!$F$5:$J$5,MATCH(K$4,'07 Uspora casu'!$F$5:$J$5,1))))*J10))),0)))</f>
        <v>8.6491080371222905E-3</v>
      </c>
      <c r="L10" s="48">
        <f>IF($E10="",0,IF('07 Uspora casu'!$D$2="Jazdný čas",IFERROR(IF(L$4&lt;MIN('07 Uspora casu'!$F$5:$J$5),M10*('07 Uspora casu'!$F$7/'07 Uspora casu'!$G$7)^(1/('07 Uspora casu'!$G$5-'07 Uspora casu'!$F$5)),IF(L$4&gt;MAX('07 Uspora casu'!$F$5:$J$5),(INDEX('07 Uspora casu'!$F11:$J11,MATCH(L$4,'07 Uspora casu'!$F$5:$J$5,1))/INDEX('07 Uspora casu'!$F11:$J11,MATCH(L$4,'07 Uspora casu'!$F$5:$J$5,1)-1))^(1/(INDEX('07 Uspora casu'!$F$5:$J$5,MATCH(L$4,'07 Uspora casu'!$F$5:$J$5,1))-INDEX('07 Uspora casu'!$F$5:$J$5,MATCH(L$4,'07 Uspora casu'!$F$5:$J$5,1)-1)))*K10,IFERROR(INDEX('07 Uspora casu'!$F11:$J11,MATCH(L$4,'07 Uspora casu'!$F$5:$J$5,0))/60,(INDEX('07 Uspora casu'!$F11:$J11,MATCH(L$4,'07 Uspora casu'!$F$5:$J$5,1)+1)/INDEX('07 Uspora casu'!$F11:$J11,MATCH(L$4,'07 Uspora casu'!$F$5:$J$5,1)))^(1/(INDEX('07 Uspora casu'!$F$5:$J$5,MATCH(L$4,'07 Uspora casu'!$F$5:$J$5,1)+1)-INDEX('07 Uspora casu'!$F$5:$J$5,MATCH(L$4,'07 Uspora casu'!$F$5:$J$5,1))))*K10))),0),IFERROR(IF(L$4&lt;MIN('07 Uspora casu'!$F$5:$J$5),M10*('07 Uspora casu'!$G$7/'07 Uspora casu'!$F$7)^(1/('07 Uspora casu'!$G$5-'07 Uspora casu'!$F$5)),IF(L$4&gt;MAX('07 Uspora casu'!$F$5:$J$5),(INDEX('07 Uspora casu'!$F11:$J11,MATCH(L$4,'07 Uspora casu'!$F$5:$J$5,1)-1)/INDEX('07 Uspora casu'!$F11:$J11,MATCH(L$4,'07 Uspora casu'!$F$5:$J$5,1)))^(1/(INDEX('07 Uspora casu'!$F$5:$J$5,MATCH(L$4,'07 Uspora casu'!$F$5:$J$5,1))-INDEX('07 Uspora casu'!$F$5:$J$5,MATCH(L$4,'07 Uspora casu'!$F$5:$J$5,1)-1)))*K10,IFERROR($E10/INDEX('07 Uspora casu'!$F11:$J11,MATCH(L$4,'07 Uspora casu'!$F$5:$J$5,0)),(INDEX('07 Uspora casu'!$F11:$J11,MATCH(L$4,'07 Uspora casu'!$F$5:$J$5,1))/INDEX('07 Uspora casu'!$F11:$J11,MATCH(L$4,'07 Uspora casu'!$F$5:$J$5,1)+1))^(1/(INDEX('07 Uspora casu'!$F$5:$J$5,MATCH(L$4,'07 Uspora casu'!$F$5:$J$5,1)+1)-INDEX('07 Uspora casu'!$F$5:$J$5,MATCH(L$4,'07 Uspora casu'!$F$5:$J$5,1))))*K10))),0)))</f>
        <v>8.6933689579943157E-3</v>
      </c>
      <c r="M10" s="48">
        <f>IF($E10="",0,IF('07 Uspora casu'!$D$2="Jazdný čas",IFERROR(IF(M$4&lt;MIN('07 Uspora casu'!$F$5:$J$5),N10*('07 Uspora casu'!$F$7/'07 Uspora casu'!$G$7)^(1/('07 Uspora casu'!$G$5-'07 Uspora casu'!$F$5)),IF(M$4&gt;MAX('07 Uspora casu'!$F$5:$J$5),(INDEX('07 Uspora casu'!$F11:$J11,MATCH(M$4,'07 Uspora casu'!$F$5:$J$5,1))/INDEX('07 Uspora casu'!$F11:$J11,MATCH(M$4,'07 Uspora casu'!$F$5:$J$5,1)-1))^(1/(INDEX('07 Uspora casu'!$F$5:$J$5,MATCH(M$4,'07 Uspora casu'!$F$5:$J$5,1))-INDEX('07 Uspora casu'!$F$5:$J$5,MATCH(M$4,'07 Uspora casu'!$F$5:$J$5,1)-1)))*L10,IFERROR(INDEX('07 Uspora casu'!$F11:$J11,MATCH(M$4,'07 Uspora casu'!$F$5:$J$5,0))/60,(INDEX('07 Uspora casu'!$F11:$J11,MATCH(M$4,'07 Uspora casu'!$F$5:$J$5,1)+1)/INDEX('07 Uspora casu'!$F11:$J11,MATCH(M$4,'07 Uspora casu'!$F$5:$J$5,1)))^(1/(INDEX('07 Uspora casu'!$F$5:$J$5,MATCH(M$4,'07 Uspora casu'!$F$5:$J$5,1)+1)-INDEX('07 Uspora casu'!$F$5:$J$5,MATCH(M$4,'07 Uspora casu'!$F$5:$J$5,1))))*L10))),0),IFERROR(IF(M$4&lt;MIN('07 Uspora casu'!$F$5:$J$5),N10*('07 Uspora casu'!$G$7/'07 Uspora casu'!$F$7)^(1/('07 Uspora casu'!$G$5-'07 Uspora casu'!$F$5)),IF(M$4&gt;MAX('07 Uspora casu'!$F$5:$J$5),(INDEX('07 Uspora casu'!$F11:$J11,MATCH(M$4,'07 Uspora casu'!$F$5:$J$5,1)-1)/INDEX('07 Uspora casu'!$F11:$J11,MATCH(M$4,'07 Uspora casu'!$F$5:$J$5,1)))^(1/(INDEX('07 Uspora casu'!$F$5:$J$5,MATCH(M$4,'07 Uspora casu'!$F$5:$J$5,1))-INDEX('07 Uspora casu'!$F$5:$J$5,MATCH(M$4,'07 Uspora casu'!$F$5:$J$5,1)-1)))*L10,IFERROR($E10/INDEX('07 Uspora casu'!$F11:$J11,MATCH(M$4,'07 Uspora casu'!$F$5:$J$5,0)),(INDEX('07 Uspora casu'!$F11:$J11,MATCH(M$4,'07 Uspora casu'!$F$5:$J$5,1))/INDEX('07 Uspora casu'!$F11:$J11,MATCH(M$4,'07 Uspora casu'!$F$5:$J$5,1)+1))^(1/(INDEX('07 Uspora casu'!$F$5:$J$5,MATCH(M$4,'07 Uspora casu'!$F$5:$J$5,1)+1)-INDEX('07 Uspora casu'!$F$5:$J$5,MATCH(M$4,'07 Uspora casu'!$F$5:$J$5,1))))*L10))),0)))</f>
        <v>8.737856379576938E-3</v>
      </c>
      <c r="N10" s="48">
        <f>IF($E10="",0,IF('07 Uspora casu'!$D$2="Jazdný čas",IFERROR(IF(N$4&lt;MIN('07 Uspora casu'!$F$5:$J$5),O10*('07 Uspora casu'!$F$7/'07 Uspora casu'!$G$7)^(1/('07 Uspora casu'!$G$5-'07 Uspora casu'!$F$5)),IF(N$4&gt;MAX('07 Uspora casu'!$F$5:$J$5),(INDEX('07 Uspora casu'!$F11:$J11,MATCH(N$4,'07 Uspora casu'!$F$5:$J$5,1))/INDEX('07 Uspora casu'!$F11:$J11,MATCH(N$4,'07 Uspora casu'!$F$5:$J$5,1)-1))^(1/(INDEX('07 Uspora casu'!$F$5:$J$5,MATCH(N$4,'07 Uspora casu'!$F$5:$J$5,1))-INDEX('07 Uspora casu'!$F$5:$J$5,MATCH(N$4,'07 Uspora casu'!$F$5:$J$5,1)-1)))*M10,IFERROR(INDEX('07 Uspora casu'!$F11:$J11,MATCH(N$4,'07 Uspora casu'!$F$5:$J$5,0))/60,(INDEX('07 Uspora casu'!$F11:$J11,MATCH(N$4,'07 Uspora casu'!$F$5:$J$5,1)+1)/INDEX('07 Uspora casu'!$F11:$J11,MATCH(N$4,'07 Uspora casu'!$F$5:$J$5,1)))^(1/(INDEX('07 Uspora casu'!$F$5:$J$5,MATCH(N$4,'07 Uspora casu'!$F$5:$J$5,1)+1)-INDEX('07 Uspora casu'!$F$5:$J$5,MATCH(N$4,'07 Uspora casu'!$F$5:$J$5,1))))*M10))),0),IFERROR(IF(N$4&lt;MIN('07 Uspora casu'!$F$5:$J$5),O10*('07 Uspora casu'!$G$7/'07 Uspora casu'!$F$7)^(1/('07 Uspora casu'!$G$5-'07 Uspora casu'!$F$5)),IF(N$4&gt;MAX('07 Uspora casu'!$F$5:$J$5),(INDEX('07 Uspora casu'!$F11:$J11,MATCH(N$4,'07 Uspora casu'!$F$5:$J$5,1)-1)/INDEX('07 Uspora casu'!$F11:$J11,MATCH(N$4,'07 Uspora casu'!$F$5:$J$5,1)))^(1/(INDEX('07 Uspora casu'!$F$5:$J$5,MATCH(N$4,'07 Uspora casu'!$F$5:$J$5,1))-INDEX('07 Uspora casu'!$F$5:$J$5,MATCH(N$4,'07 Uspora casu'!$F$5:$J$5,1)-1)))*M10,IFERROR($E10/INDEX('07 Uspora casu'!$F11:$J11,MATCH(N$4,'07 Uspora casu'!$F$5:$J$5,0)),(INDEX('07 Uspora casu'!$F11:$J11,MATCH(N$4,'07 Uspora casu'!$F$5:$J$5,1))/INDEX('07 Uspora casu'!$F11:$J11,MATCH(N$4,'07 Uspora casu'!$F$5:$J$5,1)+1))^(1/(INDEX('07 Uspora casu'!$F$5:$J$5,MATCH(N$4,'07 Uspora casu'!$F$5:$J$5,1)+1)-INDEX('07 Uspora casu'!$F$5:$J$5,MATCH(N$4,'07 Uspora casu'!$F$5:$J$5,1))))*M10))),0)))</f>
        <v>8.7825714609642506E-3</v>
      </c>
      <c r="O10" s="48">
        <f>IF($E10="",0,IF('07 Uspora casu'!$D$2="Jazdný čas",IFERROR(IF(O$4&lt;MIN('07 Uspora casu'!$F$5:$J$5),P10*('07 Uspora casu'!$F$7/'07 Uspora casu'!$G$7)^(1/('07 Uspora casu'!$G$5-'07 Uspora casu'!$F$5)),IF(O$4&gt;MAX('07 Uspora casu'!$F$5:$J$5),(INDEX('07 Uspora casu'!$F11:$J11,MATCH(O$4,'07 Uspora casu'!$F$5:$J$5,1))/INDEX('07 Uspora casu'!$F11:$J11,MATCH(O$4,'07 Uspora casu'!$F$5:$J$5,1)-1))^(1/(INDEX('07 Uspora casu'!$F$5:$J$5,MATCH(O$4,'07 Uspora casu'!$F$5:$J$5,1))-INDEX('07 Uspora casu'!$F$5:$J$5,MATCH(O$4,'07 Uspora casu'!$F$5:$J$5,1)-1)))*N10,IFERROR(INDEX('07 Uspora casu'!$F11:$J11,MATCH(O$4,'07 Uspora casu'!$F$5:$J$5,0))/60,(INDEX('07 Uspora casu'!$F11:$J11,MATCH(O$4,'07 Uspora casu'!$F$5:$J$5,1)+1)/INDEX('07 Uspora casu'!$F11:$J11,MATCH(O$4,'07 Uspora casu'!$F$5:$J$5,1)))^(1/(INDEX('07 Uspora casu'!$F$5:$J$5,MATCH(O$4,'07 Uspora casu'!$F$5:$J$5,1)+1)-INDEX('07 Uspora casu'!$F$5:$J$5,MATCH(O$4,'07 Uspora casu'!$F$5:$J$5,1))))*N10))),0),IFERROR(IF(O$4&lt;MIN('07 Uspora casu'!$F$5:$J$5),P10*('07 Uspora casu'!$G$7/'07 Uspora casu'!$F$7)^(1/('07 Uspora casu'!$G$5-'07 Uspora casu'!$F$5)),IF(O$4&gt;MAX('07 Uspora casu'!$F$5:$J$5),(INDEX('07 Uspora casu'!$F11:$J11,MATCH(O$4,'07 Uspora casu'!$F$5:$J$5,1)-1)/INDEX('07 Uspora casu'!$F11:$J11,MATCH(O$4,'07 Uspora casu'!$F$5:$J$5,1)))^(1/(INDEX('07 Uspora casu'!$F$5:$J$5,MATCH(O$4,'07 Uspora casu'!$F$5:$J$5,1))-INDEX('07 Uspora casu'!$F$5:$J$5,MATCH(O$4,'07 Uspora casu'!$F$5:$J$5,1)-1)))*N10,IFERROR($E10/INDEX('07 Uspora casu'!$F11:$J11,MATCH(O$4,'07 Uspora casu'!$F$5:$J$5,0)),(INDEX('07 Uspora casu'!$F11:$J11,MATCH(O$4,'07 Uspora casu'!$F$5:$J$5,1))/INDEX('07 Uspora casu'!$F11:$J11,MATCH(O$4,'07 Uspora casu'!$F$5:$J$5,1)+1))^(1/(INDEX('07 Uspora casu'!$F$5:$J$5,MATCH(O$4,'07 Uspora casu'!$F$5:$J$5,1)+1)-INDEX('07 Uspora casu'!$F$5:$J$5,MATCH(O$4,'07 Uspora casu'!$F$5:$J$5,1))))*N10))),0)))</f>
        <v>8.8275153671818884E-3</v>
      </c>
      <c r="P10" s="48">
        <f>IF($E10="",0,IF('07 Uspora casu'!$D$2="Jazdný čas",IFERROR(IF(P$4&lt;MIN('07 Uspora casu'!$F$5:$J$5),Q10*('07 Uspora casu'!$F$7/'07 Uspora casu'!$G$7)^(1/('07 Uspora casu'!$G$5-'07 Uspora casu'!$F$5)),IF(P$4&gt;MAX('07 Uspora casu'!$F$5:$J$5),(INDEX('07 Uspora casu'!$F11:$J11,MATCH(P$4,'07 Uspora casu'!$F$5:$J$5,1))/INDEX('07 Uspora casu'!$F11:$J11,MATCH(P$4,'07 Uspora casu'!$F$5:$J$5,1)-1))^(1/(INDEX('07 Uspora casu'!$F$5:$J$5,MATCH(P$4,'07 Uspora casu'!$F$5:$J$5,1))-INDEX('07 Uspora casu'!$F$5:$J$5,MATCH(P$4,'07 Uspora casu'!$F$5:$J$5,1)-1)))*O10,IFERROR(INDEX('07 Uspora casu'!$F11:$J11,MATCH(P$4,'07 Uspora casu'!$F$5:$J$5,0))/60,(INDEX('07 Uspora casu'!$F11:$J11,MATCH(P$4,'07 Uspora casu'!$F$5:$J$5,1)+1)/INDEX('07 Uspora casu'!$F11:$J11,MATCH(P$4,'07 Uspora casu'!$F$5:$J$5,1)))^(1/(INDEX('07 Uspora casu'!$F$5:$J$5,MATCH(P$4,'07 Uspora casu'!$F$5:$J$5,1)+1)-INDEX('07 Uspora casu'!$F$5:$J$5,MATCH(P$4,'07 Uspora casu'!$F$5:$J$5,1))))*O10))),0),IFERROR(IF(P$4&lt;MIN('07 Uspora casu'!$F$5:$J$5),Q10*('07 Uspora casu'!$G$7/'07 Uspora casu'!$F$7)^(1/('07 Uspora casu'!$G$5-'07 Uspora casu'!$F$5)),IF(P$4&gt;MAX('07 Uspora casu'!$F$5:$J$5),(INDEX('07 Uspora casu'!$F11:$J11,MATCH(P$4,'07 Uspora casu'!$F$5:$J$5,1)-1)/INDEX('07 Uspora casu'!$F11:$J11,MATCH(P$4,'07 Uspora casu'!$F$5:$J$5,1)))^(1/(INDEX('07 Uspora casu'!$F$5:$J$5,MATCH(P$4,'07 Uspora casu'!$F$5:$J$5,1))-INDEX('07 Uspora casu'!$F$5:$J$5,MATCH(P$4,'07 Uspora casu'!$F$5:$J$5,1)-1)))*O10,IFERROR($E10/INDEX('07 Uspora casu'!$F11:$J11,MATCH(P$4,'07 Uspora casu'!$F$5:$J$5,0)),(INDEX('07 Uspora casu'!$F11:$J11,MATCH(P$4,'07 Uspora casu'!$F$5:$J$5,1))/INDEX('07 Uspora casu'!$F11:$J11,MATCH(P$4,'07 Uspora casu'!$F$5:$J$5,1)+1))^(1/(INDEX('07 Uspora casu'!$F$5:$J$5,MATCH(P$4,'07 Uspora casu'!$F$5:$J$5,1)+1)-INDEX('07 Uspora casu'!$F$5:$J$5,MATCH(P$4,'07 Uspora casu'!$F$5:$J$5,1))))*O10))),0)))</f>
        <v>8.8726892692173893E-3</v>
      </c>
      <c r="Q10" s="48">
        <f>IF($E10="",0,IF('07 Uspora casu'!$D$2="Jazdný čas",IFERROR(IF(Q$4&lt;MIN('07 Uspora casu'!$F$5:$J$5),R10*('07 Uspora casu'!$F$7/'07 Uspora casu'!$G$7)^(1/('07 Uspora casu'!$G$5-'07 Uspora casu'!$F$5)),IF(Q$4&gt;MAX('07 Uspora casu'!$F$5:$J$5),(INDEX('07 Uspora casu'!$F11:$J11,MATCH(Q$4,'07 Uspora casu'!$F$5:$J$5,1))/INDEX('07 Uspora casu'!$F11:$J11,MATCH(Q$4,'07 Uspora casu'!$F$5:$J$5,1)-1))^(1/(INDEX('07 Uspora casu'!$F$5:$J$5,MATCH(Q$4,'07 Uspora casu'!$F$5:$J$5,1))-INDEX('07 Uspora casu'!$F$5:$J$5,MATCH(Q$4,'07 Uspora casu'!$F$5:$J$5,1)-1)))*P10,IFERROR(INDEX('07 Uspora casu'!$F11:$J11,MATCH(Q$4,'07 Uspora casu'!$F$5:$J$5,0))/60,(INDEX('07 Uspora casu'!$F11:$J11,MATCH(Q$4,'07 Uspora casu'!$F$5:$J$5,1)+1)/INDEX('07 Uspora casu'!$F11:$J11,MATCH(Q$4,'07 Uspora casu'!$F$5:$J$5,1)))^(1/(INDEX('07 Uspora casu'!$F$5:$J$5,MATCH(Q$4,'07 Uspora casu'!$F$5:$J$5,1)+1)-INDEX('07 Uspora casu'!$F$5:$J$5,MATCH(Q$4,'07 Uspora casu'!$F$5:$J$5,1))))*P10))),0),IFERROR(IF(Q$4&lt;MIN('07 Uspora casu'!$F$5:$J$5),R10*('07 Uspora casu'!$G$7/'07 Uspora casu'!$F$7)^(1/('07 Uspora casu'!$G$5-'07 Uspora casu'!$F$5)),IF(Q$4&gt;MAX('07 Uspora casu'!$F$5:$J$5),(INDEX('07 Uspora casu'!$F11:$J11,MATCH(Q$4,'07 Uspora casu'!$F$5:$J$5,1)-1)/INDEX('07 Uspora casu'!$F11:$J11,MATCH(Q$4,'07 Uspora casu'!$F$5:$J$5,1)))^(1/(INDEX('07 Uspora casu'!$F$5:$J$5,MATCH(Q$4,'07 Uspora casu'!$F$5:$J$5,1))-INDEX('07 Uspora casu'!$F$5:$J$5,MATCH(Q$4,'07 Uspora casu'!$F$5:$J$5,1)-1)))*P10,IFERROR($E10/INDEX('07 Uspora casu'!$F11:$J11,MATCH(Q$4,'07 Uspora casu'!$F$5:$J$5,0)),(INDEX('07 Uspora casu'!$F11:$J11,MATCH(Q$4,'07 Uspora casu'!$F$5:$J$5,1))/INDEX('07 Uspora casu'!$F11:$J11,MATCH(Q$4,'07 Uspora casu'!$F$5:$J$5,1)+1))^(1/(INDEX('07 Uspora casu'!$F$5:$J$5,MATCH(Q$4,'07 Uspora casu'!$F$5:$J$5,1)+1)-INDEX('07 Uspora casu'!$F$5:$J$5,MATCH(Q$4,'07 Uspora casu'!$F$5:$J$5,1))))*P10))),0)))</f>
        <v>8.9180943440506921E-3</v>
      </c>
      <c r="R10" s="48">
        <f>IF($E10="",0,IF('07 Uspora casu'!$D$2="Jazdný čas",IFERROR(IF(R$4&lt;MIN('07 Uspora casu'!$F$5:$J$5),S10*('07 Uspora casu'!$F$7/'07 Uspora casu'!$G$7)^(1/('07 Uspora casu'!$G$5-'07 Uspora casu'!$F$5)),IF(R$4&gt;MAX('07 Uspora casu'!$F$5:$J$5),(INDEX('07 Uspora casu'!$F11:$J11,MATCH(R$4,'07 Uspora casu'!$F$5:$J$5,1))/INDEX('07 Uspora casu'!$F11:$J11,MATCH(R$4,'07 Uspora casu'!$F$5:$J$5,1)-1))^(1/(INDEX('07 Uspora casu'!$F$5:$J$5,MATCH(R$4,'07 Uspora casu'!$F$5:$J$5,1))-INDEX('07 Uspora casu'!$F$5:$J$5,MATCH(R$4,'07 Uspora casu'!$F$5:$J$5,1)-1)))*Q10,IFERROR(INDEX('07 Uspora casu'!$F11:$J11,MATCH(R$4,'07 Uspora casu'!$F$5:$J$5,0))/60,(INDEX('07 Uspora casu'!$F11:$J11,MATCH(R$4,'07 Uspora casu'!$F$5:$J$5,1)+1)/INDEX('07 Uspora casu'!$F11:$J11,MATCH(R$4,'07 Uspora casu'!$F$5:$J$5,1)))^(1/(INDEX('07 Uspora casu'!$F$5:$J$5,MATCH(R$4,'07 Uspora casu'!$F$5:$J$5,1)+1)-INDEX('07 Uspora casu'!$F$5:$J$5,MATCH(R$4,'07 Uspora casu'!$F$5:$J$5,1))))*Q10))),0),IFERROR(IF(R$4&lt;MIN('07 Uspora casu'!$F$5:$J$5),S10*('07 Uspora casu'!$G$7/'07 Uspora casu'!$F$7)^(1/('07 Uspora casu'!$G$5-'07 Uspora casu'!$F$5)),IF(R$4&gt;MAX('07 Uspora casu'!$F$5:$J$5),(INDEX('07 Uspora casu'!$F11:$J11,MATCH(R$4,'07 Uspora casu'!$F$5:$J$5,1)-1)/INDEX('07 Uspora casu'!$F11:$J11,MATCH(R$4,'07 Uspora casu'!$F$5:$J$5,1)))^(1/(INDEX('07 Uspora casu'!$F$5:$J$5,MATCH(R$4,'07 Uspora casu'!$F$5:$J$5,1))-INDEX('07 Uspora casu'!$F$5:$J$5,MATCH(R$4,'07 Uspora casu'!$F$5:$J$5,1)-1)))*Q10,IFERROR($E10/INDEX('07 Uspora casu'!$F11:$J11,MATCH(R$4,'07 Uspora casu'!$F$5:$J$5,0)),(INDEX('07 Uspora casu'!$F11:$J11,MATCH(R$4,'07 Uspora casu'!$F$5:$J$5,1))/INDEX('07 Uspora casu'!$F11:$J11,MATCH(R$4,'07 Uspora casu'!$F$5:$J$5,1)+1))^(1/(INDEX('07 Uspora casu'!$F$5:$J$5,MATCH(R$4,'07 Uspora casu'!$F$5:$J$5,1)+1)-INDEX('07 Uspora casu'!$F$5:$J$5,MATCH(R$4,'07 Uspora casu'!$F$5:$J$5,1))))*Q10))),0)))</f>
        <v>8.9694995533782431E-3</v>
      </c>
      <c r="S10" s="48">
        <f>IF($E10="",0,IF('07 Uspora casu'!$D$2="Jazdný čas",IFERROR(IF(S$4&lt;MIN('07 Uspora casu'!$F$5:$J$5),T10*('07 Uspora casu'!$F$7/'07 Uspora casu'!$G$7)^(1/('07 Uspora casu'!$G$5-'07 Uspora casu'!$F$5)),IF(S$4&gt;MAX('07 Uspora casu'!$F$5:$J$5),(INDEX('07 Uspora casu'!$F11:$J11,MATCH(S$4,'07 Uspora casu'!$F$5:$J$5,1))/INDEX('07 Uspora casu'!$F11:$J11,MATCH(S$4,'07 Uspora casu'!$F$5:$J$5,1)-1))^(1/(INDEX('07 Uspora casu'!$F$5:$J$5,MATCH(S$4,'07 Uspora casu'!$F$5:$J$5,1))-INDEX('07 Uspora casu'!$F$5:$J$5,MATCH(S$4,'07 Uspora casu'!$F$5:$J$5,1)-1)))*R10,IFERROR(INDEX('07 Uspora casu'!$F11:$J11,MATCH(S$4,'07 Uspora casu'!$F$5:$J$5,0))/60,(INDEX('07 Uspora casu'!$F11:$J11,MATCH(S$4,'07 Uspora casu'!$F$5:$J$5,1)+1)/INDEX('07 Uspora casu'!$F11:$J11,MATCH(S$4,'07 Uspora casu'!$F$5:$J$5,1)))^(1/(INDEX('07 Uspora casu'!$F$5:$J$5,MATCH(S$4,'07 Uspora casu'!$F$5:$J$5,1)+1)-INDEX('07 Uspora casu'!$F$5:$J$5,MATCH(S$4,'07 Uspora casu'!$F$5:$J$5,1))))*R10))),0),IFERROR(IF(S$4&lt;MIN('07 Uspora casu'!$F$5:$J$5),T10*('07 Uspora casu'!$G$7/'07 Uspora casu'!$F$7)^(1/('07 Uspora casu'!$G$5-'07 Uspora casu'!$F$5)),IF(S$4&gt;MAX('07 Uspora casu'!$F$5:$J$5),(INDEX('07 Uspora casu'!$F11:$J11,MATCH(S$4,'07 Uspora casu'!$F$5:$J$5,1)-1)/INDEX('07 Uspora casu'!$F11:$J11,MATCH(S$4,'07 Uspora casu'!$F$5:$J$5,1)))^(1/(INDEX('07 Uspora casu'!$F$5:$J$5,MATCH(S$4,'07 Uspora casu'!$F$5:$J$5,1))-INDEX('07 Uspora casu'!$F$5:$J$5,MATCH(S$4,'07 Uspora casu'!$F$5:$J$5,1)-1)))*R10,IFERROR($E10/INDEX('07 Uspora casu'!$F11:$J11,MATCH(S$4,'07 Uspora casu'!$F$5:$J$5,0)),(INDEX('07 Uspora casu'!$F11:$J11,MATCH(S$4,'07 Uspora casu'!$F$5:$J$5,1))/INDEX('07 Uspora casu'!$F11:$J11,MATCH(S$4,'07 Uspora casu'!$F$5:$J$5,1)+1))^(1/(INDEX('07 Uspora casu'!$F$5:$J$5,MATCH(S$4,'07 Uspora casu'!$F$5:$J$5,1)+1)-INDEX('07 Uspora casu'!$F$5:$J$5,MATCH(S$4,'07 Uspora casu'!$F$5:$J$5,1))))*R10))),0)))</f>
        <v>9.0212010699037299E-3</v>
      </c>
      <c r="T10" s="48">
        <f>IF($E10="",0,IF('07 Uspora casu'!$D$2="Jazdný čas",IFERROR(IF(T$4&lt;MIN('07 Uspora casu'!$F$5:$J$5),U10*('07 Uspora casu'!$F$7/'07 Uspora casu'!$G$7)^(1/('07 Uspora casu'!$G$5-'07 Uspora casu'!$F$5)),IF(T$4&gt;MAX('07 Uspora casu'!$F$5:$J$5),(INDEX('07 Uspora casu'!$F11:$J11,MATCH(T$4,'07 Uspora casu'!$F$5:$J$5,1))/INDEX('07 Uspora casu'!$F11:$J11,MATCH(T$4,'07 Uspora casu'!$F$5:$J$5,1)-1))^(1/(INDEX('07 Uspora casu'!$F$5:$J$5,MATCH(T$4,'07 Uspora casu'!$F$5:$J$5,1))-INDEX('07 Uspora casu'!$F$5:$J$5,MATCH(T$4,'07 Uspora casu'!$F$5:$J$5,1)-1)))*S10,IFERROR(INDEX('07 Uspora casu'!$F11:$J11,MATCH(T$4,'07 Uspora casu'!$F$5:$J$5,0))/60,(INDEX('07 Uspora casu'!$F11:$J11,MATCH(T$4,'07 Uspora casu'!$F$5:$J$5,1)+1)/INDEX('07 Uspora casu'!$F11:$J11,MATCH(T$4,'07 Uspora casu'!$F$5:$J$5,1)))^(1/(INDEX('07 Uspora casu'!$F$5:$J$5,MATCH(T$4,'07 Uspora casu'!$F$5:$J$5,1)+1)-INDEX('07 Uspora casu'!$F$5:$J$5,MATCH(T$4,'07 Uspora casu'!$F$5:$J$5,1))))*S10))),0),IFERROR(IF(T$4&lt;MIN('07 Uspora casu'!$F$5:$J$5),U10*('07 Uspora casu'!$G$7/'07 Uspora casu'!$F$7)^(1/('07 Uspora casu'!$G$5-'07 Uspora casu'!$F$5)),IF(T$4&gt;MAX('07 Uspora casu'!$F$5:$J$5),(INDEX('07 Uspora casu'!$F11:$J11,MATCH(T$4,'07 Uspora casu'!$F$5:$J$5,1)-1)/INDEX('07 Uspora casu'!$F11:$J11,MATCH(T$4,'07 Uspora casu'!$F$5:$J$5,1)))^(1/(INDEX('07 Uspora casu'!$F$5:$J$5,MATCH(T$4,'07 Uspora casu'!$F$5:$J$5,1))-INDEX('07 Uspora casu'!$F$5:$J$5,MATCH(T$4,'07 Uspora casu'!$F$5:$J$5,1)-1)))*S10,IFERROR($E10/INDEX('07 Uspora casu'!$F11:$J11,MATCH(T$4,'07 Uspora casu'!$F$5:$J$5,0)),(INDEX('07 Uspora casu'!$F11:$J11,MATCH(T$4,'07 Uspora casu'!$F$5:$J$5,1))/INDEX('07 Uspora casu'!$F11:$J11,MATCH(T$4,'07 Uspora casu'!$F$5:$J$5,1)+1))^(1/(INDEX('07 Uspora casu'!$F$5:$J$5,MATCH(T$4,'07 Uspora casu'!$F$5:$J$5,1)+1)-INDEX('07 Uspora casu'!$F$5:$J$5,MATCH(T$4,'07 Uspora casu'!$F$5:$J$5,1))))*S10))),0)))</f>
        <v>9.0732006015854828E-3</v>
      </c>
      <c r="U10" s="48">
        <f>IF($E10="",0,IF('07 Uspora casu'!$D$2="Jazdný čas",IFERROR(IF(U$4&lt;MIN('07 Uspora casu'!$F$5:$J$5),V10*('07 Uspora casu'!$F$7/'07 Uspora casu'!$G$7)^(1/('07 Uspora casu'!$G$5-'07 Uspora casu'!$F$5)),IF(U$4&gt;MAX('07 Uspora casu'!$F$5:$J$5),(INDEX('07 Uspora casu'!$F11:$J11,MATCH(U$4,'07 Uspora casu'!$F$5:$J$5,1))/INDEX('07 Uspora casu'!$F11:$J11,MATCH(U$4,'07 Uspora casu'!$F$5:$J$5,1)-1))^(1/(INDEX('07 Uspora casu'!$F$5:$J$5,MATCH(U$4,'07 Uspora casu'!$F$5:$J$5,1))-INDEX('07 Uspora casu'!$F$5:$J$5,MATCH(U$4,'07 Uspora casu'!$F$5:$J$5,1)-1)))*T10,IFERROR(INDEX('07 Uspora casu'!$F11:$J11,MATCH(U$4,'07 Uspora casu'!$F$5:$J$5,0))/60,(INDEX('07 Uspora casu'!$F11:$J11,MATCH(U$4,'07 Uspora casu'!$F$5:$J$5,1)+1)/INDEX('07 Uspora casu'!$F11:$J11,MATCH(U$4,'07 Uspora casu'!$F$5:$J$5,1)))^(1/(INDEX('07 Uspora casu'!$F$5:$J$5,MATCH(U$4,'07 Uspora casu'!$F$5:$J$5,1)+1)-INDEX('07 Uspora casu'!$F$5:$J$5,MATCH(U$4,'07 Uspora casu'!$F$5:$J$5,1))))*T10))),0),IFERROR(IF(U$4&lt;MIN('07 Uspora casu'!$F$5:$J$5),V10*('07 Uspora casu'!$G$7/'07 Uspora casu'!$F$7)^(1/('07 Uspora casu'!$G$5-'07 Uspora casu'!$F$5)),IF(U$4&gt;MAX('07 Uspora casu'!$F$5:$J$5),(INDEX('07 Uspora casu'!$F11:$J11,MATCH(U$4,'07 Uspora casu'!$F$5:$J$5,1)-1)/INDEX('07 Uspora casu'!$F11:$J11,MATCH(U$4,'07 Uspora casu'!$F$5:$J$5,1)))^(1/(INDEX('07 Uspora casu'!$F$5:$J$5,MATCH(U$4,'07 Uspora casu'!$F$5:$J$5,1))-INDEX('07 Uspora casu'!$F$5:$J$5,MATCH(U$4,'07 Uspora casu'!$F$5:$J$5,1)-1)))*T10,IFERROR($E10/INDEX('07 Uspora casu'!$F11:$J11,MATCH(U$4,'07 Uspora casu'!$F$5:$J$5,0)),(INDEX('07 Uspora casu'!$F11:$J11,MATCH(U$4,'07 Uspora casu'!$F$5:$J$5,1))/INDEX('07 Uspora casu'!$F11:$J11,MATCH(U$4,'07 Uspora casu'!$F$5:$J$5,1)+1))^(1/(INDEX('07 Uspora casu'!$F$5:$J$5,MATCH(U$4,'07 Uspora casu'!$F$5:$J$5,1)+1)-INDEX('07 Uspora casu'!$F$5:$J$5,MATCH(U$4,'07 Uspora casu'!$F$5:$J$5,1))))*T10))),0)))</f>
        <v>9.1254998662267574E-3</v>
      </c>
      <c r="V10" s="48">
        <f>IF($E10="",0,IF('07 Uspora casu'!$D$2="Jazdný čas",IFERROR(IF(V$4&lt;MIN('07 Uspora casu'!$F$5:$J$5),W10*('07 Uspora casu'!$F$7/'07 Uspora casu'!$G$7)^(1/('07 Uspora casu'!$G$5-'07 Uspora casu'!$F$5)),IF(V$4&gt;MAX('07 Uspora casu'!$F$5:$J$5),(INDEX('07 Uspora casu'!$F11:$J11,MATCH(V$4,'07 Uspora casu'!$F$5:$J$5,1))/INDEX('07 Uspora casu'!$F11:$J11,MATCH(V$4,'07 Uspora casu'!$F$5:$J$5,1)-1))^(1/(INDEX('07 Uspora casu'!$F$5:$J$5,MATCH(V$4,'07 Uspora casu'!$F$5:$J$5,1))-INDEX('07 Uspora casu'!$F$5:$J$5,MATCH(V$4,'07 Uspora casu'!$F$5:$J$5,1)-1)))*U10,IFERROR(INDEX('07 Uspora casu'!$F11:$J11,MATCH(V$4,'07 Uspora casu'!$F$5:$J$5,0))/60,(INDEX('07 Uspora casu'!$F11:$J11,MATCH(V$4,'07 Uspora casu'!$F$5:$J$5,1)+1)/INDEX('07 Uspora casu'!$F11:$J11,MATCH(V$4,'07 Uspora casu'!$F$5:$J$5,1)))^(1/(INDEX('07 Uspora casu'!$F$5:$J$5,MATCH(V$4,'07 Uspora casu'!$F$5:$J$5,1)+1)-INDEX('07 Uspora casu'!$F$5:$J$5,MATCH(V$4,'07 Uspora casu'!$F$5:$J$5,1))))*U10))),0),IFERROR(IF(V$4&lt;MIN('07 Uspora casu'!$F$5:$J$5),W10*('07 Uspora casu'!$G$7/'07 Uspora casu'!$F$7)^(1/('07 Uspora casu'!$G$5-'07 Uspora casu'!$F$5)),IF(V$4&gt;MAX('07 Uspora casu'!$F$5:$J$5),(INDEX('07 Uspora casu'!$F11:$J11,MATCH(V$4,'07 Uspora casu'!$F$5:$J$5,1)-1)/INDEX('07 Uspora casu'!$F11:$J11,MATCH(V$4,'07 Uspora casu'!$F$5:$J$5,1)))^(1/(INDEX('07 Uspora casu'!$F$5:$J$5,MATCH(V$4,'07 Uspora casu'!$F$5:$J$5,1))-INDEX('07 Uspora casu'!$F$5:$J$5,MATCH(V$4,'07 Uspora casu'!$F$5:$J$5,1)-1)))*U10,IFERROR($E10/INDEX('07 Uspora casu'!$F11:$J11,MATCH(V$4,'07 Uspora casu'!$F$5:$J$5,0)),(INDEX('07 Uspora casu'!$F11:$J11,MATCH(V$4,'07 Uspora casu'!$F$5:$J$5,1))/INDEX('07 Uspora casu'!$F11:$J11,MATCH(V$4,'07 Uspora casu'!$F$5:$J$5,1)+1))^(1/(INDEX('07 Uspora casu'!$F$5:$J$5,MATCH(V$4,'07 Uspora casu'!$F$5:$J$5,1)+1)-INDEX('07 Uspora casu'!$F$5:$J$5,MATCH(V$4,'07 Uspora casu'!$F$5:$J$5,1))))*U10))),0)))</f>
        <v>9.1781005915324808E-3</v>
      </c>
      <c r="W10" s="48">
        <f>IF($E10="",0,IF('07 Uspora casu'!$D$2="Jazdný čas",IFERROR(IF(W$4&lt;MIN('07 Uspora casu'!$F$5:$J$5),X10*('07 Uspora casu'!$F$7/'07 Uspora casu'!$G$7)^(1/('07 Uspora casu'!$G$5-'07 Uspora casu'!$F$5)),IF(W$4&gt;MAX('07 Uspora casu'!$F$5:$J$5),(INDEX('07 Uspora casu'!$F11:$J11,MATCH(W$4,'07 Uspora casu'!$F$5:$J$5,1))/INDEX('07 Uspora casu'!$F11:$J11,MATCH(W$4,'07 Uspora casu'!$F$5:$J$5,1)-1))^(1/(INDEX('07 Uspora casu'!$F$5:$J$5,MATCH(W$4,'07 Uspora casu'!$F$5:$J$5,1))-INDEX('07 Uspora casu'!$F$5:$J$5,MATCH(W$4,'07 Uspora casu'!$F$5:$J$5,1)-1)))*V10,IFERROR(INDEX('07 Uspora casu'!$F11:$J11,MATCH(W$4,'07 Uspora casu'!$F$5:$J$5,0))/60,(INDEX('07 Uspora casu'!$F11:$J11,MATCH(W$4,'07 Uspora casu'!$F$5:$J$5,1)+1)/INDEX('07 Uspora casu'!$F11:$J11,MATCH(W$4,'07 Uspora casu'!$F$5:$J$5,1)))^(1/(INDEX('07 Uspora casu'!$F$5:$J$5,MATCH(W$4,'07 Uspora casu'!$F$5:$J$5,1)+1)-INDEX('07 Uspora casu'!$F$5:$J$5,MATCH(W$4,'07 Uspora casu'!$F$5:$J$5,1))))*V10))),0),IFERROR(IF(W$4&lt;MIN('07 Uspora casu'!$F$5:$J$5),X10*('07 Uspora casu'!$G$7/'07 Uspora casu'!$F$7)^(1/('07 Uspora casu'!$G$5-'07 Uspora casu'!$F$5)),IF(W$4&gt;MAX('07 Uspora casu'!$F$5:$J$5),(INDEX('07 Uspora casu'!$F11:$J11,MATCH(W$4,'07 Uspora casu'!$F$5:$J$5,1)-1)/INDEX('07 Uspora casu'!$F11:$J11,MATCH(W$4,'07 Uspora casu'!$F$5:$J$5,1)))^(1/(INDEX('07 Uspora casu'!$F$5:$J$5,MATCH(W$4,'07 Uspora casu'!$F$5:$J$5,1))-INDEX('07 Uspora casu'!$F$5:$J$5,MATCH(W$4,'07 Uspora casu'!$F$5:$J$5,1)-1)))*V10,IFERROR($E10/INDEX('07 Uspora casu'!$F11:$J11,MATCH(W$4,'07 Uspora casu'!$F$5:$J$5,0)),(INDEX('07 Uspora casu'!$F11:$J11,MATCH(W$4,'07 Uspora casu'!$F$5:$J$5,1))/INDEX('07 Uspora casu'!$F11:$J11,MATCH(W$4,'07 Uspora casu'!$F$5:$J$5,1)+1))^(1/(INDEX('07 Uspora casu'!$F$5:$J$5,MATCH(W$4,'07 Uspora casu'!$F$5:$J$5,1)+1)-INDEX('07 Uspora casu'!$F$5:$J$5,MATCH(W$4,'07 Uspora casu'!$F$5:$J$5,1))))*V10))),0)))</f>
        <v>9.231004515166322E-3</v>
      </c>
      <c r="X10" s="48">
        <f>IF($E10="",0,IF('07 Uspora casu'!$D$2="Jazdný čas",IFERROR(IF(X$4&lt;MIN('07 Uspora casu'!$F$5:$J$5),Y10*('07 Uspora casu'!$F$7/'07 Uspora casu'!$G$7)^(1/('07 Uspora casu'!$G$5-'07 Uspora casu'!$F$5)),IF(X$4&gt;MAX('07 Uspora casu'!$F$5:$J$5),(INDEX('07 Uspora casu'!$F11:$J11,MATCH(X$4,'07 Uspora casu'!$F$5:$J$5,1))/INDEX('07 Uspora casu'!$F11:$J11,MATCH(X$4,'07 Uspora casu'!$F$5:$J$5,1)-1))^(1/(INDEX('07 Uspora casu'!$F$5:$J$5,MATCH(X$4,'07 Uspora casu'!$F$5:$J$5,1))-INDEX('07 Uspora casu'!$F$5:$J$5,MATCH(X$4,'07 Uspora casu'!$F$5:$J$5,1)-1)))*W10,IFERROR(INDEX('07 Uspora casu'!$F11:$J11,MATCH(X$4,'07 Uspora casu'!$F$5:$J$5,0))/60,(INDEX('07 Uspora casu'!$F11:$J11,MATCH(X$4,'07 Uspora casu'!$F$5:$J$5,1)+1)/INDEX('07 Uspora casu'!$F11:$J11,MATCH(X$4,'07 Uspora casu'!$F$5:$J$5,1)))^(1/(INDEX('07 Uspora casu'!$F$5:$J$5,MATCH(X$4,'07 Uspora casu'!$F$5:$J$5,1)+1)-INDEX('07 Uspora casu'!$F$5:$J$5,MATCH(X$4,'07 Uspora casu'!$F$5:$J$5,1))))*W10))),0),IFERROR(IF(X$4&lt;MIN('07 Uspora casu'!$F$5:$J$5),Y10*('07 Uspora casu'!$G$7/'07 Uspora casu'!$F$7)^(1/('07 Uspora casu'!$G$5-'07 Uspora casu'!$F$5)),IF(X$4&gt;MAX('07 Uspora casu'!$F$5:$J$5),(INDEX('07 Uspora casu'!$F11:$J11,MATCH(X$4,'07 Uspora casu'!$F$5:$J$5,1)-1)/INDEX('07 Uspora casu'!$F11:$J11,MATCH(X$4,'07 Uspora casu'!$F$5:$J$5,1)))^(1/(INDEX('07 Uspora casu'!$F$5:$J$5,MATCH(X$4,'07 Uspora casu'!$F$5:$J$5,1))-INDEX('07 Uspora casu'!$F$5:$J$5,MATCH(X$4,'07 Uspora casu'!$F$5:$J$5,1)-1)))*W10,IFERROR($E10/INDEX('07 Uspora casu'!$F11:$J11,MATCH(X$4,'07 Uspora casu'!$F$5:$J$5,0)),(INDEX('07 Uspora casu'!$F11:$J11,MATCH(X$4,'07 Uspora casu'!$F$5:$J$5,1))/INDEX('07 Uspora casu'!$F11:$J11,MATCH(X$4,'07 Uspora casu'!$F$5:$J$5,1)+1))^(1/(INDEX('07 Uspora casu'!$F$5:$J$5,MATCH(X$4,'07 Uspora casu'!$F$5:$J$5,1)+1)-INDEX('07 Uspora casu'!$F$5:$J$5,MATCH(X$4,'07 Uspora casu'!$F$5:$J$5,1))))*W10))),0)))</f>
        <v>9.2842133848081033E-3</v>
      </c>
      <c r="Y10" s="48">
        <f>IF($E10="",0,IF('07 Uspora casu'!$D$2="Jazdný čas",IFERROR(IF(Y$4&lt;MIN('07 Uspora casu'!$F$5:$J$5),Z10*('07 Uspora casu'!$F$7/'07 Uspora casu'!$G$7)^(1/('07 Uspora casu'!$G$5-'07 Uspora casu'!$F$5)),IF(Y$4&gt;MAX('07 Uspora casu'!$F$5:$J$5),(INDEX('07 Uspora casu'!$F11:$J11,MATCH(Y$4,'07 Uspora casu'!$F$5:$J$5,1))/INDEX('07 Uspora casu'!$F11:$J11,MATCH(Y$4,'07 Uspora casu'!$F$5:$J$5,1)-1))^(1/(INDEX('07 Uspora casu'!$F$5:$J$5,MATCH(Y$4,'07 Uspora casu'!$F$5:$J$5,1))-INDEX('07 Uspora casu'!$F$5:$J$5,MATCH(Y$4,'07 Uspora casu'!$F$5:$J$5,1)-1)))*X10,IFERROR(INDEX('07 Uspora casu'!$F11:$J11,MATCH(Y$4,'07 Uspora casu'!$F$5:$J$5,0))/60,(INDEX('07 Uspora casu'!$F11:$J11,MATCH(Y$4,'07 Uspora casu'!$F$5:$J$5,1)+1)/INDEX('07 Uspora casu'!$F11:$J11,MATCH(Y$4,'07 Uspora casu'!$F$5:$J$5,1)))^(1/(INDEX('07 Uspora casu'!$F$5:$J$5,MATCH(Y$4,'07 Uspora casu'!$F$5:$J$5,1)+1)-INDEX('07 Uspora casu'!$F$5:$J$5,MATCH(Y$4,'07 Uspora casu'!$F$5:$J$5,1))))*X10))),0),IFERROR(IF(Y$4&lt;MIN('07 Uspora casu'!$F$5:$J$5),Z10*('07 Uspora casu'!$G$7/'07 Uspora casu'!$F$7)^(1/('07 Uspora casu'!$G$5-'07 Uspora casu'!$F$5)),IF(Y$4&gt;MAX('07 Uspora casu'!$F$5:$J$5),(INDEX('07 Uspora casu'!$F11:$J11,MATCH(Y$4,'07 Uspora casu'!$F$5:$J$5,1)-1)/INDEX('07 Uspora casu'!$F11:$J11,MATCH(Y$4,'07 Uspora casu'!$F$5:$J$5,1)))^(1/(INDEX('07 Uspora casu'!$F$5:$J$5,MATCH(Y$4,'07 Uspora casu'!$F$5:$J$5,1))-INDEX('07 Uspora casu'!$F$5:$J$5,MATCH(Y$4,'07 Uspora casu'!$F$5:$J$5,1)-1)))*X10,IFERROR($E10/INDEX('07 Uspora casu'!$F11:$J11,MATCH(Y$4,'07 Uspora casu'!$F$5:$J$5,0)),(INDEX('07 Uspora casu'!$F11:$J11,MATCH(Y$4,'07 Uspora casu'!$F$5:$J$5,1))/INDEX('07 Uspora casu'!$F11:$J11,MATCH(Y$4,'07 Uspora casu'!$F$5:$J$5,1)+1))^(1/(INDEX('07 Uspora casu'!$F$5:$J$5,MATCH(Y$4,'07 Uspora casu'!$F$5:$J$5,1)+1)-INDEX('07 Uspora casu'!$F$5:$J$5,MATCH(Y$4,'07 Uspora casu'!$F$5:$J$5,1))))*X10))),0)))</f>
        <v>9.3377289582115292E-3</v>
      </c>
      <c r="Z10" s="48">
        <f>IF($E10="",0,IF('07 Uspora casu'!$D$2="Jazdný čas",IFERROR(IF(Z$4&lt;MIN('07 Uspora casu'!$F$5:$J$5),AA10*('07 Uspora casu'!$F$7/'07 Uspora casu'!$G$7)^(1/('07 Uspora casu'!$G$5-'07 Uspora casu'!$F$5)),IF(Z$4&gt;MAX('07 Uspora casu'!$F$5:$J$5),(INDEX('07 Uspora casu'!$F11:$J11,MATCH(Z$4,'07 Uspora casu'!$F$5:$J$5,1))/INDEX('07 Uspora casu'!$F11:$J11,MATCH(Z$4,'07 Uspora casu'!$F$5:$J$5,1)-1))^(1/(INDEX('07 Uspora casu'!$F$5:$J$5,MATCH(Z$4,'07 Uspora casu'!$F$5:$J$5,1))-INDEX('07 Uspora casu'!$F$5:$J$5,MATCH(Z$4,'07 Uspora casu'!$F$5:$J$5,1)-1)))*Y10,IFERROR(INDEX('07 Uspora casu'!$F11:$J11,MATCH(Z$4,'07 Uspora casu'!$F$5:$J$5,0))/60,(INDEX('07 Uspora casu'!$F11:$J11,MATCH(Z$4,'07 Uspora casu'!$F$5:$J$5,1)+1)/INDEX('07 Uspora casu'!$F11:$J11,MATCH(Z$4,'07 Uspora casu'!$F$5:$J$5,1)))^(1/(INDEX('07 Uspora casu'!$F$5:$J$5,MATCH(Z$4,'07 Uspora casu'!$F$5:$J$5,1)+1)-INDEX('07 Uspora casu'!$F$5:$J$5,MATCH(Z$4,'07 Uspora casu'!$F$5:$J$5,1))))*Y10))),0),IFERROR(IF(Z$4&lt;MIN('07 Uspora casu'!$F$5:$J$5),AA10*('07 Uspora casu'!$G$7/'07 Uspora casu'!$F$7)^(1/('07 Uspora casu'!$G$5-'07 Uspora casu'!$F$5)),IF(Z$4&gt;MAX('07 Uspora casu'!$F$5:$J$5),(INDEX('07 Uspora casu'!$F11:$J11,MATCH(Z$4,'07 Uspora casu'!$F$5:$J$5,1)-1)/INDEX('07 Uspora casu'!$F11:$J11,MATCH(Z$4,'07 Uspora casu'!$F$5:$J$5,1)))^(1/(INDEX('07 Uspora casu'!$F$5:$J$5,MATCH(Z$4,'07 Uspora casu'!$F$5:$J$5,1))-INDEX('07 Uspora casu'!$F$5:$J$5,MATCH(Z$4,'07 Uspora casu'!$F$5:$J$5,1)-1)))*Y10,IFERROR($E10/INDEX('07 Uspora casu'!$F11:$J11,MATCH(Z$4,'07 Uspora casu'!$F$5:$J$5,0)),(INDEX('07 Uspora casu'!$F11:$J11,MATCH(Z$4,'07 Uspora casu'!$F$5:$J$5,1))/INDEX('07 Uspora casu'!$F11:$J11,MATCH(Z$4,'07 Uspora casu'!$F$5:$J$5,1)+1))^(1/(INDEX('07 Uspora casu'!$F$5:$J$5,MATCH(Z$4,'07 Uspora casu'!$F$5:$J$5,1)+1)-INDEX('07 Uspora casu'!$F$5:$J$5,MATCH(Z$4,'07 Uspora casu'!$F$5:$J$5,1))))*Y10))),0)))</f>
        <v>9.3915530032622537E-3</v>
      </c>
      <c r="AA10" s="48">
        <f>IF($E10="",0,IF('07 Uspora casu'!$D$2="Jazdný čas",IFERROR(IF(AA$4&lt;MIN('07 Uspora casu'!$F$5:$J$5),AB10*('07 Uspora casu'!$F$7/'07 Uspora casu'!$G$7)^(1/('07 Uspora casu'!$G$5-'07 Uspora casu'!$F$5)),IF(AA$4&gt;MAX('07 Uspora casu'!$F$5:$J$5),(INDEX('07 Uspora casu'!$F11:$J11,MATCH(AA$4,'07 Uspora casu'!$F$5:$J$5,1))/INDEX('07 Uspora casu'!$F11:$J11,MATCH(AA$4,'07 Uspora casu'!$F$5:$J$5,1)-1))^(1/(INDEX('07 Uspora casu'!$F$5:$J$5,MATCH(AA$4,'07 Uspora casu'!$F$5:$J$5,1))-INDEX('07 Uspora casu'!$F$5:$J$5,MATCH(AA$4,'07 Uspora casu'!$F$5:$J$5,1)-1)))*Z10,IFERROR(INDEX('07 Uspora casu'!$F11:$J11,MATCH(AA$4,'07 Uspora casu'!$F$5:$J$5,0))/60,(INDEX('07 Uspora casu'!$F11:$J11,MATCH(AA$4,'07 Uspora casu'!$F$5:$J$5,1)+1)/INDEX('07 Uspora casu'!$F11:$J11,MATCH(AA$4,'07 Uspora casu'!$F$5:$J$5,1)))^(1/(INDEX('07 Uspora casu'!$F$5:$J$5,MATCH(AA$4,'07 Uspora casu'!$F$5:$J$5,1)+1)-INDEX('07 Uspora casu'!$F$5:$J$5,MATCH(AA$4,'07 Uspora casu'!$F$5:$J$5,1))))*Z10))),0),IFERROR(IF(AA$4&lt;MIN('07 Uspora casu'!$F$5:$J$5),AB10*('07 Uspora casu'!$G$7/'07 Uspora casu'!$F$7)^(1/('07 Uspora casu'!$G$5-'07 Uspora casu'!$F$5)),IF(AA$4&gt;MAX('07 Uspora casu'!$F$5:$J$5),(INDEX('07 Uspora casu'!$F11:$J11,MATCH(AA$4,'07 Uspora casu'!$F$5:$J$5,1)-1)/INDEX('07 Uspora casu'!$F11:$J11,MATCH(AA$4,'07 Uspora casu'!$F$5:$J$5,1)))^(1/(INDEX('07 Uspora casu'!$F$5:$J$5,MATCH(AA$4,'07 Uspora casu'!$F$5:$J$5,1))-INDEX('07 Uspora casu'!$F$5:$J$5,MATCH(AA$4,'07 Uspora casu'!$F$5:$J$5,1)-1)))*Z10,IFERROR($E10/INDEX('07 Uspora casu'!$F11:$J11,MATCH(AA$4,'07 Uspora casu'!$F$5:$J$5,0)),(INDEX('07 Uspora casu'!$F11:$J11,MATCH(AA$4,'07 Uspora casu'!$F$5:$J$5,1))/INDEX('07 Uspora casu'!$F11:$J11,MATCH(AA$4,'07 Uspora casu'!$F$5:$J$5,1)+1))^(1/(INDEX('07 Uspora casu'!$F$5:$J$5,MATCH(AA$4,'07 Uspora casu'!$F$5:$J$5,1)+1)-INDEX('07 Uspora casu'!$F$5:$J$5,MATCH(AA$4,'07 Uspora casu'!$F$5:$J$5,1))))*Z10))),0)))</f>
        <v>9.4456872980362913E-3</v>
      </c>
      <c r="AB10" s="48">
        <f>IF($E10="",0,IF('07 Uspora casu'!$D$2="Jazdný čas",IFERROR(IF(AB$4&lt;MIN('07 Uspora casu'!$F$5:$J$5),AC10*('07 Uspora casu'!$F$7/'07 Uspora casu'!$G$7)^(1/('07 Uspora casu'!$G$5-'07 Uspora casu'!$F$5)),IF(AB$4&gt;MAX('07 Uspora casu'!$F$5:$J$5),(INDEX('07 Uspora casu'!$F11:$J11,MATCH(AB$4,'07 Uspora casu'!$F$5:$J$5,1))/INDEX('07 Uspora casu'!$F11:$J11,MATCH(AB$4,'07 Uspora casu'!$F$5:$J$5,1)-1))^(1/(INDEX('07 Uspora casu'!$F$5:$J$5,MATCH(AB$4,'07 Uspora casu'!$F$5:$J$5,1))-INDEX('07 Uspora casu'!$F$5:$J$5,MATCH(AB$4,'07 Uspora casu'!$F$5:$J$5,1)-1)))*AA10,IFERROR(INDEX('07 Uspora casu'!$F11:$J11,MATCH(AB$4,'07 Uspora casu'!$F$5:$J$5,0))/60,(INDEX('07 Uspora casu'!$F11:$J11,MATCH(AB$4,'07 Uspora casu'!$F$5:$J$5,1)+1)/INDEX('07 Uspora casu'!$F11:$J11,MATCH(AB$4,'07 Uspora casu'!$F$5:$J$5,1)))^(1/(INDEX('07 Uspora casu'!$F$5:$J$5,MATCH(AB$4,'07 Uspora casu'!$F$5:$J$5,1)+1)-INDEX('07 Uspora casu'!$F$5:$J$5,MATCH(AB$4,'07 Uspora casu'!$F$5:$J$5,1))))*AA10))),0),IFERROR(IF(AB$4&lt;MIN('07 Uspora casu'!$F$5:$J$5),AC10*('07 Uspora casu'!$G$7/'07 Uspora casu'!$F$7)^(1/('07 Uspora casu'!$G$5-'07 Uspora casu'!$F$5)),IF(AB$4&gt;MAX('07 Uspora casu'!$F$5:$J$5),(INDEX('07 Uspora casu'!$F11:$J11,MATCH(AB$4,'07 Uspora casu'!$F$5:$J$5,1)-1)/INDEX('07 Uspora casu'!$F11:$J11,MATCH(AB$4,'07 Uspora casu'!$F$5:$J$5,1)))^(1/(INDEX('07 Uspora casu'!$F$5:$J$5,MATCH(AB$4,'07 Uspora casu'!$F$5:$J$5,1))-INDEX('07 Uspora casu'!$F$5:$J$5,MATCH(AB$4,'07 Uspora casu'!$F$5:$J$5,1)-1)))*AA10,IFERROR($E10/INDEX('07 Uspora casu'!$F11:$J11,MATCH(AB$4,'07 Uspora casu'!$F$5:$J$5,0)),(INDEX('07 Uspora casu'!$F11:$J11,MATCH(AB$4,'07 Uspora casu'!$F$5:$J$5,1))/INDEX('07 Uspora casu'!$F11:$J11,MATCH(AB$4,'07 Uspora casu'!$F$5:$J$5,1)+1))^(1/(INDEX('07 Uspora casu'!$F$5:$J$5,MATCH(AB$4,'07 Uspora casu'!$F$5:$J$5,1)+1)-INDEX('07 Uspora casu'!$F$5:$J$5,MATCH(AB$4,'07 Uspora casu'!$F$5:$J$5,1))))*AA10))),0)))</f>
        <v>9.520292258109837E-3</v>
      </c>
      <c r="AC10" s="48">
        <f>IF($E10="",0,IF('07 Uspora casu'!$D$2="Jazdný čas",IFERROR(IF(AC$4&lt;MIN('07 Uspora casu'!$F$5:$J$5),AD10*('07 Uspora casu'!$F$7/'07 Uspora casu'!$G$7)^(1/('07 Uspora casu'!$G$5-'07 Uspora casu'!$F$5)),IF(AC$4&gt;MAX('07 Uspora casu'!$F$5:$J$5),(INDEX('07 Uspora casu'!$F11:$J11,MATCH(AC$4,'07 Uspora casu'!$F$5:$J$5,1))/INDEX('07 Uspora casu'!$F11:$J11,MATCH(AC$4,'07 Uspora casu'!$F$5:$J$5,1)-1))^(1/(INDEX('07 Uspora casu'!$F$5:$J$5,MATCH(AC$4,'07 Uspora casu'!$F$5:$J$5,1))-INDEX('07 Uspora casu'!$F$5:$J$5,MATCH(AC$4,'07 Uspora casu'!$F$5:$J$5,1)-1)))*AB10,IFERROR(INDEX('07 Uspora casu'!$F11:$J11,MATCH(AC$4,'07 Uspora casu'!$F$5:$J$5,0))/60,(INDEX('07 Uspora casu'!$F11:$J11,MATCH(AC$4,'07 Uspora casu'!$F$5:$J$5,1)+1)/INDEX('07 Uspora casu'!$F11:$J11,MATCH(AC$4,'07 Uspora casu'!$F$5:$J$5,1)))^(1/(INDEX('07 Uspora casu'!$F$5:$J$5,MATCH(AC$4,'07 Uspora casu'!$F$5:$J$5,1)+1)-INDEX('07 Uspora casu'!$F$5:$J$5,MATCH(AC$4,'07 Uspora casu'!$F$5:$J$5,1))))*AB10))),0),IFERROR(IF(AC$4&lt;MIN('07 Uspora casu'!$F$5:$J$5),AD10*('07 Uspora casu'!$G$7/'07 Uspora casu'!$F$7)^(1/('07 Uspora casu'!$G$5-'07 Uspora casu'!$F$5)),IF(AC$4&gt;MAX('07 Uspora casu'!$F$5:$J$5),(INDEX('07 Uspora casu'!$F11:$J11,MATCH(AC$4,'07 Uspora casu'!$F$5:$J$5,1)-1)/INDEX('07 Uspora casu'!$F11:$J11,MATCH(AC$4,'07 Uspora casu'!$F$5:$J$5,1)))^(1/(INDEX('07 Uspora casu'!$F$5:$J$5,MATCH(AC$4,'07 Uspora casu'!$F$5:$J$5,1))-INDEX('07 Uspora casu'!$F$5:$J$5,MATCH(AC$4,'07 Uspora casu'!$F$5:$J$5,1)-1)))*AB10,IFERROR($E10/INDEX('07 Uspora casu'!$F11:$J11,MATCH(AC$4,'07 Uspora casu'!$F$5:$J$5,0)),(INDEX('07 Uspora casu'!$F11:$J11,MATCH(AC$4,'07 Uspora casu'!$F$5:$J$5,1))/INDEX('07 Uspora casu'!$F11:$J11,MATCH(AC$4,'07 Uspora casu'!$F$5:$J$5,1)+1))^(1/(INDEX('07 Uspora casu'!$F$5:$J$5,MATCH(AC$4,'07 Uspora casu'!$F$5:$J$5,1)+1)-INDEX('07 Uspora casu'!$F$5:$J$5,MATCH(AC$4,'07 Uspora casu'!$F$5:$J$5,1))))*AB10))),0)))</f>
        <v>9.5954864712352733E-3</v>
      </c>
      <c r="AD10" s="48">
        <f>IF($E10="",0,IF('07 Uspora casu'!$D$2="Jazdný čas",IFERROR(IF(AD$4&lt;MIN('07 Uspora casu'!$F$5:$J$5),AE10*('07 Uspora casu'!$F$7/'07 Uspora casu'!$G$7)^(1/('07 Uspora casu'!$G$5-'07 Uspora casu'!$F$5)),IF(AD$4&gt;MAX('07 Uspora casu'!$F$5:$J$5),(INDEX('07 Uspora casu'!$F11:$J11,MATCH(AD$4,'07 Uspora casu'!$F$5:$J$5,1))/INDEX('07 Uspora casu'!$F11:$J11,MATCH(AD$4,'07 Uspora casu'!$F$5:$J$5,1)-1))^(1/(INDEX('07 Uspora casu'!$F$5:$J$5,MATCH(AD$4,'07 Uspora casu'!$F$5:$J$5,1))-INDEX('07 Uspora casu'!$F$5:$J$5,MATCH(AD$4,'07 Uspora casu'!$F$5:$J$5,1)-1)))*AC10,IFERROR(INDEX('07 Uspora casu'!$F11:$J11,MATCH(AD$4,'07 Uspora casu'!$F$5:$J$5,0))/60,(INDEX('07 Uspora casu'!$F11:$J11,MATCH(AD$4,'07 Uspora casu'!$F$5:$J$5,1)+1)/INDEX('07 Uspora casu'!$F11:$J11,MATCH(AD$4,'07 Uspora casu'!$F$5:$J$5,1)))^(1/(INDEX('07 Uspora casu'!$F$5:$J$5,MATCH(AD$4,'07 Uspora casu'!$F$5:$J$5,1)+1)-INDEX('07 Uspora casu'!$F$5:$J$5,MATCH(AD$4,'07 Uspora casu'!$F$5:$J$5,1))))*AC10))),0),IFERROR(IF(AD$4&lt;MIN('07 Uspora casu'!$F$5:$J$5),AE10*('07 Uspora casu'!$G$7/'07 Uspora casu'!$F$7)^(1/('07 Uspora casu'!$G$5-'07 Uspora casu'!$F$5)),IF(AD$4&gt;MAX('07 Uspora casu'!$F$5:$J$5),(INDEX('07 Uspora casu'!$F11:$J11,MATCH(AD$4,'07 Uspora casu'!$F$5:$J$5,1)-1)/INDEX('07 Uspora casu'!$F11:$J11,MATCH(AD$4,'07 Uspora casu'!$F$5:$J$5,1)))^(1/(INDEX('07 Uspora casu'!$F$5:$J$5,MATCH(AD$4,'07 Uspora casu'!$F$5:$J$5,1))-INDEX('07 Uspora casu'!$F$5:$J$5,MATCH(AD$4,'07 Uspora casu'!$F$5:$J$5,1)-1)))*AC10,IFERROR($E10/INDEX('07 Uspora casu'!$F11:$J11,MATCH(AD$4,'07 Uspora casu'!$F$5:$J$5,0)),(INDEX('07 Uspora casu'!$F11:$J11,MATCH(AD$4,'07 Uspora casu'!$F$5:$J$5,1))/INDEX('07 Uspora casu'!$F11:$J11,MATCH(AD$4,'07 Uspora casu'!$F$5:$J$5,1)+1))^(1/(INDEX('07 Uspora casu'!$F$5:$J$5,MATCH(AD$4,'07 Uspora casu'!$F$5:$J$5,1)+1)-INDEX('07 Uspora casu'!$F$5:$J$5,MATCH(AD$4,'07 Uspora casu'!$F$5:$J$5,1))))*AC10))),0)))</f>
        <v>9.6712745915154743E-3</v>
      </c>
      <c r="AE10" s="48">
        <f>IF($E10="",0,IF('07 Uspora casu'!$D$2="Jazdný čas",IFERROR(IF(AE$4&lt;MIN('07 Uspora casu'!$F$5:$J$5),AF10*('07 Uspora casu'!$F$7/'07 Uspora casu'!$G$7)^(1/('07 Uspora casu'!$G$5-'07 Uspora casu'!$F$5)),IF(AE$4&gt;MAX('07 Uspora casu'!$F$5:$J$5),(INDEX('07 Uspora casu'!$F11:$J11,MATCH(AE$4,'07 Uspora casu'!$F$5:$J$5,1))/INDEX('07 Uspora casu'!$F11:$J11,MATCH(AE$4,'07 Uspora casu'!$F$5:$J$5,1)-1))^(1/(INDEX('07 Uspora casu'!$F$5:$J$5,MATCH(AE$4,'07 Uspora casu'!$F$5:$J$5,1))-INDEX('07 Uspora casu'!$F$5:$J$5,MATCH(AE$4,'07 Uspora casu'!$F$5:$J$5,1)-1)))*AD10,IFERROR(INDEX('07 Uspora casu'!$F11:$J11,MATCH(AE$4,'07 Uspora casu'!$F$5:$J$5,0))/60,(INDEX('07 Uspora casu'!$F11:$J11,MATCH(AE$4,'07 Uspora casu'!$F$5:$J$5,1)+1)/INDEX('07 Uspora casu'!$F11:$J11,MATCH(AE$4,'07 Uspora casu'!$F$5:$J$5,1)))^(1/(INDEX('07 Uspora casu'!$F$5:$J$5,MATCH(AE$4,'07 Uspora casu'!$F$5:$J$5,1)+1)-INDEX('07 Uspora casu'!$F$5:$J$5,MATCH(AE$4,'07 Uspora casu'!$F$5:$J$5,1))))*AD10))),0),IFERROR(IF(AE$4&lt;MIN('07 Uspora casu'!$F$5:$J$5),AF10*('07 Uspora casu'!$G$7/'07 Uspora casu'!$F$7)^(1/('07 Uspora casu'!$G$5-'07 Uspora casu'!$F$5)),IF(AE$4&gt;MAX('07 Uspora casu'!$F$5:$J$5),(INDEX('07 Uspora casu'!$F11:$J11,MATCH(AE$4,'07 Uspora casu'!$F$5:$J$5,1)-1)/INDEX('07 Uspora casu'!$F11:$J11,MATCH(AE$4,'07 Uspora casu'!$F$5:$J$5,1)))^(1/(INDEX('07 Uspora casu'!$F$5:$J$5,MATCH(AE$4,'07 Uspora casu'!$F$5:$J$5,1))-INDEX('07 Uspora casu'!$F$5:$J$5,MATCH(AE$4,'07 Uspora casu'!$F$5:$J$5,1)-1)))*AD10,IFERROR($E10/INDEX('07 Uspora casu'!$F11:$J11,MATCH(AE$4,'07 Uspora casu'!$F$5:$J$5,0)),(INDEX('07 Uspora casu'!$F11:$J11,MATCH(AE$4,'07 Uspora casu'!$F$5:$J$5,1))/INDEX('07 Uspora casu'!$F11:$J11,MATCH(AE$4,'07 Uspora casu'!$F$5:$J$5,1)+1))^(1/(INDEX('07 Uspora casu'!$F$5:$J$5,MATCH(AE$4,'07 Uspora casu'!$F$5:$J$5,1)+1)-INDEX('07 Uspora casu'!$F$5:$J$5,MATCH(AE$4,'07 Uspora casu'!$F$5:$J$5,1))))*AD10))),0)))</f>
        <v>9.7476613098128606E-3</v>
      </c>
      <c r="AF10" s="48">
        <f>IF($E10="",0,IF('07 Uspora casu'!$D$2="Jazdný čas",IFERROR(IF(AF$4&lt;MIN('07 Uspora casu'!$F$5:$J$5),AG10*('07 Uspora casu'!$F$7/'07 Uspora casu'!$G$7)^(1/('07 Uspora casu'!$G$5-'07 Uspora casu'!$F$5)),IF(AF$4&gt;MAX('07 Uspora casu'!$F$5:$J$5),(INDEX('07 Uspora casu'!$F11:$J11,MATCH(AF$4,'07 Uspora casu'!$F$5:$J$5,1))/INDEX('07 Uspora casu'!$F11:$J11,MATCH(AF$4,'07 Uspora casu'!$F$5:$J$5,1)-1))^(1/(INDEX('07 Uspora casu'!$F$5:$J$5,MATCH(AF$4,'07 Uspora casu'!$F$5:$J$5,1))-INDEX('07 Uspora casu'!$F$5:$J$5,MATCH(AF$4,'07 Uspora casu'!$F$5:$J$5,1)-1)))*AE10,IFERROR(INDEX('07 Uspora casu'!$F11:$J11,MATCH(AF$4,'07 Uspora casu'!$F$5:$J$5,0))/60,(INDEX('07 Uspora casu'!$F11:$J11,MATCH(AF$4,'07 Uspora casu'!$F$5:$J$5,1)+1)/INDEX('07 Uspora casu'!$F11:$J11,MATCH(AF$4,'07 Uspora casu'!$F$5:$J$5,1)))^(1/(INDEX('07 Uspora casu'!$F$5:$J$5,MATCH(AF$4,'07 Uspora casu'!$F$5:$J$5,1)+1)-INDEX('07 Uspora casu'!$F$5:$J$5,MATCH(AF$4,'07 Uspora casu'!$F$5:$J$5,1))))*AE10))),0),IFERROR(IF(AF$4&lt;MIN('07 Uspora casu'!$F$5:$J$5),AG10*('07 Uspora casu'!$G$7/'07 Uspora casu'!$F$7)^(1/('07 Uspora casu'!$G$5-'07 Uspora casu'!$F$5)),IF(AF$4&gt;MAX('07 Uspora casu'!$F$5:$J$5),(INDEX('07 Uspora casu'!$F11:$J11,MATCH(AF$4,'07 Uspora casu'!$F$5:$J$5,1)-1)/INDEX('07 Uspora casu'!$F11:$J11,MATCH(AF$4,'07 Uspora casu'!$F$5:$J$5,1)))^(1/(INDEX('07 Uspora casu'!$F$5:$J$5,MATCH(AF$4,'07 Uspora casu'!$F$5:$J$5,1))-INDEX('07 Uspora casu'!$F$5:$J$5,MATCH(AF$4,'07 Uspora casu'!$F$5:$J$5,1)-1)))*AE10,IFERROR($E10/INDEX('07 Uspora casu'!$F11:$J11,MATCH(AF$4,'07 Uspora casu'!$F$5:$J$5,0)),(INDEX('07 Uspora casu'!$F11:$J11,MATCH(AF$4,'07 Uspora casu'!$F$5:$J$5,1))/INDEX('07 Uspora casu'!$F11:$J11,MATCH(AF$4,'07 Uspora casu'!$F$5:$J$5,1)+1))^(1/(INDEX('07 Uspora casu'!$F$5:$J$5,MATCH(AF$4,'07 Uspora casu'!$F$5:$J$5,1)+1)-INDEX('07 Uspora casu'!$F$5:$J$5,MATCH(AF$4,'07 Uspora casu'!$F$5:$J$5,1))))*AE10))),0)))</f>
        <v>9.8246513540397335E-3</v>
      </c>
      <c r="AG10" s="48">
        <f>IF($E10="",0,IF('07 Uspora casu'!$D$2="Jazdný čas",IFERROR(IF(AG$4&lt;MIN('07 Uspora casu'!$F$5:$J$5),AH10*('07 Uspora casu'!$F$7/'07 Uspora casu'!$G$7)^(1/('07 Uspora casu'!$G$5-'07 Uspora casu'!$F$5)),IF(AG$4&gt;MAX('07 Uspora casu'!$F$5:$J$5),(INDEX('07 Uspora casu'!$F11:$J11,MATCH(AG$4,'07 Uspora casu'!$F$5:$J$5,1))/INDEX('07 Uspora casu'!$F11:$J11,MATCH(AG$4,'07 Uspora casu'!$F$5:$J$5,1)-1))^(1/(INDEX('07 Uspora casu'!$F$5:$J$5,MATCH(AG$4,'07 Uspora casu'!$F$5:$J$5,1))-INDEX('07 Uspora casu'!$F$5:$J$5,MATCH(AG$4,'07 Uspora casu'!$F$5:$J$5,1)-1)))*AF10,IFERROR(INDEX('07 Uspora casu'!$F11:$J11,MATCH(AG$4,'07 Uspora casu'!$F$5:$J$5,0))/60,(INDEX('07 Uspora casu'!$F11:$J11,MATCH(AG$4,'07 Uspora casu'!$F$5:$J$5,1)+1)/INDEX('07 Uspora casu'!$F11:$J11,MATCH(AG$4,'07 Uspora casu'!$F$5:$J$5,1)))^(1/(INDEX('07 Uspora casu'!$F$5:$J$5,MATCH(AG$4,'07 Uspora casu'!$F$5:$J$5,1)+1)-INDEX('07 Uspora casu'!$F$5:$J$5,MATCH(AG$4,'07 Uspora casu'!$F$5:$J$5,1))))*AF10))),0),IFERROR(IF(AG$4&lt;MIN('07 Uspora casu'!$F$5:$J$5),AH10*('07 Uspora casu'!$G$7/'07 Uspora casu'!$F$7)^(1/('07 Uspora casu'!$G$5-'07 Uspora casu'!$F$5)),IF(AG$4&gt;MAX('07 Uspora casu'!$F$5:$J$5),(INDEX('07 Uspora casu'!$F11:$J11,MATCH(AG$4,'07 Uspora casu'!$F$5:$J$5,1)-1)/INDEX('07 Uspora casu'!$F11:$J11,MATCH(AG$4,'07 Uspora casu'!$F$5:$J$5,1)))^(1/(INDEX('07 Uspora casu'!$F$5:$J$5,MATCH(AG$4,'07 Uspora casu'!$F$5:$J$5,1))-INDEX('07 Uspora casu'!$F$5:$J$5,MATCH(AG$4,'07 Uspora casu'!$F$5:$J$5,1)-1)))*AF10,IFERROR($E10/INDEX('07 Uspora casu'!$F11:$J11,MATCH(AG$4,'07 Uspora casu'!$F$5:$J$5,0)),(INDEX('07 Uspora casu'!$F11:$J11,MATCH(AG$4,'07 Uspora casu'!$F$5:$J$5,1))/INDEX('07 Uspora casu'!$F11:$J11,MATCH(AG$4,'07 Uspora casu'!$F$5:$J$5,1)+1))^(1/(INDEX('07 Uspora casu'!$F$5:$J$5,MATCH(AG$4,'07 Uspora casu'!$F$5:$J$5,1)+1)-INDEX('07 Uspora casu'!$F$5:$J$5,MATCH(AG$4,'07 Uspora casu'!$F$5:$J$5,1))))*AF10))),0)))</f>
        <v>9.9022494894509087E-3</v>
      </c>
      <c r="AH10" s="48">
        <f>IF($E10="",0,IF('07 Uspora casu'!$D$2="Jazdný čas",IFERROR(IF(AH$4&lt;MIN('07 Uspora casu'!$F$5:$J$5),AI10*('07 Uspora casu'!$F$7/'07 Uspora casu'!$G$7)^(1/('07 Uspora casu'!$G$5-'07 Uspora casu'!$F$5)),IF(AH$4&gt;MAX('07 Uspora casu'!$F$5:$J$5),(INDEX('07 Uspora casu'!$F11:$J11,MATCH(AH$4,'07 Uspora casu'!$F$5:$J$5,1))/INDEX('07 Uspora casu'!$F11:$J11,MATCH(AH$4,'07 Uspora casu'!$F$5:$J$5,1)-1))^(1/(INDEX('07 Uspora casu'!$F$5:$J$5,MATCH(AH$4,'07 Uspora casu'!$F$5:$J$5,1))-INDEX('07 Uspora casu'!$F$5:$J$5,MATCH(AH$4,'07 Uspora casu'!$F$5:$J$5,1)-1)))*AG10,IFERROR(INDEX('07 Uspora casu'!$F11:$J11,MATCH(AH$4,'07 Uspora casu'!$F$5:$J$5,0))/60,(INDEX('07 Uspora casu'!$F11:$J11,MATCH(AH$4,'07 Uspora casu'!$F$5:$J$5,1)+1)/INDEX('07 Uspora casu'!$F11:$J11,MATCH(AH$4,'07 Uspora casu'!$F$5:$J$5,1)))^(1/(INDEX('07 Uspora casu'!$F$5:$J$5,MATCH(AH$4,'07 Uspora casu'!$F$5:$J$5,1)+1)-INDEX('07 Uspora casu'!$F$5:$J$5,MATCH(AH$4,'07 Uspora casu'!$F$5:$J$5,1))))*AG10))),0),IFERROR(IF(AH$4&lt;MIN('07 Uspora casu'!$F$5:$J$5),AI10*('07 Uspora casu'!$G$7/'07 Uspora casu'!$F$7)^(1/('07 Uspora casu'!$G$5-'07 Uspora casu'!$F$5)),IF(AH$4&gt;MAX('07 Uspora casu'!$F$5:$J$5),(INDEX('07 Uspora casu'!$F11:$J11,MATCH(AH$4,'07 Uspora casu'!$F$5:$J$5,1)-1)/INDEX('07 Uspora casu'!$F11:$J11,MATCH(AH$4,'07 Uspora casu'!$F$5:$J$5,1)))^(1/(INDEX('07 Uspora casu'!$F$5:$J$5,MATCH(AH$4,'07 Uspora casu'!$F$5:$J$5,1))-INDEX('07 Uspora casu'!$F$5:$J$5,MATCH(AH$4,'07 Uspora casu'!$F$5:$J$5,1)-1)))*AG10,IFERROR($E10/INDEX('07 Uspora casu'!$F11:$J11,MATCH(AH$4,'07 Uspora casu'!$F$5:$J$5,0)),(INDEX('07 Uspora casu'!$F11:$J11,MATCH(AH$4,'07 Uspora casu'!$F$5:$J$5,1))/INDEX('07 Uspora casu'!$F11:$J11,MATCH(AH$4,'07 Uspora casu'!$F$5:$J$5,1)+1))^(1/(INDEX('07 Uspora casu'!$F$5:$J$5,MATCH(AH$4,'07 Uspora casu'!$F$5:$J$5,1)+1)-INDEX('07 Uspora casu'!$F$5:$J$5,MATCH(AH$4,'07 Uspora casu'!$F$5:$J$5,1))))*AG10))),0)))</f>
        <v>9.9804605189386577E-3</v>
      </c>
      <c r="AI10" s="48">
        <f>IF($E10="",0,IF('07 Uspora casu'!$D$2="Jazdný čas",IFERROR(IF(AI$4&lt;MIN('07 Uspora casu'!$F$5:$J$5),AJ10*('07 Uspora casu'!$F$7/'07 Uspora casu'!$G$7)^(1/('07 Uspora casu'!$G$5-'07 Uspora casu'!$F$5)),IF(AI$4&gt;MAX('07 Uspora casu'!$F$5:$J$5),(INDEX('07 Uspora casu'!$F11:$J11,MATCH(AI$4,'07 Uspora casu'!$F$5:$J$5,1))/INDEX('07 Uspora casu'!$F11:$J11,MATCH(AI$4,'07 Uspora casu'!$F$5:$J$5,1)-1))^(1/(INDEX('07 Uspora casu'!$F$5:$J$5,MATCH(AI$4,'07 Uspora casu'!$F$5:$J$5,1))-INDEX('07 Uspora casu'!$F$5:$J$5,MATCH(AI$4,'07 Uspora casu'!$F$5:$J$5,1)-1)))*AH10,IFERROR(INDEX('07 Uspora casu'!$F11:$J11,MATCH(AI$4,'07 Uspora casu'!$F$5:$J$5,0))/60,(INDEX('07 Uspora casu'!$F11:$J11,MATCH(AI$4,'07 Uspora casu'!$F$5:$J$5,1)+1)/INDEX('07 Uspora casu'!$F11:$J11,MATCH(AI$4,'07 Uspora casu'!$F$5:$J$5,1)))^(1/(INDEX('07 Uspora casu'!$F$5:$J$5,MATCH(AI$4,'07 Uspora casu'!$F$5:$J$5,1)+1)-INDEX('07 Uspora casu'!$F$5:$J$5,MATCH(AI$4,'07 Uspora casu'!$F$5:$J$5,1))))*AH10))),0),IFERROR(IF(AI$4&lt;MIN('07 Uspora casu'!$F$5:$J$5),AJ10*('07 Uspora casu'!$G$7/'07 Uspora casu'!$F$7)^(1/('07 Uspora casu'!$G$5-'07 Uspora casu'!$F$5)),IF(AI$4&gt;MAX('07 Uspora casu'!$F$5:$J$5),(INDEX('07 Uspora casu'!$F11:$J11,MATCH(AI$4,'07 Uspora casu'!$F$5:$J$5,1)-1)/INDEX('07 Uspora casu'!$F11:$J11,MATCH(AI$4,'07 Uspora casu'!$F$5:$J$5,1)))^(1/(INDEX('07 Uspora casu'!$F$5:$J$5,MATCH(AI$4,'07 Uspora casu'!$F$5:$J$5,1))-INDEX('07 Uspora casu'!$F$5:$J$5,MATCH(AI$4,'07 Uspora casu'!$F$5:$J$5,1)-1)))*AH10,IFERROR($E10/INDEX('07 Uspora casu'!$F11:$J11,MATCH(AI$4,'07 Uspora casu'!$F$5:$J$5,0)),(INDEX('07 Uspora casu'!$F11:$J11,MATCH(AI$4,'07 Uspora casu'!$F$5:$J$5,1))/INDEX('07 Uspora casu'!$F11:$J11,MATCH(AI$4,'07 Uspora casu'!$F$5:$J$5,1)+1))^(1/(INDEX('07 Uspora casu'!$F$5:$J$5,MATCH(AI$4,'07 Uspora casu'!$F$5:$J$5,1)+1)-INDEX('07 Uspora casu'!$F$5:$J$5,MATCH(AI$4,'07 Uspora casu'!$F$5:$J$5,1))))*AH10))),0)))</f>
        <v>1.005928928332998E-2</v>
      </c>
      <c r="AJ10" s="48">
        <f>IF($E10="",0,IF('07 Uspora casu'!$D$2="Jazdný čas",IFERROR(IF(AJ$4&lt;MIN('07 Uspora casu'!$F$5:$J$5),AK10*('07 Uspora casu'!$F$7/'07 Uspora casu'!$G$7)^(1/('07 Uspora casu'!$G$5-'07 Uspora casu'!$F$5)),IF(AJ$4&gt;MAX('07 Uspora casu'!$F$5:$J$5),(INDEX('07 Uspora casu'!$F11:$J11,MATCH(AJ$4,'07 Uspora casu'!$F$5:$J$5,1))/INDEX('07 Uspora casu'!$F11:$J11,MATCH(AJ$4,'07 Uspora casu'!$F$5:$J$5,1)-1))^(1/(INDEX('07 Uspora casu'!$F$5:$J$5,MATCH(AJ$4,'07 Uspora casu'!$F$5:$J$5,1))-INDEX('07 Uspora casu'!$F$5:$J$5,MATCH(AJ$4,'07 Uspora casu'!$F$5:$J$5,1)-1)))*AI10,IFERROR(INDEX('07 Uspora casu'!$F11:$J11,MATCH(AJ$4,'07 Uspora casu'!$F$5:$J$5,0))/60,(INDEX('07 Uspora casu'!$F11:$J11,MATCH(AJ$4,'07 Uspora casu'!$F$5:$J$5,1)+1)/INDEX('07 Uspora casu'!$F11:$J11,MATCH(AJ$4,'07 Uspora casu'!$F$5:$J$5,1)))^(1/(INDEX('07 Uspora casu'!$F$5:$J$5,MATCH(AJ$4,'07 Uspora casu'!$F$5:$J$5,1)+1)-INDEX('07 Uspora casu'!$F$5:$J$5,MATCH(AJ$4,'07 Uspora casu'!$F$5:$J$5,1))))*AI10))),0),IFERROR(IF(AJ$4&lt;MIN('07 Uspora casu'!$F$5:$J$5),AK10*('07 Uspora casu'!$G$7/'07 Uspora casu'!$F$7)^(1/('07 Uspora casu'!$G$5-'07 Uspora casu'!$F$5)),IF(AJ$4&gt;MAX('07 Uspora casu'!$F$5:$J$5),(INDEX('07 Uspora casu'!$F11:$J11,MATCH(AJ$4,'07 Uspora casu'!$F$5:$J$5,1)-1)/INDEX('07 Uspora casu'!$F11:$J11,MATCH(AJ$4,'07 Uspora casu'!$F$5:$J$5,1)))^(1/(INDEX('07 Uspora casu'!$F$5:$J$5,MATCH(AJ$4,'07 Uspora casu'!$F$5:$J$5,1))-INDEX('07 Uspora casu'!$F$5:$J$5,MATCH(AJ$4,'07 Uspora casu'!$F$5:$J$5,1)-1)))*AI10,IFERROR($E10/INDEX('07 Uspora casu'!$F11:$J11,MATCH(AJ$4,'07 Uspora casu'!$F$5:$J$5,0)),(INDEX('07 Uspora casu'!$F11:$J11,MATCH(AJ$4,'07 Uspora casu'!$F$5:$J$5,1))/INDEX('07 Uspora casu'!$F11:$J11,MATCH(AJ$4,'07 Uspora casu'!$F$5:$J$5,1)+1))^(1/(INDEX('07 Uspora casu'!$F$5:$J$5,MATCH(AJ$4,'07 Uspora casu'!$F$5:$J$5,1)+1)-INDEX('07 Uspora casu'!$F$5:$J$5,MATCH(AJ$4,'07 Uspora casu'!$F$5:$J$5,1))))*AI10))),0)))</f>
        <v>1.0138740661686234E-2</v>
      </c>
      <c r="AK10" s="48">
        <f>IF($E10="",0,IF('07 Uspora casu'!$D$2="Jazdný čas",IFERROR(IF(AK$4&lt;MIN('07 Uspora casu'!$F$5:$J$5),AL10*('07 Uspora casu'!$F$7/'07 Uspora casu'!$G$7)^(1/('07 Uspora casu'!$G$5-'07 Uspora casu'!$F$5)),IF(AK$4&gt;MAX('07 Uspora casu'!$F$5:$J$5),(INDEX('07 Uspora casu'!$F11:$J11,MATCH(AK$4,'07 Uspora casu'!$F$5:$J$5,1))/INDEX('07 Uspora casu'!$F11:$J11,MATCH(AK$4,'07 Uspora casu'!$F$5:$J$5,1)-1))^(1/(INDEX('07 Uspora casu'!$F$5:$J$5,MATCH(AK$4,'07 Uspora casu'!$F$5:$J$5,1))-INDEX('07 Uspora casu'!$F$5:$J$5,MATCH(AK$4,'07 Uspora casu'!$F$5:$J$5,1)-1)))*AJ10,IFERROR(INDEX('07 Uspora casu'!$F11:$J11,MATCH(AK$4,'07 Uspora casu'!$F$5:$J$5,0))/60,(INDEX('07 Uspora casu'!$F11:$J11,MATCH(AK$4,'07 Uspora casu'!$F$5:$J$5,1)+1)/INDEX('07 Uspora casu'!$F11:$J11,MATCH(AK$4,'07 Uspora casu'!$F$5:$J$5,1)))^(1/(INDEX('07 Uspora casu'!$F$5:$J$5,MATCH(AK$4,'07 Uspora casu'!$F$5:$J$5,1)+1)-INDEX('07 Uspora casu'!$F$5:$J$5,MATCH(AK$4,'07 Uspora casu'!$F$5:$J$5,1))))*AJ10))),0),IFERROR(IF(AK$4&lt;MIN('07 Uspora casu'!$F$5:$J$5),AL10*('07 Uspora casu'!$G$7/'07 Uspora casu'!$F$7)^(1/('07 Uspora casu'!$G$5-'07 Uspora casu'!$F$5)),IF(AK$4&gt;MAX('07 Uspora casu'!$F$5:$J$5),(INDEX('07 Uspora casu'!$F11:$J11,MATCH(AK$4,'07 Uspora casu'!$F$5:$J$5,1)-1)/INDEX('07 Uspora casu'!$F11:$J11,MATCH(AK$4,'07 Uspora casu'!$F$5:$J$5,1)))^(1/(INDEX('07 Uspora casu'!$F$5:$J$5,MATCH(AK$4,'07 Uspora casu'!$F$5:$J$5,1))-INDEX('07 Uspora casu'!$F$5:$J$5,MATCH(AK$4,'07 Uspora casu'!$F$5:$J$5,1)-1)))*AJ10,IFERROR($E10/INDEX('07 Uspora casu'!$F11:$J11,MATCH(AK$4,'07 Uspora casu'!$F$5:$J$5,0)),(INDEX('07 Uspora casu'!$F11:$J11,MATCH(AK$4,'07 Uspora casu'!$F$5:$J$5,1))/INDEX('07 Uspora casu'!$F11:$J11,MATCH(AK$4,'07 Uspora casu'!$F$5:$J$5,1)+1))^(1/(INDEX('07 Uspora casu'!$F$5:$J$5,MATCH(AK$4,'07 Uspora casu'!$F$5:$J$5,1)+1)-INDEX('07 Uspora casu'!$F$5:$J$5,MATCH(AK$4,'07 Uspora casu'!$F$5:$J$5,1))))*AJ10))),0)))</f>
        <v>1.021881957160509E-2</v>
      </c>
      <c r="AL10" s="48">
        <f>IF($E10="",0,IF('07 Uspora casu'!$D$2="Jazdný čas",IFERROR(IF(AL$4&lt;MIN('07 Uspora casu'!$F$5:$J$5),AM10*('07 Uspora casu'!$F$7/'07 Uspora casu'!$G$7)^(1/('07 Uspora casu'!$G$5-'07 Uspora casu'!$F$5)),IF(AL$4&gt;MAX('07 Uspora casu'!$F$5:$J$5),(INDEX('07 Uspora casu'!$F11:$J11,MATCH(AL$4,'07 Uspora casu'!$F$5:$J$5,1))/INDEX('07 Uspora casu'!$F11:$J11,MATCH(AL$4,'07 Uspora casu'!$F$5:$J$5,1)-1))^(1/(INDEX('07 Uspora casu'!$F$5:$J$5,MATCH(AL$4,'07 Uspora casu'!$F$5:$J$5,1))-INDEX('07 Uspora casu'!$F$5:$J$5,MATCH(AL$4,'07 Uspora casu'!$F$5:$J$5,1)-1)))*AK10,IFERROR(INDEX('07 Uspora casu'!$F11:$J11,MATCH(AL$4,'07 Uspora casu'!$F$5:$J$5,0))/60,(INDEX('07 Uspora casu'!$F11:$J11,MATCH(AL$4,'07 Uspora casu'!$F$5:$J$5,1)+1)/INDEX('07 Uspora casu'!$F11:$J11,MATCH(AL$4,'07 Uspora casu'!$F$5:$J$5,1)))^(1/(INDEX('07 Uspora casu'!$F$5:$J$5,MATCH(AL$4,'07 Uspora casu'!$F$5:$J$5,1)+1)-INDEX('07 Uspora casu'!$F$5:$J$5,MATCH(AL$4,'07 Uspora casu'!$F$5:$J$5,1))))*AK10))),0),IFERROR(IF(AL$4&lt;MIN('07 Uspora casu'!$F$5:$J$5),AM10*('07 Uspora casu'!$G$7/'07 Uspora casu'!$F$7)^(1/('07 Uspora casu'!$G$5-'07 Uspora casu'!$F$5)),IF(AL$4&gt;MAX('07 Uspora casu'!$F$5:$J$5),(INDEX('07 Uspora casu'!$F11:$J11,MATCH(AL$4,'07 Uspora casu'!$F$5:$J$5,1)-1)/INDEX('07 Uspora casu'!$F11:$J11,MATCH(AL$4,'07 Uspora casu'!$F$5:$J$5,1)))^(1/(INDEX('07 Uspora casu'!$F$5:$J$5,MATCH(AL$4,'07 Uspora casu'!$F$5:$J$5,1))-INDEX('07 Uspora casu'!$F$5:$J$5,MATCH(AL$4,'07 Uspora casu'!$F$5:$J$5,1)-1)))*AK10,IFERROR($E10/INDEX('07 Uspora casu'!$F11:$J11,MATCH(AL$4,'07 Uspora casu'!$F$5:$J$5,0)),(INDEX('07 Uspora casu'!$F11:$J11,MATCH(AL$4,'07 Uspora casu'!$F$5:$J$5,1))/INDEX('07 Uspora casu'!$F11:$J11,MATCH(AL$4,'07 Uspora casu'!$F$5:$J$5,1)+1))^(1/(INDEX('07 Uspora casu'!$F$5:$J$5,MATCH(AL$4,'07 Uspora casu'!$F$5:$J$5,1)+1)-INDEX('07 Uspora casu'!$F$5:$J$5,MATCH(AL$4,'07 Uspora casu'!$F$5:$J$5,1))))*AK10))),0)))</f>
        <v>1.0299530969524948E-2</v>
      </c>
      <c r="AM10" s="48">
        <f>IF($E10="",0,IF('07 Uspora casu'!$D$2="Jazdný čas",IFERROR(IF(AM$4&lt;MIN('07 Uspora casu'!$F$5:$J$5),AN10*('07 Uspora casu'!$F$7/'07 Uspora casu'!$G$7)^(1/('07 Uspora casu'!$G$5-'07 Uspora casu'!$F$5)),IF(AM$4&gt;MAX('07 Uspora casu'!$F$5:$J$5),(INDEX('07 Uspora casu'!$F11:$J11,MATCH(AM$4,'07 Uspora casu'!$F$5:$J$5,1))/INDEX('07 Uspora casu'!$F11:$J11,MATCH(AM$4,'07 Uspora casu'!$F$5:$J$5,1)-1))^(1/(INDEX('07 Uspora casu'!$F$5:$J$5,MATCH(AM$4,'07 Uspora casu'!$F$5:$J$5,1))-INDEX('07 Uspora casu'!$F$5:$J$5,MATCH(AM$4,'07 Uspora casu'!$F$5:$J$5,1)-1)))*AL10,IFERROR(INDEX('07 Uspora casu'!$F11:$J11,MATCH(AM$4,'07 Uspora casu'!$F$5:$J$5,0))/60,(INDEX('07 Uspora casu'!$F11:$J11,MATCH(AM$4,'07 Uspora casu'!$F$5:$J$5,1)+1)/INDEX('07 Uspora casu'!$F11:$J11,MATCH(AM$4,'07 Uspora casu'!$F$5:$J$5,1)))^(1/(INDEX('07 Uspora casu'!$F$5:$J$5,MATCH(AM$4,'07 Uspora casu'!$F$5:$J$5,1)+1)-INDEX('07 Uspora casu'!$F$5:$J$5,MATCH(AM$4,'07 Uspora casu'!$F$5:$J$5,1))))*AL10))),0),IFERROR(IF(AM$4&lt;MIN('07 Uspora casu'!$F$5:$J$5),AN10*('07 Uspora casu'!$G$7/'07 Uspora casu'!$F$7)^(1/('07 Uspora casu'!$G$5-'07 Uspora casu'!$F$5)),IF(AM$4&gt;MAX('07 Uspora casu'!$F$5:$J$5),(INDEX('07 Uspora casu'!$F11:$J11,MATCH(AM$4,'07 Uspora casu'!$F$5:$J$5,1)-1)/INDEX('07 Uspora casu'!$F11:$J11,MATCH(AM$4,'07 Uspora casu'!$F$5:$J$5,1)))^(1/(INDEX('07 Uspora casu'!$F$5:$J$5,MATCH(AM$4,'07 Uspora casu'!$F$5:$J$5,1))-INDEX('07 Uspora casu'!$F$5:$J$5,MATCH(AM$4,'07 Uspora casu'!$F$5:$J$5,1)-1)))*AL10,IFERROR($E10/INDEX('07 Uspora casu'!$F11:$J11,MATCH(AM$4,'07 Uspora casu'!$F$5:$J$5,0)),(INDEX('07 Uspora casu'!$F11:$J11,MATCH(AM$4,'07 Uspora casu'!$F$5:$J$5,1))/INDEX('07 Uspora casu'!$F11:$J11,MATCH(AM$4,'07 Uspora casu'!$F$5:$J$5,1)+1))^(1/(INDEX('07 Uspora casu'!$F$5:$J$5,MATCH(AM$4,'07 Uspora casu'!$F$5:$J$5,1)+1)-INDEX('07 Uspora casu'!$F$5:$J$5,MATCH(AM$4,'07 Uspora casu'!$F$5:$J$5,1))))*AL10))),0)))</f>
        <v>1.0380879851031685E-2</v>
      </c>
      <c r="AN10" s="48">
        <f>IF($E10="",0,IF('07 Uspora casu'!$D$2="Jazdný čas",IFERROR(IF(AN$4&lt;MIN('07 Uspora casu'!$F$5:$J$5),AO10*('07 Uspora casu'!$F$7/'07 Uspora casu'!$G$7)^(1/('07 Uspora casu'!$G$5-'07 Uspora casu'!$F$5)),IF(AN$4&gt;MAX('07 Uspora casu'!$F$5:$J$5),(INDEX('07 Uspora casu'!$F11:$J11,MATCH(AN$4,'07 Uspora casu'!$F$5:$J$5,1))/INDEX('07 Uspora casu'!$F11:$J11,MATCH(AN$4,'07 Uspora casu'!$F$5:$J$5,1)-1))^(1/(INDEX('07 Uspora casu'!$F$5:$J$5,MATCH(AN$4,'07 Uspora casu'!$F$5:$J$5,1))-INDEX('07 Uspora casu'!$F$5:$J$5,MATCH(AN$4,'07 Uspora casu'!$F$5:$J$5,1)-1)))*AM10,IFERROR(INDEX('07 Uspora casu'!$F11:$J11,MATCH(AN$4,'07 Uspora casu'!$F$5:$J$5,0))/60,(INDEX('07 Uspora casu'!$F11:$J11,MATCH(AN$4,'07 Uspora casu'!$F$5:$J$5,1)+1)/INDEX('07 Uspora casu'!$F11:$J11,MATCH(AN$4,'07 Uspora casu'!$F$5:$J$5,1)))^(1/(INDEX('07 Uspora casu'!$F$5:$J$5,MATCH(AN$4,'07 Uspora casu'!$F$5:$J$5,1)+1)-INDEX('07 Uspora casu'!$F$5:$J$5,MATCH(AN$4,'07 Uspora casu'!$F$5:$J$5,1))))*AM10))),0),IFERROR(IF(AN$4&lt;MIN('07 Uspora casu'!$F$5:$J$5),AO10*('07 Uspora casu'!$G$7/'07 Uspora casu'!$F$7)^(1/('07 Uspora casu'!$G$5-'07 Uspora casu'!$F$5)),IF(AN$4&gt;MAX('07 Uspora casu'!$F$5:$J$5),(INDEX('07 Uspora casu'!$F11:$J11,MATCH(AN$4,'07 Uspora casu'!$F$5:$J$5,1)-1)/INDEX('07 Uspora casu'!$F11:$J11,MATCH(AN$4,'07 Uspora casu'!$F$5:$J$5,1)))^(1/(INDEX('07 Uspora casu'!$F$5:$J$5,MATCH(AN$4,'07 Uspora casu'!$F$5:$J$5,1))-INDEX('07 Uspora casu'!$F$5:$J$5,MATCH(AN$4,'07 Uspora casu'!$F$5:$J$5,1)-1)))*AM10,IFERROR($E10/INDEX('07 Uspora casu'!$F11:$J11,MATCH(AN$4,'07 Uspora casu'!$F$5:$J$5,0)),(INDEX('07 Uspora casu'!$F11:$J11,MATCH(AN$4,'07 Uspora casu'!$F$5:$J$5,1))/INDEX('07 Uspora casu'!$F11:$J11,MATCH(AN$4,'07 Uspora casu'!$F$5:$J$5,1)+1))^(1/(INDEX('07 Uspora casu'!$F$5:$J$5,MATCH(AN$4,'07 Uspora casu'!$F$5:$J$5,1)+1)-INDEX('07 Uspora casu'!$F$5:$J$5,MATCH(AN$4,'07 Uspora casu'!$F$5:$J$5,1))))*AM10))),0)))</f>
        <v>1.0462871251167861E-2</v>
      </c>
      <c r="AO10" s="48">
        <f>IF($E10="",0,IF('07 Uspora casu'!$D$2="Jazdný čas",IFERROR(IF(AO$4&lt;MIN('07 Uspora casu'!$F$5:$J$5),AP10*('07 Uspora casu'!$F$7/'07 Uspora casu'!$G$7)^(1/('07 Uspora casu'!$G$5-'07 Uspora casu'!$F$5)),IF(AO$4&gt;MAX('07 Uspora casu'!$F$5:$J$5),(INDEX('07 Uspora casu'!$F11:$J11,MATCH(AO$4,'07 Uspora casu'!$F$5:$J$5,1))/INDEX('07 Uspora casu'!$F11:$J11,MATCH(AO$4,'07 Uspora casu'!$F$5:$J$5,1)-1))^(1/(INDEX('07 Uspora casu'!$F$5:$J$5,MATCH(AO$4,'07 Uspora casu'!$F$5:$J$5,1))-INDEX('07 Uspora casu'!$F$5:$J$5,MATCH(AO$4,'07 Uspora casu'!$F$5:$J$5,1)-1)))*AN10,IFERROR(INDEX('07 Uspora casu'!$F11:$J11,MATCH(AO$4,'07 Uspora casu'!$F$5:$J$5,0))/60,(INDEX('07 Uspora casu'!$F11:$J11,MATCH(AO$4,'07 Uspora casu'!$F$5:$J$5,1)+1)/INDEX('07 Uspora casu'!$F11:$J11,MATCH(AO$4,'07 Uspora casu'!$F$5:$J$5,1)))^(1/(INDEX('07 Uspora casu'!$F$5:$J$5,MATCH(AO$4,'07 Uspora casu'!$F$5:$J$5,1)+1)-INDEX('07 Uspora casu'!$F$5:$J$5,MATCH(AO$4,'07 Uspora casu'!$F$5:$J$5,1))))*AN10))),0),IFERROR(IF(AO$4&lt;MIN('07 Uspora casu'!$F$5:$J$5),AP10*('07 Uspora casu'!$G$7/'07 Uspora casu'!$F$7)^(1/('07 Uspora casu'!$G$5-'07 Uspora casu'!$F$5)),IF(AO$4&gt;MAX('07 Uspora casu'!$F$5:$J$5),(INDEX('07 Uspora casu'!$F11:$J11,MATCH(AO$4,'07 Uspora casu'!$F$5:$J$5,1)-1)/INDEX('07 Uspora casu'!$F11:$J11,MATCH(AO$4,'07 Uspora casu'!$F$5:$J$5,1)))^(1/(INDEX('07 Uspora casu'!$F$5:$J$5,MATCH(AO$4,'07 Uspora casu'!$F$5:$J$5,1))-INDEX('07 Uspora casu'!$F$5:$J$5,MATCH(AO$4,'07 Uspora casu'!$F$5:$J$5,1)-1)))*AN10,IFERROR($E10/INDEX('07 Uspora casu'!$F11:$J11,MATCH(AO$4,'07 Uspora casu'!$F$5:$J$5,0)),(INDEX('07 Uspora casu'!$F11:$J11,MATCH(AO$4,'07 Uspora casu'!$F$5:$J$5,1))/INDEX('07 Uspora casu'!$F11:$J11,MATCH(AO$4,'07 Uspora casu'!$F$5:$J$5,1)+1))^(1/(INDEX('07 Uspora casu'!$F$5:$J$5,MATCH(AO$4,'07 Uspora casu'!$F$5:$J$5,1)+1)-INDEX('07 Uspora casu'!$F$5:$J$5,MATCH(AO$4,'07 Uspora casu'!$F$5:$J$5,1))))*AN10))),0)))</f>
        <v>1.0545510244744358E-2</v>
      </c>
      <c r="AP10" s="48">
        <f>IF($E10="",0,IF('07 Uspora casu'!$D$2="Jazdný čas",IFERROR(IF(AP$4&lt;MIN('07 Uspora casu'!$F$5:$J$5),AQ10*('07 Uspora casu'!$F$7/'07 Uspora casu'!$G$7)^(1/('07 Uspora casu'!$G$5-'07 Uspora casu'!$F$5)),IF(AP$4&gt;MAX('07 Uspora casu'!$F$5:$J$5),(INDEX('07 Uspora casu'!$F11:$J11,MATCH(AP$4,'07 Uspora casu'!$F$5:$J$5,1))/INDEX('07 Uspora casu'!$F11:$J11,MATCH(AP$4,'07 Uspora casu'!$F$5:$J$5,1)-1))^(1/(INDEX('07 Uspora casu'!$F$5:$J$5,MATCH(AP$4,'07 Uspora casu'!$F$5:$J$5,1))-INDEX('07 Uspora casu'!$F$5:$J$5,MATCH(AP$4,'07 Uspora casu'!$F$5:$J$5,1)-1)))*AO10,IFERROR(INDEX('07 Uspora casu'!$F11:$J11,MATCH(AP$4,'07 Uspora casu'!$F$5:$J$5,0))/60,(INDEX('07 Uspora casu'!$F11:$J11,MATCH(AP$4,'07 Uspora casu'!$F$5:$J$5,1)+1)/INDEX('07 Uspora casu'!$F11:$J11,MATCH(AP$4,'07 Uspora casu'!$F$5:$J$5,1)))^(1/(INDEX('07 Uspora casu'!$F$5:$J$5,MATCH(AP$4,'07 Uspora casu'!$F$5:$J$5,1)+1)-INDEX('07 Uspora casu'!$F$5:$J$5,MATCH(AP$4,'07 Uspora casu'!$F$5:$J$5,1))))*AO10))),0),IFERROR(IF(AP$4&lt;MIN('07 Uspora casu'!$F$5:$J$5),AQ10*('07 Uspora casu'!$G$7/'07 Uspora casu'!$F$7)^(1/('07 Uspora casu'!$G$5-'07 Uspora casu'!$F$5)),IF(AP$4&gt;MAX('07 Uspora casu'!$F$5:$J$5),(INDEX('07 Uspora casu'!$F11:$J11,MATCH(AP$4,'07 Uspora casu'!$F$5:$J$5,1)-1)/INDEX('07 Uspora casu'!$F11:$J11,MATCH(AP$4,'07 Uspora casu'!$F$5:$J$5,1)))^(1/(INDEX('07 Uspora casu'!$F$5:$J$5,MATCH(AP$4,'07 Uspora casu'!$F$5:$J$5,1))-INDEX('07 Uspora casu'!$F$5:$J$5,MATCH(AP$4,'07 Uspora casu'!$F$5:$J$5,1)-1)))*AO10,IFERROR($E10/INDEX('07 Uspora casu'!$F11:$J11,MATCH(AP$4,'07 Uspora casu'!$F$5:$J$5,0)),(INDEX('07 Uspora casu'!$F11:$J11,MATCH(AP$4,'07 Uspora casu'!$F$5:$J$5,1))/INDEX('07 Uspora casu'!$F11:$J11,MATCH(AP$4,'07 Uspora casu'!$F$5:$J$5,1)+1))^(1/(INDEX('07 Uspora casu'!$F$5:$J$5,MATCH(AP$4,'07 Uspora casu'!$F$5:$J$5,1)+1)-INDEX('07 Uspora casu'!$F$5:$J$5,MATCH(AP$4,'07 Uspora casu'!$F$5:$J$5,1))))*AO10))),0)))</f>
        <v>1.0628801946654484E-2</v>
      </c>
      <c r="AQ10" s="48">
        <f>IF($E10="",0,IF('07 Uspora casu'!$D$2="Jazdný čas",IFERROR(IF(AQ$4&lt;MIN('07 Uspora casu'!$F$5:$J$5),AR10*('07 Uspora casu'!$F$7/'07 Uspora casu'!$G$7)^(1/('07 Uspora casu'!$G$5-'07 Uspora casu'!$F$5)),IF(AQ$4&gt;MAX('07 Uspora casu'!$F$5:$J$5),(INDEX('07 Uspora casu'!$F11:$J11,MATCH(AQ$4,'07 Uspora casu'!$F$5:$J$5,1))/INDEX('07 Uspora casu'!$F11:$J11,MATCH(AQ$4,'07 Uspora casu'!$F$5:$J$5,1)-1))^(1/(INDEX('07 Uspora casu'!$F$5:$J$5,MATCH(AQ$4,'07 Uspora casu'!$F$5:$J$5,1))-INDEX('07 Uspora casu'!$F$5:$J$5,MATCH(AQ$4,'07 Uspora casu'!$F$5:$J$5,1)-1)))*AP10,IFERROR(INDEX('07 Uspora casu'!$F11:$J11,MATCH(AQ$4,'07 Uspora casu'!$F$5:$J$5,0))/60,(INDEX('07 Uspora casu'!$F11:$J11,MATCH(AQ$4,'07 Uspora casu'!$F$5:$J$5,1)+1)/INDEX('07 Uspora casu'!$F11:$J11,MATCH(AQ$4,'07 Uspora casu'!$F$5:$J$5,1)))^(1/(INDEX('07 Uspora casu'!$F$5:$J$5,MATCH(AQ$4,'07 Uspora casu'!$F$5:$J$5,1)+1)-INDEX('07 Uspora casu'!$F$5:$J$5,MATCH(AQ$4,'07 Uspora casu'!$F$5:$J$5,1))))*AP10))),0),IFERROR(IF(AQ$4&lt;MIN('07 Uspora casu'!$F$5:$J$5),AR10*('07 Uspora casu'!$G$7/'07 Uspora casu'!$F$7)^(1/('07 Uspora casu'!$G$5-'07 Uspora casu'!$F$5)),IF(AQ$4&gt;MAX('07 Uspora casu'!$F$5:$J$5),(INDEX('07 Uspora casu'!$F11:$J11,MATCH(AQ$4,'07 Uspora casu'!$F$5:$J$5,1)-1)/INDEX('07 Uspora casu'!$F11:$J11,MATCH(AQ$4,'07 Uspora casu'!$F$5:$J$5,1)))^(1/(INDEX('07 Uspora casu'!$F$5:$J$5,MATCH(AQ$4,'07 Uspora casu'!$F$5:$J$5,1))-INDEX('07 Uspora casu'!$F$5:$J$5,MATCH(AQ$4,'07 Uspora casu'!$F$5:$J$5,1)-1)))*AP10,IFERROR($E10/INDEX('07 Uspora casu'!$F11:$J11,MATCH(AQ$4,'07 Uspora casu'!$F$5:$J$5,0)),(INDEX('07 Uspora casu'!$F11:$J11,MATCH(AQ$4,'07 Uspora casu'!$F$5:$J$5,1))/INDEX('07 Uspora casu'!$F11:$J11,MATCH(AQ$4,'07 Uspora casu'!$F$5:$J$5,1)+1))^(1/(INDEX('07 Uspora casu'!$F$5:$J$5,MATCH(AQ$4,'07 Uspora casu'!$F$5:$J$5,1)+1)-INDEX('07 Uspora casu'!$F$5:$J$5,MATCH(AQ$4,'07 Uspora casu'!$F$5:$J$5,1))))*AP10))),0)))</f>
        <v>1.071275151219056E-2</v>
      </c>
      <c r="AR10" s="48">
        <f>IF($E10="",0,IF('07 Uspora casu'!$D$2="Jazdný čas",IFERROR(IF(AR$4&lt;MIN('07 Uspora casu'!$F$5:$J$5),AS10*('07 Uspora casu'!$F$7/'07 Uspora casu'!$G$7)^(1/('07 Uspora casu'!$G$5-'07 Uspora casu'!$F$5)),IF(AR$4&gt;MAX('07 Uspora casu'!$F$5:$J$5),(INDEX('07 Uspora casu'!$F11:$J11,MATCH(AR$4,'07 Uspora casu'!$F$5:$J$5,1))/INDEX('07 Uspora casu'!$F11:$J11,MATCH(AR$4,'07 Uspora casu'!$F$5:$J$5,1)-1))^(1/(INDEX('07 Uspora casu'!$F$5:$J$5,MATCH(AR$4,'07 Uspora casu'!$F$5:$J$5,1))-INDEX('07 Uspora casu'!$F$5:$J$5,MATCH(AR$4,'07 Uspora casu'!$F$5:$J$5,1)-1)))*AQ10,IFERROR(INDEX('07 Uspora casu'!$F11:$J11,MATCH(AR$4,'07 Uspora casu'!$F$5:$J$5,0))/60,(INDEX('07 Uspora casu'!$F11:$J11,MATCH(AR$4,'07 Uspora casu'!$F$5:$J$5,1)+1)/INDEX('07 Uspora casu'!$F11:$J11,MATCH(AR$4,'07 Uspora casu'!$F$5:$J$5,1)))^(1/(INDEX('07 Uspora casu'!$F$5:$J$5,MATCH(AR$4,'07 Uspora casu'!$F$5:$J$5,1)+1)-INDEX('07 Uspora casu'!$F$5:$J$5,MATCH(AR$4,'07 Uspora casu'!$F$5:$J$5,1))))*AQ10))),0),IFERROR(IF(AR$4&lt;MIN('07 Uspora casu'!$F$5:$J$5),AS10*('07 Uspora casu'!$G$7/'07 Uspora casu'!$F$7)^(1/('07 Uspora casu'!$G$5-'07 Uspora casu'!$F$5)),IF(AR$4&gt;MAX('07 Uspora casu'!$F$5:$J$5),(INDEX('07 Uspora casu'!$F11:$J11,MATCH(AR$4,'07 Uspora casu'!$F$5:$J$5,1)-1)/INDEX('07 Uspora casu'!$F11:$J11,MATCH(AR$4,'07 Uspora casu'!$F$5:$J$5,1)))^(1/(INDEX('07 Uspora casu'!$F$5:$J$5,MATCH(AR$4,'07 Uspora casu'!$F$5:$J$5,1))-INDEX('07 Uspora casu'!$F$5:$J$5,MATCH(AR$4,'07 Uspora casu'!$F$5:$J$5,1)-1)))*AQ10,IFERROR($E10/INDEX('07 Uspora casu'!$F11:$J11,MATCH(AR$4,'07 Uspora casu'!$F$5:$J$5,0)),(INDEX('07 Uspora casu'!$F11:$J11,MATCH(AR$4,'07 Uspora casu'!$F$5:$J$5,1))/INDEX('07 Uspora casu'!$F11:$J11,MATCH(AR$4,'07 Uspora casu'!$F$5:$J$5,1)+1))^(1/(INDEX('07 Uspora casu'!$F$5:$J$5,MATCH(AR$4,'07 Uspora casu'!$F$5:$J$5,1)+1)-INDEX('07 Uspora casu'!$F$5:$J$5,MATCH(AR$4,'07 Uspora casu'!$F$5:$J$5,1))))*AQ10))),0)))</f>
        <v>1.0797364137362996E-2</v>
      </c>
      <c r="AS10" s="48">
        <f>IF($E10="",0,IF('07 Uspora casu'!$D$2="Jazdný čas",IFERROR(IF(AS$4&lt;MIN('07 Uspora casu'!$F$5:$J$5),AT10*('07 Uspora casu'!$F$7/'07 Uspora casu'!$G$7)^(1/('07 Uspora casu'!$G$5-'07 Uspora casu'!$F$5)),IF(AS$4&gt;MAX('07 Uspora casu'!$F$5:$J$5),(INDEX('07 Uspora casu'!$F11:$J11,MATCH(AS$4,'07 Uspora casu'!$F$5:$J$5,1))/INDEX('07 Uspora casu'!$F11:$J11,MATCH(AS$4,'07 Uspora casu'!$F$5:$J$5,1)-1))^(1/(INDEX('07 Uspora casu'!$F$5:$J$5,MATCH(AS$4,'07 Uspora casu'!$F$5:$J$5,1))-INDEX('07 Uspora casu'!$F$5:$J$5,MATCH(AS$4,'07 Uspora casu'!$F$5:$J$5,1)-1)))*AR10,IFERROR(INDEX('07 Uspora casu'!$F11:$J11,MATCH(AS$4,'07 Uspora casu'!$F$5:$J$5,0))/60,(INDEX('07 Uspora casu'!$F11:$J11,MATCH(AS$4,'07 Uspora casu'!$F$5:$J$5,1)+1)/INDEX('07 Uspora casu'!$F11:$J11,MATCH(AS$4,'07 Uspora casu'!$F$5:$J$5,1)))^(1/(INDEX('07 Uspora casu'!$F$5:$J$5,MATCH(AS$4,'07 Uspora casu'!$F$5:$J$5,1)+1)-INDEX('07 Uspora casu'!$F$5:$J$5,MATCH(AS$4,'07 Uspora casu'!$F$5:$J$5,1))))*AR10))),0),IFERROR(IF(AS$4&lt;MIN('07 Uspora casu'!$F$5:$J$5),AT10*('07 Uspora casu'!$G$7/'07 Uspora casu'!$F$7)^(1/('07 Uspora casu'!$G$5-'07 Uspora casu'!$F$5)),IF(AS$4&gt;MAX('07 Uspora casu'!$F$5:$J$5),(INDEX('07 Uspora casu'!$F11:$J11,MATCH(AS$4,'07 Uspora casu'!$F$5:$J$5,1)-1)/INDEX('07 Uspora casu'!$F11:$J11,MATCH(AS$4,'07 Uspora casu'!$F$5:$J$5,1)))^(1/(INDEX('07 Uspora casu'!$F$5:$J$5,MATCH(AS$4,'07 Uspora casu'!$F$5:$J$5,1))-INDEX('07 Uspora casu'!$F$5:$J$5,MATCH(AS$4,'07 Uspora casu'!$F$5:$J$5,1)-1)))*AR10,IFERROR($E10/INDEX('07 Uspora casu'!$F11:$J11,MATCH(AS$4,'07 Uspora casu'!$F$5:$J$5,0)),(INDEX('07 Uspora casu'!$F11:$J11,MATCH(AS$4,'07 Uspora casu'!$F$5:$J$5,1))/INDEX('07 Uspora casu'!$F11:$J11,MATCH(AS$4,'07 Uspora casu'!$F$5:$J$5,1)+1))^(1/(INDEX('07 Uspora casu'!$F$5:$J$5,MATCH(AS$4,'07 Uspora casu'!$F$5:$J$5,1)+1)-INDEX('07 Uspora casu'!$F$5:$J$5,MATCH(AS$4,'07 Uspora casu'!$F$5:$J$5,1))))*AR10))),0)))</f>
        <v>1.0882645059221902E-2</v>
      </c>
      <c r="AT10" s="48">
        <f>IF($E10="",0,IF('07 Uspora casu'!$D$2="Jazdný čas",IFERROR(IF(AT$4&lt;MIN('07 Uspora casu'!$F$5:$J$5),AU10*('07 Uspora casu'!$F$7/'07 Uspora casu'!$G$7)^(1/('07 Uspora casu'!$G$5-'07 Uspora casu'!$F$5)),IF(AT$4&gt;MAX('07 Uspora casu'!$F$5:$J$5),(INDEX('07 Uspora casu'!$F11:$J11,MATCH(AT$4,'07 Uspora casu'!$F$5:$J$5,1))/INDEX('07 Uspora casu'!$F11:$J11,MATCH(AT$4,'07 Uspora casu'!$F$5:$J$5,1)-1))^(1/(INDEX('07 Uspora casu'!$F$5:$J$5,MATCH(AT$4,'07 Uspora casu'!$F$5:$J$5,1))-INDEX('07 Uspora casu'!$F$5:$J$5,MATCH(AT$4,'07 Uspora casu'!$F$5:$J$5,1)-1)))*AS10,IFERROR(INDEX('07 Uspora casu'!$F11:$J11,MATCH(AT$4,'07 Uspora casu'!$F$5:$J$5,0))/60,(INDEX('07 Uspora casu'!$F11:$J11,MATCH(AT$4,'07 Uspora casu'!$F$5:$J$5,1)+1)/INDEX('07 Uspora casu'!$F11:$J11,MATCH(AT$4,'07 Uspora casu'!$F$5:$J$5,1)))^(1/(INDEX('07 Uspora casu'!$F$5:$J$5,MATCH(AT$4,'07 Uspora casu'!$F$5:$J$5,1)+1)-INDEX('07 Uspora casu'!$F$5:$J$5,MATCH(AT$4,'07 Uspora casu'!$F$5:$J$5,1))))*AS10))),0),IFERROR(IF(AT$4&lt;MIN('07 Uspora casu'!$F$5:$J$5),AU10*('07 Uspora casu'!$G$7/'07 Uspora casu'!$F$7)^(1/('07 Uspora casu'!$G$5-'07 Uspora casu'!$F$5)),IF(AT$4&gt;MAX('07 Uspora casu'!$F$5:$J$5),(INDEX('07 Uspora casu'!$F11:$J11,MATCH(AT$4,'07 Uspora casu'!$F$5:$J$5,1)-1)/INDEX('07 Uspora casu'!$F11:$J11,MATCH(AT$4,'07 Uspora casu'!$F$5:$J$5,1)))^(1/(INDEX('07 Uspora casu'!$F$5:$J$5,MATCH(AT$4,'07 Uspora casu'!$F$5:$J$5,1))-INDEX('07 Uspora casu'!$F$5:$J$5,MATCH(AT$4,'07 Uspora casu'!$F$5:$J$5,1)-1)))*AS10,IFERROR($E10/INDEX('07 Uspora casu'!$F11:$J11,MATCH(AT$4,'07 Uspora casu'!$F$5:$J$5,0)),(INDEX('07 Uspora casu'!$F11:$J11,MATCH(AT$4,'07 Uspora casu'!$F$5:$J$5,1))/INDEX('07 Uspora casu'!$F11:$J11,MATCH(AT$4,'07 Uspora casu'!$F$5:$J$5,1)+1))^(1/(INDEX('07 Uspora casu'!$F$5:$J$5,MATCH(AT$4,'07 Uspora casu'!$F$5:$J$5,1)+1)-INDEX('07 Uspora casu'!$F$5:$J$5,MATCH(AT$4,'07 Uspora casu'!$F$5:$J$5,1))))*AS10))),0)))</f>
        <v>1.0968599556181229E-2</v>
      </c>
      <c r="AU10" s="48">
        <f>IF($E10="",0,IF('07 Uspora casu'!$D$2="Jazdný čas",IFERROR(IF(AU$4&lt;MIN('07 Uspora casu'!$F$5:$J$5),AV10*('07 Uspora casu'!$F$7/'07 Uspora casu'!$G$7)^(1/('07 Uspora casu'!$G$5-'07 Uspora casu'!$F$5)),IF(AU$4&gt;MAX('07 Uspora casu'!$F$5:$J$5),(INDEX('07 Uspora casu'!$F11:$J11,MATCH(AU$4,'07 Uspora casu'!$F$5:$J$5,1))/INDEX('07 Uspora casu'!$F11:$J11,MATCH(AU$4,'07 Uspora casu'!$F$5:$J$5,1)-1))^(1/(INDEX('07 Uspora casu'!$F$5:$J$5,MATCH(AU$4,'07 Uspora casu'!$F$5:$J$5,1))-INDEX('07 Uspora casu'!$F$5:$J$5,MATCH(AU$4,'07 Uspora casu'!$F$5:$J$5,1)-1)))*AT10,IFERROR(INDEX('07 Uspora casu'!$F11:$J11,MATCH(AU$4,'07 Uspora casu'!$F$5:$J$5,0))/60,(INDEX('07 Uspora casu'!$F11:$J11,MATCH(AU$4,'07 Uspora casu'!$F$5:$J$5,1)+1)/INDEX('07 Uspora casu'!$F11:$J11,MATCH(AU$4,'07 Uspora casu'!$F$5:$J$5,1)))^(1/(INDEX('07 Uspora casu'!$F$5:$J$5,MATCH(AU$4,'07 Uspora casu'!$F$5:$J$5,1)+1)-INDEX('07 Uspora casu'!$F$5:$J$5,MATCH(AU$4,'07 Uspora casu'!$F$5:$J$5,1))))*AT10))),0),IFERROR(IF(AU$4&lt;MIN('07 Uspora casu'!$F$5:$J$5),AV10*('07 Uspora casu'!$G$7/'07 Uspora casu'!$F$7)^(1/('07 Uspora casu'!$G$5-'07 Uspora casu'!$F$5)),IF(AU$4&gt;MAX('07 Uspora casu'!$F$5:$J$5),(INDEX('07 Uspora casu'!$F11:$J11,MATCH(AU$4,'07 Uspora casu'!$F$5:$J$5,1)-1)/INDEX('07 Uspora casu'!$F11:$J11,MATCH(AU$4,'07 Uspora casu'!$F$5:$J$5,1)))^(1/(INDEX('07 Uspora casu'!$F$5:$J$5,MATCH(AU$4,'07 Uspora casu'!$F$5:$J$5,1))-INDEX('07 Uspora casu'!$F$5:$J$5,MATCH(AU$4,'07 Uspora casu'!$F$5:$J$5,1)-1)))*AT10,IFERROR($E10/INDEX('07 Uspora casu'!$F11:$J11,MATCH(AU$4,'07 Uspora casu'!$F$5:$J$5,0)),(INDEX('07 Uspora casu'!$F11:$J11,MATCH(AU$4,'07 Uspora casu'!$F$5:$J$5,1))/INDEX('07 Uspora casu'!$F11:$J11,MATCH(AU$4,'07 Uspora casu'!$F$5:$J$5,1)+1))^(1/(INDEX('07 Uspora casu'!$F$5:$J$5,MATCH(AU$4,'07 Uspora casu'!$F$5:$J$5,1)+1)-INDEX('07 Uspora casu'!$F$5:$J$5,MATCH(AU$4,'07 Uspora casu'!$F$5:$J$5,1))))*AT10))),0)))</f>
        <v>1.1055232948345473E-2</v>
      </c>
      <c r="AV10" s="48">
        <f>IF($E10="",0,IF('07 Uspora casu'!$D$2="Jazdný čas",IFERROR(IF(AV$4&lt;MIN('07 Uspora casu'!$F$5:$J$5),AW10*('07 Uspora casu'!$F$7/'07 Uspora casu'!$G$7)^(1/('07 Uspora casu'!$G$5-'07 Uspora casu'!$F$5)),IF(AV$4&gt;MAX('07 Uspora casu'!$F$5:$J$5),(INDEX('07 Uspora casu'!$F11:$J11,MATCH(AV$4,'07 Uspora casu'!$F$5:$J$5,1))/INDEX('07 Uspora casu'!$F11:$J11,MATCH(AV$4,'07 Uspora casu'!$F$5:$J$5,1)-1))^(1/(INDEX('07 Uspora casu'!$F$5:$J$5,MATCH(AV$4,'07 Uspora casu'!$F$5:$J$5,1))-INDEX('07 Uspora casu'!$F$5:$J$5,MATCH(AV$4,'07 Uspora casu'!$F$5:$J$5,1)-1)))*AU10,IFERROR(INDEX('07 Uspora casu'!$F11:$J11,MATCH(AV$4,'07 Uspora casu'!$F$5:$J$5,0))/60,(INDEX('07 Uspora casu'!$F11:$J11,MATCH(AV$4,'07 Uspora casu'!$F$5:$J$5,1)+1)/INDEX('07 Uspora casu'!$F11:$J11,MATCH(AV$4,'07 Uspora casu'!$F$5:$J$5,1)))^(1/(INDEX('07 Uspora casu'!$F$5:$J$5,MATCH(AV$4,'07 Uspora casu'!$F$5:$J$5,1)+1)-INDEX('07 Uspora casu'!$F$5:$J$5,MATCH(AV$4,'07 Uspora casu'!$F$5:$J$5,1))))*AU10))),0),IFERROR(IF(AV$4&lt;MIN('07 Uspora casu'!$F$5:$J$5),AW10*('07 Uspora casu'!$G$7/'07 Uspora casu'!$F$7)^(1/('07 Uspora casu'!$G$5-'07 Uspora casu'!$F$5)),IF(AV$4&gt;MAX('07 Uspora casu'!$F$5:$J$5),(INDEX('07 Uspora casu'!$F11:$J11,MATCH(AV$4,'07 Uspora casu'!$F$5:$J$5,1)-1)/INDEX('07 Uspora casu'!$F11:$J11,MATCH(AV$4,'07 Uspora casu'!$F$5:$J$5,1)))^(1/(INDEX('07 Uspora casu'!$F$5:$J$5,MATCH(AV$4,'07 Uspora casu'!$F$5:$J$5,1))-INDEX('07 Uspora casu'!$F$5:$J$5,MATCH(AV$4,'07 Uspora casu'!$F$5:$J$5,1)-1)))*AU10,IFERROR($E10/INDEX('07 Uspora casu'!$F11:$J11,MATCH(AV$4,'07 Uspora casu'!$F$5:$J$5,0)),(INDEX('07 Uspora casu'!$F11:$J11,MATCH(AV$4,'07 Uspora casu'!$F$5:$J$5,1))/INDEX('07 Uspora casu'!$F11:$J11,MATCH(AV$4,'07 Uspora casu'!$F$5:$J$5,1)+1))^(1/(INDEX('07 Uspora casu'!$F$5:$J$5,MATCH(AV$4,'07 Uspora casu'!$F$5:$J$5,1)+1)-INDEX('07 Uspora casu'!$F$5:$J$5,MATCH(AV$4,'07 Uspora casu'!$F$5:$J$5,1))))*AU10))),0)))</f>
        <v>1.1142550597838963E-2</v>
      </c>
      <c r="AW10" s="48">
        <f>IF($E10="",0,IF('07 Uspora casu'!$D$2="Jazdný čas",IFERROR(IF(AW$4&lt;MIN('07 Uspora casu'!$F$5:$J$5),AX10*('07 Uspora casu'!$F$7/'07 Uspora casu'!$G$7)^(1/('07 Uspora casu'!$G$5-'07 Uspora casu'!$F$5)),IF(AW$4&gt;MAX('07 Uspora casu'!$F$5:$J$5),(INDEX('07 Uspora casu'!$F11:$J11,MATCH(AW$4,'07 Uspora casu'!$F$5:$J$5,1))/INDEX('07 Uspora casu'!$F11:$J11,MATCH(AW$4,'07 Uspora casu'!$F$5:$J$5,1)-1))^(1/(INDEX('07 Uspora casu'!$F$5:$J$5,MATCH(AW$4,'07 Uspora casu'!$F$5:$J$5,1))-INDEX('07 Uspora casu'!$F$5:$J$5,MATCH(AW$4,'07 Uspora casu'!$F$5:$J$5,1)-1)))*AV10,IFERROR(INDEX('07 Uspora casu'!$F11:$J11,MATCH(AW$4,'07 Uspora casu'!$F$5:$J$5,0))/60,(INDEX('07 Uspora casu'!$F11:$J11,MATCH(AW$4,'07 Uspora casu'!$F$5:$J$5,1)+1)/INDEX('07 Uspora casu'!$F11:$J11,MATCH(AW$4,'07 Uspora casu'!$F$5:$J$5,1)))^(1/(INDEX('07 Uspora casu'!$F$5:$J$5,MATCH(AW$4,'07 Uspora casu'!$F$5:$J$5,1)+1)-INDEX('07 Uspora casu'!$F$5:$J$5,MATCH(AW$4,'07 Uspora casu'!$F$5:$J$5,1))))*AV10))),0),IFERROR(IF(AW$4&lt;MIN('07 Uspora casu'!$F$5:$J$5),AX10*('07 Uspora casu'!$G$7/'07 Uspora casu'!$F$7)^(1/('07 Uspora casu'!$G$5-'07 Uspora casu'!$F$5)),IF(AW$4&gt;MAX('07 Uspora casu'!$F$5:$J$5),(INDEX('07 Uspora casu'!$F11:$J11,MATCH(AW$4,'07 Uspora casu'!$F$5:$J$5,1)-1)/INDEX('07 Uspora casu'!$F11:$J11,MATCH(AW$4,'07 Uspora casu'!$F$5:$J$5,1)))^(1/(INDEX('07 Uspora casu'!$F$5:$J$5,MATCH(AW$4,'07 Uspora casu'!$F$5:$J$5,1))-INDEX('07 Uspora casu'!$F$5:$J$5,MATCH(AW$4,'07 Uspora casu'!$F$5:$J$5,1)-1)))*AV10,IFERROR($E10/INDEX('07 Uspora casu'!$F11:$J11,MATCH(AW$4,'07 Uspora casu'!$F$5:$J$5,0)),(INDEX('07 Uspora casu'!$F11:$J11,MATCH(AW$4,'07 Uspora casu'!$F$5:$J$5,1))/INDEX('07 Uspora casu'!$F11:$J11,MATCH(AW$4,'07 Uspora casu'!$F$5:$J$5,1)+1))^(1/(INDEX('07 Uspora casu'!$F$5:$J$5,MATCH(AW$4,'07 Uspora casu'!$F$5:$J$5,1)+1)-INDEX('07 Uspora casu'!$F$5:$J$5,MATCH(AW$4,'07 Uspora casu'!$F$5:$J$5,1))))*AV10))),0)))</f>
        <v>1.1230557909137745E-2</v>
      </c>
      <c r="AX10" s="48">
        <f>IF($E10="",0,IF('07 Uspora casu'!$D$2="Jazdný čas",IFERROR(IF(AX$4&lt;MIN('07 Uspora casu'!$F$5:$J$5),AY10*('07 Uspora casu'!$F$7/'07 Uspora casu'!$G$7)^(1/('07 Uspora casu'!$G$5-'07 Uspora casu'!$F$5)),IF(AX$4&gt;MAX('07 Uspora casu'!$F$5:$J$5),(INDEX('07 Uspora casu'!$F11:$J11,MATCH(AX$4,'07 Uspora casu'!$F$5:$J$5,1))/INDEX('07 Uspora casu'!$F11:$J11,MATCH(AX$4,'07 Uspora casu'!$F$5:$J$5,1)-1))^(1/(INDEX('07 Uspora casu'!$F$5:$J$5,MATCH(AX$4,'07 Uspora casu'!$F$5:$J$5,1))-INDEX('07 Uspora casu'!$F$5:$J$5,MATCH(AX$4,'07 Uspora casu'!$F$5:$J$5,1)-1)))*AW10,IFERROR(INDEX('07 Uspora casu'!$F11:$J11,MATCH(AX$4,'07 Uspora casu'!$F$5:$J$5,0))/60,(INDEX('07 Uspora casu'!$F11:$J11,MATCH(AX$4,'07 Uspora casu'!$F$5:$J$5,1)+1)/INDEX('07 Uspora casu'!$F11:$J11,MATCH(AX$4,'07 Uspora casu'!$F$5:$J$5,1)))^(1/(INDEX('07 Uspora casu'!$F$5:$J$5,MATCH(AX$4,'07 Uspora casu'!$F$5:$J$5,1)+1)-INDEX('07 Uspora casu'!$F$5:$J$5,MATCH(AX$4,'07 Uspora casu'!$F$5:$J$5,1))))*AW10))),0),IFERROR(IF(AX$4&lt;MIN('07 Uspora casu'!$F$5:$J$5),AY10*('07 Uspora casu'!$G$7/'07 Uspora casu'!$F$7)^(1/('07 Uspora casu'!$G$5-'07 Uspora casu'!$F$5)),IF(AX$4&gt;MAX('07 Uspora casu'!$F$5:$J$5),(INDEX('07 Uspora casu'!$F11:$J11,MATCH(AX$4,'07 Uspora casu'!$F$5:$J$5,1)-1)/INDEX('07 Uspora casu'!$F11:$J11,MATCH(AX$4,'07 Uspora casu'!$F$5:$J$5,1)))^(1/(INDEX('07 Uspora casu'!$F$5:$J$5,MATCH(AX$4,'07 Uspora casu'!$F$5:$J$5,1))-INDEX('07 Uspora casu'!$F$5:$J$5,MATCH(AX$4,'07 Uspora casu'!$F$5:$J$5,1)-1)))*AW10,IFERROR($E10/INDEX('07 Uspora casu'!$F11:$J11,MATCH(AX$4,'07 Uspora casu'!$F$5:$J$5,0)),(INDEX('07 Uspora casu'!$F11:$J11,MATCH(AX$4,'07 Uspora casu'!$F$5:$J$5,1))/INDEX('07 Uspora casu'!$F11:$J11,MATCH(AX$4,'07 Uspora casu'!$F$5:$J$5,1)+1))^(1/(INDEX('07 Uspora casu'!$F$5:$J$5,MATCH(AX$4,'07 Uspora casu'!$F$5:$J$5,1)+1)-INDEX('07 Uspora casu'!$F$5:$J$5,MATCH(AX$4,'07 Uspora casu'!$F$5:$J$5,1))))*AW10))),0)))</f>
        <v>1.1319260329404085E-2</v>
      </c>
      <c r="AY10" s="48">
        <f>IF($E10="",0,IF('07 Uspora casu'!$D$2="Jazdný čas",IFERROR(IF(AY$4&lt;MIN('07 Uspora casu'!$F$5:$J$5),AZ10*('07 Uspora casu'!$F$7/'07 Uspora casu'!$G$7)^(1/('07 Uspora casu'!$G$5-'07 Uspora casu'!$F$5)),IF(AY$4&gt;MAX('07 Uspora casu'!$F$5:$J$5),(INDEX('07 Uspora casu'!$F11:$J11,MATCH(AY$4,'07 Uspora casu'!$F$5:$J$5,1))/INDEX('07 Uspora casu'!$F11:$J11,MATCH(AY$4,'07 Uspora casu'!$F$5:$J$5,1)-1))^(1/(INDEX('07 Uspora casu'!$F$5:$J$5,MATCH(AY$4,'07 Uspora casu'!$F$5:$J$5,1))-INDEX('07 Uspora casu'!$F$5:$J$5,MATCH(AY$4,'07 Uspora casu'!$F$5:$J$5,1)-1)))*AX10,IFERROR(INDEX('07 Uspora casu'!$F11:$J11,MATCH(AY$4,'07 Uspora casu'!$F$5:$J$5,0))/60,(INDEX('07 Uspora casu'!$F11:$J11,MATCH(AY$4,'07 Uspora casu'!$F$5:$J$5,1)+1)/INDEX('07 Uspora casu'!$F11:$J11,MATCH(AY$4,'07 Uspora casu'!$F$5:$J$5,1)))^(1/(INDEX('07 Uspora casu'!$F$5:$J$5,MATCH(AY$4,'07 Uspora casu'!$F$5:$J$5,1)+1)-INDEX('07 Uspora casu'!$F$5:$J$5,MATCH(AY$4,'07 Uspora casu'!$F$5:$J$5,1))))*AX10))),0),IFERROR(IF(AY$4&lt;MIN('07 Uspora casu'!$F$5:$J$5),AZ10*('07 Uspora casu'!$G$7/'07 Uspora casu'!$F$7)^(1/('07 Uspora casu'!$G$5-'07 Uspora casu'!$F$5)),IF(AY$4&gt;MAX('07 Uspora casu'!$F$5:$J$5),(INDEX('07 Uspora casu'!$F11:$J11,MATCH(AY$4,'07 Uspora casu'!$F$5:$J$5,1)-1)/INDEX('07 Uspora casu'!$F11:$J11,MATCH(AY$4,'07 Uspora casu'!$F$5:$J$5,1)))^(1/(INDEX('07 Uspora casu'!$F$5:$J$5,MATCH(AY$4,'07 Uspora casu'!$F$5:$J$5,1))-INDEX('07 Uspora casu'!$F$5:$J$5,MATCH(AY$4,'07 Uspora casu'!$F$5:$J$5,1)-1)))*AX10,IFERROR($E10/INDEX('07 Uspora casu'!$F11:$J11,MATCH(AY$4,'07 Uspora casu'!$F$5:$J$5,0)),(INDEX('07 Uspora casu'!$F11:$J11,MATCH(AY$4,'07 Uspora casu'!$F$5:$J$5,1))/INDEX('07 Uspora casu'!$F11:$J11,MATCH(AY$4,'07 Uspora casu'!$F$5:$J$5,1)+1))^(1/(INDEX('07 Uspora casu'!$F$5:$J$5,MATCH(AY$4,'07 Uspora casu'!$F$5:$J$5,1)+1)-INDEX('07 Uspora casu'!$F$5:$J$5,MATCH(AY$4,'07 Uspora casu'!$F$5:$J$5,1))))*AX10))),0)))</f>
        <v>1.1408663348823626E-2</v>
      </c>
      <c r="AZ10" s="48">
        <f>IF($E10="",0,IF('07 Uspora casu'!$D$2="Jazdný čas",IFERROR(IF(AZ$4&lt;MIN('07 Uspora casu'!$F$5:$J$5),BA10*('07 Uspora casu'!$F$7/'07 Uspora casu'!$G$7)^(1/('07 Uspora casu'!$G$5-'07 Uspora casu'!$F$5)),IF(AZ$4&gt;MAX('07 Uspora casu'!$F$5:$J$5),(INDEX('07 Uspora casu'!$F11:$J11,MATCH(AZ$4,'07 Uspora casu'!$F$5:$J$5,1))/INDEX('07 Uspora casu'!$F11:$J11,MATCH(AZ$4,'07 Uspora casu'!$F$5:$J$5,1)-1))^(1/(INDEX('07 Uspora casu'!$F$5:$J$5,MATCH(AZ$4,'07 Uspora casu'!$F$5:$J$5,1))-INDEX('07 Uspora casu'!$F$5:$J$5,MATCH(AZ$4,'07 Uspora casu'!$F$5:$J$5,1)-1)))*AY10,IFERROR(INDEX('07 Uspora casu'!$F11:$J11,MATCH(AZ$4,'07 Uspora casu'!$F$5:$J$5,0))/60,(INDEX('07 Uspora casu'!$F11:$J11,MATCH(AZ$4,'07 Uspora casu'!$F$5:$J$5,1)+1)/INDEX('07 Uspora casu'!$F11:$J11,MATCH(AZ$4,'07 Uspora casu'!$F$5:$J$5,1)))^(1/(INDEX('07 Uspora casu'!$F$5:$J$5,MATCH(AZ$4,'07 Uspora casu'!$F$5:$J$5,1)+1)-INDEX('07 Uspora casu'!$F$5:$J$5,MATCH(AZ$4,'07 Uspora casu'!$F$5:$J$5,1))))*AY10))),0),IFERROR(IF(AZ$4&lt;MIN('07 Uspora casu'!$F$5:$J$5),BA10*('07 Uspora casu'!$G$7/'07 Uspora casu'!$F$7)^(1/('07 Uspora casu'!$G$5-'07 Uspora casu'!$F$5)),IF(AZ$4&gt;MAX('07 Uspora casu'!$F$5:$J$5),(INDEX('07 Uspora casu'!$F11:$J11,MATCH(AZ$4,'07 Uspora casu'!$F$5:$J$5,1)-1)/INDEX('07 Uspora casu'!$F11:$J11,MATCH(AZ$4,'07 Uspora casu'!$F$5:$J$5,1)))^(1/(INDEX('07 Uspora casu'!$F$5:$J$5,MATCH(AZ$4,'07 Uspora casu'!$F$5:$J$5,1))-INDEX('07 Uspora casu'!$F$5:$J$5,MATCH(AZ$4,'07 Uspora casu'!$F$5:$J$5,1)-1)))*AY10,IFERROR($E10/INDEX('07 Uspora casu'!$F11:$J11,MATCH(AZ$4,'07 Uspora casu'!$F$5:$J$5,0)),(INDEX('07 Uspora casu'!$F11:$J11,MATCH(AZ$4,'07 Uspora casu'!$F$5:$J$5,1))/INDEX('07 Uspora casu'!$F11:$J11,MATCH(AZ$4,'07 Uspora casu'!$F$5:$J$5,1)+1))^(1/(INDEX('07 Uspora casu'!$F$5:$J$5,MATCH(AZ$4,'07 Uspora casu'!$F$5:$J$5,1)+1)-INDEX('07 Uspora casu'!$F$5:$J$5,MATCH(AZ$4,'07 Uspora casu'!$F$5:$J$5,1))))*AY10))),0)))</f>
        <v>1.1498772500945192E-2</v>
      </c>
      <c r="BA10" s="48">
        <f>IF($E10="",0,IF('07 Uspora casu'!$D$2="Jazdný čas",IFERROR(IF(BA$4&lt;MIN('07 Uspora casu'!$F$5:$J$5),BB10*('07 Uspora casu'!$F$7/'07 Uspora casu'!$G$7)^(1/('07 Uspora casu'!$G$5-'07 Uspora casu'!$F$5)),IF(BA$4&gt;MAX('07 Uspora casu'!$F$5:$J$5),(INDEX('07 Uspora casu'!$F11:$J11,MATCH(BA$4,'07 Uspora casu'!$F$5:$J$5,1))/INDEX('07 Uspora casu'!$F11:$J11,MATCH(BA$4,'07 Uspora casu'!$F$5:$J$5,1)-1))^(1/(INDEX('07 Uspora casu'!$F$5:$J$5,MATCH(BA$4,'07 Uspora casu'!$F$5:$J$5,1))-INDEX('07 Uspora casu'!$F$5:$J$5,MATCH(BA$4,'07 Uspora casu'!$F$5:$J$5,1)-1)))*AZ10,IFERROR(INDEX('07 Uspora casu'!$F11:$J11,MATCH(BA$4,'07 Uspora casu'!$F$5:$J$5,0))/60,(INDEX('07 Uspora casu'!$F11:$J11,MATCH(BA$4,'07 Uspora casu'!$F$5:$J$5,1)+1)/INDEX('07 Uspora casu'!$F11:$J11,MATCH(BA$4,'07 Uspora casu'!$F$5:$J$5,1)))^(1/(INDEX('07 Uspora casu'!$F$5:$J$5,MATCH(BA$4,'07 Uspora casu'!$F$5:$J$5,1)+1)-INDEX('07 Uspora casu'!$F$5:$J$5,MATCH(BA$4,'07 Uspora casu'!$F$5:$J$5,1))))*AZ10))),0),IFERROR(IF(BA$4&lt;MIN('07 Uspora casu'!$F$5:$J$5),BB10*('07 Uspora casu'!$G$7/'07 Uspora casu'!$F$7)^(1/('07 Uspora casu'!$G$5-'07 Uspora casu'!$F$5)),IF(BA$4&gt;MAX('07 Uspora casu'!$F$5:$J$5),(INDEX('07 Uspora casu'!$F11:$J11,MATCH(BA$4,'07 Uspora casu'!$F$5:$J$5,1)-1)/INDEX('07 Uspora casu'!$F11:$J11,MATCH(BA$4,'07 Uspora casu'!$F$5:$J$5,1)))^(1/(INDEX('07 Uspora casu'!$F$5:$J$5,MATCH(BA$4,'07 Uspora casu'!$F$5:$J$5,1))-INDEX('07 Uspora casu'!$F$5:$J$5,MATCH(BA$4,'07 Uspora casu'!$F$5:$J$5,1)-1)))*AZ10,IFERROR($E10/INDEX('07 Uspora casu'!$F11:$J11,MATCH(BA$4,'07 Uspora casu'!$F$5:$J$5,0)),(INDEX('07 Uspora casu'!$F11:$J11,MATCH(BA$4,'07 Uspora casu'!$F$5:$J$5,1))/INDEX('07 Uspora casu'!$F11:$J11,MATCH(BA$4,'07 Uspora casu'!$F$5:$J$5,1)+1))^(1/(INDEX('07 Uspora casu'!$F$5:$J$5,MATCH(BA$4,'07 Uspora casu'!$F$5:$J$5,1)+1)-INDEX('07 Uspora casu'!$F$5:$J$5,MATCH(BA$4,'07 Uspora casu'!$F$5:$J$5,1))))*AZ10))),0)))</f>
        <v>1.1589593363023291E-2</v>
      </c>
      <c r="BB10" s="48">
        <f>IF($E10="",0,IF('07 Uspora casu'!$D$2="Jazdný čas",IFERROR(IF(BB$4&lt;MIN('07 Uspora casu'!$F$5:$J$5),BC10*('07 Uspora casu'!$F$7/'07 Uspora casu'!$G$7)^(1/('07 Uspora casu'!$G$5-'07 Uspora casu'!$F$5)),IF(BB$4&gt;MAX('07 Uspora casu'!$F$5:$J$5),(INDEX('07 Uspora casu'!$F11:$J11,MATCH(BB$4,'07 Uspora casu'!$F$5:$J$5,1))/INDEX('07 Uspora casu'!$F11:$J11,MATCH(BB$4,'07 Uspora casu'!$F$5:$J$5,1)-1))^(1/(INDEX('07 Uspora casu'!$F$5:$J$5,MATCH(BB$4,'07 Uspora casu'!$F$5:$J$5,1))-INDEX('07 Uspora casu'!$F$5:$J$5,MATCH(BB$4,'07 Uspora casu'!$F$5:$J$5,1)-1)))*BA10,IFERROR(INDEX('07 Uspora casu'!$F11:$J11,MATCH(BB$4,'07 Uspora casu'!$F$5:$J$5,0))/60,(INDEX('07 Uspora casu'!$F11:$J11,MATCH(BB$4,'07 Uspora casu'!$F$5:$J$5,1)+1)/INDEX('07 Uspora casu'!$F11:$J11,MATCH(BB$4,'07 Uspora casu'!$F$5:$J$5,1)))^(1/(INDEX('07 Uspora casu'!$F$5:$J$5,MATCH(BB$4,'07 Uspora casu'!$F$5:$J$5,1)+1)-INDEX('07 Uspora casu'!$F$5:$J$5,MATCH(BB$4,'07 Uspora casu'!$F$5:$J$5,1))))*BA10))),0),IFERROR(IF(BB$4&lt;MIN('07 Uspora casu'!$F$5:$J$5),BC10*('07 Uspora casu'!$G$7/'07 Uspora casu'!$F$7)^(1/('07 Uspora casu'!$G$5-'07 Uspora casu'!$F$5)),IF(BB$4&gt;MAX('07 Uspora casu'!$F$5:$J$5),(INDEX('07 Uspora casu'!$F11:$J11,MATCH(BB$4,'07 Uspora casu'!$F$5:$J$5,1)-1)/INDEX('07 Uspora casu'!$F11:$J11,MATCH(BB$4,'07 Uspora casu'!$F$5:$J$5,1)))^(1/(INDEX('07 Uspora casu'!$F$5:$J$5,MATCH(BB$4,'07 Uspora casu'!$F$5:$J$5,1))-INDEX('07 Uspora casu'!$F$5:$J$5,MATCH(BB$4,'07 Uspora casu'!$F$5:$J$5,1)-1)))*BA10,IFERROR($E10/INDEX('07 Uspora casu'!$F11:$J11,MATCH(BB$4,'07 Uspora casu'!$F$5:$J$5,0)),(INDEX('07 Uspora casu'!$F11:$J11,MATCH(BB$4,'07 Uspora casu'!$F$5:$J$5,1))/INDEX('07 Uspora casu'!$F11:$J11,MATCH(BB$4,'07 Uspora casu'!$F$5:$J$5,1)+1))^(1/(INDEX('07 Uspora casu'!$F$5:$J$5,MATCH(BB$4,'07 Uspora casu'!$F$5:$J$5,1)+1)-INDEX('07 Uspora casu'!$F$5:$J$5,MATCH(BB$4,'07 Uspora casu'!$F$5:$J$5,1))))*BA10))),0)))</f>
        <v>1.1681131556363305E-2</v>
      </c>
      <c r="BC10" s="48">
        <f>IF($E10="",0,IF('07 Uspora casu'!$D$2="Jazdný čas",IFERROR(IF(BC$4&lt;MIN('07 Uspora casu'!$F$5:$J$5),BD10*('07 Uspora casu'!$F$7/'07 Uspora casu'!$G$7)^(1/('07 Uspora casu'!$G$5-'07 Uspora casu'!$F$5)),IF(BC$4&gt;MAX('07 Uspora casu'!$F$5:$J$5),(INDEX('07 Uspora casu'!$F11:$J11,MATCH(BC$4,'07 Uspora casu'!$F$5:$J$5,1))/INDEX('07 Uspora casu'!$F11:$J11,MATCH(BC$4,'07 Uspora casu'!$F$5:$J$5,1)-1))^(1/(INDEX('07 Uspora casu'!$F$5:$J$5,MATCH(BC$4,'07 Uspora casu'!$F$5:$J$5,1))-INDEX('07 Uspora casu'!$F$5:$J$5,MATCH(BC$4,'07 Uspora casu'!$F$5:$J$5,1)-1)))*BB10,IFERROR(INDEX('07 Uspora casu'!$F11:$J11,MATCH(BC$4,'07 Uspora casu'!$F$5:$J$5,0))/60,(INDEX('07 Uspora casu'!$F11:$J11,MATCH(BC$4,'07 Uspora casu'!$F$5:$J$5,1)+1)/INDEX('07 Uspora casu'!$F11:$J11,MATCH(BC$4,'07 Uspora casu'!$F$5:$J$5,1)))^(1/(INDEX('07 Uspora casu'!$F$5:$J$5,MATCH(BC$4,'07 Uspora casu'!$F$5:$J$5,1)+1)-INDEX('07 Uspora casu'!$F$5:$J$5,MATCH(BC$4,'07 Uspora casu'!$F$5:$J$5,1))))*BB10))),0),IFERROR(IF(BC$4&lt;MIN('07 Uspora casu'!$F$5:$J$5),BD10*('07 Uspora casu'!$G$7/'07 Uspora casu'!$F$7)^(1/('07 Uspora casu'!$G$5-'07 Uspora casu'!$F$5)),IF(BC$4&gt;MAX('07 Uspora casu'!$F$5:$J$5),(INDEX('07 Uspora casu'!$F11:$J11,MATCH(BC$4,'07 Uspora casu'!$F$5:$J$5,1)-1)/INDEX('07 Uspora casu'!$F11:$J11,MATCH(BC$4,'07 Uspora casu'!$F$5:$J$5,1)))^(1/(INDEX('07 Uspora casu'!$F$5:$J$5,MATCH(BC$4,'07 Uspora casu'!$F$5:$J$5,1))-INDEX('07 Uspora casu'!$F$5:$J$5,MATCH(BC$4,'07 Uspora casu'!$F$5:$J$5,1)-1)))*BB10,IFERROR($E10/INDEX('07 Uspora casu'!$F11:$J11,MATCH(BC$4,'07 Uspora casu'!$F$5:$J$5,0)),(INDEX('07 Uspora casu'!$F11:$J11,MATCH(BC$4,'07 Uspora casu'!$F$5:$J$5,1))/INDEX('07 Uspora casu'!$F11:$J11,MATCH(BC$4,'07 Uspora casu'!$F$5:$J$5,1)+1))^(1/(INDEX('07 Uspora casu'!$F$5:$J$5,MATCH(BC$4,'07 Uspora casu'!$F$5:$J$5,1)+1)-INDEX('07 Uspora casu'!$F$5:$J$5,MATCH(BC$4,'07 Uspora casu'!$F$5:$J$5,1))))*BB10))),0)))</f>
        <v>1.1773392746669433E-2</v>
      </c>
    </row>
    <row r="11" spans="1:55" x14ac:dyDescent="0.2">
      <c r="A11" s="87"/>
      <c r="B11" s="5">
        <v>6</v>
      </c>
      <c r="C11" s="5">
        <f>IF(ISBLANK('07 Uspora casu'!C12)=TRUE,"",'07 Uspora casu'!C12)</f>
        <v>95850</v>
      </c>
      <c r="D11" s="5" t="str">
        <f>IF(ISBLANK('07 Uspora casu'!D12)=TRUE,"",'07 Uspora casu'!D12)</f>
        <v>Privádzač Tvrdošín</v>
      </c>
      <c r="E11" s="5">
        <f>IF(ISBLANK('07 Uspora casu'!E12)=TRUE,"",'07 Uspora casu'!E12)</f>
        <v>0.96</v>
      </c>
      <c r="F11" s="48">
        <f>IF($E11="",0,IF('07 Uspora casu'!$D$2="Jazdný čas",IFERROR(IF(F$4&lt;MIN('07 Uspora casu'!$F$5:$J$5),G11*('07 Uspora casu'!$F$7/'07 Uspora casu'!$G$7)^(1/('07 Uspora casu'!$G$5-'07 Uspora casu'!$F$5)),IF(F$4&gt;MAX('07 Uspora casu'!$F$5:$J$5),(INDEX('07 Uspora casu'!$F12:$J12,MATCH(F$4,'07 Uspora casu'!$F$5:$J$5,1))/INDEX('07 Uspora casu'!$F12:$J12,MATCH(F$4,'07 Uspora casu'!$F$5:$J$5,1)-1))^(1/(INDEX('07 Uspora casu'!$F$5:$J$5,MATCH(F$4,'07 Uspora casu'!$F$5:$J$5,1))-INDEX('07 Uspora casu'!$F$5:$J$5,MATCH(F$4,'07 Uspora casu'!$F$5:$J$5,1)-1)))*E11,IFERROR(INDEX('07 Uspora casu'!$F12:$J12,MATCH(F$4,'07 Uspora casu'!$F$5:$J$5,0))/60,(INDEX('07 Uspora casu'!$F12:$J12,MATCH(F$4,'07 Uspora casu'!$F$5:$J$5,1)+1)/INDEX('07 Uspora casu'!$F12:$J12,MATCH(F$4,'07 Uspora casu'!$F$5:$J$5,1)))^(1/(INDEX('07 Uspora casu'!$F$5:$J$5,MATCH(F$4,'07 Uspora casu'!$F$5:$J$5,1)+1)-INDEX('07 Uspora casu'!$F$5:$J$5,MATCH(F$4,'07 Uspora casu'!$F$5:$J$5,1))))*E11))),0),IFERROR(IF(F$4&lt;MIN('07 Uspora casu'!$F$5:$J$5),G11*('07 Uspora casu'!$G$7/'07 Uspora casu'!$F$7)^(1/('07 Uspora casu'!$G$5-'07 Uspora casu'!$F$5)),IF(F$4&gt;MAX('07 Uspora casu'!$F$5:$J$5),(INDEX('07 Uspora casu'!$F12:$J12,MATCH(F$4,'07 Uspora casu'!$F$5:$J$5,1)-1)/INDEX('07 Uspora casu'!$F12:$J12,MATCH(F$4,'07 Uspora casu'!$F$5:$J$5,1)))^(1/(INDEX('07 Uspora casu'!$F$5:$J$5,MATCH(F$4,'07 Uspora casu'!$F$5:$J$5,1))-INDEX('07 Uspora casu'!$F$5:$J$5,MATCH(F$4,'07 Uspora casu'!$F$5:$J$5,1)-1)))*E11,IFERROR($E11/INDEX('07 Uspora casu'!$F12:$J12,MATCH(F$4,'07 Uspora casu'!$F$5:$J$5,0)),(INDEX('07 Uspora casu'!$F12:$J12,MATCH(F$4,'07 Uspora casu'!$F$5:$J$5,1))/INDEX('07 Uspora casu'!$F12:$J12,MATCH(F$4,'07 Uspora casu'!$F$5:$J$5,1)+1))^(1/(INDEX('07 Uspora casu'!$F$5:$J$5,MATCH(F$4,'07 Uspora casu'!$F$5:$J$5,1)+1)-INDEX('07 Uspora casu'!$F$5:$J$5,MATCH(F$4,'07 Uspora casu'!$F$5:$J$5,1))))*E11))),0)))</f>
        <v>1.4287840452448282E-2</v>
      </c>
      <c r="G11" s="48">
        <f>IF($E11="",0,IF('07 Uspora casu'!$D$2="Jazdný čas",IFERROR(IF(G$4&lt;MIN('07 Uspora casu'!$F$5:$J$5),H11*('07 Uspora casu'!$F$7/'07 Uspora casu'!$G$7)^(1/('07 Uspora casu'!$G$5-'07 Uspora casu'!$F$5)),IF(G$4&gt;MAX('07 Uspora casu'!$F$5:$J$5),(INDEX('07 Uspora casu'!$F12:$J12,MATCH(G$4,'07 Uspora casu'!$F$5:$J$5,1))/INDEX('07 Uspora casu'!$F12:$J12,MATCH(G$4,'07 Uspora casu'!$F$5:$J$5,1)-1))^(1/(INDEX('07 Uspora casu'!$F$5:$J$5,MATCH(G$4,'07 Uspora casu'!$F$5:$J$5,1))-INDEX('07 Uspora casu'!$F$5:$J$5,MATCH(G$4,'07 Uspora casu'!$F$5:$J$5,1)-1)))*F11,IFERROR(INDEX('07 Uspora casu'!$F12:$J12,MATCH(G$4,'07 Uspora casu'!$F$5:$J$5,0))/60,(INDEX('07 Uspora casu'!$F12:$J12,MATCH(G$4,'07 Uspora casu'!$F$5:$J$5,1)+1)/INDEX('07 Uspora casu'!$F12:$J12,MATCH(G$4,'07 Uspora casu'!$F$5:$J$5,1)))^(1/(INDEX('07 Uspora casu'!$F$5:$J$5,MATCH(G$4,'07 Uspora casu'!$F$5:$J$5,1)+1)-INDEX('07 Uspora casu'!$F$5:$J$5,MATCH(G$4,'07 Uspora casu'!$F$5:$J$5,1))))*F11))),0),IFERROR(IF(G$4&lt;MIN('07 Uspora casu'!$F$5:$J$5),H11*('07 Uspora casu'!$G$7/'07 Uspora casu'!$F$7)^(1/('07 Uspora casu'!$G$5-'07 Uspora casu'!$F$5)),IF(G$4&gt;MAX('07 Uspora casu'!$F$5:$J$5),(INDEX('07 Uspora casu'!$F12:$J12,MATCH(G$4,'07 Uspora casu'!$F$5:$J$5,1)-1)/INDEX('07 Uspora casu'!$F12:$J12,MATCH(G$4,'07 Uspora casu'!$F$5:$J$5,1)))^(1/(INDEX('07 Uspora casu'!$F$5:$J$5,MATCH(G$4,'07 Uspora casu'!$F$5:$J$5,1))-INDEX('07 Uspora casu'!$F$5:$J$5,MATCH(G$4,'07 Uspora casu'!$F$5:$J$5,1)-1)))*F11,IFERROR($E11/INDEX('07 Uspora casu'!$F12:$J12,MATCH(G$4,'07 Uspora casu'!$F$5:$J$5,0)),(INDEX('07 Uspora casu'!$F12:$J12,MATCH(G$4,'07 Uspora casu'!$F$5:$J$5,1))/INDEX('07 Uspora casu'!$F12:$J12,MATCH(G$4,'07 Uspora casu'!$F$5:$J$5,1)+1))^(1/(INDEX('07 Uspora casu'!$F$5:$J$5,MATCH(G$4,'07 Uspora casu'!$F$5:$J$5,1)+1)-INDEX('07 Uspora casu'!$F$5:$J$5,MATCH(G$4,'07 Uspora casu'!$F$5:$J$5,1))))*F11))),0)))</f>
        <v>1.4287840452448282E-2</v>
      </c>
      <c r="H11" s="48">
        <f>IF($E11="",0,IF('07 Uspora casu'!$D$2="Jazdný čas",IFERROR(IF(H$4&lt;MIN('07 Uspora casu'!$F$5:$J$5),I11*('07 Uspora casu'!$F$7/'07 Uspora casu'!$G$7)^(1/('07 Uspora casu'!$G$5-'07 Uspora casu'!$F$5)),IF(H$4&gt;MAX('07 Uspora casu'!$F$5:$J$5),(INDEX('07 Uspora casu'!$F12:$J12,MATCH(H$4,'07 Uspora casu'!$F$5:$J$5,1))/INDEX('07 Uspora casu'!$F12:$J12,MATCH(H$4,'07 Uspora casu'!$F$5:$J$5,1)-1))^(1/(INDEX('07 Uspora casu'!$F$5:$J$5,MATCH(H$4,'07 Uspora casu'!$F$5:$J$5,1))-INDEX('07 Uspora casu'!$F$5:$J$5,MATCH(H$4,'07 Uspora casu'!$F$5:$J$5,1)-1)))*G11,IFERROR(INDEX('07 Uspora casu'!$F12:$J12,MATCH(H$4,'07 Uspora casu'!$F$5:$J$5,0))/60,(INDEX('07 Uspora casu'!$F12:$J12,MATCH(H$4,'07 Uspora casu'!$F$5:$J$5,1)+1)/INDEX('07 Uspora casu'!$F12:$J12,MATCH(H$4,'07 Uspora casu'!$F$5:$J$5,1)))^(1/(INDEX('07 Uspora casu'!$F$5:$J$5,MATCH(H$4,'07 Uspora casu'!$F$5:$J$5,1)+1)-INDEX('07 Uspora casu'!$F$5:$J$5,MATCH(H$4,'07 Uspora casu'!$F$5:$J$5,1))))*G11))),0),IFERROR(IF(H$4&lt;MIN('07 Uspora casu'!$F$5:$J$5),I11*('07 Uspora casu'!$G$7/'07 Uspora casu'!$F$7)^(1/('07 Uspora casu'!$G$5-'07 Uspora casu'!$F$5)),IF(H$4&gt;MAX('07 Uspora casu'!$F$5:$J$5),(INDEX('07 Uspora casu'!$F12:$J12,MATCH(H$4,'07 Uspora casu'!$F$5:$J$5,1)-1)/INDEX('07 Uspora casu'!$F12:$J12,MATCH(H$4,'07 Uspora casu'!$F$5:$J$5,1)))^(1/(INDEX('07 Uspora casu'!$F$5:$J$5,MATCH(H$4,'07 Uspora casu'!$F$5:$J$5,1))-INDEX('07 Uspora casu'!$F$5:$J$5,MATCH(H$4,'07 Uspora casu'!$F$5:$J$5,1)-1)))*G11,IFERROR($E11/INDEX('07 Uspora casu'!$F12:$J12,MATCH(H$4,'07 Uspora casu'!$F$5:$J$5,0)),(INDEX('07 Uspora casu'!$F12:$J12,MATCH(H$4,'07 Uspora casu'!$F$5:$J$5,1))/INDEX('07 Uspora casu'!$F12:$J12,MATCH(H$4,'07 Uspora casu'!$F$5:$J$5,1)+1))^(1/(INDEX('07 Uspora casu'!$F$5:$J$5,MATCH(H$4,'07 Uspora casu'!$F$5:$J$5,1)+1)-INDEX('07 Uspora casu'!$F$5:$J$5,MATCH(H$4,'07 Uspora casu'!$F$5:$J$5,1))))*G11))),0)))</f>
        <v>1.4287840452448282E-2</v>
      </c>
      <c r="I11" s="48">
        <f>IF($E11="",0,IF('07 Uspora casu'!$D$2="Jazdný čas",IFERROR(IF(I$4&lt;MIN('07 Uspora casu'!$F$5:$J$5),J11*('07 Uspora casu'!$F$7/'07 Uspora casu'!$G$7)^(1/('07 Uspora casu'!$G$5-'07 Uspora casu'!$F$5)),IF(I$4&gt;MAX('07 Uspora casu'!$F$5:$J$5),(INDEX('07 Uspora casu'!$F12:$J12,MATCH(I$4,'07 Uspora casu'!$F$5:$J$5,1))/INDEX('07 Uspora casu'!$F12:$J12,MATCH(I$4,'07 Uspora casu'!$F$5:$J$5,1)-1))^(1/(INDEX('07 Uspora casu'!$F$5:$J$5,MATCH(I$4,'07 Uspora casu'!$F$5:$J$5,1))-INDEX('07 Uspora casu'!$F$5:$J$5,MATCH(I$4,'07 Uspora casu'!$F$5:$J$5,1)-1)))*H11,IFERROR(INDEX('07 Uspora casu'!$F12:$J12,MATCH(I$4,'07 Uspora casu'!$F$5:$J$5,0))/60,(INDEX('07 Uspora casu'!$F12:$J12,MATCH(I$4,'07 Uspora casu'!$F$5:$J$5,1)+1)/INDEX('07 Uspora casu'!$F12:$J12,MATCH(I$4,'07 Uspora casu'!$F$5:$J$5,1)))^(1/(INDEX('07 Uspora casu'!$F$5:$J$5,MATCH(I$4,'07 Uspora casu'!$F$5:$J$5,1)+1)-INDEX('07 Uspora casu'!$F$5:$J$5,MATCH(I$4,'07 Uspora casu'!$F$5:$J$5,1))))*H11))),0),IFERROR(IF(I$4&lt;MIN('07 Uspora casu'!$F$5:$J$5),J11*('07 Uspora casu'!$G$7/'07 Uspora casu'!$F$7)^(1/('07 Uspora casu'!$G$5-'07 Uspora casu'!$F$5)),IF(I$4&gt;MAX('07 Uspora casu'!$F$5:$J$5),(INDEX('07 Uspora casu'!$F12:$J12,MATCH(I$4,'07 Uspora casu'!$F$5:$J$5,1)-1)/INDEX('07 Uspora casu'!$F12:$J12,MATCH(I$4,'07 Uspora casu'!$F$5:$J$5,1)))^(1/(INDEX('07 Uspora casu'!$F$5:$J$5,MATCH(I$4,'07 Uspora casu'!$F$5:$J$5,1))-INDEX('07 Uspora casu'!$F$5:$J$5,MATCH(I$4,'07 Uspora casu'!$F$5:$J$5,1)-1)))*H11,IFERROR($E11/INDEX('07 Uspora casu'!$F12:$J12,MATCH(I$4,'07 Uspora casu'!$F$5:$J$5,0)),(INDEX('07 Uspora casu'!$F12:$J12,MATCH(I$4,'07 Uspora casu'!$F$5:$J$5,1))/INDEX('07 Uspora casu'!$F12:$J12,MATCH(I$4,'07 Uspora casu'!$F$5:$J$5,1)+1))^(1/(INDEX('07 Uspora casu'!$F$5:$J$5,MATCH(I$4,'07 Uspora casu'!$F$5:$J$5,1)+1)-INDEX('07 Uspora casu'!$F$5:$J$5,MATCH(I$4,'07 Uspora casu'!$F$5:$J$5,1))))*H11))),0)))</f>
        <v>1.4287840452448282E-2</v>
      </c>
      <c r="J11" s="48">
        <f>IF($E11="",0,IF('07 Uspora casu'!$D$2="Jazdný čas",IFERROR(IF(J$4&lt;MIN('07 Uspora casu'!$F$5:$J$5),K11*('07 Uspora casu'!$F$7/'07 Uspora casu'!$G$7)^(1/('07 Uspora casu'!$G$5-'07 Uspora casu'!$F$5)),IF(J$4&gt;MAX('07 Uspora casu'!$F$5:$J$5),(INDEX('07 Uspora casu'!$F12:$J12,MATCH(J$4,'07 Uspora casu'!$F$5:$J$5,1))/INDEX('07 Uspora casu'!$F12:$J12,MATCH(J$4,'07 Uspora casu'!$F$5:$J$5,1)-1))^(1/(INDEX('07 Uspora casu'!$F$5:$J$5,MATCH(J$4,'07 Uspora casu'!$F$5:$J$5,1))-INDEX('07 Uspora casu'!$F$5:$J$5,MATCH(J$4,'07 Uspora casu'!$F$5:$J$5,1)-1)))*I11,IFERROR(INDEX('07 Uspora casu'!$F12:$J12,MATCH(J$4,'07 Uspora casu'!$F$5:$J$5,0))/60,(INDEX('07 Uspora casu'!$F12:$J12,MATCH(J$4,'07 Uspora casu'!$F$5:$J$5,1)+1)/INDEX('07 Uspora casu'!$F12:$J12,MATCH(J$4,'07 Uspora casu'!$F$5:$J$5,1)))^(1/(INDEX('07 Uspora casu'!$F$5:$J$5,MATCH(J$4,'07 Uspora casu'!$F$5:$J$5,1)+1)-INDEX('07 Uspora casu'!$F$5:$J$5,MATCH(J$4,'07 Uspora casu'!$F$5:$J$5,1))))*I11))),0),IFERROR(IF(J$4&lt;MIN('07 Uspora casu'!$F$5:$J$5),K11*('07 Uspora casu'!$G$7/'07 Uspora casu'!$F$7)^(1/('07 Uspora casu'!$G$5-'07 Uspora casu'!$F$5)),IF(J$4&gt;MAX('07 Uspora casu'!$F$5:$J$5),(INDEX('07 Uspora casu'!$F12:$J12,MATCH(J$4,'07 Uspora casu'!$F$5:$J$5,1)-1)/INDEX('07 Uspora casu'!$F12:$J12,MATCH(J$4,'07 Uspora casu'!$F$5:$J$5,1)))^(1/(INDEX('07 Uspora casu'!$F$5:$J$5,MATCH(J$4,'07 Uspora casu'!$F$5:$J$5,1))-INDEX('07 Uspora casu'!$F$5:$J$5,MATCH(J$4,'07 Uspora casu'!$F$5:$J$5,1)-1)))*I11,IFERROR($E11/INDEX('07 Uspora casu'!$F12:$J12,MATCH(J$4,'07 Uspora casu'!$F$5:$J$5,0)),(INDEX('07 Uspora casu'!$F12:$J12,MATCH(J$4,'07 Uspora casu'!$F$5:$J$5,1))/INDEX('07 Uspora casu'!$F12:$J12,MATCH(J$4,'07 Uspora casu'!$F$5:$J$5,1)+1))^(1/(INDEX('07 Uspora casu'!$F$5:$J$5,MATCH(J$4,'07 Uspora casu'!$F$5:$J$5,1)+1)-INDEX('07 Uspora casu'!$F$5:$J$5,MATCH(J$4,'07 Uspora casu'!$F$5:$J$5,1))))*I11))),0)))</f>
        <v>1.4287840452448282E-2</v>
      </c>
      <c r="K11" s="48">
        <f>IF($E11="",0,IF('07 Uspora casu'!$D$2="Jazdný čas",IFERROR(IF(K$4&lt;MIN('07 Uspora casu'!$F$5:$J$5),L11*('07 Uspora casu'!$F$7/'07 Uspora casu'!$G$7)^(1/('07 Uspora casu'!$G$5-'07 Uspora casu'!$F$5)),IF(K$4&gt;MAX('07 Uspora casu'!$F$5:$J$5),(INDEX('07 Uspora casu'!$F12:$J12,MATCH(K$4,'07 Uspora casu'!$F$5:$J$5,1))/INDEX('07 Uspora casu'!$F12:$J12,MATCH(K$4,'07 Uspora casu'!$F$5:$J$5,1)-1))^(1/(INDEX('07 Uspora casu'!$F$5:$J$5,MATCH(K$4,'07 Uspora casu'!$F$5:$J$5,1))-INDEX('07 Uspora casu'!$F$5:$J$5,MATCH(K$4,'07 Uspora casu'!$F$5:$J$5,1)-1)))*J11,IFERROR(INDEX('07 Uspora casu'!$F12:$J12,MATCH(K$4,'07 Uspora casu'!$F$5:$J$5,0))/60,(INDEX('07 Uspora casu'!$F12:$J12,MATCH(K$4,'07 Uspora casu'!$F$5:$J$5,1)+1)/INDEX('07 Uspora casu'!$F12:$J12,MATCH(K$4,'07 Uspora casu'!$F$5:$J$5,1)))^(1/(INDEX('07 Uspora casu'!$F$5:$J$5,MATCH(K$4,'07 Uspora casu'!$F$5:$J$5,1)+1)-INDEX('07 Uspora casu'!$F$5:$J$5,MATCH(K$4,'07 Uspora casu'!$F$5:$J$5,1))))*J11))),0),IFERROR(IF(K$4&lt;MIN('07 Uspora casu'!$F$5:$J$5),L11*('07 Uspora casu'!$G$7/'07 Uspora casu'!$F$7)^(1/('07 Uspora casu'!$G$5-'07 Uspora casu'!$F$5)),IF(K$4&gt;MAX('07 Uspora casu'!$F$5:$J$5),(INDEX('07 Uspora casu'!$F12:$J12,MATCH(K$4,'07 Uspora casu'!$F$5:$J$5,1)-1)/INDEX('07 Uspora casu'!$F12:$J12,MATCH(K$4,'07 Uspora casu'!$F$5:$J$5,1)))^(1/(INDEX('07 Uspora casu'!$F$5:$J$5,MATCH(K$4,'07 Uspora casu'!$F$5:$J$5,1))-INDEX('07 Uspora casu'!$F$5:$J$5,MATCH(K$4,'07 Uspora casu'!$F$5:$J$5,1)-1)))*J11,IFERROR($E11/INDEX('07 Uspora casu'!$F12:$J12,MATCH(K$4,'07 Uspora casu'!$F$5:$J$5,0)),(INDEX('07 Uspora casu'!$F12:$J12,MATCH(K$4,'07 Uspora casu'!$F$5:$J$5,1))/INDEX('07 Uspora casu'!$F12:$J12,MATCH(K$4,'07 Uspora casu'!$F$5:$J$5,1)+1))^(1/(INDEX('07 Uspora casu'!$F$5:$J$5,MATCH(K$4,'07 Uspora casu'!$F$5:$J$5,1)+1)-INDEX('07 Uspora casu'!$F$5:$J$5,MATCH(K$4,'07 Uspora casu'!$F$5:$J$5,1))))*J11))),0)))</f>
        <v>1.4288448122434707E-2</v>
      </c>
      <c r="L11" s="48">
        <f>IF($E11="",0,IF('07 Uspora casu'!$D$2="Jazdný čas",IFERROR(IF(L$4&lt;MIN('07 Uspora casu'!$F$5:$J$5),M11*('07 Uspora casu'!$F$7/'07 Uspora casu'!$G$7)^(1/('07 Uspora casu'!$G$5-'07 Uspora casu'!$F$5)),IF(L$4&gt;MAX('07 Uspora casu'!$F$5:$J$5),(INDEX('07 Uspora casu'!$F12:$J12,MATCH(L$4,'07 Uspora casu'!$F$5:$J$5,1))/INDEX('07 Uspora casu'!$F12:$J12,MATCH(L$4,'07 Uspora casu'!$F$5:$J$5,1)-1))^(1/(INDEX('07 Uspora casu'!$F$5:$J$5,MATCH(L$4,'07 Uspora casu'!$F$5:$J$5,1))-INDEX('07 Uspora casu'!$F$5:$J$5,MATCH(L$4,'07 Uspora casu'!$F$5:$J$5,1)-1)))*K11,IFERROR(INDEX('07 Uspora casu'!$F12:$J12,MATCH(L$4,'07 Uspora casu'!$F$5:$J$5,0))/60,(INDEX('07 Uspora casu'!$F12:$J12,MATCH(L$4,'07 Uspora casu'!$F$5:$J$5,1)+1)/INDEX('07 Uspora casu'!$F12:$J12,MATCH(L$4,'07 Uspora casu'!$F$5:$J$5,1)))^(1/(INDEX('07 Uspora casu'!$F$5:$J$5,MATCH(L$4,'07 Uspora casu'!$F$5:$J$5,1)+1)-INDEX('07 Uspora casu'!$F$5:$J$5,MATCH(L$4,'07 Uspora casu'!$F$5:$J$5,1))))*K11))),0),IFERROR(IF(L$4&lt;MIN('07 Uspora casu'!$F$5:$J$5),M11*('07 Uspora casu'!$G$7/'07 Uspora casu'!$F$7)^(1/('07 Uspora casu'!$G$5-'07 Uspora casu'!$F$5)),IF(L$4&gt;MAX('07 Uspora casu'!$F$5:$J$5),(INDEX('07 Uspora casu'!$F12:$J12,MATCH(L$4,'07 Uspora casu'!$F$5:$J$5,1)-1)/INDEX('07 Uspora casu'!$F12:$J12,MATCH(L$4,'07 Uspora casu'!$F$5:$J$5,1)))^(1/(INDEX('07 Uspora casu'!$F$5:$J$5,MATCH(L$4,'07 Uspora casu'!$F$5:$J$5,1))-INDEX('07 Uspora casu'!$F$5:$J$5,MATCH(L$4,'07 Uspora casu'!$F$5:$J$5,1)-1)))*K11,IFERROR($E11/INDEX('07 Uspora casu'!$F12:$J12,MATCH(L$4,'07 Uspora casu'!$F$5:$J$5,0)),(INDEX('07 Uspora casu'!$F12:$J12,MATCH(L$4,'07 Uspora casu'!$F$5:$J$5,1))/INDEX('07 Uspora casu'!$F12:$J12,MATCH(L$4,'07 Uspora casu'!$F$5:$J$5,1)+1))^(1/(INDEX('07 Uspora casu'!$F$5:$J$5,MATCH(L$4,'07 Uspora casu'!$F$5:$J$5,1)+1)-INDEX('07 Uspora casu'!$F$5:$J$5,MATCH(L$4,'07 Uspora casu'!$F$5:$J$5,1))))*K11))),0)))</f>
        <v>1.4289055818265683E-2</v>
      </c>
      <c r="M11" s="48">
        <f>IF($E11="",0,IF('07 Uspora casu'!$D$2="Jazdný čas",IFERROR(IF(M$4&lt;MIN('07 Uspora casu'!$F$5:$J$5),N11*('07 Uspora casu'!$F$7/'07 Uspora casu'!$G$7)^(1/('07 Uspora casu'!$G$5-'07 Uspora casu'!$F$5)),IF(M$4&gt;MAX('07 Uspora casu'!$F$5:$J$5),(INDEX('07 Uspora casu'!$F12:$J12,MATCH(M$4,'07 Uspora casu'!$F$5:$J$5,1))/INDEX('07 Uspora casu'!$F12:$J12,MATCH(M$4,'07 Uspora casu'!$F$5:$J$5,1)-1))^(1/(INDEX('07 Uspora casu'!$F$5:$J$5,MATCH(M$4,'07 Uspora casu'!$F$5:$J$5,1))-INDEX('07 Uspora casu'!$F$5:$J$5,MATCH(M$4,'07 Uspora casu'!$F$5:$J$5,1)-1)))*L11,IFERROR(INDEX('07 Uspora casu'!$F12:$J12,MATCH(M$4,'07 Uspora casu'!$F$5:$J$5,0))/60,(INDEX('07 Uspora casu'!$F12:$J12,MATCH(M$4,'07 Uspora casu'!$F$5:$J$5,1)+1)/INDEX('07 Uspora casu'!$F12:$J12,MATCH(M$4,'07 Uspora casu'!$F$5:$J$5,1)))^(1/(INDEX('07 Uspora casu'!$F$5:$J$5,MATCH(M$4,'07 Uspora casu'!$F$5:$J$5,1)+1)-INDEX('07 Uspora casu'!$F$5:$J$5,MATCH(M$4,'07 Uspora casu'!$F$5:$J$5,1))))*L11))),0),IFERROR(IF(M$4&lt;MIN('07 Uspora casu'!$F$5:$J$5),N11*('07 Uspora casu'!$G$7/'07 Uspora casu'!$F$7)^(1/('07 Uspora casu'!$G$5-'07 Uspora casu'!$F$5)),IF(M$4&gt;MAX('07 Uspora casu'!$F$5:$J$5),(INDEX('07 Uspora casu'!$F12:$J12,MATCH(M$4,'07 Uspora casu'!$F$5:$J$5,1)-1)/INDEX('07 Uspora casu'!$F12:$J12,MATCH(M$4,'07 Uspora casu'!$F$5:$J$5,1)))^(1/(INDEX('07 Uspora casu'!$F$5:$J$5,MATCH(M$4,'07 Uspora casu'!$F$5:$J$5,1))-INDEX('07 Uspora casu'!$F$5:$J$5,MATCH(M$4,'07 Uspora casu'!$F$5:$J$5,1)-1)))*L11,IFERROR($E11/INDEX('07 Uspora casu'!$F12:$J12,MATCH(M$4,'07 Uspora casu'!$F$5:$J$5,0)),(INDEX('07 Uspora casu'!$F12:$J12,MATCH(M$4,'07 Uspora casu'!$F$5:$J$5,1))/INDEX('07 Uspora casu'!$F12:$J12,MATCH(M$4,'07 Uspora casu'!$F$5:$J$5,1)+1))^(1/(INDEX('07 Uspora casu'!$F$5:$J$5,MATCH(M$4,'07 Uspora casu'!$F$5:$J$5,1)+1)-INDEX('07 Uspora casu'!$F$5:$J$5,MATCH(M$4,'07 Uspora casu'!$F$5:$J$5,1))))*L11))),0)))</f>
        <v>1.4289663539942307E-2</v>
      </c>
      <c r="N11" s="48">
        <f>IF($E11="",0,IF('07 Uspora casu'!$D$2="Jazdný čas",IFERROR(IF(N$4&lt;MIN('07 Uspora casu'!$F$5:$J$5),O11*('07 Uspora casu'!$F$7/'07 Uspora casu'!$G$7)^(1/('07 Uspora casu'!$G$5-'07 Uspora casu'!$F$5)),IF(N$4&gt;MAX('07 Uspora casu'!$F$5:$J$5),(INDEX('07 Uspora casu'!$F12:$J12,MATCH(N$4,'07 Uspora casu'!$F$5:$J$5,1))/INDEX('07 Uspora casu'!$F12:$J12,MATCH(N$4,'07 Uspora casu'!$F$5:$J$5,1)-1))^(1/(INDEX('07 Uspora casu'!$F$5:$J$5,MATCH(N$4,'07 Uspora casu'!$F$5:$J$5,1))-INDEX('07 Uspora casu'!$F$5:$J$5,MATCH(N$4,'07 Uspora casu'!$F$5:$J$5,1)-1)))*M11,IFERROR(INDEX('07 Uspora casu'!$F12:$J12,MATCH(N$4,'07 Uspora casu'!$F$5:$J$5,0))/60,(INDEX('07 Uspora casu'!$F12:$J12,MATCH(N$4,'07 Uspora casu'!$F$5:$J$5,1)+1)/INDEX('07 Uspora casu'!$F12:$J12,MATCH(N$4,'07 Uspora casu'!$F$5:$J$5,1)))^(1/(INDEX('07 Uspora casu'!$F$5:$J$5,MATCH(N$4,'07 Uspora casu'!$F$5:$J$5,1)+1)-INDEX('07 Uspora casu'!$F$5:$J$5,MATCH(N$4,'07 Uspora casu'!$F$5:$J$5,1))))*M11))),0),IFERROR(IF(N$4&lt;MIN('07 Uspora casu'!$F$5:$J$5),O11*('07 Uspora casu'!$G$7/'07 Uspora casu'!$F$7)^(1/('07 Uspora casu'!$G$5-'07 Uspora casu'!$F$5)),IF(N$4&gt;MAX('07 Uspora casu'!$F$5:$J$5),(INDEX('07 Uspora casu'!$F12:$J12,MATCH(N$4,'07 Uspora casu'!$F$5:$J$5,1)-1)/INDEX('07 Uspora casu'!$F12:$J12,MATCH(N$4,'07 Uspora casu'!$F$5:$J$5,1)))^(1/(INDEX('07 Uspora casu'!$F$5:$J$5,MATCH(N$4,'07 Uspora casu'!$F$5:$J$5,1))-INDEX('07 Uspora casu'!$F$5:$J$5,MATCH(N$4,'07 Uspora casu'!$F$5:$J$5,1)-1)))*M11,IFERROR($E11/INDEX('07 Uspora casu'!$F12:$J12,MATCH(N$4,'07 Uspora casu'!$F$5:$J$5,0)),(INDEX('07 Uspora casu'!$F12:$J12,MATCH(N$4,'07 Uspora casu'!$F$5:$J$5,1))/INDEX('07 Uspora casu'!$F12:$J12,MATCH(N$4,'07 Uspora casu'!$F$5:$J$5,1)+1))^(1/(INDEX('07 Uspora casu'!$F$5:$J$5,MATCH(N$4,'07 Uspora casu'!$F$5:$J$5,1)+1)-INDEX('07 Uspora casu'!$F$5:$J$5,MATCH(N$4,'07 Uspora casu'!$F$5:$J$5,1))))*M11))),0)))</f>
        <v>1.429027128746568E-2</v>
      </c>
      <c r="O11" s="48">
        <f>IF($E11="",0,IF('07 Uspora casu'!$D$2="Jazdný čas",IFERROR(IF(O$4&lt;MIN('07 Uspora casu'!$F$5:$J$5),P11*('07 Uspora casu'!$F$7/'07 Uspora casu'!$G$7)^(1/('07 Uspora casu'!$G$5-'07 Uspora casu'!$F$5)),IF(O$4&gt;MAX('07 Uspora casu'!$F$5:$J$5),(INDEX('07 Uspora casu'!$F12:$J12,MATCH(O$4,'07 Uspora casu'!$F$5:$J$5,1))/INDEX('07 Uspora casu'!$F12:$J12,MATCH(O$4,'07 Uspora casu'!$F$5:$J$5,1)-1))^(1/(INDEX('07 Uspora casu'!$F$5:$J$5,MATCH(O$4,'07 Uspora casu'!$F$5:$J$5,1))-INDEX('07 Uspora casu'!$F$5:$J$5,MATCH(O$4,'07 Uspora casu'!$F$5:$J$5,1)-1)))*N11,IFERROR(INDEX('07 Uspora casu'!$F12:$J12,MATCH(O$4,'07 Uspora casu'!$F$5:$J$5,0))/60,(INDEX('07 Uspora casu'!$F12:$J12,MATCH(O$4,'07 Uspora casu'!$F$5:$J$5,1)+1)/INDEX('07 Uspora casu'!$F12:$J12,MATCH(O$4,'07 Uspora casu'!$F$5:$J$5,1)))^(1/(INDEX('07 Uspora casu'!$F$5:$J$5,MATCH(O$4,'07 Uspora casu'!$F$5:$J$5,1)+1)-INDEX('07 Uspora casu'!$F$5:$J$5,MATCH(O$4,'07 Uspora casu'!$F$5:$J$5,1))))*N11))),0),IFERROR(IF(O$4&lt;MIN('07 Uspora casu'!$F$5:$J$5),P11*('07 Uspora casu'!$G$7/'07 Uspora casu'!$F$7)^(1/('07 Uspora casu'!$G$5-'07 Uspora casu'!$F$5)),IF(O$4&gt;MAX('07 Uspora casu'!$F$5:$J$5),(INDEX('07 Uspora casu'!$F12:$J12,MATCH(O$4,'07 Uspora casu'!$F$5:$J$5,1)-1)/INDEX('07 Uspora casu'!$F12:$J12,MATCH(O$4,'07 Uspora casu'!$F$5:$J$5,1)))^(1/(INDEX('07 Uspora casu'!$F$5:$J$5,MATCH(O$4,'07 Uspora casu'!$F$5:$J$5,1))-INDEX('07 Uspora casu'!$F$5:$J$5,MATCH(O$4,'07 Uspora casu'!$F$5:$J$5,1)-1)))*N11,IFERROR($E11/INDEX('07 Uspora casu'!$F12:$J12,MATCH(O$4,'07 Uspora casu'!$F$5:$J$5,0)),(INDEX('07 Uspora casu'!$F12:$J12,MATCH(O$4,'07 Uspora casu'!$F$5:$J$5,1))/INDEX('07 Uspora casu'!$F12:$J12,MATCH(O$4,'07 Uspora casu'!$F$5:$J$5,1)+1))^(1/(INDEX('07 Uspora casu'!$F$5:$J$5,MATCH(O$4,'07 Uspora casu'!$F$5:$J$5,1)+1)-INDEX('07 Uspora casu'!$F$5:$J$5,MATCH(O$4,'07 Uspora casu'!$F$5:$J$5,1))))*N11))),0)))</f>
        <v>1.4290879060836901E-2</v>
      </c>
      <c r="P11" s="48">
        <f>IF($E11="",0,IF('07 Uspora casu'!$D$2="Jazdný čas",IFERROR(IF(P$4&lt;MIN('07 Uspora casu'!$F$5:$J$5),Q11*('07 Uspora casu'!$F$7/'07 Uspora casu'!$G$7)^(1/('07 Uspora casu'!$G$5-'07 Uspora casu'!$F$5)),IF(P$4&gt;MAX('07 Uspora casu'!$F$5:$J$5),(INDEX('07 Uspora casu'!$F12:$J12,MATCH(P$4,'07 Uspora casu'!$F$5:$J$5,1))/INDEX('07 Uspora casu'!$F12:$J12,MATCH(P$4,'07 Uspora casu'!$F$5:$J$5,1)-1))^(1/(INDEX('07 Uspora casu'!$F$5:$J$5,MATCH(P$4,'07 Uspora casu'!$F$5:$J$5,1))-INDEX('07 Uspora casu'!$F$5:$J$5,MATCH(P$4,'07 Uspora casu'!$F$5:$J$5,1)-1)))*O11,IFERROR(INDEX('07 Uspora casu'!$F12:$J12,MATCH(P$4,'07 Uspora casu'!$F$5:$J$5,0))/60,(INDEX('07 Uspora casu'!$F12:$J12,MATCH(P$4,'07 Uspora casu'!$F$5:$J$5,1)+1)/INDEX('07 Uspora casu'!$F12:$J12,MATCH(P$4,'07 Uspora casu'!$F$5:$J$5,1)))^(1/(INDEX('07 Uspora casu'!$F$5:$J$5,MATCH(P$4,'07 Uspora casu'!$F$5:$J$5,1)+1)-INDEX('07 Uspora casu'!$F$5:$J$5,MATCH(P$4,'07 Uspora casu'!$F$5:$J$5,1))))*O11))),0),IFERROR(IF(P$4&lt;MIN('07 Uspora casu'!$F$5:$J$5),Q11*('07 Uspora casu'!$G$7/'07 Uspora casu'!$F$7)^(1/('07 Uspora casu'!$G$5-'07 Uspora casu'!$F$5)),IF(P$4&gt;MAX('07 Uspora casu'!$F$5:$J$5),(INDEX('07 Uspora casu'!$F12:$J12,MATCH(P$4,'07 Uspora casu'!$F$5:$J$5,1)-1)/INDEX('07 Uspora casu'!$F12:$J12,MATCH(P$4,'07 Uspora casu'!$F$5:$J$5,1)))^(1/(INDEX('07 Uspora casu'!$F$5:$J$5,MATCH(P$4,'07 Uspora casu'!$F$5:$J$5,1))-INDEX('07 Uspora casu'!$F$5:$J$5,MATCH(P$4,'07 Uspora casu'!$F$5:$J$5,1)-1)))*O11,IFERROR($E11/INDEX('07 Uspora casu'!$F12:$J12,MATCH(P$4,'07 Uspora casu'!$F$5:$J$5,0)),(INDEX('07 Uspora casu'!$F12:$J12,MATCH(P$4,'07 Uspora casu'!$F$5:$J$5,1))/INDEX('07 Uspora casu'!$F12:$J12,MATCH(P$4,'07 Uspora casu'!$F$5:$J$5,1)+1))^(1/(INDEX('07 Uspora casu'!$F$5:$J$5,MATCH(P$4,'07 Uspora casu'!$F$5:$J$5,1)+1)-INDEX('07 Uspora casu'!$F$5:$J$5,MATCH(P$4,'07 Uspora casu'!$F$5:$J$5,1))))*O11))),0)))</f>
        <v>1.429148686005707E-2</v>
      </c>
      <c r="Q11" s="48">
        <f>IF($E11="",0,IF('07 Uspora casu'!$D$2="Jazdný čas",IFERROR(IF(Q$4&lt;MIN('07 Uspora casu'!$F$5:$J$5),R11*('07 Uspora casu'!$F$7/'07 Uspora casu'!$G$7)^(1/('07 Uspora casu'!$G$5-'07 Uspora casu'!$F$5)),IF(Q$4&gt;MAX('07 Uspora casu'!$F$5:$J$5),(INDEX('07 Uspora casu'!$F12:$J12,MATCH(Q$4,'07 Uspora casu'!$F$5:$J$5,1))/INDEX('07 Uspora casu'!$F12:$J12,MATCH(Q$4,'07 Uspora casu'!$F$5:$J$5,1)-1))^(1/(INDEX('07 Uspora casu'!$F$5:$J$5,MATCH(Q$4,'07 Uspora casu'!$F$5:$J$5,1))-INDEX('07 Uspora casu'!$F$5:$J$5,MATCH(Q$4,'07 Uspora casu'!$F$5:$J$5,1)-1)))*P11,IFERROR(INDEX('07 Uspora casu'!$F12:$J12,MATCH(Q$4,'07 Uspora casu'!$F$5:$J$5,0))/60,(INDEX('07 Uspora casu'!$F12:$J12,MATCH(Q$4,'07 Uspora casu'!$F$5:$J$5,1)+1)/INDEX('07 Uspora casu'!$F12:$J12,MATCH(Q$4,'07 Uspora casu'!$F$5:$J$5,1)))^(1/(INDEX('07 Uspora casu'!$F$5:$J$5,MATCH(Q$4,'07 Uspora casu'!$F$5:$J$5,1)+1)-INDEX('07 Uspora casu'!$F$5:$J$5,MATCH(Q$4,'07 Uspora casu'!$F$5:$J$5,1))))*P11))),0),IFERROR(IF(Q$4&lt;MIN('07 Uspora casu'!$F$5:$J$5),R11*('07 Uspora casu'!$G$7/'07 Uspora casu'!$F$7)^(1/('07 Uspora casu'!$G$5-'07 Uspora casu'!$F$5)),IF(Q$4&gt;MAX('07 Uspora casu'!$F$5:$J$5),(INDEX('07 Uspora casu'!$F12:$J12,MATCH(Q$4,'07 Uspora casu'!$F$5:$J$5,1)-1)/INDEX('07 Uspora casu'!$F12:$J12,MATCH(Q$4,'07 Uspora casu'!$F$5:$J$5,1)))^(1/(INDEX('07 Uspora casu'!$F$5:$J$5,MATCH(Q$4,'07 Uspora casu'!$F$5:$J$5,1))-INDEX('07 Uspora casu'!$F$5:$J$5,MATCH(Q$4,'07 Uspora casu'!$F$5:$J$5,1)-1)))*P11,IFERROR($E11/INDEX('07 Uspora casu'!$F12:$J12,MATCH(Q$4,'07 Uspora casu'!$F$5:$J$5,0)),(INDEX('07 Uspora casu'!$F12:$J12,MATCH(Q$4,'07 Uspora casu'!$F$5:$J$5,1))/INDEX('07 Uspora casu'!$F12:$J12,MATCH(Q$4,'07 Uspora casu'!$F$5:$J$5,1)+1))^(1/(INDEX('07 Uspora casu'!$F$5:$J$5,MATCH(Q$4,'07 Uspora casu'!$F$5:$J$5,1)+1)-INDEX('07 Uspora casu'!$F$5:$J$5,MATCH(Q$4,'07 Uspora casu'!$F$5:$J$5,1))))*P11))),0)))</f>
        <v>1.4292094685127288E-2</v>
      </c>
      <c r="R11" s="48">
        <f>IF($E11="",0,IF('07 Uspora casu'!$D$2="Jazdný čas",IFERROR(IF(R$4&lt;MIN('07 Uspora casu'!$F$5:$J$5),S11*('07 Uspora casu'!$F$7/'07 Uspora casu'!$G$7)^(1/('07 Uspora casu'!$G$5-'07 Uspora casu'!$F$5)),IF(R$4&gt;MAX('07 Uspora casu'!$F$5:$J$5),(INDEX('07 Uspora casu'!$F12:$J12,MATCH(R$4,'07 Uspora casu'!$F$5:$J$5,1))/INDEX('07 Uspora casu'!$F12:$J12,MATCH(R$4,'07 Uspora casu'!$F$5:$J$5,1)-1))^(1/(INDEX('07 Uspora casu'!$F$5:$J$5,MATCH(R$4,'07 Uspora casu'!$F$5:$J$5,1))-INDEX('07 Uspora casu'!$F$5:$J$5,MATCH(R$4,'07 Uspora casu'!$F$5:$J$5,1)-1)))*Q11,IFERROR(INDEX('07 Uspora casu'!$F12:$J12,MATCH(R$4,'07 Uspora casu'!$F$5:$J$5,0))/60,(INDEX('07 Uspora casu'!$F12:$J12,MATCH(R$4,'07 Uspora casu'!$F$5:$J$5,1)+1)/INDEX('07 Uspora casu'!$F12:$J12,MATCH(R$4,'07 Uspora casu'!$F$5:$J$5,1)))^(1/(INDEX('07 Uspora casu'!$F$5:$J$5,MATCH(R$4,'07 Uspora casu'!$F$5:$J$5,1)+1)-INDEX('07 Uspora casu'!$F$5:$J$5,MATCH(R$4,'07 Uspora casu'!$F$5:$J$5,1))))*Q11))),0),IFERROR(IF(R$4&lt;MIN('07 Uspora casu'!$F$5:$J$5),S11*('07 Uspora casu'!$G$7/'07 Uspora casu'!$F$7)^(1/('07 Uspora casu'!$G$5-'07 Uspora casu'!$F$5)),IF(R$4&gt;MAX('07 Uspora casu'!$F$5:$J$5),(INDEX('07 Uspora casu'!$F12:$J12,MATCH(R$4,'07 Uspora casu'!$F$5:$J$5,1)-1)/INDEX('07 Uspora casu'!$F12:$J12,MATCH(R$4,'07 Uspora casu'!$F$5:$J$5,1)))^(1/(INDEX('07 Uspora casu'!$F$5:$J$5,MATCH(R$4,'07 Uspora casu'!$F$5:$J$5,1))-INDEX('07 Uspora casu'!$F$5:$J$5,MATCH(R$4,'07 Uspora casu'!$F$5:$J$5,1)-1)))*Q11,IFERROR($E11/INDEX('07 Uspora casu'!$F12:$J12,MATCH(R$4,'07 Uspora casu'!$F$5:$J$5,0)),(INDEX('07 Uspora casu'!$F12:$J12,MATCH(R$4,'07 Uspora casu'!$F$5:$J$5,1))/INDEX('07 Uspora casu'!$F12:$J12,MATCH(R$4,'07 Uspora casu'!$F$5:$J$5,1)+1))^(1/(INDEX('07 Uspora casu'!$F$5:$J$5,MATCH(R$4,'07 Uspora casu'!$F$5:$J$5,1)+1)-INDEX('07 Uspora casu'!$F$5:$J$5,MATCH(R$4,'07 Uspora casu'!$F$5:$J$5,1))))*Q11))),0)))</f>
        <v>1.4291669204863832E-2</v>
      </c>
      <c r="S11" s="48">
        <f>IF($E11="",0,IF('07 Uspora casu'!$D$2="Jazdný čas",IFERROR(IF(S$4&lt;MIN('07 Uspora casu'!$F$5:$J$5),T11*('07 Uspora casu'!$F$7/'07 Uspora casu'!$G$7)^(1/('07 Uspora casu'!$G$5-'07 Uspora casu'!$F$5)),IF(S$4&gt;MAX('07 Uspora casu'!$F$5:$J$5),(INDEX('07 Uspora casu'!$F12:$J12,MATCH(S$4,'07 Uspora casu'!$F$5:$J$5,1))/INDEX('07 Uspora casu'!$F12:$J12,MATCH(S$4,'07 Uspora casu'!$F$5:$J$5,1)-1))^(1/(INDEX('07 Uspora casu'!$F$5:$J$5,MATCH(S$4,'07 Uspora casu'!$F$5:$J$5,1))-INDEX('07 Uspora casu'!$F$5:$J$5,MATCH(S$4,'07 Uspora casu'!$F$5:$J$5,1)-1)))*R11,IFERROR(INDEX('07 Uspora casu'!$F12:$J12,MATCH(S$4,'07 Uspora casu'!$F$5:$J$5,0))/60,(INDEX('07 Uspora casu'!$F12:$J12,MATCH(S$4,'07 Uspora casu'!$F$5:$J$5,1)+1)/INDEX('07 Uspora casu'!$F12:$J12,MATCH(S$4,'07 Uspora casu'!$F$5:$J$5,1)))^(1/(INDEX('07 Uspora casu'!$F$5:$J$5,MATCH(S$4,'07 Uspora casu'!$F$5:$J$5,1)+1)-INDEX('07 Uspora casu'!$F$5:$J$5,MATCH(S$4,'07 Uspora casu'!$F$5:$J$5,1))))*R11))),0),IFERROR(IF(S$4&lt;MIN('07 Uspora casu'!$F$5:$J$5),T11*('07 Uspora casu'!$G$7/'07 Uspora casu'!$F$7)^(1/('07 Uspora casu'!$G$5-'07 Uspora casu'!$F$5)),IF(S$4&gt;MAX('07 Uspora casu'!$F$5:$J$5),(INDEX('07 Uspora casu'!$F12:$J12,MATCH(S$4,'07 Uspora casu'!$F$5:$J$5,1)-1)/INDEX('07 Uspora casu'!$F12:$J12,MATCH(S$4,'07 Uspora casu'!$F$5:$J$5,1)))^(1/(INDEX('07 Uspora casu'!$F$5:$J$5,MATCH(S$4,'07 Uspora casu'!$F$5:$J$5,1))-INDEX('07 Uspora casu'!$F$5:$J$5,MATCH(S$4,'07 Uspora casu'!$F$5:$J$5,1)-1)))*R11,IFERROR($E11/INDEX('07 Uspora casu'!$F12:$J12,MATCH(S$4,'07 Uspora casu'!$F$5:$J$5,0)),(INDEX('07 Uspora casu'!$F12:$J12,MATCH(S$4,'07 Uspora casu'!$F$5:$J$5,1))/INDEX('07 Uspora casu'!$F12:$J12,MATCH(S$4,'07 Uspora casu'!$F$5:$J$5,1)+1))^(1/(INDEX('07 Uspora casu'!$F$5:$J$5,MATCH(S$4,'07 Uspora casu'!$F$5:$J$5,1)+1)-INDEX('07 Uspora casu'!$F$5:$J$5,MATCH(S$4,'07 Uspora casu'!$F$5:$J$5,1))))*R11))),0)))</f>
        <v>1.4291243737267062E-2</v>
      </c>
      <c r="T11" s="48">
        <f>IF($E11="",0,IF('07 Uspora casu'!$D$2="Jazdný čas",IFERROR(IF(T$4&lt;MIN('07 Uspora casu'!$F$5:$J$5),U11*('07 Uspora casu'!$F$7/'07 Uspora casu'!$G$7)^(1/('07 Uspora casu'!$G$5-'07 Uspora casu'!$F$5)),IF(T$4&gt;MAX('07 Uspora casu'!$F$5:$J$5),(INDEX('07 Uspora casu'!$F12:$J12,MATCH(T$4,'07 Uspora casu'!$F$5:$J$5,1))/INDEX('07 Uspora casu'!$F12:$J12,MATCH(T$4,'07 Uspora casu'!$F$5:$J$5,1)-1))^(1/(INDEX('07 Uspora casu'!$F$5:$J$5,MATCH(T$4,'07 Uspora casu'!$F$5:$J$5,1))-INDEX('07 Uspora casu'!$F$5:$J$5,MATCH(T$4,'07 Uspora casu'!$F$5:$J$5,1)-1)))*S11,IFERROR(INDEX('07 Uspora casu'!$F12:$J12,MATCH(T$4,'07 Uspora casu'!$F$5:$J$5,0))/60,(INDEX('07 Uspora casu'!$F12:$J12,MATCH(T$4,'07 Uspora casu'!$F$5:$J$5,1)+1)/INDEX('07 Uspora casu'!$F12:$J12,MATCH(T$4,'07 Uspora casu'!$F$5:$J$5,1)))^(1/(INDEX('07 Uspora casu'!$F$5:$J$5,MATCH(T$4,'07 Uspora casu'!$F$5:$J$5,1)+1)-INDEX('07 Uspora casu'!$F$5:$J$5,MATCH(T$4,'07 Uspora casu'!$F$5:$J$5,1))))*S11))),0),IFERROR(IF(T$4&lt;MIN('07 Uspora casu'!$F$5:$J$5),U11*('07 Uspora casu'!$G$7/'07 Uspora casu'!$F$7)^(1/('07 Uspora casu'!$G$5-'07 Uspora casu'!$F$5)),IF(T$4&gt;MAX('07 Uspora casu'!$F$5:$J$5),(INDEX('07 Uspora casu'!$F12:$J12,MATCH(T$4,'07 Uspora casu'!$F$5:$J$5,1)-1)/INDEX('07 Uspora casu'!$F12:$J12,MATCH(T$4,'07 Uspora casu'!$F$5:$J$5,1)))^(1/(INDEX('07 Uspora casu'!$F$5:$J$5,MATCH(T$4,'07 Uspora casu'!$F$5:$J$5,1))-INDEX('07 Uspora casu'!$F$5:$J$5,MATCH(T$4,'07 Uspora casu'!$F$5:$J$5,1)-1)))*S11,IFERROR($E11/INDEX('07 Uspora casu'!$F12:$J12,MATCH(T$4,'07 Uspora casu'!$F$5:$J$5,0)),(INDEX('07 Uspora casu'!$F12:$J12,MATCH(T$4,'07 Uspora casu'!$F$5:$J$5,1))/INDEX('07 Uspora casu'!$F12:$J12,MATCH(T$4,'07 Uspora casu'!$F$5:$J$5,1)+1))^(1/(INDEX('07 Uspora casu'!$F$5:$J$5,MATCH(T$4,'07 Uspora casu'!$F$5:$J$5,1)+1)-INDEX('07 Uspora casu'!$F$5:$J$5,MATCH(T$4,'07 Uspora casu'!$F$5:$J$5,1))))*S11))),0)))</f>
        <v>1.4290818282336599E-2</v>
      </c>
      <c r="U11" s="48">
        <f>IF($E11="",0,IF('07 Uspora casu'!$D$2="Jazdný čas",IFERROR(IF(U$4&lt;MIN('07 Uspora casu'!$F$5:$J$5),V11*('07 Uspora casu'!$F$7/'07 Uspora casu'!$G$7)^(1/('07 Uspora casu'!$G$5-'07 Uspora casu'!$F$5)),IF(U$4&gt;MAX('07 Uspora casu'!$F$5:$J$5),(INDEX('07 Uspora casu'!$F12:$J12,MATCH(U$4,'07 Uspora casu'!$F$5:$J$5,1))/INDEX('07 Uspora casu'!$F12:$J12,MATCH(U$4,'07 Uspora casu'!$F$5:$J$5,1)-1))^(1/(INDEX('07 Uspora casu'!$F$5:$J$5,MATCH(U$4,'07 Uspora casu'!$F$5:$J$5,1))-INDEX('07 Uspora casu'!$F$5:$J$5,MATCH(U$4,'07 Uspora casu'!$F$5:$J$5,1)-1)))*T11,IFERROR(INDEX('07 Uspora casu'!$F12:$J12,MATCH(U$4,'07 Uspora casu'!$F$5:$J$5,0))/60,(INDEX('07 Uspora casu'!$F12:$J12,MATCH(U$4,'07 Uspora casu'!$F$5:$J$5,1)+1)/INDEX('07 Uspora casu'!$F12:$J12,MATCH(U$4,'07 Uspora casu'!$F$5:$J$5,1)))^(1/(INDEX('07 Uspora casu'!$F$5:$J$5,MATCH(U$4,'07 Uspora casu'!$F$5:$J$5,1)+1)-INDEX('07 Uspora casu'!$F$5:$J$5,MATCH(U$4,'07 Uspora casu'!$F$5:$J$5,1))))*T11))),0),IFERROR(IF(U$4&lt;MIN('07 Uspora casu'!$F$5:$J$5),V11*('07 Uspora casu'!$G$7/'07 Uspora casu'!$F$7)^(1/('07 Uspora casu'!$G$5-'07 Uspora casu'!$F$5)),IF(U$4&gt;MAX('07 Uspora casu'!$F$5:$J$5),(INDEX('07 Uspora casu'!$F12:$J12,MATCH(U$4,'07 Uspora casu'!$F$5:$J$5,1)-1)/INDEX('07 Uspora casu'!$F12:$J12,MATCH(U$4,'07 Uspora casu'!$F$5:$J$5,1)))^(1/(INDEX('07 Uspora casu'!$F$5:$J$5,MATCH(U$4,'07 Uspora casu'!$F$5:$J$5,1))-INDEX('07 Uspora casu'!$F$5:$J$5,MATCH(U$4,'07 Uspora casu'!$F$5:$J$5,1)-1)))*T11,IFERROR($E11/INDEX('07 Uspora casu'!$F12:$J12,MATCH(U$4,'07 Uspora casu'!$F$5:$J$5,0)),(INDEX('07 Uspora casu'!$F12:$J12,MATCH(U$4,'07 Uspora casu'!$F$5:$J$5,1))/INDEX('07 Uspora casu'!$F12:$J12,MATCH(U$4,'07 Uspora casu'!$F$5:$J$5,1)+1))^(1/(INDEX('07 Uspora casu'!$F$5:$J$5,MATCH(U$4,'07 Uspora casu'!$F$5:$J$5,1)+1)-INDEX('07 Uspora casu'!$F$5:$J$5,MATCH(U$4,'07 Uspora casu'!$F$5:$J$5,1))))*T11))),0)))</f>
        <v>1.4290392840072066E-2</v>
      </c>
      <c r="V11" s="48">
        <f>IF($E11="",0,IF('07 Uspora casu'!$D$2="Jazdný čas",IFERROR(IF(V$4&lt;MIN('07 Uspora casu'!$F$5:$J$5),W11*('07 Uspora casu'!$F$7/'07 Uspora casu'!$G$7)^(1/('07 Uspora casu'!$G$5-'07 Uspora casu'!$F$5)),IF(V$4&gt;MAX('07 Uspora casu'!$F$5:$J$5),(INDEX('07 Uspora casu'!$F12:$J12,MATCH(V$4,'07 Uspora casu'!$F$5:$J$5,1))/INDEX('07 Uspora casu'!$F12:$J12,MATCH(V$4,'07 Uspora casu'!$F$5:$J$5,1)-1))^(1/(INDEX('07 Uspora casu'!$F$5:$J$5,MATCH(V$4,'07 Uspora casu'!$F$5:$J$5,1))-INDEX('07 Uspora casu'!$F$5:$J$5,MATCH(V$4,'07 Uspora casu'!$F$5:$J$5,1)-1)))*U11,IFERROR(INDEX('07 Uspora casu'!$F12:$J12,MATCH(V$4,'07 Uspora casu'!$F$5:$J$5,0))/60,(INDEX('07 Uspora casu'!$F12:$J12,MATCH(V$4,'07 Uspora casu'!$F$5:$J$5,1)+1)/INDEX('07 Uspora casu'!$F12:$J12,MATCH(V$4,'07 Uspora casu'!$F$5:$J$5,1)))^(1/(INDEX('07 Uspora casu'!$F$5:$J$5,MATCH(V$4,'07 Uspora casu'!$F$5:$J$5,1)+1)-INDEX('07 Uspora casu'!$F$5:$J$5,MATCH(V$4,'07 Uspora casu'!$F$5:$J$5,1))))*U11))),0),IFERROR(IF(V$4&lt;MIN('07 Uspora casu'!$F$5:$J$5),W11*('07 Uspora casu'!$G$7/'07 Uspora casu'!$F$7)^(1/('07 Uspora casu'!$G$5-'07 Uspora casu'!$F$5)),IF(V$4&gt;MAX('07 Uspora casu'!$F$5:$J$5),(INDEX('07 Uspora casu'!$F12:$J12,MATCH(V$4,'07 Uspora casu'!$F$5:$J$5,1)-1)/INDEX('07 Uspora casu'!$F12:$J12,MATCH(V$4,'07 Uspora casu'!$F$5:$J$5,1)))^(1/(INDEX('07 Uspora casu'!$F$5:$J$5,MATCH(V$4,'07 Uspora casu'!$F$5:$J$5,1))-INDEX('07 Uspora casu'!$F$5:$J$5,MATCH(V$4,'07 Uspora casu'!$F$5:$J$5,1)-1)))*U11,IFERROR($E11/INDEX('07 Uspora casu'!$F12:$J12,MATCH(V$4,'07 Uspora casu'!$F$5:$J$5,0)),(INDEX('07 Uspora casu'!$F12:$J12,MATCH(V$4,'07 Uspora casu'!$F$5:$J$5,1))/INDEX('07 Uspora casu'!$F12:$J12,MATCH(V$4,'07 Uspora casu'!$F$5:$J$5,1)+1))^(1/(INDEX('07 Uspora casu'!$F$5:$J$5,MATCH(V$4,'07 Uspora casu'!$F$5:$J$5,1)+1)-INDEX('07 Uspora casu'!$F$5:$J$5,MATCH(V$4,'07 Uspora casu'!$F$5:$J$5,1))))*U11))),0)))</f>
        <v>1.4289967410473087E-2</v>
      </c>
      <c r="W11" s="48">
        <f>IF($E11="",0,IF('07 Uspora casu'!$D$2="Jazdný čas",IFERROR(IF(W$4&lt;MIN('07 Uspora casu'!$F$5:$J$5),X11*('07 Uspora casu'!$F$7/'07 Uspora casu'!$G$7)^(1/('07 Uspora casu'!$G$5-'07 Uspora casu'!$F$5)),IF(W$4&gt;MAX('07 Uspora casu'!$F$5:$J$5),(INDEX('07 Uspora casu'!$F12:$J12,MATCH(W$4,'07 Uspora casu'!$F$5:$J$5,1))/INDEX('07 Uspora casu'!$F12:$J12,MATCH(W$4,'07 Uspora casu'!$F$5:$J$5,1)-1))^(1/(INDEX('07 Uspora casu'!$F$5:$J$5,MATCH(W$4,'07 Uspora casu'!$F$5:$J$5,1))-INDEX('07 Uspora casu'!$F$5:$J$5,MATCH(W$4,'07 Uspora casu'!$F$5:$J$5,1)-1)))*V11,IFERROR(INDEX('07 Uspora casu'!$F12:$J12,MATCH(W$4,'07 Uspora casu'!$F$5:$J$5,0))/60,(INDEX('07 Uspora casu'!$F12:$J12,MATCH(W$4,'07 Uspora casu'!$F$5:$J$5,1)+1)/INDEX('07 Uspora casu'!$F12:$J12,MATCH(W$4,'07 Uspora casu'!$F$5:$J$5,1)))^(1/(INDEX('07 Uspora casu'!$F$5:$J$5,MATCH(W$4,'07 Uspora casu'!$F$5:$J$5,1)+1)-INDEX('07 Uspora casu'!$F$5:$J$5,MATCH(W$4,'07 Uspora casu'!$F$5:$J$5,1))))*V11))),0),IFERROR(IF(W$4&lt;MIN('07 Uspora casu'!$F$5:$J$5),X11*('07 Uspora casu'!$G$7/'07 Uspora casu'!$F$7)^(1/('07 Uspora casu'!$G$5-'07 Uspora casu'!$F$5)),IF(W$4&gt;MAX('07 Uspora casu'!$F$5:$J$5),(INDEX('07 Uspora casu'!$F12:$J12,MATCH(W$4,'07 Uspora casu'!$F$5:$J$5,1)-1)/INDEX('07 Uspora casu'!$F12:$J12,MATCH(W$4,'07 Uspora casu'!$F$5:$J$5,1)))^(1/(INDEX('07 Uspora casu'!$F$5:$J$5,MATCH(W$4,'07 Uspora casu'!$F$5:$J$5,1))-INDEX('07 Uspora casu'!$F$5:$J$5,MATCH(W$4,'07 Uspora casu'!$F$5:$J$5,1)-1)))*V11,IFERROR($E11/INDEX('07 Uspora casu'!$F12:$J12,MATCH(W$4,'07 Uspora casu'!$F$5:$J$5,0)),(INDEX('07 Uspora casu'!$F12:$J12,MATCH(W$4,'07 Uspora casu'!$F$5:$J$5,1))/INDEX('07 Uspora casu'!$F12:$J12,MATCH(W$4,'07 Uspora casu'!$F$5:$J$5,1)+1))^(1/(INDEX('07 Uspora casu'!$F$5:$J$5,MATCH(W$4,'07 Uspora casu'!$F$5:$J$5,1)+1)-INDEX('07 Uspora casu'!$F$5:$J$5,MATCH(W$4,'07 Uspora casu'!$F$5:$J$5,1))))*V11))),0)))</f>
        <v>1.4289541993539283E-2</v>
      </c>
      <c r="X11" s="48">
        <f>IF($E11="",0,IF('07 Uspora casu'!$D$2="Jazdný čas",IFERROR(IF(X$4&lt;MIN('07 Uspora casu'!$F$5:$J$5),Y11*('07 Uspora casu'!$F$7/'07 Uspora casu'!$G$7)^(1/('07 Uspora casu'!$G$5-'07 Uspora casu'!$F$5)),IF(X$4&gt;MAX('07 Uspora casu'!$F$5:$J$5),(INDEX('07 Uspora casu'!$F12:$J12,MATCH(X$4,'07 Uspora casu'!$F$5:$J$5,1))/INDEX('07 Uspora casu'!$F12:$J12,MATCH(X$4,'07 Uspora casu'!$F$5:$J$5,1)-1))^(1/(INDEX('07 Uspora casu'!$F$5:$J$5,MATCH(X$4,'07 Uspora casu'!$F$5:$J$5,1))-INDEX('07 Uspora casu'!$F$5:$J$5,MATCH(X$4,'07 Uspora casu'!$F$5:$J$5,1)-1)))*W11,IFERROR(INDEX('07 Uspora casu'!$F12:$J12,MATCH(X$4,'07 Uspora casu'!$F$5:$J$5,0))/60,(INDEX('07 Uspora casu'!$F12:$J12,MATCH(X$4,'07 Uspora casu'!$F$5:$J$5,1)+1)/INDEX('07 Uspora casu'!$F12:$J12,MATCH(X$4,'07 Uspora casu'!$F$5:$J$5,1)))^(1/(INDEX('07 Uspora casu'!$F$5:$J$5,MATCH(X$4,'07 Uspora casu'!$F$5:$J$5,1)+1)-INDEX('07 Uspora casu'!$F$5:$J$5,MATCH(X$4,'07 Uspora casu'!$F$5:$J$5,1))))*W11))),0),IFERROR(IF(X$4&lt;MIN('07 Uspora casu'!$F$5:$J$5),Y11*('07 Uspora casu'!$G$7/'07 Uspora casu'!$F$7)^(1/('07 Uspora casu'!$G$5-'07 Uspora casu'!$F$5)),IF(X$4&gt;MAX('07 Uspora casu'!$F$5:$J$5),(INDEX('07 Uspora casu'!$F12:$J12,MATCH(X$4,'07 Uspora casu'!$F$5:$J$5,1)-1)/INDEX('07 Uspora casu'!$F12:$J12,MATCH(X$4,'07 Uspora casu'!$F$5:$J$5,1)))^(1/(INDEX('07 Uspora casu'!$F$5:$J$5,MATCH(X$4,'07 Uspora casu'!$F$5:$J$5,1))-INDEX('07 Uspora casu'!$F$5:$J$5,MATCH(X$4,'07 Uspora casu'!$F$5:$J$5,1)-1)))*W11,IFERROR($E11/INDEX('07 Uspora casu'!$F12:$J12,MATCH(X$4,'07 Uspora casu'!$F$5:$J$5,0)),(INDEX('07 Uspora casu'!$F12:$J12,MATCH(X$4,'07 Uspora casu'!$F$5:$J$5,1))/INDEX('07 Uspora casu'!$F12:$J12,MATCH(X$4,'07 Uspora casu'!$F$5:$J$5,1)+1))^(1/(INDEX('07 Uspora casu'!$F$5:$J$5,MATCH(X$4,'07 Uspora casu'!$F$5:$J$5,1)+1)-INDEX('07 Uspora casu'!$F$5:$J$5,MATCH(X$4,'07 Uspora casu'!$F$5:$J$5,1))))*W11))),0)))</f>
        <v>1.4289116589270279E-2</v>
      </c>
      <c r="Y11" s="48">
        <f>IF($E11="",0,IF('07 Uspora casu'!$D$2="Jazdný čas",IFERROR(IF(Y$4&lt;MIN('07 Uspora casu'!$F$5:$J$5),Z11*('07 Uspora casu'!$F$7/'07 Uspora casu'!$G$7)^(1/('07 Uspora casu'!$G$5-'07 Uspora casu'!$F$5)),IF(Y$4&gt;MAX('07 Uspora casu'!$F$5:$J$5),(INDEX('07 Uspora casu'!$F12:$J12,MATCH(Y$4,'07 Uspora casu'!$F$5:$J$5,1))/INDEX('07 Uspora casu'!$F12:$J12,MATCH(Y$4,'07 Uspora casu'!$F$5:$J$5,1)-1))^(1/(INDEX('07 Uspora casu'!$F$5:$J$5,MATCH(Y$4,'07 Uspora casu'!$F$5:$J$5,1))-INDEX('07 Uspora casu'!$F$5:$J$5,MATCH(Y$4,'07 Uspora casu'!$F$5:$J$5,1)-1)))*X11,IFERROR(INDEX('07 Uspora casu'!$F12:$J12,MATCH(Y$4,'07 Uspora casu'!$F$5:$J$5,0))/60,(INDEX('07 Uspora casu'!$F12:$J12,MATCH(Y$4,'07 Uspora casu'!$F$5:$J$5,1)+1)/INDEX('07 Uspora casu'!$F12:$J12,MATCH(Y$4,'07 Uspora casu'!$F$5:$J$5,1)))^(1/(INDEX('07 Uspora casu'!$F$5:$J$5,MATCH(Y$4,'07 Uspora casu'!$F$5:$J$5,1)+1)-INDEX('07 Uspora casu'!$F$5:$J$5,MATCH(Y$4,'07 Uspora casu'!$F$5:$J$5,1))))*X11))),0),IFERROR(IF(Y$4&lt;MIN('07 Uspora casu'!$F$5:$J$5),Z11*('07 Uspora casu'!$G$7/'07 Uspora casu'!$F$7)^(1/('07 Uspora casu'!$G$5-'07 Uspora casu'!$F$5)),IF(Y$4&gt;MAX('07 Uspora casu'!$F$5:$J$5),(INDEX('07 Uspora casu'!$F12:$J12,MATCH(Y$4,'07 Uspora casu'!$F$5:$J$5,1)-1)/INDEX('07 Uspora casu'!$F12:$J12,MATCH(Y$4,'07 Uspora casu'!$F$5:$J$5,1)))^(1/(INDEX('07 Uspora casu'!$F$5:$J$5,MATCH(Y$4,'07 Uspora casu'!$F$5:$J$5,1))-INDEX('07 Uspora casu'!$F$5:$J$5,MATCH(Y$4,'07 Uspora casu'!$F$5:$J$5,1)-1)))*X11,IFERROR($E11/INDEX('07 Uspora casu'!$F12:$J12,MATCH(Y$4,'07 Uspora casu'!$F$5:$J$5,0)),(INDEX('07 Uspora casu'!$F12:$J12,MATCH(Y$4,'07 Uspora casu'!$F$5:$J$5,1))/INDEX('07 Uspora casu'!$F12:$J12,MATCH(Y$4,'07 Uspora casu'!$F$5:$J$5,1)+1))^(1/(INDEX('07 Uspora casu'!$F$5:$J$5,MATCH(Y$4,'07 Uspora casu'!$F$5:$J$5,1)+1)-INDEX('07 Uspora casu'!$F$5:$J$5,MATCH(Y$4,'07 Uspora casu'!$F$5:$J$5,1))))*X11))),0)))</f>
        <v>1.4288691197665697E-2</v>
      </c>
      <c r="Z11" s="48">
        <f>IF($E11="",0,IF('07 Uspora casu'!$D$2="Jazdný čas",IFERROR(IF(Z$4&lt;MIN('07 Uspora casu'!$F$5:$J$5),AA11*('07 Uspora casu'!$F$7/'07 Uspora casu'!$G$7)^(1/('07 Uspora casu'!$G$5-'07 Uspora casu'!$F$5)),IF(Z$4&gt;MAX('07 Uspora casu'!$F$5:$J$5),(INDEX('07 Uspora casu'!$F12:$J12,MATCH(Z$4,'07 Uspora casu'!$F$5:$J$5,1))/INDEX('07 Uspora casu'!$F12:$J12,MATCH(Z$4,'07 Uspora casu'!$F$5:$J$5,1)-1))^(1/(INDEX('07 Uspora casu'!$F$5:$J$5,MATCH(Z$4,'07 Uspora casu'!$F$5:$J$5,1))-INDEX('07 Uspora casu'!$F$5:$J$5,MATCH(Z$4,'07 Uspora casu'!$F$5:$J$5,1)-1)))*Y11,IFERROR(INDEX('07 Uspora casu'!$F12:$J12,MATCH(Z$4,'07 Uspora casu'!$F$5:$J$5,0))/60,(INDEX('07 Uspora casu'!$F12:$J12,MATCH(Z$4,'07 Uspora casu'!$F$5:$J$5,1)+1)/INDEX('07 Uspora casu'!$F12:$J12,MATCH(Z$4,'07 Uspora casu'!$F$5:$J$5,1)))^(1/(INDEX('07 Uspora casu'!$F$5:$J$5,MATCH(Z$4,'07 Uspora casu'!$F$5:$J$5,1)+1)-INDEX('07 Uspora casu'!$F$5:$J$5,MATCH(Z$4,'07 Uspora casu'!$F$5:$J$5,1))))*Y11))),0),IFERROR(IF(Z$4&lt;MIN('07 Uspora casu'!$F$5:$J$5),AA11*('07 Uspora casu'!$G$7/'07 Uspora casu'!$F$7)^(1/('07 Uspora casu'!$G$5-'07 Uspora casu'!$F$5)),IF(Z$4&gt;MAX('07 Uspora casu'!$F$5:$J$5),(INDEX('07 Uspora casu'!$F12:$J12,MATCH(Z$4,'07 Uspora casu'!$F$5:$J$5,1)-1)/INDEX('07 Uspora casu'!$F12:$J12,MATCH(Z$4,'07 Uspora casu'!$F$5:$J$5,1)))^(1/(INDEX('07 Uspora casu'!$F$5:$J$5,MATCH(Z$4,'07 Uspora casu'!$F$5:$J$5,1))-INDEX('07 Uspora casu'!$F$5:$J$5,MATCH(Z$4,'07 Uspora casu'!$F$5:$J$5,1)-1)))*Y11,IFERROR($E11/INDEX('07 Uspora casu'!$F12:$J12,MATCH(Z$4,'07 Uspora casu'!$F$5:$J$5,0)),(INDEX('07 Uspora casu'!$F12:$J12,MATCH(Z$4,'07 Uspora casu'!$F$5:$J$5,1))/INDEX('07 Uspora casu'!$F12:$J12,MATCH(Z$4,'07 Uspora casu'!$F$5:$J$5,1)+1))^(1/(INDEX('07 Uspora casu'!$F$5:$J$5,MATCH(Z$4,'07 Uspora casu'!$F$5:$J$5,1)+1)-INDEX('07 Uspora casu'!$F$5:$J$5,MATCH(Z$4,'07 Uspora casu'!$F$5:$J$5,1))))*Y11))),0)))</f>
        <v>1.428826581872516E-2</v>
      </c>
      <c r="AA11" s="48">
        <f>IF($E11="",0,IF('07 Uspora casu'!$D$2="Jazdný čas",IFERROR(IF(AA$4&lt;MIN('07 Uspora casu'!$F$5:$J$5),AB11*('07 Uspora casu'!$F$7/'07 Uspora casu'!$G$7)^(1/('07 Uspora casu'!$G$5-'07 Uspora casu'!$F$5)),IF(AA$4&gt;MAX('07 Uspora casu'!$F$5:$J$5),(INDEX('07 Uspora casu'!$F12:$J12,MATCH(AA$4,'07 Uspora casu'!$F$5:$J$5,1))/INDEX('07 Uspora casu'!$F12:$J12,MATCH(AA$4,'07 Uspora casu'!$F$5:$J$5,1)-1))^(1/(INDEX('07 Uspora casu'!$F$5:$J$5,MATCH(AA$4,'07 Uspora casu'!$F$5:$J$5,1))-INDEX('07 Uspora casu'!$F$5:$J$5,MATCH(AA$4,'07 Uspora casu'!$F$5:$J$5,1)-1)))*Z11,IFERROR(INDEX('07 Uspora casu'!$F12:$J12,MATCH(AA$4,'07 Uspora casu'!$F$5:$J$5,0))/60,(INDEX('07 Uspora casu'!$F12:$J12,MATCH(AA$4,'07 Uspora casu'!$F$5:$J$5,1)+1)/INDEX('07 Uspora casu'!$F12:$J12,MATCH(AA$4,'07 Uspora casu'!$F$5:$J$5,1)))^(1/(INDEX('07 Uspora casu'!$F$5:$J$5,MATCH(AA$4,'07 Uspora casu'!$F$5:$J$5,1)+1)-INDEX('07 Uspora casu'!$F$5:$J$5,MATCH(AA$4,'07 Uspora casu'!$F$5:$J$5,1))))*Z11))),0),IFERROR(IF(AA$4&lt;MIN('07 Uspora casu'!$F$5:$J$5),AB11*('07 Uspora casu'!$G$7/'07 Uspora casu'!$F$7)^(1/('07 Uspora casu'!$G$5-'07 Uspora casu'!$F$5)),IF(AA$4&gt;MAX('07 Uspora casu'!$F$5:$J$5),(INDEX('07 Uspora casu'!$F12:$J12,MATCH(AA$4,'07 Uspora casu'!$F$5:$J$5,1)-1)/INDEX('07 Uspora casu'!$F12:$J12,MATCH(AA$4,'07 Uspora casu'!$F$5:$J$5,1)))^(1/(INDEX('07 Uspora casu'!$F$5:$J$5,MATCH(AA$4,'07 Uspora casu'!$F$5:$J$5,1))-INDEX('07 Uspora casu'!$F$5:$J$5,MATCH(AA$4,'07 Uspora casu'!$F$5:$J$5,1)-1)))*Z11,IFERROR($E11/INDEX('07 Uspora casu'!$F12:$J12,MATCH(AA$4,'07 Uspora casu'!$F$5:$J$5,0)),(INDEX('07 Uspora casu'!$F12:$J12,MATCH(AA$4,'07 Uspora casu'!$F$5:$J$5,1))/INDEX('07 Uspora casu'!$F12:$J12,MATCH(AA$4,'07 Uspora casu'!$F$5:$J$5,1)+1))^(1/(INDEX('07 Uspora casu'!$F$5:$J$5,MATCH(AA$4,'07 Uspora casu'!$F$5:$J$5,1)+1)-INDEX('07 Uspora casu'!$F$5:$J$5,MATCH(AA$4,'07 Uspora casu'!$F$5:$J$5,1))))*Z11))),0)))</f>
        <v>1.4287840452448282E-2</v>
      </c>
      <c r="AB11" s="48">
        <f>IF($E11="",0,IF('07 Uspora casu'!$D$2="Jazdný čas",IFERROR(IF(AB$4&lt;MIN('07 Uspora casu'!$F$5:$J$5),AC11*('07 Uspora casu'!$F$7/'07 Uspora casu'!$G$7)^(1/('07 Uspora casu'!$G$5-'07 Uspora casu'!$F$5)),IF(AB$4&gt;MAX('07 Uspora casu'!$F$5:$J$5),(INDEX('07 Uspora casu'!$F12:$J12,MATCH(AB$4,'07 Uspora casu'!$F$5:$J$5,1))/INDEX('07 Uspora casu'!$F12:$J12,MATCH(AB$4,'07 Uspora casu'!$F$5:$J$5,1)-1))^(1/(INDEX('07 Uspora casu'!$F$5:$J$5,MATCH(AB$4,'07 Uspora casu'!$F$5:$J$5,1))-INDEX('07 Uspora casu'!$F$5:$J$5,MATCH(AB$4,'07 Uspora casu'!$F$5:$J$5,1)-1)))*AA11,IFERROR(INDEX('07 Uspora casu'!$F12:$J12,MATCH(AB$4,'07 Uspora casu'!$F$5:$J$5,0))/60,(INDEX('07 Uspora casu'!$F12:$J12,MATCH(AB$4,'07 Uspora casu'!$F$5:$J$5,1)+1)/INDEX('07 Uspora casu'!$F12:$J12,MATCH(AB$4,'07 Uspora casu'!$F$5:$J$5,1)))^(1/(INDEX('07 Uspora casu'!$F$5:$J$5,MATCH(AB$4,'07 Uspora casu'!$F$5:$J$5,1)+1)-INDEX('07 Uspora casu'!$F$5:$J$5,MATCH(AB$4,'07 Uspora casu'!$F$5:$J$5,1))))*AA11))),0),IFERROR(IF(AB$4&lt;MIN('07 Uspora casu'!$F$5:$J$5),AC11*('07 Uspora casu'!$G$7/'07 Uspora casu'!$F$7)^(1/('07 Uspora casu'!$G$5-'07 Uspora casu'!$F$5)),IF(AB$4&gt;MAX('07 Uspora casu'!$F$5:$J$5),(INDEX('07 Uspora casu'!$F12:$J12,MATCH(AB$4,'07 Uspora casu'!$F$5:$J$5,1)-1)/INDEX('07 Uspora casu'!$F12:$J12,MATCH(AB$4,'07 Uspora casu'!$F$5:$J$5,1)))^(1/(INDEX('07 Uspora casu'!$F$5:$J$5,MATCH(AB$4,'07 Uspora casu'!$F$5:$J$5,1))-INDEX('07 Uspora casu'!$F$5:$J$5,MATCH(AB$4,'07 Uspora casu'!$F$5:$J$5,1)-1)))*AA11,IFERROR($E11/INDEX('07 Uspora casu'!$F12:$J12,MATCH(AB$4,'07 Uspora casu'!$F$5:$J$5,0)),(INDEX('07 Uspora casu'!$F12:$J12,MATCH(AB$4,'07 Uspora casu'!$F$5:$J$5,1))/INDEX('07 Uspora casu'!$F12:$J12,MATCH(AB$4,'07 Uspora casu'!$F$5:$J$5,1)+1))^(1/(INDEX('07 Uspora casu'!$F$5:$J$5,MATCH(AB$4,'07 Uspora casu'!$F$5:$J$5,1)+1)-INDEX('07 Uspora casu'!$F$5:$J$5,MATCH(AB$4,'07 Uspora casu'!$F$5:$J$5,1))))*AA11))),0)))</f>
        <v>1.4287840452448282E-2</v>
      </c>
      <c r="AC11" s="48">
        <f>IF($E11="",0,IF('07 Uspora casu'!$D$2="Jazdný čas",IFERROR(IF(AC$4&lt;MIN('07 Uspora casu'!$F$5:$J$5),AD11*('07 Uspora casu'!$F$7/'07 Uspora casu'!$G$7)^(1/('07 Uspora casu'!$G$5-'07 Uspora casu'!$F$5)),IF(AC$4&gt;MAX('07 Uspora casu'!$F$5:$J$5),(INDEX('07 Uspora casu'!$F12:$J12,MATCH(AC$4,'07 Uspora casu'!$F$5:$J$5,1))/INDEX('07 Uspora casu'!$F12:$J12,MATCH(AC$4,'07 Uspora casu'!$F$5:$J$5,1)-1))^(1/(INDEX('07 Uspora casu'!$F$5:$J$5,MATCH(AC$4,'07 Uspora casu'!$F$5:$J$5,1))-INDEX('07 Uspora casu'!$F$5:$J$5,MATCH(AC$4,'07 Uspora casu'!$F$5:$J$5,1)-1)))*AB11,IFERROR(INDEX('07 Uspora casu'!$F12:$J12,MATCH(AC$4,'07 Uspora casu'!$F$5:$J$5,0))/60,(INDEX('07 Uspora casu'!$F12:$J12,MATCH(AC$4,'07 Uspora casu'!$F$5:$J$5,1)+1)/INDEX('07 Uspora casu'!$F12:$J12,MATCH(AC$4,'07 Uspora casu'!$F$5:$J$5,1)))^(1/(INDEX('07 Uspora casu'!$F$5:$J$5,MATCH(AC$4,'07 Uspora casu'!$F$5:$J$5,1)+1)-INDEX('07 Uspora casu'!$F$5:$J$5,MATCH(AC$4,'07 Uspora casu'!$F$5:$J$5,1))))*AB11))),0),IFERROR(IF(AC$4&lt;MIN('07 Uspora casu'!$F$5:$J$5),AD11*('07 Uspora casu'!$G$7/'07 Uspora casu'!$F$7)^(1/('07 Uspora casu'!$G$5-'07 Uspora casu'!$F$5)),IF(AC$4&gt;MAX('07 Uspora casu'!$F$5:$J$5),(INDEX('07 Uspora casu'!$F12:$J12,MATCH(AC$4,'07 Uspora casu'!$F$5:$J$5,1)-1)/INDEX('07 Uspora casu'!$F12:$J12,MATCH(AC$4,'07 Uspora casu'!$F$5:$J$5,1)))^(1/(INDEX('07 Uspora casu'!$F$5:$J$5,MATCH(AC$4,'07 Uspora casu'!$F$5:$J$5,1))-INDEX('07 Uspora casu'!$F$5:$J$5,MATCH(AC$4,'07 Uspora casu'!$F$5:$J$5,1)-1)))*AB11,IFERROR($E11/INDEX('07 Uspora casu'!$F12:$J12,MATCH(AC$4,'07 Uspora casu'!$F$5:$J$5,0)),(INDEX('07 Uspora casu'!$F12:$J12,MATCH(AC$4,'07 Uspora casu'!$F$5:$J$5,1))/INDEX('07 Uspora casu'!$F12:$J12,MATCH(AC$4,'07 Uspora casu'!$F$5:$J$5,1)+1))^(1/(INDEX('07 Uspora casu'!$F$5:$J$5,MATCH(AC$4,'07 Uspora casu'!$F$5:$J$5,1)+1)-INDEX('07 Uspora casu'!$F$5:$J$5,MATCH(AC$4,'07 Uspora casu'!$F$5:$J$5,1))))*AB11))),0)))</f>
        <v>1.4287840452448282E-2</v>
      </c>
      <c r="AD11" s="48">
        <f>IF($E11="",0,IF('07 Uspora casu'!$D$2="Jazdný čas",IFERROR(IF(AD$4&lt;MIN('07 Uspora casu'!$F$5:$J$5),AE11*('07 Uspora casu'!$F$7/'07 Uspora casu'!$G$7)^(1/('07 Uspora casu'!$G$5-'07 Uspora casu'!$F$5)),IF(AD$4&gt;MAX('07 Uspora casu'!$F$5:$J$5),(INDEX('07 Uspora casu'!$F12:$J12,MATCH(AD$4,'07 Uspora casu'!$F$5:$J$5,1))/INDEX('07 Uspora casu'!$F12:$J12,MATCH(AD$4,'07 Uspora casu'!$F$5:$J$5,1)-1))^(1/(INDEX('07 Uspora casu'!$F$5:$J$5,MATCH(AD$4,'07 Uspora casu'!$F$5:$J$5,1))-INDEX('07 Uspora casu'!$F$5:$J$5,MATCH(AD$4,'07 Uspora casu'!$F$5:$J$5,1)-1)))*AC11,IFERROR(INDEX('07 Uspora casu'!$F12:$J12,MATCH(AD$4,'07 Uspora casu'!$F$5:$J$5,0))/60,(INDEX('07 Uspora casu'!$F12:$J12,MATCH(AD$4,'07 Uspora casu'!$F$5:$J$5,1)+1)/INDEX('07 Uspora casu'!$F12:$J12,MATCH(AD$4,'07 Uspora casu'!$F$5:$J$5,1)))^(1/(INDEX('07 Uspora casu'!$F$5:$J$5,MATCH(AD$4,'07 Uspora casu'!$F$5:$J$5,1)+1)-INDEX('07 Uspora casu'!$F$5:$J$5,MATCH(AD$4,'07 Uspora casu'!$F$5:$J$5,1))))*AC11))),0),IFERROR(IF(AD$4&lt;MIN('07 Uspora casu'!$F$5:$J$5),AE11*('07 Uspora casu'!$G$7/'07 Uspora casu'!$F$7)^(1/('07 Uspora casu'!$G$5-'07 Uspora casu'!$F$5)),IF(AD$4&gt;MAX('07 Uspora casu'!$F$5:$J$5),(INDEX('07 Uspora casu'!$F12:$J12,MATCH(AD$4,'07 Uspora casu'!$F$5:$J$5,1)-1)/INDEX('07 Uspora casu'!$F12:$J12,MATCH(AD$4,'07 Uspora casu'!$F$5:$J$5,1)))^(1/(INDEX('07 Uspora casu'!$F$5:$J$5,MATCH(AD$4,'07 Uspora casu'!$F$5:$J$5,1))-INDEX('07 Uspora casu'!$F$5:$J$5,MATCH(AD$4,'07 Uspora casu'!$F$5:$J$5,1)-1)))*AC11,IFERROR($E11/INDEX('07 Uspora casu'!$F12:$J12,MATCH(AD$4,'07 Uspora casu'!$F$5:$J$5,0)),(INDEX('07 Uspora casu'!$F12:$J12,MATCH(AD$4,'07 Uspora casu'!$F$5:$J$5,1))/INDEX('07 Uspora casu'!$F12:$J12,MATCH(AD$4,'07 Uspora casu'!$F$5:$J$5,1)+1))^(1/(INDEX('07 Uspora casu'!$F$5:$J$5,MATCH(AD$4,'07 Uspora casu'!$F$5:$J$5,1)+1)-INDEX('07 Uspora casu'!$F$5:$J$5,MATCH(AD$4,'07 Uspora casu'!$F$5:$J$5,1))))*AC11))),0)))</f>
        <v>1.4287840452448282E-2</v>
      </c>
      <c r="AE11" s="48">
        <f>IF($E11="",0,IF('07 Uspora casu'!$D$2="Jazdný čas",IFERROR(IF(AE$4&lt;MIN('07 Uspora casu'!$F$5:$J$5),AF11*('07 Uspora casu'!$F$7/'07 Uspora casu'!$G$7)^(1/('07 Uspora casu'!$G$5-'07 Uspora casu'!$F$5)),IF(AE$4&gt;MAX('07 Uspora casu'!$F$5:$J$5),(INDEX('07 Uspora casu'!$F12:$J12,MATCH(AE$4,'07 Uspora casu'!$F$5:$J$5,1))/INDEX('07 Uspora casu'!$F12:$J12,MATCH(AE$4,'07 Uspora casu'!$F$5:$J$5,1)-1))^(1/(INDEX('07 Uspora casu'!$F$5:$J$5,MATCH(AE$4,'07 Uspora casu'!$F$5:$J$5,1))-INDEX('07 Uspora casu'!$F$5:$J$5,MATCH(AE$4,'07 Uspora casu'!$F$5:$J$5,1)-1)))*AD11,IFERROR(INDEX('07 Uspora casu'!$F12:$J12,MATCH(AE$4,'07 Uspora casu'!$F$5:$J$5,0))/60,(INDEX('07 Uspora casu'!$F12:$J12,MATCH(AE$4,'07 Uspora casu'!$F$5:$J$5,1)+1)/INDEX('07 Uspora casu'!$F12:$J12,MATCH(AE$4,'07 Uspora casu'!$F$5:$J$5,1)))^(1/(INDEX('07 Uspora casu'!$F$5:$J$5,MATCH(AE$4,'07 Uspora casu'!$F$5:$J$5,1)+1)-INDEX('07 Uspora casu'!$F$5:$J$5,MATCH(AE$4,'07 Uspora casu'!$F$5:$J$5,1))))*AD11))),0),IFERROR(IF(AE$4&lt;MIN('07 Uspora casu'!$F$5:$J$5),AF11*('07 Uspora casu'!$G$7/'07 Uspora casu'!$F$7)^(1/('07 Uspora casu'!$G$5-'07 Uspora casu'!$F$5)),IF(AE$4&gt;MAX('07 Uspora casu'!$F$5:$J$5),(INDEX('07 Uspora casu'!$F12:$J12,MATCH(AE$4,'07 Uspora casu'!$F$5:$J$5,1)-1)/INDEX('07 Uspora casu'!$F12:$J12,MATCH(AE$4,'07 Uspora casu'!$F$5:$J$5,1)))^(1/(INDEX('07 Uspora casu'!$F$5:$J$5,MATCH(AE$4,'07 Uspora casu'!$F$5:$J$5,1))-INDEX('07 Uspora casu'!$F$5:$J$5,MATCH(AE$4,'07 Uspora casu'!$F$5:$J$5,1)-1)))*AD11,IFERROR($E11/INDEX('07 Uspora casu'!$F12:$J12,MATCH(AE$4,'07 Uspora casu'!$F$5:$J$5,0)),(INDEX('07 Uspora casu'!$F12:$J12,MATCH(AE$4,'07 Uspora casu'!$F$5:$J$5,1))/INDEX('07 Uspora casu'!$F12:$J12,MATCH(AE$4,'07 Uspora casu'!$F$5:$J$5,1)+1))^(1/(INDEX('07 Uspora casu'!$F$5:$J$5,MATCH(AE$4,'07 Uspora casu'!$F$5:$J$5,1)+1)-INDEX('07 Uspora casu'!$F$5:$J$5,MATCH(AE$4,'07 Uspora casu'!$F$5:$J$5,1))))*AD11))),0)))</f>
        <v>1.4287840452448282E-2</v>
      </c>
      <c r="AF11" s="48">
        <f>IF($E11="",0,IF('07 Uspora casu'!$D$2="Jazdný čas",IFERROR(IF(AF$4&lt;MIN('07 Uspora casu'!$F$5:$J$5),AG11*('07 Uspora casu'!$F$7/'07 Uspora casu'!$G$7)^(1/('07 Uspora casu'!$G$5-'07 Uspora casu'!$F$5)),IF(AF$4&gt;MAX('07 Uspora casu'!$F$5:$J$5),(INDEX('07 Uspora casu'!$F12:$J12,MATCH(AF$4,'07 Uspora casu'!$F$5:$J$5,1))/INDEX('07 Uspora casu'!$F12:$J12,MATCH(AF$4,'07 Uspora casu'!$F$5:$J$5,1)-1))^(1/(INDEX('07 Uspora casu'!$F$5:$J$5,MATCH(AF$4,'07 Uspora casu'!$F$5:$J$5,1))-INDEX('07 Uspora casu'!$F$5:$J$5,MATCH(AF$4,'07 Uspora casu'!$F$5:$J$5,1)-1)))*AE11,IFERROR(INDEX('07 Uspora casu'!$F12:$J12,MATCH(AF$4,'07 Uspora casu'!$F$5:$J$5,0))/60,(INDEX('07 Uspora casu'!$F12:$J12,MATCH(AF$4,'07 Uspora casu'!$F$5:$J$5,1)+1)/INDEX('07 Uspora casu'!$F12:$J12,MATCH(AF$4,'07 Uspora casu'!$F$5:$J$5,1)))^(1/(INDEX('07 Uspora casu'!$F$5:$J$5,MATCH(AF$4,'07 Uspora casu'!$F$5:$J$5,1)+1)-INDEX('07 Uspora casu'!$F$5:$J$5,MATCH(AF$4,'07 Uspora casu'!$F$5:$J$5,1))))*AE11))),0),IFERROR(IF(AF$4&lt;MIN('07 Uspora casu'!$F$5:$J$5),AG11*('07 Uspora casu'!$G$7/'07 Uspora casu'!$F$7)^(1/('07 Uspora casu'!$G$5-'07 Uspora casu'!$F$5)),IF(AF$4&gt;MAX('07 Uspora casu'!$F$5:$J$5),(INDEX('07 Uspora casu'!$F12:$J12,MATCH(AF$4,'07 Uspora casu'!$F$5:$J$5,1)-1)/INDEX('07 Uspora casu'!$F12:$J12,MATCH(AF$4,'07 Uspora casu'!$F$5:$J$5,1)))^(1/(INDEX('07 Uspora casu'!$F$5:$J$5,MATCH(AF$4,'07 Uspora casu'!$F$5:$J$5,1))-INDEX('07 Uspora casu'!$F$5:$J$5,MATCH(AF$4,'07 Uspora casu'!$F$5:$J$5,1)-1)))*AE11,IFERROR($E11/INDEX('07 Uspora casu'!$F12:$J12,MATCH(AF$4,'07 Uspora casu'!$F$5:$J$5,0)),(INDEX('07 Uspora casu'!$F12:$J12,MATCH(AF$4,'07 Uspora casu'!$F$5:$J$5,1))/INDEX('07 Uspora casu'!$F12:$J12,MATCH(AF$4,'07 Uspora casu'!$F$5:$J$5,1)+1))^(1/(INDEX('07 Uspora casu'!$F$5:$J$5,MATCH(AF$4,'07 Uspora casu'!$F$5:$J$5,1)+1)-INDEX('07 Uspora casu'!$F$5:$J$5,MATCH(AF$4,'07 Uspora casu'!$F$5:$J$5,1))))*AE11))),0)))</f>
        <v>1.4287840452448282E-2</v>
      </c>
      <c r="AG11" s="48">
        <f>IF($E11="",0,IF('07 Uspora casu'!$D$2="Jazdný čas",IFERROR(IF(AG$4&lt;MIN('07 Uspora casu'!$F$5:$J$5),AH11*('07 Uspora casu'!$F$7/'07 Uspora casu'!$G$7)^(1/('07 Uspora casu'!$G$5-'07 Uspora casu'!$F$5)),IF(AG$4&gt;MAX('07 Uspora casu'!$F$5:$J$5),(INDEX('07 Uspora casu'!$F12:$J12,MATCH(AG$4,'07 Uspora casu'!$F$5:$J$5,1))/INDEX('07 Uspora casu'!$F12:$J12,MATCH(AG$4,'07 Uspora casu'!$F$5:$J$5,1)-1))^(1/(INDEX('07 Uspora casu'!$F$5:$J$5,MATCH(AG$4,'07 Uspora casu'!$F$5:$J$5,1))-INDEX('07 Uspora casu'!$F$5:$J$5,MATCH(AG$4,'07 Uspora casu'!$F$5:$J$5,1)-1)))*AF11,IFERROR(INDEX('07 Uspora casu'!$F12:$J12,MATCH(AG$4,'07 Uspora casu'!$F$5:$J$5,0))/60,(INDEX('07 Uspora casu'!$F12:$J12,MATCH(AG$4,'07 Uspora casu'!$F$5:$J$5,1)+1)/INDEX('07 Uspora casu'!$F12:$J12,MATCH(AG$4,'07 Uspora casu'!$F$5:$J$5,1)))^(1/(INDEX('07 Uspora casu'!$F$5:$J$5,MATCH(AG$4,'07 Uspora casu'!$F$5:$J$5,1)+1)-INDEX('07 Uspora casu'!$F$5:$J$5,MATCH(AG$4,'07 Uspora casu'!$F$5:$J$5,1))))*AF11))),0),IFERROR(IF(AG$4&lt;MIN('07 Uspora casu'!$F$5:$J$5),AH11*('07 Uspora casu'!$G$7/'07 Uspora casu'!$F$7)^(1/('07 Uspora casu'!$G$5-'07 Uspora casu'!$F$5)),IF(AG$4&gt;MAX('07 Uspora casu'!$F$5:$J$5),(INDEX('07 Uspora casu'!$F12:$J12,MATCH(AG$4,'07 Uspora casu'!$F$5:$J$5,1)-1)/INDEX('07 Uspora casu'!$F12:$J12,MATCH(AG$4,'07 Uspora casu'!$F$5:$J$5,1)))^(1/(INDEX('07 Uspora casu'!$F$5:$J$5,MATCH(AG$4,'07 Uspora casu'!$F$5:$J$5,1))-INDEX('07 Uspora casu'!$F$5:$J$5,MATCH(AG$4,'07 Uspora casu'!$F$5:$J$5,1)-1)))*AF11,IFERROR($E11/INDEX('07 Uspora casu'!$F12:$J12,MATCH(AG$4,'07 Uspora casu'!$F$5:$J$5,0)),(INDEX('07 Uspora casu'!$F12:$J12,MATCH(AG$4,'07 Uspora casu'!$F$5:$J$5,1))/INDEX('07 Uspora casu'!$F12:$J12,MATCH(AG$4,'07 Uspora casu'!$F$5:$J$5,1)+1))^(1/(INDEX('07 Uspora casu'!$F$5:$J$5,MATCH(AG$4,'07 Uspora casu'!$F$5:$J$5,1)+1)-INDEX('07 Uspora casu'!$F$5:$J$5,MATCH(AG$4,'07 Uspora casu'!$F$5:$J$5,1))))*AF11))),0)))</f>
        <v>1.4287840452448282E-2</v>
      </c>
      <c r="AH11" s="48">
        <f>IF($E11="",0,IF('07 Uspora casu'!$D$2="Jazdný čas",IFERROR(IF(AH$4&lt;MIN('07 Uspora casu'!$F$5:$J$5),AI11*('07 Uspora casu'!$F$7/'07 Uspora casu'!$G$7)^(1/('07 Uspora casu'!$G$5-'07 Uspora casu'!$F$5)),IF(AH$4&gt;MAX('07 Uspora casu'!$F$5:$J$5),(INDEX('07 Uspora casu'!$F12:$J12,MATCH(AH$4,'07 Uspora casu'!$F$5:$J$5,1))/INDEX('07 Uspora casu'!$F12:$J12,MATCH(AH$4,'07 Uspora casu'!$F$5:$J$5,1)-1))^(1/(INDEX('07 Uspora casu'!$F$5:$J$5,MATCH(AH$4,'07 Uspora casu'!$F$5:$J$5,1))-INDEX('07 Uspora casu'!$F$5:$J$5,MATCH(AH$4,'07 Uspora casu'!$F$5:$J$5,1)-1)))*AG11,IFERROR(INDEX('07 Uspora casu'!$F12:$J12,MATCH(AH$4,'07 Uspora casu'!$F$5:$J$5,0))/60,(INDEX('07 Uspora casu'!$F12:$J12,MATCH(AH$4,'07 Uspora casu'!$F$5:$J$5,1)+1)/INDEX('07 Uspora casu'!$F12:$J12,MATCH(AH$4,'07 Uspora casu'!$F$5:$J$5,1)))^(1/(INDEX('07 Uspora casu'!$F$5:$J$5,MATCH(AH$4,'07 Uspora casu'!$F$5:$J$5,1)+1)-INDEX('07 Uspora casu'!$F$5:$J$5,MATCH(AH$4,'07 Uspora casu'!$F$5:$J$5,1))))*AG11))),0),IFERROR(IF(AH$4&lt;MIN('07 Uspora casu'!$F$5:$J$5),AI11*('07 Uspora casu'!$G$7/'07 Uspora casu'!$F$7)^(1/('07 Uspora casu'!$G$5-'07 Uspora casu'!$F$5)),IF(AH$4&gt;MAX('07 Uspora casu'!$F$5:$J$5),(INDEX('07 Uspora casu'!$F12:$J12,MATCH(AH$4,'07 Uspora casu'!$F$5:$J$5,1)-1)/INDEX('07 Uspora casu'!$F12:$J12,MATCH(AH$4,'07 Uspora casu'!$F$5:$J$5,1)))^(1/(INDEX('07 Uspora casu'!$F$5:$J$5,MATCH(AH$4,'07 Uspora casu'!$F$5:$J$5,1))-INDEX('07 Uspora casu'!$F$5:$J$5,MATCH(AH$4,'07 Uspora casu'!$F$5:$J$5,1)-1)))*AG11,IFERROR($E11/INDEX('07 Uspora casu'!$F12:$J12,MATCH(AH$4,'07 Uspora casu'!$F$5:$J$5,0)),(INDEX('07 Uspora casu'!$F12:$J12,MATCH(AH$4,'07 Uspora casu'!$F$5:$J$5,1))/INDEX('07 Uspora casu'!$F12:$J12,MATCH(AH$4,'07 Uspora casu'!$F$5:$J$5,1)+1))^(1/(INDEX('07 Uspora casu'!$F$5:$J$5,MATCH(AH$4,'07 Uspora casu'!$F$5:$J$5,1)+1)-INDEX('07 Uspora casu'!$F$5:$J$5,MATCH(AH$4,'07 Uspora casu'!$F$5:$J$5,1))))*AG11))),0)))</f>
        <v>1.4287840452448282E-2</v>
      </c>
      <c r="AI11" s="48">
        <f>IF($E11="",0,IF('07 Uspora casu'!$D$2="Jazdný čas",IFERROR(IF(AI$4&lt;MIN('07 Uspora casu'!$F$5:$J$5),AJ11*('07 Uspora casu'!$F$7/'07 Uspora casu'!$G$7)^(1/('07 Uspora casu'!$G$5-'07 Uspora casu'!$F$5)),IF(AI$4&gt;MAX('07 Uspora casu'!$F$5:$J$5),(INDEX('07 Uspora casu'!$F12:$J12,MATCH(AI$4,'07 Uspora casu'!$F$5:$J$5,1))/INDEX('07 Uspora casu'!$F12:$J12,MATCH(AI$4,'07 Uspora casu'!$F$5:$J$5,1)-1))^(1/(INDEX('07 Uspora casu'!$F$5:$J$5,MATCH(AI$4,'07 Uspora casu'!$F$5:$J$5,1))-INDEX('07 Uspora casu'!$F$5:$J$5,MATCH(AI$4,'07 Uspora casu'!$F$5:$J$5,1)-1)))*AH11,IFERROR(INDEX('07 Uspora casu'!$F12:$J12,MATCH(AI$4,'07 Uspora casu'!$F$5:$J$5,0))/60,(INDEX('07 Uspora casu'!$F12:$J12,MATCH(AI$4,'07 Uspora casu'!$F$5:$J$5,1)+1)/INDEX('07 Uspora casu'!$F12:$J12,MATCH(AI$4,'07 Uspora casu'!$F$5:$J$5,1)))^(1/(INDEX('07 Uspora casu'!$F$5:$J$5,MATCH(AI$4,'07 Uspora casu'!$F$5:$J$5,1)+1)-INDEX('07 Uspora casu'!$F$5:$J$5,MATCH(AI$4,'07 Uspora casu'!$F$5:$J$5,1))))*AH11))),0),IFERROR(IF(AI$4&lt;MIN('07 Uspora casu'!$F$5:$J$5),AJ11*('07 Uspora casu'!$G$7/'07 Uspora casu'!$F$7)^(1/('07 Uspora casu'!$G$5-'07 Uspora casu'!$F$5)),IF(AI$4&gt;MAX('07 Uspora casu'!$F$5:$J$5),(INDEX('07 Uspora casu'!$F12:$J12,MATCH(AI$4,'07 Uspora casu'!$F$5:$J$5,1)-1)/INDEX('07 Uspora casu'!$F12:$J12,MATCH(AI$4,'07 Uspora casu'!$F$5:$J$5,1)))^(1/(INDEX('07 Uspora casu'!$F$5:$J$5,MATCH(AI$4,'07 Uspora casu'!$F$5:$J$5,1))-INDEX('07 Uspora casu'!$F$5:$J$5,MATCH(AI$4,'07 Uspora casu'!$F$5:$J$5,1)-1)))*AH11,IFERROR($E11/INDEX('07 Uspora casu'!$F12:$J12,MATCH(AI$4,'07 Uspora casu'!$F$5:$J$5,0)),(INDEX('07 Uspora casu'!$F12:$J12,MATCH(AI$4,'07 Uspora casu'!$F$5:$J$5,1))/INDEX('07 Uspora casu'!$F12:$J12,MATCH(AI$4,'07 Uspora casu'!$F$5:$J$5,1)+1))^(1/(INDEX('07 Uspora casu'!$F$5:$J$5,MATCH(AI$4,'07 Uspora casu'!$F$5:$J$5,1)+1)-INDEX('07 Uspora casu'!$F$5:$J$5,MATCH(AI$4,'07 Uspora casu'!$F$5:$J$5,1))))*AH11))),0)))</f>
        <v>1.4287840452448282E-2</v>
      </c>
      <c r="AJ11" s="48">
        <f>IF($E11="",0,IF('07 Uspora casu'!$D$2="Jazdný čas",IFERROR(IF(AJ$4&lt;MIN('07 Uspora casu'!$F$5:$J$5),AK11*('07 Uspora casu'!$F$7/'07 Uspora casu'!$G$7)^(1/('07 Uspora casu'!$G$5-'07 Uspora casu'!$F$5)),IF(AJ$4&gt;MAX('07 Uspora casu'!$F$5:$J$5),(INDEX('07 Uspora casu'!$F12:$J12,MATCH(AJ$4,'07 Uspora casu'!$F$5:$J$5,1))/INDEX('07 Uspora casu'!$F12:$J12,MATCH(AJ$4,'07 Uspora casu'!$F$5:$J$5,1)-1))^(1/(INDEX('07 Uspora casu'!$F$5:$J$5,MATCH(AJ$4,'07 Uspora casu'!$F$5:$J$5,1))-INDEX('07 Uspora casu'!$F$5:$J$5,MATCH(AJ$4,'07 Uspora casu'!$F$5:$J$5,1)-1)))*AI11,IFERROR(INDEX('07 Uspora casu'!$F12:$J12,MATCH(AJ$4,'07 Uspora casu'!$F$5:$J$5,0))/60,(INDEX('07 Uspora casu'!$F12:$J12,MATCH(AJ$4,'07 Uspora casu'!$F$5:$J$5,1)+1)/INDEX('07 Uspora casu'!$F12:$J12,MATCH(AJ$4,'07 Uspora casu'!$F$5:$J$5,1)))^(1/(INDEX('07 Uspora casu'!$F$5:$J$5,MATCH(AJ$4,'07 Uspora casu'!$F$5:$J$5,1)+1)-INDEX('07 Uspora casu'!$F$5:$J$5,MATCH(AJ$4,'07 Uspora casu'!$F$5:$J$5,1))))*AI11))),0),IFERROR(IF(AJ$4&lt;MIN('07 Uspora casu'!$F$5:$J$5),AK11*('07 Uspora casu'!$G$7/'07 Uspora casu'!$F$7)^(1/('07 Uspora casu'!$G$5-'07 Uspora casu'!$F$5)),IF(AJ$4&gt;MAX('07 Uspora casu'!$F$5:$J$5),(INDEX('07 Uspora casu'!$F12:$J12,MATCH(AJ$4,'07 Uspora casu'!$F$5:$J$5,1)-1)/INDEX('07 Uspora casu'!$F12:$J12,MATCH(AJ$4,'07 Uspora casu'!$F$5:$J$5,1)))^(1/(INDEX('07 Uspora casu'!$F$5:$J$5,MATCH(AJ$4,'07 Uspora casu'!$F$5:$J$5,1))-INDEX('07 Uspora casu'!$F$5:$J$5,MATCH(AJ$4,'07 Uspora casu'!$F$5:$J$5,1)-1)))*AI11,IFERROR($E11/INDEX('07 Uspora casu'!$F12:$J12,MATCH(AJ$4,'07 Uspora casu'!$F$5:$J$5,0)),(INDEX('07 Uspora casu'!$F12:$J12,MATCH(AJ$4,'07 Uspora casu'!$F$5:$J$5,1))/INDEX('07 Uspora casu'!$F12:$J12,MATCH(AJ$4,'07 Uspora casu'!$F$5:$J$5,1)+1))^(1/(INDEX('07 Uspora casu'!$F$5:$J$5,MATCH(AJ$4,'07 Uspora casu'!$F$5:$J$5,1)+1)-INDEX('07 Uspora casu'!$F$5:$J$5,MATCH(AJ$4,'07 Uspora casu'!$F$5:$J$5,1))))*AI11))),0)))</f>
        <v>1.4287840452448282E-2</v>
      </c>
      <c r="AK11" s="48">
        <f>IF($E11="",0,IF('07 Uspora casu'!$D$2="Jazdný čas",IFERROR(IF(AK$4&lt;MIN('07 Uspora casu'!$F$5:$J$5),AL11*('07 Uspora casu'!$F$7/'07 Uspora casu'!$G$7)^(1/('07 Uspora casu'!$G$5-'07 Uspora casu'!$F$5)),IF(AK$4&gt;MAX('07 Uspora casu'!$F$5:$J$5),(INDEX('07 Uspora casu'!$F12:$J12,MATCH(AK$4,'07 Uspora casu'!$F$5:$J$5,1))/INDEX('07 Uspora casu'!$F12:$J12,MATCH(AK$4,'07 Uspora casu'!$F$5:$J$5,1)-1))^(1/(INDEX('07 Uspora casu'!$F$5:$J$5,MATCH(AK$4,'07 Uspora casu'!$F$5:$J$5,1))-INDEX('07 Uspora casu'!$F$5:$J$5,MATCH(AK$4,'07 Uspora casu'!$F$5:$J$5,1)-1)))*AJ11,IFERROR(INDEX('07 Uspora casu'!$F12:$J12,MATCH(AK$4,'07 Uspora casu'!$F$5:$J$5,0))/60,(INDEX('07 Uspora casu'!$F12:$J12,MATCH(AK$4,'07 Uspora casu'!$F$5:$J$5,1)+1)/INDEX('07 Uspora casu'!$F12:$J12,MATCH(AK$4,'07 Uspora casu'!$F$5:$J$5,1)))^(1/(INDEX('07 Uspora casu'!$F$5:$J$5,MATCH(AK$4,'07 Uspora casu'!$F$5:$J$5,1)+1)-INDEX('07 Uspora casu'!$F$5:$J$5,MATCH(AK$4,'07 Uspora casu'!$F$5:$J$5,1))))*AJ11))),0),IFERROR(IF(AK$4&lt;MIN('07 Uspora casu'!$F$5:$J$5),AL11*('07 Uspora casu'!$G$7/'07 Uspora casu'!$F$7)^(1/('07 Uspora casu'!$G$5-'07 Uspora casu'!$F$5)),IF(AK$4&gt;MAX('07 Uspora casu'!$F$5:$J$5),(INDEX('07 Uspora casu'!$F12:$J12,MATCH(AK$4,'07 Uspora casu'!$F$5:$J$5,1)-1)/INDEX('07 Uspora casu'!$F12:$J12,MATCH(AK$4,'07 Uspora casu'!$F$5:$J$5,1)))^(1/(INDEX('07 Uspora casu'!$F$5:$J$5,MATCH(AK$4,'07 Uspora casu'!$F$5:$J$5,1))-INDEX('07 Uspora casu'!$F$5:$J$5,MATCH(AK$4,'07 Uspora casu'!$F$5:$J$5,1)-1)))*AJ11,IFERROR($E11/INDEX('07 Uspora casu'!$F12:$J12,MATCH(AK$4,'07 Uspora casu'!$F$5:$J$5,0)),(INDEX('07 Uspora casu'!$F12:$J12,MATCH(AK$4,'07 Uspora casu'!$F$5:$J$5,1))/INDEX('07 Uspora casu'!$F12:$J12,MATCH(AK$4,'07 Uspora casu'!$F$5:$J$5,1)+1))^(1/(INDEX('07 Uspora casu'!$F$5:$J$5,MATCH(AK$4,'07 Uspora casu'!$F$5:$J$5,1)+1)-INDEX('07 Uspora casu'!$F$5:$J$5,MATCH(AK$4,'07 Uspora casu'!$F$5:$J$5,1))))*AJ11))),0)))</f>
        <v>1.4287840452448282E-2</v>
      </c>
      <c r="AL11" s="48">
        <f>IF($E11="",0,IF('07 Uspora casu'!$D$2="Jazdný čas",IFERROR(IF(AL$4&lt;MIN('07 Uspora casu'!$F$5:$J$5),AM11*('07 Uspora casu'!$F$7/'07 Uspora casu'!$G$7)^(1/('07 Uspora casu'!$G$5-'07 Uspora casu'!$F$5)),IF(AL$4&gt;MAX('07 Uspora casu'!$F$5:$J$5),(INDEX('07 Uspora casu'!$F12:$J12,MATCH(AL$4,'07 Uspora casu'!$F$5:$J$5,1))/INDEX('07 Uspora casu'!$F12:$J12,MATCH(AL$4,'07 Uspora casu'!$F$5:$J$5,1)-1))^(1/(INDEX('07 Uspora casu'!$F$5:$J$5,MATCH(AL$4,'07 Uspora casu'!$F$5:$J$5,1))-INDEX('07 Uspora casu'!$F$5:$J$5,MATCH(AL$4,'07 Uspora casu'!$F$5:$J$5,1)-1)))*AK11,IFERROR(INDEX('07 Uspora casu'!$F12:$J12,MATCH(AL$4,'07 Uspora casu'!$F$5:$J$5,0))/60,(INDEX('07 Uspora casu'!$F12:$J12,MATCH(AL$4,'07 Uspora casu'!$F$5:$J$5,1)+1)/INDEX('07 Uspora casu'!$F12:$J12,MATCH(AL$4,'07 Uspora casu'!$F$5:$J$5,1)))^(1/(INDEX('07 Uspora casu'!$F$5:$J$5,MATCH(AL$4,'07 Uspora casu'!$F$5:$J$5,1)+1)-INDEX('07 Uspora casu'!$F$5:$J$5,MATCH(AL$4,'07 Uspora casu'!$F$5:$J$5,1))))*AK11))),0),IFERROR(IF(AL$4&lt;MIN('07 Uspora casu'!$F$5:$J$5),AM11*('07 Uspora casu'!$G$7/'07 Uspora casu'!$F$7)^(1/('07 Uspora casu'!$G$5-'07 Uspora casu'!$F$5)),IF(AL$4&gt;MAX('07 Uspora casu'!$F$5:$J$5),(INDEX('07 Uspora casu'!$F12:$J12,MATCH(AL$4,'07 Uspora casu'!$F$5:$J$5,1)-1)/INDEX('07 Uspora casu'!$F12:$J12,MATCH(AL$4,'07 Uspora casu'!$F$5:$J$5,1)))^(1/(INDEX('07 Uspora casu'!$F$5:$J$5,MATCH(AL$4,'07 Uspora casu'!$F$5:$J$5,1))-INDEX('07 Uspora casu'!$F$5:$J$5,MATCH(AL$4,'07 Uspora casu'!$F$5:$J$5,1)-1)))*AK11,IFERROR($E11/INDEX('07 Uspora casu'!$F12:$J12,MATCH(AL$4,'07 Uspora casu'!$F$5:$J$5,0)),(INDEX('07 Uspora casu'!$F12:$J12,MATCH(AL$4,'07 Uspora casu'!$F$5:$J$5,1))/INDEX('07 Uspora casu'!$F12:$J12,MATCH(AL$4,'07 Uspora casu'!$F$5:$J$5,1)+1))^(1/(INDEX('07 Uspora casu'!$F$5:$J$5,MATCH(AL$4,'07 Uspora casu'!$F$5:$J$5,1)+1)-INDEX('07 Uspora casu'!$F$5:$J$5,MATCH(AL$4,'07 Uspora casu'!$F$5:$J$5,1))))*AK11))),0)))</f>
        <v>1.4287840452448282E-2</v>
      </c>
      <c r="AM11" s="48">
        <f>IF($E11="",0,IF('07 Uspora casu'!$D$2="Jazdný čas",IFERROR(IF(AM$4&lt;MIN('07 Uspora casu'!$F$5:$J$5),AN11*('07 Uspora casu'!$F$7/'07 Uspora casu'!$G$7)^(1/('07 Uspora casu'!$G$5-'07 Uspora casu'!$F$5)),IF(AM$4&gt;MAX('07 Uspora casu'!$F$5:$J$5),(INDEX('07 Uspora casu'!$F12:$J12,MATCH(AM$4,'07 Uspora casu'!$F$5:$J$5,1))/INDEX('07 Uspora casu'!$F12:$J12,MATCH(AM$4,'07 Uspora casu'!$F$5:$J$5,1)-1))^(1/(INDEX('07 Uspora casu'!$F$5:$J$5,MATCH(AM$4,'07 Uspora casu'!$F$5:$J$5,1))-INDEX('07 Uspora casu'!$F$5:$J$5,MATCH(AM$4,'07 Uspora casu'!$F$5:$J$5,1)-1)))*AL11,IFERROR(INDEX('07 Uspora casu'!$F12:$J12,MATCH(AM$4,'07 Uspora casu'!$F$5:$J$5,0))/60,(INDEX('07 Uspora casu'!$F12:$J12,MATCH(AM$4,'07 Uspora casu'!$F$5:$J$5,1)+1)/INDEX('07 Uspora casu'!$F12:$J12,MATCH(AM$4,'07 Uspora casu'!$F$5:$J$5,1)))^(1/(INDEX('07 Uspora casu'!$F$5:$J$5,MATCH(AM$4,'07 Uspora casu'!$F$5:$J$5,1)+1)-INDEX('07 Uspora casu'!$F$5:$J$5,MATCH(AM$4,'07 Uspora casu'!$F$5:$J$5,1))))*AL11))),0),IFERROR(IF(AM$4&lt;MIN('07 Uspora casu'!$F$5:$J$5),AN11*('07 Uspora casu'!$G$7/'07 Uspora casu'!$F$7)^(1/('07 Uspora casu'!$G$5-'07 Uspora casu'!$F$5)),IF(AM$4&gt;MAX('07 Uspora casu'!$F$5:$J$5),(INDEX('07 Uspora casu'!$F12:$J12,MATCH(AM$4,'07 Uspora casu'!$F$5:$J$5,1)-1)/INDEX('07 Uspora casu'!$F12:$J12,MATCH(AM$4,'07 Uspora casu'!$F$5:$J$5,1)))^(1/(INDEX('07 Uspora casu'!$F$5:$J$5,MATCH(AM$4,'07 Uspora casu'!$F$5:$J$5,1))-INDEX('07 Uspora casu'!$F$5:$J$5,MATCH(AM$4,'07 Uspora casu'!$F$5:$J$5,1)-1)))*AL11,IFERROR($E11/INDEX('07 Uspora casu'!$F12:$J12,MATCH(AM$4,'07 Uspora casu'!$F$5:$J$5,0)),(INDEX('07 Uspora casu'!$F12:$J12,MATCH(AM$4,'07 Uspora casu'!$F$5:$J$5,1))/INDEX('07 Uspora casu'!$F12:$J12,MATCH(AM$4,'07 Uspora casu'!$F$5:$J$5,1)+1))^(1/(INDEX('07 Uspora casu'!$F$5:$J$5,MATCH(AM$4,'07 Uspora casu'!$F$5:$J$5,1)+1)-INDEX('07 Uspora casu'!$F$5:$J$5,MATCH(AM$4,'07 Uspora casu'!$F$5:$J$5,1))))*AL11))),0)))</f>
        <v>1.4287840452448282E-2</v>
      </c>
      <c r="AN11" s="48">
        <f>IF($E11="",0,IF('07 Uspora casu'!$D$2="Jazdný čas",IFERROR(IF(AN$4&lt;MIN('07 Uspora casu'!$F$5:$J$5),AO11*('07 Uspora casu'!$F$7/'07 Uspora casu'!$G$7)^(1/('07 Uspora casu'!$G$5-'07 Uspora casu'!$F$5)),IF(AN$4&gt;MAX('07 Uspora casu'!$F$5:$J$5),(INDEX('07 Uspora casu'!$F12:$J12,MATCH(AN$4,'07 Uspora casu'!$F$5:$J$5,1))/INDEX('07 Uspora casu'!$F12:$J12,MATCH(AN$4,'07 Uspora casu'!$F$5:$J$5,1)-1))^(1/(INDEX('07 Uspora casu'!$F$5:$J$5,MATCH(AN$4,'07 Uspora casu'!$F$5:$J$5,1))-INDEX('07 Uspora casu'!$F$5:$J$5,MATCH(AN$4,'07 Uspora casu'!$F$5:$J$5,1)-1)))*AM11,IFERROR(INDEX('07 Uspora casu'!$F12:$J12,MATCH(AN$4,'07 Uspora casu'!$F$5:$J$5,0))/60,(INDEX('07 Uspora casu'!$F12:$J12,MATCH(AN$4,'07 Uspora casu'!$F$5:$J$5,1)+1)/INDEX('07 Uspora casu'!$F12:$J12,MATCH(AN$4,'07 Uspora casu'!$F$5:$J$5,1)))^(1/(INDEX('07 Uspora casu'!$F$5:$J$5,MATCH(AN$4,'07 Uspora casu'!$F$5:$J$5,1)+1)-INDEX('07 Uspora casu'!$F$5:$J$5,MATCH(AN$4,'07 Uspora casu'!$F$5:$J$5,1))))*AM11))),0),IFERROR(IF(AN$4&lt;MIN('07 Uspora casu'!$F$5:$J$5),AO11*('07 Uspora casu'!$G$7/'07 Uspora casu'!$F$7)^(1/('07 Uspora casu'!$G$5-'07 Uspora casu'!$F$5)),IF(AN$4&gt;MAX('07 Uspora casu'!$F$5:$J$5),(INDEX('07 Uspora casu'!$F12:$J12,MATCH(AN$4,'07 Uspora casu'!$F$5:$J$5,1)-1)/INDEX('07 Uspora casu'!$F12:$J12,MATCH(AN$4,'07 Uspora casu'!$F$5:$J$5,1)))^(1/(INDEX('07 Uspora casu'!$F$5:$J$5,MATCH(AN$4,'07 Uspora casu'!$F$5:$J$5,1))-INDEX('07 Uspora casu'!$F$5:$J$5,MATCH(AN$4,'07 Uspora casu'!$F$5:$J$5,1)-1)))*AM11,IFERROR($E11/INDEX('07 Uspora casu'!$F12:$J12,MATCH(AN$4,'07 Uspora casu'!$F$5:$J$5,0)),(INDEX('07 Uspora casu'!$F12:$J12,MATCH(AN$4,'07 Uspora casu'!$F$5:$J$5,1))/INDEX('07 Uspora casu'!$F12:$J12,MATCH(AN$4,'07 Uspora casu'!$F$5:$J$5,1)+1))^(1/(INDEX('07 Uspora casu'!$F$5:$J$5,MATCH(AN$4,'07 Uspora casu'!$F$5:$J$5,1)+1)-INDEX('07 Uspora casu'!$F$5:$J$5,MATCH(AN$4,'07 Uspora casu'!$F$5:$J$5,1))))*AM11))),0)))</f>
        <v>1.4287840452448282E-2</v>
      </c>
      <c r="AO11" s="48">
        <f>IF($E11="",0,IF('07 Uspora casu'!$D$2="Jazdný čas",IFERROR(IF(AO$4&lt;MIN('07 Uspora casu'!$F$5:$J$5),AP11*('07 Uspora casu'!$F$7/'07 Uspora casu'!$G$7)^(1/('07 Uspora casu'!$G$5-'07 Uspora casu'!$F$5)),IF(AO$4&gt;MAX('07 Uspora casu'!$F$5:$J$5),(INDEX('07 Uspora casu'!$F12:$J12,MATCH(AO$4,'07 Uspora casu'!$F$5:$J$5,1))/INDEX('07 Uspora casu'!$F12:$J12,MATCH(AO$4,'07 Uspora casu'!$F$5:$J$5,1)-1))^(1/(INDEX('07 Uspora casu'!$F$5:$J$5,MATCH(AO$4,'07 Uspora casu'!$F$5:$J$5,1))-INDEX('07 Uspora casu'!$F$5:$J$5,MATCH(AO$4,'07 Uspora casu'!$F$5:$J$5,1)-1)))*AN11,IFERROR(INDEX('07 Uspora casu'!$F12:$J12,MATCH(AO$4,'07 Uspora casu'!$F$5:$J$5,0))/60,(INDEX('07 Uspora casu'!$F12:$J12,MATCH(AO$4,'07 Uspora casu'!$F$5:$J$5,1)+1)/INDEX('07 Uspora casu'!$F12:$J12,MATCH(AO$4,'07 Uspora casu'!$F$5:$J$5,1)))^(1/(INDEX('07 Uspora casu'!$F$5:$J$5,MATCH(AO$4,'07 Uspora casu'!$F$5:$J$5,1)+1)-INDEX('07 Uspora casu'!$F$5:$J$5,MATCH(AO$4,'07 Uspora casu'!$F$5:$J$5,1))))*AN11))),0),IFERROR(IF(AO$4&lt;MIN('07 Uspora casu'!$F$5:$J$5),AP11*('07 Uspora casu'!$G$7/'07 Uspora casu'!$F$7)^(1/('07 Uspora casu'!$G$5-'07 Uspora casu'!$F$5)),IF(AO$4&gt;MAX('07 Uspora casu'!$F$5:$J$5),(INDEX('07 Uspora casu'!$F12:$J12,MATCH(AO$4,'07 Uspora casu'!$F$5:$J$5,1)-1)/INDEX('07 Uspora casu'!$F12:$J12,MATCH(AO$4,'07 Uspora casu'!$F$5:$J$5,1)))^(1/(INDEX('07 Uspora casu'!$F$5:$J$5,MATCH(AO$4,'07 Uspora casu'!$F$5:$J$5,1))-INDEX('07 Uspora casu'!$F$5:$J$5,MATCH(AO$4,'07 Uspora casu'!$F$5:$J$5,1)-1)))*AN11,IFERROR($E11/INDEX('07 Uspora casu'!$F12:$J12,MATCH(AO$4,'07 Uspora casu'!$F$5:$J$5,0)),(INDEX('07 Uspora casu'!$F12:$J12,MATCH(AO$4,'07 Uspora casu'!$F$5:$J$5,1))/INDEX('07 Uspora casu'!$F12:$J12,MATCH(AO$4,'07 Uspora casu'!$F$5:$J$5,1)+1))^(1/(INDEX('07 Uspora casu'!$F$5:$J$5,MATCH(AO$4,'07 Uspora casu'!$F$5:$J$5,1)+1)-INDEX('07 Uspora casu'!$F$5:$J$5,MATCH(AO$4,'07 Uspora casu'!$F$5:$J$5,1))))*AN11))),0)))</f>
        <v>1.4287840452448282E-2</v>
      </c>
      <c r="AP11" s="48">
        <f>IF($E11="",0,IF('07 Uspora casu'!$D$2="Jazdný čas",IFERROR(IF(AP$4&lt;MIN('07 Uspora casu'!$F$5:$J$5),AQ11*('07 Uspora casu'!$F$7/'07 Uspora casu'!$G$7)^(1/('07 Uspora casu'!$G$5-'07 Uspora casu'!$F$5)),IF(AP$4&gt;MAX('07 Uspora casu'!$F$5:$J$5),(INDEX('07 Uspora casu'!$F12:$J12,MATCH(AP$4,'07 Uspora casu'!$F$5:$J$5,1))/INDEX('07 Uspora casu'!$F12:$J12,MATCH(AP$4,'07 Uspora casu'!$F$5:$J$5,1)-1))^(1/(INDEX('07 Uspora casu'!$F$5:$J$5,MATCH(AP$4,'07 Uspora casu'!$F$5:$J$5,1))-INDEX('07 Uspora casu'!$F$5:$J$5,MATCH(AP$4,'07 Uspora casu'!$F$5:$J$5,1)-1)))*AO11,IFERROR(INDEX('07 Uspora casu'!$F12:$J12,MATCH(AP$4,'07 Uspora casu'!$F$5:$J$5,0))/60,(INDEX('07 Uspora casu'!$F12:$J12,MATCH(AP$4,'07 Uspora casu'!$F$5:$J$5,1)+1)/INDEX('07 Uspora casu'!$F12:$J12,MATCH(AP$4,'07 Uspora casu'!$F$5:$J$5,1)))^(1/(INDEX('07 Uspora casu'!$F$5:$J$5,MATCH(AP$4,'07 Uspora casu'!$F$5:$J$5,1)+1)-INDEX('07 Uspora casu'!$F$5:$J$5,MATCH(AP$4,'07 Uspora casu'!$F$5:$J$5,1))))*AO11))),0),IFERROR(IF(AP$4&lt;MIN('07 Uspora casu'!$F$5:$J$5),AQ11*('07 Uspora casu'!$G$7/'07 Uspora casu'!$F$7)^(1/('07 Uspora casu'!$G$5-'07 Uspora casu'!$F$5)),IF(AP$4&gt;MAX('07 Uspora casu'!$F$5:$J$5),(INDEX('07 Uspora casu'!$F12:$J12,MATCH(AP$4,'07 Uspora casu'!$F$5:$J$5,1)-1)/INDEX('07 Uspora casu'!$F12:$J12,MATCH(AP$4,'07 Uspora casu'!$F$5:$J$5,1)))^(1/(INDEX('07 Uspora casu'!$F$5:$J$5,MATCH(AP$4,'07 Uspora casu'!$F$5:$J$5,1))-INDEX('07 Uspora casu'!$F$5:$J$5,MATCH(AP$4,'07 Uspora casu'!$F$5:$J$5,1)-1)))*AO11,IFERROR($E11/INDEX('07 Uspora casu'!$F12:$J12,MATCH(AP$4,'07 Uspora casu'!$F$5:$J$5,0)),(INDEX('07 Uspora casu'!$F12:$J12,MATCH(AP$4,'07 Uspora casu'!$F$5:$J$5,1))/INDEX('07 Uspora casu'!$F12:$J12,MATCH(AP$4,'07 Uspora casu'!$F$5:$J$5,1)+1))^(1/(INDEX('07 Uspora casu'!$F$5:$J$5,MATCH(AP$4,'07 Uspora casu'!$F$5:$J$5,1)+1)-INDEX('07 Uspora casu'!$F$5:$J$5,MATCH(AP$4,'07 Uspora casu'!$F$5:$J$5,1))))*AO11))),0)))</f>
        <v>1.4287840452448282E-2</v>
      </c>
      <c r="AQ11" s="48">
        <f>IF($E11="",0,IF('07 Uspora casu'!$D$2="Jazdný čas",IFERROR(IF(AQ$4&lt;MIN('07 Uspora casu'!$F$5:$J$5),AR11*('07 Uspora casu'!$F$7/'07 Uspora casu'!$G$7)^(1/('07 Uspora casu'!$G$5-'07 Uspora casu'!$F$5)),IF(AQ$4&gt;MAX('07 Uspora casu'!$F$5:$J$5),(INDEX('07 Uspora casu'!$F12:$J12,MATCH(AQ$4,'07 Uspora casu'!$F$5:$J$5,1))/INDEX('07 Uspora casu'!$F12:$J12,MATCH(AQ$4,'07 Uspora casu'!$F$5:$J$5,1)-1))^(1/(INDEX('07 Uspora casu'!$F$5:$J$5,MATCH(AQ$4,'07 Uspora casu'!$F$5:$J$5,1))-INDEX('07 Uspora casu'!$F$5:$J$5,MATCH(AQ$4,'07 Uspora casu'!$F$5:$J$5,1)-1)))*AP11,IFERROR(INDEX('07 Uspora casu'!$F12:$J12,MATCH(AQ$4,'07 Uspora casu'!$F$5:$J$5,0))/60,(INDEX('07 Uspora casu'!$F12:$J12,MATCH(AQ$4,'07 Uspora casu'!$F$5:$J$5,1)+1)/INDEX('07 Uspora casu'!$F12:$J12,MATCH(AQ$4,'07 Uspora casu'!$F$5:$J$5,1)))^(1/(INDEX('07 Uspora casu'!$F$5:$J$5,MATCH(AQ$4,'07 Uspora casu'!$F$5:$J$5,1)+1)-INDEX('07 Uspora casu'!$F$5:$J$5,MATCH(AQ$4,'07 Uspora casu'!$F$5:$J$5,1))))*AP11))),0),IFERROR(IF(AQ$4&lt;MIN('07 Uspora casu'!$F$5:$J$5),AR11*('07 Uspora casu'!$G$7/'07 Uspora casu'!$F$7)^(1/('07 Uspora casu'!$G$5-'07 Uspora casu'!$F$5)),IF(AQ$4&gt;MAX('07 Uspora casu'!$F$5:$J$5),(INDEX('07 Uspora casu'!$F12:$J12,MATCH(AQ$4,'07 Uspora casu'!$F$5:$J$5,1)-1)/INDEX('07 Uspora casu'!$F12:$J12,MATCH(AQ$4,'07 Uspora casu'!$F$5:$J$5,1)))^(1/(INDEX('07 Uspora casu'!$F$5:$J$5,MATCH(AQ$4,'07 Uspora casu'!$F$5:$J$5,1))-INDEX('07 Uspora casu'!$F$5:$J$5,MATCH(AQ$4,'07 Uspora casu'!$F$5:$J$5,1)-1)))*AP11,IFERROR($E11/INDEX('07 Uspora casu'!$F12:$J12,MATCH(AQ$4,'07 Uspora casu'!$F$5:$J$5,0)),(INDEX('07 Uspora casu'!$F12:$J12,MATCH(AQ$4,'07 Uspora casu'!$F$5:$J$5,1))/INDEX('07 Uspora casu'!$F12:$J12,MATCH(AQ$4,'07 Uspora casu'!$F$5:$J$5,1)+1))^(1/(INDEX('07 Uspora casu'!$F$5:$J$5,MATCH(AQ$4,'07 Uspora casu'!$F$5:$J$5,1)+1)-INDEX('07 Uspora casu'!$F$5:$J$5,MATCH(AQ$4,'07 Uspora casu'!$F$5:$J$5,1))))*AP11))),0)))</f>
        <v>1.4287840452448282E-2</v>
      </c>
      <c r="AR11" s="48">
        <f>IF($E11="",0,IF('07 Uspora casu'!$D$2="Jazdný čas",IFERROR(IF(AR$4&lt;MIN('07 Uspora casu'!$F$5:$J$5),AS11*('07 Uspora casu'!$F$7/'07 Uspora casu'!$G$7)^(1/('07 Uspora casu'!$G$5-'07 Uspora casu'!$F$5)),IF(AR$4&gt;MAX('07 Uspora casu'!$F$5:$J$5),(INDEX('07 Uspora casu'!$F12:$J12,MATCH(AR$4,'07 Uspora casu'!$F$5:$J$5,1))/INDEX('07 Uspora casu'!$F12:$J12,MATCH(AR$4,'07 Uspora casu'!$F$5:$J$5,1)-1))^(1/(INDEX('07 Uspora casu'!$F$5:$J$5,MATCH(AR$4,'07 Uspora casu'!$F$5:$J$5,1))-INDEX('07 Uspora casu'!$F$5:$J$5,MATCH(AR$4,'07 Uspora casu'!$F$5:$J$5,1)-1)))*AQ11,IFERROR(INDEX('07 Uspora casu'!$F12:$J12,MATCH(AR$4,'07 Uspora casu'!$F$5:$J$5,0))/60,(INDEX('07 Uspora casu'!$F12:$J12,MATCH(AR$4,'07 Uspora casu'!$F$5:$J$5,1)+1)/INDEX('07 Uspora casu'!$F12:$J12,MATCH(AR$4,'07 Uspora casu'!$F$5:$J$5,1)))^(1/(INDEX('07 Uspora casu'!$F$5:$J$5,MATCH(AR$4,'07 Uspora casu'!$F$5:$J$5,1)+1)-INDEX('07 Uspora casu'!$F$5:$J$5,MATCH(AR$4,'07 Uspora casu'!$F$5:$J$5,1))))*AQ11))),0),IFERROR(IF(AR$4&lt;MIN('07 Uspora casu'!$F$5:$J$5),AS11*('07 Uspora casu'!$G$7/'07 Uspora casu'!$F$7)^(1/('07 Uspora casu'!$G$5-'07 Uspora casu'!$F$5)),IF(AR$4&gt;MAX('07 Uspora casu'!$F$5:$J$5),(INDEX('07 Uspora casu'!$F12:$J12,MATCH(AR$4,'07 Uspora casu'!$F$5:$J$5,1)-1)/INDEX('07 Uspora casu'!$F12:$J12,MATCH(AR$4,'07 Uspora casu'!$F$5:$J$5,1)))^(1/(INDEX('07 Uspora casu'!$F$5:$J$5,MATCH(AR$4,'07 Uspora casu'!$F$5:$J$5,1))-INDEX('07 Uspora casu'!$F$5:$J$5,MATCH(AR$4,'07 Uspora casu'!$F$5:$J$5,1)-1)))*AQ11,IFERROR($E11/INDEX('07 Uspora casu'!$F12:$J12,MATCH(AR$4,'07 Uspora casu'!$F$5:$J$5,0)),(INDEX('07 Uspora casu'!$F12:$J12,MATCH(AR$4,'07 Uspora casu'!$F$5:$J$5,1))/INDEX('07 Uspora casu'!$F12:$J12,MATCH(AR$4,'07 Uspora casu'!$F$5:$J$5,1)+1))^(1/(INDEX('07 Uspora casu'!$F$5:$J$5,MATCH(AR$4,'07 Uspora casu'!$F$5:$J$5,1)+1)-INDEX('07 Uspora casu'!$F$5:$J$5,MATCH(AR$4,'07 Uspora casu'!$F$5:$J$5,1))))*AQ11))),0)))</f>
        <v>1.4287840452448282E-2</v>
      </c>
      <c r="AS11" s="48">
        <f>IF($E11="",0,IF('07 Uspora casu'!$D$2="Jazdný čas",IFERROR(IF(AS$4&lt;MIN('07 Uspora casu'!$F$5:$J$5),AT11*('07 Uspora casu'!$F$7/'07 Uspora casu'!$G$7)^(1/('07 Uspora casu'!$G$5-'07 Uspora casu'!$F$5)),IF(AS$4&gt;MAX('07 Uspora casu'!$F$5:$J$5),(INDEX('07 Uspora casu'!$F12:$J12,MATCH(AS$4,'07 Uspora casu'!$F$5:$J$5,1))/INDEX('07 Uspora casu'!$F12:$J12,MATCH(AS$4,'07 Uspora casu'!$F$5:$J$5,1)-1))^(1/(INDEX('07 Uspora casu'!$F$5:$J$5,MATCH(AS$4,'07 Uspora casu'!$F$5:$J$5,1))-INDEX('07 Uspora casu'!$F$5:$J$5,MATCH(AS$4,'07 Uspora casu'!$F$5:$J$5,1)-1)))*AR11,IFERROR(INDEX('07 Uspora casu'!$F12:$J12,MATCH(AS$4,'07 Uspora casu'!$F$5:$J$5,0))/60,(INDEX('07 Uspora casu'!$F12:$J12,MATCH(AS$4,'07 Uspora casu'!$F$5:$J$5,1)+1)/INDEX('07 Uspora casu'!$F12:$J12,MATCH(AS$4,'07 Uspora casu'!$F$5:$J$5,1)))^(1/(INDEX('07 Uspora casu'!$F$5:$J$5,MATCH(AS$4,'07 Uspora casu'!$F$5:$J$5,1)+1)-INDEX('07 Uspora casu'!$F$5:$J$5,MATCH(AS$4,'07 Uspora casu'!$F$5:$J$5,1))))*AR11))),0),IFERROR(IF(AS$4&lt;MIN('07 Uspora casu'!$F$5:$J$5),AT11*('07 Uspora casu'!$G$7/'07 Uspora casu'!$F$7)^(1/('07 Uspora casu'!$G$5-'07 Uspora casu'!$F$5)),IF(AS$4&gt;MAX('07 Uspora casu'!$F$5:$J$5),(INDEX('07 Uspora casu'!$F12:$J12,MATCH(AS$4,'07 Uspora casu'!$F$5:$J$5,1)-1)/INDEX('07 Uspora casu'!$F12:$J12,MATCH(AS$4,'07 Uspora casu'!$F$5:$J$5,1)))^(1/(INDEX('07 Uspora casu'!$F$5:$J$5,MATCH(AS$4,'07 Uspora casu'!$F$5:$J$5,1))-INDEX('07 Uspora casu'!$F$5:$J$5,MATCH(AS$4,'07 Uspora casu'!$F$5:$J$5,1)-1)))*AR11,IFERROR($E11/INDEX('07 Uspora casu'!$F12:$J12,MATCH(AS$4,'07 Uspora casu'!$F$5:$J$5,0)),(INDEX('07 Uspora casu'!$F12:$J12,MATCH(AS$4,'07 Uspora casu'!$F$5:$J$5,1))/INDEX('07 Uspora casu'!$F12:$J12,MATCH(AS$4,'07 Uspora casu'!$F$5:$J$5,1)+1))^(1/(INDEX('07 Uspora casu'!$F$5:$J$5,MATCH(AS$4,'07 Uspora casu'!$F$5:$J$5,1)+1)-INDEX('07 Uspora casu'!$F$5:$J$5,MATCH(AS$4,'07 Uspora casu'!$F$5:$J$5,1))))*AR11))),0)))</f>
        <v>1.4287840452448282E-2</v>
      </c>
      <c r="AT11" s="48">
        <f>IF($E11="",0,IF('07 Uspora casu'!$D$2="Jazdný čas",IFERROR(IF(AT$4&lt;MIN('07 Uspora casu'!$F$5:$J$5),AU11*('07 Uspora casu'!$F$7/'07 Uspora casu'!$G$7)^(1/('07 Uspora casu'!$G$5-'07 Uspora casu'!$F$5)),IF(AT$4&gt;MAX('07 Uspora casu'!$F$5:$J$5),(INDEX('07 Uspora casu'!$F12:$J12,MATCH(AT$4,'07 Uspora casu'!$F$5:$J$5,1))/INDEX('07 Uspora casu'!$F12:$J12,MATCH(AT$4,'07 Uspora casu'!$F$5:$J$5,1)-1))^(1/(INDEX('07 Uspora casu'!$F$5:$J$5,MATCH(AT$4,'07 Uspora casu'!$F$5:$J$5,1))-INDEX('07 Uspora casu'!$F$5:$J$5,MATCH(AT$4,'07 Uspora casu'!$F$5:$J$5,1)-1)))*AS11,IFERROR(INDEX('07 Uspora casu'!$F12:$J12,MATCH(AT$4,'07 Uspora casu'!$F$5:$J$5,0))/60,(INDEX('07 Uspora casu'!$F12:$J12,MATCH(AT$4,'07 Uspora casu'!$F$5:$J$5,1)+1)/INDEX('07 Uspora casu'!$F12:$J12,MATCH(AT$4,'07 Uspora casu'!$F$5:$J$5,1)))^(1/(INDEX('07 Uspora casu'!$F$5:$J$5,MATCH(AT$4,'07 Uspora casu'!$F$5:$J$5,1)+1)-INDEX('07 Uspora casu'!$F$5:$J$5,MATCH(AT$4,'07 Uspora casu'!$F$5:$J$5,1))))*AS11))),0),IFERROR(IF(AT$4&lt;MIN('07 Uspora casu'!$F$5:$J$5),AU11*('07 Uspora casu'!$G$7/'07 Uspora casu'!$F$7)^(1/('07 Uspora casu'!$G$5-'07 Uspora casu'!$F$5)),IF(AT$4&gt;MAX('07 Uspora casu'!$F$5:$J$5),(INDEX('07 Uspora casu'!$F12:$J12,MATCH(AT$4,'07 Uspora casu'!$F$5:$J$5,1)-1)/INDEX('07 Uspora casu'!$F12:$J12,MATCH(AT$4,'07 Uspora casu'!$F$5:$J$5,1)))^(1/(INDEX('07 Uspora casu'!$F$5:$J$5,MATCH(AT$4,'07 Uspora casu'!$F$5:$J$5,1))-INDEX('07 Uspora casu'!$F$5:$J$5,MATCH(AT$4,'07 Uspora casu'!$F$5:$J$5,1)-1)))*AS11,IFERROR($E11/INDEX('07 Uspora casu'!$F12:$J12,MATCH(AT$4,'07 Uspora casu'!$F$5:$J$5,0)),(INDEX('07 Uspora casu'!$F12:$J12,MATCH(AT$4,'07 Uspora casu'!$F$5:$J$5,1))/INDEX('07 Uspora casu'!$F12:$J12,MATCH(AT$4,'07 Uspora casu'!$F$5:$J$5,1)+1))^(1/(INDEX('07 Uspora casu'!$F$5:$J$5,MATCH(AT$4,'07 Uspora casu'!$F$5:$J$5,1)+1)-INDEX('07 Uspora casu'!$F$5:$J$5,MATCH(AT$4,'07 Uspora casu'!$F$5:$J$5,1))))*AS11))),0)))</f>
        <v>1.4287840452448282E-2</v>
      </c>
      <c r="AU11" s="48">
        <f>IF($E11="",0,IF('07 Uspora casu'!$D$2="Jazdný čas",IFERROR(IF(AU$4&lt;MIN('07 Uspora casu'!$F$5:$J$5),AV11*('07 Uspora casu'!$F$7/'07 Uspora casu'!$G$7)^(1/('07 Uspora casu'!$G$5-'07 Uspora casu'!$F$5)),IF(AU$4&gt;MAX('07 Uspora casu'!$F$5:$J$5),(INDEX('07 Uspora casu'!$F12:$J12,MATCH(AU$4,'07 Uspora casu'!$F$5:$J$5,1))/INDEX('07 Uspora casu'!$F12:$J12,MATCH(AU$4,'07 Uspora casu'!$F$5:$J$5,1)-1))^(1/(INDEX('07 Uspora casu'!$F$5:$J$5,MATCH(AU$4,'07 Uspora casu'!$F$5:$J$5,1))-INDEX('07 Uspora casu'!$F$5:$J$5,MATCH(AU$4,'07 Uspora casu'!$F$5:$J$5,1)-1)))*AT11,IFERROR(INDEX('07 Uspora casu'!$F12:$J12,MATCH(AU$4,'07 Uspora casu'!$F$5:$J$5,0))/60,(INDEX('07 Uspora casu'!$F12:$J12,MATCH(AU$4,'07 Uspora casu'!$F$5:$J$5,1)+1)/INDEX('07 Uspora casu'!$F12:$J12,MATCH(AU$4,'07 Uspora casu'!$F$5:$J$5,1)))^(1/(INDEX('07 Uspora casu'!$F$5:$J$5,MATCH(AU$4,'07 Uspora casu'!$F$5:$J$5,1)+1)-INDEX('07 Uspora casu'!$F$5:$J$5,MATCH(AU$4,'07 Uspora casu'!$F$5:$J$5,1))))*AT11))),0),IFERROR(IF(AU$4&lt;MIN('07 Uspora casu'!$F$5:$J$5),AV11*('07 Uspora casu'!$G$7/'07 Uspora casu'!$F$7)^(1/('07 Uspora casu'!$G$5-'07 Uspora casu'!$F$5)),IF(AU$4&gt;MAX('07 Uspora casu'!$F$5:$J$5),(INDEX('07 Uspora casu'!$F12:$J12,MATCH(AU$4,'07 Uspora casu'!$F$5:$J$5,1)-1)/INDEX('07 Uspora casu'!$F12:$J12,MATCH(AU$4,'07 Uspora casu'!$F$5:$J$5,1)))^(1/(INDEX('07 Uspora casu'!$F$5:$J$5,MATCH(AU$4,'07 Uspora casu'!$F$5:$J$5,1))-INDEX('07 Uspora casu'!$F$5:$J$5,MATCH(AU$4,'07 Uspora casu'!$F$5:$J$5,1)-1)))*AT11,IFERROR($E11/INDEX('07 Uspora casu'!$F12:$J12,MATCH(AU$4,'07 Uspora casu'!$F$5:$J$5,0)),(INDEX('07 Uspora casu'!$F12:$J12,MATCH(AU$4,'07 Uspora casu'!$F$5:$J$5,1))/INDEX('07 Uspora casu'!$F12:$J12,MATCH(AU$4,'07 Uspora casu'!$F$5:$J$5,1)+1))^(1/(INDEX('07 Uspora casu'!$F$5:$J$5,MATCH(AU$4,'07 Uspora casu'!$F$5:$J$5,1)+1)-INDEX('07 Uspora casu'!$F$5:$J$5,MATCH(AU$4,'07 Uspora casu'!$F$5:$J$5,1))))*AT11))),0)))</f>
        <v>1.4287840452448282E-2</v>
      </c>
      <c r="AV11" s="48">
        <f>IF($E11="",0,IF('07 Uspora casu'!$D$2="Jazdný čas",IFERROR(IF(AV$4&lt;MIN('07 Uspora casu'!$F$5:$J$5),AW11*('07 Uspora casu'!$F$7/'07 Uspora casu'!$G$7)^(1/('07 Uspora casu'!$G$5-'07 Uspora casu'!$F$5)),IF(AV$4&gt;MAX('07 Uspora casu'!$F$5:$J$5),(INDEX('07 Uspora casu'!$F12:$J12,MATCH(AV$4,'07 Uspora casu'!$F$5:$J$5,1))/INDEX('07 Uspora casu'!$F12:$J12,MATCH(AV$4,'07 Uspora casu'!$F$5:$J$5,1)-1))^(1/(INDEX('07 Uspora casu'!$F$5:$J$5,MATCH(AV$4,'07 Uspora casu'!$F$5:$J$5,1))-INDEX('07 Uspora casu'!$F$5:$J$5,MATCH(AV$4,'07 Uspora casu'!$F$5:$J$5,1)-1)))*AU11,IFERROR(INDEX('07 Uspora casu'!$F12:$J12,MATCH(AV$4,'07 Uspora casu'!$F$5:$J$5,0))/60,(INDEX('07 Uspora casu'!$F12:$J12,MATCH(AV$4,'07 Uspora casu'!$F$5:$J$5,1)+1)/INDEX('07 Uspora casu'!$F12:$J12,MATCH(AV$4,'07 Uspora casu'!$F$5:$J$5,1)))^(1/(INDEX('07 Uspora casu'!$F$5:$J$5,MATCH(AV$4,'07 Uspora casu'!$F$5:$J$5,1)+1)-INDEX('07 Uspora casu'!$F$5:$J$5,MATCH(AV$4,'07 Uspora casu'!$F$5:$J$5,1))))*AU11))),0),IFERROR(IF(AV$4&lt;MIN('07 Uspora casu'!$F$5:$J$5),AW11*('07 Uspora casu'!$G$7/'07 Uspora casu'!$F$7)^(1/('07 Uspora casu'!$G$5-'07 Uspora casu'!$F$5)),IF(AV$4&gt;MAX('07 Uspora casu'!$F$5:$J$5),(INDEX('07 Uspora casu'!$F12:$J12,MATCH(AV$4,'07 Uspora casu'!$F$5:$J$5,1)-1)/INDEX('07 Uspora casu'!$F12:$J12,MATCH(AV$4,'07 Uspora casu'!$F$5:$J$5,1)))^(1/(INDEX('07 Uspora casu'!$F$5:$J$5,MATCH(AV$4,'07 Uspora casu'!$F$5:$J$5,1))-INDEX('07 Uspora casu'!$F$5:$J$5,MATCH(AV$4,'07 Uspora casu'!$F$5:$J$5,1)-1)))*AU11,IFERROR($E11/INDEX('07 Uspora casu'!$F12:$J12,MATCH(AV$4,'07 Uspora casu'!$F$5:$J$5,0)),(INDEX('07 Uspora casu'!$F12:$J12,MATCH(AV$4,'07 Uspora casu'!$F$5:$J$5,1))/INDEX('07 Uspora casu'!$F12:$J12,MATCH(AV$4,'07 Uspora casu'!$F$5:$J$5,1)+1))^(1/(INDEX('07 Uspora casu'!$F$5:$J$5,MATCH(AV$4,'07 Uspora casu'!$F$5:$J$5,1)+1)-INDEX('07 Uspora casu'!$F$5:$J$5,MATCH(AV$4,'07 Uspora casu'!$F$5:$J$5,1))))*AU11))),0)))</f>
        <v>1.4287840452448282E-2</v>
      </c>
      <c r="AW11" s="48">
        <f>IF($E11="",0,IF('07 Uspora casu'!$D$2="Jazdný čas",IFERROR(IF(AW$4&lt;MIN('07 Uspora casu'!$F$5:$J$5),AX11*('07 Uspora casu'!$F$7/'07 Uspora casu'!$G$7)^(1/('07 Uspora casu'!$G$5-'07 Uspora casu'!$F$5)),IF(AW$4&gt;MAX('07 Uspora casu'!$F$5:$J$5),(INDEX('07 Uspora casu'!$F12:$J12,MATCH(AW$4,'07 Uspora casu'!$F$5:$J$5,1))/INDEX('07 Uspora casu'!$F12:$J12,MATCH(AW$4,'07 Uspora casu'!$F$5:$J$5,1)-1))^(1/(INDEX('07 Uspora casu'!$F$5:$J$5,MATCH(AW$4,'07 Uspora casu'!$F$5:$J$5,1))-INDEX('07 Uspora casu'!$F$5:$J$5,MATCH(AW$4,'07 Uspora casu'!$F$5:$J$5,1)-1)))*AV11,IFERROR(INDEX('07 Uspora casu'!$F12:$J12,MATCH(AW$4,'07 Uspora casu'!$F$5:$J$5,0))/60,(INDEX('07 Uspora casu'!$F12:$J12,MATCH(AW$4,'07 Uspora casu'!$F$5:$J$5,1)+1)/INDEX('07 Uspora casu'!$F12:$J12,MATCH(AW$4,'07 Uspora casu'!$F$5:$J$5,1)))^(1/(INDEX('07 Uspora casu'!$F$5:$J$5,MATCH(AW$4,'07 Uspora casu'!$F$5:$J$5,1)+1)-INDEX('07 Uspora casu'!$F$5:$J$5,MATCH(AW$4,'07 Uspora casu'!$F$5:$J$5,1))))*AV11))),0),IFERROR(IF(AW$4&lt;MIN('07 Uspora casu'!$F$5:$J$5),AX11*('07 Uspora casu'!$G$7/'07 Uspora casu'!$F$7)^(1/('07 Uspora casu'!$G$5-'07 Uspora casu'!$F$5)),IF(AW$4&gt;MAX('07 Uspora casu'!$F$5:$J$5),(INDEX('07 Uspora casu'!$F12:$J12,MATCH(AW$4,'07 Uspora casu'!$F$5:$J$5,1)-1)/INDEX('07 Uspora casu'!$F12:$J12,MATCH(AW$4,'07 Uspora casu'!$F$5:$J$5,1)))^(1/(INDEX('07 Uspora casu'!$F$5:$J$5,MATCH(AW$4,'07 Uspora casu'!$F$5:$J$5,1))-INDEX('07 Uspora casu'!$F$5:$J$5,MATCH(AW$4,'07 Uspora casu'!$F$5:$J$5,1)-1)))*AV11,IFERROR($E11/INDEX('07 Uspora casu'!$F12:$J12,MATCH(AW$4,'07 Uspora casu'!$F$5:$J$5,0)),(INDEX('07 Uspora casu'!$F12:$J12,MATCH(AW$4,'07 Uspora casu'!$F$5:$J$5,1))/INDEX('07 Uspora casu'!$F12:$J12,MATCH(AW$4,'07 Uspora casu'!$F$5:$J$5,1)+1))^(1/(INDEX('07 Uspora casu'!$F$5:$J$5,MATCH(AW$4,'07 Uspora casu'!$F$5:$J$5,1)+1)-INDEX('07 Uspora casu'!$F$5:$J$5,MATCH(AW$4,'07 Uspora casu'!$F$5:$J$5,1))))*AV11))),0)))</f>
        <v>1.4287840452448282E-2</v>
      </c>
      <c r="AX11" s="48">
        <f>IF($E11="",0,IF('07 Uspora casu'!$D$2="Jazdný čas",IFERROR(IF(AX$4&lt;MIN('07 Uspora casu'!$F$5:$J$5),AY11*('07 Uspora casu'!$F$7/'07 Uspora casu'!$G$7)^(1/('07 Uspora casu'!$G$5-'07 Uspora casu'!$F$5)),IF(AX$4&gt;MAX('07 Uspora casu'!$F$5:$J$5),(INDEX('07 Uspora casu'!$F12:$J12,MATCH(AX$4,'07 Uspora casu'!$F$5:$J$5,1))/INDEX('07 Uspora casu'!$F12:$J12,MATCH(AX$4,'07 Uspora casu'!$F$5:$J$5,1)-1))^(1/(INDEX('07 Uspora casu'!$F$5:$J$5,MATCH(AX$4,'07 Uspora casu'!$F$5:$J$5,1))-INDEX('07 Uspora casu'!$F$5:$J$5,MATCH(AX$4,'07 Uspora casu'!$F$5:$J$5,1)-1)))*AW11,IFERROR(INDEX('07 Uspora casu'!$F12:$J12,MATCH(AX$4,'07 Uspora casu'!$F$5:$J$5,0))/60,(INDEX('07 Uspora casu'!$F12:$J12,MATCH(AX$4,'07 Uspora casu'!$F$5:$J$5,1)+1)/INDEX('07 Uspora casu'!$F12:$J12,MATCH(AX$4,'07 Uspora casu'!$F$5:$J$5,1)))^(1/(INDEX('07 Uspora casu'!$F$5:$J$5,MATCH(AX$4,'07 Uspora casu'!$F$5:$J$5,1)+1)-INDEX('07 Uspora casu'!$F$5:$J$5,MATCH(AX$4,'07 Uspora casu'!$F$5:$J$5,1))))*AW11))),0),IFERROR(IF(AX$4&lt;MIN('07 Uspora casu'!$F$5:$J$5),AY11*('07 Uspora casu'!$G$7/'07 Uspora casu'!$F$7)^(1/('07 Uspora casu'!$G$5-'07 Uspora casu'!$F$5)),IF(AX$4&gt;MAX('07 Uspora casu'!$F$5:$J$5),(INDEX('07 Uspora casu'!$F12:$J12,MATCH(AX$4,'07 Uspora casu'!$F$5:$J$5,1)-1)/INDEX('07 Uspora casu'!$F12:$J12,MATCH(AX$4,'07 Uspora casu'!$F$5:$J$5,1)))^(1/(INDEX('07 Uspora casu'!$F$5:$J$5,MATCH(AX$4,'07 Uspora casu'!$F$5:$J$5,1))-INDEX('07 Uspora casu'!$F$5:$J$5,MATCH(AX$4,'07 Uspora casu'!$F$5:$J$5,1)-1)))*AW11,IFERROR($E11/INDEX('07 Uspora casu'!$F12:$J12,MATCH(AX$4,'07 Uspora casu'!$F$5:$J$5,0)),(INDEX('07 Uspora casu'!$F12:$J12,MATCH(AX$4,'07 Uspora casu'!$F$5:$J$5,1))/INDEX('07 Uspora casu'!$F12:$J12,MATCH(AX$4,'07 Uspora casu'!$F$5:$J$5,1)+1))^(1/(INDEX('07 Uspora casu'!$F$5:$J$5,MATCH(AX$4,'07 Uspora casu'!$F$5:$J$5,1)+1)-INDEX('07 Uspora casu'!$F$5:$J$5,MATCH(AX$4,'07 Uspora casu'!$F$5:$J$5,1))))*AW11))),0)))</f>
        <v>1.4287840452448282E-2</v>
      </c>
      <c r="AY11" s="48">
        <f>IF($E11="",0,IF('07 Uspora casu'!$D$2="Jazdný čas",IFERROR(IF(AY$4&lt;MIN('07 Uspora casu'!$F$5:$J$5),AZ11*('07 Uspora casu'!$F$7/'07 Uspora casu'!$G$7)^(1/('07 Uspora casu'!$G$5-'07 Uspora casu'!$F$5)),IF(AY$4&gt;MAX('07 Uspora casu'!$F$5:$J$5),(INDEX('07 Uspora casu'!$F12:$J12,MATCH(AY$4,'07 Uspora casu'!$F$5:$J$5,1))/INDEX('07 Uspora casu'!$F12:$J12,MATCH(AY$4,'07 Uspora casu'!$F$5:$J$5,1)-1))^(1/(INDEX('07 Uspora casu'!$F$5:$J$5,MATCH(AY$4,'07 Uspora casu'!$F$5:$J$5,1))-INDEX('07 Uspora casu'!$F$5:$J$5,MATCH(AY$4,'07 Uspora casu'!$F$5:$J$5,1)-1)))*AX11,IFERROR(INDEX('07 Uspora casu'!$F12:$J12,MATCH(AY$4,'07 Uspora casu'!$F$5:$J$5,0))/60,(INDEX('07 Uspora casu'!$F12:$J12,MATCH(AY$4,'07 Uspora casu'!$F$5:$J$5,1)+1)/INDEX('07 Uspora casu'!$F12:$J12,MATCH(AY$4,'07 Uspora casu'!$F$5:$J$5,1)))^(1/(INDEX('07 Uspora casu'!$F$5:$J$5,MATCH(AY$4,'07 Uspora casu'!$F$5:$J$5,1)+1)-INDEX('07 Uspora casu'!$F$5:$J$5,MATCH(AY$4,'07 Uspora casu'!$F$5:$J$5,1))))*AX11))),0),IFERROR(IF(AY$4&lt;MIN('07 Uspora casu'!$F$5:$J$5),AZ11*('07 Uspora casu'!$G$7/'07 Uspora casu'!$F$7)^(1/('07 Uspora casu'!$G$5-'07 Uspora casu'!$F$5)),IF(AY$4&gt;MAX('07 Uspora casu'!$F$5:$J$5),(INDEX('07 Uspora casu'!$F12:$J12,MATCH(AY$4,'07 Uspora casu'!$F$5:$J$5,1)-1)/INDEX('07 Uspora casu'!$F12:$J12,MATCH(AY$4,'07 Uspora casu'!$F$5:$J$5,1)))^(1/(INDEX('07 Uspora casu'!$F$5:$J$5,MATCH(AY$4,'07 Uspora casu'!$F$5:$J$5,1))-INDEX('07 Uspora casu'!$F$5:$J$5,MATCH(AY$4,'07 Uspora casu'!$F$5:$J$5,1)-1)))*AX11,IFERROR($E11/INDEX('07 Uspora casu'!$F12:$J12,MATCH(AY$4,'07 Uspora casu'!$F$5:$J$5,0)),(INDEX('07 Uspora casu'!$F12:$J12,MATCH(AY$4,'07 Uspora casu'!$F$5:$J$5,1))/INDEX('07 Uspora casu'!$F12:$J12,MATCH(AY$4,'07 Uspora casu'!$F$5:$J$5,1)+1))^(1/(INDEX('07 Uspora casu'!$F$5:$J$5,MATCH(AY$4,'07 Uspora casu'!$F$5:$J$5,1)+1)-INDEX('07 Uspora casu'!$F$5:$J$5,MATCH(AY$4,'07 Uspora casu'!$F$5:$J$5,1))))*AX11))),0)))</f>
        <v>1.4287840452448282E-2</v>
      </c>
      <c r="AZ11" s="48">
        <f>IF($E11="",0,IF('07 Uspora casu'!$D$2="Jazdný čas",IFERROR(IF(AZ$4&lt;MIN('07 Uspora casu'!$F$5:$J$5),BA11*('07 Uspora casu'!$F$7/'07 Uspora casu'!$G$7)^(1/('07 Uspora casu'!$G$5-'07 Uspora casu'!$F$5)),IF(AZ$4&gt;MAX('07 Uspora casu'!$F$5:$J$5),(INDEX('07 Uspora casu'!$F12:$J12,MATCH(AZ$4,'07 Uspora casu'!$F$5:$J$5,1))/INDEX('07 Uspora casu'!$F12:$J12,MATCH(AZ$4,'07 Uspora casu'!$F$5:$J$5,1)-1))^(1/(INDEX('07 Uspora casu'!$F$5:$J$5,MATCH(AZ$4,'07 Uspora casu'!$F$5:$J$5,1))-INDEX('07 Uspora casu'!$F$5:$J$5,MATCH(AZ$4,'07 Uspora casu'!$F$5:$J$5,1)-1)))*AY11,IFERROR(INDEX('07 Uspora casu'!$F12:$J12,MATCH(AZ$4,'07 Uspora casu'!$F$5:$J$5,0))/60,(INDEX('07 Uspora casu'!$F12:$J12,MATCH(AZ$4,'07 Uspora casu'!$F$5:$J$5,1)+1)/INDEX('07 Uspora casu'!$F12:$J12,MATCH(AZ$4,'07 Uspora casu'!$F$5:$J$5,1)))^(1/(INDEX('07 Uspora casu'!$F$5:$J$5,MATCH(AZ$4,'07 Uspora casu'!$F$5:$J$5,1)+1)-INDEX('07 Uspora casu'!$F$5:$J$5,MATCH(AZ$4,'07 Uspora casu'!$F$5:$J$5,1))))*AY11))),0),IFERROR(IF(AZ$4&lt;MIN('07 Uspora casu'!$F$5:$J$5),BA11*('07 Uspora casu'!$G$7/'07 Uspora casu'!$F$7)^(1/('07 Uspora casu'!$G$5-'07 Uspora casu'!$F$5)),IF(AZ$4&gt;MAX('07 Uspora casu'!$F$5:$J$5),(INDEX('07 Uspora casu'!$F12:$J12,MATCH(AZ$4,'07 Uspora casu'!$F$5:$J$5,1)-1)/INDEX('07 Uspora casu'!$F12:$J12,MATCH(AZ$4,'07 Uspora casu'!$F$5:$J$5,1)))^(1/(INDEX('07 Uspora casu'!$F$5:$J$5,MATCH(AZ$4,'07 Uspora casu'!$F$5:$J$5,1))-INDEX('07 Uspora casu'!$F$5:$J$5,MATCH(AZ$4,'07 Uspora casu'!$F$5:$J$5,1)-1)))*AY11,IFERROR($E11/INDEX('07 Uspora casu'!$F12:$J12,MATCH(AZ$4,'07 Uspora casu'!$F$5:$J$5,0)),(INDEX('07 Uspora casu'!$F12:$J12,MATCH(AZ$4,'07 Uspora casu'!$F$5:$J$5,1))/INDEX('07 Uspora casu'!$F12:$J12,MATCH(AZ$4,'07 Uspora casu'!$F$5:$J$5,1)+1))^(1/(INDEX('07 Uspora casu'!$F$5:$J$5,MATCH(AZ$4,'07 Uspora casu'!$F$5:$J$5,1)+1)-INDEX('07 Uspora casu'!$F$5:$J$5,MATCH(AZ$4,'07 Uspora casu'!$F$5:$J$5,1))))*AY11))),0)))</f>
        <v>1.4287840452448282E-2</v>
      </c>
      <c r="BA11" s="48">
        <f>IF($E11="",0,IF('07 Uspora casu'!$D$2="Jazdný čas",IFERROR(IF(BA$4&lt;MIN('07 Uspora casu'!$F$5:$J$5),BB11*('07 Uspora casu'!$F$7/'07 Uspora casu'!$G$7)^(1/('07 Uspora casu'!$G$5-'07 Uspora casu'!$F$5)),IF(BA$4&gt;MAX('07 Uspora casu'!$F$5:$J$5),(INDEX('07 Uspora casu'!$F12:$J12,MATCH(BA$4,'07 Uspora casu'!$F$5:$J$5,1))/INDEX('07 Uspora casu'!$F12:$J12,MATCH(BA$4,'07 Uspora casu'!$F$5:$J$5,1)-1))^(1/(INDEX('07 Uspora casu'!$F$5:$J$5,MATCH(BA$4,'07 Uspora casu'!$F$5:$J$5,1))-INDEX('07 Uspora casu'!$F$5:$J$5,MATCH(BA$4,'07 Uspora casu'!$F$5:$J$5,1)-1)))*AZ11,IFERROR(INDEX('07 Uspora casu'!$F12:$J12,MATCH(BA$4,'07 Uspora casu'!$F$5:$J$5,0))/60,(INDEX('07 Uspora casu'!$F12:$J12,MATCH(BA$4,'07 Uspora casu'!$F$5:$J$5,1)+1)/INDEX('07 Uspora casu'!$F12:$J12,MATCH(BA$4,'07 Uspora casu'!$F$5:$J$5,1)))^(1/(INDEX('07 Uspora casu'!$F$5:$J$5,MATCH(BA$4,'07 Uspora casu'!$F$5:$J$5,1)+1)-INDEX('07 Uspora casu'!$F$5:$J$5,MATCH(BA$4,'07 Uspora casu'!$F$5:$J$5,1))))*AZ11))),0),IFERROR(IF(BA$4&lt;MIN('07 Uspora casu'!$F$5:$J$5),BB11*('07 Uspora casu'!$G$7/'07 Uspora casu'!$F$7)^(1/('07 Uspora casu'!$G$5-'07 Uspora casu'!$F$5)),IF(BA$4&gt;MAX('07 Uspora casu'!$F$5:$J$5),(INDEX('07 Uspora casu'!$F12:$J12,MATCH(BA$4,'07 Uspora casu'!$F$5:$J$5,1)-1)/INDEX('07 Uspora casu'!$F12:$J12,MATCH(BA$4,'07 Uspora casu'!$F$5:$J$5,1)))^(1/(INDEX('07 Uspora casu'!$F$5:$J$5,MATCH(BA$4,'07 Uspora casu'!$F$5:$J$5,1))-INDEX('07 Uspora casu'!$F$5:$J$5,MATCH(BA$4,'07 Uspora casu'!$F$5:$J$5,1)-1)))*AZ11,IFERROR($E11/INDEX('07 Uspora casu'!$F12:$J12,MATCH(BA$4,'07 Uspora casu'!$F$5:$J$5,0)),(INDEX('07 Uspora casu'!$F12:$J12,MATCH(BA$4,'07 Uspora casu'!$F$5:$J$5,1))/INDEX('07 Uspora casu'!$F12:$J12,MATCH(BA$4,'07 Uspora casu'!$F$5:$J$5,1)+1))^(1/(INDEX('07 Uspora casu'!$F$5:$J$5,MATCH(BA$4,'07 Uspora casu'!$F$5:$J$5,1)+1)-INDEX('07 Uspora casu'!$F$5:$J$5,MATCH(BA$4,'07 Uspora casu'!$F$5:$J$5,1))))*AZ11))),0)))</f>
        <v>1.4287840452448282E-2</v>
      </c>
      <c r="BB11" s="48">
        <f>IF($E11="",0,IF('07 Uspora casu'!$D$2="Jazdný čas",IFERROR(IF(BB$4&lt;MIN('07 Uspora casu'!$F$5:$J$5),BC11*('07 Uspora casu'!$F$7/'07 Uspora casu'!$G$7)^(1/('07 Uspora casu'!$G$5-'07 Uspora casu'!$F$5)),IF(BB$4&gt;MAX('07 Uspora casu'!$F$5:$J$5),(INDEX('07 Uspora casu'!$F12:$J12,MATCH(BB$4,'07 Uspora casu'!$F$5:$J$5,1))/INDEX('07 Uspora casu'!$F12:$J12,MATCH(BB$4,'07 Uspora casu'!$F$5:$J$5,1)-1))^(1/(INDEX('07 Uspora casu'!$F$5:$J$5,MATCH(BB$4,'07 Uspora casu'!$F$5:$J$5,1))-INDEX('07 Uspora casu'!$F$5:$J$5,MATCH(BB$4,'07 Uspora casu'!$F$5:$J$5,1)-1)))*BA11,IFERROR(INDEX('07 Uspora casu'!$F12:$J12,MATCH(BB$4,'07 Uspora casu'!$F$5:$J$5,0))/60,(INDEX('07 Uspora casu'!$F12:$J12,MATCH(BB$4,'07 Uspora casu'!$F$5:$J$5,1)+1)/INDEX('07 Uspora casu'!$F12:$J12,MATCH(BB$4,'07 Uspora casu'!$F$5:$J$5,1)))^(1/(INDEX('07 Uspora casu'!$F$5:$J$5,MATCH(BB$4,'07 Uspora casu'!$F$5:$J$5,1)+1)-INDEX('07 Uspora casu'!$F$5:$J$5,MATCH(BB$4,'07 Uspora casu'!$F$5:$J$5,1))))*BA11))),0),IFERROR(IF(BB$4&lt;MIN('07 Uspora casu'!$F$5:$J$5),BC11*('07 Uspora casu'!$G$7/'07 Uspora casu'!$F$7)^(1/('07 Uspora casu'!$G$5-'07 Uspora casu'!$F$5)),IF(BB$4&gt;MAX('07 Uspora casu'!$F$5:$J$5),(INDEX('07 Uspora casu'!$F12:$J12,MATCH(BB$4,'07 Uspora casu'!$F$5:$J$5,1)-1)/INDEX('07 Uspora casu'!$F12:$J12,MATCH(BB$4,'07 Uspora casu'!$F$5:$J$5,1)))^(1/(INDEX('07 Uspora casu'!$F$5:$J$5,MATCH(BB$4,'07 Uspora casu'!$F$5:$J$5,1))-INDEX('07 Uspora casu'!$F$5:$J$5,MATCH(BB$4,'07 Uspora casu'!$F$5:$J$5,1)-1)))*BA11,IFERROR($E11/INDEX('07 Uspora casu'!$F12:$J12,MATCH(BB$4,'07 Uspora casu'!$F$5:$J$5,0)),(INDEX('07 Uspora casu'!$F12:$J12,MATCH(BB$4,'07 Uspora casu'!$F$5:$J$5,1))/INDEX('07 Uspora casu'!$F12:$J12,MATCH(BB$4,'07 Uspora casu'!$F$5:$J$5,1)+1))^(1/(INDEX('07 Uspora casu'!$F$5:$J$5,MATCH(BB$4,'07 Uspora casu'!$F$5:$J$5,1)+1)-INDEX('07 Uspora casu'!$F$5:$J$5,MATCH(BB$4,'07 Uspora casu'!$F$5:$J$5,1))))*BA11))),0)))</f>
        <v>1.4287840452448282E-2</v>
      </c>
      <c r="BC11" s="48">
        <f>IF($E11="",0,IF('07 Uspora casu'!$D$2="Jazdný čas",IFERROR(IF(BC$4&lt;MIN('07 Uspora casu'!$F$5:$J$5),BD11*('07 Uspora casu'!$F$7/'07 Uspora casu'!$G$7)^(1/('07 Uspora casu'!$G$5-'07 Uspora casu'!$F$5)),IF(BC$4&gt;MAX('07 Uspora casu'!$F$5:$J$5),(INDEX('07 Uspora casu'!$F12:$J12,MATCH(BC$4,'07 Uspora casu'!$F$5:$J$5,1))/INDEX('07 Uspora casu'!$F12:$J12,MATCH(BC$4,'07 Uspora casu'!$F$5:$J$5,1)-1))^(1/(INDEX('07 Uspora casu'!$F$5:$J$5,MATCH(BC$4,'07 Uspora casu'!$F$5:$J$5,1))-INDEX('07 Uspora casu'!$F$5:$J$5,MATCH(BC$4,'07 Uspora casu'!$F$5:$J$5,1)-1)))*BB11,IFERROR(INDEX('07 Uspora casu'!$F12:$J12,MATCH(BC$4,'07 Uspora casu'!$F$5:$J$5,0))/60,(INDEX('07 Uspora casu'!$F12:$J12,MATCH(BC$4,'07 Uspora casu'!$F$5:$J$5,1)+1)/INDEX('07 Uspora casu'!$F12:$J12,MATCH(BC$4,'07 Uspora casu'!$F$5:$J$5,1)))^(1/(INDEX('07 Uspora casu'!$F$5:$J$5,MATCH(BC$4,'07 Uspora casu'!$F$5:$J$5,1)+1)-INDEX('07 Uspora casu'!$F$5:$J$5,MATCH(BC$4,'07 Uspora casu'!$F$5:$J$5,1))))*BB11))),0),IFERROR(IF(BC$4&lt;MIN('07 Uspora casu'!$F$5:$J$5),BD11*('07 Uspora casu'!$G$7/'07 Uspora casu'!$F$7)^(1/('07 Uspora casu'!$G$5-'07 Uspora casu'!$F$5)),IF(BC$4&gt;MAX('07 Uspora casu'!$F$5:$J$5),(INDEX('07 Uspora casu'!$F12:$J12,MATCH(BC$4,'07 Uspora casu'!$F$5:$J$5,1)-1)/INDEX('07 Uspora casu'!$F12:$J12,MATCH(BC$4,'07 Uspora casu'!$F$5:$J$5,1)))^(1/(INDEX('07 Uspora casu'!$F$5:$J$5,MATCH(BC$4,'07 Uspora casu'!$F$5:$J$5,1))-INDEX('07 Uspora casu'!$F$5:$J$5,MATCH(BC$4,'07 Uspora casu'!$F$5:$J$5,1)-1)))*BB11,IFERROR($E11/INDEX('07 Uspora casu'!$F12:$J12,MATCH(BC$4,'07 Uspora casu'!$F$5:$J$5,0)),(INDEX('07 Uspora casu'!$F12:$J12,MATCH(BC$4,'07 Uspora casu'!$F$5:$J$5,1))/INDEX('07 Uspora casu'!$F12:$J12,MATCH(BC$4,'07 Uspora casu'!$F$5:$J$5,1)+1))^(1/(INDEX('07 Uspora casu'!$F$5:$J$5,MATCH(BC$4,'07 Uspora casu'!$F$5:$J$5,1)+1)-INDEX('07 Uspora casu'!$F$5:$J$5,MATCH(BC$4,'07 Uspora casu'!$F$5:$J$5,1))))*BB11))),0)))</f>
        <v>1.4287840452448282E-2</v>
      </c>
    </row>
    <row r="12" spans="1:55" x14ac:dyDescent="0.2">
      <c r="A12" s="87"/>
      <c r="B12" s="5">
        <v>7</v>
      </c>
      <c r="C12" s="5" t="str">
        <f>IF(ISBLANK('07 Uspora casu'!C13)=TRUE,"",'07 Uspora casu'!C13)</f>
        <v/>
      </c>
      <c r="D12" s="5" t="str">
        <f>IF(ISBLANK('07 Uspora casu'!D13)=TRUE,"",'07 Uspora casu'!D13)</f>
        <v>R3 Tvrdošín - Nižná 1</v>
      </c>
      <c r="E12" s="5" t="str">
        <f>IF(ISBLANK('07 Uspora casu'!E13)=TRUE,"",'07 Uspora casu'!E13)</f>
        <v/>
      </c>
      <c r="F12" s="48">
        <f>IF($E12="",0,IF('07 Uspora casu'!$D$2="Jazdný čas",IFERROR(IF(F$4&lt;MIN('07 Uspora casu'!$F$5:$J$5),G12*('07 Uspora casu'!$F$7/'07 Uspora casu'!$G$7)^(1/('07 Uspora casu'!$G$5-'07 Uspora casu'!$F$5)),IF(F$4&gt;MAX('07 Uspora casu'!$F$5:$J$5),(INDEX('07 Uspora casu'!$F13:$J13,MATCH(F$4,'07 Uspora casu'!$F$5:$J$5,1))/INDEX('07 Uspora casu'!$F13:$J13,MATCH(F$4,'07 Uspora casu'!$F$5:$J$5,1)-1))^(1/(INDEX('07 Uspora casu'!$F$5:$J$5,MATCH(F$4,'07 Uspora casu'!$F$5:$J$5,1))-INDEX('07 Uspora casu'!$F$5:$J$5,MATCH(F$4,'07 Uspora casu'!$F$5:$J$5,1)-1)))*E12,IFERROR(INDEX('07 Uspora casu'!$F13:$J13,MATCH(F$4,'07 Uspora casu'!$F$5:$J$5,0))/60,(INDEX('07 Uspora casu'!$F13:$J13,MATCH(F$4,'07 Uspora casu'!$F$5:$J$5,1)+1)/INDEX('07 Uspora casu'!$F13:$J13,MATCH(F$4,'07 Uspora casu'!$F$5:$J$5,1)))^(1/(INDEX('07 Uspora casu'!$F$5:$J$5,MATCH(F$4,'07 Uspora casu'!$F$5:$J$5,1)+1)-INDEX('07 Uspora casu'!$F$5:$J$5,MATCH(F$4,'07 Uspora casu'!$F$5:$J$5,1))))*E12))),0),IFERROR(IF(F$4&lt;MIN('07 Uspora casu'!$F$5:$J$5),G12*('07 Uspora casu'!$G$7/'07 Uspora casu'!$F$7)^(1/('07 Uspora casu'!$G$5-'07 Uspora casu'!$F$5)),IF(F$4&gt;MAX('07 Uspora casu'!$F$5:$J$5),(INDEX('07 Uspora casu'!$F13:$J13,MATCH(F$4,'07 Uspora casu'!$F$5:$J$5,1)-1)/INDEX('07 Uspora casu'!$F13:$J13,MATCH(F$4,'07 Uspora casu'!$F$5:$J$5,1)))^(1/(INDEX('07 Uspora casu'!$F$5:$J$5,MATCH(F$4,'07 Uspora casu'!$F$5:$J$5,1))-INDEX('07 Uspora casu'!$F$5:$J$5,MATCH(F$4,'07 Uspora casu'!$F$5:$J$5,1)-1)))*E12,IFERROR($E12/INDEX('07 Uspora casu'!$F13:$J13,MATCH(F$4,'07 Uspora casu'!$F$5:$J$5,0)),(INDEX('07 Uspora casu'!$F13:$J13,MATCH(F$4,'07 Uspora casu'!$F$5:$J$5,1))/INDEX('07 Uspora casu'!$F13:$J13,MATCH(F$4,'07 Uspora casu'!$F$5:$J$5,1)+1))^(1/(INDEX('07 Uspora casu'!$F$5:$J$5,MATCH(F$4,'07 Uspora casu'!$F$5:$J$5,1)+1)-INDEX('07 Uspora casu'!$F$5:$J$5,MATCH(F$4,'07 Uspora casu'!$F$5:$J$5,1))))*E12))),0)))</f>
        <v>0</v>
      </c>
      <c r="G12" s="48">
        <f>IF($E12="",0,IF('07 Uspora casu'!$D$2="Jazdný čas",IFERROR(IF(G$4&lt;MIN('07 Uspora casu'!$F$5:$J$5),H12*('07 Uspora casu'!$F$7/'07 Uspora casu'!$G$7)^(1/('07 Uspora casu'!$G$5-'07 Uspora casu'!$F$5)),IF(G$4&gt;MAX('07 Uspora casu'!$F$5:$J$5),(INDEX('07 Uspora casu'!$F13:$J13,MATCH(G$4,'07 Uspora casu'!$F$5:$J$5,1))/INDEX('07 Uspora casu'!$F13:$J13,MATCH(G$4,'07 Uspora casu'!$F$5:$J$5,1)-1))^(1/(INDEX('07 Uspora casu'!$F$5:$J$5,MATCH(G$4,'07 Uspora casu'!$F$5:$J$5,1))-INDEX('07 Uspora casu'!$F$5:$J$5,MATCH(G$4,'07 Uspora casu'!$F$5:$J$5,1)-1)))*F12,IFERROR(INDEX('07 Uspora casu'!$F13:$J13,MATCH(G$4,'07 Uspora casu'!$F$5:$J$5,0))/60,(INDEX('07 Uspora casu'!$F13:$J13,MATCH(G$4,'07 Uspora casu'!$F$5:$J$5,1)+1)/INDEX('07 Uspora casu'!$F13:$J13,MATCH(G$4,'07 Uspora casu'!$F$5:$J$5,1)))^(1/(INDEX('07 Uspora casu'!$F$5:$J$5,MATCH(G$4,'07 Uspora casu'!$F$5:$J$5,1)+1)-INDEX('07 Uspora casu'!$F$5:$J$5,MATCH(G$4,'07 Uspora casu'!$F$5:$J$5,1))))*F12))),0),IFERROR(IF(G$4&lt;MIN('07 Uspora casu'!$F$5:$J$5),H12*('07 Uspora casu'!$G$7/'07 Uspora casu'!$F$7)^(1/('07 Uspora casu'!$G$5-'07 Uspora casu'!$F$5)),IF(G$4&gt;MAX('07 Uspora casu'!$F$5:$J$5),(INDEX('07 Uspora casu'!$F13:$J13,MATCH(G$4,'07 Uspora casu'!$F$5:$J$5,1)-1)/INDEX('07 Uspora casu'!$F13:$J13,MATCH(G$4,'07 Uspora casu'!$F$5:$J$5,1)))^(1/(INDEX('07 Uspora casu'!$F$5:$J$5,MATCH(G$4,'07 Uspora casu'!$F$5:$J$5,1))-INDEX('07 Uspora casu'!$F$5:$J$5,MATCH(G$4,'07 Uspora casu'!$F$5:$J$5,1)-1)))*F12,IFERROR($E12/INDEX('07 Uspora casu'!$F13:$J13,MATCH(G$4,'07 Uspora casu'!$F$5:$J$5,0)),(INDEX('07 Uspora casu'!$F13:$J13,MATCH(G$4,'07 Uspora casu'!$F$5:$J$5,1))/INDEX('07 Uspora casu'!$F13:$J13,MATCH(G$4,'07 Uspora casu'!$F$5:$J$5,1)+1))^(1/(INDEX('07 Uspora casu'!$F$5:$J$5,MATCH(G$4,'07 Uspora casu'!$F$5:$J$5,1)+1)-INDEX('07 Uspora casu'!$F$5:$J$5,MATCH(G$4,'07 Uspora casu'!$F$5:$J$5,1))))*F12))),0)))</f>
        <v>0</v>
      </c>
      <c r="H12" s="48">
        <f>IF($E12="",0,IF('07 Uspora casu'!$D$2="Jazdný čas",IFERROR(IF(H$4&lt;MIN('07 Uspora casu'!$F$5:$J$5),I12*('07 Uspora casu'!$F$7/'07 Uspora casu'!$G$7)^(1/('07 Uspora casu'!$G$5-'07 Uspora casu'!$F$5)),IF(H$4&gt;MAX('07 Uspora casu'!$F$5:$J$5),(INDEX('07 Uspora casu'!$F13:$J13,MATCH(H$4,'07 Uspora casu'!$F$5:$J$5,1))/INDEX('07 Uspora casu'!$F13:$J13,MATCH(H$4,'07 Uspora casu'!$F$5:$J$5,1)-1))^(1/(INDEX('07 Uspora casu'!$F$5:$J$5,MATCH(H$4,'07 Uspora casu'!$F$5:$J$5,1))-INDEX('07 Uspora casu'!$F$5:$J$5,MATCH(H$4,'07 Uspora casu'!$F$5:$J$5,1)-1)))*G12,IFERROR(INDEX('07 Uspora casu'!$F13:$J13,MATCH(H$4,'07 Uspora casu'!$F$5:$J$5,0))/60,(INDEX('07 Uspora casu'!$F13:$J13,MATCH(H$4,'07 Uspora casu'!$F$5:$J$5,1)+1)/INDEX('07 Uspora casu'!$F13:$J13,MATCH(H$4,'07 Uspora casu'!$F$5:$J$5,1)))^(1/(INDEX('07 Uspora casu'!$F$5:$J$5,MATCH(H$4,'07 Uspora casu'!$F$5:$J$5,1)+1)-INDEX('07 Uspora casu'!$F$5:$J$5,MATCH(H$4,'07 Uspora casu'!$F$5:$J$5,1))))*G12))),0),IFERROR(IF(H$4&lt;MIN('07 Uspora casu'!$F$5:$J$5),I12*('07 Uspora casu'!$G$7/'07 Uspora casu'!$F$7)^(1/('07 Uspora casu'!$G$5-'07 Uspora casu'!$F$5)),IF(H$4&gt;MAX('07 Uspora casu'!$F$5:$J$5),(INDEX('07 Uspora casu'!$F13:$J13,MATCH(H$4,'07 Uspora casu'!$F$5:$J$5,1)-1)/INDEX('07 Uspora casu'!$F13:$J13,MATCH(H$4,'07 Uspora casu'!$F$5:$J$5,1)))^(1/(INDEX('07 Uspora casu'!$F$5:$J$5,MATCH(H$4,'07 Uspora casu'!$F$5:$J$5,1))-INDEX('07 Uspora casu'!$F$5:$J$5,MATCH(H$4,'07 Uspora casu'!$F$5:$J$5,1)-1)))*G12,IFERROR($E12/INDEX('07 Uspora casu'!$F13:$J13,MATCH(H$4,'07 Uspora casu'!$F$5:$J$5,0)),(INDEX('07 Uspora casu'!$F13:$J13,MATCH(H$4,'07 Uspora casu'!$F$5:$J$5,1))/INDEX('07 Uspora casu'!$F13:$J13,MATCH(H$4,'07 Uspora casu'!$F$5:$J$5,1)+1))^(1/(INDEX('07 Uspora casu'!$F$5:$J$5,MATCH(H$4,'07 Uspora casu'!$F$5:$J$5,1)+1)-INDEX('07 Uspora casu'!$F$5:$J$5,MATCH(H$4,'07 Uspora casu'!$F$5:$J$5,1))))*G12))),0)))</f>
        <v>0</v>
      </c>
      <c r="I12" s="48">
        <f>IF($E12="",0,IF('07 Uspora casu'!$D$2="Jazdný čas",IFERROR(IF(I$4&lt;MIN('07 Uspora casu'!$F$5:$J$5),J12*('07 Uspora casu'!$F$7/'07 Uspora casu'!$G$7)^(1/('07 Uspora casu'!$G$5-'07 Uspora casu'!$F$5)),IF(I$4&gt;MAX('07 Uspora casu'!$F$5:$J$5),(INDEX('07 Uspora casu'!$F13:$J13,MATCH(I$4,'07 Uspora casu'!$F$5:$J$5,1))/INDEX('07 Uspora casu'!$F13:$J13,MATCH(I$4,'07 Uspora casu'!$F$5:$J$5,1)-1))^(1/(INDEX('07 Uspora casu'!$F$5:$J$5,MATCH(I$4,'07 Uspora casu'!$F$5:$J$5,1))-INDEX('07 Uspora casu'!$F$5:$J$5,MATCH(I$4,'07 Uspora casu'!$F$5:$J$5,1)-1)))*H12,IFERROR(INDEX('07 Uspora casu'!$F13:$J13,MATCH(I$4,'07 Uspora casu'!$F$5:$J$5,0))/60,(INDEX('07 Uspora casu'!$F13:$J13,MATCH(I$4,'07 Uspora casu'!$F$5:$J$5,1)+1)/INDEX('07 Uspora casu'!$F13:$J13,MATCH(I$4,'07 Uspora casu'!$F$5:$J$5,1)))^(1/(INDEX('07 Uspora casu'!$F$5:$J$5,MATCH(I$4,'07 Uspora casu'!$F$5:$J$5,1)+1)-INDEX('07 Uspora casu'!$F$5:$J$5,MATCH(I$4,'07 Uspora casu'!$F$5:$J$5,1))))*H12))),0),IFERROR(IF(I$4&lt;MIN('07 Uspora casu'!$F$5:$J$5),J12*('07 Uspora casu'!$G$7/'07 Uspora casu'!$F$7)^(1/('07 Uspora casu'!$G$5-'07 Uspora casu'!$F$5)),IF(I$4&gt;MAX('07 Uspora casu'!$F$5:$J$5),(INDEX('07 Uspora casu'!$F13:$J13,MATCH(I$4,'07 Uspora casu'!$F$5:$J$5,1)-1)/INDEX('07 Uspora casu'!$F13:$J13,MATCH(I$4,'07 Uspora casu'!$F$5:$J$5,1)))^(1/(INDEX('07 Uspora casu'!$F$5:$J$5,MATCH(I$4,'07 Uspora casu'!$F$5:$J$5,1))-INDEX('07 Uspora casu'!$F$5:$J$5,MATCH(I$4,'07 Uspora casu'!$F$5:$J$5,1)-1)))*H12,IFERROR($E12/INDEX('07 Uspora casu'!$F13:$J13,MATCH(I$4,'07 Uspora casu'!$F$5:$J$5,0)),(INDEX('07 Uspora casu'!$F13:$J13,MATCH(I$4,'07 Uspora casu'!$F$5:$J$5,1))/INDEX('07 Uspora casu'!$F13:$J13,MATCH(I$4,'07 Uspora casu'!$F$5:$J$5,1)+1))^(1/(INDEX('07 Uspora casu'!$F$5:$J$5,MATCH(I$4,'07 Uspora casu'!$F$5:$J$5,1)+1)-INDEX('07 Uspora casu'!$F$5:$J$5,MATCH(I$4,'07 Uspora casu'!$F$5:$J$5,1))))*H12))),0)))</f>
        <v>0</v>
      </c>
      <c r="J12" s="48">
        <f>IF($E12="",0,IF('07 Uspora casu'!$D$2="Jazdný čas",IFERROR(IF(J$4&lt;MIN('07 Uspora casu'!$F$5:$J$5),K12*('07 Uspora casu'!$F$7/'07 Uspora casu'!$G$7)^(1/('07 Uspora casu'!$G$5-'07 Uspora casu'!$F$5)),IF(J$4&gt;MAX('07 Uspora casu'!$F$5:$J$5),(INDEX('07 Uspora casu'!$F13:$J13,MATCH(J$4,'07 Uspora casu'!$F$5:$J$5,1))/INDEX('07 Uspora casu'!$F13:$J13,MATCH(J$4,'07 Uspora casu'!$F$5:$J$5,1)-1))^(1/(INDEX('07 Uspora casu'!$F$5:$J$5,MATCH(J$4,'07 Uspora casu'!$F$5:$J$5,1))-INDEX('07 Uspora casu'!$F$5:$J$5,MATCH(J$4,'07 Uspora casu'!$F$5:$J$5,1)-1)))*I12,IFERROR(INDEX('07 Uspora casu'!$F13:$J13,MATCH(J$4,'07 Uspora casu'!$F$5:$J$5,0))/60,(INDEX('07 Uspora casu'!$F13:$J13,MATCH(J$4,'07 Uspora casu'!$F$5:$J$5,1)+1)/INDEX('07 Uspora casu'!$F13:$J13,MATCH(J$4,'07 Uspora casu'!$F$5:$J$5,1)))^(1/(INDEX('07 Uspora casu'!$F$5:$J$5,MATCH(J$4,'07 Uspora casu'!$F$5:$J$5,1)+1)-INDEX('07 Uspora casu'!$F$5:$J$5,MATCH(J$4,'07 Uspora casu'!$F$5:$J$5,1))))*I12))),0),IFERROR(IF(J$4&lt;MIN('07 Uspora casu'!$F$5:$J$5),K12*('07 Uspora casu'!$G$7/'07 Uspora casu'!$F$7)^(1/('07 Uspora casu'!$G$5-'07 Uspora casu'!$F$5)),IF(J$4&gt;MAX('07 Uspora casu'!$F$5:$J$5),(INDEX('07 Uspora casu'!$F13:$J13,MATCH(J$4,'07 Uspora casu'!$F$5:$J$5,1)-1)/INDEX('07 Uspora casu'!$F13:$J13,MATCH(J$4,'07 Uspora casu'!$F$5:$J$5,1)))^(1/(INDEX('07 Uspora casu'!$F$5:$J$5,MATCH(J$4,'07 Uspora casu'!$F$5:$J$5,1))-INDEX('07 Uspora casu'!$F$5:$J$5,MATCH(J$4,'07 Uspora casu'!$F$5:$J$5,1)-1)))*I12,IFERROR($E12/INDEX('07 Uspora casu'!$F13:$J13,MATCH(J$4,'07 Uspora casu'!$F$5:$J$5,0)),(INDEX('07 Uspora casu'!$F13:$J13,MATCH(J$4,'07 Uspora casu'!$F$5:$J$5,1))/INDEX('07 Uspora casu'!$F13:$J13,MATCH(J$4,'07 Uspora casu'!$F$5:$J$5,1)+1))^(1/(INDEX('07 Uspora casu'!$F$5:$J$5,MATCH(J$4,'07 Uspora casu'!$F$5:$J$5,1)+1)-INDEX('07 Uspora casu'!$F$5:$J$5,MATCH(J$4,'07 Uspora casu'!$F$5:$J$5,1))))*I12))),0)))</f>
        <v>0</v>
      </c>
      <c r="K12" s="48">
        <f>IF($E12="",0,IF('07 Uspora casu'!$D$2="Jazdný čas",IFERROR(IF(K$4&lt;MIN('07 Uspora casu'!$F$5:$J$5),L12*('07 Uspora casu'!$F$7/'07 Uspora casu'!$G$7)^(1/('07 Uspora casu'!$G$5-'07 Uspora casu'!$F$5)),IF(K$4&gt;MAX('07 Uspora casu'!$F$5:$J$5),(INDEX('07 Uspora casu'!$F13:$J13,MATCH(K$4,'07 Uspora casu'!$F$5:$J$5,1))/INDEX('07 Uspora casu'!$F13:$J13,MATCH(K$4,'07 Uspora casu'!$F$5:$J$5,1)-1))^(1/(INDEX('07 Uspora casu'!$F$5:$J$5,MATCH(K$4,'07 Uspora casu'!$F$5:$J$5,1))-INDEX('07 Uspora casu'!$F$5:$J$5,MATCH(K$4,'07 Uspora casu'!$F$5:$J$5,1)-1)))*J12,IFERROR(INDEX('07 Uspora casu'!$F13:$J13,MATCH(K$4,'07 Uspora casu'!$F$5:$J$5,0))/60,(INDEX('07 Uspora casu'!$F13:$J13,MATCH(K$4,'07 Uspora casu'!$F$5:$J$5,1)+1)/INDEX('07 Uspora casu'!$F13:$J13,MATCH(K$4,'07 Uspora casu'!$F$5:$J$5,1)))^(1/(INDEX('07 Uspora casu'!$F$5:$J$5,MATCH(K$4,'07 Uspora casu'!$F$5:$J$5,1)+1)-INDEX('07 Uspora casu'!$F$5:$J$5,MATCH(K$4,'07 Uspora casu'!$F$5:$J$5,1))))*J12))),0),IFERROR(IF(K$4&lt;MIN('07 Uspora casu'!$F$5:$J$5),L12*('07 Uspora casu'!$G$7/'07 Uspora casu'!$F$7)^(1/('07 Uspora casu'!$G$5-'07 Uspora casu'!$F$5)),IF(K$4&gt;MAX('07 Uspora casu'!$F$5:$J$5),(INDEX('07 Uspora casu'!$F13:$J13,MATCH(K$4,'07 Uspora casu'!$F$5:$J$5,1)-1)/INDEX('07 Uspora casu'!$F13:$J13,MATCH(K$4,'07 Uspora casu'!$F$5:$J$5,1)))^(1/(INDEX('07 Uspora casu'!$F$5:$J$5,MATCH(K$4,'07 Uspora casu'!$F$5:$J$5,1))-INDEX('07 Uspora casu'!$F$5:$J$5,MATCH(K$4,'07 Uspora casu'!$F$5:$J$5,1)-1)))*J12,IFERROR($E12/INDEX('07 Uspora casu'!$F13:$J13,MATCH(K$4,'07 Uspora casu'!$F$5:$J$5,0)),(INDEX('07 Uspora casu'!$F13:$J13,MATCH(K$4,'07 Uspora casu'!$F$5:$J$5,1))/INDEX('07 Uspora casu'!$F13:$J13,MATCH(K$4,'07 Uspora casu'!$F$5:$J$5,1)+1))^(1/(INDEX('07 Uspora casu'!$F$5:$J$5,MATCH(K$4,'07 Uspora casu'!$F$5:$J$5,1)+1)-INDEX('07 Uspora casu'!$F$5:$J$5,MATCH(K$4,'07 Uspora casu'!$F$5:$J$5,1))))*J12))),0)))</f>
        <v>0</v>
      </c>
      <c r="L12" s="48">
        <f>IF($E12="",0,IF('07 Uspora casu'!$D$2="Jazdný čas",IFERROR(IF(L$4&lt;MIN('07 Uspora casu'!$F$5:$J$5),M12*('07 Uspora casu'!$F$7/'07 Uspora casu'!$G$7)^(1/('07 Uspora casu'!$G$5-'07 Uspora casu'!$F$5)),IF(L$4&gt;MAX('07 Uspora casu'!$F$5:$J$5),(INDEX('07 Uspora casu'!$F13:$J13,MATCH(L$4,'07 Uspora casu'!$F$5:$J$5,1))/INDEX('07 Uspora casu'!$F13:$J13,MATCH(L$4,'07 Uspora casu'!$F$5:$J$5,1)-1))^(1/(INDEX('07 Uspora casu'!$F$5:$J$5,MATCH(L$4,'07 Uspora casu'!$F$5:$J$5,1))-INDEX('07 Uspora casu'!$F$5:$J$5,MATCH(L$4,'07 Uspora casu'!$F$5:$J$5,1)-1)))*K12,IFERROR(INDEX('07 Uspora casu'!$F13:$J13,MATCH(L$4,'07 Uspora casu'!$F$5:$J$5,0))/60,(INDEX('07 Uspora casu'!$F13:$J13,MATCH(L$4,'07 Uspora casu'!$F$5:$J$5,1)+1)/INDEX('07 Uspora casu'!$F13:$J13,MATCH(L$4,'07 Uspora casu'!$F$5:$J$5,1)))^(1/(INDEX('07 Uspora casu'!$F$5:$J$5,MATCH(L$4,'07 Uspora casu'!$F$5:$J$5,1)+1)-INDEX('07 Uspora casu'!$F$5:$J$5,MATCH(L$4,'07 Uspora casu'!$F$5:$J$5,1))))*K12))),0),IFERROR(IF(L$4&lt;MIN('07 Uspora casu'!$F$5:$J$5),M12*('07 Uspora casu'!$G$7/'07 Uspora casu'!$F$7)^(1/('07 Uspora casu'!$G$5-'07 Uspora casu'!$F$5)),IF(L$4&gt;MAX('07 Uspora casu'!$F$5:$J$5),(INDEX('07 Uspora casu'!$F13:$J13,MATCH(L$4,'07 Uspora casu'!$F$5:$J$5,1)-1)/INDEX('07 Uspora casu'!$F13:$J13,MATCH(L$4,'07 Uspora casu'!$F$5:$J$5,1)))^(1/(INDEX('07 Uspora casu'!$F$5:$J$5,MATCH(L$4,'07 Uspora casu'!$F$5:$J$5,1))-INDEX('07 Uspora casu'!$F$5:$J$5,MATCH(L$4,'07 Uspora casu'!$F$5:$J$5,1)-1)))*K12,IFERROR($E12/INDEX('07 Uspora casu'!$F13:$J13,MATCH(L$4,'07 Uspora casu'!$F$5:$J$5,0)),(INDEX('07 Uspora casu'!$F13:$J13,MATCH(L$4,'07 Uspora casu'!$F$5:$J$5,1))/INDEX('07 Uspora casu'!$F13:$J13,MATCH(L$4,'07 Uspora casu'!$F$5:$J$5,1)+1))^(1/(INDEX('07 Uspora casu'!$F$5:$J$5,MATCH(L$4,'07 Uspora casu'!$F$5:$J$5,1)+1)-INDEX('07 Uspora casu'!$F$5:$J$5,MATCH(L$4,'07 Uspora casu'!$F$5:$J$5,1))))*K12))),0)))</f>
        <v>0</v>
      </c>
      <c r="M12" s="48">
        <f>IF($E12="",0,IF('07 Uspora casu'!$D$2="Jazdný čas",IFERROR(IF(M$4&lt;MIN('07 Uspora casu'!$F$5:$J$5),N12*('07 Uspora casu'!$F$7/'07 Uspora casu'!$G$7)^(1/('07 Uspora casu'!$G$5-'07 Uspora casu'!$F$5)),IF(M$4&gt;MAX('07 Uspora casu'!$F$5:$J$5),(INDEX('07 Uspora casu'!$F13:$J13,MATCH(M$4,'07 Uspora casu'!$F$5:$J$5,1))/INDEX('07 Uspora casu'!$F13:$J13,MATCH(M$4,'07 Uspora casu'!$F$5:$J$5,1)-1))^(1/(INDEX('07 Uspora casu'!$F$5:$J$5,MATCH(M$4,'07 Uspora casu'!$F$5:$J$5,1))-INDEX('07 Uspora casu'!$F$5:$J$5,MATCH(M$4,'07 Uspora casu'!$F$5:$J$5,1)-1)))*L12,IFERROR(INDEX('07 Uspora casu'!$F13:$J13,MATCH(M$4,'07 Uspora casu'!$F$5:$J$5,0))/60,(INDEX('07 Uspora casu'!$F13:$J13,MATCH(M$4,'07 Uspora casu'!$F$5:$J$5,1)+1)/INDEX('07 Uspora casu'!$F13:$J13,MATCH(M$4,'07 Uspora casu'!$F$5:$J$5,1)))^(1/(INDEX('07 Uspora casu'!$F$5:$J$5,MATCH(M$4,'07 Uspora casu'!$F$5:$J$5,1)+1)-INDEX('07 Uspora casu'!$F$5:$J$5,MATCH(M$4,'07 Uspora casu'!$F$5:$J$5,1))))*L12))),0),IFERROR(IF(M$4&lt;MIN('07 Uspora casu'!$F$5:$J$5),N12*('07 Uspora casu'!$G$7/'07 Uspora casu'!$F$7)^(1/('07 Uspora casu'!$G$5-'07 Uspora casu'!$F$5)),IF(M$4&gt;MAX('07 Uspora casu'!$F$5:$J$5),(INDEX('07 Uspora casu'!$F13:$J13,MATCH(M$4,'07 Uspora casu'!$F$5:$J$5,1)-1)/INDEX('07 Uspora casu'!$F13:$J13,MATCH(M$4,'07 Uspora casu'!$F$5:$J$5,1)))^(1/(INDEX('07 Uspora casu'!$F$5:$J$5,MATCH(M$4,'07 Uspora casu'!$F$5:$J$5,1))-INDEX('07 Uspora casu'!$F$5:$J$5,MATCH(M$4,'07 Uspora casu'!$F$5:$J$5,1)-1)))*L12,IFERROR($E12/INDEX('07 Uspora casu'!$F13:$J13,MATCH(M$4,'07 Uspora casu'!$F$5:$J$5,0)),(INDEX('07 Uspora casu'!$F13:$J13,MATCH(M$4,'07 Uspora casu'!$F$5:$J$5,1))/INDEX('07 Uspora casu'!$F13:$J13,MATCH(M$4,'07 Uspora casu'!$F$5:$J$5,1)+1))^(1/(INDEX('07 Uspora casu'!$F$5:$J$5,MATCH(M$4,'07 Uspora casu'!$F$5:$J$5,1)+1)-INDEX('07 Uspora casu'!$F$5:$J$5,MATCH(M$4,'07 Uspora casu'!$F$5:$J$5,1))))*L12))),0)))</f>
        <v>0</v>
      </c>
      <c r="N12" s="48">
        <f>IF($E12="",0,IF('07 Uspora casu'!$D$2="Jazdný čas",IFERROR(IF(N$4&lt;MIN('07 Uspora casu'!$F$5:$J$5),O12*('07 Uspora casu'!$F$7/'07 Uspora casu'!$G$7)^(1/('07 Uspora casu'!$G$5-'07 Uspora casu'!$F$5)),IF(N$4&gt;MAX('07 Uspora casu'!$F$5:$J$5),(INDEX('07 Uspora casu'!$F13:$J13,MATCH(N$4,'07 Uspora casu'!$F$5:$J$5,1))/INDEX('07 Uspora casu'!$F13:$J13,MATCH(N$4,'07 Uspora casu'!$F$5:$J$5,1)-1))^(1/(INDEX('07 Uspora casu'!$F$5:$J$5,MATCH(N$4,'07 Uspora casu'!$F$5:$J$5,1))-INDEX('07 Uspora casu'!$F$5:$J$5,MATCH(N$4,'07 Uspora casu'!$F$5:$J$5,1)-1)))*M12,IFERROR(INDEX('07 Uspora casu'!$F13:$J13,MATCH(N$4,'07 Uspora casu'!$F$5:$J$5,0))/60,(INDEX('07 Uspora casu'!$F13:$J13,MATCH(N$4,'07 Uspora casu'!$F$5:$J$5,1)+1)/INDEX('07 Uspora casu'!$F13:$J13,MATCH(N$4,'07 Uspora casu'!$F$5:$J$5,1)))^(1/(INDEX('07 Uspora casu'!$F$5:$J$5,MATCH(N$4,'07 Uspora casu'!$F$5:$J$5,1)+1)-INDEX('07 Uspora casu'!$F$5:$J$5,MATCH(N$4,'07 Uspora casu'!$F$5:$J$5,1))))*M12))),0),IFERROR(IF(N$4&lt;MIN('07 Uspora casu'!$F$5:$J$5),O12*('07 Uspora casu'!$G$7/'07 Uspora casu'!$F$7)^(1/('07 Uspora casu'!$G$5-'07 Uspora casu'!$F$5)),IF(N$4&gt;MAX('07 Uspora casu'!$F$5:$J$5),(INDEX('07 Uspora casu'!$F13:$J13,MATCH(N$4,'07 Uspora casu'!$F$5:$J$5,1)-1)/INDEX('07 Uspora casu'!$F13:$J13,MATCH(N$4,'07 Uspora casu'!$F$5:$J$5,1)))^(1/(INDEX('07 Uspora casu'!$F$5:$J$5,MATCH(N$4,'07 Uspora casu'!$F$5:$J$5,1))-INDEX('07 Uspora casu'!$F$5:$J$5,MATCH(N$4,'07 Uspora casu'!$F$5:$J$5,1)-1)))*M12,IFERROR($E12/INDEX('07 Uspora casu'!$F13:$J13,MATCH(N$4,'07 Uspora casu'!$F$5:$J$5,0)),(INDEX('07 Uspora casu'!$F13:$J13,MATCH(N$4,'07 Uspora casu'!$F$5:$J$5,1))/INDEX('07 Uspora casu'!$F13:$J13,MATCH(N$4,'07 Uspora casu'!$F$5:$J$5,1)+1))^(1/(INDEX('07 Uspora casu'!$F$5:$J$5,MATCH(N$4,'07 Uspora casu'!$F$5:$J$5,1)+1)-INDEX('07 Uspora casu'!$F$5:$J$5,MATCH(N$4,'07 Uspora casu'!$F$5:$J$5,1))))*M12))),0)))</f>
        <v>0</v>
      </c>
      <c r="O12" s="48">
        <f>IF($E12="",0,IF('07 Uspora casu'!$D$2="Jazdný čas",IFERROR(IF(O$4&lt;MIN('07 Uspora casu'!$F$5:$J$5),P12*('07 Uspora casu'!$F$7/'07 Uspora casu'!$G$7)^(1/('07 Uspora casu'!$G$5-'07 Uspora casu'!$F$5)),IF(O$4&gt;MAX('07 Uspora casu'!$F$5:$J$5),(INDEX('07 Uspora casu'!$F13:$J13,MATCH(O$4,'07 Uspora casu'!$F$5:$J$5,1))/INDEX('07 Uspora casu'!$F13:$J13,MATCH(O$4,'07 Uspora casu'!$F$5:$J$5,1)-1))^(1/(INDEX('07 Uspora casu'!$F$5:$J$5,MATCH(O$4,'07 Uspora casu'!$F$5:$J$5,1))-INDEX('07 Uspora casu'!$F$5:$J$5,MATCH(O$4,'07 Uspora casu'!$F$5:$J$5,1)-1)))*N12,IFERROR(INDEX('07 Uspora casu'!$F13:$J13,MATCH(O$4,'07 Uspora casu'!$F$5:$J$5,0))/60,(INDEX('07 Uspora casu'!$F13:$J13,MATCH(O$4,'07 Uspora casu'!$F$5:$J$5,1)+1)/INDEX('07 Uspora casu'!$F13:$J13,MATCH(O$4,'07 Uspora casu'!$F$5:$J$5,1)))^(1/(INDEX('07 Uspora casu'!$F$5:$J$5,MATCH(O$4,'07 Uspora casu'!$F$5:$J$5,1)+1)-INDEX('07 Uspora casu'!$F$5:$J$5,MATCH(O$4,'07 Uspora casu'!$F$5:$J$5,1))))*N12))),0),IFERROR(IF(O$4&lt;MIN('07 Uspora casu'!$F$5:$J$5),P12*('07 Uspora casu'!$G$7/'07 Uspora casu'!$F$7)^(1/('07 Uspora casu'!$G$5-'07 Uspora casu'!$F$5)),IF(O$4&gt;MAX('07 Uspora casu'!$F$5:$J$5),(INDEX('07 Uspora casu'!$F13:$J13,MATCH(O$4,'07 Uspora casu'!$F$5:$J$5,1)-1)/INDEX('07 Uspora casu'!$F13:$J13,MATCH(O$4,'07 Uspora casu'!$F$5:$J$5,1)))^(1/(INDEX('07 Uspora casu'!$F$5:$J$5,MATCH(O$4,'07 Uspora casu'!$F$5:$J$5,1))-INDEX('07 Uspora casu'!$F$5:$J$5,MATCH(O$4,'07 Uspora casu'!$F$5:$J$5,1)-1)))*N12,IFERROR($E12/INDEX('07 Uspora casu'!$F13:$J13,MATCH(O$4,'07 Uspora casu'!$F$5:$J$5,0)),(INDEX('07 Uspora casu'!$F13:$J13,MATCH(O$4,'07 Uspora casu'!$F$5:$J$5,1))/INDEX('07 Uspora casu'!$F13:$J13,MATCH(O$4,'07 Uspora casu'!$F$5:$J$5,1)+1))^(1/(INDEX('07 Uspora casu'!$F$5:$J$5,MATCH(O$4,'07 Uspora casu'!$F$5:$J$5,1)+1)-INDEX('07 Uspora casu'!$F$5:$J$5,MATCH(O$4,'07 Uspora casu'!$F$5:$J$5,1))))*N12))),0)))</f>
        <v>0</v>
      </c>
      <c r="P12" s="48">
        <f>IF($E12="",0,IF('07 Uspora casu'!$D$2="Jazdný čas",IFERROR(IF(P$4&lt;MIN('07 Uspora casu'!$F$5:$J$5),Q12*('07 Uspora casu'!$F$7/'07 Uspora casu'!$G$7)^(1/('07 Uspora casu'!$G$5-'07 Uspora casu'!$F$5)),IF(P$4&gt;MAX('07 Uspora casu'!$F$5:$J$5),(INDEX('07 Uspora casu'!$F13:$J13,MATCH(P$4,'07 Uspora casu'!$F$5:$J$5,1))/INDEX('07 Uspora casu'!$F13:$J13,MATCH(P$4,'07 Uspora casu'!$F$5:$J$5,1)-1))^(1/(INDEX('07 Uspora casu'!$F$5:$J$5,MATCH(P$4,'07 Uspora casu'!$F$5:$J$5,1))-INDEX('07 Uspora casu'!$F$5:$J$5,MATCH(P$4,'07 Uspora casu'!$F$5:$J$5,1)-1)))*O12,IFERROR(INDEX('07 Uspora casu'!$F13:$J13,MATCH(P$4,'07 Uspora casu'!$F$5:$J$5,0))/60,(INDEX('07 Uspora casu'!$F13:$J13,MATCH(P$4,'07 Uspora casu'!$F$5:$J$5,1)+1)/INDEX('07 Uspora casu'!$F13:$J13,MATCH(P$4,'07 Uspora casu'!$F$5:$J$5,1)))^(1/(INDEX('07 Uspora casu'!$F$5:$J$5,MATCH(P$4,'07 Uspora casu'!$F$5:$J$5,1)+1)-INDEX('07 Uspora casu'!$F$5:$J$5,MATCH(P$4,'07 Uspora casu'!$F$5:$J$5,1))))*O12))),0),IFERROR(IF(P$4&lt;MIN('07 Uspora casu'!$F$5:$J$5),Q12*('07 Uspora casu'!$G$7/'07 Uspora casu'!$F$7)^(1/('07 Uspora casu'!$G$5-'07 Uspora casu'!$F$5)),IF(P$4&gt;MAX('07 Uspora casu'!$F$5:$J$5),(INDEX('07 Uspora casu'!$F13:$J13,MATCH(P$4,'07 Uspora casu'!$F$5:$J$5,1)-1)/INDEX('07 Uspora casu'!$F13:$J13,MATCH(P$4,'07 Uspora casu'!$F$5:$J$5,1)))^(1/(INDEX('07 Uspora casu'!$F$5:$J$5,MATCH(P$4,'07 Uspora casu'!$F$5:$J$5,1))-INDEX('07 Uspora casu'!$F$5:$J$5,MATCH(P$4,'07 Uspora casu'!$F$5:$J$5,1)-1)))*O12,IFERROR($E12/INDEX('07 Uspora casu'!$F13:$J13,MATCH(P$4,'07 Uspora casu'!$F$5:$J$5,0)),(INDEX('07 Uspora casu'!$F13:$J13,MATCH(P$4,'07 Uspora casu'!$F$5:$J$5,1))/INDEX('07 Uspora casu'!$F13:$J13,MATCH(P$4,'07 Uspora casu'!$F$5:$J$5,1)+1))^(1/(INDEX('07 Uspora casu'!$F$5:$J$5,MATCH(P$4,'07 Uspora casu'!$F$5:$J$5,1)+1)-INDEX('07 Uspora casu'!$F$5:$J$5,MATCH(P$4,'07 Uspora casu'!$F$5:$J$5,1))))*O12))),0)))</f>
        <v>0</v>
      </c>
      <c r="Q12" s="48">
        <f>IF($E12="",0,IF('07 Uspora casu'!$D$2="Jazdný čas",IFERROR(IF(Q$4&lt;MIN('07 Uspora casu'!$F$5:$J$5),R12*('07 Uspora casu'!$F$7/'07 Uspora casu'!$G$7)^(1/('07 Uspora casu'!$G$5-'07 Uspora casu'!$F$5)),IF(Q$4&gt;MAX('07 Uspora casu'!$F$5:$J$5),(INDEX('07 Uspora casu'!$F13:$J13,MATCH(Q$4,'07 Uspora casu'!$F$5:$J$5,1))/INDEX('07 Uspora casu'!$F13:$J13,MATCH(Q$4,'07 Uspora casu'!$F$5:$J$5,1)-1))^(1/(INDEX('07 Uspora casu'!$F$5:$J$5,MATCH(Q$4,'07 Uspora casu'!$F$5:$J$5,1))-INDEX('07 Uspora casu'!$F$5:$J$5,MATCH(Q$4,'07 Uspora casu'!$F$5:$J$5,1)-1)))*P12,IFERROR(INDEX('07 Uspora casu'!$F13:$J13,MATCH(Q$4,'07 Uspora casu'!$F$5:$J$5,0))/60,(INDEX('07 Uspora casu'!$F13:$J13,MATCH(Q$4,'07 Uspora casu'!$F$5:$J$5,1)+1)/INDEX('07 Uspora casu'!$F13:$J13,MATCH(Q$4,'07 Uspora casu'!$F$5:$J$5,1)))^(1/(INDEX('07 Uspora casu'!$F$5:$J$5,MATCH(Q$4,'07 Uspora casu'!$F$5:$J$5,1)+1)-INDEX('07 Uspora casu'!$F$5:$J$5,MATCH(Q$4,'07 Uspora casu'!$F$5:$J$5,1))))*P12))),0),IFERROR(IF(Q$4&lt;MIN('07 Uspora casu'!$F$5:$J$5),R12*('07 Uspora casu'!$G$7/'07 Uspora casu'!$F$7)^(1/('07 Uspora casu'!$G$5-'07 Uspora casu'!$F$5)),IF(Q$4&gt;MAX('07 Uspora casu'!$F$5:$J$5),(INDEX('07 Uspora casu'!$F13:$J13,MATCH(Q$4,'07 Uspora casu'!$F$5:$J$5,1)-1)/INDEX('07 Uspora casu'!$F13:$J13,MATCH(Q$4,'07 Uspora casu'!$F$5:$J$5,1)))^(1/(INDEX('07 Uspora casu'!$F$5:$J$5,MATCH(Q$4,'07 Uspora casu'!$F$5:$J$5,1))-INDEX('07 Uspora casu'!$F$5:$J$5,MATCH(Q$4,'07 Uspora casu'!$F$5:$J$5,1)-1)))*P12,IFERROR($E12/INDEX('07 Uspora casu'!$F13:$J13,MATCH(Q$4,'07 Uspora casu'!$F$5:$J$5,0)),(INDEX('07 Uspora casu'!$F13:$J13,MATCH(Q$4,'07 Uspora casu'!$F$5:$J$5,1))/INDEX('07 Uspora casu'!$F13:$J13,MATCH(Q$4,'07 Uspora casu'!$F$5:$J$5,1)+1))^(1/(INDEX('07 Uspora casu'!$F$5:$J$5,MATCH(Q$4,'07 Uspora casu'!$F$5:$J$5,1)+1)-INDEX('07 Uspora casu'!$F$5:$J$5,MATCH(Q$4,'07 Uspora casu'!$F$5:$J$5,1))))*P12))),0)))</f>
        <v>0</v>
      </c>
      <c r="R12" s="48">
        <f>IF($E12="",0,IF('07 Uspora casu'!$D$2="Jazdný čas",IFERROR(IF(R$4&lt;MIN('07 Uspora casu'!$F$5:$J$5),S12*('07 Uspora casu'!$F$7/'07 Uspora casu'!$G$7)^(1/('07 Uspora casu'!$G$5-'07 Uspora casu'!$F$5)),IF(R$4&gt;MAX('07 Uspora casu'!$F$5:$J$5),(INDEX('07 Uspora casu'!$F13:$J13,MATCH(R$4,'07 Uspora casu'!$F$5:$J$5,1))/INDEX('07 Uspora casu'!$F13:$J13,MATCH(R$4,'07 Uspora casu'!$F$5:$J$5,1)-1))^(1/(INDEX('07 Uspora casu'!$F$5:$J$5,MATCH(R$4,'07 Uspora casu'!$F$5:$J$5,1))-INDEX('07 Uspora casu'!$F$5:$J$5,MATCH(R$4,'07 Uspora casu'!$F$5:$J$5,1)-1)))*Q12,IFERROR(INDEX('07 Uspora casu'!$F13:$J13,MATCH(R$4,'07 Uspora casu'!$F$5:$J$5,0))/60,(INDEX('07 Uspora casu'!$F13:$J13,MATCH(R$4,'07 Uspora casu'!$F$5:$J$5,1)+1)/INDEX('07 Uspora casu'!$F13:$J13,MATCH(R$4,'07 Uspora casu'!$F$5:$J$5,1)))^(1/(INDEX('07 Uspora casu'!$F$5:$J$5,MATCH(R$4,'07 Uspora casu'!$F$5:$J$5,1)+1)-INDEX('07 Uspora casu'!$F$5:$J$5,MATCH(R$4,'07 Uspora casu'!$F$5:$J$5,1))))*Q12))),0),IFERROR(IF(R$4&lt;MIN('07 Uspora casu'!$F$5:$J$5),S12*('07 Uspora casu'!$G$7/'07 Uspora casu'!$F$7)^(1/('07 Uspora casu'!$G$5-'07 Uspora casu'!$F$5)),IF(R$4&gt;MAX('07 Uspora casu'!$F$5:$J$5),(INDEX('07 Uspora casu'!$F13:$J13,MATCH(R$4,'07 Uspora casu'!$F$5:$J$5,1)-1)/INDEX('07 Uspora casu'!$F13:$J13,MATCH(R$4,'07 Uspora casu'!$F$5:$J$5,1)))^(1/(INDEX('07 Uspora casu'!$F$5:$J$5,MATCH(R$4,'07 Uspora casu'!$F$5:$J$5,1))-INDEX('07 Uspora casu'!$F$5:$J$5,MATCH(R$4,'07 Uspora casu'!$F$5:$J$5,1)-1)))*Q12,IFERROR($E12/INDEX('07 Uspora casu'!$F13:$J13,MATCH(R$4,'07 Uspora casu'!$F$5:$J$5,0)),(INDEX('07 Uspora casu'!$F13:$J13,MATCH(R$4,'07 Uspora casu'!$F$5:$J$5,1))/INDEX('07 Uspora casu'!$F13:$J13,MATCH(R$4,'07 Uspora casu'!$F$5:$J$5,1)+1))^(1/(INDEX('07 Uspora casu'!$F$5:$J$5,MATCH(R$4,'07 Uspora casu'!$F$5:$J$5,1)+1)-INDEX('07 Uspora casu'!$F$5:$J$5,MATCH(R$4,'07 Uspora casu'!$F$5:$J$5,1))))*Q12))),0)))</f>
        <v>0</v>
      </c>
      <c r="S12" s="48">
        <f>IF($E12="",0,IF('07 Uspora casu'!$D$2="Jazdný čas",IFERROR(IF(S$4&lt;MIN('07 Uspora casu'!$F$5:$J$5),T12*('07 Uspora casu'!$F$7/'07 Uspora casu'!$G$7)^(1/('07 Uspora casu'!$G$5-'07 Uspora casu'!$F$5)),IF(S$4&gt;MAX('07 Uspora casu'!$F$5:$J$5),(INDEX('07 Uspora casu'!$F13:$J13,MATCH(S$4,'07 Uspora casu'!$F$5:$J$5,1))/INDEX('07 Uspora casu'!$F13:$J13,MATCH(S$4,'07 Uspora casu'!$F$5:$J$5,1)-1))^(1/(INDEX('07 Uspora casu'!$F$5:$J$5,MATCH(S$4,'07 Uspora casu'!$F$5:$J$5,1))-INDEX('07 Uspora casu'!$F$5:$J$5,MATCH(S$4,'07 Uspora casu'!$F$5:$J$5,1)-1)))*R12,IFERROR(INDEX('07 Uspora casu'!$F13:$J13,MATCH(S$4,'07 Uspora casu'!$F$5:$J$5,0))/60,(INDEX('07 Uspora casu'!$F13:$J13,MATCH(S$4,'07 Uspora casu'!$F$5:$J$5,1)+1)/INDEX('07 Uspora casu'!$F13:$J13,MATCH(S$4,'07 Uspora casu'!$F$5:$J$5,1)))^(1/(INDEX('07 Uspora casu'!$F$5:$J$5,MATCH(S$4,'07 Uspora casu'!$F$5:$J$5,1)+1)-INDEX('07 Uspora casu'!$F$5:$J$5,MATCH(S$4,'07 Uspora casu'!$F$5:$J$5,1))))*R12))),0),IFERROR(IF(S$4&lt;MIN('07 Uspora casu'!$F$5:$J$5),T12*('07 Uspora casu'!$G$7/'07 Uspora casu'!$F$7)^(1/('07 Uspora casu'!$G$5-'07 Uspora casu'!$F$5)),IF(S$4&gt;MAX('07 Uspora casu'!$F$5:$J$5),(INDEX('07 Uspora casu'!$F13:$J13,MATCH(S$4,'07 Uspora casu'!$F$5:$J$5,1)-1)/INDEX('07 Uspora casu'!$F13:$J13,MATCH(S$4,'07 Uspora casu'!$F$5:$J$5,1)))^(1/(INDEX('07 Uspora casu'!$F$5:$J$5,MATCH(S$4,'07 Uspora casu'!$F$5:$J$5,1))-INDEX('07 Uspora casu'!$F$5:$J$5,MATCH(S$4,'07 Uspora casu'!$F$5:$J$5,1)-1)))*R12,IFERROR($E12/INDEX('07 Uspora casu'!$F13:$J13,MATCH(S$4,'07 Uspora casu'!$F$5:$J$5,0)),(INDEX('07 Uspora casu'!$F13:$J13,MATCH(S$4,'07 Uspora casu'!$F$5:$J$5,1))/INDEX('07 Uspora casu'!$F13:$J13,MATCH(S$4,'07 Uspora casu'!$F$5:$J$5,1)+1))^(1/(INDEX('07 Uspora casu'!$F$5:$J$5,MATCH(S$4,'07 Uspora casu'!$F$5:$J$5,1)+1)-INDEX('07 Uspora casu'!$F$5:$J$5,MATCH(S$4,'07 Uspora casu'!$F$5:$J$5,1))))*R12))),0)))</f>
        <v>0</v>
      </c>
      <c r="T12" s="48">
        <f>IF($E12="",0,IF('07 Uspora casu'!$D$2="Jazdný čas",IFERROR(IF(T$4&lt;MIN('07 Uspora casu'!$F$5:$J$5),U12*('07 Uspora casu'!$F$7/'07 Uspora casu'!$G$7)^(1/('07 Uspora casu'!$G$5-'07 Uspora casu'!$F$5)),IF(T$4&gt;MAX('07 Uspora casu'!$F$5:$J$5),(INDEX('07 Uspora casu'!$F13:$J13,MATCH(T$4,'07 Uspora casu'!$F$5:$J$5,1))/INDEX('07 Uspora casu'!$F13:$J13,MATCH(T$4,'07 Uspora casu'!$F$5:$J$5,1)-1))^(1/(INDEX('07 Uspora casu'!$F$5:$J$5,MATCH(T$4,'07 Uspora casu'!$F$5:$J$5,1))-INDEX('07 Uspora casu'!$F$5:$J$5,MATCH(T$4,'07 Uspora casu'!$F$5:$J$5,1)-1)))*S12,IFERROR(INDEX('07 Uspora casu'!$F13:$J13,MATCH(T$4,'07 Uspora casu'!$F$5:$J$5,0))/60,(INDEX('07 Uspora casu'!$F13:$J13,MATCH(T$4,'07 Uspora casu'!$F$5:$J$5,1)+1)/INDEX('07 Uspora casu'!$F13:$J13,MATCH(T$4,'07 Uspora casu'!$F$5:$J$5,1)))^(1/(INDEX('07 Uspora casu'!$F$5:$J$5,MATCH(T$4,'07 Uspora casu'!$F$5:$J$5,1)+1)-INDEX('07 Uspora casu'!$F$5:$J$5,MATCH(T$4,'07 Uspora casu'!$F$5:$J$5,1))))*S12))),0),IFERROR(IF(T$4&lt;MIN('07 Uspora casu'!$F$5:$J$5),U12*('07 Uspora casu'!$G$7/'07 Uspora casu'!$F$7)^(1/('07 Uspora casu'!$G$5-'07 Uspora casu'!$F$5)),IF(T$4&gt;MAX('07 Uspora casu'!$F$5:$J$5),(INDEX('07 Uspora casu'!$F13:$J13,MATCH(T$4,'07 Uspora casu'!$F$5:$J$5,1)-1)/INDEX('07 Uspora casu'!$F13:$J13,MATCH(T$4,'07 Uspora casu'!$F$5:$J$5,1)))^(1/(INDEX('07 Uspora casu'!$F$5:$J$5,MATCH(T$4,'07 Uspora casu'!$F$5:$J$5,1))-INDEX('07 Uspora casu'!$F$5:$J$5,MATCH(T$4,'07 Uspora casu'!$F$5:$J$5,1)-1)))*S12,IFERROR($E12/INDEX('07 Uspora casu'!$F13:$J13,MATCH(T$4,'07 Uspora casu'!$F$5:$J$5,0)),(INDEX('07 Uspora casu'!$F13:$J13,MATCH(T$4,'07 Uspora casu'!$F$5:$J$5,1))/INDEX('07 Uspora casu'!$F13:$J13,MATCH(T$4,'07 Uspora casu'!$F$5:$J$5,1)+1))^(1/(INDEX('07 Uspora casu'!$F$5:$J$5,MATCH(T$4,'07 Uspora casu'!$F$5:$J$5,1)+1)-INDEX('07 Uspora casu'!$F$5:$J$5,MATCH(T$4,'07 Uspora casu'!$F$5:$J$5,1))))*S12))),0)))</f>
        <v>0</v>
      </c>
      <c r="U12" s="48">
        <f>IF($E12="",0,IF('07 Uspora casu'!$D$2="Jazdný čas",IFERROR(IF(U$4&lt;MIN('07 Uspora casu'!$F$5:$J$5),V12*('07 Uspora casu'!$F$7/'07 Uspora casu'!$G$7)^(1/('07 Uspora casu'!$G$5-'07 Uspora casu'!$F$5)),IF(U$4&gt;MAX('07 Uspora casu'!$F$5:$J$5),(INDEX('07 Uspora casu'!$F13:$J13,MATCH(U$4,'07 Uspora casu'!$F$5:$J$5,1))/INDEX('07 Uspora casu'!$F13:$J13,MATCH(U$4,'07 Uspora casu'!$F$5:$J$5,1)-1))^(1/(INDEX('07 Uspora casu'!$F$5:$J$5,MATCH(U$4,'07 Uspora casu'!$F$5:$J$5,1))-INDEX('07 Uspora casu'!$F$5:$J$5,MATCH(U$4,'07 Uspora casu'!$F$5:$J$5,1)-1)))*T12,IFERROR(INDEX('07 Uspora casu'!$F13:$J13,MATCH(U$4,'07 Uspora casu'!$F$5:$J$5,0))/60,(INDEX('07 Uspora casu'!$F13:$J13,MATCH(U$4,'07 Uspora casu'!$F$5:$J$5,1)+1)/INDEX('07 Uspora casu'!$F13:$J13,MATCH(U$4,'07 Uspora casu'!$F$5:$J$5,1)))^(1/(INDEX('07 Uspora casu'!$F$5:$J$5,MATCH(U$4,'07 Uspora casu'!$F$5:$J$5,1)+1)-INDEX('07 Uspora casu'!$F$5:$J$5,MATCH(U$4,'07 Uspora casu'!$F$5:$J$5,1))))*T12))),0),IFERROR(IF(U$4&lt;MIN('07 Uspora casu'!$F$5:$J$5),V12*('07 Uspora casu'!$G$7/'07 Uspora casu'!$F$7)^(1/('07 Uspora casu'!$G$5-'07 Uspora casu'!$F$5)),IF(U$4&gt;MAX('07 Uspora casu'!$F$5:$J$5),(INDEX('07 Uspora casu'!$F13:$J13,MATCH(U$4,'07 Uspora casu'!$F$5:$J$5,1)-1)/INDEX('07 Uspora casu'!$F13:$J13,MATCH(U$4,'07 Uspora casu'!$F$5:$J$5,1)))^(1/(INDEX('07 Uspora casu'!$F$5:$J$5,MATCH(U$4,'07 Uspora casu'!$F$5:$J$5,1))-INDEX('07 Uspora casu'!$F$5:$J$5,MATCH(U$4,'07 Uspora casu'!$F$5:$J$5,1)-1)))*T12,IFERROR($E12/INDEX('07 Uspora casu'!$F13:$J13,MATCH(U$4,'07 Uspora casu'!$F$5:$J$5,0)),(INDEX('07 Uspora casu'!$F13:$J13,MATCH(U$4,'07 Uspora casu'!$F$5:$J$5,1))/INDEX('07 Uspora casu'!$F13:$J13,MATCH(U$4,'07 Uspora casu'!$F$5:$J$5,1)+1))^(1/(INDEX('07 Uspora casu'!$F$5:$J$5,MATCH(U$4,'07 Uspora casu'!$F$5:$J$5,1)+1)-INDEX('07 Uspora casu'!$F$5:$J$5,MATCH(U$4,'07 Uspora casu'!$F$5:$J$5,1))))*T12))),0)))</f>
        <v>0</v>
      </c>
      <c r="V12" s="48">
        <f>IF($E12="",0,IF('07 Uspora casu'!$D$2="Jazdný čas",IFERROR(IF(V$4&lt;MIN('07 Uspora casu'!$F$5:$J$5),W12*('07 Uspora casu'!$F$7/'07 Uspora casu'!$G$7)^(1/('07 Uspora casu'!$G$5-'07 Uspora casu'!$F$5)),IF(V$4&gt;MAX('07 Uspora casu'!$F$5:$J$5),(INDEX('07 Uspora casu'!$F13:$J13,MATCH(V$4,'07 Uspora casu'!$F$5:$J$5,1))/INDEX('07 Uspora casu'!$F13:$J13,MATCH(V$4,'07 Uspora casu'!$F$5:$J$5,1)-1))^(1/(INDEX('07 Uspora casu'!$F$5:$J$5,MATCH(V$4,'07 Uspora casu'!$F$5:$J$5,1))-INDEX('07 Uspora casu'!$F$5:$J$5,MATCH(V$4,'07 Uspora casu'!$F$5:$J$5,1)-1)))*U12,IFERROR(INDEX('07 Uspora casu'!$F13:$J13,MATCH(V$4,'07 Uspora casu'!$F$5:$J$5,0))/60,(INDEX('07 Uspora casu'!$F13:$J13,MATCH(V$4,'07 Uspora casu'!$F$5:$J$5,1)+1)/INDEX('07 Uspora casu'!$F13:$J13,MATCH(V$4,'07 Uspora casu'!$F$5:$J$5,1)))^(1/(INDEX('07 Uspora casu'!$F$5:$J$5,MATCH(V$4,'07 Uspora casu'!$F$5:$J$5,1)+1)-INDEX('07 Uspora casu'!$F$5:$J$5,MATCH(V$4,'07 Uspora casu'!$F$5:$J$5,1))))*U12))),0),IFERROR(IF(V$4&lt;MIN('07 Uspora casu'!$F$5:$J$5),W12*('07 Uspora casu'!$G$7/'07 Uspora casu'!$F$7)^(1/('07 Uspora casu'!$G$5-'07 Uspora casu'!$F$5)),IF(V$4&gt;MAX('07 Uspora casu'!$F$5:$J$5),(INDEX('07 Uspora casu'!$F13:$J13,MATCH(V$4,'07 Uspora casu'!$F$5:$J$5,1)-1)/INDEX('07 Uspora casu'!$F13:$J13,MATCH(V$4,'07 Uspora casu'!$F$5:$J$5,1)))^(1/(INDEX('07 Uspora casu'!$F$5:$J$5,MATCH(V$4,'07 Uspora casu'!$F$5:$J$5,1))-INDEX('07 Uspora casu'!$F$5:$J$5,MATCH(V$4,'07 Uspora casu'!$F$5:$J$5,1)-1)))*U12,IFERROR($E12/INDEX('07 Uspora casu'!$F13:$J13,MATCH(V$4,'07 Uspora casu'!$F$5:$J$5,0)),(INDEX('07 Uspora casu'!$F13:$J13,MATCH(V$4,'07 Uspora casu'!$F$5:$J$5,1))/INDEX('07 Uspora casu'!$F13:$J13,MATCH(V$4,'07 Uspora casu'!$F$5:$J$5,1)+1))^(1/(INDEX('07 Uspora casu'!$F$5:$J$5,MATCH(V$4,'07 Uspora casu'!$F$5:$J$5,1)+1)-INDEX('07 Uspora casu'!$F$5:$J$5,MATCH(V$4,'07 Uspora casu'!$F$5:$J$5,1))))*U12))),0)))</f>
        <v>0</v>
      </c>
      <c r="W12" s="48">
        <f>IF($E12="",0,IF('07 Uspora casu'!$D$2="Jazdný čas",IFERROR(IF(W$4&lt;MIN('07 Uspora casu'!$F$5:$J$5),X12*('07 Uspora casu'!$F$7/'07 Uspora casu'!$G$7)^(1/('07 Uspora casu'!$G$5-'07 Uspora casu'!$F$5)),IF(W$4&gt;MAX('07 Uspora casu'!$F$5:$J$5),(INDEX('07 Uspora casu'!$F13:$J13,MATCH(W$4,'07 Uspora casu'!$F$5:$J$5,1))/INDEX('07 Uspora casu'!$F13:$J13,MATCH(W$4,'07 Uspora casu'!$F$5:$J$5,1)-1))^(1/(INDEX('07 Uspora casu'!$F$5:$J$5,MATCH(W$4,'07 Uspora casu'!$F$5:$J$5,1))-INDEX('07 Uspora casu'!$F$5:$J$5,MATCH(W$4,'07 Uspora casu'!$F$5:$J$5,1)-1)))*V12,IFERROR(INDEX('07 Uspora casu'!$F13:$J13,MATCH(W$4,'07 Uspora casu'!$F$5:$J$5,0))/60,(INDEX('07 Uspora casu'!$F13:$J13,MATCH(W$4,'07 Uspora casu'!$F$5:$J$5,1)+1)/INDEX('07 Uspora casu'!$F13:$J13,MATCH(W$4,'07 Uspora casu'!$F$5:$J$5,1)))^(1/(INDEX('07 Uspora casu'!$F$5:$J$5,MATCH(W$4,'07 Uspora casu'!$F$5:$J$5,1)+1)-INDEX('07 Uspora casu'!$F$5:$J$5,MATCH(W$4,'07 Uspora casu'!$F$5:$J$5,1))))*V12))),0),IFERROR(IF(W$4&lt;MIN('07 Uspora casu'!$F$5:$J$5),X12*('07 Uspora casu'!$G$7/'07 Uspora casu'!$F$7)^(1/('07 Uspora casu'!$G$5-'07 Uspora casu'!$F$5)),IF(W$4&gt;MAX('07 Uspora casu'!$F$5:$J$5),(INDEX('07 Uspora casu'!$F13:$J13,MATCH(W$4,'07 Uspora casu'!$F$5:$J$5,1)-1)/INDEX('07 Uspora casu'!$F13:$J13,MATCH(W$4,'07 Uspora casu'!$F$5:$J$5,1)))^(1/(INDEX('07 Uspora casu'!$F$5:$J$5,MATCH(W$4,'07 Uspora casu'!$F$5:$J$5,1))-INDEX('07 Uspora casu'!$F$5:$J$5,MATCH(W$4,'07 Uspora casu'!$F$5:$J$5,1)-1)))*V12,IFERROR($E12/INDEX('07 Uspora casu'!$F13:$J13,MATCH(W$4,'07 Uspora casu'!$F$5:$J$5,0)),(INDEX('07 Uspora casu'!$F13:$J13,MATCH(W$4,'07 Uspora casu'!$F$5:$J$5,1))/INDEX('07 Uspora casu'!$F13:$J13,MATCH(W$4,'07 Uspora casu'!$F$5:$J$5,1)+1))^(1/(INDEX('07 Uspora casu'!$F$5:$J$5,MATCH(W$4,'07 Uspora casu'!$F$5:$J$5,1)+1)-INDEX('07 Uspora casu'!$F$5:$J$5,MATCH(W$4,'07 Uspora casu'!$F$5:$J$5,1))))*V12))),0)))</f>
        <v>0</v>
      </c>
      <c r="X12" s="48">
        <f>IF($E12="",0,IF('07 Uspora casu'!$D$2="Jazdný čas",IFERROR(IF(X$4&lt;MIN('07 Uspora casu'!$F$5:$J$5),Y12*('07 Uspora casu'!$F$7/'07 Uspora casu'!$G$7)^(1/('07 Uspora casu'!$G$5-'07 Uspora casu'!$F$5)),IF(X$4&gt;MAX('07 Uspora casu'!$F$5:$J$5),(INDEX('07 Uspora casu'!$F13:$J13,MATCH(X$4,'07 Uspora casu'!$F$5:$J$5,1))/INDEX('07 Uspora casu'!$F13:$J13,MATCH(X$4,'07 Uspora casu'!$F$5:$J$5,1)-1))^(1/(INDEX('07 Uspora casu'!$F$5:$J$5,MATCH(X$4,'07 Uspora casu'!$F$5:$J$5,1))-INDEX('07 Uspora casu'!$F$5:$J$5,MATCH(X$4,'07 Uspora casu'!$F$5:$J$5,1)-1)))*W12,IFERROR(INDEX('07 Uspora casu'!$F13:$J13,MATCH(X$4,'07 Uspora casu'!$F$5:$J$5,0))/60,(INDEX('07 Uspora casu'!$F13:$J13,MATCH(X$4,'07 Uspora casu'!$F$5:$J$5,1)+1)/INDEX('07 Uspora casu'!$F13:$J13,MATCH(X$4,'07 Uspora casu'!$F$5:$J$5,1)))^(1/(INDEX('07 Uspora casu'!$F$5:$J$5,MATCH(X$4,'07 Uspora casu'!$F$5:$J$5,1)+1)-INDEX('07 Uspora casu'!$F$5:$J$5,MATCH(X$4,'07 Uspora casu'!$F$5:$J$5,1))))*W12))),0),IFERROR(IF(X$4&lt;MIN('07 Uspora casu'!$F$5:$J$5),Y12*('07 Uspora casu'!$G$7/'07 Uspora casu'!$F$7)^(1/('07 Uspora casu'!$G$5-'07 Uspora casu'!$F$5)),IF(X$4&gt;MAX('07 Uspora casu'!$F$5:$J$5),(INDEX('07 Uspora casu'!$F13:$J13,MATCH(X$4,'07 Uspora casu'!$F$5:$J$5,1)-1)/INDEX('07 Uspora casu'!$F13:$J13,MATCH(X$4,'07 Uspora casu'!$F$5:$J$5,1)))^(1/(INDEX('07 Uspora casu'!$F$5:$J$5,MATCH(X$4,'07 Uspora casu'!$F$5:$J$5,1))-INDEX('07 Uspora casu'!$F$5:$J$5,MATCH(X$4,'07 Uspora casu'!$F$5:$J$5,1)-1)))*W12,IFERROR($E12/INDEX('07 Uspora casu'!$F13:$J13,MATCH(X$4,'07 Uspora casu'!$F$5:$J$5,0)),(INDEX('07 Uspora casu'!$F13:$J13,MATCH(X$4,'07 Uspora casu'!$F$5:$J$5,1))/INDEX('07 Uspora casu'!$F13:$J13,MATCH(X$4,'07 Uspora casu'!$F$5:$J$5,1)+1))^(1/(INDEX('07 Uspora casu'!$F$5:$J$5,MATCH(X$4,'07 Uspora casu'!$F$5:$J$5,1)+1)-INDEX('07 Uspora casu'!$F$5:$J$5,MATCH(X$4,'07 Uspora casu'!$F$5:$J$5,1))))*W12))),0)))</f>
        <v>0</v>
      </c>
      <c r="Y12" s="48">
        <f>IF($E12="",0,IF('07 Uspora casu'!$D$2="Jazdný čas",IFERROR(IF(Y$4&lt;MIN('07 Uspora casu'!$F$5:$J$5),Z12*('07 Uspora casu'!$F$7/'07 Uspora casu'!$G$7)^(1/('07 Uspora casu'!$G$5-'07 Uspora casu'!$F$5)),IF(Y$4&gt;MAX('07 Uspora casu'!$F$5:$J$5),(INDEX('07 Uspora casu'!$F13:$J13,MATCH(Y$4,'07 Uspora casu'!$F$5:$J$5,1))/INDEX('07 Uspora casu'!$F13:$J13,MATCH(Y$4,'07 Uspora casu'!$F$5:$J$5,1)-1))^(1/(INDEX('07 Uspora casu'!$F$5:$J$5,MATCH(Y$4,'07 Uspora casu'!$F$5:$J$5,1))-INDEX('07 Uspora casu'!$F$5:$J$5,MATCH(Y$4,'07 Uspora casu'!$F$5:$J$5,1)-1)))*X12,IFERROR(INDEX('07 Uspora casu'!$F13:$J13,MATCH(Y$4,'07 Uspora casu'!$F$5:$J$5,0))/60,(INDEX('07 Uspora casu'!$F13:$J13,MATCH(Y$4,'07 Uspora casu'!$F$5:$J$5,1)+1)/INDEX('07 Uspora casu'!$F13:$J13,MATCH(Y$4,'07 Uspora casu'!$F$5:$J$5,1)))^(1/(INDEX('07 Uspora casu'!$F$5:$J$5,MATCH(Y$4,'07 Uspora casu'!$F$5:$J$5,1)+1)-INDEX('07 Uspora casu'!$F$5:$J$5,MATCH(Y$4,'07 Uspora casu'!$F$5:$J$5,1))))*X12))),0),IFERROR(IF(Y$4&lt;MIN('07 Uspora casu'!$F$5:$J$5),Z12*('07 Uspora casu'!$G$7/'07 Uspora casu'!$F$7)^(1/('07 Uspora casu'!$G$5-'07 Uspora casu'!$F$5)),IF(Y$4&gt;MAX('07 Uspora casu'!$F$5:$J$5),(INDEX('07 Uspora casu'!$F13:$J13,MATCH(Y$4,'07 Uspora casu'!$F$5:$J$5,1)-1)/INDEX('07 Uspora casu'!$F13:$J13,MATCH(Y$4,'07 Uspora casu'!$F$5:$J$5,1)))^(1/(INDEX('07 Uspora casu'!$F$5:$J$5,MATCH(Y$4,'07 Uspora casu'!$F$5:$J$5,1))-INDEX('07 Uspora casu'!$F$5:$J$5,MATCH(Y$4,'07 Uspora casu'!$F$5:$J$5,1)-1)))*X12,IFERROR($E12/INDEX('07 Uspora casu'!$F13:$J13,MATCH(Y$4,'07 Uspora casu'!$F$5:$J$5,0)),(INDEX('07 Uspora casu'!$F13:$J13,MATCH(Y$4,'07 Uspora casu'!$F$5:$J$5,1))/INDEX('07 Uspora casu'!$F13:$J13,MATCH(Y$4,'07 Uspora casu'!$F$5:$J$5,1)+1))^(1/(INDEX('07 Uspora casu'!$F$5:$J$5,MATCH(Y$4,'07 Uspora casu'!$F$5:$J$5,1)+1)-INDEX('07 Uspora casu'!$F$5:$J$5,MATCH(Y$4,'07 Uspora casu'!$F$5:$J$5,1))))*X12))),0)))</f>
        <v>0</v>
      </c>
      <c r="Z12" s="48">
        <f>IF($E12="",0,IF('07 Uspora casu'!$D$2="Jazdný čas",IFERROR(IF(Z$4&lt;MIN('07 Uspora casu'!$F$5:$J$5),AA12*('07 Uspora casu'!$F$7/'07 Uspora casu'!$G$7)^(1/('07 Uspora casu'!$G$5-'07 Uspora casu'!$F$5)),IF(Z$4&gt;MAX('07 Uspora casu'!$F$5:$J$5),(INDEX('07 Uspora casu'!$F13:$J13,MATCH(Z$4,'07 Uspora casu'!$F$5:$J$5,1))/INDEX('07 Uspora casu'!$F13:$J13,MATCH(Z$4,'07 Uspora casu'!$F$5:$J$5,1)-1))^(1/(INDEX('07 Uspora casu'!$F$5:$J$5,MATCH(Z$4,'07 Uspora casu'!$F$5:$J$5,1))-INDEX('07 Uspora casu'!$F$5:$J$5,MATCH(Z$4,'07 Uspora casu'!$F$5:$J$5,1)-1)))*Y12,IFERROR(INDEX('07 Uspora casu'!$F13:$J13,MATCH(Z$4,'07 Uspora casu'!$F$5:$J$5,0))/60,(INDEX('07 Uspora casu'!$F13:$J13,MATCH(Z$4,'07 Uspora casu'!$F$5:$J$5,1)+1)/INDEX('07 Uspora casu'!$F13:$J13,MATCH(Z$4,'07 Uspora casu'!$F$5:$J$5,1)))^(1/(INDEX('07 Uspora casu'!$F$5:$J$5,MATCH(Z$4,'07 Uspora casu'!$F$5:$J$5,1)+1)-INDEX('07 Uspora casu'!$F$5:$J$5,MATCH(Z$4,'07 Uspora casu'!$F$5:$J$5,1))))*Y12))),0),IFERROR(IF(Z$4&lt;MIN('07 Uspora casu'!$F$5:$J$5),AA12*('07 Uspora casu'!$G$7/'07 Uspora casu'!$F$7)^(1/('07 Uspora casu'!$G$5-'07 Uspora casu'!$F$5)),IF(Z$4&gt;MAX('07 Uspora casu'!$F$5:$J$5),(INDEX('07 Uspora casu'!$F13:$J13,MATCH(Z$4,'07 Uspora casu'!$F$5:$J$5,1)-1)/INDEX('07 Uspora casu'!$F13:$J13,MATCH(Z$4,'07 Uspora casu'!$F$5:$J$5,1)))^(1/(INDEX('07 Uspora casu'!$F$5:$J$5,MATCH(Z$4,'07 Uspora casu'!$F$5:$J$5,1))-INDEX('07 Uspora casu'!$F$5:$J$5,MATCH(Z$4,'07 Uspora casu'!$F$5:$J$5,1)-1)))*Y12,IFERROR($E12/INDEX('07 Uspora casu'!$F13:$J13,MATCH(Z$4,'07 Uspora casu'!$F$5:$J$5,0)),(INDEX('07 Uspora casu'!$F13:$J13,MATCH(Z$4,'07 Uspora casu'!$F$5:$J$5,1))/INDEX('07 Uspora casu'!$F13:$J13,MATCH(Z$4,'07 Uspora casu'!$F$5:$J$5,1)+1))^(1/(INDEX('07 Uspora casu'!$F$5:$J$5,MATCH(Z$4,'07 Uspora casu'!$F$5:$J$5,1)+1)-INDEX('07 Uspora casu'!$F$5:$J$5,MATCH(Z$4,'07 Uspora casu'!$F$5:$J$5,1))))*Y12))),0)))</f>
        <v>0</v>
      </c>
      <c r="AA12" s="48">
        <f>IF($E12="",0,IF('07 Uspora casu'!$D$2="Jazdný čas",IFERROR(IF(AA$4&lt;MIN('07 Uspora casu'!$F$5:$J$5),AB12*('07 Uspora casu'!$F$7/'07 Uspora casu'!$G$7)^(1/('07 Uspora casu'!$G$5-'07 Uspora casu'!$F$5)),IF(AA$4&gt;MAX('07 Uspora casu'!$F$5:$J$5),(INDEX('07 Uspora casu'!$F13:$J13,MATCH(AA$4,'07 Uspora casu'!$F$5:$J$5,1))/INDEX('07 Uspora casu'!$F13:$J13,MATCH(AA$4,'07 Uspora casu'!$F$5:$J$5,1)-1))^(1/(INDEX('07 Uspora casu'!$F$5:$J$5,MATCH(AA$4,'07 Uspora casu'!$F$5:$J$5,1))-INDEX('07 Uspora casu'!$F$5:$J$5,MATCH(AA$4,'07 Uspora casu'!$F$5:$J$5,1)-1)))*Z12,IFERROR(INDEX('07 Uspora casu'!$F13:$J13,MATCH(AA$4,'07 Uspora casu'!$F$5:$J$5,0))/60,(INDEX('07 Uspora casu'!$F13:$J13,MATCH(AA$4,'07 Uspora casu'!$F$5:$J$5,1)+1)/INDEX('07 Uspora casu'!$F13:$J13,MATCH(AA$4,'07 Uspora casu'!$F$5:$J$5,1)))^(1/(INDEX('07 Uspora casu'!$F$5:$J$5,MATCH(AA$4,'07 Uspora casu'!$F$5:$J$5,1)+1)-INDEX('07 Uspora casu'!$F$5:$J$5,MATCH(AA$4,'07 Uspora casu'!$F$5:$J$5,1))))*Z12))),0),IFERROR(IF(AA$4&lt;MIN('07 Uspora casu'!$F$5:$J$5),AB12*('07 Uspora casu'!$G$7/'07 Uspora casu'!$F$7)^(1/('07 Uspora casu'!$G$5-'07 Uspora casu'!$F$5)),IF(AA$4&gt;MAX('07 Uspora casu'!$F$5:$J$5),(INDEX('07 Uspora casu'!$F13:$J13,MATCH(AA$4,'07 Uspora casu'!$F$5:$J$5,1)-1)/INDEX('07 Uspora casu'!$F13:$J13,MATCH(AA$4,'07 Uspora casu'!$F$5:$J$5,1)))^(1/(INDEX('07 Uspora casu'!$F$5:$J$5,MATCH(AA$4,'07 Uspora casu'!$F$5:$J$5,1))-INDEX('07 Uspora casu'!$F$5:$J$5,MATCH(AA$4,'07 Uspora casu'!$F$5:$J$5,1)-1)))*Z12,IFERROR($E12/INDEX('07 Uspora casu'!$F13:$J13,MATCH(AA$4,'07 Uspora casu'!$F$5:$J$5,0)),(INDEX('07 Uspora casu'!$F13:$J13,MATCH(AA$4,'07 Uspora casu'!$F$5:$J$5,1))/INDEX('07 Uspora casu'!$F13:$J13,MATCH(AA$4,'07 Uspora casu'!$F$5:$J$5,1)+1))^(1/(INDEX('07 Uspora casu'!$F$5:$J$5,MATCH(AA$4,'07 Uspora casu'!$F$5:$J$5,1)+1)-INDEX('07 Uspora casu'!$F$5:$J$5,MATCH(AA$4,'07 Uspora casu'!$F$5:$J$5,1))))*Z12))),0)))</f>
        <v>0</v>
      </c>
      <c r="AB12" s="48">
        <f>IF($E12="",0,IF('07 Uspora casu'!$D$2="Jazdný čas",IFERROR(IF(AB$4&lt;MIN('07 Uspora casu'!$F$5:$J$5),AC12*('07 Uspora casu'!$F$7/'07 Uspora casu'!$G$7)^(1/('07 Uspora casu'!$G$5-'07 Uspora casu'!$F$5)),IF(AB$4&gt;MAX('07 Uspora casu'!$F$5:$J$5),(INDEX('07 Uspora casu'!$F13:$J13,MATCH(AB$4,'07 Uspora casu'!$F$5:$J$5,1))/INDEX('07 Uspora casu'!$F13:$J13,MATCH(AB$4,'07 Uspora casu'!$F$5:$J$5,1)-1))^(1/(INDEX('07 Uspora casu'!$F$5:$J$5,MATCH(AB$4,'07 Uspora casu'!$F$5:$J$5,1))-INDEX('07 Uspora casu'!$F$5:$J$5,MATCH(AB$4,'07 Uspora casu'!$F$5:$J$5,1)-1)))*AA12,IFERROR(INDEX('07 Uspora casu'!$F13:$J13,MATCH(AB$4,'07 Uspora casu'!$F$5:$J$5,0))/60,(INDEX('07 Uspora casu'!$F13:$J13,MATCH(AB$4,'07 Uspora casu'!$F$5:$J$5,1)+1)/INDEX('07 Uspora casu'!$F13:$J13,MATCH(AB$4,'07 Uspora casu'!$F$5:$J$5,1)))^(1/(INDEX('07 Uspora casu'!$F$5:$J$5,MATCH(AB$4,'07 Uspora casu'!$F$5:$J$5,1)+1)-INDEX('07 Uspora casu'!$F$5:$J$5,MATCH(AB$4,'07 Uspora casu'!$F$5:$J$5,1))))*AA12))),0),IFERROR(IF(AB$4&lt;MIN('07 Uspora casu'!$F$5:$J$5),AC12*('07 Uspora casu'!$G$7/'07 Uspora casu'!$F$7)^(1/('07 Uspora casu'!$G$5-'07 Uspora casu'!$F$5)),IF(AB$4&gt;MAX('07 Uspora casu'!$F$5:$J$5),(INDEX('07 Uspora casu'!$F13:$J13,MATCH(AB$4,'07 Uspora casu'!$F$5:$J$5,1)-1)/INDEX('07 Uspora casu'!$F13:$J13,MATCH(AB$4,'07 Uspora casu'!$F$5:$J$5,1)))^(1/(INDEX('07 Uspora casu'!$F$5:$J$5,MATCH(AB$4,'07 Uspora casu'!$F$5:$J$5,1))-INDEX('07 Uspora casu'!$F$5:$J$5,MATCH(AB$4,'07 Uspora casu'!$F$5:$J$5,1)-1)))*AA12,IFERROR($E12/INDEX('07 Uspora casu'!$F13:$J13,MATCH(AB$4,'07 Uspora casu'!$F$5:$J$5,0)),(INDEX('07 Uspora casu'!$F13:$J13,MATCH(AB$4,'07 Uspora casu'!$F$5:$J$5,1))/INDEX('07 Uspora casu'!$F13:$J13,MATCH(AB$4,'07 Uspora casu'!$F$5:$J$5,1)+1))^(1/(INDEX('07 Uspora casu'!$F$5:$J$5,MATCH(AB$4,'07 Uspora casu'!$F$5:$J$5,1)+1)-INDEX('07 Uspora casu'!$F$5:$J$5,MATCH(AB$4,'07 Uspora casu'!$F$5:$J$5,1))))*AA12))),0)))</f>
        <v>0</v>
      </c>
      <c r="AC12" s="48">
        <f>IF($E12="",0,IF('07 Uspora casu'!$D$2="Jazdný čas",IFERROR(IF(AC$4&lt;MIN('07 Uspora casu'!$F$5:$J$5),AD12*('07 Uspora casu'!$F$7/'07 Uspora casu'!$G$7)^(1/('07 Uspora casu'!$G$5-'07 Uspora casu'!$F$5)),IF(AC$4&gt;MAX('07 Uspora casu'!$F$5:$J$5),(INDEX('07 Uspora casu'!$F13:$J13,MATCH(AC$4,'07 Uspora casu'!$F$5:$J$5,1))/INDEX('07 Uspora casu'!$F13:$J13,MATCH(AC$4,'07 Uspora casu'!$F$5:$J$5,1)-1))^(1/(INDEX('07 Uspora casu'!$F$5:$J$5,MATCH(AC$4,'07 Uspora casu'!$F$5:$J$5,1))-INDEX('07 Uspora casu'!$F$5:$J$5,MATCH(AC$4,'07 Uspora casu'!$F$5:$J$5,1)-1)))*AB12,IFERROR(INDEX('07 Uspora casu'!$F13:$J13,MATCH(AC$4,'07 Uspora casu'!$F$5:$J$5,0))/60,(INDEX('07 Uspora casu'!$F13:$J13,MATCH(AC$4,'07 Uspora casu'!$F$5:$J$5,1)+1)/INDEX('07 Uspora casu'!$F13:$J13,MATCH(AC$4,'07 Uspora casu'!$F$5:$J$5,1)))^(1/(INDEX('07 Uspora casu'!$F$5:$J$5,MATCH(AC$4,'07 Uspora casu'!$F$5:$J$5,1)+1)-INDEX('07 Uspora casu'!$F$5:$J$5,MATCH(AC$4,'07 Uspora casu'!$F$5:$J$5,1))))*AB12))),0),IFERROR(IF(AC$4&lt;MIN('07 Uspora casu'!$F$5:$J$5),AD12*('07 Uspora casu'!$G$7/'07 Uspora casu'!$F$7)^(1/('07 Uspora casu'!$G$5-'07 Uspora casu'!$F$5)),IF(AC$4&gt;MAX('07 Uspora casu'!$F$5:$J$5),(INDEX('07 Uspora casu'!$F13:$J13,MATCH(AC$4,'07 Uspora casu'!$F$5:$J$5,1)-1)/INDEX('07 Uspora casu'!$F13:$J13,MATCH(AC$4,'07 Uspora casu'!$F$5:$J$5,1)))^(1/(INDEX('07 Uspora casu'!$F$5:$J$5,MATCH(AC$4,'07 Uspora casu'!$F$5:$J$5,1))-INDEX('07 Uspora casu'!$F$5:$J$5,MATCH(AC$4,'07 Uspora casu'!$F$5:$J$5,1)-1)))*AB12,IFERROR($E12/INDEX('07 Uspora casu'!$F13:$J13,MATCH(AC$4,'07 Uspora casu'!$F$5:$J$5,0)),(INDEX('07 Uspora casu'!$F13:$J13,MATCH(AC$4,'07 Uspora casu'!$F$5:$J$5,1))/INDEX('07 Uspora casu'!$F13:$J13,MATCH(AC$4,'07 Uspora casu'!$F$5:$J$5,1)+1))^(1/(INDEX('07 Uspora casu'!$F$5:$J$5,MATCH(AC$4,'07 Uspora casu'!$F$5:$J$5,1)+1)-INDEX('07 Uspora casu'!$F$5:$J$5,MATCH(AC$4,'07 Uspora casu'!$F$5:$J$5,1))))*AB12))),0)))</f>
        <v>0</v>
      </c>
      <c r="AD12" s="48">
        <f>IF($E12="",0,IF('07 Uspora casu'!$D$2="Jazdný čas",IFERROR(IF(AD$4&lt;MIN('07 Uspora casu'!$F$5:$J$5),AE12*('07 Uspora casu'!$F$7/'07 Uspora casu'!$G$7)^(1/('07 Uspora casu'!$G$5-'07 Uspora casu'!$F$5)),IF(AD$4&gt;MAX('07 Uspora casu'!$F$5:$J$5),(INDEX('07 Uspora casu'!$F13:$J13,MATCH(AD$4,'07 Uspora casu'!$F$5:$J$5,1))/INDEX('07 Uspora casu'!$F13:$J13,MATCH(AD$4,'07 Uspora casu'!$F$5:$J$5,1)-1))^(1/(INDEX('07 Uspora casu'!$F$5:$J$5,MATCH(AD$4,'07 Uspora casu'!$F$5:$J$5,1))-INDEX('07 Uspora casu'!$F$5:$J$5,MATCH(AD$4,'07 Uspora casu'!$F$5:$J$5,1)-1)))*AC12,IFERROR(INDEX('07 Uspora casu'!$F13:$J13,MATCH(AD$4,'07 Uspora casu'!$F$5:$J$5,0))/60,(INDEX('07 Uspora casu'!$F13:$J13,MATCH(AD$4,'07 Uspora casu'!$F$5:$J$5,1)+1)/INDEX('07 Uspora casu'!$F13:$J13,MATCH(AD$4,'07 Uspora casu'!$F$5:$J$5,1)))^(1/(INDEX('07 Uspora casu'!$F$5:$J$5,MATCH(AD$4,'07 Uspora casu'!$F$5:$J$5,1)+1)-INDEX('07 Uspora casu'!$F$5:$J$5,MATCH(AD$4,'07 Uspora casu'!$F$5:$J$5,1))))*AC12))),0),IFERROR(IF(AD$4&lt;MIN('07 Uspora casu'!$F$5:$J$5),AE12*('07 Uspora casu'!$G$7/'07 Uspora casu'!$F$7)^(1/('07 Uspora casu'!$G$5-'07 Uspora casu'!$F$5)),IF(AD$4&gt;MAX('07 Uspora casu'!$F$5:$J$5),(INDEX('07 Uspora casu'!$F13:$J13,MATCH(AD$4,'07 Uspora casu'!$F$5:$J$5,1)-1)/INDEX('07 Uspora casu'!$F13:$J13,MATCH(AD$4,'07 Uspora casu'!$F$5:$J$5,1)))^(1/(INDEX('07 Uspora casu'!$F$5:$J$5,MATCH(AD$4,'07 Uspora casu'!$F$5:$J$5,1))-INDEX('07 Uspora casu'!$F$5:$J$5,MATCH(AD$4,'07 Uspora casu'!$F$5:$J$5,1)-1)))*AC12,IFERROR($E12/INDEX('07 Uspora casu'!$F13:$J13,MATCH(AD$4,'07 Uspora casu'!$F$5:$J$5,0)),(INDEX('07 Uspora casu'!$F13:$J13,MATCH(AD$4,'07 Uspora casu'!$F$5:$J$5,1))/INDEX('07 Uspora casu'!$F13:$J13,MATCH(AD$4,'07 Uspora casu'!$F$5:$J$5,1)+1))^(1/(INDEX('07 Uspora casu'!$F$5:$J$5,MATCH(AD$4,'07 Uspora casu'!$F$5:$J$5,1)+1)-INDEX('07 Uspora casu'!$F$5:$J$5,MATCH(AD$4,'07 Uspora casu'!$F$5:$J$5,1))))*AC12))),0)))</f>
        <v>0</v>
      </c>
      <c r="AE12" s="48">
        <f>IF($E12="",0,IF('07 Uspora casu'!$D$2="Jazdný čas",IFERROR(IF(AE$4&lt;MIN('07 Uspora casu'!$F$5:$J$5),AF12*('07 Uspora casu'!$F$7/'07 Uspora casu'!$G$7)^(1/('07 Uspora casu'!$G$5-'07 Uspora casu'!$F$5)),IF(AE$4&gt;MAX('07 Uspora casu'!$F$5:$J$5),(INDEX('07 Uspora casu'!$F13:$J13,MATCH(AE$4,'07 Uspora casu'!$F$5:$J$5,1))/INDEX('07 Uspora casu'!$F13:$J13,MATCH(AE$4,'07 Uspora casu'!$F$5:$J$5,1)-1))^(1/(INDEX('07 Uspora casu'!$F$5:$J$5,MATCH(AE$4,'07 Uspora casu'!$F$5:$J$5,1))-INDEX('07 Uspora casu'!$F$5:$J$5,MATCH(AE$4,'07 Uspora casu'!$F$5:$J$5,1)-1)))*AD12,IFERROR(INDEX('07 Uspora casu'!$F13:$J13,MATCH(AE$4,'07 Uspora casu'!$F$5:$J$5,0))/60,(INDEX('07 Uspora casu'!$F13:$J13,MATCH(AE$4,'07 Uspora casu'!$F$5:$J$5,1)+1)/INDEX('07 Uspora casu'!$F13:$J13,MATCH(AE$4,'07 Uspora casu'!$F$5:$J$5,1)))^(1/(INDEX('07 Uspora casu'!$F$5:$J$5,MATCH(AE$4,'07 Uspora casu'!$F$5:$J$5,1)+1)-INDEX('07 Uspora casu'!$F$5:$J$5,MATCH(AE$4,'07 Uspora casu'!$F$5:$J$5,1))))*AD12))),0),IFERROR(IF(AE$4&lt;MIN('07 Uspora casu'!$F$5:$J$5),AF12*('07 Uspora casu'!$G$7/'07 Uspora casu'!$F$7)^(1/('07 Uspora casu'!$G$5-'07 Uspora casu'!$F$5)),IF(AE$4&gt;MAX('07 Uspora casu'!$F$5:$J$5),(INDEX('07 Uspora casu'!$F13:$J13,MATCH(AE$4,'07 Uspora casu'!$F$5:$J$5,1)-1)/INDEX('07 Uspora casu'!$F13:$J13,MATCH(AE$4,'07 Uspora casu'!$F$5:$J$5,1)))^(1/(INDEX('07 Uspora casu'!$F$5:$J$5,MATCH(AE$4,'07 Uspora casu'!$F$5:$J$5,1))-INDEX('07 Uspora casu'!$F$5:$J$5,MATCH(AE$4,'07 Uspora casu'!$F$5:$J$5,1)-1)))*AD12,IFERROR($E12/INDEX('07 Uspora casu'!$F13:$J13,MATCH(AE$4,'07 Uspora casu'!$F$5:$J$5,0)),(INDEX('07 Uspora casu'!$F13:$J13,MATCH(AE$4,'07 Uspora casu'!$F$5:$J$5,1))/INDEX('07 Uspora casu'!$F13:$J13,MATCH(AE$4,'07 Uspora casu'!$F$5:$J$5,1)+1))^(1/(INDEX('07 Uspora casu'!$F$5:$J$5,MATCH(AE$4,'07 Uspora casu'!$F$5:$J$5,1)+1)-INDEX('07 Uspora casu'!$F$5:$J$5,MATCH(AE$4,'07 Uspora casu'!$F$5:$J$5,1))))*AD12))),0)))</f>
        <v>0</v>
      </c>
      <c r="AF12" s="48">
        <f>IF($E12="",0,IF('07 Uspora casu'!$D$2="Jazdný čas",IFERROR(IF(AF$4&lt;MIN('07 Uspora casu'!$F$5:$J$5),AG12*('07 Uspora casu'!$F$7/'07 Uspora casu'!$G$7)^(1/('07 Uspora casu'!$G$5-'07 Uspora casu'!$F$5)),IF(AF$4&gt;MAX('07 Uspora casu'!$F$5:$J$5),(INDEX('07 Uspora casu'!$F13:$J13,MATCH(AF$4,'07 Uspora casu'!$F$5:$J$5,1))/INDEX('07 Uspora casu'!$F13:$J13,MATCH(AF$4,'07 Uspora casu'!$F$5:$J$5,1)-1))^(1/(INDEX('07 Uspora casu'!$F$5:$J$5,MATCH(AF$4,'07 Uspora casu'!$F$5:$J$5,1))-INDEX('07 Uspora casu'!$F$5:$J$5,MATCH(AF$4,'07 Uspora casu'!$F$5:$J$5,1)-1)))*AE12,IFERROR(INDEX('07 Uspora casu'!$F13:$J13,MATCH(AF$4,'07 Uspora casu'!$F$5:$J$5,0))/60,(INDEX('07 Uspora casu'!$F13:$J13,MATCH(AF$4,'07 Uspora casu'!$F$5:$J$5,1)+1)/INDEX('07 Uspora casu'!$F13:$J13,MATCH(AF$4,'07 Uspora casu'!$F$5:$J$5,1)))^(1/(INDEX('07 Uspora casu'!$F$5:$J$5,MATCH(AF$4,'07 Uspora casu'!$F$5:$J$5,1)+1)-INDEX('07 Uspora casu'!$F$5:$J$5,MATCH(AF$4,'07 Uspora casu'!$F$5:$J$5,1))))*AE12))),0),IFERROR(IF(AF$4&lt;MIN('07 Uspora casu'!$F$5:$J$5),AG12*('07 Uspora casu'!$G$7/'07 Uspora casu'!$F$7)^(1/('07 Uspora casu'!$G$5-'07 Uspora casu'!$F$5)),IF(AF$4&gt;MAX('07 Uspora casu'!$F$5:$J$5),(INDEX('07 Uspora casu'!$F13:$J13,MATCH(AF$4,'07 Uspora casu'!$F$5:$J$5,1)-1)/INDEX('07 Uspora casu'!$F13:$J13,MATCH(AF$4,'07 Uspora casu'!$F$5:$J$5,1)))^(1/(INDEX('07 Uspora casu'!$F$5:$J$5,MATCH(AF$4,'07 Uspora casu'!$F$5:$J$5,1))-INDEX('07 Uspora casu'!$F$5:$J$5,MATCH(AF$4,'07 Uspora casu'!$F$5:$J$5,1)-1)))*AE12,IFERROR($E12/INDEX('07 Uspora casu'!$F13:$J13,MATCH(AF$4,'07 Uspora casu'!$F$5:$J$5,0)),(INDEX('07 Uspora casu'!$F13:$J13,MATCH(AF$4,'07 Uspora casu'!$F$5:$J$5,1))/INDEX('07 Uspora casu'!$F13:$J13,MATCH(AF$4,'07 Uspora casu'!$F$5:$J$5,1)+1))^(1/(INDEX('07 Uspora casu'!$F$5:$J$5,MATCH(AF$4,'07 Uspora casu'!$F$5:$J$5,1)+1)-INDEX('07 Uspora casu'!$F$5:$J$5,MATCH(AF$4,'07 Uspora casu'!$F$5:$J$5,1))))*AE12))),0)))</f>
        <v>0</v>
      </c>
      <c r="AG12" s="48">
        <f>IF($E12="",0,IF('07 Uspora casu'!$D$2="Jazdný čas",IFERROR(IF(AG$4&lt;MIN('07 Uspora casu'!$F$5:$J$5),AH12*('07 Uspora casu'!$F$7/'07 Uspora casu'!$G$7)^(1/('07 Uspora casu'!$G$5-'07 Uspora casu'!$F$5)),IF(AG$4&gt;MAX('07 Uspora casu'!$F$5:$J$5),(INDEX('07 Uspora casu'!$F13:$J13,MATCH(AG$4,'07 Uspora casu'!$F$5:$J$5,1))/INDEX('07 Uspora casu'!$F13:$J13,MATCH(AG$4,'07 Uspora casu'!$F$5:$J$5,1)-1))^(1/(INDEX('07 Uspora casu'!$F$5:$J$5,MATCH(AG$4,'07 Uspora casu'!$F$5:$J$5,1))-INDEX('07 Uspora casu'!$F$5:$J$5,MATCH(AG$4,'07 Uspora casu'!$F$5:$J$5,1)-1)))*AF12,IFERROR(INDEX('07 Uspora casu'!$F13:$J13,MATCH(AG$4,'07 Uspora casu'!$F$5:$J$5,0))/60,(INDEX('07 Uspora casu'!$F13:$J13,MATCH(AG$4,'07 Uspora casu'!$F$5:$J$5,1)+1)/INDEX('07 Uspora casu'!$F13:$J13,MATCH(AG$4,'07 Uspora casu'!$F$5:$J$5,1)))^(1/(INDEX('07 Uspora casu'!$F$5:$J$5,MATCH(AG$4,'07 Uspora casu'!$F$5:$J$5,1)+1)-INDEX('07 Uspora casu'!$F$5:$J$5,MATCH(AG$4,'07 Uspora casu'!$F$5:$J$5,1))))*AF12))),0),IFERROR(IF(AG$4&lt;MIN('07 Uspora casu'!$F$5:$J$5),AH12*('07 Uspora casu'!$G$7/'07 Uspora casu'!$F$7)^(1/('07 Uspora casu'!$G$5-'07 Uspora casu'!$F$5)),IF(AG$4&gt;MAX('07 Uspora casu'!$F$5:$J$5),(INDEX('07 Uspora casu'!$F13:$J13,MATCH(AG$4,'07 Uspora casu'!$F$5:$J$5,1)-1)/INDEX('07 Uspora casu'!$F13:$J13,MATCH(AG$4,'07 Uspora casu'!$F$5:$J$5,1)))^(1/(INDEX('07 Uspora casu'!$F$5:$J$5,MATCH(AG$4,'07 Uspora casu'!$F$5:$J$5,1))-INDEX('07 Uspora casu'!$F$5:$J$5,MATCH(AG$4,'07 Uspora casu'!$F$5:$J$5,1)-1)))*AF12,IFERROR($E12/INDEX('07 Uspora casu'!$F13:$J13,MATCH(AG$4,'07 Uspora casu'!$F$5:$J$5,0)),(INDEX('07 Uspora casu'!$F13:$J13,MATCH(AG$4,'07 Uspora casu'!$F$5:$J$5,1))/INDEX('07 Uspora casu'!$F13:$J13,MATCH(AG$4,'07 Uspora casu'!$F$5:$J$5,1)+1))^(1/(INDEX('07 Uspora casu'!$F$5:$J$5,MATCH(AG$4,'07 Uspora casu'!$F$5:$J$5,1)+1)-INDEX('07 Uspora casu'!$F$5:$J$5,MATCH(AG$4,'07 Uspora casu'!$F$5:$J$5,1))))*AF12))),0)))</f>
        <v>0</v>
      </c>
      <c r="AH12" s="48">
        <f>IF($E12="",0,IF('07 Uspora casu'!$D$2="Jazdný čas",IFERROR(IF(AH$4&lt;MIN('07 Uspora casu'!$F$5:$J$5),AI12*('07 Uspora casu'!$F$7/'07 Uspora casu'!$G$7)^(1/('07 Uspora casu'!$G$5-'07 Uspora casu'!$F$5)),IF(AH$4&gt;MAX('07 Uspora casu'!$F$5:$J$5),(INDEX('07 Uspora casu'!$F13:$J13,MATCH(AH$4,'07 Uspora casu'!$F$5:$J$5,1))/INDEX('07 Uspora casu'!$F13:$J13,MATCH(AH$4,'07 Uspora casu'!$F$5:$J$5,1)-1))^(1/(INDEX('07 Uspora casu'!$F$5:$J$5,MATCH(AH$4,'07 Uspora casu'!$F$5:$J$5,1))-INDEX('07 Uspora casu'!$F$5:$J$5,MATCH(AH$4,'07 Uspora casu'!$F$5:$J$5,1)-1)))*AG12,IFERROR(INDEX('07 Uspora casu'!$F13:$J13,MATCH(AH$4,'07 Uspora casu'!$F$5:$J$5,0))/60,(INDEX('07 Uspora casu'!$F13:$J13,MATCH(AH$4,'07 Uspora casu'!$F$5:$J$5,1)+1)/INDEX('07 Uspora casu'!$F13:$J13,MATCH(AH$4,'07 Uspora casu'!$F$5:$J$5,1)))^(1/(INDEX('07 Uspora casu'!$F$5:$J$5,MATCH(AH$4,'07 Uspora casu'!$F$5:$J$5,1)+1)-INDEX('07 Uspora casu'!$F$5:$J$5,MATCH(AH$4,'07 Uspora casu'!$F$5:$J$5,1))))*AG12))),0),IFERROR(IF(AH$4&lt;MIN('07 Uspora casu'!$F$5:$J$5),AI12*('07 Uspora casu'!$G$7/'07 Uspora casu'!$F$7)^(1/('07 Uspora casu'!$G$5-'07 Uspora casu'!$F$5)),IF(AH$4&gt;MAX('07 Uspora casu'!$F$5:$J$5),(INDEX('07 Uspora casu'!$F13:$J13,MATCH(AH$4,'07 Uspora casu'!$F$5:$J$5,1)-1)/INDEX('07 Uspora casu'!$F13:$J13,MATCH(AH$4,'07 Uspora casu'!$F$5:$J$5,1)))^(1/(INDEX('07 Uspora casu'!$F$5:$J$5,MATCH(AH$4,'07 Uspora casu'!$F$5:$J$5,1))-INDEX('07 Uspora casu'!$F$5:$J$5,MATCH(AH$4,'07 Uspora casu'!$F$5:$J$5,1)-1)))*AG12,IFERROR($E12/INDEX('07 Uspora casu'!$F13:$J13,MATCH(AH$4,'07 Uspora casu'!$F$5:$J$5,0)),(INDEX('07 Uspora casu'!$F13:$J13,MATCH(AH$4,'07 Uspora casu'!$F$5:$J$5,1))/INDEX('07 Uspora casu'!$F13:$J13,MATCH(AH$4,'07 Uspora casu'!$F$5:$J$5,1)+1))^(1/(INDEX('07 Uspora casu'!$F$5:$J$5,MATCH(AH$4,'07 Uspora casu'!$F$5:$J$5,1)+1)-INDEX('07 Uspora casu'!$F$5:$J$5,MATCH(AH$4,'07 Uspora casu'!$F$5:$J$5,1))))*AG12))),0)))</f>
        <v>0</v>
      </c>
      <c r="AI12" s="48">
        <f>IF($E12="",0,IF('07 Uspora casu'!$D$2="Jazdný čas",IFERROR(IF(AI$4&lt;MIN('07 Uspora casu'!$F$5:$J$5),AJ12*('07 Uspora casu'!$F$7/'07 Uspora casu'!$G$7)^(1/('07 Uspora casu'!$G$5-'07 Uspora casu'!$F$5)),IF(AI$4&gt;MAX('07 Uspora casu'!$F$5:$J$5),(INDEX('07 Uspora casu'!$F13:$J13,MATCH(AI$4,'07 Uspora casu'!$F$5:$J$5,1))/INDEX('07 Uspora casu'!$F13:$J13,MATCH(AI$4,'07 Uspora casu'!$F$5:$J$5,1)-1))^(1/(INDEX('07 Uspora casu'!$F$5:$J$5,MATCH(AI$4,'07 Uspora casu'!$F$5:$J$5,1))-INDEX('07 Uspora casu'!$F$5:$J$5,MATCH(AI$4,'07 Uspora casu'!$F$5:$J$5,1)-1)))*AH12,IFERROR(INDEX('07 Uspora casu'!$F13:$J13,MATCH(AI$4,'07 Uspora casu'!$F$5:$J$5,0))/60,(INDEX('07 Uspora casu'!$F13:$J13,MATCH(AI$4,'07 Uspora casu'!$F$5:$J$5,1)+1)/INDEX('07 Uspora casu'!$F13:$J13,MATCH(AI$4,'07 Uspora casu'!$F$5:$J$5,1)))^(1/(INDEX('07 Uspora casu'!$F$5:$J$5,MATCH(AI$4,'07 Uspora casu'!$F$5:$J$5,1)+1)-INDEX('07 Uspora casu'!$F$5:$J$5,MATCH(AI$4,'07 Uspora casu'!$F$5:$J$5,1))))*AH12))),0),IFERROR(IF(AI$4&lt;MIN('07 Uspora casu'!$F$5:$J$5),AJ12*('07 Uspora casu'!$G$7/'07 Uspora casu'!$F$7)^(1/('07 Uspora casu'!$G$5-'07 Uspora casu'!$F$5)),IF(AI$4&gt;MAX('07 Uspora casu'!$F$5:$J$5),(INDEX('07 Uspora casu'!$F13:$J13,MATCH(AI$4,'07 Uspora casu'!$F$5:$J$5,1)-1)/INDEX('07 Uspora casu'!$F13:$J13,MATCH(AI$4,'07 Uspora casu'!$F$5:$J$5,1)))^(1/(INDEX('07 Uspora casu'!$F$5:$J$5,MATCH(AI$4,'07 Uspora casu'!$F$5:$J$5,1))-INDEX('07 Uspora casu'!$F$5:$J$5,MATCH(AI$4,'07 Uspora casu'!$F$5:$J$5,1)-1)))*AH12,IFERROR($E12/INDEX('07 Uspora casu'!$F13:$J13,MATCH(AI$4,'07 Uspora casu'!$F$5:$J$5,0)),(INDEX('07 Uspora casu'!$F13:$J13,MATCH(AI$4,'07 Uspora casu'!$F$5:$J$5,1))/INDEX('07 Uspora casu'!$F13:$J13,MATCH(AI$4,'07 Uspora casu'!$F$5:$J$5,1)+1))^(1/(INDEX('07 Uspora casu'!$F$5:$J$5,MATCH(AI$4,'07 Uspora casu'!$F$5:$J$5,1)+1)-INDEX('07 Uspora casu'!$F$5:$J$5,MATCH(AI$4,'07 Uspora casu'!$F$5:$J$5,1))))*AH12))),0)))</f>
        <v>0</v>
      </c>
      <c r="AJ12" s="48">
        <f>IF($E12="",0,IF('07 Uspora casu'!$D$2="Jazdný čas",IFERROR(IF(AJ$4&lt;MIN('07 Uspora casu'!$F$5:$J$5),AK12*('07 Uspora casu'!$F$7/'07 Uspora casu'!$G$7)^(1/('07 Uspora casu'!$G$5-'07 Uspora casu'!$F$5)),IF(AJ$4&gt;MAX('07 Uspora casu'!$F$5:$J$5),(INDEX('07 Uspora casu'!$F13:$J13,MATCH(AJ$4,'07 Uspora casu'!$F$5:$J$5,1))/INDEX('07 Uspora casu'!$F13:$J13,MATCH(AJ$4,'07 Uspora casu'!$F$5:$J$5,1)-1))^(1/(INDEX('07 Uspora casu'!$F$5:$J$5,MATCH(AJ$4,'07 Uspora casu'!$F$5:$J$5,1))-INDEX('07 Uspora casu'!$F$5:$J$5,MATCH(AJ$4,'07 Uspora casu'!$F$5:$J$5,1)-1)))*AI12,IFERROR(INDEX('07 Uspora casu'!$F13:$J13,MATCH(AJ$4,'07 Uspora casu'!$F$5:$J$5,0))/60,(INDEX('07 Uspora casu'!$F13:$J13,MATCH(AJ$4,'07 Uspora casu'!$F$5:$J$5,1)+1)/INDEX('07 Uspora casu'!$F13:$J13,MATCH(AJ$4,'07 Uspora casu'!$F$5:$J$5,1)))^(1/(INDEX('07 Uspora casu'!$F$5:$J$5,MATCH(AJ$4,'07 Uspora casu'!$F$5:$J$5,1)+1)-INDEX('07 Uspora casu'!$F$5:$J$5,MATCH(AJ$4,'07 Uspora casu'!$F$5:$J$5,1))))*AI12))),0),IFERROR(IF(AJ$4&lt;MIN('07 Uspora casu'!$F$5:$J$5),AK12*('07 Uspora casu'!$G$7/'07 Uspora casu'!$F$7)^(1/('07 Uspora casu'!$G$5-'07 Uspora casu'!$F$5)),IF(AJ$4&gt;MAX('07 Uspora casu'!$F$5:$J$5),(INDEX('07 Uspora casu'!$F13:$J13,MATCH(AJ$4,'07 Uspora casu'!$F$5:$J$5,1)-1)/INDEX('07 Uspora casu'!$F13:$J13,MATCH(AJ$4,'07 Uspora casu'!$F$5:$J$5,1)))^(1/(INDEX('07 Uspora casu'!$F$5:$J$5,MATCH(AJ$4,'07 Uspora casu'!$F$5:$J$5,1))-INDEX('07 Uspora casu'!$F$5:$J$5,MATCH(AJ$4,'07 Uspora casu'!$F$5:$J$5,1)-1)))*AI12,IFERROR($E12/INDEX('07 Uspora casu'!$F13:$J13,MATCH(AJ$4,'07 Uspora casu'!$F$5:$J$5,0)),(INDEX('07 Uspora casu'!$F13:$J13,MATCH(AJ$4,'07 Uspora casu'!$F$5:$J$5,1))/INDEX('07 Uspora casu'!$F13:$J13,MATCH(AJ$4,'07 Uspora casu'!$F$5:$J$5,1)+1))^(1/(INDEX('07 Uspora casu'!$F$5:$J$5,MATCH(AJ$4,'07 Uspora casu'!$F$5:$J$5,1)+1)-INDEX('07 Uspora casu'!$F$5:$J$5,MATCH(AJ$4,'07 Uspora casu'!$F$5:$J$5,1))))*AI12))),0)))</f>
        <v>0</v>
      </c>
      <c r="AK12" s="48">
        <f>IF($E12="",0,IF('07 Uspora casu'!$D$2="Jazdný čas",IFERROR(IF(AK$4&lt;MIN('07 Uspora casu'!$F$5:$J$5),AL12*('07 Uspora casu'!$F$7/'07 Uspora casu'!$G$7)^(1/('07 Uspora casu'!$G$5-'07 Uspora casu'!$F$5)),IF(AK$4&gt;MAX('07 Uspora casu'!$F$5:$J$5),(INDEX('07 Uspora casu'!$F13:$J13,MATCH(AK$4,'07 Uspora casu'!$F$5:$J$5,1))/INDEX('07 Uspora casu'!$F13:$J13,MATCH(AK$4,'07 Uspora casu'!$F$5:$J$5,1)-1))^(1/(INDEX('07 Uspora casu'!$F$5:$J$5,MATCH(AK$4,'07 Uspora casu'!$F$5:$J$5,1))-INDEX('07 Uspora casu'!$F$5:$J$5,MATCH(AK$4,'07 Uspora casu'!$F$5:$J$5,1)-1)))*AJ12,IFERROR(INDEX('07 Uspora casu'!$F13:$J13,MATCH(AK$4,'07 Uspora casu'!$F$5:$J$5,0))/60,(INDEX('07 Uspora casu'!$F13:$J13,MATCH(AK$4,'07 Uspora casu'!$F$5:$J$5,1)+1)/INDEX('07 Uspora casu'!$F13:$J13,MATCH(AK$4,'07 Uspora casu'!$F$5:$J$5,1)))^(1/(INDEX('07 Uspora casu'!$F$5:$J$5,MATCH(AK$4,'07 Uspora casu'!$F$5:$J$5,1)+1)-INDEX('07 Uspora casu'!$F$5:$J$5,MATCH(AK$4,'07 Uspora casu'!$F$5:$J$5,1))))*AJ12))),0),IFERROR(IF(AK$4&lt;MIN('07 Uspora casu'!$F$5:$J$5),AL12*('07 Uspora casu'!$G$7/'07 Uspora casu'!$F$7)^(1/('07 Uspora casu'!$G$5-'07 Uspora casu'!$F$5)),IF(AK$4&gt;MAX('07 Uspora casu'!$F$5:$J$5),(INDEX('07 Uspora casu'!$F13:$J13,MATCH(AK$4,'07 Uspora casu'!$F$5:$J$5,1)-1)/INDEX('07 Uspora casu'!$F13:$J13,MATCH(AK$4,'07 Uspora casu'!$F$5:$J$5,1)))^(1/(INDEX('07 Uspora casu'!$F$5:$J$5,MATCH(AK$4,'07 Uspora casu'!$F$5:$J$5,1))-INDEX('07 Uspora casu'!$F$5:$J$5,MATCH(AK$4,'07 Uspora casu'!$F$5:$J$5,1)-1)))*AJ12,IFERROR($E12/INDEX('07 Uspora casu'!$F13:$J13,MATCH(AK$4,'07 Uspora casu'!$F$5:$J$5,0)),(INDEX('07 Uspora casu'!$F13:$J13,MATCH(AK$4,'07 Uspora casu'!$F$5:$J$5,1))/INDEX('07 Uspora casu'!$F13:$J13,MATCH(AK$4,'07 Uspora casu'!$F$5:$J$5,1)+1))^(1/(INDEX('07 Uspora casu'!$F$5:$J$5,MATCH(AK$4,'07 Uspora casu'!$F$5:$J$5,1)+1)-INDEX('07 Uspora casu'!$F$5:$J$5,MATCH(AK$4,'07 Uspora casu'!$F$5:$J$5,1))))*AJ12))),0)))</f>
        <v>0</v>
      </c>
      <c r="AL12" s="48">
        <f>IF($E12="",0,IF('07 Uspora casu'!$D$2="Jazdný čas",IFERROR(IF(AL$4&lt;MIN('07 Uspora casu'!$F$5:$J$5),AM12*('07 Uspora casu'!$F$7/'07 Uspora casu'!$G$7)^(1/('07 Uspora casu'!$G$5-'07 Uspora casu'!$F$5)),IF(AL$4&gt;MAX('07 Uspora casu'!$F$5:$J$5),(INDEX('07 Uspora casu'!$F13:$J13,MATCH(AL$4,'07 Uspora casu'!$F$5:$J$5,1))/INDEX('07 Uspora casu'!$F13:$J13,MATCH(AL$4,'07 Uspora casu'!$F$5:$J$5,1)-1))^(1/(INDEX('07 Uspora casu'!$F$5:$J$5,MATCH(AL$4,'07 Uspora casu'!$F$5:$J$5,1))-INDEX('07 Uspora casu'!$F$5:$J$5,MATCH(AL$4,'07 Uspora casu'!$F$5:$J$5,1)-1)))*AK12,IFERROR(INDEX('07 Uspora casu'!$F13:$J13,MATCH(AL$4,'07 Uspora casu'!$F$5:$J$5,0))/60,(INDEX('07 Uspora casu'!$F13:$J13,MATCH(AL$4,'07 Uspora casu'!$F$5:$J$5,1)+1)/INDEX('07 Uspora casu'!$F13:$J13,MATCH(AL$4,'07 Uspora casu'!$F$5:$J$5,1)))^(1/(INDEX('07 Uspora casu'!$F$5:$J$5,MATCH(AL$4,'07 Uspora casu'!$F$5:$J$5,1)+1)-INDEX('07 Uspora casu'!$F$5:$J$5,MATCH(AL$4,'07 Uspora casu'!$F$5:$J$5,1))))*AK12))),0),IFERROR(IF(AL$4&lt;MIN('07 Uspora casu'!$F$5:$J$5),AM12*('07 Uspora casu'!$G$7/'07 Uspora casu'!$F$7)^(1/('07 Uspora casu'!$G$5-'07 Uspora casu'!$F$5)),IF(AL$4&gt;MAX('07 Uspora casu'!$F$5:$J$5),(INDEX('07 Uspora casu'!$F13:$J13,MATCH(AL$4,'07 Uspora casu'!$F$5:$J$5,1)-1)/INDEX('07 Uspora casu'!$F13:$J13,MATCH(AL$4,'07 Uspora casu'!$F$5:$J$5,1)))^(1/(INDEX('07 Uspora casu'!$F$5:$J$5,MATCH(AL$4,'07 Uspora casu'!$F$5:$J$5,1))-INDEX('07 Uspora casu'!$F$5:$J$5,MATCH(AL$4,'07 Uspora casu'!$F$5:$J$5,1)-1)))*AK12,IFERROR($E12/INDEX('07 Uspora casu'!$F13:$J13,MATCH(AL$4,'07 Uspora casu'!$F$5:$J$5,0)),(INDEX('07 Uspora casu'!$F13:$J13,MATCH(AL$4,'07 Uspora casu'!$F$5:$J$5,1))/INDEX('07 Uspora casu'!$F13:$J13,MATCH(AL$4,'07 Uspora casu'!$F$5:$J$5,1)+1))^(1/(INDEX('07 Uspora casu'!$F$5:$J$5,MATCH(AL$4,'07 Uspora casu'!$F$5:$J$5,1)+1)-INDEX('07 Uspora casu'!$F$5:$J$5,MATCH(AL$4,'07 Uspora casu'!$F$5:$J$5,1))))*AK12))),0)))</f>
        <v>0</v>
      </c>
      <c r="AM12" s="48">
        <f>IF($E12="",0,IF('07 Uspora casu'!$D$2="Jazdný čas",IFERROR(IF(AM$4&lt;MIN('07 Uspora casu'!$F$5:$J$5),AN12*('07 Uspora casu'!$F$7/'07 Uspora casu'!$G$7)^(1/('07 Uspora casu'!$G$5-'07 Uspora casu'!$F$5)),IF(AM$4&gt;MAX('07 Uspora casu'!$F$5:$J$5),(INDEX('07 Uspora casu'!$F13:$J13,MATCH(AM$4,'07 Uspora casu'!$F$5:$J$5,1))/INDEX('07 Uspora casu'!$F13:$J13,MATCH(AM$4,'07 Uspora casu'!$F$5:$J$5,1)-1))^(1/(INDEX('07 Uspora casu'!$F$5:$J$5,MATCH(AM$4,'07 Uspora casu'!$F$5:$J$5,1))-INDEX('07 Uspora casu'!$F$5:$J$5,MATCH(AM$4,'07 Uspora casu'!$F$5:$J$5,1)-1)))*AL12,IFERROR(INDEX('07 Uspora casu'!$F13:$J13,MATCH(AM$4,'07 Uspora casu'!$F$5:$J$5,0))/60,(INDEX('07 Uspora casu'!$F13:$J13,MATCH(AM$4,'07 Uspora casu'!$F$5:$J$5,1)+1)/INDEX('07 Uspora casu'!$F13:$J13,MATCH(AM$4,'07 Uspora casu'!$F$5:$J$5,1)))^(1/(INDEX('07 Uspora casu'!$F$5:$J$5,MATCH(AM$4,'07 Uspora casu'!$F$5:$J$5,1)+1)-INDEX('07 Uspora casu'!$F$5:$J$5,MATCH(AM$4,'07 Uspora casu'!$F$5:$J$5,1))))*AL12))),0),IFERROR(IF(AM$4&lt;MIN('07 Uspora casu'!$F$5:$J$5),AN12*('07 Uspora casu'!$G$7/'07 Uspora casu'!$F$7)^(1/('07 Uspora casu'!$G$5-'07 Uspora casu'!$F$5)),IF(AM$4&gt;MAX('07 Uspora casu'!$F$5:$J$5),(INDEX('07 Uspora casu'!$F13:$J13,MATCH(AM$4,'07 Uspora casu'!$F$5:$J$5,1)-1)/INDEX('07 Uspora casu'!$F13:$J13,MATCH(AM$4,'07 Uspora casu'!$F$5:$J$5,1)))^(1/(INDEX('07 Uspora casu'!$F$5:$J$5,MATCH(AM$4,'07 Uspora casu'!$F$5:$J$5,1))-INDEX('07 Uspora casu'!$F$5:$J$5,MATCH(AM$4,'07 Uspora casu'!$F$5:$J$5,1)-1)))*AL12,IFERROR($E12/INDEX('07 Uspora casu'!$F13:$J13,MATCH(AM$4,'07 Uspora casu'!$F$5:$J$5,0)),(INDEX('07 Uspora casu'!$F13:$J13,MATCH(AM$4,'07 Uspora casu'!$F$5:$J$5,1))/INDEX('07 Uspora casu'!$F13:$J13,MATCH(AM$4,'07 Uspora casu'!$F$5:$J$5,1)+1))^(1/(INDEX('07 Uspora casu'!$F$5:$J$5,MATCH(AM$4,'07 Uspora casu'!$F$5:$J$5,1)+1)-INDEX('07 Uspora casu'!$F$5:$J$5,MATCH(AM$4,'07 Uspora casu'!$F$5:$J$5,1))))*AL12))),0)))</f>
        <v>0</v>
      </c>
      <c r="AN12" s="48">
        <f>IF($E12="",0,IF('07 Uspora casu'!$D$2="Jazdný čas",IFERROR(IF(AN$4&lt;MIN('07 Uspora casu'!$F$5:$J$5),AO12*('07 Uspora casu'!$F$7/'07 Uspora casu'!$G$7)^(1/('07 Uspora casu'!$G$5-'07 Uspora casu'!$F$5)),IF(AN$4&gt;MAX('07 Uspora casu'!$F$5:$J$5),(INDEX('07 Uspora casu'!$F13:$J13,MATCH(AN$4,'07 Uspora casu'!$F$5:$J$5,1))/INDEX('07 Uspora casu'!$F13:$J13,MATCH(AN$4,'07 Uspora casu'!$F$5:$J$5,1)-1))^(1/(INDEX('07 Uspora casu'!$F$5:$J$5,MATCH(AN$4,'07 Uspora casu'!$F$5:$J$5,1))-INDEX('07 Uspora casu'!$F$5:$J$5,MATCH(AN$4,'07 Uspora casu'!$F$5:$J$5,1)-1)))*AM12,IFERROR(INDEX('07 Uspora casu'!$F13:$J13,MATCH(AN$4,'07 Uspora casu'!$F$5:$J$5,0))/60,(INDEX('07 Uspora casu'!$F13:$J13,MATCH(AN$4,'07 Uspora casu'!$F$5:$J$5,1)+1)/INDEX('07 Uspora casu'!$F13:$J13,MATCH(AN$4,'07 Uspora casu'!$F$5:$J$5,1)))^(1/(INDEX('07 Uspora casu'!$F$5:$J$5,MATCH(AN$4,'07 Uspora casu'!$F$5:$J$5,1)+1)-INDEX('07 Uspora casu'!$F$5:$J$5,MATCH(AN$4,'07 Uspora casu'!$F$5:$J$5,1))))*AM12))),0),IFERROR(IF(AN$4&lt;MIN('07 Uspora casu'!$F$5:$J$5),AO12*('07 Uspora casu'!$G$7/'07 Uspora casu'!$F$7)^(1/('07 Uspora casu'!$G$5-'07 Uspora casu'!$F$5)),IF(AN$4&gt;MAX('07 Uspora casu'!$F$5:$J$5),(INDEX('07 Uspora casu'!$F13:$J13,MATCH(AN$4,'07 Uspora casu'!$F$5:$J$5,1)-1)/INDEX('07 Uspora casu'!$F13:$J13,MATCH(AN$4,'07 Uspora casu'!$F$5:$J$5,1)))^(1/(INDEX('07 Uspora casu'!$F$5:$J$5,MATCH(AN$4,'07 Uspora casu'!$F$5:$J$5,1))-INDEX('07 Uspora casu'!$F$5:$J$5,MATCH(AN$4,'07 Uspora casu'!$F$5:$J$5,1)-1)))*AM12,IFERROR($E12/INDEX('07 Uspora casu'!$F13:$J13,MATCH(AN$4,'07 Uspora casu'!$F$5:$J$5,0)),(INDEX('07 Uspora casu'!$F13:$J13,MATCH(AN$4,'07 Uspora casu'!$F$5:$J$5,1))/INDEX('07 Uspora casu'!$F13:$J13,MATCH(AN$4,'07 Uspora casu'!$F$5:$J$5,1)+1))^(1/(INDEX('07 Uspora casu'!$F$5:$J$5,MATCH(AN$4,'07 Uspora casu'!$F$5:$J$5,1)+1)-INDEX('07 Uspora casu'!$F$5:$J$5,MATCH(AN$4,'07 Uspora casu'!$F$5:$J$5,1))))*AM12))),0)))</f>
        <v>0</v>
      </c>
      <c r="AO12" s="48">
        <f>IF($E12="",0,IF('07 Uspora casu'!$D$2="Jazdný čas",IFERROR(IF(AO$4&lt;MIN('07 Uspora casu'!$F$5:$J$5),AP12*('07 Uspora casu'!$F$7/'07 Uspora casu'!$G$7)^(1/('07 Uspora casu'!$G$5-'07 Uspora casu'!$F$5)),IF(AO$4&gt;MAX('07 Uspora casu'!$F$5:$J$5),(INDEX('07 Uspora casu'!$F13:$J13,MATCH(AO$4,'07 Uspora casu'!$F$5:$J$5,1))/INDEX('07 Uspora casu'!$F13:$J13,MATCH(AO$4,'07 Uspora casu'!$F$5:$J$5,1)-1))^(1/(INDEX('07 Uspora casu'!$F$5:$J$5,MATCH(AO$4,'07 Uspora casu'!$F$5:$J$5,1))-INDEX('07 Uspora casu'!$F$5:$J$5,MATCH(AO$4,'07 Uspora casu'!$F$5:$J$5,1)-1)))*AN12,IFERROR(INDEX('07 Uspora casu'!$F13:$J13,MATCH(AO$4,'07 Uspora casu'!$F$5:$J$5,0))/60,(INDEX('07 Uspora casu'!$F13:$J13,MATCH(AO$4,'07 Uspora casu'!$F$5:$J$5,1)+1)/INDEX('07 Uspora casu'!$F13:$J13,MATCH(AO$4,'07 Uspora casu'!$F$5:$J$5,1)))^(1/(INDEX('07 Uspora casu'!$F$5:$J$5,MATCH(AO$4,'07 Uspora casu'!$F$5:$J$5,1)+1)-INDEX('07 Uspora casu'!$F$5:$J$5,MATCH(AO$4,'07 Uspora casu'!$F$5:$J$5,1))))*AN12))),0),IFERROR(IF(AO$4&lt;MIN('07 Uspora casu'!$F$5:$J$5),AP12*('07 Uspora casu'!$G$7/'07 Uspora casu'!$F$7)^(1/('07 Uspora casu'!$G$5-'07 Uspora casu'!$F$5)),IF(AO$4&gt;MAX('07 Uspora casu'!$F$5:$J$5),(INDEX('07 Uspora casu'!$F13:$J13,MATCH(AO$4,'07 Uspora casu'!$F$5:$J$5,1)-1)/INDEX('07 Uspora casu'!$F13:$J13,MATCH(AO$4,'07 Uspora casu'!$F$5:$J$5,1)))^(1/(INDEX('07 Uspora casu'!$F$5:$J$5,MATCH(AO$4,'07 Uspora casu'!$F$5:$J$5,1))-INDEX('07 Uspora casu'!$F$5:$J$5,MATCH(AO$4,'07 Uspora casu'!$F$5:$J$5,1)-1)))*AN12,IFERROR($E12/INDEX('07 Uspora casu'!$F13:$J13,MATCH(AO$4,'07 Uspora casu'!$F$5:$J$5,0)),(INDEX('07 Uspora casu'!$F13:$J13,MATCH(AO$4,'07 Uspora casu'!$F$5:$J$5,1))/INDEX('07 Uspora casu'!$F13:$J13,MATCH(AO$4,'07 Uspora casu'!$F$5:$J$5,1)+1))^(1/(INDEX('07 Uspora casu'!$F$5:$J$5,MATCH(AO$4,'07 Uspora casu'!$F$5:$J$5,1)+1)-INDEX('07 Uspora casu'!$F$5:$J$5,MATCH(AO$4,'07 Uspora casu'!$F$5:$J$5,1))))*AN12))),0)))</f>
        <v>0</v>
      </c>
      <c r="AP12" s="48">
        <f>IF($E12="",0,IF('07 Uspora casu'!$D$2="Jazdný čas",IFERROR(IF(AP$4&lt;MIN('07 Uspora casu'!$F$5:$J$5),AQ12*('07 Uspora casu'!$F$7/'07 Uspora casu'!$G$7)^(1/('07 Uspora casu'!$G$5-'07 Uspora casu'!$F$5)),IF(AP$4&gt;MAX('07 Uspora casu'!$F$5:$J$5),(INDEX('07 Uspora casu'!$F13:$J13,MATCH(AP$4,'07 Uspora casu'!$F$5:$J$5,1))/INDEX('07 Uspora casu'!$F13:$J13,MATCH(AP$4,'07 Uspora casu'!$F$5:$J$5,1)-1))^(1/(INDEX('07 Uspora casu'!$F$5:$J$5,MATCH(AP$4,'07 Uspora casu'!$F$5:$J$5,1))-INDEX('07 Uspora casu'!$F$5:$J$5,MATCH(AP$4,'07 Uspora casu'!$F$5:$J$5,1)-1)))*AO12,IFERROR(INDEX('07 Uspora casu'!$F13:$J13,MATCH(AP$4,'07 Uspora casu'!$F$5:$J$5,0))/60,(INDEX('07 Uspora casu'!$F13:$J13,MATCH(AP$4,'07 Uspora casu'!$F$5:$J$5,1)+1)/INDEX('07 Uspora casu'!$F13:$J13,MATCH(AP$4,'07 Uspora casu'!$F$5:$J$5,1)))^(1/(INDEX('07 Uspora casu'!$F$5:$J$5,MATCH(AP$4,'07 Uspora casu'!$F$5:$J$5,1)+1)-INDEX('07 Uspora casu'!$F$5:$J$5,MATCH(AP$4,'07 Uspora casu'!$F$5:$J$5,1))))*AO12))),0),IFERROR(IF(AP$4&lt;MIN('07 Uspora casu'!$F$5:$J$5),AQ12*('07 Uspora casu'!$G$7/'07 Uspora casu'!$F$7)^(1/('07 Uspora casu'!$G$5-'07 Uspora casu'!$F$5)),IF(AP$4&gt;MAX('07 Uspora casu'!$F$5:$J$5),(INDEX('07 Uspora casu'!$F13:$J13,MATCH(AP$4,'07 Uspora casu'!$F$5:$J$5,1)-1)/INDEX('07 Uspora casu'!$F13:$J13,MATCH(AP$4,'07 Uspora casu'!$F$5:$J$5,1)))^(1/(INDEX('07 Uspora casu'!$F$5:$J$5,MATCH(AP$4,'07 Uspora casu'!$F$5:$J$5,1))-INDEX('07 Uspora casu'!$F$5:$J$5,MATCH(AP$4,'07 Uspora casu'!$F$5:$J$5,1)-1)))*AO12,IFERROR($E12/INDEX('07 Uspora casu'!$F13:$J13,MATCH(AP$4,'07 Uspora casu'!$F$5:$J$5,0)),(INDEX('07 Uspora casu'!$F13:$J13,MATCH(AP$4,'07 Uspora casu'!$F$5:$J$5,1))/INDEX('07 Uspora casu'!$F13:$J13,MATCH(AP$4,'07 Uspora casu'!$F$5:$J$5,1)+1))^(1/(INDEX('07 Uspora casu'!$F$5:$J$5,MATCH(AP$4,'07 Uspora casu'!$F$5:$J$5,1)+1)-INDEX('07 Uspora casu'!$F$5:$J$5,MATCH(AP$4,'07 Uspora casu'!$F$5:$J$5,1))))*AO12))),0)))</f>
        <v>0</v>
      </c>
      <c r="AQ12" s="48">
        <f>IF($E12="",0,IF('07 Uspora casu'!$D$2="Jazdný čas",IFERROR(IF(AQ$4&lt;MIN('07 Uspora casu'!$F$5:$J$5),AR12*('07 Uspora casu'!$F$7/'07 Uspora casu'!$G$7)^(1/('07 Uspora casu'!$G$5-'07 Uspora casu'!$F$5)),IF(AQ$4&gt;MAX('07 Uspora casu'!$F$5:$J$5),(INDEX('07 Uspora casu'!$F13:$J13,MATCH(AQ$4,'07 Uspora casu'!$F$5:$J$5,1))/INDEX('07 Uspora casu'!$F13:$J13,MATCH(AQ$4,'07 Uspora casu'!$F$5:$J$5,1)-1))^(1/(INDEX('07 Uspora casu'!$F$5:$J$5,MATCH(AQ$4,'07 Uspora casu'!$F$5:$J$5,1))-INDEX('07 Uspora casu'!$F$5:$J$5,MATCH(AQ$4,'07 Uspora casu'!$F$5:$J$5,1)-1)))*AP12,IFERROR(INDEX('07 Uspora casu'!$F13:$J13,MATCH(AQ$4,'07 Uspora casu'!$F$5:$J$5,0))/60,(INDEX('07 Uspora casu'!$F13:$J13,MATCH(AQ$4,'07 Uspora casu'!$F$5:$J$5,1)+1)/INDEX('07 Uspora casu'!$F13:$J13,MATCH(AQ$4,'07 Uspora casu'!$F$5:$J$5,1)))^(1/(INDEX('07 Uspora casu'!$F$5:$J$5,MATCH(AQ$4,'07 Uspora casu'!$F$5:$J$5,1)+1)-INDEX('07 Uspora casu'!$F$5:$J$5,MATCH(AQ$4,'07 Uspora casu'!$F$5:$J$5,1))))*AP12))),0),IFERROR(IF(AQ$4&lt;MIN('07 Uspora casu'!$F$5:$J$5),AR12*('07 Uspora casu'!$G$7/'07 Uspora casu'!$F$7)^(1/('07 Uspora casu'!$G$5-'07 Uspora casu'!$F$5)),IF(AQ$4&gt;MAX('07 Uspora casu'!$F$5:$J$5),(INDEX('07 Uspora casu'!$F13:$J13,MATCH(AQ$4,'07 Uspora casu'!$F$5:$J$5,1)-1)/INDEX('07 Uspora casu'!$F13:$J13,MATCH(AQ$4,'07 Uspora casu'!$F$5:$J$5,1)))^(1/(INDEX('07 Uspora casu'!$F$5:$J$5,MATCH(AQ$4,'07 Uspora casu'!$F$5:$J$5,1))-INDEX('07 Uspora casu'!$F$5:$J$5,MATCH(AQ$4,'07 Uspora casu'!$F$5:$J$5,1)-1)))*AP12,IFERROR($E12/INDEX('07 Uspora casu'!$F13:$J13,MATCH(AQ$4,'07 Uspora casu'!$F$5:$J$5,0)),(INDEX('07 Uspora casu'!$F13:$J13,MATCH(AQ$4,'07 Uspora casu'!$F$5:$J$5,1))/INDEX('07 Uspora casu'!$F13:$J13,MATCH(AQ$4,'07 Uspora casu'!$F$5:$J$5,1)+1))^(1/(INDEX('07 Uspora casu'!$F$5:$J$5,MATCH(AQ$4,'07 Uspora casu'!$F$5:$J$5,1)+1)-INDEX('07 Uspora casu'!$F$5:$J$5,MATCH(AQ$4,'07 Uspora casu'!$F$5:$J$5,1))))*AP12))),0)))</f>
        <v>0</v>
      </c>
      <c r="AR12" s="48">
        <f>IF($E12="",0,IF('07 Uspora casu'!$D$2="Jazdný čas",IFERROR(IF(AR$4&lt;MIN('07 Uspora casu'!$F$5:$J$5),AS12*('07 Uspora casu'!$F$7/'07 Uspora casu'!$G$7)^(1/('07 Uspora casu'!$G$5-'07 Uspora casu'!$F$5)),IF(AR$4&gt;MAX('07 Uspora casu'!$F$5:$J$5),(INDEX('07 Uspora casu'!$F13:$J13,MATCH(AR$4,'07 Uspora casu'!$F$5:$J$5,1))/INDEX('07 Uspora casu'!$F13:$J13,MATCH(AR$4,'07 Uspora casu'!$F$5:$J$5,1)-1))^(1/(INDEX('07 Uspora casu'!$F$5:$J$5,MATCH(AR$4,'07 Uspora casu'!$F$5:$J$5,1))-INDEX('07 Uspora casu'!$F$5:$J$5,MATCH(AR$4,'07 Uspora casu'!$F$5:$J$5,1)-1)))*AQ12,IFERROR(INDEX('07 Uspora casu'!$F13:$J13,MATCH(AR$4,'07 Uspora casu'!$F$5:$J$5,0))/60,(INDEX('07 Uspora casu'!$F13:$J13,MATCH(AR$4,'07 Uspora casu'!$F$5:$J$5,1)+1)/INDEX('07 Uspora casu'!$F13:$J13,MATCH(AR$4,'07 Uspora casu'!$F$5:$J$5,1)))^(1/(INDEX('07 Uspora casu'!$F$5:$J$5,MATCH(AR$4,'07 Uspora casu'!$F$5:$J$5,1)+1)-INDEX('07 Uspora casu'!$F$5:$J$5,MATCH(AR$4,'07 Uspora casu'!$F$5:$J$5,1))))*AQ12))),0),IFERROR(IF(AR$4&lt;MIN('07 Uspora casu'!$F$5:$J$5),AS12*('07 Uspora casu'!$G$7/'07 Uspora casu'!$F$7)^(1/('07 Uspora casu'!$G$5-'07 Uspora casu'!$F$5)),IF(AR$4&gt;MAX('07 Uspora casu'!$F$5:$J$5),(INDEX('07 Uspora casu'!$F13:$J13,MATCH(AR$4,'07 Uspora casu'!$F$5:$J$5,1)-1)/INDEX('07 Uspora casu'!$F13:$J13,MATCH(AR$4,'07 Uspora casu'!$F$5:$J$5,1)))^(1/(INDEX('07 Uspora casu'!$F$5:$J$5,MATCH(AR$4,'07 Uspora casu'!$F$5:$J$5,1))-INDEX('07 Uspora casu'!$F$5:$J$5,MATCH(AR$4,'07 Uspora casu'!$F$5:$J$5,1)-1)))*AQ12,IFERROR($E12/INDEX('07 Uspora casu'!$F13:$J13,MATCH(AR$4,'07 Uspora casu'!$F$5:$J$5,0)),(INDEX('07 Uspora casu'!$F13:$J13,MATCH(AR$4,'07 Uspora casu'!$F$5:$J$5,1))/INDEX('07 Uspora casu'!$F13:$J13,MATCH(AR$4,'07 Uspora casu'!$F$5:$J$5,1)+1))^(1/(INDEX('07 Uspora casu'!$F$5:$J$5,MATCH(AR$4,'07 Uspora casu'!$F$5:$J$5,1)+1)-INDEX('07 Uspora casu'!$F$5:$J$5,MATCH(AR$4,'07 Uspora casu'!$F$5:$J$5,1))))*AQ12))),0)))</f>
        <v>0</v>
      </c>
      <c r="AS12" s="48">
        <f>IF($E12="",0,IF('07 Uspora casu'!$D$2="Jazdný čas",IFERROR(IF(AS$4&lt;MIN('07 Uspora casu'!$F$5:$J$5),AT12*('07 Uspora casu'!$F$7/'07 Uspora casu'!$G$7)^(1/('07 Uspora casu'!$G$5-'07 Uspora casu'!$F$5)),IF(AS$4&gt;MAX('07 Uspora casu'!$F$5:$J$5),(INDEX('07 Uspora casu'!$F13:$J13,MATCH(AS$4,'07 Uspora casu'!$F$5:$J$5,1))/INDEX('07 Uspora casu'!$F13:$J13,MATCH(AS$4,'07 Uspora casu'!$F$5:$J$5,1)-1))^(1/(INDEX('07 Uspora casu'!$F$5:$J$5,MATCH(AS$4,'07 Uspora casu'!$F$5:$J$5,1))-INDEX('07 Uspora casu'!$F$5:$J$5,MATCH(AS$4,'07 Uspora casu'!$F$5:$J$5,1)-1)))*AR12,IFERROR(INDEX('07 Uspora casu'!$F13:$J13,MATCH(AS$4,'07 Uspora casu'!$F$5:$J$5,0))/60,(INDEX('07 Uspora casu'!$F13:$J13,MATCH(AS$4,'07 Uspora casu'!$F$5:$J$5,1)+1)/INDEX('07 Uspora casu'!$F13:$J13,MATCH(AS$4,'07 Uspora casu'!$F$5:$J$5,1)))^(1/(INDEX('07 Uspora casu'!$F$5:$J$5,MATCH(AS$4,'07 Uspora casu'!$F$5:$J$5,1)+1)-INDEX('07 Uspora casu'!$F$5:$J$5,MATCH(AS$4,'07 Uspora casu'!$F$5:$J$5,1))))*AR12))),0),IFERROR(IF(AS$4&lt;MIN('07 Uspora casu'!$F$5:$J$5),AT12*('07 Uspora casu'!$G$7/'07 Uspora casu'!$F$7)^(1/('07 Uspora casu'!$G$5-'07 Uspora casu'!$F$5)),IF(AS$4&gt;MAX('07 Uspora casu'!$F$5:$J$5),(INDEX('07 Uspora casu'!$F13:$J13,MATCH(AS$4,'07 Uspora casu'!$F$5:$J$5,1)-1)/INDEX('07 Uspora casu'!$F13:$J13,MATCH(AS$4,'07 Uspora casu'!$F$5:$J$5,1)))^(1/(INDEX('07 Uspora casu'!$F$5:$J$5,MATCH(AS$4,'07 Uspora casu'!$F$5:$J$5,1))-INDEX('07 Uspora casu'!$F$5:$J$5,MATCH(AS$4,'07 Uspora casu'!$F$5:$J$5,1)-1)))*AR12,IFERROR($E12/INDEX('07 Uspora casu'!$F13:$J13,MATCH(AS$4,'07 Uspora casu'!$F$5:$J$5,0)),(INDEX('07 Uspora casu'!$F13:$J13,MATCH(AS$4,'07 Uspora casu'!$F$5:$J$5,1))/INDEX('07 Uspora casu'!$F13:$J13,MATCH(AS$4,'07 Uspora casu'!$F$5:$J$5,1)+1))^(1/(INDEX('07 Uspora casu'!$F$5:$J$5,MATCH(AS$4,'07 Uspora casu'!$F$5:$J$5,1)+1)-INDEX('07 Uspora casu'!$F$5:$J$5,MATCH(AS$4,'07 Uspora casu'!$F$5:$J$5,1))))*AR12))),0)))</f>
        <v>0</v>
      </c>
      <c r="AT12" s="48">
        <f>IF($E12="",0,IF('07 Uspora casu'!$D$2="Jazdný čas",IFERROR(IF(AT$4&lt;MIN('07 Uspora casu'!$F$5:$J$5),AU12*('07 Uspora casu'!$F$7/'07 Uspora casu'!$G$7)^(1/('07 Uspora casu'!$G$5-'07 Uspora casu'!$F$5)),IF(AT$4&gt;MAX('07 Uspora casu'!$F$5:$J$5),(INDEX('07 Uspora casu'!$F13:$J13,MATCH(AT$4,'07 Uspora casu'!$F$5:$J$5,1))/INDEX('07 Uspora casu'!$F13:$J13,MATCH(AT$4,'07 Uspora casu'!$F$5:$J$5,1)-1))^(1/(INDEX('07 Uspora casu'!$F$5:$J$5,MATCH(AT$4,'07 Uspora casu'!$F$5:$J$5,1))-INDEX('07 Uspora casu'!$F$5:$J$5,MATCH(AT$4,'07 Uspora casu'!$F$5:$J$5,1)-1)))*AS12,IFERROR(INDEX('07 Uspora casu'!$F13:$J13,MATCH(AT$4,'07 Uspora casu'!$F$5:$J$5,0))/60,(INDEX('07 Uspora casu'!$F13:$J13,MATCH(AT$4,'07 Uspora casu'!$F$5:$J$5,1)+1)/INDEX('07 Uspora casu'!$F13:$J13,MATCH(AT$4,'07 Uspora casu'!$F$5:$J$5,1)))^(1/(INDEX('07 Uspora casu'!$F$5:$J$5,MATCH(AT$4,'07 Uspora casu'!$F$5:$J$5,1)+1)-INDEX('07 Uspora casu'!$F$5:$J$5,MATCH(AT$4,'07 Uspora casu'!$F$5:$J$5,1))))*AS12))),0),IFERROR(IF(AT$4&lt;MIN('07 Uspora casu'!$F$5:$J$5),AU12*('07 Uspora casu'!$G$7/'07 Uspora casu'!$F$7)^(1/('07 Uspora casu'!$G$5-'07 Uspora casu'!$F$5)),IF(AT$4&gt;MAX('07 Uspora casu'!$F$5:$J$5),(INDEX('07 Uspora casu'!$F13:$J13,MATCH(AT$4,'07 Uspora casu'!$F$5:$J$5,1)-1)/INDEX('07 Uspora casu'!$F13:$J13,MATCH(AT$4,'07 Uspora casu'!$F$5:$J$5,1)))^(1/(INDEX('07 Uspora casu'!$F$5:$J$5,MATCH(AT$4,'07 Uspora casu'!$F$5:$J$5,1))-INDEX('07 Uspora casu'!$F$5:$J$5,MATCH(AT$4,'07 Uspora casu'!$F$5:$J$5,1)-1)))*AS12,IFERROR($E12/INDEX('07 Uspora casu'!$F13:$J13,MATCH(AT$4,'07 Uspora casu'!$F$5:$J$5,0)),(INDEX('07 Uspora casu'!$F13:$J13,MATCH(AT$4,'07 Uspora casu'!$F$5:$J$5,1))/INDEX('07 Uspora casu'!$F13:$J13,MATCH(AT$4,'07 Uspora casu'!$F$5:$J$5,1)+1))^(1/(INDEX('07 Uspora casu'!$F$5:$J$5,MATCH(AT$4,'07 Uspora casu'!$F$5:$J$5,1)+1)-INDEX('07 Uspora casu'!$F$5:$J$5,MATCH(AT$4,'07 Uspora casu'!$F$5:$J$5,1))))*AS12))),0)))</f>
        <v>0</v>
      </c>
      <c r="AU12" s="48">
        <f>IF($E12="",0,IF('07 Uspora casu'!$D$2="Jazdný čas",IFERROR(IF(AU$4&lt;MIN('07 Uspora casu'!$F$5:$J$5),AV12*('07 Uspora casu'!$F$7/'07 Uspora casu'!$G$7)^(1/('07 Uspora casu'!$G$5-'07 Uspora casu'!$F$5)),IF(AU$4&gt;MAX('07 Uspora casu'!$F$5:$J$5),(INDEX('07 Uspora casu'!$F13:$J13,MATCH(AU$4,'07 Uspora casu'!$F$5:$J$5,1))/INDEX('07 Uspora casu'!$F13:$J13,MATCH(AU$4,'07 Uspora casu'!$F$5:$J$5,1)-1))^(1/(INDEX('07 Uspora casu'!$F$5:$J$5,MATCH(AU$4,'07 Uspora casu'!$F$5:$J$5,1))-INDEX('07 Uspora casu'!$F$5:$J$5,MATCH(AU$4,'07 Uspora casu'!$F$5:$J$5,1)-1)))*AT12,IFERROR(INDEX('07 Uspora casu'!$F13:$J13,MATCH(AU$4,'07 Uspora casu'!$F$5:$J$5,0))/60,(INDEX('07 Uspora casu'!$F13:$J13,MATCH(AU$4,'07 Uspora casu'!$F$5:$J$5,1)+1)/INDEX('07 Uspora casu'!$F13:$J13,MATCH(AU$4,'07 Uspora casu'!$F$5:$J$5,1)))^(1/(INDEX('07 Uspora casu'!$F$5:$J$5,MATCH(AU$4,'07 Uspora casu'!$F$5:$J$5,1)+1)-INDEX('07 Uspora casu'!$F$5:$J$5,MATCH(AU$4,'07 Uspora casu'!$F$5:$J$5,1))))*AT12))),0),IFERROR(IF(AU$4&lt;MIN('07 Uspora casu'!$F$5:$J$5),AV12*('07 Uspora casu'!$G$7/'07 Uspora casu'!$F$7)^(1/('07 Uspora casu'!$G$5-'07 Uspora casu'!$F$5)),IF(AU$4&gt;MAX('07 Uspora casu'!$F$5:$J$5),(INDEX('07 Uspora casu'!$F13:$J13,MATCH(AU$4,'07 Uspora casu'!$F$5:$J$5,1)-1)/INDEX('07 Uspora casu'!$F13:$J13,MATCH(AU$4,'07 Uspora casu'!$F$5:$J$5,1)))^(1/(INDEX('07 Uspora casu'!$F$5:$J$5,MATCH(AU$4,'07 Uspora casu'!$F$5:$J$5,1))-INDEX('07 Uspora casu'!$F$5:$J$5,MATCH(AU$4,'07 Uspora casu'!$F$5:$J$5,1)-1)))*AT12,IFERROR($E12/INDEX('07 Uspora casu'!$F13:$J13,MATCH(AU$4,'07 Uspora casu'!$F$5:$J$5,0)),(INDEX('07 Uspora casu'!$F13:$J13,MATCH(AU$4,'07 Uspora casu'!$F$5:$J$5,1))/INDEX('07 Uspora casu'!$F13:$J13,MATCH(AU$4,'07 Uspora casu'!$F$5:$J$5,1)+1))^(1/(INDEX('07 Uspora casu'!$F$5:$J$5,MATCH(AU$4,'07 Uspora casu'!$F$5:$J$5,1)+1)-INDEX('07 Uspora casu'!$F$5:$J$5,MATCH(AU$4,'07 Uspora casu'!$F$5:$J$5,1))))*AT12))),0)))</f>
        <v>0</v>
      </c>
      <c r="AV12" s="48">
        <f>IF($E12="",0,IF('07 Uspora casu'!$D$2="Jazdný čas",IFERROR(IF(AV$4&lt;MIN('07 Uspora casu'!$F$5:$J$5),AW12*('07 Uspora casu'!$F$7/'07 Uspora casu'!$G$7)^(1/('07 Uspora casu'!$G$5-'07 Uspora casu'!$F$5)),IF(AV$4&gt;MAX('07 Uspora casu'!$F$5:$J$5),(INDEX('07 Uspora casu'!$F13:$J13,MATCH(AV$4,'07 Uspora casu'!$F$5:$J$5,1))/INDEX('07 Uspora casu'!$F13:$J13,MATCH(AV$4,'07 Uspora casu'!$F$5:$J$5,1)-1))^(1/(INDEX('07 Uspora casu'!$F$5:$J$5,MATCH(AV$4,'07 Uspora casu'!$F$5:$J$5,1))-INDEX('07 Uspora casu'!$F$5:$J$5,MATCH(AV$4,'07 Uspora casu'!$F$5:$J$5,1)-1)))*AU12,IFERROR(INDEX('07 Uspora casu'!$F13:$J13,MATCH(AV$4,'07 Uspora casu'!$F$5:$J$5,0))/60,(INDEX('07 Uspora casu'!$F13:$J13,MATCH(AV$4,'07 Uspora casu'!$F$5:$J$5,1)+1)/INDEX('07 Uspora casu'!$F13:$J13,MATCH(AV$4,'07 Uspora casu'!$F$5:$J$5,1)))^(1/(INDEX('07 Uspora casu'!$F$5:$J$5,MATCH(AV$4,'07 Uspora casu'!$F$5:$J$5,1)+1)-INDEX('07 Uspora casu'!$F$5:$J$5,MATCH(AV$4,'07 Uspora casu'!$F$5:$J$5,1))))*AU12))),0),IFERROR(IF(AV$4&lt;MIN('07 Uspora casu'!$F$5:$J$5),AW12*('07 Uspora casu'!$G$7/'07 Uspora casu'!$F$7)^(1/('07 Uspora casu'!$G$5-'07 Uspora casu'!$F$5)),IF(AV$4&gt;MAX('07 Uspora casu'!$F$5:$J$5),(INDEX('07 Uspora casu'!$F13:$J13,MATCH(AV$4,'07 Uspora casu'!$F$5:$J$5,1)-1)/INDEX('07 Uspora casu'!$F13:$J13,MATCH(AV$4,'07 Uspora casu'!$F$5:$J$5,1)))^(1/(INDEX('07 Uspora casu'!$F$5:$J$5,MATCH(AV$4,'07 Uspora casu'!$F$5:$J$5,1))-INDEX('07 Uspora casu'!$F$5:$J$5,MATCH(AV$4,'07 Uspora casu'!$F$5:$J$5,1)-1)))*AU12,IFERROR($E12/INDEX('07 Uspora casu'!$F13:$J13,MATCH(AV$4,'07 Uspora casu'!$F$5:$J$5,0)),(INDEX('07 Uspora casu'!$F13:$J13,MATCH(AV$4,'07 Uspora casu'!$F$5:$J$5,1))/INDEX('07 Uspora casu'!$F13:$J13,MATCH(AV$4,'07 Uspora casu'!$F$5:$J$5,1)+1))^(1/(INDEX('07 Uspora casu'!$F$5:$J$5,MATCH(AV$4,'07 Uspora casu'!$F$5:$J$5,1)+1)-INDEX('07 Uspora casu'!$F$5:$J$5,MATCH(AV$4,'07 Uspora casu'!$F$5:$J$5,1))))*AU12))),0)))</f>
        <v>0</v>
      </c>
      <c r="AW12" s="48">
        <f>IF($E12="",0,IF('07 Uspora casu'!$D$2="Jazdný čas",IFERROR(IF(AW$4&lt;MIN('07 Uspora casu'!$F$5:$J$5),AX12*('07 Uspora casu'!$F$7/'07 Uspora casu'!$G$7)^(1/('07 Uspora casu'!$G$5-'07 Uspora casu'!$F$5)),IF(AW$4&gt;MAX('07 Uspora casu'!$F$5:$J$5),(INDEX('07 Uspora casu'!$F13:$J13,MATCH(AW$4,'07 Uspora casu'!$F$5:$J$5,1))/INDEX('07 Uspora casu'!$F13:$J13,MATCH(AW$4,'07 Uspora casu'!$F$5:$J$5,1)-1))^(1/(INDEX('07 Uspora casu'!$F$5:$J$5,MATCH(AW$4,'07 Uspora casu'!$F$5:$J$5,1))-INDEX('07 Uspora casu'!$F$5:$J$5,MATCH(AW$4,'07 Uspora casu'!$F$5:$J$5,1)-1)))*AV12,IFERROR(INDEX('07 Uspora casu'!$F13:$J13,MATCH(AW$4,'07 Uspora casu'!$F$5:$J$5,0))/60,(INDEX('07 Uspora casu'!$F13:$J13,MATCH(AW$4,'07 Uspora casu'!$F$5:$J$5,1)+1)/INDEX('07 Uspora casu'!$F13:$J13,MATCH(AW$4,'07 Uspora casu'!$F$5:$J$5,1)))^(1/(INDEX('07 Uspora casu'!$F$5:$J$5,MATCH(AW$4,'07 Uspora casu'!$F$5:$J$5,1)+1)-INDEX('07 Uspora casu'!$F$5:$J$5,MATCH(AW$4,'07 Uspora casu'!$F$5:$J$5,1))))*AV12))),0),IFERROR(IF(AW$4&lt;MIN('07 Uspora casu'!$F$5:$J$5),AX12*('07 Uspora casu'!$G$7/'07 Uspora casu'!$F$7)^(1/('07 Uspora casu'!$G$5-'07 Uspora casu'!$F$5)),IF(AW$4&gt;MAX('07 Uspora casu'!$F$5:$J$5),(INDEX('07 Uspora casu'!$F13:$J13,MATCH(AW$4,'07 Uspora casu'!$F$5:$J$5,1)-1)/INDEX('07 Uspora casu'!$F13:$J13,MATCH(AW$4,'07 Uspora casu'!$F$5:$J$5,1)))^(1/(INDEX('07 Uspora casu'!$F$5:$J$5,MATCH(AW$4,'07 Uspora casu'!$F$5:$J$5,1))-INDEX('07 Uspora casu'!$F$5:$J$5,MATCH(AW$4,'07 Uspora casu'!$F$5:$J$5,1)-1)))*AV12,IFERROR($E12/INDEX('07 Uspora casu'!$F13:$J13,MATCH(AW$4,'07 Uspora casu'!$F$5:$J$5,0)),(INDEX('07 Uspora casu'!$F13:$J13,MATCH(AW$4,'07 Uspora casu'!$F$5:$J$5,1))/INDEX('07 Uspora casu'!$F13:$J13,MATCH(AW$4,'07 Uspora casu'!$F$5:$J$5,1)+1))^(1/(INDEX('07 Uspora casu'!$F$5:$J$5,MATCH(AW$4,'07 Uspora casu'!$F$5:$J$5,1)+1)-INDEX('07 Uspora casu'!$F$5:$J$5,MATCH(AW$4,'07 Uspora casu'!$F$5:$J$5,1))))*AV12))),0)))</f>
        <v>0</v>
      </c>
      <c r="AX12" s="48">
        <f>IF($E12="",0,IF('07 Uspora casu'!$D$2="Jazdný čas",IFERROR(IF(AX$4&lt;MIN('07 Uspora casu'!$F$5:$J$5),AY12*('07 Uspora casu'!$F$7/'07 Uspora casu'!$G$7)^(1/('07 Uspora casu'!$G$5-'07 Uspora casu'!$F$5)),IF(AX$4&gt;MAX('07 Uspora casu'!$F$5:$J$5),(INDEX('07 Uspora casu'!$F13:$J13,MATCH(AX$4,'07 Uspora casu'!$F$5:$J$5,1))/INDEX('07 Uspora casu'!$F13:$J13,MATCH(AX$4,'07 Uspora casu'!$F$5:$J$5,1)-1))^(1/(INDEX('07 Uspora casu'!$F$5:$J$5,MATCH(AX$4,'07 Uspora casu'!$F$5:$J$5,1))-INDEX('07 Uspora casu'!$F$5:$J$5,MATCH(AX$4,'07 Uspora casu'!$F$5:$J$5,1)-1)))*AW12,IFERROR(INDEX('07 Uspora casu'!$F13:$J13,MATCH(AX$4,'07 Uspora casu'!$F$5:$J$5,0))/60,(INDEX('07 Uspora casu'!$F13:$J13,MATCH(AX$4,'07 Uspora casu'!$F$5:$J$5,1)+1)/INDEX('07 Uspora casu'!$F13:$J13,MATCH(AX$4,'07 Uspora casu'!$F$5:$J$5,1)))^(1/(INDEX('07 Uspora casu'!$F$5:$J$5,MATCH(AX$4,'07 Uspora casu'!$F$5:$J$5,1)+1)-INDEX('07 Uspora casu'!$F$5:$J$5,MATCH(AX$4,'07 Uspora casu'!$F$5:$J$5,1))))*AW12))),0),IFERROR(IF(AX$4&lt;MIN('07 Uspora casu'!$F$5:$J$5),AY12*('07 Uspora casu'!$G$7/'07 Uspora casu'!$F$7)^(1/('07 Uspora casu'!$G$5-'07 Uspora casu'!$F$5)),IF(AX$4&gt;MAX('07 Uspora casu'!$F$5:$J$5),(INDEX('07 Uspora casu'!$F13:$J13,MATCH(AX$4,'07 Uspora casu'!$F$5:$J$5,1)-1)/INDEX('07 Uspora casu'!$F13:$J13,MATCH(AX$4,'07 Uspora casu'!$F$5:$J$5,1)))^(1/(INDEX('07 Uspora casu'!$F$5:$J$5,MATCH(AX$4,'07 Uspora casu'!$F$5:$J$5,1))-INDEX('07 Uspora casu'!$F$5:$J$5,MATCH(AX$4,'07 Uspora casu'!$F$5:$J$5,1)-1)))*AW12,IFERROR($E12/INDEX('07 Uspora casu'!$F13:$J13,MATCH(AX$4,'07 Uspora casu'!$F$5:$J$5,0)),(INDEX('07 Uspora casu'!$F13:$J13,MATCH(AX$4,'07 Uspora casu'!$F$5:$J$5,1))/INDEX('07 Uspora casu'!$F13:$J13,MATCH(AX$4,'07 Uspora casu'!$F$5:$J$5,1)+1))^(1/(INDEX('07 Uspora casu'!$F$5:$J$5,MATCH(AX$4,'07 Uspora casu'!$F$5:$J$5,1)+1)-INDEX('07 Uspora casu'!$F$5:$J$5,MATCH(AX$4,'07 Uspora casu'!$F$5:$J$5,1))))*AW12))),0)))</f>
        <v>0</v>
      </c>
      <c r="AY12" s="48">
        <f>IF($E12="",0,IF('07 Uspora casu'!$D$2="Jazdný čas",IFERROR(IF(AY$4&lt;MIN('07 Uspora casu'!$F$5:$J$5),AZ12*('07 Uspora casu'!$F$7/'07 Uspora casu'!$G$7)^(1/('07 Uspora casu'!$G$5-'07 Uspora casu'!$F$5)),IF(AY$4&gt;MAX('07 Uspora casu'!$F$5:$J$5),(INDEX('07 Uspora casu'!$F13:$J13,MATCH(AY$4,'07 Uspora casu'!$F$5:$J$5,1))/INDEX('07 Uspora casu'!$F13:$J13,MATCH(AY$4,'07 Uspora casu'!$F$5:$J$5,1)-1))^(1/(INDEX('07 Uspora casu'!$F$5:$J$5,MATCH(AY$4,'07 Uspora casu'!$F$5:$J$5,1))-INDEX('07 Uspora casu'!$F$5:$J$5,MATCH(AY$4,'07 Uspora casu'!$F$5:$J$5,1)-1)))*AX12,IFERROR(INDEX('07 Uspora casu'!$F13:$J13,MATCH(AY$4,'07 Uspora casu'!$F$5:$J$5,0))/60,(INDEX('07 Uspora casu'!$F13:$J13,MATCH(AY$4,'07 Uspora casu'!$F$5:$J$5,1)+1)/INDEX('07 Uspora casu'!$F13:$J13,MATCH(AY$4,'07 Uspora casu'!$F$5:$J$5,1)))^(1/(INDEX('07 Uspora casu'!$F$5:$J$5,MATCH(AY$4,'07 Uspora casu'!$F$5:$J$5,1)+1)-INDEX('07 Uspora casu'!$F$5:$J$5,MATCH(AY$4,'07 Uspora casu'!$F$5:$J$5,1))))*AX12))),0),IFERROR(IF(AY$4&lt;MIN('07 Uspora casu'!$F$5:$J$5),AZ12*('07 Uspora casu'!$G$7/'07 Uspora casu'!$F$7)^(1/('07 Uspora casu'!$G$5-'07 Uspora casu'!$F$5)),IF(AY$4&gt;MAX('07 Uspora casu'!$F$5:$J$5),(INDEX('07 Uspora casu'!$F13:$J13,MATCH(AY$4,'07 Uspora casu'!$F$5:$J$5,1)-1)/INDEX('07 Uspora casu'!$F13:$J13,MATCH(AY$4,'07 Uspora casu'!$F$5:$J$5,1)))^(1/(INDEX('07 Uspora casu'!$F$5:$J$5,MATCH(AY$4,'07 Uspora casu'!$F$5:$J$5,1))-INDEX('07 Uspora casu'!$F$5:$J$5,MATCH(AY$4,'07 Uspora casu'!$F$5:$J$5,1)-1)))*AX12,IFERROR($E12/INDEX('07 Uspora casu'!$F13:$J13,MATCH(AY$4,'07 Uspora casu'!$F$5:$J$5,0)),(INDEX('07 Uspora casu'!$F13:$J13,MATCH(AY$4,'07 Uspora casu'!$F$5:$J$5,1))/INDEX('07 Uspora casu'!$F13:$J13,MATCH(AY$4,'07 Uspora casu'!$F$5:$J$5,1)+1))^(1/(INDEX('07 Uspora casu'!$F$5:$J$5,MATCH(AY$4,'07 Uspora casu'!$F$5:$J$5,1)+1)-INDEX('07 Uspora casu'!$F$5:$J$5,MATCH(AY$4,'07 Uspora casu'!$F$5:$J$5,1))))*AX12))),0)))</f>
        <v>0</v>
      </c>
      <c r="AZ12" s="48">
        <f>IF($E12="",0,IF('07 Uspora casu'!$D$2="Jazdný čas",IFERROR(IF(AZ$4&lt;MIN('07 Uspora casu'!$F$5:$J$5),BA12*('07 Uspora casu'!$F$7/'07 Uspora casu'!$G$7)^(1/('07 Uspora casu'!$G$5-'07 Uspora casu'!$F$5)),IF(AZ$4&gt;MAX('07 Uspora casu'!$F$5:$J$5),(INDEX('07 Uspora casu'!$F13:$J13,MATCH(AZ$4,'07 Uspora casu'!$F$5:$J$5,1))/INDEX('07 Uspora casu'!$F13:$J13,MATCH(AZ$4,'07 Uspora casu'!$F$5:$J$5,1)-1))^(1/(INDEX('07 Uspora casu'!$F$5:$J$5,MATCH(AZ$4,'07 Uspora casu'!$F$5:$J$5,1))-INDEX('07 Uspora casu'!$F$5:$J$5,MATCH(AZ$4,'07 Uspora casu'!$F$5:$J$5,1)-1)))*AY12,IFERROR(INDEX('07 Uspora casu'!$F13:$J13,MATCH(AZ$4,'07 Uspora casu'!$F$5:$J$5,0))/60,(INDEX('07 Uspora casu'!$F13:$J13,MATCH(AZ$4,'07 Uspora casu'!$F$5:$J$5,1)+1)/INDEX('07 Uspora casu'!$F13:$J13,MATCH(AZ$4,'07 Uspora casu'!$F$5:$J$5,1)))^(1/(INDEX('07 Uspora casu'!$F$5:$J$5,MATCH(AZ$4,'07 Uspora casu'!$F$5:$J$5,1)+1)-INDEX('07 Uspora casu'!$F$5:$J$5,MATCH(AZ$4,'07 Uspora casu'!$F$5:$J$5,1))))*AY12))),0),IFERROR(IF(AZ$4&lt;MIN('07 Uspora casu'!$F$5:$J$5),BA12*('07 Uspora casu'!$G$7/'07 Uspora casu'!$F$7)^(1/('07 Uspora casu'!$G$5-'07 Uspora casu'!$F$5)),IF(AZ$4&gt;MAX('07 Uspora casu'!$F$5:$J$5),(INDEX('07 Uspora casu'!$F13:$J13,MATCH(AZ$4,'07 Uspora casu'!$F$5:$J$5,1)-1)/INDEX('07 Uspora casu'!$F13:$J13,MATCH(AZ$4,'07 Uspora casu'!$F$5:$J$5,1)))^(1/(INDEX('07 Uspora casu'!$F$5:$J$5,MATCH(AZ$4,'07 Uspora casu'!$F$5:$J$5,1))-INDEX('07 Uspora casu'!$F$5:$J$5,MATCH(AZ$4,'07 Uspora casu'!$F$5:$J$5,1)-1)))*AY12,IFERROR($E12/INDEX('07 Uspora casu'!$F13:$J13,MATCH(AZ$4,'07 Uspora casu'!$F$5:$J$5,0)),(INDEX('07 Uspora casu'!$F13:$J13,MATCH(AZ$4,'07 Uspora casu'!$F$5:$J$5,1))/INDEX('07 Uspora casu'!$F13:$J13,MATCH(AZ$4,'07 Uspora casu'!$F$5:$J$5,1)+1))^(1/(INDEX('07 Uspora casu'!$F$5:$J$5,MATCH(AZ$4,'07 Uspora casu'!$F$5:$J$5,1)+1)-INDEX('07 Uspora casu'!$F$5:$J$5,MATCH(AZ$4,'07 Uspora casu'!$F$5:$J$5,1))))*AY12))),0)))</f>
        <v>0</v>
      </c>
      <c r="BA12" s="48">
        <f>IF($E12="",0,IF('07 Uspora casu'!$D$2="Jazdný čas",IFERROR(IF(BA$4&lt;MIN('07 Uspora casu'!$F$5:$J$5),BB12*('07 Uspora casu'!$F$7/'07 Uspora casu'!$G$7)^(1/('07 Uspora casu'!$G$5-'07 Uspora casu'!$F$5)),IF(BA$4&gt;MAX('07 Uspora casu'!$F$5:$J$5),(INDEX('07 Uspora casu'!$F13:$J13,MATCH(BA$4,'07 Uspora casu'!$F$5:$J$5,1))/INDEX('07 Uspora casu'!$F13:$J13,MATCH(BA$4,'07 Uspora casu'!$F$5:$J$5,1)-1))^(1/(INDEX('07 Uspora casu'!$F$5:$J$5,MATCH(BA$4,'07 Uspora casu'!$F$5:$J$5,1))-INDEX('07 Uspora casu'!$F$5:$J$5,MATCH(BA$4,'07 Uspora casu'!$F$5:$J$5,1)-1)))*AZ12,IFERROR(INDEX('07 Uspora casu'!$F13:$J13,MATCH(BA$4,'07 Uspora casu'!$F$5:$J$5,0))/60,(INDEX('07 Uspora casu'!$F13:$J13,MATCH(BA$4,'07 Uspora casu'!$F$5:$J$5,1)+1)/INDEX('07 Uspora casu'!$F13:$J13,MATCH(BA$4,'07 Uspora casu'!$F$5:$J$5,1)))^(1/(INDEX('07 Uspora casu'!$F$5:$J$5,MATCH(BA$4,'07 Uspora casu'!$F$5:$J$5,1)+1)-INDEX('07 Uspora casu'!$F$5:$J$5,MATCH(BA$4,'07 Uspora casu'!$F$5:$J$5,1))))*AZ12))),0),IFERROR(IF(BA$4&lt;MIN('07 Uspora casu'!$F$5:$J$5),BB12*('07 Uspora casu'!$G$7/'07 Uspora casu'!$F$7)^(1/('07 Uspora casu'!$G$5-'07 Uspora casu'!$F$5)),IF(BA$4&gt;MAX('07 Uspora casu'!$F$5:$J$5),(INDEX('07 Uspora casu'!$F13:$J13,MATCH(BA$4,'07 Uspora casu'!$F$5:$J$5,1)-1)/INDEX('07 Uspora casu'!$F13:$J13,MATCH(BA$4,'07 Uspora casu'!$F$5:$J$5,1)))^(1/(INDEX('07 Uspora casu'!$F$5:$J$5,MATCH(BA$4,'07 Uspora casu'!$F$5:$J$5,1))-INDEX('07 Uspora casu'!$F$5:$J$5,MATCH(BA$4,'07 Uspora casu'!$F$5:$J$5,1)-1)))*AZ12,IFERROR($E12/INDEX('07 Uspora casu'!$F13:$J13,MATCH(BA$4,'07 Uspora casu'!$F$5:$J$5,0)),(INDEX('07 Uspora casu'!$F13:$J13,MATCH(BA$4,'07 Uspora casu'!$F$5:$J$5,1))/INDEX('07 Uspora casu'!$F13:$J13,MATCH(BA$4,'07 Uspora casu'!$F$5:$J$5,1)+1))^(1/(INDEX('07 Uspora casu'!$F$5:$J$5,MATCH(BA$4,'07 Uspora casu'!$F$5:$J$5,1)+1)-INDEX('07 Uspora casu'!$F$5:$J$5,MATCH(BA$4,'07 Uspora casu'!$F$5:$J$5,1))))*AZ12))),0)))</f>
        <v>0</v>
      </c>
      <c r="BB12" s="48">
        <f>IF($E12="",0,IF('07 Uspora casu'!$D$2="Jazdný čas",IFERROR(IF(BB$4&lt;MIN('07 Uspora casu'!$F$5:$J$5),BC12*('07 Uspora casu'!$F$7/'07 Uspora casu'!$G$7)^(1/('07 Uspora casu'!$G$5-'07 Uspora casu'!$F$5)),IF(BB$4&gt;MAX('07 Uspora casu'!$F$5:$J$5),(INDEX('07 Uspora casu'!$F13:$J13,MATCH(BB$4,'07 Uspora casu'!$F$5:$J$5,1))/INDEX('07 Uspora casu'!$F13:$J13,MATCH(BB$4,'07 Uspora casu'!$F$5:$J$5,1)-1))^(1/(INDEX('07 Uspora casu'!$F$5:$J$5,MATCH(BB$4,'07 Uspora casu'!$F$5:$J$5,1))-INDEX('07 Uspora casu'!$F$5:$J$5,MATCH(BB$4,'07 Uspora casu'!$F$5:$J$5,1)-1)))*BA12,IFERROR(INDEX('07 Uspora casu'!$F13:$J13,MATCH(BB$4,'07 Uspora casu'!$F$5:$J$5,0))/60,(INDEX('07 Uspora casu'!$F13:$J13,MATCH(BB$4,'07 Uspora casu'!$F$5:$J$5,1)+1)/INDEX('07 Uspora casu'!$F13:$J13,MATCH(BB$4,'07 Uspora casu'!$F$5:$J$5,1)))^(1/(INDEX('07 Uspora casu'!$F$5:$J$5,MATCH(BB$4,'07 Uspora casu'!$F$5:$J$5,1)+1)-INDEX('07 Uspora casu'!$F$5:$J$5,MATCH(BB$4,'07 Uspora casu'!$F$5:$J$5,1))))*BA12))),0),IFERROR(IF(BB$4&lt;MIN('07 Uspora casu'!$F$5:$J$5),BC12*('07 Uspora casu'!$G$7/'07 Uspora casu'!$F$7)^(1/('07 Uspora casu'!$G$5-'07 Uspora casu'!$F$5)),IF(BB$4&gt;MAX('07 Uspora casu'!$F$5:$J$5),(INDEX('07 Uspora casu'!$F13:$J13,MATCH(BB$4,'07 Uspora casu'!$F$5:$J$5,1)-1)/INDEX('07 Uspora casu'!$F13:$J13,MATCH(BB$4,'07 Uspora casu'!$F$5:$J$5,1)))^(1/(INDEX('07 Uspora casu'!$F$5:$J$5,MATCH(BB$4,'07 Uspora casu'!$F$5:$J$5,1))-INDEX('07 Uspora casu'!$F$5:$J$5,MATCH(BB$4,'07 Uspora casu'!$F$5:$J$5,1)-1)))*BA12,IFERROR($E12/INDEX('07 Uspora casu'!$F13:$J13,MATCH(BB$4,'07 Uspora casu'!$F$5:$J$5,0)),(INDEX('07 Uspora casu'!$F13:$J13,MATCH(BB$4,'07 Uspora casu'!$F$5:$J$5,1))/INDEX('07 Uspora casu'!$F13:$J13,MATCH(BB$4,'07 Uspora casu'!$F$5:$J$5,1)+1))^(1/(INDEX('07 Uspora casu'!$F$5:$J$5,MATCH(BB$4,'07 Uspora casu'!$F$5:$J$5,1)+1)-INDEX('07 Uspora casu'!$F$5:$J$5,MATCH(BB$4,'07 Uspora casu'!$F$5:$J$5,1))))*BA12))),0)))</f>
        <v>0</v>
      </c>
      <c r="BC12" s="48">
        <f>IF($E12="",0,IF('07 Uspora casu'!$D$2="Jazdný čas",IFERROR(IF(BC$4&lt;MIN('07 Uspora casu'!$F$5:$J$5),BD12*('07 Uspora casu'!$F$7/'07 Uspora casu'!$G$7)^(1/('07 Uspora casu'!$G$5-'07 Uspora casu'!$F$5)),IF(BC$4&gt;MAX('07 Uspora casu'!$F$5:$J$5),(INDEX('07 Uspora casu'!$F13:$J13,MATCH(BC$4,'07 Uspora casu'!$F$5:$J$5,1))/INDEX('07 Uspora casu'!$F13:$J13,MATCH(BC$4,'07 Uspora casu'!$F$5:$J$5,1)-1))^(1/(INDEX('07 Uspora casu'!$F$5:$J$5,MATCH(BC$4,'07 Uspora casu'!$F$5:$J$5,1))-INDEX('07 Uspora casu'!$F$5:$J$5,MATCH(BC$4,'07 Uspora casu'!$F$5:$J$5,1)-1)))*BB12,IFERROR(INDEX('07 Uspora casu'!$F13:$J13,MATCH(BC$4,'07 Uspora casu'!$F$5:$J$5,0))/60,(INDEX('07 Uspora casu'!$F13:$J13,MATCH(BC$4,'07 Uspora casu'!$F$5:$J$5,1)+1)/INDEX('07 Uspora casu'!$F13:$J13,MATCH(BC$4,'07 Uspora casu'!$F$5:$J$5,1)))^(1/(INDEX('07 Uspora casu'!$F$5:$J$5,MATCH(BC$4,'07 Uspora casu'!$F$5:$J$5,1)+1)-INDEX('07 Uspora casu'!$F$5:$J$5,MATCH(BC$4,'07 Uspora casu'!$F$5:$J$5,1))))*BB12))),0),IFERROR(IF(BC$4&lt;MIN('07 Uspora casu'!$F$5:$J$5),BD12*('07 Uspora casu'!$G$7/'07 Uspora casu'!$F$7)^(1/('07 Uspora casu'!$G$5-'07 Uspora casu'!$F$5)),IF(BC$4&gt;MAX('07 Uspora casu'!$F$5:$J$5),(INDEX('07 Uspora casu'!$F13:$J13,MATCH(BC$4,'07 Uspora casu'!$F$5:$J$5,1)-1)/INDEX('07 Uspora casu'!$F13:$J13,MATCH(BC$4,'07 Uspora casu'!$F$5:$J$5,1)))^(1/(INDEX('07 Uspora casu'!$F$5:$J$5,MATCH(BC$4,'07 Uspora casu'!$F$5:$J$5,1))-INDEX('07 Uspora casu'!$F$5:$J$5,MATCH(BC$4,'07 Uspora casu'!$F$5:$J$5,1)-1)))*BB12,IFERROR($E12/INDEX('07 Uspora casu'!$F13:$J13,MATCH(BC$4,'07 Uspora casu'!$F$5:$J$5,0)),(INDEX('07 Uspora casu'!$F13:$J13,MATCH(BC$4,'07 Uspora casu'!$F$5:$J$5,1))/INDEX('07 Uspora casu'!$F13:$J13,MATCH(BC$4,'07 Uspora casu'!$F$5:$J$5,1)+1))^(1/(INDEX('07 Uspora casu'!$F$5:$J$5,MATCH(BC$4,'07 Uspora casu'!$F$5:$J$5,1)+1)-INDEX('07 Uspora casu'!$F$5:$J$5,MATCH(BC$4,'07 Uspora casu'!$F$5:$J$5,1))))*BB12))),0)))</f>
        <v>0</v>
      </c>
    </row>
    <row r="13" spans="1:55" x14ac:dyDescent="0.2">
      <c r="A13" s="87"/>
      <c r="B13" s="5">
        <v>8</v>
      </c>
      <c r="C13" s="5" t="str">
        <f>IF(ISBLANK('07 Uspora casu'!C14)=TRUE,"",'07 Uspora casu'!C14)</f>
        <v/>
      </c>
      <c r="D13" s="5" t="str">
        <f>IF(ISBLANK('07 Uspora casu'!D14)=TRUE,"",'07 Uspora casu'!D14)</f>
        <v>R3 Tvrdošín - Nižná 2</v>
      </c>
      <c r="E13" s="5" t="str">
        <f>IF(ISBLANK('07 Uspora casu'!E14)=TRUE,"",'07 Uspora casu'!E14)</f>
        <v/>
      </c>
      <c r="F13" s="48">
        <f>IF($E13="",0,IF('07 Uspora casu'!$D$2="Jazdný čas",IFERROR(IF(F$4&lt;MIN('07 Uspora casu'!$F$5:$J$5),G13*('07 Uspora casu'!$F$7/'07 Uspora casu'!$G$7)^(1/('07 Uspora casu'!$G$5-'07 Uspora casu'!$F$5)),IF(F$4&gt;MAX('07 Uspora casu'!$F$5:$J$5),(INDEX('07 Uspora casu'!$F14:$J14,MATCH(F$4,'07 Uspora casu'!$F$5:$J$5,1))/INDEX('07 Uspora casu'!$F14:$J14,MATCH(F$4,'07 Uspora casu'!$F$5:$J$5,1)-1))^(1/(INDEX('07 Uspora casu'!$F$5:$J$5,MATCH(F$4,'07 Uspora casu'!$F$5:$J$5,1))-INDEX('07 Uspora casu'!$F$5:$J$5,MATCH(F$4,'07 Uspora casu'!$F$5:$J$5,1)-1)))*E13,IFERROR(INDEX('07 Uspora casu'!$F14:$J14,MATCH(F$4,'07 Uspora casu'!$F$5:$J$5,0))/60,(INDEX('07 Uspora casu'!$F14:$J14,MATCH(F$4,'07 Uspora casu'!$F$5:$J$5,1)+1)/INDEX('07 Uspora casu'!$F14:$J14,MATCH(F$4,'07 Uspora casu'!$F$5:$J$5,1)))^(1/(INDEX('07 Uspora casu'!$F$5:$J$5,MATCH(F$4,'07 Uspora casu'!$F$5:$J$5,1)+1)-INDEX('07 Uspora casu'!$F$5:$J$5,MATCH(F$4,'07 Uspora casu'!$F$5:$J$5,1))))*E13))),0),IFERROR(IF(F$4&lt;MIN('07 Uspora casu'!$F$5:$J$5),G13*('07 Uspora casu'!$G$7/'07 Uspora casu'!$F$7)^(1/('07 Uspora casu'!$G$5-'07 Uspora casu'!$F$5)),IF(F$4&gt;MAX('07 Uspora casu'!$F$5:$J$5),(INDEX('07 Uspora casu'!$F14:$J14,MATCH(F$4,'07 Uspora casu'!$F$5:$J$5,1)-1)/INDEX('07 Uspora casu'!$F14:$J14,MATCH(F$4,'07 Uspora casu'!$F$5:$J$5,1)))^(1/(INDEX('07 Uspora casu'!$F$5:$J$5,MATCH(F$4,'07 Uspora casu'!$F$5:$J$5,1))-INDEX('07 Uspora casu'!$F$5:$J$5,MATCH(F$4,'07 Uspora casu'!$F$5:$J$5,1)-1)))*E13,IFERROR($E13/INDEX('07 Uspora casu'!$F14:$J14,MATCH(F$4,'07 Uspora casu'!$F$5:$J$5,0)),(INDEX('07 Uspora casu'!$F14:$J14,MATCH(F$4,'07 Uspora casu'!$F$5:$J$5,1))/INDEX('07 Uspora casu'!$F14:$J14,MATCH(F$4,'07 Uspora casu'!$F$5:$J$5,1)+1))^(1/(INDEX('07 Uspora casu'!$F$5:$J$5,MATCH(F$4,'07 Uspora casu'!$F$5:$J$5,1)+1)-INDEX('07 Uspora casu'!$F$5:$J$5,MATCH(F$4,'07 Uspora casu'!$F$5:$J$5,1))))*E13))),0)))</f>
        <v>0</v>
      </c>
      <c r="G13" s="48">
        <f>IF($E13="",0,IF('07 Uspora casu'!$D$2="Jazdný čas",IFERROR(IF(G$4&lt;MIN('07 Uspora casu'!$F$5:$J$5),H13*('07 Uspora casu'!$F$7/'07 Uspora casu'!$G$7)^(1/('07 Uspora casu'!$G$5-'07 Uspora casu'!$F$5)),IF(G$4&gt;MAX('07 Uspora casu'!$F$5:$J$5),(INDEX('07 Uspora casu'!$F14:$J14,MATCH(G$4,'07 Uspora casu'!$F$5:$J$5,1))/INDEX('07 Uspora casu'!$F14:$J14,MATCH(G$4,'07 Uspora casu'!$F$5:$J$5,1)-1))^(1/(INDEX('07 Uspora casu'!$F$5:$J$5,MATCH(G$4,'07 Uspora casu'!$F$5:$J$5,1))-INDEX('07 Uspora casu'!$F$5:$J$5,MATCH(G$4,'07 Uspora casu'!$F$5:$J$5,1)-1)))*F13,IFERROR(INDEX('07 Uspora casu'!$F14:$J14,MATCH(G$4,'07 Uspora casu'!$F$5:$J$5,0))/60,(INDEX('07 Uspora casu'!$F14:$J14,MATCH(G$4,'07 Uspora casu'!$F$5:$J$5,1)+1)/INDEX('07 Uspora casu'!$F14:$J14,MATCH(G$4,'07 Uspora casu'!$F$5:$J$5,1)))^(1/(INDEX('07 Uspora casu'!$F$5:$J$5,MATCH(G$4,'07 Uspora casu'!$F$5:$J$5,1)+1)-INDEX('07 Uspora casu'!$F$5:$J$5,MATCH(G$4,'07 Uspora casu'!$F$5:$J$5,1))))*F13))),0),IFERROR(IF(G$4&lt;MIN('07 Uspora casu'!$F$5:$J$5),H13*('07 Uspora casu'!$G$7/'07 Uspora casu'!$F$7)^(1/('07 Uspora casu'!$G$5-'07 Uspora casu'!$F$5)),IF(G$4&gt;MAX('07 Uspora casu'!$F$5:$J$5),(INDEX('07 Uspora casu'!$F14:$J14,MATCH(G$4,'07 Uspora casu'!$F$5:$J$5,1)-1)/INDEX('07 Uspora casu'!$F14:$J14,MATCH(G$4,'07 Uspora casu'!$F$5:$J$5,1)))^(1/(INDEX('07 Uspora casu'!$F$5:$J$5,MATCH(G$4,'07 Uspora casu'!$F$5:$J$5,1))-INDEX('07 Uspora casu'!$F$5:$J$5,MATCH(G$4,'07 Uspora casu'!$F$5:$J$5,1)-1)))*F13,IFERROR($E13/INDEX('07 Uspora casu'!$F14:$J14,MATCH(G$4,'07 Uspora casu'!$F$5:$J$5,0)),(INDEX('07 Uspora casu'!$F14:$J14,MATCH(G$4,'07 Uspora casu'!$F$5:$J$5,1))/INDEX('07 Uspora casu'!$F14:$J14,MATCH(G$4,'07 Uspora casu'!$F$5:$J$5,1)+1))^(1/(INDEX('07 Uspora casu'!$F$5:$J$5,MATCH(G$4,'07 Uspora casu'!$F$5:$J$5,1)+1)-INDEX('07 Uspora casu'!$F$5:$J$5,MATCH(G$4,'07 Uspora casu'!$F$5:$J$5,1))))*F13))),0)))</f>
        <v>0</v>
      </c>
      <c r="H13" s="48">
        <f>IF($E13="",0,IF('07 Uspora casu'!$D$2="Jazdný čas",IFERROR(IF(H$4&lt;MIN('07 Uspora casu'!$F$5:$J$5),I13*('07 Uspora casu'!$F$7/'07 Uspora casu'!$G$7)^(1/('07 Uspora casu'!$G$5-'07 Uspora casu'!$F$5)),IF(H$4&gt;MAX('07 Uspora casu'!$F$5:$J$5),(INDEX('07 Uspora casu'!$F14:$J14,MATCH(H$4,'07 Uspora casu'!$F$5:$J$5,1))/INDEX('07 Uspora casu'!$F14:$J14,MATCH(H$4,'07 Uspora casu'!$F$5:$J$5,1)-1))^(1/(INDEX('07 Uspora casu'!$F$5:$J$5,MATCH(H$4,'07 Uspora casu'!$F$5:$J$5,1))-INDEX('07 Uspora casu'!$F$5:$J$5,MATCH(H$4,'07 Uspora casu'!$F$5:$J$5,1)-1)))*G13,IFERROR(INDEX('07 Uspora casu'!$F14:$J14,MATCH(H$4,'07 Uspora casu'!$F$5:$J$5,0))/60,(INDEX('07 Uspora casu'!$F14:$J14,MATCH(H$4,'07 Uspora casu'!$F$5:$J$5,1)+1)/INDEX('07 Uspora casu'!$F14:$J14,MATCH(H$4,'07 Uspora casu'!$F$5:$J$5,1)))^(1/(INDEX('07 Uspora casu'!$F$5:$J$5,MATCH(H$4,'07 Uspora casu'!$F$5:$J$5,1)+1)-INDEX('07 Uspora casu'!$F$5:$J$5,MATCH(H$4,'07 Uspora casu'!$F$5:$J$5,1))))*G13))),0),IFERROR(IF(H$4&lt;MIN('07 Uspora casu'!$F$5:$J$5),I13*('07 Uspora casu'!$G$7/'07 Uspora casu'!$F$7)^(1/('07 Uspora casu'!$G$5-'07 Uspora casu'!$F$5)),IF(H$4&gt;MAX('07 Uspora casu'!$F$5:$J$5),(INDEX('07 Uspora casu'!$F14:$J14,MATCH(H$4,'07 Uspora casu'!$F$5:$J$5,1)-1)/INDEX('07 Uspora casu'!$F14:$J14,MATCH(H$4,'07 Uspora casu'!$F$5:$J$5,1)))^(1/(INDEX('07 Uspora casu'!$F$5:$J$5,MATCH(H$4,'07 Uspora casu'!$F$5:$J$5,1))-INDEX('07 Uspora casu'!$F$5:$J$5,MATCH(H$4,'07 Uspora casu'!$F$5:$J$5,1)-1)))*G13,IFERROR($E13/INDEX('07 Uspora casu'!$F14:$J14,MATCH(H$4,'07 Uspora casu'!$F$5:$J$5,0)),(INDEX('07 Uspora casu'!$F14:$J14,MATCH(H$4,'07 Uspora casu'!$F$5:$J$5,1))/INDEX('07 Uspora casu'!$F14:$J14,MATCH(H$4,'07 Uspora casu'!$F$5:$J$5,1)+1))^(1/(INDEX('07 Uspora casu'!$F$5:$J$5,MATCH(H$4,'07 Uspora casu'!$F$5:$J$5,1)+1)-INDEX('07 Uspora casu'!$F$5:$J$5,MATCH(H$4,'07 Uspora casu'!$F$5:$J$5,1))))*G13))),0)))</f>
        <v>0</v>
      </c>
      <c r="I13" s="48">
        <f>IF($E13="",0,IF('07 Uspora casu'!$D$2="Jazdný čas",IFERROR(IF(I$4&lt;MIN('07 Uspora casu'!$F$5:$J$5),J13*('07 Uspora casu'!$F$7/'07 Uspora casu'!$G$7)^(1/('07 Uspora casu'!$G$5-'07 Uspora casu'!$F$5)),IF(I$4&gt;MAX('07 Uspora casu'!$F$5:$J$5),(INDEX('07 Uspora casu'!$F14:$J14,MATCH(I$4,'07 Uspora casu'!$F$5:$J$5,1))/INDEX('07 Uspora casu'!$F14:$J14,MATCH(I$4,'07 Uspora casu'!$F$5:$J$5,1)-1))^(1/(INDEX('07 Uspora casu'!$F$5:$J$5,MATCH(I$4,'07 Uspora casu'!$F$5:$J$5,1))-INDEX('07 Uspora casu'!$F$5:$J$5,MATCH(I$4,'07 Uspora casu'!$F$5:$J$5,1)-1)))*H13,IFERROR(INDEX('07 Uspora casu'!$F14:$J14,MATCH(I$4,'07 Uspora casu'!$F$5:$J$5,0))/60,(INDEX('07 Uspora casu'!$F14:$J14,MATCH(I$4,'07 Uspora casu'!$F$5:$J$5,1)+1)/INDEX('07 Uspora casu'!$F14:$J14,MATCH(I$4,'07 Uspora casu'!$F$5:$J$5,1)))^(1/(INDEX('07 Uspora casu'!$F$5:$J$5,MATCH(I$4,'07 Uspora casu'!$F$5:$J$5,1)+1)-INDEX('07 Uspora casu'!$F$5:$J$5,MATCH(I$4,'07 Uspora casu'!$F$5:$J$5,1))))*H13))),0),IFERROR(IF(I$4&lt;MIN('07 Uspora casu'!$F$5:$J$5),J13*('07 Uspora casu'!$G$7/'07 Uspora casu'!$F$7)^(1/('07 Uspora casu'!$G$5-'07 Uspora casu'!$F$5)),IF(I$4&gt;MAX('07 Uspora casu'!$F$5:$J$5),(INDEX('07 Uspora casu'!$F14:$J14,MATCH(I$4,'07 Uspora casu'!$F$5:$J$5,1)-1)/INDEX('07 Uspora casu'!$F14:$J14,MATCH(I$4,'07 Uspora casu'!$F$5:$J$5,1)))^(1/(INDEX('07 Uspora casu'!$F$5:$J$5,MATCH(I$4,'07 Uspora casu'!$F$5:$J$5,1))-INDEX('07 Uspora casu'!$F$5:$J$5,MATCH(I$4,'07 Uspora casu'!$F$5:$J$5,1)-1)))*H13,IFERROR($E13/INDEX('07 Uspora casu'!$F14:$J14,MATCH(I$4,'07 Uspora casu'!$F$5:$J$5,0)),(INDEX('07 Uspora casu'!$F14:$J14,MATCH(I$4,'07 Uspora casu'!$F$5:$J$5,1))/INDEX('07 Uspora casu'!$F14:$J14,MATCH(I$4,'07 Uspora casu'!$F$5:$J$5,1)+1))^(1/(INDEX('07 Uspora casu'!$F$5:$J$5,MATCH(I$4,'07 Uspora casu'!$F$5:$J$5,1)+1)-INDEX('07 Uspora casu'!$F$5:$J$5,MATCH(I$4,'07 Uspora casu'!$F$5:$J$5,1))))*H13))),0)))</f>
        <v>0</v>
      </c>
      <c r="J13" s="48">
        <f>IF($E13="",0,IF('07 Uspora casu'!$D$2="Jazdný čas",IFERROR(IF(J$4&lt;MIN('07 Uspora casu'!$F$5:$J$5),K13*('07 Uspora casu'!$F$7/'07 Uspora casu'!$G$7)^(1/('07 Uspora casu'!$G$5-'07 Uspora casu'!$F$5)),IF(J$4&gt;MAX('07 Uspora casu'!$F$5:$J$5),(INDEX('07 Uspora casu'!$F14:$J14,MATCH(J$4,'07 Uspora casu'!$F$5:$J$5,1))/INDEX('07 Uspora casu'!$F14:$J14,MATCH(J$4,'07 Uspora casu'!$F$5:$J$5,1)-1))^(1/(INDEX('07 Uspora casu'!$F$5:$J$5,MATCH(J$4,'07 Uspora casu'!$F$5:$J$5,1))-INDEX('07 Uspora casu'!$F$5:$J$5,MATCH(J$4,'07 Uspora casu'!$F$5:$J$5,1)-1)))*I13,IFERROR(INDEX('07 Uspora casu'!$F14:$J14,MATCH(J$4,'07 Uspora casu'!$F$5:$J$5,0))/60,(INDEX('07 Uspora casu'!$F14:$J14,MATCH(J$4,'07 Uspora casu'!$F$5:$J$5,1)+1)/INDEX('07 Uspora casu'!$F14:$J14,MATCH(J$4,'07 Uspora casu'!$F$5:$J$5,1)))^(1/(INDEX('07 Uspora casu'!$F$5:$J$5,MATCH(J$4,'07 Uspora casu'!$F$5:$J$5,1)+1)-INDEX('07 Uspora casu'!$F$5:$J$5,MATCH(J$4,'07 Uspora casu'!$F$5:$J$5,1))))*I13))),0),IFERROR(IF(J$4&lt;MIN('07 Uspora casu'!$F$5:$J$5),K13*('07 Uspora casu'!$G$7/'07 Uspora casu'!$F$7)^(1/('07 Uspora casu'!$G$5-'07 Uspora casu'!$F$5)),IF(J$4&gt;MAX('07 Uspora casu'!$F$5:$J$5),(INDEX('07 Uspora casu'!$F14:$J14,MATCH(J$4,'07 Uspora casu'!$F$5:$J$5,1)-1)/INDEX('07 Uspora casu'!$F14:$J14,MATCH(J$4,'07 Uspora casu'!$F$5:$J$5,1)))^(1/(INDEX('07 Uspora casu'!$F$5:$J$5,MATCH(J$4,'07 Uspora casu'!$F$5:$J$5,1))-INDEX('07 Uspora casu'!$F$5:$J$5,MATCH(J$4,'07 Uspora casu'!$F$5:$J$5,1)-1)))*I13,IFERROR($E13/INDEX('07 Uspora casu'!$F14:$J14,MATCH(J$4,'07 Uspora casu'!$F$5:$J$5,0)),(INDEX('07 Uspora casu'!$F14:$J14,MATCH(J$4,'07 Uspora casu'!$F$5:$J$5,1))/INDEX('07 Uspora casu'!$F14:$J14,MATCH(J$4,'07 Uspora casu'!$F$5:$J$5,1)+1))^(1/(INDEX('07 Uspora casu'!$F$5:$J$5,MATCH(J$4,'07 Uspora casu'!$F$5:$J$5,1)+1)-INDEX('07 Uspora casu'!$F$5:$J$5,MATCH(J$4,'07 Uspora casu'!$F$5:$J$5,1))))*I13))),0)))</f>
        <v>0</v>
      </c>
      <c r="K13" s="48">
        <f>IF($E13="",0,IF('07 Uspora casu'!$D$2="Jazdný čas",IFERROR(IF(K$4&lt;MIN('07 Uspora casu'!$F$5:$J$5),L13*('07 Uspora casu'!$F$7/'07 Uspora casu'!$G$7)^(1/('07 Uspora casu'!$G$5-'07 Uspora casu'!$F$5)),IF(K$4&gt;MAX('07 Uspora casu'!$F$5:$J$5),(INDEX('07 Uspora casu'!$F14:$J14,MATCH(K$4,'07 Uspora casu'!$F$5:$J$5,1))/INDEX('07 Uspora casu'!$F14:$J14,MATCH(K$4,'07 Uspora casu'!$F$5:$J$5,1)-1))^(1/(INDEX('07 Uspora casu'!$F$5:$J$5,MATCH(K$4,'07 Uspora casu'!$F$5:$J$5,1))-INDEX('07 Uspora casu'!$F$5:$J$5,MATCH(K$4,'07 Uspora casu'!$F$5:$J$5,1)-1)))*J13,IFERROR(INDEX('07 Uspora casu'!$F14:$J14,MATCH(K$4,'07 Uspora casu'!$F$5:$J$5,0))/60,(INDEX('07 Uspora casu'!$F14:$J14,MATCH(K$4,'07 Uspora casu'!$F$5:$J$5,1)+1)/INDEX('07 Uspora casu'!$F14:$J14,MATCH(K$4,'07 Uspora casu'!$F$5:$J$5,1)))^(1/(INDEX('07 Uspora casu'!$F$5:$J$5,MATCH(K$4,'07 Uspora casu'!$F$5:$J$5,1)+1)-INDEX('07 Uspora casu'!$F$5:$J$5,MATCH(K$4,'07 Uspora casu'!$F$5:$J$5,1))))*J13))),0),IFERROR(IF(K$4&lt;MIN('07 Uspora casu'!$F$5:$J$5),L13*('07 Uspora casu'!$G$7/'07 Uspora casu'!$F$7)^(1/('07 Uspora casu'!$G$5-'07 Uspora casu'!$F$5)),IF(K$4&gt;MAX('07 Uspora casu'!$F$5:$J$5),(INDEX('07 Uspora casu'!$F14:$J14,MATCH(K$4,'07 Uspora casu'!$F$5:$J$5,1)-1)/INDEX('07 Uspora casu'!$F14:$J14,MATCH(K$4,'07 Uspora casu'!$F$5:$J$5,1)))^(1/(INDEX('07 Uspora casu'!$F$5:$J$5,MATCH(K$4,'07 Uspora casu'!$F$5:$J$5,1))-INDEX('07 Uspora casu'!$F$5:$J$5,MATCH(K$4,'07 Uspora casu'!$F$5:$J$5,1)-1)))*J13,IFERROR($E13/INDEX('07 Uspora casu'!$F14:$J14,MATCH(K$4,'07 Uspora casu'!$F$5:$J$5,0)),(INDEX('07 Uspora casu'!$F14:$J14,MATCH(K$4,'07 Uspora casu'!$F$5:$J$5,1))/INDEX('07 Uspora casu'!$F14:$J14,MATCH(K$4,'07 Uspora casu'!$F$5:$J$5,1)+1))^(1/(INDEX('07 Uspora casu'!$F$5:$J$5,MATCH(K$4,'07 Uspora casu'!$F$5:$J$5,1)+1)-INDEX('07 Uspora casu'!$F$5:$J$5,MATCH(K$4,'07 Uspora casu'!$F$5:$J$5,1))))*J13))),0)))</f>
        <v>0</v>
      </c>
      <c r="L13" s="48">
        <f>IF($E13="",0,IF('07 Uspora casu'!$D$2="Jazdný čas",IFERROR(IF(L$4&lt;MIN('07 Uspora casu'!$F$5:$J$5),M13*('07 Uspora casu'!$F$7/'07 Uspora casu'!$G$7)^(1/('07 Uspora casu'!$G$5-'07 Uspora casu'!$F$5)),IF(L$4&gt;MAX('07 Uspora casu'!$F$5:$J$5),(INDEX('07 Uspora casu'!$F14:$J14,MATCH(L$4,'07 Uspora casu'!$F$5:$J$5,1))/INDEX('07 Uspora casu'!$F14:$J14,MATCH(L$4,'07 Uspora casu'!$F$5:$J$5,1)-1))^(1/(INDEX('07 Uspora casu'!$F$5:$J$5,MATCH(L$4,'07 Uspora casu'!$F$5:$J$5,1))-INDEX('07 Uspora casu'!$F$5:$J$5,MATCH(L$4,'07 Uspora casu'!$F$5:$J$5,1)-1)))*K13,IFERROR(INDEX('07 Uspora casu'!$F14:$J14,MATCH(L$4,'07 Uspora casu'!$F$5:$J$5,0))/60,(INDEX('07 Uspora casu'!$F14:$J14,MATCH(L$4,'07 Uspora casu'!$F$5:$J$5,1)+1)/INDEX('07 Uspora casu'!$F14:$J14,MATCH(L$4,'07 Uspora casu'!$F$5:$J$5,1)))^(1/(INDEX('07 Uspora casu'!$F$5:$J$5,MATCH(L$4,'07 Uspora casu'!$F$5:$J$5,1)+1)-INDEX('07 Uspora casu'!$F$5:$J$5,MATCH(L$4,'07 Uspora casu'!$F$5:$J$5,1))))*K13))),0),IFERROR(IF(L$4&lt;MIN('07 Uspora casu'!$F$5:$J$5),M13*('07 Uspora casu'!$G$7/'07 Uspora casu'!$F$7)^(1/('07 Uspora casu'!$G$5-'07 Uspora casu'!$F$5)),IF(L$4&gt;MAX('07 Uspora casu'!$F$5:$J$5),(INDEX('07 Uspora casu'!$F14:$J14,MATCH(L$4,'07 Uspora casu'!$F$5:$J$5,1)-1)/INDEX('07 Uspora casu'!$F14:$J14,MATCH(L$4,'07 Uspora casu'!$F$5:$J$5,1)))^(1/(INDEX('07 Uspora casu'!$F$5:$J$5,MATCH(L$4,'07 Uspora casu'!$F$5:$J$5,1))-INDEX('07 Uspora casu'!$F$5:$J$5,MATCH(L$4,'07 Uspora casu'!$F$5:$J$5,1)-1)))*K13,IFERROR($E13/INDEX('07 Uspora casu'!$F14:$J14,MATCH(L$4,'07 Uspora casu'!$F$5:$J$5,0)),(INDEX('07 Uspora casu'!$F14:$J14,MATCH(L$4,'07 Uspora casu'!$F$5:$J$5,1))/INDEX('07 Uspora casu'!$F14:$J14,MATCH(L$4,'07 Uspora casu'!$F$5:$J$5,1)+1))^(1/(INDEX('07 Uspora casu'!$F$5:$J$5,MATCH(L$4,'07 Uspora casu'!$F$5:$J$5,1)+1)-INDEX('07 Uspora casu'!$F$5:$J$5,MATCH(L$4,'07 Uspora casu'!$F$5:$J$5,1))))*K13))),0)))</f>
        <v>0</v>
      </c>
      <c r="M13" s="48">
        <f>IF($E13="",0,IF('07 Uspora casu'!$D$2="Jazdný čas",IFERROR(IF(M$4&lt;MIN('07 Uspora casu'!$F$5:$J$5),N13*('07 Uspora casu'!$F$7/'07 Uspora casu'!$G$7)^(1/('07 Uspora casu'!$G$5-'07 Uspora casu'!$F$5)),IF(M$4&gt;MAX('07 Uspora casu'!$F$5:$J$5),(INDEX('07 Uspora casu'!$F14:$J14,MATCH(M$4,'07 Uspora casu'!$F$5:$J$5,1))/INDEX('07 Uspora casu'!$F14:$J14,MATCH(M$4,'07 Uspora casu'!$F$5:$J$5,1)-1))^(1/(INDEX('07 Uspora casu'!$F$5:$J$5,MATCH(M$4,'07 Uspora casu'!$F$5:$J$5,1))-INDEX('07 Uspora casu'!$F$5:$J$5,MATCH(M$4,'07 Uspora casu'!$F$5:$J$5,1)-1)))*L13,IFERROR(INDEX('07 Uspora casu'!$F14:$J14,MATCH(M$4,'07 Uspora casu'!$F$5:$J$5,0))/60,(INDEX('07 Uspora casu'!$F14:$J14,MATCH(M$4,'07 Uspora casu'!$F$5:$J$5,1)+1)/INDEX('07 Uspora casu'!$F14:$J14,MATCH(M$4,'07 Uspora casu'!$F$5:$J$5,1)))^(1/(INDEX('07 Uspora casu'!$F$5:$J$5,MATCH(M$4,'07 Uspora casu'!$F$5:$J$5,1)+1)-INDEX('07 Uspora casu'!$F$5:$J$5,MATCH(M$4,'07 Uspora casu'!$F$5:$J$5,1))))*L13))),0),IFERROR(IF(M$4&lt;MIN('07 Uspora casu'!$F$5:$J$5),N13*('07 Uspora casu'!$G$7/'07 Uspora casu'!$F$7)^(1/('07 Uspora casu'!$G$5-'07 Uspora casu'!$F$5)),IF(M$4&gt;MAX('07 Uspora casu'!$F$5:$J$5),(INDEX('07 Uspora casu'!$F14:$J14,MATCH(M$4,'07 Uspora casu'!$F$5:$J$5,1)-1)/INDEX('07 Uspora casu'!$F14:$J14,MATCH(M$4,'07 Uspora casu'!$F$5:$J$5,1)))^(1/(INDEX('07 Uspora casu'!$F$5:$J$5,MATCH(M$4,'07 Uspora casu'!$F$5:$J$5,1))-INDEX('07 Uspora casu'!$F$5:$J$5,MATCH(M$4,'07 Uspora casu'!$F$5:$J$5,1)-1)))*L13,IFERROR($E13/INDEX('07 Uspora casu'!$F14:$J14,MATCH(M$4,'07 Uspora casu'!$F$5:$J$5,0)),(INDEX('07 Uspora casu'!$F14:$J14,MATCH(M$4,'07 Uspora casu'!$F$5:$J$5,1))/INDEX('07 Uspora casu'!$F14:$J14,MATCH(M$4,'07 Uspora casu'!$F$5:$J$5,1)+1))^(1/(INDEX('07 Uspora casu'!$F$5:$J$5,MATCH(M$4,'07 Uspora casu'!$F$5:$J$5,1)+1)-INDEX('07 Uspora casu'!$F$5:$J$5,MATCH(M$4,'07 Uspora casu'!$F$5:$J$5,1))))*L13))),0)))</f>
        <v>0</v>
      </c>
      <c r="N13" s="48">
        <f>IF($E13="",0,IF('07 Uspora casu'!$D$2="Jazdný čas",IFERROR(IF(N$4&lt;MIN('07 Uspora casu'!$F$5:$J$5),O13*('07 Uspora casu'!$F$7/'07 Uspora casu'!$G$7)^(1/('07 Uspora casu'!$G$5-'07 Uspora casu'!$F$5)),IF(N$4&gt;MAX('07 Uspora casu'!$F$5:$J$5),(INDEX('07 Uspora casu'!$F14:$J14,MATCH(N$4,'07 Uspora casu'!$F$5:$J$5,1))/INDEX('07 Uspora casu'!$F14:$J14,MATCH(N$4,'07 Uspora casu'!$F$5:$J$5,1)-1))^(1/(INDEX('07 Uspora casu'!$F$5:$J$5,MATCH(N$4,'07 Uspora casu'!$F$5:$J$5,1))-INDEX('07 Uspora casu'!$F$5:$J$5,MATCH(N$4,'07 Uspora casu'!$F$5:$J$5,1)-1)))*M13,IFERROR(INDEX('07 Uspora casu'!$F14:$J14,MATCH(N$4,'07 Uspora casu'!$F$5:$J$5,0))/60,(INDEX('07 Uspora casu'!$F14:$J14,MATCH(N$4,'07 Uspora casu'!$F$5:$J$5,1)+1)/INDEX('07 Uspora casu'!$F14:$J14,MATCH(N$4,'07 Uspora casu'!$F$5:$J$5,1)))^(1/(INDEX('07 Uspora casu'!$F$5:$J$5,MATCH(N$4,'07 Uspora casu'!$F$5:$J$5,1)+1)-INDEX('07 Uspora casu'!$F$5:$J$5,MATCH(N$4,'07 Uspora casu'!$F$5:$J$5,1))))*M13))),0),IFERROR(IF(N$4&lt;MIN('07 Uspora casu'!$F$5:$J$5),O13*('07 Uspora casu'!$G$7/'07 Uspora casu'!$F$7)^(1/('07 Uspora casu'!$G$5-'07 Uspora casu'!$F$5)),IF(N$4&gt;MAX('07 Uspora casu'!$F$5:$J$5),(INDEX('07 Uspora casu'!$F14:$J14,MATCH(N$4,'07 Uspora casu'!$F$5:$J$5,1)-1)/INDEX('07 Uspora casu'!$F14:$J14,MATCH(N$4,'07 Uspora casu'!$F$5:$J$5,1)))^(1/(INDEX('07 Uspora casu'!$F$5:$J$5,MATCH(N$4,'07 Uspora casu'!$F$5:$J$5,1))-INDEX('07 Uspora casu'!$F$5:$J$5,MATCH(N$4,'07 Uspora casu'!$F$5:$J$5,1)-1)))*M13,IFERROR($E13/INDEX('07 Uspora casu'!$F14:$J14,MATCH(N$4,'07 Uspora casu'!$F$5:$J$5,0)),(INDEX('07 Uspora casu'!$F14:$J14,MATCH(N$4,'07 Uspora casu'!$F$5:$J$5,1))/INDEX('07 Uspora casu'!$F14:$J14,MATCH(N$4,'07 Uspora casu'!$F$5:$J$5,1)+1))^(1/(INDEX('07 Uspora casu'!$F$5:$J$5,MATCH(N$4,'07 Uspora casu'!$F$5:$J$5,1)+1)-INDEX('07 Uspora casu'!$F$5:$J$5,MATCH(N$4,'07 Uspora casu'!$F$5:$J$5,1))))*M13))),0)))</f>
        <v>0</v>
      </c>
      <c r="O13" s="48">
        <f>IF($E13="",0,IF('07 Uspora casu'!$D$2="Jazdný čas",IFERROR(IF(O$4&lt;MIN('07 Uspora casu'!$F$5:$J$5),P13*('07 Uspora casu'!$F$7/'07 Uspora casu'!$G$7)^(1/('07 Uspora casu'!$G$5-'07 Uspora casu'!$F$5)),IF(O$4&gt;MAX('07 Uspora casu'!$F$5:$J$5),(INDEX('07 Uspora casu'!$F14:$J14,MATCH(O$4,'07 Uspora casu'!$F$5:$J$5,1))/INDEX('07 Uspora casu'!$F14:$J14,MATCH(O$4,'07 Uspora casu'!$F$5:$J$5,1)-1))^(1/(INDEX('07 Uspora casu'!$F$5:$J$5,MATCH(O$4,'07 Uspora casu'!$F$5:$J$5,1))-INDEX('07 Uspora casu'!$F$5:$J$5,MATCH(O$4,'07 Uspora casu'!$F$5:$J$5,1)-1)))*N13,IFERROR(INDEX('07 Uspora casu'!$F14:$J14,MATCH(O$4,'07 Uspora casu'!$F$5:$J$5,0))/60,(INDEX('07 Uspora casu'!$F14:$J14,MATCH(O$4,'07 Uspora casu'!$F$5:$J$5,1)+1)/INDEX('07 Uspora casu'!$F14:$J14,MATCH(O$4,'07 Uspora casu'!$F$5:$J$5,1)))^(1/(INDEX('07 Uspora casu'!$F$5:$J$5,MATCH(O$4,'07 Uspora casu'!$F$5:$J$5,1)+1)-INDEX('07 Uspora casu'!$F$5:$J$5,MATCH(O$4,'07 Uspora casu'!$F$5:$J$5,1))))*N13))),0),IFERROR(IF(O$4&lt;MIN('07 Uspora casu'!$F$5:$J$5),P13*('07 Uspora casu'!$G$7/'07 Uspora casu'!$F$7)^(1/('07 Uspora casu'!$G$5-'07 Uspora casu'!$F$5)),IF(O$4&gt;MAX('07 Uspora casu'!$F$5:$J$5),(INDEX('07 Uspora casu'!$F14:$J14,MATCH(O$4,'07 Uspora casu'!$F$5:$J$5,1)-1)/INDEX('07 Uspora casu'!$F14:$J14,MATCH(O$4,'07 Uspora casu'!$F$5:$J$5,1)))^(1/(INDEX('07 Uspora casu'!$F$5:$J$5,MATCH(O$4,'07 Uspora casu'!$F$5:$J$5,1))-INDEX('07 Uspora casu'!$F$5:$J$5,MATCH(O$4,'07 Uspora casu'!$F$5:$J$5,1)-1)))*N13,IFERROR($E13/INDEX('07 Uspora casu'!$F14:$J14,MATCH(O$4,'07 Uspora casu'!$F$5:$J$5,0)),(INDEX('07 Uspora casu'!$F14:$J14,MATCH(O$4,'07 Uspora casu'!$F$5:$J$5,1))/INDEX('07 Uspora casu'!$F14:$J14,MATCH(O$4,'07 Uspora casu'!$F$5:$J$5,1)+1))^(1/(INDEX('07 Uspora casu'!$F$5:$J$5,MATCH(O$4,'07 Uspora casu'!$F$5:$J$5,1)+1)-INDEX('07 Uspora casu'!$F$5:$J$5,MATCH(O$4,'07 Uspora casu'!$F$5:$J$5,1))))*N13))),0)))</f>
        <v>0</v>
      </c>
      <c r="P13" s="48">
        <f>IF($E13="",0,IF('07 Uspora casu'!$D$2="Jazdný čas",IFERROR(IF(P$4&lt;MIN('07 Uspora casu'!$F$5:$J$5),Q13*('07 Uspora casu'!$F$7/'07 Uspora casu'!$G$7)^(1/('07 Uspora casu'!$G$5-'07 Uspora casu'!$F$5)),IF(P$4&gt;MAX('07 Uspora casu'!$F$5:$J$5),(INDEX('07 Uspora casu'!$F14:$J14,MATCH(P$4,'07 Uspora casu'!$F$5:$J$5,1))/INDEX('07 Uspora casu'!$F14:$J14,MATCH(P$4,'07 Uspora casu'!$F$5:$J$5,1)-1))^(1/(INDEX('07 Uspora casu'!$F$5:$J$5,MATCH(P$4,'07 Uspora casu'!$F$5:$J$5,1))-INDEX('07 Uspora casu'!$F$5:$J$5,MATCH(P$4,'07 Uspora casu'!$F$5:$J$5,1)-1)))*O13,IFERROR(INDEX('07 Uspora casu'!$F14:$J14,MATCH(P$4,'07 Uspora casu'!$F$5:$J$5,0))/60,(INDEX('07 Uspora casu'!$F14:$J14,MATCH(P$4,'07 Uspora casu'!$F$5:$J$5,1)+1)/INDEX('07 Uspora casu'!$F14:$J14,MATCH(P$4,'07 Uspora casu'!$F$5:$J$5,1)))^(1/(INDEX('07 Uspora casu'!$F$5:$J$5,MATCH(P$4,'07 Uspora casu'!$F$5:$J$5,1)+1)-INDEX('07 Uspora casu'!$F$5:$J$5,MATCH(P$4,'07 Uspora casu'!$F$5:$J$5,1))))*O13))),0),IFERROR(IF(P$4&lt;MIN('07 Uspora casu'!$F$5:$J$5),Q13*('07 Uspora casu'!$G$7/'07 Uspora casu'!$F$7)^(1/('07 Uspora casu'!$G$5-'07 Uspora casu'!$F$5)),IF(P$4&gt;MAX('07 Uspora casu'!$F$5:$J$5),(INDEX('07 Uspora casu'!$F14:$J14,MATCH(P$4,'07 Uspora casu'!$F$5:$J$5,1)-1)/INDEX('07 Uspora casu'!$F14:$J14,MATCH(P$4,'07 Uspora casu'!$F$5:$J$5,1)))^(1/(INDEX('07 Uspora casu'!$F$5:$J$5,MATCH(P$4,'07 Uspora casu'!$F$5:$J$5,1))-INDEX('07 Uspora casu'!$F$5:$J$5,MATCH(P$4,'07 Uspora casu'!$F$5:$J$5,1)-1)))*O13,IFERROR($E13/INDEX('07 Uspora casu'!$F14:$J14,MATCH(P$4,'07 Uspora casu'!$F$5:$J$5,0)),(INDEX('07 Uspora casu'!$F14:$J14,MATCH(P$4,'07 Uspora casu'!$F$5:$J$5,1))/INDEX('07 Uspora casu'!$F14:$J14,MATCH(P$4,'07 Uspora casu'!$F$5:$J$5,1)+1))^(1/(INDEX('07 Uspora casu'!$F$5:$J$5,MATCH(P$4,'07 Uspora casu'!$F$5:$J$5,1)+1)-INDEX('07 Uspora casu'!$F$5:$J$5,MATCH(P$4,'07 Uspora casu'!$F$5:$J$5,1))))*O13))),0)))</f>
        <v>0</v>
      </c>
      <c r="Q13" s="48">
        <f>IF($E13="",0,IF('07 Uspora casu'!$D$2="Jazdný čas",IFERROR(IF(Q$4&lt;MIN('07 Uspora casu'!$F$5:$J$5),R13*('07 Uspora casu'!$F$7/'07 Uspora casu'!$G$7)^(1/('07 Uspora casu'!$G$5-'07 Uspora casu'!$F$5)),IF(Q$4&gt;MAX('07 Uspora casu'!$F$5:$J$5),(INDEX('07 Uspora casu'!$F14:$J14,MATCH(Q$4,'07 Uspora casu'!$F$5:$J$5,1))/INDEX('07 Uspora casu'!$F14:$J14,MATCH(Q$4,'07 Uspora casu'!$F$5:$J$5,1)-1))^(1/(INDEX('07 Uspora casu'!$F$5:$J$5,MATCH(Q$4,'07 Uspora casu'!$F$5:$J$5,1))-INDEX('07 Uspora casu'!$F$5:$J$5,MATCH(Q$4,'07 Uspora casu'!$F$5:$J$5,1)-1)))*P13,IFERROR(INDEX('07 Uspora casu'!$F14:$J14,MATCH(Q$4,'07 Uspora casu'!$F$5:$J$5,0))/60,(INDEX('07 Uspora casu'!$F14:$J14,MATCH(Q$4,'07 Uspora casu'!$F$5:$J$5,1)+1)/INDEX('07 Uspora casu'!$F14:$J14,MATCH(Q$4,'07 Uspora casu'!$F$5:$J$5,1)))^(1/(INDEX('07 Uspora casu'!$F$5:$J$5,MATCH(Q$4,'07 Uspora casu'!$F$5:$J$5,1)+1)-INDEX('07 Uspora casu'!$F$5:$J$5,MATCH(Q$4,'07 Uspora casu'!$F$5:$J$5,1))))*P13))),0),IFERROR(IF(Q$4&lt;MIN('07 Uspora casu'!$F$5:$J$5),R13*('07 Uspora casu'!$G$7/'07 Uspora casu'!$F$7)^(1/('07 Uspora casu'!$G$5-'07 Uspora casu'!$F$5)),IF(Q$4&gt;MAX('07 Uspora casu'!$F$5:$J$5),(INDEX('07 Uspora casu'!$F14:$J14,MATCH(Q$4,'07 Uspora casu'!$F$5:$J$5,1)-1)/INDEX('07 Uspora casu'!$F14:$J14,MATCH(Q$4,'07 Uspora casu'!$F$5:$J$5,1)))^(1/(INDEX('07 Uspora casu'!$F$5:$J$5,MATCH(Q$4,'07 Uspora casu'!$F$5:$J$5,1))-INDEX('07 Uspora casu'!$F$5:$J$5,MATCH(Q$4,'07 Uspora casu'!$F$5:$J$5,1)-1)))*P13,IFERROR($E13/INDEX('07 Uspora casu'!$F14:$J14,MATCH(Q$4,'07 Uspora casu'!$F$5:$J$5,0)),(INDEX('07 Uspora casu'!$F14:$J14,MATCH(Q$4,'07 Uspora casu'!$F$5:$J$5,1))/INDEX('07 Uspora casu'!$F14:$J14,MATCH(Q$4,'07 Uspora casu'!$F$5:$J$5,1)+1))^(1/(INDEX('07 Uspora casu'!$F$5:$J$5,MATCH(Q$4,'07 Uspora casu'!$F$5:$J$5,1)+1)-INDEX('07 Uspora casu'!$F$5:$J$5,MATCH(Q$4,'07 Uspora casu'!$F$5:$J$5,1))))*P13))),0)))</f>
        <v>0</v>
      </c>
      <c r="R13" s="48">
        <f>IF($E13="",0,IF('07 Uspora casu'!$D$2="Jazdný čas",IFERROR(IF(R$4&lt;MIN('07 Uspora casu'!$F$5:$J$5),S13*('07 Uspora casu'!$F$7/'07 Uspora casu'!$G$7)^(1/('07 Uspora casu'!$G$5-'07 Uspora casu'!$F$5)),IF(R$4&gt;MAX('07 Uspora casu'!$F$5:$J$5),(INDEX('07 Uspora casu'!$F14:$J14,MATCH(R$4,'07 Uspora casu'!$F$5:$J$5,1))/INDEX('07 Uspora casu'!$F14:$J14,MATCH(R$4,'07 Uspora casu'!$F$5:$J$5,1)-1))^(1/(INDEX('07 Uspora casu'!$F$5:$J$5,MATCH(R$4,'07 Uspora casu'!$F$5:$J$5,1))-INDEX('07 Uspora casu'!$F$5:$J$5,MATCH(R$4,'07 Uspora casu'!$F$5:$J$5,1)-1)))*Q13,IFERROR(INDEX('07 Uspora casu'!$F14:$J14,MATCH(R$4,'07 Uspora casu'!$F$5:$J$5,0))/60,(INDEX('07 Uspora casu'!$F14:$J14,MATCH(R$4,'07 Uspora casu'!$F$5:$J$5,1)+1)/INDEX('07 Uspora casu'!$F14:$J14,MATCH(R$4,'07 Uspora casu'!$F$5:$J$5,1)))^(1/(INDEX('07 Uspora casu'!$F$5:$J$5,MATCH(R$4,'07 Uspora casu'!$F$5:$J$5,1)+1)-INDEX('07 Uspora casu'!$F$5:$J$5,MATCH(R$4,'07 Uspora casu'!$F$5:$J$5,1))))*Q13))),0),IFERROR(IF(R$4&lt;MIN('07 Uspora casu'!$F$5:$J$5),S13*('07 Uspora casu'!$G$7/'07 Uspora casu'!$F$7)^(1/('07 Uspora casu'!$G$5-'07 Uspora casu'!$F$5)),IF(R$4&gt;MAX('07 Uspora casu'!$F$5:$J$5),(INDEX('07 Uspora casu'!$F14:$J14,MATCH(R$4,'07 Uspora casu'!$F$5:$J$5,1)-1)/INDEX('07 Uspora casu'!$F14:$J14,MATCH(R$4,'07 Uspora casu'!$F$5:$J$5,1)))^(1/(INDEX('07 Uspora casu'!$F$5:$J$5,MATCH(R$4,'07 Uspora casu'!$F$5:$J$5,1))-INDEX('07 Uspora casu'!$F$5:$J$5,MATCH(R$4,'07 Uspora casu'!$F$5:$J$5,1)-1)))*Q13,IFERROR($E13/INDEX('07 Uspora casu'!$F14:$J14,MATCH(R$4,'07 Uspora casu'!$F$5:$J$5,0)),(INDEX('07 Uspora casu'!$F14:$J14,MATCH(R$4,'07 Uspora casu'!$F$5:$J$5,1))/INDEX('07 Uspora casu'!$F14:$J14,MATCH(R$4,'07 Uspora casu'!$F$5:$J$5,1)+1))^(1/(INDEX('07 Uspora casu'!$F$5:$J$5,MATCH(R$4,'07 Uspora casu'!$F$5:$J$5,1)+1)-INDEX('07 Uspora casu'!$F$5:$J$5,MATCH(R$4,'07 Uspora casu'!$F$5:$J$5,1))))*Q13))),0)))</f>
        <v>0</v>
      </c>
      <c r="S13" s="48">
        <f>IF($E13="",0,IF('07 Uspora casu'!$D$2="Jazdný čas",IFERROR(IF(S$4&lt;MIN('07 Uspora casu'!$F$5:$J$5),T13*('07 Uspora casu'!$F$7/'07 Uspora casu'!$G$7)^(1/('07 Uspora casu'!$G$5-'07 Uspora casu'!$F$5)),IF(S$4&gt;MAX('07 Uspora casu'!$F$5:$J$5),(INDEX('07 Uspora casu'!$F14:$J14,MATCH(S$4,'07 Uspora casu'!$F$5:$J$5,1))/INDEX('07 Uspora casu'!$F14:$J14,MATCH(S$4,'07 Uspora casu'!$F$5:$J$5,1)-1))^(1/(INDEX('07 Uspora casu'!$F$5:$J$5,MATCH(S$4,'07 Uspora casu'!$F$5:$J$5,1))-INDEX('07 Uspora casu'!$F$5:$J$5,MATCH(S$4,'07 Uspora casu'!$F$5:$J$5,1)-1)))*R13,IFERROR(INDEX('07 Uspora casu'!$F14:$J14,MATCH(S$4,'07 Uspora casu'!$F$5:$J$5,0))/60,(INDEX('07 Uspora casu'!$F14:$J14,MATCH(S$4,'07 Uspora casu'!$F$5:$J$5,1)+1)/INDEX('07 Uspora casu'!$F14:$J14,MATCH(S$4,'07 Uspora casu'!$F$5:$J$5,1)))^(1/(INDEX('07 Uspora casu'!$F$5:$J$5,MATCH(S$4,'07 Uspora casu'!$F$5:$J$5,1)+1)-INDEX('07 Uspora casu'!$F$5:$J$5,MATCH(S$4,'07 Uspora casu'!$F$5:$J$5,1))))*R13))),0),IFERROR(IF(S$4&lt;MIN('07 Uspora casu'!$F$5:$J$5),T13*('07 Uspora casu'!$G$7/'07 Uspora casu'!$F$7)^(1/('07 Uspora casu'!$G$5-'07 Uspora casu'!$F$5)),IF(S$4&gt;MAX('07 Uspora casu'!$F$5:$J$5),(INDEX('07 Uspora casu'!$F14:$J14,MATCH(S$4,'07 Uspora casu'!$F$5:$J$5,1)-1)/INDEX('07 Uspora casu'!$F14:$J14,MATCH(S$4,'07 Uspora casu'!$F$5:$J$5,1)))^(1/(INDEX('07 Uspora casu'!$F$5:$J$5,MATCH(S$4,'07 Uspora casu'!$F$5:$J$5,1))-INDEX('07 Uspora casu'!$F$5:$J$5,MATCH(S$4,'07 Uspora casu'!$F$5:$J$5,1)-1)))*R13,IFERROR($E13/INDEX('07 Uspora casu'!$F14:$J14,MATCH(S$4,'07 Uspora casu'!$F$5:$J$5,0)),(INDEX('07 Uspora casu'!$F14:$J14,MATCH(S$4,'07 Uspora casu'!$F$5:$J$5,1))/INDEX('07 Uspora casu'!$F14:$J14,MATCH(S$4,'07 Uspora casu'!$F$5:$J$5,1)+1))^(1/(INDEX('07 Uspora casu'!$F$5:$J$5,MATCH(S$4,'07 Uspora casu'!$F$5:$J$5,1)+1)-INDEX('07 Uspora casu'!$F$5:$J$5,MATCH(S$4,'07 Uspora casu'!$F$5:$J$5,1))))*R13))),0)))</f>
        <v>0</v>
      </c>
      <c r="T13" s="48">
        <f>IF($E13="",0,IF('07 Uspora casu'!$D$2="Jazdný čas",IFERROR(IF(T$4&lt;MIN('07 Uspora casu'!$F$5:$J$5),U13*('07 Uspora casu'!$F$7/'07 Uspora casu'!$G$7)^(1/('07 Uspora casu'!$G$5-'07 Uspora casu'!$F$5)),IF(T$4&gt;MAX('07 Uspora casu'!$F$5:$J$5),(INDEX('07 Uspora casu'!$F14:$J14,MATCH(T$4,'07 Uspora casu'!$F$5:$J$5,1))/INDEX('07 Uspora casu'!$F14:$J14,MATCH(T$4,'07 Uspora casu'!$F$5:$J$5,1)-1))^(1/(INDEX('07 Uspora casu'!$F$5:$J$5,MATCH(T$4,'07 Uspora casu'!$F$5:$J$5,1))-INDEX('07 Uspora casu'!$F$5:$J$5,MATCH(T$4,'07 Uspora casu'!$F$5:$J$5,1)-1)))*S13,IFERROR(INDEX('07 Uspora casu'!$F14:$J14,MATCH(T$4,'07 Uspora casu'!$F$5:$J$5,0))/60,(INDEX('07 Uspora casu'!$F14:$J14,MATCH(T$4,'07 Uspora casu'!$F$5:$J$5,1)+1)/INDEX('07 Uspora casu'!$F14:$J14,MATCH(T$4,'07 Uspora casu'!$F$5:$J$5,1)))^(1/(INDEX('07 Uspora casu'!$F$5:$J$5,MATCH(T$4,'07 Uspora casu'!$F$5:$J$5,1)+1)-INDEX('07 Uspora casu'!$F$5:$J$5,MATCH(T$4,'07 Uspora casu'!$F$5:$J$5,1))))*S13))),0),IFERROR(IF(T$4&lt;MIN('07 Uspora casu'!$F$5:$J$5),U13*('07 Uspora casu'!$G$7/'07 Uspora casu'!$F$7)^(1/('07 Uspora casu'!$G$5-'07 Uspora casu'!$F$5)),IF(T$4&gt;MAX('07 Uspora casu'!$F$5:$J$5),(INDEX('07 Uspora casu'!$F14:$J14,MATCH(T$4,'07 Uspora casu'!$F$5:$J$5,1)-1)/INDEX('07 Uspora casu'!$F14:$J14,MATCH(T$4,'07 Uspora casu'!$F$5:$J$5,1)))^(1/(INDEX('07 Uspora casu'!$F$5:$J$5,MATCH(T$4,'07 Uspora casu'!$F$5:$J$5,1))-INDEX('07 Uspora casu'!$F$5:$J$5,MATCH(T$4,'07 Uspora casu'!$F$5:$J$5,1)-1)))*S13,IFERROR($E13/INDEX('07 Uspora casu'!$F14:$J14,MATCH(T$4,'07 Uspora casu'!$F$5:$J$5,0)),(INDEX('07 Uspora casu'!$F14:$J14,MATCH(T$4,'07 Uspora casu'!$F$5:$J$5,1))/INDEX('07 Uspora casu'!$F14:$J14,MATCH(T$4,'07 Uspora casu'!$F$5:$J$5,1)+1))^(1/(INDEX('07 Uspora casu'!$F$5:$J$5,MATCH(T$4,'07 Uspora casu'!$F$5:$J$5,1)+1)-INDEX('07 Uspora casu'!$F$5:$J$5,MATCH(T$4,'07 Uspora casu'!$F$5:$J$5,1))))*S13))),0)))</f>
        <v>0</v>
      </c>
      <c r="U13" s="48">
        <f>IF($E13="",0,IF('07 Uspora casu'!$D$2="Jazdný čas",IFERROR(IF(U$4&lt;MIN('07 Uspora casu'!$F$5:$J$5),V13*('07 Uspora casu'!$F$7/'07 Uspora casu'!$G$7)^(1/('07 Uspora casu'!$G$5-'07 Uspora casu'!$F$5)),IF(U$4&gt;MAX('07 Uspora casu'!$F$5:$J$5),(INDEX('07 Uspora casu'!$F14:$J14,MATCH(U$4,'07 Uspora casu'!$F$5:$J$5,1))/INDEX('07 Uspora casu'!$F14:$J14,MATCH(U$4,'07 Uspora casu'!$F$5:$J$5,1)-1))^(1/(INDEX('07 Uspora casu'!$F$5:$J$5,MATCH(U$4,'07 Uspora casu'!$F$5:$J$5,1))-INDEX('07 Uspora casu'!$F$5:$J$5,MATCH(U$4,'07 Uspora casu'!$F$5:$J$5,1)-1)))*T13,IFERROR(INDEX('07 Uspora casu'!$F14:$J14,MATCH(U$4,'07 Uspora casu'!$F$5:$J$5,0))/60,(INDEX('07 Uspora casu'!$F14:$J14,MATCH(U$4,'07 Uspora casu'!$F$5:$J$5,1)+1)/INDEX('07 Uspora casu'!$F14:$J14,MATCH(U$4,'07 Uspora casu'!$F$5:$J$5,1)))^(1/(INDEX('07 Uspora casu'!$F$5:$J$5,MATCH(U$4,'07 Uspora casu'!$F$5:$J$5,1)+1)-INDEX('07 Uspora casu'!$F$5:$J$5,MATCH(U$4,'07 Uspora casu'!$F$5:$J$5,1))))*T13))),0),IFERROR(IF(U$4&lt;MIN('07 Uspora casu'!$F$5:$J$5),V13*('07 Uspora casu'!$G$7/'07 Uspora casu'!$F$7)^(1/('07 Uspora casu'!$G$5-'07 Uspora casu'!$F$5)),IF(U$4&gt;MAX('07 Uspora casu'!$F$5:$J$5),(INDEX('07 Uspora casu'!$F14:$J14,MATCH(U$4,'07 Uspora casu'!$F$5:$J$5,1)-1)/INDEX('07 Uspora casu'!$F14:$J14,MATCH(U$4,'07 Uspora casu'!$F$5:$J$5,1)))^(1/(INDEX('07 Uspora casu'!$F$5:$J$5,MATCH(U$4,'07 Uspora casu'!$F$5:$J$5,1))-INDEX('07 Uspora casu'!$F$5:$J$5,MATCH(U$4,'07 Uspora casu'!$F$5:$J$5,1)-1)))*T13,IFERROR($E13/INDEX('07 Uspora casu'!$F14:$J14,MATCH(U$4,'07 Uspora casu'!$F$5:$J$5,0)),(INDEX('07 Uspora casu'!$F14:$J14,MATCH(U$4,'07 Uspora casu'!$F$5:$J$5,1))/INDEX('07 Uspora casu'!$F14:$J14,MATCH(U$4,'07 Uspora casu'!$F$5:$J$5,1)+1))^(1/(INDEX('07 Uspora casu'!$F$5:$J$5,MATCH(U$4,'07 Uspora casu'!$F$5:$J$5,1)+1)-INDEX('07 Uspora casu'!$F$5:$J$5,MATCH(U$4,'07 Uspora casu'!$F$5:$J$5,1))))*T13))),0)))</f>
        <v>0</v>
      </c>
      <c r="V13" s="48">
        <f>IF($E13="",0,IF('07 Uspora casu'!$D$2="Jazdný čas",IFERROR(IF(V$4&lt;MIN('07 Uspora casu'!$F$5:$J$5),W13*('07 Uspora casu'!$F$7/'07 Uspora casu'!$G$7)^(1/('07 Uspora casu'!$G$5-'07 Uspora casu'!$F$5)),IF(V$4&gt;MAX('07 Uspora casu'!$F$5:$J$5),(INDEX('07 Uspora casu'!$F14:$J14,MATCH(V$4,'07 Uspora casu'!$F$5:$J$5,1))/INDEX('07 Uspora casu'!$F14:$J14,MATCH(V$4,'07 Uspora casu'!$F$5:$J$5,1)-1))^(1/(INDEX('07 Uspora casu'!$F$5:$J$5,MATCH(V$4,'07 Uspora casu'!$F$5:$J$5,1))-INDEX('07 Uspora casu'!$F$5:$J$5,MATCH(V$4,'07 Uspora casu'!$F$5:$J$5,1)-1)))*U13,IFERROR(INDEX('07 Uspora casu'!$F14:$J14,MATCH(V$4,'07 Uspora casu'!$F$5:$J$5,0))/60,(INDEX('07 Uspora casu'!$F14:$J14,MATCH(V$4,'07 Uspora casu'!$F$5:$J$5,1)+1)/INDEX('07 Uspora casu'!$F14:$J14,MATCH(V$4,'07 Uspora casu'!$F$5:$J$5,1)))^(1/(INDEX('07 Uspora casu'!$F$5:$J$5,MATCH(V$4,'07 Uspora casu'!$F$5:$J$5,1)+1)-INDEX('07 Uspora casu'!$F$5:$J$5,MATCH(V$4,'07 Uspora casu'!$F$5:$J$5,1))))*U13))),0),IFERROR(IF(V$4&lt;MIN('07 Uspora casu'!$F$5:$J$5),W13*('07 Uspora casu'!$G$7/'07 Uspora casu'!$F$7)^(1/('07 Uspora casu'!$G$5-'07 Uspora casu'!$F$5)),IF(V$4&gt;MAX('07 Uspora casu'!$F$5:$J$5),(INDEX('07 Uspora casu'!$F14:$J14,MATCH(V$4,'07 Uspora casu'!$F$5:$J$5,1)-1)/INDEX('07 Uspora casu'!$F14:$J14,MATCH(V$4,'07 Uspora casu'!$F$5:$J$5,1)))^(1/(INDEX('07 Uspora casu'!$F$5:$J$5,MATCH(V$4,'07 Uspora casu'!$F$5:$J$5,1))-INDEX('07 Uspora casu'!$F$5:$J$5,MATCH(V$4,'07 Uspora casu'!$F$5:$J$5,1)-1)))*U13,IFERROR($E13/INDEX('07 Uspora casu'!$F14:$J14,MATCH(V$4,'07 Uspora casu'!$F$5:$J$5,0)),(INDEX('07 Uspora casu'!$F14:$J14,MATCH(V$4,'07 Uspora casu'!$F$5:$J$5,1))/INDEX('07 Uspora casu'!$F14:$J14,MATCH(V$4,'07 Uspora casu'!$F$5:$J$5,1)+1))^(1/(INDEX('07 Uspora casu'!$F$5:$J$5,MATCH(V$4,'07 Uspora casu'!$F$5:$J$5,1)+1)-INDEX('07 Uspora casu'!$F$5:$J$5,MATCH(V$4,'07 Uspora casu'!$F$5:$J$5,1))))*U13))),0)))</f>
        <v>0</v>
      </c>
      <c r="W13" s="48">
        <f>IF($E13="",0,IF('07 Uspora casu'!$D$2="Jazdný čas",IFERROR(IF(W$4&lt;MIN('07 Uspora casu'!$F$5:$J$5),X13*('07 Uspora casu'!$F$7/'07 Uspora casu'!$G$7)^(1/('07 Uspora casu'!$G$5-'07 Uspora casu'!$F$5)),IF(W$4&gt;MAX('07 Uspora casu'!$F$5:$J$5),(INDEX('07 Uspora casu'!$F14:$J14,MATCH(W$4,'07 Uspora casu'!$F$5:$J$5,1))/INDEX('07 Uspora casu'!$F14:$J14,MATCH(W$4,'07 Uspora casu'!$F$5:$J$5,1)-1))^(1/(INDEX('07 Uspora casu'!$F$5:$J$5,MATCH(W$4,'07 Uspora casu'!$F$5:$J$5,1))-INDEX('07 Uspora casu'!$F$5:$J$5,MATCH(W$4,'07 Uspora casu'!$F$5:$J$5,1)-1)))*V13,IFERROR(INDEX('07 Uspora casu'!$F14:$J14,MATCH(W$4,'07 Uspora casu'!$F$5:$J$5,0))/60,(INDEX('07 Uspora casu'!$F14:$J14,MATCH(W$4,'07 Uspora casu'!$F$5:$J$5,1)+1)/INDEX('07 Uspora casu'!$F14:$J14,MATCH(W$4,'07 Uspora casu'!$F$5:$J$5,1)))^(1/(INDEX('07 Uspora casu'!$F$5:$J$5,MATCH(W$4,'07 Uspora casu'!$F$5:$J$5,1)+1)-INDEX('07 Uspora casu'!$F$5:$J$5,MATCH(W$4,'07 Uspora casu'!$F$5:$J$5,1))))*V13))),0),IFERROR(IF(W$4&lt;MIN('07 Uspora casu'!$F$5:$J$5),X13*('07 Uspora casu'!$G$7/'07 Uspora casu'!$F$7)^(1/('07 Uspora casu'!$G$5-'07 Uspora casu'!$F$5)),IF(W$4&gt;MAX('07 Uspora casu'!$F$5:$J$5),(INDEX('07 Uspora casu'!$F14:$J14,MATCH(W$4,'07 Uspora casu'!$F$5:$J$5,1)-1)/INDEX('07 Uspora casu'!$F14:$J14,MATCH(W$4,'07 Uspora casu'!$F$5:$J$5,1)))^(1/(INDEX('07 Uspora casu'!$F$5:$J$5,MATCH(W$4,'07 Uspora casu'!$F$5:$J$5,1))-INDEX('07 Uspora casu'!$F$5:$J$5,MATCH(W$4,'07 Uspora casu'!$F$5:$J$5,1)-1)))*V13,IFERROR($E13/INDEX('07 Uspora casu'!$F14:$J14,MATCH(W$4,'07 Uspora casu'!$F$5:$J$5,0)),(INDEX('07 Uspora casu'!$F14:$J14,MATCH(W$4,'07 Uspora casu'!$F$5:$J$5,1))/INDEX('07 Uspora casu'!$F14:$J14,MATCH(W$4,'07 Uspora casu'!$F$5:$J$5,1)+1))^(1/(INDEX('07 Uspora casu'!$F$5:$J$5,MATCH(W$4,'07 Uspora casu'!$F$5:$J$5,1)+1)-INDEX('07 Uspora casu'!$F$5:$J$5,MATCH(W$4,'07 Uspora casu'!$F$5:$J$5,1))))*V13))),0)))</f>
        <v>0</v>
      </c>
      <c r="X13" s="48">
        <f>IF($E13="",0,IF('07 Uspora casu'!$D$2="Jazdný čas",IFERROR(IF(X$4&lt;MIN('07 Uspora casu'!$F$5:$J$5),Y13*('07 Uspora casu'!$F$7/'07 Uspora casu'!$G$7)^(1/('07 Uspora casu'!$G$5-'07 Uspora casu'!$F$5)),IF(X$4&gt;MAX('07 Uspora casu'!$F$5:$J$5),(INDEX('07 Uspora casu'!$F14:$J14,MATCH(X$4,'07 Uspora casu'!$F$5:$J$5,1))/INDEX('07 Uspora casu'!$F14:$J14,MATCH(X$4,'07 Uspora casu'!$F$5:$J$5,1)-1))^(1/(INDEX('07 Uspora casu'!$F$5:$J$5,MATCH(X$4,'07 Uspora casu'!$F$5:$J$5,1))-INDEX('07 Uspora casu'!$F$5:$J$5,MATCH(X$4,'07 Uspora casu'!$F$5:$J$5,1)-1)))*W13,IFERROR(INDEX('07 Uspora casu'!$F14:$J14,MATCH(X$4,'07 Uspora casu'!$F$5:$J$5,0))/60,(INDEX('07 Uspora casu'!$F14:$J14,MATCH(X$4,'07 Uspora casu'!$F$5:$J$5,1)+1)/INDEX('07 Uspora casu'!$F14:$J14,MATCH(X$4,'07 Uspora casu'!$F$5:$J$5,1)))^(1/(INDEX('07 Uspora casu'!$F$5:$J$5,MATCH(X$4,'07 Uspora casu'!$F$5:$J$5,1)+1)-INDEX('07 Uspora casu'!$F$5:$J$5,MATCH(X$4,'07 Uspora casu'!$F$5:$J$5,1))))*W13))),0),IFERROR(IF(X$4&lt;MIN('07 Uspora casu'!$F$5:$J$5),Y13*('07 Uspora casu'!$G$7/'07 Uspora casu'!$F$7)^(1/('07 Uspora casu'!$G$5-'07 Uspora casu'!$F$5)),IF(X$4&gt;MAX('07 Uspora casu'!$F$5:$J$5),(INDEX('07 Uspora casu'!$F14:$J14,MATCH(X$4,'07 Uspora casu'!$F$5:$J$5,1)-1)/INDEX('07 Uspora casu'!$F14:$J14,MATCH(X$4,'07 Uspora casu'!$F$5:$J$5,1)))^(1/(INDEX('07 Uspora casu'!$F$5:$J$5,MATCH(X$4,'07 Uspora casu'!$F$5:$J$5,1))-INDEX('07 Uspora casu'!$F$5:$J$5,MATCH(X$4,'07 Uspora casu'!$F$5:$J$5,1)-1)))*W13,IFERROR($E13/INDEX('07 Uspora casu'!$F14:$J14,MATCH(X$4,'07 Uspora casu'!$F$5:$J$5,0)),(INDEX('07 Uspora casu'!$F14:$J14,MATCH(X$4,'07 Uspora casu'!$F$5:$J$5,1))/INDEX('07 Uspora casu'!$F14:$J14,MATCH(X$4,'07 Uspora casu'!$F$5:$J$5,1)+1))^(1/(INDEX('07 Uspora casu'!$F$5:$J$5,MATCH(X$4,'07 Uspora casu'!$F$5:$J$5,1)+1)-INDEX('07 Uspora casu'!$F$5:$J$5,MATCH(X$4,'07 Uspora casu'!$F$5:$J$5,1))))*W13))),0)))</f>
        <v>0</v>
      </c>
      <c r="Y13" s="48">
        <f>IF($E13="",0,IF('07 Uspora casu'!$D$2="Jazdný čas",IFERROR(IF(Y$4&lt;MIN('07 Uspora casu'!$F$5:$J$5),Z13*('07 Uspora casu'!$F$7/'07 Uspora casu'!$G$7)^(1/('07 Uspora casu'!$G$5-'07 Uspora casu'!$F$5)),IF(Y$4&gt;MAX('07 Uspora casu'!$F$5:$J$5),(INDEX('07 Uspora casu'!$F14:$J14,MATCH(Y$4,'07 Uspora casu'!$F$5:$J$5,1))/INDEX('07 Uspora casu'!$F14:$J14,MATCH(Y$4,'07 Uspora casu'!$F$5:$J$5,1)-1))^(1/(INDEX('07 Uspora casu'!$F$5:$J$5,MATCH(Y$4,'07 Uspora casu'!$F$5:$J$5,1))-INDEX('07 Uspora casu'!$F$5:$J$5,MATCH(Y$4,'07 Uspora casu'!$F$5:$J$5,1)-1)))*X13,IFERROR(INDEX('07 Uspora casu'!$F14:$J14,MATCH(Y$4,'07 Uspora casu'!$F$5:$J$5,0))/60,(INDEX('07 Uspora casu'!$F14:$J14,MATCH(Y$4,'07 Uspora casu'!$F$5:$J$5,1)+1)/INDEX('07 Uspora casu'!$F14:$J14,MATCH(Y$4,'07 Uspora casu'!$F$5:$J$5,1)))^(1/(INDEX('07 Uspora casu'!$F$5:$J$5,MATCH(Y$4,'07 Uspora casu'!$F$5:$J$5,1)+1)-INDEX('07 Uspora casu'!$F$5:$J$5,MATCH(Y$4,'07 Uspora casu'!$F$5:$J$5,1))))*X13))),0),IFERROR(IF(Y$4&lt;MIN('07 Uspora casu'!$F$5:$J$5),Z13*('07 Uspora casu'!$G$7/'07 Uspora casu'!$F$7)^(1/('07 Uspora casu'!$G$5-'07 Uspora casu'!$F$5)),IF(Y$4&gt;MAX('07 Uspora casu'!$F$5:$J$5),(INDEX('07 Uspora casu'!$F14:$J14,MATCH(Y$4,'07 Uspora casu'!$F$5:$J$5,1)-1)/INDEX('07 Uspora casu'!$F14:$J14,MATCH(Y$4,'07 Uspora casu'!$F$5:$J$5,1)))^(1/(INDEX('07 Uspora casu'!$F$5:$J$5,MATCH(Y$4,'07 Uspora casu'!$F$5:$J$5,1))-INDEX('07 Uspora casu'!$F$5:$J$5,MATCH(Y$4,'07 Uspora casu'!$F$5:$J$5,1)-1)))*X13,IFERROR($E13/INDEX('07 Uspora casu'!$F14:$J14,MATCH(Y$4,'07 Uspora casu'!$F$5:$J$5,0)),(INDEX('07 Uspora casu'!$F14:$J14,MATCH(Y$4,'07 Uspora casu'!$F$5:$J$5,1))/INDEX('07 Uspora casu'!$F14:$J14,MATCH(Y$4,'07 Uspora casu'!$F$5:$J$5,1)+1))^(1/(INDEX('07 Uspora casu'!$F$5:$J$5,MATCH(Y$4,'07 Uspora casu'!$F$5:$J$5,1)+1)-INDEX('07 Uspora casu'!$F$5:$J$5,MATCH(Y$4,'07 Uspora casu'!$F$5:$J$5,1))))*X13))),0)))</f>
        <v>0</v>
      </c>
      <c r="Z13" s="48">
        <f>IF($E13="",0,IF('07 Uspora casu'!$D$2="Jazdný čas",IFERROR(IF(Z$4&lt;MIN('07 Uspora casu'!$F$5:$J$5),AA13*('07 Uspora casu'!$F$7/'07 Uspora casu'!$G$7)^(1/('07 Uspora casu'!$G$5-'07 Uspora casu'!$F$5)),IF(Z$4&gt;MAX('07 Uspora casu'!$F$5:$J$5),(INDEX('07 Uspora casu'!$F14:$J14,MATCH(Z$4,'07 Uspora casu'!$F$5:$J$5,1))/INDEX('07 Uspora casu'!$F14:$J14,MATCH(Z$4,'07 Uspora casu'!$F$5:$J$5,1)-1))^(1/(INDEX('07 Uspora casu'!$F$5:$J$5,MATCH(Z$4,'07 Uspora casu'!$F$5:$J$5,1))-INDEX('07 Uspora casu'!$F$5:$J$5,MATCH(Z$4,'07 Uspora casu'!$F$5:$J$5,1)-1)))*Y13,IFERROR(INDEX('07 Uspora casu'!$F14:$J14,MATCH(Z$4,'07 Uspora casu'!$F$5:$J$5,0))/60,(INDEX('07 Uspora casu'!$F14:$J14,MATCH(Z$4,'07 Uspora casu'!$F$5:$J$5,1)+1)/INDEX('07 Uspora casu'!$F14:$J14,MATCH(Z$4,'07 Uspora casu'!$F$5:$J$5,1)))^(1/(INDEX('07 Uspora casu'!$F$5:$J$5,MATCH(Z$4,'07 Uspora casu'!$F$5:$J$5,1)+1)-INDEX('07 Uspora casu'!$F$5:$J$5,MATCH(Z$4,'07 Uspora casu'!$F$5:$J$5,1))))*Y13))),0),IFERROR(IF(Z$4&lt;MIN('07 Uspora casu'!$F$5:$J$5),AA13*('07 Uspora casu'!$G$7/'07 Uspora casu'!$F$7)^(1/('07 Uspora casu'!$G$5-'07 Uspora casu'!$F$5)),IF(Z$4&gt;MAX('07 Uspora casu'!$F$5:$J$5),(INDEX('07 Uspora casu'!$F14:$J14,MATCH(Z$4,'07 Uspora casu'!$F$5:$J$5,1)-1)/INDEX('07 Uspora casu'!$F14:$J14,MATCH(Z$4,'07 Uspora casu'!$F$5:$J$5,1)))^(1/(INDEX('07 Uspora casu'!$F$5:$J$5,MATCH(Z$4,'07 Uspora casu'!$F$5:$J$5,1))-INDEX('07 Uspora casu'!$F$5:$J$5,MATCH(Z$4,'07 Uspora casu'!$F$5:$J$5,1)-1)))*Y13,IFERROR($E13/INDEX('07 Uspora casu'!$F14:$J14,MATCH(Z$4,'07 Uspora casu'!$F$5:$J$5,0)),(INDEX('07 Uspora casu'!$F14:$J14,MATCH(Z$4,'07 Uspora casu'!$F$5:$J$5,1))/INDEX('07 Uspora casu'!$F14:$J14,MATCH(Z$4,'07 Uspora casu'!$F$5:$J$5,1)+1))^(1/(INDEX('07 Uspora casu'!$F$5:$J$5,MATCH(Z$4,'07 Uspora casu'!$F$5:$J$5,1)+1)-INDEX('07 Uspora casu'!$F$5:$J$5,MATCH(Z$4,'07 Uspora casu'!$F$5:$J$5,1))))*Y13))),0)))</f>
        <v>0</v>
      </c>
      <c r="AA13" s="48">
        <f>IF($E13="",0,IF('07 Uspora casu'!$D$2="Jazdný čas",IFERROR(IF(AA$4&lt;MIN('07 Uspora casu'!$F$5:$J$5),AB13*('07 Uspora casu'!$F$7/'07 Uspora casu'!$G$7)^(1/('07 Uspora casu'!$G$5-'07 Uspora casu'!$F$5)),IF(AA$4&gt;MAX('07 Uspora casu'!$F$5:$J$5),(INDEX('07 Uspora casu'!$F14:$J14,MATCH(AA$4,'07 Uspora casu'!$F$5:$J$5,1))/INDEX('07 Uspora casu'!$F14:$J14,MATCH(AA$4,'07 Uspora casu'!$F$5:$J$5,1)-1))^(1/(INDEX('07 Uspora casu'!$F$5:$J$5,MATCH(AA$4,'07 Uspora casu'!$F$5:$J$5,1))-INDEX('07 Uspora casu'!$F$5:$J$5,MATCH(AA$4,'07 Uspora casu'!$F$5:$J$5,1)-1)))*Z13,IFERROR(INDEX('07 Uspora casu'!$F14:$J14,MATCH(AA$4,'07 Uspora casu'!$F$5:$J$5,0))/60,(INDEX('07 Uspora casu'!$F14:$J14,MATCH(AA$4,'07 Uspora casu'!$F$5:$J$5,1)+1)/INDEX('07 Uspora casu'!$F14:$J14,MATCH(AA$4,'07 Uspora casu'!$F$5:$J$5,1)))^(1/(INDEX('07 Uspora casu'!$F$5:$J$5,MATCH(AA$4,'07 Uspora casu'!$F$5:$J$5,1)+1)-INDEX('07 Uspora casu'!$F$5:$J$5,MATCH(AA$4,'07 Uspora casu'!$F$5:$J$5,1))))*Z13))),0),IFERROR(IF(AA$4&lt;MIN('07 Uspora casu'!$F$5:$J$5),AB13*('07 Uspora casu'!$G$7/'07 Uspora casu'!$F$7)^(1/('07 Uspora casu'!$G$5-'07 Uspora casu'!$F$5)),IF(AA$4&gt;MAX('07 Uspora casu'!$F$5:$J$5),(INDEX('07 Uspora casu'!$F14:$J14,MATCH(AA$4,'07 Uspora casu'!$F$5:$J$5,1)-1)/INDEX('07 Uspora casu'!$F14:$J14,MATCH(AA$4,'07 Uspora casu'!$F$5:$J$5,1)))^(1/(INDEX('07 Uspora casu'!$F$5:$J$5,MATCH(AA$4,'07 Uspora casu'!$F$5:$J$5,1))-INDEX('07 Uspora casu'!$F$5:$J$5,MATCH(AA$4,'07 Uspora casu'!$F$5:$J$5,1)-1)))*Z13,IFERROR($E13/INDEX('07 Uspora casu'!$F14:$J14,MATCH(AA$4,'07 Uspora casu'!$F$5:$J$5,0)),(INDEX('07 Uspora casu'!$F14:$J14,MATCH(AA$4,'07 Uspora casu'!$F$5:$J$5,1))/INDEX('07 Uspora casu'!$F14:$J14,MATCH(AA$4,'07 Uspora casu'!$F$5:$J$5,1)+1))^(1/(INDEX('07 Uspora casu'!$F$5:$J$5,MATCH(AA$4,'07 Uspora casu'!$F$5:$J$5,1)+1)-INDEX('07 Uspora casu'!$F$5:$J$5,MATCH(AA$4,'07 Uspora casu'!$F$5:$J$5,1))))*Z13))),0)))</f>
        <v>0</v>
      </c>
      <c r="AB13" s="48">
        <f>IF($E13="",0,IF('07 Uspora casu'!$D$2="Jazdný čas",IFERROR(IF(AB$4&lt;MIN('07 Uspora casu'!$F$5:$J$5),AC13*('07 Uspora casu'!$F$7/'07 Uspora casu'!$G$7)^(1/('07 Uspora casu'!$G$5-'07 Uspora casu'!$F$5)),IF(AB$4&gt;MAX('07 Uspora casu'!$F$5:$J$5),(INDEX('07 Uspora casu'!$F14:$J14,MATCH(AB$4,'07 Uspora casu'!$F$5:$J$5,1))/INDEX('07 Uspora casu'!$F14:$J14,MATCH(AB$4,'07 Uspora casu'!$F$5:$J$5,1)-1))^(1/(INDEX('07 Uspora casu'!$F$5:$J$5,MATCH(AB$4,'07 Uspora casu'!$F$5:$J$5,1))-INDEX('07 Uspora casu'!$F$5:$J$5,MATCH(AB$4,'07 Uspora casu'!$F$5:$J$5,1)-1)))*AA13,IFERROR(INDEX('07 Uspora casu'!$F14:$J14,MATCH(AB$4,'07 Uspora casu'!$F$5:$J$5,0))/60,(INDEX('07 Uspora casu'!$F14:$J14,MATCH(AB$4,'07 Uspora casu'!$F$5:$J$5,1)+1)/INDEX('07 Uspora casu'!$F14:$J14,MATCH(AB$4,'07 Uspora casu'!$F$5:$J$5,1)))^(1/(INDEX('07 Uspora casu'!$F$5:$J$5,MATCH(AB$4,'07 Uspora casu'!$F$5:$J$5,1)+1)-INDEX('07 Uspora casu'!$F$5:$J$5,MATCH(AB$4,'07 Uspora casu'!$F$5:$J$5,1))))*AA13))),0),IFERROR(IF(AB$4&lt;MIN('07 Uspora casu'!$F$5:$J$5),AC13*('07 Uspora casu'!$G$7/'07 Uspora casu'!$F$7)^(1/('07 Uspora casu'!$G$5-'07 Uspora casu'!$F$5)),IF(AB$4&gt;MAX('07 Uspora casu'!$F$5:$J$5),(INDEX('07 Uspora casu'!$F14:$J14,MATCH(AB$4,'07 Uspora casu'!$F$5:$J$5,1)-1)/INDEX('07 Uspora casu'!$F14:$J14,MATCH(AB$4,'07 Uspora casu'!$F$5:$J$5,1)))^(1/(INDEX('07 Uspora casu'!$F$5:$J$5,MATCH(AB$4,'07 Uspora casu'!$F$5:$J$5,1))-INDEX('07 Uspora casu'!$F$5:$J$5,MATCH(AB$4,'07 Uspora casu'!$F$5:$J$5,1)-1)))*AA13,IFERROR($E13/INDEX('07 Uspora casu'!$F14:$J14,MATCH(AB$4,'07 Uspora casu'!$F$5:$J$5,0)),(INDEX('07 Uspora casu'!$F14:$J14,MATCH(AB$4,'07 Uspora casu'!$F$5:$J$5,1))/INDEX('07 Uspora casu'!$F14:$J14,MATCH(AB$4,'07 Uspora casu'!$F$5:$J$5,1)+1))^(1/(INDEX('07 Uspora casu'!$F$5:$J$5,MATCH(AB$4,'07 Uspora casu'!$F$5:$J$5,1)+1)-INDEX('07 Uspora casu'!$F$5:$J$5,MATCH(AB$4,'07 Uspora casu'!$F$5:$J$5,1))))*AA13))),0)))</f>
        <v>0</v>
      </c>
      <c r="AC13" s="48">
        <f>IF($E13="",0,IF('07 Uspora casu'!$D$2="Jazdný čas",IFERROR(IF(AC$4&lt;MIN('07 Uspora casu'!$F$5:$J$5),AD13*('07 Uspora casu'!$F$7/'07 Uspora casu'!$G$7)^(1/('07 Uspora casu'!$G$5-'07 Uspora casu'!$F$5)),IF(AC$4&gt;MAX('07 Uspora casu'!$F$5:$J$5),(INDEX('07 Uspora casu'!$F14:$J14,MATCH(AC$4,'07 Uspora casu'!$F$5:$J$5,1))/INDEX('07 Uspora casu'!$F14:$J14,MATCH(AC$4,'07 Uspora casu'!$F$5:$J$5,1)-1))^(1/(INDEX('07 Uspora casu'!$F$5:$J$5,MATCH(AC$4,'07 Uspora casu'!$F$5:$J$5,1))-INDEX('07 Uspora casu'!$F$5:$J$5,MATCH(AC$4,'07 Uspora casu'!$F$5:$J$5,1)-1)))*AB13,IFERROR(INDEX('07 Uspora casu'!$F14:$J14,MATCH(AC$4,'07 Uspora casu'!$F$5:$J$5,0))/60,(INDEX('07 Uspora casu'!$F14:$J14,MATCH(AC$4,'07 Uspora casu'!$F$5:$J$5,1)+1)/INDEX('07 Uspora casu'!$F14:$J14,MATCH(AC$4,'07 Uspora casu'!$F$5:$J$5,1)))^(1/(INDEX('07 Uspora casu'!$F$5:$J$5,MATCH(AC$4,'07 Uspora casu'!$F$5:$J$5,1)+1)-INDEX('07 Uspora casu'!$F$5:$J$5,MATCH(AC$4,'07 Uspora casu'!$F$5:$J$5,1))))*AB13))),0),IFERROR(IF(AC$4&lt;MIN('07 Uspora casu'!$F$5:$J$5),AD13*('07 Uspora casu'!$G$7/'07 Uspora casu'!$F$7)^(1/('07 Uspora casu'!$G$5-'07 Uspora casu'!$F$5)),IF(AC$4&gt;MAX('07 Uspora casu'!$F$5:$J$5),(INDEX('07 Uspora casu'!$F14:$J14,MATCH(AC$4,'07 Uspora casu'!$F$5:$J$5,1)-1)/INDEX('07 Uspora casu'!$F14:$J14,MATCH(AC$4,'07 Uspora casu'!$F$5:$J$5,1)))^(1/(INDEX('07 Uspora casu'!$F$5:$J$5,MATCH(AC$4,'07 Uspora casu'!$F$5:$J$5,1))-INDEX('07 Uspora casu'!$F$5:$J$5,MATCH(AC$4,'07 Uspora casu'!$F$5:$J$5,1)-1)))*AB13,IFERROR($E13/INDEX('07 Uspora casu'!$F14:$J14,MATCH(AC$4,'07 Uspora casu'!$F$5:$J$5,0)),(INDEX('07 Uspora casu'!$F14:$J14,MATCH(AC$4,'07 Uspora casu'!$F$5:$J$5,1))/INDEX('07 Uspora casu'!$F14:$J14,MATCH(AC$4,'07 Uspora casu'!$F$5:$J$5,1)+1))^(1/(INDEX('07 Uspora casu'!$F$5:$J$5,MATCH(AC$4,'07 Uspora casu'!$F$5:$J$5,1)+1)-INDEX('07 Uspora casu'!$F$5:$J$5,MATCH(AC$4,'07 Uspora casu'!$F$5:$J$5,1))))*AB13))),0)))</f>
        <v>0</v>
      </c>
      <c r="AD13" s="48">
        <f>IF($E13="",0,IF('07 Uspora casu'!$D$2="Jazdný čas",IFERROR(IF(AD$4&lt;MIN('07 Uspora casu'!$F$5:$J$5),AE13*('07 Uspora casu'!$F$7/'07 Uspora casu'!$G$7)^(1/('07 Uspora casu'!$G$5-'07 Uspora casu'!$F$5)),IF(AD$4&gt;MAX('07 Uspora casu'!$F$5:$J$5),(INDEX('07 Uspora casu'!$F14:$J14,MATCH(AD$4,'07 Uspora casu'!$F$5:$J$5,1))/INDEX('07 Uspora casu'!$F14:$J14,MATCH(AD$4,'07 Uspora casu'!$F$5:$J$5,1)-1))^(1/(INDEX('07 Uspora casu'!$F$5:$J$5,MATCH(AD$4,'07 Uspora casu'!$F$5:$J$5,1))-INDEX('07 Uspora casu'!$F$5:$J$5,MATCH(AD$4,'07 Uspora casu'!$F$5:$J$5,1)-1)))*AC13,IFERROR(INDEX('07 Uspora casu'!$F14:$J14,MATCH(AD$4,'07 Uspora casu'!$F$5:$J$5,0))/60,(INDEX('07 Uspora casu'!$F14:$J14,MATCH(AD$4,'07 Uspora casu'!$F$5:$J$5,1)+1)/INDEX('07 Uspora casu'!$F14:$J14,MATCH(AD$4,'07 Uspora casu'!$F$5:$J$5,1)))^(1/(INDEX('07 Uspora casu'!$F$5:$J$5,MATCH(AD$4,'07 Uspora casu'!$F$5:$J$5,1)+1)-INDEX('07 Uspora casu'!$F$5:$J$5,MATCH(AD$4,'07 Uspora casu'!$F$5:$J$5,1))))*AC13))),0),IFERROR(IF(AD$4&lt;MIN('07 Uspora casu'!$F$5:$J$5),AE13*('07 Uspora casu'!$G$7/'07 Uspora casu'!$F$7)^(1/('07 Uspora casu'!$G$5-'07 Uspora casu'!$F$5)),IF(AD$4&gt;MAX('07 Uspora casu'!$F$5:$J$5),(INDEX('07 Uspora casu'!$F14:$J14,MATCH(AD$4,'07 Uspora casu'!$F$5:$J$5,1)-1)/INDEX('07 Uspora casu'!$F14:$J14,MATCH(AD$4,'07 Uspora casu'!$F$5:$J$5,1)))^(1/(INDEX('07 Uspora casu'!$F$5:$J$5,MATCH(AD$4,'07 Uspora casu'!$F$5:$J$5,1))-INDEX('07 Uspora casu'!$F$5:$J$5,MATCH(AD$4,'07 Uspora casu'!$F$5:$J$5,1)-1)))*AC13,IFERROR($E13/INDEX('07 Uspora casu'!$F14:$J14,MATCH(AD$4,'07 Uspora casu'!$F$5:$J$5,0)),(INDEX('07 Uspora casu'!$F14:$J14,MATCH(AD$4,'07 Uspora casu'!$F$5:$J$5,1))/INDEX('07 Uspora casu'!$F14:$J14,MATCH(AD$4,'07 Uspora casu'!$F$5:$J$5,1)+1))^(1/(INDEX('07 Uspora casu'!$F$5:$J$5,MATCH(AD$4,'07 Uspora casu'!$F$5:$J$5,1)+1)-INDEX('07 Uspora casu'!$F$5:$J$5,MATCH(AD$4,'07 Uspora casu'!$F$5:$J$5,1))))*AC13))),0)))</f>
        <v>0</v>
      </c>
      <c r="AE13" s="48">
        <f>IF($E13="",0,IF('07 Uspora casu'!$D$2="Jazdný čas",IFERROR(IF(AE$4&lt;MIN('07 Uspora casu'!$F$5:$J$5),AF13*('07 Uspora casu'!$F$7/'07 Uspora casu'!$G$7)^(1/('07 Uspora casu'!$G$5-'07 Uspora casu'!$F$5)),IF(AE$4&gt;MAX('07 Uspora casu'!$F$5:$J$5),(INDEX('07 Uspora casu'!$F14:$J14,MATCH(AE$4,'07 Uspora casu'!$F$5:$J$5,1))/INDEX('07 Uspora casu'!$F14:$J14,MATCH(AE$4,'07 Uspora casu'!$F$5:$J$5,1)-1))^(1/(INDEX('07 Uspora casu'!$F$5:$J$5,MATCH(AE$4,'07 Uspora casu'!$F$5:$J$5,1))-INDEX('07 Uspora casu'!$F$5:$J$5,MATCH(AE$4,'07 Uspora casu'!$F$5:$J$5,1)-1)))*AD13,IFERROR(INDEX('07 Uspora casu'!$F14:$J14,MATCH(AE$4,'07 Uspora casu'!$F$5:$J$5,0))/60,(INDEX('07 Uspora casu'!$F14:$J14,MATCH(AE$4,'07 Uspora casu'!$F$5:$J$5,1)+1)/INDEX('07 Uspora casu'!$F14:$J14,MATCH(AE$4,'07 Uspora casu'!$F$5:$J$5,1)))^(1/(INDEX('07 Uspora casu'!$F$5:$J$5,MATCH(AE$4,'07 Uspora casu'!$F$5:$J$5,1)+1)-INDEX('07 Uspora casu'!$F$5:$J$5,MATCH(AE$4,'07 Uspora casu'!$F$5:$J$5,1))))*AD13))),0),IFERROR(IF(AE$4&lt;MIN('07 Uspora casu'!$F$5:$J$5),AF13*('07 Uspora casu'!$G$7/'07 Uspora casu'!$F$7)^(1/('07 Uspora casu'!$G$5-'07 Uspora casu'!$F$5)),IF(AE$4&gt;MAX('07 Uspora casu'!$F$5:$J$5),(INDEX('07 Uspora casu'!$F14:$J14,MATCH(AE$4,'07 Uspora casu'!$F$5:$J$5,1)-1)/INDEX('07 Uspora casu'!$F14:$J14,MATCH(AE$4,'07 Uspora casu'!$F$5:$J$5,1)))^(1/(INDEX('07 Uspora casu'!$F$5:$J$5,MATCH(AE$4,'07 Uspora casu'!$F$5:$J$5,1))-INDEX('07 Uspora casu'!$F$5:$J$5,MATCH(AE$4,'07 Uspora casu'!$F$5:$J$5,1)-1)))*AD13,IFERROR($E13/INDEX('07 Uspora casu'!$F14:$J14,MATCH(AE$4,'07 Uspora casu'!$F$5:$J$5,0)),(INDEX('07 Uspora casu'!$F14:$J14,MATCH(AE$4,'07 Uspora casu'!$F$5:$J$5,1))/INDEX('07 Uspora casu'!$F14:$J14,MATCH(AE$4,'07 Uspora casu'!$F$5:$J$5,1)+1))^(1/(INDEX('07 Uspora casu'!$F$5:$J$5,MATCH(AE$4,'07 Uspora casu'!$F$5:$J$5,1)+1)-INDEX('07 Uspora casu'!$F$5:$J$5,MATCH(AE$4,'07 Uspora casu'!$F$5:$J$5,1))))*AD13))),0)))</f>
        <v>0</v>
      </c>
      <c r="AF13" s="48">
        <f>IF($E13="",0,IF('07 Uspora casu'!$D$2="Jazdný čas",IFERROR(IF(AF$4&lt;MIN('07 Uspora casu'!$F$5:$J$5),AG13*('07 Uspora casu'!$F$7/'07 Uspora casu'!$G$7)^(1/('07 Uspora casu'!$G$5-'07 Uspora casu'!$F$5)),IF(AF$4&gt;MAX('07 Uspora casu'!$F$5:$J$5),(INDEX('07 Uspora casu'!$F14:$J14,MATCH(AF$4,'07 Uspora casu'!$F$5:$J$5,1))/INDEX('07 Uspora casu'!$F14:$J14,MATCH(AF$4,'07 Uspora casu'!$F$5:$J$5,1)-1))^(1/(INDEX('07 Uspora casu'!$F$5:$J$5,MATCH(AF$4,'07 Uspora casu'!$F$5:$J$5,1))-INDEX('07 Uspora casu'!$F$5:$J$5,MATCH(AF$4,'07 Uspora casu'!$F$5:$J$5,1)-1)))*AE13,IFERROR(INDEX('07 Uspora casu'!$F14:$J14,MATCH(AF$4,'07 Uspora casu'!$F$5:$J$5,0))/60,(INDEX('07 Uspora casu'!$F14:$J14,MATCH(AF$4,'07 Uspora casu'!$F$5:$J$5,1)+1)/INDEX('07 Uspora casu'!$F14:$J14,MATCH(AF$4,'07 Uspora casu'!$F$5:$J$5,1)))^(1/(INDEX('07 Uspora casu'!$F$5:$J$5,MATCH(AF$4,'07 Uspora casu'!$F$5:$J$5,1)+1)-INDEX('07 Uspora casu'!$F$5:$J$5,MATCH(AF$4,'07 Uspora casu'!$F$5:$J$5,1))))*AE13))),0),IFERROR(IF(AF$4&lt;MIN('07 Uspora casu'!$F$5:$J$5),AG13*('07 Uspora casu'!$G$7/'07 Uspora casu'!$F$7)^(1/('07 Uspora casu'!$G$5-'07 Uspora casu'!$F$5)),IF(AF$4&gt;MAX('07 Uspora casu'!$F$5:$J$5),(INDEX('07 Uspora casu'!$F14:$J14,MATCH(AF$4,'07 Uspora casu'!$F$5:$J$5,1)-1)/INDEX('07 Uspora casu'!$F14:$J14,MATCH(AF$4,'07 Uspora casu'!$F$5:$J$5,1)))^(1/(INDEX('07 Uspora casu'!$F$5:$J$5,MATCH(AF$4,'07 Uspora casu'!$F$5:$J$5,1))-INDEX('07 Uspora casu'!$F$5:$J$5,MATCH(AF$4,'07 Uspora casu'!$F$5:$J$5,1)-1)))*AE13,IFERROR($E13/INDEX('07 Uspora casu'!$F14:$J14,MATCH(AF$4,'07 Uspora casu'!$F$5:$J$5,0)),(INDEX('07 Uspora casu'!$F14:$J14,MATCH(AF$4,'07 Uspora casu'!$F$5:$J$5,1))/INDEX('07 Uspora casu'!$F14:$J14,MATCH(AF$4,'07 Uspora casu'!$F$5:$J$5,1)+1))^(1/(INDEX('07 Uspora casu'!$F$5:$J$5,MATCH(AF$4,'07 Uspora casu'!$F$5:$J$5,1)+1)-INDEX('07 Uspora casu'!$F$5:$J$5,MATCH(AF$4,'07 Uspora casu'!$F$5:$J$5,1))))*AE13))),0)))</f>
        <v>0</v>
      </c>
      <c r="AG13" s="48">
        <f>IF($E13="",0,IF('07 Uspora casu'!$D$2="Jazdný čas",IFERROR(IF(AG$4&lt;MIN('07 Uspora casu'!$F$5:$J$5),AH13*('07 Uspora casu'!$F$7/'07 Uspora casu'!$G$7)^(1/('07 Uspora casu'!$G$5-'07 Uspora casu'!$F$5)),IF(AG$4&gt;MAX('07 Uspora casu'!$F$5:$J$5),(INDEX('07 Uspora casu'!$F14:$J14,MATCH(AG$4,'07 Uspora casu'!$F$5:$J$5,1))/INDEX('07 Uspora casu'!$F14:$J14,MATCH(AG$4,'07 Uspora casu'!$F$5:$J$5,1)-1))^(1/(INDEX('07 Uspora casu'!$F$5:$J$5,MATCH(AG$4,'07 Uspora casu'!$F$5:$J$5,1))-INDEX('07 Uspora casu'!$F$5:$J$5,MATCH(AG$4,'07 Uspora casu'!$F$5:$J$5,1)-1)))*AF13,IFERROR(INDEX('07 Uspora casu'!$F14:$J14,MATCH(AG$4,'07 Uspora casu'!$F$5:$J$5,0))/60,(INDEX('07 Uspora casu'!$F14:$J14,MATCH(AG$4,'07 Uspora casu'!$F$5:$J$5,1)+1)/INDEX('07 Uspora casu'!$F14:$J14,MATCH(AG$4,'07 Uspora casu'!$F$5:$J$5,1)))^(1/(INDEX('07 Uspora casu'!$F$5:$J$5,MATCH(AG$4,'07 Uspora casu'!$F$5:$J$5,1)+1)-INDEX('07 Uspora casu'!$F$5:$J$5,MATCH(AG$4,'07 Uspora casu'!$F$5:$J$5,1))))*AF13))),0),IFERROR(IF(AG$4&lt;MIN('07 Uspora casu'!$F$5:$J$5),AH13*('07 Uspora casu'!$G$7/'07 Uspora casu'!$F$7)^(1/('07 Uspora casu'!$G$5-'07 Uspora casu'!$F$5)),IF(AG$4&gt;MAX('07 Uspora casu'!$F$5:$J$5),(INDEX('07 Uspora casu'!$F14:$J14,MATCH(AG$4,'07 Uspora casu'!$F$5:$J$5,1)-1)/INDEX('07 Uspora casu'!$F14:$J14,MATCH(AG$4,'07 Uspora casu'!$F$5:$J$5,1)))^(1/(INDEX('07 Uspora casu'!$F$5:$J$5,MATCH(AG$4,'07 Uspora casu'!$F$5:$J$5,1))-INDEX('07 Uspora casu'!$F$5:$J$5,MATCH(AG$4,'07 Uspora casu'!$F$5:$J$5,1)-1)))*AF13,IFERROR($E13/INDEX('07 Uspora casu'!$F14:$J14,MATCH(AG$4,'07 Uspora casu'!$F$5:$J$5,0)),(INDEX('07 Uspora casu'!$F14:$J14,MATCH(AG$4,'07 Uspora casu'!$F$5:$J$5,1))/INDEX('07 Uspora casu'!$F14:$J14,MATCH(AG$4,'07 Uspora casu'!$F$5:$J$5,1)+1))^(1/(INDEX('07 Uspora casu'!$F$5:$J$5,MATCH(AG$4,'07 Uspora casu'!$F$5:$J$5,1)+1)-INDEX('07 Uspora casu'!$F$5:$J$5,MATCH(AG$4,'07 Uspora casu'!$F$5:$J$5,1))))*AF13))),0)))</f>
        <v>0</v>
      </c>
      <c r="AH13" s="48">
        <f>IF($E13="",0,IF('07 Uspora casu'!$D$2="Jazdný čas",IFERROR(IF(AH$4&lt;MIN('07 Uspora casu'!$F$5:$J$5),AI13*('07 Uspora casu'!$F$7/'07 Uspora casu'!$G$7)^(1/('07 Uspora casu'!$G$5-'07 Uspora casu'!$F$5)),IF(AH$4&gt;MAX('07 Uspora casu'!$F$5:$J$5),(INDEX('07 Uspora casu'!$F14:$J14,MATCH(AH$4,'07 Uspora casu'!$F$5:$J$5,1))/INDEX('07 Uspora casu'!$F14:$J14,MATCH(AH$4,'07 Uspora casu'!$F$5:$J$5,1)-1))^(1/(INDEX('07 Uspora casu'!$F$5:$J$5,MATCH(AH$4,'07 Uspora casu'!$F$5:$J$5,1))-INDEX('07 Uspora casu'!$F$5:$J$5,MATCH(AH$4,'07 Uspora casu'!$F$5:$J$5,1)-1)))*AG13,IFERROR(INDEX('07 Uspora casu'!$F14:$J14,MATCH(AH$4,'07 Uspora casu'!$F$5:$J$5,0))/60,(INDEX('07 Uspora casu'!$F14:$J14,MATCH(AH$4,'07 Uspora casu'!$F$5:$J$5,1)+1)/INDEX('07 Uspora casu'!$F14:$J14,MATCH(AH$4,'07 Uspora casu'!$F$5:$J$5,1)))^(1/(INDEX('07 Uspora casu'!$F$5:$J$5,MATCH(AH$4,'07 Uspora casu'!$F$5:$J$5,1)+1)-INDEX('07 Uspora casu'!$F$5:$J$5,MATCH(AH$4,'07 Uspora casu'!$F$5:$J$5,1))))*AG13))),0),IFERROR(IF(AH$4&lt;MIN('07 Uspora casu'!$F$5:$J$5),AI13*('07 Uspora casu'!$G$7/'07 Uspora casu'!$F$7)^(1/('07 Uspora casu'!$G$5-'07 Uspora casu'!$F$5)),IF(AH$4&gt;MAX('07 Uspora casu'!$F$5:$J$5),(INDEX('07 Uspora casu'!$F14:$J14,MATCH(AH$4,'07 Uspora casu'!$F$5:$J$5,1)-1)/INDEX('07 Uspora casu'!$F14:$J14,MATCH(AH$4,'07 Uspora casu'!$F$5:$J$5,1)))^(1/(INDEX('07 Uspora casu'!$F$5:$J$5,MATCH(AH$4,'07 Uspora casu'!$F$5:$J$5,1))-INDEX('07 Uspora casu'!$F$5:$J$5,MATCH(AH$4,'07 Uspora casu'!$F$5:$J$5,1)-1)))*AG13,IFERROR($E13/INDEX('07 Uspora casu'!$F14:$J14,MATCH(AH$4,'07 Uspora casu'!$F$5:$J$5,0)),(INDEX('07 Uspora casu'!$F14:$J14,MATCH(AH$4,'07 Uspora casu'!$F$5:$J$5,1))/INDEX('07 Uspora casu'!$F14:$J14,MATCH(AH$4,'07 Uspora casu'!$F$5:$J$5,1)+1))^(1/(INDEX('07 Uspora casu'!$F$5:$J$5,MATCH(AH$4,'07 Uspora casu'!$F$5:$J$5,1)+1)-INDEX('07 Uspora casu'!$F$5:$J$5,MATCH(AH$4,'07 Uspora casu'!$F$5:$J$5,1))))*AG13))),0)))</f>
        <v>0</v>
      </c>
      <c r="AI13" s="48">
        <f>IF($E13="",0,IF('07 Uspora casu'!$D$2="Jazdný čas",IFERROR(IF(AI$4&lt;MIN('07 Uspora casu'!$F$5:$J$5),AJ13*('07 Uspora casu'!$F$7/'07 Uspora casu'!$G$7)^(1/('07 Uspora casu'!$G$5-'07 Uspora casu'!$F$5)),IF(AI$4&gt;MAX('07 Uspora casu'!$F$5:$J$5),(INDEX('07 Uspora casu'!$F14:$J14,MATCH(AI$4,'07 Uspora casu'!$F$5:$J$5,1))/INDEX('07 Uspora casu'!$F14:$J14,MATCH(AI$4,'07 Uspora casu'!$F$5:$J$5,1)-1))^(1/(INDEX('07 Uspora casu'!$F$5:$J$5,MATCH(AI$4,'07 Uspora casu'!$F$5:$J$5,1))-INDEX('07 Uspora casu'!$F$5:$J$5,MATCH(AI$4,'07 Uspora casu'!$F$5:$J$5,1)-1)))*AH13,IFERROR(INDEX('07 Uspora casu'!$F14:$J14,MATCH(AI$4,'07 Uspora casu'!$F$5:$J$5,0))/60,(INDEX('07 Uspora casu'!$F14:$J14,MATCH(AI$4,'07 Uspora casu'!$F$5:$J$5,1)+1)/INDEX('07 Uspora casu'!$F14:$J14,MATCH(AI$4,'07 Uspora casu'!$F$5:$J$5,1)))^(1/(INDEX('07 Uspora casu'!$F$5:$J$5,MATCH(AI$4,'07 Uspora casu'!$F$5:$J$5,1)+1)-INDEX('07 Uspora casu'!$F$5:$J$5,MATCH(AI$4,'07 Uspora casu'!$F$5:$J$5,1))))*AH13))),0),IFERROR(IF(AI$4&lt;MIN('07 Uspora casu'!$F$5:$J$5),AJ13*('07 Uspora casu'!$G$7/'07 Uspora casu'!$F$7)^(1/('07 Uspora casu'!$G$5-'07 Uspora casu'!$F$5)),IF(AI$4&gt;MAX('07 Uspora casu'!$F$5:$J$5),(INDEX('07 Uspora casu'!$F14:$J14,MATCH(AI$4,'07 Uspora casu'!$F$5:$J$5,1)-1)/INDEX('07 Uspora casu'!$F14:$J14,MATCH(AI$4,'07 Uspora casu'!$F$5:$J$5,1)))^(1/(INDEX('07 Uspora casu'!$F$5:$J$5,MATCH(AI$4,'07 Uspora casu'!$F$5:$J$5,1))-INDEX('07 Uspora casu'!$F$5:$J$5,MATCH(AI$4,'07 Uspora casu'!$F$5:$J$5,1)-1)))*AH13,IFERROR($E13/INDEX('07 Uspora casu'!$F14:$J14,MATCH(AI$4,'07 Uspora casu'!$F$5:$J$5,0)),(INDEX('07 Uspora casu'!$F14:$J14,MATCH(AI$4,'07 Uspora casu'!$F$5:$J$5,1))/INDEX('07 Uspora casu'!$F14:$J14,MATCH(AI$4,'07 Uspora casu'!$F$5:$J$5,1)+1))^(1/(INDEX('07 Uspora casu'!$F$5:$J$5,MATCH(AI$4,'07 Uspora casu'!$F$5:$J$5,1)+1)-INDEX('07 Uspora casu'!$F$5:$J$5,MATCH(AI$4,'07 Uspora casu'!$F$5:$J$5,1))))*AH13))),0)))</f>
        <v>0</v>
      </c>
      <c r="AJ13" s="48">
        <f>IF($E13="",0,IF('07 Uspora casu'!$D$2="Jazdný čas",IFERROR(IF(AJ$4&lt;MIN('07 Uspora casu'!$F$5:$J$5),AK13*('07 Uspora casu'!$F$7/'07 Uspora casu'!$G$7)^(1/('07 Uspora casu'!$G$5-'07 Uspora casu'!$F$5)),IF(AJ$4&gt;MAX('07 Uspora casu'!$F$5:$J$5),(INDEX('07 Uspora casu'!$F14:$J14,MATCH(AJ$4,'07 Uspora casu'!$F$5:$J$5,1))/INDEX('07 Uspora casu'!$F14:$J14,MATCH(AJ$4,'07 Uspora casu'!$F$5:$J$5,1)-1))^(1/(INDEX('07 Uspora casu'!$F$5:$J$5,MATCH(AJ$4,'07 Uspora casu'!$F$5:$J$5,1))-INDEX('07 Uspora casu'!$F$5:$J$5,MATCH(AJ$4,'07 Uspora casu'!$F$5:$J$5,1)-1)))*AI13,IFERROR(INDEX('07 Uspora casu'!$F14:$J14,MATCH(AJ$4,'07 Uspora casu'!$F$5:$J$5,0))/60,(INDEX('07 Uspora casu'!$F14:$J14,MATCH(AJ$4,'07 Uspora casu'!$F$5:$J$5,1)+1)/INDEX('07 Uspora casu'!$F14:$J14,MATCH(AJ$4,'07 Uspora casu'!$F$5:$J$5,1)))^(1/(INDEX('07 Uspora casu'!$F$5:$J$5,MATCH(AJ$4,'07 Uspora casu'!$F$5:$J$5,1)+1)-INDEX('07 Uspora casu'!$F$5:$J$5,MATCH(AJ$4,'07 Uspora casu'!$F$5:$J$5,1))))*AI13))),0),IFERROR(IF(AJ$4&lt;MIN('07 Uspora casu'!$F$5:$J$5),AK13*('07 Uspora casu'!$G$7/'07 Uspora casu'!$F$7)^(1/('07 Uspora casu'!$G$5-'07 Uspora casu'!$F$5)),IF(AJ$4&gt;MAX('07 Uspora casu'!$F$5:$J$5),(INDEX('07 Uspora casu'!$F14:$J14,MATCH(AJ$4,'07 Uspora casu'!$F$5:$J$5,1)-1)/INDEX('07 Uspora casu'!$F14:$J14,MATCH(AJ$4,'07 Uspora casu'!$F$5:$J$5,1)))^(1/(INDEX('07 Uspora casu'!$F$5:$J$5,MATCH(AJ$4,'07 Uspora casu'!$F$5:$J$5,1))-INDEX('07 Uspora casu'!$F$5:$J$5,MATCH(AJ$4,'07 Uspora casu'!$F$5:$J$5,1)-1)))*AI13,IFERROR($E13/INDEX('07 Uspora casu'!$F14:$J14,MATCH(AJ$4,'07 Uspora casu'!$F$5:$J$5,0)),(INDEX('07 Uspora casu'!$F14:$J14,MATCH(AJ$4,'07 Uspora casu'!$F$5:$J$5,1))/INDEX('07 Uspora casu'!$F14:$J14,MATCH(AJ$4,'07 Uspora casu'!$F$5:$J$5,1)+1))^(1/(INDEX('07 Uspora casu'!$F$5:$J$5,MATCH(AJ$4,'07 Uspora casu'!$F$5:$J$5,1)+1)-INDEX('07 Uspora casu'!$F$5:$J$5,MATCH(AJ$4,'07 Uspora casu'!$F$5:$J$5,1))))*AI13))),0)))</f>
        <v>0</v>
      </c>
      <c r="AK13" s="48">
        <f>IF($E13="",0,IF('07 Uspora casu'!$D$2="Jazdný čas",IFERROR(IF(AK$4&lt;MIN('07 Uspora casu'!$F$5:$J$5),AL13*('07 Uspora casu'!$F$7/'07 Uspora casu'!$G$7)^(1/('07 Uspora casu'!$G$5-'07 Uspora casu'!$F$5)),IF(AK$4&gt;MAX('07 Uspora casu'!$F$5:$J$5),(INDEX('07 Uspora casu'!$F14:$J14,MATCH(AK$4,'07 Uspora casu'!$F$5:$J$5,1))/INDEX('07 Uspora casu'!$F14:$J14,MATCH(AK$4,'07 Uspora casu'!$F$5:$J$5,1)-1))^(1/(INDEX('07 Uspora casu'!$F$5:$J$5,MATCH(AK$4,'07 Uspora casu'!$F$5:$J$5,1))-INDEX('07 Uspora casu'!$F$5:$J$5,MATCH(AK$4,'07 Uspora casu'!$F$5:$J$5,1)-1)))*AJ13,IFERROR(INDEX('07 Uspora casu'!$F14:$J14,MATCH(AK$4,'07 Uspora casu'!$F$5:$J$5,0))/60,(INDEX('07 Uspora casu'!$F14:$J14,MATCH(AK$4,'07 Uspora casu'!$F$5:$J$5,1)+1)/INDEX('07 Uspora casu'!$F14:$J14,MATCH(AK$4,'07 Uspora casu'!$F$5:$J$5,1)))^(1/(INDEX('07 Uspora casu'!$F$5:$J$5,MATCH(AK$4,'07 Uspora casu'!$F$5:$J$5,1)+1)-INDEX('07 Uspora casu'!$F$5:$J$5,MATCH(AK$4,'07 Uspora casu'!$F$5:$J$5,1))))*AJ13))),0),IFERROR(IF(AK$4&lt;MIN('07 Uspora casu'!$F$5:$J$5),AL13*('07 Uspora casu'!$G$7/'07 Uspora casu'!$F$7)^(1/('07 Uspora casu'!$G$5-'07 Uspora casu'!$F$5)),IF(AK$4&gt;MAX('07 Uspora casu'!$F$5:$J$5),(INDEX('07 Uspora casu'!$F14:$J14,MATCH(AK$4,'07 Uspora casu'!$F$5:$J$5,1)-1)/INDEX('07 Uspora casu'!$F14:$J14,MATCH(AK$4,'07 Uspora casu'!$F$5:$J$5,1)))^(1/(INDEX('07 Uspora casu'!$F$5:$J$5,MATCH(AK$4,'07 Uspora casu'!$F$5:$J$5,1))-INDEX('07 Uspora casu'!$F$5:$J$5,MATCH(AK$4,'07 Uspora casu'!$F$5:$J$5,1)-1)))*AJ13,IFERROR($E13/INDEX('07 Uspora casu'!$F14:$J14,MATCH(AK$4,'07 Uspora casu'!$F$5:$J$5,0)),(INDEX('07 Uspora casu'!$F14:$J14,MATCH(AK$4,'07 Uspora casu'!$F$5:$J$5,1))/INDEX('07 Uspora casu'!$F14:$J14,MATCH(AK$4,'07 Uspora casu'!$F$5:$J$5,1)+1))^(1/(INDEX('07 Uspora casu'!$F$5:$J$5,MATCH(AK$4,'07 Uspora casu'!$F$5:$J$5,1)+1)-INDEX('07 Uspora casu'!$F$5:$J$5,MATCH(AK$4,'07 Uspora casu'!$F$5:$J$5,1))))*AJ13))),0)))</f>
        <v>0</v>
      </c>
      <c r="AL13" s="48">
        <f>IF($E13="",0,IF('07 Uspora casu'!$D$2="Jazdný čas",IFERROR(IF(AL$4&lt;MIN('07 Uspora casu'!$F$5:$J$5),AM13*('07 Uspora casu'!$F$7/'07 Uspora casu'!$G$7)^(1/('07 Uspora casu'!$G$5-'07 Uspora casu'!$F$5)),IF(AL$4&gt;MAX('07 Uspora casu'!$F$5:$J$5),(INDEX('07 Uspora casu'!$F14:$J14,MATCH(AL$4,'07 Uspora casu'!$F$5:$J$5,1))/INDEX('07 Uspora casu'!$F14:$J14,MATCH(AL$4,'07 Uspora casu'!$F$5:$J$5,1)-1))^(1/(INDEX('07 Uspora casu'!$F$5:$J$5,MATCH(AL$4,'07 Uspora casu'!$F$5:$J$5,1))-INDEX('07 Uspora casu'!$F$5:$J$5,MATCH(AL$4,'07 Uspora casu'!$F$5:$J$5,1)-1)))*AK13,IFERROR(INDEX('07 Uspora casu'!$F14:$J14,MATCH(AL$4,'07 Uspora casu'!$F$5:$J$5,0))/60,(INDEX('07 Uspora casu'!$F14:$J14,MATCH(AL$4,'07 Uspora casu'!$F$5:$J$5,1)+1)/INDEX('07 Uspora casu'!$F14:$J14,MATCH(AL$4,'07 Uspora casu'!$F$5:$J$5,1)))^(1/(INDEX('07 Uspora casu'!$F$5:$J$5,MATCH(AL$4,'07 Uspora casu'!$F$5:$J$5,1)+1)-INDEX('07 Uspora casu'!$F$5:$J$5,MATCH(AL$4,'07 Uspora casu'!$F$5:$J$5,1))))*AK13))),0),IFERROR(IF(AL$4&lt;MIN('07 Uspora casu'!$F$5:$J$5),AM13*('07 Uspora casu'!$G$7/'07 Uspora casu'!$F$7)^(1/('07 Uspora casu'!$G$5-'07 Uspora casu'!$F$5)),IF(AL$4&gt;MAX('07 Uspora casu'!$F$5:$J$5),(INDEX('07 Uspora casu'!$F14:$J14,MATCH(AL$4,'07 Uspora casu'!$F$5:$J$5,1)-1)/INDEX('07 Uspora casu'!$F14:$J14,MATCH(AL$4,'07 Uspora casu'!$F$5:$J$5,1)))^(1/(INDEX('07 Uspora casu'!$F$5:$J$5,MATCH(AL$4,'07 Uspora casu'!$F$5:$J$5,1))-INDEX('07 Uspora casu'!$F$5:$J$5,MATCH(AL$4,'07 Uspora casu'!$F$5:$J$5,1)-1)))*AK13,IFERROR($E13/INDEX('07 Uspora casu'!$F14:$J14,MATCH(AL$4,'07 Uspora casu'!$F$5:$J$5,0)),(INDEX('07 Uspora casu'!$F14:$J14,MATCH(AL$4,'07 Uspora casu'!$F$5:$J$5,1))/INDEX('07 Uspora casu'!$F14:$J14,MATCH(AL$4,'07 Uspora casu'!$F$5:$J$5,1)+1))^(1/(INDEX('07 Uspora casu'!$F$5:$J$5,MATCH(AL$4,'07 Uspora casu'!$F$5:$J$5,1)+1)-INDEX('07 Uspora casu'!$F$5:$J$5,MATCH(AL$4,'07 Uspora casu'!$F$5:$J$5,1))))*AK13))),0)))</f>
        <v>0</v>
      </c>
      <c r="AM13" s="48">
        <f>IF($E13="",0,IF('07 Uspora casu'!$D$2="Jazdný čas",IFERROR(IF(AM$4&lt;MIN('07 Uspora casu'!$F$5:$J$5),AN13*('07 Uspora casu'!$F$7/'07 Uspora casu'!$G$7)^(1/('07 Uspora casu'!$G$5-'07 Uspora casu'!$F$5)),IF(AM$4&gt;MAX('07 Uspora casu'!$F$5:$J$5),(INDEX('07 Uspora casu'!$F14:$J14,MATCH(AM$4,'07 Uspora casu'!$F$5:$J$5,1))/INDEX('07 Uspora casu'!$F14:$J14,MATCH(AM$4,'07 Uspora casu'!$F$5:$J$5,1)-1))^(1/(INDEX('07 Uspora casu'!$F$5:$J$5,MATCH(AM$4,'07 Uspora casu'!$F$5:$J$5,1))-INDEX('07 Uspora casu'!$F$5:$J$5,MATCH(AM$4,'07 Uspora casu'!$F$5:$J$5,1)-1)))*AL13,IFERROR(INDEX('07 Uspora casu'!$F14:$J14,MATCH(AM$4,'07 Uspora casu'!$F$5:$J$5,0))/60,(INDEX('07 Uspora casu'!$F14:$J14,MATCH(AM$4,'07 Uspora casu'!$F$5:$J$5,1)+1)/INDEX('07 Uspora casu'!$F14:$J14,MATCH(AM$4,'07 Uspora casu'!$F$5:$J$5,1)))^(1/(INDEX('07 Uspora casu'!$F$5:$J$5,MATCH(AM$4,'07 Uspora casu'!$F$5:$J$5,1)+1)-INDEX('07 Uspora casu'!$F$5:$J$5,MATCH(AM$4,'07 Uspora casu'!$F$5:$J$5,1))))*AL13))),0),IFERROR(IF(AM$4&lt;MIN('07 Uspora casu'!$F$5:$J$5),AN13*('07 Uspora casu'!$G$7/'07 Uspora casu'!$F$7)^(1/('07 Uspora casu'!$G$5-'07 Uspora casu'!$F$5)),IF(AM$4&gt;MAX('07 Uspora casu'!$F$5:$J$5),(INDEX('07 Uspora casu'!$F14:$J14,MATCH(AM$4,'07 Uspora casu'!$F$5:$J$5,1)-1)/INDEX('07 Uspora casu'!$F14:$J14,MATCH(AM$4,'07 Uspora casu'!$F$5:$J$5,1)))^(1/(INDEX('07 Uspora casu'!$F$5:$J$5,MATCH(AM$4,'07 Uspora casu'!$F$5:$J$5,1))-INDEX('07 Uspora casu'!$F$5:$J$5,MATCH(AM$4,'07 Uspora casu'!$F$5:$J$5,1)-1)))*AL13,IFERROR($E13/INDEX('07 Uspora casu'!$F14:$J14,MATCH(AM$4,'07 Uspora casu'!$F$5:$J$5,0)),(INDEX('07 Uspora casu'!$F14:$J14,MATCH(AM$4,'07 Uspora casu'!$F$5:$J$5,1))/INDEX('07 Uspora casu'!$F14:$J14,MATCH(AM$4,'07 Uspora casu'!$F$5:$J$5,1)+1))^(1/(INDEX('07 Uspora casu'!$F$5:$J$5,MATCH(AM$4,'07 Uspora casu'!$F$5:$J$5,1)+1)-INDEX('07 Uspora casu'!$F$5:$J$5,MATCH(AM$4,'07 Uspora casu'!$F$5:$J$5,1))))*AL13))),0)))</f>
        <v>0</v>
      </c>
      <c r="AN13" s="48">
        <f>IF($E13="",0,IF('07 Uspora casu'!$D$2="Jazdný čas",IFERROR(IF(AN$4&lt;MIN('07 Uspora casu'!$F$5:$J$5),AO13*('07 Uspora casu'!$F$7/'07 Uspora casu'!$G$7)^(1/('07 Uspora casu'!$G$5-'07 Uspora casu'!$F$5)),IF(AN$4&gt;MAX('07 Uspora casu'!$F$5:$J$5),(INDEX('07 Uspora casu'!$F14:$J14,MATCH(AN$4,'07 Uspora casu'!$F$5:$J$5,1))/INDEX('07 Uspora casu'!$F14:$J14,MATCH(AN$4,'07 Uspora casu'!$F$5:$J$5,1)-1))^(1/(INDEX('07 Uspora casu'!$F$5:$J$5,MATCH(AN$4,'07 Uspora casu'!$F$5:$J$5,1))-INDEX('07 Uspora casu'!$F$5:$J$5,MATCH(AN$4,'07 Uspora casu'!$F$5:$J$5,1)-1)))*AM13,IFERROR(INDEX('07 Uspora casu'!$F14:$J14,MATCH(AN$4,'07 Uspora casu'!$F$5:$J$5,0))/60,(INDEX('07 Uspora casu'!$F14:$J14,MATCH(AN$4,'07 Uspora casu'!$F$5:$J$5,1)+1)/INDEX('07 Uspora casu'!$F14:$J14,MATCH(AN$4,'07 Uspora casu'!$F$5:$J$5,1)))^(1/(INDEX('07 Uspora casu'!$F$5:$J$5,MATCH(AN$4,'07 Uspora casu'!$F$5:$J$5,1)+1)-INDEX('07 Uspora casu'!$F$5:$J$5,MATCH(AN$4,'07 Uspora casu'!$F$5:$J$5,1))))*AM13))),0),IFERROR(IF(AN$4&lt;MIN('07 Uspora casu'!$F$5:$J$5),AO13*('07 Uspora casu'!$G$7/'07 Uspora casu'!$F$7)^(1/('07 Uspora casu'!$G$5-'07 Uspora casu'!$F$5)),IF(AN$4&gt;MAX('07 Uspora casu'!$F$5:$J$5),(INDEX('07 Uspora casu'!$F14:$J14,MATCH(AN$4,'07 Uspora casu'!$F$5:$J$5,1)-1)/INDEX('07 Uspora casu'!$F14:$J14,MATCH(AN$4,'07 Uspora casu'!$F$5:$J$5,1)))^(1/(INDEX('07 Uspora casu'!$F$5:$J$5,MATCH(AN$4,'07 Uspora casu'!$F$5:$J$5,1))-INDEX('07 Uspora casu'!$F$5:$J$5,MATCH(AN$4,'07 Uspora casu'!$F$5:$J$5,1)-1)))*AM13,IFERROR($E13/INDEX('07 Uspora casu'!$F14:$J14,MATCH(AN$4,'07 Uspora casu'!$F$5:$J$5,0)),(INDEX('07 Uspora casu'!$F14:$J14,MATCH(AN$4,'07 Uspora casu'!$F$5:$J$5,1))/INDEX('07 Uspora casu'!$F14:$J14,MATCH(AN$4,'07 Uspora casu'!$F$5:$J$5,1)+1))^(1/(INDEX('07 Uspora casu'!$F$5:$J$5,MATCH(AN$4,'07 Uspora casu'!$F$5:$J$5,1)+1)-INDEX('07 Uspora casu'!$F$5:$J$5,MATCH(AN$4,'07 Uspora casu'!$F$5:$J$5,1))))*AM13))),0)))</f>
        <v>0</v>
      </c>
      <c r="AO13" s="48">
        <f>IF($E13="",0,IF('07 Uspora casu'!$D$2="Jazdný čas",IFERROR(IF(AO$4&lt;MIN('07 Uspora casu'!$F$5:$J$5),AP13*('07 Uspora casu'!$F$7/'07 Uspora casu'!$G$7)^(1/('07 Uspora casu'!$G$5-'07 Uspora casu'!$F$5)),IF(AO$4&gt;MAX('07 Uspora casu'!$F$5:$J$5),(INDEX('07 Uspora casu'!$F14:$J14,MATCH(AO$4,'07 Uspora casu'!$F$5:$J$5,1))/INDEX('07 Uspora casu'!$F14:$J14,MATCH(AO$4,'07 Uspora casu'!$F$5:$J$5,1)-1))^(1/(INDEX('07 Uspora casu'!$F$5:$J$5,MATCH(AO$4,'07 Uspora casu'!$F$5:$J$5,1))-INDEX('07 Uspora casu'!$F$5:$J$5,MATCH(AO$4,'07 Uspora casu'!$F$5:$J$5,1)-1)))*AN13,IFERROR(INDEX('07 Uspora casu'!$F14:$J14,MATCH(AO$4,'07 Uspora casu'!$F$5:$J$5,0))/60,(INDEX('07 Uspora casu'!$F14:$J14,MATCH(AO$4,'07 Uspora casu'!$F$5:$J$5,1)+1)/INDEX('07 Uspora casu'!$F14:$J14,MATCH(AO$4,'07 Uspora casu'!$F$5:$J$5,1)))^(1/(INDEX('07 Uspora casu'!$F$5:$J$5,MATCH(AO$4,'07 Uspora casu'!$F$5:$J$5,1)+1)-INDEX('07 Uspora casu'!$F$5:$J$5,MATCH(AO$4,'07 Uspora casu'!$F$5:$J$5,1))))*AN13))),0),IFERROR(IF(AO$4&lt;MIN('07 Uspora casu'!$F$5:$J$5),AP13*('07 Uspora casu'!$G$7/'07 Uspora casu'!$F$7)^(1/('07 Uspora casu'!$G$5-'07 Uspora casu'!$F$5)),IF(AO$4&gt;MAX('07 Uspora casu'!$F$5:$J$5),(INDEX('07 Uspora casu'!$F14:$J14,MATCH(AO$4,'07 Uspora casu'!$F$5:$J$5,1)-1)/INDEX('07 Uspora casu'!$F14:$J14,MATCH(AO$4,'07 Uspora casu'!$F$5:$J$5,1)))^(1/(INDEX('07 Uspora casu'!$F$5:$J$5,MATCH(AO$4,'07 Uspora casu'!$F$5:$J$5,1))-INDEX('07 Uspora casu'!$F$5:$J$5,MATCH(AO$4,'07 Uspora casu'!$F$5:$J$5,1)-1)))*AN13,IFERROR($E13/INDEX('07 Uspora casu'!$F14:$J14,MATCH(AO$4,'07 Uspora casu'!$F$5:$J$5,0)),(INDEX('07 Uspora casu'!$F14:$J14,MATCH(AO$4,'07 Uspora casu'!$F$5:$J$5,1))/INDEX('07 Uspora casu'!$F14:$J14,MATCH(AO$4,'07 Uspora casu'!$F$5:$J$5,1)+1))^(1/(INDEX('07 Uspora casu'!$F$5:$J$5,MATCH(AO$4,'07 Uspora casu'!$F$5:$J$5,1)+1)-INDEX('07 Uspora casu'!$F$5:$J$5,MATCH(AO$4,'07 Uspora casu'!$F$5:$J$5,1))))*AN13))),0)))</f>
        <v>0</v>
      </c>
      <c r="AP13" s="48">
        <f>IF($E13="",0,IF('07 Uspora casu'!$D$2="Jazdný čas",IFERROR(IF(AP$4&lt;MIN('07 Uspora casu'!$F$5:$J$5),AQ13*('07 Uspora casu'!$F$7/'07 Uspora casu'!$G$7)^(1/('07 Uspora casu'!$G$5-'07 Uspora casu'!$F$5)),IF(AP$4&gt;MAX('07 Uspora casu'!$F$5:$J$5),(INDEX('07 Uspora casu'!$F14:$J14,MATCH(AP$4,'07 Uspora casu'!$F$5:$J$5,1))/INDEX('07 Uspora casu'!$F14:$J14,MATCH(AP$4,'07 Uspora casu'!$F$5:$J$5,1)-1))^(1/(INDEX('07 Uspora casu'!$F$5:$J$5,MATCH(AP$4,'07 Uspora casu'!$F$5:$J$5,1))-INDEX('07 Uspora casu'!$F$5:$J$5,MATCH(AP$4,'07 Uspora casu'!$F$5:$J$5,1)-1)))*AO13,IFERROR(INDEX('07 Uspora casu'!$F14:$J14,MATCH(AP$4,'07 Uspora casu'!$F$5:$J$5,0))/60,(INDEX('07 Uspora casu'!$F14:$J14,MATCH(AP$4,'07 Uspora casu'!$F$5:$J$5,1)+1)/INDEX('07 Uspora casu'!$F14:$J14,MATCH(AP$4,'07 Uspora casu'!$F$5:$J$5,1)))^(1/(INDEX('07 Uspora casu'!$F$5:$J$5,MATCH(AP$4,'07 Uspora casu'!$F$5:$J$5,1)+1)-INDEX('07 Uspora casu'!$F$5:$J$5,MATCH(AP$4,'07 Uspora casu'!$F$5:$J$5,1))))*AO13))),0),IFERROR(IF(AP$4&lt;MIN('07 Uspora casu'!$F$5:$J$5),AQ13*('07 Uspora casu'!$G$7/'07 Uspora casu'!$F$7)^(1/('07 Uspora casu'!$G$5-'07 Uspora casu'!$F$5)),IF(AP$4&gt;MAX('07 Uspora casu'!$F$5:$J$5),(INDEX('07 Uspora casu'!$F14:$J14,MATCH(AP$4,'07 Uspora casu'!$F$5:$J$5,1)-1)/INDEX('07 Uspora casu'!$F14:$J14,MATCH(AP$4,'07 Uspora casu'!$F$5:$J$5,1)))^(1/(INDEX('07 Uspora casu'!$F$5:$J$5,MATCH(AP$4,'07 Uspora casu'!$F$5:$J$5,1))-INDEX('07 Uspora casu'!$F$5:$J$5,MATCH(AP$4,'07 Uspora casu'!$F$5:$J$5,1)-1)))*AO13,IFERROR($E13/INDEX('07 Uspora casu'!$F14:$J14,MATCH(AP$4,'07 Uspora casu'!$F$5:$J$5,0)),(INDEX('07 Uspora casu'!$F14:$J14,MATCH(AP$4,'07 Uspora casu'!$F$5:$J$5,1))/INDEX('07 Uspora casu'!$F14:$J14,MATCH(AP$4,'07 Uspora casu'!$F$5:$J$5,1)+1))^(1/(INDEX('07 Uspora casu'!$F$5:$J$5,MATCH(AP$4,'07 Uspora casu'!$F$5:$J$5,1)+1)-INDEX('07 Uspora casu'!$F$5:$J$5,MATCH(AP$4,'07 Uspora casu'!$F$5:$J$5,1))))*AO13))),0)))</f>
        <v>0</v>
      </c>
      <c r="AQ13" s="48">
        <f>IF($E13="",0,IF('07 Uspora casu'!$D$2="Jazdný čas",IFERROR(IF(AQ$4&lt;MIN('07 Uspora casu'!$F$5:$J$5),AR13*('07 Uspora casu'!$F$7/'07 Uspora casu'!$G$7)^(1/('07 Uspora casu'!$G$5-'07 Uspora casu'!$F$5)),IF(AQ$4&gt;MAX('07 Uspora casu'!$F$5:$J$5),(INDEX('07 Uspora casu'!$F14:$J14,MATCH(AQ$4,'07 Uspora casu'!$F$5:$J$5,1))/INDEX('07 Uspora casu'!$F14:$J14,MATCH(AQ$4,'07 Uspora casu'!$F$5:$J$5,1)-1))^(1/(INDEX('07 Uspora casu'!$F$5:$J$5,MATCH(AQ$4,'07 Uspora casu'!$F$5:$J$5,1))-INDEX('07 Uspora casu'!$F$5:$J$5,MATCH(AQ$4,'07 Uspora casu'!$F$5:$J$5,1)-1)))*AP13,IFERROR(INDEX('07 Uspora casu'!$F14:$J14,MATCH(AQ$4,'07 Uspora casu'!$F$5:$J$5,0))/60,(INDEX('07 Uspora casu'!$F14:$J14,MATCH(AQ$4,'07 Uspora casu'!$F$5:$J$5,1)+1)/INDEX('07 Uspora casu'!$F14:$J14,MATCH(AQ$4,'07 Uspora casu'!$F$5:$J$5,1)))^(1/(INDEX('07 Uspora casu'!$F$5:$J$5,MATCH(AQ$4,'07 Uspora casu'!$F$5:$J$5,1)+1)-INDEX('07 Uspora casu'!$F$5:$J$5,MATCH(AQ$4,'07 Uspora casu'!$F$5:$J$5,1))))*AP13))),0),IFERROR(IF(AQ$4&lt;MIN('07 Uspora casu'!$F$5:$J$5),AR13*('07 Uspora casu'!$G$7/'07 Uspora casu'!$F$7)^(1/('07 Uspora casu'!$G$5-'07 Uspora casu'!$F$5)),IF(AQ$4&gt;MAX('07 Uspora casu'!$F$5:$J$5),(INDEX('07 Uspora casu'!$F14:$J14,MATCH(AQ$4,'07 Uspora casu'!$F$5:$J$5,1)-1)/INDEX('07 Uspora casu'!$F14:$J14,MATCH(AQ$4,'07 Uspora casu'!$F$5:$J$5,1)))^(1/(INDEX('07 Uspora casu'!$F$5:$J$5,MATCH(AQ$4,'07 Uspora casu'!$F$5:$J$5,1))-INDEX('07 Uspora casu'!$F$5:$J$5,MATCH(AQ$4,'07 Uspora casu'!$F$5:$J$5,1)-1)))*AP13,IFERROR($E13/INDEX('07 Uspora casu'!$F14:$J14,MATCH(AQ$4,'07 Uspora casu'!$F$5:$J$5,0)),(INDEX('07 Uspora casu'!$F14:$J14,MATCH(AQ$4,'07 Uspora casu'!$F$5:$J$5,1))/INDEX('07 Uspora casu'!$F14:$J14,MATCH(AQ$4,'07 Uspora casu'!$F$5:$J$5,1)+1))^(1/(INDEX('07 Uspora casu'!$F$5:$J$5,MATCH(AQ$4,'07 Uspora casu'!$F$5:$J$5,1)+1)-INDEX('07 Uspora casu'!$F$5:$J$5,MATCH(AQ$4,'07 Uspora casu'!$F$5:$J$5,1))))*AP13))),0)))</f>
        <v>0</v>
      </c>
      <c r="AR13" s="48">
        <f>IF($E13="",0,IF('07 Uspora casu'!$D$2="Jazdný čas",IFERROR(IF(AR$4&lt;MIN('07 Uspora casu'!$F$5:$J$5),AS13*('07 Uspora casu'!$F$7/'07 Uspora casu'!$G$7)^(1/('07 Uspora casu'!$G$5-'07 Uspora casu'!$F$5)),IF(AR$4&gt;MAX('07 Uspora casu'!$F$5:$J$5),(INDEX('07 Uspora casu'!$F14:$J14,MATCH(AR$4,'07 Uspora casu'!$F$5:$J$5,1))/INDEX('07 Uspora casu'!$F14:$J14,MATCH(AR$4,'07 Uspora casu'!$F$5:$J$5,1)-1))^(1/(INDEX('07 Uspora casu'!$F$5:$J$5,MATCH(AR$4,'07 Uspora casu'!$F$5:$J$5,1))-INDEX('07 Uspora casu'!$F$5:$J$5,MATCH(AR$4,'07 Uspora casu'!$F$5:$J$5,1)-1)))*AQ13,IFERROR(INDEX('07 Uspora casu'!$F14:$J14,MATCH(AR$4,'07 Uspora casu'!$F$5:$J$5,0))/60,(INDEX('07 Uspora casu'!$F14:$J14,MATCH(AR$4,'07 Uspora casu'!$F$5:$J$5,1)+1)/INDEX('07 Uspora casu'!$F14:$J14,MATCH(AR$4,'07 Uspora casu'!$F$5:$J$5,1)))^(1/(INDEX('07 Uspora casu'!$F$5:$J$5,MATCH(AR$4,'07 Uspora casu'!$F$5:$J$5,1)+1)-INDEX('07 Uspora casu'!$F$5:$J$5,MATCH(AR$4,'07 Uspora casu'!$F$5:$J$5,1))))*AQ13))),0),IFERROR(IF(AR$4&lt;MIN('07 Uspora casu'!$F$5:$J$5),AS13*('07 Uspora casu'!$G$7/'07 Uspora casu'!$F$7)^(1/('07 Uspora casu'!$G$5-'07 Uspora casu'!$F$5)),IF(AR$4&gt;MAX('07 Uspora casu'!$F$5:$J$5),(INDEX('07 Uspora casu'!$F14:$J14,MATCH(AR$4,'07 Uspora casu'!$F$5:$J$5,1)-1)/INDEX('07 Uspora casu'!$F14:$J14,MATCH(AR$4,'07 Uspora casu'!$F$5:$J$5,1)))^(1/(INDEX('07 Uspora casu'!$F$5:$J$5,MATCH(AR$4,'07 Uspora casu'!$F$5:$J$5,1))-INDEX('07 Uspora casu'!$F$5:$J$5,MATCH(AR$4,'07 Uspora casu'!$F$5:$J$5,1)-1)))*AQ13,IFERROR($E13/INDEX('07 Uspora casu'!$F14:$J14,MATCH(AR$4,'07 Uspora casu'!$F$5:$J$5,0)),(INDEX('07 Uspora casu'!$F14:$J14,MATCH(AR$4,'07 Uspora casu'!$F$5:$J$5,1))/INDEX('07 Uspora casu'!$F14:$J14,MATCH(AR$4,'07 Uspora casu'!$F$5:$J$5,1)+1))^(1/(INDEX('07 Uspora casu'!$F$5:$J$5,MATCH(AR$4,'07 Uspora casu'!$F$5:$J$5,1)+1)-INDEX('07 Uspora casu'!$F$5:$J$5,MATCH(AR$4,'07 Uspora casu'!$F$5:$J$5,1))))*AQ13))),0)))</f>
        <v>0</v>
      </c>
      <c r="AS13" s="48">
        <f>IF($E13="",0,IF('07 Uspora casu'!$D$2="Jazdný čas",IFERROR(IF(AS$4&lt;MIN('07 Uspora casu'!$F$5:$J$5),AT13*('07 Uspora casu'!$F$7/'07 Uspora casu'!$G$7)^(1/('07 Uspora casu'!$G$5-'07 Uspora casu'!$F$5)),IF(AS$4&gt;MAX('07 Uspora casu'!$F$5:$J$5),(INDEX('07 Uspora casu'!$F14:$J14,MATCH(AS$4,'07 Uspora casu'!$F$5:$J$5,1))/INDEX('07 Uspora casu'!$F14:$J14,MATCH(AS$4,'07 Uspora casu'!$F$5:$J$5,1)-1))^(1/(INDEX('07 Uspora casu'!$F$5:$J$5,MATCH(AS$4,'07 Uspora casu'!$F$5:$J$5,1))-INDEX('07 Uspora casu'!$F$5:$J$5,MATCH(AS$4,'07 Uspora casu'!$F$5:$J$5,1)-1)))*AR13,IFERROR(INDEX('07 Uspora casu'!$F14:$J14,MATCH(AS$4,'07 Uspora casu'!$F$5:$J$5,0))/60,(INDEX('07 Uspora casu'!$F14:$J14,MATCH(AS$4,'07 Uspora casu'!$F$5:$J$5,1)+1)/INDEX('07 Uspora casu'!$F14:$J14,MATCH(AS$4,'07 Uspora casu'!$F$5:$J$5,1)))^(1/(INDEX('07 Uspora casu'!$F$5:$J$5,MATCH(AS$4,'07 Uspora casu'!$F$5:$J$5,1)+1)-INDEX('07 Uspora casu'!$F$5:$J$5,MATCH(AS$4,'07 Uspora casu'!$F$5:$J$5,1))))*AR13))),0),IFERROR(IF(AS$4&lt;MIN('07 Uspora casu'!$F$5:$J$5),AT13*('07 Uspora casu'!$G$7/'07 Uspora casu'!$F$7)^(1/('07 Uspora casu'!$G$5-'07 Uspora casu'!$F$5)),IF(AS$4&gt;MAX('07 Uspora casu'!$F$5:$J$5),(INDEX('07 Uspora casu'!$F14:$J14,MATCH(AS$4,'07 Uspora casu'!$F$5:$J$5,1)-1)/INDEX('07 Uspora casu'!$F14:$J14,MATCH(AS$4,'07 Uspora casu'!$F$5:$J$5,1)))^(1/(INDEX('07 Uspora casu'!$F$5:$J$5,MATCH(AS$4,'07 Uspora casu'!$F$5:$J$5,1))-INDEX('07 Uspora casu'!$F$5:$J$5,MATCH(AS$4,'07 Uspora casu'!$F$5:$J$5,1)-1)))*AR13,IFERROR($E13/INDEX('07 Uspora casu'!$F14:$J14,MATCH(AS$4,'07 Uspora casu'!$F$5:$J$5,0)),(INDEX('07 Uspora casu'!$F14:$J14,MATCH(AS$4,'07 Uspora casu'!$F$5:$J$5,1))/INDEX('07 Uspora casu'!$F14:$J14,MATCH(AS$4,'07 Uspora casu'!$F$5:$J$5,1)+1))^(1/(INDEX('07 Uspora casu'!$F$5:$J$5,MATCH(AS$4,'07 Uspora casu'!$F$5:$J$5,1)+1)-INDEX('07 Uspora casu'!$F$5:$J$5,MATCH(AS$4,'07 Uspora casu'!$F$5:$J$5,1))))*AR13))),0)))</f>
        <v>0</v>
      </c>
      <c r="AT13" s="48">
        <f>IF($E13="",0,IF('07 Uspora casu'!$D$2="Jazdný čas",IFERROR(IF(AT$4&lt;MIN('07 Uspora casu'!$F$5:$J$5),AU13*('07 Uspora casu'!$F$7/'07 Uspora casu'!$G$7)^(1/('07 Uspora casu'!$G$5-'07 Uspora casu'!$F$5)),IF(AT$4&gt;MAX('07 Uspora casu'!$F$5:$J$5),(INDEX('07 Uspora casu'!$F14:$J14,MATCH(AT$4,'07 Uspora casu'!$F$5:$J$5,1))/INDEX('07 Uspora casu'!$F14:$J14,MATCH(AT$4,'07 Uspora casu'!$F$5:$J$5,1)-1))^(1/(INDEX('07 Uspora casu'!$F$5:$J$5,MATCH(AT$4,'07 Uspora casu'!$F$5:$J$5,1))-INDEX('07 Uspora casu'!$F$5:$J$5,MATCH(AT$4,'07 Uspora casu'!$F$5:$J$5,1)-1)))*AS13,IFERROR(INDEX('07 Uspora casu'!$F14:$J14,MATCH(AT$4,'07 Uspora casu'!$F$5:$J$5,0))/60,(INDEX('07 Uspora casu'!$F14:$J14,MATCH(AT$4,'07 Uspora casu'!$F$5:$J$5,1)+1)/INDEX('07 Uspora casu'!$F14:$J14,MATCH(AT$4,'07 Uspora casu'!$F$5:$J$5,1)))^(1/(INDEX('07 Uspora casu'!$F$5:$J$5,MATCH(AT$4,'07 Uspora casu'!$F$5:$J$5,1)+1)-INDEX('07 Uspora casu'!$F$5:$J$5,MATCH(AT$4,'07 Uspora casu'!$F$5:$J$5,1))))*AS13))),0),IFERROR(IF(AT$4&lt;MIN('07 Uspora casu'!$F$5:$J$5),AU13*('07 Uspora casu'!$G$7/'07 Uspora casu'!$F$7)^(1/('07 Uspora casu'!$G$5-'07 Uspora casu'!$F$5)),IF(AT$4&gt;MAX('07 Uspora casu'!$F$5:$J$5),(INDEX('07 Uspora casu'!$F14:$J14,MATCH(AT$4,'07 Uspora casu'!$F$5:$J$5,1)-1)/INDEX('07 Uspora casu'!$F14:$J14,MATCH(AT$4,'07 Uspora casu'!$F$5:$J$5,1)))^(1/(INDEX('07 Uspora casu'!$F$5:$J$5,MATCH(AT$4,'07 Uspora casu'!$F$5:$J$5,1))-INDEX('07 Uspora casu'!$F$5:$J$5,MATCH(AT$4,'07 Uspora casu'!$F$5:$J$5,1)-1)))*AS13,IFERROR($E13/INDEX('07 Uspora casu'!$F14:$J14,MATCH(AT$4,'07 Uspora casu'!$F$5:$J$5,0)),(INDEX('07 Uspora casu'!$F14:$J14,MATCH(AT$4,'07 Uspora casu'!$F$5:$J$5,1))/INDEX('07 Uspora casu'!$F14:$J14,MATCH(AT$4,'07 Uspora casu'!$F$5:$J$5,1)+1))^(1/(INDEX('07 Uspora casu'!$F$5:$J$5,MATCH(AT$4,'07 Uspora casu'!$F$5:$J$5,1)+1)-INDEX('07 Uspora casu'!$F$5:$J$5,MATCH(AT$4,'07 Uspora casu'!$F$5:$J$5,1))))*AS13))),0)))</f>
        <v>0</v>
      </c>
      <c r="AU13" s="48">
        <f>IF($E13="",0,IF('07 Uspora casu'!$D$2="Jazdný čas",IFERROR(IF(AU$4&lt;MIN('07 Uspora casu'!$F$5:$J$5),AV13*('07 Uspora casu'!$F$7/'07 Uspora casu'!$G$7)^(1/('07 Uspora casu'!$G$5-'07 Uspora casu'!$F$5)),IF(AU$4&gt;MAX('07 Uspora casu'!$F$5:$J$5),(INDEX('07 Uspora casu'!$F14:$J14,MATCH(AU$4,'07 Uspora casu'!$F$5:$J$5,1))/INDEX('07 Uspora casu'!$F14:$J14,MATCH(AU$4,'07 Uspora casu'!$F$5:$J$5,1)-1))^(1/(INDEX('07 Uspora casu'!$F$5:$J$5,MATCH(AU$4,'07 Uspora casu'!$F$5:$J$5,1))-INDEX('07 Uspora casu'!$F$5:$J$5,MATCH(AU$4,'07 Uspora casu'!$F$5:$J$5,1)-1)))*AT13,IFERROR(INDEX('07 Uspora casu'!$F14:$J14,MATCH(AU$4,'07 Uspora casu'!$F$5:$J$5,0))/60,(INDEX('07 Uspora casu'!$F14:$J14,MATCH(AU$4,'07 Uspora casu'!$F$5:$J$5,1)+1)/INDEX('07 Uspora casu'!$F14:$J14,MATCH(AU$4,'07 Uspora casu'!$F$5:$J$5,1)))^(1/(INDEX('07 Uspora casu'!$F$5:$J$5,MATCH(AU$4,'07 Uspora casu'!$F$5:$J$5,1)+1)-INDEX('07 Uspora casu'!$F$5:$J$5,MATCH(AU$4,'07 Uspora casu'!$F$5:$J$5,1))))*AT13))),0),IFERROR(IF(AU$4&lt;MIN('07 Uspora casu'!$F$5:$J$5),AV13*('07 Uspora casu'!$G$7/'07 Uspora casu'!$F$7)^(1/('07 Uspora casu'!$G$5-'07 Uspora casu'!$F$5)),IF(AU$4&gt;MAX('07 Uspora casu'!$F$5:$J$5),(INDEX('07 Uspora casu'!$F14:$J14,MATCH(AU$4,'07 Uspora casu'!$F$5:$J$5,1)-1)/INDEX('07 Uspora casu'!$F14:$J14,MATCH(AU$4,'07 Uspora casu'!$F$5:$J$5,1)))^(1/(INDEX('07 Uspora casu'!$F$5:$J$5,MATCH(AU$4,'07 Uspora casu'!$F$5:$J$5,1))-INDEX('07 Uspora casu'!$F$5:$J$5,MATCH(AU$4,'07 Uspora casu'!$F$5:$J$5,1)-1)))*AT13,IFERROR($E13/INDEX('07 Uspora casu'!$F14:$J14,MATCH(AU$4,'07 Uspora casu'!$F$5:$J$5,0)),(INDEX('07 Uspora casu'!$F14:$J14,MATCH(AU$4,'07 Uspora casu'!$F$5:$J$5,1))/INDEX('07 Uspora casu'!$F14:$J14,MATCH(AU$4,'07 Uspora casu'!$F$5:$J$5,1)+1))^(1/(INDEX('07 Uspora casu'!$F$5:$J$5,MATCH(AU$4,'07 Uspora casu'!$F$5:$J$5,1)+1)-INDEX('07 Uspora casu'!$F$5:$J$5,MATCH(AU$4,'07 Uspora casu'!$F$5:$J$5,1))))*AT13))),0)))</f>
        <v>0</v>
      </c>
      <c r="AV13" s="48">
        <f>IF($E13="",0,IF('07 Uspora casu'!$D$2="Jazdný čas",IFERROR(IF(AV$4&lt;MIN('07 Uspora casu'!$F$5:$J$5),AW13*('07 Uspora casu'!$F$7/'07 Uspora casu'!$G$7)^(1/('07 Uspora casu'!$G$5-'07 Uspora casu'!$F$5)),IF(AV$4&gt;MAX('07 Uspora casu'!$F$5:$J$5),(INDEX('07 Uspora casu'!$F14:$J14,MATCH(AV$4,'07 Uspora casu'!$F$5:$J$5,1))/INDEX('07 Uspora casu'!$F14:$J14,MATCH(AV$4,'07 Uspora casu'!$F$5:$J$5,1)-1))^(1/(INDEX('07 Uspora casu'!$F$5:$J$5,MATCH(AV$4,'07 Uspora casu'!$F$5:$J$5,1))-INDEX('07 Uspora casu'!$F$5:$J$5,MATCH(AV$4,'07 Uspora casu'!$F$5:$J$5,1)-1)))*AU13,IFERROR(INDEX('07 Uspora casu'!$F14:$J14,MATCH(AV$4,'07 Uspora casu'!$F$5:$J$5,0))/60,(INDEX('07 Uspora casu'!$F14:$J14,MATCH(AV$4,'07 Uspora casu'!$F$5:$J$5,1)+1)/INDEX('07 Uspora casu'!$F14:$J14,MATCH(AV$4,'07 Uspora casu'!$F$5:$J$5,1)))^(1/(INDEX('07 Uspora casu'!$F$5:$J$5,MATCH(AV$4,'07 Uspora casu'!$F$5:$J$5,1)+1)-INDEX('07 Uspora casu'!$F$5:$J$5,MATCH(AV$4,'07 Uspora casu'!$F$5:$J$5,1))))*AU13))),0),IFERROR(IF(AV$4&lt;MIN('07 Uspora casu'!$F$5:$J$5),AW13*('07 Uspora casu'!$G$7/'07 Uspora casu'!$F$7)^(1/('07 Uspora casu'!$G$5-'07 Uspora casu'!$F$5)),IF(AV$4&gt;MAX('07 Uspora casu'!$F$5:$J$5),(INDEX('07 Uspora casu'!$F14:$J14,MATCH(AV$4,'07 Uspora casu'!$F$5:$J$5,1)-1)/INDEX('07 Uspora casu'!$F14:$J14,MATCH(AV$4,'07 Uspora casu'!$F$5:$J$5,1)))^(1/(INDEX('07 Uspora casu'!$F$5:$J$5,MATCH(AV$4,'07 Uspora casu'!$F$5:$J$5,1))-INDEX('07 Uspora casu'!$F$5:$J$5,MATCH(AV$4,'07 Uspora casu'!$F$5:$J$5,1)-1)))*AU13,IFERROR($E13/INDEX('07 Uspora casu'!$F14:$J14,MATCH(AV$4,'07 Uspora casu'!$F$5:$J$5,0)),(INDEX('07 Uspora casu'!$F14:$J14,MATCH(AV$4,'07 Uspora casu'!$F$5:$J$5,1))/INDEX('07 Uspora casu'!$F14:$J14,MATCH(AV$4,'07 Uspora casu'!$F$5:$J$5,1)+1))^(1/(INDEX('07 Uspora casu'!$F$5:$J$5,MATCH(AV$4,'07 Uspora casu'!$F$5:$J$5,1)+1)-INDEX('07 Uspora casu'!$F$5:$J$5,MATCH(AV$4,'07 Uspora casu'!$F$5:$J$5,1))))*AU13))),0)))</f>
        <v>0</v>
      </c>
      <c r="AW13" s="48">
        <f>IF($E13="",0,IF('07 Uspora casu'!$D$2="Jazdný čas",IFERROR(IF(AW$4&lt;MIN('07 Uspora casu'!$F$5:$J$5),AX13*('07 Uspora casu'!$F$7/'07 Uspora casu'!$G$7)^(1/('07 Uspora casu'!$G$5-'07 Uspora casu'!$F$5)),IF(AW$4&gt;MAX('07 Uspora casu'!$F$5:$J$5),(INDEX('07 Uspora casu'!$F14:$J14,MATCH(AW$4,'07 Uspora casu'!$F$5:$J$5,1))/INDEX('07 Uspora casu'!$F14:$J14,MATCH(AW$4,'07 Uspora casu'!$F$5:$J$5,1)-1))^(1/(INDEX('07 Uspora casu'!$F$5:$J$5,MATCH(AW$4,'07 Uspora casu'!$F$5:$J$5,1))-INDEX('07 Uspora casu'!$F$5:$J$5,MATCH(AW$4,'07 Uspora casu'!$F$5:$J$5,1)-1)))*AV13,IFERROR(INDEX('07 Uspora casu'!$F14:$J14,MATCH(AW$4,'07 Uspora casu'!$F$5:$J$5,0))/60,(INDEX('07 Uspora casu'!$F14:$J14,MATCH(AW$4,'07 Uspora casu'!$F$5:$J$5,1)+1)/INDEX('07 Uspora casu'!$F14:$J14,MATCH(AW$4,'07 Uspora casu'!$F$5:$J$5,1)))^(1/(INDEX('07 Uspora casu'!$F$5:$J$5,MATCH(AW$4,'07 Uspora casu'!$F$5:$J$5,1)+1)-INDEX('07 Uspora casu'!$F$5:$J$5,MATCH(AW$4,'07 Uspora casu'!$F$5:$J$5,1))))*AV13))),0),IFERROR(IF(AW$4&lt;MIN('07 Uspora casu'!$F$5:$J$5),AX13*('07 Uspora casu'!$G$7/'07 Uspora casu'!$F$7)^(1/('07 Uspora casu'!$G$5-'07 Uspora casu'!$F$5)),IF(AW$4&gt;MAX('07 Uspora casu'!$F$5:$J$5),(INDEX('07 Uspora casu'!$F14:$J14,MATCH(AW$4,'07 Uspora casu'!$F$5:$J$5,1)-1)/INDEX('07 Uspora casu'!$F14:$J14,MATCH(AW$4,'07 Uspora casu'!$F$5:$J$5,1)))^(1/(INDEX('07 Uspora casu'!$F$5:$J$5,MATCH(AW$4,'07 Uspora casu'!$F$5:$J$5,1))-INDEX('07 Uspora casu'!$F$5:$J$5,MATCH(AW$4,'07 Uspora casu'!$F$5:$J$5,1)-1)))*AV13,IFERROR($E13/INDEX('07 Uspora casu'!$F14:$J14,MATCH(AW$4,'07 Uspora casu'!$F$5:$J$5,0)),(INDEX('07 Uspora casu'!$F14:$J14,MATCH(AW$4,'07 Uspora casu'!$F$5:$J$5,1))/INDEX('07 Uspora casu'!$F14:$J14,MATCH(AW$4,'07 Uspora casu'!$F$5:$J$5,1)+1))^(1/(INDEX('07 Uspora casu'!$F$5:$J$5,MATCH(AW$4,'07 Uspora casu'!$F$5:$J$5,1)+1)-INDEX('07 Uspora casu'!$F$5:$J$5,MATCH(AW$4,'07 Uspora casu'!$F$5:$J$5,1))))*AV13))),0)))</f>
        <v>0</v>
      </c>
      <c r="AX13" s="48">
        <f>IF($E13="",0,IF('07 Uspora casu'!$D$2="Jazdný čas",IFERROR(IF(AX$4&lt;MIN('07 Uspora casu'!$F$5:$J$5),AY13*('07 Uspora casu'!$F$7/'07 Uspora casu'!$G$7)^(1/('07 Uspora casu'!$G$5-'07 Uspora casu'!$F$5)),IF(AX$4&gt;MAX('07 Uspora casu'!$F$5:$J$5),(INDEX('07 Uspora casu'!$F14:$J14,MATCH(AX$4,'07 Uspora casu'!$F$5:$J$5,1))/INDEX('07 Uspora casu'!$F14:$J14,MATCH(AX$4,'07 Uspora casu'!$F$5:$J$5,1)-1))^(1/(INDEX('07 Uspora casu'!$F$5:$J$5,MATCH(AX$4,'07 Uspora casu'!$F$5:$J$5,1))-INDEX('07 Uspora casu'!$F$5:$J$5,MATCH(AX$4,'07 Uspora casu'!$F$5:$J$5,1)-1)))*AW13,IFERROR(INDEX('07 Uspora casu'!$F14:$J14,MATCH(AX$4,'07 Uspora casu'!$F$5:$J$5,0))/60,(INDEX('07 Uspora casu'!$F14:$J14,MATCH(AX$4,'07 Uspora casu'!$F$5:$J$5,1)+1)/INDEX('07 Uspora casu'!$F14:$J14,MATCH(AX$4,'07 Uspora casu'!$F$5:$J$5,1)))^(1/(INDEX('07 Uspora casu'!$F$5:$J$5,MATCH(AX$4,'07 Uspora casu'!$F$5:$J$5,1)+1)-INDEX('07 Uspora casu'!$F$5:$J$5,MATCH(AX$4,'07 Uspora casu'!$F$5:$J$5,1))))*AW13))),0),IFERROR(IF(AX$4&lt;MIN('07 Uspora casu'!$F$5:$J$5),AY13*('07 Uspora casu'!$G$7/'07 Uspora casu'!$F$7)^(1/('07 Uspora casu'!$G$5-'07 Uspora casu'!$F$5)),IF(AX$4&gt;MAX('07 Uspora casu'!$F$5:$J$5),(INDEX('07 Uspora casu'!$F14:$J14,MATCH(AX$4,'07 Uspora casu'!$F$5:$J$5,1)-1)/INDEX('07 Uspora casu'!$F14:$J14,MATCH(AX$4,'07 Uspora casu'!$F$5:$J$5,1)))^(1/(INDEX('07 Uspora casu'!$F$5:$J$5,MATCH(AX$4,'07 Uspora casu'!$F$5:$J$5,1))-INDEX('07 Uspora casu'!$F$5:$J$5,MATCH(AX$4,'07 Uspora casu'!$F$5:$J$5,1)-1)))*AW13,IFERROR($E13/INDEX('07 Uspora casu'!$F14:$J14,MATCH(AX$4,'07 Uspora casu'!$F$5:$J$5,0)),(INDEX('07 Uspora casu'!$F14:$J14,MATCH(AX$4,'07 Uspora casu'!$F$5:$J$5,1))/INDEX('07 Uspora casu'!$F14:$J14,MATCH(AX$4,'07 Uspora casu'!$F$5:$J$5,1)+1))^(1/(INDEX('07 Uspora casu'!$F$5:$J$5,MATCH(AX$4,'07 Uspora casu'!$F$5:$J$5,1)+1)-INDEX('07 Uspora casu'!$F$5:$J$5,MATCH(AX$4,'07 Uspora casu'!$F$5:$J$5,1))))*AW13))),0)))</f>
        <v>0</v>
      </c>
      <c r="AY13" s="48">
        <f>IF($E13="",0,IF('07 Uspora casu'!$D$2="Jazdný čas",IFERROR(IF(AY$4&lt;MIN('07 Uspora casu'!$F$5:$J$5),AZ13*('07 Uspora casu'!$F$7/'07 Uspora casu'!$G$7)^(1/('07 Uspora casu'!$G$5-'07 Uspora casu'!$F$5)),IF(AY$4&gt;MAX('07 Uspora casu'!$F$5:$J$5),(INDEX('07 Uspora casu'!$F14:$J14,MATCH(AY$4,'07 Uspora casu'!$F$5:$J$5,1))/INDEX('07 Uspora casu'!$F14:$J14,MATCH(AY$4,'07 Uspora casu'!$F$5:$J$5,1)-1))^(1/(INDEX('07 Uspora casu'!$F$5:$J$5,MATCH(AY$4,'07 Uspora casu'!$F$5:$J$5,1))-INDEX('07 Uspora casu'!$F$5:$J$5,MATCH(AY$4,'07 Uspora casu'!$F$5:$J$5,1)-1)))*AX13,IFERROR(INDEX('07 Uspora casu'!$F14:$J14,MATCH(AY$4,'07 Uspora casu'!$F$5:$J$5,0))/60,(INDEX('07 Uspora casu'!$F14:$J14,MATCH(AY$4,'07 Uspora casu'!$F$5:$J$5,1)+1)/INDEX('07 Uspora casu'!$F14:$J14,MATCH(AY$4,'07 Uspora casu'!$F$5:$J$5,1)))^(1/(INDEX('07 Uspora casu'!$F$5:$J$5,MATCH(AY$4,'07 Uspora casu'!$F$5:$J$5,1)+1)-INDEX('07 Uspora casu'!$F$5:$J$5,MATCH(AY$4,'07 Uspora casu'!$F$5:$J$5,1))))*AX13))),0),IFERROR(IF(AY$4&lt;MIN('07 Uspora casu'!$F$5:$J$5),AZ13*('07 Uspora casu'!$G$7/'07 Uspora casu'!$F$7)^(1/('07 Uspora casu'!$G$5-'07 Uspora casu'!$F$5)),IF(AY$4&gt;MAX('07 Uspora casu'!$F$5:$J$5),(INDEX('07 Uspora casu'!$F14:$J14,MATCH(AY$4,'07 Uspora casu'!$F$5:$J$5,1)-1)/INDEX('07 Uspora casu'!$F14:$J14,MATCH(AY$4,'07 Uspora casu'!$F$5:$J$5,1)))^(1/(INDEX('07 Uspora casu'!$F$5:$J$5,MATCH(AY$4,'07 Uspora casu'!$F$5:$J$5,1))-INDEX('07 Uspora casu'!$F$5:$J$5,MATCH(AY$4,'07 Uspora casu'!$F$5:$J$5,1)-1)))*AX13,IFERROR($E13/INDEX('07 Uspora casu'!$F14:$J14,MATCH(AY$4,'07 Uspora casu'!$F$5:$J$5,0)),(INDEX('07 Uspora casu'!$F14:$J14,MATCH(AY$4,'07 Uspora casu'!$F$5:$J$5,1))/INDEX('07 Uspora casu'!$F14:$J14,MATCH(AY$4,'07 Uspora casu'!$F$5:$J$5,1)+1))^(1/(INDEX('07 Uspora casu'!$F$5:$J$5,MATCH(AY$4,'07 Uspora casu'!$F$5:$J$5,1)+1)-INDEX('07 Uspora casu'!$F$5:$J$5,MATCH(AY$4,'07 Uspora casu'!$F$5:$J$5,1))))*AX13))),0)))</f>
        <v>0</v>
      </c>
      <c r="AZ13" s="48">
        <f>IF($E13="",0,IF('07 Uspora casu'!$D$2="Jazdný čas",IFERROR(IF(AZ$4&lt;MIN('07 Uspora casu'!$F$5:$J$5),BA13*('07 Uspora casu'!$F$7/'07 Uspora casu'!$G$7)^(1/('07 Uspora casu'!$G$5-'07 Uspora casu'!$F$5)),IF(AZ$4&gt;MAX('07 Uspora casu'!$F$5:$J$5),(INDEX('07 Uspora casu'!$F14:$J14,MATCH(AZ$4,'07 Uspora casu'!$F$5:$J$5,1))/INDEX('07 Uspora casu'!$F14:$J14,MATCH(AZ$4,'07 Uspora casu'!$F$5:$J$5,1)-1))^(1/(INDEX('07 Uspora casu'!$F$5:$J$5,MATCH(AZ$4,'07 Uspora casu'!$F$5:$J$5,1))-INDEX('07 Uspora casu'!$F$5:$J$5,MATCH(AZ$4,'07 Uspora casu'!$F$5:$J$5,1)-1)))*AY13,IFERROR(INDEX('07 Uspora casu'!$F14:$J14,MATCH(AZ$4,'07 Uspora casu'!$F$5:$J$5,0))/60,(INDEX('07 Uspora casu'!$F14:$J14,MATCH(AZ$4,'07 Uspora casu'!$F$5:$J$5,1)+1)/INDEX('07 Uspora casu'!$F14:$J14,MATCH(AZ$4,'07 Uspora casu'!$F$5:$J$5,1)))^(1/(INDEX('07 Uspora casu'!$F$5:$J$5,MATCH(AZ$4,'07 Uspora casu'!$F$5:$J$5,1)+1)-INDEX('07 Uspora casu'!$F$5:$J$5,MATCH(AZ$4,'07 Uspora casu'!$F$5:$J$5,1))))*AY13))),0),IFERROR(IF(AZ$4&lt;MIN('07 Uspora casu'!$F$5:$J$5),BA13*('07 Uspora casu'!$G$7/'07 Uspora casu'!$F$7)^(1/('07 Uspora casu'!$G$5-'07 Uspora casu'!$F$5)),IF(AZ$4&gt;MAX('07 Uspora casu'!$F$5:$J$5),(INDEX('07 Uspora casu'!$F14:$J14,MATCH(AZ$4,'07 Uspora casu'!$F$5:$J$5,1)-1)/INDEX('07 Uspora casu'!$F14:$J14,MATCH(AZ$4,'07 Uspora casu'!$F$5:$J$5,1)))^(1/(INDEX('07 Uspora casu'!$F$5:$J$5,MATCH(AZ$4,'07 Uspora casu'!$F$5:$J$5,1))-INDEX('07 Uspora casu'!$F$5:$J$5,MATCH(AZ$4,'07 Uspora casu'!$F$5:$J$5,1)-1)))*AY13,IFERROR($E13/INDEX('07 Uspora casu'!$F14:$J14,MATCH(AZ$4,'07 Uspora casu'!$F$5:$J$5,0)),(INDEX('07 Uspora casu'!$F14:$J14,MATCH(AZ$4,'07 Uspora casu'!$F$5:$J$5,1))/INDEX('07 Uspora casu'!$F14:$J14,MATCH(AZ$4,'07 Uspora casu'!$F$5:$J$5,1)+1))^(1/(INDEX('07 Uspora casu'!$F$5:$J$5,MATCH(AZ$4,'07 Uspora casu'!$F$5:$J$5,1)+1)-INDEX('07 Uspora casu'!$F$5:$J$5,MATCH(AZ$4,'07 Uspora casu'!$F$5:$J$5,1))))*AY13))),0)))</f>
        <v>0</v>
      </c>
      <c r="BA13" s="48">
        <f>IF($E13="",0,IF('07 Uspora casu'!$D$2="Jazdný čas",IFERROR(IF(BA$4&lt;MIN('07 Uspora casu'!$F$5:$J$5),BB13*('07 Uspora casu'!$F$7/'07 Uspora casu'!$G$7)^(1/('07 Uspora casu'!$G$5-'07 Uspora casu'!$F$5)),IF(BA$4&gt;MAX('07 Uspora casu'!$F$5:$J$5),(INDEX('07 Uspora casu'!$F14:$J14,MATCH(BA$4,'07 Uspora casu'!$F$5:$J$5,1))/INDEX('07 Uspora casu'!$F14:$J14,MATCH(BA$4,'07 Uspora casu'!$F$5:$J$5,1)-1))^(1/(INDEX('07 Uspora casu'!$F$5:$J$5,MATCH(BA$4,'07 Uspora casu'!$F$5:$J$5,1))-INDEX('07 Uspora casu'!$F$5:$J$5,MATCH(BA$4,'07 Uspora casu'!$F$5:$J$5,1)-1)))*AZ13,IFERROR(INDEX('07 Uspora casu'!$F14:$J14,MATCH(BA$4,'07 Uspora casu'!$F$5:$J$5,0))/60,(INDEX('07 Uspora casu'!$F14:$J14,MATCH(BA$4,'07 Uspora casu'!$F$5:$J$5,1)+1)/INDEX('07 Uspora casu'!$F14:$J14,MATCH(BA$4,'07 Uspora casu'!$F$5:$J$5,1)))^(1/(INDEX('07 Uspora casu'!$F$5:$J$5,MATCH(BA$4,'07 Uspora casu'!$F$5:$J$5,1)+1)-INDEX('07 Uspora casu'!$F$5:$J$5,MATCH(BA$4,'07 Uspora casu'!$F$5:$J$5,1))))*AZ13))),0),IFERROR(IF(BA$4&lt;MIN('07 Uspora casu'!$F$5:$J$5),BB13*('07 Uspora casu'!$G$7/'07 Uspora casu'!$F$7)^(1/('07 Uspora casu'!$G$5-'07 Uspora casu'!$F$5)),IF(BA$4&gt;MAX('07 Uspora casu'!$F$5:$J$5),(INDEX('07 Uspora casu'!$F14:$J14,MATCH(BA$4,'07 Uspora casu'!$F$5:$J$5,1)-1)/INDEX('07 Uspora casu'!$F14:$J14,MATCH(BA$4,'07 Uspora casu'!$F$5:$J$5,1)))^(1/(INDEX('07 Uspora casu'!$F$5:$J$5,MATCH(BA$4,'07 Uspora casu'!$F$5:$J$5,1))-INDEX('07 Uspora casu'!$F$5:$J$5,MATCH(BA$4,'07 Uspora casu'!$F$5:$J$5,1)-1)))*AZ13,IFERROR($E13/INDEX('07 Uspora casu'!$F14:$J14,MATCH(BA$4,'07 Uspora casu'!$F$5:$J$5,0)),(INDEX('07 Uspora casu'!$F14:$J14,MATCH(BA$4,'07 Uspora casu'!$F$5:$J$5,1))/INDEX('07 Uspora casu'!$F14:$J14,MATCH(BA$4,'07 Uspora casu'!$F$5:$J$5,1)+1))^(1/(INDEX('07 Uspora casu'!$F$5:$J$5,MATCH(BA$4,'07 Uspora casu'!$F$5:$J$5,1)+1)-INDEX('07 Uspora casu'!$F$5:$J$5,MATCH(BA$4,'07 Uspora casu'!$F$5:$J$5,1))))*AZ13))),0)))</f>
        <v>0</v>
      </c>
      <c r="BB13" s="48">
        <f>IF($E13="",0,IF('07 Uspora casu'!$D$2="Jazdný čas",IFERROR(IF(BB$4&lt;MIN('07 Uspora casu'!$F$5:$J$5),BC13*('07 Uspora casu'!$F$7/'07 Uspora casu'!$G$7)^(1/('07 Uspora casu'!$G$5-'07 Uspora casu'!$F$5)),IF(BB$4&gt;MAX('07 Uspora casu'!$F$5:$J$5),(INDEX('07 Uspora casu'!$F14:$J14,MATCH(BB$4,'07 Uspora casu'!$F$5:$J$5,1))/INDEX('07 Uspora casu'!$F14:$J14,MATCH(BB$4,'07 Uspora casu'!$F$5:$J$5,1)-1))^(1/(INDEX('07 Uspora casu'!$F$5:$J$5,MATCH(BB$4,'07 Uspora casu'!$F$5:$J$5,1))-INDEX('07 Uspora casu'!$F$5:$J$5,MATCH(BB$4,'07 Uspora casu'!$F$5:$J$5,1)-1)))*BA13,IFERROR(INDEX('07 Uspora casu'!$F14:$J14,MATCH(BB$4,'07 Uspora casu'!$F$5:$J$5,0))/60,(INDEX('07 Uspora casu'!$F14:$J14,MATCH(BB$4,'07 Uspora casu'!$F$5:$J$5,1)+1)/INDEX('07 Uspora casu'!$F14:$J14,MATCH(BB$4,'07 Uspora casu'!$F$5:$J$5,1)))^(1/(INDEX('07 Uspora casu'!$F$5:$J$5,MATCH(BB$4,'07 Uspora casu'!$F$5:$J$5,1)+1)-INDEX('07 Uspora casu'!$F$5:$J$5,MATCH(BB$4,'07 Uspora casu'!$F$5:$J$5,1))))*BA13))),0),IFERROR(IF(BB$4&lt;MIN('07 Uspora casu'!$F$5:$J$5),BC13*('07 Uspora casu'!$G$7/'07 Uspora casu'!$F$7)^(1/('07 Uspora casu'!$G$5-'07 Uspora casu'!$F$5)),IF(BB$4&gt;MAX('07 Uspora casu'!$F$5:$J$5),(INDEX('07 Uspora casu'!$F14:$J14,MATCH(BB$4,'07 Uspora casu'!$F$5:$J$5,1)-1)/INDEX('07 Uspora casu'!$F14:$J14,MATCH(BB$4,'07 Uspora casu'!$F$5:$J$5,1)))^(1/(INDEX('07 Uspora casu'!$F$5:$J$5,MATCH(BB$4,'07 Uspora casu'!$F$5:$J$5,1))-INDEX('07 Uspora casu'!$F$5:$J$5,MATCH(BB$4,'07 Uspora casu'!$F$5:$J$5,1)-1)))*BA13,IFERROR($E13/INDEX('07 Uspora casu'!$F14:$J14,MATCH(BB$4,'07 Uspora casu'!$F$5:$J$5,0)),(INDEX('07 Uspora casu'!$F14:$J14,MATCH(BB$4,'07 Uspora casu'!$F$5:$J$5,1))/INDEX('07 Uspora casu'!$F14:$J14,MATCH(BB$4,'07 Uspora casu'!$F$5:$J$5,1)+1))^(1/(INDEX('07 Uspora casu'!$F$5:$J$5,MATCH(BB$4,'07 Uspora casu'!$F$5:$J$5,1)+1)-INDEX('07 Uspora casu'!$F$5:$J$5,MATCH(BB$4,'07 Uspora casu'!$F$5:$J$5,1))))*BA13))),0)))</f>
        <v>0</v>
      </c>
      <c r="BC13" s="48">
        <f>IF($E13="",0,IF('07 Uspora casu'!$D$2="Jazdný čas",IFERROR(IF(BC$4&lt;MIN('07 Uspora casu'!$F$5:$J$5),BD13*('07 Uspora casu'!$F$7/'07 Uspora casu'!$G$7)^(1/('07 Uspora casu'!$G$5-'07 Uspora casu'!$F$5)),IF(BC$4&gt;MAX('07 Uspora casu'!$F$5:$J$5),(INDEX('07 Uspora casu'!$F14:$J14,MATCH(BC$4,'07 Uspora casu'!$F$5:$J$5,1))/INDEX('07 Uspora casu'!$F14:$J14,MATCH(BC$4,'07 Uspora casu'!$F$5:$J$5,1)-1))^(1/(INDEX('07 Uspora casu'!$F$5:$J$5,MATCH(BC$4,'07 Uspora casu'!$F$5:$J$5,1))-INDEX('07 Uspora casu'!$F$5:$J$5,MATCH(BC$4,'07 Uspora casu'!$F$5:$J$5,1)-1)))*BB13,IFERROR(INDEX('07 Uspora casu'!$F14:$J14,MATCH(BC$4,'07 Uspora casu'!$F$5:$J$5,0))/60,(INDEX('07 Uspora casu'!$F14:$J14,MATCH(BC$4,'07 Uspora casu'!$F$5:$J$5,1)+1)/INDEX('07 Uspora casu'!$F14:$J14,MATCH(BC$4,'07 Uspora casu'!$F$5:$J$5,1)))^(1/(INDEX('07 Uspora casu'!$F$5:$J$5,MATCH(BC$4,'07 Uspora casu'!$F$5:$J$5,1)+1)-INDEX('07 Uspora casu'!$F$5:$J$5,MATCH(BC$4,'07 Uspora casu'!$F$5:$J$5,1))))*BB13))),0),IFERROR(IF(BC$4&lt;MIN('07 Uspora casu'!$F$5:$J$5),BD13*('07 Uspora casu'!$G$7/'07 Uspora casu'!$F$7)^(1/('07 Uspora casu'!$G$5-'07 Uspora casu'!$F$5)),IF(BC$4&gt;MAX('07 Uspora casu'!$F$5:$J$5),(INDEX('07 Uspora casu'!$F14:$J14,MATCH(BC$4,'07 Uspora casu'!$F$5:$J$5,1)-1)/INDEX('07 Uspora casu'!$F14:$J14,MATCH(BC$4,'07 Uspora casu'!$F$5:$J$5,1)))^(1/(INDEX('07 Uspora casu'!$F$5:$J$5,MATCH(BC$4,'07 Uspora casu'!$F$5:$J$5,1))-INDEX('07 Uspora casu'!$F$5:$J$5,MATCH(BC$4,'07 Uspora casu'!$F$5:$J$5,1)-1)))*BB13,IFERROR($E13/INDEX('07 Uspora casu'!$F14:$J14,MATCH(BC$4,'07 Uspora casu'!$F$5:$J$5,0)),(INDEX('07 Uspora casu'!$F14:$J14,MATCH(BC$4,'07 Uspora casu'!$F$5:$J$5,1))/INDEX('07 Uspora casu'!$F14:$J14,MATCH(BC$4,'07 Uspora casu'!$F$5:$J$5,1)+1))^(1/(INDEX('07 Uspora casu'!$F$5:$J$5,MATCH(BC$4,'07 Uspora casu'!$F$5:$J$5,1)+1)-INDEX('07 Uspora casu'!$F$5:$J$5,MATCH(BC$4,'07 Uspora casu'!$F$5:$J$5,1))))*BB13))),0)))</f>
        <v>0</v>
      </c>
    </row>
    <row r="14" spans="1:55" x14ac:dyDescent="0.2">
      <c r="A14" s="87"/>
      <c r="B14" s="5">
        <v>9</v>
      </c>
      <c r="C14" s="5" t="str">
        <f>IF(ISBLANK('07 Uspora casu'!C15)=TRUE,"",'07 Uspora casu'!C15)</f>
        <v/>
      </c>
      <c r="D14" s="5" t="str">
        <f>IF(ISBLANK('07 Uspora casu'!D15)=TRUE,"",'07 Uspora casu'!D15)</f>
        <v>Privádzač Nižná</v>
      </c>
      <c r="E14" s="5" t="str">
        <f>IF(ISBLANK('07 Uspora casu'!E15)=TRUE,"",'07 Uspora casu'!E15)</f>
        <v/>
      </c>
      <c r="F14" s="48">
        <f>IF($E14="",0,IF('07 Uspora casu'!$D$2="Jazdný čas",IFERROR(IF(F$4&lt;MIN('07 Uspora casu'!$F$5:$J$5),G14*('07 Uspora casu'!$F$7/'07 Uspora casu'!$G$7)^(1/('07 Uspora casu'!$G$5-'07 Uspora casu'!$F$5)),IF(F$4&gt;MAX('07 Uspora casu'!$F$5:$J$5),(INDEX('07 Uspora casu'!$F15:$J15,MATCH(F$4,'07 Uspora casu'!$F$5:$J$5,1))/INDEX('07 Uspora casu'!$F15:$J15,MATCH(F$4,'07 Uspora casu'!$F$5:$J$5,1)-1))^(1/(INDEX('07 Uspora casu'!$F$5:$J$5,MATCH(F$4,'07 Uspora casu'!$F$5:$J$5,1))-INDEX('07 Uspora casu'!$F$5:$J$5,MATCH(F$4,'07 Uspora casu'!$F$5:$J$5,1)-1)))*E14,IFERROR(INDEX('07 Uspora casu'!$F15:$J15,MATCH(F$4,'07 Uspora casu'!$F$5:$J$5,0))/60,(INDEX('07 Uspora casu'!$F15:$J15,MATCH(F$4,'07 Uspora casu'!$F$5:$J$5,1)+1)/INDEX('07 Uspora casu'!$F15:$J15,MATCH(F$4,'07 Uspora casu'!$F$5:$J$5,1)))^(1/(INDEX('07 Uspora casu'!$F$5:$J$5,MATCH(F$4,'07 Uspora casu'!$F$5:$J$5,1)+1)-INDEX('07 Uspora casu'!$F$5:$J$5,MATCH(F$4,'07 Uspora casu'!$F$5:$J$5,1))))*E14))),0),IFERROR(IF(F$4&lt;MIN('07 Uspora casu'!$F$5:$J$5),G14*('07 Uspora casu'!$G$7/'07 Uspora casu'!$F$7)^(1/('07 Uspora casu'!$G$5-'07 Uspora casu'!$F$5)),IF(F$4&gt;MAX('07 Uspora casu'!$F$5:$J$5),(INDEX('07 Uspora casu'!$F15:$J15,MATCH(F$4,'07 Uspora casu'!$F$5:$J$5,1)-1)/INDEX('07 Uspora casu'!$F15:$J15,MATCH(F$4,'07 Uspora casu'!$F$5:$J$5,1)))^(1/(INDEX('07 Uspora casu'!$F$5:$J$5,MATCH(F$4,'07 Uspora casu'!$F$5:$J$5,1))-INDEX('07 Uspora casu'!$F$5:$J$5,MATCH(F$4,'07 Uspora casu'!$F$5:$J$5,1)-1)))*E14,IFERROR($E14/INDEX('07 Uspora casu'!$F15:$J15,MATCH(F$4,'07 Uspora casu'!$F$5:$J$5,0)),(INDEX('07 Uspora casu'!$F15:$J15,MATCH(F$4,'07 Uspora casu'!$F$5:$J$5,1))/INDEX('07 Uspora casu'!$F15:$J15,MATCH(F$4,'07 Uspora casu'!$F$5:$J$5,1)+1))^(1/(INDEX('07 Uspora casu'!$F$5:$J$5,MATCH(F$4,'07 Uspora casu'!$F$5:$J$5,1)+1)-INDEX('07 Uspora casu'!$F$5:$J$5,MATCH(F$4,'07 Uspora casu'!$F$5:$J$5,1))))*E14))),0)))</f>
        <v>0</v>
      </c>
      <c r="G14" s="48">
        <f>IF($E14="",0,IF('07 Uspora casu'!$D$2="Jazdný čas",IFERROR(IF(G$4&lt;MIN('07 Uspora casu'!$F$5:$J$5),H14*('07 Uspora casu'!$F$7/'07 Uspora casu'!$G$7)^(1/('07 Uspora casu'!$G$5-'07 Uspora casu'!$F$5)),IF(G$4&gt;MAX('07 Uspora casu'!$F$5:$J$5),(INDEX('07 Uspora casu'!$F15:$J15,MATCH(G$4,'07 Uspora casu'!$F$5:$J$5,1))/INDEX('07 Uspora casu'!$F15:$J15,MATCH(G$4,'07 Uspora casu'!$F$5:$J$5,1)-1))^(1/(INDEX('07 Uspora casu'!$F$5:$J$5,MATCH(G$4,'07 Uspora casu'!$F$5:$J$5,1))-INDEX('07 Uspora casu'!$F$5:$J$5,MATCH(G$4,'07 Uspora casu'!$F$5:$J$5,1)-1)))*F14,IFERROR(INDEX('07 Uspora casu'!$F15:$J15,MATCH(G$4,'07 Uspora casu'!$F$5:$J$5,0))/60,(INDEX('07 Uspora casu'!$F15:$J15,MATCH(G$4,'07 Uspora casu'!$F$5:$J$5,1)+1)/INDEX('07 Uspora casu'!$F15:$J15,MATCH(G$4,'07 Uspora casu'!$F$5:$J$5,1)))^(1/(INDEX('07 Uspora casu'!$F$5:$J$5,MATCH(G$4,'07 Uspora casu'!$F$5:$J$5,1)+1)-INDEX('07 Uspora casu'!$F$5:$J$5,MATCH(G$4,'07 Uspora casu'!$F$5:$J$5,1))))*F14))),0),IFERROR(IF(G$4&lt;MIN('07 Uspora casu'!$F$5:$J$5),H14*('07 Uspora casu'!$G$7/'07 Uspora casu'!$F$7)^(1/('07 Uspora casu'!$G$5-'07 Uspora casu'!$F$5)),IF(G$4&gt;MAX('07 Uspora casu'!$F$5:$J$5),(INDEX('07 Uspora casu'!$F15:$J15,MATCH(G$4,'07 Uspora casu'!$F$5:$J$5,1)-1)/INDEX('07 Uspora casu'!$F15:$J15,MATCH(G$4,'07 Uspora casu'!$F$5:$J$5,1)))^(1/(INDEX('07 Uspora casu'!$F$5:$J$5,MATCH(G$4,'07 Uspora casu'!$F$5:$J$5,1))-INDEX('07 Uspora casu'!$F$5:$J$5,MATCH(G$4,'07 Uspora casu'!$F$5:$J$5,1)-1)))*F14,IFERROR($E14/INDEX('07 Uspora casu'!$F15:$J15,MATCH(G$4,'07 Uspora casu'!$F$5:$J$5,0)),(INDEX('07 Uspora casu'!$F15:$J15,MATCH(G$4,'07 Uspora casu'!$F$5:$J$5,1))/INDEX('07 Uspora casu'!$F15:$J15,MATCH(G$4,'07 Uspora casu'!$F$5:$J$5,1)+1))^(1/(INDEX('07 Uspora casu'!$F$5:$J$5,MATCH(G$4,'07 Uspora casu'!$F$5:$J$5,1)+1)-INDEX('07 Uspora casu'!$F$5:$J$5,MATCH(G$4,'07 Uspora casu'!$F$5:$J$5,1))))*F14))),0)))</f>
        <v>0</v>
      </c>
      <c r="H14" s="48">
        <f>IF($E14="",0,IF('07 Uspora casu'!$D$2="Jazdný čas",IFERROR(IF(H$4&lt;MIN('07 Uspora casu'!$F$5:$J$5),I14*('07 Uspora casu'!$F$7/'07 Uspora casu'!$G$7)^(1/('07 Uspora casu'!$G$5-'07 Uspora casu'!$F$5)),IF(H$4&gt;MAX('07 Uspora casu'!$F$5:$J$5),(INDEX('07 Uspora casu'!$F15:$J15,MATCH(H$4,'07 Uspora casu'!$F$5:$J$5,1))/INDEX('07 Uspora casu'!$F15:$J15,MATCH(H$4,'07 Uspora casu'!$F$5:$J$5,1)-1))^(1/(INDEX('07 Uspora casu'!$F$5:$J$5,MATCH(H$4,'07 Uspora casu'!$F$5:$J$5,1))-INDEX('07 Uspora casu'!$F$5:$J$5,MATCH(H$4,'07 Uspora casu'!$F$5:$J$5,1)-1)))*G14,IFERROR(INDEX('07 Uspora casu'!$F15:$J15,MATCH(H$4,'07 Uspora casu'!$F$5:$J$5,0))/60,(INDEX('07 Uspora casu'!$F15:$J15,MATCH(H$4,'07 Uspora casu'!$F$5:$J$5,1)+1)/INDEX('07 Uspora casu'!$F15:$J15,MATCH(H$4,'07 Uspora casu'!$F$5:$J$5,1)))^(1/(INDEX('07 Uspora casu'!$F$5:$J$5,MATCH(H$4,'07 Uspora casu'!$F$5:$J$5,1)+1)-INDEX('07 Uspora casu'!$F$5:$J$5,MATCH(H$4,'07 Uspora casu'!$F$5:$J$5,1))))*G14))),0),IFERROR(IF(H$4&lt;MIN('07 Uspora casu'!$F$5:$J$5),I14*('07 Uspora casu'!$G$7/'07 Uspora casu'!$F$7)^(1/('07 Uspora casu'!$G$5-'07 Uspora casu'!$F$5)),IF(H$4&gt;MAX('07 Uspora casu'!$F$5:$J$5),(INDEX('07 Uspora casu'!$F15:$J15,MATCH(H$4,'07 Uspora casu'!$F$5:$J$5,1)-1)/INDEX('07 Uspora casu'!$F15:$J15,MATCH(H$4,'07 Uspora casu'!$F$5:$J$5,1)))^(1/(INDEX('07 Uspora casu'!$F$5:$J$5,MATCH(H$4,'07 Uspora casu'!$F$5:$J$5,1))-INDEX('07 Uspora casu'!$F$5:$J$5,MATCH(H$4,'07 Uspora casu'!$F$5:$J$5,1)-1)))*G14,IFERROR($E14/INDEX('07 Uspora casu'!$F15:$J15,MATCH(H$4,'07 Uspora casu'!$F$5:$J$5,0)),(INDEX('07 Uspora casu'!$F15:$J15,MATCH(H$4,'07 Uspora casu'!$F$5:$J$5,1))/INDEX('07 Uspora casu'!$F15:$J15,MATCH(H$4,'07 Uspora casu'!$F$5:$J$5,1)+1))^(1/(INDEX('07 Uspora casu'!$F$5:$J$5,MATCH(H$4,'07 Uspora casu'!$F$5:$J$5,1)+1)-INDEX('07 Uspora casu'!$F$5:$J$5,MATCH(H$4,'07 Uspora casu'!$F$5:$J$5,1))))*G14))),0)))</f>
        <v>0</v>
      </c>
      <c r="I14" s="48">
        <f>IF($E14="",0,IF('07 Uspora casu'!$D$2="Jazdný čas",IFERROR(IF(I$4&lt;MIN('07 Uspora casu'!$F$5:$J$5),J14*('07 Uspora casu'!$F$7/'07 Uspora casu'!$G$7)^(1/('07 Uspora casu'!$G$5-'07 Uspora casu'!$F$5)),IF(I$4&gt;MAX('07 Uspora casu'!$F$5:$J$5),(INDEX('07 Uspora casu'!$F15:$J15,MATCH(I$4,'07 Uspora casu'!$F$5:$J$5,1))/INDEX('07 Uspora casu'!$F15:$J15,MATCH(I$4,'07 Uspora casu'!$F$5:$J$5,1)-1))^(1/(INDEX('07 Uspora casu'!$F$5:$J$5,MATCH(I$4,'07 Uspora casu'!$F$5:$J$5,1))-INDEX('07 Uspora casu'!$F$5:$J$5,MATCH(I$4,'07 Uspora casu'!$F$5:$J$5,1)-1)))*H14,IFERROR(INDEX('07 Uspora casu'!$F15:$J15,MATCH(I$4,'07 Uspora casu'!$F$5:$J$5,0))/60,(INDEX('07 Uspora casu'!$F15:$J15,MATCH(I$4,'07 Uspora casu'!$F$5:$J$5,1)+1)/INDEX('07 Uspora casu'!$F15:$J15,MATCH(I$4,'07 Uspora casu'!$F$5:$J$5,1)))^(1/(INDEX('07 Uspora casu'!$F$5:$J$5,MATCH(I$4,'07 Uspora casu'!$F$5:$J$5,1)+1)-INDEX('07 Uspora casu'!$F$5:$J$5,MATCH(I$4,'07 Uspora casu'!$F$5:$J$5,1))))*H14))),0),IFERROR(IF(I$4&lt;MIN('07 Uspora casu'!$F$5:$J$5),J14*('07 Uspora casu'!$G$7/'07 Uspora casu'!$F$7)^(1/('07 Uspora casu'!$G$5-'07 Uspora casu'!$F$5)),IF(I$4&gt;MAX('07 Uspora casu'!$F$5:$J$5),(INDEX('07 Uspora casu'!$F15:$J15,MATCH(I$4,'07 Uspora casu'!$F$5:$J$5,1)-1)/INDEX('07 Uspora casu'!$F15:$J15,MATCH(I$4,'07 Uspora casu'!$F$5:$J$5,1)))^(1/(INDEX('07 Uspora casu'!$F$5:$J$5,MATCH(I$4,'07 Uspora casu'!$F$5:$J$5,1))-INDEX('07 Uspora casu'!$F$5:$J$5,MATCH(I$4,'07 Uspora casu'!$F$5:$J$5,1)-1)))*H14,IFERROR($E14/INDEX('07 Uspora casu'!$F15:$J15,MATCH(I$4,'07 Uspora casu'!$F$5:$J$5,0)),(INDEX('07 Uspora casu'!$F15:$J15,MATCH(I$4,'07 Uspora casu'!$F$5:$J$5,1))/INDEX('07 Uspora casu'!$F15:$J15,MATCH(I$4,'07 Uspora casu'!$F$5:$J$5,1)+1))^(1/(INDEX('07 Uspora casu'!$F$5:$J$5,MATCH(I$4,'07 Uspora casu'!$F$5:$J$5,1)+1)-INDEX('07 Uspora casu'!$F$5:$J$5,MATCH(I$4,'07 Uspora casu'!$F$5:$J$5,1))))*H14))),0)))</f>
        <v>0</v>
      </c>
      <c r="J14" s="48">
        <f>IF($E14="",0,IF('07 Uspora casu'!$D$2="Jazdný čas",IFERROR(IF(J$4&lt;MIN('07 Uspora casu'!$F$5:$J$5),K14*('07 Uspora casu'!$F$7/'07 Uspora casu'!$G$7)^(1/('07 Uspora casu'!$G$5-'07 Uspora casu'!$F$5)),IF(J$4&gt;MAX('07 Uspora casu'!$F$5:$J$5),(INDEX('07 Uspora casu'!$F15:$J15,MATCH(J$4,'07 Uspora casu'!$F$5:$J$5,1))/INDEX('07 Uspora casu'!$F15:$J15,MATCH(J$4,'07 Uspora casu'!$F$5:$J$5,1)-1))^(1/(INDEX('07 Uspora casu'!$F$5:$J$5,MATCH(J$4,'07 Uspora casu'!$F$5:$J$5,1))-INDEX('07 Uspora casu'!$F$5:$J$5,MATCH(J$4,'07 Uspora casu'!$F$5:$J$5,1)-1)))*I14,IFERROR(INDEX('07 Uspora casu'!$F15:$J15,MATCH(J$4,'07 Uspora casu'!$F$5:$J$5,0))/60,(INDEX('07 Uspora casu'!$F15:$J15,MATCH(J$4,'07 Uspora casu'!$F$5:$J$5,1)+1)/INDEX('07 Uspora casu'!$F15:$J15,MATCH(J$4,'07 Uspora casu'!$F$5:$J$5,1)))^(1/(INDEX('07 Uspora casu'!$F$5:$J$5,MATCH(J$4,'07 Uspora casu'!$F$5:$J$5,1)+1)-INDEX('07 Uspora casu'!$F$5:$J$5,MATCH(J$4,'07 Uspora casu'!$F$5:$J$5,1))))*I14))),0),IFERROR(IF(J$4&lt;MIN('07 Uspora casu'!$F$5:$J$5),K14*('07 Uspora casu'!$G$7/'07 Uspora casu'!$F$7)^(1/('07 Uspora casu'!$G$5-'07 Uspora casu'!$F$5)),IF(J$4&gt;MAX('07 Uspora casu'!$F$5:$J$5),(INDEX('07 Uspora casu'!$F15:$J15,MATCH(J$4,'07 Uspora casu'!$F$5:$J$5,1)-1)/INDEX('07 Uspora casu'!$F15:$J15,MATCH(J$4,'07 Uspora casu'!$F$5:$J$5,1)))^(1/(INDEX('07 Uspora casu'!$F$5:$J$5,MATCH(J$4,'07 Uspora casu'!$F$5:$J$5,1))-INDEX('07 Uspora casu'!$F$5:$J$5,MATCH(J$4,'07 Uspora casu'!$F$5:$J$5,1)-1)))*I14,IFERROR($E14/INDEX('07 Uspora casu'!$F15:$J15,MATCH(J$4,'07 Uspora casu'!$F$5:$J$5,0)),(INDEX('07 Uspora casu'!$F15:$J15,MATCH(J$4,'07 Uspora casu'!$F$5:$J$5,1))/INDEX('07 Uspora casu'!$F15:$J15,MATCH(J$4,'07 Uspora casu'!$F$5:$J$5,1)+1))^(1/(INDEX('07 Uspora casu'!$F$5:$J$5,MATCH(J$4,'07 Uspora casu'!$F$5:$J$5,1)+1)-INDEX('07 Uspora casu'!$F$5:$J$5,MATCH(J$4,'07 Uspora casu'!$F$5:$J$5,1))))*I14))),0)))</f>
        <v>0</v>
      </c>
      <c r="K14" s="48">
        <f>IF($E14="",0,IF('07 Uspora casu'!$D$2="Jazdný čas",IFERROR(IF(K$4&lt;MIN('07 Uspora casu'!$F$5:$J$5),L14*('07 Uspora casu'!$F$7/'07 Uspora casu'!$G$7)^(1/('07 Uspora casu'!$G$5-'07 Uspora casu'!$F$5)),IF(K$4&gt;MAX('07 Uspora casu'!$F$5:$J$5),(INDEX('07 Uspora casu'!$F15:$J15,MATCH(K$4,'07 Uspora casu'!$F$5:$J$5,1))/INDEX('07 Uspora casu'!$F15:$J15,MATCH(K$4,'07 Uspora casu'!$F$5:$J$5,1)-1))^(1/(INDEX('07 Uspora casu'!$F$5:$J$5,MATCH(K$4,'07 Uspora casu'!$F$5:$J$5,1))-INDEX('07 Uspora casu'!$F$5:$J$5,MATCH(K$4,'07 Uspora casu'!$F$5:$J$5,1)-1)))*J14,IFERROR(INDEX('07 Uspora casu'!$F15:$J15,MATCH(K$4,'07 Uspora casu'!$F$5:$J$5,0))/60,(INDEX('07 Uspora casu'!$F15:$J15,MATCH(K$4,'07 Uspora casu'!$F$5:$J$5,1)+1)/INDEX('07 Uspora casu'!$F15:$J15,MATCH(K$4,'07 Uspora casu'!$F$5:$J$5,1)))^(1/(INDEX('07 Uspora casu'!$F$5:$J$5,MATCH(K$4,'07 Uspora casu'!$F$5:$J$5,1)+1)-INDEX('07 Uspora casu'!$F$5:$J$5,MATCH(K$4,'07 Uspora casu'!$F$5:$J$5,1))))*J14))),0),IFERROR(IF(K$4&lt;MIN('07 Uspora casu'!$F$5:$J$5),L14*('07 Uspora casu'!$G$7/'07 Uspora casu'!$F$7)^(1/('07 Uspora casu'!$G$5-'07 Uspora casu'!$F$5)),IF(K$4&gt;MAX('07 Uspora casu'!$F$5:$J$5),(INDEX('07 Uspora casu'!$F15:$J15,MATCH(K$4,'07 Uspora casu'!$F$5:$J$5,1)-1)/INDEX('07 Uspora casu'!$F15:$J15,MATCH(K$4,'07 Uspora casu'!$F$5:$J$5,1)))^(1/(INDEX('07 Uspora casu'!$F$5:$J$5,MATCH(K$4,'07 Uspora casu'!$F$5:$J$5,1))-INDEX('07 Uspora casu'!$F$5:$J$5,MATCH(K$4,'07 Uspora casu'!$F$5:$J$5,1)-1)))*J14,IFERROR($E14/INDEX('07 Uspora casu'!$F15:$J15,MATCH(K$4,'07 Uspora casu'!$F$5:$J$5,0)),(INDEX('07 Uspora casu'!$F15:$J15,MATCH(K$4,'07 Uspora casu'!$F$5:$J$5,1))/INDEX('07 Uspora casu'!$F15:$J15,MATCH(K$4,'07 Uspora casu'!$F$5:$J$5,1)+1))^(1/(INDEX('07 Uspora casu'!$F$5:$J$5,MATCH(K$4,'07 Uspora casu'!$F$5:$J$5,1)+1)-INDEX('07 Uspora casu'!$F$5:$J$5,MATCH(K$4,'07 Uspora casu'!$F$5:$J$5,1))))*J14))),0)))</f>
        <v>0</v>
      </c>
      <c r="L14" s="48">
        <f>IF($E14="",0,IF('07 Uspora casu'!$D$2="Jazdný čas",IFERROR(IF(L$4&lt;MIN('07 Uspora casu'!$F$5:$J$5),M14*('07 Uspora casu'!$F$7/'07 Uspora casu'!$G$7)^(1/('07 Uspora casu'!$G$5-'07 Uspora casu'!$F$5)),IF(L$4&gt;MAX('07 Uspora casu'!$F$5:$J$5),(INDEX('07 Uspora casu'!$F15:$J15,MATCH(L$4,'07 Uspora casu'!$F$5:$J$5,1))/INDEX('07 Uspora casu'!$F15:$J15,MATCH(L$4,'07 Uspora casu'!$F$5:$J$5,1)-1))^(1/(INDEX('07 Uspora casu'!$F$5:$J$5,MATCH(L$4,'07 Uspora casu'!$F$5:$J$5,1))-INDEX('07 Uspora casu'!$F$5:$J$5,MATCH(L$4,'07 Uspora casu'!$F$5:$J$5,1)-1)))*K14,IFERROR(INDEX('07 Uspora casu'!$F15:$J15,MATCH(L$4,'07 Uspora casu'!$F$5:$J$5,0))/60,(INDEX('07 Uspora casu'!$F15:$J15,MATCH(L$4,'07 Uspora casu'!$F$5:$J$5,1)+1)/INDEX('07 Uspora casu'!$F15:$J15,MATCH(L$4,'07 Uspora casu'!$F$5:$J$5,1)))^(1/(INDEX('07 Uspora casu'!$F$5:$J$5,MATCH(L$4,'07 Uspora casu'!$F$5:$J$5,1)+1)-INDEX('07 Uspora casu'!$F$5:$J$5,MATCH(L$4,'07 Uspora casu'!$F$5:$J$5,1))))*K14))),0),IFERROR(IF(L$4&lt;MIN('07 Uspora casu'!$F$5:$J$5),M14*('07 Uspora casu'!$G$7/'07 Uspora casu'!$F$7)^(1/('07 Uspora casu'!$G$5-'07 Uspora casu'!$F$5)),IF(L$4&gt;MAX('07 Uspora casu'!$F$5:$J$5),(INDEX('07 Uspora casu'!$F15:$J15,MATCH(L$4,'07 Uspora casu'!$F$5:$J$5,1)-1)/INDEX('07 Uspora casu'!$F15:$J15,MATCH(L$4,'07 Uspora casu'!$F$5:$J$5,1)))^(1/(INDEX('07 Uspora casu'!$F$5:$J$5,MATCH(L$4,'07 Uspora casu'!$F$5:$J$5,1))-INDEX('07 Uspora casu'!$F$5:$J$5,MATCH(L$4,'07 Uspora casu'!$F$5:$J$5,1)-1)))*K14,IFERROR($E14/INDEX('07 Uspora casu'!$F15:$J15,MATCH(L$4,'07 Uspora casu'!$F$5:$J$5,0)),(INDEX('07 Uspora casu'!$F15:$J15,MATCH(L$4,'07 Uspora casu'!$F$5:$J$5,1))/INDEX('07 Uspora casu'!$F15:$J15,MATCH(L$4,'07 Uspora casu'!$F$5:$J$5,1)+1))^(1/(INDEX('07 Uspora casu'!$F$5:$J$5,MATCH(L$4,'07 Uspora casu'!$F$5:$J$5,1)+1)-INDEX('07 Uspora casu'!$F$5:$J$5,MATCH(L$4,'07 Uspora casu'!$F$5:$J$5,1))))*K14))),0)))</f>
        <v>0</v>
      </c>
      <c r="M14" s="48">
        <f>IF($E14="",0,IF('07 Uspora casu'!$D$2="Jazdný čas",IFERROR(IF(M$4&lt;MIN('07 Uspora casu'!$F$5:$J$5),N14*('07 Uspora casu'!$F$7/'07 Uspora casu'!$G$7)^(1/('07 Uspora casu'!$G$5-'07 Uspora casu'!$F$5)),IF(M$4&gt;MAX('07 Uspora casu'!$F$5:$J$5),(INDEX('07 Uspora casu'!$F15:$J15,MATCH(M$4,'07 Uspora casu'!$F$5:$J$5,1))/INDEX('07 Uspora casu'!$F15:$J15,MATCH(M$4,'07 Uspora casu'!$F$5:$J$5,1)-1))^(1/(INDEX('07 Uspora casu'!$F$5:$J$5,MATCH(M$4,'07 Uspora casu'!$F$5:$J$5,1))-INDEX('07 Uspora casu'!$F$5:$J$5,MATCH(M$4,'07 Uspora casu'!$F$5:$J$5,1)-1)))*L14,IFERROR(INDEX('07 Uspora casu'!$F15:$J15,MATCH(M$4,'07 Uspora casu'!$F$5:$J$5,0))/60,(INDEX('07 Uspora casu'!$F15:$J15,MATCH(M$4,'07 Uspora casu'!$F$5:$J$5,1)+1)/INDEX('07 Uspora casu'!$F15:$J15,MATCH(M$4,'07 Uspora casu'!$F$5:$J$5,1)))^(1/(INDEX('07 Uspora casu'!$F$5:$J$5,MATCH(M$4,'07 Uspora casu'!$F$5:$J$5,1)+1)-INDEX('07 Uspora casu'!$F$5:$J$5,MATCH(M$4,'07 Uspora casu'!$F$5:$J$5,1))))*L14))),0),IFERROR(IF(M$4&lt;MIN('07 Uspora casu'!$F$5:$J$5),N14*('07 Uspora casu'!$G$7/'07 Uspora casu'!$F$7)^(1/('07 Uspora casu'!$G$5-'07 Uspora casu'!$F$5)),IF(M$4&gt;MAX('07 Uspora casu'!$F$5:$J$5),(INDEX('07 Uspora casu'!$F15:$J15,MATCH(M$4,'07 Uspora casu'!$F$5:$J$5,1)-1)/INDEX('07 Uspora casu'!$F15:$J15,MATCH(M$4,'07 Uspora casu'!$F$5:$J$5,1)))^(1/(INDEX('07 Uspora casu'!$F$5:$J$5,MATCH(M$4,'07 Uspora casu'!$F$5:$J$5,1))-INDEX('07 Uspora casu'!$F$5:$J$5,MATCH(M$4,'07 Uspora casu'!$F$5:$J$5,1)-1)))*L14,IFERROR($E14/INDEX('07 Uspora casu'!$F15:$J15,MATCH(M$4,'07 Uspora casu'!$F$5:$J$5,0)),(INDEX('07 Uspora casu'!$F15:$J15,MATCH(M$4,'07 Uspora casu'!$F$5:$J$5,1))/INDEX('07 Uspora casu'!$F15:$J15,MATCH(M$4,'07 Uspora casu'!$F$5:$J$5,1)+1))^(1/(INDEX('07 Uspora casu'!$F$5:$J$5,MATCH(M$4,'07 Uspora casu'!$F$5:$J$5,1)+1)-INDEX('07 Uspora casu'!$F$5:$J$5,MATCH(M$4,'07 Uspora casu'!$F$5:$J$5,1))))*L14))),0)))</f>
        <v>0</v>
      </c>
      <c r="N14" s="48">
        <f>IF($E14="",0,IF('07 Uspora casu'!$D$2="Jazdný čas",IFERROR(IF(N$4&lt;MIN('07 Uspora casu'!$F$5:$J$5),O14*('07 Uspora casu'!$F$7/'07 Uspora casu'!$G$7)^(1/('07 Uspora casu'!$G$5-'07 Uspora casu'!$F$5)),IF(N$4&gt;MAX('07 Uspora casu'!$F$5:$J$5),(INDEX('07 Uspora casu'!$F15:$J15,MATCH(N$4,'07 Uspora casu'!$F$5:$J$5,1))/INDEX('07 Uspora casu'!$F15:$J15,MATCH(N$4,'07 Uspora casu'!$F$5:$J$5,1)-1))^(1/(INDEX('07 Uspora casu'!$F$5:$J$5,MATCH(N$4,'07 Uspora casu'!$F$5:$J$5,1))-INDEX('07 Uspora casu'!$F$5:$J$5,MATCH(N$4,'07 Uspora casu'!$F$5:$J$5,1)-1)))*M14,IFERROR(INDEX('07 Uspora casu'!$F15:$J15,MATCH(N$4,'07 Uspora casu'!$F$5:$J$5,0))/60,(INDEX('07 Uspora casu'!$F15:$J15,MATCH(N$4,'07 Uspora casu'!$F$5:$J$5,1)+1)/INDEX('07 Uspora casu'!$F15:$J15,MATCH(N$4,'07 Uspora casu'!$F$5:$J$5,1)))^(1/(INDEX('07 Uspora casu'!$F$5:$J$5,MATCH(N$4,'07 Uspora casu'!$F$5:$J$5,1)+1)-INDEX('07 Uspora casu'!$F$5:$J$5,MATCH(N$4,'07 Uspora casu'!$F$5:$J$5,1))))*M14))),0),IFERROR(IF(N$4&lt;MIN('07 Uspora casu'!$F$5:$J$5),O14*('07 Uspora casu'!$G$7/'07 Uspora casu'!$F$7)^(1/('07 Uspora casu'!$G$5-'07 Uspora casu'!$F$5)),IF(N$4&gt;MAX('07 Uspora casu'!$F$5:$J$5),(INDEX('07 Uspora casu'!$F15:$J15,MATCH(N$4,'07 Uspora casu'!$F$5:$J$5,1)-1)/INDEX('07 Uspora casu'!$F15:$J15,MATCH(N$4,'07 Uspora casu'!$F$5:$J$5,1)))^(1/(INDEX('07 Uspora casu'!$F$5:$J$5,MATCH(N$4,'07 Uspora casu'!$F$5:$J$5,1))-INDEX('07 Uspora casu'!$F$5:$J$5,MATCH(N$4,'07 Uspora casu'!$F$5:$J$5,1)-1)))*M14,IFERROR($E14/INDEX('07 Uspora casu'!$F15:$J15,MATCH(N$4,'07 Uspora casu'!$F$5:$J$5,0)),(INDEX('07 Uspora casu'!$F15:$J15,MATCH(N$4,'07 Uspora casu'!$F$5:$J$5,1))/INDEX('07 Uspora casu'!$F15:$J15,MATCH(N$4,'07 Uspora casu'!$F$5:$J$5,1)+1))^(1/(INDEX('07 Uspora casu'!$F$5:$J$5,MATCH(N$4,'07 Uspora casu'!$F$5:$J$5,1)+1)-INDEX('07 Uspora casu'!$F$5:$J$5,MATCH(N$4,'07 Uspora casu'!$F$5:$J$5,1))))*M14))),0)))</f>
        <v>0</v>
      </c>
      <c r="O14" s="48">
        <f>IF($E14="",0,IF('07 Uspora casu'!$D$2="Jazdný čas",IFERROR(IF(O$4&lt;MIN('07 Uspora casu'!$F$5:$J$5),P14*('07 Uspora casu'!$F$7/'07 Uspora casu'!$G$7)^(1/('07 Uspora casu'!$G$5-'07 Uspora casu'!$F$5)),IF(O$4&gt;MAX('07 Uspora casu'!$F$5:$J$5),(INDEX('07 Uspora casu'!$F15:$J15,MATCH(O$4,'07 Uspora casu'!$F$5:$J$5,1))/INDEX('07 Uspora casu'!$F15:$J15,MATCH(O$4,'07 Uspora casu'!$F$5:$J$5,1)-1))^(1/(INDEX('07 Uspora casu'!$F$5:$J$5,MATCH(O$4,'07 Uspora casu'!$F$5:$J$5,1))-INDEX('07 Uspora casu'!$F$5:$J$5,MATCH(O$4,'07 Uspora casu'!$F$5:$J$5,1)-1)))*N14,IFERROR(INDEX('07 Uspora casu'!$F15:$J15,MATCH(O$4,'07 Uspora casu'!$F$5:$J$5,0))/60,(INDEX('07 Uspora casu'!$F15:$J15,MATCH(O$4,'07 Uspora casu'!$F$5:$J$5,1)+1)/INDEX('07 Uspora casu'!$F15:$J15,MATCH(O$4,'07 Uspora casu'!$F$5:$J$5,1)))^(1/(INDEX('07 Uspora casu'!$F$5:$J$5,MATCH(O$4,'07 Uspora casu'!$F$5:$J$5,1)+1)-INDEX('07 Uspora casu'!$F$5:$J$5,MATCH(O$4,'07 Uspora casu'!$F$5:$J$5,1))))*N14))),0),IFERROR(IF(O$4&lt;MIN('07 Uspora casu'!$F$5:$J$5),P14*('07 Uspora casu'!$G$7/'07 Uspora casu'!$F$7)^(1/('07 Uspora casu'!$G$5-'07 Uspora casu'!$F$5)),IF(O$4&gt;MAX('07 Uspora casu'!$F$5:$J$5),(INDEX('07 Uspora casu'!$F15:$J15,MATCH(O$4,'07 Uspora casu'!$F$5:$J$5,1)-1)/INDEX('07 Uspora casu'!$F15:$J15,MATCH(O$4,'07 Uspora casu'!$F$5:$J$5,1)))^(1/(INDEX('07 Uspora casu'!$F$5:$J$5,MATCH(O$4,'07 Uspora casu'!$F$5:$J$5,1))-INDEX('07 Uspora casu'!$F$5:$J$5,MATCH(O$4,'07 Uspora casu'!$F$5:$J$5,1)-1)))*N14,IFERROR($E14/INDEX('07 Uspora casu'!$F15:$J15,MATCH(O$4,'07 Uspora casu'!$F$5:$J$5,0)),(INDEX('07 Uspora casu'!$F15:$J15,MATCH(O$4,'07 Uspora casu'!$F$5:$J$5,1))/INDEX('07 Uspora casu'!$F15:$J15,MATCH(O$4,'07 Uspora casu'!$F$5:$J$5,1)+1))^(1/(INDEX('07 Uspora casu'!$F$5:$J$5,MATCH(O$4,'07 Uspora casu'!$F$5:$J$5,1)+1)-INDEX('07 Uspora casu'!$F$5:$J$5,MATCH(O$4,'07 Uspora casu'!$F$5:$J$5,1))))*N14))),0)))</f>
        <v>0</v>
      </c>
      <c r="P14" s="48">
        <f>IF($E14="",0,IF('07 Uspora casu'!$D$2="Jazdný čas",IFERROR(IF(P$4&lt;MIN('07 Uspora casu'!$F$5:$J$5),Q14*('07 Uspora casu'!$F$7/'07 Uspora casu'!$G$7)^(1/('07 Uspora casu'!$G$5-'07 Uspora casu'!$F$5)),IF(P$4&gt;MAX('07 Uspora casu'!$F$5:$J$5),(INDEX('07 Uspora casu'!$F15:$J15,MATCH(P$4,'07 Uspora casu'!$F$5:$J$5,1))/INDEX('07 Uspora casu'!$F15:$J15,MATCH(P$4,'07 Uspora casu'!$F$5:$J$5,1)-1))^(1/(INDEX('07 Uspora casu'!$F$5:$J$5,MATCH(P$4,'07 Uspora casu'!$F$5:$J$5,1))-INDEX('07 Uspora casu'!$F$5:$J$5,MATCH(P$4,'07 Uspora casu'!$F$5:$J$5,1)-1)))*O14,IFERROR(INDEX('07 Uspora casu'!$F15:$J15,MATCH(P$4,'07 Uspora casu'!$F$5:$J$5,0))/60,(INDEX('07 Uspora casu'!$F15:$J15,MATCH(P$4,'07 Uspora casu'!$F$5:$J$5,1)+1)/INDEX('07 Uspora casu'!$F15:$J15,MATCH(P$4,'07 Uspora casu'!$F$5:$J$5,1)))^(1/(INDEX('07 Uspora casu'!$F$5:$J$5,MATCH(P$4,'07 Uspora casu'!$F$5:$J$5,1)+1)-INDEX('07 Uspora casu'!$F$5:$J$5,MATCH(P$4,'07 Uspora casu'!$F$5:$J$5,1))))*O14))),0),IFERROR(IF(P$4&lt;MIN('07 Uspora casu'!$F$5:$J$5),Q14*('07 Uspora casu'!$G$7/'07 Uspora casu'!$F$7)^(1/('07 Uspora casu'!$G$5-'07 Uspora casu'!$F$5)),IF(P$4&gt;MAX('07 Uspora casu'!$F$5:$J$5),(INDEX('07 Uspora casu'!$F15:$J15,MATCH(P$4,'07 Uspora casu'!$F$5:$J$5,1)-1)/INDEX('07 Uspora casu'!$F15:$J15,MATCH(P$4,'07 Uspora casu'!$F$5:$J$5,1)))^(1/(INDEX('07 Uspora casu'!$F$5:$J$5,MATCH(P$4,'07 Uspora casu'!$F$5:$J$5,1))-INDEX('07 Uspora casu'!$F$5:$J$5,MATCH(P$4,'07 Uspora casu'!$F$5:$J$5,1)-1)))*O14,IFERROR($E14/INDEX('07 Uspora casu'!$F15:$J15,MATCH(P$4,'07 Uspora casu'!$F$5:$J$5,0)),(INDEX('07 Uspora casu'!$F15:$J15,MATCH(P$4,'07 Uspora casu'!$F$5:$J$5,1))/INDEX('07 Uspora casu'!$F15:$J15,MATCH(P$4,'07 Uspora casu'!$F$5:$J$5,1)+1))^(1/(INDEX('07 Uspora casu'!$F$5:$J$5,MATCH(P$4,'07 Uspora casu'!$F$5:$J$5,1)+1)-INDEX('07 Uspora casu'!$F$5:$J$5,MATCH(P$4,'07 Uspora casu'!$F$5:$J$5,1))))*O14))),0)))</f>
        <v>0</v>
      </c>
      <c r="Q14" s="48">
        <f>IF($E14="",0,IF('07 Uspora casu'!$D$2="Jazdný čas",IFERROR(IF(Q$4&lt;MIN('07 Uspora casu'!$F$5:$J$5),R14*('07 Uspora casu'!$F$7/'07 Uspora casu'!$G$7)^(1/('07 Uspora casu'!$G$5-'07 Uspora casu'!$F$5)),IF(Q$4&gt;MAX('07 Uspora casu'!$F$5:$J$5),(INDEX('07 Uspora casu'!$F15:$J15,MATCH(Q$4,'07 Uspora casu'!$F$5:$J$5,1))/INDEX('07 Uspora casu'!$F15:$J15,MATCH(Q$4,'07 Uspora casu'!$F$5:$J$5,1)-1))^(1/(INDEX('07 Uspora casu'!$F$5:$J$5,MATCH(Q$4,'07 Uspora casu'!$F$5:$J$5,1))-INDEX('07 Uspora casu'!$F$5:$J$5,MATCH(Q$4,'07 Uspora casu'!$F$5:$J$5,1)-1)))*P14,IFERROR(INDEX('07 Uspora casu'!$F15:$J15,MATCH(Q$4,'07 Uspora casu'!$F$5:$J$5,0))/60,(INDEX('07 Uspora casu'!$F15:$J15,MATCH(Q$4,'07 Uspora casu'!$F$5:$J$5,1)+1)/INDEX('07 Uspora casu'!$F15:$J15,MATCH(Q$4,'07 Uspora casu'!$F$5:$J$5,1)))^(1/(INDEX('07 Uspora casu'!$F$5:$J$5,MATCH(Q$4,'07 Uspora casu'!$F$5:$J$5,1)+1)-INDEX('07 Uspora casu'!$F$5:$J$5,MATCH(Q$4,'07 Uspora casu'!$F$5:$J$5,1))))*P14))),0),IFERROR(IF(Q$4&lt;MIN('07 Uspora casu'!$F$5:$J$5),R14*('07 Uspora casu'!$G$7/'07 Uspora casu'!$F$7)^(1/('07 Uspora casu'!$G$5-'07 Uspora casu'!$F$5)),IF(Q$4&gt;MAX('07 Uspora casu'!$F$5:$J$5),(INDEX('07 Uspora casu'!$F15:$J15,MATCH(Q$4,'07 Uspora casu'!$F$5:$J$5,1)-1)/INDEX('07 Uspora casu'!$F15:$J15,MATCH(Q$4,'07 Uspora casu'!$F$5:$J$5,1)))^(1/(INDEX('07 Uspora casu'!$F$5:$J$5,MATCH(Q$4,'07 Uspora casu'!$F$5:$J$5,1))-INDEX('07 Uspora casu'!$F$5:$J$5,MATCH(Q$4,'07 Uspora casu'!$F$5:$J$5,1)-1)))*P14,IFERROR($E14/INDEX('07 Uspora casu'!$F15:$J15,MATCH(Q$4,'07 Uspora casu'!$F$5:$J$5,0)),(INDEX('07 Uspora casu'!$F15:$J15,MATCH(Q$4,'07 Uspora casu'!$F$5:$J$5,1))/INDEX('07 Uspora casu'!$F15:$J15,MATCH(Q$4,'07 Uspora casu'!$F$5:$J$5,1)+1))^(1/(INDEX('07 Uspora casu'!$F$5:$J$5,MATCH(Q$4,'07 Uspora casu'!$F$5:$J$5,1)+1)-INDEX('07 Uspora casu'!$F$5:$J$5,MATCH(Q$4,'07 Uspora casu'!$F$5:$J$5,1))))*P14))),0)))</f>
        <v>0</v>
      </c>
      <c r="R14" s="48">
        <f>IF($E14="",0,IF('07 Uspora casu'!$D$2="Jazdný čas",IFERROR(IF(R$4&lt;MIN('07 Uspora casu'!$F$5:$J$5),S14*('07 Uspora casu'!$F$7/'07 Uspora casu'!$G$7)^(1/('07 Uspora casu'!$G$5-'07 Uspora casu'!$F$5)),IF(R$4&gt;MAX('07 Uspora casu'!$F$5:$J$5),(INDEX('07 Uspora casu'!$F15:$J15,MATCH(R$4,'07 Uspora casu'!$F$5:$J$5,1))/INDEX('07 Uspora casu'!$F15:$J15,MATCH(R$4,'07 Uspora casu'!$F$5:$J$5,1)-1))^(1/(INDEX('07 Uspora casu'!$F$5:$J$5,MATCH(R$4,'07 Uspora casu'!$F$5:$J$5,1))-INDEX('07 Uspora casu'!$F$5:$J$5,MATCH(R$4,'07 Uspora casu'!$F$5:$J$5,1)-1)))*Q14,IFERROR(INDEX('07 Uspora casu'!$F15:$J15,MATCH(R$4,'07 Uspora casu'!$F$5:$J$5,0))/60,(INDEX('07 Uspora casu'!$F15:$J15,MATCH(R$4,'07 Uspora casu'!$F$5:$J$5,1)+1)/INDEX('07 Uspora casu'!$F15:$J15,MATCH(R$4,'07 Uspora casu'!$F$5:$J$5,1)))^(1/(INDEX('07 Uspora casu'!$F$5:$J$5,MATCH(R$4,'07 Uspora casu'!$F$5:$J$5,1)+1)-INDEX('07 Uspora casu'!$F$5:$J$5,MATCH(R$4,'07 Uspora casu'!$F$5:$J$5,1))))*Q14))),0),IFERROR(IF(R$4&lt;MIN('07 Uspora casu'!$F$5:$J$5),S14*('07 Uspora casu'!$G$7/'07 Uspora casu'!$F$7)^(1/('07 Uspora casu'!$G$5-'07 Uspora casu'!$F$5)),IF(R$4&gt;MAX('07 Uspora casu'!$F$5:$J$5),(INDEX('07 Uspora casu'!$F15:$J15,MATCH(R$4,'07 Uspora casu'!$F$5:$J$5,1)-1)/INDEX('07 Uspora casu'!$F15:$J15,MATCH(R$4,'07 Uspora casu'!$F$5:$J$5,1)))^(1/(INDEX('07 Uspora casu'!$F$5:$J$5,MATCH(R$4,'07 Uspora casu'!$F$5:$J$5,1))-INDEX('07 Uspora casu'!$F$5:$J$5,MATCH(R$4,'07 Uspora casu'!$F$5:$J$5,1)-1)))*Q14,IFERROR($E14/INDEX('07 Uspora casu'!$F15:$J15,MATCH(R$4,'07 Uspora casu'!$F$5:$J$5,0)),(INDEX('07 Uspora casu'!$F15:$J15,MATCH(R$4,'07 Uspora casu'!$F$5:$J$5,1))/INDEX('07 Uspora casu'!$F15:$J15,MATCH(R$4,'07 Uspora casu'!$F$5:$J$5,1)+1))^(1/(INDEX('07 Uspora casu'!$F$5:$J$5,MATCH(R$4,'07 Uspora casu'!$F$5:$J$5,1)+1)-INDEX('07 Uspora casu'!$F$5:$J$5,MATCH(R$4,'07 Uspora casu'!$F$5:$J$5,1))))*Q14))),0)))</f>
        <v>0</v>
      </c>
      <c r="S14" s="48">
        <f>IF($E14="",0,IF('07 Uspora casu'!$D$2="Jazdný čas",IFERROR(IF(S$4&lt;MIN('07 Uspora casu'!$F$5:$J$5),T14*('07 Uspora casu'!$F$7/'07 Uspora casu'!$G$7)^(1/('07 Uspora casu'!$G$5-'07 Uspora casu'!$F$5)),IF(S$4&gt;MAX('07 Uspora casu'!$F$5:$J$5),(INDEX('07 Uspora casu'!$F15:$J15,MATCH(S$4,'07 Uspora casu'!$F$5:$J$5,1))/INDEX('07 Uspora casu'!$F15:$J15,MATCH(S$4,'07 Uspora casu'!$F$5:$J$5,1)-1))^(1/(INDEX('07 Uspora casu'!$F$5:$J$5,MATCH(S$4,'07 Uspora casu'!$F$5:$J$5,1))-INDEX('07 Uspora casu'!$F$5:$J$5,MATCH(S$4,'07 Uspora casu'!$F$5:$J$5,1)-1)))*R14,IFERROR(INDEX('07 Uspora casu'!$F15:$J15,MATCH(S$4,'07 Uspora casu'!$F$5:$J$5,0))/60,(INDEX('07 Uspora casu'!$F15:$J15,MATCH(S$4,'07 Uspora casu'!$F$5:$J$5,1)+1)/INDEX('07 Uspora casu'!$F15:$J15,MATCH(S$4,'07 Uspora casu'!$F$5:$J$5,1)))^(1/(INDEX('07 Uspora casu'!$F$5:$J$5,MATCH(S$4,'07 Uspora casu'!$F$5:$J$5,1)+1)-INDEX('07 Uspora casu'!$F$5:$J$5,MATCH(S$4,'07 Uspora casu'!$F$5:$J$5,1))))*R14))),0),IFERROR(IF(S$4&lt;MIN('07 Uspora casu'!$F$5:$J$5),T14*('07 Uspora casu'!$G$7/'07 Uspora casu'!$F$7)^(1/('07 Uspora casu'!$G$5-'07 Uspora casu'!$F$5)),IF(S$4&gt;MAX('07 Uspora casu'!$F$5:$J$5),(INDEX('07 Uspora casu'!$F15:$J15,MATCH(S$4,'07 Uspora casu'!$F$5:$J$5,1)-1)/INDEX('07 Uspora casu'!$F15:$J15,MATCH(S$4,'07 Uspora casu'!$F$5:$J$5,1)))^(1/(INDEX('07 Uspora casu'!$F$5:$J$5,MATCH(S$4,'07 Uspora casu'!$F$5:$J$5,1))-INDEX('07 Uspora casu'!$F$5:$J$5,MATCH(S$4,'07 Uspora casu'!$F$5:$J$5,1)-1)))*R14,IFERROR($E14/INDEX('07 Uspora casu'!$F15:$J15,MATCH(S$4,'07 Uspora casu'!$F$5:$J$5,0)),(INDEX('07 Uspora casu'!$F15:$J15,MATCH(S$4,'07 Uspora casu'!$F$5:$J$5,1))/INDEX('07 Uspora casu'!$F15:$J15,MATCH(S$4,'07 Uspora casu'!$F$5:$J$5,1)+1))^(1/(INDEX('07 Uspora casu'!$F$5:$J$5,MATCH(S$4,'07 Uspora casu'!$F$5:$J$5,1)+1)-INDEX('07 Uspora casu'!$F$5:$J$5,MATCH(S$4,'07 Uspora casu'!$F$5:$J$5,1))))*R14))),0)))</f>
        <v>0</v>
      </c>
      <c r="T14" s="48">
        <f>IF($E14="",0,IF('07 Uspora casu'!$D$2="Jazdný čas",IFERROR(IF(T$4&lt;MIN('07 Uspora casu'!$F$5:$J$5),U14*('07 Uspora casu'!$F$7/'07 Uspora casu'!$G$7)^(1/('07 Uspora casu'!$G$5-'07 Uspora casu'!$F$5)),IF(T$4&gt;MAX('07 Uspora casu'!$F$5:$J$5),(INDEX('07 Uspora casu'!$F15:$J15,MATCH(T$4,'07 Uspora casu'!$F$5:$J$5,1))/INDEX('07 Uspora casu'!$F15:$J15,MATCH(T$4,'07 Uspora casu'!$F$5:$J$5,1)-1))^(1/(INDEX('07 Uspora casu'!$F$5:$J$5,MATCH(T$4,'07 Uspora casu'!$F$5:$J$5,1))-INDEX('07 Uspora casu'!$F$5:$J$5,MATCH(T$4,'07 Uspora casu'!$F$5:$J$5,1)-1)))*S14,IFERROR(INDEX('07 Uspora casu'!$F15:$J15,MATCH(T$4,'07 Uspora casu'!$F$5:$J$5,0))/60,(INDEX('07 Uspora casu'!$F15:$J15,MATCH(T$4,'07 Uspora casu'!$F$5:$J$5,1)+1)/INDEX('07 Uspora casu'!$F15:$J15,MATCH(T$4,'07 Uspora casu'!$F$5:$J$5,1)))^(1/(INDEX('07 Uspora casu'!$F$5:$J$5,MATCH(T$4,'07 Uspora casu'!$F$5:$J$5,1)+1)-INDEX('07 Uspora casu'!$F$5:$J$5,MATCH(T$4,'07 Uspora casu'!$F$5:$J$5,1))))*S14))),0),IFERROR(IF(T$4&lt;MIN('07 Uspora casu'!$F$5:$J$5),U14*('07 Uspora casu'!$G$7/'07 Uspora casu'!$F$7)^(1/('07 Uspora casu'!$G$5-'07 Uspora casu'!$F$5)),IF(T$4&gt;MAX('07 Uspora casu'!$F$5:$J$5),(INDEX('07 Uspora casu'!$F15:$J15,MATCH(T$4,'07 Uspora casu'!$F$5:$J$5,1)-1)/INDEX('07 Uspora casu'!$F15:$J15,MATCH(T$4,'07 Uspora casu'!$F$5:$J$5,1)))^(1/(INDEX('07 Uspora casu'!$F$5:$J$5,MATCH(T$4,'07 Uspora casu'!$F$5:$J$5,1))-INDEX('07 Uspora casu'!$F$5:$J$5,MATCH(T$4,'07 Uspora casu'!$F$5:$J$5,1)-1)))*S14,IFERROR($E14/INDEX('07 Uspora casu'!$F15:$J15,MATCH(T$4,'07 Uspora casu'!$F$5:$J$5,0)),(INDEX('07 Uspora casu'!$F15:$J15,MATCH(T$4,'07 Uspora casu'!$F$5:$J$5,1))/INDEX('07 Uspora casu'!$F15:$J15,MATCH(T$4,'07 Uspora casu'!$F$5:$J$5,1)+1))^(1/(INDEX('07 Uspora casu'!$F$5:$J$5,MATCH(T$4,'07 Uspora casu'!$F$5:$J$5,1)+1)-INDEX('07 Uspora casu'!$F$5:$J$5,MATCH(T$4,'07 Uspora casu'!$F$5:$J$5,1))))*S14))),0)))</f>
        <v>0</v>
      </c>
      <c r="U14" s="48">
        <f>IF($E14="",0,IF('07 Uspora casu'!$D$2="Jazdný čas",IFERROR(IF(U$4&lt;MIN('07 Uspora casu'!$F$5:$J$5),V14*('07 Uspora casu'!$F$7/'07 Uspora casu'!$G$7)^(1/('07 Uspora casu'!$G$5-'07 Uspora casu'!$F$5)),IF(U$4&gt;MAX('07 Uspora casu'!$F$5:$J$5),(INDEX('07 Uspora casu'!$F15:$J15,MATCH(U$4,'07 Uspora casu'!$F$5:$J$5,1))/INDEX('07 Uspora casu'!$F15:$J15,MATCH(U$4,'07 Uspora casu'!$F$5:$J$5,1)-1))^(1/(INDEX('07 Uspora casu'!$F$5:$J$5,MATCH(U$4,'07 Uspora casu'!$F$5:$J$5,1))-INDEX('07 Uspora casu'!$F$5:$J$5,MATCH(U$4,'07 Uspora casu'!$F$5:$J$5,1)-1)))*T14,IFERROR(INDEX('07 Uspora casu'!$F15:$J15,MATCH(U$4,'07 Uspora casu'!$F$5:$J$5,0))/60,(INDEX('07 Uspora casu'!$F15:$J15,MATCH(U$4,'07 Uspora casu'!$F$5:$J$5,1)+1)/INDEX('07 Uspora casu'!$F15:$J15,MATCH(U$4,'07 Uspora casu'!$F$5:$J$5,1)))^(1/(INDEX('07 Uspora casu'!$F$5:$J$5,MATCH(U$4,'07 Uspora casu'!$F$5:$J$5,1)+1)-INDEX('07 Uspora casu'!$F$5:$J$5,MATCH(U$4,'07 Uspora casu'!$F$5:$J$5,1))))*T14))),0),IFERROR(IF(U$4&lt;MIN('07 Uspora casu'!$F$5:$J$5),V14*('07 Uspora casu'!$G$7/'07 Uspora casu'!$F$7)^(1/('07 Uspora casu'!$G$5-'07 Uspora casu'!$F$5)),IF(U$4&gt;MAX('07 Uspora casu'!$F$5:$J$5),(INDEX('07 Uspora casu'!$F15:$J15,MATCH(U$4,'07 Uspora casu'!$F$5:$J$5,1)-1)/INDEX('07 Uspora casu'!$F15:$J15,MATCH(U$4,'07 Uspora casu'!$F$5:$J$5,1)))^(1/(INDEX('07 Uspora casu'!$F$5:$J$5,MATCH(U$4,'07 Uspora casu'!$F$5:$J$5,1))-INDEX('07 Uspora casu'!$F$5:$J$5,MATCH(U$4,'07 Uspora casu'!$F$5:$J$5,1)-1)))*T14,IFERROR($E14/INDEX('07 Uspora casu'!$F15:$J15,MATCH(U$4,'07 Uspora casu'!$F$5:$J$5,0)),(INDEX('07 Uspora casu'!$F15:$J15,MATCH(U$4,'07 Uspora casu'!$F$5:$J$5,1))/INDEX('07 Uspora casu'!$F15:$J15,MATCH(U$4,'07 Uspora casu'!$F$5:$J$5,1)+1))^(1/(INDEX('07 Uspora casu'!$F$5:$J$5,MATCH(U$4,'07 Uspora casu'!$F$5:$J$5,1)+1)-INDEX('07 Uspora casu'!$F$5:$J$5,MATCH(U$4,'07 Uspora casu'!$F$5:$J$5,1))))*T14))),0)))</f>
        <v>0</v>
      </c>
      <c r="V14" s="48">
        <f>IF($E14="",0,IF('07 Uspora casu'!$D$2="Jazdný čas",IFERROR(IF(V$4&lt;MIN('07 Uspora casu'!$F$5:$J$5),W14*('07 Uspora casu'!$F$7/'07 Uspora casu'!$G$7)^(1/('07 Uspora casu'!$G$5-'07 Uspora casu'!$F$5)),IF(V$4&gt;MAX('07 Uspora casu'!$F$5:$J$5),(INDEX('07 Uspora casu'!$F15:$J15,MATCH(V$4,'07 Uspora casu'!$F$5:$J$5,1))/INDEX('07 Uspora casu'!$F15:$J15,MATCH(V$4,'07 Uspora casu'!$F$5:$J$5,1)-1))^(1/(INDEX('07 Uspora casu'!$F$5:$J$5,MATCH(V$4,'07 Uspora casu'!$F$5:$J$5,1))-INDEX('07 Uspora casu'!$F$5:$J$5,MATCH(V$4,'07 Uspora casu'!$F$5:$J$5,1)-1)))*U14,IFERROR(INDEX('07 Uspora casu'!$F15:$J15,MATCH(V$4,'07 Uspora casu'!$F$5:$J$5,0))/60,(INDEX('07 Uspora casu'!$F15:$J15,MATCH(V$4,'07 Uspora casu'!$F$5:$J$5,1)+1)/INDEX('07 Uspora casu'!$F15:$J15,MATCH(V$4,'07 Uspora casu'!$F$5:$J$5,1)))^(1/(INDEX('07 Uspora casu'!$F$5:$J$5,MATCH(V$4,'07 Uspora casu'!$F$5:$J$5,1)+1)-INDEX('07 Uspora casu'!$F$5:$J$5,MATCH(V$4,'07 Uspora casu'!$F$5:$J$5,1))))*U14))),0),IFERROR(IF(V$4&lt;MIN('07 Uspora casu'!$F$5:$J$5),W14*('07 Uspora casu'!$G$7/'07 Uspora casu'!$F$7)^(1/('07 Uspora casu'!$G$5-'07 Uspora casu'!$F$5)),IF(V$4&gt;MAX('07 Uspora casu'!$F$5:$J$5),(INDEX('07 Uspora casu'!$F15:$J15,MATCH(V$4,'07 Uspora casu'!$F$5:$J$5,1)-1)/INDEX('07 Uspora casu'!$F15:$J15,MATCH(V$4,'07 Uspora casu'!$F$5:$J$5,1)))^(1/(INDEX('07 Uspora casu'!$F$5:$J$5,MATCH(V$4,'07 Uspora casu'!$F$5:$J$5,1))-INDEX('07 Uspora casu'!$F$5:$J$5,MATCH(V$4,'07 Uspora casu'!$F$5:$J$5,1)-1)))*U14,IFERROR($E14/INDEX('07 Uspora casu'!$F15:$J15,MATCH(V$4,'07 Uspora casu'!$F$5:$J$5,0)),(INDEX('07 Uspora casu'!$F15:$J15,MATCH(V$4,'07 Uspora casu'!$F$5:$J$5,1))/INDEX('07 Uspora casu'!$F15:$J15,MATCH(V$4,'07 Uspora casu'!$F$5:$J$5,1)+1))^(1/(INDEX('07 Uspora casu'!$F$5:$J$5,MATCH(V$4,'07 Uspora casu'!$F$5:$J$5,1)+1)-INDEX('07 Uspora casu'!$F$5:$J$5,MATCH(V$4,'07 Uspora casu'!$F$5:$J$5,1))))*U14))),0)))</f>
        <v>0</v>
      </c>
      <c r="W14" s="48">
        <f>IF($E14="",0,IF('07 Uspora casu'!$D$2="Jazdný čas",IFERROR(IF(W$4&lt;MIN('07 Uspora casu'!$F$5:$J$5),X14*('07 Uspora casu'!$F$7/'07 Uspora casu'!$G$7)^(1/('07 Uspora casu'!$G$5-'07 Uspora casu'!$F$5)),IF(W$4&gt;MAX('07 Uspora casu'!$F$5:$J$5),(INDEX('07 Uspora casu'!$F15:$J15,MATCH(W$4,'07 Uspora casu'!$F$5:$J$5,1))/INDEX('07 Uspora casu'!$F15:$J15,MATCH(W$4,'07 Uspora casu'!$F$5:$J$5,1)-1))^(1/(INDEX('07 Uspora casu'!$F$5:$J$5,MATCH(W$4,'07 Uspora casu'!$F$5:$J$5,1))-INDEX('07 Uspora casu'!$F$5:$J$5,MATCH(W$4,'07 Uspora casu'!$F$5:$J$5,1)-1)))*V14,IFERROR(INDEX('07 Uspora casu'!$F15:$J15,MATCH(W$4,'07 Uspora casu'!$F$5:$J$5,0))/60,(INDEX('07 Uspora casu'!$F15:$J15,MATCH(W$4,'07 Uspora casu'!$F$5:$J$5,1)+1)/INDEX('07 Uspora casu'!$F15:$J15,MATCH(W$4,'07 Uspora casu'!$F$5:$J$5,1)))^(1/(INDEX('07 Uspora casu'!$F$5:$J$5,MATCH(W$4,'07 Uspora casu'!$F$5:$J$5,1)+1)-INDEX('07 Uspora casu'!$F$5:$J$5,MATCH(W$4,'07 Uspora casu'!$F$5:$J$5,1))))*V14))),0),IFERROR(IF(W$4&lt;MIN('07 Uspora casu'!$F$5:$J$5),X14*('07 Uspora casu'!$G$7/'07 Uspora casu'!$F$7)^(1/('07 Uspora casu'!$G$5-'07 Uspora casu'!$F$5)),IF(W$4&gt;MAX('07 Uspora casu'!$F$5:$J$5),(INDEX('07 Uspora casu'!$F15:$J15,MATCH(W$4,'07 Uspora casu'!$F$5:$J$5,1)-1)/INDEX('07 Uspora casu'!$F15:$J15,MATCH(W$4,'07 Uspora casu'!$F$5:$J$5,1)))^(1/(INDEX('07 Uspora casu'!$F$5:$J$5,MATCH(W$4,'07 Uspora casu'!$F$5:$J$5,1))-INDEX('07 Uspora casu'!$F$5:$J$5,MATCH(W$4,'07 Uspora casu'!$F$5:$J$5,1)-1)))*V14,IFERROR($E14/INDEX('07 Uspora casu'!$F15:$J15,MATCH(W$4,'07 Uspora casu'!$F$5:$J$5,0)),(INDEX('07 Uspora casu'!$F15:$J15,MATCH(W$4,'07 Uspora casu'!$F$5:$J$5,1))/INDEX('07 Uspora casu'!$F15:$J15,MATCH(W$4,'07 Uspora casu'!$F$5:$J$5,1)+1))^(1/(INDEX('07 Uspora casu'!$F$5:$J$5,MATCH(W$4,'07 Uspora casu'!$F$5:$J$5,1)+1)-INDEX('07 Uspora casu'!$F$5:$J$5,MATCH(W$4,'07 Uspora casu'!$F$5:$J$5,1))))*V14))),0)))</f>
        <v>0</v>
      </c>
      <c r="X14" s="48">
        <f>IF($E14="",0,IF('07 Uspora casu'!$D$2="Jazdný čas",IFERROR(IF(X$4&lt;MIN('07 Uspora casu'!$F$5:$J$5),Y14*('07 Uspora casu'!$F$7/'07 Uspora casu'!$G$7)^(1/('07 Uspora casu'!$G$5-'07 Uspora casu'!$F$5)),IF(X$4&gt;MAX('07 Uspora casu'!$F$5:$J$5),(INDEX('07 Uspora casu'!$F15:$J15,MATCH(X$4,'07 Uspora casu'!$F$5:$J$5,1))/INDEX('07 Uspora casu'!$F15:$J15,MATCH(X$4,'07 Uspora casu'!$F$5:$J$5,1)-1))^(1/(INDEX('07 Uspora casu'!$F$5:$J$5,MATCH(X$4,'07 Uspora casu'!$F$5:$J$5,1))-INDEX('07 Uspora casu'!$F$5:$J$5,MATCH(X$4,'07 Uspora casu'!$F$5:$J$5,1)-1)))*W14,IFERROR(INDEX('07 Uspora casu'!$F15:$J15,MATCH(X$4,'07 Uspora casu'!$F$5:$J$5,0))/60,(INDEX('07 Uspora casu'!$F15:$J15,MATCH(X$4,'07 Uspora casu'!$F$5:$J$5,1)+1)/INDEX('07 Uspora casu'!$F15:$J15,MATCH(X$4,'07 Uspora casu'!$F$5:$J$5,1)))^(1/(INDEX('07 Uspora casu'!$F$5:$J$5,MATCH(X$4,'07 Uspora casu'!$F$5:$J$5,1)+1)-INDEX('07 Uspora casu'!$F$5:$J$5,MATCH(X$4,'07 Uspora casu'!$F$5:$J$5,1))))*W14))),0),IFERROR(IF(X$4&lt;MIN('07 Uspora casu'!$F$5:$J$5),Y14*('07 Uspora casu'!$G$7/'07 Uspora casu'!$F$7)^(1/('07 Uspora casu'!$G$5-'07 Uspora casu'!$F$5)),IF(X$4&gt;MAX('07 Uspora casu'!$F$5:$J$5),(INDEX('07 Uspora casu'!$F15:$J15,MATCH(X$4,'07 Uspora casu'!$F$5:$J$5,1)-1)/INDEX('07 Uspora casu'!$F15:$J15,MATCH(X$4,'07 Uspora casu'!$F$5:$J$5,1)))^(1/(INDEX('07 Uspora casu'!$F$5:$J$5,MATCH(X$4,'07 Uspora casu'!$F$5:$J$5,1))-INDEX('07 Uspora casu'!$F$5:$J$5,MATCH(X$4,'07 Uspora casu'!$F$5:$J$5,1)-1)))*W14,IFERROR($E14/INDEX('07 Uspora casu'!$F15:$J15,MATCH(X$4,'07 Uspora casu'!$F$5:$J$5,0)),(INDEX('07 Uspora casu'!$F15:$J15,MATCH(X$4,'07 Uspora casu'!$F$5:$J$5,1))/INDEX('07 Uspora casu'!$F15:$J15,MATCH(X$4,'07 Uspora casu'!$F$5:$J$5,1)+1))^(1/(INDEX('07 Uspora casu'!$F$5:$J$5,MATCH(X$4,'07 Uspora casu'!$F$5:$J$5,1)+1)-INDEX('07 Uspora casu'!$F$5:$J$5,MATCH(X$4,'07 Uspora casu'!$F$5:$J$5,1))))*W14))),0)))</f>
        <v>0</v>
      </c>
      <c r="Y14" s="48">
        <f>IF($E14="",0,IF('07 Uspora casu'!$D$2="Jazdný čas",IFERROR(IF(Y$4&lt;MIN('07 Uspora casu'!$F$5:$J$5),Z14*('07 Uspora casu'!$F$7/'07 Uspora casu'!$G$7)^(1/('07 Uspora casu'!$G$5-'07 Uspora casu'!$F$5)),IF(Y$4&gt;MAX('07 Uspora casu'!$F$5:$J$5),(INDEX('07 Uspora casu'!$F15:$J15,MATCH(Y$4,'07 Uspora casu'!$F$5:$J$5,1))/INDEX('07 Uspora casu'!$F15:$J15,MATCH(Y$4,'07 Uspora casu'!$F$5:$J$5,1)-1))^(1/(INDEX('07 Uspora casu'!$F$5:$J$5,MATCH(Y$4,'07 Uspora casu'!$F$5:$J$5,1))-INDEX('07 Uspora casu'!$F$5:$J$5,MATCH(Y$4,'07 Uspora casu'!$F$5:$J$5,1)-1)))*X14,IFERROR(INDEX('07 Uspora casu'!$F15:$J15,MATCH(Y$4,'07 Uspora casu'!$F$5:$J$5,0))/60,(INDEX('07 Uspora casu'!$F15:$J15,MATCH(Y$4,'07 Uspora casu'!$F$5:$J$5,1)+1)/INDEX('07 Uspora casu'!$F15:$J15,MATCH(Y$4,'07 Uspora casu'!$F$5:$J$5,1)))^(1/(INDEX('07 Uspora casu'!$F$5:$J$5,MATCH(Y$4,'07 Uspora casu'!$F$5:$J$5,1)+1)-INDEX('07 Uspora casu'!$F$5:$J$5,MATCH(Y$4,'07 Uspora casu'!$F$5:$J$5,1))))*X14))),0),IFERROR(IF(Y$4&lt;MIN('07 Uspora casu'!$F$5:$J$5),Z14*('07 Uspora casu'!$G$7/'07 Uspora casu'!$F$7)^(1/('07 Uspora casu'!$G$5-'07 Uspora casu'!$F$5)),IF(Y$4&gt;MAX('07 Uspora casu'!$F$5:$J$5),(INDEX('07 Uspora casu'!$F15:$J15,MATCH(Y$4,'07 Uspora casu'!$F$5:$J$5,1)-1)/INDEX('07 Uspora casu'!$F15:$J15,MATCH(Y$4,'07 Uspora casu'!$F$5:$J$5,1)))^(1/(INDEX('07 Uspora casu'!$F$5:$J$5,MATCH(Y$4,'07 Uspora casu'!$F$5:$J$5,1))-INDEX('07 Uspora casu'!$F$5:$J$5,MATCH(Y$4,'07 Uspora casu'!$F$5:$J$5,1)-1)))*X14,IFERROR($E14/INDEX('07 Uspora casu'!$F15:$J15,MATCH(Y$4,'07 Uspora casu'!$F$5:$J$5,0)),(INDEX('07 Uspora casu'!$F15:$J15,MATCH(Y$4,'07 Uspora casu'!$F$5:$J$5,1))/INDEX('07 Uspora casu'!$F15:$J15,MATCH(Y$4,'07 Uspora casu'!$F$5:$J$5,1)+1))^(1/(INDEX('07 Uspora casu'!$F$5:$J$5,MATCH(Y$4,'07 Uspora casu'!$F$5:$J$5,1)+1)-INDEX('07 Uspora casu'!$F$5:$J$5,MATCH(Y$4,'07 Uspora casu'!$F$5:$J$5,1))))*X14))),0)))</f>
        <v>0</v>
      </c>
      <c r="Z14" s="48">
        <f>IF($E14="",0,IF('07 Uspora casu'!$D$2="Jazdný čas",IFERROR(IF(Z$4&lt;MIN('07 Uspora casu'!$F$5:$J$5),AA14*('07 Uspora casu'!$F$7/'07 Uspora casu'!$G$7)^(1/('07 Uspora casu'!$G$5-'07 Uspora casu'!$F$5)),IF(Z$4&gt;MAX('07 Uspora casu'!$F$5:$J$5),(INDEX('07 Uspora casu'!$F15:$J15,MATCH(Z$4,'07 Uspora casu'!$F$5:$J$5,1))/INDEX('07 Uspora casu'!$F15:$J15,MATCH(Z$4,'07 Uspora casu'!$F$5:$J$5,1)-1))^(1/(INDEX('07 Uspora casu'!$F$5:$J$5,MATCH(Z$4,'07 Uspora casu'!$F$5:$J$5,1))-INDEX('07 Uspora casu'!$F$5:$J$5,MATCH(Z$4,'07 Uspora casu'!$F$5:$J$5,1)-1)))*Y14,IFERROR(INDEX('07 Uspora casu'!$F15:$J15,MATCH(Z$4,'07 Uspora casu'!$F$5:$J$5,0))/60,(INDEX('07 Uspora casu'!$F15:$J15,MATCH(Z$4,'07 Uspora casu'!$F$5:$J$5,1)+1)/INDEX('07 Uspora casu'!$F15:$J15,MATCH(Z$4,'07 Uspora casu'!$F$5:$J$5,1)))^(1/(INDEX('07 Uspora casu'!$F$5:$J$5,MATCH(Z$4,'07 Uspora casu'!$F$5:$J$5,1)+1)-INDEX('07 Uspora casu'!$F$5:$J$5,MATCH(Z$4,'07 Uspora casu'!$F$5:$J$5,1))))*Y14))),0),IFERROR(IF(Z$4&lt;MIN('07 Uspora casu'!$F$5:$J$5),AA14*('07 Uspora casu'!$G$7/'07 Uspora casu'!$F$7)^(1/('07 Uspora casu'!$G$5-'07 Uspora casu'!$F$5)),IF(Z$4&gt;MAX('07 Uspora casu'!$F$5:$J$5),(INDEX('07 Uspora casu'!$F15:$J15,MATCH(Z$4,'07 Uspora casu'!$F$5:$J$5,1)-1)/INDEX('07 Uspora casu'!$F15:$J15,MATCH(Z$4,'07 Uspora casu'!$F$5:$J$5,1)))^(1/(INDEX('07 Uspora casu'!$F$5:$J$5,MATCH(Z$4,'07 Uspora casu'!$F$5:$J$5,1))-INDEX('07 Uspora casu'!$F$5:$J$5,MATCH(Z$4,'07 Uspora casu'!$F$5:$J$5,1)-1)))*Y14,IFERROR($E14/INDEX('07 Uspora casu'!$F15:$J15,MATCH(Z$4,'07 Uspora casu'!$F$5:$J$5,0)),(INDEX('07 Uspora casu'!$F15:$J15,MATCH(Z$4,'07 Uspora casu'!$F$5:$J$5,1))/INDEX('07 Uspora casu'!$F15:$J15,MATCH(Z$4,'07 Uspora casu'!$F$5:$J$5,1)+1))^(1/(INDEX('07 Uspora casu'!$F$5:$J$5,MATCH(Z$4,'07 Uspora casu'!$F$5:$J$5,1)+1)-INDEX('07 Uspora casu'!$F$5:$J$5,MATCH(Z$4,'07 Uspora casu'!$F$5:$J$5,1))))*Y14))),0)))</f>
        <v>0</v>
      </c>
      <c r="AA14" s="48">
        <f>IF($E14="",0,IF('07 Uspora casu'!$D$2="Jazdný čas",IFERROR(IF(AA$4&lt;MIN('07 Uspora casu'!$F$5:$J$5),AB14*('07 Uspora casu'!$F$7/'07 Uspora casu'!$G$7)^(1/('07 Uspora casu'!$G$5-'07 Uspora casu'!$F$5)),IF(AA$4&gt;MAX('07 Uspora casu'!$F$5:$J$5),(INDEX('07 Uspora casu'!$F15:$J15,MATCH(AA$4,'07 Uspora casu'!$F$5:$J$5,1))/INDEX('07 Uspora casu'!$F15:$J15,MATCH(AA$4,'07 Uspora casu'!$F$5:$J$5,1)-1))^(1/(INDEX('07 Uspora casu'!$F$5:$J$5,MATCH(AA$4,'07 Uspora casu'!$F$5:$J$5,1))-INDEX('07 Uspora casu'!$F$5:$J$5,MATCH(AA$4,'07 Uspora casu'!$F$5:$J$5,1)-1)))*Z14,IFERROR(INDEX('07 Uspora casu'!$F15:$J15,MATCH(AA$4,'07 Uspora casu'!$F$5:$J$5,0))/60,(INDEX('07 Uspora casu'!$F15:$J15,MATCH(AA$4,'07 Uspora casu'!$F$5:$J$5,1)+1)/INDEX('07 Uspora casu'!$F15:$J15,MATCH(AA$4,'07 Uspora casu'!$F$5:$J$5,1)))^(1/(INDEX('07 Uspora casu'!$F$5:$J$5,MATCH(AA$4,'07 Uspora casu'!$F$5:$J$5,1)+1)-INDEX('07 Uspora casu'!$F$5:$J$5,MATCH(AA$4,'07 Uspora casu'!$F$5:$J$5,1))))*Z14))),0),IFERROR(IF(AA$4&lt;MIN('07 Uspora casu'!$F$5:$J$5),AB14*('07 Uspora casu'!$G$7/'07 Uspora casu'!$F$7)^(1/('07 Uspora casu'!$G$5-'07 Uspora casu'!$F$5)),IF(AA$4&gt;MAX('07 Uspora casu'!$F$5:$J$5),(INDEX('07 Uspora casu'!$F15:$J15,MATCH(AA$4,'07 Uspora casu'!$F$5:$J$5,1)-1)/INDEX('07 Uspora casu'!$F15:$J15,MATCH(AA$4,'07 Uspora casu'!$F$5:$J$5,1)))^(1/(INDEX('07 Uspora casu'!$F$5:$J$5,MATCH(AA$4,'07 Uspora casu'!$F$5:$J$5,1))-INDEX('07 Uspora casu'!$F$5:$J$5,MATCH(AA$4,'07 Uspora casu'!$F$5:$J$5,1)-1)))*Z14,IFERROR($E14/INDEX('07 Uspora casu'!$F15:$J15,MATCH(AA$4,'07 Uspora casu'!$F$5:$J$5,0)),(INDEX('07 Uspora casu'!$F15:$J15,MATCH(AA$4,'07 Uspora casu'!$F$5:$J$5,1))/INDEX('07 Uspora casu'!$F15:$J15,MATCH(AA$4,'07 Uspora casu'!$F$5:$J$5,1)+1))^(1/(INDEX('07 Uspora casu'!$F$5:$J$5,MATCH(AA$4,'07 Uspora casu'!$F$5:$J$5,1)+1)-INDEX('07 Uspora casu'!$F$5:$J$5,MATCH(AA$4,'07 Uspora casu'!$F$5:$J$5,1))))*Z14))),0)))</f>
        <v>0</v>
      </c>
      <c r="AB14" s="48">
        <f>IF($E14="",0,IF('07 Uspora casu'!$D$2="Jazdný čas",IFERROR(IF(AB$4&lt;MIN('07 Uspora casu'!$F$5:$J$5),AC14*('07 Uspora casu'!$F$7/'07 Uspora casu'!$G$7)^(1/('07 Uspora casu'!$G$5-'07 Uspora casu'!$F$5)),IF(AB$4&gt;MAX('07 Uspora casu'!$F$5:$J$5),(INDEX('07 Uspora casu'!$F15:$J15,MATCH(AB$4,'07 Uspora casu'!$F$5:$J$5,1))/INDEX('07 Uspora casu'!$F15:$J15,MATCH(AB$4,'07 Uspora casu'!$F$5:$J$5,1)-1))^(1/(INDEX('07 Uspora casu'!$F$5:$J$5,MATCH(AB$4,'07 Uspora casu'!$F$5:$J$5,1))-INDEX('07 Uspora casu'!$F$5:$J$5,MATCH(AB$4,'07 Uspora casu'!$F$5:$J$5,1)-1)))*AA14,IFERROR(INDEX('07 Uspora casu'!$F15:$J15,MATCH(AB$4,'07 Uspora casu'!$F$5:$J$5,0))/60,(INDEX('07 Uspora casu'!$F15:$J15,MATCH(AB$4,'07 Uspora casu'!$F$5:$J$5,1)+1)/INDEX('07 Uspora casu'!$F15:$J15,MATCH(AB$4,'07 Uspora casu'!$F$5:$J$5,1)))^(1/(INDEX('07 Uspora casu'!$F$5:$J$5,MATCH(AB$4,'07 Uspora casu'!$F$5:$J$5,1)+1)-INDEX('07 Uspora casu'!$F$5:$J$5,MATCH(AB$4,'07 Uspora casu'!$F$5:$J$5,1))))*AA14))),0),IFERROR(IF(AB$4&lt;MIN('07 Uspora casu'!$F$5:$J$5),AC14*('07 Uspora casu'!$G$7/'07 Uspora casu'!$F$7)^(1/('07 Uspora casu'!$G$5-'07 Uspora casu'!$F$5)),IF(AB$4&gt;MAX('07 Uspora casu'!$F$5:$J$5),(INDEX('07 Uspora casu'!$F15:$J15,MATCH(AB$4,'07 Uspora casu'!$F$5:$J$5,1)-1)/INDEX('07 Uspora casu'!$F15:$J15,MATCH(AB$4,'07 Uspora casu'!$F$5:$J$5,1)))^(1/(INDEX('07 Uspora casu'!$F$5:$J$5,MATCH(AB$4,'07 Uspora casu'!$F$5:$J$5,1))-INDEX('07 Uspora casu'!$F$5:$J$5,MATCH(AB$4,'07 Uspora casu'!$F$5:$J$5,1)-1)))*AA14,IFERROR($E14/INDEX('07 Uspora casu'!$F15:$J15,MATCH(AB$4,'07 Uspora casu'!$F$5:$J$5,0)),(INDEX('07 Uspora casu'!$F15:$J15,MATCH(AB$4,'07 Uspora casu'!$F$5:$J$5,1))/INDEX('07 Uspora casu'!$F15:$J15,MATCH(AB$4,'07 Uspora casu'!$F$5:$J$5,1)+1))^(1/(INDEX('07 Uspora casu'!$F$5:$J$5,MATCH(AB$4,'07 Uspora casu'!$F$5:$J$5,1)+1)-INDEX('07 Uspora casu'!$F$5:$J$5,MATCH(AB$4,'07 Uspora casu'!$F$5:$J$5,1))))*AA14))),0)))</f>
        <v>0</v>
      </c>
      <c r="AC14" s="48">
        <f>IF($E14="",0,IF('07 Uspora casu'!$D$2="Jazdný čas",IFERROR(IF(AC$4&lt;MIN('07 Uspora casu'!$F$5:$J$5),AD14*('07 Uspora casu'!$F$7/'07 Uspora casu'!$G$7)^(1/('07 Uspora casu'!$G$5-'07 Uspora casu'!$F$5)),IF(AC$4&gt;MAX('07 Uspora casu'!$F$5:$J$5),(INDEX('07 Uspora casu'!$F15:$J15,MATCH(AC$4,'07 Uspora casu'!$F$5:$J$5,1))/INDEX('07 Uspora casu'!$F15:$J15,MATCH(AC$4,'07 Uspora casu'!$F$5:$J$5,1)-1))^(1/(INDEX('07 Uspora casu'!$F$5:$J$5,MATCH(AC$4,'07 Uspora casu'!$F$5:$J$5,1))-INDEX('07 Uspora casu'!$F$5:$J$5,MATCH(AC$4,'07 Uspora casu'!$F$5:$J$5,1)-1)))*AB14,IFERROR(INDEX('07 Uspora casu'!$F15:$J15,MATCH(AC$4,'07 Uspora casu'!$F$5:$J$5,0))/60,(INDEX('07 Uspora casu'!$F15:$J15,MATCH(AC$4,'07 Uspora casu'!$F$5:$J$5,1)+1)/INDEX('07 Uspora casu'!$F15:$J15,MATCH(AC$4,'07 Uspora casu'!$F$5:$J$5,1)))^(1/(INDEX('07 Uspora casu'!$F$5:$J$5,MATCH(AC$4,'07 Uspora casu'!$F$5:$J$5,1)+1)-INDEX('07 Uspora casu'!$F$5:$J$5,MATCH(AC$4,'07 Uspora casu'!$F$5:$J$5,1))))*AB14))),0),IFERROR(IF(AC$4&lt;MIN('07 Uspora casu'!$F$5:$J$5),AD14*('07 Uspora casu'!$G$7/'07 Uspora casu'!$F$7)^(1/('07 Uspora casu'!$G$5-'07 Uspora casu'!$F$5)),IF(AC$4&gt;MAX('07 Uspora casu'!$F$5:$J$5),(INDEX('07 Uspora casu'!$F15:$J15,MATCH(AC$4,'07 Uspora casu'!$F$5:$J$5,1)-1)/INDEX('07 Uspora casu'!$F15:$J15,MATCH(AC$4,'07 Uspora casu'!$F$5:$J$5,1)))^(1/(INDEX('07 Uspora casu'!$F$5:$J$5,MATCH(AC$4,'07 Uspora casu'!$F$5:$J$5,1))-INDEX('07 Uspora casu'!$F$5:$J$5,MATCH(AC$4,'07 Uspora casu'!$F$5:$J$5,1)-1)))*AB14,IFERROR($E14/INDEX('07 Uspora casu'!$F15:$J15,MATCH(AC$4,'07 Uspora casu'!$F$5:$J$5,0)),(INDEX('07 Uspora casu'!$F15:$J15,MATCH(AC$4,'07 Uspora casu'!$F$5:$J$5,1))/INDEX('07 Uspora casu'!$F15:$J15,MATCH(AC$4,'07 Uspora casu'!$F$5:$J$5,1)+1))^(1/(INDEX('07 Uspora casu'!$F$5:$J$5,MATCH(AC$4,'07 Uspora casu'!$F$5:$J$5,1)+1)-INDEX('07 Uspora casu'!$F$5:$J$5,MATCH(AC$4,'07 Uspora casu'!$F$5:$J$5,1))))*AB14))),0)))</f>
        <v>0</v>
      </c>
      <c r="AD14" s="48">
        <f>IF($E14="",0,IF('07 Uspora casu'!$D$2="Jazdný čas",IFERROR(IF(AD$4&lt;MIN('07 Uspora casu'!$F$5:$J$5),AE14*('07 Uspora casu'!$F$7/'07 Uspora casu'!$G$7)^(1/('07 Uspora casu'!$G$5-'07 Uspora casu'!$F$5)),IF(AD$4&gt;MAX('07 Uspora casu'!$F$5:$J$5),(INDEX('07 Uspora casu'!$F15:$J15,MATCH(AD$4,'07 Uspora casu'!$F$5:$J$5,1))/INDEX('07 Uspora casu'!$F15:$J15,MATCH(AD$4,'07 Uspora casu'!$F$5:$J$5,1)-1))^(1/(INDEX('07 Uspora casu'!$F$5:$J$5,MATCH(AD$4,'07 Uspora casu'!$F$5:$J$5,1))-INDEX('07 Uspora casu'!$F$5:$J$5,MATCH(AD$4,'07 Uspora casu'!$F$5:$J$5,1)-1)))*AC14,IFERROR(INDEX('07 Uspora casu'!$F15:$J15,MATCH(AD$4,'07 Uspora casu'!$F$5:$J$5,0))/60,(INDEX('07 Uspora casu'!$F15:$J15,MATCH(AD$4,'07 Uspora casu'!$F$5:$J$5,1)+1)/INDEX('07 Uspora casu'!$F15:$J15,MATCH(AD$4,'07 Uspora casu'!$F$5:$J$5,1)))^(1/(INDEX('07 Uspora casu'!$F$5:$J$5,MATCH(AD$4,'07 Uspora casu'!$F$5:$J$5,1)+1)-INDEX('07 Uspora casu'!$F$5:$J$5,MATCH(AD$4,'07 Uspora casu'!$F$5:$J$5,1))))*AC14))),0),IFERROR(IF(AD$4&lt;MIN('07 Uspora casu'!$F$5:$J$5),AE14*('07 Uspora casu'!$G$7/'07 Uspora casu'!$F$7)^(1/('07 Uspora casu'!$G$5-'07 Uspora casu'!$F$5)),IF(AD$4&gt;MAX('07 Uspora casu'!$F$5:$J$5),(INDEX('07 Uspora casu'!$F15:$J15,MATCH(AD$4,'07 Uspora casu'!$F$5:$J$5,1)-1)/INDEX('07 Uspora casu'!$F15:$J15,MATCH(AD$4,'07 Uspora casu'!$F$5:$J$5,1)))^(1/(INDEX('07 Uspora casu'!$F$5:$J$5,MATCH(AD$4,'07 Uspora casu'!$F$5:$J$5,1))-INDEX('07 Uspora casu'!$F$5:$J$5,MATCH(AD$4,'07 Uspora casu'!$F$5:$J$5,1)-1)))*AC14,IFERROR($E14/INDEX('07 Uspora casu'!$F15:$J15,MATCH(AD$4,'07 Uspora casu'!$F$5:$J$5,0)),(INDEX('07 Uspora casu'!$F15:$J15,MATCH(AD$4,'07 Uspora casu'!$F$5:$J$5,1))/INDEX('07 Uspora casu'!$F15:$J15,MATCH(AD$4,'07 Uspora casu'!$F$5:$J$5,1)+1))^(1/(INDEX('07 Uspora casu'!$F$5:$J$5,MATCH(AD$4,'07 Uspora casu'!$F$5:$J$5,1)+1)-INDEX('07 Uspora casu'!$F$5:$J$5,MATCH(AD$4,'07 Uspora casu'!$F$5:$J$5,1))))*AC14))),0)))</f>
        <v>0</v>
      </c>
      <c r="AE14" s="48">
        <f>IF($E14="",0,IF('07 Uspora casu'!$D$2="Jazdný čas",IFERROR(IF(AE$4&lt;MIN('07 Uspora casu'!$F$5:$J$5),AF14*('07 Uspora casu'!$F$7/'07 Uspora casu'!$G$7)^(1/('07 Uspora casu'!$G$5-'07 Uspora casu'!$F$5)),IF(AE$4&gt;MAX('07 Uspora casu'!$F$5:$J$5),(INDEX('07 Uspora casu'!$F15:$J15,MATCH(AE$4,'07 Uspora casu'!$F$5:$J$5,1))/INDEX('07 Uspora casu'!$F15:$J15,MATCH(AE$4,'07 Uspora casu'!$F$5:$J$5,1)-1))^(1/(INDEX('07 Uspora casu'!$F$5:$J$5,MATCH(AE$4,'07 Uspora casu'!$F$5:$J$5,1))-INDEX('07 Uspora casu'!$F$5:$J$5,MATCH(AE$4,'07 Uspora casu'!$F$5:$J$5,1)-1)))*AD14,IFERROR(INDEX('07 Uspora casu'!$F15:$J15,MATCH(AE$4,'07 Uspora casu'!$F$5:$J$5,0))/60,(INDEX('07 Uspora casu'!$F15:$J15,MATCH(AE$4,'07 Uspora casu'!$F$5:$J$5,1)+1)/INDEX('07 Uspora casu'!$F15:$J15,MATCH(AE$4,'07 Uspora casu'!$F$5:$J$5,1)))^(1/(INDEX('07 Uspora casu'!$F$5:$J$5,MATCH(AE$4,'07 Uspora casu'!$F$5:$J$5,1)+1)-INDEX('07 Uspora casu'!$F$5:$J$5,MATCH(AE$4,'07 Uspora casu'!$F$5:$J$5,1))))*AD14))),0),IFERROR(IF(AE$4&lt;MIN('07 Uspora casu'!$F$5:$J$5),AF14*('07 Uspora casu'!$G$7/'07 Uspora casu'!$F$7)^(1/('07 Uspora casu'!$G$5-'07 Uspora casu'!$F$5)),IF(AE$4&gt;MAX('07 Uspora casu'!$F$5:$J$5),(INDEX('07 Uspora casu'!$F15:$J15,MATCH(AE$4,'07 Uspora casu'!$F$5:$J$5,1)-1)/INDEX('07 Uspora casu'!$F15:$J15,MATCH(AE$4,'07 Uspora casu'!$F$5:$J$5,1)))^(1/(INDEX('07 Uspora casu'!$F$5:$J$5,MATCH(AE$4,'07 Uspora casu'!$F$5:$J$5,1))-INDEX('07 Uspora casu'!$F$5:$J$5,MATCH(AE$4,'07 Uspora casu'!$F$5:$J$5,1)-1)))*AD14,IFERROR($E14/INDEX('07 Uspora casu'!$F15:$J15,MATCH(AE$4,'07 Uspora casu'!$F$5:$J$5,0)),(INDEX('07 Uspora casu'!$F15:$J15,MATCH(AE$4,'07 Uspora casu'!$F$5:$J$5,1))/INDEX('07 Uspora casu'!$F15:$J15,MATCH(AE$4,'07 Uspora casu'!$F$5:$J$5,1)+1))^(1/(INDEX('07 Uspora casu'!$F$5:$J$5,MATCH(AE$4,'07 Uspora casu'!$F$5:$J$5,1)+1)-INDEX('07 Uspora casu'!$F$5:$J$5,MATCH(AE$4,'07 Uspora casu'!$F$5:$J$5,1))))*AD14))),0)))</f>
        <v>0</v>
      </c>
      <c r="AF14" s="48">
        <f>IF($E14="",0,IF('07 Uspora casu'!$D$2="Jazdný čas",IFERROR(IF(AF$4&lt;MIN('07 Uspora casu'!$F$5:$J$5),AG14*('07 Uspora casu'!$F$7/'07 Uspora casu'!$G$7)^(1/('07 Uspora casu'!$G$5-'07 Uspora casu'!$F$5)),IF(AF$4&gt;MAX('07 Uspora casu'!$F$5:$J$5),(INDEX('07 Uspora casu'!$F15:$J15,MATCH(AF$4,'07 Uspora casu'!$F$5:$J$5,1))/INDEX('07 Uspora casu'!$F15:$J15,MATCH(AF$4,'07 Uspora casu'!$F$5:$J$5,1)-1))^(1/(INDEX('07 Uspora casu'!$F$5:$J$5,MATCH(AF$4,'07 Uspora casu'!$F$5:$J$5,1))-INDEX('07 Uspora casu'!$F$5:$J$5,MATCH(AF$4,'07 Uspora casu'!$F$5:$J$5,1)-1)))*AE14,IFERROR(INDEX('07 Uspora casu'!$F15:$J15,MATCH(AF$4,'07 Uspora casu'!$F$5:$J$5,0))/60,(INDEX('07 Uspora casu'!$F15:$J15,MATCH(AF$4,'07 Uspora casu'!$F$5:$J$5,1)+1)/INDEX('07 Uspora casu'!$F15:$J15,MATCH(AF$4,'07 Uspora casu'!$F$5:$J$5,1)))^(1/(INDEX('07 Uspora casu'!$F$5:$J$5,MATCH(AF$4,'07 Uspora casu'!$F$5:$J$5,1)+1)-INDEX('07 Uspora casu'!$F$5:$J$5,MATCH(AF$4,'07 Uspora casu'!$F$5:$J$5,1))))*AE14))),0),IFERROR(IF(AF$4&lt;MIN('07 Uspora casu'!$F$5:$J$5),AG14*('07 Uspora casu'!$G$7/'07 Uspora casu'!$F$7)^(1/('07 Uspora casu'!$G$5-'07 Uspora casu'!$F$5)),IF(AF$4&gt;MAX('07 Uspora casu'!$F$5:$J$5),(INDEX('07 Uspora casu'!$F15:$J15,MATCH(AF$4,'07 Uspora casu'!$F$5:$J$5,1)-1)/INDEX('07 Uspora casu'!$F15:$J15,MATCH(AF$4,'07 Uspora casu'!$F$5:$J$5,1)))^(1/(INDEX('07 Uspora casu'!$F$5:$J$5,MATCH(AF$4,'07 Uspora casu'!$F$5:$J$5,1))-INDEX('07 Uspora casu'!$F$5:$J$5,MATCH(AF$4,'07 Uspora casu'!$F$5:$J$5,1)-1)))*AE14,IFERROR($E14/INDEX('07 Uspora casu'!$F15:$J15,MATCH(AF$4,'07 Uspora casu'!$F$5:$J$5,0)),(INDEX('07 Uspora casu'!$F15:$J15,MATCH(AF$4,'07 Uspora casu'!$F$5:$J$5,1))/INDEX('07 Uspora casu'!$F15:$J15,MATCH(AF$4,'07 Uspora casu'!$F$5:$J$5,1)+1))^(1/(INDEX('07 Uspora casu'!$F$5:$J$5,MATCH(AF$4,'07 Uspora casu'!$F$5:$J$5,1)+1)-INDEX('07 Uspora casu'!$F$5:$J$5,MATCH(AF$4,'07 Uspora casu'!$F$5:$J$5,1))))*AE14))),0)))</f>
        <v>0</v>
      </c>
      <c r="AG14" s="48">
        <f>IF($E14="",0,IF('07 Uspora casu'!$D$2="Jazdný čas",IFERROR(IF(AG$4&lt;MIN('07 Uspora casu'!$F$5:$J$5),AH14*('07 Uspora casu'!$F$7/'07 Uspora casu'!$G$7)^(1/('07 Uspora casu'!$G$5-'07 Uspora casu'!$F$5)),IF(AG$4&gt;MAX('07 Uspora casu'!$F$5:$J$5),(INDEX('07 Uspora casu'!$F15:$J15,MATCH(AG$4,'07 Uspora casu'!$F$5:$J$5,1))/INDEX('07 Uspora casu'!$F15:$J15,MATCH(AG$4,'07 Uspora casu'!$F$5:$J$5,1)-1))^(1/(INDEX('07 Uspora casu'!$F$5:$J$5,MATCH(AG$4,'07 Uspora casu'!$F$5:$J$5,1))-INDEX('07 Uspora casu'!$F$5:$J$5,MATCH(AG$4,'07 Uspora casu'!$F$5:$J$5,1)-1)))*AF14,IFERROR(INDEX('07 Uspora casu'!$F15:$J15,MATCH(AG$4,'07 Uspora casu'!$F$5:$J$5,0))/60,(INDEX('07 Uspora casu'!$F15:$J15,MATCH(AG$4,'07 Uspora casu'!$F$5:$J$5,1)+1)/INDEX('07 Uspora casu'!$F15:$J15,MATCH(AG$4,'07 Uspora casu'!$F$5:$J$5,1)))^(1/(INDEX('07 Uspora casu'!$F$5:$J$5,MATCH(AG$4,'07 Uspora casu'!$F$5:$J$5,1)+1)-INDEX('07 Uspora casu'!$F$5:$J$5,MATCH(AG$4,'07 Uspora casu'!$F$5:$J$5,1))))*AF14))),0),IFERROR(IF(AG$4&lt;MIN('07 Uspora casu'!$F$5:$J$5),AH14*('07 Uspora casu'!$G$7/'07 Uspora casu'!$F$7)^(1/('07 Uspora casu'!$G$5-'07 Uspora casu'!$F$5)),IF(AG$4&gt;MAX('07 Uspora casu'!$F$5:$J$5),(INDEX('07 Uspora casu'!$F15:$J15,MATCH(AG$4,'07 Uspora casu'!$F$5:$J$5,1)-1)/INDEX('07 Uspora casu'!$F15:$J15,MATCH(AG$4,'07 Uspora casu'!$F$5:$J$5,1)))^(1/(INDEX('07 Uspora casu'!$F$5:$J$5,MATCH(AG$4,'07 Uspora casu'!$F$5:$J$5,1))-INDEX('07 Uspora casu'!$F$5:$J$5,MATCH(AG$4,'07 Uspora casu'!$F$5:$J$5,1)-1)))*AF14,IFERROR($E14/INDEX('07 Uspora casu'!$F15:$J15,MATCH(AG$4,'07 Uspora casu'!$F$5:$J$5,0)),(INDEX('07 Uspora casu'!$F15:$J15,MATCH(AG$4,'07 Uspora casu'!$F$5:$J$5,1))/INDEX('07 Uspora casu'!$F15:$J15,MATCH(AG$4,'07 Uspora casu'!$F$5:$J$5,1)+1))^(1/(INDEX('07 Uspora casu'!$F$5:$J$5,MATCH(AG$4,'07 Uspora casu'!$F$5:$J$5,1)+1)-INDEX('07 Uspora casu'!$F$5:$J$5,MATCH(AG$4,'07 Uspora casu'!$F$5:$J$5,1))))*AF14))),0)))</f>
        <v>0</v>
      </c>
      <c r="AH14" s="48">
        <f>IF($E14="",0,IF('07 Uspora casu'!$D$2="Jazdný čas",IFERROR(IF(AH$4&lt;MIN('07 Uspora casu'!$F$5:$J$5),AI14*('07 Uspora casu'!$F$7/'07 Uspora casu'!$G$7)^(1/('07 Uspora casu'!$G$5-'07 Uspora casu'!$F$5)),IF(AH$4&gt;MAX('07 Uspora casu'!$F$5:$J$5),(INDEX('07 Uspora casu'!$F15:$J15,MATCH(AH$4,'07 Uspora casu'!$F$5:$J$5,1))/INDEX('07 Uspora casu'!$F15:$J15,MATCH(AH$4,'07 Uspora casu'!$F$5:$J$5,1)-1))^(1/(INDEX('07 Uspora casu'!$F$5:$J$5,MATCH(AH$4,'07 Uspora casu'!$F$5:$J$5,1))-INDEX('07 Uspora casu'!$F$5:$J$5,MATCH(AH$4,'07 Uspora casu'!$F$5:$J$5,1)-1)))*AG14,IFERROR(INDEX('07 Uspora casu'!$F15:$J15,MATCH(AH$4,'07 Uspora casu'!$F$5:$J$5,0))/60,(INDEX('07 Uspora casu'!$F15:$J15,MATCH(AH$4,'07 Uspora casu'!$F$5:$J$5,1)+1)/INDEX('07 Uspora casu'!$F15:$J15,MATCH(AH$4,'07 Uspora casu'!$F$5:$J$5,1)))^(1/(INDEX('07 Uspora casu'!$F$5:$J$5,MATCH(AH$4,'07 Uspora casu'!$F$5:$J$5,1)+1)-INDEX('07 Uspora casu'!$F$5:$J$5,MATCH(AH$4,'07 Uspora casu'!$F$5:$J$5,1))))*AG14))),0),IFERROR(IF(AH$4&lt;MIN('07 Uspora casu'!$F$5:$J$5),AI14*('07 Uspora casu'!$G$7/'07 Uspora casu'!$F$7)^(1/('07 Uspora casu'!$G$5-'07 Uspora casu'!$F$5)),IF(AH$4&gt;MAX('07 Uspora casu'!$F$5:$J$5),(INDEX('07 Uspora casu'!$F15:$J15,MATCH(AH$4,'07 Uspora casu'!$F$5:$J$5,1)-1)/INDEX('07 Uspora casu'!$F15:$J15,MATCH(AH$4,'07 Uspora casu'!$F$5:$J$5,1)))^(1/(INDEX('07 Uspora casu'!$F$5:$J$5,MATCH(AH$4,'07 Uspora casu'!$F$5:$J$5,1))-INDEX('07 Uspora casu'!$F$5:$J$5,MATCH(AH$4,'07 Uspora casu'!$F$5:$J$5,1)-1)))*AG14,IFERROR($E14/INDEX('07 Uspora casu'!$F15:$J15,MATCH(AH$4,'07 Uspora casu'!$F$5:$J$5,0)),(INDEX('07 Uspora casu'!$F15:$J15,MATCH(AH$4,'07 Uspora casu'!$F$5:$J$5,1))/INDEX('07 Uspora casu'!$F15:$J15,MATCH(AH$4,'07 Uspora casu'!$F$5:$J$5,1)+1))^(1/(INDEX('07 Uspora casu'!$F$5:$J$5,MATCH(AH$4,'07 Uspora casu'!$F$5:$J$5,1)+1)-INDEX('07 Uspora casu'!$F$5:$J$5,MATCH(AH$4,'07 Uspora casu'!$F$5:$J$5,1))))*AG14))),0)))</f>
        <v>0</v>
      </c>
      <c r="AI14" s="48">
        <f>IF($E14="",0,IF('07 Uspora casu'!$D$2="Jazdný čas",IFERROR(IF(AI$4&lt;MIN('07 Uspora casu'!$F$5:$J$5),AJ14*('07 Uspora casu'!$F$7/'07 Uspora casu'!$G$7)^(1/('07 Uspora casu'!$G$5-'07 Uspora casu'!$F$5)),IF(AI$4&gt;MAX('07 Uspora casu'!$F$5:$J$5),(INDEX('07 Uspora casu'!$F15:$J15,MATCH(AI$4,'07 Uspora casu'!$F$5:$J$5,1))/INDEX('07 Uspora casu'!$F15:$J15,MATCH(AI$4,'07 Uspora casu'!$F$5:$J$5,1)-1))^(1/(INDEX('07 Uspora casu'!$F$5:$J$5,MATCH(AI$4,'07 Uspora casu'!$F$5:$J$5,1))-INDEX('07 Uspora casu'!$F$5:$J$5,MATCH(AI$4,'07 Uspora casu'!$F$5:$J$5,1)-1)))*AH14,IFERROR(INDEX('07 Uspora casu'!$F15:$J15,MATCH(AI$4,'07 Uspora casu'!$F$5:$J$5,0))/60,(INDEX('07 Uspora casu'!$F15:$J15,MATCH(AI$4,'07 Uspora casu'!$F$5:$J$5,1)+1)/INDEX('07 Uspora casu'!$F15:$J15,MATCH(AI$4,'07 Uspora casu'!$F$5:$J$5,1)))^(1/(INDEX('07 Uspora casu'!$F$5:$J$5,MATCH(AI$4,'07 Uspora casu'!$F$5:$J$5,1)+1)-INDEX('07 Uspora casu'!$F$5:$J$5,MATCH(AI$4,'07 Uspora casu'!$F$5:$J$5,1))))*AH14))),0),IFERROR(IF(AI$4&lt;MIN('07 Uspora casu'!$F$5:$J$5),AJ14*('07 Uspora casu'!$G$7/'07 Uspora casu'!$F$7)^(1/('07 Uspora casu'!$G$5-'07 Uspora casu'!$F$5)),IF(AI$4&gt;MAX('07 Uspora casu'!$F$5:$J$5),(INDEX('07 Uspora casu'!$F15:$J15,MATCH(AI$4,'07 Uspora casu'!$F$5:$J$5,1)-1)/INDEX('07 Uspora casu'!$F15:$J15,MATCH(AI$4,'07 Uspora casu'!$F$5:$J$5,1)))^(1/(INDEX('07 Uspora casu'!$F$5:$J$5,MATCH(AI$4,'07 Uspora casu'!$F$5:$J$5,1))-INDEX('07 Uspora casu'!$F$5:$J$5,MATCH(AI$4,'07 Uspora casu'!$F$5:$J$5,1)-1)))*AH14,IFERROR($E14/INDEX('07 Uspora casu'!$F15:$J15,MATCH(AI$4,'07 Uspora casu'!$F$5:$J$5,0)),(INDEX('07 Uspora casu'!$F15:$J15,MATCH(AI$4,'07 Uspora casu'!$F$5:$J$5,1))/INDEX('07 Uspora casu'!$F15:$J15,MATCH(AI$4,'07 Uspora casu'!$F$5:$J$5,1)+1))^(1/(INDEX('07 Uspora casu'!$F$5:$J$5,MATCH(AI$4,'07 Uspora casu'!$F$5:$J$5,1)+1)-INDEX('07 Uspora casu'!$F$5:$J$5,MATCH(AI$4,'07 Uspora casu'!$F$5:$J$5,1))))*AH14))),0)))</f>
        <v>0</v>
      </c>
      <c r="AJ14" s="48">
        <f>IF($E14="",0,IF('07 Uspora casu'!$D$2="Jazdný čas",IFERROR(IF(AJ$4&lt;MIN('07 Uspora casu'!$F$5:$J$5),AK14*('07 Uspora casu'!$F$7/'07 Uspora casu'!$G$7)^(1/('07 Uspora casu'!$G$5-'07 Uspora casu'!$F$5)),IF(AJ$4&gt;MAX('07 Uspora casu'!$F$5:$J$5),(INDEX('07 Uspora casu'!$F15:$J15,MATCH(AJ$4,'07 Uspora casu'!$F$5:$J$5,1))/INDEX('07 Uspora casu'!$F15:$J15,MATCH(AJ$4,'07 Uspora casu'!$F$5:$J$5,1)-1))^(1/(INDEX('07 Uspora casu'!$F$5:$J$5,MATCH(AJ$4,'07 Uspora casu'!$F$5:$J$5,1))-INDEX('07 Uspora casu'!$F$5:$J$5,MATCH(AJ$4,'07 Uspora casu'!$F$5:$J$5,1)-1)))*AI14,IFERROR(INDEX('07 Uspora casu'!$F15:$J15,MATCH(AJ$4,'07 Uspora casu'!$F$5:$J$5,0))/60,(INDEX('07 Uspora casu'!$F15:$J15,MATCH(AJ$4,'07 Uspora casu'!$F$5:$J$5,1)+1)/INDEX('07 Uspora casu'!$F15:$J15,MATCH(AJ$4,'07 Uspora casu'!$F$5:$J$5,1)))^(1/(INDEX('07 Uspora casu'!$F$5:$J$5,MATCH(AJ$4,'07 Uspora casu'!$F$5:$J$5,1)+1)-INDEX('07 Uspora casu'!$F$5:$J$5,MATCH(AJ$4,'07 Uspora casu'!$F$5:$J$5,1))))*AI14))),0),IFERROR(IF(AJ$4&lt;MIN('07 Uspora casu'!$F$5:$J$5),AK14*('07 Uspora casu'!$G$7/'07 Uspora casu'!$F$7)^(1/('07 Uspora casu'!$G$5-'07 Uspora casu'!$F$5)),IF(AJ$4&gt;MAX('07 Uspora casu'!$F$5:$J$5),(INDEX('07 Uspora casu'!$F15:$J15,MATCH(AJ$4,'07 Uspora casu'!$F$5:$J$5,1)-1)/INDEX('07 Uspora casu'!$F15:$J15,MATCH(AJ$4,'07 Uspora casu'!$F$5:$J$5,1)))^(1/(INDEX('07 Uspora casu'!$F$5:$J$5,MATCH(AJ$4,'07 Uspora casu'!$F$5:$J$5,1))-INDEX('07 Uspora casu'!$F$5:$J$5,MATCH(AJ$4,'07 Uspora casu'!$F$5:$J$5,1)-1)))*AI14,IFERROR($E14/INDEX('07 Uspora casu'!$F15:$J15,MATCH(AJ$4,'07 Uspora casu'!$F$5:$J$5,0)),(INDEX('07 Uspora casu'!$F15:$J15,MATCH(AJ$4,'07 Uspora casu'!$F$5:$J$5,1))/INDEX('07 Uspora casu'!$F15:$J15,MATCH(AJ$4,'07 Uspora casu'!$F$5:$J$5,1)+1))^(1/(INDEX('07 Uspora casu'!$F$5:$J$5,MATCH(AJ$4,'07 Uspora casu'!$F$5:$J$5,1)+1)-INDEX('07 Uspora casu'!$F$5:$J$5,MATCH(AJ$4,'07 Uspora casu'!$F$5:$J$5,1))))*AI14))),0)))</f>
        <v>0</v>
      </c>
      <c r="AK14" s="48">
        <f>IF($E14="",0,IF('07 Uspora casu'!$D$2="Jazdný čas",IFERROR(IF(AK$4&lt;MIN('07 Uspora casu'!$F$5:$J$5),AL14*('07 Uspora casu'!$F$7/'07 Uspora casu'!$G$7)^(1/('07 Uspora casu'!$G$5-'07 Uspora casu'!$F$5)),IF(AK$4&gt;MAX('07 Uspora casu'!$F$5:$J$5),(INDEX('07 Uspora casu'!$F15:$J15,MATCH(AK$4,'07 Uspora casu'!$F$5:$J$5,1))/INDEX('07 Uspora casu'!$F15:$J15,MATCH(AK$4,'07 Uspora casu'!$F$5:$J$5,1)-1))^(1/(INDEX('07 Uspora casu'!$F$5:$J$5,MATCH(AK$4,'07 Uspora casu'!$F$5:$J$5,1))-INDEX('07 Uspora casu'!$F$5:$J$5,MATCH(AK$4,'07 Uspora casu'!$F$5:$J$5,1)-1)))*AJ14,IFERROR(INDEX('07 Uspora casu'!$F15:$J15,MATCH(AK$4,'07 Uspora casu'!$F$5:$J$5,0))/60,(INDEX('07 Uspora casu'!$F15:$J15,MATCH(AK$4,'07 Uspora casu'!$F$5:$J$5,1)+1)/INDEX('07 Uspora casu'!$F15:$J15,MATCH(AK$4,'07 Uspora casu'!$F$5:$J$5,1)))^(1/(INDEX('07 Uspora casu'!$F$5:$J$5,MATCH(AK$4,'07 Uspora casu'!$F$5:$J$5,1)+1)-INDEX('07 Uspora casu'!$F$5:$J$5,MATCH(AK$4,'07 Uspora casu'!$F$5:$J$5,1))))*AJ14))),0),IFERROR(IF(AK$4&lt;MIN('07 Uspora casu'!$F$5:$J$5),AL14*('07 Uspora casu'!$G$7/'07 Uspora casu'!$F$7)^(1/('07 Uspora casu'!$G$5-'07 Uspora casu'!$F$5)),IF(AK$4&gt;MAX('07 Uspora casu'!$F$5:$J$5),(INDEX('07 Uspora casu'!$F15:$J15,MATCH(AK$4,'07 Uspora casu'!$F$5:$J$5,1)-1)/INDEX('07 Uspora casu'!$F15:$J15,MATCH(AK$4,'07 Uspora casu'!$F$5:$J$5,1)))^(1/(INDEX('07 Uspora casu'!$F$5:$J$5,MATCH(AK$4,'07 Uspora casu'!$F$5:$J$5,1))-INDEX('07 Uspora casu'!$F$5:$J$5,MATCH(AK$4,'07 Uspora casu'!$F$5:$J$5,1)-1)))*AJ14,IFERROR($E14/INDEX('07 Uspora casu'!$F15:$J15,MATCH(AK$4,'07 Uspora casu'!$F$5:$J$5,0)),(INDEX('07 Uspora casu'!$F15:$J15,MATCH(AK$4,'07 Uspora casu'!$F$5:$J$5,1))/INDEX('07 Uspora casu'!$F15:$J15,MATCH(AK$4,'07 Uspora casu'!$F$5:$J$5,1)+1))^(1/(INDEX('07 Uspora casu'!$F$5:$J$5,MATCH(AK$4,'07 Uspora casu'!$F$5:$J$5,1)+1)-INDEX('07 Uspora casu'!$F$5:$J$5,MATCH(AK$4,'07 Uspora casu'!$F$5:$J$5,1))))*AJ14))),0)))</f>
        <v>0</v>
      </c>
      <c r="AL14" s="48">
        <f>IF($E14="",0,IF('07 Uspora casu'!$D$2="Jazdný čas",IFERROR(IF(AL$4&lt;MIN('07 Uspora casu'!$F$5:$J$5),AM14*('07 Uspora casu'!$F$7/'07 Uspora casu'!$G$7)^(1/('07 Uspora casu'!$G$5-'07 Uspora casu'!$F$5)),IF(AL$4&gt;MAX('07 Uspora casu'!$F$5:$J$5),(INDEX('07 Uspora casu'!$F15:$J15,MATCH(AL$4,'07 Uspora casu'!$F$5:$J$5,1))/INDEX('07 Uspora casu'!$F15:$J15,MATCH(AL$4,'07 Uspora casu'!$F$5:$J$5,1)-1))^(1/(INDEX('07 Uspora casu'!$F$5:$J$5,MATCH(AL$4,'07 Uspora casu'!$F$5:$J$5,1))-INDEX('07 Uspora casu'!$F$5:$J$5,MATCH(AL$4,'07 Uspora casu'!$F$5:$J$5,1)-1)))*AK14,IFERROR(INDEX('07 Uspora casu'!$F15:$J15,MATCH(AL$4,'07 Uspora casu'!$F$5:$J$5,0))/60,(INDEX('07 Uspora casu'!$F15:$J15,MATCH(AL$4,'07 Uspora casu'!$F$5:$J$5,1)+1)/INDEX('07 Uspora casu'!$F15:$J15,MATCH(AL$4,'07 Uspora casu'!$F$5:$J$5,1)))^(1/(INDEX('07 Uspora casu'!$F$5:$J$5,MATCH(AL$4,'07 Uspora casu'!$F$5:$J$5,1)+1)-INDEX('07 Uspora casu'!$F$5:$J$5,MATCH(AL$4,'07 Uspora casu'!$F$5:$J$5,1))))*AK14))),0),IFERROR(IF(AL$4&lt;MIN('07 Uspora casu'!$F$5:$J$5),AM14*('07 Uspora casu'!$G$7/'07 Uspora casu'!$F$7)^(1/('07 Uspora casu'!$G$5-'07 Uspora casu'!$F$5)),IF(AL$4&gt;MAX('07 Uspora casu'!$F$5:$J$5),(INDEX('07 Uspora casu'!$F15:$J15,MATCH(AL$4,'07 Uspora casu'!$F$5:$J$5,1)-1)/INDEX('07 Uspora casu'!$F15:$J15,MATCH(AL$4,'07 Uspora casu'!$F$5:$J$5,1)))^(1/(INDEX('07 Uspora casu'!$F$5:$J$5,MATCH(AL$4,'07 Uspora casu'!$F$5:$J$5,1))-INDEX('07 Uspora casu'!$F$5:$J$5,MATCH(AL$4,'07 Uspora casu'!$F$5:$J$5,1)-1)))*AK14,IFERROR($E14/INDEX('07 Uspora casu'!$F15:$J15,MATCH(AL$4,'07 Uspora casu'!$F$5:$J$5,0)),(INDEX('07 Uspora casu'!$F15:$J15,MATCH(AL$4,'07 Uspora casu'!$F$5:$J$5,1))/INDEX('07 Uspora casu'!$F15:$J15,MATCH(AL$4,'07 Uspora casu'!$F$5:$J$5,1)+1))^(1/(INDEX('07 Uspora casu'!$F$5:$J$5,MATCH(AL$4,'07 Uspora casu'!$F$5:$J$5,1)+1)-INDEX('07 Uspora casu'!$F$5:$J$5,MATCH(AL$4,'07 Uspora casu'!$F$5:$J$5,1))))*AK14))),0)))</f>
        <v>0</v>
      </c>
      <c r="AM14" s="48">
        <f>IF($E14="",0,IF('07 Uspora casu'!$D$2="Jazdný čas",IFERROR(IF(AM$4&lt;MIN('07 Uspora casu'!$F$5:$J$5),AN14*('07 Uspora casu'!$F$7/'07 Uspora casu'!$G$7)^(1/('07 Uspora casu'!$G$5-'07 Uspora casu'!$F$5)),IF(AM$4&gt;MAX('07 Uspora casu'!$F$5:$J$5),(INDEX('07 Uspora casu'!$F15:$J15,MATCH(AM$4,'07 Uspora casu'!$F$5:$J$5,1))/INDEX('07 Uspora casu'!$F15:$J15,MATCH(AM$4,'07 Uspora casu'!$F$5:$J$5,1)-1))^(1/(INDEX('07 Uspora casu'!$F$5:$J$5,MATCH(AM$4,'07 Uspora casu'!$F$5:$J$5,1))-INDEX('07 Uspora casu'!$F$5:$J$5,MATCH(AM$4,'07 Uspora casu'!$F$5:$J$5,1)-1)))*AL14,IFERROR(INDEX('07 Uspora casu'!$F15:$J15,MATCH(AM$4,'07 Uspora casu'!$F$5:$J$5,0))/60,(INDEX('07 Uspora casu'!$F15:$J15,MATCH(AM$4,'07 Uspora casu'!$F$5:$J$5,1)+1)/INDEX('07 Uspora casu'!$F15:$J15,MATCH(AM$4,'07 Uspora casu'!$F$5:$J$5,1)))^(1/(INDEX('07 Uspora casu'!$F$5:$J$5,MATCH(AM$4,'07 Uspora casu'!$F$5:$J$5,1)+1)-INDEX('07 Uspora casu'!$F$5:$J$5,MATCH(AM$4,'07 Uspora casu'!$F$5:$J$5,1))))*AL14))),0),IFERROR(IF(AM$4&lt;MIN('07 Uspora casu'!$F$5:$J$5),AN14*('07 Uspora casu'!$G$7/'07 Uspora casu'!$F$7)^(1/('07 Uspora casu'!$G$5-'07 Uspora casu'!$F$5)),IF(AM$4&gt;MAX('07 Uspora casu'!$F$5:$J$5),(INDEX('07 Uspora casu'!$F15:$J15,MATCH(AM$4,'07 Uspora casu'!$F$5:$J$5,1)-1)/INDEX('07 Uspora casu'!$F15:$J15,MATCH(AM$4,'07 Uspora casu'!$F$5:$J$5,1)))^(1/(INDEX('07 Uspora casu'!$F$5:$J$5,MATCH(AM$4,'07 Uspora casu'!$F$5:$J$5,1))-INDEX('07 Uspora casu'!$F$5:$J$5,MATCH(AM$4,'07 Uspora casu'!$F$5:$J$5,1)-1)))*AL14,IFERROR($E14/INDEX('07 Uspora casu'!$F15:$J15,MATCH(AM$4,'07 Uspora casu'!$F$5:$J$5,0)),(INDEX('07 Uspora casu'!$F15:$J15,MATCH(AM$4,'07 Uspora casu'!$F$5:$J$5,1))/INDEX('07 Uspora casu'!$F15:$J15,MATCH(AM$4,'07 Uspora casu'!$F$5:$J$5,1)+1))^(1/(INDEX('07 Uspora casu'!$F$5:$J$5,MATCH(AM$4,'07 Uspora casu'!$F$5:$J$5,1)+1)-INDEX('07 Uspora casu'!$F$5:$J$5,MATCH(AM$4,'07 Uspora casu'!$F$5:$J$5,1))))*AL14))),0)))</f>
        <v>0</v>
      </c>
      <c r="AN14" s="48">
        <f>IF($E14="",0,IF('07 Uspora casu'!$D$2="Jazdný čas",IFERROR(IF(AN$4&lt;MIN('07 Uspora casu'!$F$5:$J$5),AO14*('07 Uspora casu'!$F$7/'07 Uspora casu'!$G$7)^(1/('07 Uspora casu'!$G$5-'07 Uspora casu'!$F$5)),IF(AN$4&gt;MAX('07 Uspora casu'!$F$5:$J$5),(INDEX('07 Uspora casu'!$F15:$J15,MATCH(AN$4,'07 Uspora casu'!$F$5:$J$5,1))/INDEX('07 Uspora casu'!$F15:$J15,MATCH(AN$4,'07 Uspora casu'!$F$5:$J$5,1)-1))^(1/(INDEX('07 Uspora casu'!$F$5:$J$5,MATCH(AN$4,'07 Uspora casu'!$F$5:$J$5,1))-INDEX('07 Uspora casu'!$F$5:$J$5,MATCH(AN$4,'07 Uspora casu'!$F$5:$J$5,1)-1)))*AM14,IFERROR(INDEX('07 Uspora casu'!$F15:$J15,MATCH(AN$4,'07 Uspora casu'!$F$5:$J$5,0))/60,(INDEX('07 Uspora casu'!$F15:$J15,MATCH(AN$4,'07 Uspora casu'!$F$5:$J$5,1)+1)/INDEX('07 Uspora casu'!$F15:$J15,MATCH(AN$4,'07 Uspora casu'!$F$5:$J$5,1)))^(1/(INDEX('07 Uspora casu'!$F$5:$J$5,MATCH(AN$4,'07 Uspora casu'!$F$5:$J$5,1)+1)-INDEX('07 Uspora casu'!$F$5:$J$5,MATCH(AN$4,'07 Uspora casu'!$F$5:$J$5,1))))*AM14))),0),IFERROR(IF(AN$4&lt;MIN('07 Uspora casu'!$F$5:$J$5),AO14*('07 Uspora casu'!$G$7/'07 Uspora casu'!$F$7)^(1/('07 Uspora casu'!$G$5-'07 Uspora casu'!$F$5)),IF(AN$4&gt;MAX('07 Uspora casu'!$F$5:$J$5),(INDEX('07 Uspora casu'!$F15:$J15,MATCH(AN$4,'07 Uspora casu'!$F$5:$J$5,1)-1)/INDEX('07 Uspora casu'!$F15:$J15,MATCH(AN$4,'07 Uspora casu'!$F$5:$J$5,1)))^(1/(INDEX('07 Uspora casu'!$F$5:$J$5,MATCH(AN$4,'07 Uspora casu'!$F$5:$J$5,1))-INDEX('07 Uspora casu'!$F$5:$J$5,MATCH(AN$4,'07 Uspora casu'!$F$5:$J$5,1)-1)))*AM14,IFERROR($E14/INDEX('07 Uspora casu'!$F15:$J15,MATCH(AN$4,'07 Uspora casu'!$F$5:$J$5,0)),(INDEX('07 Uspora casu'!$F15:$J15,MATCH(AN$4,'07 Uspora casu'!$F$5:$J$5,1))/INDEX('07 Uspora casu'!$F15:$J15,MATCH(AN$4,'07 Uspora casu'!$F$5:$J$5,1)+1))^(1/(INDEX('07 Uspora casu'!$F$5:$J$5,MATCH(AN$4,'07 Uspora casu'!$F$5:$J$5,1)+1)-INDEX('07 Uspora casu'!$F$5:$J$5,MATCH(AN$4,'07 Uspora casu'!$F$5:$J$5,1))))*AM14))),0)))</f>
        <v>0</v>
      </c>
      <c r="AO14" s="48">
        <f>IF($E14="",0,IF('07 Uspora casu'!$D$2="Jazdný čas",IFERROR(IF(AO$4&lt;MIN('07 Uspora casu'!$F$5:$J$5),AP14*('07 Uspora casu'!$F$7/'07 Uspora casu'!$G$7)^(1/('07 Uspora casu'!$G$5-'07 Uspora casu'!$F$5)),IF(AO$4&gt;MAX('07 Uspora casu'!$F$5:$J$5),(INDEX('07 Uspora casu'!$F15:$J15,MATCH(AO$4,'07 Uspora casu'!$F$5:$J$5,1))/INDEX('07 Uspora casu'!$F15:$J15,MATCH(AO$4,'07 Uspora casu'!$F$5:$J$5,1)-1))^(1/(INDEX('07 Uspora casu'!$F$5:$J$5,MATCH(AO$4,'07 Uspora casu'!$F$5:$J$5,1))-INDEX('07 Uspora casu'!$F$5:$J$5,MATCH(AO$4,'07 Uspora casu'!$F$5:$J$5,1)-1)))*AN14,IFERROR(INDEX('07 Uspora casu'!$F15:$J15,MATCH(AO$4,'07 Uspora casu'!$F$5:$J$5,0))/60,(INDEX('07 Uspora casu'!$F15:$J15,MATCH(AO$4,'07 Uspora casu'!$F$5:$J$5,1)+1)/INDEX('07 Uspora casu'!$F15:$J15,MATCH(AO$4,'07 Uspora casu'!$F$5:$J$5,1)))^(1/(INDEX('07 Uspora casu'!$F$5:$J$5,MATCH(AO$4,'07 Uspora casu'!$F$5:$J$5,1)+1)-INDEX('07 Uspora casu'!$F$5:$J$5,MATCH(AO$4,'07 Uspora casu'!$F$5:$J$5,1))))*AN14))),0),IFERROR(IF(AO$4&lt;MIN('07 Uspora casu'!$F$5:$J$5),AP14*('07 Uspora casu'!$G$7/'07 Uspora casu'!$F$7)^(1/('07 Uspora casu'!$G$5-'07 Uspora casu'!$F$5)),IF(AO$4&gt;MAX('07 Uspora casu'!$F$5:$J$5),(INDEX('07 Uspora casu'!$F15:$J15,MATCH(AO$4,'07 Uspora casu'!$F$5:$J$5,1)-1)/INDEX('07 Uspora casu'!$F15:$J15,MATCH(AO$4,'07 Uspora casu'!$F$5:$J$5,1)))^(1/(INDEX('07 Uspora casu'!$F$5:$J$5,MATCH(AO$4,'07 Uspora casu'!$F$5:$J$5,1))-INDEX('07 Uspora casu'!$F$5:$J$5,MATCH(AO$4,'07 Uspora casu'!$F$5:$J$5,1)-1)))*AN14,IFERROR($E14/INDEX('07 Uspora casu'!$F15:$J15,MATCH(AO$4,'07 Uspora casu'!$F$5:$J$5,0)),(INDEX('07 Uspora casu'!$F15:$J15,MATCH(AO$4,'07 Uspora casu'!$F$5:$J$5,1))/INDEX('07 Uspora casu'!$F15:$J15,MATCH(AO$4,'07 Uspora casu'!$F$5:$J$5,1)+1))^(1/(INDEX('07 Uspora casu'!$F$5:$J$5,MATCH(AO$4,'07 Uspora casu'!$F$5:$J$5,1)+1)-INDEX('07 Uspora casu'!$F$5:$J$5,MATCH(AO$4,'07 Uspora casu'!$F$5:$J$5,1))))*AN14))),0)))</f>
        <v>0</v>
      </c>
      <c r="AP14" s="48">
        <f>IF($E14="",0,IF('07 Uspora casu'!$D$2="Jazdný čas",IFERROR(IF(AP$4&lt;MIN('07 Uspora casu'!$F$5:$J$5),AQ14*('07 Uspora casu'!$F$7/'07 Uspora casu'!$G$7)^(1/('07 Uspora casu'!$G$5-'07 Uspora casu'!$F$5)),IF(AP$4&gt;MAX('07 Uspora casu'!$F$5:$J$5),(INDEX('07 Uspora casu'!$F15:$J15,MATCH(AP$4,'07 Uspora casu'!$F$5:$J$5,1))/INDEX('07 Uspora casu'!$F15:$J15,MATCH(AP$4,'07 Uspora casu'!$F$5:$J$5,1)-1))^(1/(INDEX('07 Uspora casu'!$F$5:$J$5,MATCH(AP$4,'07 Uspora casu'!$F$5:$J$5,1))-INDEX('07 Uspora casu'!$F$5:$J$5,MATCH(AP$4,'07 Uspora casu'!$F$5:$J$5,1)-1)))*AO14,IFERROR(INDEX('07 Uspora casu'!$F15:$J15,MATCH(AP$4,'07 Uspora casu'!$F$5:$J$5,0))/60,(INDEX('07 Uspora casu'!$F15:$J15,MATCH(AP$4,'07 Uspora casu'!$F$5:$J$5,1)+1)/INDEX('07 Uspora casu'!$F15:$J15,MATCH(AP$4,'07 Uspora casu'!$F$5:$J$5,1)))^(1/(INDEX('07 Uspora casu'!$F$5:$J$5,MATCH(AP$4,'07 Uspora casu'!$F$5:$J$5,1)+1)-INDEX('07 Uspora casu'!$F$5:$J$5,MATCH(AP$4,'07 Uspora casu'!$F$5:$J$5,1))))*AO14))),0),IFERROR(IF(AP$4&lt;MIN('07 Uspora casu'!$F$5:$J$5),AQ14*('07 Uspora casu'!$G$7/'07 Uspora casu'!$F$7)^(1/('07 Uspora casu'!$G$5-'07 Uspora casu'!$F$5)),IF(AP$4&gt;MAX('07 Uspora casu'!$F$5:$J$5),(INDEX('07 Uspora casu'!$F15:$J15,MATCH(AP$4,'07 Uspora casu'!$F$5:$J$5,1)-1)/INDEX('07 Uspora casu'!$F15:$J15,MATCH(AP$4,'07 Uspora casu'!$F$5:$J$5,1)))^(1/(INDEX('07 Uspora casu'!$F$5:$J$5,MATCH(AP$4,'07 Uspora casu'!$F$5:$J$5,1))-INDEX('07 Uspora casu'!$F$5:$J$5,MATCH(AP$4,'07 Uspora casu'!$F$5:$J$5,1)-1)))*AO14,IFERROR($E14/INDEX('07 Uspora casu'!$F15:$J15,MATCH(AP$4,'07 Uspora casu'!$F$5:$J$5,0)),(INDEX('07 Uspora casu'!$F15:$J15,MATCH(AP$4,'07 Uspora casu'!$F$5:$J$5,1))/INDEX('07 Uspora casu'!$F15:$J15,MATCH(AP$4,'07 Uspora casu'!$F$5:$J$5,1)+1))^(1/(INDEX('07 Uspora casu'!$F$5:$J$5,MATCH(AP$4,'07 Uspora casu'!$F$5:$J$5,1)+1)-INDEX('07 Uspora casu'!$F$5:$J$5,MATCH(AP$4,'07 Uspora casu'!$F$5:$J$5,1))))*AO14))),0)))</f>
        <v>0</v>
      </c>
      <c r="AQ14" s="48">
        <f>IF($E14="",0,IF('07 Uspora casu'!$D$2="Jazdný čas",IFERROR(IF(AQ$4&lt;MIN('07 Uspora casu'!$F$5:$J$5),AR14*('07 Uspora casu'!$F$7/'07 Uspora casu'!$G$7)^(1/('07 Uspora casu'!$G$5-'07 Uspora casu'!$F$5)),IF(AQ$4&gt;MAX('07 Uspora casu'!$F$5:$J$5),(INDEX('07 Uspora casu'!$F15:$J15,MATCH(AQ$4,'07 Uspora casu'!$F$5:$J$5,1))/INDEX('07 Uspora casu'!$F15:$J15,MATCH(AQ$4,'07 Uspora casu'!$F$5:$J$5,1)-1))^(1/(INDEX('07 Uspora casu'!$F$5:$J$5,MATCH(AQ$4,'07 Uspora casu'!$F$5:$J$5,1))-INDEX('07 Uspora casu'!$F$5:$J$5,MATCH(AQ$4,'07 Uspora casu'!$F$5:$J$5,1)-1)))*AP14,IFERROR(INDEX('07 Uspora casu'!$F15:$J15,MATCH(AQ$4,'07 Uspora casu'!$F$5:$J$5,0))/60,(INDEX('07 Uspora casu'!$F15:$J15,MATCH(AQ$4,'07 Uspora casu'!$F$5:$J$5,1)+1)/INDEX('07 Uspora casu'!$F15:$J15,MATCH(AQ$4,'07 Uspora casu'!$F$5:$J$5,1)))^(1/(INDEX('07 Uspora casu'!$F$5:$J$5,MATCH(AQ$4,'07 Uspora casu'!$F$5:$J$5,1)+1)-INDEX('07 Uspora casu'!$F$5:$J$5,MATCH(AQ$4,'07 Uspora casu'!$F$5:$J$5,1))))*AP14))),0),IFERROR(IF(AQ$4&lt;MIN('07 Uspora casu'!$F$5:$J$5),AR14*('07 Uspora casu'!$G$7/'07 Uspora casu'!$F$7)^(1/('07 Uspora casu'!$G$5-'07 Uspora casu'!$F$5)),IF(AQ$4&gt;MAX('07 Uspora casu'!$F$5:$J$5),(INDEX('07 Uspora casu'!$F15:$J15,MATCH(AQ$4,'07 Uspora casu'!$F$5:$J$5,1)-1)/INDEX('07 Uspora casu'!$F15:$J15,MATCH(AQ$4,'07 Uspora casu'!$F$5:$J$5,1)))^(1/(INDEX('07 Uspora casu'!$F$5:$J$5,MATCH(AQ$4,'07 Uspora casu'!$F$5:$J$5,1))-INDEX('07 Uspora casu'!$F$5:$J$5,MATCH(AQ$4,'07 Uspora casu'!$F$5:$J$5,1)-1)))*AP14,IFERROR($E14/INDEX('07 Uspora casu'!$F15:$J15,MATCH(AQ$4,'07 Uspora casu'!$F$5:$J$5,0)),(INDEX('07 Uspora casu'!$F15:$J15,MATCH(AQ$4,'07 Uspora casu'!$F$5:$J$5,1))/INDEX('07 Uspora casu'!$F15:$J15,MATCH(AQ$4,'07 Uspora casu'!$F$5:$J$5,1)+1))^(1/(INDEX('07 Uspora casu'!$F$5:$J$5,MATCH(AQ$4,'07 Uspora casu'!$F$5:$J$5,1)+1)-INDEX('07 Uspora casu'!$F$5:$J$5,MATCH(AQ$4,'07 Uspora casu'!$F$5:$J$5,1))))*AP14))),0)))</f>
        <v>0</v>
      </c>
      <c r="AR14" s="48">
        <f>IF($E14="",0,IF('07 Uspora casu'!$D$2="Jazdný čas",IFERROR(IF(AR$4&lt;MIN('07 Uspora casu'!$F$5:$J$5),AS14*('07 Uspora casu'!$F$7/'07 Uspora casu'!$G$7)^(1/('07 Uspora casu'!$G$5-'07 Uspora casu'!$F$5)),IF(AR$4&gt;MAX('07 Uspora casu'!$F$5:$J$5),(INDEX('07 Uspora casu'!$F15:$J15,MATCH(AR$4,'07 Uspora casu'!$F$5:$J$5,1))/INDEX('07 Uspora casu'!$F15:$J15,MATCH(AR$4,'07 Uspora casu'!$F$5:$J$5,1)-1))^(1/(INDEX('07 Uspora casu'!$F$5:$J$5,MATCH(AR$4,'07 Uspora casu'!$F$5:$J$5,1))-INDEX('07 Uspora casu'!$F$5:$J$5,MATCH(AR$4,'07 Uspora casu'!$F$5:$J$5,1)-1)))*AQ14,IFERROR(INDEX('07 Uspora casu'!$F15:$J15,MATCH(AR$4,'07 Uspora casu'!$F$5:$J$5,0))/60,(INDEX('07 Uspora casu'!$F15:$J15,MATCH(AR$4,'07 Uspora casu'!$F$5:$J$5,1)+1)/INDEX('07 Uspora casu'!$F15:$J15,MATCH(AR$4,'07 Uspora casu'!$F$5:$J$5,1)))^(1/(INDEX('07 Uspora casu'!$F$5:$J$5,MATCH(AR$4,'07 Uspora casu'!$F$5:$J$5,1)+1)-INDEX('07 Uspora casu'!$F$5:$J$5,MATCH(AR$4,'07 Uspora casu'!$F$5:$J$5,1))))*AQ14))),0),IFERROR(IF(AR$4&lt;MIN('07 Uspora casu'!$F$5:$J$5),AS14*('07 Uspora casu'!$G$7/'07 Uspora casu'!$F$7)^(1/('07 Uspora casu'!$G$5-'07 Uspora casu'!$F$5)),IF(AR$4&gt;MAX('07 Uspora casu'!$F$5:$J$5),(INDEX('07 Uspora casu'!$F15:$J15,MATCH(AR$4,'07 Uspora casu'!$F$5:$J$5,1)-1)/INDEX('07 Uspora casu'!$F15:$J15,MATCH(AR$4,'07 Uspora casu'!$F$5:$J$5,1)))^(1/(INDEX('07 Uspora casu'!$F$5:$J$5,MATCH(AR$4,'07 Uspora casu'!$F$5:$J$5,1))-INDEX('07 Uspora casu'!$F$5:$J$5,MATCH(AR$4,'07 Uspora casu'!$F$5:$J$5,1)-1)))*AQ14,IFERROR($E14/INDEX('07 Uspora casu'!$F15:$J15,MATCH(AR$4,'07 Uspora casu'!$F$5:$J$5,0)),(INDEX('07 Uspora casu'!$F15:$J15,MATCH(AR$4,'07 Uspora casu'!$F$5:$J$5,1))/INDEX('07 Uspora casu'!$F15:$J15,MATCH(AR$4,'07 Uspora casu'!$F$5:$J$5,1)+1))^(1/(INDEX('07 Uspora casu'!$F$5:$J$5,MATCH(AR$4,'07 Uspora casu'!$F$5:$J$5,1)+1)-INDEX('07 Uspora casu'!$F$5:$J$5,MATCH(AR$4,'07 Uspora casu'!$F$5:$J$5,1))))*AQ14))),0)))</f>
        <v>0</v>
      </c>
      <c r="AS14" s="48">
        <f>IF($E14="",0,IF('07 Uspora casu'!$D$2="Jazdný čas",IFERROR(IF(AS$4&lt;MIN('07 Uspora casu'!$F$5:$J$5),AT14*('07 Uspora casu'!$F$7/'07 Uspora casu'!$G$7)^(1/('07 Uspora casu'!$G$5-'07 Uspora casu'!$F$5)),IF(AS$4&gt;MAX('07 Uspora casu'!$F$5:$J$5),(INDEX('07 Uspora casu'!$F15:$J15,MATCH(AS$4,'07 Uspora casu'!$F$5:$J$5,1))/INDEX('07 Uspora casu'!$F15:$J15,MATCH(AS$4,'07 Uspora casu'!$F$5:$J$5,1)-1))^(1/(INDEX('07 Uspora casu'!$F$5:$J$5,MATCH(AS$4,'07 Uspora casu'!$F$5:$J$5,1))-INDEX('07 Uspora casu'!$F$5:$J$5,MATCH(AS$4,'07 Uspora casu'!$F$5:$J$5,1)-1)))*AR14,IFERROR(INDEX('07 Uspora casu'!$F15:$J15,MATCH(AS$4,'07 Uspora casu'!$F$5:$J$5,0))/60,(INDEX('07 Uspora casu'!$F15:$J15,MATCH(AS$4,'07 Uspora casu'!$F$5:$J$5,1)+1)/INDEX('07 Uspora casu'!$F15:$J15,MATCH(AS$4,'07 Uspora casu'!$F$5:$J$5,1)))^(1/(INDEX('07 Uspora casu'!$F$5:$J$5,MATCH(AS$4,'07 Uspora casu'!$F$5:$J$5,1)+1)-INDEX('07 Uspora casu'!$F$5:$J$5,MATCH(AS$4,'07 Uspora casu'!$F$5:$J$5,1))))*AR14))),0),IFERROR(IF(AS$4&lt;MIN('07 Uspora casu'!$F$5:$J$5),AT14*('07 Uspora casu'!$G$7/'07 Uspora casu'!$F$7)^(1/('07 Uspora casu'!$G$5-'07 Uspora casu'!$F$5)),IF(AS$4&gt;MAX('07 Uspora casu'!$F$5:$J$5),(INDEX('07 Uspora casu'!$F15:$J15,MATCH(AS$4,'07 Uspora casu'!$F$5:$J$5,1)-1)/INDEX('07 Uspora casu'!$F15:$J15,MATCH(AS$4,'07 Uspora casu'!$F$5:$J$5,1)))^(1/(INDEX('07 Uspora casu'!$F$5:$J$5,MATCH(AS$4,'07 Uspora casu'!$F$5:$J$5,1))-INDEX('07 Uspora casu'!$F$5:$J$5,MATCH(AS$4,'07 Uspora casu'!$F$5:$J$5,1)-1)))*AR14,IFERROR($E14/INDEX('07 Uspora casu'!$F15:$J15,MATCH(AS$4,'07 Uspora casu'!$F$5:$J$5,0)),(INDEX('07 Uspora casu'!$F15:$J15,MATCH(AS$4,'07 Uspora casu'!$F$5:$J$5,1))/INDEX('07 Uspora casu'!$F15:$J15,MATCH(AS$4,'07 Uspora casu'!$F$5:$J$5,1)+1))^(1/(INDEX('07 Uspora casu'!$F$5:$J$5,MATCH(AS$4,'07 Uspora casu'!$F$5:$J$5,1)+1)-INDEX('07 Uspora casu'!$F$5:$J$5,MATCH(AS$4,'07 Uspora casu'!$F$5:$J$5,1))))*AR14))),0)))</f>
        <v>0</v>
      </c>
      <c r="AT14" s="48">
        <f>IF($E14="",0,IF('07 Uspora casu'!$D$2="Jazdný čas",IFERROR(IF(AT$4&lt;MIN('07 Uspora casu'!$F$5:$J$5),AU14*('07 Uspora casu'!$F$7/'07 Uspora casu'!$G$7)^(1/('07 Uspora casu'!$G$5-'07 Uspora casu'!$F$5)),IF(AT$4&gt;MAX('07 Uspora casu'!$F$5:$J$5),(INDEX('07 Uspora casu'!$F15:$J15,MATCH(AT$4,'07 Uspora casu'!$F$5:$J$5,1))/INDEX('07 Uspora casu'!$F15:$J15,MATCH(AT$4,'07 Uspora casu'!$F$5:$J$5,1)-1))^(1/(INDEX('07 Uspora casu'!$F$5:$J$5,MATCH(AT$4,'07 Uspora casu'!$F$5:$J$5,1))-INDEX('07 Uspora casu'!$F$5:$J$5,MATCH(AT$4,'07 Uspora casu'!$F$5:$J$5,1)-1)))*AS14,IFERROR(INDEX('07 Uspora casu'!$F15:$J15,MATCH(AT$4,'07 Uspora casu'!$F$5:$J$5,0))/60,(INDEX('07 Uspora casu'!$F15:$J15,MATCH(AT$4,'07 Uspora casu'!$F$5:$J$5,1)+1)/INDEX('07 Uspora casu'!$F15:$J15,MATCH(AT$4,'07 Uspora casu'!$F$5:$J$5,1)))^(1/(INDEX('07 Uspora casu'!$F$5:$J$5,MATCH(AT$4,'07 Uspora casu'!$F$5:$J$5,1)+1)-INDEX('07 Uspora casu'!$F$5:$J$5,MATCH(AT$4,'07 Uspora casu'!$F$5:$J$5,1))))*AS14))),0),IFERROR(IF(AT$4&lt;MIN('07 Uspora casu'!$F$5:$J$5),AU14*('07 Uspora casu'!$G$7/'07 Uspora casu'!$F$7)^(1/('07 Uspora casu'!$G$5-'07 Uspora casu'!$F$5)),IF(AT$4&gt;MAX('07 Uspora casu'!$F$5:$J$5),(INDEX('07 Uspora casu'!$F15:$J15,MATCH(AT$4,'07 Uspora casu'!$F$5:$J$5,1)-1)/INDEX('07 Uspora casu'!$F15:$J15,MATCH(AT$4,'07 Uspora casu'!$F$5:$J$5,1)))^(1/(INDEX('07 Uspora casu'!$F$5:$J$5,MATCH(AT$4,'07 Uspora casu'!$F$5:$J$5,1))-INDEX('07 Uspora casu'!$F$5:$J$5,MATCH(AT$4,'07 Uspora casu'!$F$5:$J$5,1)-1)))*AS14,IFERROR($E14/INDEX('07 Uspora casu'!$F15:$J15,MATCH(AT$4,'07 Uspora casu'!$F$5:$J$5,0)),(INDEX('07 Uspora casu'!$F15:$J15,MATCH(AT$4,'07 Uspora casu'!$F$5:$J$5,1))/INDEX('07 Uspora casu'!$F15:$J15,MATCH(AT$4,'07 Uspora casu'!$F$5:$J$5,1)+1))^(1/(INDEX('07 Uspora casu'!$F$5:$J$5,MATCH(AT$4,'07 Uspora casu'!$F$5:$J$5,1)+1)-INDEX('07 Uspora casu'!$F$5:$J$5,MATCH(AT$4,'07 Uspora casu'!$F$5:$J$5,1))))*AS14))),0)))</f>
        <v>0</v>
      </c>
      <c r="AU14" s="48">
        <f>IF($E14="",0,IF('07 Uspora casu'!$D$2="Jazdný čas",IFERROR(IF(AU$4&lt;MIN('07 Uspora casu'!$F$5:$J$5),AV14*('07 Uspora casu'!$F$7/'07 Uspora casu'!$G$7)^(1/('07 Uspora casu'!$G$5-'07 Uspora casu'!$F$5)),IF(AU$4&gt;MAX('07 Uspora casu'!$F$5:$J$5),(INDEX('07 Uspora casu'!$F15:$J15,MATCH(AU$4,'07 Uspora casu'!$F$5:$J$5,1))/INDEX('07 Uspora casu'!$F15:$J15,MATCH(AU$4,'07 Uspora casu'!$F$5:$J$5,1)-1))^(1/(INDEX('07 Uspora casu'!$F$5:$J$5,MATCH(AU$4,'07 Uspora casu'!$F$5:$J$5,1))-INDEX('07 Uspora casu'!$F$5:$J$5,MATCH(AU$4,'07 Uspora casu'!$F$5:$J$5,1)-1)))*AT14,IFERROR(INDEX('07 Uspora casu'!$F15:$J15,MATCH(AU$4,'07 Uspora casu'!$F$5:$J$5,0))/60,(INDEX('07 Uspora casu'!$F15:$J15,MATCH(AU$4,'07 Uspora casu'!$F$5:$J$5,1)+1)/INDEX('07 Uspora casu'!$F15:$J15,MATCH(AU$4,'07 Uspora casu'!$F$5:$J$5,1)))^(1/(INDEX('07 Uspora casu'!$F$5:$J$5,MATCH(AU$4,'07 Uspora casu'!$F$5:$J$5,1)+1)-INDEX('07 Uspora casu'!$F$5:$J$5,MATCH(AU$4,'07 Uspora casu'!$F$5:$J$5,1))))*AT14))),0),IFERROR(IF(AU$4&lt;MIN('07 Uspora casu'!$F$5:$J$5),AV14*('07 Uspora casu'!$G$7/'07 Uspora casu'!$F$7)^(1/('07 Uspora casu'!$G$5-'07 Uspora casu'!$F$5)),IF(AU$4&gt;MAX('07 Uspora casu'!$F$5:$J$5),(INDEX('07 Uspora casu'!$F15:$J15,MATCH(AU$4,'07 Uspora casu'!$F$5:$J$5,1)-1)/INDEX('07 Uspora casu'!$F15:$J15,MATCH(AU$4,'07 Uspora casu'!$F$5:$J$5,1)))^(1/(INDEX('07 Uspora casu'!$F$5:$J$5,MATCH(AU$4,'07 Uspora casu'!$F$5:$J$5,1))-INDEX('07 Uspora casu'!$F$5:$J$5,MATCH(AU$4,'07 Uspora casu'!$F$5:$J$5,1)-1)))*AT14,IFERROR($E14/INDEX('07 Uspora casu'!$F15:$J15,MATCH(AU$4,'07 Uspora casu'!$F$5:$J$5,0)),(INDEX('07 Uspora casu'!$F15:$J15,MATCH(AU$4,'07 Uspora casu'!$F$5:$J$5,1))/INDEX('07 Uspora casu'!$F15:$J15,MATCH(AU$4,'07 Uspora casu'!$F$5:$J$5,1)+1))^(1/(INDEX('07 Uspora casu'!$F$5:$J$5,MATCH(AU$4,'07 Uspora casu'!$F$5:$J$5,1)+1)-INDEX('07 Uspora casu'!$F$5:$J$5,MATCH(AU$4,'07 Uspora casu'!$F$5:$J$5,1))))*AT14))),0)))</f>
        <v>0</v>
      </c>
      <c r="AV14" s="48">
        <f>IF($E14="",0,IF('07 Uspora casu'!$D$2="Jazdný čas",IFERROR(IF(AV$4&lt;MIN('07 Uspora casu'!$F$5:$J$5),AW14*('07 Uspora casu'!$F$7/'07 Uspora casu'!$G$7)^(1/('07 Uspora casu'!$G$5-'07 Uspora casu'!$F$5)),IF(AV$4&gt;MAX('07 Uspora casu'!$F$5:$J$5),(INDEX('07 Uspora casu'!$F15:$J15,MATCH(AV$4,'07 Uspora casu'!$F$5:$J$5,1))/INDEX('07 Uspora casu'!$F15:$J15,MATCH(AV$4,'07 Uspora casu'!$F$5:$J$5,1)-1))^(1/(INDEX('07 Uspora casu'!$F$5:$J$5,MATCH(AV$4,'07 Uspora casu'!$F$5:$J$5,1))-INDEX('07 Uspora casu'!$F$5:$J$5,MATCH(AV$4,'07 Uspora casu'!$F$5:$J$5,1)-1)))*AU14,IFERROR(INDEX('07 Uspora casu'!$F15:$J15,MATCH(AV$4,'07 Uspora casu'!$F$5:$J$5,0))/60,(INDEX('07 Uspora casu'!$F15:$J15,MATCH(AV$4,'07 Uspora casu'!$F$5:$J$5,1)+1)/INDEX('07 Uspora casu'!$F15:$J15,MATCH(AV$4,'07 Uspora casu'!$F$5:$J$5,1)))^(1/(INDEX('07 Uspora casu'!$F$5:$J$5,MATCH(AV$4,'07 Uspora casu'!$F$5:$J$5,1)+1)-INDEX('07 Uspora casu'!$F$5:$J$5,MATCH(AV$4,'07 Uspora casu'!$F$5:$J$5,1))))*AU14))),0),IFERROR(IF(AV$4&lt;MIN('07 Uspora casu'!$F$5:$J$5),AW14*('07 Uspora casu'!$G$7/'07 Uspora casu'!$F$7)^(1/('07 Uspora casu'!$G$5-'07 Uspora casu'!$F$5)),IF(AV$4&gt;MAX('07 Uspora casu'!$F$5:$J$5),(INDEX('07 Uspora casu'!$F15:$J15,MATCH(AV$4,'07 Uspora casu'!$F$5:$J$5,1)-1)/INDEX('07 Uspora casu'!$F15:$J15,MATCH(AV$4,'07 Uspora casu'!$F$5:$J$5,1)))^(1/(INDEX('07 Uspora casu'!$F$5:$J$5,MATCH(AV$4,'07 Uspora casu'!$F$5:$J$5,1))-INDEX('07 Uspora casu'!$F$5:$J$5,MATCH(AV$4,'07 Uspora casu'!$F$5:$J$5,1)-1)))*AU14,IFERROR($E14/INDEX('07 Uspora casu'!$F15:$J15,MATCH(AV$4,'07 Uspora casu'!$F$5:$J$5,0)),(INDEX('07 Uspora casu'!$F15:$J15,MATCH(AV$4,'07 Uspora casu'!$F$5:$J$5,1))/INDEX('07 Uspora casu'!$F15:$J15,MATCH(AV$4,'07 Uspora casu'!$F$5:$J$5,1)+1))^(1/(INDEX('07 Uspora casu'!$F$5:$J$5,MATCH(AV$4,'07 Uspora casu'!$F$5:$J$5,1)+1)-INDEX('07 Uspora casu'!$F$5:$J$5,MATCH(AV$4,'07 Uspora casu'!$F$5:$J$5,1))))*AU14))),0)))</f>
        <v>0</v>
      </c>
      <c r="AW14" s="48">
        <f>IF($E14="",0,IF('07 Uspora casu'!$D$2="Jazdný čas",IFERROR(IF(AW$4&lt;MIN('07 Uspora casu'!$F$5:$J$5),AX14*('07 Uspora casu'!$F$7/'07 Uspora casu'!$G$7)^(1/('07 Uspora casu'!$G$5-'07 Uspora casu'!$F$5)),IF(AW$4&gt;MAX('07 Uspora casu'!$F$5:$J$5),(INDEX('07 Uspora casu'!$F15:$J15,MATCH(AW$4,'07 Uspora casu'!$F$5:$J$5,1))/INDEX('07 Uspora casu'!$F15:$J15,MATCH(AW$4,'07 Uspora casu'!$F$5:$J$5,1)-1))^(1/(INDEX('07 Uspora casu'!$F$5:$J$5,MATCH(AW$4,'07 Uspora casu'!$F$5:$J$5,1))-INDEX('07 Uspora casu'!$F$5:$J$5,MATCH(AW$4,'07 Uspora casu'!$F$5:$J$5,1)-1)))*AV14,IFERROR(INDEX('07 Uspora casu'!$F15:$J15,MATCH(AW$4,'07 Uspora casu'!$F$5:$J$5,0))/60,(INDEX('07 Uspora casu'!$F15:$J15,MATCH(AW$4,'07 Uspora casu'!$F$5:$J$5,1)+1)/INDEX('07 Uspora casu'!$F15:$J15,MATCH(AW$4,'07 Uspora casu'!$F$5:$J$5,1)))^(1/(INDEX('07 Uspora casu'!$F$5:$J$5,MATCH(AW$4,'07 Uspora casu'!$F$5:$J$5,1)+1)-INDEX('07 Uspora casu'!$F$5:$J$5,MATCH(AW$4,'07 Uspora casu'!$F$5:$J$5,1))))*AV14))),0),IFERROR(IF(AW$4&lt;MIN('07 Uspora casu'!$F$5:$J$5),AX14*('07 Uspora casu'!$G$7/'07 Uspora casu'!$F$7)^(1/('07 Uspora casu'!$G$5-'07 Uspora casu'!$F$5)),IF(AW$4&gt;MAX('07 Uspora casu'!$F$5:$J$5),(INDEX('07 Uspora casu'!$F15:$J15,MATCH(AW$4,'07 Uspora casu'!$F$5:$J$5,1)-1)/INDEX('07 Uspora casu'!$F15:$J15,MATCH(AW$4,'07 Uspora casu'!$F$5:$J$5,1)))^(1/(INDEX('07 Uspora casu'!$F$5:$J$5,MATCH(AW$4,'07 Uspora casu'!$F$5:$J$5,1))-INDEX('07 Uspora casu'!$F$5:$J$5,MATCH(AW$4,'07 Uspora casu'!$F$5:$J$5,1)-1)))*AV14,IFERROR($E14/INDEX('07 Uspora casu'!$F15:$J15,MATCH(AW$4,'07 Uspora casu'!$F$5:$J$5,0)),(INDEX('07 Uspora casu'!$F15:$J15,MATCH(AW$4,'07 Uspora casu'!$F$5:$J$5,1))/INDEX('07 Uspora casu'!$F15:$J15,MATCH(AW$4,'07 Uspora casu'!$F$5:$J$5,1)+1))^(1/(INDEX('07 Uspora casu'!$F$5:$J$5,MATCH(AW$4,'07 Uspora casu'!$F$5:$J$5,1)+1)-INDEX('07 Uspora casu'!$F$5:$J$5,MATCH(AW$4,'07 Uspora casu'!$F$5:$J$5,1))))*AV14))),0)))</f>
        <v>0</v>
      </c>
      <c r="AX14" s="48">
        <f>IF($E14="",0,IF('07 Uspora casu'!$D$2="Jazdný čas",IFERROR(IF(AX$4&lt;MIN('07 Uspora casu'!$F$5:$J$5),AY14*('07 Uspora casu'!$F$7/'07 Uspora casu'!$G$7)^(1/('07 Uspora casu'!$G$5-'07 Uspora casu'!$F$5)),IF(AX$4&gt;MAX('07 Uspora casu'!$F$5:$J$5),(INDEX('07 Uspora casu'!$F15:$J15,MATCH(AX$4,'07 Uspora casu'!$F$5:$J$5,1))/INDEX('07 Uspora casu'!$F15:$J15,MATCH(AX$4,'07 Uspora casu'!$F$5:$J$5,1)-1))^(1/(INDEX('07 Uspora casu'!$F$5:$J$5,MATCH(AX$4,'07 Uspora casu'!$F$5:$J$5,1))-INDEX('07 Uspora casu'!$F$5:$J$5,MATCH(AX$4,'07 Uspora casu'!$F$5:$J$5,1)-1)))*AW14,IFERROR(INDEX('07 Uspora casu'!$F15:$J15,MATCH(AX$4,'07 Uspora casu'!$F$5:$J$5,0))/60,(INDEX('07 Uspora casu'!$F15:$J15,MATCH(AX$4,'07 Uspora casu'!$F$5:$J$5,1)+1)/INDEX('07 Uspora casu'!$F15:$J15,MATCH(AX$4,'07 Uspora casu'!$F$5:$J$5,1)))^(1/(INDEX('07 Uspora casu'!$F$5:$J$5,MATCH(AX$4,'07 Uspora casu'!$F$5:$J$5,1)+1)-INDEX('07 Uspora casu'!$F$5:$J$5,MATCH(AX$4,'07 Uspora casu'!$F$5:$J$5,1))))*AW14))),0),IFERROR(IF(AX$4&lt;MIN('07 Uspora casu'!$F$5:$J$5),AY14*('07 Uspora casu'!$G$7/'07 Uspora casu'!$F$7)^(1/('07 Uspora casu'!$G$5-'07 Uspora casu'!$F$5)),IF(AX$4&gt;MAX('07 Uspora casu'!$F$5:$J$5),(INDEX('07 Uspora casu'!$F15:$J15,MATCH(AX$4,'07 Uspora casu'!$F$5:$J$5,1)-1)/INDEX('07 Uspora casu'!$F15:$J15,MATCH(AX$4,'07 Uspora casu'!$F$5:$J$5,1)))^(1/(INDEX('07 Uspora casu'!$F$5:$J$5,MATCH(AX$4,'07 Uspora casu'!$F$5:$J$5,1))-INDEX('07 Uspora casu'!$F$5:$J$5,MATCH(AX$4,'07 Uspora casu'!$F$5:$J$5,1)-1)))*AW14,IFERROR($E14/INDEX('07 Uspora casu'!$F15:$J15,MATCH(AX$4,'07 Uspora casu'!$F$5:$J$5,0)),(INDEX('07 Uspora casu'!$F15:$J15,MATCH(AX$4,'07 Uspora casu'!$F$5:$J$5,1))/INDEX('07 Uspora casu'!$F15:$J15,MATCH(AX$4,'07 Uspora casu'!$F$5:$J$5,1)+1))^(1/(INDEX('07 Uspora casu'!$F$5:$J$5,MATCH(AX$4,'07 Uspora casu'!$F$5:$J$5,1)+1)-INDEX('07 Uspora casu'!$F$5:$J$5,MATCH(AX$4,'07 Uspora casu'!$F$5:$J$5,1))))*AW14))),0)))</f>
        <v>0</v>
      </c>
      <c r="AY14" s="48">
        <f>IF($E14="",0,IF('07 Uspora casu'!$D$2="Jazdný čas",IFERROR(IF(AY$4&lt;MIN('07 Uspora casu'!$F$5:$J$5),AZ14*('07 Uspora casu'!$F$7/'07 Uspora casu'!$G$7)^(1/('07 Uspora casu'!$G$5-'07 Uspora casu'!$F$5)),IF(AY$4&gt;MAX('07 Uspora casu'!$F$5:$J$5),(INDEX('07 Uspora casu'!$F15:$J15,MATCH(AY$4,'07 Uspora casu'!$F$5:$J$5,1))/INDEX('07 Uspora casu'!$F15:$J15,MATCH(AY$4,'07 Uspora casu'!$F$5:$J$5,1)-1))^(1/(INDEX('07 Uspora casu'!$F$5:$J$5,MATCH(AY$4,'07 Uspora casu'!$F$5:$J$5,1))-INDEX('07 Uspora casu'!$F$5:$J$5,MATCH(AY$4,'07 Uspora casu'!$F$5:$J$5,1)-1)))*AX14,IFERROR(INDEX('07 Uspora casu'!$F15:$J15,MATCH(AY$4,'07 Uspora casu'!$F$5:$J$5,0))/60,(INDEX('07 Uspora casu'!$F15:$J15,MATCH(AY$4,'07 Uspora casu'!$F$5:$J$5,1)+1)/INDEX('07 Uspora casu'!$F15:$J15,MATCH(AY$4,'07 Uspora casu'!$F$5:$J$5,1)))^(1/(INDEX('07 Uspora casu'!$F$5:$J$5,MATCH(AY$4,'07 Uspora casu'!$F$5:$J$5,1)+1)-INDEX('07 Uspora casu'!$F$5:$J$5,MATCH(AY$4,'07 Uspora casu'!$F$5:$J$5,1))))*AX14))),0),IFERROR(IF(AY$4&lt;MIN('07 Uspora casu'!$F$5:$J$5),AZ14*('07 Uspora casu'!$G$7/'07 Uspora casu'!$F$7)^(1/('07 Uspora casu'!$G$5-'07 Uspora casu'!$F$5)),IF(AY$4&gt;MAX('07 Uspora casu'!$F$5:$J$5),(INDEX('07 Uspora casu'!$F15:$J15,MATCH(AY$4,'07 Uspora casu'!$F$5:$J$5,1)-1)/INDEX('07 Uspora casu'!$F15:$J15,MATCH(AY$4,'07 Uspora casu'!$F$5:$J$5,1)))^(1/(INDEX('07 Uspora casu'!$F$5:$J$5,MATCH(AY$4,'07 Uspora casu'!$F$5:$J$5,1))-INDEX('07 Uspora casu'!$F$5:$J$5,MATCH(AY$4,'07 Uspora casu'!$F$5:$J$5,1)-1)))*AX14,IFERROR($E14/INDEX('07 Uspora casu'!$F15:$J15,MATCH(AY$4,'07 Uspora casu'!$F$5:$J$5,0)),(INDEX('07 Uspora casu'!$F15:$J15,MATCH(AY$4,'07 Uspora casu'!$F$5:$J$5,1))/INDEX('07 Uspora casu'!$F15:$J15,MATCH(AY$4,'07 Uspora casu'!$F$5:$J$5,1)+1))^(1/(INDEX('07 Uspora casu'!$F$5:$J$5,MATCH(AY$4,'07 Uspora casu'!$F$5:$J$5,1)+1)-INDEX('07 Uspora casu'!$F$5:$J$5,MATCH(AY$4,'07 Uspora casu'!$F$5:$J$5,1))))*AX14))),0)))</f>
        <v>0</v>
      </c>
      <c r="AZ14" s="48">
        <f>IF($E14="",0,IF('07 Uspora casu'!$D$2="Jazdný čas",IFERROR(IF(AZ$4&lt;MIN('07 Uspora casu'!$F$5:$J$5),BA14*('07 Uspora casu'!$F$7/'07 Uspora casu'!$G$7)^(1/('07 Uspora casu'!$G$5-'07 Uspora casu'!$F$5)),IF(AZ$4&gt;MAX('07 Uspora casu'!$F$5:$J$5),(INDEX('07 Uspora casu'!$F15:$J15,MATCH(AZ$4,'07 Uspora casu'!$F$5:$J$5,1))/INDEX('07 Uspora casu'!$F15:$J15,MATCH(AZ$4,'07 Uspora casu'!$F$5:$J$5,1)-1))^(1/(INDEX('07 Uspora casu'!$F$5:$J$5,MATCH(AZ$4,'07 Uspora casu'!$F$5:$J$5,1))-INDEX('07 Uspora casu'!$F$5:$J$5,MATCH(AZ$4,'07 Uspora casu'!$F$5:$J$5,1)-1)))*AY14,IFERROR(INDEX('07 Uspora casu'!$F15:$J15,MATCH(AZ$4,'07 Uspora casu'!$F$5:$J$5,0))/60,(INDEX('07 Uspora casu'!$F15:$J15,MATCH(AZ$4,'07 Uspora casu'!$F$5:$J$5,1)+1)/INDEX('07 Uspora casu'!$F15:$J15,MATCH(AZ$4,'07 Uspora casu'!$F$5:$J$5,1)))^(1/(INDEX('07 Uspora casu'!$F$5:$J$5,MATCH(AZ$4,'07 Uspora casu'!$F$5:$J$5,1)+1)-INDEX('07 Uspora casu'!$F$5:$J$5,MATCH(AZ$4,'07 Uspora casu'!$F$5:$J$5,1))))*AY14))),0),IFERROR(IF(AZ$4&lt;MIN('07 Uspora casu'!$F$5:$J$5),BA14*('07 Uspora casu'!$G$7/'07 Uspora casu'!$F$7)^(1/('07 Uspora casu'!$G$5-'07 Uspora casu'!$F$5)),IF(AZ$4&gt;MAX('07 Uspora casu'!$F$5:$J$5),(INDEX('07 Uspora casu'!$F15:$J15,MATCH(AZ$4,'07 Uspora casu'!$F$5:$J$5,1)-1)/INDEX('07 Uspora casu'!$F15:$J15,MATCH(AZ$4,'07 Uspora casu'!$F$5:$J$5,1)))^(1/(INDEX('07 Uspora casu'!$F$5:$J$5,MATCH(AZ$4,'07 Uspora casu'!$F$5:$J$5,1))-INDEX('07 Uspora casu'!$F$5:$J$5,MATCH(AZ$4,'07 Uspora casu'!$F$5:$J$5,1)-1)))*AY14,IFERROR($E14/INDEX('07 Uspora casu'!$F15:$J15,MATCH(AZ$4,'07 Uspora casu'!$F$5:$J$5,0)),(INDEX('07 Uspora casu'!$F15:$J15,MATCH(AZ$4,'07 Uspora casu'!$F$5:$J$5,1))/INDEX('07 Uspora casu'!$F15:$J15,MATCH(AZ$4,'07 Uspora casu'!$F$5:$J$5,1)+1))^(1/(INDEX('07 Uspora casu'!$F$5:$J$5,MATCH(AZ$4,'07 Uspora casu'!$F$5:$J$5,1)+1)-INDEX('07 Uspora casu'!$F$5:$J$5,MATCH(AZ$4,'07 Uspora casu'!$F$5:$J$5,1))))*AY14))),0)))</f>
        <v>0</v>
      </c>
      <c r="BA14" s="48">
        <f>IF($E14="",0,IF('07 Uspora casu'!$D$2="Jazdný čas",IFERROR(IF(BA$4&lt;MIN('07 Uspora casu'!$F$5:$J$5),BB14*('07 Uspora casu'!$F$7/'07 Uspora casu'!$G$7)^(1/('07 Uspora casu'!$G$5-'07 Uspora casu'!$F$5)),IF(BA$4&gt;MAX('07 Uspora casu'!$F$5:$J$5),(INDEX('07 Uspora casu'!$F15:$J15,MATCH(BA$4,'07 Uspora casu'!$F$5:$J$5,1))/INDEX('07 Uspora casu'!$F15:$J15,MATCH(BA$4,'07 Uspora casu'!$F$5:$J$5,1)-1))^(1/(INDEX('07 Uspora casu'!$F$5:$J$5,MATCH(BA$4,'07 Uspora casu'!$F$5:$J$5,1))-INDEX('07 Uspora casu'!$F$5:$J$5,MATCH(BA$4,'07 Uspora casu'!$F$5:$J$5,1)-1)))*AZ14,IFERROR(INDEX('07 Uspora casu'!$F15:$J15,MATCH(BA$4,'07 Uspora casu'!$F$5:$J$5,0))/60,(INDEX('07 Uspora casu'!$F15:$J15,MATCH(BA$4,'07 Uspora casu'!$F$5:$J$5,1)+1)/INDEX('07 Uspora casu'!$F15:$J15,MATCH(BA$4,'07 Uspora casu'!$F$5:$J$5,1)))^(1/(INDEX('07 Uspora casu'!$F$5:$J$5,MATCH(BA$4,'07 Uspora casu'!$F$5:$J$5,1)+1)-INDEX('07 Uspora casu'!$F$5:$J$5,MATCH(BA$4,'07 Uspora casu'!$F$5:$J$5,1))))*AZ14))),0),IFERROR(IF(BA$4&lt;MIN('07 Uspora casu'!$F$5:$J$5),BB14*('07 Uspora casu'!$G$7/'07 Uspora casu'!$F$7)^(1/('07 Uspora casu'!$G$5-'07 Uspora casu'!$F$5)),IF(BA$4&gt;MAX('07 Uspora casu'!$F$5:$J$5),(INDEX('07 Uspora casu'!$F15:$J15,MATCH(BA$4,'07 Uspora casu'!$F$5:$J$5,1)-1)/INDEX('07 Uspora casu'!$F15:$J15,MATCH(BA$4,'07 Uspora casu'!$F$5:$J$5,1)))^(1/(INDEX('07 Uspora casu'!$F$5:$J$5,MATCH(BA$4,'07 Uspora casu'!$F$5:$J$5,1))-INDEX('07 Uspora casu'!$F$5:$J$5,MATCH(BA$4,'07 Uspora casu'!$F$5:$J$5,1)-1)))*AZ14,IFERROR($E14/INDEX('07 Uspora casu'!$F15:$J15,MATCH(BA$4,'07 Uspora casu'!$F$5:$J$5,0)),(INDEX('07 Uspora casu'!$F15:$J15,MATCH(BA$4,'07 Uspora casu'!$F$5:$J$5,1))/INDEX('07 Uspora casu'!$F15:$J15,MATCH(BA$4,'07 Uspora casu'!$F$5:$J$5,1)+1))^(1/(INDEX('07 Uspora casu'!$F$5:$J$5,MATCH(BA$4,'07 Uspora casu'!$F$5:$J$5,1)+1)-INDEX('07 Uspora casu'!$F$5:$J$5,MATCH(BA$4,'07 Uspora casu'!$F$5:$J$5,1))))*AZ14))),0)))</f>
        <v>0</v>
      </c>
      <c r="BB14" s="48">
        <f>IF($E14="",0,IF('07 Uspora casu'!$D$2="Jazdný čas",IFERROR(IF(BB$4&lt;MIN('07 Uspora casu'!$F$5:$J$5),BC14*('07 Uspora casu'!$F$7/'07 Uspora casu'!$G$7)^(1/('07 Uspora casu'!$G$5-'07 Uspora casu'!$F$5)),IF(BB$4&gt;MAX('07 Uspora casu'!$F$5:$J$5),(INDEX('07 Uspora casu'!$F15:$J15,MATCH(BB$4,'07 Uspora casu'!$F$5:$J$5,1))/INDEX('07 Uspora casu'!$F15:$J15,MATCH(BB$4,'07 Uspora casu'!$F$5:$J$5,1)-1))^(1/(INDEX('07 Uspora casu'!$F$5:$J$5,MATCH(BB$4,'07 Uspora casu'!$F$5:$J$5,1))-INDEX('07 Uspora casu'!$F$5:$J$5,MATCH(BB$4,'07 Uspora casu'!$F$5:$J$5,1)-1)))*BA14,IFERROR(INDEX('07 Uspora casu'!$F15:$J15,MATCH(BB$4,'07 Uspora casu'!$F$5:$J$5,0))/60,(INDEX('07 Uspora casu'!$F15:$J15,MATCH(BB$4,'07 Uspora casu'!$F$5:$J$5,1)+1)/INDEX('07 Uspora casu'!$F15:$J15,MATCH(BB$4,'07 Uspora casu'!$F$5:$J$5,1)))^(1/(INDEX('07 Uspora casu'!$F$5:$J$5,MATCH(BB$4,'07 Uspora casu'!$F$5:$J$5,1)+1)-INDEX('07 Uspora casu'!$F$5:$J$5,MATCH(BB$4,'07 Uspora casu'!$F$5:$J$5,1))))*BA14))),0),IFERROR(IF(BB$4&lt;MIN('07 Uspora casu'!$F$5:$J$5),BC14*('07 Uspora casu'!$G$7/'07 Uspora casu'!$F$7)^(1/('07 Uspora casu'!$G$5-'07 Uspora casu'!$F$5)),IF(BB$4&gt;MAX('07 Uspora casu'!$F$5:$J$5),(INDEX('07 Uspora casu'!$F15:$J15,MATCH(BB$4,'07 Uspora casu'!$F$5:$J$5,1)-1)/INDEX('07 Uspora casu'!$F15:$J15,MATCH(BB$4,'07 Uspora casu'!$F$5:$J$5,1)))^(1/(INDEX('07 Uspora casu'!$F$5:$J$5,MATCH(BB$4,'07 Uspora casu'!$F$5:$J$5,1))-INDEX('07 Uspora casu'!$F$5:$J$5,MATCH(BB$4,'07 Uspora casu'!$F$5:$J$5,1)-1)))*BA14,IFERROR($E14/INDEX('07 Uspora casu'!$F15:$J15,MATCH(BB$4,'07 Uspora casu'!$F$5:$J$5,0)),(INDEX('07 Uspora casu'!$F15:$J15,MATCH(BB$4,'07 Uspora casu'!$F$5:$J$5,1))/INDEX('07 Uspora casu'!$F15:$J15,MATCH(BB$4,'07 Uspora casu'!$F$5:$J$5,1)+1))^(1/(INDEX('07 Uspora casu'!$F$5:$J$5,MATCH(BB$4,'07 Uspora casu'!$F$5:$J$5,1)+1)-INDEX('07 Uspora casu'!$F$5:$J$5,MATCH(BB$4,'07 Uspora casu'!$F$5:$J$5,1))))*BA14))),0)))</f>
        <v>0</v>
      </c>
      <c r="BC14" s="48">
        <f>IF($E14="",0,IF('07 Uspora casu'!$D$2="Jazdný čas",IFERROR(IF(BC$4&lt;MIN('07 Uspora casu'!$F$5:$J$5),BD14*('07 Uspora casu'!$F$7/'07 Uspora casu'!$G$7)^(1/('07 Uspora casu'!$G$5-'07 Uspora casu'!$F$5)),IF(BC$4&gt;MAX('07 Uspora casu'!$F$5:$J$5),(INDEX('07 Uspora casu'!$F15:$J15,MATCH(BC$4,'07 Uspora casu'!$F$5:$J$5,1))/INDEX('07 Uspora casu'!$F15:$J15,MATCH(BC$4,'07 Uspora casu'!$F$5:$J$5,1)-1))^(1/(INDEX('07 Uspora casu'!$F$5:$J$5,MATCH(BC$4,'07 Uspora casu'!$F$5:$J$5,1))-INDEX('07 Uspora casu'!$F$5:$J$5,MATCH(BC$4,'07 Uspora casu'!$F$5:$J$5,1)-1)))*BB14,IFERROR(INDEX('07 Uspora casu'!$F15:$J15,MATCH(BC$4,'07 Uspora casu'!$F$5:$J$5,0))/60,(INDEX('07 Uspora casu'!$F15:$J15,MATCH(BC$4,'07 Uspora casu'!$F$5:$J$5,1)+1)/INDEX('07 Uspora casu'!$F15:$J15,MATCH(BC$4,'07 Uspora casu'!$F$5:$J$5,1)))^(1/(INDEX('07 Uspora casu'!$F$5:$J$5,MATCH(BC$4,'07 Uspora casu'!$F$5:$J$5,1)+1)-INDEX('07 Uspora casu'!$F$5:$J$5,MATCH(BC$4,'07 Uspora casu'!$F$5:$J$5,1))))*BB14))),0),IFERROR(IF(BC$4&lt;MIN('07 Uspora casu'!$F$5:$J$5),BD14*('07 Uspora casu'!$G$7/'07 Uspora casu'!$F$7)^(1/('07 Uspora casu'!$G$5-'07 Uspora casu'!$F$5)),IF(BC$4&gt;MAX('07 Uspora casu'!$F$5:$J$5),(INDEX('07 Uspora casu'!$F15:$J15,MATCH(BC$4,'07 Uspora casu'!$F$5:$J$5,1)-1)/INDEX('07 Uspora casu'!$F15:$J15,MATCH(BC$4,'07 Uspora casu'!$F$5:$J$5,1)))^(1/(INDEX('07 Uspora casu'!$F$5:$J$5,MATCH(BC$4,'07 Uspora casu'!$F$5:$J$5,1))-INDEX('07 Uspora casu'!$F$5:$J$5,MATCH(BC$4,'07 Uspora casu'!$F$5:$J$5,1)-1)))*BB14,IFERROR($E14/INDEX('07 Uspora casu'!$F15:$J15,MATCH(BC$4,'07 Uspora casu'!$F$5:$J$5,0)),(INDEX('07 Uspora casu'!$F15:$J15,MATCH(BC$4,'07 Uspora casu'!$F$5:$J$5,1))/INDEX('07 Uspora casu'!$F15:$J15,MATCH(BC$4,'07 Uspora casu'!$F$5:$J$5,1)+1))^(1/(INDEX('07 Uspora casu'!$F$5:$J$5,MATCH(BC$4,'07 Uspora casu'!$F$5:$J$5,1)+1)-INDEX('07 Uspora casu'!$F$5:$J$5,MATCH(BC$4,'07 Uspora casu'!$F$5:$J$5,1))))*BB14))),0)))</f>
        <v>0</v>
      </c>
    </row>
    <row r="15" spans="1:55" x14ac:dyDescent="0.2">
      <c r="A15" s="87"/>
      <c r="B15" s="5">
        <v>10</v>
      </c>
      <c r="C15" s="5" t="str">
        <f>IF(ISBLANK('07 Uspora casu'!C16)=TRUE,"",'07 Uspora casu'!C16)</f>
        <v/>
      </c>
      <c r="D15" s="5" t="str">
        <f>IF(ISBLANK('07 Uspora casu'!D16)=TRUE,"",'07 Uspora casu'!D16)</f>
        <v/>
      </c>
      <c r="E15" s="5" t="str">
        <f>IF(ISBLANK('07 Uspora casu'!E16)=TRUE,"",'07 Uspora casu'!E16)</f>
        <v/>
      </c>
      <c r="F15" s="48">
        <f>IF($E15="",0,IF('07 Uspora casu'!$D$2="Jazdný čas",IFERROR(IF(F$4&lt;MIN('07 Uspora casu'!$F$5:$J$5),G15*('07 Uspora casu'!$F$7/'07 Uspora casu'!$G$7)^(1/('07 Uspora casu'!$G$5-'07 Uspora casu'!$F$5)),IF(F$4&gt;MAX('07 Uspora casu'!$F$5:$J$5),(INDEX('07 Uspora casu'!$F16:$J16,MATCH(F$4,'07 Uspora casu'!$F$5:$J$5,1))/INDEX('07 Uspora casu'!$F16:$J16,MATCH(F$4,'07 Uspora casu'!$F$5:$J$5,1)-1))^(1/(INDEX('07 Uspora casu'!$F$5:$J$5,MATCH(F$4,'07 Uspora casu'!$F$5:$J$5,1))-INDEX('07 Uspora casu'!$F$5:$J$5,MATCH(F$4,'07 Uspora casu'!$F$5:$J$5,1)-1)))*E15,IFERROR(INDEX('07 Uspora casu'!$F16:$J16,MATCH(F$4,'07 Uspora casu'!$F$5:$J$5,0))/60,(INDEX('07 Uspora casu'!$F16:$J16,MATCH(F$4,'07 Uspora casu'!$F$5:$J$5,1)+1)/INDEX('07 Uspora casu'!$F16:$J16,MATCH(F$4,'07 Uspora casu'!$F$5:$J$5,1)))^(1/(INDEX('07 Uspora casu'!$F$5:$J$5,MATCH(F$4,'07 Uspora casu'!$F$5:$J$5,1)+1)-INDEX('07 Uspora casu'!$F$5:$J$5,MATCH(F$4,'07 Uspora casu'!$F$5:$J$5,1))))*E15))),0),IFERROR(IF(F$4&lt;MIN('07 Uspora casu'!$F$5:$J$5),G15*('07 Uspora casu'!$G$7/'07 Uspora casu'!$F$7)^(1/('07 Uspora casu'!$G$5-'07 Uspora casu'!$F$5)),IF(F$4&gt;MAX('07 Uspora casu'!$F$5:$J$5),(INDEX('07 Uspora casu'!$F16:$J16,MATCH(F$4,'07 Uspora casu'!$F$5:$J$5,1)-1)/INDEX('07 Uspora casu'!$F16:$J16,MATCH(F$4,'07 Uspora casu'!$F$5:$J$5,1)))^(1/(INDEX('07 Uspora casu'!$F$5:$J$5,MATCH(F$4,'07 Uspora casu'!$F$5:$J$5,1))-INDEX('07 Uspora casu'!$F$5:$J$5,MATCH(F$4,'07 Uspora casu'!$F$5:$J$5,1)-1)))*E15,IFERROR($E15/INDEX('07 Uspora casu'!$F16:$J16,MATCH(F$4,'07 Uspora casu'!$F$5:$J$5,0)),(INDEX('07 Uspora casu'!$F16:$J16,MATCH(F$4,'07 Uspora casu'!$F$5:$J$5,1))/INDEX('07 Uspora casu'!$F16:$J16,MATCH(F$4,'07 Uspora casu'!$F$5:$J$5,1)+1))^(1/(INDEX('07 Uspora casu'!$F$5:$J$5,MATCH(F$4,'07 Uspora casu'!$F$5:$J$5,1)+1)-INDEX('07 Uspora casu'!$F$5:$J$5,MATCH(F$4,'07 Uspora casu'!$F$5:$J$5,1))))*E15))),0)))</f>
        <v>0</v>
      </c>
      <c r="G15" s="48">
        <f>IF($E15="",0,IF('07 Uspora casu'!$D$2="Jazdný čas",IFERROR(IF(G$4&lt;MIN('07 Uspora casu'!$F$5:$J$5),H15*('07 Uspora casu'!$F$7/'07 Uspora casu'!$G$7)^(1/('07 Uspora casu'!$G$5-'07 Uspora casu'!$F$5)),IF(G$4&gt;MAX('07 Uspora casu'!$F$5:$J$5),(INDEX('07 Uspora casu'!$F16:$J16,MATCH(G$4,'07 Uspora casu'!$F$5:$J$5,1))/INDEX('07 Uspora casu'!$F16:$J16,MATCH(G$4,'07 Uspora casu'!$F$5:$J$5,1)-1))^(1/(INDEX('07 Uspora casu'!$F$5:$J$5,MATCH(G$4,'07 Uspora casu'!$F$5:$J$5,1))-INDEX('07 Uspora casu'!$F$5:$J$5,MATCH(G$4,'07 Uspora casu'!$F$5:$J$5,1)-1)))*F15,IFERROR(INDEX('07 Uspora casu'!$F16:$J16,MATCH(G$4,'07 Uspora casu'!$F$5:$J$5,0))/60,(INDEX('07 Uspora casu'!$F16:$J16,MATCH(G$4,'07 Uspora casu'!$F$5:$J$5,1)+1)/INDEX('07 Uspora casu'!$F16:$J16,MATCH(G$4,'07 Uspora casu'!$F$5:$J$5,1)))^(1/(INDEX('07 Uspora casu'!$F$5:$J$5,MATCH(G$4,'07 Uspora casu'!$F$5:$J$5,1)+1)-INDEX('07 Uspora casu'!$F$5:$J$5,MATCH(G$4,'07 Uspora casu'!$F$5:$J$5,1))))*F15))),0),IFERROR(IF(G$4&lt;MIN('07 Uspora casu'!$F$5:$J$5),H15*('07 Uspora casu'!$G$7/'07 Uspora casu'!$F$7)^(1/('07 Uspora casu'!$G$5-'07 Uspora casu'!$F$5)),IF(G$4&gt;MAX('07 Uspora casu'!$F$5:$J$5),(INDEX('07 Uspora casu'!$F16:$J16,MATCH(G$4,'07 Uspora casu'!$F$5:$J$5,1)-1)/INDEX('07 Uspora casu'!$F16:$J16,MATCH(G$4,'07 Uspora casu'!$F$5:$J$5,1)))^(1/(INDEX('07 Uspora casu'!$F$5:$J$5,MATCH(G$4,'07 Uspora casu'!$F$5:$J$5,1))-INDEX('07 Uspora casu'!$F$5:$J$5,MATCH(G$4,'07 Uspora casu'!$F$5:$J$5,1)-1)))*F15,IFERROR($E15/INDEX('07 Uspora casu'!$F16:$J16,MATCH(G$4,'07 Uspora casu'!$F$5:$J$5,0)),(INDEX('07 Uspora casu'!$F16:$J16,MATCH(G$4,'07 Uspora casu'!$F$5:$J$5,1))/INDEX('07 Uspora casu'!$F16:$J16,MATCH(G$4,'07 Uspora casu'!$F$5:$J$5,1)+1))^(1/(INDEX('07 Uspora casu'!$F$5:$J$5,MATCH(G$4,'07 Uspora casu'!$F$5:$J$5,1)+1)-INDEX('07 Uspora casu'!$F$5:$J$5,MATCH(G$4,'07 Uspora casu'!$F$5:$J$5,1))))*F15))),0)))</f>
        <v>0</v>
      </c>
      <c r="H15" s="48">
        <f>IF($E15="",0,IF('07 Uspora casu'!$D$2="Jazdný čas",IFERROR(IF(H$4&lt;MIN('07 Uspora casu'!$F$5:$J$5),I15*('07 Uspora casu'!$F$7/'07 Uspora casu'!$G$7)^(1/('07 Uspora casu'!$G$5-'07 Uspora casu'!$F$5)),IF(H$4&gt;MAX('07 Uspora casu'!$F$5:$J$5),(INDEX('07 Uspora casu'!$F16:$J16,MATCH(H$4,'07 Uspora casu'!$F$5:$J$5,1))/INDEX('07 Uspora casu'!$F16:$J16,MATCH(H$4,'07 Uspora casu'!$F$5:$J$5,1)-1))^(1/(INDEX('07 Uspora casu'!$F$5:$J$5,MATCH(H$4,'07 Uspora casu'!$F$5:$J$5,1))-INDEX('07 Uspora casu'!$F$5:$J$5,MATCH(H$4,'07 Uspora casu'!$F$5:$J$5,1)-1)))*G15,IFERROR(INDEX('07 Uspora casu'!$F16:$J16,MATCH(H$4,'07 Uspora casu'!$F$5:$J$5,0))/60,(INDEX('07 Uspora casu'!$F16:$J16,MATCH(H$4,'07 Uspora casu'!$F$5:$J$5,1)+1)/INDEX('07 Uspora casu'!$F16:$J16,MATCH(H$4,'07 Uspora casu'!$F$5:$J$5,1)))^(1/(INDEX('07 Uspora casu'!$F$5:$J$5,MATCH(H$4,'07 Uspora casu'!$F$5:$J$5,1)+1)-INDEX('07 Uspora casu'!$F$5:$J$5,MATCH(H$4,'07 Uspora casu'!$F$5:$J$5,1))))*G15))),0),IFERROR(IF(H$4&lt;MIN('07 Uspora casu'!$F$5:$J$5),I15*('07 Uspora casu'!$G$7/'07 Uspora casu'!$F$7)^(1/('07 Uspora casu'!$G$5-'07 Uspora casu'!$F$5)),IF(H$4&gt;MAX('07 Uspora casu'!$F$5:$J$5),(INDEX('07 Uspora casu'!$F16:$J16,MATCH(H$4,'07 Uspora casu'!$F$5:$J$5,1)-1)/INDEX('07 Uspora casu'!$F16:$J16,MATCH(H$4,'07 Uspora casu'!$F$5:$J$5,1)))^(1/(INDEX('07 Uspora casu'!$F$5:$J$5,MATCH(H$4,'07 Uspora casu'!$F$5:$J$5,1))-INDEX('07 Uspora casu'!$F$5:$J$5,MATCH(H$4,'07 Uspora casu'!$F$5:$J$5,1)-1)))*G15,IFERROR($E15/INDEX('07 Uspora casu'!$F16:$J16,MATCH(H$4,'07 Uspora casu'!$F$5:$J$5,0)),(INDEX('07 Uspora casu'!$F16:$J16,MATCH(H$4,'07 Uspora casu'!$F$5:$J$5,1))/INDEX('07 Uspora casu'!$F16:$J16,MATCH(H$4,'07 Uspora casu'!$F$5:$J$5,1)+1))^(1/(INDEX('07 Uspora casu'!$F$5:$J$5,MATCH(H$4,'07 Uspora casu'!$F$5:$J$5,1)+1)-INDEX('07 Uspora casu'!$F$5:$J$5,MATCH(H$4,'07 Uspora casu'!$F$5:$J$5,1))))*G15))),0)))</f>
        <v>0</v>
      </c>
      <c r="I15" s="48">
        <f>IF($E15="",0,IF('07 Uspora casu'!$D$2="Jazdný čas",IFERROR(IF(I$4&lt;MIN('07 Uspora casu'!$F$5:$J$5),J15*('07 Uspora casu'!$F$7/'07 Uspora casu'!$G$7)^(1/('07 Uspora casu'!$G$5-'07 Uspora casu'!$F$5)),IF(I$4&gt;MAX('07 Uspora casu'!$F$5:$J$5),(INDEX('07 Uspora casu'!$F16:$J16,MATCH(I$4,'07 Uspora casu'!$F$5:$J$5,1))/INDEX('07 Uspora casu'!$F16:$J16,MATCH(I$4,'07 Uspora casu'!$F$5:$J$5,1)-1))^(1/(INDEX('07 Uspora casu'!$F$5:$J$5,MATCH(I$4,'07 Uspora casu'!$F$5:$J$5,1))-INDEX('07 Uspora casu'!$F$5:$J$5,MATCH(I$4,'07 Uspora casu'!$F$5:$J$5,1)-1)))*H15,IFERROR(INDEX('07 Uspora casu'!$F16:$J16,MATCH(I$4,'07 Uspora casu'!$F$5:$J$5,0))/60,(INDEX('07 Uspora casu'!$F16:$J16,MATCH(I$4,'07 Uspora casu'!$F$5:$J$5,1)+1)/INDEX('07 Uspora casu'!$F16:$J16,MATCH(I$4,'07 Uspora casu'!$F$5:$J$5,1)))^(1/(INDEX('07 Uspora casu'!$F$5:$J$5,MATCH(I$4,'07 Uspora casu'!$F$5:$J$5,1)+1)-INDEX('07 Uspora casu'!$F$5:$J$5,MATCH(I$4,'07 Uspora casu'!$F$5:$J$5,1))))*H15))),0),IFERROR(IF(I$4&lt;MIN('07 Uspora casu'!$F$5:$J$5),J15*('07 Uspora casu'!$G$7/'07 Uspora casu'!$F$7)^(1/('07 Uspora casu'!$G$5-'07 Uspora casu'!$F$5)),IF(I$4&gt;MAX('07 Uspora casu'!$F$5:$J$5),(INDEX('07 Uspora casu'!$F16:$J16,MATCH(I$4,'07 Uspora casu'!$F$5:$J$5,1)-1)/INDEX('07 Uspora casu'!$F16:$J16,MATCH(I$4,'07 Uspora casu'!$F$5:$J$5,1)))^(1/(INDEX('07 Uspora casu'!$F$5:$J$5,MATCH(I$4,'07 Uspora casu'!$F$5:$J$5,1))-INDEX('07 Uspora casu'!$F$5:$J$5,MATCH(I$4,'07 Uspora casu'!$F$5:$J$5,1)-1)))*H15,IFERROR($E15/INDEX('07 Uspora casu'!$F16:$J16,MATCH(I$4,'07 Uspora casu'!$F$5:$J$5,0)),(INDEX('07 Uspora casu'!$F16:$J16,MATCH(I$4,'07 Uspora casu'!$F$5:$J$5,1))/INDEX('07 Uspora casu'!$F16:$J16,MATCH(I$4,'07 Uspora casu'!$F$5:$J$5,1)+1))^(1/(INDEX('07 Uspora casu'!$F$5:$J$5,MATCH(I$4,'07 Uspora casu'!$F$5:$J$5,1)+1)-INDEX('07 Uspora casu'!$F$5:$J$5,MATCH(I$4,'07 Uspora casu'!$F$5:$J$5,1))))*H15))),0)))</f>
        <v>0</v>
      </c>
      <c r="J15" s="48">
        <f>IF($E15="",0,IF('07 Uspora casu'!$D$2="Jazdný čas",IFERROR(IF(J$4&lt;MIN('07 Uspora casu'!$F$5:$J$5),K15*('07 Uspora casu'!$F$7/'07 Uspora casu'!$G$7)^(1/('07 Uspora casu'!$G$5-'07 Uspora casu'!$F$5)),IF(J$4&gt;MAX('07 Uspora casu'!$F$5:$J$5),(INDEX('07 Uspora casu'!$F16:$J16,MATCH(J$4,'07 Uspora casu'!$F$5:$J$5,1))/INDEX('07 Uspora casu'!$F16:$J16,MATCH(J$4,'07 Uspora casu'!$F$5:$J$5,1)-1))^(1/(INDEX('07 Uspora casu'!$F$5:$J$5,MATCH(J$4,'07 Uspora casu'!$F$5:$J$5,1))-INDEX('07 Uspora casu'!$F$5:$J$5,MATCH(J$4,'07 Uspora casu'!$F$5:$J$5,1)-1)))*I15,IFERROR(INDEX('07 Uspora casu'!$F16:$J16,MATCH(J$4,'07 Uspora casu'!$F$5:$J$5,0))/60,(INDEX('07 Uspora casu'!$F16:$J16,MATCH(J$4,'07 Uspora casu'!$F$5:$J$5,1)+1)/INDEX('07 Uspora casu'!$F16:$J16,MATCH(J$4,'07 Uspora casu'!$F$5:$J$5,1)))^(1/(INDEX('07 Uspora casu'!$F$5:$J$5,MATCH(J$4,'07 Uspora casu'!$F$5:$J$5,1)+1)-INDEX('07 Uspora casu'!$F$5:$J$5,MATCH(J$4,'07 Uspora casu'!$F$5:$J$5,1))))*I15))),0),IFERROR(IF(J$4&lt;MIN('07 Uspora casu'!$F$5:$J$5),K15*('07 Uspora casu'!$G$7/'07 Uspora casu'!$F$7)^(1/('07 Uspora casu'!$G$5-'07 Uspora casu'!$F$5)),IF(J$4&gt;MAX('07 Uspora casu'!$F$5:$J$5),(INDEX('07 Uspora casu'!$F16:$J16,MATCH(J$4,'07 Uspora casu'!$F$5:$J$5,1)-1)/INDEX('07 Uspora casu'!$F16:$J16,MATCH(J$4,'07 Uspora casu'!$F$5:$J$5,1)))^(1/(INDEX('07 Uspora casu'!$F$5:$J$5,MATCH(J$4,'07 Uspora casu'!$F$5:$J$5,1))-INDEX('07 Uspora casu'!$F$5:$J$5,MATCH(J$4,'07 Uspora casu'!$F$5:$J$5,1)-1)))*I15,IFERROR($E15/INDEX('07 Uspora casu'!$F16:$J16,MATCH(J$4,'07 Uspora casu'!$F$5:$J$5,0)),(INDEX('07 Uspora casu'!$F16:$J16,MATCH(J$4,'07 Uspora casu'!$F$5:$J$5,1))/INDEX('07 Uspora casu'!$F16:$J16,MATCH(J$4,'07 Uspora casu'!$F$5:$J$5,1)+1))^(1/(INDEX('07 Uspora casu'!$F$5:$J$5,MATCH(J$4,'07 Uspora casu'!$F$5:$J$5,1)+1)-INDEX('07 Uspora casu'!$F$5:$J$5,MATCH(J$4,'07 Uspora casu'!$F$5:$J$5,1))))*I15))),0)))</f>
        <v>0</v>
      </c>
      <c r="K15" s="48">
        <f>IF($E15="",0,IF('07 Uspora casu'!$D$2="Jazdný čas",IFERROR(IF(K$4&lt;MIN('07 Uspora casu'!$F$5:$J$5),L15*('07 Uspora casu'!$F$7/'07 Uspora casu'!$G$7)^(1/('07 Uspora casu'!$G$5-'07 Uspora casu'!$F$5)),IF(K$4&gt;MAX('07 Uspora casu'!$F$5:$J$5),(INDEX('07 Uspora casu'!$F16:$J16,MATCH(K$4,'07 Uspora casu'!$F$5:$J$5,1))/INDEX('07 Uspora casu'!$F16:$J16,MATCH(K$4,'07 Uspora casu'!$F$5:$J$5,1)-1))^(1/(INDEX('07 Uspora casu'!$F$5:$J$5,MATCH(K$4,'07 Uspora casu'!$F$5:$J$5,1))-INDEX('07 Uspora casu'!$F$5:$J$5,MATCH(K$4,'07 Uspora casu'!$F$5:$J$5,1)-1)))*J15,IFERROR(INDEX('07 Uspora casu'!$F16:$J16,MATCH(K$4,'07 Uspora casu'!$F$5:$J$5,0))/60,(INDEX('07 Uspora casu'!$F16:$J16,MATCH(K$4,'07 Uspora casu'!$F$5:$J$5,1)+1)/INDEX('07 Uspora casu'!$F16:$J16,MATCH(K$4,'07 Uspora casu'!$F$5:$J$5,1)))^(1/(INDEX('07 Uspora casu'!$F$5:$J$5,MATCH(K$4,'07 Uspora casu'!$F$5:$J$5,1)+1)-INDEX('07 Uspora casu'!$F$5:$J$5,MATCH(K$4,'07 Uspora casu'!$F$5:$J$5,1))))*J15))),0),IFERROR(IF(K$4&lt;MIN('07 Uspora casu'!$F$5:$J$5),L15*('07 Uspora casu'!$G$7/'07 Uspora casu'!$F$7)^(1/('07 Uspora casu'!$G$5-'07 Uspora casu'!$F$5)),IF(K$4&gt;MAX('07 Uspora casu'!$F$5:$J$5),(INDEX('07 Uspora casu'!$F16:$J16,MATCH(K$4,'07 Uspora casu'!$F$5:$J$5,1)-1)/INDEX('07 Uspora casu'!$F16:$J16,MATCH(K$4,'07 Uspora casu'!$F$5:$J$5,1)))^(1/(INDEX('07 Uspora casu'!$F$5:$J$5,MATCH(K$4,'07 Uspora casu'!$F$5:$J$5,1))-INDEX('07 Uspora casu'!$F$5:$J$5,MATCH(K$4,'07 Uspora casu'!$F$5:$J$5,1)-1)))*J15,IFERROR($E15/INDEX('07 Uspora casu'!$F16:$J16,MATCH(K$4,'07 Uspora casu'!$F$5:$J$5,0)),(INDEX('07 Uspora casu'!$F16:$J16,MATCH(K$4,'07 Uspora casu'!$F$5:$J$5,1))/INDEX('07 Uspora casu'!$F16:$J16,MATCH(K$4,'07 Uspora casu'!$F$5:$J$5,1)+1))^(1/(INDEX('07 Uspora casu'!$F$5:$J$5,MATCH(K$4,'07 Uspora casu'!$F$5:$J$5,1)+1)-INDEX('07 Uspora casu'!$F$5:$J$5,MATCH(K$4,'07 Uspora casu'!$F$5:$J$5,1))))*J15))),0)))</f>
        <v>0</v>
      </c>
      <c r="L15" s="48">
        <f>IF($E15="",0,IF('07 Uspora casu'!$D$2="Jazdný čas",IFERROR(IF(L$4&lt;MIN('07 Uspora casu'!$F$5:$J$5),M15*('07 Uspora casu'!$F$7/'07 Uspora casu'!$G$7)^(1/('07 Uspora casu'!$G$5-'07 Uspora casu'!$F$5)),IF(L$4&gt;MAX('07 Uspora casu'!$F$5:$J$5),(INDEX('07 Uspora casu'!$F16:$J16,MATCH(L$4,'07 Uspora casu'!$F$5:$J$5,1))/INDEX('07 Uspora casu'!$F16:$J16,MATCH(L$4,'07 Uspora casu'!$F$5:$J$5,1)-1))^(1/(INDEX('07 Uspora casu'!$F$5:$J$5,MATCH(L$4,'07 Uspora casu'!$F$5:$J$5,1))-INDEX('07 Uspora casu'!$F$5:$J$5,MATCH(L$4,'07 Uspora casu'!$F$5:$J$5,1)-1)))*K15,IFERROR(INDEX('07 Uspora casu'!$F16:$J16,MATCH(L$4,'07 Uspora casu'!$F$5:$J$5,0))/60,(INDEX('07 Uspora casu'!$F16:$J16,MATCH(L$4,'07 Uspora casu'!$F$5:$J$5,1)+1)/INDEX('07 Uspora casu'!$F16:$J16,MATCH(L$4,'07 Uspora casu'!$F$5:$J$5,1)))^(1/(INDEX('07 Uspora casu'!$F$5:$J$5,MATCH(L$4,'07 Uspora casu'!$F$5:$J$5,1)+1)-INDEX('07 Uspora casu'!$F$5:$J$5,MATCH(L$4,'07 Uspora casu'!$F$5:$J$5,1))))*K15))),0),IFERROR(IF(L$4&lt;MIN('07 Uspora casu'!$F$5:$J$5),M15*('07 Uspora casu'!$G$7/'07 Uspora casu'!$F$7)^(1/('07 Uspora casu'!$G$5-'07 Uspora casu'!$F$5)),IF(L$4&gt;MAX('07 Uspora casu'!$F$5:$J$5),(INDEX('07 Uspora casu'!$F16:$J16,MATCH(L$4,'07 Uspora casu'!$F$5:$J$5,1)-1)/INDEX('07 Uspora casu'!$F16:$J16,MATCH(L$4,'07 Uspora casu'!$F$5:$J$5,1)))^(1/(INDEX('07 Uspora casu'!$F$5:$J$5,MATCH(L$4,'07 Uspora casu'!$F$5:$J$5,1))-INDEX('07 Uspora casu'!$F$5:$J$5,MATCH(L$4,'07 Uspora casu'!$F$5:$J$5,1)-1)))*K15,IFERROR($E15/INDEX('07 Uspora casu'!$F16:$J16,MATCH(L$4,'07 Uspora casu'!$F$5:$J$5,0)),(INDEX('07 Uspora casu'!$F16:$J16,MATCH(L$4,'07 Uspora casu'!$F$5:$J$5,1))/INDEX('07 Uspora casu'!$F16:$J16,MATCH(L$4,'07 Uspora casu'!$F$5:$J$5,1)+1))^(1/(INDEX('07 Uspora casu'!$F$5:$J$5,MATCH(L$4,'07 Uspora casu'!$F$5:$J$5,1)+1)-INDEX('07 Uspora casu'!$F$5:$J$5,MATCH(L$4,'07 Uspora casu'!$F$5:$J$5,1))))*K15))),0)))</f>
        <v>0</v>
      </c>
      <c r="M15" s="48">
        <f>IF($E15="",0,IF('07 Uspora casu'!$D$2="Jazdný čas",IFERROR(IF(M$4&lt;MIN('07 Uspora casu'!$F$5:$J$5),N15*('07 Uspora casu'!$F$7/'07 Uspora casu'!$G$7)^(1/('07 Uspora casu'!$G$5-'07 Uspora casu'!$F$5)),IF(M$4&gt;MAX('07 Uspora casu'!$F$5:$J$5),(INDEX('07 Uspora casu'!$F16:$J16,MATCH(M$4,'07 Uspora casu'!$F$5:$J$5,1))/INDEX('07 Uspora casu'!$F16:$J16,MATCH(M$4,'07 Uspora casu'!$F$5:$J$5,1)-1))^(1/(INDEX('07 Uspora casu'!$F$5:$J$5,MATCH(M$4,'07 Uspora casu'!$F$5:$J$5,1))-INDEX('07 Uspora casu'!$F$5:$J$5,MATCH(M$4,'07 Uspora casu'!$F$5:$J$5,1)-1)))*L15,IFERROR(INDEX('07 Uspora casu'!$F16:$J16,MATCH(M$4,'07 Uspora casu'!$F$5:$J$5,0))/60,(INDEX('07 Uspora casu'!$F16:$J16,MATCH(M$4,'07 Uspora casu'!$F$5:$J$5,1)+1)/INDEX('07 Uspora casu'!$F16:$J16,MATCH(M$4,'07 Uspora casu'!$F$5:$J$5,1)))^(1/(INDEX('07 Uspora casu'!$F$5:$J$5,MATCH(M$4,'07 Uspora casu'!$F$5:$J$5,1)+1)-INDEX('07 Uspora casu'!$F$5:$J$5,MATCH(M$4,'07 Uspora casu'!$F$5:$J$5,1))))*L15))),0),IFERROR(IF(M$4&lt;MIN('07 Uspora casu'!$F$5:$J$5),N15*('07 Uspora casu'!$G$7/'07 Uspora casu'!$F$7)^(1/('07 Uspora casu'!$G$5-'07 Uspora casu'!$F$5)),IF(M$4&gt;MAX('07 Uspora casu'!$F$5:$J$5),(INDEX('07 Uspora casu'!$F16:$J16,MATCH(M$4,'07 Uspora casu'!$F$5:$J$5,1)-1)/INDEX('07 Uspora casu'!$F16:$J16,MATCH(M$4,'07 Uspora casu'!$F$5:$J$5,1)))^(1/(INDEX('07 Uspora casu'!$F$5:$J$5,MATCH(M$4,'07 Uspora casu'!$F$5:$J$5,1))-INDEX('07 Uspora casu'!$F$5:$J$5,MATCH(M$4,'07 Uspora casu'!$F$5:$J$5,1)-1)))*L15,IFERROR($E15/INDEX('07 Uspora casu'!$F16:$J16,MATCH(M$4,'07 Uspora casu'!$F$5:$J$5,0)),(INDEX('07 Uspora casu'!$F16:$J16,MATCH(M$4,'07 Uspora casu'!$F$5:$J$5,1))/INDEX('07 Uspora casu'!$F16:$J16,MATCH(M$4,'07 Uspora casu'!$F$5:$J$5,1)+1))^(1/(INDEX('07 Uspora casu'!$F$5:$J$5,MATCH(M$4,'07 Uspora casu'!$F$5:$J$5,1)+1)-INDEX('07 Uspora casu'!$F$5:$J$5,MATCH(M$4,'07 Uspora casu'!$F$5:$J$5,1))))*L15))),0)))</f>
        <v>0</v>
      </c>
      <c r="N15" s="48">
        <f>IF($E15="",0,IF('07 Uspora casu'!$D$2="Jazdný čas",IFERROR(IF(N$4&lt;MIN('07 Uspora casu'!$F$5:$J$5),O15*('07 Uspora casu'!$F$7/'07 Uspora casu'!$G$7)^(1/('07 Uspora casu'!$G$5-'07 Uspora casu'!$F$5)),IF(N$4&gt;MAX('07 Uspora casu'!$F$5:$J$5),(INDEX('07 Uspora casu'!$F16:$J16,MATCH(N$4,'07 Uspora casu'!$F$5:$J$5,1))/INDEX('07 Uspora casu'!$F16:$J16,MATCH(N$4,'07 Uspora casu'!$F$5:$J$5,1)-1))^(1/(INDEX('07 Uspora casu'!$F$5:$J$5,MATCH(N$4,'07 Uspora casu'!$F$5:$J$5,1))-INDEX('07 Uspora casu'!$F$5:$J$5,MATCH(N$4,'07 Uspora casu'!$F$5:$J$5,1)-1)))*M15,IFERROR(INDEX('07 Uspora casu'!$F16:$J16,MATCH(N$4,'07 Uspora casu'!$F$5:$J$5,0))/60,(INDEX('07 Uspora casu'!$F16:$J16,MATCH(N$4,'07 Uspora casu'!$F$5:$J$5,1)+1)/INDEX('07 Uspora casu'!$F16:$J16,MATCH(N$4,'07 Uspora casu'!$F$5:$J$5,1)))^(1/(INDEX('07 Uspora casu'!$F$5:$J$5,MATCH(N$4,'07 Uspora casu'!$F$5:$J$5,1)+1)-INDEX('07 Uspora casu'!$F$5:$J$5,MATCH(N$4,'07 Uspora casu'!$F$5:$J$5,1))))*M15))),0),IFERROR(IF(N$4&lt;MIN('07 Uspora casu'!$F$5:$J$5),O15*('07 Uspora casu'!$G$7/'07 Uspora casu'!$F$7)^(1/('07 Uspora casu'!$G$5-'07 Uspora casu'!$F$5)),IF(N$4&gt;MAX('07 Uspora casu'!$F$5:$J$5),(INDEX('07 Uspora casu'!$F16:$J16,MATCH(N$4,'07 Uspora casu'!$F$5:$J$5,1)-1)/INDEX('07 Uspora casu'!$F16:$J16,MATCH(N$4,'07 Uspora casu'!$F$5:$J$5,1)))^(1/(INDEX('07 Uspora casu'!$F$5:$J$5,MATCH(N$4,'07 Uspora casu'!$F$5:$J$5,1))-INDEX('07 Uspora casu'!$F$5:$J$5,MATCH(N$4,'07 Uspora casu'!$F$5:$J$5,1)-1)))*M15,IFERROR($E15/INDEX('07 Uspora casu'!$F16:$J16,MATCH(N$4,'07 Uspora casu'!$F$5:$J$5,0)),(INDEX('07 Uspora casu'!$F16:$J16,MATCH(N$4,'07 Uspora casu'!$F$5:$J$5,1))/INDEX('07 Uspora casu'!$F16:$J16,MATCH(N$4,'07 Uspora casu'!$F$5:$J$5,1)+1))^(1/(INDEX('07 Uspora casu'!$F$5:$J$5,MATCH(N$4,'07 Uspora casu'!$F$5:$J$5,1)+1)-INDEX('07 Uspora casu'!$F$5:$J$5,MATCH(N$4,'07 Uspora casu'!$F$5:$J$5,1))))*M15))),0)))</f>
        <v>0</v>
      </c>
      <c r="O15" s="48">
        <f>IF($E15="",0,IF('07 Uspora casu'!$D$2="Jazdný čas",IFERROR(IF(O$4&lt;MIN('07 Uspora casu'!$F$5:$J$5),P15*('07 Uspora casu'!$F$7/'07 Uspora casu'!$G$7)^(1/('07 Uspora casu'!$G$5-'07 Uspora casu'!$F$5)),IF(O$4&gt;MAX('07 Uspora casu'!$F$5:$J$5),(INDEX('07 Uspora casu'!$F16:$J16,MATCH(O$4,'07 Uspora casu'!$F$5:$J$5,1))/INDEX('07 Uspora casu'!$F16:$J16,MATCH(O$4,'07 Uspora casu'!$F$5:$J$5,1)-1))^(1/(INDEX('07 Uspora casu'!$F$5:$J$5,MATCH(O$4,'07 Uspora casu'!$F$5:$J$5,1))-INDEX('07 Uspora casu'!$F$5:$J$5,MATCH(O$4,'07 Uspora casu'!$F$5:$J$5,1)-1)))*N15,IFERROR(INDEX('07 Uspora casu'!$F16:$J16,MATCH(O$4,'07 Uspora casu'!$F$5:$J$5,0))/60,(INDEX('07 Uspora casu'!$F16:$J16,MATCH(O$4,'07 Uspora casu'!$F$5:$J$5,1)+1)/INDEX('07 Uspora casu'!$F16:$J16,MATCH(O$4,'07 Uspora casu'!$F$5:$J$5,1)))^(1/(INDEX('07 Uspora casu'!$F$5:$J$5,MATCH(O$4,'07 Uspora casu'!$F$5:$J$5,1)+1)-INDEX('07 Uspora casu'!$F$5:$J$5,MATCH(O$4,'07 Uspora casu'!$F$5:$J$5,1))))*N15))),0),IFERROR(IF(O$4&lt;MIN('07 Uspora casu'!$F$5:$J$5),P15*('07 Uspora casu'!$G$7/'07 Uspora casu'!$F$7)^(1/('07 Uspora casu'!$G$5-'07 Uspora casu'!$F$5)),IF(O$4&gt;MAX('07 Uspora casu'!$F$5:$J$5),(INDEX('07 Uspora casu'!$F16:$J16,MATCH(O$4,'07 Uspora casu'!$F$5:$J$5,1)-1)/INDEX('07 Uspora casu'!$F16:$J16,MATCH(O$4,'07 Uspora casu'!$F$5:$J$5,1)))^(1/(INDEX('07 Uspora casu'!$F$5:$J$5,MATCH(O$4,'07 Uspora casu'!$F$5:$J$5,1))-INDEX('07 Uspora casu'!$F$5:$J$5,MATCH(O$4,'07 Uspora casu'!$F$5:$J$5,1)-1)))*N15,IFERROR($E15/INDEX('07 Uspora casu'!$F16:$J16,MATCH(O$4,'07 Uspora casu'!$F$5:$J$5,0)),(INDEX('07 Uspora casu'!$F16:$J16,MATCH(O$4,'07 Uspora casu'!$F$5:$J$5,1))/INDEX('07 Uspora casu'!$F16:$J16,MATCH(O$4,'07 Uspora casu'!$F$5:$J$5,1)+1))^(1/(INDEX('07 Uspora casu'!$F$5:$J$5,MATCH(O$4,'07 Uspora casu'!$F$5:$J$5,1)+1)-INDEX('07 Uspora casu'!$F$5:$J$5,MATCH(O$4,'07 Uspora casu'!$F$5:$J$5,1))))*N15))),0)))</f>
        <v>0</v>
      </c>
      <c r="P15" s="48">
        <f>IF($E15="",0,IF('07 Uspora casu'!$D$2="Jazdný čas",IFERROR(IF(P$4&lt;MIN('07 Uspora casu'!$F$5:$J$5),Q15*('07 Uspora casu'!$F$7/'07 Uspora casu'!$G$7)^(1/('07 Uspora casu'!$G$5-'07 Uspora casu'!$F$5)),IF(P$4&gt;MAX('07 Uspora casu'!$F$5:$J$5),(INDEX('07 Uspora casu'!$F16:$J16,MATCH(P$4,'07 Uspora casu'!$F$5:$J$5,1))/INDEX('07 Uspora casu'!$F16:$J16,MATCH(P$4,'07 Uspora casu'!$F$5:$J$5,1)-1))^(1/(INDEX('07 Uspora casu'!$F$5:$J$5,MATCH(P$4,'07 Uspora casu'!$F$5:$J$5,1))-INDEX('07 Uspora casu'!$F$5:$J$5,MATCH(P$4,'07 Uspora casu'!$F$5:$J$5,1)-1)))*O15,IFERROR(INDEX('07 Uspora casu'!$F16:$J16,MATCH(P$4,'07 Uspora casu'!$F$5:$J$5,0))/60,(INDEX('07 Uspora casu'!$F16:$J16,MATCH(P$4,'07 Uspora casu'!$F$5:$J$5,1)+1)/INDEX('07 Uspora casu'!$F16:$J16,MATCH(P$4,'07 Uspora casu'!$F$5:$J$5,1)))^(1/(INDEX('07 Uspora casu'!$F$5:$J$5,MATCH(P$4,'07 Uspora casu'!$F$5:$J$5,1)+1)-INDEX('07 Uspora casu'!$F$5:$J$5,MATCH(P$4,'07 Uspora casu'!$F$5:$J$5,1))))*O15))),0),IFERROR(IF(P$4&lt;MIN('07 Uspora casu'!$F$5:$J$5),Q15*('07 Uspora casu'!$G$7/'07 Uspora casu'!$F$7)^(1/('07 Uspora casu'!$G$5-'07 Uspora casu'!$F$5)),IF(P$4&gt;MAX('07 Uspora casu'!$F$5:$J$5),(INDEX('07 Uspora casu'!$F16:$J16,MATCH(P$4,'07 Uspora casu'!$F$5:$J$5,1)-1)/INDEX('07 Uspora casu'!$F16:$J16,MATCH(P$4,'07 Uspora casu'!$F$5:$J$5,1)))^(1/(INDEX('07 Uspora casu'!$F$5:$J$5,MATCH(P$4,'07 Uspora casu'!$F$5:$J$5,1))-INDEX('07 Uspora casu'!$F$5:$J$5,MATCH(P$4,'07 Uspora casu'!$F$5:$J$5,1)-1)))*O15,IFERROR($E15/INDEX('07 Uspora casu'!$F16:$J16,MATCH(P$4,'07 Uspora casu'!$F$5:$J$5,0)),(INDEX('07 Uspora casu'!$F16:$J16,MATCH(P$4,'07 Uspora casu'!$F$5:$J$5,1))/INDEX('07 Uspora casu'!$F16:$J16,MATCH(P$4,'07 Uspora casu'!$F$5:$J$5,1)+1))^(1/(INDEX('07 Uspora casu'!$F$5:$J$5,MATCH(P$4,'07 Uspora casu'!$F$5:$J$5,1)+1)-INDEX('07 Uspora casu'!$F$5:$J$5,MATCH(P$4,'07 Uspora casu'!$F$5:$J$5,1))))*O15))),0)))</f>
        <v>0</v>
      </c>
      <c r="Q15" s="48">
        <f>IF($E15="",0,IF('07 Uspora casu'!$D$2="Jazdný čas",IFERROR(IF(Q$4&lt;MIN('07 Uspora casu'!$F$5:$J$5),R15*('07 Uspora casu'!$F$7/'07 Uspora casu'!$G$7)^(1/('07 Uspora casu'!$G$5-'07 Uspora casu'!$F$5)),IF(Q$4&gt;MAX('07 Uspora casu'!$F$5:$J$5),(INDEX('07 Uspora casu'!$F16:$J16,MATCH(Q$4,'07 Uspora casu'!$F$5:$J$5,1))/INDEX('07 Uspora casu'!$F16:$J16,MATCH(Q$4,'07 Uspora casu'!$F$5:$J$5,1)-1))^(1/(INDEX('07 Uspora casu'!$F$5:$J$5,MATCH(Q$4,'07 Uspora casu'!$F$5:$J$5,1))-INDEX('07 Uspora casu'!$F$5:$J$5,MATCH(Q$4,'07 Uspora casu'!$F$5:$J$5,1)-1)))*P15,IFERROR(INDEX('07 Uspora casu'!$F16:$J16,MATCH(Q$4,'07 Uspora casu'!$F$5:$J$5,0))/60,(INDEX('07 Uspora casu'!$F16:$J16,MATCH(Q$4,'07 Uspora casu'!$F$5:$J$5,1)+1)/INDEX('07 Uspora casu'!$F16:$J16,MATCH(Q$4,'07 Uspora casu'!$F$5:$J$5,1)))^(1/(INDEX('07 Uspora casu'!$F$5:$J$5,MATCH(Q$4,'07 Uspora casu'!$F$5:$J$5,1)+1)-INDEX('07 Uspora casu'!$F$5:$J$5,MATCH(Q$4,'07 Uspora casu'!$F$5:$J$5,1))))*P15))),0),IFERROR(IF(Q$4&lt;MIN('07 Uspora casu'!$F$5:$J$5),R15*('07 Uspora casu'!$G$7/'07 Uspora casu'!$F$7)^(1/('07 Uspora casu'!$G$5-'07 Uspora casu'!$F$5)),IF(Q$4&gt;MAX('07 Uspora casu'!$F$5:$J$5),(INDEX('07 Uspora casu'!$F16:$J16,MATCH(Q$4,'07 Uspora casu'!$F$5:$J$5,1)-1)/INDEX('07 Uspora casu'!$F16:$J16,MATCH(Q$4,'07 Uspora casu'!$F$5:$J$5,1)))^(1/(INDEX('07 Uspora casu'!$F$5:$J$5,MATCH(Q$4,'07 Uspora casu'!$F$5:$J$5,1))-INDEX('07 Uspora casu'!$F$5:$J$5,MATCH(Q$4,'07 Uspora casu'!$F$5:$J$5,1)-1)))*P15,IFERROR($E15/INDEX('07 Uspora casu'!$F16:$J16,MATCH(Q$4,'07 Uspora casu'!$F$5:$J$5,0)),(INDEX('07 Uspora casu'!$F16:$J16,MATCH(Q$4,'07 Uspora casu'!$F$5:$J$5,1))/INDEX('07 Uspora casu'!$F16:$J16,MATCH(Q$4,'07 Uspora casu'!$F$5:$J$5,1)+1))^(1/(INDEX('07 Uspora casu'!$F$5:$J$5,MATCH(Q$4,'07 Uspora casu'!$F$5:$J$5,1)+1)-INDEX('07 Uspora casu'!$F$5:$J$5,MATCH(Q$4,'07 Uspora casu'!$F$5:$J$5,1))))*P15))),0)))</f>
        <v>0</v>
      </c>
      <c r="R15" s="48">
        <f>IF($E15="",0,IF('07 Uspora casu'!$D$2="Jazdný čas",IFERROR(IF(R$4&lt;MIN('07 Uspora casu'!$F$5:$J$5),S15*('07 Uspora casu'!$F$7/'07 Uspora casu'!$G$7)^(1/('07 Uspora casu'!$G$5-'07 Uspora casu'!$F$5)),IF(R$4&gt;MAX('07 Uspora casu'!$F$5:$J$5),(INDEX('07 Uspora casu'!$F16:$J16,MATCH(R$4,'07 Uspora casu'!$F$5:$J$5,1))/INDEX('07 Uspora casu'!$F16:$J16,MATCH(R$4,'07 Uspora casu'!$F$5:$J$5,1)-1))^(1/(INDEX('07 Uspora casu'!$F$5:$J$5,MATCH(R$4,'07 Uspora casu'!$F$5:$J$5,1))-INDEX('07 Uspora casu'!$F$5:$J$5,MATCH(R$4,'07 Uspora casu'!$F$5:$J$5,1)-1)))*Q15,IFERROR(INDEX('07 Uspora casu'!$F16:$J16,MATCH(R$4,'07 Uspora casu'!$F$5:$J$5,0))/60,(INDEX('07 Uspora casu'!$F16:$J16,MATCH(R$4,'07 Uspora casu'!$F$5:$J$5,1)+1)/INDEX('07 Uspora casu'!$F16:$J16,MATCH(R$4,'07 Uspora casu'!$F$5:$J$5,1)))^(1/(INDEX('07 Uspora casu'!$F$5:$J$5,MATCH(R$4,'07 Uspora casu'!$F$5:$J$5,1)+1)-INDEX('07 Uspora casu'!$F$5:$J$5,MATCH(R$4,'07 Uspora casu'!$F$5:$J$5,1))))*Q15))),0),IFERROR(IF(R$4&lt;MIN('07 Uspora casu'!$F$5:$J$5),S15*('07 Uspora casu'!$G$7/'07 Uspora casu'!$F$7)^(1/('07 Uspora casu'!$G$5-'07 Uspora casu'!$F$5)),IF(R$4&gt;MAX('07 Uspora casu'!$F$5:$J$5),(INDEX('07 Uspora casu'!$F16:$J16,MATCH(R$4,'07 Uspora casu'!$F$5:$J$5,1)-1)/INDEX('07 Uspora casu'!$F16:$J16,MATCH(R$4,'07 Uspora casu'!$F$5:$J$5,1)))^(1/(INDEX('07 Uspora casu'!$F$5:$J$5,MATCH(R$4,'07 Uspora casu'!$F$5:$J$5,1))-INDEX('07 Uspora casu'!$F$5:$J$5,MATCH(R$4,'07 Uspora casu'!$F$5:$J$5,1)-1)))*Q15,IFERROR($E15/INDEX('07 Uspora casu'!$F16:$J16,MATCH(R$4,'07 Uspora casu'!$F$5:$J$5,0)),(INDEX('07 Uspora casu'!$F16:$J16,MATCH(R$4,'07 Uspora casu'!$F$5:$J$5,1))/INDEX('07 Uspora casu'!$F16:$J16,MATCH(R$4,'07 Uspora casu'!$F$5:$J$5,1)+1))^(1/(INDEX('07 Uspora casu'!$F$5:$J$5,MATCH(R$4,'07 Uspora casu'!$F$5:$J$5,1)+1)-INDEX('07 Uspora casu'!$F$5:$J$5,MATCH(R$4,'07 Uspora casu'!$F$5:$J$5,1))))*Q15))),0)))</f>
        <v>0</v>
      </c>
      <c r="S15" s="48">
        <f>IF($E15="",0,IF('07 Uspora casu'!$D$2="Jazdný čas",IFERROR(IF(S$4&lt;MIN('07 Uspora casu'!$F$5:$J$5),T15*('07 Uspora casu'!$F$7/'07 Uspora casu'!$G$7)^(1/('07 Uspora casu'!$G$5-'07 Uspora casu'!$F$5)),IF(S$4&gt;MAX('07 Uspora casu'!$F$5:$J$5),(INDEX('07 Uspora casu'!$F16:$J16,MATCH(S$4,'07 Uspora casu'!$F$5:$J$5,1))/INDEX('07 Uspora casu'!$F16:$J16,MATCH(S$4,'07 Uspora casu'!$F$5:$J$5,1)-1))^(1/(INDEX('07 Uspora casu'!$F$5:$J$5,MATCH(S$4,'07 Uspora casu'!$F$5:$J$5,1))-INDEX('07 Uspora casu'!$F$5:$J$5,MATCH(S$4,'07 Uspora casu'!$F$5:$J$5,1)-1)))*R15,IFERROR(INDEX('07 Uspora casu'!$F16:$J16,MATCH(S$4,'07 Uspora casu'!$F$5:$J$5,0))/60,(INDEX('07 Uspora casu'!$F16:$J16,MATCH(S$4,'07 Uspora casu'!$F$5:$J$5,1)+1)/INDEX('07 Uspora casu'!$F16:$J16,MATCH(S$4,'07 Uspora casu'!$F$5:$J$5,1)))^(1/(INDEX('07 Uspora casu'!$F$5:$J$5,MATCH(S$4,'07 Uspora casu'!$F$5:$J$5,1)+1)-INDEX('07 Uspora casu'!$F$5:$J$5,MATCH(S$4,'07 Uspora casu'!$F$5:$J$5,1))))*R15))),0),IFERROR(IF(S$4&lt;MIN('07 Uspora casu'!$F$5:$J$5),T15*('07 Uspora casu'!$G$7/'07 Uspora casu'!$F$7)^(1/('07 Uspora casu'!$G$5-'07 Uspora casu'!$F$5)),IF(S$4&gt;MAX('07 Uspora casu'!$F$5:$J$5),(INDEX('07 Uspora casu'!$F16:$J16,MATCH(S$4,'07 Uspora casu'!$F$5:$J$5,1)-1)/INDEX('07 Uspora casu'!$F16:$J16,MATCH(S$4,'07 Uspora casu'!$F$5:$J$5,1)))^(1/(INDEX('07 Uspora casu'!$F$5:$J$5,MATCH(S$4,'07 Uspora casu'!$F$5:$J$5,1))-INDEX('07 Uspora casu'!$F$5:$J$5,MATCH(S$4,'07 Uspora casu'!$F$5:$J$5,1)-1)))*R15,IFERROR($E15/INDEX('07 Uspora casu'!$F16:$J16,MATCH(S$4,'07 Uspora casu'!$F$5:$J$5,0)),(INDEX('07 Uspora casu'!$F16:$J16,MATCH(S$4,'07 Uspora casu'!$F$5:$J$5,1))/INDEX('07 Uspora casu'!$F16:$J16,MATCH(S$4,'07 Uspora casu'!$F$5:$J$5,1)+1))^(1/(INDEX('07 Uspora casu'!$F$5:$J$5,MATCH(S$4,'07 Uspora casu'!$F$5:$J$5,1)+1)-INDEX('07 Uspora casu'!$F$5:$J$5,MATCH(S$4,'07 Uspora casu'!$F$5:$J$5,1))))*R15))),0)))</f>
        <v>0</v>
      </c>
      <c r="T15" s="48">
        <f>IF($E15="",0,IF('07 Uspora casu'!$D$2="Jazdný čas",IFERROR(IF(T$4&lt;MIN('07 Uspora casu'!$F$5:$J$5),U15*('07 Uspora casu'!$F$7/'07 Uspora casu'!$G$7)^(1/('07 Uspora casu'!$G$5-'07 Uspora casu'!$F$5)),IF(T$4&gt;MAX('07 Uspora casu'!$F$5:$J$5),(INDEX('07 Uspora casu'!$F16:$J16,MATCH(T$4,'07 Uspora casu'!$F$5:$J$5,1))/INDEX('07 Uspora casu'!$F16:$J16,MATCH(T$4,'07 Uspora casu'!$F$5:$J$5,1)-1))^(1/(INDEX('07 Uspora casu'!$F$5:$J$5,MATCH(T$4,'07 Uspora casu'!$F$5:$J$5,1))-INDEX('07 Uspora casu'!$F$5:$J$5,MATCH(T$4,'07 Uspora casu'!$F$5:$J$5,1)-1)))*S15,IFERROR(INDEX('07 Uspora casu'!$F16:$J16,MATCH(T$4,'07 Uspora casu'!$F$5:$J$5,0))/60,(INDEX('07 Uspora casu'!$F16:$J16,MATCH(T$4,'07 Uspora casu'!$F$5:$J$5,1)+1)/INDEX('07 Uspora casu'!$F16:$J16,MATCH(T$4,'07 Uspora casu'!$F$5:$J$5,1)))^(1/(INDEX('07 Uspora casu'!$F$5:$J$5,MATCH(T$4,'07 Uspora casu'!$F$5:$J$5,1)+1)-INDEX('07 Uspora casu'!$F$5:$J$5,MATCH(T$4,'07 Uspora casu'!$F$5:$J$5,1))))*S15))),0),IFERROR(IF(T$4&lt;MIN('07 Uspora casu'!$F$5:$J$5),U15*('07 Uspora casu'!$G$7/'07 Uspora casu'!$F$7)^(1/('07 Uspora casu'!$G$5-'07 Uspora casu'!$F$5)),IF(T$4&gt;MAX('07 Uspora casu'!$F$5:$J$5),(INDEX('07 Uspora casu'!$F16:$J16,MATCH(T$4,'07 Uspora casu'!$F$5:$J$5,1)-1)/INDEX('07 Uspora casu'!$F16:$J16,MATCH(T$4,'07 Uspora casu'!$F$5:$J$5,1)))^(1/(INDEX('07 Uspora casu'!$F$5:$J$5,MATCH(T$4,'07 Uspora casu'!$F$5:$J$5,1))-INDEX('07 Uspora casu'!$F$5:$J$5,MATCH(T$4,'07 Uspora casu'!$F$5:$J$5,1)-1)))*S15,IFERROR($E15/INDEX('07 Uspora casu'!$F16:$J16,MATCH(T$4,'07 Uspora casu'!$F$5:$J$5,0)),(INDEX('07 Uspora casu'!$F16:$J16,MATCH(T$4,'07 Uspora casu'!$F$5:$J$5,1))/INDEX('07 Uspora casu'!$F16:$J16,MATCH(T$4,'07 Uspora casu'!$F$5:$J$5,1)+1))^(1/(INDEX('07 Uspora casu'!$F$5:$J$5,MATCH(T$4,'07 Uspora casu'!$F$5:$J$5,1)+1)-INDEX('07 Uspora casu'!$F$5:$J$5,MATCH(T$4,'07 Uspora casu'!$F$5:$J$5,1))))*S15))),0)))</f>
        <v>0</v>
      </c>
      <c r="U15" s="48">
        <f>IF($E15="",0,IF('07 Uspora casu'!$D$2="Jazdný čas",IFERROR(IF(U$4&lt;MIN('07 Uspora casu'!$F$5:$J$5),V15*('07 Uspora casu'!$F$7/'07 Uspora casu'!$G$7)^(1/('07 Uspora casu'!$G$5-'07 Uspora casu'!$F$5)),IF(U$4&gt;MAX('07 Uspora casu'!$F$5:$J$5),(INDEX('07 Uspora casu'!$F16:$J16,MATCH(U$4,'07 Uspora casu'!$F$5:$J$5,1))/INDEX('07 Uspora casu'!$F16:$J16,MATCH(U$4,'07 Uspora casu'!$F$5:$J$5,1)-1))^(1/(INDEX('07 Uspora casu'!$F$5:$J$5,MATCH(U$4,'07 Uspora casu'!$F$5:$J$5,1))-INDEX('07 Uspora casu'!$F$5:$J$5,MATCH(U$4,'07 Uspora casu'!$F$5:$J$5,1)-1)))*T15,IFERROR(INDEX('07 Uspora casu'!$F16:$J16,MATCH(U$4,'07 Uspora casu'!$F$5:$J$5,0))/60,(INDEX('07 Uspora casu'!$F16:$J16,MATCH(U$4,'07 Uspora casu'!$F$5:$J$5,1)+1)/INDEX('07 Uspora casu'!$F16:$J16,MATCH(U$4,'07 Uspora casu'!$F$5:$J$5,1)))^(1/(INDEX('07 Uspora casu'!$F$5:$J$5,MATCH(U$4,'07 Uspora casu'!$F$5:$J$5,1)+1)-INDEX('07 Uspora casu'!$F$5:$J$5,MATCH(U$4,'07 Uspora casu'!$F$5:$J$5,1))))*T15))),0),IFERROR(IF(U$4&lt;MIN('07 Uspora casu'!$F$5:$J$5),V15*('07 Uspora casu'!$G$7/'07 Uspora casu'!$F$7)^(1/('07 Uspora casu'!$G$5-'07 Uspora casu'!$F$5)),IF(U$4&gt;MAX('07 Uspora casu'!$F$5:$J$5),(INDEX('07 Uspora casu'!$F16:$J16,MATCH(U$4,'07 Uspora casu'!$F$5:$J$5,1)-1)/INDEX('07 Uspora casu'!$F16:$J16,MATCH(U$4,'07 Uspora casu'!$F$5:$J$5,1)))^(1/(INDEX('07 Uspora casu'!$F$5:$J$5,MATCH(U$4,'07 Uspora casu'!$F$5:$J$5,1))-INDEX('07 Uspora casu'!$F$5:$J$5,MATCH(U$4,'07 Uspora casu'!$F$5:$J$5,1)-1)))*T15,IFERROR($E15/INDEX('07 Uspora casu'!$F16:$J16,MATCH(U$4,'07 Uspora casu'!$F$5:$J$5,0)),(INDEX('07 Uspora casu'!$F16:$J16,MATCH(U$4,'07 Uspora casu'!$F$5:$J$5,1))/INDEX('07 Uspora casu'!$F16:$J16,MATCH(U$4,'07 Uspora casu'!$F$5:$J$5,1)+1))^(1/(INDEX('07 Uspora casu'!$F$5:$J$5,MATCH(U$4,'07 Uspora casu'!$F$5:$J$5,1)+1)-INDEX('07 Uspora casu'!$F$5:$J$5,MATCH(U$4,'07 Uspora casu'!$F$5:$J$5,1))))*T15))),0)))</f>
        <v>0</v>
      </c>
      <c r="V15" s="48">
        <f>IF($E15="",0,IF('07 Uspora casu'!$D$2="Jazdný čas",IFERROR(IF(V$4&lt;MIN('07 Uspora casu'!$F$5:$J$5),W15*('07 Uspora casu'!$F$7/'07 Uspora casu'!$G$7)^(1/('07 Uspora casu'!$G$5-'07 Uspora casu'!$F$5)),IF(V$4&gt;MAX('07 Uspora casu'!$F$5:$J$5),(INDEX('07 Uspora casu'!$F16:$J16,MATCH(V$4,'07 Uspora casu'!$F$5:$J$5,1))/INDEX('07 Uspora casu'!$F16:$J16,MATCH(V$4,'07 Uspora casu'!$F$5:$J$5,1)-1))^(1/(INDEX('07 Uspora casu'!$F$5:$J$5,MATCH(V$4,'07 Uspora casu'!$F$5:$J$5,1))-INDEX('07 Uspora casu'!$F$5:$J$5,MATCH(V$4,'07 Uspora casu'!$F$5:$J$5,1)-1)))*U15,IFERROR(INDEX('07 Uspora casu'!$F16:$J16,MATCH(V$4,'07 Uspora casu'!$F$5:$J$5,0))/60,(INDEX('07 Uspora casu'!$F16:$J16,MATCH(V$4,'07 Uspora casu'!$F$5:$J$5,1)+1)/INDEX('07 Uspora casu'!$F16:$J16,MATCH(V$4,'07 Uspora casu'!$F$5:$J$5,1)))^(1/(INDEX('07 Uspora casu'!$F$5:$J$5,MATCH(V$4,'07 Uspora casu'!$F$5:$J$5,1)+1)-INDEX('07 Uspora casu'!$F$5:$J$5,MATCH(V$4,'07 Uspora casu'!$F$5:$J$5,1))))*U15))),0),IFERROR(IF(V$4&lt;MIN('07 Uspora casu'!$F$5:$J$5),W15*('07 Uspora casu'!$G$7/'07 Uspora casu'!$F$7)^(1/('07 Uspora casu'!$G$5-'07 Uspora casu'!$F$5)),IF(V$4&gt;MAX('07 Uspora casu'!$F$5:$J$5),(INDEX('07 Uspora casu'!$F16:$J16,MATCH(V$4,'07 Uspora casu'!$F$5:$J$5,1)-1)/INDEX('07 Uspora casu'!$F16:$J16,MATCH(V$4,'07 Uspora casu'!$F$5:$J$5,1)))^(1/(INDEX('07 Uspora casu'!$F$5:$J$5,MATCH(V$4,'07 Uspora casu'!$F$5:$J$5,1))-INDEX('07 Uspora casu'!$F$5:$J$5,MATCH(V$4,'07 Uspora casu'!$F$5:$J$5,1)-1)))*U15,IFERROR($E15/INDEX('07 Uspora casu'!$F16:$J16,MATCH(V$4,'07 Uspora casu'!$F$5:$J$5,0)),(INDEX('07 Uspora casu'!$F16:$J16,MATCH(V$4,'07 Uspora casu'!$F$5:$J$5,1))/INDEX('07 Uspora casu'!$F16:$J16,MATCH(V$4,'07 Uspora casu'!$F$5:$J$5,1)+1))^(1/(INDEX('07 Uspora casu'!$F$5:$J$5,MATCH(V$4,'07 Uspora casu'!$F$5:$J$5,1)+1)-INDEX('07 Uspora casu'!$F$5:$J$5,MATCH(V$4,'07 Uspora casu'!$F$5:$J$5,1))))*U15))),0)))</f>
        <v>0</v>
      </c>
      <c r="W15" s="48">
        <f>IF($E15="",0,IF('07 Uspora casu'!$D$2="Jazdný čas",IFERROR(IF(W$4&lt;MIN('07 Uspora casu'!$F$5:$J$5),X15*('07 Uspora casu'!$F$7/'07 Uspora casu'!$G$7)^(1/('07 Uspora casu'!$G$5-'07 Uspora casu'!$F$5)),IF(W$4&gt;MAX('07 Uspora casu'!$F$5:$J$5),(INDEX('07 Uspora casu'!$F16:$J16,MATCH(W$4,'07 Uspora casu'!$F$5:$J$5,1))/INDEX('07 Uspora casu'!$F16:$J16,MATCH(W$4,'07 Uspora casu'!$F$5:$J$5,1)-1))^(1/(INDEX('07 Uspora casu'!$F$5:$J$5,MATCH(W$4,'07 Uspora casu'!$F$5:$J$5,1))-INDEX('07 Uspora casu'!$F$5:$J$5,MATCH(W$4,'07 Uspora casu'!$F$5:$J$5,1)-1)))*V15,IFERROR(INDEX('07 Uspora casu'!$F16:$J16,MATCH(W$4,'07 Uspora casu'!$F$5:$J$5,0))/60,(INDEX('07 Uspora casu'!$F16:$J16,MATCH(W$4,'07 Uspora casu'!$F$5:$J$5,1)+1)/INDEX('07 Uspora casu'!$F16:$J16,MATCH(W$4,'07 Uspora casu'!$F$5:$J$5,1)))^(1/(INDEX('07 Uspora casu'!$F$5:$J$5,MATCH(W$4,'07 Uspora casu'!$F$5:$J$5,1)+1)-INDEX('07 Uspora casu'!$F$5:$J$5,MATCH(W$4,'07 Uspora casu'!$F$5:$J$5,1))))*V15))),0),IFERROR(IF(W$4&lt;MIN('07 Uspora casu'!$F$5:$J$5),X15*('07 Uspora casu'!$G$7/'07 Uspora casu'!$F$7)^(1/('07 Uspora casu'!$G$5-'07 Uspora casu'!$F$5)),IF(W$4&gt;MAX('07 Uspora casu'!$F$5:$J$5),(INDEX('07 Uspora casu'!$F16:$J16,MATCH(W$4,'07 Uspora casu'!$F$5:$J$5,1)-1)/INDEX('07 Uspora casu'!$F16:$J16,MATCH(W$4,'07 Uspora casu'!$F$5:$J$5,1)))^(1/(INDEX('07 Uspora casu'!$F$5:$J$5,MATCH(W$4,'07 Uspora casu'!$F$5:$J$5,1))-INDEX('07 Uspora casu'!$F$5:$J$5,MATCH(W$4,'07 Uspora casu'!$F$5:$J$5,1)-1)))*V15,IFERROR($E15/INDEX('07 Uspora casu'!$F16:$J16,MATCH(W$4,'07 Uspora casu'!$F$5:$J$5,0)),(INDEX('07 Uspora casu'!$F16:$J16,MATCH(W$4,'07 Uspora casu'!$F$5:$J$5,1))/INDEX('07 Uspora casu'!$F16:$J16,MATCH(W$4,'07 Uspora casu'!$F$5:$J$5,1)+1))^(1/(INDEX('07 Uspora casu'!$F$5:$J$5,MATCH(W$4,'07 Uspora casu'!$F$5:$J$5,1)+1)-INDEX('07 Uspora casu'!$F$5:$J$5,MATCH(W$4,'07 Uspora casu'!$F$5:$J$5,1))))*V15))),0)))</f>
        <v>0</v>
      </c>
      <c r="X15" s="48">
        <f>IF($E15="",0,IF('07 Uspora casu'!$D$2="Jazdný čas",IFERROR(IF(X$4&lt;MIN('07 Uspora casu'!$F$5:$J$5),Y15*('07 Uspora casu'!$F$7/'07 Uspora casu'!$G$7)^(1/('07 Uspora casu'!$G$5-'07 Uspora casu'!$F$5)),IF(X$4&gt;MAX('07 Uspora casu'!$F$5:$J$5),(INDEX('07 Uspora casu'!$F16:$J16,MATCH(X$4,'07 Uspora casu'!$F$5:$J$5,1))/INDEX('07 Uspora casu'!$F16:$J16,MATCH(X$4,'07 Uspora casu'!$F$5:$J$5,1)-1))^(1/(INDEX('07 Uspora casu'!$F$5:$J$5,MATCH(X$4,'07 Uspora casu'!$F$5:$J$5,1))-INDEX('07 Uspora casu'!$F$5:$J$5,MATCH(X$4,'07 Uspora casu'!$F$5:$J$5,1)-1)))*W15,IFERROR(INDEX('07 Uspora casu'!$F16:$J16,MATCH(X$4,'07 Uspora casu'!$F$5:$J$5,0))/60,(INDEX('07 Uspora casu'!$F16:$J16,MATCH(X$4,'07 Uspora casu'!$F$5:$J$5,1)+1)/INDEX('07 Uspora casu'!$F16:$J16,MATCH(X$4,'07 Uspora casu'!$F$5:$J$5,1)))^(1/(INDEX('07 Uspora casu'!$F$5:$J$5,MATCH(X$4,'07 Uspora casu'!$F$5:$J$5,1)+1)-INDEX('07 Uspora casu'!$F$5:$J$5,MATCH(X$4,'07 Uspora casu'!$F$5:$J$5,1))))*W15))),0),IFERROR(IF(X$4&lt;MIN('07 Uspora casu'!$F$5:$J$5),Y15*('07 Uspora casu'!$G$7/'07 Uspora casu'!$F$7)^(1/('07 Uspora casu'!$G$5-'07 Uspora casu'!$F$5)),IF(X$4&gt;MAX('07 Uspora casu'!$F$5:$J$5),(INDEX('07 Uspora casu'!$F16:$J16,MATCH(X$4,'07 Uspora casu'!$F$5:$J$5,1)-1)/INDEX('07 Uspora casu'!$F16:$J16,MATCH(X$4,'07 Uspora casu'!$F$5:$J$5,1)))^(1/(INDEX('07 Uspora casu'!$F$5:$J$5,MATCH(X$4,'07 Uspora casu'!$F$5:$J$5,1))-INDEX('07 Uspora casu'!$F$5:$J$5,MATCH(X$4,'07 Uspora casu'!$F$5:$J$5,1)-1)))*W15,IFERROR($E15/INDEX('07 Uspora casu'!$F16:$J16,MATCH(X$4,'07 Uspora casu'!$F$5:$J$5,0)),(INDEX('07 Uspora casu'!$F16:$J16,MATCH(X$4,'07 Uspora casu'!$F$5:$J$5,1))/INDEX('07 Uspora casu'!$F16:$J16,MATCH(X$4,'07 Uspora casu'!$F$5:$J$5,1)+1))^(1/(INDEX('07 Uspora casu'!$F$5:$J$5,MATCH(X$4,'07 Uspora casu'!$F$5:$J$5,1)+1)-INDEX('07 Uspora casu'!$F$5:$J$5,MATCH(X$4,'07 Uspora casu'!$F$5:$J$5,1))))*W15))),0)))</f>
        <v>0</v>
      </c>
      <c r="Y15" s="48">
        <f>IF($E15="",0,IF('07 Uspora casu'!$D$2="Jazdný čas",IFERROR(IF(Y$4&lt;MIN('07 Uspora casu'!$F$5:$J$5),Z15*('07 Uspora casu'!$F$7/'07 Uspora casu'!$G$7)^(1/('07 Uspora casu'!$G$5-'07 Uspora casu'!$F$5)),IF(Y$4&gt;MAX('07 Uspora casu'!$F$5:$J$5),(INDEX('07 Uspora casu'!$F16:$J16,MATCH(Y$4,'07 Uspora casu'!$F$5:$J$5,1))/INDEX('07 Uspora casu'!$F16:$J16,MATCH(Y$4,'07 Uspora casu'!$F$5:$J$5,1)-1))^(1/(INDEX('07 Uspora casu'!$F$5:$J$5,MATCH(Y$4,'07 Uspora casu'!$F$5:$J$5,1))-INDEX('07 Uspora casu'!$F$5:$J$5,MATCH(Y$4,'07 Uspora casu'!$F$5:$J$5,1)-1)))*X15,IFERROR(INDEX('07 Uspora casu'!$F16:$J16,MATCH(Y$4,'07 Uspora casu'!$F$5:$J$5,0))/60,(INDEX('07 Uspora casu'!$F16:$J16,MATCH(Y$4,'07 Uspora casu'!$F$5:$J$5,1)+1)/INDEX('07 Uspora casu'!$F16:$J16,MATCH(Y$4,'07 Uspora casu'!$F$5:$J$5,1)))^(1/(INDEX('07 Uspora casu'!$F$5:$J$5,MATCH(Y$4,'07 Uspora casu'!$F$5:$J$5,1)+1)-INDEX('07 Uspora casu'!$F$5:$J$5,MATCH(Y$4,'07 Uspora casu'!$F$5:$J$5,1))))*X15))),0),IFERROR(IF(Y$4&lt;MIN('07 Uspora casu'!$F$5:$J$5),Z15*('07 Uspora casu'!$G$7/'07 Uspora casu'!$F$7)^(1/('07 Uspora casu'!$G$5-'07 Uspora casu'!$F$5)),IF(Y$4&gt;MAX('07 Uspora casu'!$F$5:$J$5),(INDEX('07 Uspora casu'!$F16:$J16,MATCH(Y$4,'07 Uspora casu'!$F$5:$J$5,1)-1)/INDEX('07 Uspora casu'!$F16:$J16,MATCH(Y$4,'07 Uspora casu'!$F$5:$J$5,1)))^(1/(INDEX('07 Uspora casu'!$F$5:$J$5,MATCH(Y$4,'07 Uspora casu'!$F$5:$J$5,1))-INDEX('07 Uspora casu'!$F$5:$J$5,MATCH(Y$4,'07 Uspora casu'!$F$5:$J$5,1)-1)))*X15,IFERROR($E15/INDEX('07 Uspora casu'!$F16:$J16,MATCH(Y$4,'07 Uspora casu'!$F$5:$J$5,0)),(INDEX('07 Uspora casu'!$F16:$J16,MATCH(Y$4,'07 Uspora casu'!$F$5:$J$5,1))/INDEX('07 Uspora casu'!$F16:$J16,MATCH(Y$4,'07 Uspora casu'!$F$5:$J$5,1)+1))^(1/(INDEX('07 Uspora casu'!$F$5:$J$5,MATCH(Y$4,'07 Uspora casu'!$F$5:$J$5,1)+1)-INDEX('07 Uspora casu'!$F$5:$J$5,MATCH(Y$4,'07 Uspora casu'!$F$5:$J$5,1))))*X15))),0)))</f>
        <v>0</v>
      </c>
      <c r="Z15" s="48">
        <f>IF($E15="",0,IF('07 Uspora casu'!$D$2="Jazdný čas",IFERROR(IF(Z$4&lt;MIN('07 Uspora casu'!$F$5:$J$5),AA15*('07 Uspora casu'!$F$7/'07 Uspora casu'!$G$7)^(1/('07 Uspora casu'!$G$5-'07 Uspora casu'!$F$5)),IF(Z$4&gt;MAX('07 Uspora casu'!$F$5:$J$5),(INDEX('07 Uspora casu'!$F16:$J16,MATCH(Z$4,'07 Uspora casu'!$F$5:$J$5,1))/INDEX('07 Uspora casu'!$F16:$J16,MATCH(Z$4,'07 Uspora casu'!$F$5:$J$5,1)-1))^(1/(INDEX('07 Uspora casu'!$F$5:$J$5,MATCH(Z$4,'07 Uspora casu'!$F$5:$J$5,1))-INDEX('07 Uspora casu'!$F$5:$J$5,MATCH(Z$4,'07 Uspora casu'!$F$5:$J$5,1)-1)))*Y15,IFERROR(INDEX('07 Uspora casu'!$F16:$J16,MATCH(Z$4,'07 Uspora casu'!$F$5:$J$5,0))/60,(INDEX('07 Uspora casu'!$F16:$J16,MATCH(Z$4,'07 Uspora casu'!$F$5:$J$5,1)+1)/INDEX('07 Uspora casu'!$F16:$J16,MATCH(Z$4,'07 Uspora casu'!$F$5:$J$5,1)))^(1/(INDEX('07 Uspora casu'!$F$5:$J$5,MATCH(Z$4,'07 Uspora casu'!$F$5:$J$5,1)+1)-INDEX('07 Uspora casu'!$F$5:$J$5,MATCH(Z$4,'07 Uspora casu'!$F$5:$J$5,1))))*Y15))),0),IFERROR(IF(Z$4&lt;MIN('07 Uspora casu'!$F$5:$J$5),AA15*('07 Uspora casu'!$G$7/'07 Uspora casu'!$F$7)^(1/('07 Uspora casu'!$G$5-'07 Uspora casu'!$F$5)),IF(Z$4&gt;MAX('07 Uspora casu'!$F$5:$J$5),(INDEX('07 Uspora casu'!$F16:$J16,MATCH(Z$4,'07 Uspora casu'!$F$5:$J$5,1)-1)/INDEX('07 Uspora casu'!$F16:$J16,MATCH(Z$4,'07 Uspora casu'!$F$5:$J$5,1)))^(1/(INDEX('07 Uspora casu'!$F$5:$J$5,MATCH(Z$4,'07 Uspora casu'!$F$5:$J$5,1))-INDEX('07 Uspora casu'!$F$5:$J$5,MATCH(Z$4,'07 Uspora casu'!$F$5:$J$5,1)-1)))*Y15,IFERROR($E15/INDEX('07 Uspora casu'!$F16:$J16,MATCH(Z$4,'07 Uspora casu'!$F$5:$J$5,0)),(INDEX('07 Uspora casu'!$F16:$J16,MATCH(Z$4,'07 Uspora casu'!$F$5:$J$5,1))/INDEX('07 Uspora casu'!$F16:$J16,MATCH(Z$4,'07 Uspora casu'!$F$5:$J$5,1)+1))^(1/(INDEX('07 Uspora casu'!$F$5:$J$5,MATCH(Z$4,'07 Uspora casu'!$F$5:$J$5,1)+1)-INDEX('07 Uspora casu'!$F$5:$J$5,MATCH(Z$4,'07 Uspora casu'!$F$5:$J$5,1))))*Y15))),0)))</f>
        <v>0</v>
      </c>
      <c r="AA15" s="48">
        <f>IF($E15="",0,IF('07 Uspora casu'!$D$2="Jazdný čas",IFERROR(IF(AA$4&lt;MIN('07 Uspora casu'!$F$5:$J$5),AB15*('07 Uspora casu'!$F$7/'07 Uspora casu'!$G$7)^(1/('07 Uspora casu'!$G$5-'07 Uspora casu'!$F$5)),IF(AA$4&gt;MAX('07 Uspora casu'!$F$5:$J$5),(INDEX('07 Uspora casu'!$F16:$J16,MATCH(AA$4,'07 Uspora casu'!$F$5:$J$5,1))/INDEX('07 Uspora casu'!$F16:$J16,MATCH(AA$4,'07 Uspora casu'!$F$5:$J$5,1)-1))^(1/(INDEX('07 Uspora casu'!$F$5:$J$5,MATCH(AA$4,'07 Uspora casu'!$F$5:$J$5,1))-INDEX('07 Uspora casu'!$F$5:$J$5,MATCH(AA$4,'07 Uspora casu'!$F$5:$J$5,1)-1)))*Z15,IFERROR(INDEX('07 Uspora casu'!$F16:$J16,MATCH(AA$4,'07 Uspora casu'!$F$5:$J$5,0))/60,(INDEX('07 Uspora casu'!$F16:$J16,MATCH(AA$4,'07 Uspora casu'!$F$5:$J$5,1)+1)/INDEX('07 Uspora casu'!$F16:$J16,MATCH(AA$4,'07 Uspora casu'!$F$5:$J$5,1)))^(1/(INDEX('07 Uspora casu'!$F$5:$J$5,MATCH(AA$4,'07 Uspora casu'!$F$5:$J$5,1)+1)-INDEX('07 Uspora casu'!$F$5:$J$5,MATCH(AA$4,'07 Uspora casu'!$F$5:$J$5,1))))*Z15))),0),IFERROR(IF(AA$4&lt;MIN('07 Uspora casu'!$F$5:$J$5),AB15*('07 Uspora casu'!$G$7/'07 Uspora casu'!$F$7)^(1/('07 Uspora casu'!$G$5-'07 Uspora casu'!$F$5)),IF(AA$4&gt;MAX('07 Uspora casu'!$F$5:$J$5),(INDEX('07 Uspora casu'!$F16:$J16,MATCH(AA$4,'07 Uspora casu'!$F$5:$J$5,1)-1)/INDEX('07 Uspora casu'!$F16:$J16,MATCH(AA$4,'07 Uspora casu'!$F$5:$J$5,1)))^(1/(INDEX('07 Uspora casu'!$F$5:$J$5,MATCH(AA$4,'07 Uspora casu'!$F$5:$J$5,1))-INDEX('07 Uspora casu'!$F$5:$J$5,MATCH(AA$4,'07 Uspora casu'!$F$5:$J$5,1)-1)))*Z15,IFERROR($E15/INDEX('07 Uspora casu'!$F16:$J16,MATCH(AA$4,'07 Uspora casu'!$F$5:$J$5,0)),(INDEX('07 Uspora casu'!$F16:$J16,MATCH(AA$4,'07 Uspora casu'!$F$5:$J$5,1))/INDEX('07 Uspora casu'!$F16:$J16,MATCH(AA$4,'07 Uspora casu'!$F$5:$J$5,1)+1))^(1/(INDEX('07 Uspora casu'!$F$5:$J$5,MATCH(AA$4,'07 Uspora casu'!$F$5:$J$5,1)+1)-INDEX('07 Uspora casu'!$F$5:$J$5,MATCH(AA$4,'07 Uspora casu'!$F$5:$J$5,1))))*Z15))),0)))</f>
        <v>0</v>
      </c>
      <c r="AB15" s="48">
        <f>IF($E15="",0,IF('07 Uspora casu'!$D$2="Jazdný čas",IFERROR(IF(AB$4&lt;MIN('07 Uspora casu'!$F$5:$J$5),AC15*('07 Uspora casu'!$F$7/'07 Uspora casu'!$G$7)^(1/('07 Uspora casu'!$G$5-'07 Uspora casu'!$F$5)),IF(AB$4&gt;MAX('07 Uspora casu'!$F$5:$J$5),(INDEX('07 Uspora casu'!$F16:$J16,MATCH(AB$4,'07 Uspora casu'!$F$5:$J$5,1))/INDEX('07 Uspora casu'!$F16:$J16,MATCH(AB$4,'07 Uspora casu'!$F$5:$J$5,1)-1))^(1/(INDEX('07 Uspora casu'!$F$5:$J$5,MATCH(AB$4,'07 Uspora casu'!$F$5:$J$5,1))-INDEX('07 Uspora casu'!$F$5:$J$5,MATCH(AB$4,'07 Uspora casu'!$F$5:$J$5,1)-1)))*AA15,IFERROR(INDEX('07 Uspora casu'!$F16:$J16,MATCH(AB$4,'07 Uspora casu'!$F$5:$J$5,0))/60,(INDEX('07 Uspora casu'!$F16:$J16,MATCH(AB$4,'07 Uspora casu'!$F$5:$J$5,1)+1)/INDEX('07 Uspora casu'!$F16:$J16,MATCH(AB$4,'07 Uspora casu'!$F$5:$J$5,1)))^(1/(INDEX('07 Uspora casu'!$F$5:$J$5,MATCH(AB$4,'07 Uspora casu'!$F$5:$J$5,1)+1)-INDEX('07 Uspora casu'!$F$5:$J$5,MATCH(AB$4,'07 Uspora casu'!$F$5:$J$5,1))))*AA15))),0),IFERROR(IF(AB$4&lt;MIN('07 Uspora casu'!$F$5:$J$5),AC15*('07 Uspora casu'!$G$7/'07 Uspora casu'!$F$7)^(1/('07 Uspora casu'!$G$5-'07 Uspora casu'!$F$5)),IF(AB$4&gt;MAX('07 Uspora casu'!$F$5:$J$5),(INDEX('07 Uspora casu'!$F16:$J16,MATCH(AB$4,'07 Uspora casu'!$F$5:$J$5,1)-1)/INDEX('07 Uspora casu'!$F16:$J16,MATCH(AB$4,'07 Uspora casu'!$F$5:$J$5,1)))^(1/(INDEX('07 Uspora casu'!$F$5:$J$5,MATCH(AB$4,'07 Uspora casu'!$F$5:$J$5,1))-INDEX('07 Uspora casu'!$F$5:$J$5,MATCH(AB$4,'07 Uspora casu'!$F$5:$J$5,1)-1)))*AA15,IFERROR($E15/INDEX('07 Uspora casu'!$F16:$J16,MATCH(AB$4,'07 Uspora casu'!$F$5:$J$5,0)),(INDEX('07 Uspora casu'!$F16:$J16,MATCH(AB$4,'07 Uspora casu'!$F$5:$J$5,1))/INDEX('07 Uspora casu'!$F16:$J16,MATCH(AB$4,'07 Uspora casu'!$F$5:$J$5,1)+1))^(1/(INDEX('07 Uspora casu'!$F$5:$J$5,MATCH(AB$4,'07 Uspora casu'!$F$5:$J$5,1)+1)-INDEX('07 Uspora casu'!$F$5:$J$5,MATCH(AB$4,'07 Uspora casu'!$F$5:$J$5,1))))*AA15))),0)))</f>
        <v>0</v>
      </c>
      <c r="AC15" s="48">
        <f>IF($E15="",0,IF('07 Uspora casu'!$D$2="Jazdný čas",IFERROR(IF(AC$4&lt;MIN('07 Uspora casu'!$F$5:$J$5),AD15*('07 Uspora casu'!$F$7/'07 Uspora casu'!$G$7)^(1/('07 Uspora casu'!$G$5-'07 Uspora casu'!$F$5)),IF(AC$4&gt;MAX('07 Uspora casu'!$F$5:$J$5),(INDEX('07 Uspora casu'!$F16:$J16,MATCH(AC$4,'07 Uspora casu'!$F$5:$J$5,1))/INDEX('07 Uspora casu'!$F16:$J16,MATCH(AC$4,'07 Uspora casu'!$F$5:$J$5,1)-1))^(1/(INDEX('07 Uspora casu'!$F$5:$J$5,MATCH(AC$4,'07 Uspora casu'!$F$5:$J$5,1))-INDEX('07 Uspora casu'!$F$5:$J$5,MATCH(AC$4,'07 Uspora casu'!$F$5:$J$5,1)-1)))*AB15,IFERROR(INDEX('07 Uspora casu'!$F16:$J16,MATCH(AC$4,'07 Uspora casu'!$F$5:$J$5,0))/60,(INDEX('07 Uspora casu'!$F16:$J16,MATCH(AC$4,'07 Uspora casu'!$F$5:$J$5,1)+1)/INDEX('07 Uspora casu'!$F16:$J16,MATCH(AC$4,'07 Uspora casu'!$F$5:$J$5,1)))^(1/(INDEX('07 Uspora casu'!$F$5:$J$5,MATCH(AC$4,'07 Uspora casu'!$F$5:$J$5,1)+1)-INDEX('07 Uspora casu'!$F$5:$J$5,MATCH(AC$4,'07 Uspora casu'!$F$5:$J$5,1))))*AB15))),0),IFERROR(IF(AC$4&lt;MIN('07 Uspora casu'!$F$5:$J$5),AD15*('07 Uspora casu'!$G$7/'07 Uspora casu'!$F$7)^(1/('07 Uspora casu'!$G$5-'07 Uspora casu'!$F$5)),IF(AC$4&gt;MAX('07 Uspora casu'!$F$5:$J$5),(INDEX('07 Uspora casu'!$F16:$J16,MATCH(AC$4,'07 Uspora casu'!$F$5:$J$5,1)-1)/INDEX('07 Uspora casu'!$F16:$J16,MATCH(AC$4,'07 Uspora casu'!$F$5:$J$5,1)))^(1/(INDEX('07 Uspora casu'!$F$5:$J$5,MATCH(AC$4,'07 Uspora casu'!$F$5:$J$5,1))-INDEX('07 Uspora casu'!$F$5:$J$5,MATCH(AC$4,'07 Uspora casu'!$F$5:$J$5,1)-1)))*AB15,IFERROR($E15/INDEX('07 Uspora casu'!$F16:$J16,MATCH(AC$4,'07 Uspora casu'!$F$5:$J$5,0)),(INDEX('07 Uspora casu'!$F16:$J16,MATCH(AC$4,'07 Uspora casu'!$F$5:$J$5,1))/INDEX('07 Uspora casu'!$F16:$J16,MATCH(AC$4,'07 Uspora casu'!$F$5:$J$5,1)+1))^(1/(INDEX('07 Uspora casu'!$F$5:$J$5,MATCH(AC$4,'07 Uspora casu'!$F$5:$J$5,1)+1)-INDEX('07 Uspora casu'!$F$5:$J$5,MATCH(AC$4,'07 Uspora casu'!$F$5:$J$5,1))))*AB15))),0)))</f>
        <v>0</v>
      </c>
      <c r="AD15" s="48">
        <f>IF($E15="",0,IF('07 Uspora casu'!$D$2="Jazdný čas",IFERROR(IF(AD$4&lt;MIN('07 Uspora casu'!$F$5:$J$5),AE15*('07 Uspora casu'!$F$7/'07 Uspora casu'!$G$7)^(1/('07 Uspora casu'!$G$5-'07 Uspora casu'!$F$5)),IF(AD$4&gt;MAX('07 Uspora casu'!$F$5:$J$5),(INDEX('07 Uspora casu'!$F16:$J16,MATCH(AD$4,'07 Uspora casu'!$F$5:$J$5,1))/INDEX('07 Uspora casu'!$F16:$J16,MATCH(AD$4,'07 Uspora casu'!$F$5:$J$5,1)-1))^(1/(INDEX('07 Uspora casu'!$F$5:$J$5,MATCH(AD$4,'07 Uspora casu'!$F$5:$J$5,1))-INDEX('07 Uspora casu'!$F$5:$J$5,MATCH(AD$4,'07 Uspora casu'!$F$5:$J$5,1)-1)))*AC15,IFERROR(INDEX('07 Uspora casu'!$F16:$J16,MATCH(AD$4,'07 Uspora casu'!$F$5:$J$5,0))/60,(INDEX('07 Uspora casu'!$F16:$J16,MATCH(AD$4,'07 Uspora casu'!$F$5:$J$5,1)+1)/INDEX('07 Uspora casu'!$F16:$J16,MATCH(AD$4,'07 Uspora casu'!$F$5:$J$5,1)))^(1/(INDEX('07 Uspora casu'!$F$5:$J$5,MATCH(AD$4,'07 Uspora casu'!$F$5:$J$5,1)+1)-INDEX('07 Uspora casu'!$F$5:$J$5,MATCH(AD$4,'07 Uspora casu'!$F$5:$J$5,1))))*AC15))),0),IFERROR(IF(AD$4&lt;MIN('07 Uspora casu'!$F$5:$J$5),AE15*('07 Uspora casu'!$G$7/'07 Uspora casu'!$F$7)^(1/('07 Uspora casu'!$G$5-'07 Uspora casu'!$F$5)),IF(AD$4&gt;MAX('07 Uspora casu'!$F$5:$J$5),(INDEX('07 Uspora casu'!$F16:$J16,MATCH(AD$4,'07 Uspora casu'!$F$5:$J$5,1)-1)/INDEX('07 Uspora casu'!$F16:$J16,MATCH(AD$4,'07 Uspora casu'!$F$5:$J$5,1)))^(1/(INDEX('07 Uspora casu'!$F$5:$J$5,MATCH(AD$4,'07 Uspora casu'!$F$5:$J$5,1))-INDEX('07 Uspora casu'!$F$5:$J$5,MATCH(AD$4,'07 Uspora casu'!$F$5:$J$5,1)-1)))*AC15,IFERROR($E15/INDEX('07 Uspora casu'!$F16:$J16,MATCH(AD$4,'07 Uspora casu'!$F$5:$J$5,0)),(INDEX('07 Uspora casu'!$F16:$J16,MATCH(AD$4,'07 Uspora casu'!$F$5:$J$5,1))/INDEX('07 Uspora casu'!$F16:$J16,MATCH(AD$4,'07 Uspora casu'!$F$5:$J$5,1)+1))^(1/(INDEX('07 Uspora casu'!$F$5:$J$5,MATCH(AD$4,'07 Uspora casu'!$F$5:$J$5,1)+1)-INDEX('07 Uspora casu'!$F$5:$J$5,MATCH(AD$4,'07 Uspora casu'!$F$5:$J$5,1))))*AC15))),0)))</f>
        <v>0</v>
      </c>
      <c r="AE15" s="48">
        <f>IF($E15="",0,IF('07 Uspora casu'!$D$2="Jazdný čas",IFERROR(IF(AE$4&lt;MIN('07 Uspora casu'!$F$5:$J$5),AF15*('07 Uspora casu'!$F$7/'07 Uspora casu'!$G$7)^(1/('07 Uspora casu'!$G$5-'07 Uspora casu'!$F$5)),IF(AE$4&gt;MAX('07 Uspora casu'!$F$5:$J$5),(INDEX('07 Uspora casu'!$F16:$J16,MATCH(AE$4,'07 Uspora casu'!$F$5:$J$5,1))/INDEX('07 Uspora casu'!$F16:$J16,MATCH(AE$4,'07 Uspora casu'!$F$5:$J$5,1)-1))^(1/(INDEX('07 Uspora casu'!$F$5:$J$5,MATCH(AE$4,'07 Uspora casu'!$F$5:$J$5,1))-INDEX('07 Uspora casu'!$F$5:$J$5,MATCH(AE$4,'07 Uspora casu'!$F$5:$J$5,1)-1)))*AD15,IFERROR(INDEX('07 Uspora casu'!$F16:$J16,MATCH(AE$4,'07 Uspora casu'!$F$5:$J$5,0))/60,(INDEX('07 Uspora casu'!$F16:$J16,MATCH(AE$4,'07 Uspora casu'!$F$5:$J$5,1)+1)/INDEX('07 Uspora casu'!$F16:$J16,MATCH(AE$4,'07 Uspora casu'!$F$5:$J$5,1)))^(1/(INDEX('07 Uspora casu'!$F$5:$J$5,MATCH(AE$4,'07 Uspora casu'!$F$5:$J$5,1)+1)-INDEX('07 Uspora casu'!$F$5:$J$5,MATCH(AE$4,'07 Uspora casu'!$F$5:$J$5,1))))*AD15))),0),IFERROR(IF(AE$4&lt;MIN('07 Uspora casu'!$F$5:$J$5),AF15*('07 Uspora casu'!$G$7/'07 Uspora casu'!$F$7)^(1/('07 Uspora casu'!$G$5-'07 Uspora casu'!$F$5)),IF(AE$4&gt;MAX('07 Uspora casu'!$F$5:$J$5),(INDEX('07 Uspora casu'!$F16:$J16,MATCH(AE$4,'07 Uspora casu'!$F$5:$J$5,1)-1)/INDEX('07 Uspora casu'!$F16:$J16,MATCH(AE$4,'07 Uspora casu'!$F$5:$J$5,1)))^(1/(INDEX('07 Uspora casu'!$F$5:$J$5,MATCH(AE$4,'07 Uspora casu'!$F$5:$J$5,1))-INDEX('07 Uspora casu'!$F$5:$J$5,MATCH(AE$4,'07 Uspora casu'!$F$5:$J$5,1)-1)))*AD15,IFERROR($E15/INDEX('07 Uspora casu'!$F16:$J16,MATCH(AE$4,'07 Uspora casu'!$F$5:$J$5,0)),(INDEX('07 Uspora casu'!$F16:$J16,MATCH(AE$4,'07 Uspora casu'!$F$5:$J$5,1))/INDEX('07 Uspora casu'!$F16:$J16,MATCH(AE$4,'07 Uspora casu'!$F$5:$J$5,1)+1))^(1/(INDEX('07 Uspora casu'!$F$5:$J$5,MATCH(AE$4,'07 Uspora casu'!$F$5:$J$5,1)+1)-INDEX('07 Uspora casu'!$F$5:$J$5,MATCH(AE$4,'07 Uspora casu'!$F$5:$J$5,1))))*AD15))),0)))</f>
        <v>0</v>
      </c>
      <c r="AF15" s="48">
        <f>IF($E15="",0,IF('07 Uspora casu'!$D$2="Jazdný čas",IFERROR(IF(AF$4&lt;MIN('07 Uspora casu'!$F$5:$J$5),AG15*('07 Uspora casu'!$F$7/'07 Uspora casu'!$G$7)^(1/('07 Uspora casu'!$G$5-'07 Uspora casu'!$F$5)),IF(AF$4&gt;MAX('07 Uspora casu'!$F$5:$J$5),(INDEX('07 Uspora casu'!$F16:$J16,MATCH(AF$4,'07 Uspora casu'!$F$5:$J$5,1))/INDEX('07 Uspora casu'!$F16:$J16,MATCH(AF$4,'07 Uspora casu'!$F$5:$J$5,1)-1))^(1/(INDEX('07 Uspora casu'!$F$5:$J$5,MATCH(AF$4,'07 Uspora casu'!$F$5:$J$5,1))-INDEX('07 Uspora casu'!$F$5:$J$5,MATCH(AF$4,'07 Uspora casu'!$F$5:$J$5,1)-1)))*AE15,IFERROR(INDEX('07 Uspora casu'!$F16:$J16,MATCH(AF$4,'07 Uspora casu'!$F$5:$J$5,0))/60,(INDEX('07 Uspora casu'!$F16:$J16,MATCH(AF$4,'07 Uspora casu'!$F$5:$J$5,1)+1)/INDEX('07 Uspora casu'!$F16:$J16,MATCH(AF$4,'07 Uspora casu'!$F$5:$J$5,1)))^(1/(INDEX('07 Uspora casu'!$F$5:$J$5,MATCH(AF$4,'07 Uspora casu'!$F$5:$J$5,1)+1)-INDEX('07 Uspora casu'!$F$5:$J$5,MATCH(AF$4,'07 Uspora casu'!$F$5:$J$5,1))))*AE15))),0),IFERROR(IF(AF$4&lt;MIN('07 Uspora casu'!$F$5:$J$5),AG15*('07 Uspora casu'!$G$7/'07 Uspora casu'!$F$7)^(1/('07 Uspora casu'!$G$5-'07 Uspora casu'!$F$5)),IF(AF$4&gt;MAX('07 Uspora casu'!$F$5:$J$5),(INDEX('07 Uspora casu'!$F16:$J16,MATCH(AF$4,'07 Uspora casu'!$F$5:$J$5,1)-1)/INDEX('07 Uspora casu'!$F16:$J16,MATCH(AF$4,'07 Uspora casu'!$F$5:$J$5,1)))^(1/(INDEX('07 Uspora casu'!$F$5:$J$5,MATCH(AF$4,'07 Uspora casu'!$F$5:$J$5,1))-INDEX('07 Uspora casu'!$F$5:$J$5,MATCH(AF$4,'07 Uspora casu'!$F$5:$J$5,1)-1)))*AE15,IFERROR($E15/INDEX('07 Uspora casu'!$F16:$J16,MATCH(AF$4,'07 Uspora casu'!$F$5:$J$5,0)),(INDEX('07 Uspora casu'!$F16:$J16,MATCH(AF$4,'07 Uspora casu'!$F$5:$J$5,1))/INDEX('07 Uspora casu'!$F16:$J16,MATCH(AF$4,'07 Uspora casu'!$F$5:$J$5,1)+1))^(1/(INDEX('07 Uspora casu'!$F$5:$J$5,MATCH(AF$4,'07 Uspora casu'!$F$5:$J$5,1)+1)-INDEX('07 Uspora casu'!$F$5:$J$5,MATCH(AF$4,'07 Uspora casu'!$F$5:$J$5,1))))*AE15))),0)))</f>
        <v>0</v>
      </c>
      <c r="AG15" s="48">
        <f>IF($E15="",0,IF('07 Uspora casu'!$D$2="Jazdný čas",IFERROR(IF(AG$4&lt;MIN('07 Uspora casu'!$F$5:$J$5),AH15*('07 Uspora casu'!$F$7/'07 Uspora casu'!$G$7)^(1/('07 Uspora casu'!$G$5-'07 Uspora casu'!$F$5)),IF(AG$4&gt;MAX('07 Uspora casu'!$F$5:$J$5),(INDEX('07 Uspora casu'!$F16:$J16,MATCH(AG$4,'07 Uspora casu'!$F$5:$J$5,1))/INDEX('07 Uspora casu'!$F16:$J16,MATCH(AG$4,'07 Uspora casu'!$F$5:$J$5,1)-1))^(1/(INDEX('07 Uspora casu'!$F$5:$J$5,MATCH(AG$4,'07 Uspora casu'!$F$5:$J$5,1))-INDEX('07 Uspora casu'!$F$5:$J$5,MATCH(AG$4,'07 Uspora casu'!$F$5:$J$5,1)-1)))*AF15,IFERROR(INDEX('07 Uspora casu'!$F16:$J16,MATCH(AG$4,'07 Uspora casu'!$F$5:$J$5,0))/60,(INDEX('07 Uspora casu'!$F16:$J16,MATCH(AG$4,'07 Uspora casu'!$F$5:$J$5,1)+1)/INDEX('07 Uspora casu'!$F16:$J16,MATCH(AG$4,'07 Uspora casu'!$F$5:$J$5,1)))^(1/(INDEX('07 Uspora casu'!$F$5:$J$5,MATCH(AG$4,'07 Uspora casu'!$F$5:$J$5,1)+1)-INDEX('07 Uspora casu'!$F$5:$J$5,MATCH(AG$4,'07 Uspora casu'!$F$5:$J$5,1))))*AF15))),0),IFERROR(IF(AG$4&lt;MIN('07 Uspora casu'!$F$5:$J$5),AH15*('07 Uspora casu'!$G$7/'07 Uspora casu'!$F$7)^(1/('07 Uspora casu'!$G$5-'07 Uspora casu'!$F$5)),IF(AG$4&gt;MAX('07 Uspora casu'!$F$5:$J$5),(INDEX('07 Uspora casu'!$F16:$J16,MATCH(AG$4,'07 Uspora casu'!$F$5:$J$5,1)-1)/INDEX('07 Uspora casu'!$F16:$J16,MATCH(AG$4,'07 Uspora casu'!$F$5:$J$5,1)))^(1/(INDEX('07 Uspora casu'!$F$5:$J$5,MATCH(AG$4,'07 Uspora casu'!$F$5:$J$5,1))-INDEX('07 Uspora casu'!$F$5:$J$5,MATCH(AG$4,'07 Uspora casu'!$F$5:$J$5,1)-1)))*AF15,IFERROR($E15/INDEX('07 Uspora casu'!$F16:$J16,MATCH(AG$4,'07 Uspora casu'!$F$5:$J$5,0)),(INDEX('07 Uspora casu'!$F16:$J16,MATCH(AG$4,'07 Uspora casu'!$F$5:$J$5,1))/INDEX('07 Uspora casu'!$F16:$J16,MATCH(AG$4,'07 Uspora casu'!$F$5:$J$5,1)+1))^(1/(INDEX('07 Uspora casu'!$F$5:$J$5,MATCH(AG$4,'07 Uspora casu'!$F$5:$J$5,1)+1)-INDEX('07 Uspora casu'!$F$5:$J$5,MATCH(AG$4,'07 Uspora casu'!$F$5:$J$5,1))))*AF15))),0)))</f>
        <v>0</v>
      </c>
      <c r="AH15" s="48">
        <f>IF($E15="",0,IF('07 Uspora casu'!$D$2="Jazdný čas",IFERROR(IF(AH$4&lt;MIN('07 Uspora casu'!$F$5:$J$5),AI15*('07 Uspora casu'!$F$7/'07 Uspora casu'!$G$7)^(1/('07 Uspora casu'!$G$5-'07 Uspora casu'!$F$5)),IF(AH$4&gt;MAX('07 Uspora casu'!$F$5:$J$5),(INDEX('07 Uspora casu'!$F16:$J16,MATCH(AH$4,'07 Uspora casu'!$F$5:$J$5,1))/INDEX('07 Uspora casu'!$F16:$J16,MATCH(AH$4,'07 Uspora casu'!$F$5:$J$5,1)-1))^(1/(INDEX('07 Uspora casu'!$F$5:$J$5,MATCH(AH$4,'07 Uspora casu'!$F$5:$J$5,1))-INDEX('07 Uspora casu'!$F$5:$J$5,MATCH(AH$4,'07 Uspora casu'!$F$5:$J$5,1)-1)))*AG15,IFERROR(INDEX('07 Uspora casu'!$F16:$J16,MATCH(AH$4,'07 Uspora casu'!$F$5:$J$5,0))/60,(INDEX('07 Uspora casu'!$F16:$J16,MATCH(AH$4,'07 Uspora casu'!$F$5:$J$5,1)+1)/INDEX('07 Uspora casu'!$F16:$J16,MATCH(AH$4,'07 Uspora casu'!$F$5:$J$5,1)))^(1/(INDEX('07 Uspora casu'!$F$5:$J$5,MATCH(AH$4,'07 Uspora casu'!$F$5:$J$5,1)+1)-INDEX('07 Uspora casu'!$F$5:$J$5,MATCH(AH$4,'07 Uspora casu'!$F$5:$J$5,1))))*AG15))),0),IFERROR(IF(AH$4&lt;MIN('07 Uspora casu'!$F$5:$J$5),AI15*('07 Uspora casu'!$G$7/'07 Uspora casu'!$F$7)^(1/('07 Uspora casu'!$G$5-'07 Uspora casu'!$F$5)),IF(AH$4&gt;MAX('07 Uspora casu'!$F$5:$J$5),(INDEX('07 Uspora casu'!$F16:$J16,MATCH(AH$4,'07 Uspora casu'!$F$5:$J$5,1)-1)/INDEX('07 Uspora casu'!$F16:$J16,MATCH(AH$4,'07 Uspora casu'!$F$5:$J$5,1)))^(1/(INDEX('07 Uspora casu'!$F$5:$J$5,MATCH(AH$4,'07 Uspora casu'!$F$5:$J$5,1))-INDEX('07 Uspora casu'!$F$5:$J$5,MATCH(AH$4,'07 Uspora casu'!$F$5:$J$5,1)-1)))*AG15,IFERROR($E15/INDEX('07 Uspora casu'!$F16:$J16,MATCH(AH$4,'07 Uspora casu'!$F$5:$J$5,0)),(INDEX('07 Uspora casu'!$F16:$J16,MATCH(AH$4,'07 Uspora casu'!$F$5:$J$5,1))/INDEX('07 Uspora casu'!$F16:$J16,MATCH(AH$4,'07 Uspora casu'!$F$5:$J$5,1)+1))^(1/(INDEX('07 Uspora casu'!$F$5:$J$5,MATCH(AH$4,'07 Uspora casu'!$F$5:$J$5,1)+1)-INDEX('07 Uspora casu'!$F$5:$J$5,MATCH(AH$4,'07 Uspora casu'!$F$5:$J$5,1))))*AG15))),0)))</f>
        <v>0</v>
      </c>
      <c r="AI15" s="48">
        <f>IF($E15="",0,IF('07 Uspora casu'!$D$2="Jazdný čas",IFERROR(IF(AI$4&lt;MIN('07 Uspora casu'!$F$5:$J$5),AJ15*('07 Uspora casu'!$F$7/'07 Uspora casu'!$G$7)^(1/('07 Uspora casu'!$G$5-'07 Uspora casu'!$F$5)),IF(AI$4&gt;MAX('07 Uspora casu'!$F$5:$J$5),(INDEX('07 Uspora casu'!$F16:$J16,MATCH(AI$4,'07 Uspora casu'!$F$5:$J$5,1))/INDEX('07 Uspora casu'!$F16:$J16,MATCH(AI$4,'07 Uspora casu'!$F$5:$J$5,1)-1))^(1/(INDEX('07 Uspora casu'!$F$5:$J$5,MATCH(AI$4,'07 Uspora casu'!$F$5:$J$5,1))-INDEX('07 Uspora casu'!$F$5:$J$5,MATCH(AI$4,'07 Uspora casu'!$F$5:$J$5,1)-1)))*AH15,IFERROR(INDEX('07 Uspora casu'!$F16:$J16,MATCH(AI$4,'07 Uspora casu'!$F$5:$J$5,0))/60,(INDEX('07 Uspora casu'!$F16:$J16,MATCH(AI$4,'07 Uspora casu'!$F$5:$J$5,1)+1)/INDEX('07 Uspora casu'!$F16:$J16,MATCH(AI$4,'07 Uspora casu'!$F$5:$J$5,1)))^(1/(INDEX('07 Uspora casu'!$F$5:$J$5,MATCH(AI$4,'07 Uspora casu'!$F$5:$J$5,1)+1)-INDEX('07 Uspora casu'!$F$5:$J$5,MATCH(AI$4,'07 Uspora casu'!$F$5:$J$5,1))))*AH15))),0),IFERROR(IF(AI$4&lt;MIN('07 Uspora casu'!$F$5:$J$5),AJ15*('07 Uspora casu'!$G$7/'07 Uspora casu'!$F$7)^(1/('07 Uspora casu'!$G$5-'07 Uspora casu'!$F$5)),IF(AI$4&gt;MAX('07 Uspora casu'!$F$5:$J$5),(INDEX('07 Uspora casu'!$F16:$J16,MATCH(AI$4,'07 Uspora casu'!$F$5:$J$5,1)-1)/INDEX('07 Uspora casu'!$F16:$J16,MATCH(AI$4,'07 Uspora casu'!$F$5:$J$5,1)))^(1/(INDEX('07 Uspora casu'!$F$5:$J$5,MATCH(AI$4,'07 Uspora casu'!$F$5:$J$5,1))-INDEX('07 Uspora casu'!$F$5:$J$5,MATCH(AI$4,'07 Uspora casu'!$F$5:$J$5,1)-1)))*AH15,IFERROR($E15/INDEX('07 Uspora casu'!$F16:$J16,MATCH(AI$4,'07 Uspora casu'!$F$5:$J$5,0)),(INDEX('07 Uspora casu'!$F16:$J16,MATCH(AI$4,'07 Uspora casu'!$F$5:$J$5,1))/INDEX('07 Uspora casu'!$F16:$J16,MATCH(AI$4,'07 Uspora casu'!$F$5:$J$5,1)+1))^(1/(INDEX('07 Uspora casu'!$F$5:$J$5,MATCH(AI$4,'07 Uspora casu'!$F$5:$J$5,1)+1)-INDEX('07 Uspora casu'!$F$5:$J$5,MATCH(AI$4,'07 Uspora casu'!$F$5:$J$5,1))))*AH15))),0)))</f>
        <v>0</v>
      </c>
      <c r="AJ15" s="48">
        <f>IF($E15="",0,IF('07 Uspora casu'!$D$2="Jazdný čas",IFERROR(IF(AJ$4&lt;MIN('07 Uspora casu'!$F$5:$J$5),AK15*('07 Uspora casu'!$F$7/'07 Uspora casu'!$G$7)^(1/('07 Uspora casu'!$G$5-'07 Uspora casu'!$F$5)),IF(AJ$4&gt;MAX('07 Uspora casu'!$F$5:$J$5),(INDEX('07 Uspora casu'!$F16:$J16,MATCH(AJ$4,'07 Uspora casu'!$F$5:$J$5,1))/INDEX('07 Uspora casu'!$F16:$J16,MATCH(AJ$4,'07 Uspora casu'!$F$5:$J$5,1)-1))^(1/(INDEX('07 Uspora casu'!$F$5:$J$5,MATCH(AJ$4,'07 Uspora casu'!$F$5:$J$5,1))-INDEX('07 Uspora casu'!$F$5:$J$5,MATCH(AJ$4,'07 Uspora casu'!$F$5:$J$5,1)-1)))*AI15,IFERROR(INDEX('07 Uspora casu'!$F16:$J16,MATCH(AJ$4,'07 Uspora casu'!$F$5:$J$5,0))/60,(INDEX('07 Uspora casu'!$F16:$J16,MATCH(AJ$4,'07 Uspora casu'!$F$5:$J$5,1)+1)/INDEX('07 Uspora casu'!$F16:$J16,MATCH(AJ$4,'07 Uspora casu'!$F$5:$J$5,1)))^(1/(INDEX('07 Uspora casu'!$F$5:$J$5,MATCH(AJ$4,'07 Uspora casu'!$F$5:$J$5,1)+1)-INDEX('07 Uspora casu'!$F$5:$J$5,MATCH(AJ$4,'07 Uspora casu'!$F$5:$J$5,1))))*AI15))),0),IFERROR(IF(AJ$4&lt;MIN('07 Uspora casu'!$F$5:$J$5),AK15*('07 Uspora casu'!$G$7/'07 Uspora casu'!$F$7)^(1/('07 Uspora casu'!$G$5-'07 Uspora casu'!$F$5)),IF(AJ$4&gt;MAX('07 Uspora casu'!$F$5:$J$5),(INDEX('07 Uspora casu'!$F16:$J16,MATCH(AJ$4,'07 Uspora casu'!$F$5:$J$5,1)-1)/INDEX('07 Uspora casu'!$F16:$J16,MATCH(AJ$4,'07 Uspora casu'!$F$5:$J$5,1)))^(1/(INDEX('07 Uspora casu'!$F$5:$J$5,MATCH(AJ$4,'07 Uspora casu'!$F$5:$J$5,1))-INDEX('07 Uspora casu'!$F$5:$J$5,MATCH(AJ$4,'07 Uspora casu'!$F$5:$J$5,1)-1)))*AI15,IFERROR($E15/INDEX('07 Uspora casu'!$F16:$J16,MATCH(AJ$4,'07 Uspora casu'!$F$5:$J$5,0)),(INDEX('07 Uspora casu'!$F16:$J16,MATCH(AJ$4,'07 Uspora casu'!$F$5:$J$5,1))/INDEX('07 Uspora casu'!$F16:$J16,MATCH(AJ$4,'07 Uspora casu'!$F$5:$J$5,1)+1))^(1/(INDEX('07 Uspora casu'!$F$5:$J$5,MATCH(AJ$4,'07 Uspora casu'!$F$5:$J$5,1)+1)-INDEX('07 Uspora casu'!$F$5:$J$5,MATCH(AJ$4,'07 Uspora casu'!$F$5:$J$5,1))))*AI15))),0)))</f>
        <v>0</v>
      </c>
      <c r="AK15" s="48">
        <f>IF($E15="",0,IF('07 Uspora casu'!$D$2="Jazdný čas",IFERROR(IF(AK$4&lt;MIN('07 Uspora casu'!$F$5:$J$5),AL15*('07 Uspora casu'!$F$7/'07 Uspora casu'!$G$7)^(1/('07 Uspora casu'!$G$5-'07 Uspora casu'!$F$5)),IF(AK$4&gt;MAX('07 Uspora casu'!$F$5:$J$5),(INDEX('07 Uspora casu'!$F16:$J16,MATCH(AK$4,'07 Uspora casu'!$F$5:$J$5,1))/INDEX('07 Uspora casu'!$F16:$J16,MATCH(AK$4,'07 Uspora casu'!$F$5:$J$5,1)-1))^(1/(INDEX('07 Uspora casu'!$F$5:$J$5,MATCH(AK$4,'07 Uspora casu'!$F$5:$J$5,1))-INDEX('07 Uspora casu'!$F$5:$J$5,MATCH(AK$4,'07 Uspora casu'!$F$5:$J$5,1)-1)))*AJ15,IFERROR(INDEX('07 Uspora casu'!$F16:$J16,MATCH(AK$4,'07 Uspora casu'!$F$5:$J$5,0))/60,(INDEX('07 Uspora casu'!$F16:$J16,MATCH(AK$4,'07 Uspora casu'!$F$5:$J$5,1)+1)/INDEX('07 Uspora casu'!$F16:$J16,MATCH(AK$4,'07 Uspora casu'!$F$5:$J$5,1)))^(1/(INDEX('07 Uspora casu'!$F$5:$J$5,MATCH(AK$4,'07 Uspora casu'!$F$5:$J$5,1)+1)-INDEX('07 Uspora casu'!$F$5:$J$5,MATCH(AK$4,'07 Uspora casu'!$F$5:$J$5,1))))*AJ15))),0),IFERROR(IF(AK$4&lt;MIN('07 Uspora casu'!$F$5:$J$5),AL15*('07 Uspora casu'!$G$7/'07 Uspora casu'!$F$7)^(1/('07 Uspora casu'!$G$5-'07 Uspora casu'!$F$5)),IF(AK$4&gt;MAX('07 Uspora casu'!$F$5:$J$5),(INDEX('07 Uspora casu'!$F16:$J16,MATCH(AK$4,'07 Uspora casu'!$F$5:$J$5,1)-1)/INDEX('07 Uspora casu'!$F16:$J16,MATCH(AK$4,'07 Uspora casu'!$F$5:$J$5,1)))^(1/(INDEX('07 Uspora casu'!$F$5:$J$5,MATCH(AK$4,'07 Uspora casu'!$F$5:$J$5,1))-INDEX('07 Uspora casu'!$F$5:$J$5,MATCH(AK$4,'07 Uspora casu'!$F$5:$J$5,1)-1)))*AJ15,IFERROR($E15/INDEX('07 Uspora casu'!$F16:$J16,MATCH(AK$4,'07 Uspora casu'!$F$5:$J$5,0)),(INDEX('07 Uspora casu'!$F16:$J16,MATCH(AK$4,'07 Uspora casu'!$F$5:$J$5,1))/INDEX('07 Uspora casu'!$F16:$J16,MATCH(AK$4,'07 Uspora casu'!$F$5:$J$5,1)+1))^(1/(INDEX('07 Uspora casu'!$F$5:$J$5,MATCH(AK$4,'07 Uspora casu'!$F$5:$J$5,1)+1)-INDEX('07 Uspora casu'!$F$5:$J$5,MATCH(AK$4,'07 Uspora casu'!$F$5:$J$5,1))))*AJ15))),0)))</f>
        <v>0</v>
      </c>
      <c r="AL15" s="48">
        <f>IF($E15="",0,IF('07 Uspora casu'!$D$2="Jazdný čas",IFERROR(IF(AL$4&lt;MIN('07 Uspora casu'!$F$5:$J$5),AM15*('07 Uspora casu'!$F$7/'07 Uspora casu'!$G$7)^(1/('07 Uspora casu'!$G$5-'07 Uspora casu'!$F$5)),IF(AL$4&gt;MAX('07 Uspora casu'!$F$5:$J$5),(INDEX('07 Uspora casu'!$F16:$J16,MATCH(AL$4,'07 Uspora casu'!$F$5:$J$5,1))/INDEX('07 Uspora casu'!$F16:$J16,MATCH(AL$4,'07 Uspora casu'!$F$5:$J$5,1)-1))^(1/(INDEX('07 Uspora casu'!$F$5:$J$5,MATCH(AL$4,'07 Uspora casu'!$F$5:$J$5,1))-INDEX('07 Uspora casu'!$F$5:$J$5,MATCH(AL$4,'07 Uspora casu'!$F$5:$J$5,1)-1)))*AK15,IFERROR(INDEX('07 Uspora casu'!$F16:$J16,MATCH(AL$4,'07 Uspora casu'!$F$5:$J$5,0))/60,(INDEX('07 Uspora casu'!$F16:$J16,MATCH(AL$4,'07 Uspora casu'!$F$5:$J$5,1)+1)/INDEX('07 Uspora casu'!$F16:$J16,MATCH(AL$4,'07 Uspora casu'!$F$5:$J$5,1)))^(1/(INDEX('07 Uspora casu'!$F$5:$J$5,MATCH(AL$4,'07 Uspora casu'!$F$5:$J$5,1)+1)-INDEX('07 Uspora casu'!$F$5:$J$5,MATCH(AL$4,'07 Uspora casu'!$F$5:$J$5,1))))*AK15))),0),IFERROR(IF(AL$4&lt;MIN('07 Uspora casu'!$F$5:$J$5),AM15*('07 Uspora casu'!$G$7/'07 Uspora casu'!$F$7)^(1/('07 Uspora casu'!$G$5-'07 Uspora casu'!$F$5)),IF(AL$4&gt;MAX('07 Uspora casu'!$F$5:$J$5),(INDEX('07 Uspora casu'!$F16:$J16,MATCH(AL$4,'07 Uspora casu'!$F$5:$J$5,1)-1)/INDEX('07 Uspora casu'!$F16:$J16,MATCH(AL$4,'07 Uspora casu'!$F$5:$J$5,1)))^(1/(INDEX('07 Uspora casu'!$F$5:$J$5,MATCH(AL$4,'07 Uspora casu'!$F$5:$J$5,1))-INDEX('07 Uspora casu'!$F$5:$J$5,MATCH(AL$4,'07 Uspora casu'!$F$5:$J$5,1)-1)))*AK15,IFERROR($E15/INDEX('07 Uspora casu'!$F16:$J16,MATCH(AL$4,'07 Uspora casu'!$F$5:$J$5,0)),(INDEX('07 Uspora casu'!$F16:$J16,MATCH(AL$4,'07 Uspora casu'!$F$5:$J$5,1))/INDEX('07 Uspora casu'!$F16:$J16,MATCH(AL$4,'07 Uspora casu'!$F$5:$J$5,1)+1))^(1/(INDEX('07 Uspora casu'!$F$5:$J$5,MATCH(AL$4,'07 Uspora casu'!$F$5:$J$5,1)+1)-INDEX('07 Uspora casu'!$F$5:$J$5,MATCH(AL$4,'07 Uspora casu'!$F$5:$J$5,1))))*AK15))),0)))</f>
        <v>0</v>
      </c>
      <c r="AM15" s="48">
        <f>IF($E15="",0,IF('07 Uspora casu'!$D$2="Jazdný čas",IFERROR(IF(AM$4&lt;MIN('07 Uspora casu'!$F$5:$J$5),AN15*('07 Uspora casu'!$F$7/'07 Uspora casu'!$G$7)^(1/('07 Uspora casu'!$G$5-'07 Uspora casu'!$F$5)),IF(AM$4&gt;MAX('07 Uspora casu'!$F$5:$J$5),(INDEX('07 Uspora casu'!$F16:$J16,MATCH(AM$4,'07 Uspora casu'!$F$5:$J$5,1))/INDEX('07 Uspora casu'!$F16:$J16,MATCH(AM$4,'07 Uspora casu'!$F$5:$J$5,1)-1))^(1/(INDEX('07 Uspora casu'!$F$5:$J$5,MATCH(AM$4,'07 Uspora casu'!$F$5:$J$5,1))-INDEX('07 Uspora casu'!$F$5:$J$5,MATCH(AM$4,'07 Uspora casu'!$F$5:$J$5,1)-1)))*AL15,IFERROR(INDEX('07 Uspora casu'!$F16:$J16,MATCH(AM$4,'07 Uspora casu'!$F$5:$J$5,0))/60,(INDEX('07 Uspora casu'!$F16:$J16,MATCH(AM$4,'07 Uspora casu'!$F$5:$J$5,1)+1)/INDEX('07 Uspora casu'!$F16:$J16,MATCH(AM$4,'07 Uspora casu'!$F$5:$J$5,1)))^(1/(INDEX('07 Uspora casu'!$F$5:$J$5,MATCH(AM$4,'07 Uspora casu'!$F$5:$J$5,1)+1)-INDEX('07 Uspora casu'!$F$5:$J$5,MATCH(AM$4,'07 Uspora casu'!$F$5:$J$5,1))))*AL15))),0),IFERROR(IF(AM$4&lt;MIN('07 Uspora casu'!$F$5:$J$5),AN15*('07 Uspora casu'!$G$7/'07 Uspora casu'!$F$7)^(1/('07 Uspora casu'!$G$5-'07 Uspora casu'!$F$5)),IF(AM$4&gt;MAX('07 Uspora casu'!$F$5:$J$5),(INDEX('07 Uspora casu'!$F16:$J16,MATCH(AM$4,'07 Uspora casu'!$F$5:$J$5,1)-1)/INDEX('07 Uspora casu'!$F16:$J16,MATCH(AM$4,'07 Uspora casu'!$F$5:$J$5,1)))^(1/(INDEX('07 Uspora casu'!$F$5:$J$5,MATCH(AM$4,'07 Uspora casu'!$F$5:$J$5,1))-INDEX('07 Uspora casu'!$F$5:$J$5,MATCH(AM$4,'07 Uspora casu'!$F$5:$J$5,1)-1)))*AL15,IFERROR($E15/INDEX('07 Uspora casu'!$F16:$J16,MATCH(AM$4,'07 Uspora casu'!$F$5:$J$5,0)),(INDEX('07 Uspora casu'!$F16:$J16,MATCH(AM$4,'07 Uspora casu'!$F$5:$J$5,1))/INDEX('07 Uspora casu'!$F16:$J16,MATCH(AM$4,'07 Uspora casu'!$F$5:$J$5,1)+1))^(1/(INDEX('07 Uspora casu'!$F$5:$J$5,MATCH(AM$4,'07 Uspora casu'!$F$5:$J$5,1)+1)-INDEX('07 Uspora casu'!$F$5:$J$5,MATCH(AM$4,'07 Uspora casu'!$F$5:$J$5,1))))*AL15))),0)))</f>
        <v>0</v>
      </c>
      <c r="AN15" s="48">
        <f>IF($E15="",0,IF('07 Uspora casu'!$D$2="Jazdný čas",IFERROR(IF(AN$4&lt;MIN('07 Uspora casu'!$F$5:$J$5),AO15*('07 Uspora casu'!$F$7/'07 Uspora casu'!$G$7)^(1/('07 Uspora casu'!$G$5-'07 Uspora casu'!$F$5)),IF(AN$4&gt;MAX('07 Uspora casu'!$F$5:$J$5),(INDEX('07 Uspora casu'!$F16:$J16,MATCH(AN$4,'07 Uspora casu'!$F$5:$J$5,1))/INDEX('07 Uspora casu'!$F16:$J16,MATCH(AN$4,'07 Uspora casu'!$F$5:$J$5,1)-1))^(1/(INDEX('07 Uspora casu'!$F$5:$J$5,MATCH(AN$4,'07 Uspora casu'!$F$5:$J$5,1))-INDEX('07 Uspora casu'!$F$5:$J$5,MATCH(AN$4,'07 Uspora casu'!$F$5:$J$5,1)-1)))*AM15,IFERROR(INDEX('07 Uspora casu'!$F16:$J16,MATCH(AN$4,'07 Uspora casu'!$F$5:$J$5,0))/60,(INDEX('07 Uspora casu'!$F16:$J16,MATCH(AN$4,'07 Uspora casu'!$F$5:$J$5,1)+1)/INDEX('07 Uspora casu'!$F16:$J16,MATCH(AN$4,'07 Uspora casu'!$F$5:$J$5,1)))^(1/(INDEX('07 Uspora casu'!$F$5:$J$5,MATCH(AN$4,'07 Uspora casu'!$F$5:$J$5,1)+1)-INDEX('07 Uspora casu'!$F$5:$J$5,MATCH(AN$4,'07 Uspora casu'!$F$5:$J$5,1))))*AM15))),0),IFERROR(IF(AN$4&lt;MIN('07 Uspora casu'!$F$5:$J$5),AO15*('07 Uspora casu'!$G$7/'07 Uspora casu'!$F$7)^(1/('07 Uspora casu'!$G$5-'07 Uspora casu'!$F$5)),IF(AN$4&gt;MAX('07 Uspora casu'!$F$5:$J$5),(INDEX('07 Uspora casu'!$F16:$J16,MATCH(AN$4,'07 Uspora casu'!$F$5:$J$5,1)-1)/INDEX('07 Uspora casu'!$F16:$J16,MATCH(AN$4,'07 Uspora casu'!$F$5:$J$5,1)))^(1/(INDEX('07 Uspora casu'!$F$5:$J$5,MATCH(AN$4,'07 Uspora casu'!$F$5:$J$5,1))-INDEX('07 Uspora casu'!$F$5:$J$5,MATCH(AN$4,'07 Uspora casu'!$F$5:$J$5,1)-1)))*AM15,IFERROR($E15/INDEX('07 Uspora casu'!$F16:$J16,MATCH(AN$4,'07 Uspora casu'!$F$5:$J$5,0)),(INDEX('07 Uspora casu'!$F16:$J16,MATCH(AN$4,'07 Uspora casu'!$F$5:$J$5,1))/INDEX('07 Uspora casu'!$F16:$J16,MATCH(AN$4,'07 Uspora casu'!$F$5:$J$5,1)+1))^(1/(INDEX('07 Uspora casu'!$F$5:$J$5,MATCH(AN$4,'07 Uspora casu'!$F$5:$J$5,1)+1)-INDEX('07 Uspora casu'!$F$5:$J$5,MATCH(AN$4,'07 Uspora casu'!$F$5:$J$5,1))))*AM15))),0)))</f>
        <v>0</v>
      </c>
      <c r="AO15" s="48">
        <f>IF($E15="",0,IF('07 Uspora casu'!$D$2="Jazdný čas",IFERROR(IF(AO$4&lt;MIN('07 Uspora casu'!$F$5:$J$5),AP15*('07 Uspora casu'!$F$7/'07 Uspora casu'!$G$7)^(1/('07 Uspora casu'!$G$5-'07 Uspora casu'!$F$5)),IF(AO$4&gt;MAX('07 Uspora casu'!$F$5:$J$5),(INDEX('07 Uspora casu'!$F16:$J16,MATCH(AO$4,'07 Uspora casu'!$F$5:$J$5,1))/INDEX('07 Uspora casu'!$F16:$J16,MATCH(AO$4,'07 Uspora casu'!$F$5:$J$5,1)-1))^(1/(INDEX('07 Uspora casu'!$F$5:$J$5,MATCH(AO$4,'07 Uspora casu'!$F$5:$J$5,1))-INDEX('07 Uspora casu'!$F$5:$J$5,MATCH(AO$4,'07 Uspora casu'!$F$5:$J$5,1)-1)))*AN15,IFERROR(INDEX('07 Uspora casu'!$F16:$J16,MATCH(AO$4,'07 Uspora casu'!$F$5:$J$5,0))/60,(INDEX('07 Uspora casu'!$F16:$J16,MATCH(AO$4,'07 Uspora casu'!$F$5:$J$5,1)+1)/INDEX('07 Uspora casu'!$F16:$J16,MATCH(AO$4,'07 Uspora casu'!$F$5:$J$5,1)))^(1/(INDEX('07 Uspora casu'!$F$5:$J$5,MATCH(AO$4,'07 Uspora casu'!$F$5:$J$5,1)+1)-INDEX('07 Uspora casu'!$F$5:$J$5,MATCH(AO$4,'07 Uspora casu'!$F$5:$J$5,1))))*AN15))),0),IFERROR(IF(AO$4&lt;MIN('07 Uspora casu'!$F$5:$J$5),AP15*('07 Uspora casu'!$G$7/'07 Uspora casu'!$F$7)^(1/('07 Uspora casu'!$G$5-'07 Uspora casu'!$F$5)),IF(AO$4&gt;MAX('07 Uspora casu'!$F$5:$J$5),(INDEX('07 Uspora casu'!$F16:$J16,MATCH(AO$4,'07 Uspora casu'!$F$5:$J$5,1)-1)/INDEX('07 Uspora casu'!$F16:$J16,MATCH(AO$4,'07 Uspora casu'!$F$5:$J$5,1)))^(1/(INDEX('07 Uspora casu'!$F$5:$J$5,MATCH(AO$4,'07 Uspora casu'!$F$5:$J$5,1))-INDEX('07 Uspora casu'!$F$5:$J$5,MATCH(AO$4,'07 Uspora casu'!$F$5:$J$5,1)-1)))*AN15,IFERROR($E15/INDEX('07 Uspora casu'!$F16:$J16,MATCH(AO$4,'07 Uspora casu'!$F$5:$J$5,0)),(INDEX('07 Uspora casu'!$F16:$J16,MATCH(AO$4,'07 Uspora casu'!$F$5:$J$5,1))/INDEX('07 Uspora casu'!$F16:$J16,MATCH(AO$4,'07 Uspora casu'!$F$5:$J$5,1)+1))^(1/(INDEX('07 Uspora casu'!$F$5:$J$5,MATCH(AO$4,'07 Uspora casu'!$F$5:$J$5,1)+1)-INDEX('07 Uspora casu'!$F$5:$J$5,MATCH(AO$4,'07 Uspora casu'!$F$5:$J$5,1))))*AN15))),0)))</f>
        <v>0</v>
      </c>
      <c r="AP15" s="48">
        <f>IF($E15="",0,IF('07 Uspora casu'!$D$2="Jazdný čas",IFERROR(IF(AP$4&lt;MIN('07 Uspora casu'!$F$5:$J$5),AQ15*('07 Uspora casu'!$F$7/'07 Uspora casu'!$G$7)^(1/('07 Uspora casu'!$G$5-'07 Uspora casu'!$F$5)),IF(AP$4&gt;MAX('07 Uspora casu'!$F$5:$J$5),(INDEX('07 Uspora casu'!$F16:$J16,MATCH(AP$4,'07 Uspora casu'!$F$5:$J$5,1))/INDEX('07 Uspora casu'!$F16:$J16,MATCH(AP$4,'07 Uspora casu'!$F$5:$J$5,1)-1))^(1/(INDEX('07 Uspora casu'!$F$5:$J$5,MATCH(AP$4,'07 Uspora casu'!$F$5:$J$5,1))-INDEX('07 Uspora casu'!$F$5:$J$5,MATCH(AP$4,'07 Uspora casu'!$F$5:$J$5,1)-1)))*AO15,IFERROR(INDEX('07 Uspora casu'!$F16:$J16,MATCH(AP$4,'07 Uspora casu'!$F$5:$J$5,0))/60,(INDEX('07 Uspora casu'!$F16:$J16,MATCH(AP$4,'07 Uspora casu'!$F$5:$J$5,1)+1)/INDEX('07 Uspora casu'!$F16:$J16,MATCH(AP$4,'07 Uspora casu'!$F$5:$J$5,1)))^(1/(INDEX('07 Uspora casu'!$F$5:$J$5,MATCH(AP$4,'07 Uspora casu'!$F$5:$J$5,1)+1)-INDEX('07 Uspora casu'!$F$5:$J$5,MATCH(AP$4,'07 Uspora casu'!$F$5:$J$5,1))))*AO15))),0),IFERROR(IF(AP$4&lt;MIN('07 Uspora casu'!$F$5:$J$5),AQ15*('07 Uspora casu'!$G$7/'07 Uspora casu'!$F$7)^(1/('07 Uspora casu'!$G$5-'07 Uspora casu'!$F$5)),IF(AP$4&gt;MAX('07 Uspora casu'!$F$5:$J$5),(INDEX('07 Uspora casu'!$F16:$J16,MATCH(AP$4,'07 Uspora casu'!$F$5:$J$5,1)-1)/INDEX('07 Uspora casu'!$F16:$J16,MATCH(AP$4,'07 Uspora casu'!$F$5:$J$5,1)))^(1/(INDEX('07 Uspora casu'!$F$5:$J$5,MATCH(AP$4,'07 Uspora casu'!$F$5:$J$5,1))-INDEX('07 Uspora casu'!$F$5:$J$5,MATCH(AP$4,'07 Uspora casu'!$F$5:$J$5,1)-1)))*AO15,IFERROR($E15/INDEX('07 Uspora casu'!$F16:$J16,MATCH(AP$4,'07 Uspora casu'!$F$5:$J$5,0)),(INDEX('07 Uspora casu'!$F16:$J16,MATCH(AP$4,'07 Uspora casu'!$F$5:$J$5,1))/INDEX('07 Uspora casu'!$F16:$J16,MATCH(AP$4,'07 Uspora casu'!$F$5:$J$5,1)+1))^(1/(INDEX('07 Uspora casu'!$F$5:$J$5,MATCH(AP$4,'07 Uspora casu'!$F$5:$J$5,1)+1)-INDEX('07 Uspora casu'!$F$5:$J$5,MATCH(AP$4,'07 Uspora casu'!$F$5:$J$5,1))))*AO15))),0)))</f>
        <v>0</v>
      </c>
      <c r="AQ15" s="48">
        <f>IF($E15="",0,IF('07 Uspora casu'!$D$2="Jazdný čas",IFERROR(IF(AQ$4&lt;MIN('07 Uspora casu'!$F$5:$J$5),AR15*('07 Uspora casu'!$F$7/'07 Uspora casu'!$G$7)^(1/('07 Uspora casu'!$G$5-'07 Uspora casu'!$F$5)),IF(AQ$4&gt;MAX('07 Uspora casu'!$F$5:$J$5),(INDEX('07 Uspora casu'!$F16:$J16,MATCH(AQ$4,'07 Uspora casu'!$F$5:$J$5,1))/INDEX('07 Uspora casu'!$F16:$J16,MATCH(AQ$4,'07 Uspora casu'!$F$5:$J$5,1)-1))^(1/(INDEX('07 Uspora casu'!$F$5:$J$5,MATCH(AQ$4,'07 Uspora casu'!$F$5:$J$5,1))-INDEX('07 Uspora casu'!$F$5:$J$5,MATCH(AQ$4,'07 Uspora casu'!$F$5:$J$5,1)-1)))*AP15,IFERROR(INDEX('07 Uspora casu'!$F16:$J16,MATCH(AQ$4,'07 Uspora casu'!$F$5:$J$5,0))/60,(INDEX('07 Uspora casu'!$F16:$J16,MATCH(AQ$4,'07 Uspora casu'!$F$5:$J$5,1)+1)/INDEX('07 Uspora casu'!$F16:$J16,MATCH(AQ$4,'07 Uspora casu'!$F$5:$J$5,1)))^(1/(INDEX('07 Uspora casu'!$F$5:$J$5,MATCH(AQ$4,'07 Uspora casu'!$F$5:$J$5,1)+1)-INDEX('07 Uspora casu'!$F$5:$J$5,MATCH(AQ$4,'07 Uspora casu'!$F$5:$J$5,1))))*AP15))),0),IFERROR(IF(AQ$4&lt;MIN('07 Uspora casu'!$F$5:$J$5),AR15*('07 Uspora casu'!$G$7/'07 Uspora casu'!$F$7)^(1/('07 Uspora casu'!$G$5-'07 Uspora casu'!$F$5)),IF(AQ$4&gt;MAX('07 Uspora casu'!$F$5:$J$5),(INDEX('07 Uspora casu'!$F16:$J16,MATCH(AQ$4,'07 Uspora casu'!$F$5:$J$5,1)-1)/INDEX('07 Uspora casu'!$F16:$J16,MATCH(AQ$4,'07 Uspora casu'!$F$5:$J$5,1)))^(1/(INDEX('07 Uspora casu'!$F$5:$J$5,MATCH(AQ$4,'07 Uspora casu'!$F$5:$J$5,1))-INDEX('07 Uspora casu'!$F$5:$J$5,MATCH(AQ$4,'07 Uspora casu'!$F$5:$J$5,1)-1)))*AP15,IFERROR($E15/INDEX('07 Uspora casu'!$F16:$J16,MATCH(AQ$4,'07 Uspora casu'!$F$5:$J$5,0)),(INDEX('07 Uspora casu'!$F16:$J16,MATCH(AQ$4,'07 Uspora casu'!$F$5:$J$5,1))/INDEX('07 Uspora casu'!$F16:$J16,MATCH(AQ$4,'07 Uspora casu'!$F$5:$J$5,1)+1))^(1/(INDEX('07 Uspora casu'!$F$5:$J$5,MATCH(AQ$4,'07 Uspora casu'!$F$5:$J$5,1)+1)-INDEX('07 Uspora casu'!$F$5:$J$5,MATCH(AQ$4,'07 Uspora casu'!$F$5:$J$5,1))))*AP15))),0)))</f>
        <v>0</v>
      </c>
      <c r="AR15" s="48">
        <f>IF($E15="",0,IF('07 Uspora casu'!$D$2="Jazdný čas",IFERROR(IF(AR$4&lt;MIN('07 Uspora casu'!$F$5:$J$5),AS15*('07 Uspora casu'!$F$7/'07 Uspora casu'!$G$7)^(1/('07 Uspora casu'!$G$5-'07 Uspora casu'!$F$5)),IF(AR$4&gt;MAX('07 Uspora casu'!$F$5:$J$5),(INDEX('07 Uspora casu'!$F16:$J16,MATCH(AR$4,'07 Uspora casu'!$F$5:$J$5,1))/INDEX('07 Uspora casu'!$F16:$J16,MATCH(AR$4,'07 Uspora casu'!$F$5:$J$5,1)-1))^(1/(INDEX('07 Uspora casu'!$F$5:$J$5,MATCH(AR$4,'07 Uspora casu'!$F$5:$J$5,1))-INDEX('07 Uspora casu'!$F$5:$J$5,MATCH(AR$4,'07 Uspora casu'!$F$5:$J$5,1)-1)))*AQ15,IFERROR(INDEX('07 Uspora casu'!$F16:$J16,MATCH(AR$4,'07 Uspora casu'!$F$5:$J$5,0))/60,(INDEX('07 Uspora casu'!$F16:$J16,MATCH(AR$4,'07 Uspora casu'!$F$5:$J$5,1)+1)/INDEX('07 Uspora casu'!$F16:$J16,MATCH(AR$4,'07 Uspora casu'!$F$5:$J$5,1)))^(1/(INDEX('07 Uspora casu'!$F$5:$J$5,MATCH(AR$4,'07 Uspora casu'!$F$5:$J$5,1)+1)-INDEX('07 Uspora casu'!$F$5:$J$5,MATCH(AR$4,'07 Uspora casu'!$F$5:$J$5,1))))*AQ15))),0),IFERROR(IF(AR$4&lt;MIN('07 Uspora casu'!$F$5:$J$5),AS15*('07 Uspora casu'!$G$7/'07 Uspora casu'!$F$7)^(1/('07 Uspora casu'!$G$5-'07 Uspora casu'!$F$5)),IF(AR$4&gt;MAX('07 Uspora casu'!$F$5:$J$5),(INDEX('07 Uspora casu'!$F16:$J16,MATCH(AR$4,'07 Uspora casu'!$F$5:$J$5,1)-1)/INDEX('07 Uspora casu'!$F16:$J16,MATCH(AR$4,'07 Uspora casu'!$F$5:$J$5,1)))^(1/(INDEX('07 Uspora casu'!$F$5:$J$5,MATCH(AR$4,'07 Uspora casu'!$F$5:$J$5,1))-INDEX('07 Uspora casu'!$F$5:$J$5,MATCH(AR$4,'07 Uspora casu'!$F$5:$J$5,1)-1)))*AQ15,IFERROR($E15/INDEX('07 Uspora casu'!$F16:$J16,MATCH(AR$4,'07 Uspora casu'!$F$5:$J$5,0)),(INDEX('07 Uspora casu'!$F16:$J16,MATCH(AR$4,'07 Uspora casu'!$F$5:$J$5,1))/INDEX('07 Uspora casu'!$F16:$J16,MATCH(AR$4,'07 Uspora casu'!$F$5:$J$5,1)+1))^(1/(INDEX('07 Uspora casu'!$F$5:$J$5,MATCH(AR$4,'07 Uspora casu'!$F$5:$J$5,1)+1)-INDEX('07 Uspora casu'!$F$5:$J$5,MATCH(AR$4,'07 Uspora casu'!$F$5:$J$5,1))))*AQ15))),0)))</f>
        <v>0</v>
      </c>
      <c r="AS15" s="48">
        <f>IF($E15="",0,IF('07 Uspora casu'!$D$2="Jazdný čas",IFERROR(IF(AS$4&lt;MIN('07 Uspora casu'!$F$5:$J$5),AT15*('07 Uspora casu'!$F$7/'07 Uspora casu'!$G$7)^(1/('07 Uspora casu'!$G$5-'07 Uspora casu'!$F$5)),IF(AS$4&gt;MAX('07 Uspora casu'!$F$5:$J$5),(INDEX('07 Uspora casu'!$F16:$J16,MATCH(AS$4,'07 Uspora casu'!$F$5:$J$5,1))/INDEX('07 Uspora casu'!$F16:$J16,MATCH(AS$4,'07 Uspora casu'!$F$5:$J$5,1)-1))^(1/(INDEX('07 Uspora casu'!$F$5:$J$5,MATCH(AS$4,'07 Uspora casu'!$F$5:$J$5,1))-INDEX('07 Uspora casu'!$F$5:$J$5,MATCH(AS$4,'07 Uspora casu'!$F$5:$J$5,1)-1)))*AR15,IFERROR(INDEX('07 Uspora casu'!$F16:$J16,MATCH(AS$4,'07 Uspora casu'!$F$5:$J$5,0))/60,(INDEX('07 Uspora casu'!$F16:$J16,MATCH(AS$4,'07 Uspora casu'!$F$5:$J$5,1)+1)/INDEX('07 Uspora casu'!$F16:$J16,MATCH(AS$4,'07 Uspora casu'!$F$5:$J$5,1)))^(1/(INDEX('07 Uspora casu'!$F$5:$J$5,MATCH(AS$4,'07 Uspora casu'!$F$5:$J$5,1)+1)-INDEX('07 Uspora casu'!$F$5:$J$5,MATCH(AS$4,'07 Uspora casu'!$F$5:$J$5,1))))*AR15))),0),IFERROR(IF(AS$4&lt;MIN('07 Uspora casu'!$F$5:$J$5),AT15*('07 Uspora casu'!$G$7/'07 Uspora casu'!$F$7)^(1/('07 Uspora casu'!$G$5-'07 Uspora casu'!$F$5)),IF(AS$4&gt;MAX('07 Uspora casu'!$F$5:$J$5),(INDEX('07 Uspora casu'!$F16:$J16,MATCH(AS$4,'07 Uspora casu'!$F$5:$J$5,1)-1)/INDEX('07 Uspora casu'!$F16:$J16,MATCH(AS$4,'07 Uspora casu'!$F$5:$J$5,1)))^(1/(INDEX('07 Uspora casu'!$F$5:$J$5,MATCH(AS$4,'07 Uspora casu'!$F$5:$J$5,1))-INDEX('07 Uspora casu'!$F$5:$J$5,MATCH(AS$4,'07 Uspora casu'!$F$5:$J$5,1)-1)))*AR15,IFERROR($E15/INDEX('07 Uspora casu'!$F16:$J16,MATCH(AS$4,'07 Uspora casu'!$F$5:$J$5,0)),(INDEX('07 Uspora casu'!$F16:$J16,MATCH(AS$4,'07 Uspora casu'!$F$5:$J$5,1))/INDEX('07 Uspora casu'!$F16:$J16,MATCH(AS$4,'07 Uspora casu'!$F$5:$J$5,1)+1))^(1/(INDEX('07 Uspora casu'!$F$5:$J$5,MATCH(AS$4,'07 Uspora casu'!$F$5:$J$5,1)+1)-INDEX('07 Uspora casu'!$F$5:$J$5,MATCH(AS$4,'07 Uspora casu'!$F$5:$J$5,1))))*AR15))),0)))</f>
        <v>0</v>
      </c>
      <c r="AT15" s="48">
        <f>IF($E15="",0,IF('07 Uspora casu'!$D$2="Jazdný čas",IFERROR(IF(AT$4&lt;MIN('07 Uspora casu'!$F$5:$J$5),AU15*('07 Uspora casu'!$F$7/'07 Uspora casu'!$G$7)^(1/('07 Uspora casu'!$G$5-'07 Uspora casu'!$F$5)),IF(AT$4&gt;MAX('07 Uspora casu'!$F$5:$J$5),(INDEX('07 Uspora casu'!$F16:$J16,MATCH(AT$4,'07 Uspora casu'!$F$5:$J$5,1))/INDEX('07 Uspora casu'!$F16:$J16,MATCH(AT$4,'07 Uspora casu'!$F$5:$J$5,1)-1))^(1/(INDEX('07 Uspora casu'!$F$5:$J$5,MATCH(AT$4,'07 Uspora casu'!$F$5:$J$5,1))-INDEX('07 Uspora casu'!$F$5:$J$5,MATCH(AT$4,'07 Uspora casu'!$F$5:$J$5,1)-1)))*AS15,IFERROR(INDEX('07 Uspora casu'!$F16:$J16,MATCH(AT$4,'07 Uspora casu'!$F$5:$J$5,0))/60,(INDEX('07 Uspora casu'!$F16:$J16,MATCH(AT$4,'07 Uspora casu'!$F$5:$J$5,1)+1)/INDEX('07 Uspora casu'!$F16:$J16,MATCH(AT$4,'07 Uspora casu'!$F$5:$J$5,1)))^(1/(INDEX('07 Uspora casu'!$F$5:$J$5,MATCH(AT$4,'07 Uspora casu'!$F$5:$J$5,1)+1)-INDEX('07 Uspora casu'!$F$5:$J$5,MATCH(AT$4,'07 Uspora casu'!$F$5:$J$5,1))))*AS15))),0),IFERROR(IF(AT$4&lt;MIN('07 Uspora casu'!$F$5:$J$5),AU15*('07 Uspora casu'!$G$7/'07 Uspora casu'!$F$7)^(1/('07 Uspora casu'!$G$5-'07 Uspora casu'!$F$5)),IF(AT$4&gt;MAX('07 Uspora casu'!$F$5:$J$5),(INDEX('07 Uspora casu'!$F16:$J16,MATCH(AT$4,'07 Uspora casu'!$F$5:$J$5,1)-1)/INDEX('07 Uspora casu'!$F16:$J16,MATCH(AT$4,'07 Uspora casu'!$F$5:$J$5,1)))^(1/(INDEX('07 Uspora casu'!$F$5:$J$5,MATCH(AT$4,'07 Uspora casu'!$F$5:$J$5,1))-INDEX('07 Uspora casu'!$F$5:$J$5,MATCH(AT$4,'07 Uspora casu'!$F$5:$J$5,1)-1)))*AS15,IFERROR($E15/INDEX('07 Uspora casu'!$F16:$J16,MATCH(AT$4,'07 Uspora casu'!$F$5:$J$5,0)),(INDEX('07 Uspora casu'!$F16:$J16,MATCH(AT$4,'07 Uspora casu'!$F$5:$J$5,1))/INDEX('07 Uspora casu'!$F16:$J16,MATCH(AT$4,'07 Uspora casu'!$F$5:$J$5,1)+1))^(1/(INDEX('07 Uspora casu'!$F$5:$J$5,MATCH(AT$4,'07 Uspora casu'!$F$5:$J$5,1)+1)-INDEX('07 Uspora casu'!$F$5:$J$5,MATCH(AT$4,'07 Uspora casu'!$F$5:$J$5,1))))*AS15))),0)))</f>
        <v>0</v>
      </c>
      <c r="AU15" s="48">
        <f>IF($E15="",0,IF('07 Uspora casu'!$D$2="Jazdný čas",IFERROR(IF(AU$4&lt;MIN('07 Uspora casu'!$F$5:$J$5),AV15*('07 Uspora casu'!$F$7/'07 Uspora casu'!$G$7)^(1/('07 Uspora casu'!$G$5-'07 Uspora casu'!$F$5)),IF(AU$4&gt;MAX('07 Uspora casu'!$F$5:$J$5),(INDEX('07 Uspora casu'!$F16:$J16,MATCH(AU$4,'07 Uspora casu'!$F$5:$J$5,1))/INDEX('07 Uspora casu'!$F16:$J16,MATCH(AU$4,'07 Uspora casu'!$F$5:$J$5,1)-1))^(1/(INDEX('07 Uspora casu'!$F$5:$J$5,MATCH(AU$4,'07 Uspora casu'!$F$5:$J$5,1))-INDEX('07 Uspora casu'!$F$5:$J$5,MATCH(AU$4,'07 Uspora casu'!$F$5:$J$5,1)-1)))*AT15,IFERROR(INDEX('07 Uspora casu'!$F16:$J16,MATCH(AU$4,'07 Uspora casu'!$F$5:$J$5,0))/60,(INDEX('07 Uspora casu'!$F16:$J16,MATCH(AU$4,'07 Uspora casu'!$F$5:$J$5,1)+1)/INDEX('07 Uspora casu'!$F16:$J16,MATCH(AU$4,'07 Uspora casu'!$F$5:$J$5,1)))^(1/(INDEX('07 Uspora casu'!$F$5:$J$5,MATCH(AU$4,'07 Uspora casu'!$F$5:$J$5,1)+1)-INDEX('07 Uspora casu'!$F$5:$J$5,MATCH(AU$4,'07 Uspora casu'!$F$5:$J$5,1))))*AT15))),0),IFERROR(IF(AU$4&lt;MIN('07 Uspora casu'!$F$5:$J$5),AV15*('07 Uspora casu'!$G$7/'07 Uspora casu'!$F$7)^(1/('07 Uspora casu'!$G$5-'07 Uspora casu'!$F$5)),IF(AU$4&gt;MAX('07 Uspora casu'!$F$5:$J$5),(INDEX('07 Uspora casu'!$F16:$J16,MATCH(AU$4,'07 Uspora casu'!$F$5:$J$5,1)-1)/INDEX('07 Uspora casu'!$F16:$J16,MATCH(AU$4,'07 Uspora casu'!$F$5:$J$5,1)))^(1/(INDEX('07 Uspora casu'!$F$5:$J$5,MATCH(AU$4,'07 Uspora casu'!$F$5:$J$5,1))-INDEX('07 Uspora casu'!$F$5:$J$5,MATCH(AU$4,'07 Uspora casu'!$F$5:$J$5,1)-1)))*AT15,IFERROR($E15/INDEX('07 Uspora casu'!$F16:$J16,MATCH(AU$4,'07 Uspora casu'!$F$5:$J$5,0)),(INDEX('07 Uspora casu'!$F16:$J16,MATCH(AU$4,'07 Uspora casu'!$F$5:$J$5,1))/INDEX('07 Uspora casu'!$F16:$J16,MATCH(AU$4,'07 Uspora casu'!$F$5:$J$5,1)+1))^(1/(INDEX('07 Uspora casu'!$F$5:$J$5,MATCH(AU$4,'07 Uspora casu'!$F$5:$J$5,1)+1)-INDEX('07 Uspora casu'!$F$5:$J$5,MATCH(AU$4,'07 Uspora casu'!$F$5:$J$5,1))))*AT15))),0)))</f>
        <v>0</v>
      </c>
      <c r="AV15" s="48">
        <f>IF($E15="",0,IF('07 Uspora casu'!$D$2="Jazdný čas",IFERROR(IF(AV$4&lt;MIN('07 Uspora casu'!$F$5:$J$5),AW15*('07 Uspora casu'!$F$7/'07 Uspora casu'!$G$7)^(1/('07 Uspora casu'!$G$5-'07 Uspora casu'!$F$5)),IF(AV$4&gt;MAX('07 Uspora casu'!$F$5:$J$5),(INDEX('07 Uspora casu'!$F16:$J16,MATCH(AV$4,'07 Uspora casu'!$F$5:$J$5,1))/INDEX('07 Uspora casu'!$F16:$J16,MATCH(AV$4,'07 Uspora casu'!$F$5:$J$5,1)-1))^(1/(INDEX('07 Uspora casu'!$F$5:$J$5,MATCH(AV$4,'07 Uspora casu'!$F$5:$J$5,1))-INDEX('07 Uspora casu'!$F$5:$J$5,MATCH(AV$4,'07 Uspora casu'!$F$5:$J$5,1)-1)))*AU15,IFERROR(INDEX('07 Uspora casu'!$F16:$J16,MATCH(AV$4,'07 Uspora casu'!$F$5:$J$5,0))/60,(INDEX('07 Uspora casu'!$F16:$J16,MATCH(AV$4,'07 Uspora casu'!$F$5:$J$5,1)+1)/INDEX('07 Uspora casu'!$F16:$J16,MATCH(AV$4,'07 Uspora casu'!$F$5:$J$5,1)))^(1/(INDEX('07 Uspora casu'!$F$5:$J$5,MATCH(AV$4,'07 Uspora casu'!$F$5:$J$5,1)+1)-INDEX('07 Uspora casu'!$F$5:$J$5,MATCH(AV$4,'07 Uspora casu'!$F$5:$J$5,1))))*AU15))),0),IFERROR(IF(AV$4&lt;MIN('07 Uspora casu'!$F$5:$J$5),AW15*('07 Uspora casu'!$G$7/'07 Uspora casu'!$F$7)^(1/('07 Uspora casu'!$G$5-'07 Uspora casu'!$F$5)),IF(AV$4&gt;MAX('07 Uspora casu'!$F$5:$J$5),(INDEX('07 Uspora casu'!$F16:$J16,MATCH(AV$4,'07 Uspora casu'!$F$5:$J$5,1)-1)/INDEX('07 Uspora casu'!$F16:$J16,MATCH(AV$4,'07 Uspora casu'!$F$5:$J$5,1)))^(1/(INDEX('07 Uspora casu'!$F$5:$J$5,MATCH(AV$4,'07 Uspora casu'!$F$5:$J$5,1))-INDEX('07 Uspora casu'!$F$5:$J$5,MATCH(AV$4,'07 Uspora casu'!$F$5:$J$5,1)-1)))*AU15,IFERROR($E15/INDEX('07 Uspora casu'!$F16:$J16,MATCH(AV$4,'07 Uspora casu'!$F$5:$J$5,0)),(INDEX('07 Uspora casu'!$F16:$J16,MATCH(AV$4,'07 Uspora casu'!$F$5:$J$5,1))/INDEX('07 Uspora casu'!$F16:$J16,MATCH(AV$4,'07 Uspora casu'!$F$5:$J$5,1)+1))^(1/(INDEX('07 Uspora casu'!$F$5:$J$5,MATCH(AV$4,'07 Uspora casu'!$F$5:$J$5,1)+1)-INDEX('07 Uspora casu'!$F$5:$J$5,MATCH(AV$4,'07 Uspora casu'!$F$5:$J$5,1))))*AU15))),0)))</f>
        <v>0</v>
      </c>
      <c r="AW15" s="48">
        <f>IF($E15="",0,IF('07 Uspora casu'!$D$2="Jazdný čas",IFERROR(IF(AW$4&lt;MIN('07 Uspora casu'!$F$5:$J$5),AX15*('07 Uspora casu'!$F$7/'07 Uspora casu'!$G$7)^(1/('07 Uspora casu'!$G$5-'07 Uspora casu'!$F$5)),IF(AW$4&gt;MAX('07 Uspora casu'!$F$5:$J$5),(INDEX('07 Uspora casu'!$F16:$J16,MATCH(AW$4,'07 Uspora casu'!$F$5:$J$5,1))/INDEX('07 Uspora casu'!$F16:$J16,MATCH(AW$4,'07 Uspora casu'!$F$5:$J$5,1)-1))^(1/(INDEX('07 Uspora casu'!$F$5:$J$5,MATCH(AW$4,'07 Uspora casu'!$F$5:$J$5,1))-INDEX('07 Uspora casu'!$F$5:$J$5,MATCH(AW$4,'07 Uspora casu'!$F$5:$J$5,1)-1)))*AV15,IFERROR(INDEX('07 Uspora casu'!$F16:$J16,MATCH(AW$4,'07 Uspora casu'!$F$5:$J$5,0))/60,(INDEX('07 Uspora casu'!$F16:$J16,MATCH(AW$4,'07 Uspora casu'!$F$5:$J$5,1)+1)/INDEX('07 Uspora casu'!$F16:$J16,MATCH(AW$4,'07 Uspora casu'!$F$5:$J$5,1)))^(1/(INDEX('07 Uspora casu'!$F$5:$J$5,MATCH(AW$4,'07 Uspora casu'!$F$5:$J$5,1)+1)-INDEX('07 Uspora casu'!$F$5:$J$5,MATCH(AW$4,'07 Uspora casu'!$F$5:$J$5,1))))*AV15))),0),IFERROR(IF(AW$4&lt;MIN('07 Uspora casu'!$F$5:$J$5),AX15*('07 Uspora casu'!$G$7/'07 Uspora casu'!$F$7)^(1/('07 Uspora casu'!$G$5-'07 Uspora casu'!$F$5)),IF(AW$4&gt;MAX('07 Uspora casu'!$F$5:$J$5),(INDEX('07 Uspora casu'!$F16:$J16,MATCH(AW$4,'07 Uspora casu'!$F$5:$J$5,1)-1)/INDEX('07 Uspora casu'!$F16:$J16,MATCH(AW$4,'07 Uspora casu'!$F$5:$J$5,1)))^(1/(INDEX('07 Uspora casu'!$F$5:$J$5,MATCH(AW$4,'07 Uspora casu'!$F$5:$J$5,1))-INDEX('07 Uspora casu'!$F$5:$J$5,MATCH(AW$4,'07 Uspora casu'!$F$5:$J$5,1)-1)))*AV15,IFERROR($E15/INDEX('07 Uspora casu'!$F16:$J16,MATCH(AW$4,'07 Uspora casu'!$F$5:$J$5,0)),(INDEX('07 Uspora casu'!$F16:$J16,MATCH(AW$4,'07 Uspora casu'!$F$5:$J$5,1))/INDEX('07 Uspora casu'!$F16:$J16,MATCH(AW$4,'07 Uspora casu'!$F$5:$J$5,1)+1))^(1/(INDEX('07 Uspora casu'!$F$5:$J$5,MATCH(AW$4,'07 Uspora casu'!$F$5:$J$5,1)+1)-INDEX('07 Uspora casu'!$F$5:$J$5,MATCH(AW$4,'07 Uspora casu'!$F$5:$J$5,1))))*AV15))),0)))</f>
        <v>0</v>
      </c>
      <c r="AX15" s="48">
        <f>IF($E15="",0,IF('07 Uspora casu'!$D$2="Jazdný čas",IFERROR(IF(AX$4&lt;MIN('07 Uspora casu'!$F$5:$J$5),AY15*('07 Uspora casu'!$F$7/'07 Uspora casu'!$G$7)^(1/('07 Uspora casu'!$G$5-'07 Uspora casu'!$F$5)),IF(AX$4&gt;MAX('07 Uspora casu'!$F$5:$J$5),(INDEX('07 Uspora casu'!$F16:$J16,MATCH(AX$4,'07 Uspora casu'!$F$5:$J$5,1))/INDEX('07 Uspora casu'!$F16:$J16,MATCH(AX$4,'07 Uspora casu'!$F$5:$J$5,1)-1))^(1/(INDEX('07 Uspora casu'!$F$5:$J$5,MATCH(AX$4,'07 Uspora casu'!$F$5:$J$5,1))-INDEX('07 Uspora casu'!$F$5:$J$5,MATCH(AX$4,'07 Uspora casu'!$F$5:$J$5,1)-1)))*AW15,IFERROR(INDEX('07 Uspora casu'!$F16:$J16,MATCH(AX$4,'07 Uspora casu'!$F$5:$J$5,0))/60,(INDEX('07 Uspora casu'!$F16:$J16,MATCH(AX$4,'07 Uspora casu'!$F$5:$J$5,1)+1)/INDEX('07 Uspora casu'!$F16:$J16,MATCH(AX$4,'07 Uspora casu'!$F$5:$J$5,1)))^(1/(INDEX('07 Uspora casu'!$F$5:$J$5,MATCH(AX$4,'07 Uspora casu'!$F$5:$J$5,1)+1)-INDEX('07 Uspora casu'!$F$5:$J$5,MATCH(AX$4,'07 Uspora casu'!$F$5:$J$5,1))))*AW15))),0),IFERROR(IF(AX$4&lt;MIN('07 Uspora casu'!$F$5:$J$5),AY15*('07 Uspora casu'!$G$7/'07 Uspora casu'!$F$7)^(1/('07 Uspora casu'!$G$5-'07 Uspora casu'!$F$5)),IF(AX$4&gt;MAX('07 Uspora casu'!$F$5:$J$5),(INDEX('07 Uspora casu'!$F16:$J16,MATCH(AX$4,'07 Uspora casu'!$F$5:$J$5,1)-1)/INDEX('07 Uspora casu'!$F16:$J16,MATCH(AX$4,'07 Uspora casu'!$F$5:$J$5,1)))^(1/(INDEX('07 Uspora casu'!$F$5:$J$5,MATCH(AX$4,'07 Uspora casu'!$F$5:$J$5,1))-INDEX('07 Uspora casu'!$F$5:$J$5,MATCH(AX$4,'07 Uspora casu'!$F$5:$J$5,1)-1)))*AW15,IFERROR($E15/INDEX('07 Uspora casu'!$F16:$J16,MATCH(AX$4,'07 Uspora casu'!$F$5:$J$5,0)),(INDEX('07 Uspora casu'!$F16:$J16,MATCH(AX$4,'07 Uspora casu'!$F$5:$J$5,1))/INDEX('07 Uspora casu'!$F16:$J16,MATCH(AX$4,'07 Uspora casu'!$F$5:$J$5,1)+1))^(1/(INDEX('07 Uspora casu'!$F$5:$J$5,MATCH(AX$4,'07 Uspora casu'!$F$5:$J$5,1)+1)-INDEX('07 Uspora casu'!$F$5:$J$5,MATCH(AX$4,'07 Uspora casu'!$F$5:$J$5,1))))*AW15))),0)))</f>
        <v>0</v>
      </c>
      <c r="AY15" s="48">
        <f>IF($E15="",0,IF('07 Uspora casu'!$D$2="Jazdný čas",IFERROR(IF(AY$4&lt;MIN('07 Uspora casu'!$F$5:$J$5),AZ15*('07 Uspora casu'!$F$7/'07 Uspora casu'!$G$7)^(1/('07 Uspora casu'!$G$5-'07 Uspora casu'!$F$5)),IF(AY$4&gt;MAX('07 Uspora casu'!$F$5:$J$5),(INDEX('07 Uspora casu'!$F16:$J16,MATCH(AY$4,'07 Uspora casu'!$F$5:$J$5,1))/INDEX('07 Uspora casu'!$F16:$J16,MATCH(AY$4,'07 Uspora casu'!$F$5:$J$5,1)-1))^(1/(INDEX('07 Uspora casu'!$F$5:$J$5,MATCH(AY$4,'07 Uspora casu'!$F$5:$J$5,1))-INDEX('07 Uspora casu'!$F$5:$J$5,MATCH(AY$4,'07 Uspora casu'!$F$5:$J$5,1)-1)))*AX15,IFERROR(INDEX('07 Uspora casu'!$F16:$J16,MATCH(AY$4,'07 Uspora casu'!$F$5:$J$5,0))/60,(INDEX('07 Uspora casu'!$F16:$J16,MATCH(AY$4,'07 Uspora casu'!$F$5:$J$5,1)+1)/INDEX('07 Uspora casu'!$F16:$J16,MATCH(AY$4,'07 Uspora casu'!$F$5:$J$5,1)))^(1/(INDEX('07 Uspora casu'!$F$5:$J$5,MATCH(AY$4,'07 Uspora casu'!$F$5:$J$5,1)+1)-INDEX('07 Uspora casu'!$F$5:$J$5,MATCH(AY$4,'07 Uspora casu'!$F$5:$J$5,1))))*AX15))),0),IFERROR(IF(AY$4&lt;MIN('07 Uspora casu'!$F$5:$J$5),AZ15*('07 Uspora casu'!$G$7/'07 Uspora casu'!$F$7)^(1/('07 Uspora casu'!$G$5-'07 Uspora casu'!$F$5)),IF(AY$4&gt;MAX('07 Uspora casu'!$F$5:$J$5),(INDEX('07 Uspora casu'!$F16:$J16,MATCH(AY$4,'07 Uspora casu'!$F$5:$J$5,1)-1)/INDEX('07 Uspora casu'!$F16:$J16,MATCH(AY$4,'07 Uspora casu'!$F$5:$J$5,1)))^(1/(INDEX('07 Uspora casu'!$F$5:$J$5,MATCH(AY$4,'07 Uspora casu'!$F$5:$J$5,1))-INDEX('07 Uspora casu'!$F$5:$J$5,MATCH(AY$4,'07 Uspora casu'!$F$5:$J$5,1)-1)))*AX15,IFERROR($E15/INDEX('07 Uspora casu'!$F16:$J16,MATCH(AY$4,'07 Uspora casu'!$F$5:$J$5,0)),(INDEX('07 Uspora casu'!$F16:$J16,MATCH(AY$4,'07 Uspora casu'!$F$5:$J$5,1))/INDEX('07 Uspora casu'!$F16:$J16,MATCH(AY$4,'07 Uspora casu'!$F$5:$J$5,1)+1))^(1/(INDEX('07 Uspora casu'!$F$5:$J$5,MATCH(AY$4,'07 Uspora casu'!$F$5:$J$5,1)+1)-INDEX('07 Uspora casu'!$F$5:$J$5,MATCH(AY$4,'07 Uspora casu'!$F$5:$J$5,1))))*AX15))),0)))</f>
        <v>0</v>
      </c>
      <c r="AZ15" s="48">
        <f>IF($E15="",0,IF('07 Uspora casu'!$D$2="Jazdný čas",IFERROR(IF(AZ$4&lt;MIN('07 Uspora casu'!$F$5:$J$5),BA15*('07 Uspora casu'!$F$7/'07 Uspora casu'!$G$7)^(1/('07 Uspora casu'!$G$5-'07 Uspora casu'!$F$5)),IF(AZ$4&gt;MAX('07 Uspora casu'!$F$5:$J$5),(INDEX('07 Uspora casu'!$F16:$J16,MATCH(AZ$4,'07 Uspora casu'!$F$5:$J$5,1))/INDEX('07 Uspora casu'!$F16:$J16,MATCH(AZ$4,'07 Uspora casu'!$F$5:$J$5,1)-1))^(1/(INDEX('07 Uspora casu'!$F$5:$J$5,MATCH(AZ$4,'07 Uspora casu'!$F$5:$J$5,1))-INDEX('07 Uspora casu'!$F$5:$J$5,MATCH(AZ$4,'07 Uspora casu'!$F$5:$J$5,1)-1)))*AY15,IFERROR(INDEX('07 Uspora casu'!$F16:$J16,MATCH(AZ$4,'07 Uspora casu'!$F$5:$J$5,0))/60,(INDEX('07 Uspora casu'!$F16:$J16,MATCH(AZ$4,'07 Uspora casu'!$F$5:$J$5,1)+1)/INDEX('07 Uspora casu'!$F16:$J16,MATCH(AZ$4,'07 Uspora casu'!$F$5:$J$5,1)))^(1/(INDEX('07 Uspora casu'!$F$5:$J$5,MATCH(AZ$4,'07 Uspora casu'!$F$5:$J$5,1)+1)-INDEX('07 Uspora casu'!$F$5:$J$5,MATCH(AZ$4,'07 Uspora casu'!$F$5:$J$5,1))))*AY15))),0),IFERROR(IF(AZ$4&lt;MIN('07 Uspora casu'!$F$5:$J$5),BA15*('07 Uspora casu'!$G$7/'07 Uspora casu'!$F$7)^(1/('07 Uspora casu'!$G$5-'07 Uspora casu'!$F$5)),IF(AZ$4&gt;MAX('07 Uspora casu'!$F$5:$J$5),(INDEX('07 Uspora casu'!$F16:$J16,MATCH(AZ$4,'07 Uspora casu'!$F$5:$J$5,1)-1)/INDEX('07 Uspora casu'!$F16:$J16,MATCH(AZ$4,'07 Uspora casu'!$F$5:$J$5,1)))^(1/(INDEX('07 Uspora casu'!$F$5:$J$5,MATCH(AZ$4,'07 Uspora casu'!$F$5:$J$5,1))-INDEX('07 Uspora casu'!$F$5:$J$5,MATCH(AZ$4,'07 Uspora casu'!$F$5:$J$5,1)-1)))*AY15,IFERROR($E15/INDEX('07 Uspora casu'!$F16:$J16,MATCH(AZ$4,'07 Uspora casu'!$F$5:$J$5,0)),(INDEX('07 Uspora casu'!$F16:$J16,MATCH(AZ$4,'07 Uspora casu'!$F$5:$J$5,1))/INDEX('07 Uspora casu'!$F16:$J16,MATCH(AZ$4,'07 Uspora casu'!$F$5:$J$5,1)+1))^(1/(INDEX('07 Uspora casu'!$F$5:$J$5,MATCH(AZ$4,'07 Uspora casu'!$F$5:$J$5,1)+1)-INDEX('07 Uspora casu'!$F$5:$J$5,MATCH(AZ$4,'07 Uspora casu'!$F$5:$J$5,1))))*AY15))),0)))</f>
        <v>0</v>
      </c>
      <c r="BA15" s="48">
        <f>IF($E15="",0,IF('07 Uspora casu'!$D$2="Jazdný čas",IFERROR(IF(BA$4&lt;MIN('07 Uspora casu'!$F$5:$J$5),BB15*('07 Uspora casu'!$F$7/'07 Uspora casu'!$G$7)^(1/('07 Uspora casu'!$G$5-'07 Uspora casu'!$F$5)),IF(BA$4&gt;MAX('07 Uspora casu'!$F$5:$J$5),(INDEX('07 Uspora casu'!$F16:$J16,MATCH(BA$4,'07 Uspora casu'!$F$5:$J$5,1))/INDEX('07 Uspora casu'!$F16:$J16,MATCH(BA$4,'07 Uspora casu'!$F$5:$J$5,1)-1))^(1/(INDEX('07 Uspora casu'!$F$5:$J$5,MATCH(BA$4,'07 Uspora casu'!$F$5:$J$5,1))-INDEX('07 Uspora casu'!$F$5:$J$5,MATCH(BA$4,'07 Uspora casu'!$F$5:$J$5,1)-1)))*AZ15,IFERROR(INDEX('07 Uspora casu'!$F16:$J16,MATCH(BA$4,'07 Uspora casu'!$F$5:$J$5,0))/60,(INDEX('07 Uspora casu'!$F16:$J16,MATCH(BA$4,'07 Uspora casu'!$F$5:$J$5,1)+1)/INDEX('07 Uspora casu'!$F16:$J16,MATCH(BA$4,'07 Uspora casu'!$F$5:$J$5,1)))^(1/(INDEX('07 Uspora casu'!$F$5:$J$5,MATCH(BA$4,'07 Uspora casu'!$F$5:$J$5,1)+1)-INDEX('07 Uspora casu'!$F$5:$J$5,MATCH(BA$4,'07 Uspora casu'!$F$5:$J$5,1))))*AZ15))),0),IFERROR(IF(BA$4&lt;MIN('07 Uspora casu'!$F$5:$J$5),BB15*('07 Uspora casu'!$G$7/'07 Uspora casu'!$F$7)^(1/('07 Uspora casu'!$G$5-'07 Uspora casu'!$F$5)),IF(BA$4&gt;MAX('07 Uspora casu'!$F$5:$J$5),(INDEX('07 Uspora casu'!$F16:$J16,MATCH(BA$4,'07 Uspora casu'!$F$5:$J$5,1)-1)/INDEX('07 Uspora casu'!$F16:$J16,MATCH(BA$4,'07 Uspora casu'!$F$5:$J$5,1)))^(1/(INDEX('07 Uspora casu'!$F$5:$J$5,MATCH(BA$4,'07 Uspora casu'!$F$5:$J$5,1))-INDEX('07 Uspora casu'!$F$5:$J$5,MATCH(BA$4,'07 Uspora casu'!$F$5:$J$5,1)-1)))*AZ15,IFERROR($E15/INDEX('07 Uspora casu'!$F16:$J16,MATCH(BA$4,'07 Uspora casu'!$F$5:$J$5,0)),(INDEX('07 Uspora casu'!$F16:$J16,MATCH(BA$4,'07 Uspora casu'!$F$5:$J$5,1))/INDEX('07 Uspora casu'!$F16:$J16,MATCH(BA$4,'07 Uspora casu'!$F$5:$J$5,1)+1))^(1/(INDEX('07 Uspora casu'!$F$5:$J$5,MATCH(BA$4,'07 Uspora casu'!$F$5:$J$5,1)+1)-INDEX('07 Uspora casu'!$F$5:$J$5,MATCH(BA$4,'07 Uspora casu'!$F$5:$J$5,1))))*AZ15))),0)))</f>
        <v>0</v>
      </c>
      <c r="BB15" s="48">
        <f>IF($E15="",0,IF('07 Uspora casu'!$D$2="Jazdný čas",IFERROR(IF(BB$4&lt;MIN('07 Uspora casu'!$F$5:$J$5),BC15*('07 Uspora casu'!$F$7/'07 Uspora casu'!$G$7)^(1/('07 Uspora casu'!$G$5-'07 Uspora casu'!$F$5)),IF(BB$4&gt;MAX('07 Uspora casu'!$F$5:$J$5),(INDEX('07 Uspora casu'!$F16:$J16,MATCH(BB$4,'07 Uspora casu'!$F$5:$J$5,1))/INDEX('07 Uspora casu'!$F16:$J16,MATCH(BB$4,'07 Uspora casu'!$F$5:$J$5,1)-1))^(1/(INDEX('07 Uspora casu'!$F$5:$J$5,MATCH(BB$4,'07 Uspora casu'!$F$5:$J$5,1))-INDEX('07 Uspora casu'!$F$5:$J$5,MATCH(BB$4,'07 Uspora casu'!$F$5:$J$5,1)-1)))*BA15,IFERROR(INDEX('07 Uspora casu'!$F16:$J16,MATCH(BB$4,'07 Uspora casu'!$F$5:$J$5,0))/60,(INDEX('07 Uspora casu'!$F16:$J16,MATCH(BB$4,'07 Uspora casu'!$F$5:$J$5,1)+1)/INDEX('07 Uspora casu'!$F16:$J16,MATCH(BB$4,'07 Uspora casu'!$F$5:$J$5,1)))^(1/(INDEX('07 Uspora casu'!$F$5:$J$5,MATCH(BB$4,'07 Uspora casu'!$F$5:$J$5,1)+1)-INDEX('07 Uspora casu'!$F$5:$J$5,MATCH(BB$4,'07 Uspora casu'!$F$5:$J$5,1))))*BA15))),0),IFERROR(IF(BB$4&lt;MIN('07 Uspora casu'!$F$5:$J$5),BC15*('07 Uspora casu'!$G$7/'07 Uspora casu'!$F$7)^(1/('07 Uspora casu'!$G$5-'07 Uspora casu'!$F$5)),IF(BB$4&gt;MAX('07 Uspora casu'!$F$5:$J$5),(INDEX('07 Uspora casu'!$F16:$J16,MATCH(BB$4,'07 Uspora casu'!$F$5:$J$5,1)-1)/INDEX('07 Uspora casu'!$F16:$J16,MATCH(BB$4,'07 Uspora casu'!$F$5:$J$5,1)))^(1/(INDEX('07 Uspora casu'!$F$5:$J$5,MATCH(BB$4,'07 Uspora casu'!$F$5:$J$5,1))-INDEX('07 Uspora casu'!$F$5:$J$5,MATCH(BB$4,'07 Uspora casu'!$F$5:$J$5,1)-1)))*BA15,IFERROR($E15/INDEX('07 Uspora casu'!$F16:$J16,MATCH(BB$4,'07 Uspora casu'!$F$5:$J$5,0)),(INDEX('07 Uspora casu'!$F16:$J16,MATCH(BB$4,'07 Uspora casu'!$F$5:$J$5,1))/INDEX('07 Uspora casu'!$F16:$J16,MATCH(BB$4,'07 Uspora casu'!$F$5:$J$5,1)+1))^(1/(INDEX('07 Uspora casu'!$F$5:$J$5,MATCH(BB$4,'07 Uspora casu'!$F$5:$J$5,1)+1)-INDEX('07 Uspora casu'!$F$5:$J$5,MATCH(BB$4,'07 Uspora casu'!$F$5:$J$5,1))))*BA15))),0)))</f>
        <v>0</v>
      </c>
      <c r="BC15" s="48">
        <f>IF($E15="",0,IF('07 Uspora casu'!$D$2="Jazdný čas",IFERROR(IF(BC$4&lt;MIN('07 Uspora casu'!$F$5:$J$5),BD15*('07 Uspora casu'!$F$7/'07 Uspora casu'!$G$7)^(1/('07 Uspora casu'!$G$5-'07 Uspora casu'!$F$5)),IF(BC$4&gt;MAX('07 Uspora casu'!$F$5:$J$5),(INDEX('07 Uspora casu'!$F16:$J16,MATCH(BC$4,'07 Uspora casu'!$F$5:$J$5,1))/INDEX('07 Uspora casu'!$F16:$J16,MATCH(BC$4,'07 Uspora casu'!$F$5:$J$5,1)-1))^(1/(INDEX('07 Uspora casu'!$F$5:$J$5,MATCH(BC$4,'07 Uspora casu'!$F$5:$J$5,1))-INDEX('07 Uspora casu'!$F$5:$J$5,MATCH(BC$4,'07 Uspora casu'!$F$5:$J$5,1)-1)))*BB15,IFERROR(INDEX('07 Uspora casu'!$F16:$J16,MATCH(BC$4,'07 Uspora casu'!$F$5:$J$5,0))/60,(INDEX('07 Uspora casu'!$F16:$J16,MATCH(BC$4,'07 Uspora casu'!$F$5:$J$5,1)+1)/INDEX('07 Uspora casu'!$F16:$J16,MATCH(BC$4,'07 Uspora casu'!$F$5:$J$5,1)))^(1/(INDEX('07 Uspora casu'!$F$5:$J$5,MATCH(BC$4,'07 Uspora casu'!$F$5:$J$5,1)+1)-INDEX('07 Uspora casu'!$F$5:$J$5,MATCH(BC$4,'07 Uspora casu'!$F$5:$J$5,1))))*BB15))),0),IFERROR(IF(BC$4&lt;MIN('07 Uspora casu'!$F$5:$J$5),BD15*('07 Uspora casu'!$G$7/'07 Uspora casu'!$F$7)^(1/('07 Uspora casu'!$G$5-'07 Uspora casu'!$F$5)),IF(BC$4&gt;MAX('07 Uspora casu'!$F$5:$J$5),(INDEX('07 Uspora casu'!$F16:$J16,MATCH(BC$4,'07 Uspora casu'!$F$5:$J$5,1)-1)/INDEX('07 Uspora casu'!$F16:$J16,MATCH(BC$4,'07 Uspora casu'!$F$5:$J$5,1)))^(1/(INDEX('07 Uspora casu'!$F$5:$J$5,MATCH(BC$4,'07 Uspora casu'!$F$5:$J$5,1))-INDEX('07 Uspora casu'!$F$5:$J$5,MATCH(BC$4,'07 Uspora casu'!$F$5:$J$5,1)-1)))*BB15,IFERROR($E15/INDEX('07 Uspora casu'!$F16:$J16,MATCH(BC$4,'07 Uspora casu'!$F$5:$J$5,0)),(INDEX('07 Uspora casu'!$F16:$J16,MATCH(BC$4,'07 Uspora casu'!$F$5:$J$5,1))/INDEX('07 Uspora casu'!$F16:$J16,MATCH(BC$4,'07 Uspora casu'!$F$5:$J$5,1)+1))^(1/(INDEX('07 Uspora casu'!$F$5:$J$5,MATCH(BC$4,'07 Uspora casu'!$F$5:$J$5,1)+1)-INDEX('07 Uspora casu'!$F$5:$J$5,MATCH(BC$4,'07 Uspora casu'!$F$5:$J$5,1))))*BB15))),0)))</f>
        <v>0</v>
      </c>
    </row>
    <row r="18" spans="2:55" x14ac:dyDescent="0.2">
      <c r="B18" s="80" t="s">
        <v>204</v>
      </c>
      <c r="E18" s="33"/>
      <c r="F18" s="33"/>
      <c r="G18" s="128"/>
      <c r="H18" s="128"/>
      <c r="I18" s="128"/>
      <c r="J18" s="128"/>
      <c r="K18" s="128"/>
    </row>
    <row r="20" spans="2:55" x14ac:dyDescent="0.2">
      <c r="E20" s="32" t="s">
        <v>63</v>
      </c>
      <c r="F20" s="34">
        <f>F4</f>
        <v>2019</v>
      </c>
      <c r="G20" s="34">
        <f>F20+1</f>
        <v>2020</v>
      </c>
      <c r="H20" s="34">
        <f t="shared" ref="H20:W20" si="2">G20+1</f>
        <v>2021</v>
      </c>
      <c r="I20" s="34">
        <f t="shared" si="2"/>
        <v>2022</v>
      </c>
      <c r="J20" s="34">
        <f t="shared" si="2"/>
        <v>2023</v>
      </c>
      <c r="K20" s="34">
        <f t="shared" si="2"/>
        <v>2024</v>
      </c>
      <c r="L20" s="34">
        <f t="shared" si="2"/>
        <v>2025</v>
      </c>
      <c r="M20" s="34">
        <f t="shared" si="2"/>
        <v>2026</v>
      </c>
      <c r="N20" s="34">
        <f t="shared" si="2"/>
        <v>2027</v>
      </c>
      <c r="O20" s="34">
        <f t="shared" si="2"/>
        <v>2028</v>
      </c>
      <c r="P20" s="34">
        <f t="shared" si="2"/>
        <v>2029</v>
      </c>
      <c r="Q20" s="34">
        <f t="shared" si="2"/>
        <v>2030</v>
      </c>
      <c r="R20" s="34">
        <f t="shared" si="2"/>
        <v>2031</v>
      </c>
      <c r="S20" s="34">
        <f t="shared" si="2"/>
        <v>2032</v>
      </c>
      <c r="T20" s="34">
        <f t="shared" si="2"/>
        <v>2033</v>
      </c>
      <c r="U20" s="34">
        <f t="shared" si="2"/>
        <v>2034</v>
      </c>
      <c r="V20" s="34">
        <f t="shared" si="2"/>
        <v>2035</v>
      </c>
      <c r="W20" s="34">
        <f t="shared" si="2"/>
        <v>2036</v>
      </c>
      <c r="X20" s="34">
        <f t="shared" ref="X20:AM20" si="3">W20+1</f>
        <v>2037</v>
      </c>
      <c r="Y20" s="34">
        <f t="shared" si="3"/>
        <v>2038</v>
      </c>
      <c r="Z20" s="34">
        <f t="shared" si="3"/>
        <v>2039</v>
      </c>
      <c r="AA20" s="34">
        <f t="shared" si="3"/>
        <v>2040</v>
      </c>
      <c r="AB20" s="34">
        <f t="shared" si="3"/>
        <v>2041</v>
      </c>
      <c r="AC20" s="34">
        <f t="shared" si="3"/>
        <v>2042</v>
      </c>
      <c r="AD20" s="34">
        <f t="shared" si="3"/>
        <v>2043</v>
      </c>
      <c r="AE20" s="34">
        <f t="shared" si="3"/>
        <v>2044</v>
      </c>
      <c r="AF20" s="34">
        <f t="shared" si="3"/>
        <v>2045</v>
      </c>
      <c r="AG20" s="34">
        <f t="shared" si="3"/>
        <v>2046</v>
      </c>
      <c r="AH20" s="34">
        <f t="shared" si="3"/>
        <v>2047</v>
      </c>
      <c r="AI20" s="34">
        <f t="shared" si="3"/>
        <v>2048</v>
      </c>
      <c r="AJ20" s="34">
        <f t="shared" si="3"/>
        <v>2049</v>
      </c>
      <c r="AK20" s="34">
        <f t="shared" si="3"/>
        <v>2050</v>
      </c>
      <c r="AL20" s="34">
        <f t="shared" si="3"/>
        <v>2051</v>
      </c>
      <c r="AM20" s="34">
        <f t="shared" si="3"/>
        <v>2052</v>
      </c>
      <c r="AN20" s="34">
        <f t="shared" ref="AN20:BC20" si="4">AM20+1</f>
        <v>2053</v>
      </c>
      <c r="AO20" s="34">
        <f t="shared" si="4"/>
        <v>2054</v>
      </c>
      <c r="AP20" s="34">
        <f t="shared" si="4"/>
        <v>2055</v>
      </c>
      <c r="AQ20" s="34">
        <f t="shared" si="4"/>
        <v>2056</v>
      </c>
      <c r="AR20" s="34">
        <f t="shared" si="4"/>
        <v>2057</v>
      </c>
      <c r="AS20" s="34">
        <f t="shared" si="4"/>
        <v>2058</v>
      </c>
      <c r="AT20" s="34">
        <f t="shared" si="4"/>
        <v>2059</v>
      </c>
      <c r="AU20" s="34">
        <f t="shared" si="4"/>
        <v>2060</v>
      </c>
      <c r="AV20" s="34">
        <f t="shared" si="4"/>
        <v>2061</v>
      </c>
      <c r="AW20" s="34">
        <f t="shared" si="4"/>
        <v>2062</v>
      </c>
      <c r="AX20" s="34">
        <f t="shared" si="4"/>
        <v>2063</v>
      </c>
      <c r="AY20" s="34">
        <f t="shared" si="4"/>
        <v>2064</v>
      </c>
      <c r="AZ20" s="34">
        <f t="shared" si="4"/>
        <v>2065</v>
      </c>
      <c r="BA20" s="34">
        <f t="shared" si="4"/>
        <v>2066</v>
      </c>
      <c r="BB20" s="34">
        <f t="shared" si="4"/>
        <v>2067</v>
      </c>
      <c r="BC20" s="34">
        <f t="shared" si="4"/>
        <v>2068</v>
      </c>
    </row>
    <row r="21" spans="2:55" x14ac:dyDescent="0.2">
      <c r="B21" s="32" t="s">
        <v>132</v>
      </c>
      <c r="C21" s="32" t="s">
        <v>131</v>
      </c>
      <c r="D21" s="32" t="s">
        <v>61</v>
      </c>
      <c r="E21" s="32" t="s">
        <v>206</v>
      </c>
      <c r="F21" s="81">
        <f>IF(F20&lt;'A1 Parametre'!$C$6,"",'07.1 Uspora casu - vypocet'!F20-'A1 Parametre'!$C$6+1)</f>
        <v>1</v>
      </c>
      <c r="G21" s="81">
        <f>IF(G20&lt;'A1 Parametre'!$C$6,"",'07.1 Uspora casu - vypocet'!G20-'A1 Parametre'!$C$6+1)</f>
        <v>2</v>
      </c>
      <c r="H21" s="81">
        <f>IF(H20&lt;'A1 Parametre'!$C$6,"",'07.1 Uspora casu - vypocet'!H20-'A1 Parametre'!$C$6+1)</f>
        <v>3</v>
      </c>
      <c r="I21" s="81">
        <f>IF(I20&lt;'A1 Parametre'!$C$6,"",'07.1 Uspora casu - vypocet'!I20-'A1 Parametre'!$C$6+1)</f>
        <v>4</v>
      </c>
      <c r="J21" s="81">
        <f>IF(J20&lt;'A1 Parametre'!$C$6,"",'07.1 Uspora casu - vypocet'!J20-'A1 Parametre'!$C$6+1)</f>
        <v>5</v>
      </c>
      <c r="K21" s="81">
        <f>IF(K20&lt;'A1 Parametre'!$C$6,"",'07.1 Uspora casu - vypocet'!K20-'A1 Parametre'!$C$6+1)</f>
        <v>6</v>
      </c>
      <c r="L21" s="81">
        <f>IF(L20&lt;'A1 Parametre'!$C$6,"",'07.1 Uspora casu - vypocet'!L20-'A1 Parametre'!$C$6+1)</f>
        <v>7</v>
      </c>
      <c r="M21" s="81">
        <f>IF(M20&lt;'A1 Parametre'!$C$6,"",'07.1 Uspora casu - vypocet'!M20-'A1 Parametre'!$C$6+1)</f>
        <v>8</v>
      </c>
      <c r="N21" s="81">
        <f>IF(N20&lt;'A1 Parametre'!$C$6,"",'07.1 Uspora casu - vypocet'!N20-'A1 Parametre'!$C$6+1)</f>
        <v>9</v>
      </c>
      <c r="O21" s="81">
        <f>IF(O20&lt;'A1 Parametre'!$C$6,"",'07.1 Uspora casu - vypocet'!O20-'A1 Parametre'!$C$6+1)</f>
        <v>10</v>
      </c>
      <c r="P21" s="81">
        <f>IF(P20&lt;'A1 Parametre'!$C$6,"",'07.1 Uspora casu - vypocet'!P20-'A1 Parametre'!$C$6+1)</f>
        <v>11</v>
      </c>
      <c r="Q21" s="81">
        <f>IF(Q20&lt;'A1 Parametre'!$C$6,"",'07.1 Uspora casu - vypocet'!Q20-'A1 Parametre'!$C$6+1)</f>
        <v>12</v>
      </c>
      <c r="R21" s="81">
        <f>IF(R20&lt;'A1 Parametre'!$C$6,"",'07.1 Uspora casu - vypocet'!R20-'A1 Parametre'!$C$6+1)</f>
        <v>13</v>
      </c>
      <c r="S21" s="81">
        <f>IF(S20&lt;'A1 Parametre'!$C$6,"",'07.1 Uspora casu - vypocet'!S20-'A1 Parametre'!$C$6+1)</f>
        <v>14</v>
      </c>
      <c r="T21" s="81">
        <f>IF(T20&lt;'A1 Parametre'!$C$6,"",'07.1 Uspora casu - vypocet'!T20-'A1 Parametre'!$C$6+1)</f>
        <v>15</v>
      </c>
      <c r="U21" s="81">
        <f>IF(U20&lt;'A1 Parametre'!$C$6,"",'07.1 Uspora casu - vypocet'!U20-'A1 Parametre'!$C$6+1)</f>
        <v>16</v>
      </c>
      <c r="V21" s="81">
        <f>IF(V20&lt;'A1 Parametre'!$C$6,"",'07.1 Uspora casu - vypocet'!V20-'A1 Parametre'!$C$6+1)</f>
        <v>17</v>
      </c>
      <c r="W21" s="81">
        <f>IF(W20&lt;'A1 Parametre'!$C$6,"",'07.1 Uspora casu - vypocet'!W20-'A1 Parametre'!$C$6+1)</f>
        <v>18</v>
      </c>
      <c r="X21" s="81">
        <f>IF(X20&lt;'A1 Parametre'!$C$6,"",'07.1 Uspora casu - vypocet'!X20-'A1 Parametre'!$C$6+1)</f>
        <v>19</v>
      </c>
      <c r="Y21" s="81">
        <f>IF(Y20&lt;'A1 Parametre'!$C$6,"",'07.1 Uspora casu - vypocet'!Y20-'A1 Parametre'!$C$6+1)</f>
        <v>20</v>
      </c>
      <c r="Z21" s="81">
        <f>IF(Z20&lt;'A1 Parametre'!$C$6,"",'07.1 Uspora casu - vypocet'!Z20-'A1 Parametre'!$C$6+1)</f>
        <v>21</v>
      </c>
      <c r="AA21" s="81">
        <f>IF(AA20&lt;'A1 Parametre'!$C$6,"",'07.1 Uspora casu - vypocet'!AA20-'A1 Parametre'!$C$6+1)</f>
        <v>22</v>
      </c>
      <c r="AB21" s="81">
        <f>IF(AB20&lt;'A1 Parametre'!$C$6,"",'07.1 Uspora casu - vypocet'!AB20-'A1 Parametre'!$C$6+1)</f>
        <v>23</v>
      </c>
      <c r="AC21" s="81">
        <f>IF(AC20&lt;'A1 Parametre'!$C$6,"",'07.1 Uspora casu - vypocet'!AC20-'A1 Parametre'!$C$6+1)</f>
        <v>24</v>
      </c>
      <c r="AD21" s="81">
        <f>IF(AD20&lt;'A1 Parametre'!$C$6,"",'07.1 Uspora casu - vypocet'!AD20-'A1 Parametre'!$C$6+1)</f>
        <v>25</v>
      </c>
      <c r="AE21" s="81">
        <f>IF(AE20&lt;'A1 Parametre'!$C$6,"",'07.1 Uspora casu - vypocet'!AE20-'A1 Parametre'!$C$6+1)</f>
        <v>26</v>
      </c>
      <c r="AF21" s="81">
        <f>IF(AF20&lt;'A1 Parametre'!$C$6,"",'07.1 Uspora casu - vypocet'!AF20-'A1 Parametre'!$C$6+1)</f>
        <v>27</v>
      </c>
      <c r="AG21" s="81">
        <f>IF(AG20&lt;'A1 Parametre'!$C$6,"",'07.1 Uspora casu - vypocet'!AG20-'A1 Parametre'!$C$6+1)</f>
        <v>28</v>
      </c>
      <c r="AH21" s="81">
        <f>IF(AH20&lt;'A1 Parametre'!$C$6,"",'07.1 Uspora casu - vypocet'!AH20-'A1 Parametre'!$C$6+1)</f>
        <v>29</v>
      </c>
      <c r="AI21" s="81">
        <f>IF(AI20&lt;'A1 Parametre'!$C$6,"",'07.1 Uspora casu - vypocet'!AI20-'A1 Parametre'!$C$6+1)</f>
        <v>30</v>
      </c>
      <c r="AJ21" s="81">
        <f>IF(AJ20&lt;'A1 Parametre'!$C$6,"",'07.1 Uspora casu - vypocet'!AJ20-'A1 Parametre'!$C$6+1)</f>
        <v>31</v>
      </c>
      <c r="AK21" s="81">
        <f>IF(AK20&lt;'A1 Parametre'!$C$6,"",'07.1 Uspora casu - vypocet'!AK20-'A1 Parametre'!$C$6+1)</f>
        <v>32</v>
      </c>
      <c r="AL21" s="81">
        <f>IF(AL20&lt;'A1 Parametre'!$C$6,"",'07.1 Uspora casu - vypocet'!AL20-'A1 Parametre'!$C$6+1)</f>
        <v>33</v>
      </c>
      <c r="AM21" s="81">
        <f>IF(AM20&lt;'A1 Parametre'!$C$6,"",'07.1 Uspora casu - vypocet'!AM20-'A1 Parametre'!$C$6+1)</f>
        <v>34</v>
      </c>
      <c r="AN21" s="81">
        <f>IF(AN20&lt;'A1 Parametre'!$C$6,"",'07.1 Uspora casu - vypocet'!AN20-'A1 Parametre'!$C$6+1)</f>
        <v>35</v>
      </c>
      <c r="AO21" s="81">
        <f>IF(AO20&lt;'A1 Parametre'!$C$6,"",'07.1 Uspora casu - vypocet'!AO20-'A1 Parametre'!$C$6+1)</f>
        <v>36</v>
      </c>
      <c r="AP21" s="81">
        <f>IF(AP20&lt;'A1 Parametre'!$C$6,"",'07.1 Uspora casu - vypocet'!AP20-'A1 Parametre'!$C$6+1)</f>
        <v>37</v>
      </c>
      <c r="AQ21" s="81">
        <f>IF(AQ20&lt;'A1 Parametre'!$C$6,"",'07.1 Uspora casu - vypocet'!AQ20-'A1 Parametre'!$C$6+1)</f>
        <v>38</v>
      </c>
      <c r="AR21" s="81">
        <f>IF(AR20&lt;'A1 Parametre'!$C$6,"",'07.1 Uspora casu - vypocet'!AR20-'A1 Parametre'!$C$6+1)</f>
        <v>39</v>
      </c>
      <c r="AS21" s="81">
        <f>IF(AS20&lt;'A1 Parametre'!$C$6,"",'07.1 Uspora casu - vypocet'!AS20-'A1 Parametre'!$C$6+1)</f>
        <v>40</v>
      </c>
      <c r="AT21" s="81">
        <f>IF(AT20&lt;'A1 Parametre'!$C$6,"",'07.1 Uspora casu - vypocet'!AT20-'A1 Parametre'!$C$6+1)</f>
        <v>41</v>
      </c>
      <c r="AU21" s="81">
        <f>IF(AU20&lt;'A1 Parametre'!$C$6,"",'07.1 Uspora casu - vypocet'!AU20-'A1 Parametre'!$C$6+1)</f>
        <v>42</v>
      </c>
      <c r="AV21" s="81">
        <f>IF(AV20&lt;'A1 Parametre'!$C$6,"",'07.1 Uspora casu - vypocet'!AV20-'A1 Parametre'!$C$6+1)</f>
        <v>43</v>
      </c>
      <c r="AW21" s="81">
        <f>IF(AW20&lt;'A1 Parametre'!$C$6,"",'07.1 Uspora casu - vypocet'!AW20-'A1 Parametre'!$C$6+1)</f>
        <v>44</v>
      </c>
      <c r="AX21" s="81">
        <f>IF(AX20&lt;'A1 Parametre'!$C$6,"",'07.1 Uspora casu - vypocet'!AX20-'A1 Parametre'!$C$6+1)</f>
        <v>45</v>
      </c>
      <c r="AY21" s="81">
        <f>IF(AY20&lt;'A1 Parametre'!$C$6,"",'07.1 Uspora casu - vypocet'!AY20-'A1 Parametre'!$C$6+1)</f>
        <v>46</v>
      </c>
      <c r="AZ21" s="81">
        <f>IF(AZ20&lt;'A1 Parametre'!$C$6,"",'07.1 Uspora casu - vypocet'!AZ20-'A1 Parametre'!$C$6+1)</f>
        <v>47</v>
      </c>
      <c r="BA21" s="81">
        <f>IF(BA20&lt;'A1 Parametre'!$C$6,"",'07.1 Uspora casu - vypocet'!BA20-'A1 Parametre'!$C$6+1)</f>
        <v>48</v>
      </c>
      <c r="BB21" s="81">
        <f>IF(BB20&lt;'A1 Parametre'!$C$6,"",'07.1 Uspora casu - vypocet'!BB20-'A1 Parametre'!$C$6+1)</f>
        <v>49</v>
      </c>
      <c r="BC21" s="81">
        <f>IF(BC20&lt;'A1 Parametre'!$C$6,"",'07.1 Uspora casu - vypocet'!BC20-'A1 Parametre'!$C$6+1)</f>
        <v>50</v>
      </c>
    </row>
    <row r="22" spans="2:55" x14ac:dyDescent="0.2">
      <c r="B22" s="5">
        <v>1</v>
      </c>
      <c r="C22" s="5">
        <f>IF(ISBLANK('07 Uspora casu'!C21)=TRUE,"",'07 Uspora casu'!C21)</f>
        <v>90780</v>
      </c>
      <c r="D22" s="5" t="str">
        <f>IF(ISBLANK('07 Uspora casu'!D21)=TRUE,"",'07 Uspora casu'!D21)</f>
        <v>I/59 Nižná - Tvrdošín</v>
      </c>
      <c r="E22" s="5">
        <f>IF(ISBLANK('07 Uspora casu'!E21)=TRUE,"",'07 Uspora casu'!E21)</f>
        <v>1.1599999999999999</v>
      </c>
      <c r="F22" s="48">
        <f>IF($E22="",0,IF('07 Uspora casu'!$D$2="Jazdný čas",IFERROR(INDEX('07 Uspora casu'!$F21:$J21,MATCH(F$20,'07 Uspora casu'!$F$5:$J$5,0))/60,IF(F$20&lt;MIN('07 Uspora casu'!$F$5:$J$5),('07 Uspora casu'!$F21/'07 Uspora casu'!$G21)^(1/('07 Uspora casu'!$G$19-'07 Uspora casu'!$F$19))*G22,IF(F$20&gt;MAX('07 Uspora casu'!$F$5:$J$5),(INDEX('07 Uspora casu'!$F21:$J21,MATCH(F$20,'07 Uspora casu'!$F$5:$J$5,1))/INDEX('07 Uspora casu'!$F21:$J21,MATCH(F$20,'07 Uspora casu'!$F$5:$J$5,1)-1))^(1/(INDEX('07 Uspora casu'!$F$5:$J$5,MATCH(F$20,'07 Uspora casu'!$F$5:$J$5,1))-INDEX('07 Uspora casu'!$F$5:$J$5,MATCH(F$20,'07 Uspora casu'!$F$5:$J$5,1)-1)))*E22,(INDEX('07 Uspora casu'!$F21:$J21,MATCH(F$20,'07 Uspora casu'!$F$5:$J$5,1)+1)/INDEX('07 Uspora casu'!$F21:$J21,MATCH(F$20,'07 Uspora casu'!$F$5:$J$5,1)))^(1/(INDEX('07 Uspora casu'!$F$5:$J$5,MATCH(F$20,'07 Uspora casu'!$F$5:$J$5,1)+1)-INDEX('07 Uspora casu'!$F$5:$J$5,MATCH(F$20,'07 Uspora casu'!$F$5:$J$5,1))))*E22))),IFERROR($E22/INDEX('07 Uspora casu'!$F21:$J21,MATCH(F$20,'07 Uspora casu'!$F$5:$J$5,0)),IF(F$20&lt;MIN('07 Uspora casu'!$F$5:$J$5),('07 Uspora casu'!$G21/'07 Uspora casu'!$F21)^(1/('07 Uspora casu'!$G$19-'07 Uspora casu'!$F$19))*G22,IF(F$20&gt;MAX('07 Uspora casu'!$F$5:$J$5),(INDEX('07 Uspora casu'!$F21:$J21,MATCH(F$20,'07 Uspora casu'!$F$5:$J$5,1)-1)/INDEX('07 Uspora casu'!$F21:$J21,MATCH(F$20,'07 Uspora casu'!$F$5:$J$5,1)))^(1/(INDEX('07 Uspora casu'!$F$5:$J$5,MATCH(F$20,'07 Uspora casu'!$F$5:$J$5,1))-INDEX('07 Uspora casu'!$F$5:$J$5,MATCH(F$20,'07 Uspora casu'!$F$5:$J$5,1)-1)))*E22,(INDEX('07 Uspora casu'!$F21:$J21,MATCH(F$20,'07 Uspora casu'!$F$5:$J$5,1))/INDEX('07 Uspora casu'!$F21:$J21,MATCH(F$20,'07 Uspora casu'!$F$5:$J$5,1)+1))^(1/(INDEX('07 Uspora casu'!$F$5:$J$5,MATCH(F$20,'07 Uspora casu'!$F$5:$J$5,1)+1)-INDEX('07 Uspora casu'!$F$5:$J$5,MATCH(F$20,'07 Uspora casu'!$F$5:$J$5,1))))*E22)))))</f>
        <v>1.6602261342493201E-2</v>
      </c>
      <c r="G22" s="48">
        <f>IF($E22="",0,IF('07 Uspora casu'!$D$2="Jazdný čas",IFERROR(INDEX('07 Uspora casu'!$F21:$J21,MATCH(G$20,'07 Uspora casu'!$F$5:$J$5,0))/60,IF(G$20&lt;MIN('07 Uspora casu'!$F$5:$J$5),('07 Uspora casu'!$F21/'07 Uspora casu'!$G21)^(1/('07 Uspora casu'!$G$19-'07 Uspora casu'!$F$19))*H22,IF(G$20&gt;MAX('07 Uspora casu'!$F$5:$J$5),(INDEX('07 Uspora casu'!$F21:$J21,MATCH(G$20,'07 Uspora casu'!$F$5:$J$5,1))/INDEX('07 Uspora casu'!$F21:$J21,MATCH(G$20,'07 Uspora casu'!$F$5:$J$5,1)-1))^(1/(INDEX('07 Uspora casu'!$F$5:$J$5,MATCH(G$20,'07 Uspora casu'!$F$5:$J$5,1))-INDEX('07 Uspora casu'!$F$5:$J$5,MATCH(G$20,'07 Uspora casu'!$F$5:$J$5,1)-1)))*F22,(INDEX('07 Uspora casu'!$F21:$J21,MATCH(G$20,'07 Uspora casu'!$F$5:$J$5,1)+1)/INDEX('07 Uspora casu'!$F21:$J21,MATCH(G$20,'07 Uspora casu'!$F$5:$J$5,1)))^(1/(INDEX('07 Uspora casu'!$F$5:$J$5,MATCH(G$20,'07 Uspora casu'!$F$5:$J$5,1)+1)-INDEX('07 Uspora casu'!$F$5:$J$5,MATCH(G$20,'07 Uspora casu'!$F$5:$J$5,1))))*F22))),IFERROR($E22/INDEX('07 Uspora casu'!$F21:$J21,MATCH(G$20,'07 Uspora casu'!$F$5:$J$5,0)),IF(G$20&lt;MIN('07 Uspora casu'!$F$5:$J$5),('07 Uspora casu'!$G21/'07 Uspora casu'!$F21)^(1/('07 Uspora casu'!$G$19-'07 Uspora casu'!$F$19))*H22,IF(G$20&gt;MAX('07 Uspora casu'!$F$5:$J$5),(INDEX('07 Uspora casu'!$F21:$J21,MATCH(G$20,'07 Uspora casu'!$F$5:$J$5,1)-1)/INDEX('07 Uspora casu'!$F21:$J21,MATCH(G$20,'07 Uspora casu'!$F$5:$J$5,1)))^(1/(INDEX('07 Uspora casu'!$F$5:$J$5,MATCH(G$20,'07 Uspora casu'!$F$5:$J$5,1))-INDEX('07 Uspora casu'!$F$5:$J$5,MATCH(G$20,'07 Uspora casu'!$F$5:$J$5,1)-1)))*F22,(INDEX('07 Uspora casu'!$F21:$J21,MATCH(G$20,'07 Uspora casu'!$F$5:$J$5,1))/INDEX('07 Uspora casu'!$F21:$J21,MATCH(G$20,'07 Uspora casu'!$F$5:$J$5,1)+1))^(1/(INDEX('07 Uspora casu'!$F$5:$J$5,MATCH(G$20,'07 Uspora casu'!$F$5:$J$5,1)+1)-INDEX('07 Uspora casu'!$F$5:$J$5,MATCH(G$20,'07 Uspora casu'!$F$5:$J$5,1))))*F22)))))</f>
        <v>1.6468945814550776E-2</v>
      </c>
      <c r="H22" s="48">
        <f>IF($E22="",0,IF('07 Uspora casu'!$D$2="Jazdný čas",IFERROR(INDEX('07 Uspora casu'!$F21:$J21,MATCH(H$20,'07 Uspora casu'!$F$5:$J$5,0))/60,IF(H$20&lt;MIN('07 Uspora casu'!$F$5:$J$5),('07 Uspora casu'!$F21/'07 Uspora casu'!$G21)^(1/('07 Uspora casu'!$G$19-'07 Uspora casu'!$F$19))*I22,IF(H$20&gt;MAX('07 Uspora casu'!$F$5:$J$5),(INDEX('07 Uspora casu'!$F21:$J21,MATCH(H$20,'07 Uspora casu'!$F$5:$J$5,1))/INDEX('07 Uspora casu'!$F21:$J21,MATCH(H$20,'07 Uspora casu'!$F$5:$J$5,1)-1))^(1/(INDEX('07 Uspora casu'!$F$5:$J$5,MATCH(H$20,'07 Uspora casu'!$F$5:$J$5,1))-INDEX('07 Uspora casu'!$F$5:$J$5,MATCH(H$20,'07 Uspora casu'!$F$5:$J$5,1)-1)))*G22,(INDEX('07 Uspora casu'!$F21:$J21,MATCH(H$20,'07 Uspora casu'!$F$5:$J$5,1)+1)/INDEX('07 Uspora casu'!$F21:$J21,MATCH(H$20,'07 Uspora casu'!$F$5:$J$5,1)))^(1/(INDEX('07 Uspora casu'!$F$5:$J$5,MATCH(H$20,'07 Uspora casu'!$F$5:$J$5,1)+1)-INDEX('07 Uspora casu'!$F$5:$J$5,MATCH(H$20,'07 Uspora casu'!$F$5:$J$5,1))))*G22))),IFERROR($E22/INDEX('07 Uspora casu'!$F21:$J21,MATCH(H$20,'07 Uspora casu'!$F$5:$J$5,0)),IF(H$20&lt;MIN('07 Uspora casu'!$F$5:$J$5),('07 Uspora casu'!$G21/'07 Uspora casu'!$F21)^(1/('07 Uspora casu'!$G$19-'07 Uspora casu'!$F$19))*I22,IF(H$20&gt;MAX('07 Uspora casu'!$F$5:$J$5),(INDEX('07 Uspora casu'!$F21:$J21,MATCH(H$20,'07 Uspora casu'!$F$5:$J$5,1)-1)/INDEX('07 Uspora casu'!$F21:$J21,MATCH(H$20,'07 Uspora casu'!$F$5:$J$5,1)))^(1/(INDEX('07 Uspora casu'!$F$5:$J$5,MATCH(H$20,'07 Uspora casu'!$F$5:$J$5,1))-INDEX('07 Uspora casu'!$F$5:$J$5,MATCH(H$20,'07 Uspora casu'!$F$5:$J$5,1)-1)))*G22,(INDEX('07 Uspora casu'!$F21:$J21,MATCH(H$20,'07 Uspora casu'!$F$5:$J$5,1))/INDEX('07 Uspora casu'!$F21:$J21,MATCH(H$20,'07 Uspora casu'!$F$5:$J$5,1)+1))^(1/(INDEX('07 Uspora casu'!$F$5:$J$5,MATCH(H$20,'07 Uspora casu'!$F$5:$J$5,1)+1)-INDEX('07 Uspora casu'!$F$5:$J$5,MATCH(H$20,'07 Uspora casu'!$F$5:$J$5,1))))*G22)))))</f>
        <v>1.6336700805233733E-2</v>
      </c>
      <c r="I22" s="48">
        <f>IF($E22="",0,IF('07 Uspora casu'!$D$2="Jazdný čas",IFERROR(INDEX('07 Uspora casu'!$F21:$J21,MATCH(I$20,'07 Uspora casu'!$F$5:$J$5,0))/60,IF(I$20&lt;MIN('07 Uspora casu'!$F$5:$J$5),('07 Uspora casu'!$F21/'07 Uspora casu'!$G21)^(1/('07 Uspora casu'!$G$19-'07 Uspora casu'!$F$19))*J22,IF(I$20&gt;MAX('07 Uspora casu'!$F$5:$J$5),(INDEX('07 Uspora casu'!$F21:$J21,MATCH(I$20,'07 Uspora casu'!$F$5:$J$5,1))/INDEX('07 Uspora casu'!$F21:$J21,MATCH(I$20,'07 Uspora casu'!$F$5:$J$5,1)-1))^(1/(INDEX('07 Uspora casu'!$F$5:$J$5,MATCH(I$20,'07 Uspora casu'!$F$5:$J$5,1))-INDEX('07 Uspora casu'!$F$5:$J$5,MATCH(I$20,'07 Uspora casu'!$F$5:$J$5,1)-1)))*H22,(INDEX('07 Uspora casu'!$F21:$J21,MATCH(I$20,'07 Uspora casu'!$F$5:$J$5,1)+1)/INDEX('07 Uspora casu'!$F21:$J21,MATCH(I$20,'07 Uspora casu'!$F$5:$J$5,1)))^(1/(INDEX('07 Uspora casu'!$F$5:$J$5,MATCH(I$20,'07 Uspora casu'!$F$5:$J$5,1)+1)-INDEX('07 Uspora casu'!$F$5:$J$5,MATCH(I$20,'07 Uspora casu'!$F$5:$J$5,1))))*H22))),IFERROR($E22/INDEX('07 Uspora casu'!$F21:$J21,MATCH(I$20,'07 Uspora casu'!$F$5:$J$5,0)),IF(I$20&lt;MIN('07 Uspora casu'!$F$5:$J$5),('07 Uspora casu'!$G21/'07 Uspora casu'!$F21)^(1/('07 Uspora casu'!$G$19-'07 Uspora casu'!$F$19))*J22,IF(I$20&gt;MAX('07 Uspora casu'!$F$5:$J$5),(INDEX('07 Uspora casu'!$F21:$J21,MATCH(I$20,'07 Uspora casu'!$F$5:$J$5,1)-1)/INDEX('07 Uspora casu'!$F21:$J21,MATCH(I$20,'07 Uspora casu'!$F$5:$J$5,1)))^(1/(INDEX('07 Uspora casu'!$F$5:$J$5,MATCH(I$20,'07 Uspora casu'!$F$5:$J$5,1))-INDEX('07 Uspora casu'!$F$5:$J$5,MATCH(I$20,'07 Uspora casu'!$F$5:$J$5,1)-1)))*H22,(INDEX('07 Uspora casu'!$F21:$J21,MATCH(I$20,'07 Uspora casu'!$F$5:$J$5,1))/INDEX('07 Uspora casu'!$F21:$J21,MATCH(I$20,'07 Uspora casu'!$F$5:$J$5,1)+1))^(1/(INDEX('07 Uspora casu'!$F$5:$J$5,MATCH(I$20,'07 Uspora casu'!$F$5:$J$5,1)+1)-INDEX('07 Uspora casu'!$F$5:$J$5,MATCH(I$20,'07 Uspora casu'!$F$5:$J$5,1))))*H22)))))</f>
        <v>1.6205517718318171E-2</v>
      </c>
      <c r="J22" s="48">
        <f>IF($E22="",0,IF('07 Uspora casu'!$D$2="Jazdný čas",IFERROR(INDEX('07 Uspora casu'!$F21:$J21,MATCH(J$20,'07 Uspora casu'!$F$5:$J$5,0))/60,IF(J$20&lt;MIN('07 Uspora casu'!$F$5:$J$5),('07 Uspora casu'!$F21/'07 Uspora casu'!$G21)^(1/('07 Uspora casu'!$G$19-'07 Uspora casu'!$F$19))*K22,IF(J$20&gt;MAX('07 Uspora casu'!$F$5:$J$5),(INDEX('07 Uspora casu'!$F21:$J21,MATCH(J$20,'07 Uspora casu'!$F$5:$J$5,1))/INDEX('07 Uspora casu'!$F21:$J21,MATCH(J$20,'07 Uspora casu'!$F$5:$J$5,1)-1))^(1/(INDEX('07 Uspora casu'!$F$5:$J$5,MATCH(J$20,'07 Uspora casu'!$F$5:$J$5,1))-INDEX('07 Uspora casu'!$F$5:$J$5,MATCH(J$20,'07 Uspora casu'!$F$5:$J$5,1)-1)))*I22,(INDEX('07 Uspora casu'!$F21:$J21,MATCH(J$20,'07 Uspora casu'!$F$5:$J$5,1)+1)/INDEX('07 Uspora casu'!$F21:$J21,MATCH(J$20,'07 Uspora casu'!$F$5:$J$5,1)))^(1/(INDEX('07 Uspora casu'!$F$5:$J$5,MATCH(J$20,'07 Uspora casu'!$F$5:$J$5,1)+1)-INDEX('07 Uspora casu'!$F$5:$J$5,MATCH(J$20,'07 Uspora casu'!$F$5:$J$5,1))))*I22))),IFERROR($E22/INDEX('07 Uspora casu'!$F21:$J21,MATCH(J$20,'07 Uspora casu'!$F$5:$J$5,0)),IF(J$20&lt;MIN('07 Uspora casu'!$F$5:$J$5),('07 Uspora casu'!$G21/'07 Uspora casu'!$F21)^(1/('07 Uspora casu'!$G$19-'07 Uspora casu'!$F$19))*K22,IF(J$20&gt;MAX('07 Uspora casu'!$F$5:$J$5),(INDEX('07 Uspora casu'!$F21:$J21,MATCH(J$20,'07 Uspora casu'!$F$5:$J$5,1)-1)/INDEX('07 Uspora casu'!$F21:$J21,MATCH(J$20,'07 Uspora casu'!$F$5:$J$5,1)))^(1/(INDEX('07 Uspora casu'!$F$5:$J$5,MATCH(J$20,'07 Uspora casu'!$F$5:$J$5,1))-INDEX('07 Uspora casu'!$F$5:$J$5,MATCH(J$20,'07 Uspora casu'!$F$5:$J$5,1)-1)))*I22,(INDEX('07 Uspora casu'!$F21:$J21,MATCH(J$20,'07 Uspora casu'!$F$5:$J$5,1))/INDEX('07 Uspora casu'!$F21:$J21,MATCH(J$20,'07 Uspora casu'!$F$5:$J$5,1)+1))^(1/(INDEX('07 Uspora casu'!$F$5:$J$5,MATCH(J$20,'07 Uspora casu'!$F$5:$J$5,1)+1)-INDEX('07 Uspora casu'!$F$5:$J$5,MATCH(J$20,'07 Uspora casu'!$F$5:$J$5,1))))*I22)))))</f>
        <v>1.6075388026607539E-2</v>
      </c>
      <c r="K22" s="48">
        <f>IF($E22="",0,IF('07 Uspora casu'!$D$2="Jazdný čas",IFERROR(INDEX('07 Uspora casu'!$F21:$J21,MATCH(K$20,'07 Uspora casu'!$F$5:$J$5,0))/60,IF(K$20&lt;MIN('07 Uspora casu'!$F$5:$J$5),('07 Uspora casu'!$F21/'07 Uspora casu'!$G21)^(1/('07 Uspora casu'!$G$19-'07 Uspora casu'!$F$19))*L22,IF(K$20&gt;MAX('07 Uspora casu'!$F$5:$J$5),(INDEX('07 Uspora casu'!$F21:$J21,MATCH(K$20,'07 Uspora casu'!$F$5:$J$5,1))/INDEX('07 Uspora casu'!$F21:$J21,MATCH(K$20,'07 Uspora casu'!$F$5:$J$5,1)-1))^(1/(INDEX('07 Uspora casu'!$F$5:$J$5,MATCH(K$20,'07 Uspora casu'!$F$5:$J$5,1))-INDEX('07 Uspora casu'!$F$5:$J$5,MATCH(K$20,'07 Uspora casu'!$F$5:$J$5,1)-1)))*J22,(INDEX('07 Uspora casu'!$F21:$J21,MATCH(K$20,'07 Uspora casu'!$F$5:$J$5,1)+1)/INDEX('07 Uspora casu'!$F21:$J21,MATCH(K$20,'07 Uspora casu'!$F$5:$J$5,1)))^(1/(INDEX('07 Uspora casu'!$F$5:$J$5,MATCH(K$20,'07 Uspora casu'!$F$5:$J$5,1)+1)-INDEX('07 Uspora casu'!$F$5:$J$5,MATCH(K$20,'07 Uspora casu'!$F$5:$J$5,1))))*J22))),IFERROR($E22/INDEX('07 Uspora casu'!$F21:$J21,MATCH(K$20,'07 Uspora casu'!$F$5:$J$5,0)),IF(K$20&lt;MIN('07 Uspora casu'!$F$5:$J$5),('07 Uspora casu'!$G21/'07 Uspora casu'!$F21)^(1/('07 Uspora casu'!$G$19-'07 Uspora casu'!$F$19))*L22,IF(K$20&gt;MAX('07 Uspora casu'!$F$5:$J$5),(INDEX('07 Uspora casu'!$F21:$J21,MATCH(K$20,'07 Uspora casu'!$F$5:$J$5,1)-1)/INDEX('07 Uspora casu'!$F21:$J21,MATCH(K$20,'07 Uspora casu'!$F$5:$J$5,1)))^(1/(INDEX('07 Uspora casu'!$F$5:$J$5,MATCH(K$20,'07 Uspora casu'!$F$5:$J$5,1))-INDEX('07 Uspora casu'!$F$5:$J$5,MATCH(K$20,'07 Uspora casu'!$F$5:$J$5,1)-1)))*J22,(INDEX('07 Uspora casu'!$F21:$J21,MATCH(K$20,'07 Uspora casu'!$F$5:$J$5,1))/INDEX('07 Uspora casu'!$F21:$J21,MATCH(K$20,'07 Uspora casu'!$F$5:$J$5,1)+1))^(1/(INDEX('07 Uspora casu'!$F$5:$J$5,MATCH(K$20,'07 Uspora casu'!$F$5:$J$5,1)+1)-INDEX('07 Uspora casu'!$F$5:$J$5,MATCH(K$20,'07 Uspora casu'!$F$5:$J$5,1))))*J22)))))</f>
        <v>1.6076661425564295E-2</v>
      </c>
      <c r="L22" s="48">
        <f>IF($E22="",0,IF('07 Uspora casu'!$D$2="Jazdný čas",IFERROR(INDEX('07 Uspora casu'!$F21:$J21,MATCH(L$20,'07 Uspora casu'!$F$5:$J$5,0))/60,IF(L$20&lt;MIN('07 Uspora casu'!$F$5:$J$5),('07 Uspora casu'!$F21/'07 Uspora casu'!$G21)^(1/('07 Uspora casu'!$G$19-'07 Uspora casu'!$F$19))*M22,IF(L$20&gt;MAX('07 Uspora casu'!$F$5:$J$5),(INDEX('07 Uspora casu'!$F21:$J21,MATCH(L$20,'07 Uspora casu'!$F$5:$J$5,1))/INDEX('07 Uspora casu'!$F21:$J21,MATCH(L$20,'07 Uspora casu'!$F$5:$J$5,1)-1))^(1/(INDEX('07 Uspora casu'!$F$5:$J$5,MATCH(L$20,'07 Uspora casu'!$F$5:$J$5,1))-INDEX('07 Uspora casu'!$F$5:$J$5,MATCH(L$20,'07 Uspora casu'!$F$5:$J$5,1)-1)))*K22,(INDEX('07 Uspora casu'!$F21:$J21,MATCH(L$20,'07 Uspora casu'!$F$5:$J$5,1)+1)/INDEX('07 Uspora casu'!$F21:$J21,MATCH(L$20,'07 Uspora casu'!$F$5:$J$5,1)))^(1/(INDEX('07 Uspora casu'!$F$5:$J$5,MATCH(L$20,'07 Uspora casu'!$F$5:$J$5,1)+1)-INDEX('07 Uspora casu'!$F$5:$J$5,MATCH(L$20,'07 Uspora casu'!$F$5:$J$5,1))))*K22))),IFERROR($E22/INDEX('07 Uspora casu'!$F21:$J21,MATCH(L$20,'07 Uspora casu'!$F$5:$J$5,0)),IF(L$20&lt;MIN('07 Uspora casu'!$F$5:$J$5),('07 Uspora casu'!$G21/'07 Uspora casu'!$F21)^(1/('07 Uspora casu'!$G$19-'07 Uspora casu'!$F$19))*M22,IF(L$20&gt;MAX('07 Uspora casu'!$F$5:$J$5),(INDEX('07 Uspora casu'!$F21:$J21,MATCH(L$20,'07 Uspora casu'!$F$5:$J$5,1)-1)/INDEX('07 Uspora casu'!$F21:$J21,MATCH(L$20,'07 Uspora casu'!$F$5:$J$5,1)))^(1/(INDEX('07 Uspora casu'!$F$5:$J$5,MATCH(L$20,'07 Uspora casu'!$F$5:$J$5,1))-INDEX('07 Uspora casu'!$F$5:$J$5,MATCH(L$20,'07 Uspora casu'!$F$5:$J$5,1)-1)))*K22,(INDEX('07 Uspora casu'!$F21:$J21,MATCH(L$20,'07 Uspora casu'!$F$5:$J$5,1))/INDEX('07 Uspora casu'!$F21:$J21,MATCH(L$20,'07 Uspora casu'!$F$5:$J$5,1)+1))^(1/(INDEX('07 Uspora casu'!$F$5:$J$5,MATCH(L$20,'07 Uspora casu'!$F$5:$J$5,1)+1)-INDEX('07 Uspora casu'!$F$5:$J$5,MATCH(L$20,'07 Uspora casu'!$F$5:$J$5,1))))*K22)))))</f>
        <v>1.6077934925392327E-2</v>
      </c>
      <c r="M22" s="48">
        <f>IF($E22="",0,IF('07 Uspora casu'!$D$2="Jazdný čas",IFERROR(INDEX('07 Uspora casu'!$F21:$J21,MATCH(M$20,'07 Uspora casu'!$F$5:$J$5,0))/60,IF(M$20&lt;MIN('07 Uspora casu'!$F$5:$J$5),('07 Uspora casu'!$F21/'07 Uspora casu'!$G21)^(1/('07 Uspora casu'!$G$19-'07 Uspora casu'!$F$19))*N22,IF(M$20&gt;MAX('07 Uspora casu'!$F$5:$J$5),(INDEX('07 Uspora casu'!$F21:$J21,MATCH(M$20,'07 Uspora casu'!$F$5:$J$5,1))/INDEX('07 Uspora casu'!$F21:$J21,MATCH(M$20,'07 Uspora casu'!$F$5:$J$5,1)-1))^(1/(INDEX('07 Uspora casu'!$F$5:$J$5,MATCH(M$20,'07 Uspora casu'!$F$5:$J$5,1))-INDEX('07 Uspora casu'!$F$5:$J$5,MATCH(M$20,'07 Uspora casu'!$F$5:$J$5,1)-1)))*L22,(INDEX('07 Uspora casu'!$F21:$J21,MATCH(M$20,'07 Uspora casu'!$F$5:$J$5,1)+1)/INDEX('07 Uspora casu'!$F21:$J21,MATCH(M$20,'07 Uspora casu'!$F$5:$J$5,1)))^(1/(INDEX('07 Uspora casu'!$F$5:$J$5,MATCH(M$20,'07 Uspora casu'!$F$5:$J$5,1)+1)-INDEX('07 Uspora casu'!$F$5:$J$5,MATCH(M$20,'07 Uspora casu'!$F$5:$J$5,1))))*L22))),IFERROR($E22/INDEX('07 Uspora casu'!$F21:$J21,MATCH(M$20,'07 Uspora casu'!$F$5:$J$5,0)),IF(M$20&lt;MIN('07 Uspora casu'!$F$5:$J$5),('07 Uspora casu'!$G21/'07 Uspora casu'!$F21)^(1/('07 Uspora casu'!$G$19-'07 Uspora casu'!$F$19))*N22,IF(M$20&gt;MAX('07 Uspora casu'!$F$5:$J$5),(INDEX('07 Uspora casu'!$F21:$J21,MATCH(M$20,'07 Uspora casu'!$F$5:$J$5,1)-1)/INDEX('07 Uspora casu'!$F21:$J21,MATCH(M$20,'07 Uspora casu'!$F$5:$J$5,1)))^(1/(INDEX('07 Uspora casu'!$F$5:$J$5,MATCH(M$20,'07 Uspora casu'!$F$5:$J$5,1))-INDEX('07 Uspora casu'!$F$5:$J$5,MATCH(M$20,'07 Uspora casu'!$F$5:$J$5,1)-1)))*L22,(INDEX('07 Uspora casu'!$F21:$J21,MATCH(M$20,'07 Uspora casu'!$F$5:$J$5,1))/INDEX('07 Uspora casu'!$F21:$J21,MATCH(M$20,'07 Uspora casu'!$F$5:$J$5,1)+1))^(1/(INDEX('07 Uspora casu'!$F$5:$J$5,MATCH(M$20,'07 Uspora casu'!$F$5:$J$5,1)+1)-INDEX('07 Uspora casu'!$F$5:$J$5,MATCH(M$20,'07 Uspora casu'!$F$5:$J$5,1))))*L22)))))</f>
        <v>1.6079208526099623E-2</v>
      </c>
      <c r="N22" s="48">
        <f>IF($E22="",0,IF('07 Uspora casu'!$D$2="Jazdný čas",IFERROR(INDEX('07 Uspora casu'!$F21:$J21,MATCH(N$20,'07 Uspora casu'!$F$5:$J$5,0))/60,IF(N$20&lt;MIN('07 Uspora casu'!$F$5:$J$5),('07 Uspora casu'!$F21/'07 Uspora casu'!$G21)^(1/('07 Uspora casu'!$G$19-'07 Uspora casu'!$F$19))*O22,IF(N$20&gt;MAX('07 Uspora casu'!$F$5:$J$5),(INDEX('07 Uspora casu'!$F21:$J21,MATCH(N$20,'07 Uspora casu'!$F$5:$J$5,1))/INDEX('07 Uspora casu'!$F21:$J21,MATCH(N$20,'07 Uspora casu'!$F$5:$J$5,1)-1))^(1/(INDEX('07 Uspora casu'!$F$5:$J$5,MATCH(N$20,'07 Uspora casu'!$F$5:$J$5,1))-INDEX('07 Uspora casu'!$F$5:$J$5,MATCH(N$20,'07 Uspora casu'!$F$5:$J$5,1)-1)))*M22,(INDEX('07 Uspora casu'!$F21:$J21,MATCH(N$20,'07 Uspora casu'!$F$5:$J$5,1)+1)/INDEX('07 Uspora casu'!$F21:$J21,MATCH(N$20,'07 Uspora casu'!$F$5:$J$5,1)))^(1/(INDEX('07 Uspora casu'!$F$5:$J$5,MATCH(N$20,'07 Uspora casu'!$F$5:$J$5,1)+1)-INDEX('07 Uspora casu'!$F$5:$J$5,MATCH(N$20,'07 Uspora casu'!$F$5:$J$5,1))))*M22))),IFERROR($E22/INDEX('07 Uspora casu'!$F21:$J21,MATCH(N$20,'07 Uspora casu'!$F$5:$J$5,0)),IF(N$20&lt;MIN('07 Uspora casu'!$F$5:$J$5),('07 Uspora casu'!$G21/'07 Uspora casu'!$F21)^(1/('07 Uspora casu'!$G$19-'07 Uspora casu'!$F$19))*O22,IF(N$20&gt;MAX('07 Uspora casu'!$F$5:$J$5),(INDEX('07 Uspora casu'!$F21:$J21,MATCH(N$20,'07 Uspora casu'!$F$5:$J$5,1)-1)/INDEX('07 Uspora casu'!$F21:$J21,MATCH(N$20,'07 Uspora casu'!$F$5:$J$5,1)))^(1/(INDEX('07 Uspora casu'!$F$5:$J$5,MATCH(N$20,'07 Uspora casu'!$F$5:$J$5,1))-INDEX('07 Uspora casu'!$F$5:$J$5,MATCH(N$20,'07 Uspora casu'!$F$5:$J$5,1)-1)))*M22,(INDEX('07 Uspora casu'!$F21:$J21,MATCH(N$20,'07 Uspora casu'!$F$5:$J$5,1))/INDEX('07 Uspora casu'!$F21:$J21,MATCH(N$20,'07 Uspora casu'!$F$5:$J$5,1)+1))^(1/(INDEX('07 Uspora casu'!$F$5:$J$5,MATCH(N$20,'07 Uspora casu'!$F$5:$J$5,1)+1)-INDEX('07 Uspora casu'!$F$5:$J$5,MATCH(N$20,'07 Uspora casu'!$F$5:$J$5,1))))*M22)))))</f>
        <v>1.608048222769418E-2</v>
      </c>
      <c r="O22" s="48">
        <f>IF($E22="",0,IF('07 Uspora casu'!$D$2="Jazdný čas",IFERROR(INDEX('07 Uspora casu'!$F21:$J21,MATCH(O$20,'07 Uspora casu'!$F$5:$J$5,0))/60,IF(O$20&lt;MIN('07 Uspora casu'!$F$5:$J$5),('07 Uspora casu'!$F21/'07 Uspora casu'!$G21)^(1/('07 Uspora casu'!$G$19-'07 Uspora casu'!$F$19))*P22,IF(O$20&gt;MAX('07 Uspora casu'!$F$5:$J$5),(INDEX('07 Uspora casu'!$F21:$J21,MATCH(O$20,'07 Uspora casu'!$F$5:$J$5,1))/INDEX('07 Uspora casu'!$F21:$J21,MATCH(O$20,'07 Uspora casu'!$F$5:$J$5,1)-1))^(1/(INDEX('07 Uspora casu'!$F$5:$J$5,MATCH(O$20,'07 Uspora casu'!$F$5:$J$5,1))-INDEX('07 Uspora casu'!$F$5:$J$5,MATCH(O$20,'07 Uspora casu'!$F$5:$J$5,1)-1)))*N22,(INDEX('07 Uspora casu'!$F21:$J21,MATCH(O$20,'07 Uspora casu'!$F$5:$J$5,1)+1)/INDEX('07 Uspora casu'!$F21:$J21,MATCH(O$20,'07 Uspora casu'!$F$5:$J$5,1)))^(1/(INDEX('07 Uspora casu'!$F$5:$J$5,MATCH(O$20,'07 Uspora casu'!$F$5:$J$5,1)+1)-INDEX('07 Uspora casu'!$F$5:$J$5,MATCH(O$20,'07 Uspora casu'!$F$5:$J$5,1))))*N22))),IFERROR($E22/INDEX('07 Uspora casu'!$F21:$J21,MATCH(O$20,'07 Uspora casu'!$F$5:$J$5,0)),IF(O$20&lt;MIN('07 Uspora casu'!$F$5:$J$5),('07 Uspora casu'!$G21/'07 Uspora casu'!$F21)^(1/('07 Uspora casu'!$G$19-'07 Uspora casu'!$F$19))*P22,IF(O$20&gt;MAX('07 Uspora casu'!$F$5:$J$5),(INDEX('07 Uspora casu'!$F21:$J21,MATCH(O$20,'07 Uspora casu'!$F$5:$J$5,1)-1)/INDEX('07 Uspora casu'!$F21:$J21,MATCH(O$20,'07 Uspora casu'!$F$5:$J$5,1)))^(1/(INDEX('07 Uspora casu'!$F$5:$J$5,MATCH(O$20,'07 Uspora casu'!$F$5:$J$5,1))-INDEX('07 Uspora casu'!$F$5:$J$5,MATCH(O$20,'07 Uspora casu'!$F$5:$J$5,1)-1)))*N22,(INDEX('07 Uspora casu'!$F21:$J21,MATCH(O$20,'07 Uspora casu'!$F$5:$J$5,1))/INDEX('07 Uspora casu'!$F21:$J21,MATCH(O$20,'07 Uspora casu'!$F$5:$J$5,1)+1))^(1/(INDEX('07 Uspora casu'!$F$5:$J$5,MATCH(O$20,'07 Uspora casu'!$F$5:$J$5,1)+1)-INDEX('07 Uspora casu'!$F$5:$J$5,MATCH(O$20,'07 Uspora casu'!$F$5:$J$5,1))))*N22)))))</f>
        <v>1.6081756030183983E-2</v>
      </c>
      <c r="P22" s="48">
        <f>IF($E22="",0,IF('07 Uspora casu'!$D$2="Jazdný čas",IFERROR(INDEX('07 Uspora casu'!$F21:$J21,MATCH(P$20,'07 Uspora casu'!$F$5:$J$5,0))/60,IF(P$20&lt;MIN('07 Uspora casu'!$F$5:$J$5),('07 Uspora casu'!$F21/'07 Uspora casu'!$G21)^(1/('07 Uspora casu'!$G$19-'07 Uspora casu'!$F$19))*Q22,IF(P$20&gt;MAX('07 Uspora casu'!$F$5:$J$5),(INDEX('07 Uspora casu'!$F21:$J21,MATCH(P$20,'07 Uspora casu'!$F$5:$J$5,1))/INDEX('07 Uspora casu'!$F21:$J21,MATCH(P$20,'07 Uspora casu'!$F$5:$J$5,1)-1))^(1/(INDEX('07 Uspora casu'!$F$5:$J$5,MATCH(P$20,'07 Uspora casu'!$F$5:$J$5,1))-INDEX('07 Uspora casu'!$F$5:$J$5,MATCH(P$20,'07 Uspora casu'!$F$5:$J$5,1)-1)))*O22,(INDEX('07 Uspora casu'!$F21:$J21,MATCH(P$20,'07 Uspora casu'!$F$5:$J$5,1)+1)/INDEX('07 Uspora casu'!$F21:$J21,MATCH(P$20,'07 Uspora casu'!$F$5:$J$5,1)))^(1/(INDEX('07 Uspora casu'!$F$5:$J$5,MATCH(P$20,'07 Uspora casu'!$F$5:$J$5,1)+1)-INDEX('07 Uspora casu'!$F$5:$J$5,MATCH(P$20,'07 Uspora casu'!$F$5:$J$5,1))))*O22))),IFERROR($E22/INDEX('07 Uspora casu'!$F21:$J21,MATCH(P$20,'07 Uspora casu'!$F$5:$J$5,0)),IF(P$20&lt;MIN('07 Uspora casu'!$F$5:$J$5),('07 Uspora casu'!$G21/'07 Uspora casu'!$F21)^(1/('07 Uspora casu'!$G$19-'07 Uspora casu'!$F$19))*Q22,IF(P$20&gt;MAX('07 Uspora casu'!$F$5:$J$5),(INDEX('07 Uspora casu'!$F21:$J21,MATCH(P$20,'07 Uspora casu'!$F$5:$J$5,1)-1)/INDEX('07 Uspora casu'!$F21:$J21,MATCH(P$20,'07 Uspora casu'!$F$5:$J$5,1)))^(1/(INDEX('07 Uspora casu'!$F$5:$J$5,MATCH(P$20,'07 Uspora casu'!$F$5:$J$5,1))-INDEX('07 Uspora casu'!$F$5:$J$5,MATCH(P$20,'07 Uspora casu'!$F$5:$J$5,1)-1)))*O22,(INDEX('07 Uspora casu'!$F21:$J21,MATCH(P$20,'07 Uspora casu'!$F$5:$J$5,1))/INDEX('07 Uspora casu'!$F21:$J21,MATCH(P$20,'07 Uspora casu'!$F$5:$J$5,1)+1))^(1/(INDEX('07 Uspora casu'!$F$5:$J$5,MATCH(P$20,'07 Uspora casu'!$F$5:$J$5,1)+1)-INDEX('07 Uspora casu'!$F$5:$J$5,MATCH(P$20,'07 Uspora casu'!$F$5:$J$5,1))))*O22)))))</f>
        <v>1.608302993357703E-2</v>
      </c>
      <c r="Q22" s="48">
        <f>IF($E22="",0,IF('07 Uspora casu'!$D$2="Jazdný čas",IFERROR(INDEX('07 Uspora casu'!$F21:$J21,MATCH(Q$20,'07 Uspora casu'!$F$5:$J$5,0))/60,IF(Q$20&lt;MIN('07 Uspora casu'!$F$5:$J$5),('07 Uspora casu'!$F21/'07 Uspora casu'!$G21)^(1/('07 Uspora casu'!$G$19-'07 Uspora casu'!$F$19))*R22,IF(Q$20&gt;MAX('07 Uspora casu'!$F$5:$J$5),(INDEX('07 Uspora casu'!$F21:$J21,MATCH(Q$20,'07 Uspora casu'!$F$5:$J$5,1))/INDEX('07 Uspora casu'!$F21:$J21,MATCH(Q$20,'07 Uspora casu'!$F$5:$J$5,1)-1))^(1/(INDEX('07 Uspora casu'!$F$5:$J$5,MATCH(Q$20,'07 Uspora casu'!$F$5:$J$5,1))-INDEX('07 Uspora casu'!$F$5:$J$5,MATCH(Q$20,'07 Uspora casu'!$F$5:$J$5,1)-1)))*P22,(INDEX('07 Uspora casu'!$F21:$J21,MATCH(Q$20,'07 Uspora casu'!$F$5:$J$5,1)+1)/INDEX('07 Uspora casu'!$F21:$J21,MATCH(Q$20,'07 Uspora casu'!$F$5:$J$5,1)))^(1/(INDEX('07 Uspora casu'!$F$5:$J$5,MATCH(Q$20,'07 Uspora casu'!$F$5:$J$5,1)+1)-INDEX('07 Uspora casu'!$F$5:$J$5,MATCH(Q$20,'07 Uspora casu'!$F$5:$J$5,1))))*P22))),IFERROR($E22/INDEX('07 Uspora casu'!$F21:$J21,MATCH(Q$20,'07 Uspora casu'!$F$5:$J$5,0)),IF(Q$20&lt;MIN('07 Uspora casu'!$F$5:$J$5),('07 Uspora casu'!$G21/'07 Uspora casu'!$F21)^(1/('07 Uspora casu'!$G$19-'07 Uspora casu'!$F$19))*R22,IF(Q$20&gt;MAX('07 Uspora casu'!$F$5:$J$5),(INDEX('07 Uspora casu'!$F21:$J21,MATCH(Q$20,'07 Uspora casu'!$F$5:$J$5,1)-1)/INDEX('07 Uspora casu'!$F21:$J21,MATCH(Q$20,'07 Uspora casu'!$F$5:$J$5,1)))^(1/(INDEX('07 Uspora casu'!$F$5:$J$5,MATCH(Q$20,'07 Uspora casu'!$F$5:$J$5,1))-INDEX('07 Uspora casu'!$F$5:$J$5,MATCH(Q$20,'07 Uspora casu'!$F$5:$J$5,1)-1)))*P22,(INDEX('07 Uspora casu'!$F21:$J21,MATCH(Q$20,'07 Uspora casu'!$F$5:$J$5,1))/INDEX('07 Uspora casu'!$F21:$J21,MATCH(Q$20,'07 Uspora casu'!$F$5:$J$5,1)+1))^(1/(INDEX('07 Uspora casu'!$F$5:$J$5,MATCH(Q$20,'07 Uspora casu'!$F$5:$J$5,1)+1)-INDEX('07 Uspora casu'!$F$5:$J$5,MATCH(Q$20,'07 Uspora casu'!$F$5:$J$5,1))))*P22)))))</f>
        <v>1.6084303937881309E-2</v>
      </c>
      <c r="R22" s="48">
        <f>IF($E22="",0,IF('07 Uspora casu'!$D$2="Jazdný čas",IFERROR(INDEX('07 Uspora casu'!$F21:$J21,MATCH(R$20,'07 Uspora casu'!$F$5:$J$5,0))/60,IF(R$20&lt;MIN('07 Uspora casu'!$F$5:$J$5),('07 Uspora casu'!$F21/'07 Uspora casu'!$G21)^(1/('07 Uspora casu'!$G$19-'07 Uspora casu'!$F$19))*S22,IF(R$20&gt;MAX('07 Uspora casu'!$F$5:$J$5),(INDEX('07 Uspora casu'!$F21:$J21,MATCH(R$20,'07 Uspora casu'!$F$5:$J$5,1))/INDEX('07 Uspora casu'!$F21:$J21,MATCH(R$20,'07 Uspora casu'!$F$5:$J$5,1)-1))^(1/(INDEX('07 Uspora casu'!$F$5:$J$5,MATCH(R$20,'07 Uspora casu'!$F$5:$J$5,1))-INDEX('07 Uspora casu'!$F$5:$J$5,MATCH(R$20,'07 Uspora casu'!$F$5:$J$5,1)-1)))*Q22,(INDEX('07 Uspora casu'!$F21:$J21,MATCH(R$20,'07 Uspora casu'!$F$5:$J$5,1)+1)/INDEX('07 Uspora casu'!$F21:$J21,MATCH(R$20,'07 Uspora casu'!$F$5:$J$5,1)))^(1/(INDEX('07 Uspora casu'!$F$5:$J$5,MATCH(R$20,'07 Uspora casu'!$F$5:$J$5,1)+1)-INDEX('07 Uspora casu'!$F$5:$J$5,MATCH(R$20,'07 Uspora casu'!$F$5:$J$5,1))))*Q22))),IFERROR($E22/INDEX('07 Uspora casu'!$F21:$J21,MATCH(R$20,'07 Uspora casu'!$F$5:$J$5,0)),IF(R$20&lt;MIN('07 Uspora casu'!$F$5:$J$5),('07 Uspora casu'!$G21/'07 Uspora casu'!$F21)^(1/('07 Uspora casu'!$G$19-'07 Uspora casu'!$F$19))*S22,IF(R$20&gt;MAX('07 Uspora casu'!$F$5:$J$5),(INDEX('07 Uspora casu'!$F21:$J21,MATCH(R$20,'07 Uspora casu'!$F$5:$J$5,1)-1)/INDEX('07 Uspora casu'!$F21:$J21,MATCH(R$20,'07 Uspora casu'!$F$5:$J$5,1)))^(1/(INDEX('07 Uspora casu'!$F$5:$J$5,MATCH(R$20,'07 Uspora casu'!$F$5:$J$5,1))-INDEX('07 Uspora casu'!$F$5:$J$5,MATCH(R$20,'07 Uspora casu'!$F$5:$J$5,1)-1)))*Q22,(INDEX('07 Uspora casu'!$F21:$J21,MATCH(R$20,'07 Uspora casu'!$F$5:$J$5,1))/INDEX('07 Uspora casu'!$F21:$J21,MATCH(R$20,'07 Uspora casu'!$F$5:$J$5,1)+1))^(1/(INDEX('07 Uspora casu'!$F$5:$J$5,MATCH(R$20,'07 Uspora casu'!$F$5:$J$5,1)+1)-INDEX('07 Uspora casu'!$F$5:$J$5,MATCH(R$20,'07 Uspora casu'!$F$5:$J$5,1))))*Q22)))))</f>
        <v>1.6083189255835829E-2</v>
      </c>
      <c r="S22" s="48">
        <f>IF($E22="",0,IF('07 Uspora casu'!$D$2="Jazdný čas",IFERROR(INDEX('07 Uspora casu'!$F21:$J21,MATCH(S$20,'07 Uspora casu'!$F$5:$J$5,0))/60,IF(S$20&lt;MIN('07 Uspora casu'!$F$5:$J$5),('07 Uspora casu'!$F21/'07 Uspora casu'!$G21)^(1/('07 Uspora casu'!$G$19-'07 Uspora casu'!$F$19))*T22,IF(S$20&gt;MAX('07 Uspora casu'!$F$5:$J$5),(INDEX('07 Uspora casu'!$F21:$J21,MATCH(S$20,'07 Uspora casu'!$F$5:$J$5,1))/INDEX('07 Uspora casu'!$F21:$J21,MATCH(S$20,'07 Uspora casu'!$F$5:$J$5,1)-1))^(1/(INDEX('07 Uspora casu'!$F$5:$J$5,MATCH(S$20,'07 Uspora casu'!$F$5:$J$5,1))-INDEX('07 Uspora casu'!$F$5:$J$5,MATCH(S$20,'07 Uspora casu'!$F$5:$J$5,1)-1)))*R22,(INDEX('07 Uspora casu'!$F21:$J21,MATCH(S$20,'07 Uspora casu'!$F$5:$J$5,1)+1)/INDEX('07 Uspora casu'!$F21:$J21,MATCH(S$20,'07 Uspora casu'!$F$5:$J$5,1)))^(1/(INDEX('07 Uspora casu'!$F$5:$J$5,MATCH(S$20,'07 Uspora casu'!$F$5:$J$5,1)+1)-INDEX('07 Uspora casu'!$F$5:$J$5,MATCH(S$20,'07 Uspora casu'!$F$5:$J$5,1))))*R22))),IFERROR($E22/INDEX('07 Uspora casu'!$F21:$J21,MATCH(S$20,'07 Uspora casu'!$F$5:$J$5,0)),IF(S$20&lt;MIN('07 Uspora casu'!$F$5:$J$5),('07 Uspora casu'!$G21/'07 Uspora casu'!$F21)^(1/('07 Uspora casu'!$G$19-'07 Uspora casu'!$F$19))*T22,IF(S$20&gt;MAX('07 Uspora casu'!$F$5:$J$5),(INDEX('07 Uspora casu'!$F21:$J21,MATCH(S$20,'07 Uspora casu'!$F$5:$J$5,1)-1)/INDEX('07 Uspora casu'!$F21:$J21,MATCH(S$20,'07 Uspora casu'!$F$5:$J$5,1)))^(1/(INDEX('07 Uspora casu'!$F$5:$J$5,MATCH(S$20,'07 Uspora casu'!$F$5:$J$5,1))-INDEX('07 Uspora casu'!$F$5:$J$5,MATCH(S$20,'07 Uspora casu'!$F$5:$J$5,1)-1)))*R22,(INDEX('07 Uspora casu'!$F21:$J21,MATCH(S$20,'07 Uspora casu'!$F$5:$J$5,1))/INDEX('07 Uspora casu'!$F21:$J21,MATCH(S$20,'07 Uspora casu'!$F$5:$J$5,1)+1))^(1/(INDEX('07 Uspora casu'!$F$5:$J$5,MATCH(S$20,'07 Uspora casu'!$F$5:$J$5,1)+1)-INDEX('07 Uspora casu'!$F$5:$J$5,MATCH(S$20,'07 Uspora casu'!$F$5:$J$5,1))))*R22)))))</f>
        <v>1.6082074651040574E-2</v>
      </c>
      <c r="T22" s="48">
        <f>IF($E22="",0,IF('07 Uspora casu'!$D$2="Jazdný čas",IFERROR(INDEX('07 Uspora casu'!$F21:$J21,MATCH(T$20,'07 Uspora casu'!$F$5:$J$5,0))/60,IF(T$20&lt;MIN('07 Uspora casu'!$F$5:$J$5),('07 Uspora casu'!$F21/'07 Uspora casu'!$G21)^(1/('07 Uspora casu'!$G$19-'07 Uspora casu'!$F$19))*U22,IF(T$20&gt;MAX('07 Uspora casu'!$F$5:$J$5),(INDEX('07 Uspora casu'!$F21:$J21,MATCH(T$20,'07 Uspora casu'!$F$5:$J$5,1))/INDEX('07 Uspora casu'!$F21:$J21,MATCH(T$20,'07 Uspora casu'!$F$5:$J$5,1)-1))^(1/(INDEX('07 Uspora casu'!$F$5:$J$5,MATCH(T$20,'07 Uspora casu'!$F$5:$J$5,1))-INDEX('07 Uspora casu'!$F$5:$J$5,MATCH(T$20,'07 Uspora casu'!$F$5:$J$5,1)-1)))*S22,(INDEX('07 Uspora casu'!$F21:$J21,MATCH(T$20,'07 Uspora casu'!$F$5:$J$5,1)+1)/INDEX('07 Uspora casu'!$F21:$J21,MATCH(T$20,'07 Uspora casu'!$F$5:$J$5,1)))^(1/(INDEX('07 Uspora casu'!$F$5:$J$5,MATCH(T$20,'07 Uspora casu'!$F$5:$J$5,1)+1)-INDEX('07 Uspora casu'!$F$5:$J$5,MATCH(T$20,'07 Uspora casu'!$F$5:$J$5,1))))*S22))),IFERROR($E22/INDEX('07 Uspora casu'!$F21:$J21,MATCH(T$20,'07 Uspora casu'!$F$5:$J$5,0)),IF(T$20&lt;MIN('07 Uspora casu'!$F$5:$J$5),('07 Uspora casu'!$G21/'07 Uspora casu'!$F21)^(1/('07 Uspora casu'!$G$19-'07 Uspora casu'!$F$19))*U22,IF(T$20&gt;MAX('07 Uspora casu'!$F$5:$J$5),(INDEX('07 Uspora casu'!$F21:$J21,MATCH(T$20,'07 Uspora casu'!$F$5:$J$5,1)-1)/INDEX('07 Uspora casu'!$F21:$J21,MATCH(T$20,'07 Uspora casu'!$F$5:$J$5,1)))^(1/(INDEX('07 Uspora casu'!$F$5:$J$5,MATCH(T$20,'07 Uspora casu'!$F$5:$J$5,1))-INDEX('07 Uspora casu'!$F$5:$J$5,MATCH(T$20,'07 Uspora casu'!$F$5:$J$5,1)-1)))*S22,(INDEX('07 Uspora casu'!$F21:$J21,MATCH(T$20,'07 Uspora casu'!$F$5:$J$5,1))/INDEX('07 Uspora casu'!$F21:$J21,MATCH(T$20,'07 Uspora casu'!$F$5:$J$5,1)+1))^(1/(INDEX('07 Uspora casu'!$F$5:$J$5,MATCH(T$20,'07 Uspora casu'!$F$5:$J$5,1)+1)-INDEX('07 Uspora casu'!$F$5:$J$5,MATCH(T$20,'07 Uspora casu'!$F$5:$J$5,1))))*S22)))))</f>
        <v>1.6080960123490189E-2</v>
      </c>
      <c r="U22" s="48">
        <f>IF($E22="",0,IF('07 Uspora casu'!$D$2="Jazdný čas",IFERROR(INDEX('07 Uspora casu'!$F21:$J21,MATCH(U$20,'07 Uspora casu'!$F$5:$J$5,0))/60,IF(U$20&lt;MIN('07 Uspora casu'!$F$5:$J$5),('07 Uspora casu'!$F21/'07 Uspora casu'!$G21)^(1/('07 Uspora casu'!$G$19-'07 Uspora casu'!$F$19))*V22,IF(U$20&gt;MAX('07 Uspora casu'!$F$5:$J$5),(INDEX('07 Uspora casu'!$F21:$J21,MATCH(U$20,'07 Uspora casu'!$F$5:$J$5,1))/INDEX('07 Uspora casu'!$F21:$J21,MATCH(U$20,'07 Uspora casu'!$F$5:$J$5,1)-1))^(1/(INDEX('07 Uspora casu'!$F$5:$J$5,MATCH(U$20,'07 Uspora casu'!$F$5:$J$5,1))-INDEX('07 Uspora casu'!$F$5:$J$5,MATCH(U$20,'07 Uspora casu'!$F$5:$J$5,1)-1)))*T22,(INDEX('07 Uspora casu'!$F21:$J21,MATCH(U$20,'07 Uspora casu'!$F$5:$J$5,1)+1)/INDEX('07 Uspora casu'!$F21:$J21,MATCH(U$20,'07 Uspora casu'!$F$5:$J$5,1)))^(1/(INDEX('07 Uspora casu'!$F$5:$J$5,MATCH(U$20,'07 Uspora casu'!$F$5:$J$5,1)+1)-INDEX('07 Uspora casu'!$F$5:$J$5,MATCH(U$20,'07 Uspora casu'!$F$5:$J$5,1))))*T22))),IFERROR($E22/INDEX('07 Uspora casu'!$F21:$J21,MATCH(U$20,'07 Uspora casu'!$F$5:$J$5,0)),IF(U$20&lt;MIN('07 Uspora casu'!$F$5:$J$5),('07 Uspora casu'!$G21/'07 Uspora casu'!$F21)^(1/('07 Uspora casu'!$G$19-'07 Uspora casu'!$F$19))*V22,IF(U$20&gt;MAX('07 Uspora casu'!$F$5:$J$5),(INDEX('07 Uspora casu'!$F21:$J21,MATCH(U$20,'07 Uspora casu'!$F$5:$J$5,1)-1)/INDEX('07 Uspora casu'!$F21:$J21,MATCH(U$20,'07 Uspora casu'!$F$5:$J$5,1)))^(1/(INDEX('07 Uspora casu'!$F$5:$J$5,MATCH(U$20,'07 Uspora casu'!$F$5:$J$5,1))-INDEX('07 Uspora casu'!$F$5:$J$5,MATCH(U$20,'07 Uspora casu'!$F$5:$J$5,1)-1)))*T22,(INDEX('07 Uspora casu'!$F21:$J21,MATCH(U$20,'07 Uspora casu'!$F$5:$J$5,1))/INDEX('07 Uspora casu'!$F21:$J21,MATCH(U$20,'07 Uspora casu'!$F$5:$J$5,1)+1))^(1/(INDEX('07 Uspora casu'!$F$5:$J$5,MATCH(U$20,'07 Uspora casu'!$F$5:$J$5,1)+1)-INDEX('07 Uspora casu'!$F$5:$J$5,MATCH(U$20,'07 Uspora casu'!$F$5:$J$5,1))))*T22)))))</f>
        <v>1.6079845673179317E-2</v>
      </c>
      <c r="V22" s="48">
        <f>IF($E22="",0,IF('07 Uspora casu'!$D$2="Jazdný čas",IFERROR(INDEX('07 Uspora casu'!$F21:$J21,MATCH(V$20,'07 Uspora casu'!$F$5:$J$5,0))/60,IF(V$20&lt;MIN('07 Uspora casu'!$F$5:$J$5),('07 Uspora casu'!$F21/'07 Uspora casu'!$G21)^(1/('07 Uspora casu'!$G$19-'07 Uspora casu'!$F$19))*W22,IF(V$20&gt;MAX('07 Uspora casu'!$F$5:$J$5),(INDEX('07 Uspora casu'!$F21:$J21,MATCH(V$20,'07 Uspora casu'!$F$5:$J$5,1))/INDEX('07 Uspora casu'!$F21:$J21,MATCH(V$20,'07 Uspora casu'!$F$5:$J$5,1)-1))^(1/(INDEX('07 Uspora casu'!$F$5:$J$5,MATCH(V$20,'07 Uspora casu'!$F$5:$J$5,1))-INDEX('07 Uspora casu'!$F$5:$J$5,MATCH(V$20,'07 Uspora casu'!$F$5:$J$5,1)-1)))*U22,(INDEX('07 Uspora casu'!$F21:$J21,MATCH(V$20,'07 Uspora casu'!$F$5:$J$5,1)+1)/INDEX('07 Uspora casu'!$F21:$J21,MATCH(V$20,'07 Uspora casu'!$F$5:$J$5,1)))^(1/(INDEX('07 Uspora casu'!$F$5:$J$5,MATCH(V$20,'07 Uspora casu'!$F$5:$J$5,1)+1)-INDEX('07 Uspora casu'!$F$5:$J$5,MATCH(V$20,'07 Uspora casu'!$F$5:$J$5,1))))*U22))),IFERROR($E22/INDEX('07 Uspora casu'!$F21:$J21,MATCH(V$20,'07 Uspora casu'!$F$5:$J$5,0)),IF(V$20&lt;MIN('07 Uspora casu'!$F$5:$J$5),('07 Uspora casu'!$G21/'07 Uspora casu'!$F21)^(1/('07 Uspora casu'!$G$19-'07 Uspora casu'!$F$19))*W22,IF(V$20&gt;MAX('07 Uspora casu'!$F$5:$J$5),(INDEX('07 Uspora casu'!$F21:$J21,MATCH(V$20,'07 Uspora casu'!$F$5:$J$5,1)-1)/INDEX('07 Uspora casu'!$F21:$J21,MATCH(V$20,'07 Uspora casu'!$F$5:$J$5,1)))^(1/(INDEX('07 Uspora casu'!$F$5:$J$5,MATCH(V$20,'07 Uspora casu'!$F$5:$J$5,1))-INDEX('07 Uspora casu'!$F$5:$J$5,MATCH(V$20,'07 Uspora casu'!$F$5:$J$5,1)-1)))*U22,(INDEX('07 Uspora casu'!$F21:$J21,MATCH(V$20,'07 Uspora casu'!$F$5:$J$5,1))/INDEX('07 Uspora casu'!$F21:$J21,MATCH(V$20,'07 Uspora casu'!$F$5:$J$5,1)+1))^(1/(INDEX('07 Uspora casu'!$F$5:$J$5,MATCH(V$20,'07 Uspora casu'!$F$5:$J$5,1)+1)-INDEX('07 Uspora casu'!$F$5:$J$5,MATCH(V$20,'07 Uspora casu'!$F$5:$J$5,1))))*U22)))))</f>
        <v>1.6078731300102608E-2</v>
      </c>
      <c r="W22" s="48">
        <f>IF($E22="",0,IF('07 Uspora casu'!$D$2="Jazdný čas",IFERROR(INDEX('07 Uspora casu'!$F21:$J21,MATCH(W$20,'07 Uspora casu'!$F$5:$J$5,0))/60,IF(W$20&lt;MIN('07 Uspora casu'!$F$5:$J$5),('07 Uspora casu'!$F21/'07 Uspora casu'!$G21)^(1/('07 Uspora casu'!$G$19-'07 Uspora casu'!$F$19))*X22,IF(W$20&gt;MAX('07 Uspora casu'!$F$5:$J$5),(INDEX('07 Uspora casu'!$F21:$J21,MATCH(W$20,'07 Uspora casu'!$F$5:$J$5,1))/INDEX('07 Uspora casu'!$F21:$J21,MATCH(W$20,'07 Uspora casu'!$F$5:$J$5,1)-1))^(1/(INDEX('07 Uspora casu'!$F$5:$J$5,MATCH(W$20,'07 Uspora casu'!$F$5:$J$5,1))-INDEX('07 Uspora casu'!$F$5:$J$5,MATCH(W$20,'07 Uspora casu'!$F$5:$J$5,1)-1)))*V22,(INDEX('07 Uspora casu'!$F21:$J21,MATCH(W$20,'07 Uspora casu'!$F$5:$J$5,1)+1)/INDEX('07 Uspora casu'!$F21:$J21,MATCH(W$20,'07 Uspora casu'!$F$5:$J$5,1)))^(1/(INDEX('07 Uspora casu'!$F$5:$J$5,MATCH(W$20,'07 Uspora casu'!$F$5:$J$5,1)+1)-INDEX('07 Uspora casu'!$F$5:$J$5,MATCH(W$20,'07 Uspora casu'!$F$5:$J$5,1))))*V22))),IFERROR($E22/INDEX('07 Uspora casu'!$F21:$J21,MATCH(W$20,'07 Uspora casu'!$F$5:$J$5,0)),IF(W$20&lt;MIN('07 Uspora casu'!$F$5:$J$5),('07 Uspora casu'!$G21/'07 Uspora casu'!$F21)^(1/('07 Uspora casu'!$G$19-'07 Uspora casu'!$F$19))*X22,IF(W$20&gt;MAX('07 Uspora casu'!$F$5:$J$5),(INDEX('07 Uspora casu'!$F21:$J21,MATCH(W$20,'07 Uspora casu'!$F$5:$J$5,1)-1)/INDEX('07 Uspora casu'!$F21:$J21,MATCH(W$20,'07 Uspora casu'!$F$5:$J$5,1)))^(1/(INDEX('07 Uspora casu'!$F$5:$J$5,MATCH(W$20,'07 Uspora casu'!$F$5:$J$5,1))-INDEX('07 Uspora casu'!$F$5:$J$5,MATCH(W$20,'07 Uspora casu'!$F$5:$J$5,1)-1)))*V22,(INDEX('07 Uspora casu'!$F21:$J21,MATCH(W$20,'07 Uspora casu'!$F$5:$J$5,1))/INDEX('07 Uspora casu'!$F21:$J21,MATCH(W$20,'07 Uspora casu'!$F$5:$J$5,1)+1))^(1/(INDEX('07 Uspora casu'!$F$5:$J$5,MATCH(W$20,'07 Uspora casu'!$F$5:$J$5,1)+1)-INDEX('07 Uspora casu'!$F$5:$J$5,MATCH(W$20,'07 Uspora casu'!$F$5:$J$5,1))))*V22)))))</f>
        <v>1.607761700425471E-2</v>
      </c>
      <c r="X22" s="48">
        <f>IF($E22="",0,IF('07 Uspora casu'!$D$2="Jazdný čas",IFERROR(INDEX('07 Uspora casu'!$F21:$J21,MATCH(X$20,'07 Uspora casu'!$F$5:$J$5,0))/60,IF(X$20&lt;MIN('07 Uspora casu'!$F$5:$J$5),('07 Uspora casu'!$F21/'07 Uspora casu'!$G21)^(1/('07 Uspora casu'!$G$19-'07 Uspora casu'!$F$19))*Y22,IF(X$20&gt;MAX('07 Uspora casu'!$F$5:$J$5),(INDEX('07 Uspora casu'!$F21:$J21,MATCH(X$20,'07 Uspora casu'!$F$5:$J$5,1))/INDEX('07 Uspora casu'!$F21:$J21,MATCH(X$20,'07 Uspora casu'!$F$5:$J$5,1)-1))^(1/(INDEX('07 Uspora casu'!$F$5:$J$5,MATCH(X$20,'07 Uspora casu'!$F$5:$J$5,1))-INDEX('07 Uspora casu'!$F$5:$J$5,MATCH(X$20,'07 Uspora casu'!$F$5:$J$5,1)-1)))*W22,(INDEX('07 Uspora casu'!$F21:$J21,MATCH(X$20,'07 Uspora casu'!$F$5:$J$5,1)+1)/INDEX('07 Uspora casu'!$F21:$J21,MATCH(X$20,'07 Uspora casu'!$F$5:$J$5,1)))^(1/(INDEX('07 Uspora casu'!$F$5:$J$5,MATCH(X$20,'07 Uspora casu'!$F$5:$J$5,1)+1)-INDEX('07 Uspora casu'!$F$5:$J$5,MATCH(X$20,'07 Uspora casu'!$F$5:$J$5,1))))*W22))),IFERROR($E22/INDEX('07 Uspora casu'!$F21:$J21,MATCH(X$20,'07 Uspora casu'!$F$5:$J$5,0)),IF(X$20&lt;MIN('07 Uspora casu'!$F$5:$J$5),('07 Uspora casu'!$G21/'07 Uspora casu'!$F21)^(1/('07 Uspora casu'!$G$19-'07 Uspora casu'!$F$19))*Y22,IF(X$20&gt;MAX('07 Uspora casu'!$F$5:$J$5),(INDEX('07 Uspora casu'!$F21:$J21,MATCH(X$20,'07 Uspora casu'!$F$5:$J$5,1)-1)/INDEX('07 Uspora casu'!$F21:$J21,MATCH(X$20,'07 Uspora casu'!$F$5:$J$5,1)))^(1/(INDEX('07 Uspora casu'!$F$5:$J$5,MATCH(X$20,'07 Uspora casu'!$F$5:$J$5,1))-INDEX('07 Uspora casu'!$F$5:$J$5,MATCH(X$20,'07 Uspora casu'!$F$5:$J$5,1)-1)))*W22,(INDEX('07 Uspora casu'!$F21:$J21,MATCH(X$20,'07 Uspora casu'!$F$5:$J$5,1))/INDEX('07 Uspora casu'!$F21:$J21,MATCH(X$20,'07 Uspora casu'!$F$5:$J$5,1)+1))^(1/(INDEX('07 Uspora casu'!$F$5:$J$5,MATCH(X$20,'07 Uspora casu'!$F$5:$J$5,1)+1)-INDEX('07 Uspora casu'!$F$5:$J$5,MATCH(X$20,'07 Uspora casu'!$F$5:$J$5,1))))*W22)))))</f>
        <v>1.6076502785630272E-2</v>
      </c>
      <c r="Y22" s="48">
        <f>IF($E22="",0,IF('07 Uspora casu'!$D$2="Jazdný čas",IFERROR(INDEX('07 Uspora casu'!$F21:$J21,MATCH(Y$20,'07 Uspora casu'!$F$5:$J$5,0))/60,IF(Y$20&lt;MIN('07 Uspora casu'!$F$5:$J$5),('07 Uspora casu'!$F21/'07 Uspora casu'!$G21)^(1/('07 Uspora casu'!$G$19-'07 Uspora casu'!$F$19))*Z22,IF(Y$20&gt;MAX('07 Uspora casu'!$F$5:$J$5),(INDEX('07 Uspora casu'!$F21:$J21,MATCH(Y$20,'07 Uspora casu'!$F$5:$J$5,1))/INDEX('07 Uspora casu'!$F21:$J21,MATCH(Y$20,'07 Uspora casu'!$F$5:$J$5,1)-1))^(1/(INDEX('07 Uspora casu'!$F$5:$J$5,MATCH(Y$20,'07 Uspora casu'!$F$5:$J$5,1))-INDEX('07 Uspora casu'!$F$5:$J$5,MATCH(Y$20,'07 Uspora casu'!$F$5:$J$5,1)-1)))*X22,(INDEX('07 Uspora casu'!$F21:$J21,MATCH(Y$20,'07 Uspora casu'!$F$5:$J$5,1)+1)/INDEX('07 Uspora casu'!$F21:$J21,MATCH(Y$20,'07 Uspora casu'!$F$5:$J$5,1)))^(1/(INDEX('07 Uspora casu'!$F$5:$J$5,MATCH(Y$20,'07 Uspora casu'!$F$5:$J$5,1)+1)-INDEX('07 Uspora casu'!$F$5:$J$5,MATCH(Y$20,'07 Uspora casu'!$F$5:$J$5,1))))*X22))),IFERROR($E22/INDEX('07 Uspora casu'!$F21:$J21,MATCH(Y$20,'07 Uspora casu'!$F$5:$J$5,0)),IF(Y$20&lt;MIN('07 Uspora casu'!$F$5:$J$5),('07 Uspora casu'!$G21/'07 Uspora casu'!$F21)^(1/('07 Uspora casu'!$G$19-'07 Uspora casu'!$F$19))*Z22,IF(Y$20&gt;MAX('07 Uspora casu'!$F$5:$J$5),(INDEX('07 Uspora casu'!$F21:$J21,MATCH(Y$20,'07 Uspora casu'!$F$5:$J$5,1)-1)/INDEX('07 Uspora casu'!$F21:$J21,MATCH(Y$20,'07 Uspora casu'!$F$5:$J$5,1)))^(1/(INDEX('07 Uspora casu'!$F$5:$J$5,MATCH(Y$20,'07 Uspora casu'!$F$5:$J$5,1))-INDEX('07 Uspora casu'!$F$5:$J$5,MATCH(Y$20,'07 Uspora casu'!$F$5:$J$5,1)-1)))*X22,(INDEX('07 Uspora casu'!$F21:$J21,MATCH(Y$20,'07 Uspora casu'!$F$5:$J$5,1))/INDEX('07 Uspora casu'!$F21:$J21,MATCH(Y$20,'07 Uspora casu'!$F$5:$J$5,1)+1))^(1/(INDEX('07 Uspora casu'!$F$5:$J$5,MATCH(Y$20,'07 Uspora casu'!$F$5:$J$5,1)+1)-INDEX('07 Uspora casu'!$F$5:$J$5,MATCH(Y$20,'07 Uspora casu'!$F$5:$J$5,1))))*X22)))))</f>
        <v>1.6075388644223941E-2</v>
      </c>
      <c r="Z22" s="48">
        <f>IF($E22="",0,IF('07 Uspora casu'!$D$2="Jazdný čas",IFERROR(INDEX('07 Uspora casu'!$F21:$J21,MATCH(Z$20,'07 Uspora casu'!$F$5:$J$5,0))/60,IF(Z$20&lt;MIN('07 Uspora casu'!$F$5:$J$5),('07 Uspora casu'!$F21/'07 Uspora casu'!$G21)^(1/('07 Uspora casu'!$G$19-'07 Uspora casu'!$F$19))*AA22,IF(Z$20&gt;MAX('07 Uspora casu'!$F$5:$J$5),(INDEX('07 Uspora casu'!$F21:$J21,MATCH(Z$20,'07 Uspora casu'!$F$5:$J$5,1))/INDEX('07 Uspora casu'!$F21:$J21,MATCH(Z$20,'07 Uspora casu'!$F$5:$J$5,1)-1))^(1/(INDEX('07 Uspora casu'!$F$5:$J$5,MATCH(Z$20,'07 Uspora casu'!$F$5:$J$5,1))-INDEX('07 Uspora casu'!$F$5:$J$5,MATCH(Z$20,'07 Uspora casu'!$F$5:$J$5,1)-1)))*Y22,(INDEX('07 Uspora casu'!$F21:$J21,MATCH(Z$20,'07 Uspora casu'!$F$5:$J$5,1)+1)/INDEX('07 Uspora casu'!$F21:$J21,MATCH(Z$20,'07 Uspora casu'!$F$5:$J$5,1)))^(1/(INDEX('07 Uspora casu'!$F$5:$J$5,MATCH(Z$20,'07 Uspora casu'!$F$5:$J$5,1)+1)-INDEX('07 Uspora casu'!$F$5:$J$5,MATCH(Z$20,'07 Uspora casu'!$F$5:$J$5,1))))*Y22))),IFERROR($E22/INDEX('07 Uspora casu'!$F21:$J21,MATCH(Z$20,'07 Uspora casu'!$F$5:$J$5,0)),IF(Z$20&lt;MIN('07 Uspora casu'!$F$5:$J$5),('07 Uspora casu'!$G21/'07 Uspora casu'!$F21)^(1/('07 Uspora casu'!$G$19-'07 Uspora casu'!$F$19))*AA22,IF(Z$20&gt;MAX('07 Uspora casu'!$F$5:$J$5),(INDEX('07 Uspora casu'!$F21:$J21,MATCH(Z$20,'07 Uspora casu'!$F$5:$J$5,1)-1)/INDEX('07 Uspora casu'!$F21:$J21,MATCH(Z$20,'07 Uspora casu'!$F$5:$J$5,1)))^(1/(INDEX('07 Uspora casu'!$F$5:$J$5,MATCH(Z$20,'07 Uspora casu'!$F$5:$J$5,1))-INDEX('07 Uspora casu'!$F$5:$J$5,MATCH(Z$20,'07 Uspora casu'!$F$5:$J$5,1)-1)))*Y22,(INDEX('07 Uspora casu'!$F21:$J21,MATCH(Z$20,'07 Uspora casu'!$F$5:$J$5,1))/INDEX('07 Uspora casu'!$F21:$J21,MATCH(Z$20,'07 Uspora casu'!$F$5:$J$5,1)+1))^(1/(INDEX('07 Uspora casu'!$F$5:$J$5,MATCH(Z$20,'07 Uspora casu'!$F$5:$J$5,1)+1)-INDEX('07 Uspora casu'!$F$5:$J$5,MATCH(Z$20,'07 Uspora casu'!$F$5:$J$5,1))))*Y22)))))</f>
        <v>1.6074274580030364E-2</v>
      </c>
      <c r="AA22" s="48">
        <f>IF($E22="",0,IF('07 Uspora casu'!$D$2="Jazdný čas",IFERROR(INDEX('07 Uspora casu'!$F21:$J21,MATCH(AA$20,'07 Uspora casu'!$F$5:$J$5,0))/60,IF(AA$20&lt;MIN('07 Uspora casu'!$F$5:$J$5),('07 Uspora casu'!$F21/'07 Uspora casu'!$G21)^(1/('07 Uspora casu'!$G$19-'07 Uspora casu'!$F$19))*AB22,IF(AA$20&gt;MAX('07 Uspora casu'!$F$5:$J$5),(INDEX('07 Uspora casu'!$F21:$J21,MATCH(AA$20,'07 Uspora casu'!$F$5:$J$5,1))/INDEX('07 Uspora casu'!$F21:$J21,MATCH(AA$20,'07 Uspora casu'!$F$5:$J$5,1)-1))^(1/(INDEX('07 Uspora casu'!$F$5:$J$5,MATCH(AA$20,'07 Uspora casu'!$F$5:$J$5,1))-INDEX('07 Uspora casu'!$F$5:$J$5,MATCH(AA$20,'07 Uspora casu'!$F$5:$J$5,1)-1)))*Z22,(INDEX('07 Uspora casu'!$F21:$J21,MATCH(AA$20,'07 Uspora casu'!$F$5:$J$5,1)+1)/INDEX('07 Uspora casu'!$F21:$J21,MATCH(AA$20,'07 Uspora casu'!$F$5:$J$5,1)))^(1/(INDEX('07 Uspora casu'!$F$5:$J$5,MATCH(AA$20,'07 Uspora casu'!$F$5:$J$5,1)+1)-INDEX('07 Uspora casu'!$F$5:$J$5,MATCH(AA$20,'07 Uspora casu'!$F$5:$J$5,1))))*Z22))),IFERROR($E22/INDEX('07 Uspora casu'!$F21:$J21,MATCH(AA$20,'07 Uspora casu'!$F$5:$J$5,0)),IF(AA$20&lt;MIN('07 Uspora casu'!$F$5:$J$5),('07 Uspora casu'!$G21/'07 Uspora casu'!$F21)^(1/('07 Uspora casu'!$G$19-'07 Uspora casu'!$F$19))*AB22,IF(AA$20&gt;MAX('07 Uspora casu'!$F$5:$J$5),(INDEX('07 Uspora casu'!$F21:$J21,MATCH(AA$20,'07 Uspora casu'!$F$5:$J$5,1)-1)/INDEX('07 Uspora casu'!$F21:$J21,MATCH(AA$20,'07 Uspora casu'!$F$5:$J$5,1)))^(1/(INDEX('07 Uspora casu'!$F$5:$J$5,MATCH(AA$20,'07 Uspora casu'!$F$5:$J$5,1))-INDEX('07 Uspora casu'!$F$5:$J$5,MATCH(AA$20,'07 Uspora casu'!$F$5:$J$5,1)-1)))*Z22,(INDEX('07 Uspora casu'!$F21:$J21,MATCH(AA$20,'07 Uspora casu'!$F$5:$J$5,1))/INDEX('07 Uspora casu'!$F21:$J21,MATCH(AA$20,'07 Uspora casu'!$F$5:$J$5,1)+1))^(1/(INDEX('07 Uspora casu'!$F$5:$J$5,MATCH(AA$20,'07 Uspora casu'!$F$5:$J$5,1)+1)-INDEX('07 Uspora casu'!$F$5:$J$5,MATCH(AA$20,'07 Uspora casu'!$F$5:$J$5,1))))*Z22)))))</f>
        <v>1.60731605930442E-2</v>
      </c>
      <c r="AB22" s="48">
        <f>IF($E22="",0,IF('07 Uspora casu'!$D$2="Jazdný čas",IFERROR(INDEX('07 Uspora casu'!$F21:$J21,MATCH(AB$20,'07 Uspora casu'!$F$5:$J$5,0))/60,IF(AB$20&lt;MIN('07 Uspora casu'!$F$5:$J$5),('07 Uspora casu'!$F21/'07 Uspora casu'!$G21)^(1/('07 Uspora casu'!$G$19-'07 Uspora casu'!$F$19))*AC22,IF(AB$20&gt;MAX('07 Uspora casu'!$F$5:$J$5),(INDEX('07 Uspora casu'!$F21:$J21,MATCH(AB$20,'07 Uspora casu'!$F$5:$J$5,1))/INDEX('07 Uspora casu'!$F21:$J21,MATCH(AB$20,'07 Uspora casu'!$F$5:$J$5,1)-1))^(1/(INDEX('07 Uspora casu'!$F$5:$J$5,MATCH(AB$20,'07 Uspora casu'!$F$5:$J$5,1))-INDEX('07 Uspora casu'!$F$5:$J$5,MATCH(AB$20,'07 Uspora casu'!$F$5:$J$5,1)-1)))*AA22,(INDEX('07 Uspora casu'!$F21:$J21,MATCH(AB$20,'07 Uspora casu'!$F$5:$J$5,1)+1)/INDEX('07 Uspora casu'!$F21:$J21,MATCH(AB$20,'07 Uspora casu'!$F$5:$J$5,1)))^(1/(INDEX('07 Uspora casu'!$F$5:$J$5,MATCH(AB$20,'07 Uspora casu'!$F$5:$J$5,1)+1)-INDEX('07 Uspora casu'!$F$5:$J$5,MATCH(AB$20,'07 Uspora casu'!$F$5:$J$5,1))))*AA22))),IFERROR($E22/INDEX('07 Uspora casu'!$F21:$J21,MATCH(AB$20,'07 Uspora casu'!$F$5:$J$5,0)),IF(AB$20&lt;MIN('07 Uspora casu'!$F$5:$J$5),('07 Uspora casu'!$G21/'07 Uspora casu'!$F21)^(1/('07 Uspora casu'!$G$19-'07 Uspora casu'!$F$19))*AC22,IF(AB$20&gt;MAX('07 Uspora casu'!$F$5:$J$5),(INDEX('07 Uspora casu'!$F21:$J21,MATCH(AB$20,'07 Uspora casu'!$F$5:$J$5,1)-1)/INDEX('07 Uspora casu'!$F21:$J21,MATCH(AB$20,'07 Uspora casu'!$F$5:$J$5,1)))^(1/(INDEX('07 Uspora casu'!$F$5:$J$5,MATCH(AB$20,'07 Uspora casu'!$F$5:$J$5,1))-INDEX('07 Uspora casu'!$F$5:$J$5,MATCH(AB$20,'07 Uspora casu'!$F$5:$J$5,1)-1)))*AA22,(INDEX('07 Uspora casu'!$F21:$J21,MATCH(AB$20,'07 Uspora casu'!$F$5:$J$5,1))/INDEX('07 Uspora casu'!$F21:$J21,MATCH(AB$20,'07 Uspora casu'!$F$5:$J$5,1)+1))^(1/(INDEX('07 Uspora casu'!$F$5:$J$5,MATCH(AB$20,'07 Uspora casu'!$F$5:$J$5,1)+1)-INDEX('07 Uspora casu'!$F$5:$J$5,MATCH(AB$20,'07 Uspora casu'!$F$5:$J$5,1))))*AA22)))))</f>
        <v>1.60731605930442E-2</v>
      </c>
      <c r="AC22" s="48">
        <f>IF($E22="",0,IF('07 Uspora casu'!$D$2="Jazdný čas",IFERROR(INDEX('07 Uspora casu'!$F21:$J21,MATCH(AC$20,'07 Uspora casu'!$F$5:$J$5,0))/60,IF(AC$20&lt;MIN('07 Uspora casu'!$F$5:$J$5),('07 Uspora casu'!$F21/'07 Uspora casu'!$G21)^(1/('07 Uspora casu'!$G$19-'07 Uspora casu'!$F$19))*AD22,IF(AC$20&gt;MAX('07 Uspora casu'!$F$5:$J$5),(INDEX('07 Uspora casu'!$F21:$J21,MATCH(AC$20,'07 Uspora casu'!$F$5:$J$5,1))/INDEX('07 Uspora casu'!$F21:$J21,MATCH(AC$20,'07 Uspora casu'!$F$5:$J$5,1)-1))^(1/(INDEX('07 Uspora casu'!$F$5:$J$5,MATCH(AC$20,'07 Uspora casu'!$F$5:$J$5,1))-INDEX('07 Uspora casu'!$F$5:$J$5,MATCH(AC$20,'07 Uspora casu'!$F$5:$J$5,1)-1)))*AB22,(INDEX('07 Uspora casu'!$F21:$J21,MATCH(AC$20,'07 Uspora casu'!$F$5:$J$5,1)+1)/INDEX('07 Uspora casu'!$F21:$J21,MATCH(AC$20,'07 Uspora casu'!$F$5:$J$5,1)))^(1/(INDEX('07 Uspora casu'!$F$5:$J$5,MATCH(AC$20,'07 Uspora casu'!$F$5:$J$5,1)+1)-INDEX('07 Uspora casu'!$F$5:$J$5,MATCH(AC$20,'07 Uspora casu'!$F$5:$J$5,1))))*AB22))),IFERROR($E22/INDEX('07 Uspora casu'!$F21:$J21,MATCH(AC$20,'07 Uspora casu'!$F$5:$J$5,0)),IF(AC$20&lt;MIN('07 Uspora casu'!$F$5:$J$5),('07 Uspora casu'!$G21/'07 Uspora casu'!$F21)^(1/('07 Uspora casu'!$G$19-'07 Uspora casu'!$F$19))*AD22,IF(AC$20&gt;MAX('07 Uspora casu'!$F$5:$J$5),(INDEX('07 Uspora casu'!$F21:$J21,MATCH(AC$20,'07 Uspora casu'!$F$5:$J$5,1)-1)/INDEX('07 Uspora casu'!$F21:$J21,MATCH(AC$20,'07 Uspora casu'!$F$5:$J$5,1)))^(1/(INDEX('07 Uspora casu'!$F$5:$J$5,MATCH(AC$20,'07 Uspora casu'!$F$5:$J$5,1))-INDEX('07 Uspora casu'!$F$5:$J$5,MATCH(AC$20,'07 Uspora casu'!$F$5:$J$5,1)-1)))*AB22,(INDEX('07 Uspora casu'!$F21:$J21,MATCH(AC$20,'07 Uspora casu'!$F$5:$J$5,1))/INDEX('07 Uspora casu'!$F21:$J21,MATCH(AC$20,'07 Uspora casu'!$F$5:$J$5,1)+1))^(1/(INDEX('07 Uspora casu'!$F$5:$J$5,MATCH(AC$20,'07 Uspora casu'!$F$5:$J$5,1)+1)-INDEX('07 Uspora casu'!$F$5:$J$5,MATCH(AC$20,'07 Uspora casu'!$F$5:$J$5,1))))*AB22)))))</f>
        <v>1.60731605930442E-2</v>
      </c>
      <c r="AD22" s="48">
        <f>IF($E22="",0,IF('07 Uspora casu'!$D$2="Jazdný čas",IFERROR(INDEX('07 Uspora casu'!$F21:$J21,MATCH(AD$20,'07 Uspora casu'!$F$5:$J$5,0))/60,IF(AD$20&lt;MIN('07 Uspora casu'!$F$5:$J$5),('07 Uspora casu'!$F21/'07 Uspora casu'!$G21)^(1/('07 Uspora casu'!$G$19-'07 Uspora casu'!$F$19))*AE22,IF(AD$20&gt;MAX('07 Uspora casu'!$F$5:$J$5),(INDEX('07 Uspora casu'!$F21:$J21,MATCH(AD$20,'07 Uspora casu'!$F$5:$J$5,1))/INDEX('07 Uspora casu'!$F21:$J21,MATCH(AD$20,'07 Uspora casu'!$F$5:$J$5,1)-1))^(1/(INDEX('07 Uspora casu'!$F$5:$J$5,MATCH(AD$20,'07 Uspora casu'!$F$5:$J$5,1))-INDEX('07 Uspora casu'!$F$5:$J$5,MATCH(AD$20,'07 Uspora casu'!$F$5:$J$5,1)-1)))*AC22,(INDEX('07 Uspora casu'!$F21:$J21,MATCH(AD$20,'07 Uspora casu'!$F$5:$J$5,1)+1)/INDEX('07 Uspora casu'!$F21:$J21,MATCH(AD$20,'07 Uspora casu'!$F$5:$J$5,1)))^(1/(INDEX('07 Uspora casu'!$F$5:$J$5,MATCH(AD$20,'07 Uspora casu'!$F$5:$J$5,1)+1)-INDEX('07 Uspora casu'!$F$5:$J$5,MATCH(AD$20,'07 Uspora casu'!$F$5:$J$5,1))))*AC22))),IFERROR($E22/INDEX('07 Uspora casu'!$F21:$J21,MATCH(AD$20,'07 Uspora casu'!$F$5:$J$5,0)),IF(AD$20&lt;MIN('07 Uspora casu'!$F$5:$J$5),('07 Uspora casu'!$G21/'07 Uspora casu'!$F21)^(1/('07 Uspora casu'!$G$19-'07 Uspora casu'!$F$19))*AE22,IF(AD$20&gt;MAX('07 Uspora casu'!$F$5:$J$5),(INDEX('07 Uspora casu'!$F21:$J21,MATCH(AD$20,'07 Uspora casu'!$F$5:$J$5,1)-1)/INDEX('07 Uspora casu'!$F21:$J21,MATCH(AD$20,'07 Uspora casu'!$F$5:$J$5,1)))^(1/(INDEX('07 Uspora casu'!$F$5:$J$5,MATCH(AD$20,'07 Uspora casu'!$F$5:$J$5,1))-INDEX('07 Uspora casu'!$F$5:$J$5,MATCH(AD$20,'07 Uspora casu'!$F$5:$J$5,1)-1)))*AC22,(INDEX('07 Uspora casu'!$F21:$J21,MATCH(AD$20,'07 Uspora casu'!$F$5:$J$5,1))/INDEX('07 Uspora casu'!$F21:$J21,MATCH(AD$20,'07 Uspora casu'!$F$5:$J$5,1)+1))^(1/(INDEX('07 Uspora casu'!$F$5:$J$5,MATCH(AD$20,'07 Uspora casu'!$F$5:$J$5,1)+1)-INDEX('07 Uspora casu'!$F$5:$J$5,MATCH(AD$20,'07 Uspora casu'!$F$5:$J$5,1))))*AC22)))))</f>
        <v>1.60731605930442E-2</v>
      </c>
      <c r="AE22" s="48">
        <f>IF($E22="",0,IF('07 Uspora casu'!$D$2="Jazdný čas",IFERROR(INDEX('07 Uspora casu'!$F21:$J21,MATCH(AE$20,'07 Uspora casu'!$F$5:$J$5,0))/60,IF(AE$20&lt;MIN('07 Uspora casu'!$F$5:$J$5),('07 Uspora casu'!$F21/'07 Uspora casu'!$G21)^(1/('07 Uspora casu'!$G$19-'07 Uspora casu'!$F$19))*AF22,IF(AE$20&gt;MAX('07 Uspora casu'!$F$5:$J$5),(INDEX('07 Uspora casu'!$F21:$J21,MATCH(AE$20,'07 Uspora casu'!$F$5:$J$5,1))/INDEX('07 Uspora casu'!$F21:$J21,MATCH(AE$20,'07 Uspora casu'!$F$5:$J$5,1)-1))^(1/(INDEX('07 Uspora casu'!$F$5:$J$5,MATCH(AE$20,'07 Uspora casu'!$F$5:$J$5,1))-INDEX('07 Uspora casu'!$F$5:$J$5,MATCH(AE$20,'07 Uspora casu'!$F$5:$J$5,1)-1)))*AD22,(INDEX('07 Uspora casu'!$F21:$J21,MATCH(AE$20,'07 Uspora casu'!$F$5:$J$5,1)+1)/INDEX('07 Uspora casu'!$F21:$J21,MATCH(AE$20,'07 Uspora casu'!$F$5:$J$5,1)))^(1/(INDEX('07 Uspora casu'!$F$5:$J$5,MATCH(AE$20,'07 Uspora casu'!$F$5:$J$5,1)+1)-INDEX('07 Uspora casu'!$F$5:$J$5,MATCH(AE$20,'07 Uspora casu'!$F$5:$J$5,1))))*AD22))),IFERROR($E22/INDEX('07 Uspora casu'!$F21:$J21,MATCH(AE$20,'07 Uspora casu'!$F$5:$J$5,0)),IF(AE$20&lt;MIN('07 Uspora casu'!$F$5:$J$5),('07 Uspora casu'!$G21/'07 Uspora casu'!$F21)^(1/('07 Uspora casu'!$G$19-'07 Uspora casu'!$F$19))*AF22,IF(AE$20&gt;MAX('07 Uspora casu'!$F$5:$J$5),(INDEX('07 Uspora casu'!$F21:$J21,MATCH(AE$20,'07 Uspora casu'!$F$5:$J$5,1)-1)/INDEX('07 Uspora casu'!$F21:$J21,MATCH(AE$20,'07 Uspora casu'!$F$5:$J$5,1)))^(1/(INDEX('07 Uspora casu'!$F$5:$J$5,MATCH(AE$20,'07 Uspora casu'!$F$5:$J$5,1))-INDEX('07 Uspora casu'!$F$5:$J$5,MATCH(AE$20,'07 Uspora casu'!$F$5:$J$5,1)-1)))*AD22,(INDEX('07 Uspora casu'!$F21:$J21,MATCH(AE$20,'07 Uspora casu'!$F$5:$J$5,1))/INDEX('07 Uspora casu'!$F21:$J21,MATCH(AE$20,'07 Uspora casu'!$F$5:$J$5,1)+1))^(1/(INDEX('07 Uspora casu'!$F$5:$J$5,MATCH(AE$20,'07 Uspora casu'!$F$5:$J$5,1)+1)-INDEX('07 Uspora casu'!$F$5:$J$5,MATCH(AE$20,'07 Uspora casu'!$F$5:$J$5,1))))*AD22)))))</f>
        <v>1.60731605930442E-2</v>
      </c>
      <c r="AF22" s="48">
        <f>IF($E22="",0,IF('07 Uspora casu'!$D$2="Jazdný čas",IFERROR(INDEX('07 Uspora casu'!$F21:$J21,MATCH(AF$20,'07 Uspora casu'!$F$5:$J$5,0))/60,IF(AF$20&lt;MIN('07 Uspora casu'!$F$5:$J$5),('07 Uspora casu'!$F21/'07 Uspora casu'!$G21)^(1/('07 Uspora casu'!$G$19-'07 Uspora casu'!$F$19))*AG22,IF(AF$20&gt;MAX('07 Uspora casu'!$F$5:$J$5),(INDEX('07 Uspora casu'!$F21:$J21,MATCH(AF$20,'07 Uspora casu'!$F$5:$J$5,1))/INDEX('07 Uspora casu'!$F21:$J21,MATCH(AF$20,'07 Uspora casu'!$F$5:$J$5,1)-1))^(1/(INDEX('07 Uspora casu'!$F$5:$J$5,MATCH(AF$20,'07 Uspora casu'!$F$5:$J$5,1))-INDEX('07 Uspora casu'!$F$5:$J$5,MATCH(AF$20,'07 Uspora casu'!$F$5:$J$5,1)-1)))*AE22,(INDEX('07 Uspora casu'!$F21:$J21,MATCH(AF$20,'07 Uspora casu'!$F$5:$J$5,1)+1)/INDEX('07 Uspora casu'!$F21:$J21,MATCH(AF$20,'07 Uspora casu'!$F$5:$J$5,1)))^(1/(INDEX('07 Uspora casu'!$F$5:$J$5,MATCH(AF$20,'07 Uspora casu'!$F$5:$J$5,1)+1)-INDEX('07 Uspora casu'!$F$5:$J$5,MATCH(AF$20,'07 Uspora casu'!$F$5:$J$5,1))))*AE22))),IFERROR($E22/INDEX('07 Uspora casu'!$F21:$J21,MATCH(AF$20,'07 Uspora casu'!$F$5:$J$5,0)),IF(AF$20&lt;MIN('07 Uspora casu'!$F$5:$J$5),('07 Uspora casu'!$G21/'07 Uspora casu'!$F21)^(1/('07 Uspora casu'!$G$19-'07 Uspora casu'!$F$19))*AG22,IF(AF$20&gt;MAX('07 Uspora casu'!$F$5:$J$5),(INDEX('07 Uspora casu'!$F21:$J21,MATCH(AF$20,'07 Uspora casu'!$F$5:$J$5,1)-1)/INDEX('07 Uspora casu'!$F21:$J21,MATCH(AF$20,'07 Uspora casu'!$F$5:$J$5,1)))^(1/(INDEX('07 Uspora casu'!$F$5:$J$5,MATCH(AF$20,'07 Uspora casu'!$F$5:$J$5,1))-INDEX('07 Uspora casu'!$F$5:$J$5,MATCH(AF$20,'07 Uspora casu'!$F$5:$J$5,1)-1)))*AE22,(INDEX('07 Uspora casu'!$F21:$J21,MATCH(AF$20,'07 Uspora casu'!$F$5:$J$5,1))/INDEX('07 Uspora casu'!$F21:$J21,MATCH(AF$20,'07 Uspora casu'!$F$5:$J$5,1)+1))^(1/(INDEX('07 Uspora casu'!$F$5:$J$5,MATCH(AF$20,'07 Uspora casu'!$F$5:$J$5,1)+1)-INDEX('07 Uspora casu'!$F$5:$J$5,MATCH(AF$20,'07 Uspora casu'!$F$5:$J$5,1))))*AE22)))))</f>
        <v>1.60731605930442E-2</v>
      </c>
      <c r="AG22" s="48">
        <f>IF($E22="",0,IF('07 Uspora casu'!$D$2="Jazdný čas",IFERROR(INDEX('07 Uspora casu'!$F21:$J21,MATCH(AG$20,'07 Uspora casu'!$F$5:$J$5,0))/60,IF(AG$20&lt;MIN('07 Uspora casu'!$F$5:$J$5),('07 Uspora casu'!$F21/'07 Uspora casu'!$G21)^(1/('07 Uspora casu'!$G$19-'07 Uspora casu'!$F$19))*AH22,IF(AG$20&gt;MAX('07 Uspora casu'!$F$5:$J$5),(INDEX('07 Uspora casu'!$F21:$J21,MATCH(AG$20,'07 Uspora casu'!$F$5:$J$5,1))/INDEX('07 Uspora casu'!$F21:$J21,MATCH(AG$20,'07 Uspora casu'!$F$5:$J$5,1)-1))^(1/(INDEX('07 Uspora casu'!$F$5:$J$5,MATCH(AG$20,'07 Uspora casu'!$F$5:$J$5,1))-INDEX('07 Uspora casu'!$F$5:$J$5,MATCH(AG$20,'07 Uspora casu'!$F$5:$J$5,1)-1)))*AF22,(INDEX('07 Uspora casu'!$F21:$J21,MATCH(AG$20,'07 Uspora casu'!$F$5:$J$5,1)+1)/INDEX('07 Uspora casu'!$F21:$J21,MATCH(AG$20,'07 Uspora casu'!$F$5:$J$5,1)))^(1/(INDEX('07 Uspora casu'!$F$5:$J$5,MATCH(AG$20,'07 Uspora casu'!$F$5:$J$5,1)+1)-INDEX('07 Uspora casu'!$F$5:$J$5,MATCH(AG$20,'07 Uspora casu'!$F$5:$J$5,1))))*AF22))),IFERROR($E22/INDEX('07 Uspora casu'!$F21:$J21,MATCH(AG$20,'07 Uspora casu'!$F$5:$J$5,0)),IF(AG$20&lt;MIN('07 Uspora casu'!$F$5:$J$5),('07 Uspora casu'!$G21/'07 Uspora casu'!$F21)^(1/('07 Uspora casu'!$G$19-'07 Uspora casu'!$F$19))*AH22,IF(AG$20&gt;MAX('07 Uspora casu'!$F$5:$J$5),(INDEX('07 Uspora casu'!$F21:$J21,MATCH(AG$20,'07 Uspora casu'!$F$5:$J$5,1)-1)/INDEX('07 Uspora casu'!$F21:$J21,MATCH(AG$20,'07 Uspora casu'!$F$5:$J$5,1)))^(1/(INDEX('07 Uspora casu'!$F$5:$J$5,MATCH(AG$20,'07 Uspora casu'!$F$5:$J$5,1))-INDEX('07 Uspora casu'!$F$5:$J$5,MATCH(AG$20,'07 Uspora casu'!$F$5:$J$5,1)-1)))*AF22,(INDEX('07 Uspora casu'!$F21:$J21,MATCH(AG$20,'07 Uspora casu'!$F$5:$J$5,1))/INDEX('07 Uspora casu'!$F21:$J21,MATCH(AG$20,'07 Uspora casu'!$F$5:$J$5,1)+1))^(1/(INDEX('07 Uspora casu'!$F$5:$J$5,MATCH(AG$20,'07 Uspora casu'!$F$5:$J$5,1)+1)-INDEX('07 Uspora casu'!$F$5:$J$5,MATCH(AG$20,'07 Uspora casu'!$F$5:$J$5,1))))*AF22)))))</f>
        <v>1.60731605930442E-2</v>
      </c>
      <c r="AH22" s="48">
        <f>IF($E22="",0,IF('07 Uspora casu'!$D$2="Jazdný čas",IFERROR(INDEX('07 Uspora casu'!$F21:$J21,MATCH(AH$20,'07 Uspora casu'!$F$5:$J$5,0))/60,IF(AH$20&lt;MIN('07 Uspora casu'!$F$5:$J$5),('07 Uspora casu'!$F21/'07 Uspora casu'!$G21)^(1/('07 Uspora casu'!$G$19-'07 Uspora casu'!$F$19))*AI22,IF(AH$20&gt;MAX('07 Uspora casu'!$F$5:$J$5),(INDEX('07 Uspora casu'!$F21:$J21,MATCH(AH$20,'07 Uspora casu'!$F$5:$J$5,1))/INDEX('07 Uspora casu'!$F21:$J21,MATCH(AH$20,'07 Uspora casu'!$F$5:$J$5,1)-1))^(1/(INDEX('07 Uspora casu'!$F$5:$J$5,MATCH(AH$20,'07 Uspora casu'!$F$5:$J$5,1))-INDEX('07 Uspora casu'!$F$5:$J$5,MATCH(AH$20,'07 Uspora casu'!$F$5:$J$5,1)-1)))*AG22,(INDEX('07 Uspora casu'!$F21:$J21,MATCH(AH$20,'07 Uspora casu'!$F$5:$J$5,1)+1)/INDEX('07 Uspora casu'!$F21:$J21,MATCH(AH$20,'07 Uspora casu'!$F$5:$J$5,1)))^(1/(INDEX('07 Uspora casu'!$F$5:$J$5,MATCH(AH$20,'07 Uspora casu'!$F$5:$J$5,1)+1)-INDEX('07 Uspora casu'!$F$5:$J$5,MATCH(AH$20,'07 Uspora casu'!$F$5:$J$5,1))))*AG22))),IFERROR($E22/INDEX('07 Uspora casu'!$F21:$J21,MATCH(AH$20,'07 Uspora casu'!$F$5:$J$5,0)),IF(AH$20&lt;MIN('07 Uspora casu'!$F$5:$J$5),('07 Uspora casu'!$G21/'07 Uspora casu'!$F21)^(1/('07 Uspora casu'!$G$19-'07 Uspora casu'!$F$19))*AI22,IF(AH$20&gt;MAX('07 Uspora casu'!$F$5:$J$5),(INDEX('07 Uspora casu'!$F21:$J21,MATCH(AH$20,'07 Uspora casu'!$F$5:$J$5,1)-1)/INDEX('07 Uspora casu'!$F21:$J21,MATCH(AH$20,'07 Uspora casu'!$F$5:$J$5,1)))^(1/(INDEX('07 Uspora casu'!$F$5:$J$5,MATCH(AH$20,'07 Uspora casu'!$F$5:$J$5,1))-INDEX('07 Uspora casu'!$F$5:$J$5,MATCH(AH$20,'07 Uspora casu'!$F$5:$J$5,1)-1)))*AG22,(INDEX('07 Uspora casu'!$F21:$J21,MATCH(AH$20,'07 Uspora casu'!$F$5:$J$5,1))/INDEX('07 Uspora casu'!$F21:$J21,MATCH(AH$20,'07 Uspora casu'!$F$5:$J$5,1)+1))^(1/(INDEX('07 Uspora casu'!$F$5:$J$5,MATCH(AH$20,'07 Uspora casu'!$F$5:$J$5,1)+1)-INDEX('07 Uspora casu'!$F$5:$J$5,MATCH(AH$20,'07 Uspora casu'!$F$5:$J$5,1))))*AG22)))))</f>
        <v>1.60731605930442E-2</v>
      </c>
      <c r="AI22" s="48">
        <f>IF($E22="",0,IF('07 Uspora casu'!$D$2="Jazdný čas",IFERROR(INDEX('07 Uspora casu'!$F21:$J21,MATCH(AI$20,'07 Uspora casu'!$F$5:$J$5,0))/60,IF(AI$20&lt;MIN('07 Uspora casu'!$F$5:$J$5),('07 Uspora casu'!$F21/'07 Uspora casu'!$G21)^(1/('07 Uspora casu'!$G$19-'07 Uspora casu'!$F$19))*AJ22,IF(AI$20&gt;MAX('07 Uspora casu'!$F$5:$J$5),(INDEX('07 Uspora casu'!$F21:$J21,MATCH(AI$20,'07 Uspora casu'!$F$5:$J$5,1))/INDEX('07 Uspora casu'!$F21:$J21,MATCH(AI$20,'07 Uspora casu'!$F$5:$J$5,1)-1))^(1/(INDEX('07 Uspora casu'!$F$5:$J$5,MATCH(AI$20,'07 Uspora casu'!$F$5:$J$5,1))-INDEX('07 Uspora casu'!$F$5:$J$5,MATCH(AI$20,'07 Uspora casu'!$F$5:$J$5,1)-1)))*AH22,(INDEX('07 Uspora casu'!$F21:$J21,MATCH(AI$20,'07 Uspora casu'!$F$5:$J$5,1)+1)/INDEX('07 Uspora casu'!$F21:$J21,MATCH(AI$20,'07 Uspora casu'!$F$5:$J$5,1)))^(1/(INDEX('07 Uspora casu'!$F$5:$J$5,MATCH(AI$20,'07 Uspora casu'!$F$5:$J$5,1)+1)-INDEX('07 Uspora casu'!$F$5:$J$5,MATCH(AI$20,'07 Uspora casu'!$F$5:$J$5,1))))*AH22))),IFERROR($E22/INDEX('07 Uspora casu'!$F21:$J21,MATCH(AI$20,'07 Uspora casu'!$F$5:$J$5,0)),IF(AI$20&lt;MIN('07 Uspora casu'!$F$5:$J$5),('07 Uspora casu'!$G21/'07 Uspora casu'!$F21)^(1/('07 Uspora casu'!$G$19-'07 Uspora casu'!$F$19))*AJ22,IF(AI$20&gt;MAX('07 Uspora casu'!$F$5:$J$5),(INDEX('07 Uspora casu'!$F21:$J21,MATCH(AI$20,'07 Uspora casu'!$F$5:$J$5,1)-1)/INDEX('07 Uspora casu'!$F21:$J21,MATCH(AI$20,'07 Uspora casu'!$F$5:$J$5,1)))^(1/(INDEX('07 Uspora casu'!$F$5:$J$5,MATCH(AI$20,'07 Uspora casu'!$F$5:$J$5,1))-INDEX('07 Uspora casu'!$F$5:$J$5,MATCH(AI$20,'07 Uspora casu'!$F$5:$J$5,1)-1)))*AH22,(INDEX('07 Uspora casu'!$F21:$J21,MATCH(AI$20,'07 Uspora casu'!$F$5:$J$5,1))/INDEX('07 Uspora casu'!$F21:$J21,MATCH(AI$20,'07 Uspora casu'!$F$5:$J$5,1)+1))^(1/(INDEX('07 Uspora casu'!$F$5:$J$5,MATCH(AI$20,'07 Uspora casu'!$F$5:$J$5,1)+1)-INDEX('07 Uspora casu'!$F$5:$J$5,MATCH(AI$20,'07 Uspora casu'!$F$5:$J$5,1))))*AH22)))))</f>
        <v>1.60731605930442E-2</v>
      </c>
      <c r="AJ22" s="48">
        <f>IF($E22="",0,IF('07 Uspora casu'!$D$2="Jazdný čas",IFERROR(INDEX('07 Uspora casu'!$F21:$J21,MATCH(AJ$20,'07 Uspora casu'!$F$5:$J$5,0))/60,IF(AJ$20&lt;MIN('07 Uspora casu'!$F$5:$J$5),('07 Uspora casu'!$F21/'07 Uspora casu'!$G21)^(1/('07 Uspora casu'!$G$19-'07 Uspora casu'!$F$19))*AK22,IF(AJ$20&gt;MAX('07 Uspora casu'!$F$5:$J$5),(INDEX('07 Uspora casu'!$F21:$J21,MATCH(AJ$20,'07 Uspora casu'!$F$5:$J$5,1))/INDEX('07 Uspora casu'!$F21:$J21,MATCH(AJ$20,'07 Uspora casu'!$F$5:$J$5,1)-1))^(1/(INDEX('07 Uspora casu'!$F$5:$J$5,MATCH(AJ$20,'07 Uspora casu'!$F$5:$J$5,1))-INDEX('07 Uspora casu'!$F$5:$J$5,MATCH(AJ$20,'07 Uspora casu'!$F$5:$J$5,1)-1)))*AI22,(INDEX('07 Uspora casu'!$F21:$J21,MATCH(AJ$20,'07 Uspora casu'!$F$5:$J$5,1)+1)/INDEX('07 Uspora casu'!$F21:$J21,MATCH(AJ$20,'07 Uspora casu'!$F$5:$J$5,1)))^(1/(INDEX('07 Uspora casu'!$F$5:$J$5,MATCH(AJ$20,'07 Uspora casu'!$F$5:$J$5,1)+1)-INDEX('07 Uspora casu'!$F$5:$J$5,MATCH(AJ$20,'07 Uspora casu'!$F$5:$J$5,1))))*AI22))),IFERROR($E22/INDEX('07 Uspora casu'!$F21:$J21,MATCH(AJ$20,'07 Uspora casu'!$F$5:$J$5,0)),IF(AJ$20&lt;MIN('07 Uspora casu'!$F$5:$J$5),('07 Uspora casu'!$G21/'07 Uspora casu'!$F21)^(1/('07 Uspora casu'!$G$19-'07 Uspora casu'!$F$19))*AK22,IF(AJ$20&gt;MAX('07 Uspora casu'!$F$5:$J$5),(INDEX('07 Uspora casu'!$F21:$J21,MATCH(AJ$20,'07 Uspora casu'!$F$5:$J$5,1)-1)/INDEX('07 Uspora casu'!$F21:$J21,MATCH(AJ$20,'07 Uspora casu'!$F$5:$J$5,1)))^(1/(INDEX('07 Uspora casu'!$F$5:$J$5,MATCH(AJ$20,'07 Uspora casu'!$F$5:$J$5,1))-INDEX('07 Uspora casu'!$F$5:$J$5,MATCH(AJ$20,'07 Uspora casu'!$F$5:$J$5,1)-1)))*AI22,(INDEX('07 Uspora casu'!$F21:$J21,MATCH(AJ$20,'07 Uspora casu'!$F$5:$J$5,1))/INDEX('07 Uspora casu'!$F21:$J21,MATCH(AJ$20,'07 Uspora casu'!$F$5:$J$5,1)+1))^(1/(INDEX('07 Uspora casu'!$F$5:$J$5,MATCH(AJ$20,'07 Uspora casu'!$F$5:$J$5,1)+1)-INDEX('07 Uspora casu'!$F$5:$J$5,MATCH(AJ$20,'07 Uspora casu'!$F$5:$J$5,1))))*AI22)))))</f>
        <v>1.60731605930442E-2</v>
      </c>
      <c r="AK22" s="48">
        <f>IF($E22="",0,IF('07 Uspora casu'!$D$2="Jazdný čas",IFERROR(INDEX('07 Uspora casu'!$F21:$J21,MATCH(AK$20,'07 Uspora casu'!$F$5:$J$5,0))/60,IF(AK$20&lt;MIN('07 Uspora casu'!$F$5:$J$5),('07 Uspora casu'!$F21/'07 Uspora casu'!$G21)^(1/('07 Uspora casu'!$G$19-'07 Uspora casu'!$F$19))*AL22,IF(AK$20&gt;MAX('07 Uspora casu'!$F$5:$J$5),(INDEX('07 Uspora casu'!$F21:$J21,MATCH(AK$20,'07 Uspora casu'!$F$5:$J$5,1))/INDEX('07 Uspora casu'!$F21:$J21,MATCH(AK$20,'07 Uspora casu'!$F$5:$J$5,1)-1))^(1/(INDEX('07 Uspora casu'!$F$5:$J$5,MATCH(AK$20,'07 Uspora casu'!$F$5:$J$5,1))-INDEX('07 Uspora casu'!$F$5:$J$5,MATCH(AK$20,'07 Uspora casu'!$F$5:$J$5,1)-1)))*AJ22,(INDEX('07 Uspora casu'!$F21:$J21,MATCH(AK$20,'07 Uspora casu'!$F$5:$J$5,1)+1)/INDEX('07 Uspora casu'!$F21:$J21,MATCH(AK$20,'07 Uspora casu'!$F$5:$J$5,1)))^(1/(INDEX('07 Uspora casu'!$F$5:$J$5,MATCH(AK$20,'07 Uspora casu'!$F$5:$J$5,1)+1)-INDEX('07 Uspora casu'!$F$5:$J$5,MATCH(AK$20,'07 Uspora casu'!$F$5:$J$5,1))))*AJ22))),IFERROR($E22/INDEX('07 Uspora casu'!$F21:$J21,MATCH(AK$20,'07 Uspora casu'!$F$5:$J$5,0)),IF(AK$20&lt;MIN('07 Uspora casu'!$F$5:$J$5),('07 Uspora casu'!$G21/'07 Uspora casu'!$F21)^(1/('07 Uspora casu'!$G$19-'07 Uspora casu'!$F$19))*AL22,IF(AK$20&gt;MAX('07 Uspora casu'!$F$5:$J$5),(INDEX('07 Uspora casu'!$F21:$J21,MATCH(AK$20,'07 Uspora casu'!$F$5:$J$5,1)-1)/INDEX('07 Uspora casu'!$F21:$J21,MATCH(AK$20,'07 Uspora casu'!$F$5:$J$5,1)))^(1/(INDEX('07 Uspora casu'!$F$5:$J$5,MATCH(AK$20,'07 Uspora casu'!$F$5:$J$5,1))-INDEX('07 Uspora casu'!$F$5:$J$5,MATCH(AK$20,'07 Uspora casu'!$F$5:$J$5,1)-1)))*AJ22,(INDEX('07 Uspora casu'!$F21:$J21,MATCH(AK$20,'07 Uspora casu'!$F$5:$J$5,1))/INDEX('07 Uspora casu'!$F21:$J21,MATCH(AK$20,'07 Uspora casu'!$F$5:$J$5,1)+1))^(1/(INDEX('07 Uspora casu'!$F$5:$J$5,MATCH(AK$20,'07 Uspora casu'!$F$5:$J$5,1)+1)-INDEX('07 Uspora casu'!$F$5:$J$5,MATCH(AK$20,'07 Uspora casu'!$F$5:$J$5,1))))*AJ22)))))</f>
        <v>1.60731605930442E-2</v>
      </c>
      <c r="AL22" s="48">
        <f>IF($E22="",0,IF('07 Uspora casu'!$D$2="Jazdný čas",IFERROR(INDEX('07 Uspora casu'!$F21:$J21,MATCH(AL$20,'07 Uspora casu'!$F$5:$J$5,0))/60,IF(AL$20&lt;MIN('07 Uspora casu'!$F$5:$J$5),('07 Uspora casu'!$F21/'07 Uspora casu'!$G21)^(1/('07 Uspora casu'!$G$19-'07 Uspora casu'!$F$19))*AM22,IF(AL$20&gt;MAX('07 Uspora casu'!$F$5:$J$5),(INDEX('07 Uspora casu'!$F21:$J21,MATCH(AL$20,'07 Uspora casu'!$F$5:$J$5,1))/INDEX('07 Uspora casu'!$F21:$J21,MATCH(AL$20,'07 Uspora casu'!$F$5:$J$5,1)-1))^(1/(INDEX('07 Uspora casu'!$F$5:$J$5,MATCH(AL$20,'07 Uspora casu'!$F$5:$J$5,1))-INDEX('07 Uspora casu'!$F$5:$J$5,MATCH(AL$20,'07 Uspora casu'!$F$5:$J$5,1)-1)))*AK22,(INDEX('07 Uspora casu'!$F21:$J21,MATCH(AL$20,'07 Uspora casu'!$F$5:$J$5,1)+1)/INDEX('07 Uspora casu'!$F21:$J21,MATCH(AL$20,'07 Uspora casu'!$F$5:$J$5,1)))^(1/(INDEX('07 Uspora casu'!$F$5:$J$5,MATCH(AL$20,'07 Uspora casu'!$F$5:$J$5,1)+1)-INDEX('07 Uspora casu'!$F$5:$J$5,MATCH(AL$20,'07 Uspora casu'!$F$5:$J$5,1))))*AK22))),IFERROR($E22/INDEX('07 Uspora casu'!$F21:$J21,MATCH(AL$20,'07 Uspora casu'!$F$5:$J$5,0)),IF(AL$20&lt;MIN('07 Uspora casu'!$F$5:$J$5),('07 Uspora casu'!$G21/'07 Uspora casu'!$F21)^(1/('07 Uspora casu'!$G$19-'07 Uspora casu'!$F$19))*AM22,IF(AL$20&gt;MAX('07 Uspora casu'!$F$5:$J$5),(INDEX('07 Uspora casu'!$F21:$J21,MATCH(AL$20,'07 Uspora casu'!$F$5:$J$5,1)-1)/INDEX('07 Uspora casu'!$F21:$J21,MATCH(AL$20,'07 Uspora casu'!$F$5:$J$5,1)))^(1/(INDEX('07 Uspora casu'!$F$5:$J$5,MATCH(AL$20,'07 Uspora casu'!$F$5:$J$5,1))-INDEX('07 Uspora casu'!$F$5:$J$5,MATCH(AL$20,'07 Uspora casu'!$F$5:$J$5,1)-1)))*AK22,(INDEX('07 Uspora casu'!$F21:$J21,MATCH(AL$20,'07 Uspora casu'!$F$5:$J$5,1))/INDEX('07 Uspora casu'!$F21:$J21,MATCH(AL$20,'07 Uspora casu'!$F$5:$J$5,1)+1))^(1/(INDEX('07 Uspora casu'!$F$5:$J$5,MATCH(AL$20,'07 Uspora casu'!$F$5:$J$5,1)+1)-INDEX('07 Uspora casu'!$F$5:$J$5,MATCH(AL$20,'07 Uspora casu'!$F$5:$J$5,1))))*AK22)))))</f>
        <v>1.60731605930442E-2</v>
      </c>
      <c r="AM22" s="48">
        <f>IF($E22="",0,IF('07 Uspora casu'!$D$2="Jazdný čas",IFERROR(INDEX('07 Uspora casu'!$F21:$J21,MATCH(AM$20,'07 Uspora casu'!$F$5:$J$5,0))/60,IF(AM$20&lt;MIN('07 Uspora casu'!$F$5:$J$5),('07 Uspora casu'!$F21/'07 Uspora casu'!$G21)^(1/('07 Uspora casu'!$G$19-'07 Uspora casu'!$F$19))*AN22,IF(AM$20&gt;MAX('07 Uspora casu'!$F$5:$J$5),(INDEX('07 Uspora casu'!$F21:$J21,MATCH(AM$20,'07 Uspora casu'!$F$5:$J$5,1))/INDEX('07 Uspora casu'!$F21:$J21,MATCH(AM$20,'07 Uspora casu'!$F$5:$J$5,1)-1))^(1/(INDEX('07 Uspora casu'!$F$5:$J$5,MATCH(AM$20,'07 Uspora casu'!$F$5:$J$5,1))-INDEX('07 Uspora casu'!$F$5:$J$5,MATCH(AM$20,'07 Uspora casu'!$F$5:$J$5,1)-1)))*AL22,(INDEX('07 Uspora casu'!$F21:$J21,MATCH(AM$20,'07 Uspora casu'!$F$5:$J$5,1)+1)/INDEX('07 Uspora casu'!$F21:$J21,MATCH(AM$20,'07 Uspora casu'!$F$5:$J$5,1)))^(1/(INDEX('07 Uspora casu'!$F$5:$J$5,MATCH(AM$20,'07 Uspora casu'!$F$5:$J$5,1)+1)-INDEX('07 Uspora casu'!$F$5:$J$5,MATCH(AM$20,'07 Uspora casu'!$F$5:$J$5,1))))*AL22))),IFERROR($E22/INDEX('07 Uspora casu'!$F21:$J21,MATCH(AM$20,'07 Uspora casu'!$F$5:$J$5,0)),IF(AM$20&lt;MIN('07 Uspora casu'!$F$5:$J$5),('07 Uspora casu'!$G21/'07 Uspora casu'!$F21)^(1/('07 Uspora casu'!$G$19-'07 Uspora casu'!$F$19))*AN22,IF(AM$20&gt;MAX('07 Uspora casu'!$F$5:$J$5),(INDEX('07 Uspora casu'!$F21:$J21,MATCH(AM$20,'07 Uspora casu'!$F$5:$J$5,1)-1)/INDEX('07 Uspora casu'!$F21:$J21,MATCH(AM$20,'07 Uspora casu'!$F$5:$J$5,1)))^(1/(INDEX('07 Uspora casu'!$F$5:$J$5,MATCH(AM$20,'07 Uspora casu'!$F$5:$J$5,1))-INDEX('07 Uspora casu'!$F$5:$J$5,MATCH(AM$20,'07 Uspora casu'!$F$5:$J$5,1)-1)))*AL22,(INDEX('07 Uspora casu'!$F21:$J21,MATCH(AM$20,'07 Uspora casu'!$F$5:$J$5,1))/INDEX('07 Uspora casu'!$F21:$J21,MATCH(AM$20,'07 Uspora casu'!$F$5:$J$5,1)+1))^(1/(INDEX('07 Uspora casu'!$F$5:$J$5,MATCH(AM$20,'07 Uspora casu'!$F$5:$J$5,1)+1)-INDEX('07 Uspora casu'!$F$5:$J$5,MATCH(AM$20,'07 Uspora casu'!$F$5:$J$5,1))))*AL22)))))</f>
        <v>1.60731605930442E-2</v>
      </c>
      <c r="AN22" s="48">
        <f>IF($E22="",0,IF('07 Uspora casu'!$D$2="Jazdný čas",IFERROR(INDEX('07 Uspora casu'!$F21:$J21,MATCH(AN$20,'07 Uspora casu'!$F$5:$J$5,0))/60,IF(AN$20&lt;MIN('07 Uspora casu'!$F$5:$J$5),('07 Uspora casu'!$F21/'07 Uspora casu'!$G21)^(1/('07 Uspora casu'!$G$19-'07 Uspora casu'!$F$19))*AO22,IF(AN$20&gt;MAX('07 Uspora casu'!$F$5:$J$5),(INDEX('07 Uspora casu'!$F21:$J21,MATCH(AN$20,'07 Uspora casu'!$F$5:$J$5,1))/INDEX('07 Uspora casu'!$F21:$J21,MATCH(AN$20,'07 Uspora casu'!$F$5:$J$5,1)-1))^(1/(INDEX('07 Uspora casu'!$F$5:$J$5,MATCH(AN$20,'07 Uspora casu'!$F$5:$J$5,1))-INDEX('07 Uspora casu'!$F$5:$J$5,MATCH(AN$20,'07 Uspora casu'!$F$5:$J$5,1)-1)))*AM22,(INDEX('07 Uspora casu'!$F21:$J21,MATCH(AN$20,'07 Uspora casu'!$F$5:$J$5,1)+1)/INDEX('07 Uspora casu'!$F21:$J21,MATCH(AN$20,'07 Uspora casu'!$F$5:$J$5,1)))^(1/(INDEX('07 Uspora casu'!$F$5:$J$5,MATCH(AN$20,'07 Uspora casu'!$F$5:$J$5,1)+1)-INDEX('07 Uspora casu'!$F$5:$J$5,MATCH(AN$20,'07 Uspora casu'!$F$5:$J$5,1))))*AM22))),IFERROR($E22/INDEX('07 Uspora casu'!$F21:$J21,MATCH(AN$20,'07 Uspora casu'!$F$5:$J$5,0)),IF(AN$20&lt;MIN('07 Uspora casu'!$F$5:$J$5),('07 Uspora casu'!$G21/'07 Uspora casu'!$F21)^(1/('07 Uspora casu'!$G$19-'07 Uspora casu'!$F$19))*AO22,IF(AN$20&gt;MAX('07 Uspora casu'!$F$5:$J$5),(INDEX('07 Uspora casu'!$F21:$J21,MATCH(AN$20,'07 Uspora casu'!$F$5:$J$5,1)-1)/INDEX('07 Uspora casu'!$F21:$J21,MATCH(AN$20,'07 Uspora casu'!$F$5:$J$5,1)))^(1/(INDEX('07 Uspora casu'!$F$5:$J$5,MATCH(AN$20,'07 Uspora casu'!$F$5:$J$5,1))-INDEX('07 Uspora casu'!$F$5:$J$5,MATCH(AN$20,'07 Uspora casu'!$F$5:$J$5,1)-1)))*AM22,(INDEX('07 Uspora casu'!$F21:$J21,MATCH(AN$20,'07 Uspora casu'!$F$5:$J$5,1))/INDEX('07 Uspora casu'!$F21:$J21,MATCH(AN$20,'07 Uspora casu'!$F$5:$J$5,1)+1))^(1/(INDEX('07 Uspora casu'!$F$5:$J$5,MATCH(AN$20,'07 Uspora casu'!$F$5:$J$5,1)+1)-INDEX('07 Uspora casu'!$F$5:$J$5,MATCH(AN$20,'07 Uspora casu'!$F$5:$J$5,1))))*AM22)))))</f>
        <v>1.60731605930442E-2</v>
      </c>
      <c r="AO22" s="48">
        <f>IF($E22="",0,IF('07 Uspora casu'!$D$2="Jazdný čas",IFERROR(INDEX('07 Uspora casu'!$F21:$J21,MATCH(AO$20,'07 Uspora casu'!$F$5:$J$5,0))/60,IF(AO$20&lt;MIN('07 Uspora casu'!$F$5:$J$5),('07 Uspora casu'!$F21/'07 Uspora casu'!$G21)^(1/('07 Uspora casu'!$G$19-'07 Uspora casu'!$F$19))*AP22,IF(AO$20&gt;MAX('07 Uspora casu'!$F$5:$J$5),(INDEX('07 Uspora casu'!$F21:$J21,MATCH(AO$20,'07 Uspora casu'!$F$5:$J$5,1))/INDEX('07 Uspora casu'!$F21:$J21,MATCH(AO$20,'07 Uspora casu'!$F$5:$J$5,1)-1))^(1/(INDEX('07 Uspora casu'!$F$5:$J$5,MATCH(AO$20,'07 Uspora casu'!$F$5:$J$5,1))-INDEX('07 Uspora casu'!$F$5:$J$5,MATCH(AO$20,'07 Uspora casu'!$F$5:$J$5,1)-1)))*AN22,(INDEX('07 Uspora casu'!$F21:$J21,MATCH(AO$20,'07 Uspora casu'!$F$5:$J$5,1)+1)/INDEX('07 Uspora casu'!$F21:$J21,MATCH(AO$20,'07 Uspora casu'!$F$5:$J$5,1)))^(1/(INDEX('07 Uspora casu'!$F$5:$J$5,MATCH(AO$20,'07 Uspora casu'!$F$5:$J$5,1)+1)-INDEX('07 Uspora casu'!$F$5:$J$5,MATCH(AO$20,'07 Uspora casu'!$F$5:$J$5,1))))*AN22))),IFERROR($E22/INDEX('07 Uspora casu'!$F21:$J21,MATCH(AO$20,'07 Uspora casu'!$F$5:$J$5,0)),IF(AO$20&lt;MIN('07 Uspora casu'!$F$5:$J$5),('07 Uspora casu'!$G21/'07 Uspora casu'!$F21)^(1/('07 Uspora casu'!$G$19-'07 Uspora casu'!$F$19))*AP22,IF(AO$20&gt;MAX('07 Uspora casu'!$F$5:$J$5),(INDEX('07 Uspora casu'!$F21:$J21,MATCH(AO$20,'07 Uspora casu'!$F$5:$J$5,1)-1)/INDEX('07 Uspora casu'!$F21:$J21,MATCH(AO$20,'07 Uspora casu'!$F$5:$J$5,1)))^(1/(INDEX('07 Uspora casu'!$F$5:$J$5,MATCH(AO$20,'07 Uspora casu'!$F$5:$J$5,1))-INDEX('07 Uspora casu'!$F$5:$J$5,MATCH(AO$20,'07 Uspora casu'!$F$5:$J$5,1)-1)))*AN22,(INDEX('07 Uspora casu'!$F21:$J21,MATCH(AO$20,'07 Uspora casu'!$F$5:$J$5,1))/INDEX('07 Uspora casu'!$F21:$J21,MATCH(AO$20,'07 Uspora casu'!$F$5:$J$5,1)+1))^(1/(INDEX('07 Uspora casu'!$F$5:$J$5,MATCH(AO$20,'07 Uspora casu'!$F$5:$J$5,1)+1)-INDEX('07 Uspora casu'!$F$5:$J$5,MATCH(AO$20,'07 Uspora casu'!$F$5:$J$5,1))))*AN22)))))</f>
        <v>1.60731605930442E-2</v>
      </c>
      <c r="AP22" s="48">
        <f>IF($E22="",0,IF('07 Uspora casu'!$D$2="Jazdný čas",IFERROR(INDEX('07 Uspora casu'!$F21:$J21,MATCH(AP$20,'07 Uspora casu'!$F$5:$J$5,0))/60,IF(AP$20&lt;MIN('07 Uspora casu'!$F$5:$J$5),('07 Uspora casu'!$F21/'07 Uspora casu'!$G21)^(1/('07 Uspora casu'!$G$19-'07 Uspora casu'!$F$19))*AQ22,IF(AP$20&gt;MAX('07 Uspora casu'!$F$5:$J$5),(INDEX('07 Uspora casu'!$F21:$J21,MATCH(AP$20,'07 Uspora casu'!$F$5:$J$5,1))/INDEX('07 Uspora casu'!$F21:$J21,MATCH(AP$20,'07 Uspora casu'!$F$5:$J$5,1)-1))^(1/(INDEX('07 Uspora casu'!$F$5:$J$5,MATCH(AP$20,'07 Uspora casu'!$F$5:$J$5,1))-INDEX('07 Uspora casu'!$F$5:$J$5,MATCH(AP$20,'07 Uspora casu'!$F$5:$J$5,1)-1)))*AO22,(INDEX('07 Uspora casu'!$F21:$J21,MATCH(AP$20,'07 Uspora casu'!$F$5:$J$5,1)+1)/INDEX('07 Uspora casu'!$F21:$J21,MATCH(AP$20,'07 Uspora casu'!$F$5:$J$5,1)))^(1/(INDEX('07 Uspora casu'!$F$5:$J$5,MATCH(AP$20,'07 Uspora casu'!$F$5:$J$5,1)+1)-INDEX('07 Uspora casu'!$F$5:$J$5,MATCH(AP$20,'07 Uspora casu'!$F$5:$J$5,1))))*AO22))),IFERROR($E22/INDEX('07 Uspora casu'!$F21:$J21,MATCH(AP$20,'07 Uspora casu'!$F$5:$J$5,0)),IF(AP$20&lt;MIN('07 Uspora casu'!$F$5:$J$5),('07 Uspora casu'!$G21/'07 Uspora casu'!$F21)^(1/('07 Uspora casu'!$G$19-'07 Uspora casu'!$F$19))*AQ22,IF(AP$20&gt;MAX('07 Uspora casu'!$F$5:$J$5),(INDEX('07 Uspora casu'!$F21:$J21,MATCH(AP$20,'07 Uspora casu'!$F$5:$J$5,1)-1)/INDEX('07 Uspora casu'!$F21:$J21,MATCH(AP$20,'07 Uspora casu'!$F$5:$J$5,1)))^(1/(INDEX('07 Uspora casu'!$F$5:$J$5,MATCH(AP$20,'07 Uspora casu'!$F$5:$J$5,1))-INDEX('07 Uspora casu'!$F$5:$J$5,MATCH(AP$20,'07 Uspora casu'!$F$5:$J$5,1)-1)))*AO22,(INDEX('07 Uspora casu'!$F21:$J21,MATCH(AP$20,'07 Uspora casu'!$F$5:$J$5,1))/INDEX('07 Uspora casu'!$F21:$J21,MATCH(AP$20,'07 Uspora casu'!$F$5:$J$5,1)+1))^(1/(INDEX('07 Uspora casu'!$F$5:$J$5,MATCH(AP$20,'07 Uspora casu'!$F$5:$J$5,1)+1)-INDEX('07 Uspora casu'!$F$5:$J$5,MATCH(AP$20,'07 Uspora casu'!$F$5:$J$5,1))))*AO22)))))</f>
        <v>1.60731605930442E-2</v>
      </c>
      <c r="AQ22" s="48">
        <f>IF($E22="",0,IF('07 Uspora casu'!$D$2="Jazdný čas",IFERROR(INDEX('07 Uspora casu'!$F21:$J21,MATCH(AQ$20,'07 Uspora casu'!$F$5:$J$5,0))/60,IF(AQ$20&lt;MIN('07 Uspora casu'!$F$5:$J$5),('07 Uspora casu'!$F21/'07 Uspora casu'!$G21)^(1/('07 Uspora casu'!$G$19-'07 Uspora casu'!$F$19))*AR22,IF(AQ$20&gt;MAX('07 Uspora casu'!$F$5:$J$5),(INDEX('07 Uspora casu'!$F21:$J21,MATCH(AQ$20,'07 Uspora casu'!$F$5:$J$5,1))/INDEX('07 Uspora casu'!$F21:$J21,MATCH(AQ$20,'07 Uspora casu'!$F$5:$J$5,1)-1))^(1/(INDEX('07 Uspora casu'!$F$5:$J$5,MATCH(AQ$20,'07 Uspora casu'!$F$5:$J$5,1))-INDEX('07 Uspora casu'!$F$5:$J$5,MATCH(AQ$20,'07 Uspora casu'!$F$5:$J$5,1)-1)))*AP22,(INDEX('07 Uspora casu'!$F21:$J21,MATCH(AQ$20,'07 Uspora casu'!$F$5:$J$5,1)+1)/INDEX('07 Uspora casu'!$F21:$J21,MATCH(AQ$20,'07 Uspora casu'!$F$5:$J$5,1)))^(1/(INDEX('07 Uspora casu'!$F$5:$J$5,MATCH(AQ$20,'07 Uspora casu'!$F$5:$J$5,1)+1)-INDEX('07 Uspora casu'!$F$5:$J$5,MATCH(AQ$20,'07 Uspora casu'!$F$5:$J$5,1))))*AP22))),IFERROR($E22/INDEX('07 Uspora casu'!$F21:$J21,MATCH(AQ$20,'07 Uspora casu'!$F$5:$J$5,0)),IF(AQ$20&lt;MIN('07 Uspora casu'!$F$5:$J$5),('07 Uspora casu'!$G21/'07 Uspora casu'!$F21)^(1/('07 Uspora casu'!$G$19-'07 Uspora casu'!$F$19))*AR22,IF(AQ$20&gt;MAX('07 Uspora casu'!$F$5:$J$5),(INDEX('07 Uspora casu'!$F21:$J21,MATCH(AQ$20,'07 Uspora casu'!$F$5:$J$5,1)-1)/INDEX('07 Uspora casu'!$F21:$J21,MATCH(AQ$20,'07 Uspora casu'!$F$5:$J$5,1)))^(1/(INDEX('07 Uspora casu'!$F$5:$J$5,MATCH(AQ$20,'07 Uspora casu'!$F$5:$J$5,1))-INDEX('07 Uspora casu'!$F$5:$J$5,MATCH(AQ$20,'07 Uspora casu'!$F$5:$J$5,1)-1)))*AP22,(INDEX('07 Uspora casu'!$F21:$J21,MATCH(AQ$20,'07 Uspora casu'!$F$5:$J$5,1))/INDEX('07 Uspora casu'!$F21:$J21,MATCH(AQ$20,'07 Uspora casu'!$F$5:$J$5,1)+1))^(1/(INDEX('07 Uspora casu'!$F$5:$J$5,MATCH(AQ$20,'07 Uspora casu'!$F$5:$J$5,1)+1)-INDEX('07 Uspora casu'!$F$5:$J$5,MATCH(AQ$20,'07 Uspora casu'!$F$5:$J$5,1))))*AP22)))))</f>
        <v>1.60731605930442E-2</v>
      </c>
      <c r="AR22" s="48">
        <f>IF($E22="",0,IF('07 Uspora casu'!$D$2="Jazdný čas",IFERROR(INDEX('07 Uspora casu'!$F21:$J21,MATCH(AR$20,'07 Uspora casu'!$F$5:$J$5,0))/60,IF(AR$20&lt;MIN('07 Uspora casu'!$F$5:$J$5),('07 Uspora casu'!$F21/'07 Uspora casu'!$G21)^(1/('07 Uspora casu'!$G$19-'07 Uspora casu'!$F$19))*AS22,IF(AR$20&gt;MAX('07 Uspora casu'!$F$5:$J$5),(INDEX('07 Uspora casu'!$F21:$J21,MATCH(AR$20,'07 Uspora casu'!$F$5:$J$5,1))/INDEX('07 Uspora casu'!$F21:$J21,MATCH(AR$20,'07 Uspora casu'!$F$5:$J$5,1)-1))^(1/(INDEX('07 Uspora casu'!$F$5:$J$5,MATCH(AR$20,'07 Uspora casu'!$F$5:$J$5,1))-INDEX('07 Uspora casu'!$F$5:$J$5,MATCH(AR$20,'07 Uspora casu'!$F$5:$J$5,1)-1)))*AQ22,(INDEX('07 Uspora casu'!$F21:$J21,MATCH(AR$20,'07 Uspora casu'!$F$5:$J$5,1)+1)/INDEX('07 Uspora casu'!$F21:$J21,MATCH(AR$20,'07 Uspora casu'!$F$5:$J$5,1)))^(1/(INDEX('07 Uspora casu'!$F$5:$J$5,MATCH(AR$20,'07 Uspora casu'!$F$5:$J$5,1)+1)-INDEX('07 Uspora casu'!$F$5:$J$5,MATCH(AR$20,'07 Uspora casu'!$F$5:$J$5,1))))*AQ22))),IFERROR($E22/INDEX('07 Uspora casu'!$F21:$J21,MATCH(AR$20,'07 Uspora casu'!$F$5:$J$5,0)),IF(AR$20&lt;MIN('07 Uspora casu'!$F$5:$J$5),('07 Uspora casu'!$G21/'07 Uspora casu'!$F21)^(1/('07 Uspora casu'!$G$19-'07 Uspora casu'!$F$19))*AS22,IF(AR$20&gt;MAX('07 Uspora casu'!$F$5:$J$5),(INDEX('07 Uspora casu'!$F21:$J21,MATCH(AR$20,'07 Uspora casu'!$F$5:$J$5,1)-1)/INDEX('07 Uspora casu'!$F21:$J21,MATCH(AR$20,'07 Uspora casu'!$F$5:$J$5,1)))^(1/(INDEX('07 Uspora casu'!$F$5:$J$5,MATCH(AR$20,'07 Uspora casu'!$F$5:$J$5,1))-INDEX('07 Uspora casu'!$F$5:$J$5,MATCH(AR$20,'07 Uspora casu'!$F$5:$J$5,1)-1)))*AQ22,(INDEX('07 Uspora casu'!$F21:$J21,MATCH(AR$20,'07 Uspora casu'!$F$5:$J$5,1))/INDEX('07 Uspora casu'!$F21:$J21,MATCH(AR$20,'07 Uspora casu'!$F$5:$J$5,1)+1))^(1/(INDEX('07 Uspora casu'!$F$5:$J$5,MATCH(AR$20,'07 Uspora casu'!$F$5:$J$5,1)+1)-INDEX('07 Uspora casu'!$F$5:$J$5,MATCH(AR$20,'07 Uspora casu'!$F$5:$J$5,1))))*AQ22)))))</f>
        <v>1.60731605930442E-2</v>
      </c>
      <c r="AS22" s="48">
        <f>IF($E22="",0,IF('07 Uspora casu'!$D$2="Jazdný čas",IFERROR(INDEX('07 Uspora casu'!$F21:$J21,MATCH(AS$20,'07 Uspora casu'!$F$5:$J$5,0))/60,IF(AS$20&lt;MIN('07 Uspora casu'!$F$5:$J$5),('07 Uspora casu'!$F21/'07 Uspora casu'!$G21)^(1/('07 Uspora casu'!$G$19-'07 Uspora casu'!$F$19))*AT22,IF(AS$20&gt;MAX('07 Uspora casu'!$F$5:$J$5),(INDEX('07 Uspora casu'!$F21:$J21,MATCH(AS$20,'07 Uspora casu'!$F$5:$J$5,1))/INDEX('07 Uspora casu'!$F21:$J21,MATCH(AS$20,'07 Uspora casu'!$F$5:$J$5,1)-1))^(1/(INDEX('07 Uspora casu'!$F$5:$J$5,MATCH(AS$20,'07 Uspora casu'!$F$5:$J$5,1))-INDEX('07 Uspora casu'!$F$5:$J$5,MATCH(AS$20,'07 Uspora casu'!$F$5:$J$5,1)-1)))*AR22,(INDEX('07 Uspora casu'!$F21:$J21,MATCH(AS$20,'07 Uspora casu'!$F$5:$J$5,1)+1)/INDEX('07 Uspora casu'!$F21:$J21,MATCH(AS$20,'07 Uspora casu'!$F$5:$J$5,1)))^(1/(INDEX('07 Uspora casu'!$F$5:$J$5,MATCH(AS$20,'07 Uspora casu'!$F$5:$J$5,1)+1)-INDEX('07 Uspora casu'!$F$5:$J$5,MATCH(AS$20,'07 Uspora casu'!$F$5:$J$5,1))))*AR22))),IFERROR($E22/INDEX('07 Uspora casu'!$F21:$J21,MATCH(AS$20,'07 Uspora casu'!$F$5:$J$5,0)),IF(AS$20&lt;MIN('07 Uspora casu'!$F$5:$J$5),('07 Uspora casu'!$G21/'07 Uspora casu'!$F21)^(1/('07 Uspora casu'!$G$19-'07 Uspora casu'!$F$19))*AT22,IF(AS$20&gt;MAX('07 Uspora casu'!$F$5:$J$5),(INDEX('07 Uspora casu'!$F21:$J21,MATCH(AS$20,'07 Uspora casu'!$F$5:$J$5,1)-1)/INDEX('07 Uspora casu'!$F21:$J21,MATCH(AS$20,'07 Uspora casu'!$F$5:$J$5,1)))^(1/(INDEX('07 Uspora casu'!$F$5:$J$5,MATCH(AS$20,'07 Uspora casu'!$F$5:$J$5,1))-INDEX('07 Uspora casu'!$F$5:$J$5,MATCH(AS$20,'07 Uspora casu'!$F$5:$J$5,1)-1)))*AR22,(INDEX('07 Uspora casu'!$F21:$J21,MATCH(AS$20,'07 Uspora casu'!$F$5:$J$5,1))/INDEX('07 Uspora casu'!$F21:$J21,MATCH(AS$20,'07 Uspora casu'!$F$5:$J$5,1)+1))^(1/(INDEX('07 Uspora casu'!$F$5:$J$5,MATCH(AS$20,'07 Uspora casu'!$F$5:$J$5,1)+1)-INDEX('07 Uspora casu'!$F$5:$J$5,MATCH(AS$20,'07 Uspora casu'!$F$5:$J$5,1))))*AR22)))))</f>
        <v>1.60731605930442E-2</v>
      </c>
      <c r="AT22" s="48">
        <f>IF($E22="",0,IF('07 Uspora casu'!$D$2="Jazdný čas",IFERROR(INDEX('07 Uspora casu'!$F21:$J21,MATCH(AT$20,'07 Uspora casu'!$F$5:$J$5,0))/60,IF(AT$20&lt;MIN('07 Uspora casu'!$F$5:$J$5),('07 Uspora casu'!$F21/'07 Uspora casu'!$G21)^(1/('07 Uspora casu'!$G$19-'07 Uspora casu'!$F$19))*AU22,IF(AT$20&gt;MAX('07 Uspora casu'!$F$5:$J$5),(INDEX('07 Uspora casu'!$F21:$J21,MATCH(AT$20,'07 Uspora casu'!$F$5:$J$5,1))/INDEX('07 Uspora casu'!$F21:$J21,MATCH(AT$20,'07 Uspora casu'!$F$5:$J$5,1)-1))^(1/(INDEX('07 Uspora casu'!$F$5:$J$5,MATCH(AT$20,'07 Uspora casu'!$F$5:$J$5,1))-INDEX('07 Uspora casu'!$F$5:$J$5,MATCH(AT$20,'07 Uspora casu'!$F$5:$J$5,1)-1)))*AS22,(INDEX('07 Uspora casu'!$F21:$J21,MATCH(AT$20,'07 Uspora casu'!$F$5:$J$5,1)+1)/INDEX('07 Uspora casu'!$F21:$J21,MATCH(AT$20,'07 Uspora casu'!$F$5:$J$5,1)))^(1/(INDEX('07 Uspora casu'!$F$5:$J$5,MATCH(AT$20,'07 Uspora casu'!$F$5:$J$5,1)+1)-INDEX('07 Uspora casu'!$F$5:$J$5,MATCH(AT$20,'07 Uspora casu'!$F$5:$J$5,1))))*AS22))),IFERROR($E22/INDEX('07 Uspora casu'!$F21:$J21,MATCH(AT$20,'07 Uspora casu'!$F$5:$J$5,0)),IF(AT$20&lt;MIN('07 Uspora casu'!$F$5:$J$5),('07 Uspora casu'!$G21/'07 Uspora casu'!$F21)^(1/('07 Uspora casu'!$G$19-'07 Uspora casu'!$F$19))*AU22,IF(AT$20&gt;MAX('07 Uspora casu'!$F$5:$J$5),(INDEX('07 Uspora casu'!$F21:$J21,MATCH(AT$20,'07 Uspora casu'!$F$5:$J$5,1)-1)/INDEX('07 Uspora casu'!$F21:$J21,MATCH(AT$20,'07 Uspora casu'!$F$5:$J$5,1)))^(1/(INDEX('07 Uspora casu'!$F$5:$J$5,MATCH(AT$20,'07 Uspora casu'!$F$5:$J$5,1))-INDEX('07 Uspora casu'!$F$5:$J$5,MATCH(AT$20,'07 Uspora casu'!$F$5:$J$5,1)-1)))*AS22,(INDEX('07 Uspora casu'!$F21:$J21,MATCH(AT$20,'07 Uspora casu'!$F$5:$J$5,1))/INDEX('07 Uspora casu'!$F21:$J21,MATCH(AT$20,'07 Uspora casu'!$F$5:$J$5,1)+1))^(1/(INDEX('07 Uspora casu'!$F$5:$J$5,MATCH(AT$20,'07 Uspora casu'!$F$5:$J$5,1)+1)-INDEX('07 Uspora casu'!$F$5:$J$5,MATCH(AT$20,'07 Uspora casu'!$F$5:$J$5,1))))*AS22)))))</f>
        <v>1.60731605930442E-2</v>
      </c>
      <c r="AU22" s="48">
        <f>IF($E22="",0,IF('07 Uspora casu'!$D$2="Jazdný čas",IFERROR(INDEX('07 Uspora casu'!$F21:$J21,MATCH(AU$20,'07 Uspora casu'!$F$5:$J$5,0))/60,IF(AU$20&lt;MIN('07 Uspora casu'!$F$5:$J$5),('07 Uspora casu'!$F21/'07 Uspora casu'!$G21)^(1/('07 Uspora casu'!$G$19-'07 Uspora casu'!$F$19))*AV22,IF(AU$20&gt;MAX('07 Uspora casu'!$F$5:$J$5),(INDEX('07 Uspora casu'!$F21:$J21,MATCH(AU$20,'07 Uspora casu'!$F$5:$J$5,1))/INDEX('07 Uspora casu'!$F21:$J21,MATCH(AU$20,'07 Uspora casu'!$F$5:$J$5,1)-1))^(1/(INDEX('07 Uspora casu'!$F$5:$J$5,MATCH(AU$20,'07 Uspora casu'!$F$5:$J$5,1))-INDEX('07 Uspora casu'!$F$5:$J$5,MATCH(AU$20,'07 Uspora casu'!$F$5:$J$5,1)-1)))*AT22,(INDEX('07 Uspora casu'!$F21:$J21,MATCH(AU$20,'07 Uspora casu'!$F$5:$J$5,1)+1)/INDEX('07 Uspora casu'!$F21:$J21,MATCH(AU$20,'07 Uspora casu'!$F$5:$J$5,1)))^(1/(INDEX('07 Uspora casu'!$F$5:$J$5,MATCH(AU$20,'07 Uspora casu'!$F$5:$J$5,1)+1)-INDEX('07 Uspora casu'!$F$5:$J$5,MATCH(AU$20,'07 Uspora casu'!$F$5:$J$5,1))))*AT22))),IFERROR($E22/INDEX('07 Uspora casu'!$F21:$J21,MATCH(AU$20,'07 Uspora casu'!$F$5:$J$5,0)),IF(AU$20&lt;MIN('07 Uspora casu'!$F$5:$J$5),('07 Uspora casu'!$G21/'07 Uspora casu'!$F21)^(1/('07 Uspora casu'!$G$19-'07 Uspora casu'!$F$19))*AV22,IF(AU$20&gt;MAX('07 Uspora casu'!$F$5:$J$5),(INDEX('07 Uspora casu'!$F21:$J21,MATCH(AU$20,'07 Uspora casu'!$F$5:$J$5,1)-1)/INDEX('07 Uspora casu'!$F21:$J21,MATCH(AU$20,'07 Uspora casu'!$F$5:$J$5,1)))^(1/(INDEX('07 Uspora casu'!$F$5:$J$5,MATCH(AU$20,'07 Uspora casu'!$F$5:$J$5,1))-INDEX('07 Uspora casu'!$F$5:$J$5,MATCH(AU$20,'07 Uspora casu'!$F$5:$J$5,1)-1)))*AT22,(INDEX('07 Uspora casu'!$F21:$J21,MATCH(AU$20,'07 Uspora casu'!$F$5:$J$5,1))/INDEX('07 Uspora casu'!$F21:$J21,MATCH(AU$20,'07 Uspora casu'!$F$5:$J$5,1)+1))^(1/(INDEX('07 Uspora casu'!$F$5:$J$5,MATCH(AU$20,'07 Uspora casu'!$F$5:$J$5,1)+1)-INDEX('07 Uspora casu'!$F$5:$J$5,MATCH(AU$20,'07 Uspora casu'!$F$5:$J$5,1))))*AT22)))))</f>
        <v>1.60731605930442E-2</v>
      </c>
      <c r="AV22" s="48">
        <f>IF($E22="",0,IF('07 Uspora casu'!$D$2="Jazdný čas",IFERROR(INDEX('07 Uspora casu'!$F21:$J21,MATCH(AV$20,'07 Uspora casu'!$F$5:$J$5,0))/60,IF(AV$20&lt;MIN('07 Uspora casu'!$F$5:$J$5),('07 Uspora casu'!$F21/'07 Uspora casu'!$G21)^(1/('07 Uspora casu'!$G$19-'07 Uspora casu'!$F$19))*AW22,IF(AV$20&gt;MAX('07 Uspora casu'!$F$5:$J$5),(INDEX('07 Uspora casu'!$F21:$J21,MATCH(AV$20,'07 Uspora casu'!$F$5:$J$5,1))/INDEX('07 Uspora casu'!$F21:$J21,MATCH(AV$20,'07 Uspora casu'!$F$5:$J$5,1)-1))^(1/(INDEX('07 Uspora casu'!$F$5:$J$5,MATCH(AV$20,'07 Uspora casu'!$F$5:$J$5,1))-INDEX('07 Uspora casu'!$F$5:$J$5,MATCH(AV$20,'07 Uspora casu'!$F$5:$J$5,1)-1)))*AU22,(INDEX('07 Uspora casu'!$F21:$J21,MATCH(AV$20,'07 Uspora casu'!$F$5:$J$5,1)+1)/INDEX('07 Uspora casu'!$F21:$J21,MATCH(AV$20,'07 Uspora casu'!$F$5:$J$5,1)))^(1/(INDEX('07 Uspora casu'!$F$5:$J$5,MATCH(AV$20,'07 Uspora casu'!$F$5:$J$5,1)+1)-INDEX('07 Uspora casu'!$F$5:$J$5,MATCH(AV$20,'07 Uspora casu'!$F$5:$J$5,1))))*AU22))),IFERROR($E22/INDEX('07 Uspora casu'!$F21:$J21,MATCH(AV$20,'07 Uspora casu'!$F$5:$J$5,0)),IF(AV$20&lt;MIN('07 Uspora casu'!$F$5:$J$5),('07 Uspora casu'!$G21/'07 Uspora casu'!$F21)^(1/('07 Uspora casu'!$G$19-'07 Uspora casu'!$F$19))*AW22,IF(AV$20&gt;MAX('07 Uspora casu'!$F$5:$J$5),(INDEX('07 Uspora casu'!$F21:$J21,MATCH(AV$20,'07 Uspora casu'!$F$5:$J$5,1)-1)/INDEX('07 Uspora casu'!$F21:$J21,MATCH(AV$20,'07 Uspora casu'!$F$5:$J$5,1)))^(1/(INDEX('07 Uspora casu'!$F$5:$J$5,MATCH(AV$20,'07 Uspora casu'!$F$5:$J$5,1))-INDEX('07 Uspora casu'!$F$5:$J$5,MATCH(AV$20,'07 Uspora casu'!$F$5:$J$5,1)-1)))*AU22,(INDEX('07 Uspora casu'!$F21:$J21,MATCH(AV$20,'07 Uspora casu'!$F$5:$J$5,1))/INDEX('07 Uspora casu'!$F21:$J21,MATCH(AV$20,'07 Uspora casu'!$F$5:$J$5,1)+1))^(1/(INDEX('07 Uspora casu'!$F$5:$J$5,MATCH(AV$20,'07 Uspora casu'!$F$5:$J$5,1)+1)-INDEX('07 Uspora casu'!$F$5:$J$5,MATCH(AV$20,'07 Uspora casu'!$F$5:$J$5,1))))*AU22)))))</f>
        <v>1.60731605930442E-2</v>
      </c>
      <c r="AW22" s="48">
        <f>IF($E22="",0,IF('07 Uspora casu'!$D$2="Jazdný čas",IFERROR(INDEX('07 Uspora casu'!$F21:$J21,MATCH(AW$20,'07 Uspora casu'!$F$5:$J$5,0))/60,IF(AW$20&lt;MIN('07 Uspora casu'!$F$5:$J$5),('07 Uspora casu'!$F21/'07 Uspora casu'!$G21)^(1/('07 Uspora casu'!$G$19-'07 Uspora casu'!$F$19))*AX22,IF(AW$20&gt;MAX('07 Uspora casu'!$F$5:$J$5),(INDEX('07 Uspora casu'!$F21:$J21,MATCH(AW$20,'07 Uspora casu'!$F$5:$J$5,1))/INDEX('07 Uspora casu'!$F21:$J21,MATCH(AW$20,'07 Uspora casu'!$F$5:$J$5,1)-1))^(1/(INDEX('07 Uspora casu'!$F$5:$J$5,MATCH(AW$20,'07 Uspora casu'!$F$5:$J$5,1))-INDEX('07 Uspora casu'!$F$5:$J$5,MATCH(AW$20,'07 Uspora casu'!$F$5:$J$5,1)-1)))*AV22,(INDEX('07 Uspora casu'!$F21:$J21,MATCH(AW$20,'07 Uspora casu'!$F$5:$J$5,1)+1)/INDEX('07 Uspora casu'!$F21:$J21,MATCH(AW$20,'07 Uspora casu'!$F$5:$J$5,1)))^(1/(INDEX('07 Uspora casu'!$F$5:$J$5,MATCH(AW$20,'07 Uspora casu'!$F$5:$J$5,1)+1)-INDEX('07 Uspora casu'!$F$5:$J$5,MATCH(AW$20,'07 Uspora casu'!$F$5:$J$5,1))))*AV22))),IFERROR($E22/INDEX('07 Uspora casu'!$F21:$J21,MATCH(AW$20,'07 Uspora casu'!$F$5:$J$5,0)),IF(AW$20&lt;MIN('07 Uspora casu'!$F$5:$J$5),('07 Uspora casu'!$G21/'07 Uspora casu'!$F21)^(1/('07 Uspora casu'!$G$19-'07 Uspora casu'!$F$19))*AX22,IF(AW$20&gt;MAX('07 Uspora casu'!$F$5:$J$5),(INDEX('07 Uspora casu'!$F21:$J21,MATCH(AW$20,'07 Uspora casu'!$F$5:$J$5,1)-1)/INDEX('07 Uspora casu'!$F21:$J21,MATCH(AW$20,'07 Uspora casu'!$F$5:$J$5,1)))^(1/(INDEX('07 Uspora casu'!$F$5:$J$5,MATCH(AW$20,'07 Uspora casu'!$F$5:$J$5,1))-INDEX('07 Uspora casu'!$F$5:$J$5,MATCH(AW$20,'07 Uspora casu'!$F$5:$J$5,1)-1)))*AV22,(INDEX('07 Uspora casu'!$F21:$J21,MATCH(AW$20,'07 Uspora casu'!$F$5:$J$5,1))/INDEX('07 Uspora casu'!$F21:$J21,MATCH(AW$20,'07 Uspora casu'!$F$5:$J$5,1)+1))^(1/(INDEX('07 Uspora casu'!$F$5:$J$5,MATCH(AW$20,'07 Uspora casu'!$F$5:$J$5,1)+1)-INDEX('07 Uspora casu'!$F$5:$J$5,MATCH(AW$20,'07 Uspora casu'!$F$5:$J$5,1))))*AV22)))))</f>
        <v>1.60731605930442E-2</v>
      </c>
      <c r="AX22" s="48">
        <f>IF($E22="",0,IF('07 Uspora casu'!$D$2="Jazdný čas",IFERROR(INDEX('07 Uspora casu'!$F21:$J21,MATCH(AX$20,'07 Uspora casu'!$F$5:$J$5,0))/60,IF(AX$20&lt;MIN('07 Uspora casu'!$F$5:$J$5),('07 Uspora casu'!$F21/'07 Uspora casu'!$G21)^(1/('07 Uspora casu'!$G$19-'07 Uspora casu'!$F$19))*AY22,IF(AX$20&gt;MAX('07 Uspora casu'!$F$5:$J$5),(INDEX('07 Uspora casu'!$F21:$J21,MATCH(AX$20,'07 Uspora casu'!$F$5:$J$5,1))/INDEX('07 Uspora casu'!$F21:$J21,MATCH(AX$20,'07 Uspora casu'!$F$5:$J$5,1)-1))^(1/(INDEX('07 Uspora casu'!$F$5:$J$5,MATCH(AX$20,'07 Uspora casu'!$F$5:$J$5,1))-INDEX('07 Uspora casu'!$F$5:$J$5,MATCH(AX$20,'07 Uspora casu'!$F$5:$J$5,1)-1)))*AW22,(INDEX('07 Uspora casu'!$F21:$J21,MATCH(AX$20,'07 Uspora casu'!$F$5:$J$5,1)+1)/INDEX('07 Uspora casu'!$F21:$J21,MATCH(AX$20,'07 Uspora casu'!$F$5:$J$5,1)))^(1/(INDEX('07 Uspora casu'!$F$5:$J$5,MATCH(AX$20,'07 Uspora casu'!$F$5:$J$5,1)+1)-INDEX('07 Uspora casu'!$F$5:$J$5,MATCH(AX$20,'07 Uspora casu'!$F$5:$J$5,1))))*AW22))),IFERROR($E22/INDEX('07 Uspora casu'!$F21:$J21,MATCH(AX$20,'07 Uspora casu'!$F$5:$J$5,0)),IF(AX$20&lt;MIN('07 Uspora casu'!$F$5:$J$5),('07 Uspora casu'!$G21/'07 Uspora casu'!$F21)^(1/('07 Uspora casu'!$G$19-'07 Uspora casu'!$F$19))*AY22,IF(AX$20&gt;MAX('07 Uspora casu'!$F$5:$J$5),(INDEX('07 Uspora casu'!$F21:$J21,MATCH(AX$20,'07 Uspora casu'!$F$5:$J$5,1)-1)/INDEX('07 Uspora casu'!$F21:$J21,MATCH(AX$20,'07 Uspora casu'!$F$5:$J$5,1)))^(1/(INDEX('07 Uspora casu'!$F$5:$J$5,MATCH(AX$20,'07 Uspora casu'!$F$5:$J$5,1))-INDEX('07 Uspora casu'!$F$5:$J$5,MATCH(AX$20,'07 Uspora casu'!$F$5:$J$5,1)-1)))*AW22,(INDEX('07 Uspora casu'!$F21:$J21,MATCH(AX$20,'07 Uspora casu'!$F$5:$J$5,1))/INDEX('07 Uspora casu'!$F21:$J21,MATCH(AX$20,'07 Uspora casu'!$F$5:$J$5,1)+1))^(1/(INDEX('07 Uspora casu'!$F$5:$J$5,MATCH(AX$20,'07 Uspora casu'!$F$5:$J$5,1)+1)-INDEX('07 Uspora casu'!$F$5:$J$5,MATCH(AX$20,'07 Uspora casu'!$F$5:$J$5,1))))*AW22)))))</f>
        <v>1.60731605930442E-2</v>
      </c>
      <c r="AY22" s="48">
        <f>IF($E22="",0,IF('07 Uspora casu'!$D$2="Jazdný čas",IFERROR(INDEX('07 Uspora casu'!$F21:$J21,MATCH(AY$20,'07 Uspora casu'!$F$5:$J$5,0))/60,IF(AY$20&lt;MIN('07 Uspora casu'!$F$5:$J$5),('07 Uspora casu'!$F21/'07 Uspora casu'!$G21)^(1/('07 Uspora casu'!$G$19-'07 Uspora casu'!$F$19))*AZ22,IF(AY$20&gt;MAX('07 Uspora casu'!$F$5:$J$5),(INDEX('07 Uspora casu'!$F21:$J21,MATCH(AY$20,'07 Uspora casu'!$F$5:$J$5,1))/INDEX('07 Uspora casu'!$F21:$J21,MATCH(AY$20,'07 Uspora casu'!$F$5:$J$5,1)-1))^(1/(INDEX('07 Uspora casu'!$F$5:$J$5,MATCH(AY$20,'07 Uspora casu'!$F$5:$J$5,1))-INDEX('07 Uspora casu'!$F$5:$J$5,MATCH(AY$20,'07 Uspora casu'!$F$5:$J$5,1)-1)))*AX22,(INDEX('07 Uspora casu'!$F21:$J21,MATCH(AY$20,'07 Uspora casu'!$F$5:$J$5,1)+1)/INDEX('07 Uspora casu'!$F21:$J21,MATCH(AY$20,'07 Uspora casu'!$F$5:$J$5,1)))^(1/(INDEX('07 Uspora casu'!$F$5:$J$5,MATCH(AY$20,'07 Uspora casu'!$F$5:$J$5,1)+1)-INDEX('07 Uspora casu'!$F$5:$J$5,MATCH(AY$20,'07 Uspora casu'!$F$5:$J$5,1))))*AX22))),IFERROR($E22/INDEX('07 Uspora casu'!$F21:$J21,MATCH(AY$20,'07 Uspora casu'!$F$5:$J$5,0)),IF(AY$20&lt;MIN('07 Uspora casu'!$F$5:$J$5),('07 Uspora casu'!$G21/'07 Uspora casu'!$F21)^(1/('07 Uspora casu'!$G$19-'07 Uspora casu'!$F$19))*AZ22,IF(AY$20&gt;MAX('07 Uspora casu'!$F$5:$J$5),(INDEX('07 Uspora casu'!$F21:$J21,MATCH(AY$20,'07 Uspora casu'!$F$5:$J$5,1)-1)/INDEX('07 Uspora casu'!$F21:$J21,MATCH(AY$20,'07 Uspora casu'!$F$5:$J$5,1)))^(1/(INDEX('07 Uspora casu'!$F$5:$J$5,MATCH(AY$20,'07 Uspora casu'!$F$5:$J$5,1))-INDEX('07 Uspora casu'!$F$5:$J$5,MATCH(AY$20,'07 Uspora casu'!$F$5:$J$5,1)-1)))*AX22,(INDEX('07 Uspora casu'!$F21:$J21,MATCH(AY$20,'07 Uspora casu'!$F$5:$J$5,1))/INDEX('07 Uspora casu'!$F21:$J21,MATCH(AY$20,'07 Uspora casu'!$F$5:$J$5,1)+1))^(1/(INDEX('07 Uspora casu'!$F$5:$J$5,MATCH(AY$20,'07 Uspora casu'!$F$5:$J$5,1)+1)-INDEX('07 Uspora casu'!$F$5:$J$5,MATCH(AY$20,'07 Uspora casu'!$F$5:$J$5,1))))*AX22)))))</f>
        <v>1.60731605930442E-2</v>
      </c>
      <c r="AZ22" s="48">
        <f>IF($E22="",0,IF('07 Uspora casu'!$D$2="Jazdný čas",IFERROR(INDEX('07 Uspora casu'!$F21:$J21,MATCH(AZ$20,'07 Uspora casu'!$F$5:$J$5,0))/60,IF(AZ$20&lt;MIN('07 Uspora casu'!$F$5:$J$5),('07 Uspora casu'!$F21/'07 Uspora casu'!$G21)^(1/('07 Uspora casu'!$G$19-'07 Uspora casu'!$F$19))*BA22,IF(AZ$20&gt;MAX('07 Uspora casu'!$F$5:$J$5),(INDEX('07 Uspora casu'!$F21:$J21,MATCH(AZ$20,'07 Uspora casu'!$F$5:$J$5,1))/INDEX('07 Uspora casu'!$F21:$J21,MATCH(AZ$20,'07 Uspora casu'!$F$5:$J$5,1)-1))^(1/(INDEX('07 Uspora casu'!$F$5:$J$5,MATCH(AZ$20,'07 Uspora casu'!$F$5:$J$5,1))-INDEX('07 Uspora casu'!$F$5:$J$5,MATCH(AZ$20,'07 Uspora casu'!$F$5:$J$5,1)-1)))*AY22,(INDEX('07 Uspora casu'!$F21:$J21,MATCH(AZ$20,'07 Uspora casu'!$F$5:$J$5,1)+1)/INDEX('07 Uspora casu'!$F21:$J21,MATCH(AZ$20,'07 Uspora casu'!$F$5:$J$5,1)))^(1/(INDEX('07 Uspora casu'!$F$5:$J$5,MATCH(AZ$20,'07 Uspora casu'!$F$5:$J$5,1)+1)-INDEX('07 Uspora casu'!$F$5:$J$5,MATCH(AZ$20,'07 Uspora casu'!$F$5:$J$5,1))))*AY22))),IFERROR($E22/INDEX('07 Uspora casu'!$F21:$J21,MATCH(AZ$20,'07 Uspora casu'!$F$5:$J$5,0)),IF(AZ$20&lt;MIN('07 Uspora casu'!$F$5:$J$5),('07 Uspora casu'!$G21/'07 Uspora casu'!$F21)^(1/('07 Uspora casu'!$G$19-'07 Uspora casu'!$F$19))*BA22,IF(AZ$20&gt;MAX('07 Uspora casu'!$F$5:$J$5),(INDEX('07 Uspora casu'!$F21:$J21,MATCH(AZ$20,'07 Uspora casu'!$F$5:$J$5,1)-1)/INDEX('07 Uspora casu'!$F21:$J21,MATCH(AZ$20,'07 Uspora casu'!$F$5:$J$5,1)))^(1/(INDEX('07 Uspora casu'!$F$5:$J$5,MATCH(AZ$20,'07 Uspora casu'!$F$5:$J$5,1))-INDEX('07 Uspora casu'!$F$5:$J$5,MATCH(AZ$20,'07 Uspora casu'!$F$5:$J$5,1)-1)))*AY22,(INDEX('07 Uspora casu'!$F21:$J21,MATCH(AZ$20,'07 Uspora casu'!$F$5:$J$5,1))/INDEX('07 Uspora casu'!$F21:$J21,MATCH(AZ$20,'07 Uspora casu'!$F$5:$J$5,1)+1))^(1/(INDEX('07 Uspora casu'!$F$5:$J$5,MATCH(AZ$20,'07 Uspora casu'!$F$5:$J$5,1)+1)-INDEX('07 Uspora casu'!$F$5:$J$5,MATCH(AZ$20,'07 Uspora casu'!$F$5:$J$5,1))))*AY22)))))</f>
        <v>1.60731605930442E-2</v>
      </c>
      <c r="BA22" s="48">
        <f>IF($E22="",0,IF('07 Uspora casu'!$D$2="Jazdný čas",IFERROR(INDEX('07 Uspora casu'!$F21:$J21,MATCH(BA$20,'07 Uspora casu'!$F$5:$J$5,0))/60,IF(BA$20&lt;MIN('07 Uspora casu'!$F$5:$J$5),('07 Uspora casu'!$F21/'07 Uspora casu'!$G21)^(1/('07 Uspora casu'!$G$19-'07 Uspora casu'!$F$19))*BB22,IF(BA$20&gt;MAX('07 Uspora casu'!$F$5:$J$5),(INDEX('07 Uspora casu'!$F21:$J21,MATCH(BA$20,'07 Uspora casu'!$F$5:$J$5,1))/INDEX('07 Uspora casu'!$F21:$J21,MATCH(BA$20,'07 Uspora casu'!$F$5:$J$5,1)-1))^(1/(INDEX('07 Uspora casu'!$F$5:$J$5,MATCH(BA$20,'07 Uspora casu'!$F$5:$J$5,1))-INDEX('07 Uspora casu'!$F$5:$J$5,MATCH(BA$20,'07 Uspora casu'!$F$5:$J$5,1)-1)))*AZ22,(INDEX('07 Uspora casu'!$F21:$J21,MATCH(BA$20,'07 Uspora casu'!$F$5:$J$5,1)+1)/INDEX('07 Uspora casu'!$F21:$J21,MATCH(BA$20,'07 Uspora casu'!$F$5:$J$5,1)))^(1/(INDEX('07 Uspora casu'!$F$5:$J$5,MATCH(BA$20,'07 Uspora casu'!$F$5:$J$5,1)+1)-INDEX('07 Uspora casu'!$F$5:$J$5,MATCH(BA$20,'07 Uspora casu'!$F$5:$J$5,1))))*AZ22))),IFERROR($E22/INDEX('07 Uspora casu'!$F21:$J21,MATCH(BA$20,'07 Uspora casu'!$F$5:$J$5,0)),IF(BA$20&lt;MIN('07 Uspora casu'!$F$5:$J$5),('07 Uspora casu'!$G21/'07 Uspora casu'!$F21)^(1/('07 Uspora casu'!$G$19-'07 Uspora casu'!$F$19))*BB22,IF(BA$20&gt;MAX('07 Uspora casu'!$F$5:$J$5),(INDEX('07 Uspora casu'!$F21:$J21,MATCH(BA$20,'07 Uspora casu'!$F$5:$J$5,1)-1)/INDEX('07 Uspora casu'!$F21:$J21,MATCH(BA$20,'07 Uspora casu'!$F$5:$J$5,1)))^(1/(INDEX('07 Uspora casu'!$F$5:$J$5,MATCH(BA$20,'07 Uspora casu'!$F$5:$J$5,1))-INDEX('07 Uspora casu'!$F$5:$J$5,MATCH(BA$20,'07 Uspora casu'!$F$5:$J$5,1)-1)))*AZ22,(INDEX('07 Uspora casu'!$F21:$J21,MATCH(BA$20,'07 Uspora casu'!$F$5:$J$5,1))/INDEX('07 Uspora casu'!$F21:$J21,MATCH(BA$20,'07 Uspora casu'!$F$5:$J$5,1)+1))^(1/(INDEX('07 Uspora casu'!$F$5:$J$5,MATCH(BA$20,'07 Uspora casu'!$F$5:$J$5,1)+1)-INDEX('07 Uspora casu'!$F$5:$J$5,MATCH(BA$20,'07 Uspora casu'!$F$5:$J$5,1))))*AZ22)))))</f>
        <v>1.60731605930442E-2</v>
      </c>
      <c r="BB22" s="48">
        <f>IF($E22="",0,IF('07 Uspora casu'!$D$2="Jazdný čas",IFERROR(INDEX('07 Uspora casu'!$F21:$J21,MATCH(BB$20,'07 Uspora casu'!$F$5:$J$5,0))/60,IF(BB$20&lt;MIN('07 Uspora casu'!$F$5:$J$5),('07 Uspora casu'!$F21/'07 Uspora casu'!$G21)^(1/('07 Uspora casu'!$G$19-'07 Uspora casu'!$F$19))*BC22,IF(BB$20&gt;MAX('07 Uspora casu'!$F$5:$J$5),(INDEX('07 Uspora casu'!$F21:$J21,MATCH(BB$20,'07 Uspora casu'!$F$5:$J$5,1))/INDEX('07 Uspora casu'!$F21:$J21,MATCH(BB$20,'07 Uspora casu'!$F$5:$J$5,1)-1))^(1/(INDEX('07 Uspora casu'!$F$5:$J$5,MATCH(BB$20,'07 Uspora casu'!$F$5:$J$5,1))-INDEX('07 Uspora casu'!$F$5:$J$5,MATCH(BB$20,'07 Uspora casu'!$F$5:$J$5,1)-1)))*BA22,(INDEX('07 Uspora casu'!$F21:$J21,MATCH(BB$20,'07 Uspora casu'!$F$5:$J$5,1)+1)/INDEX('07 Uspora casu'!$F21:$J21,MATCH(BB$20,'07 Uspora casu'!$F$5:$J$5,1)))^(1/(INDEX('07 Uspora casu'!$F$5:$J$5,MATCH(BB$20,'07 Uspora casu'!$F$5:$J$5,1)+1)-INDEX('07 Uspora casu'!$F$5:$J$5,MATCH(BB$20,'07 Uspora casu'!$F$5:$J$5,1))))*BA22))),IFERROR($E22/INDEX('07 Uspora casu'!$F21:$J21,MATCH(BB$20,'07 Uspora casu'!$F$5:$J$5,0)),IF(BB$20&lt;MIN('07 Uspora casu'!$F$5:$J$5),('07 Uspora casu'!$G21/'07 Uspora casu'!$F21)^(1/('07 Uspora casu'!$G$19-'07 Uspora casu'!$F$19))*BC22,IF(BB$20&gt;MAX('07 Uspora casu'!$F$5:$J$5),(INDEX('07 Uspora casu'!$F21:$J21,MATCH(BB$20,'07 Uspora casu'!$F$5:$J$5,1)-1)/INDEX('07 Uspora casu'!$F21:$J21,MATCH(BB$20,'07 Uspora casu'!$F$5:$J$5,1)))^(1/(INDEX('07 Uspora casu'!$F$5:$J$5,MATCH(BB$20,'07 Uspora casu'!$F$5:$J$5,1))-INDEX('07 Uspora casu'!$F$5:$J$5,MATCH(BB$20,'07 Uspora casu'!$F$5:$J$5,1)-1)))*BA22,(INDEX('07 Uspora casu'!$F21:$J21,MATCH(BB$20,'07 Uspora casu'!$F$5:$J$5,1))/INDEX('07 Uspora casu'!$F21:$J21,MATCH(BB$20,'07 Uspora casu'!$F$5:$J$5,1)+1))^(1/(INDEX('07 Uspora casu'!$F$5:$J$5,MATCH(BB$20,'07 Uspora casu'!$F$5:$J$5,1)+1)-INDEX('07 Uspora casu'!$F$5:$J$5,MATCH(BB$20,'07 Uspora casu'!$F$5:$J$5,1))))*BA22)))))</f>
        <v>1.60731605930442E-2</v>
      </c>
      <c r="BC22" s="48">
        <f>IF($E22="",0,IF('07 Uspora casu'!$D$2="Jazdný čas",IFERROR(INDEX('07 Uspora casu'!$F21:$J21,MATCH(BC$20,'07 Uspora casu'!$F$5:$J$5,0))/60,IF(BC$20&lt;MIN('07 Uspora casu'!$F$5:$J$5),('07 Uspora casu'!$F21/'07 Uspora casu'!$G21)^(1/('07 Uspora casu'!$G$19-'07 Uspora casu'!$F$19))*BD22,IF(BC$20&gt;MAX('07 Uspora casu'!$F$5:$J$5),(INDEX('07 Uspora casu'!$F21:$J21,MATCH(BC$20,'07 Uspora casu'!$F$5:$J$5,1))/INDEX('07 Uspora casu'!$F21:$J21,MATCH(BC$20,'07 Uspora casu'!$F$5:$J$5,1)-1))^(1/(INDEX('07 Uspora casu'!$F$5:$J$5,MATCH(BC$20,'07 Uspora casu'!$F$5:$J$5,1))-INDEX('07 Uspora casu'!$F$5:$J$5,MATCH(BC$20,'07 Uspora casu'!$F$5:$J$5,1)-1)))*BB22,(INDEX('07 Uspora casu'!$F21:$J21,MATCH(BC$20,'07 Uspora casu'!$F$5:$J$5,1)+1)/INDEX('07 Uspora casu'!$F21:$J21,MATCH(BC$20,'07 Uspora casu'!$F$5:$J$5,1)))^(1/(INDEX('07 Uspora casu'!$F$5:$J$5,MATCH(BC$20,'07 Uspora casu'!$F$5:$J$5,1)+1)-INDEX('07 Uspora casu'!$F$5:$J$5,MATCH(BC$20,'07 Uspora casu'!$F$5:$J$5,1))))*BB22))),IFERROR($E22/INDEX('07 Uspora casu'!$F21:$J21,MATCH(BC$20,'07 Uspora casu'!$F$5:$J$5,0)),IF(BC$20&lt;MIN('07 Uspora casu'!$F$5:$J$5),('07 Uspora casu'!$G21/'07 Uspora casu'!$F21)^(1/('07 Uspora casu'!$G$19-'07 Uspora casu'!$F$19))*BD22,IF(BC$20&gt;MAX('07 Uspora casu'!$F$5:$J$5),(INDEX('07 Uspora casu'!$F21:$J21,MATCH(BC$20,'07 Uspora casu'!$F$5:$J$5,1)-1)/INDEX('07 Uspora casu'!$F21:$J21,MATCH(BC$20,'07 Uspora casu'!$F$5:$J$5,1)))^(1/(INDEX('07 Uspora casu'!$F$5:$J$5,MATCH(BC$20,'07 Uspora casu'!$F$5:$J$5,1))-INDEX('07 Uspora casu'!$F$5:$J$5,MATCH(BC$20,'07 Uspora casu'!$F$5:$J$5,1)-1)))*BB22,(INDEX('07 Uspora casu'!$F21:$J21,MATCH(BC$20,'07 Uspora casu'!$F$5:$J$5,1))/INDEX('07 Uspora casu'!$F21:$J21,MATCH(BC$20,'07 Uspora casu'!$F$5:$J$5,1)+1))^(1/(INDEX('07 Uspora casu'!$F$5:$J$5,MATCH(BC$20,'07 Uspora casu'!$F$5:$J$5,1)+1)-INDEX('07 Uspora casu'!$F$5:$J$5,MATCH(BC$20,'07 Uspora casu'!$F$5:$J$5,1))))*BB22)))))</f>
        <v>1.60731605930442E-2</v>
      </c>
    </row>
    <row r="23" spans="2:55" x14ac:dyDescent="0.2">
      <c r="B23" s="5">
        <v>2</v>
      </c>
      <c r="C23" s="5">
        <f>IF(ISBLANK('07 Uspora casu'!C22)=TRUE,"",'07 Uspora casu'!C22)</f>
        <v>90781</v>
      </c>
      <c r="D23" s="5" t="str">
        <f>IF(ISBLANK('07 Uspora casu'!D22)=TRUE,"",'07 Uspora casu'!D22)</f>
        <v>I/59 Tvrdošín - pred okružnou</v>
      </c>
      <c r="E23" s="5">
        <f>IF(ISBLANK('07 Uspora casu'!E22)=TRUE,"",'07 Uspora casu'!E22)</f>
        <v>1.42</v>
      </c>
      <c r="F23" s="48">
        <f>IF($E23="",0,IF('07 Uspora casu'!$D$2="Jazdný čas",IFERROR(INDEX('07 Uspora casu'!$F22:$J22,MATCH(F$20,'07 Uspora casu'!$F$5:$J$5,0))/60,IF(F$20&lt;MIN('07 Uspora casu'!$F$5:$J$5),('07 Uspora casu'!$F22/'07 Uspora casu'!$G22)^(1/('07 Uspora casu'!$G$19-'07 Uspora casu'!$F$19))*G23,IF(F$20&gt;MAX('07 Uspora casu'!$F$5:$J$5),(INDEX('07 Uspora casu'!$F22:$J22,MATCH(F$20,'07 Uspora casu'!$F$5:$J$5,1))/INDEX('07 Uspora casu'!$F22:$J22,MATCH(F$20,'07 Uspora casu'!$F$5:$J$5,1)-1))^(1/(INDEX('07 Uspora casu'!$F$5:$J$5,MATCH(F$20,'07 Uspora casu'!$F$5:$J$5,1))-INDEX('07 Uspora casu'!$F$5:$J$5,MATCH(F$20,'07 Uspora casu'!$F$5:$J$5,1)-1)))*E23,(INDEX('07 Uspora casu'!$F22:$J22,MATCH(F$20,'07 Uspora casu'!$F$5:$J$5,1)+1)/INDEX('07 Uspora casu'!$F22:$J22,MATCH(F$20,'07 Uspora casu'!$F$5:$J$5,1)))^(1/(INDEX('07 Uspora casu'!$F$5:$J$5,MATCH(F$20,'07 Uspora casu'!$F$5:$J$5,1)+1)-INDEX('07 Uspora casu'!$F$5:$J$5,MATCH(F$20,'07 Uspora casu'!$F$5:$J$5,1))))*E23))),IFERROR($E23/INDEX('07 Uspora casu'!$F22:$J22,MATCH(F$20,'07 Uspora casu'!$F$5:$J$5,0)),IF(F$20&lt;MIN('07 Uspora casu'!$F$5:$J$5),('07 Uspora casu'!$G22/'07 Uspora casu'!$F22)^(1/('07 Uspora casu'!$G$19-'07 Uspora casu'!$F$19))*G23,IF(F$20&gt;MAX('07 Uspora casu'!$F$5:$J$5),(INDEX('07 Uspora casu'!$F22:$J22,MATCH(F$20,'07 Uspora casu'!$F$5:$J$5,1)-1)/INDEX('07 Uspora casu'!$F22:$J22,MATCH(F$20,'07 Uspora casu'!$F$5:$J$5,1)))^(1/(INDEX('07 Uspora casu'!$F$5:$J$5,MATCH(F$20,'07 Uspora casu'!$F$5:$J$5,1))-INDEX('07 Uspora casu'!$F$5:$J$5,MATCH(F$20,'07 Uspora casu'!$F$5:$J$5,1)-1)))*E23,(INDEX('07 Uspora casu'!$F22:$J22,MATCH(F$20,'07 Uspora casu'!$F$5:$J$5,1))/INDEX('07 Uspora casu'!$F22:$J22,MATCH(F$20,'07 Uspora casu'!$F$5:$J$5,1)+1))^(1/(INDEX('07 Uspora casu'!$F$5:$J$5,MATCH(F$20,'07 Uspora casu'!$F$5:$J$5,1)+1)-INDEX('07 Uspora casu'!$F$5:$J$5,MATCH(F$20,'07 Uspora casu'!$F$5:$J$5,1))))*E23)))))</f>
        <v>2.8652138821630344E-2</v>
      </c>
      <c r="G23" s="48">
        <f>IF($E23="",0,IF('07 Uspora casu'!$D$2="Jazdný čas",IFERROR(INDEX('07 Uspora casu'!$F22:$J22,MATCH(G$20,'07 Uspora casu'!$F$5:$J$5,0))/60,IF(G$20&lt;MIN('07 Uspora casu'!$F$5:$J$5),('07 Uspora casu'!$F22/'07 Uspora casu'!$G22)^(1/('07 Uspora casu'!$G$19-'07 Uspora casu'!$F$19))*H23,IF(G$20&gt;MAX('07 Uspora casu'!$F$5:$J$5),(INDEX('07 Uspora casu'!$F22:$J22,MATCH(G$20,'07 Uspora casu'!$F$5:$J$5,1))/INDEX('07 Uspora casu'!$F22:$J22,MATCH(G$20,'07 Uspora casu'!$F$5:$J$5,1)-1))^(1/(INDEX('07 Uspora casu'!$F$5:$J$5,MATCH(G$20,'07 Uspora casu'!$F$5:$J$5,1))-INDEX('07 Uspora casu'!$F$5:$J$5,MATCH(G$20,'07 Uspora casu'!$F$5:$J$5,1)-1)))*F23,(INDEX('07 Uspora casu'!$F22:$J22,MATCH(G$20,'07 Uspora casu'!$F$5:$J$5,1)+1)/INDEX('07 Uspora casu'!$F22:$J22,MATCH(G$20,'07 Uspora casu'!$F$5:$J$5,1)))^(1/(INDEX('07 Uspora casu'!$F$5:$J$5,MATCH(G$20,'07 Uspora casu'!$F$5:$J$5,1)+1)-INDEX('07 Uspora casu'!$F$5:$J$5,MATCH(G$20,'07 Uspora casu'!$F$5:$J$5,1))))*F23))),IFERROR($E23/INDEX('07 Uspora casu'!$F22:$J22,MATCH(G$20,'07 Uspora casu'!$F$5:$J$5,0)),IF(G$20&lt;MIN('07 Uspora casu'!$F$5:$J$5),('07 Uspora casu'!$G22/'07 Uspora casu'!$F22)^(1/('07 Uspora casu'!$G$19-'07 Uspora casu'!$F$19))*H23,IF(G$20&gt;MAX('07 Uspora casu'!$F$5:$J$5),(INDEX('07 Uspora casu'!$F22:$J22,MATCH(G$20,'07 Uspora casu'!$F$5:$J$5,1)-1)/INDEX('07 Uspora casu'!$F22:$J22,MATCH(G$20,'07 Uspora casu'!$F$5:$J$5,1)))^(1/(INDEX('07 Uspora casu'!$F$5:$J$5,MATCH(G$20,'07 Uspora casu'!$F$5:$J$5,1))-INDEX('07 Uspora casu'!$F$5:$J$5,MATCH(G$20,'07 Uspora casu'!$F$5:$J$5,1)-1)))*F23,(INDEX('07 Uspora casu'!$F22:$J22,MATCH(G$20,'07 Uspora casu'!$F$5:$J$5,1))/INDEX('07 Uspora casu'!$F22:$J22,MATCH(G$20,'07 Uspora casu'!$F$5:$J$5,1)+1))^(1/(INDEX('07 Uspora casu'!$F$5:$J$5,MATCH(G$20,'07 Uspora casu'!$F$5:$J$5,1)+1)-INDEX('07 Uspora casu'!$F$5:$J$5,MATCH(G$20,'07 Uspora casu'!$F$5:$J$5,1))))*F23)))))</f>
        <v>2.8182101842599991E-2</v>
      </c>
      <c r="H23" s="48">
        <f>IF($E23="",0,IF('07 Uspora casu'!$D$2="Jazdný čas",IFERROR(INDEX('07 Uspora casu'!$F22:$J22,MATCH(H$20,'07 Uspora casu'!$F$5:$J$5,0))/60,IF(H$20&lt;MIN('07 Uspora casu'!$F$5:$J$5),('07 Uspora casu'!$F22/'07 Uspora casu'!$G22)^(1/('07 Uspora casu'!$G$19-'07 Uspora casu'!$F$19))*I23,IF(H$20&gt;MAX('07 Uspora casu'!$F$5:$J$5),(INDEX('07 Uspora casu'!$F22:$J22,MATCH(H$20,'07 Uspora casu'!$F$5:$J$5,1))/INDEX('07 Uspora casu'!$F22:$J22,MATCH(H$20,'07 Uspora casu'!$F$5:$J$5,1)-1))^(1/(INDEX('07 Uspora casu'!$F$5:$J$5,MATCH(H$20,'07 Uspora casu'!$F$5:$J$5,1))-INDEX('07 Uspora casu'!$F$5:$J$5,MATCH(H$20,'07 Uspora casu'!$F$5:$J$5,1)-1)))*G23,(INDEX('07 Uspora casu'!$F22:$J22,MATCH(H$20,'07 Uspora casu'!$F$5:$J$5,1)+1)/INDEX('07 Uspora casu'!$F22:$J22,MATCH(H$20,'07 Uspora casu'!$F$5:$J$5,1)))^(1/(INDEX('07 Uspora casu'!$F$5:$J$5,MATCH(H$20,'07 Uspora casu'!$F$5:$J$5,1)+1)-INDEX('07 Uspora casu'!$F$5:$J$5,MATCH(H$20,'07 Uspora casu'!$F$5:$J$5,1))))*G23))),IFERROR($E23/INDEX('07 Uspora casu'!$F22:$J22,MATCH(H$20,'07 Uspora casu'!$F$5:$J$5,0)),IF(H$20&lt;MIN('07 Uspora casu'!$F$5:$J$5),('07 Uspora casu'!$G22/'07 Uspora casu'!$F22)^(1/('07 Uspora casu'!$G$19-'07 Uspora casu'!$F$19))*I23,IF(H$20&gt;MAX('07 Uspora casu'!$F$5:$J$5),(INDEX('07 Uspora casu'!$F22:$J22,MATCH(H$20,'07 Uspora casu'!$F$5:$J$5,1)-1)/INDEX('07 Uspora casu'!$F22:$J22,MATCH(H$20,'07 Uspora casu'!$F$5:$J$5,1)))^(1/(INDEX('07 Uspora casu'!$F$5:$J$5,MATCH(H$20,'07 Uspora casu'!$F$5:$J$5,1))-INDEX('07 Uspora casu'!$F$5:$J$5,MATCH(H$20,'07 Uspora casu'!$F$5:$J$5,1)-1)))*G23,(INDEX('07 Uspora casu'!$F22:$J22,MATCH(H$20,'07 Uspora casu'!$F$5:$J$5,1))/INDEX('07 Uspora casu'!$F22:$J22,MATCH(H$20,'07 Uspora casu'!$F$5:$J$5,1)+1))^(1/(INDEX('07 Uspora casu'!$F$5:$J$5,MATCH(H$20,'07 Uspora casu'!$F$5:$J$5,1)+1)-INDEX('07 Uspora casu'!$F$5:$J$5,MATCH(H$20,'07 Uspora casu'!$F$5:$J$5,1))))*G23)))))</f>
        <v>2.7719775797927153E-2</v>
      </c>
      <c r="I23" s="48">
        <f>IF($E23="",0,IF('07 Uspora casu'!$D$2="Jazdný čas",IFERROR(INDEX('07 Uspora casu'!$F22:$J22,MATCH(I$20,'07 Uspora casu'!$F$5:$J$5,0))/60,IF(I$20&lt;MIN('07 Uspora casu'!$F$5:$J$5),('07 Uspora casu'!$F22/'07 Uspora casu'!$G22)^(1/('07 Uspora casu'!$G$19-'07 Uspora casu'!$F$19))*J23,IF(I$20&gt;MAX('07 Uspora casu'!$F$5:$J$5),(INDEX('07 Uspora casu'!$F22:$J22,MATCH(I$20,'07 Uspora casu'!$F$5:$J$5,1))/INDEX('07 Uspora casu'!$F22:$J22,MATCH(I$20,'07 Uspora casu'!$F$5:$J$5,1)-1))^(1/(INDEX('07 Uspora casu'!$F$5:$J$5,MATCH(I$20,'07 Uspora casu'!$F$5:$J$5,1))-INDEX('07 Uspora casu'!$F$5:$J$5,MATCH(I$20,'07 Uspora casu'!$F$5:$J$5,1)-1)))*H23,(INDEX('07 Uspora casu'!$F22:$J22,MATCH(I$20,'07 Uspora casu'!$F$5:$J$5,1)+1)/INDEX('07 Uspora casu'!$F22:$J22,MATCH(I$20,'07 Uspora casu'!$F$5:$J$5,1)))^(1/(INDEX('07 Uspora casu'!$F$5:$J$5,MATCH(I$20,'07 Uspora casu'!$F$5:$J$5,1)+1)-INDEX('07 Uspora casu'!$F$5:$J$5,MATCH(I$20,'07 Uspora casu'!$F$5:$J$5,1))))*H23))),IFERROR($E23/INDEX('07 Uspora casu'!$F22:$J22,MATCH(I$20,'07 Uspora casu'!$F$5:$J$5,0)),IF(I$20&lt;MIN('07 Uspora casu'!$F$5:$J$5),('07 Uspora casu'!$G22/'07 Uspora casu'!$F22)^(1/('07 Uspora casu'!$G$19-'07 Uspora casu'!$F$19))*J23,IF(I$20&gt;MAX('07 Uspora casu'!$F$5:$J$5),(INDEX('07 Uspora casu'!$F22:$J22,MATCH(I$20,'07 Uspora casu'!$F$5:$J$5,1)-1)/INDEX('07 Uspora casu'!$F22:$J22,MATCH(I$20,'07 Uspora casu'!$F$5:$J$5,1)))^(1/(INDEX('07 Uspora casu'!$F$5:$J$5,MATCH(I$20,'07 Uspora casu'!$F$5:$J$5,1))-INDEX('07 Uspora casu'!$F$5:$J$5,MATCH(I$20,'07 Uspora casu'!$F$5:$J$5,1)-1)))*H23,(INDEX('07 Uspora casu'!$F22:$J22,MATCH(I$20,'07 Uspora casu'!$F$5:$J$5,1))/INDEX('07 Uspora casu'!$F22:$J22,MATCH(I$20,'07 Uspora casu'!$F$5:$J$5,1)+1))^(1/(INDEX('07 Uspora casu'!$F$5:$J$5,MATCH(I$20,'07 Uspora casu'!$F$5:$J$5,1)+1)-INDEX('07 Uspora casu'!$F$5:$J$5,MATCH(I$20,'07 Uspora casu'!$F$5:$J$5,1))))*H23)))))</f>
        <v>2.7265034190099253E-2</v>
      </c>
      <c r="J23" s="48">
        <f>IF($E23="",0,IF('07 Uspora casu'!$D$2="Jazdný čas",IFERROR(INDEX('07 Uspora casu'!$F22:$J22,MATCH(J$20,'07 Uspora casu'!$F$5:$J$5,0))/60,IF(J$20&lt;MIN('07 Uspora casu'!$F$5:$J$5),('07 Uspora casu'!$F22/'07 Uspora casu'!$G22)^(1/('07 Uspora casu'!$G$19-'07 Uspora casu'!$F$19))*K23,IF(J$20&gt;MAX('07 Uspora casu'!$F$5:$J$5),(INDEX('07 Uspora casu'!$F22:$J22,MATCH(J$20,'07 Uspora casu'!$F$5:$J$5,1))/INDEX('07 Uspora casu'!$F22:$J22,MATCH(J$20,'07 Uspora casu'!$F$5:$J$5,1)-1))^(1/(INDEX('07 Uspora casu'!$F$5:$J$5,MATCH(J$20,'07 Uspora casu'!$F$5:$J$5,1))-INDEX('07 Uspora casu'!$F$5:$J$5,MATCH(J$20,'07 Uspora casu'!$F$5:$J$5,1)-1)))*I23,(INDEX('07 Uspora casu'!$F22:$J22,MATCH(J$20,'07 Uspora casu'!$F$5:$J$5,1)+1)/INDEX('07 Uspora casu'!$F22:$J22,MATCH(J$20,'07 Uspora casu'!$F$5:$J$5,1)))^(1/(INDEX('07 Uspora casu'!$F$5:$J$5,MATCH(J$20,'07 Uspora casu'!$F$5:$J$5,1)+1)-INDEX('07 Uspora casu'!$F$5:$J$5,MATCH(J$20,'07 Uspora casu'!$F$5:$J$5,1))))*I23))),IFERROR($E23/INDEX('07 Uspora casu'!$F22:$J22,MATCH(J$20,'07 Uspora casu'!$F$5:$J$5,0)),IF(J$20&lt;MIN('07 Uspora casu'!$F$5:$J$5),('07 Uspora casu'!$G22/'07 Uspora casu'!$F22)^(1/('07 Uspora casu'!$G$19-'07 Uspora casu'!$F$19))*K23,IF(J$20&gt;MAX('07 Uspora casu'!$F$5:$J$5),(INDEX('07 Uspora casu'!$F22:$J22,MATCH(J$20,'07 Uspora casu'!$F$5:$J$5,1)-1)/INDEX('07 Uspora casu'!$F22:$J22,MATCH(J$20,'07 Uspora casu'!$F$5:$J$5,1)))^(1/(INDEX('07 Uspora casu'!$F$5:$J$5,MATCH(J$20,'07 Uspora casu'!$F$5:$J$5,1))-INDEX('07 Uspora casu'!$F$5:$J$5,MATCH(J$20,'07 Uspora casu'!$F$5:$J$5,1)-1)))*I23,(INDEX('07 Uspora casu'!$F22:$J22,MATCH(J$20,'07 Uspora casu'!$F$5:$J$5,1))/INDEX('07 Uspora casu'!$F22:$J22,MATCH(J$20,'07 Uspora casu'!$F$5:$J$5,1)+1))^(1/(INDEX('07 Uspora casu'!$F$5:$J$5,MATCH(J$20,'07 Uspora casu'!$F$5:$J$5,1)+1)-INDEX('07 Uspora casu'!$F$5:$J$5,MATCH(J$20,'07 Uspora casu'!$F$5:$J$5,1))))*I23)))))</f>
        <v>2.681775259678942E-2</v>
      </c>
      <c r="K23" s="48">
        <f>IF($E23="",0,IF('07 Uspora casu'!$D$2="Jazdný čas",IFERROR(INDEX('07 Uspora casu'!$F22:$J22,MATCH(K$20,'07 Uspora casu'!$F$5:$J$5,0))/60,IF(K$20&lt;MIN('07 Uspora casu'!$F$5:$J$5),('07 Uspora casu'!$F22/'07 Uspora casu'!$G22)^(1/('07 Uspora casu'!$G$19-'07 Uspora casu'!$F$19))*L23,IF(K$20&gt;MAX('07 Uspora casu'!$F$5:$J$5),(INDEX('07 Uspora casu'!$F22:$J22,MATCH(K$20,'07 Uspora casu'!$F$5:$J$5,1))/INDEX('07 Uspora casu'!$F22:$J22,MATCH(K$20,'07 Uspora casu'!$F$5:$J$5,1)-1))^(1/(INDEX('07 Uspora casu'!$F$5:$J$5,MATCH(K$20,'07 Uspora casu'!$F$5:$J$5,1))-INDEX('07 Uspora casu'!$F$5:$J$5,MATCH(K$20,'07 Uspora casu'!$F$5:$J$5,1)-1)))*J23,(INDEX('07 Uspora casu'!$F22:$J22,MATCH(K$20,'07 Uspora casu'!$F$5:$J$5,1)+1)/INDEX('07 Uspora casu'!$F22:$J22,MATCH(K$20,'07 Uspora casu'!$F$5:$J$5,1)))^(1/(INDEX('07 Uspora casu'!$F$5:$J$5,MATCH(K$20,'07 Uspora casu'!$F$5:$J$5,1)+1)-INDEX('07 Uspora casu'!$F$5:$J$5,MATCH(K$20,'07 Uspora casu'!$F$5:$J$5,1))))*J23))),IFERROR($E23/INDEX('07 Uspora casu'!$F22:$J22,MATCH(K$20,'07 Uspora casu'!$F$5:$J$5,0)),IF(K$20&lt;MIN('07 Uspora casu'!$F$5:$J$5),('07 Uspora casu'!$G22/'07 Uspora casu'!$F22)^(1/('07 Uspora casu'!$G$19-'07 Uspora casu'!$F$19))*L23,IF(K$20&gt;MAX('07 Uspora casu'!$F$5:$J$5),(INDEX('07 Uspora casu'!$F22:$J22,MATCH(K$20,'07 Uspora casu'!$F$5:$J$5,1)-1)/INDEX('07 Uspora casu'!$F22:$J22,MATCH(K$20,'07 Uspora casu'!$F$5:$J$5,1)))^(1/(INDEX('07 Uspora casu'!$F$5:$J$5,MATCH(K$20,'07 Uspora casu'!$F$5:$J$5,1))-INDEX('07 Uspora casu'!$F$5:$J$5,MATCH(K$20,'07 Uspora casu'!$F$5:$J$5,1)-1)))*J23,(INDEX('07 Uspora casu'!$F22:$J22,MATCH(K$20,'07 Uspora casu'!$F$5:$J$5,1))/INDEX('07 Uspora casu'!$F22:$J22,MATCH(K$20,'07 Uspora casu'!$F$5:$J$5,1)+1))^(1/(INDEX('07 Uspora casu'!$F$5:$J$5,MATCH(K$20,'07 Uspora casu'!$F$5:$J$5,1)+1)-INDEX('07 Uspora casu'!$F$5:$J$5,MATCH(K$20,'07 Uspora casu'!$F$5:$J$5,1))))*J23)))))</f>
        <v>2.6819923898975473E-2</v>
      </c>
      <c r="L23" s="48">
        <f>IF($E23="",0,IF('07 Uspora casu'!$D$2="Jazdný čas",IFERROR(INDEX('07 Uspora casu'!$F22:$J22,MATCH(L$20,'07 Uspora casu'!$F$5:$J$5,0))/60,IF(L$20&lt;MIN('07 Uspora casu'!$F$5:$J$5),('07 Uspora casu'!$F22/'07 Uspora casu'!$G22)^(1/('07 Uspora casu'!$G$19-'07 Uspora casu'!$F$19))*M23,IF(L$20&gt;MAX('07 Uspora casu'!$F$5:$J$5),(INDEX('07 Uspora casu'!$F22:$J22,MATCH(L$20,'07 Uspora casu'!$F$5:$J$5,1))/INDEX('07 Uspora casu'!$F22:$J22,MATCH(L$20,'07 Uspora casu'!$F$5:$J$5,1)-1))^(1/(INDEX('07 Uspora casu'!$F$5:$J$5,MATCH(L$20,'07 Uspora casu'!$F$5:$J$5,1))-INDEX('07 Uspora casu'!$F$5:$J$5,MATCH(L$20,'07 Uspora casu'!$F$5:$J$5,1)-1)))*K23,(INDEX('07 Uspora casu'!$F22:$J22,MATCH(L$20,'07 Uspora casu'!$F$5:$J$5,1)+1)/INDEX('07 Uspora casu'!$F22:$J22,MATCH(L$20,'07 Uspora casu'!$F$5:$J$5,1)))^(1/(INDEX('07 Uspora casu'!$F$5:$J$5,MATCH(L$20,'07 Uspora casu'!$F$5:$J$5,1)+1)-INDEX('07 Uspora casu'!$F$5:$J$5,MATCH(L$20,'07 Uspora casu'!$F$5:$J$5,1))))*K23))),IFERROR($E23/INDEX('07 Uspora casu'!$F22:$J22,MATCH(L$20,'07 Uspora casu'!$F$5:$J$5,0)),IF(L$20&lt;MIN('07 Uspora casu'!$F$5:$J$5),('07 Uspora casu'!$G22/'07 Uspora casu'!$F22)^(1/('07 Uspora casu'!$G$19-'07 Uspora casu'!$F$19))*M23,IF(L$20&gt;MAX('07 Uspora casu'!$F$5:$J$5),(INDEX('07 Uspora casu'!$F22:$J22,MATCH(L$20,'07 Uspora casu'!$F$5:$J$5,1)-1)/INDEX('07 Uspora casu'!$F22:$J22,MATCH(L$20,'07 Uspora casu'!$F$5:$J$5,1)))^(1/(INDEX('07 Uspora casu'!$F$5:$J$5,MATCH(L$20,'07 Uspora casu'!$F$5:$J$5,1))-INDEX('07 Uspora casu'!$F$5:$J$5,MATCH(L$20,'07 Uspora casu'!$F$5:$J$5,1)-1)))*K23,(INDEX('07 Uspora casu'!$F22:$J22,MATCH(L$20,'07 Uspora casu'!$F$5:$J$5,1))/INDEX('07 Uspora casu'!$F22:$J22,MATCH(L$20,'07 Uspora casu'!$F$5:$J$5,1)+1))^(1/(INDEX('07 Uspora casu'!$F$5:$J$5,MATCH(L$20,'07 Uspora casu'!$F$5:$J$5,1)+1)-INDEX('07 Uspora casu'!$F$5:$J$5,MATCH(L$20,'07 Uspora casu'!$F$5:$J$5,1))))*K23)))))</f>
        <v>2.6822095376961237E-2</v>
      </c>
      <c r="M23" s="48">
        <f>IF($E23="",0,IF('07 Uspora casu'!$D$2="Jazdný čas",IFERROR(INDEX('07 Uspora casu'!$F22:$J22,MATCH(M$20,'07 Uspora casu'!$F$5:$J$5,0))/60,IF(M$20&lt;MIN('07 Uspora casu'!$F$5:$J$5),('07 Uspora casu'!$F22/'07 Uspora casu'!$G22)^(1/('07 Uspora casu'!$G$19-'07 Uspora casu'!$F$19))*N23,IF(M$20&gt;MAX('07 Uspora casu'!$F$5:$J$5),(INDEX('07 Uspora casu'!$F22:$J22,MATCH(M$20,'07 Uspora casu'!$F$5:$J$5,1))/INDEX('07 Uspora casu'!$F22:$J22,MATCH(M$20,'07 Uspora casu'!$F$5:$J$5,1)-1))^(1/(INDEX('07 Uspora casu'!$F$5:$J$5,MATCH(M$20,'07 Uspora casu'!$F$5:$J$5,1))-INDEX('07 Uspora casu'!$F$5:$J$5,MATCH(M$20,'07 Uspora casu'!$F$5:$J$5,1)-1)))*L23,(INDEX('07 Uspora casu'!$F22:$J22,MATCH(M$20,'07 Uspora casu'!$F$5:$J$5,1)+1)/INDEX('07 Uspora casu'!$F22:$J22,MATCH(M$20,'07 Uspora casu'!$F$5:$J$5,1)))^(1/(INDEX('07 Uspora casu'!$F$5:$J$5,MATCH(M$20,'07 Uspora casu'!$F$5:$J$5,1)+1)-INDEX('07 Uspora casu'!$F$5:$J$5,MATCH(M$20,'07 Uspora casu'!$F$5:$J$5,1))))*L23))),IFERROR($E23/INDEX('07 Uspora casu'!$F22:$J22,MATCH(M$20,'07 Uspora casu'!$F$5:$J$5,0)),IF(M$20&lt;MIN('07 Uspora casu'!$F$5:$J$5),('07 Uspora casu'!$G22/'07 Uspora casu'!$F22)^(1/('07 Uspora casu'!$G$19-'07 Uspora casu'!$F$19))*N23,IF(M$20&gt;MAX('07 Uspora casu'!$F$5:$J$5),(INDEX('07 Uspora casu'!$F22:$J22,MATCH(M$20,'07 Uspora casu'!$F$5:$J$5,1)-1)/INDEX('07 Uspora casu'!$F22:$J22,MATCH(M$20,'07 Uspora casu'!$F$5:$J$5,1)))^(1/(INDEX('07 Uspora casu'!$F$5:$J$5,MATCH(M$20,'07 Uspora casu'!$F$5:$J$5,1))-INDEX('07 Uspora casu'!$F$5:$J$5,MATCH(M$20,'07 Uspora casu'!$F$5:$J$5,1)-1)))*L23,(INDEX('07 Uspora casu'!$F22:$J22,MATCH(M$20,'07 Uspora casu'!$F$5:$J$5,1))/INDEX('07 Uspora casu'!$F22:$J22,MATCH(M$20,'07 Uspora casu'!$F$5:$J$5,1)+1))^(1/(INDEX('07 Uspora casu'!$F$5:$J$5,MATCH(M$20,'07 Uspora casu'!$F$5:$J$5,1)+1)-INDEX('07 Uspora casu'!$F$5:$J$5,MATCH(M$20,'07 Uspora casu'!$F$5:$J$5,1))))*L23)))))</f>
        <v>2.6824267030760948E-2</v>
      </c>
      <c r="N23" s="48">
        <f>IF($E23="",0,IF('07 Uspora casu'!$D$2="Jazdný čas",IFERROR(INDEX('07 Uspora casu'!$F22:$J22,MATCH(N$20,'07 Uspora casu'!$F$5:$J$5,0))/60,IF(N$20&lt;MIN('07 Uspora casu'!$F$5:$J$5),('07 Uspora casu'!$F22/'07 Uspora casu'!$G22)^(1/('07 Uspora casu'!$G$19-'07 Uspora casu'!$F$19))*O23,IF(N$20&gt;MAX('07 Uspora casu'!$F$5:$J$5),(INDEX('07 Uspora casu'!$F22:$J22,MATCH(N$20,'07 Uspora casu'!$F$5:$J$5,1))/INDEX('07 Uspora casu'!$F22:$J22,MATCH(N$20,'07 Uspora casu'!$F$5:$J$5,1)-1))^(1/(INDEX('07 Uspora casu'!$F$5:$J$5,MATCH(N$20,'07 Uspora casu'!$F$5:$J$5,1))-INDEX('07 Uspora casu'!$F$5:$J$5,MATCH(N$20,'07 Uspora casu'!$F$5:$J$5,1)-1)))*M23,(INDEX('07 Uspora casu'!$F22:$J22,MATCH(N$20,'07 Uspora casu'!$F$5:$J$5,1)+1)/INDEX('07 Uspora casu'!$F22:$J22,MATCH(N$20,'07 Uspora casu'!$F$5:$J$5,1)))^(1/(INDEX('07 Uspora casu'!$F$5:$J$5,MATCH(N$20,'07 Uspora casu'!$F$5:$J$5,1)+1)-INDEX('07 Uspora casu'!$F$5:$J$5,MATCH(N$20,'07 Uspora casu'!$F$5:$J$5,1))))*M23))),IFERROR($E23/INDEX('07 Uspora casu'!$F22:$J22,MATCH(N$20,'07 Uspora casu'!$F$5:$J$5,0)),IF(N$20&lt;MIN('07 Uspora casu'!$F$5:$J$5),('07 Uspora casu'!$G22/'07 Uspora casu'!$F22)^(1/('07 Uspora casu'!$G$19-'07 Uspora casu'!$F$19))*O23,IF(N$20&gt;MAX('07 Uspora casu'!$F$5:$J$5),(INDEX('07 Uspora casu'!$F22:$J22,MATCH(N$20,'07 Uspora casu'!$F$5:$J$5,1)-1)/INDEX('07 Uspora casu'!$F22:$J22,MATCH(N$20,'07 Uspora casu'!$F$5:$J$5,1)))^(1/(INDEX('07 Uspora casu'!$F$5:$J$5,MATCH(N$20,'07 Uspora casu'!$F$5:$J$5,1))-INDEX('07 Uspora casu'!$F$5:$J$5,MATCH(N$20,'07 Uspora casu'!$F$5:$J$5,1)-1)))*M23,(INDEX('07 Uspora casu'!$F22:$J22,MATCH(N$20,'07 Uspora casu'!$F$5:$J$5,1))/INDEX('07 Uspora casu'!$F22:$J22,MATCH(N$20,'07 Uspora casu'!$F$5:$J$5,1)+1))^(1/(INDEX('07 Uspora casu'!$F$5:$J$5,MATCH(N$20,'07 Uspora casu'!$F$5:$J$5,1)+1)-INDEX('07 Uspora casu'!$F$5:$J$5,MATCH(N$20,'07 Uspora casu'!$F$5:$J$5,1))))*M23)))))</f>
        <v>2.6826438860388841E-2</v>
      </c>
      <c r="O23" s="48">
        <f>IF($E23="",0,IF('07 Uspora casu'!$D$2="Jazdný čas",IFERROR(INDEX('07 Uspora casu'!$F22:$J22,MATCH(O$20,'07 Uspora casu'!$F$5:$J$5,0))/60,IF(O$20&lt;MIN('07 Uspora casu'!$F$5:$J$5),('07 Uspora casu'!$F22/'07 Uspora casu'!$G22)^(1/('07 Uspora casu'!$G$19-'07 Uspora casu'!$F$19))*P23,IF(O$20&gt;MAX('07 Uspora casu'!$F$5:$J$5),(INDEX('07 Uspora casu'!$F22:$J22,MATCH(O$20,'07 Uspora casu'!$F$5:$J$5,1))/INDEX('07 Uspora casu'!$F22:$J22,MATCH(O$20,'07 Uspora casu'!$F$5:$J$5,1)-1))^(1/(INDEX('07 Uspora casu'!$F$5:$J$5,MATCH(O$20,'07 Uspora casu'!$F$5:$J$5,1))-INDEX('07 Uspora casu'!$F$5:$J$5,MATCH(O$20,'07 Uspora casu'!$F$5:$J$5,1)-1)))*N23,(INDEX('07 Uspora casu'!$F22:$J22,MATCH(O$20,'07 Uspora casu'!$F$5:$J$5,1)+1)/INDEX('07 Uspora casu'!$F22:$J22,MATCH(O$20,'07 Uspora casu'!$F$5:$J$5,1)))^(1/(INDEX('07 Uspora casu'!$F$5:$J$5,MATCH(O$20,'07 Uspora casu'!$F$5:$J$5,1)+1)-INDEX('07 Uspora casu'!$F$5:$J$5,MATCH(O$20,'07 Uspora casu'!$F$5:$J$5,1))))*N23))),IFERROR($E23/INDEX('07 Uspora casu'!$F22:$J22,MATCH(O$20,'07 Uspora casu'!$F$5:$J$5,0)),IF(O$20&lt;MIN('07 Uspora casu'!$F$5:$J$5),('07 Uspora casu'!$G22/'07 Uspora casu'!$F22)^(1/('07 Uspora casu'!$G$19-'07 Uspora casu'!$F$19))*P23,IF(O$20&gt;MAX('07 Uspora casu'!$F$5:$J$5),(INDEX('07 Uspora casu'!$F22:$J22,MATCH(O$20,'07 Uspora casu'!$F$5:$J$5,1)-1)/INDEX('07 Uspora casu'!$F22:$J22,MATCH(O$20,'07 Uspora casu'!$F$5:$J$5,1)))^(1/(INDEX('07 Uspora casu'!$F$5:$J$5,MATCH(O$20,'07 Uspora casu'!$F$5:$J$5,1))-INDEX('07 Uspora casu'!$F$5:$J$5,MATCH(O$20,'07 Uspora casu'!$F$5:$J$5,1)-1)))*N23,(INDEX('07 Uspora casu'!$F22:$J22,MATCH(O$20,'07 Uspora casu'!$F$5:$J$5,1))/INDEX('07 Uspora casu'!$F22:$J22,MATCH(O$20,'07 Uspora casu'!$F$5:$J$5,1)+1))^(1/(INDEX('07 Uspora casu'!$F$5:$J$5,MATCH(O$20,'07 Uspora casu'!$F$5:$J$5,1)+1)-INDEX('07 Uspora casu'!$F$5:$J$5,MATCH(O$20,'07 Uspora casu'!$F$5:$J$5,1))))*N23)))))</f>
        <v>2.6828610865859151E-2</v>
      </c>
      <c r="P23" s="48">
        <f>IF($E23="",0,IF('07 Uspora casu'!$D$2="Jazdný čas",IFERROR(INDEX('07 Uspora casu'!$F22:$J22,MATCH(P$20,'07 Uspora casu'!$F$5:$J$5,0))/60,IF(P$20&lt;MIN('07 Uspora casu'!$F$5:$J$5),('07 Uspora casu'!$F22/'07 Uspora casu'!$G22)^(1/('07 Uspora casu'!$G$19-'07 Uspora casu'!$F$19))*Q23,IF(P$20&gt;MAX('07 Uspora casu'!$F$5:$J$5),(INDEX('07 Uspora casu'!$F22:$J22,MATCH(P$20,'07 Uspora casu'!$F$5:$J$5,1))/INDEX('07 Uspora casu'!$F22:$J22,MATCH(P$20,'07 Uspora casu'!$F$5:$J$5,1)-1))^(1/(INDEX('07 Uspora casu'!$F$5:$J$5,MATCH(P$20,'07 Uspora casu'!$F$5:$J$5,1))-INDEX('07 Uspora casu'!$F$5:$J$5,MATCH(P$20,'07 Uspora casu'!$F$5:$J$5,1)-1)))*O23,(INDEX('07 Uspora casu'!$F22:$J22,MATCH(P$20,'07 Uspora casu'!$F$5:$J$5,1)+1)/INDEX('07 Uspora casu'!$F22:$J22,MATCH(P$20,'07 Uspora casu'!$F$5:$J$5,1)))^(1/(INDEX('07 Uspora casu'!$F$5:$J$5,MATCH(P$20,'07 Uspora casu'!$F$5:$J$5,1)+1)-INDEX('07 Uspora casu'!$F$5:$J$5,MATCH(P$20,'07 Uspora casu'!$F$5:$J$5,1))))*O23))),IFERROR($E23/INDEX('07 Uspora casu'!$F22:$J22,MATCH(P$20,'07 Uspora casu'!$F$5:$J$5,0)),IF(P$20&lt;MIN('07 Uspora casu'!$F$5:$J$5),('07 Uspora casu'!$G22/'07 Uspora casu'!$F22)^(1/('07 Uspora casu'!$G$19-'07 Uspora casu'!$F$19))*Q23,IF(P$20&gt;MAX('07 Uspora casu'!$F$5:$J$5),(INDEX('07 Uspora casu'!$F22:$J22,MATCH(P$20,'07 Uspora casu'!$F$5:$J$5,1)-1)/INDEX('07 Uspora casu'!$F22:$J22,MATCH(P$20,'07 Uspora casu'!$F$5:$J$5,1)))^(1/(INDEX('07 Uspora casu'!$F$5:$J$5,MATCH(P$20,'07 Uspora casu'!$F$5:$J$5,1))-INDEX('07 Uspora casu'!$F$5:$J$5,MATCH(P$20,'07 Uspora casu'!$F$5:$J$5,1)-1)))*O23,(INDEX('07 Uspora casu'!$F22:$J22,MATCH(P$20,'07 Uspora casu'!$F$5:$J$5,1))/INDEX('07 Uspora casu'!$F22:$J22,MATCH(P$20,'07 Uspora casu'!$F$5:$J$5,1)+1))^(1/(INDEX('07 Uspora casu'!$F$5:$J$5,MATCH(P$20,'07 Uspora casu'!$F$5:$J$5,1)+1)-INDEX('07 Uspora casu'!$F$5:$J$5,MATCH(P$20,'07 Uspora casu'!$F$5:$J$5,1))))*O23)))))</f>
        <v>2.6830783047186113E-2</v>
      </c>
      <c r="Q23" s="48">
        <f>IF($E23="",0,IF('07 Uspora casu'!$D$2="Jazdný čas",IFERROR(INDEX('07 Uspora casu'!$F22:$J22,MATCH(Q$20,'07 Uspora casu'!$F$5:$J$5,0))/60,IF(Q$20&lt;MIN('07 Uspora casu'!$F$5:$J$5),('07 Uspora casu'!$F22/'07 Uspora casu'!$G22)^(1/('07 Uspora casu'!$G$19-'07 Uspora casu'!$F$19))*R23,IF(Q$20&gt;MAX('07 Uspora casu'!$F$5:$J$5),(INDEX('07 Uspora casu'!$F22:$J22,MATCH(Q$20,'07 Uspora casu'!$F$5:$J$5,1))/INDEX('07 Uspora casu'!$F22:$J22,MATCH(Q$20,'07 Uspora casu'!$F$5:$J$5,1)-1))^(1/(INDEX('07 Uspora casu'!$F$5:$J$5,MATCH(Q$20,'07 Uspora casu'!$F$5:$J$5,1))-INDEX('07 Uspora casu'!$F$5:$J$5,MATCH(Q$20,'07 Uspora casu'!$F$5:$J$5,1)-1)))*P23,(INDEX('07 Uspora casu'!$F22:$J22,MATCH(Q$20,'07 Uspora casu'!$F$5:$J$5,1)+1)/INDEX('07 Uspora casu'!$F22:$J22,MATCH(Q$20,'07 Uspora casu'!$F$5:$J$5,1)))^(1/(INDEX('07 Uspora casu'!$F$5:$J$5,MATCH(Q$20,'07 Uspora casu'!$F$5:$J$5,1)+1)-INDEX('07 Uspora casu'!$F$5:$J$5,MATCH(Q$20,'07 Uspora casu'!$F$5:$J$5,1))))*P23))),IFERROR($E23/INDEX('07 Uspora casu'!$F22:$J22,MATCH(Q$20,'07 Uspora casu'!$F$5:$J$5,0)),IF(Q$20&lt;MIN('07 Uspora casu'!$F$5:$J$5),('07 Uspora casu'!$G22/'07 Uspora casu'!$F22)^(1/('07 Uspora casu'!$G$19-'07 Uspora casu'!$F$19))*R23,IF(Q$20&gt;MAX('07 Uspora casu'!$F$5:$J$5),(INDEX('07 Uspora casu'!$F22:$J22,MATCH(Q$20,'07 Uspora casu'!$F$5:$J$5,1)-1)/INDEX('07 Uspora casu'!$F22:$J22,MATCH(Q$20,'07 Uspora casu'!$F$5:$J$5,1)))^(1/(INDEX('07 Uspora casu'!$F$5:$J$5,MATCH(Q$20,'07 Uspora casu'!$F$5:$J$5,1))-INDEX('07 Uspora casu'!$F$5:$J$5,MATCH(Q$20,'07 Uspora casu'!$F$5:$J$5,1)-1)))*P23,(INDEX('07 Uspora casu'!$F22:$J22,MATCH(Q$20,'07 Uspora casu'!$F$5:$J$5,1))/INDEX('07 Uspora casu'!$F22:$J22,MATCH(Q$20,'07 Uspora casu'!$F$5:$J$5,1)+1))^(1/(INDEX('07 Uspora casu'!$F$5:$J$5,MATCH(Q$20,'07 Uspora casu'!$F$5:$J$5,1)+1)-INDEX('07 Uspora casu'!$F$5:$J$5,MATCH(Q$20,'07 Uspora casu'!$F$5:$J$5,1))))*P23)))))</f>
        <v>2.6832955404383973E-2</v>
      </c>
      <c r="R23" s="48">
        <f>IF($E23="",0,IF('07 Uspora casu'!$D$2="Jazdný čas",IFERROR(INDEX('07 Uspora casu'!$F22:$J22,MATCH(R$20,'07 Uspora casu'!$F$5:$J$5,0))/60,IF(R$20&lt;MIN('07 Uspora casu'!$F$5:$J$5),('07 Uspora casu'!$F22/'07 Uspora casu'!$G22)^(1/('07 Uspora casu'!$G$19-'07 Uspora casu'!$F$19))*S23,IF(R$20&gt;MAX('07 Uspora casu'!$F$5:$J$5),(INDEX('07 Uspora casu'!$F22:$J22,MATCH(R$20,'07 Uspora casu'!$F$5:$J$5,1))/INDEX('07 Uspora casu'!$F22:$J22,MATCH(R$20,'07 Uspora casu'!$F$5:$J$5,1)-1))^(1/(INDEX('07 Uspora casu'!$F$5:$J$5,MATCH(R$20,'07 Uspora casu'!$F$5:$J$5,1))-INDEX('07 Uspora casu'!$F$5:$J$5,MATCH(R$20,'07 Uspora casu'!$F$5:$J$5,1)-1)))*Q23,(INDEX('07 Uspora casu'!$F22:$J22,MATCH(R$20,'07 Uspora casu'!$F$5:$J$5,1)+1)/INDEX('07 Uspora casu'!$F22:$J22,MATCH(R$20,'07 Uspora casu'!$F$5:$J$5,1)))^(1/(INDEX('07 Uspora casu'!$F$5:$J$5,MATCH(R$20,'07 Uspora casu'!$F$5:$J$5,1)+1)-INDEX('07 Uspora casu'!$F$5:$J$5,MATCH(R$20,'07 Uspora casu'!$F$5:$J$5,1))))*Q23))),IFERROR($E23/INDEX('07 Uspora casu'!$F22:$J22,MATCH(R$20,'07 Uspora casu'!$F$5:$J$5,0)),IF(R$20&lt;MIN('07 Uspora casu'!$F$5:$J$5),('07 Uspora casu'!$G22/'07 Uspora casu'!$F22)^(1/('07 Uspora casu'!$G$19-'07 Uspora casu'!$F$19))*S23,IF(R$20&gt;MAX('07 Uspora casu'!$F$5:$J$5),(INDEX('07 Uspora casu'!$F22:$J22,MATCH(R$20,'07 Uspora casu'!$F$5:$J$5,1)-1)/INDEX('07 Uspora casu'!$F22:$J22,MATCH(R$20,'07 Uspora casu'!$F$5:$J$5,1)))^(1/(INDEX('07 Uspora casu'!$F$5:$J$5,MATCH(R$20,'07 Uspora casu'!$F$5:$J$5,1))-INDEX('07 Uspora casu'!$F$5:$J$5,MATCH(R$20,'07 Uspora casu'!$F$5:$J$5,1)-1)))*Q23,(INDEX('07 Uspora casu'!$F22:$J22,MATCH(R$20,'07 Uspora casu'!$F$5:$J$5,1))/INDEX('07 Uspora casu'!$F22:$J22,MATCH(R$20,'07 Uspora casu'!$F$5:$J$5,1)+1))^(1/(INDEX('07 Uspora casu'!$F$5:$J$5,MATCH(R$20,'07 Uspora casu'!$F$5:$J$5,1)+1)-INDEX('07 Uspora casu'!$F$5:$J$5,MATCH(R$20,'07 Uspora casu'!$F$5:$J$5,1))))*Q23)))))</f>
        <v>2.6834477021448033E-2</v>
      </c>
      <c r="S23" s="48">
        <f>IF($E23="",0,IF('07 Uspora casu'!$D$2="Jazdný čas",IFERROR(INDEX('07 Uspora casu'!$F22:$J22,MATCH(S$20,'07 Uspora casu'!$F$5:$J$5,0))/60,IF(S$20&lt;MIN('07 Uspora casu'!$F$5:$J$5),('07 Uspora casu'!$F22/'07 Uspora casu'!$G22)^(1/('07 Uspora casu'!$G$19-'07 Uspora casu'!$F$19))*T23,IF(S$20&gt;MAX('07 Uspora casu'!$F$5:$J$5),(INDEX('07 Uspora casu'!$F22:$J22,MATCH(S$20,'07 Uspora casu'!$F$5:$J$5,1))/INDEX('07 Uspora casu'!$F22:$J22,MATCH(S$20,'07 Uspora casu'!$F$5:$J$5,1)-1))^(1/(INDEX('07 Uspora casu'!$F$5:$J$5,MATCH(S$20,'07 Uspora casu'!$F$5:$J$5,1))-INDEX('07 Uspora casu'!$F$5:$J$5,MATCH(S$20,'07 Uspora casu'!$F$5:$J$5,1)-1)))*R23,(INDEX('07 Uspora casu'!$F22:$J22,MATCH(S$20,'07 Uspora casu'!$F$5:$J$5,1)+1)/INDEX('07 Uspora casu'!$F22:$J22,MATCH(S$20,'07 Uspora casu'!$F$5:$J$5,1)))^(1/(INDEX('07 Uspora casu'!$F$5:$J$5,MATCH(S$20,'07 Uspora casu'!$F$5:$J$5,1)+1)-INDEX('07 Uspora casu'!$F$5:$J$5,MATCH(S$20,'07 Uspora casu'!$F$5:$J$5,1))))*R23))),IFERROR($E23/INDEX('07 Uspora casu'!$F22:$J22,MATCH(S$20,'07 Uspora casu'!$F$5:$J$5,0)),IF(S$20&lt;MIN('07 Uspora casu'!$F$5:$J$5),('07 Uspora casu'!$G22/'07 Uspora casu'!$F22)^(1/('07 Uspora casu'!$G$19-'07 Uspora casu'!$F$19))*T23,IF(S$20&gt;MAX('07 Uspora casu'!$F$5:$J$5),(INDEX('07 Uspora casu'!$F22:$J22,MATCH(S$20,'07 Uspora casu'!$F$5:$J$5,1)-1)/INDEX('07 Uspora casu'!$F22:$J22,MATCH(S$20,'07 Uspora casu'!$F$5:$J$5,1)))^(1/(INDEX('07 Uspora casu'!$F$5:$J$5,MATCH(S$20,'07 Uspora casu'!$F$5:$J$5,1))-INDEX('07 Uspora casu'!$F$5:$J$5,MATCH(S$20,'07 Uspora casu'!$F$5:$J$5,1)-1)))*R23,(INDEX('07 Uspora casu'!$F22:$J22,MATCH(S$20,'07 Uspora casu'!$F$5:$J$5,1))/INDEX('07 Uspora casu'!$F22:$J22,MATCH(S$20,'07 Uspora casu'!$F$5:$J$5,1)+1))^(1/(INDEX('07 Uspora casu'!$F$5:$J$5,MATCH(S$20,'07 Uspora casu'!$F$5:$J$5,1)+1)-INDEX('07 Uspora casu'!$F$5:$J$5,MATCH(S$20,'07 Uspora casu'!$F$5:$J$5,1))))*R23)))))</f>
        <v>2.6835998724798471E-2</v>
      </c>
      <c r="T23" s="48">
        <f>IF($E23="",0,IF('07 Uspora casu'!$D$2="Jazdný čas",IFERROR(INDEX('07 Uspora casu'!$F22:$J22,MATCH(T$20,'07 Uspora casu'!$F$5:$J$5,0))/60,IF(T$20&lt;MIN('07 Uspora casu'!$F$5:$J$5),('07 Uspora casu'!$F22/'07 Uspora casu'!$G22)^(1/('07 Uspora casu'!$G$19-'07 Uspora casu'!$F$19))*U23,IF(T$20&gt;MAX('07 Uspora casu'!$F$5:$J$5),(INDEX('07 Uspora casu'!$F22:$J22,MATCH(T$20,'07 Uspora casu'!$F$5:$J$5,1))/INDEX('07 Uspora casu'!$F22:$J22,MATCH(T$20,'07 Uspora casu'!$F$5:$J$5,1)-1))^(1/(INDEX('07 Uspora casu'!$F$5:$J$5,MATCH(T$20,'07 Uspora casu'!$F$5:$J$5,1))-INDEX('07 Uspora casu'!$F$5:$J$5,MATCH(T$20,'07 Uspora casu'!$F$5:$J$5,1)-1)))*S23,(INDEX('07 Uspora casu'!$F22:$J22,MATCH(T$20,'07 Uspora casu'!$F$5:$J$5,1)+1)/INDEX('07 Uspora casu'!$F22:$J22,MATCH(T$20,'07 Uspora casu'!$F$5:$J$5,1)))^(1/(INDEX('07 Uspora casu'!$F$5:$J$5,MATCH(T$20,'07 Uspora casu'!$F$5:$J$5,1)+1)-INDEX('07 Uspora casu'!$F$5:$J$5,MATCH(T$20,'07 Uspora casu'!$F$5:$J$5,1))))*S23))),IFERROR($E23/INDEX('07 Uspora casu'!$F22:$J22,MATCH(T$20,'07 Uspora casu'!$F$5:$J$5,0)),IF(T$20&lt;MIN('07 Uspora casu'!$F$5:$J$5),('07 Uspora casu'!$G22/'07 Uspora casu'!$F22)^(1/('07 Uspora casu'!$G$19-'07 Uspora casu'!$F$19))*U23,IF(T$20&gt;MAX('07 Uspora casu'!$F$5:$J$5),(INDEX('07 Uspora casu'!$F22:$J22,MATCH(T$20,'07 Uspora casu'!$F$5:$J$5,1)-1)/INDEX('07 Uspora casu'!$F22:$J22,MATCH(T$20,'07 Uspora casu'!$F$5:$J$5,1)))^(1/(INDEX('07 Uspora casu'!$F$5:$J$5,MATCH(T$20,'07 Uspora casu'!$F$5:$J$5,1))-INDEX('07 Uspora casu'!$F$5:$J$5,MATCH(T$20,'07 Uspora casu'!$F$5:$J$5,1)-1)))*S23,(INDEX('07 Uspora casu'!$F22:$J22,MATCH(T$20,'07 Uspora casu'!$F$5:$J$5,1))/INDEX('07 Uspora casu'!$F22:$J22,MATCH(T$20,'07 Uspora casu'!$F$5:$J$5,1)+1))^(1/(INDEX('07 Uspora casu'!$F$5:$J$5,MATCH(T$20,'07 Uspora casu'!$F$5:$J$5,1)+1)-INDEX('07 Uspora casu'!$F$5:$J$5,MATCH(T$20,'07 Uspora casu'!$F$5:$J$5,1))))*S23)))))</f>
        <v>2.6837520514440178E-2</v>
      </c>
      <c r="U23" s="48">
        <f>IF($E23="",0,IF('07 Uspora casu'!$D$2="Jazdný čas",IFERROR(INDEX('07 Uspora casu'!$F22:$J22,MATCH(U$20,'07 Uspora casu'!$F$5:$J$5,0))/60,IF(U$20&lt;MIN('07 Uspora casu'!$F$5:$J$5),('07 Uspora casu'!$F22/'07 Uspora casu'!$G22)^(1/('07 Uspora casu'!$G$19-'07 Uspora casu'!$F$19))*V23,IF(U$20&gt;MAX('07 Uspora casu'!$F$5:$J$5),(INDEX('07 Uspora casu'!$F22:$J22,MATCH(U$20,'07 Uspora casu'!$F$5:$J$5,1))/INDEX('07 Uspora casu'!$F22:$J22,MATCH(U$20,'07 Uspora casu'!$F$5:$J$5,1)-1))^(1/(INDEX('07 Uspora casu'!$F$5:$J$5,MATCH(U$20,'07 Uspora casu'!$F$5:$J$5,1))-INDEX('07 Uspora casu'!$F$5:$J$5,MATCH(U$20,'07 Uspora casu'!$F$5:$J$5,1)-1)))*T23,(INDEX('07 Uspora casu'!$F22:$J22,MATCH(U$20,'07 Uspora casu'!$F$5:$J$5,1)+1)/INDEX('07 Uspora casu'!$F22:$J22,MATCH(U$20,'07 Uspora casu'!$F$5:$J$5,1)))^(1/(INDEX('07 Uspora casu'!$F$5:$J$5,MATCH(U$20,'07 Uspora casu'!$F$5:$J$5,1)+1)-INDEX('07 Uspora casu'!$F$5:$J$5,MATCH(U$20,'07 Uspora casu'!$F$5:$J$5,1))))*T23))),IFERROR($E23/INDEX('07 Uspora casu'!$F22:$J22,MATCH(U$20,'07 Uspora casu'!$F$5:$J$5,0)),IF(U$20&lt;MIN('07 Uspora casu'!$F$5:$J$5),('07 Uspora casu'!$G22/'07 Uspora casu'!$F22)^(1/('07 Uspora casu'!$G$19-'07 Uspora casu'!$F$19))*V23,IF(U$20&gt;MAX('07 Uspora casu'!$F$5:$J$5),(INDEX('07 Uspora casu'!$F22:$J22,MATCH(U$20,'07 Uspora casu'!$F$5:$J$5,1)-1)/INDEX('07 Uspora casu'!$F22:$J22,MATCH(U$20,'07 Uspora casu'!$F$5:$J$5,1)))^(1/(INDEX('07 Uspora casu'!$F$5:$J$5,MATCH(U$20,'07 Uspora casu'!$F$5:$J$5,1))-INDEX('07 Uspora casu'!$F$5:$J$5,MATCH(U$20,'07 Uspora casu'!$F$5:$J$5,1)-1)))*T23,(INDEX('07 Uspora casu'!$F22:$J22,MATCH(U$20,'07 Uspora casu'!$F$5:$J$5,1))/INDEX('07 Uspora casu'!$F22:$J22,MATCH(U$20,'07 Uspora casu'!$F$5:$J$5,1)+1))^(1/(INDEX('07 Uspora casu'!$F$5:$J$5,MATCH(U$20,'07 Uspora casu'!$F$5:$J$5,1)+1)-INDEX('07 Uspora casu'!$F$5:$J$5,MATCH(U$20,'07 Uspora casu'!$F$5:$J$5,1))))*T23)))))</f>
        <v>2.6839042390378046E-2</v>
      </c>
      <c r="V23" s="48">
        <f>IF($E23="",0,IF('07 Uspora casu'!$D$2="Jazdný čas",IFERROR(INDEX('07 Uspora casu'!$F22:$J22,MATCH(V$20,'07 Uspora casu'!$F$5:$J$5,0))/60,IF(V$20&lt;MIN('07 Uspora casu'!$F$5:$J$5),('07 Uspora casu'!$F22/'07 Uspora casu'!$G22)^(1/('07 Uspora casu'!$G$19-'07 Uspora casu'!$F$19))*W23,IF(V$20&gt;MAX('07 Uspora casu'!$F$5:$J$5),(INDEX('07 Uspora casu'!$F22:$J22,MATCH(V$20,'07 Uspora casu'!$F$5:$J$5,1))/INDEX('07 Uspora casu'!$F22:$J22,MATCH(V$20,'07 Uspora casu'!$F$5:$J$5,1)-1))^(1/(INDEX('07 Uspora casu'!$F$5:$J$5,MATCH(V$20,'07 Uspora casu'!$F$5:$J$5,1))-INDEX('07 Uspora casu'!$F$5:$J$5,MATCH(V$20,'07 Uspora casu'!$F$5:$J$5,1)-1)))*U23,(INDEX('07 Uspora casu'!$F22:$J22,MATCH(V$20,'07 Uspora casu'!$F$5:$J$5,1)+1)/INDEX('07 Uspora casu'!$F22:$J22,MATCH(V$20,'07 Uspora casu'!$F$5:$J$5,1)))^(1/(INDEX('07 Uspora casu'!$F$5:$J$5,MATCH(V$20,'07 Uspora casu'!$F$5:$J$5,1)+1)-INDEX('07 Uspora casu'!$F$5:$J$5,MATCH(V$20,'07 Uspora casu'!$F$5:$J$5,1))))*U23))),IFERROR($E23/INDEX('07 Uspora casu'!$F22:$J22,MATCH(V$20,'07 Uspora casu'!$F$5:$J$5,0)),IF(V$20&lt;MIN('07 Uspora casu'!$F$5:$J$5),('07 Uspora casu'!$G22/'07 Uspora casu'!$F22)^(1/('07 Uspora casu'!$G$19-'07 Uspora casu'!$F$19))*W23,IF(V$20&gt;MAX('07 Uspora casu'!$F$5:$J$5),(INDEX('07 Uspora casu'!$F22:$J22,MATCH(V$20,'07 Uspora casu'!$F$5:$J$5,1)-1)/INDEX('07 Uspora casu'!$F22:$J22,MATCH(V$20,'07 Uspora casu'!$F$5:$J$5,1)))^(1/(INDEX('07 Uspora casu'!$F$5:$J$5,MATCH(V$20,'07 Uspora casu'!$F$5:$J$5,1))-INDEX('07 Uspora casu'!$F$5:$J$5,MATCH(V$20,'07 Uspora casu'!$F$5:$J$5,1)-1)))*U23,(INDEX('07 Uspora casu'!$F22:$J22,MATCH(V$20,'07 Uspora casu'!$F$5:$J$5,1))/INDEX('07 Uspora casu'!$F22:$J22,MATCH(V$20,'07 Uspora casu'!$F$5:$J$5,1)+1))^(1/(INDEX('07 Uspora casu'!$F$5:$J$5,MATCH(V$20,'07 Uspora casu'!$F$5:$J$5,1)+1)-INDEX('07 Uspora casu'!$F$5:$J$5,MATCH(V$20,'07 Uspora casu'!$F$5:$J$5,1))))*U23)))))</f>
        <v>2.6840564352616971E-2</v>
      </c>
      <c r="W23" s="48">
        <f>IF($E23="",0,IF('07 Uspora casu'!$D$2="Jazdný čas",IFERROR(INDEX('07 Uspora casu'!$F22:$J22,MATCH(W$20,'07 Uspora casu'!$F$5:$J$5,0))/60,IF(W$20&lt;MIN('07 Uspora casu'!$F$5:$J$5),('07 Uspora casu'!$F22/'07 Uspora casu'!$G22)^(1/('07 Uspora casu'!$G$19-'07 Uspora casu'!$F$19))*X23,IF(W$20&gt;MAX('07 Uspora casu'!$F$5:$J$5),(INDEX('07 Uspora casu'!$F22:$J22,MATCH(W$20,'07 Uspora casu'!$F$5:$J$5,1))/INDEX('07 Uspora casu'!$F22:$J22,MATCH(W$20,'07 Uspora casu'!$F$5:$J$5,1)-1))^(1/(INDEX('07 Uspora casu'!$F$5:$J$5,MATCH(W$20,'07 Uspora casu'!$F$5:$J$5,1))-INDEX('07 Uspora casu'!$F$5:$J$5,MATCH(W$20,'07 Uspora casu'!$F$5:$J$5,1)-1)))*V23,(INDEX('07 Uspora casu'!$F22:$J22,MATCH(W$20,'07 Uspora casu'!$F$5:$J$5,1)+1)/INDEX('07 Uspora casu'!$F22:$J22,MATCH(W$20,'07 Uspora casu'!$F$5:$J$5,1)))^(1/(INDEX('07 Uspora casu'!$F$5:$J$5,MATCH(W$20,'07 Uspora casu'!$F$5:$J$5,1)+1)-INDEX('07 Uspora casu'!$F$5:$J$5,MATCH(W$20,'07 Uspora casu'!$F$5:$J$5,1))))*V23))),IFERROR($E23/INDEX('07 Uspora casu'!$F22:$J22,MATCH(W$20,'07 Uspora casu'!$F$5:$J$5,0)),IF(W$20&lt;MIN('07 Uspora casu'!$F$5:$J$5),('07 Uspora casu'!$G22/'07 Uspora casu'!$F22)^(1/('07 Uspora casu'!$G$19-'07 Uspora casu'!$F$19))*X23,IF(W$20&gt;MAX('07 Uspora casu'!$F$5:$J$5),(INDEX('07 Uspora casu'!$F22:$J22,MATCH(W$20,'07 Uspora casu'!$F$5:$J$5,1)-1)/INDEX('07 Uspora casu'!$F22:$J22,MATCH(W$20,'07 Uspora casu'!$F$5:$J$5,1)))^(1/(INDEX('07 Uspora casu'!$F$5:$J$5,MATCH(W$20,'07 Uspora casu'!$F$5:$J$5,1))-INDEX('07 Uspora casu'!$F$5:$J$5,MATCH(W$20,'07 Uspora casu'!$F$5:$J$5,1)-1)))*V23,(INDEX('07 Uspora casu'!$F22:$J22,MATCH(W$20,'07 Uspora casu'!$F$5:$J$5,1))/INDEX('07 Uspora casu'!$F22:$J22,MATCH(W$20,'07 Uspora casu'!$F$5:$J$5,1)+1))^(1/(INDEX('07 Uspora casu'!$F$5:$J$5,MATCH(W$20,'07 Uspora casu'!$F$5:$J$5,1)+1)-INDEX('07 Uspora casu'!$F$5:$J$5,MATCH(W$20,'07 Uspora casu'!$F$5:$J$5,1))))*V23)))))</f>
        <v>2.6842086401161848E-2</v>
      </c>
      <c r="X23" s="48">
        <f>IF($E23="",0,IF('07 Uspora casu'!$D$2="Jazdný čas",IFERROR(INDEX('07 Uspora casu'!$F22:$J22,MATCH(X$20,'07 Uspora casu'!$F$5:$J$5,0))/60,IF(X$20&lt;MIN('07 Uspora casu'!$F$5:$J$5),('07 Uspora casu'!$F22/'07 Uspora casu'!$G22)^(1/('07 Uspora casu'!$G$19-'07 Uspora casu'!$F$19))*Y23,IF(X$20&gt;MAX('07 Uspora casu'!$F$5:$J$5),(INDEX('07 Uspora casu'!$F22:$J22,MATCH(X$20,'07 Uspora casu'!$F$5:$J$5,1))/INDEX('07 Uspora casu'!$F22:$J22,MATCH(X$20,'07 Uspora casu'!$F$5:$J$5,1)-1))^(1/(INDEX('07 Uspora casu'!$F$5:$J$5,MATCH(X$20,'07 Uspora casu'!$F$5:$J$5,1))-INDEX('07 Uspora casu'!$F$5:$J$5,MATCH(X$20,'07 Uspora casu'!$F$5:$J$5,1)-1)))*W23,(INDEX('07 Uspora casu'!$F22:$J22,MATCH(X$20,'07 Uspora casu'!$F$5:$J$5,1)+1)/INDEX('07 Uspora casu'!$F22:$J22,MATCH(X$20,'07 Uspora casu'!$F$5:$J$5,1)))^(1/(INDEX('07 Uspora casu'!$F$5:$J$5,MATCH(X$20,'07 Uspora casu'!$F$5:$J$5,1)+1)-INDEX('07 Uspora casu'!$F$5:$J$5,MATCH(X$20,'07 Uspora casu'!$F$5:$J$5,1))))*W23))),IFERROR($E23/INDEX('07 Uspora casu'!$F22:$J22,MATCH(X$20,'07 Uspora casu'!$F$5:$J$5,0)),IF(X$20&lt;MIN('07 Uspora casu'!$F$5:$J$5),('07 Uspora casu'!$G22/'07 Uspora casu'!$F22)^(1/('07 Uspora casu'!$G$19-'07 Uspora casu'!$F$19))*Y23,IF(X$20&gt;MAX('07 Uspora casu'!$F$5:$J$5),(INDEX('07 Uspora casu'!$F22:$J22,MATCH(X$20,'07 Uspora casu'!$F$5:$J$5,1)-1)/INDEX('07 Uspora casu'!$F22:$J22,MATCH(X$20,'07 Uspora casu'!$F$5:$J$5,1)))^(1/(INDEX('07 Uspora casu'!$F$5:$J$5,MATCH(X$20,'07 Uspora casu'!$F$5:$J$5,1))-INDEX('07 Uspora casu'!$F$5:$J$5,MATCH(X$20,'07 Uspora casu'!$F$5:$J$5,1)-1)))*W23,(INDEX('07 Uspora casu'!$F22:$J22,MATCH(X$20,'07 Uspora casu'!$F$5:$J$5,1))/INDEX('07 Uspora casu'!$F22:$J22,MATCH(X$20,'07 Uspora casu'!$F$5:$J$5,1)+1))^(1/(INDEX('07 Uspora casu'!$F$5:$J$5,MATCH(X$20,'07 Uspora casu'!$F$5:$J$5,1)+1)-INDEX('07 Uspora casu'!$F$5:$J$5,MATCH(X$20,'07 Uspora casu'!$F$5:$J$5,1))))*W23)))))</f>
        <v>2.6843608536017569E-2</v>
      </c>
      <c r="Y23" s="48">
        <f>IF($E23="",0,IF('07 Uspora casu'!$D$2="Jazdný čas",IFERROR(INDEX('07 Uspora casu'!$F22:$J22,MATCH(Y$20,'07 Uspora casu'!$F$5:$J$5,0))/60,IF(Y$20&lt;MIN('07 Uspora casu'!$F$5:$J$5),('07 Uspora casu'!$F22/'07 Uspora casu'!$G22)^(1/('07 Uspora casu'!$G$19-'07 Uspora casu'!$F$19))*Z23,IF(Y$20&gt;MAX('07 Uspora casu'!$F$5:$J$5),(INDEX('07 Uspora casu'!$F22:$J22,MATCH(Y$20,'07 Uspora casu'!$F$5:$J$5,1))/INDEX('07 Uspora casu'!$F22:$J22,MATCH(Y$20,'07 Uspora casu'!$F$5:$J$5,1)-1))^(1/(INDEX('07 Uspora casu'!$F$5:$J$5,MATCH(Y$20,'07 Uspora casu'!$F$5:$J$5,1))-INDEX('07 Uspora casu'!$F$5:$J$5,MATCH(Y$20,'07 Uspora casu'!$F$5:$J$5,1)-1)))*X23,(INDEX('07 Uspora casu'!$F22:$J22,MATCH(Y$20,'07 Uspora casu'!$F$5:$J$5,1)+1)/INDEX('07 Uspora casu'!$F22:$J22,MATCH(Y$20,'07 Uspora casu'!$F$5:$J$5,1)))^(1/(INDEX('07 Uspora casu'!$F$5:$J$5,MATCH(Y$20,'07 Uspora casu'!$F$5:$J$5,1)+1)-INDEX('07 Uspora casu'!$F$5:$J$5,MATCH(Y$20,'07 Uspora casu'!$F$5:$J$5,1))))*X23))),IFERROR($E23/INDEX('07 Uspora casu'!$F22:$J22,MATCH(Y$20,'07 Uspora casu'!$F$5:$J$5,0)),IF(Y$20&lt;MIN('07 Uspora casu'!$F$5:$J$5),('07 Uspora casu'!$G22/'07 Uspora casu'!$F22)^(1/('07 Uspora casu'!$G$19-'07 Uspora casu'!$F$19))*Z23,IF(Y$20&gt;MAX('07 Uspora casu'!$F$5:$J$5),(INDEX('07 Uspora casu'!$F22:$J22,MATCH(Y$20,'07 Uspora casu'!$F$5:$J$5,1)-1)/INDEX('07 Uspora casu'!$F22:$J22,MATCH(Y$20,'07 Uspora casu'!$F$5:$J$5,1)))^(1/(INDEX('07 Uspora casu'!$F$5:$J$5,MATCH(Y$20,'07 Uspora casu'!$F$5:$J$5,1))-INDEX('07 Uspora casu'!$F$5:$J$5,MATCH(Y$20,'07 Uspora casu'!$F$5:$J$5,1)-1)))*X23,(INDEX('07 Uspora casu'!$F22:$J22,MATCH(Y$20,'07 Uspora casu'!$F$5:$J$5,1))/INDEX('07 Uspora casu'!$F22:$J22,MATCH(Y$20,'07 Uspora casu'!$F$5:$J$5,1)+1))^(1/(INDEX('07 Uspora casu'!$F$5:$J$5,MATCH(Y$20,'07 Uspora casu'!$F$5:$J$5,1)+1)-INDEX('07 Uspora casu'!$F$5:$J$5,MATCH(Y$20,'07 Uspora casu'!$F$5:$J$5,1))))*X23)))))</f>
        <v>2.6845130757189029E-2</v>
      </c>
      <c r="Z23" s="48">
        <f>IF($E23="",0,IF('07 Uspora casu'!$D$2="Jazdný čas",IFERROR(INDEX('07 Uspora casu'!$F22:$J22,MATCH(Z$20,'07 Uspora casu'!$F$5:$J$5,0))/60,IF(Z$20&lt;MIN('07 Uspora casu'!$F$5:$J$5),('07 Uspora casu'!$F22/'07 Uspora casu'!$G22)^(1/('07 Uspora casu'!$G$19-'07 Uspora casu'!$F$19))*AA23,IF(Z$20&gt;MAX('07 Uspora casu'!$F$5:$J$5),(INDEX('07 Uspora casu'!$F22:$J22,MATCH(Z$20,'07 Uspora casu'!$F$5:$J$5,1))/INDEX('07 Uspora casu'!$F22:$J22,MATCH(Z$20,'07 Uspora casu'!$F$5:$J$5,1)-1))^(1/(INDEX('07 Uspora casu'!$F$5:$J$5,MATCH(Z$20,'07 Uspora casu'!$F$5:$J$5,1))-INDEX('07 Uspora casu'!$F$5:$J$5,MATCH(Z$20,'07 Uspora casu'!$F$5:$J$5,1)-1)))*Y23,(INDEX('07 Uspora casu'!$F22:$J22,MATCH(Z$20,'07 Uspora casu'!$F$5:$J$5,1)+1)/INDEX('07 Uspora casu'!$F22:$J22,MATCH(Z$20,'07 Uspora casu'!$F$5:$J$5,1)))^(1/(INDEX('07 Uspora casu'!$F$5:$J$5,MATCH(Z$20,'07 Uspora casu'!$F$5:$J$5,1)+1)-INDEX('07 Uspora casu'!$F$5:$J$5,MATCH(Z$20,'07 Uspora casu'!$F$5:$J$5,1))))*Y23))),IFERROR($E23/INDEX('07 Uspora casu'!$F22:$J22,MATCH(Z$20,'07 Uspora casu'!$F$5:$J$5,0)),IF(Z$20&lt;MIN('07 Uspora casu'!$F$5:$J$5),('07 Uspora casu'!$G22/'07 Uspora casu'!$F22)^(1/('07 Uspora casu'!$G$19-'07 Uspora casu'!$F$19))*AA23,IF(Z$20&gt;MAX('07 Uspora casu'!$F$5:$J$5),(INDEX('07 Uspora casu'!$F22:$J22,MATCH(Z$20,'07 Uspora casu'!$F$5:$J$5,1)-1)/INDEX('07 Uspora casu'!$F22:$J22,MATCH(Z$20,'07 Uspora casu'!$F$5:$J$5,1)))^(1/(INDEX('07 Uspora casu'!$F$5:$J$5,MATCH(Z$20,'07 Uspora casu'!$F$5:$J$5,1))-INDEX('07 Uspora casu'!$F$5:$J$5,MATCH(Z$20,'07 Uspora casu'!$F$5:$J$5,1)-1)))*Y23,(INDEX('07 Uspora casu'!$F22:$J22,MATCH(Z$20,'07 Uspora casu'!$F$5:$J$5,1))/INDEX('07 Uspora casu'!$F22:$J22,MATCH(Z$20,'07 Uspora casu'!$F$5:$J$5,1)+1))^(1/(INDEX('07 Uspora casu'!$F$5:$J$5,MATCH(Z$20,'07 Uspora casu'!$F$5:$J$5,1)+1)-INDEX('07 Uspora casu'!$F$5:$J$5,MATCH(Z$20,'07 Uspora casu'!$F$5:$J$5,1))))*Y23)))))</f>
        <v>2.684665306468112E-2</v>
      </c>
      <c r="AA23" s="48">
        <f>IF($E23="",0,IF('07 Uspora casu'!$D$2="Jazdný čas",IFERROR(INDEX('07 Uspora casu'!$F22:$J22,MATCH(AA$20,'07 Uspora casu'!$F$5:$J$5,0))/60,IF(AA$20&lt;MIN('07 Uspora casu'!$F$5:$J$5),('07 Uspora casu'!$F22/'07 Uspora casu'!$G22)^(1/('07 Uspora casu'!$G$19-'07 Uspora casu'!$F$19))*AB23,IF(AA$20&gt;MAX('07 Uspora casu'!$F$5:$J$5),(INDEX('07 Uspora casu'!$F22:$J22,MATCH(AA$20,'07 Uspora casu'!$F$5:$J$5,1))/INDEX('07 Uspora casu'!$F22:$J22,MATCH(AA$20,'07 Uspora casu'!$F$5:$J$5,1)-1))^(1/(INDEX('07 Uspora casu'!$F$5:$J$5,MATCH(AA$20,'07 Uspora casu'!$F$5:$J$5,1))-INDEX('07 Uspora casu'!$F$5:$J$5,MATCH(AA$20,'07 Uspora casu'!$F$5:$J$5,1)-1)))*Z23,(INDEX('07 Uspora casu'!$F22:$J22,MATCH(AA$20,'07 Uspora casu'!$F$5:$J$5,1)+1)/INDEX('07 Uspora casu'!$F22:$J22,MATCH(AA$20,'07 Uspora casu'!$F$5:$J$5,1)))^(1/(INDEX('07 Uspora casu'!$F$5:$J$5,MATCH(AA$20,'07 Uspora casu'!$F$5:$J$5,1)+1)-INDEX('07 Uspora casu'!$F$5:$J$5,MATCH(AA$20,'07 Uspora casu'!$F$5:$J$5,1))))*Z23))),IFERROR($E23/INDEX('07 Uspora casu'!$F22:$J22,MATCH(AA$20,'07 Uspora casu'!$F$5:$J$5,0)),IF(AA$20&lt;MIN('07 Uspora casu'!$F$5:$J$5),('07 Uspora casu'!$G22/'07 Uspora casu'!$F22)^(1/('07 Uspora casu'!$G$19-'07 Uspora casu'!$F$19))*AB23,IF(AA$20&gt;MAX('07 Uspora casu'!$F$5:$J$5),(INDEX('07 Uspora casu'!$F22:$J22,MATCH(AA$20,'07 Uspora casu'!$F$5:$J$5,1)-1)/INDEX('07 Uspora casu'!$F22:$J22,MATCH(AA$20,'07 Uspora casu'!$F$5:$J$5,1)))^(1/(INDEX('07 Uspora casu'!$F$5:$J$5,MATCH(AA$20,'07 Uspora casu'!$F$5:$J$5,1))-INDEX('07 Uspora casu'!$F$5:$J$5,MATCH(AA$20,'07 Uspora casu'!$F$5:$J$5,1)-1)))*Z23,(INDEX('07 Uspora casu'!$F22:$J22,MATCH(AA$20,'07 Uspora casu'!$F$5:$J$5,1))/INDEX('07 Uspora casu'!$F22:$J22,MATCH(AA$20,'07 Uspora casu'!$F$5:$J$5,1)+1))^(1/(INDEX('07 Uspora casu'!$F$5:$J$5,MATCH(AA$20,'07 Uspora casu'!$F$5:$J$5,1)+1)-INDEX('07 Uspora casu'!$F$5:$J$5,MATCH(AA$20,'07 Uspora casu'!$F$5:$J$5,1))))*Z23)))))</f>
        <v>2.6848175458498769E-2</v>
      </c>
      <c r="AB23" s="48">
        <f>IF($E23="",0,IF('07 Uspora casu'!$D$2="Jazdný čas",IFERROR(INDEX('07 Uspora casu'!$F22:$J22,MATCH(AB$20,'07 Uspora casu'!$F$5:$J$5,0))/60,IF(AB$20&lt;MIN('07 Uspora casu'!$F$5:$J$5),('07 Uspora casu'!$F22/'07 Uspora casu'!$G22)^(1/('07 Uspora casu'!$G$19-'07 Uspora casu'!$F$19))*AC23,IF(AB$20&gt;MAX('07 Uspora casu'!$F$5:$J$5),(INDEX('07 Uspora casu'!$F22:$J22,MATCH(AB$20,'07 Uspora casu'!$F$5:$J$5,1))/INDEX('07 Uspora casu'!$F22:$J22,MATCH(AB$20,'07 Uspora casu'!$F$5:$J$5,1)-1))^(1/(INDEX('07 Uspora casu'!$F$5:$J$5,MATCH(AB$20,'07 Uspora casu'!$F$5:$J$5,1))-INDEX('07 Uspora casu'!$F$5:$J$5,MATCH(AB$20,'07 Uspora casu'!$F$5:$J$5,1)-1)))*AA23,(INDEX('07 Uspora casu'!$F22:$J22,MATCH(AB$20,'07 Uspora casu'!$F$5:$J$5,1)+1)/INDEX('07 Uspora casu'!$F22:$J22,MATCH(AB$20,'07 Uspora casu'!$F$5:$J$5,1)))^(1/(INDEX('07 Uspora casu'!$F$5:$J$5,MATCH(AB$20,'07 Uspora casu'!$F$5:$J$5,1)+1)-INDEX('07 Uspora casu'!$F$5:$J$5,MATCH(AB$20,'07 Uspora casu'!$F$5:$J$5,1))))*AA23))),IFERROR($E23/INDEX('07 Uspora casu'!$F22:$J22,MATCH(AB$20,'07 Uspora casu'!$F$5:$J$5,0)),IF(AB$20&lt;MIN('07 Uspora casu'!$F$5:$J$5),('07 Uspora casu'!$G22/'07 Uspora casu'!$F22)^(1/('07 Uspora casu'!$G$19-'07 Uspora casu'!$F$19))*AC23,IF(AB$20&gt;MAX('07 Uspora casu'!$F$5:$J$5),(INDEX('07 Uspora casu'!$F22:$J22,MATCH(AB$20,'07 Uspora casu'!$F$5:$J$5,1)-1)/INDEX('07 Uspora casu'!$F22:$J22,MATCH(AB$20,'07 Uspora casu'!$F$5:$J$5,1)))^(1/(INDEX('07 Uspora casu'!$F$5:$J$5,MATCH(AB$20,'07 Uspora casu'!$F$5:$J$5,1))-INDEX('07 Uspora casu'!$F$5:$J$5,MATCH(AB$20,'07 Uspora casu'!$F$5:$J$5,1)-1)))*AA23,(INDEX('07 Uspora casu'!$F22:$J22,MATCH(AB$20,'07 Uspora casu'!$F$5:$J$5,1))/INDEX('07 Uspora casu'!$F22:$J22,MATCH(AB$20,'07 Uspora casu'!$F$5:$J$5,1)+1))^(1/(INDEX('07 Uspora casu'!$F$5:$J$5,MATCH(AB$20,'07 Uspora casu'!$F$5:$J$5,1)+1)-INDEX('07 Uspora casu'!$F$5:$J$5,MATCH(AB$20,'07 Uspora casu'!$F$5:$J$5,1))))*AA23)))))</f>
        <v>2.6877666097633906E-2</v>
      </c>
      <c r="AC23" s="48">
        <f>IF($E23="",0,IF('07 Uspora casu'!$D$2="Jazdný čas",IFERROR(INDEX('07 Uspora casu'!$F22:$J22,MATCH(AC$20,'07 Uspora casu'!$F$5:$J$5,0))/60,IF(AC$20&lt;MIN('07 Uspora casu'!$F$5:$J$5),('07 Uspora casu'!$F22/'07 Uspora casu'!$G22)^(1/('07 Uspora casu'!$G$19-'07 Uspora casu'!$F$19))*AD23,IF(AC$20&gt;MAX('07 Uspora casu'!$F$5:$J$5),(INDEX('07 Uspora casu'!$F22:$J22,MATCH(AC$20,'07 Uspora casu'!$F$5:$J$5,1))/INDEX('07 Uspora casu'!$F22:$J22,MATCH(AC$20,'07 Uspora casu'!$F$5:$J$5,1)-1))^(1/(INDEX('07 Uspora casu'!$F$5:$J$5,MATCH(AC$20,'07 Uspora casu'!$F$5:$J$5,1))-INDEX('07 Uspora casu'!$F$5:$J$5,MATCH(AC$20,'07 Uspora casu'!$F$5:$J$5,1)-1)))*AB23,(INDEX('07 Uspora casu'!$F22:$J22,MATCH(AC$20,'07 Uspora casu'!$F$5:$J$5,1)+1)/INDEX('07 Uspora casu'!$F22:$J22,MATCH(AC$20,'07 Uspora casu'!$F$5:$J$5,1)))^(1/(INDEX('07 Uspora casu'!$F$5:$J$5,MATCH(AC$20,'07 Uspora casu'!$F$5:$J$5,1)+1)-INDEX('07 Uspora casu'!$F$5:$J$5,MATCH(AC$20,'07 Uspora casu'!$F$5:$J$5,1))))*AB23))),IFERROR($E23/INDEX('07 Uspora casu'!$F22:$J22,MATCH(AC$20,'07 Uspora casu'!$F$5:$J$5,0)),IF(AC$20&lt;MIN('07 Uspora casu'!$F$5:$J$5),('07 Uspora casu'!$G22/'07 Uspora casu'!$F22)^(1/('07 Uspora casu'!$G$19-'07 Uspora casu'!$F$19))*AD23,IF(AC$20&gt;MAX('07 Uspora casu'!$F$5:$J$5),(INDEX('07 Uspora casu'!$F22:$J22,MATCH(AC$20,'07 Uspora casu'!$F$5:$J$5,1)-1)/INDEX('07 Uspora casu'!$F22:$J22,MATCH(AC$20,'07 Uspora casu'!$F$5:$J$5,1)))^(1/(INDEX('07 Uspora casu'!$F$5:$J$5,MATCH(AC$20,'07 Uspora casu'!$F$5:$J$5,1))-INDEX('07 Uspora casu'!$F$5:$J$5,MATCH(AC$20,'07 Uspora casu'!$F$5:$J$5,1)-1)))*AB23,(INDEX('07 Uspora casu'!$F22:$J22,MATCH(AC$20,'07 Uspora casu'!$F$5:$J$5,1))/INDEX('07 Uspora casu'!$F22:$J22,MATCH(AC$20,'07 Uspora casu'!$F$5:$J$5,1)+1))^(1/(INDEX('07 Uspora casu'!$F$5:$J$5,MATCH(AC$20,'07 Uspora casu'!$F$5:$J$5,1)+1)-INDEX('07 Uspora casu'!$F$5:$J$5,MATCH(AC$20,'07 Uspora casu'!$F$5:$J$5,1))))*AB23)))))</f>
        <v>2.690718912994965E-2</v>
      </c>
      <c r="AD23" s="48">
        <f>IF($E23="",0,IF('07 Uspora casu'!$D$2="Jazdný čas",IFERROR(INDEX('07 Uspora casu'!$F22:$J22,MATCH(AD$20,'07 Uspora casu'!$F$5:$J$5,0))/60,IF(AD$20&lt;MIN('07 Uspora casu'!$F$5:$J$5),('07 Uspora casu'!$F22/'07 Uspora casu'!$G22)^(1/('07 Uspora casu'!$G$19-'07 Uspora casu'!$F$19))*AE23,IF(AD$20&gt;MAX('07 Uspora casu'!$F$5:$J$5),(INDEX('07 Uspora casu'!$F22:$J22,MATCH(AD$20,'07 Uspora casu'!$F$5:$J$5,1))/INDEX('07 Uspora casu'!$F22:$J22,MATCH(AD$20,'07 Uspora casu'!$F$5:$J$5,1)-1))^(1/(INDEX('07 Uspora casu'!$F$5:$J$5,MATCH(AD$20,'07 Uspora casu'!$F$5:$J$5,1))-INDEX('07 Uspora casu'!$F$5:$J$5,MATCH(AD$20,'07 Uspora casu'!$F$5:$J$5,1)-1)))*AC23,(INDEX('07 Uspora casu'!$F22:$J22,MATCH(AD$20,'07 Uspora casu'!$F$5:$J$5,1)+1)/INDEX('07 Uspora casu'!$F22:$J22,MATCH(AD$20,'07 Uspora casu'!$F$5:$J$5,1)))^(1/(INDEX('07 Uspora casu'!$F$5:$J$5,MATCH(AD$20,'07 Uspora casu'!$F$5:$J$5,1)+1)-INDEX('07 Uspora casu'!$F$5:$J$5,MATCH(AD$20,'07 Uspora casu'!$F$5:$J$5,1))))*AC23))),IFERROR($E23/INDEX('07 Uspora casu'!$F22:$J22,MATCH(AD$20,'07 Uspora casu'!$F$5:$J$5,0)),IF(AD$20&lt;MIN('07 Uspora casu'!$F$5:$J$5),('07 Uspora casu'!$G22/'07 Uspora casu'!$F22)^(1/('07 Uspora casu'!$G$19-'07 Uspora casu'!$F$19))*AE23,IF(AD$20&gt;MAX('07 Uspora casu'!$F$5:$J$5),(INDEX('07 Uspora casu'!$F22:$J22,MATCH(AD$20,'07 Uspora casu'!$F$5:$J$5,1)-1)/INDEX('07 Uspora casu'!$F22:$J22,MATCH(AD$20,'07 Uspora casu'!$F$5:$J$5,1)))^(1/(INDEX('07 Uspora casu'!$F$5:$J$5,MATCH(AD$20,'07 Uspora casu'!$F$5:$J$5,1))-INDEX('07 Uspora casu'!$F$5:$J$5,MATCH(AD$20,'07 Uspora casu'!$F$5:$J$5,1)-1)))*AC23,(INDEX('07 Uspora casu'!$F22:$J22,MATCH(AD$20,'07 Uspora casu'!$F$5:$J$5,1))/INDEX('07 Uspora casu'!$F22:$J22,MATCH(AD$20,'07 Uspora casu'!$F$5:$J$5,1)+1))^(1/(INDEX('07 Uspora casu'!$F$5:$J$5,MATCH(AD$20,'07 Uspora casu'!$F$5:$J$5,1)+1)-INDEX('07 Uspora casu'!$F$5:$J$5,MATCH(AD$20,'07 Uspora casu'!$F$5:$J$5,1))))*AC23)))))</f>
        <v>2.6936744591027399E-2</v>
      </c>
      <c r="AE23" s="48">
        <f>IF($E23="",0,IF('07 Uspora casu'!$D$2="Jazdný čas",IFERROR(INDEX('07 Uspora casu'!$F22:$J22,MATCH(AE$20,'07 Uspora casu'!$F$5:$J$5,0))/60,IF(AE$20&lt;MIN('07 Uspora casu'!$F$5:$J$5),('07 Uspora casu'!$F22/'07 Uspora casu'!$G22)^(1/('07 Uspora casu'!$G$19-'07 Uspora casu'!$F$19))*AF23,IF(AE$20&gt;MAX('07 Uspora casu'!$F$5:$J$5),(INDEX('07 Uspora casu'!$F22:$J22,MATCH(AE$20,'07 Uspora casu'!$F$5:$J$5,1))/INDEX('07 Uspora casu'!$F22:$J22,MATCH(AE$20,'07 Uspora casu'!$F$5:$J$5,1)-1))^(1/(INDEX('07 Uspora casu'!$F$5:$J$5,MATCH(AE$20,'07 Uspora casu'!$F$5:$J$5,1))-INDEX('07 Uspora casu'!$F$5:$J$5,MATCH(AE$20,'07 Uspora casu'!$F$5:$J$5,1)-1)))*AD23,(INDEX('07 Uspora casu'!$F22:$J22,MATCH(AE$20,'07 Uspora casu'!$F$5:$J$5,1)+1)/INDEX('07 Uspora casu'!$F22:$J22,MATCH(AE$20,'07 Uspora casu'!$F$5:$J$5,1)))^(1/(INDEX('07 Uspora casu'!$F$5:$J$5,MATCH(AE$20,'07 Uspora casu'!$F$5:$J$5,1)+1)-INDEX('07 Uspora casu'!$F$5:$J$5,MATCH(AE$20,'07 Uspora casu'!$F$5:$J$5,1))))*AD23))),IFERROR($E23/INDEX('07 Uspora casu'!$F22:$J22,MATCH(AE$20,'07 Uspora casu'!$F$5:$J$5,0)),IF(AE$20&lt;MIN('07 Uspora casu'!$F$5:$J$5),('07 Uspora casu'!$G22/'07 Uspora casu'!$F22)^(1/('07 Uspora casu'!$G$19-'07 Uspora casu'!$F$19))*AF23,IF(AE$20&gt;MAX('07 Uspora casu'!$F$5:$J$5),(INDEX('07 Uspora casu'!$F22:$J22,MATCH(AE$20,'07 Uspora casu'!$F$5:$J$5,1)-1)/INDEX('07 Uspora casu'!$F22:$J22,MATCH(AE$20,'07 Uspora casu'!$F$5:$J$5,1)))^(1/(INDEX('07 Uspora casu'!$F$5:$J$5,MATCH(AE$20,'07 Uspora casu'!$F$5:$J$5,1))-INDEX('07 Uspora casu'!$F$5:$J$5,MATCH(AE$20,'07 Uspora casu'!$F$5:$J$5,1)-1)))*AD23,(INDEX('07 Uspora casu'!$F22:$J22,MATCH(AE$20,'07 Uspora casu'!$F$5:$J$5,1))/INDEX('07 Uspora casu'!$F22:$J22,MATCH(AE$20,'07 Uspora casu'!$F$5:$J$5,1)+1))^(1/(INDEX('07 Uspora casu'!$F$5:$J$5,MATCH(AE$20,'07 Uspora casu'!$F$5:$J$5,1)+1)-INDEX('07 Uspora casu'!$F$5:$J$5,MATCH(AE$20,'07 Uspora casu'!$F$5:$J$5,1))))*AD23)))))</f>
        <v>2.6966332516487633E-2</v>
      </c>
      <c r="AF23" s="48">
        <f>IF($E23="",0,IF('07 Uspora casu'!$D$2="Jazdný čas",IFERROR(INDEX('07 Uspora casu'!$F22:$J22,MATCH(AF$20,'07 Uspora casu'!$F$5:$J$5,0))/60,IF(AF$20&lt;MIN('07 Uspora casu'!$F$5:$J$5),('07 Uspora casu'!$F22/'07 Uspora casu'!$G22)^(1/('07 Uspora casu'!$G$19-'07 Uspora casu'!$F$19))*AG23,IF(AF$20&gt;MAX('07 Uspora casu'!$F$5:$J$5),(INDEX('07 Uspora casu'!$F22:$J22,MATCH(AF$20,'07 Uspora casu'!$F$5:$J$5,1))/INDEX('07 Uspora casu'!$F22:$J22,MATCH(AF$20,'07 Uspora casu'!$F$5:$J$5,1)-1))^(1/(INDEX('07 Uspora casu'!$F$5:$J$5,MATCH(AF$20,'07 Uspora casu'!$F$5:$J$5,1))-INDEX('07 Uspora casu'!$F$5:$J$5,MATCH(AF$20,'07 Uspora casu'!$F$5:$J$5,1)-1)))*AE23,(INDEX('07 Uspora casu'!$F22:$J22,MATCH(AF$20,'07 Uspora casu'!$F$5:$J$5,1)+1)/INDEX('07 Uspora casu'!$F22:$J22,MATCH(AF$20,'07 Uspora casu'!$F$5:$J$5,1)))^(1/(INDEX('07 Uspora casu'!$F$5:$J$5,MATCH(AF$20,'07 Uspora casu'!$F$5:$J$5,1)+1)-INDEX('07 Uspora casu'!$F$5:$J$5,MATCH(AF$20,'07 Uspora casu'!$F$5:$J$5,1))))*AE23))),IFERROR($E23/INDEX('07 Uspora casu'!$F22:$J22,MATCH(AF$20,'07 Uspora casu'!$F$5:$J$5,0)),IF(AF$20&lt;MIN('07 Uspora casu'!$F$5:$J$5),('07 Uspora casu'!$G22/'07 Uspora casu'!$F22)^(1/('07 Uspora casu'!$G$19-'07 Uspora casu'!$F$19))*AG23,IF(AF$20&gt;MAX('07 Uspora casu'!$F$5:$J$5),(INDEX('07 Uspora casu'!$F22:$J22,MATCH(AF$20,'07 Uspora casu'!$F$5:$J$5,1)-1)/INDEX('07 Uspora casu'!$F22:$J22,MATCH(AF$20,'07 Uspora casu'!$F$5:$J$5,1)))^(1/(INDEX('07 Uspora casu'!$F$5:$J$5,MATCH(AF$20,'07 Uspora casu'!$F$5:$J$5,1))-INDEX('07 Uspora casu'!$F$5:$J$5,MATCH(AF$20,'07 Uspora casu'!$F$5:$J$5,1)-1)))*AE23,(INDEX('07 Uspora casu'!$F22:$J22,MATCH(AF$20,'07 Uspora casu'!$F$5:$J$5,1))/INDEX('07 Uspora casu'!$F22:$J22,MATCH(AF$20,'07 Uspora casu'!$F$5:$J$5,1)+1))^(1/(INDEX('07 Uspora casu'!$F$5:$J$5,MATCH(AF$20,'07 Uspora casu'!$F$5:$J$5,1)+1)-INDEX('07 Uspora casu'!$F$5:$J$5,MATCH(AF$20,'07 Uspora casu'!$F$5:$J$5,1))))*AE23)))))</f>
        <v>2.6995952941989962E-2</v>
      </c>
      <c r="AG23" s="48">
        <f>IF($E23="",0,IF('07 Uspora casu'!$D$2="Jazdný čas",IFERROR(INDEX('07 Uspora casu'!$F22:$J22,MATCH(AG$20,'07 Uspora casu'!$F$5:$J$5,0))/60,IF(AG$20&lt;MIN('07 Uspora casu'!$F$5:$J$5),('07 Uspora casu'!$F22/'07 Uspora casu'!$G22)^(1/('07 Uspora casu'!$G$19-'07 Uspora casu'!$F$19))*AH23,IF(AG$20&gt;MAX('07 Uspora casu'!$F$5:$J$5),(INDEX('07 Uspora casu'!$F22:$J22,MATCH(AG$20,'07 Uspora casu'!$F$5:$J$5,1))/INDEX('07 Uspora casu'!$F22:$J22,MATCH(AG$20,'07 Uspora casu'!$F$5:$J$5,1)-1))^(1/(INDEX('07 Uspora casu'!$F$5:$J$5,MATCH(AG$20,'07 Uspora casu'!$F$5:$J$5,1))-INDEX('07 Uspora casu'!$F$5:$J$5,MATCH(AG$20,'07 Uspora casu'!$F$5:$J$5,1)-1)))*AF23,(INDEX('07 Uspora casu'!$F22:$J22,MATCH(AG$20,'07 Uspora casu'!$F$5:$J$5,1)+1)/INDEX('07 Uspora casu'!$F22:$J22,MATCH(AG$20,'07 Uspora casu'!$F$5:$J$5,1)))^(1/(INDEX('07 Uspora casu'!$F$5:$J$5,MATCH(AG$20,'07 Uspora casu'!$F$5:$J$5,1)+1)-INDEX('07 Uspora casu'!$F$5:$J$5,MATCH(AG$20,'07 Uspora casu'!$F$5:$J$5,1))))*AF23))),IFERROR($E23/INDEX('07 Uspora casu'!$F22:$J22,MATCH(AG$20,'07 Uspora casu'!$F$5:$J$5,0)),IF(AG$20&lt;MIN('07 Uspora casu'!$F$5:$J$5),('07 Uspora casu'!$G22/'07 Uspora casu'!$F22)^(1/('07 Uspora casu'!$G$19-'07 Uspora casu'!$F$19))*AH23,IF(AG$20&gt;MAX('07 Uspora casu'!$F$5:$J$5),(INDEX('07 Uspora casu'!$F22:$J22,MATCH(AG$20,'07 Uspora casu'!$F$5:$J$5,1)-1)/INDEX('07 Uspora casu'!$F22:$J22,MATCH(AG$20,'07 Uspora casu'!$F$5:$J$5,1)))^(1/(INDEX('07 Uspora casu'!$F$5:$J$5,MATCH(AG$20,'07 Uspora casu'!$F$5:$J$5,1))-INDEX('07 Uspora casu'!$F$5:$J$5,MATCH(AG$20,'07 Uspora casu'!$F$5:$J$5,1)-1)))*AF23,(INDEX('07 Uspora casu'!$F22:$J22,MATCH(AG$20,'07 Uspora casu'!$F$5:$J$5,1))/INDEX('07 Uspora casu'!$F22:$J22,MATCH(AG$20,'07 Uspora casu'!$F$5:$J$5,1)+1))^(1/(INDEX('07 Uspora casu'!$F$5:$J$5,MATCH(AG$20,'07 Uspora casu'!$F$5:$J$5,1)+1)-INDEX('07 Uspora casu'!$F$5:$J$5,MATCH(AG$20,'07 Uspora casu'!$F$5:$J$5,1))))*AF23)))))</f>
        <v>2.702560590323316E-2</v>
      </c>
      <c r="AH23" s="48">
        <f>IF($E23="",0,IF('07 Uspora casu'!$D$2="Jazdný čas",IFERROR(INDEX('07 Uspora casu'!$F22:$J22,MATCH(AH$20,'07 Uspora casu'!$F$5:$J$5,0))/60,IF(AH$20&lt;MIN('07 Uspora casu'!$F$5:$J$5),('07 Uspora casu'!$F22/'07 Uspora casu'!$G22)^(1/('07 Uspora casu'!$G$19-'07 Uspora casu'!$F$19))*AI23,IF(AH$20&gt;MAX('07 Uspora casu'!$F$5:$J$5),(INDEX('07 Uspora casu'!$F22:$J22,MATCH(AH$20,'07 Uspora casu'!$F$5:$J$5,1))/INDEX('07 Uspora casu'!$F22:$J22,MATCH(AH$20,'07 Uspora casu'!$F$5:$J$5,1)-1))^(1/(INDEX('07 Uspora casu'!$F$5:$J$5,MATCH(AH$20,'07 Uspora casu'!$F$5:$J$5,1))-INDEX('07 Uspora casu'!$F$5:$J$5,MATCH(AH$20,'07 Uspora casu'!$F$5:$J$5,1)-1)))*AG23,(INDEX('07 Uspora casu'!$F22:$J22,MATCH(AH$20,'07 Uspora casu'!$F$5:$J$5,1)+1)/INDEX('07 Uspora casu'!$F22:$J22,MATCH(AH$20,'07 Uspora casu'!$F$5:$J$5,1)))^(1/(INDEX('07 Uspora casu'!$F$5:$J$5,MATCH(AH$20,'07 Uspora casu'!$F$5:$J$5,1)+1)-INDEX('07 Uspora casu'!$F$5:$J$5,MATCH(AH$20,'07 Uspora casu'!$F$5:$J$5,1))))*AG23))),IFERROR($E23/INDEX('07 Uspora casu'!$F22:$J22,MATCH(AH$20,'07 Uspora casu'!$F$5:$J$5,0)),IF(AH$20&lt;MIN('07 Uspora casu'!$F$5:$J$5),('07 Uspora casu'!$G22/'07 Uspora casu'!$F22)^(1/('07 Uspora casu'!$G$19-'07 Uspora casu'!$F$19))*AI23,IF(AH$20&gt;MAX('07 Uspora casu'!$F$5:$J$5),(INDEX('07 Uspora casu'!$F22:$J22,MATCH(AH$20,'07 Uspora casu'!$F$5:$J$5,1)-1)/INDEX('07 Uspora casu'!$F22:$J22,MATCH(AH$20,'07 Uspora casu'!$F$5:$J$5,1)))^(1/(INDEX('07 Uspora casu'!$F$5:$J$5,MATCH(AH$20,'07 Uspora casu'!$F$5:$J$5,1))-INDEX('07 Uspora casu'!$F$5:$J$5,MATCH(AH$20,'07 Uspora casu'!$F$5:$J$5,1)-1)))*AG23,(INDEX('07 Uspora casu'!$F22:$J22,MATCH(AH$20,'07 Uspora casu'!$F$5:$J$5,1))/INDEX('07 Uspora casu'!$F22:$J22,MATCH(AH$20,'07 Uspora casu'!$F$5:$J$5,1)+1))^(1/(INDEX('07 Uspora casu'!$F$5:$J$5,MATCH(AH$20,'07 Uspora casu'!$F$5:$J$5,1)+1)-INDEX('07 Uspora casu'!$F$5:$J$5,MATCH(AH$20,'07 Uspora casu'!$F$5:$J$5,1))))*AG23)))))</f>
        <v>2.7055291435955212E-2</v>
      </c>
      <c r="AI23" s="48">
        <f>IF($E23="",0,IF('07 Uspora casu'!$D$2="Jazdný čas",IFERROR(INDEX('07 Uspora casu'!$F22:$J22,MATCH(AI$20,'07 Uspora casu'!$F$5:$J$5,0))/60,IF(AI$20&lt;MIN('07 Uspora casu'!$F$5:$J$5),('07 Uspora casu'!$F22/'07 Uspora casu'!$G22)^(1/('07 Uspora casu'!$G$19-'07 Uspora casu'!$F$19))*AJ23,IF(AI$20&gt;MAX('07 Uspora casu'!$F$5:$J$5),(INDEX('07 Uspora casu'!$F22:$J22,MATCH(AI$20,'07 Uspora casu'!$F$5:$J$5,1))/INDEX('07 Uspora casu'!$F22:$J22,MATCH(AI$20,'07 Uspora casu'!$F$5:$J$5,1)-1))^(1/(INDEX('07 Uspora casu'!$F$5:$J$5,MATCH(AI$20,'07 Uspora casu'!$F$5:$J$5,1))-INDEX('07 Uspora casu'!$F$5:$J$5,MATCH(AI$20,'07 Uspora casu'!$F$5:$J$5,1)-1)))*AH23,(INDEX('07 Uspora casu'!$F22:$J22,MATCH(AI$20,'07 Uspora casu'!$F$5:$J$5,1)+1)/INDEX('07 Uspora casu'!$F22:$J22,MATCH(AI$20,'07 Uspora casu'!$F$5:$J$5,1)))^(1/(INDEX('07 Uspora casu'!$F$5:$J$5,MATCH(AI$20,'07 Uspora casu'!$F$5:$J$5,1)+1)-INDEX('07 Uspora casu'!$F$5:$J$5,MATCH(AI$20,'07 Uspora casu'!$F$5:$J$5,1))))*AH23))),IFERROR($E23/INDEX('07 Uspora casu'!$F22:$J22,MATCH(AI$20,'07 Uspora casu'!$F$5:$J$5,0)),IF(AI$20&lt;MIN('07 Uspora casu'!$F$5:$J$5),('07 Uspora casu'!$G22/'07 Uspora casu'!$F22)^(1/('07 Uspora casu'!$G$19-'07 Uspora casu'!$F$19))*AJ23,IF(AI$20&gt;MAX('07 Uspora casu'!$F$5:$J$5),(INDEX('07 Uspora casu'!$F22:$J22,MATCH(AI$20,'07 Uspora casu'!$F$5:$J$5,1)-1)/INDEX('07 Uspora casu'!$F22:$J22,MATCH(AI$20,'07 Uspora casu'!$F$5:$J$5,1)))^(1/(INDEX('07 Uspora casu'!$F$5:$J$5,MATCH(AI$20,'07 Uspora casu'!$F$5:$J$5,1))-INDEX('07 Uspora casu'!$F$5:$J$5,MATCH(AI$20,'07 Uspora casu'!$F$5:$J$5,1)-1)))*AH23,(INDEX('07 Uspora casu'!$F22:$J22,MATCH(AI$20,'07 Uspora casu'!$F$5:$J$5,1))/INDEX('07 Uspora casu'!$F22:$J22,MATCH(AI$20,'07 Uspora casu'!$F$5:$J$5,1)+1))^(1/(INDEX('07 Uspora casu'!$F$5:$J$5,MATCH(AI$20,'07 Uspora casu'!$F$5:$J$5,1)+1)-INDEX('07 Uspora casu'!$F$5:$J$5,MATCH(AI$20,'07 Uspora casu'!$F$5:$J$5,1))))*AH23)))))</f>
        <v>2.7085009575933367E-2</v>
      </c>
      <c r="AJ23" s="48">
        <f>IF($E23="",0,IF('07 Uspora casu'!$D$2="Jazdný čas",IFERROR(INDEX('07 Uspora casu'!$F22:$J22,MATCH(AJ$20,'07 Uspora casu'!$F$5:$J$5,0))/60,IF(AJ$20&lt;MIN('07 Uspora casu'!$F$5:$J$5),('07 Uspora casu'!$F22/'07 Uspora casu'!$G22)^(1/('07 Uspora casu'!$G$19-'07 Uspora casu'!$F$19))*AK23,IF(AJ$20&gt;MAX('07 Uspora casu'!$F$5:$J$5),(INDEX('07 Uspora casu'!$F22:$J22,MATCH(AJ$20,'07 Uspora casu'!$F$5:$J$5,1))/INDEX('07 Uspora casu'!$F22:$J22,MATCH(AJ$20,'07 Uspora casu'!$F$5:$J$5,1)-1))^(1/(INDEX('07 Uspora casu'!$F$5:$J$5,MATCH(AJ$20,'07 Uspora casu'!$F$5:$J$5,1))-INDEX('07 Uspora casu'!$F$5:$J$5,MATCH(AJ$20,'07 Uspora casu'!$F$5:$J$5,1)-1)))*AI23,(INDEX('07 Uspora casu'!$F22:$J22,MATCH(AJ$20,'07 Uspora casu'!$F$5:$J$5,1)+1)/INDEX('07 Uspora casu'!$F22:$J22,MATCH(AJ$20,'07 Uspora casu'!$F$5:$J$5,1)))^(1/(INDEX('07 Uspora casu'!$F$5:$J$5,MATCH(AJ$20,'07 Uspora casu'!$F$5:$J$5,1)+1)-INDEX('07 Uspora casu'!$F$5:$J$5,MATCH(AJ$20,'07 Uspora casu'!$F$5:$J$5,1))))*AI23))),IFERROR($E23/INDEX('07 Uspora casu'!$F22:$J22,MATCH(AJ$20,'07 Uspora casu'!$F$5:$J$5,0)),IF(AJ$20&lt;MIN('07 Uspora casu'!$F$5:$J$5),('07 Uspora casu'!$G22/'07 Uspora casu'!$F22)^(1/('07 Uspora casu'!$G$19-'07 Uspora casu'!$F$19))*AK23,IF(AJ$20&gt;MAX('07 Uspora casu'!$F$5:$J$5),(INDEX('07 Uspora casu'!$F22:$J22,MATCH(AJ$20,'07 Uspora casu'!$F$5:$J$5,1)-1)/INDEX('07 Uspora casu'!$F22:$J22,MATCH(AJ$20,'07 Uspora casu'!$F$5:$J$5,1)))^(1/(INDEX('07 Uspora casu'!$F$5:$J$5,MATCH(AJ$20,'07 Uspora casu'!$F$5:$J$5,1))-INDEX('07 Uspora casu'!$F$5:$J$5,MATCH(AJ$20,'07 Uspora casu'!$F$5:$J$5,1)-1)))*AI23,(INDEX('07 Uspora casu'!$F22:$J22,MATCH(AJ$20,'07 Uspora casu'!$F$5:$J$5,1))/INDEX('07 Uspora casu'!$F22:$J22,MATCH(AJ$20,'07 Uspora casu'!$F$5:$J$5,1)+1))^(1/(INDEX('07 Uspora casu'!$F$5:$J$5,MATCH(AJ$20,'07 Uspora casu'!$F$5:$J$5,1)+1)-INDEX('07 Uspora casu'!$F$5:$J$5,MATCH(AJ$20,'07 Uspora casu'!$F$5:$J$5,1))))*AI23)))))</f>
        <v>2.711476035898415E-2</v>
      </c>
      <c r="AK23" s="48">
        <f>IF($E23="",0,IF('07 Uspora casu'!$D$2="Jazdný čas",IFERROR(INDEX('07 Uspora casu'!$F22:$J22,MATCH(AK$20,'07 Uspora casu'!$F$5:$J$5,0))/60,IF(AK$20&lt;MIN('07 Uspora casu'!$F$5:$J$5),('07 Uspora casu'!$F22/'07 Uspora casu'!$G22)^(1/('07 Uspora casu'!$G$19-'07 Uspora casu'!$F$19))*AL23,IF(AK$20&gt;MAX('07 Uspora casu'!$F$5:$J$5),(INDEX('07 Uspora casu'!$F22:$J22,MATCH(AK$20,'07 Uspora casu'!$F$5:$J$5,1))/INDEX('07 Uspora casu'!$F22:$J22,MATCH(AK$20,'07 Uspora casu'!$F$5:$J$5,1)-1))^(1/(INDEX('07 Uspora casu'!$F$5:$J$5,MATCH(AK$20,'07 Uspora casu'!$F$5:$J$5,1))-INDEX('07 Uspora casu'!$F$5:$J$5,MATCH(AK$20,'07 Uspora casu'!$F$5:$J$5,1)-1)))*AJ23,(INDEX('07 Uspora casu'!$F22:$J22,MATCH(AK$20,'07 Uspora casu'!$F$5:$J$5,1)+1)/INDEX('07 Uspora casu'!$F22:$J22,MATCH(AK$20,'07 Uspora casu'!$F$5:$J$5,1)))^(1/(INDEX('07 Uspora casu'!$F$5:$J$5,MATCH(AK$20,'07 Uspora casu'!$F$5:$J$5,1)+1)-INDEX('07 Uspora casu'!$F$5:$J$5,MATCH(AK$20,'07 Uspora casu'!$F$5:$J$5,1))))*AJ23))),IFERROR($E23/INDEX('07 Uspora casu'!$F22:$J22,MATCH(AK$20,'07 Uspora casu'!$F$5:$J$5,0)),IF(AK$20&lt;MIN('07 Uspora casu'!$F$5:$J$5),('07 Uspora casu'!$G22/'07 Uspora casu'!$F22)^(1/('07 Uspora casu'!$G$19-'07 Uspora casu'!$F$19))*AL23,IF(AK$20&gt;MAX('07 Uspora casu'!$F$5:$J$5),(INDEX('07 Uspora casu'!$F22:$J22,MATCH(AK$20,'07 Uspora casu'!$F$5:$J$5,1)-1)/INDEX('07 Uspora casu'!$F22:$J22,MATCH(AK$20,'07 Uspora casu'!$F$5:$J$5,1)))^(1/(INDEX('07 Uspora casu'!$F$5:$J$5,MATCH(AK$20,'07 Uspora casu'!$F$5:$J$5,1))-INDEX('07 Uspora casu'!$F$5:$J$5,MATCH(AK$20,'07 Uspora casu'!$F$5:$J$5,1)-1)))*AJ23,(INDEX('07 Uspora casu'!$F22:$J22,MATCH(AK$20,'07 Uspora casu'!$F$5:$J$5,1))/INDEX('07 Uspora casu'!$F22:$J22,MATCH(AK$20,'07 Uspora casu'!$F$5:$J$5,1)+1))^(1/(INDEX('07 Uspora casu'!$F$5:$J$5,MATCH(AK$20,'07 Uspora casu'!$F$5:$J$5,1)+1)-INDEX('07 Uspora casu'!$F$5:$J$5,MATCH(AK$20,'07 Uspora casu'!$F$5:$J$5,1))))*AJ23)))))</f>
        <v>2.7144543820963478E-2</v>
      </c>
      <c r="AL23" s="48">
        <f>IF($E23="",0,IF('07 Uspora casu'!$D$2="Jazdný čas",IFERROR(INDEX('07 Uspora casu'!$F22:$J22,MATCH(AL$20,'07 Uspora casu'!$F$5:$J$5,0))/60,IF(AL$20&lt;MIN('07 Uspora casu'!$F$5:$J$5),('07 Uspora casu'!$F22/'07 Uspora casu'!$G22)^(1/('07 Uspora casu'!$G$19-'07 Uspora casu'!$F$19))*AM23,IF(AL$20&gt;MAX('07 Uspora casu'!$F$5:$J$5),(INDEX('07 Uspora casu'!$F22:$J22,MATCH(AL$20,'07 Uspora casu'!$F$5:$J$5,1))/INDEX('07 Uspora casu'!$F22:$J22,MATCH(AL$20,'07 Uspora casu'!$F$5:$J$5,1)-1))^(1/(INDEX('07 Uspora casu'!$F$5:$J$5,MATCH(AL$20,'07 Uspora casu'!$F$5:$J$5,1))-INDEX('07 Uspora casu'!$F$5:$J$5,MATCH(AL$20,'07 Uspora casu'!$F$5:$J$5,1)-1)))*AK23,(INDEX('07 Uspora casu'!$F22:$J22,MATCH(AL$20,'07 Uspora casu'!$F$5:$J$5,1)+1)/INDEX('07 Uspora casu'!$F22:$J22,MATCH(AL$20,'07 Uspora casu'!$F$5:$J$5,1)))^(1/(INDEX('07 Uspora casu'!$F$5:$J$5,MATCH(AL$20,'07 Uspora casu'!$F$5:$J$5,1)+1)-INDEX('07 Uspora casu'!$F$5:$J$5,MATCH(AL$20,'07 Uspora casu'!$F$5:$J$5,1))))*AK23))),IFERROR($E23/INDEX('07 Uspora casu'!$F22:$J22,MATCH(AL$20,'07 Uspora casu'!$F$5:$J$5,0)),IF(AL$20&lt;MIN('07 Uspora casu'!$F$5:$J$5),('07 Uspora casu'!$G22/'07 Uspora casu'!$F22)^(1/('07 Uspora casu'!$G$19-'07 Uspora casu'!$F$19))*AM23,IF(AL$20&gt;MAX('07 Uspora casu'!$F$5:$J$5),(INDEX('07 Uspora casu'!$F22:$J22,MATCH(AL$20,'07 Uspora casu'!$F$5:$J$5,1)-1)/INDEX('07 Uspora casu'!$F22:$J22,MATCH(AL$20,'07 Uspora casu'!$F$5:$J$5,1)))^(1/(INDEX('07 Uspora casu'!$F$5:$J$5,MATCH(AL$20,'07 Uspora casu'!$F$5:$J$5,1))-INDEX('07 Uspora casu'!$F$5:$J$5,MATCH(AL$20,'07 Uspora casu'!$F$5:$J$5,1)-1)))*AK23,(INDEX('07 Uspora casu'!$F22:$J22,MATCH(AL$20,'07 Uspora casu'!$F$5:$J$5,1))/INDEX('07 Uspora casu'!$F22:$J22,MATCH(AL$20,'07 Uspora casu'!$F$5:$J$5,1)+1))^(1/(INDEX('07 Uspora casu'!$F$5:$J$5,MATCH(AL$20,'07 Uspora casu'!$F$5:$J$5,1)+1)-INDEX('07 Uspora casu'!$F$5:$J$5,MATCH(AL$20,'07 Uspora casu'!$F$5:$J$5,1))))*AK23)))))</f>
        <v>2.7174359997766604E-2</v>
      </c>
      <c r="AM23" s="48">
        <f>IF($E23="",0,IF('07 Uspora casu'!$D$2="Jazdný čas",IFERROR(INDEX('07 Uspora casu'!$F22:$J22,MATCH(AM$20,'07 Uspora casu'!$F$5:$J$5,0))/60,IF(AM$20&lt;MIN('07 Uspora casu'!$F$5:$J$5),('07 Uspora casu'!$F22/'07 Uspora casu'!$G22)^(1/('07 Uspora casu'!$G$19-'07 Uspora casu'!$F$19))*AN23,IF(AM$20&gt;MAX('07 Uspora casu'!$F$5:$J$5),(INDEX('07 Uspora casu'!$F22:$J22,MATCH(AM$20,'07 Uspora casu'!$F$5:$J$5,1))/INDEX('07 Uspora casu'!$F22:$J22,MATCH(AM$20,'07 Uspora casu'!$F$5:$J$5,1)-1))^(1/(INDEX('07 Uspora casu'!$F$5:$J$5,MATCH(AM$20,'07 Uspora casu'!$F$5:$J$5,1))-INDEX('07 Uspora casu'!$F$5:$J$5,MATCH(AM$20,'07 Uspora casu'!$F$5:$J$5,1)-1)))*AL23,(INDEX('07 Uspora casu'!$F22:$J22,MATCH(AM$20,'07 Uspora casu'!$F$5:$J$5,1)+1)/INDEX('07 Uspora casu'!$F22:$J22,MATCH(AM$20,'07 Uspora casu'!$F$5:$J$5,1)))^(1/(INDEX('07 Uspora casu'!$F$5:$J$5,MATCH(AM$20,'07 Uspora casu'!$F$5:$J$5,1)+1)-INDEX('07 Uspora casu'!$F$5:$J$5,MATCH(AM$20,'07 Uspora casu'!$F$5:$J$5,1))))*AL23))),IFERROR($E23/INDEX('07 Uspora casu'!$F22:$J22,MATCH(AM$20,'07 Uspora casu'!$F$5:$J$5,0)),IF(AM$20&lt;MIN('07 Uspora casu'!$F$5:$J$5),('07 Uspora casu'!$G22/'07 Uspora casu'!$F22)^(1/('07 Uspora casu'!$G$19-'07 Uspora casu'!$F$19))*AN23,IF(AM$20&gt;MAX('07 Uspora casu'!$F$5:$J$5),(INDEX('07 Uspora casu'!$F22:$J22,MATCH(AM$20,'07 Uspora casu'!$F$5:$J$5,1)-1)/INDEX('07 Uspora casu'!$F22:$J22,MATCH(AM$20,'07 Uspora casu'!$F$5:$J$5,1)))^(1/(INDEX('07 Uspora casu'!$F$5:$J$5,MATCH(AM$20,'07 Uspora casu'!$F$5:$J$5,1))-INDEX('07 Uspora casu'!$F$5:$J$5,MATCH(AM$20,'07 Uspora casu'!$F$5:$J$5,1)-1)))*AL23,(INDEX('07 Uspora casu'!$F22:$J22,MATCH(AM$20,'07 Uspora casu'!$F$5:$J$5,1))/INDEX('07 Uspora casu'!$F22:$J22,MATCH(AM$20,'07 Uspora casu'!$F$5:$J$5,1)+1))^(1/(INDEX('07 Uspora casu'!$F$5:$J$5,MATCH(AM$20,'07 Uspora casu'!$F$5:$J$5,1)+1)-INDEX('07 Uspora casu'!$F$5:$J$5,MATCH(AM$20,'07 Uspora casu'!$F$5:$J$5,1))))*AL23)))))</f>
        <v>2.7204208925328228E-2</v>
      </c>
      <c r="AN23" s="48">
        <f>IF($E23="",0,IF('07 Uspora casu'!$D$2="Jazdný čas",IFERROR(INDEX('07 Uspora casu'!$F22:$J22,MATCH(AN$20,'07 Uspora casu'!$F$5:$J$5,0))/60,IF(AN$20&lt;MIN('07 Uspora casu'!$F$5:$J$5),('07 Uspora casu'!$F22/'07 Uspora casu'!$G22)^(1/('07 Uspora casu'!$G$19-'07 Uspora casu'!$F$19))*AO23,IF(AN$20&gt;MAX('07 Uspora casu'!$F$5:$J$5),(INDEX('07 Uspora casu'!$F22:$J22,MATCH(AN$20,'07 Uspora casu'!$F$5:$J$5,1))/INDEX('07 Uspora casu'!$F22:$J22,MATCH(AN$20,'07 Uspora casu'!$F$5:$J$5,1)-1))^(1/(INDEX('07 Uspora casu'!$F$5:$J$5,MATCH(AN$20,'07 Uspora casu'!$F$5:$J$5,1))-INDEX('07 Uspora casu'!$F$5:$J$5,MATCH(AN$20,'07 Uspora casu'!$F$5:$J$5,1)-1)))*AM23,(INDEX('07 Uspora casu'!$F22:$J22,MATCH(AN$20,'07 Uspora casu'!$F$5:$J$5,1)+1)/INDEX('07 Uspora casu'!$F22:$J22,MATCH(AN$20,'07 Uspora casu'!$F$5:$J$5,1)))^(1/(INDEX('07 Uspora casu'!$F$5:$J$5,MATCH(AN$20,'07 Uspora casu'!$F$5:$J$5,1)+1)-INDEX('07 Uspora casu'!$F$5:$J$5,MATCH(AN$20,'07 Uspora casu'!$F$5:$J$5,1))))*AM23))),IFERROR($E23/INDEX('07 Uspora casu'!$F22:$J22,MATCH(AN$20,'07 Uspora casu'!$F$5:$J$5,0)),IF(AN$20&lt;MIN('07 Uspora casu'!$F$5:$J$5),('07 Uspora casu'!$G22/'07 Uspora casu'!$F22)^(1/('07 Uspora casu'!$G$19-'07 Uspora casu'!$F$19))*AO23,IF(AN$20&gt;MAX('07 Uspora casu'!$F$5:$J$5),(INDEX('07 Uspora casu'!$F22:$J22,MATCH(AN$20,'07 Uspora casu'!$F$5:$J$5,1)-1)/INDEX('07 Uspora casu'!$F22:$J22,MATCH(AN$20,'07 Uspora casu'!$F$5:$J$5,1)))^(1/(INDEX('07 Uspora casu'!$F$5:$J$5,MATCH(AN$20,'07 Uspora casu'!$F$5:$J$5,1))-INDEX('07 Uspora casu'!$F$5:$J$5,MATCH(AN$20,'07 Uspora casu'!$F$5:$J$5,1)-1)))*AM23,(INDEX('07 Uspora casu'!$F22:$J22,MATCH(AN$20,'07 Uspora casu'!$F$5:$J$5,1))/INDEX('07 Uspora casu'!$F22:$J22,MATCH(AN$20,'07 Uspora casu'!$F$5:$J$5,1)+1))^(1/(INDEX('07 Uspora casu'!$F$5:$J$5,MATCH(AN$20,'07 Uspora casu'!$F$5:$J$5,1)+1)-INDEX('07 Uspora casu'!$F$5:$J$5,MATCH(AN$20,'07 Uspora casu'!$F$5:$J$5,1))))*AM23)))))</f>
        <v>2.7234090639622514E-2</v>
      </c>
      <c r="AO23" s="48">
        <f>IF($E23="",0,IF('07 Uspora casu'!$D$2="Jazdný čas",IFERROR(INDEX('07 Uspora casu'!$F22:$J22,MATCH(AO$20,'07 Uspora casu'!$F$5:$J$5,0))/60,IF(AO$20&lt;MIN('07 Uspora casu'!$F$5:$J$5),('07 Uspora casu'!$F22/'07 Uspora casu'!$G22)^(1/('07 Uspora casu'!$G$19-'07 Uspora casu'!$F$19))*AP23,IF(AO$20&gt;MAX('07 Uspora casu'!$F$5:$J$5),(INDEX('07 Uspora casu'!$F22:$J22,MATCH(AO$20,'07 Uspora casu'!$F$5:$J$5,1))/INDEX('07 Uspora casu'!$F22:$J22,MATCH(AO$20,'07 Uspora casu'!$F$5:$J$5,1)-1))^(1/(INDEX('07 Uspora casu'!$F$5:$J$5,MATCH(AO$20,'07 Uspora casu'!$F$5:$J$5,1))-INDEX('07 Uspora casu'!$F$5:$J$5,MATCH(AO$20,'07 Uspora casu'!$F$5:$J$5,1)-1)))*AN23,(INDEX('07 Uspora casu'!$F22:$J22,MATCH(AO$20,'07 Uspora casu'!$F$5:$J$5,1)+1)/INDEX('07 Uspora casu'!$F22:$J22,MATCH(AO$20,'07 Uspora casu'!$F$5:$J$5,1)))^(1/(INDEX('07 Uspora casu'!$F$5:$J$5,MATCH(AO$20,'07 Uspora casu'!$F$5:$J$5,1)+1)-INDEX('07 Uspora casu'!$F$5:$J$5,MATCH(AO$20,'07 Uspora casu'!$F$5:$J$5,1))))*AN23))),IFERROR($E23/INDEX('07 Uspora casu'!$F22:$J22,MATCH(AO$20,'07 Uspora casu'!$F$5:$J$5,0)),IF(AO$20&lt;MIN('07 Uspora casu'!$F$5:$J$5),('07 Uspora casu'!$G22/'07 Uspora casu'!$F22)^(1/('07 Uspora casu'!$G$19-'07 Uspora casu'!$F$19))*AP23,IF(AO$20&gt;MAX('07 Uspora casu'!$F$5:$J$5),(INDEX('07 Uspora casu'!$F22:$J22,MATCH(AO$20,'07 Uspora casu'!$F$5:$J$5,1)-1)/INDEX('07 Uspora casu'!$F22:$J22,MATCH(AO$20,'07 Uspora casu'!$F$5:$J$5,1)))^(1/(INDEX('07 Uspora casu'!$F$5:$J$5,MATCH(AO$20,'07 Uspora casu'!$F$5:$J$5,1))-INDEX('07 Uspora casu'!$F$5:$J$5,MATCH(AO$20,'07 Uspora casu'!$F$5:$J$5,1)-1)))*AN23,(INDEX('07 Uspora casu'!$F22:$J22,MATCH(AO$20,'07 Uspora casu'!$F$5:$J$5,1))/INDEX('07 Uspora casu'!$F22:$J22,MATCH(AO$20,'07 Uspora casu'!$F$5:$J$5,1)+1))^(1/(INDEX('07 Uspora casu'!$F$5:$J$5,MATCH(AO$20,'07 Uspora casu'!$F$5:$J$5,1)+1)-INDEX('07 Uspora casu'!$F$5:$J$5,MATCH(AO$20,'07 Uspora casu'!$F$5:$J$5,1))))*AN23)))))</f>
        <v>2.726400517666315E-2</v>
      </c>
      <c r="AP23" s="48">
        <f>IF($E23="",0,IF('07 Uspora casu'!$D$2="Jazdný čas",IFERROR(INDEX('07 Uspora casu'!$F22:$J22,MATCH(AP$20,'07 Uspora casu'!$F$5:$J$5,0))/60,IF(AP$20&lt;MIN('07 Uspora casu'!$F$5:$J$5),('07 Uspora casu'!$F22/'07 Uspora casu'!$G22)^(1/('07 Uspora casu'!$G$19-'07 Uspora casu'!$F$19))*AQ23,IF(AP$20&gt;MAX('07 Uspora casu'!$F$5:$J$5),(INDEX('07 Uspora casu'!$F22:$J22,MATCH(AP$20,'07 Uspora casu'!$F$5:$J$5,1))/INDEX('07 Uspora casu'!$F22:$J22,MATCH(AP$20,'07 Uspora casu'!$F$5:$J$5,1)-1))^(1/(INDEX('07 Uspora casu'!$F$5:$J$5,MATCH(AP$20,'07 Uspora casu'!$F$5:$J$5,1))-INDEX('07 Uspora casu'!$F$5:$J$5,MATCH(AP$20,'07 Uspora casu'!$F$5:$J$5,1)-1)))*AO23,(INDEX('07 Uspora casu'!$F22:$J22,MATCH(AP$20,'07 Uspora casu'!$F$5:$J$5,1)+1)/INDEX('07 Uspora casu'!$F22:$J22,MATCH(AP$20,'07 Uspora casu'!$F$5:$J$5,1)))^(1/(INDEX('07 Uspora casu'!$F$5:$J$5,MATCH(AP$20,'07 Uspora casu'!$F$5:$J$5,1)+1)-INDEX('07 Uspora casu'!$F$5:$J$5,MATCH(AP$20,'07 Uspora casu'!$F$5:$J$5,1))))*AO23))),IFERROR($E23/INDEX('07 Uspora casu'!$F22:$J22,MATCH(AP$20,'07 Uspora casu'!$F$5:$J$5,0)),IF(AP$20&lt;MIN('07 Uspora casu'!$F$5:$J$5),('07 Uspora casu'!$G22/'07 Uspora casu'!$F22)^(1/('07 Uspora casu'!$G$19-'07 Uspora casu'!$F$19))*AQ23,IF(AP$20&gt;MAX('07 Uspora casu'!$F$5:$J$5),(INDEX('07 Uspora casu'!$F22:$J22,MATCH(AP$20,'07 Uspora casu'!$F$5:$J$5,1)-1)/INDEX('07 Uspora casu'!$F22:$J22,MATCH(AP$20,'07 Uspora casu'!$F$5:$J$5,1)))^(1/(INDEX('07 Uspora casu'!$F$5:$J$5,MATCH(AP$20,'07 Uspora casu'!$F$5:$J$5,1))-INDEX('07 Uspora casu'!$F$5:$J$5,MATCH(AP$20,'07 Uspora casu'!$F$5:$J$5,1)-1)))*AO23,(INDEX('07 Uspora casu'!$F22:$J22,MATCH(AP$20,'07 Uspora casu'!$F$5:$J$5,1))/INDEX('07 Uspora casu'!$F22:$J22,MATCH(AP$20,'07 Uspora casu'!$F$5:$J$5,1)+1))^(1/(INDEX('07 Uspora casu'!$F$5:$J$5,MATCH(AP$20,'07 Uspora casu'!$F$5:$J$5,1)+1)-INDEX('07 Uspora casu'!$F$5:$J$5,MATCH(AP$20,'07 Uspora casu'!$F$5:$J$5,1))))*AO23)))))</f>
        <v>2.7293952572503378E-2</v>
      </c>
      <c r="AQ23" s="48">
        <f>IF($E23="",0,IF('07 Uspora casu'!$D$2="Jazdný čas",IFERROR(INDEX('07 Uspora casu'!$F22:$J22,MATCH(AQ$20,'07 Uspora casu'!$F$5:$J$5,0))/60,IF(AQ$20&lt;MIN('07 Uspora casu'!$F$5:$J$5),('07 Uspora casu'!$F22/'07 Uspora casu'!$G22)^(1/('07 Uspora casu'!$G$19-'07 Uspora casu'!$F$19))*AR23,IF(AQ$20&gt;MAX('07 Uspora casu'!$F$5:$J$5),(INDEX('07 Uspora casu'!$F22:$J22,MATCH(AQ$20,'07 Uspora casu'!$F$5:$J$5,1))/INDEX('07 Uspora casu'!$F22:$J22,MATCH(AQ$20,'07 Uspora casu'!$F$5:$J$5,1)-1))^(1/(INDEX('07 Uspora casu'!$F$5:$J$5,MATCH(AQ$20,'07 Uspora casu'!$F$5:$J$5,1))-INDEX('07 Uspora casu'!$F$5:$J$5,MATCH(AQ$20,'07 Uspora casu'!$F$5:$J$5,1)-1)))*AP23,(INDEX('07 Uspora casu'!$F22:$J22,MATCH(AQ$20,'07 Uspora casu'!$F$5:$J$5,1)+1)/INDEX('07 Uspora casu'!$F22:$J22,MATCH(AQ$20,'07 Uspora casu'!$F$5:$J$5,1)))^(1/(INDEX('07 Uspora casu'!$F$5:$J$5,MATCH(AQ$20,'07 Uspora casu'!$F$5:$J$5,1)+1)-INDEX('07 Uspora casu'!$F$5:$J$5,MATCH(AQ$20,'07 Uspora casu'!$F$5:$J$5,1))))*AP23))),IFERROR($E23/INDEX('07 Uspora casu'!$F22:$J22,MATCH(AQ$20,'07 Uspora casu'!$F$5:$J$5,0)),IF(AQ$20&lt;MIN('07 Uspora casu'!$F$5:$J$5),('07 Uspora casu'!$G22/'07 Uspora casu'!$F22)^(1/('07 Uspora casu'!$G$19-'07 Uspora casu'!$F$19))*AR23,IF(AQ$20&gt;MAX('07 Uspora casu'!$F$5:$J$5),(INDEX('07 Uspora casu'!$F22:$J22,MATCH(AQ$20,'07 Uspora casu'!$F$5:$J$5,1)-1)/INDEX('07 Uspora casu'!$F22:$J22,MATCH(AQ$20,'07 Uspora casu'!$F$5:$J$5,1)))^(1/(INDEX('07 Uspora casu'!$F$5:$J$5,MATCH(AQ$20,'07 Uspora casu'!$F$5:$J$5,1))-INDEX('07 Uspora casu'!$F$5:$J$5,MATCH(AQ$20,'07 Uspora casu'!$F$5:$J$5,1)-1)))*AP23,(INDEX('07 Uspora casu'!$F22:$J22,MATCH(AQ$20,'07 Uspora casu'!$F$5:$J$5,1))/INDEX('07 Uspora casu'!$F22:$J22,MATCH(AQ$20,'07 Uspora casu'!$F$5:$J$5,1)+1))^(1/(INDEX('07 Uspora casu'!$F$5:$J$5,MATCH(AQ$20,'07 Uspora casu'!$F$5:$J$5,1)+1)-INDEX('07 Uspora casu'!$F$5:$J$5,MATCH(AQ$20,'07 Uspora casu'!$F$5:$J$5,1))))*AP23)))))</f>
        <v>2.7323932863236037E-2</v>
      </c>
      <c r="AR23" s="48">
        <f>IF($E23="",0,IF('07 Uspora casu'!$D$2="Jazdný čas",IFERROR(INDEX('07 Uspora casu'!$F22:$J22,MATCH(AR$20,'07 Uspora casu'!$F$5:$J$5,0))/60,IF(AR$20&lt;MIN('07 Uspora casu'!$F$5:$J$5),('07 Uspora casu'!$F22/'07 Uspora casu'!$G22)^(1/('07 Uspora casu'!$G$19-'07 Uspora casu'!$F$19))*AS23,IF(AR$20&gt;MAX('07 Uspora casu'!$F$5:$J$5),(INDEX('07 Uspora casu'!$F22:$J22,MATCH(AR$20,'07 Uspora casu'!$F$5:$J$5,1))/INDEX('07 Uspora casu'!$F22:$J22,MATCH(AR$20,'07 Uspora casu'!$F$5:$J$5,1)-1))^(1/(INDEX('07 Uspora casu'!$F$5:$J$5,MATCH(AR$20,'07 Uspora casu'!$F$5:$J$5,1))-INDEX('07 Uspora casu'!$F$5:$J$5,MATCH(AR$20,'07 Uspora casu'!$F$5:$J$5,1)-1)))*AQ23,(INDEX('07 Uspora casu'!$F22:$J22,MATCH(AR$20,'07 Uspora casu'!$F$5:$J$5,1)+1)/INDEX('07 Uspora casu'!$F22:$J22,MATCH(AR$20,'07 Uspora casu'!$F$5:$J$5,1)))^(1/(INDEX('07 Uspora casu'!$F$5:$J$5,MATCH(AR$20,'07 Uspora casu'!$F$5:$J$5,1)+1)-INDEX('07 Uspora casu'!$F$5:$J$5,MATCH(AR$20,'07 Uspora casu'!$F$5:$J$5,1))))*AQ23))),IFERROR($E23/INDEX('07 Uspora casu'!$F22:$J22,MATCH(AR$20,'07 Uspora casu'!$F$5:$J$5,0)),IF(AR$20&lt;MIN('07 Uspora casu'!$F$5:$J$5),('07 Uspora casu'!$G22/'07 Uspora casu'!$F22)^(1/('07 Uspora casu'!$G$19-'07 Uspora casu'!$F$19))*AS23,IF(AR$20&gt;MAX('07 Uspora casu'!$F$5:$J$5),(INDEX('07 Uspora casu'!$F22:$J22,MATCH(AR$20,'07 Uspora casu'!$F$5:$J$5,1)-1)/INDEX('07 Uspora casu'!$F22:$J22,MATCH(AR$20,'07 Uspora casu'!$F$5:$J$5,1)))^(1/(INDEX('07 Uspora casu'!$F$5:$J$5,MATCH(AR$20,'07 Uspora casu'!$F$5:$J$5,1))-INDEX('07 Uspora casu'!$F$5:$J$5,MATCH(AR$20,'07 Uspora casu'!$F$5:$J$5,1)-1)))*AQ23,(INDEX('07 Uspora casu'!$F22:$J22,MATCH(AR$20,'07 Uspora casu'!$F$5:$J$5,1))/INDEX('07 Uspora casu'!$F22:$J22,MATCH(AR$20,'07 Uspora casu'!$F$5:$J$5,1)+1))^(1/(INDEX('07 Uspora casu'!$F$5:$J$5,MATCH(AR$20,'07 Uspora casu'!$F$5:$J$5,1)+1)-INDEX('07 Uspora casu'!$F$5:$J$5,MATCH(AR$20,'07 Uspora casu'!$F$5:$J$5,1))))*AQ23)))))</f>
        <v>2.735394608499362E-2</v>
      </c>
      <c r="AS23" s="48">
        <f>IF($E23="",0,IF('07 Uspora casu'!$D$2="Jazdný čas",IFERROR(INDEX('07 Uspora casu'!$F22:$J22,MATCH(AS$20,'07 Uspora casu'!$F$5:$J$5,0))/60,IF(AS$20&lt;MIN('07 Uspora casu'!$F$5:$J$5),('07 Uspora casu'!$F22/'07 Uspora casu'!$G22)^(1/('07 Uspora casu'!$G$19-'07 Uspora casu'!$F$19))*AT23,IF(AS$20&gt;MAX('07 Uspora casu'!$F$5:$J$5),(INDEX('07 Uspora casu'!$F22:$J22,MATCH(AS$20,'07 Uspora casu'!$F$5:$J$5,1))/INDEX('07 Uspora casu'!$F22:$J22,MATCH(AS$20,'07 Uspora casu'!$F$5:$J$5,1)-1))^(1/(INDEX('07 Uspora casu'!$F$5:$J$5,MATCH(AS$20,'07 Uspora casu'!$F$5:$J$5,1))-INDEX('07 Uspora casu'!$F$5:$J$5,MATCH(AS$20,'07 Uspora casu'!$F$5:$J$5,1)-1)))*AR23,(INDEX('07 Uspora casu'!$F22:$J22,MATCH(AS$20,'07 Uspora casu'!$F$5:$J$5,1)+1)/INDEX('07 Uspora casu'!$F22:$J22,MATCH(AS$20,'07 Uspora casu'!$F$5:$J$5,1)))^(1/(INDEX('07 Uspora casu'!$F$5:$J$5,MATCH(AS$20,'07 Uspora casu'!$F$5:$J$5,1)+1)-INDEX('07 Uspora casu'!$F$5:$J$5,MATCH(AS$20,'07 Uspora casu'!$F$5:$J$5,1))))*AR23))),IFERROR($E23/INDEX('07 Uspora casu'!$F22:$J22,MATCH(AS$20,'07 Uspora casu'!$F$5:$J$5,0)),IF(AS$20&lt;MIN('07 Uspora casu'!$F$5:$J$5),('07 Uspora casu'!$G22/'07 Uspora casu'!$F22)^(1/('07 Uspora casu'!$G$19-'07 Uspora casu'!$F$19))*AT23,IF(AS$20&gt;MAX('07 Uspora casu'!$F$5:$J$5),(INDEX('07 Uspora casu'!$F22:$J22,MATCH(AS$20,'07 Uspora casu'!$F$5:$J$5,1)-1)/INDEX('07 Uspora casu'!$F22:$J22,MATCH(AS$20,'07 Uspora casu'!$F$5:$J$5,1)))^(1/(INDEX('07 Uspora casu'!$F$5:$J$5,MATCH(AS$20,'07 Uspora casu'!$F$5:$J$5,1))-INDEX('07 Uspora casu'!$F$5:$J$5,MATCH(AS$20,'07 Uspora casu'!$F$5:$J$5,1)-1)))*AR23,(INDEX('07 Uspora casu'!$F22:$J22,MATCH(AS$20,'07 Uspora casu'!$F$5:$J$5,1))/INDEX('07 Uspora casu'!$F22:$J22,MATCH(AS$20,'07 Uspora casu'!$F$5:$J$5,1)+1))^(1/(INDEX('07 Uspora casu'!$F$5:$J$5,MATCH(AS$20,'07 Uspora casu'!$F$5:$J$5,1)+1)-INDEX('07 Uspora casu'!$F$5:$J$5,MATCH(AS$20,'07 Uspora casu'!$F$5:$J$5,1))))*AR23)))))</f>
        <v>2.7383992273948304E-2</v>
      </c>
      <c r="AT23" s="48">
        <f>IF($E23="",0,IF('07 Uspora casu'!$D$2="Jazdný čas",IFERROR(INDEX('07 Uspora casu'!$F22:$J22,MATCH(AT$20,'07 Uspora casu'!$F$5:$J$5,0))/60,IF(AT$20&lt;MIN('07 Uspora casu'!$F$5:$J$5),('07 Uspora casu'!$F22/'07 Uspora casu'!$G22)^(1/('07 Uspora casu'!$G$19-'07 Uspora casu'!$F$19))*AU23,IF(AT$20&gt;MAX('07 Uspora casu'!$F$5:$J$5),(INDEX('07 Uspora casu'!$F22:$J22,MATCH(AT$20,'07 Uspora casu'!$F$5:$J$5,1))/INDEX('07 Uspora casu'!$F22:$J22,MATCH(AT$20,'07 Uspora casu'!$F$5:$J$5,1)-1))^(1/(INDEX('07 Uspora casu'!$F$5:$J$5,MATCH(AT$20,'07 Uspora casu'!$F$5:$J$5,1))-INDEX('07 Uspora casu'!$F$5:$J$5,MATCH(AT$20,'07 Uspora casu'!$F$5:$J$5,1)-1)))*AS23,(INDEX('07 Uspora casu'!$F22:$J22,MATCH(AT$20,'07 Uspora casu'!$F$5:$J$5,1)+1)/INDEX('07 Uspora casu'!$F22:$J22,MATCH(AT$20,'07 Uspora casu'!$F$5:$J$5,1)))^(1/(INDEX('07 Uspora casu'!$F$5:$J$5,MATCH(AT$20,'07 Uspora casu'!$F$5:$J$5,1)+1)-INDEX('07 Uspora casu'!$F$5:$J$5,MATCH(AT$20,'07 Uspora casu'!$F$5:$J$5,1))))*AS23))),IFERROR($E23/INDEX('07 Uspora casu'!$F22:$J22,MATCH(AT$20,'07 Uspora casu'!$F$5:$J$5,0)),IF(AT$20&lt;MIN('07 Uspora casu'!$F$5:$J$5),('07 Uspora casu'!$G22/'07 Uspora casu'!$F22)^(1/('07 Uspora casu'!$G$19-'07 Uspora casu'!$F$19))*AU23,IF(AT$20&gt;MAX('07 Uspora casu'!$F$5:$J$5),(INDEX('07 Uspora casu'!$F22:$J22,MATCH(AT$20,'07 Uspora casu'!$F$5:$J$5,1)-1)/INDEX('07 Uspora casu'!$F22:$J22,MATCH(AT$20,'07 Uspora casu'!$F$5:$J$5,1)))^(1/(INDEX('07 Uspora casu'!$F$5:$J$5,MATCH(AT$20,'07 Uspora casu'!$F$5:$J$5,1))-INDEX('07 Uspora casu'!$F$5:$J$5,MATCH(AT$20,'07 Uspora casu'!$F$5:$J$5,1)-1)))*AS23,(INDEX('07 Uspora casu'!$F22:$J22,MATCH(AT$20,'07 Uspora casu'!$F$5:$J$5,1))/INDEX('07 Uspora casu'!$F22:$J22,MATCH(AT$20,'07 Uspora casu'!$F$5:$J$5,1)+1))^(1/(INDEX('07 Uspora casu'!$F$5:$J$5,MATCH(AT$20,'07 Uspora casu'!$F$5:$J$5,1)+1)-INDEX('07 Uspora casu'!$F$5:$J$5,MATCH(AT$20,'07 Uspora casu'!$F$5:$J$5,1))))*AS23)))))</f>
        <v>2.7414071466311998E-2</v>
      </c>
      <c r="AU23" s="48">
        <f>IF($E23="",0,IF('07 Uspora casu'!$D$2="Jazdný čas",IFERROR(INDEX('07 Uspora casu'!$F22:$J22,MATCH(AU$20,'07 Uspora casu'!$F$5:$J$5,0))/60,IF(AU$20&lt;MIN('07 Uspora casu'!$F$5:$J$5),('07 Uspora casu'!$F22/'07 Uspora casu'!$G22)^(1/('07 Uspora casu'!$G$19-'07 Uspora casu'!$F$19))*AV23,IF(AU$20&gt;MAX('07 Uspora casu'!$F$5:$J$5),(INDEX('07 Uspora casu'!$F22:$J22,MATCH(AU$20,'07 Uspora casu'!$F$5:$J$5,1))/INDEX('07 Uspora casu'!$F22:$J22,MATCH(AU$20,'07 Uspora casu'!$F$5:$J$5,1)-1))^(1/(INDEX('07 Uspora casu'!$F$5:$J$5,MATCH(AU$20,'07 Uspora casu'!$F$5:$J$5,1))-INDEX('07 Uspora casu'!$F$5:$J$5,MATCH(AU$20,'07 Uspora casu'!$F$5:$J$5,1)-1)))*AT23,(INDEX('07 Uspora casu'!$F22:$J22,MATCH(AU$20,'07 Uspora casu'!$F$5:$J$5,1)+1)/INDEX('07 Uspora casu'!$F22:$J22,MATCH(AU$20,'07 Uspora casu'!$F$5:$J$5,1)))^(1/(INDEX('07 Uspora casu'!$F$5:$J$5,MATCH(AU$20,'07 Uspora casu'!$F$5:$J$5,1)+1)-INDEX('07 Uspora casu'!$F$5:$J$5,MATCH(AU$20,'07 Uspora casu'!$F$5:$J$5,1))))*AT23))),IFERROR($E23/INDEX('07 Uspora casu'!$F22:$J22,MATCH(AU$20,'07 Uspora casu'!$F$5:$J$5,0)),IF(AU$20&lt;MIN('07 Uspora casu'!$F$5:$J$5),('07 Uspora casu'!$G22/'07 Uspora casu'!$F22)^(1/('07 Uspora casu'!$G$19-'07 Uspora casu'!$F$19))*AV23,IF(AU$20&gt;MAX('07 Uspora casu'!$F$5:$J$5),(INDEX('07 Uspora casu'!$F22:$J22,MATCH(AU$20,'07 Uspora casu'!$F$5:$J$5,1)-1)/INDEX('07 Uspora casu'!$F22:$J22,MATCH(AU$20,'07 Uspora casu'!$F$5:$J$5,1)))^(1/(INDEX('07 Uspora casu'!$F$5:$J$5,MATCH(AU$20,'07 Uspora casu'!$F$5:$J$5,1))-INDEX('07 Uspora casu'!$F$5:$J$5,MATCH(AU$20,'07 Uspora casu'!$F$5:$J$5,1)-1)))*AT23,(INDEX('07 Uspora casu'!$F22:$J22,MATCH(AU$20,'07 Uspora casu'!$F$5:$J$5,1))/INDEX('07 Uspora casu'!$F22:$J22,MATCH(AU$20,'07 Uspora casu'!$F$5:$J$5,1)+1))^(1/(INDEX('07 Uspora casu'!$F$5:$J$5,MATCH(AU$20,'07 Uspora casu'!$F$5:$J$5,1)+1)-INDEX('07 Uspora casu'!$F$5:$J$5,MATCH(AU$20,'07 Uspora casu'!$F$5:$J$5,1))))*AT23)))))</f>
        <v>2.7444183698336389E-2</v>
      </c>
      <c r="AV23" s="48">
        <f>IF($E23="",0,IF('07 Uspora casu'!$D$2="Jazdný čas",IFERROR(INDEX('07 Uspora casu'!$F22:$J22,MATCH(AV$20,'07 Uspora casu'!$F$5:$J$5,0))/60,IF(AV$20&lt;MIN('07 Uspora casu'!$F$5:$J$5),('07 Uspora casu'!$F22/'07 Uspora casu'!$G22)^(1/('07 Uspora casu'!$G$19-'07 Uspora casu'!$F$19))*AW23,IF(AV$20&gt;MAX('07 Uspora casu'!$F$5:$J$5),(INDEX('07 Uspora casu'!$F22:$J22,MATCH(AV$20,'07 Uspora casu'!$F$5:$J$5,1))/INDEX('07 Uspora casu'!$F22:$J22,MATCH(AV$20,'07 Uspora casu'!$F$5:$J$5,1)-1))^(1/(INDEX('07 Uspora casu'!$F$5:$J$5,MATCH(AV$20,'07 Uspora casu'!$F$5:$J$5,1))-INDEX('07 Uspora casu'!$F$5:$J$5,MATCH(AV$20,'07 Uspora casu'!$F$5:$J$5,1)-1)))*AU23,(INDEX('07 Uspora casu'!$F22:$J22,MATCH(AV$20,'07 Uspora casu'!$F$5:$J$5,1)+1)/INDEX('07 Uspora casu'!$F22:$J22,MATCH(AV$20,'07 Uspora casu'!$F$5:$J$5,1)))^(1/(INDEX('07 Uspora casu'!$F$5:$J$5,MATCH(AV$20,'07 Uspora casu'!$F$5:$J$5,1)+1)-INDEX('07 Uspora casu'!$F$5:$J$5,MATCH(AV$20,'07 Uspora casu'!$F$5:$J$5,1))))*AU23))),IFERROR($E23/INDEX('07 Uspora casu'!$F22:$J22,MATCH(AV$20,'07 Uspora casu'!$F$5:$J$5,0)),IF(AV$20&lt;MIN('07 Uspora casu'!$F$5:$J$5),('07 Uspora casu'!$G22/'07 Uspora casu'!$F22)^(1/('07 Uspora casu'!$G$19-'07 Uspora casu'!$F$19))*AW23,IF(AV$20&gt;MAX('07 Uspora casu'!$F$5:$J$5),(INDEX('07 Uspora casu'!$F22:$J22,MATCH(AV$20,'07 Uspora casu'!$F$5:$J$5,1)-1)/INDEX('07 Uspora casu'!$F22:$J22,MATCH(AV$20,'07 Uspora casu'!$F$5:$J$5,1)))^(1/(INDEX('07 Uspora casu'!$F$5:$J$5,MATCH(AV$20,'07 Uspora casu'!$F$5:$J$5,1))-INDEX('07 Uspora casu'!$F$5:$J$5,MATCH(AV$20,'07 Uspora casu'!$F$5:$J$5,1)-1)))*AU23,(INDEX('07 Uspora casu'!$F22:$J22,MATCH(AV$20,'07 Uspora casu'!$F$5:$J$5,1))/INDEX('07 Uspora casu'!$F22:$J22,MATCH(AV$20,'07 Uspora casu'!$F$5:$J$5,1)+1))^(1/(INDEX('07 Uspora casu'!$F$5:$J$5,MATCH(AV$20,'07 Uspora casu'!$F$5:$J$5,1)+1)-INDEX('07 Uspora casu'!$F$5:$J$5,MATCH(AV$20,'07 Uspora casu'!$F$5:$J$5,1))))*AU23)))))</f>
        <v>2.7474329006312984E-2</v>
      </c>
      <c r="AW23" s="48">
        <f>IF($E23="",0,IF('07 Uspora casu'!$D$2="Jazdný čas",IFERROR(INDEX('07 Uspora casu'!$F22:$J22,MATCH(AW$20,'07 Uspora casu'!$F$5:$J$5,0))/60,IF(AW$20&lt;MIN('07 Uspora casu'!$F$5:$J$5),('07 Uspora casu'!$F22/'07 Uspora casu'!$G22)^(1/('07 Uspora casu'!$G$19-'07 Uspora casu'!$F$19))*AX23,IF(AW$20&gt;MAX('07 Uspora casu'!$F$5:$J$5),(INDEX('07 Uspora casu'!$F22:$J22,MATCH(AW$20,'07 Uspora casu'!$F$5:$J$5,1))/INDEX('07 Uspora casu'!$F22:$J22,MATCH(AW$20,'07 Uspora casu'!$F$5:$J$5,1)-1))^(1/(INDEX('07 Uspora casu'!$F$5:$J$5,MATCH(AW$20,'07 Uspora casu'!$F$5:$J$5,1))-INDEX('07 Uspora casu'!$F$5:$J$5,MATCH(AW$20,'07 Uspora casu'!$F$5:$J$5,1)-1)))*AV23,(INDEX('07 Uspora casu'!$F22:$J22,MATCH(AW$20,'07 Uspora casu'!$F$5:$J$5,1)+1)/INDEX('07 Uspora casu'!$F22:$J22,MATCH(AW$20,'07 Uspora casu'!$F$5:$J$5,1)))^(1/(INDEX('07 Uspora casu'!$F$5:$J$5,MATCH(AW$20,'07 Uspora casu'!$F$5:$J$5,1)+1)-INDEX('07 Uspora casu'!$F$5:$J$5,MATCH(AW$20,'07 Uspora casu'!$F$5:$J$5,1))))*AV23))),IFERROR($E23/INDEX('07 Uspora casu'!$F22:$J22,MATCH(AW$20,'07 Uspora casu'!$F$5:$J$5,0)),IF(AW$20&lt;MIN('07 Uspora casu'!$F$5:$J$5),('07 Uspora casu'!$G22/'07 Uspora casu'!$F22)^(1/('07 Uspora casu'!$G$19-'07 Uspora casu'!$F$19))*AX23,IF(AW$20&gt;MAX('07 Uspora casu'!$F$5:$J$5),(INDEX('07 Uspora casu'!$F22:$J22,MATCH(AW$20,'07 Uspora casu'!$F$5:$J$5,1)-1)/INDEX('07 Uspora casu'!$F22:$J22,MATCH(AW$20,'07 Uspora casu'!$F$5:$J$5,1)))^(1/(INDEX('07 Uspora casu'!$F$5:$J$5,MATCH(AW$20,'07 Uspora casu'!$F$5:$J$5,1))-INDEX('07 Uspora casu'!$F$5:$J$5,MATCH(AW$20,'07 Uspora casu'!$F$5:$J$5,1)-1)))*AV23,(INDEX('07 Uspora casu'!$F22:$J22,MATCH(AW$20,'07 Uspora casu'!$F$5:$J$5,1))/INDEX('07 Uspora casu'!$F22:$J22,MATCH(AW$20,'07 Uspora casu'!$F$5:$J$5,1)+1))^(1/(INDEX('07 Uspora casu'!$F$5:$J$5,MATCH(AW$20,'07 Uspora casu'!$F$5:$J$5,1)+1)-INDEX('07 Uspora casu'!$F$5:$J$5,MATCH(AW$20,'07 Uspora casu'!$F$5:$J$5,1))))*AV23)))))</f>
        <v>2.7504507426573149E-2</v>
      </c>
      <c r="AX23" s="48">
        <f>IF($E23="",0,IF('07 Uspora casu'!$D$2="Jazdný čas",IFERROR(INDEX('07 Uspora casu'!$F22:$J22,MATCH(AX$20,'07 Uspora casu'!$F$5:$J$5,0))/60,IF(AX$20&lt;MIN('07 Uspora casu'!$F$5:$J$5),('07 Uspora casu'!$F22/'07 Uspora casu'!$G22)^(1/('07 Uspora casu'!$G$19-'07 Uspora casu'!$F$19))*AY23,IF(AX$20&gt;MAX('07 Uspora casu'!$F$5:$J$5),(INDEX('07 Uspora casu'!$F22:$J22,MATCH(AX$20,'07 Uspora casu'!$F$5:$J$5,1))/INDEX('07 Uspora casu'!$F22:$J22,MATCH(AX$20,'07 Uspora casu'!$F$5:$J$5,1)-1))^(1/(INDEX('07 Uspora casu'!$F$5:$J$5,MATCH(AX$20,'07 Uspora casu'!$F$5:$J$5,1))-INDEX('07 Uspora casu'!$F$5:$J$5,MATCH(AX$20,'07 Uspora casu'!$F$5:$J$5,1)-1)))*AW23,(INDEX('07 Uspora casu'!$F22:$J22,MATCH(AX$20,'07 Uspora casu'!$F$5:$J$5,1)+1)/INDEX('07 Uspora casu'!$F22:$J22,MATCH(AX$20,'07 Uspora casu'!$F$5:$J$5,1)))^(1/(INDEX('07 Uspora casu'!$F$5:$J$5,MATCH(AX$20,'07 Uspora casu'!$F$5:$J$5,1)+1)-INDEX('07 Uspora casu'!$F$5:$J$5,MATCH(AX$20,'07 Uspora casu'!$F$5:$J$5,1))))*AW23))),IFERROR($E23/INDEX('07 Uspora casu'!$F22:$J22,MATCH(AX$20,'07 Uspora casu'!$F$5:$J$5,0)),IF(AX$20&lt;MIN('07 Uspora casu'!$F$5:$J$5),('07 Uspora casu'!$G22/'07 Uspora casu'!$F22)^(1/('07 Uspora casu'!$G$19-'07 Uspora casu'!$F$19))*AY23,IF(AX$20&gt;MAX('07 Uspora casu'!$F$5:$J$5),(INDEX('07 Uspora casu'!$F22:$J22,MATCH(AX$20,'07 Uspora casu'!$F$5:$J$5,1)-1)/INDEX('07 Uspora casu'!$F22:$J22,MATCH(AX$20,'07 Uspora casu'!$F$5:$J$5,1)))^(1/(INDEX('07 Uspora casu'!$F$5:$J$5,MATCH(AX$20,'07 Uspora casu'!$F$5:$J$5,1))-INDEX('07 Uspora casu'!$F$5:$J$5,MATCH(AX$20,'07 Uspora casu'!$F$5:$J$5,1)-1)))*AW23,(INDEX('07 Uspora casu'!$F22:$J22,MATCH(AX$20,'07 Uspora casu'!$F$5:$J$5,1))/INDEX('07 Uspora casu'!$F22:$J22,MATCH(AX$20,'07 Uspora casu'!$F$5:$J$5,1)+1))^(1/(INDEX('07 Uspora casu'!$F$5:$J$5,MATCH(AX$20,'07 Uspora casu'!$F$5:$J$5,1)+1)-INDEX('07 Uspora casu'!$F$5:$J$5,MATCH(AX$20,'07 Uspora casu'!$F$5:$J$5,1))))*AW23)))))</f>
        <v>2.7534718995488164E-2</v>
      </c>
      <c r="AY23" s="48">
        <f>IF($E23="",0,IF('07 Uspora casu'!$D$2="Jazdný čas",IFERROR(INDEX('07 Uspora casu'!$F22:$J22,MATCH(AY$20,'07 Uspora casu'!$F$5:$J$5,0))/60,IF(AY$20&lt;MIN('07 Uspora casu'!$F$5:$J$5),('07 Uspora casu'!$F22/'07 Uspora casu'!$G22)^(1/('07 Uspora casu'!$G$19-'07 Uspora casu'!$F$19))*AZ23,IF(AY$20&gt;MAX('07 Uspora casu'!$F$5:$J$5),(INDEX('07 Uspora casu'!$F22:$J22,MATCH(AY$20,'07 Uspora casu'!$F$5:$J$5,1))/INDEX('07 Uspora casu'!$F22:$J22,MATCH(AY$20,'07 Uspora casu'!$F$5:$J$5,1)-1))^(1/(INDEX('07 Uspora casu'!$F$5:$J$5,MATCH(AY$20,'07 Uspora casu'!$F$5:$J$5,1))-INDEX('07 Uspora casu'!$F$5:$J$5,MATCH(AY$20,'07 Uspora casu'!$F$5:$J$5,1)-1)))*AX23,(INDEX('07 Uspora casu'!$F22:$J22,MATCH(AY$20,'07 Uspora casu'!$F$5:$J$5,1)+1)/INDEX('07 Uspora casu'!$F22:$J22,MATCH(AY$20,'07 Uspora casu'!$F$5:$J$5,1)))^(1/(INDEX('07 Uspora casu'!$F$5:$J$5,MATCH(AY$20,'07 Uspora casu'!$F$5:$J$5,1)+1)-INDEX('07 Uspora casu'!$F$5:$J$5,MATCH(AY$20,'07 Uspora casu'!$F$5:$J$5,1))))*AX23))),IFERROR($E23/INDEX('07 Uspora casu'!$F22:$J22,MATCH(AY$20,'07 Uspora casu'!$F$5:$J$5,0)),IF(AY$20&lt;MIN('07 Uspora casu'!$F$5:$J$5),('07 Uspora casu'!$G22/'07 Uspora casu'!$F22)^(1/('07 Uspora casu'!$G$19-'07 Uspora casu'!$F$19))*AZ23,IF(AY$20&gt;MAX('07 Uspora casu'!$F$5:$J$5),(INDEX('07 Uspora casu'!$F22:$J22,MATCH(AY$20,'07 Uspora casu'!$F$5:$J$5,1)-1)/INDEX('07 Uspora casu'!$F22:$J22,MATCH(AY$20,'07 Uspora casu'!$F$5:$J$5,1)))^(1/(INDEX('07 Uspora casu'!$F$5:$J$5,MATCH(AY$20,'07 Uspora casu'!$F$5:$J$5,1))-INDEX('07 Uspora casu'!$F$5:$J$5,MATCH(AY$20,'07 Uspora casu'!$F$5:$J$5,1)-1)))*AX23,(INDEX('07 Uspora casu'!$F22:$J22,MATCH(AY$20,'07 Uspora casu'!$F$5:$J$5,1))/INDEX('07 Uspora casu'!$F22:$J22,MATCH(AY$20,'07 Uspora casu'!$F$5:$J$5,1)+1))^(1/(INDEX('07 Uspora casu'!$F$5:$J$5,MATCH(AY$20,'07 Uspora casu'!$F$5:$J$5,1)+1)-INDEX('07 Uspora casu'!$F$5:$J$5,MATCH(AY$20,'07 Uspora casu'!$F$5:$J$5,1))))*AX23)))))</f>
        <v>2.7564963749469252E-2</v>
      </c>
      <c r="AZ23" s="48">
        <f>IF($E23="",0,IF('07 Uspora casu'!$D$2="Jazdný čas",IFERROR(INDEX('07 Uspora casu'!$F22:$J22,MATCH(AZ$20,'07 Uspora casu'!$F$5:$J$5,0))/60,IF(AZ$20&lt;MIN('07 Uspora casu'!$F$5:$J$5),('07 Uspora casu'!$F22/'07 Uspora casu'!$G22)^(1/('07 Uspora casu'!$G$19-'07 Uspora casu'!$F$19))*BA23,IF(AZ$20&gt;MAX('07 Uspora casu'!$F$5:$J$5),(INDEX('07 Uspora casu'!$F22:$J22,MATCH(AZ$20,'07 Uspora casu'!$F$5:$J$5,1))/INDEX('07 Uspora casu'!$F22:$J22,MATCH(AZ$20,'07 Uspora casu'!$F$5:$J$5,1)-1))^(1/(INDEX('07 Uspora casu'!$F$5:$J$5,MATCH(AZ$20,'07 Uspora casu'!$F$5:$J$5,1))-INDEX('07 Uspora casu'!$F$5:$J$5,MATCH(AZ$20,'07 Uspora casu'!$F$5:$J$5,1)-1)))*AY23,(INDEX('07 Uspora casu'!$F22:$J22,MATCH(AZ$20,'07 Uspora casu'!$F$5:$J$5,1)+1)/INDEX('07 Uspora casu'!$F22:$J22,MATCH(AZ$20,'07 Uspora casu'!$F$5:$J$5,1)))^(1/(INDEX('07 Uspora casu'!$F$5:$J$5,MATCH(AZ$20,'07 Uspora casu'!$F$5:$J$5,1)+1)-INDEX('07 Uspora casu'!$F$5:$J$5,MATCH(AZ$20,'07 Uspora casu'!$F$5:$J$5,1))))*AY23))),IFERROR($E23/INDEX('07 Uspora casu'!$F22:$J22,MATCH(AZ$20,'07 Uspora casu'!$F$5:$J$5,0)),IF(AZ$20&lt;MIN('07 Uspora casu'!$F$5:$J$5),('07 Uspora casu'!$G22/'07 Uspora casu'!$F22)^(1/('07 Uspora casu'!$G$19-'07 Uspora casu'!$F$19))*BA23,IF(AZ$20&gt;MAX('07 Uspora casu'!$F$5:$J$5),(INDEX('07 Uspora casu'!$F22:$J22,MATCH(AZ$20,'07 Uspora casu'!$F$5:$J$5,1)-1)/INDEX('07 Uspora casu'!$F22:$J22,MATCH(AZ$20,'07 Uspora casu'!$F$5:$J$5,1)))^(1/(INDEX('07 Uspora casu'!$F$5:$J$5,MATCH(AZ$20,'07 Uspora casu'!$F$5:$J$5,1))-INDEX('07 Uspora casu'!$F$5:$J$5,MATCH(AZ$20,'07 Uspora casu'!$F$5:$J$5,1)-1)))*AY23,(INDEX('07 Uspora casu'!$F22:$J22,MATCH(AZ$20,'07 Uspora casu'!$F$5:$J$5,1))/INDEX('07 Uspora casu'!$F22:$J22,MATCH(AZ$20,'07 Uspora casu'!$F$5:$J$5,1)+1))^(1/(INDEX('07 Uspora casu'!$F$5:$J$5,MATCH(AZ$20,'07 Uspora casu'!$F$5:$J$5,1)+1)-INDEX('07 Uspora casu'!$F$5:$J$5,MATCH(AZ$20,'07 Uspora casu'!$F$5:$J$5,1))))*AY23)))))</f>
        <v>2.7595241724967638E-2</v>
      </c>
      <c r="BA23" s="48">
        <f>IF($E23="",0,IF('07 Uspora casu'!$D$2="Jazdný čas",IFERROR(INDEX('07 Uspora casu'!$F22:$J22,MATCH(BA$20,'07 Uspora casu'!$F$5:$J$5,0))/60,IF(BA$20&lt;MIN('07 Uspora casu'!$F$5:$J$5),('07 Uspora casu'!$F22/'07 Uspora casu'!$G22)^(1/('07 Uspora casu'!$G$19-'07 Uspora casu'!$F$19))*BB23,IF(BA$20&gt;MAX('07 Uspora casu'!$F$5:$J$5),(INDEX('07 Uspora casu'!$F22:$J22,MATCH(BA$20,'07 Uspora casu'!$F$5:$J$5,1))/INDEX('07 Uspora casu'!$F22:$J22,MATCH(BA$20,'07 Uspora casu'!$F$5:$J$5,1)-1))^(1/(INDEX('07 Uspora casu'!$F$5:$J$5,MATCH(BA$20,'07 Uspora casu'!$F$5:$J$5,1))-INDEX('07 Uspora casu'!$F$5:$J$5,MATCH(BA$20,'07 Uspora casu'!$F$5:$J$5,1)-1)))*AZ23,(INDEX('07 Uspora casu'!$F22:$J22,MATCH(BA$20,'07 Uspora casu'!$F$5:$J$5,1)+1)/INDEX('07 Uspora casu'!$F22:$J22,MATCH(BA$20,'07 Uspora casu'!$F$5:$J$5,1)))^(1/(INDEX('07 Uspora casu'!$F$5:$J$5,MATCH(BA$20,'07 Uspora casu'!$F$5:$J$5,1)+1)-INDEX('07 Uspora casu'!$F$5:$J$5,MATCH(BA$20,'07 Uspora casu'!$F$5:$J$5,1))))*AZ23))),IFERROR($E23/INDEX('07 Uspora casu'!$F22:$J22,MATCH(BA$20,'07 Uspora casu'!$F$5:$J$5,0)),IF(BA$20&lt;MIN('07 Uspora casu'!$F$5:$J$5),('07 Uspora casu'!$G22/'07 Uspora casu'!$F22)^(1/('07 Uspora casu'!$G$19-'07 Uspora casu'!$F$19))*BB23,IF(BA$20&gt;MAX('07 Uspora casu'!$F$5:$J$5),(INDEX('07 Uspora casu'!$F22:$J22,MATCH(BA$20,'07 Uspora casu'!$F$5:$J$5,1)-1)/INDEX('07 Uspora casu'!$F22:$J22,MATCH(BA$20,'07 Uspora casu'!$F$5:$J$5,1)))^(1/(INDEX('07 Uspora casu'!$F$5:$J$5,MATCH(BA$20,'07 Uspora casu'!$F$5:$J$5,1))-INDEX('07 Uspora casu'!$F$5:$J$5,MATCH(BA$20,'07 Uspora casu'!$F$5:$J$5,1)-1)))*AZ23,(INDEX('07 Uspora casu'!$F22:$J22,MATCH(BA$20,'07 Uspora casu'!$F$5:$J$5,1))/INDEX('07 Uspora casu'!$F22:$J22,MATCH(BA$20,'07 Uspora casu'!$F$5:$J$5,1)+1))^(1/(INDEX('07 Uspora casu'!$F$5:$J$5,MATCH(BA$20,'07 Uspora casu'!$F$5:$J$5,1)+1)-INDEX('07 Uspora casu'!$F$5:$J$5,MATCH(BA$20,'07 Uspora casu'!$F$5:$J$5,1))))*AZ23)))))</f>
        <v>2.7625552958474579E-2</v>
      </c>
      <c r="BB23" s="48">
        <f>IF($E23="",0,IF('07 Uspora casu'!$D$2="Jazdný čas",IFERROR(INDEX('07 Uspora casu'!$F22:$J22,MATCH(BB$20,'07 Uspora casu'!$F$5:$J$5,0))/60,IF(BB$20&lt;MIN('07 Uspora casu'!$F$5:$J$5),('07 Uspora casu'!$F22/'07 Uspora casu'!$G22)^(1/('07 Uspora casu'!$G$19-'07 Uspora casu'!$F$19))*BC23,IF(BB$20&gt;MAX('07 Uspora casu'!$F$5:$J$5),(INDEX('07 Uspora casu'!$F22:$J22,MATCH(BB$20,'07 Uspora casu'!$F$5:$J$5,1))/INDEX('07 Uspora casu'!$F22:$J22,MATCH(BB$20,'07 Uspora casu'!$F$5:$J$5,1)-1))^(1/(INDEX('07 Uspora casu'!$F$5:$J$5,MATCH(BB$20,'07 Uspora casu'!$F$5:$J$5,1))-INDEX('07 Uspora casu'!$F$5:$J$5,MATCH(BB$20,'07 Uspora casu'!$F$5:$J$5,1)-1)))*BA23,(INDEX('07 Uspora casu'!$F22:$J22,MATCH(BB$20,'07 Uspora casu'!$F$5:$J$5,1)+1)/INDEX('07 Uspora casu'!$F22:$J22,MATCH(BB$20,'07 Uspora casu'!$F$5:$J$5,1)))^(1/(INDEX('07 Uspora casu'!$F$5:$J$5,MATCH(BB$20,'07 Uspora casu'!$F$5:$J$5,1)+1)-INDEX('07 Uspora casu'!$F$5:$J$5,MATCH(BB$20,'07 Uspora casu'!$F$5:$J$5,1))))*BA23))),IFERROR($E23/INDEX('07 Uspora casu'!$F22:$J22,MATCH(BB$20,'07 Uspora casu'!$F$5:$J$5,0)),IF(BB$20&lt;MIN('07 Uspora casu'!$F$5:$J$5),('07 Uspora casu'!$G22/'07 Uspora casu'!$F22)^(1/('07 Uspora casu'!$G$19-'07 Uspora casu'!$F$19))*BC23,IF(BB$20&gt;MAX('07 Uspora casu'!$F$5:$J$5),(INDEX('07 Uspora casu'!$F22:$J22,MATCH(BB$20,'07 Uspora casu'!$F$5:$J$5,1)-1)/INDEX('07 Uspora casu'!$F22:$J22,MATCH(BB$20,'07 Uspora casu'!$F$5:$J$5,1)))^(1/(INDEX('07 Uspora casu'!$F$5:$J$5,MATCH(BB$20,'07 Uspora casu'!$F$5:$J$5,1))-INDEX('07 Uspora casu'!$F$5:$J$5,MATCH(BB$20,'07 Uspora casu'!$F$5:$J$5,1)-1)))*BA23,(INDEX('07 Uspora casu'!$F22:$J22,MATCH(BB$20,'07 Uspora casu'!$F$5:$J$5,1))/INDEX('07 Uspora casu'!$F22:$J22,MATCH(BB$20,'07 Uspora casu'!$F$5:$J$5,1)+1))^(1/(INDEX('07 Uspora casu'!$F$5:$J$5,MATCH(BB$20,'07 Uspora casu'!$F$5:$J$5,1)+1)-INDEX('07 Uspora casu'!$F$5:$J$5,MATCH(BB$20,'07 Uspora casu'!$F$5:$J$5,1))))*BA23)))))</f>
        <v>2.7655897486521423E-2</v>
      </c>
      <c r="BC23" s="48">
        <f>IF($E23="",0,IF('07 Uspora casu'!$D$2="Jazdný čas",IFERROR(INDEX('07 Uspora casu'!$F22:$J22,MATCH(BC$20,'07 Uspora casu'!$F$5:$J$5,0))/60,IF(BC$20&lt;MIN('07 Uspora casu'!$F$5:$J$5),('07 Uspora casu'!$F22/'07 Uspora casu'!$G22)^(1/('07 Uspora casu'!$G$19-'07 Uspora casu'!$F$19))*BD23,IF(BC$20&gt;MAX('07 Uspora casu'!$F$5:$J$5),(INDEX('07 Uspora casu'!$F22:$J22,MATCH(BC$20,'07 Uspora casu'!$F$5:$J$5,1))/INDEX('07 Uspora casu'!$F22:$J22,MATCH(BC$20,'07 Uspora casu'!$F$5:$J$5,1)-1))^(1/(INDEX('07 Uspora casu'!$F$5:$J$5,MATCH(BC$20,'07 Uspora casu'!$F$5:$J$5,1))-INDEX('07 Uspora casu'!$F$5:$J$5,MATCH(BC$20,'07 Uspora casu'!$F$5:$J$5,1)-1)))*BB23,(INDEX('07 Uspora casu'!$F22:$J22,MATCH(BC$20,'07 Uspora casu'!$F$5:$J$5,1)+1)/INDEX('07 Uspora casu'!$F22:$J22,MATCH(BC$20,'07 Uspora casu'!$F$5:$J$5,1)))^(1/(INDEX('07 Uspora casu'!$F$5:$J$5,MATCH(BC$20,'07 Uspora casu'!$F$5:$J$5,1)+1)-INDEX('07 Uspora casu'!$F$5:$J$5,MATCH(BC$20,'07 Uspora casu'!$F$5:$J$5,1))))*BB23))),IFERROR($E23/INDEX('07 Uspora casu'!$F22:$J22,MATCH(BC$20,'07 Uspora casu'!$F$5:$J$5,0)),IF(BC$20&lt;MIN('07 Uspora casu'!$F$5:$J$5),('07 Uspora casu'!$G22/'07 Uspora casu'!$F22)^(1/('07 Uspora casu'!$G$19-'07 Uspora casu'!$F$19))*BD23,IF(BC$20&gt;MAX('07 Uspora casu'!$F$5:$J$5),(INDEX('07 Uspora casu'!$F22:$J22,MATCH(BC$20,'07 Uspora casu'!$F$5:$J$5,1)-1)/INDEX('07 Uspora casu'!$F22:$J22,MATCH(BC$20,'07 Uspora casu'!$F$5:$J$5,1)))^(1/(INDEX('07 Uspora casu'!$F$5:$J$5,MATCH(BC$20,'07 Uspora casu'!$F$5:$J$5,1))-INDEX('07 Uspora casu'!$F$5:$J$5,MATCH(BC$20,'07 Uspora casu'!$F$5:$J$5,1)-1)))*BB23,(INDEX('07 Uspora casu'!$F22:$J22,MATCH(BC$20,'07 Uspora casu'!$F$5:$J$5,1))/INDEX('07 Uspora casu'!$F22:$J22,MATCH(BC$20,'07 Uspora casu'!$F$5:$J$5,1)+1))^(1/(INDEX('07 Uspora casu'!$F$5:$J$5,MATCH(BC$20,'07 Uspora casu'!$F$5:$J$5,1)+1)-INDEX('07 Uspora casu'!$F$5:$J$5,MATCH(BC$20,'07 Uspora casu'!$F$5:$J$5,1))))*BB23)))))</f>
        <v>2.7686275345679641E-2</v>
      </c>
    </row>
    <row r="24" spans="2:55" x14ac:dyDescent="0.2">
      <c r="B24" s="5">
        <v>3</v>
      </c>
      <c r="C24" s="5">
        <f>IF(ISBLANK('07 Uspora casu'!C23)=TRUE,"",'07 Uspora casu'!C23)</f>
        <v>90782</v>
      </c>
      <c r="D24" s="5" t="str">
        <f>IF(ISBLANK('07 Uspora casu'!D23)=TRUE,"",'07 Uspora casu'!D23)</f>
        <v>I/59 Tvrdošín - po OK II/520</v>
      </c>
      <c r="E24" s="5">
        <f>IF(ISBLANK('07 Uspora casu'!E23)=TRUE,"",'07 Uspora casu'!E23)</f>
        <v>0.59</v>
      </c>
      <c r="F24" s="48">
        <f>IF($E24="",0,IF('07 Uspora casu'!$D$2="Jazdný čas",IFERROR(INDEX('07 Uspora casu'!$F23:$J23,MATCH(F$20,'07 Uspora casu'!$F$5:$J$5,0))/60,IF(F$20&lt;MIN('07 Uspora casu'!$F$5:$J$5),('07 Uspora casu'!$F23/'07 Uspora casu'!$G23)^(1/('07 Uspora casu'!$G$19-'07 Uspora casu'!$F$19))*G24,IF(F$20&gt;MAX('07 Uspora casu'!$F$5:$J$5),(INDEX('07 Uspora casu'!$F23:$J23,MATCH(F$20,'07 Uspora casu'!$F$5:$J$5,1))/INDEX('07 Uspora casu'!$F23:$J23,MATCH(F$20,'07 Uspora casu'!$F$5:$J$5,1)-1))^(1/(INDEX('07 Uspora casu'!$F$5:$J$5,MATCH(F$20,'07 Uspora casu'!$F$5:$J$5,1))-INDEX('07 Uspora casu'!$F$5:$J$5,MATCH(F$20,'07 Uspora casu'!$F$5:$J$5,1)-1)))*E24,(INDEX('07 Uspora casu'!$F23:$J23,MATCH(F$20,'07 Uspora casu'!$F$5:$J$5,1)+1)/INDEX('07 Uspora casu'!$F23:$J23,MATCH(F$20,'07 Uspora casu'!$F$5:$J$5,1)))^(1/(INDEX('07 Uspora casu'!$F$5:$J$5,MATCH(F$20,'07 Uspora casu'!$F$5:$J$5,1)+1)-INDEX('07 Uspora casu'!$F$5:$J$5,MATCH(F$20,'07 Uspora casu'!$F$5:$J$5,1))))*E24))),IFERROR($E24/INDEX('07 Uspora casu'!$F23:$J23,MATCH(F$20,'07 Uspora casu'!$F$5:$J$5,0)),IF(F$20&lt;MIN('07 Uspora casu'!$F$5:$J$5),('07 Uspora casu'!$G23/'07 Uspora casu'!$F23)^(1/('07 Uspora casu'!$G$19-'07 Uspora casu'!$F$19))*G24,IF(F$20&gt;MAX('07 Uspora casu'!$F$5:$J$5),(INDEX('07 Uspora casu'!$F23:$J23,MATCH(F$20,'07 Uspora casu'!$F$5:$J$5,1)-1)/INDEX('07 Uspora casu'!$F23:$J23,MATCH(F$20,'07 Uspora casu'!$F$5:$J$5,1)))^(1/(INDEX('07 Uspora casu'!$F$5:$J$5,MATCH(F$20,'07 Uspora casu'!$F$5:$J$5,1))-INDEX('07 Uspora casu'!$F$5:$J$5,MATCH(F$20,'07 Uspora casu'!$F$5:$J$5,1)-1)))*E24,(INDEX('07 Uspora casu'!$F23:$J23,MATCH(F$20,'07 Uspora casu'!$F$5:$J$5,1))/INDEX('07 Uspora casu'!$F23:$J23,MATCH(F$20,'07 Uspora casu'!$F$5:$J$5,1)+1))^(1/(INDEX('07 Uspora casu'!$F$5:$J$5,MATCH(F$20,'07 Uspora casu'!$F$5:$J$5,1)+1)-INDEX('07 Uspora casu'!$F$5:$J$5,MATCH(F$20,'07 Uspora casu'!$F$5:$J$5,1))))*E24)))))</f>
        <v>1.8934531450577663E-2</v>
      </c>
      <c r="G24" s="48">
        <f>IF($E24="",0,IF('07 Uspora casu'!$D$2="Jazdný čas",IFERROR(INDEX('07 Uspora casu'!$F23:$J23,MATCH(G$20,'07 Uspora casu'!$F$5:$J$5,0))/60,IF(G$20&lt;MIN('07 Uspora casu'!$F$5:$J$5),('07 Uspora casu'!$F23/'07 Uspora casu'!$G23)^(1/('07 Uspora casu'!$G$19-'07 Uspora casu'!$F$19))*H24,IF(G$20&gt;MAX('07 Uspora casu'!$F$5:$J$5),(INDEX('07 Uspora casu'!$F23:$J23,MATCH(G$20,'07 Uspora casu'!$F$5:$J$5,1))/INDEX('07 Uspora casu'!$F23:$J23,MATCH(G$20,'07 Uspora casu'!$F$5:$J$5,1)-1))^(1/(INDEX('07 Uspora casu'!$F$5:$J$5,MATCH(G$20,'07 Uspora casu'!$F$5:$J$5,1))-INDEX('07 Uspora casu'!$F$5:$J$5,MATCH(G$20,'07 Uspora casu'!$F$5:$J$5,1)-1)))*F24,(INDEX('07 Uspora casu'!$F23:$J23,MATCH(G$20,'07 Uspora casu'!$F$5:$J$5,1)+1)/INDEX('07 Uspora casu'!$F23:$J23,MATCH(G$20,'07 Uspora casu'!$F$5:$J$5,1)))^(1/(INDEX('07 Uspora casu'!$F$5:$J$5,MATCH(G$20,'07 Uspora casu'!$F$5:$J$5,1)+1)-INDEX('07 Uspora casu'!$F$5:$J$5,MATCH(G$20,'07 Uspora casu'!$F$5:$J$5,1))))*F24))),IFERROR($E24/INDEX('07 Uspora casu'!$F23:$J23,MATCH(G$20,'07 Uspora casu'!$F$5:$J$5,0)),IF(G$20&lt;MIN('07 Uspora casu'!$F$5:$J$5),('07 Uspora casu'!$G23/'07 Uspora casu'!$F23)^(1/('07 Uspora casu'!$G$19-'07 Uspora casu'!$F$19))*H24,IF(G$20&gt;MAX('07 Uspora casu'!$F$5:$J$5),(INDEX('07 Uspora casu'!$F23:$J23,MATCH(G$20,'07 Uspora casu'!$F$5:$J$5,1)-1)/INDEX('07 Uspora casu'!$F23:$J23,MATCH(G$20,'07 Uspora casu'!$F$5:$J$5,1)))^(1/(INDEX('07 Uspora casu'!$F$5:$J$5,MATCH(G$20,'07 Uspora casu'!$F$5:$J$5,1))-INDEX('07 Uspora casu'!$F$5:$J$5,MATCH(G$20,'07 Uspora casu'!$F$5:$J$5,1)-1)))*F24,(INDEX('07 Uspora casu'!$F23:$J23,MATCH(G$20,'07 Uspora casu'!$F$5:$J$5,1))/INDEX('07 Uspora casu'!$F23:$J23,MATCH(G$20,'07 Uspora casu'!$F$5:$J$5,1)+1))^(1/(INDEX('07 Uspora casu'!$F$5:$J$5,MATCH(G$20,'07 Uspora casu'!$F$5:$J$5,1)+1)-INDEX('07 Uspora casu'!$F$5:$J$5,MATCH(G$20,'07 Uspora casu'!$F$5:$J$5,1))))*F24)))))</f>
        <v>1.7941822271956915E-2</v>
      </c>
      <c r="H24" s="48">
        <f>IF($E24="",0,IF('07 Uspora casu'!$D$2="Jazdný čas",IFERROR(INDEX('07 Uspora casu'!$F23:$J23,MATCH(H$20,'07 Uspora casu'!$F$5:$J$5,0))/60,IF(H$20&lt;MIN('07 Uspora casu'!$F$5:$J$5),('07 Uspora casu'!$F23/'07 Uspora casu'!$G23)^(1/('07 Uspora casu'!$G$19-'07 Uspora casu'!$F$19))*I24,IF(H$20&gt;MAX('07 Uspora casu'!$F$5:$J$5),(INDEX('07 Uspora casu'!$F23:$J23,MATCH(H$20,'07 Uspora casu'!$F$5:$J$5,1))/INDEX('07 Uspora casu'!$F23:$J23,MATCH(H$20,'07 Uspora casu'!$F$5:$J$5,1)-1))^(1/(INDEX('07 Uspora casu'!$F$5:$J$5,MATCH(H$20,'07 Uspora casu'!$F$5:$J$5,1))-INDEX('07 Uspora casu'!$F$5:$J$5,MATCH(H$20,'07 Uspora casu'!$F$5:$J$5,1)-1)))*G24,(INDEX('07 Uspora casu'!$F23:$J23,MATCH(H$20,'07 Uspora casu'!$F$5:$J$5,1)+1)/INDEX('07 Uspora casu'!$F23:$J23,MATCH(H$20,'07 Uspora casu'!$F$5:$J$5,1)))^(1/(INDEX('07 Uspora casu'!$F$5:$J$5,MATCH(H$20,'07 Uspora casu'!$F$5:$J$5,1)+1)-INDEX('07 Uspora casu'!$F$5:$J$5,MATCH(H$20,'07 Uspora casu'!$F$5:$J$5,1))))*G24))),IFERROR($E24/INDEX('07 Uspora casu'!$F23:$J23,MATCH(H$20,'07 Uspora casu'!$F$5:$J$5,0)),IF(H$20&lt;MIN('07 Uspora casu'!$F$5:$J$5),('07 Uspora casu'!$G23/'07 Uspora casu'!$F23)^(1/('07 Uspora casu'!$G$19-'07 Uspora casu'!$F$19))*I24,IF(H$20&gt;MAX('07 Uspora casu'!$F$5:$J$5),(INDEX('07 Uspora casu'!$F23:$J23,MATCH(H$20,'07 Uspora casu'!$F$5:$J$5,1)-1)/INDEX('07 Uspora casu'!$F23:$J23,MATCH(H$20,'07 Uspora casu'!$F$5:$J$5,1)))^(1/(INDEX('07 Uspora casu'!$F$5:$J$5,MATCH(H$20,'07 Uspora casu'!$F$5:$J$5,1))-INDEX('07 Uspora casu'!$F$5:$J$5,MATCH(H$20,'07 Uspora casu'!$F$5:$J$5,1)-1)))*G24,(INDEX('07 Uspora casu'!$F23:$J23,MATCH(H$20,'07 Uspora casu'!$F$5:$J$5,1))/INDEX('07 Uspora casu'!$F23:$J23,MATCH(H$20,'07 Uspora casu'!$F$5:$J$5,1)+1))^(1/(INDEX('07 Uspora casu'!$F$5:$J$5,MATCH(H$20,'07 Uspora casu'!$F$5:$J$5,1)+1)-INDEX('07 Uspora casu'!$F$5:$J$5,MATCH(H$20,'07 Uspora casu'!$F$5:$J$5,1))))*G24)))))</f>
        <v>1.7001159351564956E-2</v>
      </c>
      <c r="I24" s="48">
        <f>IF($E24="",0,IF('07 Uspora casu'!$D$2="Jazdný čas",IFERROR(INDEX('07 Uspora casu'!$F23:$J23,MATCH(I$20,'07 Uspora casu'!$F$5:$J$5,0))/60,IF(I$20&lt;MIN('07 Uspora casu'!$F$5:$J$5),('07 Uspora casu'!$F23/'07 Uspora casu'!$G23)^(1/('07 Uspora casu'!$G$19-'07 Uspora casu'!$F$19))*J24,IF(I$20&gt;MAX('07 Uspora casu'!$F$5:$J$5),(INDEX('07 Uspora casu'!$F23:$J23,MATCH(I$20,'07 Uspora casu'!$F$5:$J$5,1))/INDEX('07 Uspora casu'!$F23:$J23,MATCH(I$20,'07 Uspora casu'!$F$5:$J$5,1)-1))^(1/(INDEX('07 Uspora casu'!$F$5:$J$5,MATCH(I$20,'07 Uspora casu'!$F$5:$J$5,1))-INDEX('07 Uspora casu'!$F$5:$J$5,MATCH(I$20,'07 Uspora casu'!$F$5:$J$5,1)-1)))*H24,(INDEX('07 Uspora casu'!$F23:$J23,MATCH(I$20,'07 Uspora casu'!$F$5:$J$5,1)+1)/INDEX('07 Uspora casu'!$F23:$J23,MATCH(I$20,'07 Uspora casu'!$F$5:$J$5,1)))^(1/(INDEX('07 Uspora casu'!$F$5:$J$5,MATCH(I$20,'07 Uspora casu'!$F$5:$J$5,1)+1)-INDEX('07 Uspora casu'!$F$5:$J$5,MATCH(I$20,'07 Uspora casu'!$F$5:$J$5,1))))*H24))),IFERROR($E24/INDEX('07 Uspora casu'!$F23:$J23,MATCH(I$20,'07 Uspora casu'!$F$5:$J$5,0)),IF(I$20&lt;MIN('07 Uspora casu'!$F$5:$J$5),('07 Uspora casu'!$G23/'07 Uspora casu'!$F23)^(1/('07 Uspora casu'!$G$19-'07 Uspora casu'!$F$19))*J24,IF(I$20&gt;MAX('07 Uspora casu'!$F$5:$J$5),(INDEX('07 Uspora casu'!$F23:$J23,MATCH(I$20,'07 Uspora casu'!$F$5:$J$5,1)-1)/INDEX('07 Uspora casu'!$F23:$J23,MATCH(I$20,'07 Uspora casu'!$F$5:$J$5,1)))^(1/(INDEX('07 Uspora casu'!$F$5:$J$5,MATCH(I$20,'07 Uspora casu'!$F$5:$J$5,1))-INDEX('07 Uspora casu'!$F$5:$J$5,MATCH(I$20,'07 Uspora casu'!$F$5:$J$5,1)-1)))*H24,(INDEX('07 Uspora casu'!$F23:$J23,MATCH(I$20,'07 Uspora casu'!$F$5:$J$5,1))/INDEX('07 Uspora casu'!$F23:$J23,MATCH(I$20,'07 Uspora casu'!$F$5:$J$5,1)+1))^(1/(INDEX('07 Uspora casu'!$F$5:$J$5,MATCH(I$20,'07 Uspora casu'!$F$5:$J$5,1)+1)-INDEX('07 Uspora casu'!$F$5:$J$5,MATCH(I$20,'07 Uspora casu'!$F$5:$J$5,1))))*H24)))))</f>
        <v>1.6109813981887083E-2</v>
      </c>
      <c r="J24" s="48">
        <f>IF($E24="",0,IF('07 Uspora casu'!$D$2="Jazdný čas",IFERROR(INDEX('07 Uspora casu'!$F23:$J23,MATCH(J$20,'07 Uspora casu'!$F$5:$J$5,0))/60,IF(J$20&lt;MIN('07 Uspora casu'!$F$5:$J$5),('07 Uspora casu'!$F23/'07 Uspora casu'!$G23)^(1/('07 Uspora casu'!$G$19-'07 Uspora casu'!$F$19))*K24,IF(J$20&gt;MAX('07 Uspora casu'!$F$5:$J$5),(INDEX('07 Uspora casu'!$F23:$J23,MATCH(J$20,'07 Uspora casu'!$F$5:$J$5,1))/INDEX('07 Uspora casu'!$F23:$J23,MATCH(J$20,'07 Uspora casu'!$F$5:$J$5,1)-1))^(1/(INDEX('07 Uspora casu'!$F$5:$J$5,MATCH(J$20,'07 Uspora casu'!$F$5:$J$5,1))-INDEX('07 Uspora casu'!$F$5:$J$5,MATCH(J$20,'07 Uspora casu'!$F$5:$J$5,1)-1)))*I24,(INDEX('07 Uspora casu'!$F23:$J23,MATCH(J$20,'07 Uspora casu'!$F$5:$J$5,1)+1)/INDEX('07 Uspora casu'!$F23:$J23,MATCH(J$20,'07 Uspora casu'!$F$5:$J$5,1)))^(1/(INDEX('07 Uspora casu'!$F$5:$J$5,MATCH(J$20,'07 Uspora casu'!$F$5:$J$5,1)+1)-INDEX('07 Uspora casu'!$F$5:$J$5,MATCH(J$20,'07 Uspora casu'!$F$5:$J$5,1))))*I24))),IFERROR($E24/INDEX('07 Uspora casu'!$F23:$J23,MATCH(J$20,'07 Uspora casu'!$F$5:$J$5,0)),IF(J$20&lt;MIN('07 Uspora casu'!$F$5:$J$5),('07 Uspora casu'!$G23/'07 Uspora casu'!$F23)^(1/('07 Uspora casu'!$G$19-'07 Uspora casu'!$F$19))*K24,IF(J$20&gt;MAX('07 Uspora casu'!$F$5:$J$5),(INDEX('07 Uspora casu'!$F23:$J23,MATCH(J$20,'07 Uspora casu'!$F$5:$J$5,1)-1)/INDEX('07 Uspora casu'!$F23:$J23,MATCH(J$20,'07 Uspora casu'!$F$5:$J$5,1)))^(1/(INDEX('07 Uspora casu'!$F$5:$J$5,MATCH(J$20,'07 Uspora casu'!$F$5:$J$5,1))-INDEX('07 Uspora casu'!$F$5:$J$5,MATCH(J$20,'07 Uspora casu'!$F$5:$J$5,1)-1)))*I24,(INDEX('07 Uspora casu'!$F23:$J23,MATCH(J$20,'07 Uspora casu'!$F$5:$J$5,1))/INDEX('07 Uspora casu'!$F23:$J23,MATCH(J$20,'07 Uspora casu'!$F$5:$J$5,1)+1))^(1/(INDEX('07 Uspora casu'!$F$5:$J$5,MATCH(J$20,'07 Uspora casu'!$F$5:$J$5,1)+1)-INDEX('07 Uspora casu'!$F$5:$J$5,MATCH(J$20,'07 Uspora casu'!$F$5:$J$5,1))))*I24)))))</f>
        <v>1.5265200517464423E-2</v>
      </c>
      <c r="K24" s="48">
        <f>IF($E24="",0,IF('07 Uspora casu'!$D$2="Jazdný čas",IFERROR(INDEX('07 Uspora casu'!$F23:$J23,MATCH(K$20,'07 Uspora casu'!$F$5:$J$5,0))/60,IF(K$20&lt;MIN('07 Uspora casu'!$F$5:$J$5),('07 Uspora casu'!$F23/'07 Uspora casu'!$G23)^(1/('07 Uspora casu'!$G$19-'07 Uspora casu'!$F$19))*L24,IF(K$20&gt;MAX('07 Uspora casu'!$F$5:$J$5),(INDEX('07 Uspora casu'!$F23:$J23,MATCH(K$20,'07 Uspora casu'!$F$5:$J$5,1))/INDEX('07 Uspora casu'!$F23:$J23,MATCH(K$20,'07 Uspora casu'!$F$5:$J$5,1)-1))^(1/(INDEX('07 Uspora casu'!$F$5:$J$5,MATCH(K$20,'07 Uspora casu'!$F$5:$J$5,1))-INDEX('07 Uspora casu'!$F$5:$J$5,MATCH(K$20,'07 Uspora casu'!$F$5:$J$5,1)-1)))*J24,(INDEX('07 Uspora casu'!$F23:$J23,MATCH(K$20,'07 Uspora casu'!$F$5:$J$5,1)+1)/INDEX('07 Uspora casu'!$F23:$J23,MATCH(K$20,'07 Uspora casu'!$F$5:$J$5,1)))^(1/(INDEX('07 Uspora casu'!$F$5:$J$5,MATCH(K$20,'07 Uspora casu'!$F$5:$J$5,1)+1)-INDEX('07 Uspora casu'!$F$5:$J$5,MATCH(K$20,'07 Uspora casu'!$F$5:$J$5,1))))*J24))),IFERROR($E24/INDEX('07 Uspora casu'!$F23:$J23,MATCH(K$20,'07 Uspora casu'!$F$5:$J$5,0)),IF(K$20&lt;MIN('07 Uspora casu'!$F$5:$J$5),('07 Uspora casu'!$G23/'07 Uspora casu'!$F23)^(1/('07 Uspora casu'!$G$19-'07 Uspora casu'!$F$19))*L24,IF(K$20&gt;MAX('07 Uspora casu'!$F$5:$J$5),(INDEX('07 Uspora casu'!$F23:$J23,MATCH(K$20,'07 Uspora casu'!$F$5:$J$5,1)-1)/INDEX('07 Uspora casu'!$F23:$J23,MATCH(K$20,'07 Uspora casu'!$F$5:$J$5,1)))^(1/(INDEX('07 Uspora casu'!$F$5:$J$5,MATCH(K$20,'07 Uspora casu'!$F$5:$J$5,1))-INDEX('07 Uspora casu'!$F$5:$J$5,MATCH(K$20,'07 Uspora casu'!$F$5:$J$5,1)-1)))*J24,(INDEX('07 Uspora casu'!$F23:$J23,MATCH(K$20,'07 Uspora casu'!$F$5:$J$5,1))/INDEX('07 Uspora casu'!$F23:$J23,MATCH(K$20,'07 Uspora casu'!$F$5:$J$5,1)+1))^(1/(INDEX('07 Uspora casu'!$F$5:$J$5,MATCH(K$20,'07 Uspora casu'!$F$5:$J$5,1)+1)-INDEX('07 Uspora casu'!$F$5:$J$5,MATCH(K$20,'07 Uspora casu'!$F$5:$J$5,1))))*J24)))))</f>
        <v>1.5287333229556051E-2</v>
      </c>
      <c r="L24" s="48">
        <f>IF($E24="",0,IF('07 Uspora casu'!$D$2="Jazdný čas",IFERROR(INDEX('07 Uspora casu'!$F23:$J23,MATCH(L$20,'07 Uspora casu'!$F$5:$J$5,0))/60,IF(L$20&lt;MIN('07 Uspora casu'!$F$5:$J$5),('07 Uspora casu'!$F23/'07 Uspora casu'!$G23)^(1/('07 Uspora casu'!$G$19-'07 Uspora casu'!$F$19))*M24,IF(L$20&gt;MAX('07 Uspora casu'!$F$5:$J$5),(INDEX('07 Uspora casu'!$F23:$J23,MATCH(L$20,'07 Uspora casu'!$F$5:$J$5,1))/INDEX('07 Uspora casu'!$F23:$J23,MATCH(L$20,'07 Uspora casu'!$F$5:$J$5,1)-1))^(1/(INDEX('07 Uspora casu'!$F$5:$J$5,MATCH(L$20,'07 Uspora casu'!$F$5:$J$5,1))-INDEX('07 Uspora casu'!$F$5:$J$5,MATCH(L$20,'07 Uspora casu'!$F$5:$J$5,1)-1)))*K24,(INDEX('07 Uspora casu'!$F23:$J23,MATCH(L$20,'07 Uspora casu'!$F$5:$J$5,1)+1)/INDEX('07 Uspora casu'!$F23:$J23,MATCH(L$20,'07 Uspora casu'!$F$5:$J$5,1)))^(1/(INDEX('07 Uspora casu'!$F$5:$J$5,MATCH(L$20,'07 Uspora casu'!$F$5:$J$5,1)+1)-INDEX('07 Uspora casu'!$F$5:$J$5,MATCH(L$20,'07 Uspora casu'!$F$5:$J$5,1))))*K24))),IFERROR($E24/INDEX('07 Uspora casu'!$F23:$J23,MATCH(L$20,'07 Uspora casu'!$F$5:$J$5,0)),IF(L$20&lt;MIN('07 Uspora casu'!$F$5:$J$5),('07 Uspora casu'!$G23/'07 Uspora casu'!$F23)^(1/('07 Uspora casu'!$G$19-'07 Uspora casu'!$F$19))*M24,IF(L$20&gt;MAX('07 Uspora casu'!$F$5:$J$5),(INDEX('07 Uspora casu'!$F23:$J23,MATCH(L$20,'07 Uspora casu'!$F$5:$J$5,1)-1)/INDEX('07 Uspora casu'!$F23:$J23,MATCH(L$20,'07 Uspora casu'!$F$5:$J$5,1)))^(1/(INDEX('07 Uspora casu'!$F$5:$J$5,MATCH(L$20,'07 Uspora casu'!$F$5:$J$5,1))-INDEX('07 Uspora casu'!$F$5:$J$5,MATCH(L$20,'07 Uspora casu'!$F$5:$J$5,1)-1)))*K24,(INDEX('07 Uspora casu'!$F23:$J23,MATCH(L$20,'07 Uspora casu'!$F$5:$J$5,1))/INDEX('07 Uspora casu'!$F23:$J23,MATCH(L$20,'07 Uspora casu'!$F$5:$J$5,1)+1))^(1/(INDEX('07 Uspora casu'!$F$5:$J$5,MATCH(L$20,'07 Uspora casu'!$F$5:$J$5,1)+1)-INDEX('07 Uspora casu'!$F$5:$J$5,MATCH(L$20,'07 Uspora casu'!$F$5:$J$5,1))))*K24)))))</f>
        <v>1.5309498031428876E-2</v>
      </c>
      <c r="M24" s="48">
        <f>IF($E24="",0,IF('07 Uspora casu'!$D$2="Jazdný čas",IFERROR(INDEX('07 Uspora casu'!$F23:$J23,MATCH(M$20,'07 Uspora casu'!$F$5:$J$5,0))/60,IF(M$20&lt;MIN('07 Uspora casu'!$F$5:$J$5),('07 Uspora casu'!$F23/'07 Uspora casu'!$G23)^(1/('07 Uspora casu'!$G$19-'07 Uspora casu'!$F$19))*N24,IF(M$20&gt;MAX('07 Uspora casu'!$F$5:$J$5),(INDEX('07 Uspora casu'!$F23:$J23,MATCH(M$20,'07 Uspora casu'!$F$5:$J$5,1))/INDEX('07 Uspora casu'!$F23:$J23,MATCH(M$20,'07 Uspora casu'!$F$5:$J$5,1)-1))^(1/(INDEX('07 Uspora casu'!$F$5:$J$5,MATCH(M$20,'07 Uspora casu'!$F$5:$J$5,1))-INDEX('07 Uspora casu'!$F$5:$J$5,MATCH(M$20,'07 Uspora casu'!$F$5:$J$5,1)-1)))*L24,(INDEX('07 Uspora casu'!$F23:$J23,MATCH(M$20,'07 Uspora casu'!$F$5:$J$5,1)+1)/INDEX('07 Uspora casu'!$F23:$J23,MATCH(M$20,'07 Uspora casu'!$F$5:$J$5,1)))^(1/(INDEX('07 Uspora casu'!$F$5:$J$5,MATCH(M$20,'07 Uspora casu'!$F$5:$J$5,1)+1)-INDEX('07 Uspora casu'!$F$5:$J$5,MATCH(M$20,'07 Uspora casu'!$F$5:$J$5,1))))*L24))),IFERROR($E24/INDEX('07 Uspora casu'!$F23:$J23,MATCH(M$20,'07 Uspora casu'!$F$5:$J$5,0)),IF(M$20&lt;MIN('07 Uspora casu'!$F$5:$J$5),('07 Uspora casu'!$G23/'07 Uspora casu'!$F23)^(1/('07 Uspora casu'!$G$19-'07 Uspora casu'!$F$19))*N24,IF(M$20&gt;MAX('07 Uspora casu'!$F$5:$J$5),(INDEX('07 Uspora casu'!$F23:$J23,MATCH(M$20,'07 Uspora casu'!$F$5:$J$5,1)-1)/INDEX('07 Uspora casu'!$F23:$J23,MATCH(M$20,'07 Uspora casu'!$F$5:$J$5,1)))^(1/(INDEX('07 Uspora casu'!$F$5:$J$5,MATCH(M$20,'07 Uspora casu'!$F$5:$J$5,1))-INDEX('07 Uspora casu'!$F$5:$J$5,MATCH(M$20,'07 Uspora casu'!$F$5:$J$5,1)-1)))*L24,(INDEX('07 Uspora casu'!$F23:$J23,MATCH(M$20,'07 Uspora casu'!$F$5:$J$5,1))/INDEX('07 Uspora casu'!$F23:$J23,MATCH(M$20,'07 Uspora casu'!$F$5:$J$5,1)+1))^(1/(INDEX('07 Uspora casu'!$F$5:$J$5,MATCH(M$20,'07 Uspora casu'!$F$5:$J$5,1)+1)-INDEX('07 Uspora casu'!$F$5:$J$5,MATCH(M$20,'07 Uspora casu'!$F$5:$J$5,1))))*L24)))))</f>
        <v>1.5331694969609237E-2</v>
      </c>
      <c r="N24" s="48">
        <f>IF($E24="",0,IF('07 Uspora casu'!$D$2="Jazdný čas",IFERROR(INDEX('07 Uspora casu'!$F23:$J23,MATCH(N$20,'07 Uspora casu'!$F$5:$J$5,0))/60,IF(N$20&lt;MIN('07 Uspora casu'!$F$5:$J$5),('07 Uspora casu'!$F23/'07 Uspora casu'!$G23)^(1/('07 Uspora casu'!$G$19-'07 Uspora casu'!$F$19))*O24,IF(N$20&gt;MAX('07 Uspora casu'!$F$5:$J$5),(INDEX('07 Uspora casu'!$F23:$J23,MATCH(N$20,'07 Uspora casu'!$F$5:$J$5,1))/INDEX('07 Uspora casu'!$F23:$J23,MATCH(N$20,'07 Uspora casu'!$F$5:$J$5,1)-1))^(1/(INDEX('07 Uspora casu'!$F$5:$J$5,MATCH(N$20,'07 Uspora casu'!$F$5:$J$5,1))-INDEX('07 Uspora casu'!$F$5:$J$5,MATCH(N$20,'07 Uspora casu'!$F$5:$J$5,1)-1)))*M24,(INDEX('07 Uspora casu'!$F23:$J23,MATCH(N$20,'07 Uspora casu'!$F$5:$J$5,1)+1)/INDEX('07 Uspora casu'!$F23:$J23,MATCH(N$20,'07 Uspora casu'!$F$5:$J$5,1)))^(1/(INDEX('07 Uspora casu'!$F$5:$J$5,MATCH(N$20,'07 Uspora casu'!$F$5:$J$5,1)+1)-INDEX('07 Uspora casu'!$F$5:$J$5,MATCH(N$20,'07 Uspora casu'!$F$5:$J$5,1))))*M24))),IFERROR($E24/INDEX('07 Uspora casu'!$F23:$J23,MATCH(N$20,'07 Uspora casu'!$F$5:$J$5,0)),IF(N$20&lt;MIN('07 Uspora casu'!$F$5:$J$5),('07 Uspora casu'!$G23/'07 Uspora casu'!$F23)^(1/('07 Uspora casu'!$G$19-'07 Uspora casu'!$F$19))*O24,IF(N$20&gt;MAX('07 Uspora casu'!$F$5:$J$5),(INDEX('07 Uspora casu'!$F23:$J23,MATCH(N$20,'07 Uspora casu'!$F$5:$J$5,1)-1)/INDEX('07 Uspora casu'!$F23:$J23,MATCH(N$20,'07 Uspora casu'!$F$5:$J$5,1)))^(1/(INDEX('07 Uspora casu'!$F$5:$J$5,MATCH(N$20,'07 Uspora casu'!$F$5:$J$5,1))-INDEX('07 Uspora casu'!$F$5:$J$5,MATCH(N$20,'07 Uspora casu'!$F$5:$J$5,1)-1)))*M24,(INDEX('07 Uspora casu'!$F23:$J23,MATCH(N$20,'07 Uspora casu'!$F$5:$J$5,1))/INDEX('07 Uspora casu'!$F23:$J23,MATCH(N$20,'07 Uspora casu'!$F$5:$J$5,1)+1))^(1/(INDEX('07 Uspora casu'!$F$5:$J$5,MATCH(N$20,'07 Uspora casu'!$F$5:$J$5,1)+1)-INDEX('07 Uspora casu'!$F$5:$J$5,MATCH(N$20,'07 Uspora casu'!$F$5:$J$5,1))))*M24)))))</f>
        <v>1.5353924090690928E-2</v>
      </c>
      <c r="O24" s="48">
        <f>IF($E24="",0,IF('07 Uspora casu'!$D$2="Jazdný čas",IFERROR(INDEX('07 Uspora casu'!$F23:$J23,MATCH(O$20,'07 Uspora casu'!$F$5:$J$5,0))/60,IF(O$20&lt;MIN('07 Uspora casu'!$F$5:$J$5),('07 Uspora casu'!$F23/'07 Uspora casu'!$G23)^(1/('07 Uspora casu'!$G$19-'07 Uspora casu'!$F$19))*P24,IF(O$20&gt;MAX('07 Uspora casu'!$F$5:$J$5),(INDEX('07 Uspora casu'!$F23:$J23,MATCH(O$20,'07 Uspora casu'!$F$5:$J$5,1))/INDEX('07 Uspora casu'!$F23:$J23,MATCH(O$20,'07 Uspora casu'!$F$5:$J$5,1)-1))^(1/(INDEX('07 Uspora casu'!$F$5:$J$5,MATCH(O$20,'07 Uspora casu'!$F$5:$J$5,1))-INDEX('07 Uspora casu'!$F$5:$J$5,MATCH(O$20,'07 Uspora casu'!$F$5:$J$5,1)-1)))*N24,(INDEX('07 Uspora casu'!$F23:$J23,MATCH(O$20,'07 Uspora casu'!$F$5:$J$5,1)+1)/INDEX('07 Uspora casu'!$F23:$J23,MATCH(O$20,'07 Uspora casu'!$F$5:$J$5,1)))^(1/(INDEX('07 Uspora casu'!$F$5:$J$5,MATCH(O$20,'07 Uspora casu'!$F$5:$J$5,1)+1)-INDEX('07 Uspora casu'!$F$5:$J$5,MATCH(O$20,'07 Uspora casu'!$F$5:$J$5,1))))*N24))),IFERROR($E24/INDEX('07 Uspora casu'!$F23:$J23,MATCH(O$20,'07 Uspora casu'!$F$5:$J$5,0)),IF(O$20&lt;MIN('07 Uspora casu'!$F$5:$J$5),('07 Uspora casu'!$G23/'07 Uspora casu'!$F23)^(1/('07 Uspora casu'!$G$19-'07 Uspora casu'!$F$19))*P24,IF(O$20&gt;MAX('07 Uspora casu'!$F$5:$J$5),(INDEX('07 Uspora casu'!$F23:$J23,MATCH(O$20,'07 Uspora casu'!$F$5:$J$5,1)-1)/INDEX('07 Uspora casu'!$F23:$J23,MATCH(O$20,'07 Uspora casu'!$F$5:$J$5,1)))^(1/(INDEX('07 Uspora casu'!$F$5:$J$5,MATCH(O$20,'07 Uspora casu'!$F$5:$J$5,1))-INDEX('07 Uspora casu'!$F$5:$J$5,MATCH(O$20,'07 Uspora casu'!$F$5:$J$5,1)-1)))*N24,(INDEX('07 Uspora casu'!$F23:$J23,MATCH(O$20,'07 Uspora casu'!$F$5:$J$5,1))/INDEX('07 Uspora casu'!$F23:$J23,MATCH(O$20,'07 Uspora casu'!$F$5:$J$5,1)+1))^(1/(INDEX('07 Uspora casu'!$F$5:$J$5,MATCH(O$20,'07 Uspora casu'!$F$5:$J$5,1)+1)-INDEX('07 Uspora casu'!$F$5:$J$5,MATCH(O$20,'07 Uspora casu'!$F$5:$J$5,1))))*N24)))))</f>
        <v>1.5376185441335304E-2</v>
      </c>
      <c r="P24" s="48">
        <f>IF($E24="",0,IF('07 Uspora casu'!$D$2="Jazdný čas",IFERROR(INDEX('07 Uspora casu'!$F23:$J23,MATCH(P$20,'07 Uspora casu'!$F$5:$J$5,0))/60,IF(P$20&lt;MIN('07 Uspora casu'!$F$5:$J$5),('07 Uspora casu'!$F23/'07 Uspora casu'!$G23)^(1/('07 Uspora casu'!$G$19-'07 Uspora casu'!$F$19))*Q24,IF(P$20&gt;MAX('07 Uspora casu'!$F$5:$J$5),(INDEX('07 Uspora casu'!$F23:$J23,MATCH(P$20,'07 Uspora casu'!$F$5:$J$5,1))/INDEX('07 Uspora casu'!$F23:$J23,MATCH(P$20,'07 Uspora casu'!$F$5:$J$5,1)-1))^(1/(INDEX('07 Uspora casu'!$F$5:$J$5,MATCH(P$20,'07 Uspora casu'!$F$5:$J$5,1))-INDEX('07 Uspora casu'!$F$5:$J$5,MATCH(P$20,'07 Uspora casu'!$F$5:$J$5,1)-1)))*O24,(INDEX('07 Uspora casu'!$F23:$J23,MATCH(P$20,'07 Uspora casu'!$F$5:$J$5,1)+1)/INDEX('07 Uspora casu'!$F23:$J23,MATCH(P$20,'07 Uspora casu'!$F$5:$J$5,1)))^(1/(INDEX('07 Uspora casu'!$F$5:$J$5,MATCH(P$20,'07 Uspora casu'!$F$5:$J$5,1)+1)-INDEX('07 Uspora casu'!$F$5:$J$5,MATCH(P$20,'07 Uspora casu'!$F$5:$J$5,1))))*O24))),IFERROR($E24/INDEX('07 Uspora casu'!$F23:$J23,MATCH(P$20,'07 Uspora casu'!$F$5:$J$5,0)),IF(P$20&lt;MIN('07 Uspora casu'!$F$5:$J$5),('07 Uspora casu'!$G23/'07 Uspora casu'!$F23)^(1/('07 Uspora casu'!$G$19-'07 Uspora casu'!$F$19))*Q24,IF(P$20&gt;MAX('07 Uspora casu'!$F$5:$J$5),(INDEX('07 Uspora casu'!$F23:$J23,MATCH(P$20,'07 Uspora casu'!$F$5:$J$5,1)-1)/INDEX('07 Uspora casu'!$F23:$J23,MATCH(P$20,'07 Uspora casu'!$F$5:$J$5,1)))^(1/(INDEX('07 Uspora casu'!$F$5:$J$5,MATCH(P$20,'07 Uspora casu'!$F$5:$J$5,1))-INDEX('07 Uspora casu'!$F$5:$J$5,MATCH(P$20,'07 Uspora casu'!$F$5:$J$5,1)-1)))*O24,(INDEX('07 Uspora casu'!$F23:$J23,MATCH(P$20,'07 Uspora casu'!$F$5:$J$5,1))/INDEX('07 Uspora casu'!$F23:$J23,MATCH(P$20,'07 Uspora casu'!$F$5:$J$5,1)+1))^(1/(INDEX('07 Uspora casu'!$F$5:$J$5,MATCH(P$20,'07 Uspora casu'!$F$5:$J$5,1)+1)-INDEX('07 Uspora casu'!$F$5:$J$5,MATCH(P$20,'07 Uspora casu'!$F$5:$J$5,1))))*O24)))))</f>
        <v>1.5398479068271367E-2</v>
      </c>
      <c r="Q24" s="48">
        <f>IF($E24="",0,IF('07 Uspora casu'!$D$2="Jazdný čas",IFERROR(INDEX('07 Uspora casu'!$F23:$J23,MATCH(Q$20,'07 Uspora casu'!$F$5:$J$5,0))/60,IF(Q$20&lt;MIN('07 Uspora casu'!$F$5:$J$5),('07 Uspora casu'!$F23/'07 Uspora casu'!$G23)^(1/('07 Uspora casu'!$G$19-'07 Uspora casu'!$F$19))*R24,IF(Q$20&gt;MAX('07 Uspora casu'!$F$5:$J$5),(INDEX('07 Uspora casu'!$F23:$J23,MATCH(Q$20,'07 Uspora casu'!$F$5:$J$5,1))/INDEX('07 Uspora casu'!$F23:$J23,MATCH(Q$20,'07 Uspora casu'!$F$5:$J$5,1)-1))^(1/(INDEX('07 Uspora casu'!$F$5:$J$5,MATCH(Q$20,'07 Uspora casu'!$F$5:$J$5,1))-INDEX('07 Uspora casu'!$F$5:$J$5,MATCH(Q$20,'07 Uspora casu'!$F$5:$J$5,1)-1)))*P24,(INDEX('07 Uspora casu'!$F23:$J23,MATCH(Q$20,'07 Uspora casu'!$F$5:$J$5,1)+1)/INDEX('07 Uspora casu'!$F23:$J23,MATCH(Q$20,'07 Uspora casu'!$F$5:$J$5,1)))^(1/(INDEX('07 Uspora casu'!$F$5:$J$5,MATCH(Q$20,'07 Uspora casu'!$F$5:$J$5,1)+1)-INDEX('07 Uspora casu'!$F$5:$J$5,MATCH(Q$20,'07 Uspora casu'!$F$5:$J$5,1))))*P24))),IFERROR($E24/INDEX('07 Uspora casu'!$F23:$J23,MATCH(Q$20,'07 Uspora casu'!$F$5:$J$5,0)),IF(Q$20&lt;MIN('07 Uspora casu'!$F$5:$J$5),('07 Uspora casu'!$G23/'07 Uspora casu'!$F23)^(1/('07 Uspora casu'!$G$19-'07 Uspora casu'!$F$19))*R24,IF(Q$20&gt;MAX('07 Uspora casu'!$F$5:$J$5),(INDEX('07 Uspora casu'!$F23:$J23,MATCH(Q$20,'07 Uspora casu'!$F$5:$J$5,1)-1)/INDEX('07 Uspora casu'!$F23:$J23,MATCH(Q$20,'07 Uspora casu'!$F$5:$J$5,1)))^(1/(INDEX('07 Uspora casu'!$F$5:$J$5,MATCH(Q$20,'07 Uspora casu'!$F$5:$J$5,1))-INDEX('07 Uspora casu'!$F$5:$J$5,MATCH(Q$20,'07 Uspora casu'!$F$5:$J$5,1)-1)))*P24,(INDEX('07 Uspora casu'!$F23:$J23,MATCH(Q$20,'07 Uspora casu'!$F$5:$J$5,1))/INDEX('07 Uspora casu'!$F23:$J23,MATCH(Q$20,'07 Uspora casu'!$F$5:$J$5,1)+1))^(1/(INDEX('07 Uspora casu'!$F$5:$J$5,MATCH(Q$20,'07 Uspora casu'!$F$5:$J$5,1)+1)-INDEX('07 Uspora casu'!$F$5:$J$5,MATCH(Q$20,'07 Uspora casu'!$F$5:$J$5,1))))*P24)))))</f>
        <v>1.5420805018295871E-2</v>
      </c>
      <c r="R24" s="48">
        <f>IF($E24="",0,IF('07 Uspora casu'!$D$2="Jazdný čas",IFERROR(INDEX('07 Uspora casu'!$F23:$J23,MATCH(R$20,'07 Uspora casu'!$F$5:$J$5,0))/60,IF(R$20&lt;MIN('07 Uspora casu'!$F$5:$J$5),('07 Uspora casu'!$F23/'07 Uspora casu'!$G23)^(1/('07 Uspora casu'!$G$19-'07 Uspora casu'!$F$19))*S24,IF(R$20&gt;MAX('07 Uspora casu'!$F$5:$J$5),(INDEX('07 Uspora casu'!$F23:$J23,MATCH(R$20,'07 Uspora casu'!$F$5:$J$5,1))/INDEX('07 Uspora casu'!$F23:$J23,MATCH(R$20,'07 Uspora casu'!$F$5:$J$5,1)-1))^(1/(INDEX('07 Uspora casu'!$F$5:$J$5,MATCH(R$20,'07 Uspora casu'!$F$5:$J$5,1))-INDEX('07 Uspora casu'!$F$5:$J$5,MATCH(R$20,'07 Uspora casu'!$F$5:$J$5,1)-1)))*Q24,(INDEX('07 Uspora casu'!$F23:$J23,MATCH(R$20,'07 Uspora casu'!$F$5:$J$5,1)+1)/INDEX('07 Uspora casu'!$F23:$J23,MATCH(R$20,'07 Uspora casu'!$F$5:$J$5,1)))^(1/(INDEX('07 Uspora casu'!$F$5:$J$5,MATCH(R$20,'07 Uspora casu'!$F$5:$J$5,1)+1)-INDEX('07 Uspora casu'!$F$5:$J$5,MATCH(R$20,'07 Uspora casu'!$F$5:$J$5,1))))*Q24))),IFERROR($E24/INDEX('07 Uspora casu'!$F23:$J23,MATCH(R$20,'07 Uspora casu'!$F$5:$J$5,0)),IF(R$20&lt;MIN('07 Uspora casu'!$F$5:$J$5),('07 Uspora casu'!$G23/'07 Uspora casu'!$F23)^(1/('07 Uspora casu'!$G$19-'07 Uspora casu'!$F$19))*S24,IF(R$20&gt;MAX('07 Uspora casu'!$F$5:$J$5),(INDEX('07 Uspora casu'!$F23:$J23,MATCH(R$20,'07 Uspora casu'!$F$5:$J$5,1)-1)/INDEX('07 Uspora casu'!$F23:$J23,MATCH(R$20,'07 Uspora casu'!$F$5:$J$5,1)))^(1/(INDEX('07 Uspora casu'!$F$5:$J$5,MATCH(R$20,'07 Uspora casu'!$F$5:$J$5,1))-INDEX('07 Uspora casu'!$F$5:$J$5,MATCH(R$20,'07 Uspora casu'!$F$5:$J$5,1)-1)))*Q24,(INDEX('07 Uspora casu'!$F23:$J23,MATCH(R$20,'07 Uspora casu'!$F$5:$J$5,1))/INDEX('07 Uspora casu'!$F23:$J23,MATCH(R$20,'07 Uspora casu'!$F$5:$J$5,1)+1))^(1/(INDEX('07 Uspora casu'!$F$5:$J$5,MATCH(R$20,'07 Uspora casu'!$F$5:$J$5,1)+1)-INDEX('07 Uspora casu'!$F$5:$J$5,MATCH(R$20,'07 Uspora casu'!$F$5:$J$5,1))))*Q24)))))</f>
        <v>1.5461285626358413E-2</v>
      </c>
      <c r="S24" s="48">
        <f>IF($E24="",0,IF('07 Uspora casu'!$D$2="Jazdný čas",IFERROR(INDEX('07 Uspora casu'!$F23:$J23,MATCH(S$20,'07 Uspora casu'!$F$5:$J$5,0))/60,IF(S$20&lt;MIN('07 Uspora casu'!$F$5:$J$5),('07 Uspora casu'!$F23/'07 Uspora casu'!$G23)^(1/('07 Uspora casu'!$G$19-'07 Uspora casu'!$F$19))*T24,IF(S$20&gt;MAX('07 Uspora casu'!$F$5:$J$5),(INDEX('07 Uspora casu'!$F23:$J23,MATCH(S$20,'07 Uspora casu'!$F$5:$J$5,1))/INDEX('07 Uspora casu'!$F23:$J23,MATCH(S$20,'07 Uspora casu'!$F$5:$J$5,1)-1))^(1/(INDEX('07 Uspora casu'!$F$5:$J$5,MATCH(S$20,'07 Uspora casu'!$F$5:$J$5,1))-INDEX('07 Uspora casu'!$F$5:$J$5,MATCH(S$20,'07 Uspora casu'!$F$5:$J$5,1)-1)))*R24,(INDEX('07 Uspora casu'!$F23:$J23,MATCH(S$20,'07 Uspora casu'!$F$5:$J$5,1)+1)/INDEX('07 Uspora casu'!$F23:$J23,MATCH(S$20,'07 Uspora casu'!$F$5:$J$5,1)))^(1/(INDEX('07 Uspora casu'!$F$5:$J$5,MATCH(S$20,'07 Uspora casu'!$F$5:$J$5,1)+1)-INDEX('07 Uspora casu'!$F$5:$J$5,MATCH(S$20,'07 Uspora casu'!$F$5:$J$5,1))))*R24))),IFERROR($E24/INDEX('07 Uspora casu'!$F23:$J23,MATCH(S$20,'07 Uspora casu'!$F$5:$J$5,0)),IF(S$20&lt;MIN('07 Uspora casu'!$F$5:$J$5),('07 Uspora casu'!$G23/'07 Uspora casu'!$F23)^(1/('07 Uspora casu'!$G$19-'07 Uspora casu'!$F$19))*T24,IF(S$20&gt;MAX('07 Uspora casu'!$F$5:$J$5),(INDEX('07 Uspora casu'!$F23:$J23,MATCH(S$20,'07 Uspora casu'!$F$5:$J$5,1)-1)/INDEX('07 Uspora casu'!$F23:$J23,MATCH(S$20,'07 Uspora casu'!$F$5:$J$5,1)))^(1/(INDEX('07 Uspora casu'!$F$5:$J$5,MATCH(S$20,'07 Uspora casu'!$F$5:$J$5,1))-INDEX('07 Uspora casu'!$F$5:$J$5,MATCH(S$20,'07 Uspora casu'!$F$5:$J$5,1)-1)))*R24,(INDEX('07 Uspora casu'!$F23:$J23,MATCH(S$20,'07 Uspora casu'!$F$5:$J$5,1))/INDEX('07 Uspora casu'!$F23:$J23,MATCH(S$20,'07 Uspora casu'!$F$5:$J$5,1)+1))^(1/(INDEX('07 Uspora casu'!$F$5:$J$5,MATCH(S$20,'07 Uspora casu'!$F$5:$J$5,1)+1)-INDEX('07 Uspora casu'!$F$5:$J$5,MATCH(S$20,'07 Uspora casu'!$F$5:$J$5,1))))*R24)))))</f>
        <v>1.5501872498628768E-2</v>
      </c>
      <c r="T24" s="48">
        <f>IF($E24="",0,IF('07 Uspora casu'!$D$2="Jazdný čas",IFERROR(INDEX('07 Uspora casu'!$F23:$J23,MATCH(T$20,'07 Uspora casu'!$F$5:$J$5,0))/60,IF(T$20&lt;MIN('07 Uspora casu'!$F$5:$J$5),('07 Uspora casu'!$F23/'07 Uspora casu'!$G23)^(1/('07 Uspora casu'!$G$19-'07 Uspora casu'!$F$19))*U24,IF(T$20&gt;MAX('07 Uspora casu'!$F$5:$J$5),(INDEX('07 Uspora casu'!$F23:$J23,MATCH(T$20,'07 Uspora casu'!$F$5:$J$5,1))/INDEX('07 Uspora casu'!$F23:$J23,MATCH(T$20,'07 Uspora casu'!$F$5:$J$5,1)-1))^(1/(INDEX('07 Uspora casu'!$F$5:$J$5,MATCH(T$20,'07 Uspora casu'!$F$5:$J$5,1))-INDEX('07 Uspora casu'!$F$5:$J$5,MATCH(T$20,'07 Uspora casu'!$F$5:$J$5,1)-1)))*S24,(INDEX('07 Uspora casu'!$F23:$J23,MATCH(T$20,'07 Uspora casu'!$F$5:$J$5,1)+1)/INDEX('07 Uspora casu'!$F23:$J23,MATCH(T$20,'07 Uspora casu'!$F$5:$J$5,1)))^(1/(INDEX('07 Uspora casu'!$F$5:$J$5,MATCH(T$20,'07 Uspora casu'!$F$5:$J$5,1)+1)-INDEX('07 Uspora casu'!$F$5:$J$5,MATCH(T$20,'07 Uspora casu'!$F$5:$J$5,1))))*S24))),IFERROR($E24/INDEX('07 Uspora casu'!$F23:$J23,MATCH(T$20,'07 Uspora casu'!$F$5:$J$5,0)),IF(T$20&lt;MIN('07 Uspora casu'!$F$5:$J$5),('07 Uspora casu'!$G23/'07 Uspora casu'!$F23)^(1/('07 Uspora casu'!$G$19-'07 Uspora casu'!$F$19))*U24,IF(T$20&gt;MAX('07 Uspora casu'!$F$5:$J$5),(INDEX('07 Uspora casu'!$F23:$J23,MATCH(T$20,'07 Uspora casu'!$F$5:$J$5,1)-1)/INDEX('07 Uspora casu'!$F23:$J23,MATCH(T$20,'07 Uspora casu'!$F$5:$J$5,1)))^(1/(INDEX('07 Uspora casu'!$F$5:$J$5,MATCH(T$20,'07 Uspora casu'!$F$5:$J$5,1))-INDEX('07 Uspora casu'!$F$5:$J$5,MATCH(T$20,'07 Uspora casu'!$F$5:$J$5,1)-1)))*S24,(INDEX('07 Uspora casu'!$F23:$J23,MATCH(T$20,'07 Uspora casu'!$F$5:$J$5,1))/INDEX('07 Uspora casu'!$F23:$J23,MATCH(T$20,'07 Uspora casu'!$F$5:$J$5,1)+1))^(1/(INDEX('07 Uspora casu'!$F$5:$J$5,MATCH(T$20,'07 Uspora casu'!$F$5:$J$5,1)+1)-INDEX('07 Uspora casu'!$F$5:$J$5,MATCH(T$20,'07 Uspora casu'!$F$5:$J$5,1))))*S24)))))</f>
        <v>1.5542565914057338E-2</v>
      </c>
      <c r="U24" s="48">
        <f>IF($E24="",0,IF('07 Uspora casu'!$D$2="Jazdný čas",IFERROR(INDEX('07 Uspora casu'!$F23:$J23,MATCH(U$20,'07 Uspora casu'!$F$5:$J$5,0))/60,IF(U$20&lt;MIN('07 Uspora casu'!$F$5:$J$5),('07 Uspora casu'!$F23/'07 Uspora casu'!$G23)^(1/('07 Uspora casu'!$G$19-'07 Uspora casu'!$F$19))*V24,IF(U$20&gt;MAX('07 Uspora casu'!$F$5:$J$5),(INDEX('07 Uspora casu'!$F23:$J23,MATCH(U$20,'07 Uspora casu'!$F$5:$J$5,1))/INDEX('07 Uspora casu'!$F23:$J23,MATCH(U$20,'07 Uspora casu'!$F$5:$J$5,1)-1))^(1/(INDEX('07 Uspora casu'!$F$5:$J$5,MATCH(U$20,'07 Uspora casu'!$F$5:$J$5,1))-INDEX('07 Uspora casu'!$F$5:$J$5,MATCH(U$20,'07 Uspora casu'!$F$5:$J$5,1)-1)))*T24,(INDEX('07 Uspora casu'!$F23:$J23,MATCH(U$20,'07 Uspora casu'!$F$5:$J$5,1)+1)/INDEX('07 Uspora casu'!$F23:$J23,MATCH(U$20,'07 Uspora casu'!$F$5:$J$5,1)))^(1/(INDEX('07 Uspora casu'!$F$5:$J$5,MATCH(U$20,'07 Uspora casu'!$F$5:$J$5,1)+1)-INDEX('07 Uspora casu'!$F$5:$J$5,MATCH(U$20,'07 Uspora casu'!$F$5:$J$5,1))))*T24))),IFERROR($E24/INDEX('07 Uspora casu'!$F23:$J23,MATCH(U$20,'07 Uspora casu'!$F$5:$J$5,0)),IF(U$20&lt;MIN('07 Uspora casu'!$F$5:$J$5),('07 Uspora casu'!$G23/'07 Uspora casu'!$F23)^(1/('07 Uspora casu'!$G$19-'07 Uspora casu'!$F$19))*V24,IF(U$20&gt;MAX('07 Uspora casu'!$F$5:$J$5),(INDEX('07 Uspora casu'!$F23:$J23,MATCH(U$20,'07 Uspora casu'!$F$5:$J$5,1)-1)/INDEX('07 Uspora casu'!$F23:$J23,MATCH(U$20,'07 Uspora casu'!$F$5:$J$5,1)))^(1/(INDEX('07 Uspora casu'!$F$5:$J$5,MATCH(U$20,'07 Uspora casu'!$F$5:$J$5,1))-INDEX('07 Uspora casu'!$F$5:$J$5,MATCH(U$20,'07 Uspora casu'!$F$5:$J$5,1)-1)))*T24,(INDEX('07 Uspora casu'!$F23:$J23,MATCH(U$20,'07 Uspora casu'!$F$5:$J$5,1))/INDEX('07 Uspora casu'!$F23:$J23,MATCH(U$20,'07 Uspora casu'!$F$5:$J$5,1)+1))^(1/(INDEX('07 Uspora casu'!$F$5:$J$5,MATCH(U$20,'07 Uspora casu'!$F$5:$J$5,1)+1)-INDEX('07 Uspora casu'!$F$5:$J$5,MATCH(U$20,'07 Uspora casu'!$F$5:$J$5,1))))*T24)))))</f>
        <v>1.5583366152326786E-2</v>
      </c>
      <c r="V24" s="48">
        <f>IF($E24="",0,IF('07 Uspora casu'!$D$2="Jazdný čas",IFERROR(INDEX('07 Uspora casu'!$F23:$J23,MATCH(V$20,'07 Uspora casu'!$F$5:$J$5,0))/60,IF(V$20&lt;MIN('07 Uspora casu'!$F$5:$J$5),('07 Uspora casu'!$F23/'07 Uspora casu'!$G23)^(1/('07 Uspora casu'!$G$19-'07 Uspora casu'!$F$19))*W24,IF(V$20&gt;MAX('07 Uspora casu'!$F$5:$J$5),(INDEX('07 Uspora casu'!$F23:$J23,MATCH(V$20,'07 Uspora casu'!$F$5:$J$5,1))/INDEX('07 Uspora casu'!$F23:$J23,MATCH(V$20,'07 Uspora casu'!$F$5:$J$5,1)-1))^(1/(INDEX('07 Uspora casu'!$F$5:$J$5,MATCH(V$20,'07 Uspora casu'!$F$5:$J$5,1))-INDEX('07 Uspora casu'!$F$5:$J$5,MATCH(V$20,'07 Uspora casu'!$F$5:$J$5,1)-1)))*U24,(INDEX('07 Uspora casu'!$F23:$J23,MATCH(V$20,'07 Uspora casu'!$F$5:$J$5,1)+1)/INDEX('07 Uspora casu'!$F23:$J23,MATCH(V$20,'07 Uspora casu'!$F$5:$J$5,1)))^(1/(INDEX('07 Uspora casu'!$F$5:$J$5,MATCH(V$20,'07 Uspora casu'!$F$5:$J$5,1)+1)-INDEX('07 Uspora casu'!$F$5:$J$5,MATCH(V$20,'07 Uspora casu'!$F$5:$J$5,1))))*U24))),IFERROR($E24/INDEX('07 Uspora casu'!$F23:$J23,MATCH(V$20,'07 Uspora casu'!$F$5:$J$5,0)),IF(V$20&lt;MIN('07 Uspora casu'!$F$5:$J$5),('07 Uspora casu'!$G23/'07 Uspora casu'!$F23)^(1/('07 Uspora casu'!$G$19-'07 Uspora casu'!$F$19))*W24,IF(V$20&gt;MAX('07 Uspora casu'!$F$5:$J$5),(INDEX('07 Uspora casu'!$F23:$J23,MATCH(V$20,'07 Uspora casu'!$F$5:$J$5,1)-1)/INDEX('07 Uspora casu'!$F23:$J23,MATCH(V$20,'07 Uspora casu'!$F$5:$J$5,1)))^(1/(INDEX('07 Uspora casu'!$F$5:$J$5,MATCH(V$20,'07 Uspora casu'!$F$5:$J$5,1))-INDEX('07 Uspora casu'!$F$5:$J$5,MATCH(V$20,'07 Uspora casu'!$F$5:$J$5,1)-1)))*U24,(INDEX('07 Uspora casu'!$F23:$J23,MATCH(V$20,'07 Uspora casu'!$F$5:$J$5,1))/INDEX('07 Uspora casu'!$F23:$J23,MATCH(V$20,'07 Uspora casu'!$F$5:$J$5,1)+1))^(1/(INDEX('07 Uspora casu'!$F$5:$J$5,MATCH(V$20,'07 Uspora casu'!$F$5:$J$5,1)+1)-INDEX('07 Uspora casu'!$F$5:$J$5,MATCH(V$20,'07 Uspora casu'!$F$5:$J$5,1))))*U24)))))</f>
        <v>1.5624273493853962E-2</v>
      </c>
      <c r="W24" s="48">
        <f>IF($E24="",0,IF('07 Uspora casu'!$D$2="Jazdný čas",IFERROR(INDEX('07 Uspora casu'!$F23:$J23,MATCH(W$20,'07 Uspora casu'!$F$5:$J$5,0))/60,IF(W$20&lt;MIN('07 Uspora casu'!$F$5:$J$5),('07 Uspora casu'!$F23/'07 Uspora casu'!$G23)^(1/('07 Uspora casu'!$G$19-'07 Uspora casu'!$F$19))*X24,IF(W$20&gt;MAX('07 Uspora casu'!$F$5:$J$5),(INDEX('07 Uspora casu'!$F23:$J23,MATCH(W$20,'07 Uspora casu'!$F$5:$J$5,1))/INDEX('07 Uspora casu'!$F23:$J23,MATCH(W$20,'07 Uspora casu'!$F$5:$J$5,1)-1))^(1/(INDEX('07 Uspora casu'!$F$5:$J$5,MATCH(W$20,'07 Uspora casu'!$F$5:$J$5,1))-INDEX('07 Uspora casu'!$F$5:$J$5,MATCH(W$20,'07 Uspora casu'!$F$5:$J$5,1)-1)))*V24,(INDEX('07 Uspora casu'!$F23:$J23,MATCH(W$20,'07 Uspora casu'!$F$5:$J$5,1)+1)/INDEX('07 Uspora casu'!$F23:$J23,MATCH(W$20,'07 Uspora casu'!$F$5:$J$5,1)))^(1/(INDEX('07 Uspora casu'!$F$5:$J$5,MATCH(W$20,'07 Uspora casu'!$F$5:$J$5,1)+1)-INDEX('07 Uspora casu'!$F$5:$J$5,MATCH(W$20,'07 Uspora casu'!$F$5:$J$5,1))))*V24))),IFERROR($E24/INDEX('07 Uspora casu'!$F23:$J23,MATCH(W$20,'07 Uspora casu'!$F$5:$J$5,0)),IF(W$20&lt;MIN('07 Uspora casu'!$F$5:$J$5),('07 Uspora casu'!$G23/'07 Uspora casu'!$F23)^(1/('07 Uspora casu'!$G$19-'07 Uspora casu'!$F$19))*X24,IF(W$20&gt;MAX('07 Uspora casu'!$F$5:$J$5),(INDEX('07 Uspora casu'!$F23:$J23,MATCH(W$20,'07 Uspora casu'!$F$5:$J$5,1)-1)/INDEX('07 Uspora casu'!$F23:$J23,MATCH(W$20,'07 Uspora casu'!$F$5:$J$5,1)))^(1/(INDEX('07 Uspora casu'!$F$5:$J$5,MATCH(W$20,'07 Uspora casu'!$F$5:$J$5,1))-INDEX('07 Uspora casu'!$F$5:$J$5,MATCH(W$20,'07 Uspora casu'!$F$5:$J$5,1)-1)))*V24,(INDEX('07 Uspora casu'!$F23:$J23,MATCH(W$20,'07 Uspora casu'!$F$5:$J$5,1))/INDEX('07 Uspora casu'!$F23:$J23,MATCH(W$20,'07 Uspora casu'!$F$5:$J$5,1)+1))^(1/(INDEX('07 Uspora casu'!$F$5:$J$5,MATCH(W$20,'07 Uspora casu'!$F$5:$J$5,1)+1)-INDEX('07 Uspora casu'!$F$5:$J$5,MATCH(W$20,'07 Uspora casu'!$F$5:$J$5,1))))*V24)))))</f>
        <v>1.5665288219791827E-2</v>
      </c>
      <c r="X24" s="48">
        <f>IF($E24="",0,IF('07 Uspora casu'!$D$2="Jazdný čas",IFERROR(INDEX('07 Uspora casu'!$F23:$J23,MATCH(X$20,'07 Uspora casu'!$F$5:$J$5,0))/60,IF(X$20&lt;MIN('07 Uspora casu'!$F$5:$J$5),('07 Uspora casu'!$F23/'07 Uspora casu'!$G23)^(1/('07 Uspora casu'!$G$19-'07 Uspora casu'!$F$19))*Y24,IF(X$20&gt;MAX('07 Uspora casu'!$F$5:$J$5),(INDEX('07 Uspora casu'!$F23:$J23,MATCH(X$20,'07 Uspora casu'!$F$5:$J$5,1))/INDEX('07 Uspora casu'!$F23:$J23,MATCH(X$20,'07 Uspora casu'!$F$5:$J$5,1)-1))^(1/(INDEX('07 Uspora casu'!$F$5:$J$5,MATCH(X$20,'07 Uspora casu'!$F$5:$J$5,1))-INDEX('07 Uspora casu'!$F$5:$J$5,MATCH(X$20,'07 Uspora casu'!$F$5:$J$5,1)-1)))*W24,(INDEX('07 Uspora casu'!$F23:$J23,MATCH(X$20,'07 Uspora casu'!$F$5:$J$5,1)+1)/INDEX('07 Uspora casu'!$F23:$J23,MATCH(X$20,'07 Uspora casu'!$F$5:$J$5,1)))^(1/(INDEX('07 Uspora casu'!$F$5:$J$5,MATCH(X$20,'07 Uspora casu'!$F$5:$J$5,1)+1)-INDEX('07 Uspora casu'!$F$5:$J$5,MATCH(X$20,'07 Uspora casu'!$F$5:$J$5,1))))*W24))),IFERROR($E24/INDEX('07 Uspora casu'!$F23:$J23,MATCH(X$20,'07 Uspora casu'!$F$5:$J$5,0)),IF(X$20&lt;MIN('07 Uspora casu'!$F$5:$J$5),('07 Uspora casu'!$G23/'07 Uspora casu'!$F23)^(1/('07 Uspora casu'!$G$19-'07 Uspora casu'!$F$19))*Y24,IF(X$20&gt;MAX('07 Uspora casu'!$F$5:$J$5),(INDEX('07 Uspora casu'!$F23:$J23,MATCH(X$20,'07 Uspora casu'!$F$5:$J$5,1)-1)/INDEX('07 Uspora casu'!$F23:$J23,MATCH(X$20,'07 Uspora casu'!$F$5:$J$5,1)))^(1/(INDEX('07 Uspora casu'!$F$5:$J$5,MATCH(X$20,'07 Uspora casu'!$F$5:$J$5,1))-INDEX('07 Uspora casu'!$F$5:$J$5,MATCH(X$20,'07 Uspora casu'!$F$5:$J$5,1)-1)))*W24,(INDEX('07 Uspora casu'!$F23:$J23,MATCH(X$20,'07 Uspora casu'!$F$5:$J$5,1))/INDEX('07 Uspora casu'!$F23:$J23,MATCH(X$20,'07 Uspora casu'!$F$5:$J$5,1)+1))^(1/(INDEX('07 Uspora casu'!$F$5:$J$5,MATCH(X$20,'07 Uspora casu'!$F$5:$J$5,1)+1)-INDEX('07 Uspora casu'!$F$5:$J$5,MATCH(X$20,'07 Uspora casu'!$F$5:$J$5,1))))*W24)))))</f>
        <v>1.5706410612031388E-2</v>
      </c>
      <c r="Y24" s="48">
        <f>IF($E24="",0,IF('07 Uspora casu'!$D$2="Jazdný čas",IFERROR(INDEX('07 Uspora casu'!$F23:$J23,MATCH(Y$20,'07 Uspora casu'!$F$5:$J$5,0))/60,IF(Y$20&lt;MIN('07 Uspora casu'!$F$5:$J$5),('07 Uspora casu'!$F23/'07 Uspora casu'!$G23)^(1/('07 Uspora casu'!$G$19-'07 Uspora casu'!$F$19))*Z24,IF(Y$20&gt;MAX('07 Uspora casu'!$F$5:$J$5),(INDEX('07 Uspora casu'!$F23:$J23,MATCH(Y$20,'07 Uspora casu'!$F$5:$J$5,1))/INDEX('07 Uspora casu'!$F23:$J23,MATCH(Y$20,'07 Uspora casu'!$F$5:$J$5,1)-1))^(1/(INDEX('07 Uspora casu'!$F$5:$J$5,MATCH(Y$20,'07 Uspora casu'!$F$5:$J$5,1))-INDEX('07 Uspora casu'!$F$5:$J$5,MATCH(Y$20,'07 Uspora casu'!$F$5:$J$5,1)-1)))*X24,(INDEX('07 Uspora casu'!$F23:$J23,MATCH(Y$20,'07 Uspora casu'!$F$5:$J$5,1)+1)/INDEX('07 Uspora casu'!$F23:$J23,MATCH(Y$20,'07 Uspora casu'!$F$5:$J$5,1)))^(1/(INDEX('07 Uspora casu'!$F$5:$J$5,MATCH(Y$20,'07 Uspora casu'!$F$5:$J$5,1)+1)-INDEX('07 Uspora casu'!$F$5:$J$5,MATCH(Y$20,'07 Uspora casu'!$F$5:$J$5,1))))*X24))),IFERROR($E24/INDEX('07 Uspora casu'!$F23:$J23,MATCH(Y$20,'07 Uspora casu'!$F$5:$J$5,0)),IF(Y$20&lt;MIN('07 Uspora casu'!$F$5:$J$5),('07 Uspora casu'!$G23/'07 Uspora casu'!$F23)^(1/('07 Uspora casu'!$G$19-'07 Uspora casu'!$F$19))*Z24,IF(Y$20&gt;MAX('07 Uspora casu'!$F$5:$J$5),(INDEX('07 Uspora casu'!$F23:$J23,MATCH(Y$20,'07 Uspora casu'!$F$5:$J$5,1)-1)/INDEX('07 Uspora casu'!$F23:$J23,MATCH(Y$20,'07 Uspora casu'!$F$5:$J$5,1)))^(1/(INDEX('07 Uspora casu'!$F$5:$J$5,MATCH(Y$20,'07 Uspora casu'!$F$5:$J$5,1))-INDEX('07 Uspora casu'!$F$5:$J$5,MATCH(Y$20,'07 Uspora casu'!$F$5:$J$5,1)-1)))*X24,(INDEX('07 Uspora casu'!$F23:$J23,MATCH(Y$20,'07 Uspora casu'!$F$5:$J$5,1))/INDEX('07 Uspora casu'!$F23:$J23,MATCH(Y$20,'07 Uspora casu'!$F$5:$J$5,1)+1))^(1/(INDEX('07 Uspora casu'!$F$5:$J$5,MATCH(Y$20,'07 Uspora casu'!$F$5:$J$5,1)+1)-INDEX('07 Uspora casu'!$F$5:$J$5,MATCH(Y$20,'07 Uspora casu'!$F$5:$J$5,1))))*X24)))))</f>
        <v>1.5747640953203631E-2</v>
      </c>
      <c r="Z24" s="48">
        <f>IF($E24="",0,IF('07 Uspora casu'!$D$2="Jazdný čas",IFERROR(INDEX('07 Uspora casu'!$F23:$J23,MATCH(Z$20,'07 Uspora casu'!$F$5:$J$5,0))/60,IF(Z$20&lt;MIN('07 Uspora casu'!$F$5:$J$5),('07 Uspora casu'!$F23/'07 Uspora casu'!$G23)^(1/('07 Uspora casu'!$G$19-'07 Uspora casu'!$F$19))*AA24,IF(Z$20&gt;MAX('07 Uspora casu'!$F$5:$J$5),(INDEX('07 Uspora casu'!$F23:$J23,MATCH(Z$20,'07 Uspora casu'!$F$5:$J$5,1))/INDEX('07 Uspora casu'!$F23:$J23,MATCH(Z$20,'07 Uspora casu'!$F$5:$J$5,1)-1))^(1/(INDEX('07 Uspora casu'!$F$5:$J$5,MATCH(Z$20,'07 Uspora casu'!$F$5:$J$5,1))-INDEX('07 Uspora casu'!$F$5:$J$5,MATCH(Z$20,'07 Uspora casu'!$F$5:$J$5,1)-1)))*Y24,(INDEX('07 Uspora casu'!$F23:$J23,MATCH(Z$20,'07 Uspora casu'!$F$5:$J$5,1)+1)/INDEX('07 Uspora casu'!$F23:$J23,MATCH(Z$20,'07 Uspora casu'!$F$5:$J$5,1)))^(1/(INDEX('07 Uspora casu'!$F$5:$J$5,MATCH(Z$20,'07 Uspora casu'!$F$5:$J$5,1)+1)-INDEX('07 Uspora casu'!$F$5:$J$5,MATCH(Z$20,'07 Uspora casu'!$F$5:$J$5,1))))*Y24))),IFERROR($E24/INDEX('07 Uspora casu'!$F23:$J23,MATCH(Z$20,'07 Uspora casu'!$F$5:$J$5,0)),IF(Z$20&lt;MIN('07 Uspora casu'!$F$5:$J$5),('07 Uspora casu'!$G23/'07 Uspora casu'!$F23)^(1/('07 Uspora casu'!$G$19-'07 Uspora casu'!$F$19))*AA24,IF(Z$20&gt;MAX('07 Uspora casu'!$F$5:$J$5),(INDEX('07 Uspora casu'!$F23:$J23,MATCH(Z$20,'07 Uspora casu'!$F$5:$J$5,1)-1)/INDEX('07 Uspora casu'!$F23:$J23,MATCH(Z$20,'07 Uspora casu'!$F$5:$J$5,1)))^(1/(INDEX('07 Uspora casu'!$F$5:$J$5,MATCH(Z$20,'07 Uspora casu'!$F$5:$J$5,1))-INDEX('07 Uspora casu'!$F$5:$J$5,MATCH(Z$20,'07 Uspora casu'!$F$5:$J$5,1)-1)))*Y24,(INDEX('07 Uspora casu'!$F23:$J23,MATCH(Z$20,'07 Uspora casu'!$F$5:$J$5,1))/INDEX('07 Uspora casu'!$F23:$J23,MATCH(Z$20,'07 Uspora casu'!$F$5:$J$5,1)+1))^(1/(INDEX('07 Uspora casu'!$F$5:$J$5,MATCH(Z$20,'07 Uspora casu'!$F$5:$J$5,1)+1)-INDEX('07 Uspora casu'!$F$5:$J$5,MATCH(Z$20,'07 Uspora casu'!$F$5:$J$5,1))))*Y24)))))</f>
        <v>1.5788979526681471E-2</v>
      </c>
      <c r="AA24" s="48">
        <f>IF($E24="",0,IF('07 Uspora casu'!$D$2="Jazdný čas",IFERROR(INDEX('07 Uspora casu'!$F23:$J23,MATCH(AA$20,'07 Uspora casu'!$F$5:$J$5,0))/60,IF(AA$20&lt;MIN('07 Uspora casu'!$F$5:$J$5),('07 Uspora casu'!$F23/'07 Uspora casu'!$G23)^(1/('07 Uspora casu'!$G$19-'07 Uspora casu'!$F$19))*AB24,IF(AA$20&gt;MAX('07 Uspora casu'!$F$5:$J$5),(INDEX('07 Uspora casu'!$F23:$J23,MATCH(AA$20,'07 Uspora casu'!$F$5:$J$5,1))/INDEX('07 Uspora casu'!$F23:$J23,MATCH(AA$20,'07 Uspora casu'!$F$5:$J$5,1)-1))^(1/(INDEX('07 Uspora casu'!$F$5:$J$5,MATCH(AA$20,'07 Uspora casu'!$F$5:$J$5,1))-INDEX('07 Uspora casu'!$F$5:$J$5,MATCH(AA$20,'07 Uspora casu'!$F$5:$J$5,1)-1)))*Z24,(INDEX('07 Uspora casu'!$F23:$J23,MATCH(AA$20,'07 Uspora casu'!$F$5:$J$5,1)+1)/INDEX('07 Uspora casu'!$F23:$J23,MATCH(AA$20,'07 Uspora casu'!$F$5:$J$5,1)))^(1/(INDEX('07 Uspora casu'!$F$5:$J$5,MATCH(AA$20,'07 Uspora casu'!$F$5:$J$5,1)+1)-INDEX('07 Uspora casu'!$F$5:$J$5,MATCH(AA$20,'07 Uspora casu'!$F$5:$J$5,1))))*Z24))),IFERROR($E24/INDEX('07 Uspora casu'!$F23:$J23,MATCH(AA$20,'07 Uspora casu'!$F$5:$J$5,0)),IF(AA$20&lt;MIN('07 Uspora casu'!$F$5:$J$5),('07 Uspora casu'!$G23/'07 Uspora casu'!$F23)^(1/('07 Uspora casu'!$G$19-'07 Uspora casu'!$F$19))*AB24,IF(AA$20&gt;MAX('07 Uspora casu'!$F$5:$J$5),(INDEX('07 Uspora casu'!$F23:$J23,MATCH(AA$20,'07 Uspora casu'!$F$5:$J$5,1)-1)/INDEX('07 Uspora casu'!$F23:$J23,MATCH(AA$20,'07 Uspora casu'!$F$5:$J$5,1)))^(1/(INDEX('07 Uspora casu'!$F$5:$J$5,MATCH(AA$20,'07 Uspora casu'!$F$5:$J$5,1))-INDEX('07 Uspora casu'!$F$5:$J$5,MATCH(AA$20,'07 Uspora casu'!$F$5:$J$5,1)-1)))*Z24,(INDEX('07 Uspora casu'!$F23:$J23,MATCH(AA$20,'07 Uspora casu'!$F$5:$J$5,1))/INDEX('07 Uspora casu'!$F23:$J23,MATCH(AA$20,'07 Uspora casu'!$F$5:$J$5,1)+1))^(1/(INDEX('07 Uspora casu'!$F$5:$J$5,MATCH(AA$20,'07 Uspora casu'!$F$5:$J$5,1)+1)-INDEX('07 Uspora casu'!$F$5:$J$5,MATCH(AA$20,'07 Uspora casu'!$F$5:$J$5,1))))*Z24)))))</f>
        <v>1.58304266165817E-2</v>
      </c>
      <c r="AB24" s="48">
        <f>IF($E24="",0,IF('07 Uspora casu'!$D$2="Jazdný čas",IFERROR(INDEX('07 Uspora casu'!$F23:$J23,MATCH(AB$20,'07 Uspora casu'!$F$5:$J$5,0))/60,IF(AB$20&lt;MIN('07 Uspora casu'!$F$5:$J$5),('07 Uspora casu'!$F23/'07 Uspora casu'!$G23)^(1/('07 Uspora casu'!$G$19-'07 Uspora casu'!$F$19))*AC24,IF(AB$20&gt;MAX('07 Uspora casu'!$F$5:$J$5),(INDEX('07 Uspora casu'!$F23:$J23,MATCH(AB$20,'07 Uspora casu'!$F$5:$J$5,1))/INDEX('07 Uspora casu'!$F23:$J23,MATCH(AB$20,'07 Uspora casu'!$F$5:$J$5,1)-1))^(1/(INDEX('07 Uspora casu'!$F$5:$J$5,MATCH(AB$20,'07 Uspora casu'!$F$5:$J$5,1))-INDEX('07 Uspora casu'!$F$5:$J$5,MATCH(AB$20,'07 Uspora casu'!$F$5:$J$5,1)-1)))*AA24,(INDEX('07 Uspora casu'!$F23:$J23,MATCH(AB$20,'07 Uspora casu'!$F$5:$J$5,1)+1)/INDEX('07 Uspora casu'!$F23:$J23,MATCH(AB$20,'07 Uspora casu'!$F$5:$J$5,1)))^(1/(INDEX('07 Uspora casu'!$F$5:$J$5,MATCH(AB$20,'07 Uspora casu'!$F$5:$J$5,1)+1)-INDEX('07 Uspora casu'!$F$5:$J$5,MATCH(AB$20,'07 Uspora casu'!$F$5:$J$5,1))))*AA24))),IFERROR($E24/INDEX('07 Uspora casu'!$F23:$J23,MATCH(AB$20,'07 Uspora casu'!$F$5:$J$5,0)),IF(AB$20&lt;MIN('07 Uspora casu'!$F$5:$J$5),('07 Uspora casu'!$G23/'07 Uspora casu'!$F23)^(1/('07 Uspora casu'!$G$19-'07 Uspora casu'!$F$19))*AC24,IF(AB$20&gt;MAX('07 Uspora casu'!$F$5:$J$5),(INDEX('07 Uspora casu'!$F23:$J23,MATCH(AB$20,'07 Uspora casu'!$F$5:$J$5,1)-1)/INDEX('07 Uspora casu'!$F23:$J23,MATCH(AB$20,'07 Uspora casu'!$F$5:$J$5,1)))^(1/(INDEX('07 Uspora casu'!$F$5:$J$5,MATCH(AB$20,'07 Uspora casu'!$F$5:$J$5,1))-INDEX('07 Uspora casu'!$F$5:$J$5,MATCH(AB$20,'07 Uspora casu'!$F$5:$J$5,1)-1)))*AA24,(INDEX('07 Uspora casu'!$F23:$J23,MATCH(AB$20,'07 Uspora casu'!$F$5:$J$5,1))/INDEX('07 Uspora casu'!$F23:$J23,MATCH(AB$20,'07 Uspora casu'!$F$5:$J$5,1)+1))^(1/(INDEX('07 Uspora casu'!$F$5:$J$5,MATCH(AB$20,'07 Uspora casu'!$F$5:$J$5,1)+1)-INDEX('07 Uspora casu'!$F$5:$J$5,MATCH(AB$20,'07 Uspora casu'!$F$5:$J$5,1))))*AA24)))))</f>
        <v>1.5902353485554282E-2</v>
      </c>
      <c r="AC24" s="48">
        <f>IF($E24="",0,IF('07 Uspora casu'!$D$2="Jazdný čas",IFERROR(INDEX('07 Uspora casu'!$F23:$J23,MATCH(AC$20,'07 Uspora casu'!$F$5:$J$5,0))/60,IF(AC$20&lt;MIN('07 Uspora casu'!$F$5:$J$5),('07 Uspora casu'!$F23/'07 Uspora casu'!$G23)^(1/('07 Uspora casu'!$G$19-'07 Uspora casu'!$F$19))*AD24,IF(AC$20&gt;MAX('07 Uspora casu'!$F$5:$J$5),(INDEX('07 Uspora casu'!$F23:$J23,MATCH(AC$20,'07 Uspora casu'!$F$5:$J$5,1))/INDEX('07 Uspora casu'!$F23:$J23,MATCH(AC$20,'07 Uspora casu'!$F$5:$J$5,1)-1))^(1/(INDEX('07 Uspora casu'!$F$5:$J$5,MATCH(AC$20,'07 Uspora casu'!$F$5:$J$5,1))-INDEX('07 Uspora casu'!$F$5:$J$5,MATCH(AC$20,'07 Uspora casu'!$F$5:$J$5,1)-1)))*AB24,(INDEX('07 Uspora casu'!$F23:$J23,MATCH(AC$20,'07 Uspora casu'!$F$5:$J$5,1)+1)/INDEX('07 Uspora casu'!$F23:$J23,MATCH(AC$20,'07 Uspora casu'!$F$5:$J$5,1)))^(1/(INDEX('07 Uspora casu'!$F$5:$J$5,MATCH(AC$20,'07 Uspora casu'!$F$5:$J$5,1)+1)-INDEX('07 Uspora casu'!$F$5:$J$5,MATCH(AC$20,'07 Uspora casu'!$F$5:$J$5,1))))*AB24))),IFERROR($E24/INDEX('07 Uspora casu'!$F23:$J23,MATCH(AC$20,'07 Uspora casu'!$F$5:$J$5,0)),IF(AC$20&lt;MIN('07 Uspora casu'!$F$5:$J$5),('07 Uspora casu'!$G23/'07 Uspora casu'!$F23)^(1/('07 Uspora casu'!$G$19-'07 Uspora casu'!$F$19))*AD24,IF(AC$20&gt;MAX('07 Uspora casu'!$F$5:$J$5),(INDEX('07 Uspora casu'!$F23:$J23,MATCH(AC$20,'07 Uspora casu'!$F$5:$J$5,1)-1)/INDEX('07 Uspora casu'!$F23:$J23,MATCH(AC$20,'07 Uspora casu'!$F$5:$J$5,1)))^(1/(INDEX('07 Uspora casu'!$F$5:$J$5,MATCH(AC$20,'07 Uspora casu'!$F$5:$J$5,1))-INDEX('07 Uspora casu'!$F$5:$J$5,MATCH(AC$20,'07 Uspora casu'!$F$5:$J$5,1)-1)))*AB24,(INDEX('07 Uspora casu'!$F23:$J23,MATCH(AC$20,'07 Uspora casu'!$F$5:$J$5,1))/INDEX('07 Uspora casu'!$F23:$J23,MATCH(AC$20,'07 Uspora casu'!$F$5:$J$5,1)+1))^(1/(INDEX('07 Uspora casu'!$F$5:$J$5,MATCH(AC$20,'07 Uspora casu'!$F$5:$J$5,1)+1)-INDEX('07 Uspora casu'!$F$5:$J$5,MATCH(AC$20,'07 Uspora casu'!$F$5:$J$5,1))))*AB24)))))</f>
        <v>1.5974607160279198E-2</v>
      </c>
      <c r="AD24" s="48">
        <f>IF($E24="",0,IF('07 Uspora casu'!$D$2="Jazdný čas",IFERROR(INDEX('07 Uspora casu'!$F23:$J23,MATCH(AD$20,'07 Uspora casu'!$F$5:$J$5,0))/60,IF(AD$20&lt;MIN('07 Uspora casu'!$F$5:$J$5),('07 Uspora casu'!$F23/'07 Uspora casu'!$G23)^(1/('07 Uspora casu'!$G$19-'07 Uspora casu'!$F$19))*AE24,IF(AD$20&gt;MAX('07 Uspora casu'!$F$5:$J$5),(INDEX('07 Uspora casu'!$F23:$J23,MATCH(AD$20,'07 Uspora casu'!$F$5:$J$5,1))/INDEX('07 Uspora casu'!$F23:$J23,MATCH(AD$20,'07 Uspora casu'!$F$5:$J$5,1)-1))^(1/(INDEX('07 Uspora casu'!$F$5:$J$5,MATCH(AD$20,'07 Uspora casu'!$F$5:$J$5,1))-INDEX('07 Uspora casu'!$F$5:$J$5,MATCH(AD$20,'07 Uspora casu'!$F$5:$J$5,1)-1)))*AC24,(INDEX('07 Uspora casu'!$F23:$J23,MATCH(AD$20,'07 Uspora casu'!$F$5:$J$5,1)+1)/INDEX('07 Uspora casu'!$F23:$J23,MATCH(AD$20,'07 Uspora casu'!$F$5:$J$5,1)))^(1/(INDEX('07 Uspora casu'!$F$5:$J$5,MATCH(AD$20,'07 Uspora casu'!$F$5:$J$5,1)+1)-INDEX('07 Uspora casu'!$F$5:$J$5,MATCH(AD$20,'07 Uspora casu'!$F$5:$J$5,1))))*AC24))),IFERROR($E24/INDEX('07 Uspora casu'!$F23:$J23,MATCH(AD$20,'07 Uspora casu'!$F$5:$J$5,0)),IF(AD$20&lt;MIN('07 Uspora casu'!$F$5:$J$5),('07 Uspora casu'!$G23/'07 Uspora casu'!$F23)^(1/('07 Uspora casu'!$G$19-'07 Uspora casu'!$F$19))*AE24,IF(AD$20&gt;MAX('07 Uspora casu'!$F$5:$J$5),(INDEX('07 Uspora casu'!$F23:$J23,MATCH(AD$20,'07 Uspora casu'!$F$5:$J$5,1)-1)/INDEX('07 Uspora casu'!$F23:$J23,MATCH(AD$20,'07 Uspora casu'!$F$5:$J$5,1)))^(1/(INDEX('07 Uspora casu'!$F$5:$J$5,MATCH(AD$20,'07 Uspora casu'!$F$5:$J$5,1))-INDEX('07 Uspora casu'!$F$5:$J$5,MATCH(AD$20,'07 Uspora casu'!$F$5:$J$5,1)-1)))*AC24,(INDEX('07 Uspora casu'!$F23:$J23,MATCH(AD$20,'07 Uspora casu'!$F$5:$J$5,1))/INDEX('07 Uspora casu'!$F23:$J23,MATCH(AD$20,'07 Uspora casu'!$F$5:$J$5,1)+1))^(1/(INDEX('07 Uspora casu'!$F$5:$J$5,MATCH(AD$20,'07 Uspora casu'!$F$5:$J$5,1)+1)-INDEX('07 Uspora casu'!$F$5:$J$5,MATCH(AD$20,'07 Uspora casu'!$F$5:$J$5,1))))*AC24)))))</f>
        <v>1.6047189125625753E-2</v>
      </c>
      <c r="AE24" s="48">
        <f>IF($E24="",0,IF('07 Uspora casu'!$D$2="Jazdný čas",IFERROR(INDEX('07 Uspora casu'!$F23:$J23,MATCH(AE$20,'07 Uspora casu'!$F$5:$J$5,0))/60,IF(AE$20&lt;MIN('07 Uspora casu'!$F$5:$J$5),('07 Uspora casu'!$F23/'07 Uspora casu'!$G23)^(1/('07 Uspora casu'!$G$19-'07 Uspora casu'!$F$19))*AF24,IF(AE$20&gt;MAX('07 Uspora casu'!$F$5:$J$5),(INDEX('07 Uspora casu'!$F23:$J23,MATCH(AE$20,'07 Uspora casu'!$F$5:$J$5,1))/INDEX('07 Uspora casu'!$F23:$J23,MATCH(AE$20,'07 Uspora casu'!$F$5:$J$5,1)-1))^(1/(INDEX('07 Uspora casu'!$F$5:$J$5,MATCH(AE$20,'07 Uspora casu'!$F$5:$J$5,1))-INDEX('07 Uspora casu'!$F$5:$J$5,MATCH(AE$20,'07 Uspora casu'!$F$5:$J$5,1)-1)))*AD24,(INDEX('07 Uspora casu'!$F23:$J23,MATCH(AE$20,'07 Uspora casu'!$F$5:$J$5,1)+1)/INDEX('07 Uspora casu'!$F23:$J23,MATCH(AE$20,'07 Uspora casu'!$F$5:$J$5,1)))^(1/(INDEX('07 Uspora casu'!$F$5:$J$5,MATCH(AE$20,'07 Uspora casu'!$F$5:$J$5,1)+1)-INDEX('07 Uspora casu'!$F$5:$J$5,MATCH(AE$20,'07 Uspora casu'!$F$5:$J$5,1))))*AD24))),IFERROR($E24/INDEX('07 Uspora casu'!$F23:$J23,MATCH(AE$20,'07 Uspora casu'!$F$5:$J$5,0)),IF(AE$20&lt;MIN('07 Uspora casu'!$F$5:$J$5),('07 Uspora casu'!$G23/'07 Uspora casu'!$F23)^(1/('07 Uspora casu'!$G$19-'07 Uspora casu'!$F$19))*AF24,IF(AE$20&gt;MAX('07 Uspora casu'!$F$5:$J$5),(INDEX('07 Uspora casu'!$F23:$J23,MATCH(AE$20,'07 Uspora casu'!$F$5:$J$5,1)-1)/INDEX('07 Uspora casu'!$F23:$J23,MATCH(AE$20,'07 Uspora casu'!$F$5:$J$5,1)))^(1/(INDEX('07 Uspora casu'!$F$5:$J$5,MATCH(AE$20,'07 Uspora casu'!$F$5:$J$5,1))-INDEX('07 Uspora casu'!$F$5:$J$5,MATCH(AE$20,'07 Uspora casu'!$F$5:$J$5,1)-1)))*AD24,(INDEX('07 Uspora casu'!$F23:$J23,MATCH(AE$20,'07 Uspora casu'!$F$5:$J$5,1))/INDEX('07 Uspora casu'!$F23:$J23,MATCH(AE$20,'07 Uspora casu'!$F$5:$J$5,1)+1))^(1/(INDEX('07 Uspora casu'!$F$5:$J$5,MATCH(AE$20,'07 Uspora casu'!$F$5:$J$5,1)+1)-INDEX('07 Uspora casu'!$F$5:$J$5,MATCH(AE$20,'07 Uspora casu'!$F$5:$J$5,1))))*AD24)))))</f>
        <v>1.6120100873209874E-2</v>
      </c>
      <c r="AF24" s="48">
        <f>IF($E24="",0,IF('07 Uspora casu'!$D$2="Jazdný čas",IFERROR(INDEX('07 Uspora casu'!$F23:$J23,MATCH(AF$20,'07 Uspora casu'!$F$5:$J$5,0))/60,IF(AF$20&lt;MIN('07 Uspora casu'!$F$5:$J$5),('07 Uspora casu'!$F23/'07 Uspora casu'!$G23)^(1/('07 Uspora casu'!$G$19-'07 Uspora casu'!$F$19))*AG24,IF(AF$20&gt;MAX('07 Uspora casu'!$F$5:$J$5),(INDEX('07 Uspora casu'!$F23:$J23,MATCH(AF$20,'07 Uspora casu'!$F$5:$J$5,1))/INDEX('07 Uspora casu'!$F23:$J23,MATCH(AF$20,'07 Uspora casu'!$F$5:$J$5,1)-1))^(1/(INDEX('07 Uspora casu'!$F$5:$J$5,MATCH(AF$20,'07 Uspora casu'!$F$5:$J$5,1))-INDEX('07 Uspora casu'!$F$5:$J$5,MATCH(AF$20,'07 Uspora casu'!$F$5:$J$5,1)-1)))*AE24,(INDEX('07 Uspora casu'!$F23:$J23,MATCH(AF$20,'07 Uspora casu'!$F$5:$J$5,1)+1)/INDEX('07 Uspora casu'!$F23:$J23,MATCH(AF$20,'07 Uspora casu'!$F$5:$J$5,1)))^(1/(INDEX('07 Uspora casu'!$F$5:$J$5,MATCH(AF$20,'07 Uspora casu'!$F$5:$J$5,1)+1)-INDEX('07 Uspora casu'!$F$5:$J$5,MATCH(AF$20,'07 Uspora casu'!$F$5:$J$5,1))))*AE24))),IFERROR($E24/INDEX('07 Uspora casu'!$F23:$J23,MATCH(AF$20,'07 Uspora casu'!$F$5:$J$5,0)),IF(AF$20&lt;MIN('07 Uspora casu'!$F$5:$J$5),('07 Uspora casu'!$G23/'07 Uspora casu'!$F23)^(1/('07 Uspora casu'!$G$19-'07 Uspora casu'!$F$19))*AG24,IF(AF$20&gt;MAX('07 Uspora casu'!$F$5:$J$5),(INDEX('07 Uspora casu'!$F23:$J23,MATCH(AF$20,'07 Uspora casu'!$F$5:$J$5,1)-1)/INDEX('07 Uspora casu'!$F23:$J23,MATCH(AF$20,'07 Uspora casu'!$F$5:$J$5,1)))^(1/(INDEX('07 Uspora casu'!$F$5:$J$5,MATCH(AF$20,'07 Uspora casu'!$F$5:$J$5,1))-INDEX('07 Uspora casu'!$F$5:$J$5,MATCH(AF$20,'07 Uspora casu'!$F$5:$J$5,1)-1)))*AE24,(INDEX('07 Uspora casu'!$F23:$J23,MATCH(AF$20,'07 Uspora casu'!$F$5:$J$5,1))/INDEX('07 Uspora casu'!$F23:$J23,MATCH(AF$20,'07 Uspora casu'!$F$5:$J$5,1)+1))^(1/(INDEX('07 Uspora casu'!$F$5:$J$5,MATCH(AF$20,'07 Uspora casu'!$F$5:$J$5,1)+1)-INDEX('07 Uspora casu'!$F$5:$J$5,MATCH(AF$20,'07 Uspora casu'!$F$5:$J$5,1))))*AE24)))))</f>
        <v>1.6193343901424774E-2</v>
      </c>
      <c r="AG24" s="48">
        <f>IF($E24="",0,IF('07 Uspora casu'!$D$2="Jazdný čas",IFERROR(INDEX('07 Uspora casu'!$F23:$J23,MATCH(AG$20,'07 Uspora casu'!$F$5:$J$5,0))/60,IF(AG$20&lt;MIN('07 Uspora casu'!$F$5:$J$5),('07 Uspora casu'!$F23/'07 Uspora casu'!$G23)^(1/('07 Uspora casu'!$G$19-'07 Uspora casu'!$F$19))*AH24,IF(AG$20&gt;MAX('07 Uspora casu'!$F$5:$J$5),(INDEX('07 Uspora casu'!$F23:$J23,MATCH(AG$20,'07 Uspora casu'!$F$5:$J$5,1))/INDEX('07 Uspora casu'!$F23:$J23,MATCH(AG$20,'07 Uspora casu'!$F$5:$J$5,1)-1))^(1/(INDEX('07 Uspora casu'!$F$5:$J$5,MATCH(AG$20,'07 Uspora casu'!$F$5:$J$5,1))-INDEX('07 Uspora casu'!$F$5:$J$5,MATCH(AG$20,'07 Uspora casu'!$F$5:$J$5,1)-1)))*AF24,(INDEX('07 Uspora casu'!$F23:$J23,MATCH(AG$20,'07 Uspora casu'!$F$5:$J$5,1)+1)/INDEX('07 Uspora casu'!$F23:$J23,MATCH(AG$20,'07 Uspora casu'!$F$5:$J$5,1)))^(1/(INDEX('07 Uspora casu'!$F$5:$J$5,MATCH(AG$20,'07 Uspora casu'!$F$5:$J$5,1)+1)-INDEX('07 Uspora casu'!$F$5:$J$5,MATCH(AG$20,'07 Uspora casu'!$F$5:$J$5,1))))*AF24))),IFERROR($E24/INDEX('07 Uspora casu'!$F23:$J23,MATCH(AG$20,'07 Uspora casu'!$F$5:$J$5,0)),IF(AG$20&lt;MIN('07 Uspora casu'!$F$5:$J$5),('07 Uspora casu'!$G23/'07 Uspora casu'!$F23)^(1/('07 Uspora casu'!$G$19-'07 Uspora casu'!$F$19))*AH24,IF(AG$20&gt;MAX('07 Uspora casu'!$F$5:$J$5),(INDEX('07 Uspora casu'!$F23:$J23,MATCH(AG$20,'07 Uspora casu'!$F$5:$J$5,1)-1)/INDEX('07 Uspora casu'!$F23:$J23,MATCH(AG$20,'07 Uspora casu'!$F$5:$J$5,1)))^(1/(INDEX('07 Uspora casu'!$F$5:$J$5,MATCH(AG$20,'07 Uspora casu'!$F$5:$J$5,1))-INDEX('07 Uspora casu'!$F$5:$J$5,MATCH(AG$20,'07 Uspora casu'!$F$5:$J$5,1)-1)))*AF24,(INDEX('07 Uspora casu'!$F23:$J23,MATCH(AG$20,'07 Uspora casu'!$F$5:$J$5,1))/INDEX('07 Uspora casu'!$F23:$J23,MATCH(AG$20,'07 Uspora casu'!$F$5:$J$5,1)+1))^(1/(INDEX('07 Uspora casu'!$F$5:$J$5,MATCH(AG$20,'07 Uspora casu'!$F$5:$J$5,1)+1)-INDEX('07 Uspora casu'!$F$5:$J$5,MATCH(AG$20,'07 Uspora casu'!$F$5:$J$5,1))))*AF24)))))</f>
        <v>1.6266919715471739E-2</v>
      </c>
      <c r="AH24" s="48">
        <f>IF($E24="",0,IF('07 Uspora casu'!$D$2="Jazdný čas",IFERROR(INDEX('07 Uspora casu'!$F23:$J23,MATCH(AH$20,'07 Uspora casu'!$F$5:$J$5,0))/60,IF(AH$20&lt;MIN('07 Uspora casu'!$F$5:$J$5),('07 Uspora casu'!$F23/'07 Uspora casu'!$G23)^(1/('07 Uspora casu'!$G$19-'07 Uspora casu'!$F$19))*AI24,IF(AH$20&gt;MAX('07 Uspora casu'!$F$5:$J$5),(INDEX('07 Uspora casu'!$F23:$J23,MATCH(AH$20,'07 Uspora casu'!$F$5:$J$5,1))/INDEX('07 Uspora casu'!$F23:$J23,MATCH(AH$20,'07 Uspora casu'!$F$5:$J$5,1)-1))^(1/(INDEX('07 Uspora casu'!$F$5:$J$5,MATCH(AH$20,'07 Uspora casu'!$F$5:$J$5,1))-INDEX('07 Uspora casu'!$F$5:$J$5,MATCH(AH$20,'07 Uspora casu'!$F$5:$J$5,1)-1)))*AG24,(INDEX('07 Uspora casu'!$F23:$J23,MATCH(AH$20,'07 Uspora casu'!$F$5:$J$5,1)+1)/INDEX('07 Uspora casu'!$F23:$J23,MATCH(AH$20,'07 Uspora casu'!$F$5:$J$5,1)))^(1/(INDEX('07 Uspora casu'!$F$5:$J$5,MATCH(AH$20,'07 Uspora casu'!$F$5:$J$5,1)+1)-INDEX('07 Uspora casu'!$F$5:$J$5,MATCH(AH$20,'07 Uspora casu'!$F$5:$J$5,1))))*AG24))),IFERROR($E24/INDEX('07 Uspora casu'!$F23:$J23,MATCH(AH$20,'07 Uspora casu'!$F$5:$J$5,0)),IF(AH$20&lt;MIN('07 Uspora casu'!$F$5:$J$5),('07 Uspora casu'!$G23/'07 Uspora casu'!$F23)^(1/('07 Uspora casu'!$G$19-'07 Uspora casu'!$F$19))*AI24,IF(AH$20&gt;MAX('07 Uspora casu'!$F$5:$J$5),(INDEX('07 Uspora casu'!$F23:$J23,MATCH(AH$20,'07 Uspora casu'!$F$5:$J$5,1)-1)/INDEX('07 Uspora casu'!$F23:$J23,MATCH(AH$20,'07 Uspora casu'!$F$5:$J$5,1)))^(1/(INDEX('07 Uspora casu'!$F$5:$J$5,MATCH(AH$20,'07 Uspora casu'!$F$5:$J$5,1))-INDEX('07 Uspora casu'!$F$5:$J$5,MATCH(AH$20,'07 Uspora casu'!$F$5:$J$5,1)-1)))*AG24,(INDEX('07 Uspora casu'!$F23:$J23,MATCH(AH$20,'07 Uspora casu'!$F$5:$J$5,1))/INDEX('07 Uspora casu'!$F23:$J23,MATCH(AH$20,'07 Uspora casu'!$F$5:$J$5,1)+1))^(1/(INDEX('07 Uspora casu'!$F$5:$J$5,MATCH(AH$20,'07 Uspora casu'!$F$5:$J$5,1)+1)-INDEX('07 Uspora casu'!$F$5:$J$5,MATCH(AH$20,'07 Uspora casu'!$F$5:$J$5,1))))*AG24)))))</f>
        <v>1.6340829827391067E-2</v>
      </c>
      <c r="AI24" s="48">
        <f>IF($E24="",0,IF('07 Uspora casu'!$D$2="Jazdný čas",IFERROR(INDEX('07 Uspora casu'!$F23:$J23,MATCH(AI$20,'07 Uspora casu'!$F$5:$J$5,0))/60,IF(AI$20&lt;MIN('07 Uspora casu'!$F$5:$J$5),('07 Uspora casu'!$F23/'07 Uspora casu'!$G23)^(1/('07 Uspora casu'!$G$19-'07 Uspora casu'!$F$19))*AJ24,IF(AI$20&gt;MAX('07 Uspora casu'!$F$5:$J$5),(INDEX('07 Uspora casu'!$F23:$J23,MATCH(AI$20,'07 Uspora casu'!$F$5:$J$5,1))/INDEX('07 Uspora casu'!$F23:$J23,MATCH(AI$20,'07 Uspora casu'!$F$5:$J$5,1)-1))^(1/(INDEX('07 Uspora casu'!$F$5:$J$5,MATCH(AI$20,'07 Uspora casu'!$F$5:$J$5,1))-INDEX('07 Uspora casu'!$F$5:$J$5,MATCH(AI$20,'07 Uspora casu'!$F$5:$J$5,1)-1)))*AH24,(INDEX('07 Uspora casu'!$F23:$J23,MATCH(AI$20,'07 Uspora casu'!$F$5:$J$5,1)+1)/INDEX('07 Uspora casu'!$F23:$J23,MATCH(AI$20,'07 Uspora casu'!$F$5:$J$5,1)))^(1/(INDEX('07 Uspora casu'!$F$5:$J$5,MATCH(AI$20,'07 Uspora casu'!$F$5:$J$5,1)+1)-INDEX('07 Uspora casu'!$F$5:$J$5,MATCH(AI$20,'07 Uspora casu'!$F$5:$J$5,1))))*AH24))),IFERROR($E24/INDEX('07 Uspora casu'!$F23:$J23,MATCH(AI$20,'07 Uspora casu'!$F$5:$J$5,0)),IF(AI$20&lt;MIN('07 Uspora casu'!$F$5:$J$5),('07 Uspora casu'!$G23/'07 Uspora casu'!$F23)^(1/('07 Uspora casu'!$G$19-'07 Uspora casu'!$F$19))*AJ24,IF(AI$20&gt;MAX('07 Uspora casu'!$F$5:$J$5),(INDEX('07 Uspora casu'!$F23:$J23,MATCH(AI$20,'07 Uspora casu'!$F$5:$J$5,1)-1)/INDEX('07 Uspora casu'!$F23:$J23,MATCH(AI$20,'07 Uspora casu'!$F$5:$J$5,1)))^(1/(INDEX('07 Uspora casu'!$F$5:$J$5,MATCH(AI$20,'07 Uspora casu'!$F$5:$J$5,1))-INDEX('07 Uspora casu'!$F$5:$J$5,MATCH(AI$20,'07 Uspora casu'!$F$5:$J$5,1)-1)))*AH24,(INDEX('07 Uspora casu'!$F23:$J23,MATCH(AI$20,'07 Uspora casu'!$F$5:$J$5,1))/INDEX('07 Uspora casu'!$F23:$J23,MATCH(AI$20,'07 Uspora casu'!$F$5:$J$5,1)+1))^(1/(INDEX('07 Uspora casu'!$F$5:$J$5,MATCH(AI$20,'07 Uspora casu'!$F$5:$J$5,1)+1)-INDEX('07 Uspora casu'!$F$5:$J$5,MATCH(AI$20,'07 Uspora casu'!$F$5:$J$5,1))))*AH24)))))</f>
        <v>1.6415075756093134E-2</v>
      </c>
      <c r="AJ24" s="48">
        <f>IF($E24="",0,IF('07 Uspora casu'!$D$2="Jazdný čas",IFERROR(INDEX('07 Uspora casu'!$F23:$J23,MATCH(AJ$20,'07 Uspora casu'!$F$5:$J$5,0))/60,IF(AJ$20&lt;MIN('07 Uspora casu'!$F$5:$J$5),('07 Uspora casu'!$F23/'07 Uspora casu'!$G23)^(1/('07 Uspora casu'!$G$19-'07 Uspora casu'!$F$19))*AK24,IF(AJ$20&gt;MAX('07 Uspora casu'!$F$5:$J$5),(INDEX('07 Uspora casu'!$F23:$J23,MATCH(AJ$20,'07 Uspora casu'!$F$5:$J$5,1))/INDEX('07 Uspora casu'!$F23:$J23,MATCH(AJ$20,'07 Uspora casu'!$F$5:$J$5,1)-1))^(1/(INDEX('07 Uspora casu'!$F$5:$J$5,MATCH(AJ$20,'07 Uspora casu'!$F$5:$J$5,1))-INDEX('07 Uspora casu'!$F$5:$J$5,MATCH(AJ$20,'07 Uspora casu'!$F$5:$J$5,1)-1)))*AI24,(INDEX('07 Uspora casu'!$F23:$J23,MATCH(AJ$20,'07 Uspora casu'!$F$5:$J$5,1)+1)/INDEX('07 Uspora casu'!$F23:$J23,MATCH(AJ$20,'07 Uspora casu'!$F$5:$J$5,1)))^(1/(INDEX('07 Uspora casu'!$F$5:$J$5,MATCH(AJ$20,'07 Uspora casu'!$F$5:$J$5,1)+1)-INDEX('07 Uspora casu'!$F$5:$J$5,MATCH(AJ$20,'07 Uspora casu'!$F$5:$J$5,1))))*AI24))),IFERROR($E24/INDEX('07 Uspora casu'!$F23:$J23,MATCH(AJ$20,'07 Uspora casu'!$F$5:$J$5,0)),IF(AJ$20&lt;MIN('07 Uspora casu'!$F$5:$J$5),('07 Uspora casu'!$G23/'07 Uspora casu'!$F23)^(1/('07 Uspora casu'!$G$19-'07 Uspora casu'!$F$19))*AK24,IF(AJ$20&gt;MAX('07 Uspora casu'!$F$5:$J$5),(INDEX('07 Uspora casu'!$F23:$J23,MATCH(AJ$20,'07 Uspora casu'!$F$5:$J$5,1)-1)/INDEX('07 Uspora casu'!$F23:$J23,MATCH(AJ$20,'07 Uspora casu'!$F$5:$J$5,1)))^(1/(INDEX('07 Uspora casu'!$F$5:$J$5,MATCH(AJ$20,'07 Uspora casu'!$F$5:$J$5,1))-INDEX('07 Uspora casu'!$F$5:$J$5,MATCH(AJ$20,'07 Uspora casu'!$F$5:$J$5,1)-1)))*AI24,(INDEX('07 Uspora casu'!$F23:$J23,MATCH(AJ$20,'07 Uspora casu'!$F$5:$J$5,1))/INDEX('07 Uspora casu'!$F23:$J23,MATCH(AJ$20,'07 Uspora casu'!$F$5:$J$5,1)+1))^(1/(INDEX('07 Uspora casu'!$F$5:$J$5,MATCH(AJ$20,'07 Uspora casu'!$F$5:$J$5,1)+1)-INDEX('07 Uspora casu'!$F$5:$J$5,MATCH(AJ$20,'07 Uspora casu'!$F$5:$J$5,1))))*AI24)))))</f>
        <v>1.6489659027389601E-2</v>
      </c>
      <c r="AK24" s="48">
        <f>IF($E24="",0,IF('07 Uspora casu'!$D$2="Jazdný čas",IFERROR(INDEX('07 Uspora casu'!$F23:$J23,MATCH(AK$20,'07 Uspora casu'!$F$5:$J$5,0))/60,IF(AK$20&lt;MIN('07 Uspora casu'!$F$5:$J$5),('07 Uspora casu'!$F23/'07 Uspora casu'!$G23)^(1/('07 Uspora casu'!$G$19-'07 Uspora casu'!$F$19))*AL24,IF(AK$20&gt;MAX('07 Uspora casu'!$F$5:$J$5),(INDEX('07 Uspora casu'!$F23:$J23,MATCH(AK$20,'07 Uspora casu'!$F$5:$J$5,1))/INDEX('07 Uspora casu'!$F23:$J23,MATCH(AK$20,'07 Uspora casu'!$F$5:$J$5,1)-1))^(1/(INDEX('07 Uspora casu'!$F$5:$J$5,MATCH(AK$20,'07 Uspora casu'!$F$5:$J$5,1))-INDEX('07 Uspora casu'!$F$5:$J$5,MATCH(AK$20,'07 Uspora casu'!$F$5:$J$5,1)-1)))*AJ24,(INDEX('07 Uspora casu'!$F23:$J23,MATCH(AK$20,'07 Uspora casu'!$F$5:$J$5,1)+1)/INDEX('07 Uspora casu'!$F23:$J23,MATCH(AK$20,'07 Uspora casu'!$F$5:$J$5,1)))^(1/(INDEX('07 Uspora casu'!$F$5:$J$5,MATCH(AK$20,'07 Uspora casu'!$F$5:$J$5,1)+1)-INDEX('07 Uspora casu'!$F$5:$J$5,MATCH(AK$20,'07 Uspora casu'!$F$5:$J$5,1))))*AJ24))),IFERROR($E24/INDEX('07 Uspora casu'!$F23:$J23,MATCH(AK$20,'07 Uspora casu'!$F$5:$J$5,0)),IF(AK$20&lt;MIN('07 Uspora casu'!$F$5:$J$5),('07 Uspora casu'!$G23/'07 Uspora casu'!$F23)^(1/('07 Uspora casu'!$G$19-'07 Uspora casu'!$F$19))*AL24,IF(AK$20&gt;MAX('07 Uspora casu'!$F$5:$J$5),(INDEX('07 Uspora casu'!$F23:$J23,MATCH(AK$20,'07 Uspora casu'!$F$5:$J$5,1)-1)/INDEX('07 Uspora casu'!$F23:$J23,MATCH(AK$20,'07 Uspora casu'!$F$5:$J$5,1)))^(1/(INDEX('07 Uspora casu'!$F$5:$J$5,MATCH(AK$20,'07 Uspora casu'!$F$5:$J$5,1))-INDEX('07 Uspora casu'!$F$5:$J$5,MATCH(AK$20,'07 Uspora casu'!$F$5:$J$5,1)-1)))*AJ24,(INDEX('07 Uspora casu'!$F23:$J23,MATCH(AK$20,'07 Uspora casu'!$F$5:$J$5,1))/INDEX('07 Uspora casu'!$F23:$J23,MATCH(AK$20,'07 Uspora casu'!$F$5:$J$5,1)+1))^(1/(INDEX('07 Uspora casu'!$F$5:$J$5,MATCH(AK$20,'07 Uspora casu'!$F$5:$J$5,1)+1)-INDEX('07 Uspora casu'!$F$5:$J$5,MATCH(AK$20,'07 Uspora casu'!$F$5:$J$5,1))))*AJ24)))))</f>
        <v>1.6564581174024821E-2</v>
      </c>
      <c r="AL24" s="48">
        <f>IF($E24="",0,IF('07 Uspora casu'!$D$2="Jazdný čas",IFERROR(INDEX('07 Uspora casu'!$F23:$J23,MATCH(AL$20,'07 Uspora casu'!$F$5:$J$5,0))/60,IF(AL$20&lt;MIN('07 Uspora casu'!$F$5:$J$5),('07 Uspora casu'!$F23/'07 Uspora casu'!$G23)^(1/('07 Uspora casu'!$G$19-'07 Uspora casu'!$F$19))*AM24,IF(AL$20&gt;MAX('07 Uspora casu'!$F$5:$J$5),(INDEX('07 Uspora casu'!$F23:$J23,MATCH(AL$20,'07 Uspora casu'!$F$5:$J$5,1))/INDEX('07 Uspora casu'!$F23:$J23,MATCH(AL$20,'07 Uspora casu'!$F$5:$J$5,1)-1))^(1/(INDEX('07 Uspora casu'!$F$5:$J$5,MATCH(AL$20,'07 Uspora casu'!$F$5:$J$5,1))-INDEX('07 Uspora casu'!$F$5:$J$5,MATCH(AL$20,'07 Uspora casu'!$F$5:$J$5,1)-1)))*AK24,(INDEX('07 Uspora casu'!$F23:$J23,MATCH(AL$20,'07 Uspora casu'!$F$5:$J$5,1)+1)/INDEX('07 Uspora casu'!$F23:$J23,MATCH(AL$20,'07 Uspora casu'!$F$5:$J$5,1)))^(1/(INDEX('07 Uspora casu'!$F$5:$J$5,MATCH(AL$20,'07 Uspora casu'!$F$5:$J$5,1)+1)-INDEX('07 Uspora casu'!$F$5:$J$5,MATCH(AL$20,'07 Uspora casu'!$F$5:$J$5,1))))*AK24))),IFERROR($E24/INDEX('07 Uspora casu'!$F23:$J23,MATCH(AL$20,'07 Uspora casu'!$F$5:$J$5,0)),IF(AL$20&lt;MIN('07 Uspora casu'!$F$5:$J$5),('07 Uspora casu'!$G23/'07 Uspora casu'!$F23)^(1/('07 Uspora casu'!$G$19-'07 Uspora casu'!$F$19))*AM24,IF(AL$20&gt;MAX('07 Uspora casu'!$F$5:$J$5),(INDEX('07 Uspora casu'!$F23:$J23,MATCH(AL$20,'07 Uspora casu'!$F$5:$J$5,1)-1)/INDEX('07 Uspora casu'!$F23:$J23,MATCH(AL$20,'07 Uspora casu'!$F$5:$J$5,1)))^(1/(INDEX('07 Uspora casu'!$F$5:$J$5,MATCH(AL$20,'07 Uspora casu'!$F$5:$J$5,1))-INDEX('07 Uspora casu'!$F$5:$J$5,MATCH(AL$20,'07 Uspora casu'!$F$5:$J$5,1)-1)))*AK24,(INDEX('07 Uspora casu'!$F23:$J23,MATCH(AL$20,'07 Uspora casu'!$F$5:$J$5,1))/INDEX('07 Uspora casu'!$F23:$J23,MATCH(AL$20,'07 Uspora casu'!$F$5:$J$5,1)+1))^(1/(INDEX('07 Uspora casu'!$F$5:$J$5,MATCH(AL$20,'07 Uspora casu'!$F$5:$J$5,1)+1)-INDEX('07 Uspora casu'!$F$5:$J$5,MATCH(AL$20,'07 Uspora casu'!$F$5:$J$5,1))))*AK24)))))</f>
        <v>1.663984373570726E-2</v>
      </c>
      <c r="AM24" s="48">
        <f>IF($E24="",0,IF('07 Uspora casu'!$D$2="Jazdný čas",IFERROR(INDEX('07 Uspora casu'!$F23:$J23,MATCH(AM$20,'07 Uspora casu'!$F$5:$J$5,0))/60,IF(AM$20&lt;MIN('07 Uspora casu'!$F$5:$J$5),('07 Uspora casu'!$F23/'07 Uspora casu'!$G23)^(1/('07 Uspora casu'!$G$19-'07 Uspora casu'!$F$19))*AN24,IF(AM$20&gt;MAX('07 Uspora casu'!$F$5:$J$5),(INDEX('07 Uspora casu'!$F23:$J23,MATCH(AM$20,'07 Uspora casu'!$F$5:$J$5,1))/INDEX('07 Uspora casu'!$F23:$J23,MATCH(AM$20,'07 Uspora casu'!$F$5:$J$5,1)-1))^(1/(INDEX('07 Uspora casu'!$F$5:$J$5,MATCH(AM$20,'07 Uspora casu'!$F$5:$J$5,1))-INDEX('07 Uspora casu'!$F$5:$J$5,MATCH(AM$20,'07 Uspora casu'!$F$5:$J$5,1)-1)))*AL24,(INDEX('07 Uspora casu'!$F23:$J23,MATCH(AM$20,'07 Uspora casu'!$F$5:$J$5,1)+1)/INDEX('07 Uspora casu'!$F23:$J23,MATCH(AM$20,'07 Uspora casu'!$F$5:$J$5,1)))^(1/(INDEX('07 Uspora casu'!$F$5:$J$5,MATCH(AM$20,'07 Uspora casu'!$F$5:$J$5,1)+1)-INDEX('07 Uspora casu'!$F$5:$J$5,MATCH(AM$20,'07 Uspora casu'!$F$5:$J$5,1))))*AL24))),IFERROR($E24/INDEX('07 Uspora casu'!$F23:$J23,MATCH(AM$20,'07 Uspora casu'!$F$5:$J$5,0)),IF(AM$20&lt;MIN('07 Uspora casu'!$F$5:$J$5),('07 Uspora casu'!$G23/'07 Uspora casu'!$F23)^(1/('07 Uspora casu'!$G$19-'07 Uspora casu'!$F$19))*AN24,IF(AM$20&gt;MAX('07 Uspora casu'!$F$5:$J$5),(INDEX('07 Uspora casu'!$F23:$J23,MATCH(AM$20,'07 Uspora casu'!$F$5:$J$5,1)-1)/INDEX('07 Uspora casu'!$F23:$J23,MATCH(AM$20,'07 Uspora casu'!$F$5:$J$5,1)))^(1/(INDEX('07 Uspora casu'!$F$5:$J$5,MATCH(AM$20,'07 Uspora casu'!$F$5:$J$5,1))-INDEX('07 Uspora casu'!$F$5:$J$5,MATCH(AM$20,'07 Uspora casu'!$F$5:$J$5,1)-1)))*AL24,(INDEX('07 Uspora casu'!$F23:$J23,MATCH(AM$20,'07 Uspora casu'!$F$5:$J$5,1))/INDEX('07 Uspora casu'!$F23:$J23,MATCH(AM$20,'07 Uspora casu'!$F$5:$J$5,1)+1))^(1/(INDEX('07 Uspora casu'!$F$5:$J$5,MATCH(AM$20,'07 Uspora casu'!$F$5:$J$5,1)+1)-INDEX('07 Uspora casu'!$F$5:$J$5,MATCH(AM$20,'07 Uspora casu'!$F$5:$J$5,1))))*AL24)))))</f>
        <v>1.6715448259141192E-2</v>
      </c>
      <c r="AN24" s="48">
        <f>IF($E24="",0,IF('07 Uspora casu'!$D$2="Jazdný čas",IFERROR(INDEX('07 Uspora casu'!$F23:$J23,MATCH(AN$20,'07 Uspora casu'!$F$5:$J$5,0))/60,IF(AN$20&lt;MIN('07 Uspora casu'!$F$5:$J$5),('07 Uspora casu'!$F23/'07 Uspora casu'!$G23)^(1/('07 Uspora casu'!$G$19-'07 Uspora casu'!$F$19))*AO24,IF(AN$20&gt;MAX('07 Uspora casu'!$F$5:$J$5),(INDEX('07 Uspora casu'!$F23:$J23,MATCH(AN$20,'07 Uspora casu'!$F$5:$J$5,1))/INDEX('07 Uspora casu'!$F23:$J23,MATCH(AN$20,'07 Uspora casu'!$F$5:$J$5,1)-1))^(1/(INDEX('07 Uspora casu'!$F$5:$J$5,MATCH(AN$20,'07 Uspora casu'!$F$5:$J$5,1))-INDEX('07 Uspora casu'!$F$5:$J$5,MATCH(AN$20,'07 Uspora casu'!$F$5:$J$5,1)-1)))*AM24,(INDEX('07 Uspora casu'!$F23:$J23,MATCH(AN$20,'07 Uspora casu'!$F$5:$J$5,1)+1)/INDEX('07 Uspora casu'!$F23:$J23,MATCH(AN$20,'07 Uspora casu'!$F$5:$J$5,1)))^(1/(INDEX('07 Uspora casu'!$F$5:$J$5,MATCH(AN$20,'07 Uspora casu'!$F$5:$J$5,1)+1)-INDEX('07 Uspora casu'!$F$5:$J$5,MATCH(AN$20,'07 Uspora casu'!$F$5:$J$5,1))))*AM24))),IFERROR($E24/INDEX('07 Uspora casu'!$F23:$J23,MATCH(AN$20,'07 Uspora casu'!$F$5:$J$5,0)),IF(AN$20&lt;MIN('07 Uspora casu'!$F$5:$J$5),('07 Uspora casu'!$G23/'07 Uspora casu'!$F23)^(1/('07 Uspora casu'!$G$19-'07 Uspora casu'!$F$19))*AO24,IF(AN$20&gt;MAX('07 Uspora casu'!$F$5:$J$5),(INDEX('07 Uspora casu'!$F23:$J23,MATCH(AN$20,'07 Uspora casu'!$F$5:$J$5,1)-1)/INDEX('07 Uspora casu'!$F23:$J23,MATCH(AN$20,'07 Uspora casu'!$F$5:$J$5,1)))^(1/(INDEX('07 Uspora casu'!$F$5:$J$5,MATCH(AN$20,'07 Uspora casu'!$F$5:$J$5,1))-INDEX('07 Uspora casu'!$F$5:$J$5,MATCH(AN$20,'07 Uspora casu'!$F$5:$J$5,1)-1)))*AM24,(INDEX('07 Uspora casu'!$F23:$J23,MATCH(AN$20,'07 Uspora casu'!$F$5:$J$5,1))/INDEX('07 Uspora casu'!$F23:$J23,MATCH(AN$20,'07 Uspora casu'!$F$5:$J$5,1)+1))^(1/(INDEX('07 Uspora casu'!$F$5:$J$5,MATCH(AN$20,'07 Uspora casu'!$F$5:$J$5,1)+1)-INDEX('07 Uspora casu'!$F$5:$J$5,MATCH(AN$20,'07 Uspora casu'!$F$5:$J$5,1))))*AM24)))))</f>
        <v>1.6791396298058467E-2</v>
      </c>
      <c r="AO24" s="48">
        <f>IF($E24="",0,IF('07 Uspora casu'!$D$2="Jazdný čas",IFERROR(INDEX('07 Uspora casu'!$F23:$J23,MATCH(AO$20,'07 Uspora casu'!$F$5:$J$5,0))/60,IF(AO$20&lt;MIN('07 Uspora casu'!$F$5:$J$5),('07 Uspora casu'!$F23/'07 Uspora casu'!$G23)^(1/('07 Uspora casu'!$G$19-'07 Uspora casu'!$F$19))*AP24,IF(AO$20&gt;MAX('07 Uspora casu'!$F$5:$J$5),(INDEX('07 Uspora casu'!$F23:$J23,MATCH(AO$20,'07 Uspora casu'!$F$5:$J$5,1))/INDEX('07 Uspora casu'!$F23:$J23,MATCH(AO$20,'07 Uspora casu'!$F$5:$J$5,1)-1))^(1/(INDEX('07 Uspora casu'!$F$5:$J$5,MATCH(AO$20,'07 Uspora casu'!$F$5:$J$5,1))-INDEX('07 Uspora casu'!$F$5:$J$5,MATCH(AO$20,'07 Uspora casu'!$F$5:$J$5,1)-1)))*AN24,(INDEX('07 Uspora casu'!$F23:$J23,MATCH(AO$20,'07 Uspora casu'!$F$5:$J$5,1)+1)/INDEX('07 Uspora casu'!$F23:$J23,MATCH(AO$20,'07 Uspora casu'!$F$5:$J$5,1)))^(1/(INDEX('07 Uspora casu'!$F$5:$J$5,MATCH(AO$20,'07 Uspora casu'!$F$5:$J$5,1)+1)-INDEX('07 Uspora casu'!$F$5:$J$5,MATCH(AO$20,'07 Uspora casu'!$F$5:$J$5,1))))*AN24))),IFERROR($E24/INDEX('07 Uspora casu'!$F23:$J23,MATCH(AO$20,'07 Uspora casu'!$F$5:$J$5,0)),IF(AO$20&lt;MIN('07 Uspora casu'!$F$5:$J$5),('07 Uspora casu'!$G23/'07 Uspora casu'!$F23)^(1/('07 Uspora casu'!$G$19-'07 Uspora casu'!$F$19))*AP24,IF(AO$20&gt;MAX('07 Uspora casu'!$F$5:$J$5),(INDEX('07 Uspora casu'!$F23:$J23,MATCH(AO$20,'07 Uspora casu'!$F$5:$J$5,1)-1)/INDEX('07 Uspora casu'!$F23:$J23,MATCH(AO$20,'07 Uspora casu'!$F$5:$J$5,1)))^(1/(INDEX('07 Uspora casu'!$F$5:$J$5,MATCH(AO$20,'07 Uspora casu'!$F$5:$J$5,1))-INDEX('07 Uspora casu'!$F$5:$J$5,MATCH(AO$20,'07 Uspora casu'!$F$5:$J$5,1)-1)))*AN24,(INDEX('07 Uspora casu'!$F23:$J23,MATCH(AO$20,'07 Uspora casu'!$F$5:$J$5,1))/INDEX('07 Uspora casu'!$F23:$J23,MATCH(AO$20,'07 Uspora casu'!$F$5:$J$5,1)+1))^(1/(INDEX('07 Uspora casu'!$F$5:$J$5,MATCH(AO$20,'07 Uspora casu'!$F$5:$J$5,1)+1)-INDEX('07 Uspora casu'!$F$5:$J$5,MATCH(AO$20,'07 Uspora casu'!$F$5:$J$5,1))))*AN24)))))</f>
        <v>1.6867689413250453E-2</v>
      </c>
      <c r="AP24" s="48">
        <f>IF($E24="",0,IF('07 Uspora casu'!$D$2="Jazdný čas",IFERROR(INDEX('07 Uspora casu'!$F23:$J23,MATCH(AP$20,'07 Uspora casu'!$F$5:$J$5,0))/60,IF(AP$20&lt;MIN('07 Uspora casu'!$F$5:$J$5),('07 Uspora casu'!$F23/'07 Uspora casu'!$G23)^(1/('07 Uspora casu'!$G$19-'07 Uspora casu'!$F$19))*AQ24,IF(AP$20&gt;MAX('07 Uspora casu'!$F$5:$J$5),(INDEX('07 Uspora casu'!$F23:$J23,MATCH(AP$20,'07 Uspora casu'!$F$5:$J$5,1))/INDEX('07 Uspora casu'!$F23:$J23,MATCH(AP$20,'07 Uspora casu'!$F$5:$J$5,1)-1))^(1/(INDEX('07 Uspora casu'!$F$5:$J$5,MATCH(AP$20,'07 Uspora casu'!$F$5:$J$5,1))-INDEX('07 Uspora casu'!$F$5:$J$5,MATCH(AP$20,'07 Uspora casu'!$F$5:$J$5,1)-1)))*AO24,(INDEX('07 Uspora casu'!$F23:$J23,MATCH(AP$20,'07 Uspora casu'!$F$5:$J$5,1)+1)/INDEX('07 Uspora casu'!$F23:$J23,MATCH(AP$20,'07 Uspora casu'!$F$5:$J$5,1)))^(1/(INDEX('07 Uspora casu'!$F$5:$J$5,MATCH(AP$20,'07 Uspora casu'!$F$5:$J$5,1)+1)-INDEX('07 Uspora casu'!$F$5:$J$5,MATCH(AP$20,'07 Uspora casu'!$F$5:$J$5,1))))*AO24))),IFERROR($E24/INDEX('07 Uspora casu'!$F23:$J23,MATCH(AP$20,'07 Uspora casu'!$F$5:$J$5,0)),IF(AP$20&lt;MIN('07 Uspora casu'!$F$5:$J$5),('07 Uspora casu'!$G23/'07 Uspora casu'!$F23)^(1/('07 Uspora casu'!$G$19-'07 Uspora casu'!$F$19))*AQ24,IF(AP$20&gt;MAX('07 Uspora casu'!$F$5:$J$5),(INDEX('07 Uspora casu'!$F23:$J23,MATCH(AP$20,'07 Uspora casu'!$F$5:$J$5,1)-1)/INDEX('07 Uspora casu'!$F23:$J23,MATCH(AP$20,'07 Uspora casu'!$F$5:$J$5,1)))^(1/(INDEX('07 Uspora casu'!$F$5:$J$5,MATCH(AP$20,'07 Uspora casu'!$F$5:$J$5,1))-INDEX('07 Uspora casu'!$F$5:$J$5,MATCH(AP$20,'07 Uspora casu'!$F$5:$J$5,1)-1)))*AO24,(INDEX('07 Uspora casu'!$F23:$J23,MATCH(AP$20,'07 Uspora casu'!$F$5:$J$5,1))/INDEX('07 Uspora casu'!$F23:$J23,MATCH(AP$20,'07 Uspora casu'!$F$5:$J$5,1)+1))^(1/(INDEX('07 Uspora casu'!$F$5:$J$5,MATCH(AP$20,'07 Uspora casu'!$F$5:$J$5,1)+1)-INDEX('07 Uspora casu'!$F$5:$J$5,MATCH(AP$20,'07 Uspora casu'!$F$5:$J$5,1))))*AO24)))))</f>
        <v>1.6944329172600102E-2</v>
      </c>
      <c r="AQ24" s="48">
        <f>IF($E24="",0,IF('07 Uspora casu'!$D$2="Jazdný čas",IFERROR(INDEX('07 Uspora casu'!$F23:$J23,MATCH(AQ$20,'07 Uspora casu'!$F$5:$J$5,0))/60,IF(AQ$20&lt;MIN('07 Uspora casu'!$F$5:$J$5),('07 Uspora casu'!$F23/'07 Uspora casu'!$G23)^(1/('07 Uspora casu'!$G$19-'07 Uspora casu'!$F$19))*AR24,IF(AQ$20&gt;MAX('07 Uspora casu'!$F$5:$J$5),(INDEX('07 Uspora casu'!$F23:$J23,MATCH(AQ$20,'07 Uspora casu'!$F$5:$J$5,1))/INDEX('07 Uspora casu'!$F23:$J23,MATCH(AQ$20,'07 Uspora casu'!$F$5:$J$5,1)-1))^(1/(INDEX('07 Uspora casu'!$F$5:$J$5,MATCH(AQ$20,'07 Uspora casu'!$F$5:$J$5,1))-INDEX('07 Uspora casu'!$F$5:$J$5,MATCH(AQ$20,'07 Uspora casu'!$F$5:$J$5,1)-1)))*AP24,(INDEX('07 Uspora casu'!$F23:$J23,MATCH(AQ$20,'07 Uspora casu'!$F$5:$J$5,1)+1)/INDEX('07 Uspora casu'!$F23:$J23,MATCH(AQ$20,'07 Uspora casu'!$F$5:$J$5,1)))^(1/(INDEX('07 Uspora casu'!$F$5:$J$5,MATCH(AQ$20,'07 Uspora casu'!$F$5:$J$5,1)+1)-INDEX('07 Uspora casu'!$F$5:$J$5,MATCH(AQ$20,'07 Uspora casu'!$F$5:$J$5,1))))*AP24))),IFERROR($E24/INDEX('07 Uspora casu'!$F23:$J23,MATCH(AQ$20,'07 Uspora casu'!$F$5:$J$5,0)),IF(AQ$20&lt;MIN('07 Uspora casu'!$F$5:$J$5),('07 Uspora casu'!$G23/'07 Uspora casu'!$F23)^(1/('07 Uspora casu'!$G$19-'07 Uspora casu'!$F$19))*AR24,IF(AQ$20&gt;MAX('07 Uspora casu'!$F$5:$J$5),(INDEX('07 Uspora casu'!$F23:$J23,MATCH(AQ$20,'07 Uspora casu'!$F$5:$J$5,1)-1)/INDEX('07 Uspora casu'!$F23:$J23,MATCH(AQ$20,'07 Uspora casu'!$F$5:$J$5,1)))^(1/(INDEX('07 Uspora casu'!$F$5:$J$5,MATCH(AQ$20,'07 Uspora casu'!$F$5:$J$5,1))-INDEX('07 Uspora casu'!$F$5:$J$5,MATCH(AQ$20,'07 Uspora casu'!$F$5:$J$5,1)-1)))*AP24,(INDEX('07 Uspora casu'!$F23:$J23,MATCH(AQ$20,'07 Uspora casu'!$F$5:$J$5,1))/INDEX('07 Uspora casu'!$F23:$J23,MATCH(AQ$20,'07 Uspora casu'!$F$5:$J$5,1)+1))^(1/(INDEX('07 Uspora casu'!$F$5:$J$5,MATCH(AQ$20,'07 Uspora casu'!$F$5:$J$5,1)+1)-INDEX('07 Uspora casu'!$F$5:$J$5,MATCH(AQ$20,'07 Uspora casu'!$F$5:$J$5,1))))*AP24)))))</f>
        <v>1.7021317151114171E-2</v>
      </c>
      <c r="AR24" s="48">
        <f>IF($E24="",0,IF('07 Uspora casu'!$D$2="Jazdný čas",IFERROR(INDEX('07 Uspora casu'!$F23:$J23,MATCH(AR$20,'07 Uspora casu'!$F$5:$J$5,0))/60,IF(AR$20&lt;MIN('07 Uspora casu'!$F$5:$J$5),('07 Uspora casu'!$F23/'07 Uspora casu'!$G23)^(1/('07 Uspora casu'!$G$19-'07 Uspora casu'!$F$19))*AS24,IF(AR$20&gt;MAX('07 Uspora casu'!$F$5:$J$5),(INDEX('07 Uspora casu'!$F23:$J23,MATCH(AR$20,'07 Uspora casu'!$F$5:$J$5,1))/INDEX('07 Uspora casu'!$F23:$J23,MATCH(AR$20,'07 Uspora casu'!$F$5:$J$5,1)-1))^(1/(INDEX('07 Uspora casu'!$F$5:$J$5,MATCH(AR$20,'07 Uspora casu'!$F$5:$J$5,1))-INDEX('07 Uspora casu'!$F$5:$J$5,MATCH(AR$20,'07 Uspora casu'!$F$5:$J$5,1)-1)))*AQ24,(INDEX('07 Uspora casu'!$F23:$J23,MATCH(AR$20,'07 Uspora casu'!$F$5:$J$5,1)+1)/INDEX('07 Uspora casu'!$F23:$J23,MATCH(AR$20,'07 Uspora casu'!$F$5:$J$5,1)))^(1/(INDEX('07 Uspora casu'!$F$5:$J$5,MATCH(AR$20,'07 Uspora casu'!$F$5:$J$5,1)+1)-INDEX('07 Uspora casu'!$F$5:$J$5,MATCH(AR$20,'07 Uspora casu'!$F$5:$J$5,1))))*AQ24))),IFERROR($E24/INDEX('07 Uspora casu'!$F23:$J23,MATCH(AR$20,'07 Uspora casu'!$F$5:$J$5,0)),IF(AR$20&lt;MIN('07 Uspora casu'!$F$5:$J$5),('07 Uspora casu'!$G23/'07 Uspora casu'!$F23)^(1/('07 Uspora casu'!$G$19-'07 Uspora casu'!$F$19))*AS24,IF(AR$20&gt;MAX('07 Uspora casu'!$F$5:$J$5),(INDEX('07 Uspora casu'!$F23:$J23,MATCH(AR$20,'07 Uspora casu'!$F$5:$J$5,1)-1)/INDEX('07 Uspora casu'!$F23:$J23,MATCH(AR$20,'07 Uspora casu'!$F$5:$J$5,1)))^(1/(INDEX('07 Uspora casu'!$F$5:$J$5,MATCH(AR$20,'07 Uspora casu'!$F$5:$J$5,1))-INDEX('07 Uspora casu'!$F$5:$J$5,MATCH(AR$20,'07 Uspora casu'!$F$5:$J$5,1)-1)))*AQ24,(INDEX('07 Uspora casu'!$F23:$J23,MATCH(AR$20,'07 Uspora casu'!$F$5:$J$5,1))/INDEX('07 Uspora casu'!$F23:$J23,MATCH(AR$20,'07 Uspora casu'!$F$5:$J$5,1)+1))^(1/(INDEX('07 Uspora casu'!$F$5:$J$5,MATCH(AR$20,'07 Uspora casu'!$F$5:$J$5,1)+1)-INDEX('07 Uspora casu'!$F$5:$J$5,MATCH(AR$20,'07 Uspora casu'!$F$5:$J$5,1))))*AQ24)))))</f>
        <v>1.7098654930955592E-2</v>
      </c>
      <c r="AS24" s="48">
        <f>IF($E24="",0,IF('07 Uspora casu'!$D$2="Jazdný čas",IFERROR(INDEX('07 Uspora casu'!$F23:$J23,MATCH(AS$20,'07 Uspora casu'!$F$5:$J$5,0))/60,IF(AS$20&lt;MIN('07 Uspora casu'!$F$5:$J$5),('07 Uspora casu'!$F23/'07 Uspora casu'!$G23)^(1/('07 Uspora casu'!$G$19-'07 Uspora casu'!$F$19))*AT24,IF(AS$20&gt;MAX('07 Uspora casu'!$F$5:$J$5),(INDEX('07 Uspora casu'!$F23:$J23,MATCH(AS$20,'07 Uspora casu'!$F$5:$J$5,1))/INDEX('07 Uspora casu'!$F23:$J23,MATCH(AS$20,'07 Uspora casu'!$F$5:$J$5,1)-1))^(1/(INDEX('07 Uspora casu'!$F$5:$J$5,MATCH(AS$20,'07 Uspora casu'!$F$5:$J$5,1))-INDEX('07 Uspora casu'!$F$5:$J$5,MATCH(AS$20,'07 Uspora casu'!$F$5:$J$5,1)-1)))*AR24,(INDEX('07 Uspora casu'!$F23:$J23,MATCH(AS$20,'07 Uspora casu'!$F$5:$J$5,1)+1)/INDEX('07 Uspora casu'!$F23:$J23,MATCH(AS$20,'07 Uspora casu'!$F$5:$J$5,1)))^(1/(INDEX('07 Uspora casu'!$F$5:$J$5,MATCH(AS$20,'07 Uspora casu'!$F$5:$J$5,1)+1)-INDEX('07 Uspora casu'!$F$5:$J$5,MATCH(AS$20,'07 Uspora casu'!$F$5:$J$5,1))))*AR24))),IFERROR($E24/INDEX('07 Uspora casu'!$F23:$J23,MATCH(AS$20,'07 Uspora casu'!$F$5:$J$5,0)),IF(AS$20&lt;MIN('07 Uspora casu'!$F$5:$J$5),('07 Uspora casu'!$G23/'07 Uspora casu'!$F23)^(1/('07 Uspora casu'!$G$19-'07 Uspora casu'!$F$19))*AT24,IF(AS$20&gt;MAX('07 Uspora casu'!$F$5:$J$5),(INDEX('07 Uspora casu'!$F23:$J23,MATCH(AS$20,'07 Uspora casu'!$F$5:$J$5,1)-1)/INDEX('07 Uspora casu'!$F23:$J23,MATCH(AS$20,'07 Uspora casu'!$F$5:$J$5,1)))^(1/(INDEX('07 Uspora casu'!$F$5:$J$5,MATCH(AS$20,'07 Uspora casu'!$F$5:$J$5,1))-INDEX('07 Uspora casu'!$F$5:$J$5,MATCH(AS$20,'07 Uspora casu'!$F$5:$J$5,1)-1)))*AR24,(INDEX('07 Uspora casu'!$F23:$J23,MATCH(AS$20,'07 Uspora casu'!$F$5:$J$5,1))/INDEX('07 Uspora casu'!$F23:$J23,MATCH(AS$20,'07 Uspora casu'!$F$5:$J$5,1)+1))^(1/(INDEX('07 Uspora casu'!$F$5:$J$5,MATCH(AS$20,'07 Uspora casu'!$F$5:$J$5,1)+1)-INDEX('07 Uspora casu'!$F$5:$J$5,MATCH(AS$20,'07 Uspora casu'!$F$5:$J$5,1))))*AR24)))))</f>
        <v>1.717634410147599E-2</v>
      </c>
      <c r="AT24" s="48">
        <f>IF($E24="",0,IF('07 Uspora casu'!$D$2="Jazdný čas",IFERROR(INDEX('07 Uspora casu'!$F23:$J23,MATCH(AT$20,'07 Uspora casu'!$F$5:$J$5,0))/60,IF(AT$20&lt;MIN('07 Uspora casu'!$F$5:$J$5),('07 Uspora casu'!$F23/'07 Uspora casu'!$G23)^(1/('07 Uspora casu'!$G$19-'07 Uspora casu'!$F$19))*AU24,IF(AT$20&gt;MAX('07 Uspora casu'!$F$5:$J$5),(INDEX('07 Uspora casu'!$F23:$J23,MATCH(AT$20,'07 Uspora casu'!$F$5:$J$5,1))/INDEX('07 Uspora casu'!$F23:$J23,MATCH(AT$20,'07 Uspora casu'!$F$5:$J$5,1)-1))^(1/(INDEX('07 Uspora casu'!$F$5:$J$5,MATCH(AT$20,'07 Uspora casu'!$F$5:$J$5,1))-INDEX('07 Uspora casu'!$F$5:$J$5,MATCH(AT$20,'07 Uspora casu'!$F$5:$J$5,1)-1)))*AS24,(INDEX('07 Uspora casu'!$F23:$J23,MATCH(AT$20,'07 Uspora casu'!$F$5:$J$5,1)+1)/INDEX('07 Uspora casu'!$F23:$J23,MATCH(AT$20,'07 Uspora casu'!$F$5:$J$5,1)))^(1/(INDEX('07 Uspora casu'!$F$5:$J$5,MATCH(AT$20,'07 Uspora casu'!$F$5:$J$5,1)+1)-INDEX('07 Uspora casu'!$F$5:$J$5,MATCH(AT$20,'07 Uspora casu'!$F$5:$J$5,1))))*AS24))),IFERROR($E24/INDEX('07 Uspora casu'!$F23:$J23,MATCH(AT$20,'07 Uspora casu'!$F$5:$J$5,0)),IF(AT$20&lt;MIN('07 Uspora casu'!$F$5:$J$5),('07 Uspora casu'!$G23/'07 Uspora casu'!$F23)^(1/('07 Uspora casu'!$G$19-'07 Uspora casu'!$F$19))*AU24,IF(AT$20&gt;MAX('07 Uspora casu'!$F$5:$J$5),(INDEX('07 Uspora casu'!$F23:$J23,MATCH(AT$20,'07 Uspora casu'!$F$5:$J$5,1)-1)/INDEX('07 Uspora casu'!$F23:$J23,MATCH(AT$20,'07 Uspora casu'!$F$5:$J$5,1)))^(1/(INDEX('07 Uspora casu'!$F$5:$J$5,MATCH(AT$20,'07 Uspora casu'!$F$5:$J$5,1))-INDEX('07 Uspora casu'!$F$5:$J$5,MATCH(AT$20,'07 Uspora casu'!$F$5:$J$5,1)-1)))*AS24,(INDEX('07 Uspora casu'!$F23:$J23,MATCH(AT$20,'07 Uspora casu'!$F$5:$J$5,1))/INDEX('07 Uspora casu'!$F23:$J23,MATCH(AT$20,'07 Uspora casu'!$F$5:$J$5,1)+1))^(1/(INDEX('07 Uspora casu'!$F$5:$J$5,MATCH(AT$20,'07 Uspora casu'!$F$5:$J$5,1)+1)-INDEX('07 Uspora casu'!$F$5:$J$5,MATCH(AT$20,'07 Uspora casu'!$F$5:$J$5,1))))*AS24)))))</f>
        <v>1.7254386259248338E-2</v>
      </c>
      <c r="AU24" s="48">
        <f>IF($E24="",0,IF('07 Uspora casu'!$D$2="Jazdný čas",IFERROR(INDEX('07 Uspora casu'!$F23:$J23,MATCH(AU$20,'07 Uspora casu'!$F$5:$J$5,0))/60,IF(AU$20&lt;MIN('07 Uspora casu'!$F$5:$J$5),('07 Uspora casu'!$F23/'07 Uspora casu'!$G23)^(1/('07 Uspora casu'!$G$19-'07 Uspora casu'!$F$19))*AV24,IF(AU$20&gt;MAX('07 Uspora casu'!$F$5:$J$5),(INDEX('07 Uspora casu'!$F23:$J23,MATCH(AU$20,'07 Uspora casu'!$F$5:$J$5,1))/INDEX('07 Uspora casu'!$F23:$J23,MATCH(AU$20,'07 Uspora casu'!$F$5:$J$5,1)-1))^(1/(INDEX('07 Uspora casu'!$F$5:$J$5,MATCH(AU$20,'07 Uspora casu'!$F$5:$J$5,1))-INDEX('07 Uspora casu'!$F$5:$J$5,MATCH(AU$20,'07 Uspora casu'!$F$5:$J$5,1)-1)))*AT24,(INDEX('07 Uspora casu'!$F23:$J23,MATCH(AU$20,'07 Uspora casu'!$F$5:$J$5,1)+1)/INDEX('07 Uspora casu'!$F23:$J23,MATCH(AU$20,'07 Uspora casu'!$F$5:$J$5,1)))^(1/(INDEX('07 Uspora casu'!$F$5:$J$5,MATCH(AU$20,'07 Uspora casu'!$F$5:$J$5,1)+1)-INDEX('07 Uspora casu'!$F$5:$J$5,MATCH(AU$20,'07 Uspora casu'!$F$5:$J$5,1))))*AT24))),IFERROR($E24/INDEX('07 Uspora casu'!$F23:$J23,MATCH(AU$20,'07 Uspora casu'!$F$5:$J$5,0)),IF(AU$20&lt;MIN('07 Uspora casu'!$F$5:$J$5),('07 Uspora casu'!$G23/'07 Uspora casu'!$F23)^(1/('07 Uspora casu'!$G$19-'07 Uspora casu'!$F$19))*AV24,IF(AU$20&gt;MAX('07 Uspora casu'!$F$5:$J$5),(INDEX('07 Uspora casu'!$F23:$J23,MATCH(AU$20,'07 Uspora casu'!$F$5:$J$5,1)-1)/INDEX('07 Uspora casu'!$F23:$J23,MATCH(AU$20,'07 Uspora casu'!$F$5:$J$5,1)))^(1/(INDEX('07 Uspora casu'!$F$5:$J$5,MATCH(AU$20,'07 Uspora casu'!$F$5:$J$5,1))-INDEX('07 Uspora casu'!$F$5:$J$5,MATCH(AU$20,'07 Uspora casu'!$F$5:$J$5,1)-1)))*AT24,(INDEX('07 Uspora casu'!$F23:$J23,MATCH(AU$20,'07 Uspora casu'!$F$5:$J$5,1))/INDEX('07 Uspora casu'!$F23:$J23,MATCH(AU$20,'07 Uspora casu'!$F$5:$J$5,1)+1))^(1/(INDEX('07 Uspora casu'!$F$5:$J$5,MATCH(AU$20,'07 Uspora casu'!$F$5:$J$5,1)+1)-INDEX('07 Uspora casu'!$F$5:$J$5,MATCH(AU$20,'07 Uspora casu'!$F$5:$J$5,1))))*AT24)))))</f>
        <v>1.7332783008099779E-2</v>
      </c>
      <c r="AV24" s="48">
        <f>IF($E24="",0,IF('07 Uspora casu'!$D$2="Jazdný čas",IFERROR(INDEX('07 Uspora casu'!$F23:$J23,MATCH(AV$20,'07 Uspora casu'!$F$5:$J$5,0))/60,IF(AV$20&lt;MIN('07 Uspora casu'!$F$5:$J$5),('07 Uspora casu'!$F23/'07 Uspora casu'!$G23)^(1/('07 Uspora casu'!$G$19-'07 Uspora casu'!$F$19))*AW24,IF(AV$20&gt;MAX('07 Uspora casu'!$F$5:$J$5),(INDEX('07 Uspora casu'!$F23:$J23,MATCH(AV$20,'07 Uspora casu'!$F$5:$J$5,1))/INDEX('07 Uspora casu'!$F23:$J23,MATCH(AV$20,'07 Uspora casu'!$F$5:$J$5,1)-1))^(1/(INDEX('07 Uspora casu'!$F$5:$J$5,MATCH(AV$20,'07 Uspora casu'!$F$5:$J$5,1))-INDEX('07 Uspora casu'!$F$5:$J$5,MATCH(AV$20,'07 Uspora casu'!$F$5:$J$5,1)-1)))*AU24,(INDEX('07 Uspora casu'!$F23:$J23,MATCH(AV$20,'07 Uspora casu'!$F$5:$J$5,1)+1)/INDEX('07 Uspora casu'!$F23:$J23,MATCH(AV$20,'07 Uspora casu'!$F$5:$J$5,1)))^(1/(INDEX('07 Uspora casu'!$F$5:$J$5,MATCH(AV$20,'07 Uspora casu'!$F$5:$J$5,1)+1)-INDEX('07 Uspora casu'!$F$5:$J$5,MATCH(AV$20,'07 Uspora casu'!$F$5:$J$5,1))))*AU24))),IFERROR($E24/INDEX('07 Uspora casu'!$F23:$J23,MATCH(AV$20,'07 Uspora casu'!$F$5:$J$5,0)),IF(AV$20&lt;MIN('07 Uspora casu'!$F$5:$J$5),('07 Uspora casu'!$G23/'07 Uspora casu'!$F23)^(1/('07 Uspora casu'!$G$19-'07 Uspora casu'!$F$19))*AW24,IF(AV$20&gt;MAX('07 Uspora casu'!$F$5:$J$5),(INDEX('07 Uspora casu'!$F23:$J23,MATCH(AV$20,'07 Uspora casu'!$F$5:$J$5,1)-1)/INDEX('07 Uspora casu'!$F23:$J23,MATCH(AV$20,'07 Uspora casu'!$F$5:$J$5,1)))^(1/(INDEX('07 Uspora casu'!$F$5:$J$5,MATCH(AV$20,'07 Uspora casu'!$F$5:$J$5,1))-INDEX('07 Uspora casu'!$F$5:$J$5,MATCH(AV$20,'07 Uspora casu'!$F$5:$J$5,1)-1)))*AU24,(INDEX('07 Uspora casu'!$F23:$J23,MATCH(AV$20,'07 Uspora casu'!$F$5:$J$5,1))/INDEX('07 Uspora casu'!$F23:$J23,MATCH(AV$20,'07 Uspora casu'!$F$5:$J$5,1)+1))^(1/(INDEX('07 Uspora casu'!$F$5:$J$5,MATCH(AV$20,'07 Uspora casu'!$F$5:$J$5,1)+1)-INDEX('07 Uspora casu'!$F$5:$J$5,MATCH(AV$20,'07 Uspora casu'!$F$5:$J$5,1))))*AU24)))))</f>
        <v>1.7411535959144568E-2</v>
      </c>
      <c r="AW24" s="48">
        <f>IF($E24="",0,IF('07 Uspora casu'!$D$2="Jazdný čas",IFERROR(INDEX('07 Uspora casu'!$F23:$J23,MATCH(AW$20,'07 Uspora casu'!$F$5:$J$5,0))/60,IF(AW$20&lt;MIN('07 Uspora casu'!$F$5:$J$5),('07 Uspora casu'!$F23/'07 Uspora casu'!$G23)^(1/('07 Uspora casu'!$G$19-'07 Uspora casu'!$F$19))*AX24,IF(AW$20&gt;MAX('07 Uspora casu'!$F$5:$J$5),(INDEX('07 Uspora casu'!$F23:$J23,MATCH(AW$20,'07 Uspora casu'!$F$5:$J$5,1))/INDEX('07 Uspora casu'!$F23:$J23,MATCH(AW$20,'07 Uspora casu'!$F$5:$J$5,1)-1))^(1/(INDEX('07 Uspora casu'!$F$5:$J$5,MATCH(AW$20,'07 Uspora casu'!$F$5:$J$5,1))-INDEX('07 Uspora casu'!$F$5:$J$5,MATCH(AW$20,'07 Uspora casu'!$F$5:$J$5,1)-1)))*AV24,(INDEX('07 Uspora casu'!$F23:$J23,MATCH(AW$20,'07 Uspora casu'!$F$5:$J$5,1)+1)/INDEX('07 Uspora casu'!$F23:$J23,MATCH(AW$20,'07 Uspora casu'!$F$5:$J$5,1)))^(1/(INDEX('07 Uspora casu'!$F$5:$J$5,MATCH(AW$20,'07 Uspora casu'!$F$5:$J$5,1)+1)-INDEX('07 Uspora casu'!$F$5:$J$5,MATCH(AW$20,'07 Uspora casu'!$F$5:$J$5,1))))*AV24))),IFERROR($E24/INDEX('07 Uspora casu'!$F23:$J23,MATCH(AW$20,'07 Uspora casu'!$F$5:$J$5,0)),IF(AW$20&lt;MIN('07 Uspora casu'!$F$5:$J$5),('07 Uspora casu'!$G23/'07 Uspora casu'!$F23)^(1/('07 Uspora casu'!$G$19-'07 Uspora casu'!$F$19))*AX24,IF(AW$20&gt;MAX('07 Uspora casu'!$F$5:$J$5),(INDEX('07 Uspora casu'!$F23:$J23,MATCH(AW$20,'07 Uspora casu'!$F$5:$J$5,1)-1)/INDEX('07 Uspora casu'!$F23:$J23,MATCH(AW$20,'07 Uspora casu'!$F$5:$J$5,1)))^(1/(INDEX('07 Uspora casu'!$F$5:$J$5,MATCH(AW$20,'07 Uspora casu'!$F$5:$J$5,1))-INDEX('07 Uspora casu'!$F$5:$J$5,MATCH(AW$20,'07 Uspora casu'!$F$5:$J$5,1)-1)))*AV24,(INDEX('07 Uspora casu'!$F23:$J23,MATCH(AW$20,'07 Uspora casu'!$F$5:$J$5,1))/INDEX('07 Uspora casu'!$F23:$J23,MATCH(AW$20,'07 Uspora casu'!$F$5:$J$5,1)+1))^(1/(INDEX('07 Uspora casu'!$F$5:$J$5,MATCH(AW$20,'07 Uspora casu'!$F$5:$J$5,1)+1)-INDEX('07 Uspora casu'!$F$5:$J$5,MATCH(AW$20,'07 Uspora casu'!$F$5:$J$5,1))))*AV24)))))</f>
        <v>1.7490646730817204E-2</v>
      </c>
      <c r="AX24" s="48">
        <f>IF($E24="",0,IF('07 Uspora casu'!$D$2="Jazdný čas",IFERROR(INDEX('07 Uspora casu'!$F23:$J23,MATCH(AX$20,'07 Uspora casu'!$F$5:$J$5,0))/60,IF(AX$20&lt;MIN('07 Uspora casu'!$F$5:$J$5),('07 Uspora casu'!$F23/'07 Uspora casu'!$G23)^(1/('07 Uspora casu'!$G$19-'07 Uspora casu'!$F$19))*AY24,IF(AX$20&gt;MAX('07 Uspora casu'!$F$5:$J$5),(INDEX('07 Uspora casu'!$F23:$J23,MATCH(AX$20,'07 Uspora casu'!$F$5:$J$5,1))/INDEX('07 Uspora casu'!$F23:$J23,MATCH(AX$20,'07 Uspora casu'!$F$5:$J$5,1)-1))^(1/(INDEX('07 Uspora casu'!$F$5:$J$5,MATCH(AX$20,'07 Uspora casu'!$F$5:$J$5,1))-INDEX('07 Uspora casu'!$F$5:$J$5,MATCH(AX$20,'07 Uspora casu'!$F$5:$J$5,1)-1)))*AW24,(INDEX('07 Uspora casu'!$F23:$J23,MATCH(AX$20,'07 Uspora casu'!$F$5:$J$5,1)+1)/INDEX('07 Uspora casu'!$F23:$J23,MATCH(AX$20,'07 Uspora casu'!$F$5:$J$5,1)))^(1/(INDEX('07 Uspora casu'!$F$5:$J$5,MATCH(AX$20,'07 Uspora casu'!$F$5:$J$5,1)+1)-INDEX('07 Uspora casu'!$F$5:$J$5,MATCH(AX$20,'07 Uspora casu'!$F$5:$J$5,1))))*AW24))),IFERROR($E24/INDEX('07 Uspora casu'!$F23:$J23,MATCH(AX$20,'07 Uspora casu'!$F$5:$J$5,0)),IF(AX$20&lt;MIN('07 Uspora casu'!$F$5:$J$5),('07 Uspora casu'!$G23/'07 Uspora casu'!$F23)^(1/('07 Uspora casu'!$G$19-'07 Uspora casu'!$F$19))*AY24,IF(AX$20&gt;MAX('07 Uspora casu'!$F$5:$J$5),(INDEX('07 Uspora casu'!$F23:$J23,MATCH(AX$20,'07 Uspora casu'!$F$5:$J$5,1)-1)/INDEX('07 Uspora casu'!$F23:$J23,MATCH(AX$20,'07 Uspora casu'!$F$5:$J$5,1)))^(1/(INDEX('07 Uspora casu'!$F$5:$J$5,MATCH(AX$20,'07 Uspora casu'!$F$5:$J$5,1))-INDEX('07 Uspora casu'!$F$5:$J$5,MATCH(AX$20,'07 Uspora casu'!$F$5:$J$5,1)-1)))*AW24,(INDEX('07 Uspora casu'!$F23:$J23,MATCH(AX$20,'07 Uspora casu'!$F$5:$J$5,1))/INDEX('07 Uspora casu'!$F23:$J23,MATCH(AX$20,'07 Uspora casu'!$F$5:$J$5,1)+1))^(1/(INDEX('07 Uspora casu'!$F$5:$J$5,MATCH(AX$20,'07 Uspora casu'!$F$5:$J$5,1)+1)-INDEX('07 Uspora casu'!$F$5:$J$5,MATCH(AX$20,'07 Uspora casu'!$F$5:$J$5,1))))*AW24)))))</f>
        <v>1.7570116948905673E-2</v>
      </c>
      <c r="AY24" s="48">
        <f>IF($E24="",0,IF('07 Uspora casu'!$D$2="Jazdný čas",IFERROR(INDEX('07 Uspora casu'!$F23:$J23,MATCH(AY$20,'07 Uspora casu'!$F$5:$J$5,0))/60,IF(AY$20&lt;MIN('07 Uspora casu'!$F$5:$J$5),('07 Uspora casu'!$F23/'07 Uspora casu'!$G23)^(1/('07 Uspora casu'!$G$19-'07 Uspora casu'!$F$19))*AZ24,IF(AY$20&gt;MAX('07 Uspora casu'!$F$5:$J$5),(INDEX('07 Uspora casu'!$F23:$J23,MATCH(AY$20,'07 Uspora casu'!$F$5:$J$5,1))/INDEX('07 Uspora casu'!$F23:$J23,MATCH(AY$20,'07 Uspora casu'!$F$5:$J$5,1)-1))^(1/(INDEX('07 Uspora casu'!$F$5:$J$5,MATCH(AY$20,'07 Uspora casu'!$F$5:$J$5,1))-INDEX('07 Uspora casu'!$F$5:$J$5,MATCH(AY$20,'07 Uspora casu'!$F$5:$J$5,1)-1)))*AX24,(INDEX('07 Uspora casu'!$F23:$J23,MATCH(AY$20,'07 Uspora casu'!$F$5:$J$5,1)+1)/INDEX('07 Uspora casu'!$F23:$J23,MATCH(AY$20,'07 Uspora casu'!$F$5:$J$5,1)))^(1/(INDEX('07 Uspora casu'!$F$5:$J$5,MATCH(AY$20,'07 Uspora casu'!$F$5:$J$5,1)+1)-INDEX('07 Uspora casu'!$F$5:$J$5,MATCH(AY$20,'07 Uspora casu'!$F$5:$J$5,1))))*AX24))),IFERROR($E24/INDEX('07 Uspora casu'!$F23:$J23,MATCH(AY$20,'07 Uspora casu'!$F$5:$J$5,0)),IF(AY$20&lt;MIN('07 Uspora casu'!$F$5:$J$5),('07 Uspora casu'!$G23/'07 Uspora casu'!$F23)^(1/('07 Uspora casu'!$G$19-'07 Uspora casu'!$F$19))*AZ24,IF(AY$20&gt;MAX('07 Uspora casu'!$F$5:$J$5),(INDEX('07 Uspora casu'!$F23:$J23,MATCH(AY$20,'07 Uspora casu'!$F$5:$J$5,1)-1)/INDEX('07 Uspora casu'!$F23:$J23,MATCH(AY$20,'07 Uspora casu'!$F$5:$J$5,1)))^(1/(INDEX('07 Uspora casu'!$F$5:$J$5,MATCH(AY$20,'07 Uspora casu'!$F$5:$J$5,1))-INDEX('07 Uspora casu'!$F$5:$J$5,MATCH(AY$20,'07 Uspora casu'!$F$5:$J$5,1)-1)))*AX24,(INDEX('07 Uspora casu'!$F23:$J23,MATCH(AY$20,'07 Uspora casu'!$F$5:$J$5,1))/INDEX('07 Uspora casu'!$F23:$J23,MATCH(AY$20,'07 Uspora casu'!$F$5:$J$5,1)+1))^(1/(INDEX('07 Uspora casu'!$F$5:$J$5,MATCH(AY$20,'07 Uspora casu'!$F$5:$J$5,1)+1)-INDEX('07 Uspora casu'!$F$5:$J$5,MATCH(AY$20,'07 Uspora casu'!$F$5:$J$5,1))))*AX24)))))</f>
        <v>1.7649948246584862E-2</v>
      </c>
      <c r="AZ24" s="48">
        <f>IF($E24="",0,IF('07 Uspora casu'!$D$2="Jazdný čas",IFERROR(INDEX('07 Uspora casu'!$F23:$J23,MATCH(AZ$20,'07 Uspora casu'!$F$5:$J$5,0))/60,IF(AZ$20&lt;MIN('07 Uspora casu'!$F$5:$J$5),('07 Uspora casu'!$F23/'07 Uspora casu'!$G23)^(1/('07 Uspora casu'!$G$19-'07 Uspora casu'!$F$19))*BA24,IF(AZ$20&gt;MAX('07 Uspora casu'!$F$5:$J$5),(INDEX('07 Uspora casu'!$F23:$J23,MATCH(AZ$20,'07 Uspora casu'!$F$5:$J$5,1))/INDEX('07 Uspora casu'!$F23:$J23,MATCH(AZ$20,'07 Uspora casu'!$F$5:$J$5,1)-1))^(1/(INDEX('07 Uspora casu'!$F$5:$J$5,MATCH(AZ$20,'07 Uspora casu'!$F$5:$J$5,1))-INDEX('07 Uspora casu'!$F$5:$J$5,MATCH(AZ$20,'07 Uspora casu'!$F$5:$J$5,1)-1)))*AY24,(INDEX('07 Uspora casu'!$F23:$J23,MATCH(AZ$20,'07 Uspora casu'!$F$5:$J$5,1)+1)/INDEX('07 Uspora casu'!$F23:$J23,MATCH(AZ$20,'07 Uspora casu'!$F$5:$J$5,1)))^(1/(INDEX('07 Uspora casu'!$F$5:$J$5,MATCH(AZ$20,'07 Uspora casu'!$F$5:$J$5,1)+1)-INDEX('07 Uspora casu'!$F$5:$J$5,MATCH(AZ$20,'07 Uspora casu'!$F$5:$J$5,1))))*AY24))),IFERROR($E24/INDEX('07 Uspora casu'!$F23:$J23,MATCH(AZ$20,'07 Uspora casu'!$F$5:$J$5,0)),IF(AZ$20&lt;MIN('07 Uspora casu'!$F$5:$J$5),('07 Uspora casu'!$G23/'07 Uspora casu'!$F23)^(1/('07 Uspora casu'!$G$19-'07 Uspora casu'!$F$19))*BA24,IF(AZ$20&gt;MAX('07 Uspora casu'!$F$5:$J$5),(INDEX('07 Uspora casu'!$F23:$J23,MATCH(AZ$20,'07 Uspora casu'!$F$5:$J$5,1)-1)/INDEX('07 Uspora casu'!$F23:$J23,MATCH(AZ$20,'07 Uspora casu'!$F$5:$J$5,1)))^(1/(INDEX('07 Uspora casu'!$F$5:$J$5,MATCH(AZ$20,'07 Uspora casu'!$F$5:$J$5,1))-INDEX('07 Uspora casu'!$F$5:$J$5,MATCH(AZ$20,'07 Uspora casu'!$F$5:$J$5,1)-1)))*AY24,(INDEX('07 Uspora casu'!$F23:$J23,MATCH(AZ$20,'07 Uspora casu'!$F$5:$J$5,1))/INDEX('07 Uspora casu'!$F23:$J23,MATCH(AZ$20,'07 Uspora casu'!$F$5:$J$5,1)+1))^(1/(INDEX('07 Uspora casu'!$F$5:$J$5,MATCH(AZ$20,'07 Uspora casu'!$F$5:$J$5,1)+1)-INDEX('07 Uspora casu'!$F$5:$J$5,MATCH(AZ$20,'07 Uspora casu'!$F$5:$J$5,1))))*AY24)))))</f>
        <v>1.7730142264450133E-2</v>
      </c>
      <c r="BA24" s="48">
        <f>IF($E24="",0,IF('07 Uspora casu'!$D$2="Jazdný čas",IFERROR(INDEX('07 Uspora casu'!$F23:$J23,MATCH(BA$20,'07 Uspora casu'!$F$5:$J$5,0))/60,IF(BA$20&lt;MIN('07 Uspora casu'!$F$5:$J$5),('07 Uspora casu'!$F23/'07 Uspora casu'!$G23)^(1/('07 Uspora casu'!$G$19-'07 Uspora casu'!$F$19))*BB24,IF(BA$20&gt;MAX('07 Uspora casu'!$F$5:$J$5),(INDEX('07 Uspora casu'!$F23:$J23,MATCH(BA$20,'07 Uspora casu'!$F$5:$J$5,1))/INDEX('07 Uspora casu'!$F23:$J23,MATCH(BA$20,'07 Uspora casu'!$F$5:$J$5,1)-1))^(1/(INDEX('07 Uspora casu'!$F$5:$J$5,MATCH(BA$20,'07 Uspora casu'!$F$5:$J$5,1))-INDEX('07 Uspora casu'!$F$5:$J$5,MATCH(BA$20,'07 Uspora casu'!$F$5:$J$5,1)-1)))*AZ24,(INDEX('07 Uspora casu'!$F23:$J23,MATCH(BA$20,'07 Uspora casu'!$F$5:$J$5,1)+1)/INDEX('07 Uspora casu'!$F23:$J23,MATCH(BA$20,'07 Uspora casu'!$F$5:$J$5,1)))^(1/(INDEX('07 Uspora casu'!$F$5:$J$5,MATCH(BA$20,'07 Uspora casu'!$F$5:$J$5,1)+1)-INDEX('07 Uspora casu'!$F$5:$J$5,MATCH(BA$20,'07 Uspora casu'!$F$5:$J$5,1))))*AZ24))),IFERROR($E24/INDEX('07 Uspora casu'!$F23:$J23,MATCH(BA$20,'07 Uspora casu'!$F$5:$J$5,0)),IF(BA$20&lt;MIN('07 Uspora casu'!$F$5:$J$5),('07 Uspora casu'!$G23/'07 Uspora casu'!$F23)^(1/('07 Uspora casu'!$G$19-'07 Uspora casu'!$F$19))*BB24,IF(BA$20&gt;MAX('07 Uspora casu'!$F$5:$J$5),(INDEX('07 Uspora casu'!$F23:$J23,MATCH(BA$20,'07 Uspora casu'!$F$5:$J$5,1)-1)/INDEX('07 Uspora casu'!$F23:$J23,MATCH(BA$20,'07 Uspora casu'!$F$5:$J$5,1)))^(1/(INDEX('07 Uspora casu'!$F$5:$J$5,MATCH(BA$20,'07 Uspora casu'!$F$5:$J$5,1))-INDEX('07 Uspora casu'!$F$5:$J$5,MATCH(BA$20,'07 Uspora casu'!$F$5:$J$5,1)-1)))*AZ24,(INDEX('07 Uspora casu'!$F23:$J23,MATCH(BA$20,'07 Uspora casu'!$F$5:$J$5,1))/INDEX('07 Uspora casu'!$F23:$J23,MATCH(BA$20,'07 Uspora casu'!$F$5:$J$5,1)+1))^(1/(INDEX('07 Uspora casu'!$F$5:$J$5,MATCH(BA$20,'07 Uspora casu'!$F$5:$J$5,1)+1)-INDEX('07 Uspora casu'!$F$5:$J$5,MATCH(BA$20,'07 Uspora casu'!$F$5:$J$5,1))))*AZ24)))))</f>
        <v>1.7810700650551022E-2</v>
      </c>
      <c r="BB24" s="48">
        <f>IF($E24="",0,IF('07 Uspora casu'!$D$2="Jazdný čas",IFERROR(INDEX('07 Uspora casu'!$F23:$J23,MATCH(BB$20,'07 Uspora casu'!$F$5:$J$5,0))/60,IF(BB$20&lt;MIN('07 Uspora casu'!$F$5:$J$5),('07 Uspora casu'!$F23/'07 Uspora casu'!$G23)^(1/('07 Uspora casu'!$G$19-'07 Uspora casu'!$F$19))*BC24,IF(BB$20&gt;MAX('07 Uspora casu'!$F$5:$J$5),(INDEX('07 Uspora casu'!$F23:$J23,MATCH(BB$20,'07 Uspora casu'!$F$5:$J$5,1))/INDEX('07 Uspora casu'!$F23:$J23,MATCH(BB$20,'07 Uspora casu'!$F$5:$J$5,1)-1))^(1/(INDEX('07 Uspora casu'!$F$5:$J$5,MATCH(BB$20,'07 Uspora casu'!$F$5:$J$5,1))-INDEX('07 Uspora casu'!$F$5:$J$5,MATCH(BB$20,'07 Uspora casu'!$F$5:$J$5,1)-1)))*BA24,(INDEX('07 Uspora casu'!$F23:$J23,MATCH(BB$20,'07 Uspora casu'!$F$5:$J$5,1)+1)/INDEX('07 Uspora casu'!$F23:$J23,MATCH(BB$20,'07 Uspora casu'!$F$5:$J$5,1)))^(1/(INDEX('07 Uspora casu'!$F$5:$J$5,MATCH(BB$20,'07 Uspora casu'!$F$5:$J$5,1)+1)-INDEX('07 Uspora casu'!$F$5:$J$5,MATCH(BB$20,'07 Uspora casu'!$F$5:$J$5,1))))*BA24))),IFERROR($E24/INDEX('07 Uspora casu'!$F23:$J23,MATCH(BB$20,'07 Uspora casu'!$F$5:$J$5,0)),IF(BB$20&lt;MIN('07 Uspora casu'!$F$5:$J$5),('07 Uspora casu'!$G23/'07 Uspora casu'!$F23)^(1/('07 Uspora casu'!$G$19-'07 Uspora casu'!$F$19))*BC24,IF(BB$20&gt;MAX('07 Uspora casu'!$F$5:$J$5),(INDEX('07 Uspora casu'!$F23:$J23,MATCH(BB$20,'07 Uspora casu'!$F$5:$J$5,1)-1)/INDEX('07 Uspora casu'!$F23:$J23,MATCH(BB$20,'07 Uspora casu'!$F$5:$J$5,1)))^(1/(INDEX('07 Uspora casu'!$F$5:$J$5,MATCH(BB$20,'07 Uspora casu'!$F$5:$J$5,1))-INDEX('07 Uspora casu'!$F$5:$J$5,MATCH(BB$20,'07 Uspora casu'!$F$5:$J$5,1)-1)))*BA24,(INDEX('07 Uspora casu'!$F23:$J23,MATCH(BB$20,'07 Uspora casu'!$F$5:$J$5,1))/INDEX('07 Uspora casu'!$F23:$J23,MATCH(BB$20,'07 Uspora casu'!$F$5:$J$5,1)+1))^(1/(INDEX('07 Uspora casu'!$F$5:$J$5,MATCH(BB$20,'07 Uspora casu'!$F$5:$J$5,1)+1)-INDEX('07 Uspora casu'!$F$5:$J$5,MATCH(BB$20,'07 Uspora casu'!$F$5:$J$5,1))))*BA24)))))</f>
        <v>1.7891625060425118E-2</v>
      </c>
      <c r="BC24" s="48">
        <f>IF($E24="",0,IF('07 Uspora casu'!$D$2="Jazdný čas",IFERROR(INDEX('07 Uspora casu'!$F23:$J23,MATCH(BC$20,'07 Uspora casu'!$F$5:$J$5,0))/60,IF(BC$20&lt;MIN('07 Uspora casu'!$F$5:$J$5),('07 Uspora casu'!$F23/'07 Uspora casu'!$G23)^(1/('07 Uspora casu'!$G$19-'07 Uspora casu'!$F$19))*BD24,IF(BC$20&gt;MAX('07 Uspora casu'!$F$5:$J$5),(INDEX('07 Uspora casu'!$F23:$J23,MATCH(BC$20,'07 Uspora casu'!$F$5:$J$5,1))/INDEX('07 Uspora casu'!$F23:$J23,MATCH(BC$20,'07 Uspora casu'!$F$5:$J$5,1)-1))^(1/(INDEX('07 Uspora casu'!$F$5:$J$5,MATCH(BC$20,'07 Uspora casu'!$F$5:$J$5,1))-INDEX('07 Uspora casu'!$F$5:$J$5,MATCH(BC$20,'07 Uspora casu'!$F$5:$J$5,1)-1)))*BB24,(INDEX('07 Uspora casu'!$F23:$J23,MATCH(BC$20,'07 Uspora casu'!$F$5:$J$5,1)+1)/INDEX('07 Uspora casu'!$F23:$J23,MATCH(BC$20,'07 Uspora casu'!$F$5:$J$5,1)))^(1/(INDEX('07 Uspora casu'!$F$5:$J$5,MATCH(BC$20,'07 Uspora casu'!$F$5:$J$5,1)+1)-INDEX('07 Uspora casu'!$F$5:$J$5,MATCH(BC$20,'07 Uspora casu'!$F$5:$J$5,1))))*BB24))),IFERROR($E24/INDEX('07 Uspora casu'!$F23:$J23,MATCH(BC$20,'07 Uspora casu'!$F$5:$J$5,0)),IF(BC$20&lt;MIN('07 Uspora casu'!$F$5:$J$5),('07 Uspora casu'!$G23/'07 Uspora casu'!$F23)^(1/('07 Uspora casu'!$G$19-'07 Uspora casu'!$F$19))*BD24,IF(BC$20&gt;MAX('07 Uspora casu'!$F$5:$J$5),(INDEX('07 Uspora casu'!$F23:$J23,MATCH(BC$20,'07 Uspora casu'!$F$5:$J$5,1)-1)/INDEX('07 Uspora casu'!$F23:$J23,MATCH(BC$20,'07 Uspora casu'!$F$5:$J$5,1)))^(1/(INDEX('07 Uspora casu'!$F$5:$J$5,MATCH(BC$20,'07 Uspora casu'!$F$5:$J$5,1))-INDEX('07 Uspora casu'!$F$5:$J$5,MATCH(BC$20,'07 Uspora casu'!$F$5:$J$5,1)-1)))*BB24,(INDEX('07 Uspora casu'!$F23:$J23,MATCH(BC$20,'07 Uspora casu'!$F$5:$J$5,1))/INDEX('07 Uspora casu'!$F23:$J23,MATCH(BC$20,'07 Uspora casu'!$F$5:$J$5,1)+1))^(1/(INDEX('07 Uspora casu'!$F$5:$J$5,MATCH(BC$20,'07 Uspora casu'!$F$5:$J$5,1)+1)-INDEX('07 Uspora casu'!$F$5:$J$5,MATCH(BC$20,'07 Uspora casu'!$F$5:$J$5,1))))*BB24)))))</f>
        <v>1.797291715713209E-2</v>
      </c>
    </row>
    <row r="25" spans="2:55" x14ac:dyDescent="0.2">
      <c r="B25" s="5">
        <v>4</v>
      </c>
      <c r="C25" s="5">
        <f>IF(ISBLANK('07 Uspora casu'!C24)=TRUE,"",'07 Uspora casu'!C24)</f>
        <v>90783</v>
      </c>
      <c r="D25" s="5" t="str">
        <f>IF(ISBLANK('07 Uspora casu'!D24)=TRUE,"",'07 Uspora casu'!D24)</f>
        <v>I/59 Tvrdošín - centrum</v>
      </c>
      <c r="E25" s="5">
        <f>IF(ISBLANK('07 Uspora casu'!E24)=TRUE,"",'07 Uspora casu'!E24)</f>
        <v>1.21</v>
      </c>
      <c r="F25" s="48">
        <f>IF($E25="",0,IF('07 Uspora casu'!$D$2="Jazdný čas",IFERROR(INDEX('07 Uspora casu'!$F24:$J24,MATCH(F$20,'07 Uspora casu'!$F$5:$J$5,0))/60,IF(F$20&lt;MIN('07 Uspora casu'!$F$5:$J$5),('07 Uspora casu'!$F24/'07 Uspora casu'!$G24)^(1/('07 Uspora casu'!$G$19-'07 Uspora casu'!$F$19))*G25,IF(F$20&gt;MAX('07 Uspora casu'!$F$5:$J$5),(INDEX('07 Uspora casu'!$F24:$J24,MATCH(F$20,'07 Uspora casu'!$F$5:$J$5,1))/INDEX('07 Uspora casu'!$F24:$J24,MATCH(F$20,'07 Uspora casu'!$F$5:$J$5,1)-1))^(1/(INDEX('07 Uspora casu'!$F$5:$J$5,MATCH(F$20,'07 Uspora casu'!$F$5:$J$5,1))-INDEX('07 Uspora casu'!$F$5:$J$5,MATCH(F$20,'07 Uspora casu'!$F$5:$J$5,1)-1)))*E25,(INDEX('07 Uspora casu'!$F24:$J24,MATCH(F$20,'07 Uspora casu'!$F$5:$J$5,1)+1)/INDEX('07 Uspora casu'!$F24:$J24,MATCH(F$20,'07 Uspora casu'!$F$5:$J$5,1)))^(1/(INDEX('07 Uspora casu'!$F$5:$J$5,MATCH(F$20,'07 Uspora casu'!$F$5:$J$5,1)+1)-INDEX('07 Uspora casu'!$F$5:$J$5,MATCH(F$20,'07 Uspora casu'!$F$5:$J$5,1))))*E25))),IFERROR($E25/INDEX('07 Uspora casu'!$F24:$J24,MATCH(F$20,'07 Uspora casu'!$F$5:$J$5,0)),IF(F$20&lt;MIN('07 Uspora casu'!$F$5:$J$5),('07 Uspora casu'!$G24/'07 Uspora casu'!$F24)^(1/('07 Uspora casu'!$G$19-'07 Uspora casu'!$F$19))*G25,IF(F$20&gt;MAX('07 Uspora casu'!$F$5:$J$5),(INDEX('07 Uspora casu'!$F24:$J24,MATCH(F$20,'07 Uspora casu'!$F$5:$J$5,1)-1)/INDEX('07 Uspora casu'!$F24:$J24,MATCH(F$20,'07 Uspora casu'!$F$5:$J$5,1)))^(1/(INDEX('07 Uspora casu'!$F$5:$J$5,MATCH(F$20,'07 Uspora casu'!$F$5:$J$5,1))-INDEX('07 Uspora casu'!$F$5:$J$5,MATCH(F$20,'07 Uspora casu'!$F$5:$J$5,1)-1)))*E25,(INDEX('07 Uspora casu'!$F24:$J24,MATCH(F$20,'07 Uspora casu'!$F$5:$J$5,1))/INDEX('07 Uspora casu'!$F24:$J24,MATCH(F$20,'07 Uspora casu'!$F$5:$J$5,1)+1))^(1/(INDEX('07 Uspora casu'!$F$5:$J$5,MATCH(F$20,'07 Uspora casu'!$F$5:$J$5,1)+1)-INDEX('07 Uspora casu'!$F$5:$J$5,MATCH(F$20,'07 Uspora casu'!$F$5:$J$5,1))))*E25)))))</f>
        <v>4.0768194070080858E-2</v>
      </c>
      <c r="G25" s="48">
        <f>IF($E25="",0,IF('07 Uspora casu'!$D$2="Jazdný čas",IFERROR(INDEX('07 Uspora casu'!$F24:$J24,MATCH(G$20,'07 Uspora casu'!$F$5:$J$5,0))/60,IF(G$20&lt;MIN('07 Uspora casu'!$F$5:$J$5),('07 Uspora casu'!$F24/'07 Uspora casu'!$G24)^(1/('07 Uspora casu'!$G$19-'07 Uspora casu'!$F$19))*H25,IF(G$20&gt;MAX('07 Uspora casu'!$F$5:$J$5),(INDEX('07 Uspora casu'!$F24:$J24,MATCH(G$20,'07 Uspora casu'!$F$5:$J$5,1))/INDEX('07 Uspora casu'!$F24:$J24,MATCH(G$20,'07 Uspora casu'!$F$5:$J$5,1)-1))^(1/(INDEX('07 Uspora casu'!$F$5:$J$5,MATCH(G$20,'07 Uspora casu'!$F$5:$J$5,1))-INDEX('07 Uspora casu'!$F$5:$J$5,MATCH(G$20,'07 Uspora casu'!$F$5:$J$5,1)-1)))*F25,(INDEX('07 Uspora casu'!$F24:$J24,MATCH(G$20,'07 Uspora casu'!$F$5:$J$5,1)+1)/INDEX('07 Uspora casu'!$F24:$J24,MATCH(G$20,'07 Uspora casu'!$F$5:$J$5,1)))^(1/(INDEX('07 Uspora casu'!$F$5:$J$5,MATCH(G$20,'07 Uspora casu'!$F$5:$J$5,1)+1)-INDEX('07 Uspora casu'!$F$5:$J$5,MATCH(G$20,'07 Uspora casu'!$F$5:$J$5,1))))*F25))),IFERROR($E25/INDEX('07 Uspora casu'!$F24:$J24,MATCH(G$20,'07 Uspora casu'!$F$5:$J$5,0)),IF(G$20&lt;MIN('07 Uspora casu'!$F$5:$J$5),('07 Uspora casu'!$G24/'07 Uspora casu'!$F24)^(1/('07 Uspora casu'!$G$19-'07 Uspora casu'!$F$19))*H25,IF(G$20&gt;MAX('07 Uspora casu'!$F$5:$J$5),(INDEX('07 Uspora casu'!$F24:$J24,MATCH(G$20,'07 Uspora casu'!$F$5:$J$5,1)-1)/INDEX('07 Uspora casu'!$F24:$J24,MATCH(G$20,'07 Uspora casu'!$F$5:$J$5,1)))^(1/(INDEX('07 Uspora casu'!$F$5:$J$5,MATCH(G$20,'07 Uspora casu'!$F$5:$J$5,1))-INDEX('07 Uspora casu'!$F$5:$J$5,MATCH(G$20,'07 Uspora casu'!$F$5:$J$5,1)-1)))*F25,(INDEX('07 Uspora casu'!$F24:$J24,MATCH(G$20,'07 Uspora casu'!$F$5:$J$5,1))/INDEX('07 Uspora casu'!$F24:$J24,MATCH(G$20,'07 Uspora casu'!$F$5:$J$5,1)+1))^(1/(INDEX('07 Uspora casu'!$F$5:$J$5,MATCH(G$20,'07 Uspora casu'!$F$5:$J$5,1)+1)-INDEX('07 Uspora casu'!$F$5:$J$5,MATCH(G$20,'07 Uspora casu'!$F$5:$J$5,1))))*F25)))))</f>
        <v>3.8092410959609677E-2</v>
      </c>
      <c r="H25" s="48">
        <f>IF($E25="",0,IF('07 Uspora casu'!$D$2="Jazdný čas",IFERROR(INDEX('07 Uspora casu'!$F24:$J24,MATCH(H$20,'07 Uspora casu'!$F$5:$J$5,0))/60,IF(H$20&lt;MIN('07 Uspora casu'!$F$5:$J$5),('07 Uspora casu'!$F24/'07 Uspora casu'!$G24)^(1/('07 Uspora casu'!$G$19-'07 Uspora casu'!$F$19))*I25,IF(H$20&gt;MAX('07 Uspora casu'!$F$5:$J$5),(INDEX('07 Uspora casu'!$F24:$J24,MATCH(H$20,'07 Uspora casu'!$F$5:$J$5,1))/INDEX('07 Uspora casu'!$F24:$J24,MATCH(H$20,'07 Uspora casu'!$F$5:$J$5,1)-1))^(1/(INDEX('07 Uspora casu'!$F$5:$J$5,MATCH(H$20,'07 Uspora casu'!$F$5:$J$5,1))-INDEX('07 Uspora casu'!$F$5:$J$5,MATCH(H$20,'07 Uspora casu'!$F$5:$J$5,1)-1)))*G25,(INDEX('07 Uspora casu'!$F24:$J24,MATCH(H$20,'07 Uspora casu'!$F$5:$J$5,1)+1)/INDEX('07 Uspora casu'!$F24:$J24,MATCH(H$20,'07 Uspora casu'!$F$5:$J$5,1)))^(1/(INDEX('07 Uspora casu'!$F$5:$J$5,MATCH(H$20,'07 Uspora casu'!$F$5:$J$5,1)+1)-INDEX('07 Uspora casu'!$F$5:$J$5,MATCH(H$20,'07 Uspora casu'!$F$5:$J$5,1))))*G25))),IFERROR($E25/INDEX('07 Uspora casu'!$F24:$J24,MATCH(H$20,'07 Uspora casu'!$F$5:$J$5,0)),IF(H$20&lt;MIN('07 Uspora casu'!$F$5:$J$5),('07 Uspora casu'!$G24/'07 Uspora casu'!$F24)^(1/('07 Uspora casu'!$G$19-'07 Uspora casu'!$F$19))*I25,IF(H$20&gt;MAX('07 Uspora casu'!$F$5:$J$5),(INDEX('07 Uspora casu'!$F24:$J24,MATCH(H$20,'07 Uspora casu'!$F$5:$J$5,1)-1)/INDEX('07 Uspora casu'!$F24:$J24,MATCH(H$20,'07 Uspora casu'!$F$5:$J$5,1)))^(1/(INDEX('07 Uspora casu'!$F$5:$J$5,MATCH(H$20,'07 Uspora casu'!$F$5:$J$5,1))-INDEX('07 Uspora casu'!$F$5:$J$5,MATCH(H$20,'07 Uspora casu'!$F$5:$J$5,1)-1)))*G25,(INDEX('07 Uspora casu'!$F24:$J24,MATCH(H$20,'07 Uspora casu'!$F$5:$J$5,1))/INDEX('07 Uspora casu'!$F24:$J24,MATCH(H$20,'07 Uspora casu'!$F$5:$J$5,1)+1))^(1/(INDEX('07 Uspora casu'!$F$5:$J$5,MATCH(H$20,'07 Uspora casu'!$F$5:$J$5,1)+1)-INDEX('07 Uspora casu'!$F$5:$J$5,MATCH(H$20,'07 Uspora casu'!$F$5:$J$5,1))))*G25)))))</f>
        <v>3.5592250424962557E-2</v>
      </c>
      <c r="I25" s="48">
        <f>IF($E25="",0,IF('07 Uspora casu'!$D$2="Jazdný čas",IFERROR(INDEX('07 Uspora casu'!$F24:$J24,MATCH(I$20,'07 Uspora casu'!$F$5:$J$5,0))/60,IF(I$20&lt;MIN('07 Uspora casu'!$F$5:$J$5),('07 Uspora casu'!$F24/'07 Uspora casu'!$G24)^(1/('07 Uspora casu'!$G$19-'07 Uspora casu'!$F$19))*J25,IF(I$20&gt;MAX('07 Uspora casu'!$F$5:$J$5),(INDEX('07 Uspora casu'!$F24:$J24,MATCH(I$20,'07 Uspora casu'!$F$5:$J$5,1))/INDEX('07 Uspora casu'!$F24:$J24,MATCH(I$20,'07 Uspora casu'!$F$5:$J$5,1)-1))^(1/(INDEX('07 Uspora casu'!$F$5:$J$5,MATCH(I$20,'07 Uspora casu'!$F$5:$J$5,1))-INDEX('07 Uspora casu'!$F$5:$J$5,MATCH(I$20,'07 Uspora casu'!$F$5:$J$5,1)-1)))*H25,(INDEX('07 Uspora casu'!$F24:$J24,MATCH(I$20,'07 Uspora casu'!$F$5:$J$5,1)+1)/INDEX('07 Uspora casu'!$F24:$J24,MATCH(I$20,'07 Uspora casu'!$F$5:$J$5,1)))^(1/(INDEX('07 Uspora casu'!$F$5:$J$5,MATCH(I$20,'07 Uspora casu'!$F$5:$J$5,1)+1)-INDEX('07 Uspora casu'!$F$5:$J$5,MATCH(I$20,'07 Uspora casu'!$F$5:$J$5,1))))*H25))),IFERROR($E25/INDEX('07 Uspora casu'!$F24:$J24,MATCH(I$20,'07 Uspora casu'!$F$5:$J$5,0)),IF(I$20&lt;MIN('07 Uspora casu'!$F$5:$J$5),('07 Uspora casu'!$G24/'07 Uspora casu'!$F24)^(1/('07 Uspora casu'!$G$19-'07 Uspora casu'!$F$19))*J25,IF(I$20&gt;MAX('07 Uspora casu'!$F$5:$J$5),(INDEX('07 Uspora casu'!$F24:$J24,MATCH(I$20,'07 Uspora casu'!$F$5:$J$5,1)-1)/INDEX('07 Uspora casu'!$F24:$J24,MATCH(I$20,'07 Uspora casu'!$F$5:$J$5,1)))^(1/(INDEX('07 Uspora casu'!$F$5:$J$5,MATCH(I$20,'07 Uspora casu'!$F$5:$J$5,1))-INDEX('07 Uspora casu'!$F$5:$J$5,MATCH(I$20,'07 Uspora casu'!$F$5:$J$5,1)-1)))*H25,(INDEX('07 Uspora casu'!$F24:$J24,MATCH(I$20,'07 Uspora casu'!$F$5:$J$5,1))/INDEX('07 Uspora casu'!$F24:$J24,MATCH(I$20,'07 Uspora casu'!$F$5:$J$5,1)+1))^(1/(INDEX('07 Uspora casu'!$F$5:$J$5,MATCH(I$20,'07 Uspora casu'!$F$5:$J$5,1)+1)-INDEX('07 Uspora casu'!$F$5:$J$5,MATCH(I$20,'07 Uspora casu'!$F$5:$J$5,1))))*H25)))))</f>
        <v>3.3256185639088984E-2</v>
      </c>
      <c r="J25" s="48">
        <f>IF($E25="",0,IF('07 Uspora casu'!$D$2="Jazdný čas",IFERROR(INDEX('07 Uspora casu'!$F24:$J24,MATCH(J$20,'07 Uspora casu'!$F$5:$J$5,0))/60,IF(J$20&lt;MIN('07 Uspora casu'!$F$5:$J$5),('07 Uspora casu'!$F24/'07 Uspora casu'!$G24)^(1/('07 Uspora casu'!$G$19-'07 Uspora casu'!$F$19))*K25,IF(J$20&gt;MAX('07 Uspora casu'!$F$5:$J$5),(INDEX('07 Uspora casu'!$F24:$J24,MATCH(J$20,'07 Uspora casu'!$F$5:$J$5,1))/INDEX('07 Uspora casu'!$F24:$J24,MATCH(J$20,'07 Uspora casu'!$F$5:$J$5,1)-1))^(1/(INDEX('07 Uspora casu'!$F$5:$J$5,MATCH(J$20,'07 Uspora casu'!$F$5:$J$5,1))-INDEX('07 Uspora casu'!$F$5:$J$5,MATCH(J$20,'07 Uspora casu'!$F$5:$J$5,1)-1)))*I25,(INDEX('07 Uspora casu'!$F24:$J24,MATCH(J$20,'07 Uspora casu'!$F$5:$J$5,1)+1)/INDEX('07 Uspora casu'!$F24:$J24,MATCH(J$20,'07 Uspora casu'!$F$5:$J$5,1)))^(1/(INDEX('07 Uspora casu'!$F$5:$J$5,MATCH(J$20,'07 Uspora casu'!$F$5:$J$5,1)+1)-INDEX('07 Uspora casu'!$F$5:$J$5,MATCH(J$20,'07 Uspora casu'!$F$5:$J$5,1))))*I25))),IFERROR($E25/INDEX('07 Uspora casu'!$F24:$J24,MATCH(J$20,'07 Uspora casu'!$F$5:$J$5,0)),IF(J$20&lt;MIN('07 Uspora casu'!$F$5:$J$5),('07 Uspora casu'!$G24/'07 Uspora casu'!$F24)^(1/('07 Uspora casu'!$G$19-'07 Uspora casu'!$F$19))*K25,IF(J$20&gt;MAX('07 Uspora casu'!$F$5:$J$5),(INDEX('07 Uspora casu'!$F24:$J24,MATCH(J$20,'07 Uspora casu'!$F$5:$J$5,1)-1)/INDEX('07 Uspora casu'!$F24:$J24,MATCH(J$20,'07 Uspora casu'!$F$5:$J$5,1)))^(1/(INDEX('07 Uspora casu'!$F$5:$J$5,MATCH(J$20,'07 Uspora casu'!$F$5:$J$5,1))-INDEX('07 Uspora casu'!$F$5:$J$5,MATCH(J$20,'07 Uspora casu'!$F$5:$J$5,1)-1)))*I25,(INDEX('07 Uspora casu'!$F24:$J24,MATCH(J$20,'07 Uspora casu'!$F$5:$J$5,1))/INDEX('07 Uspora casu'!$F24:$J24,MATCH(J$20,'07 Uspora casu'!$F$5:$J$5,1)+1))^(1/(INDEX('07 Uspora casu'!$F$5:$J$5,MATCH(J$20,'07 Uspora casu'!$F$5:$J$5,1)+1)-INDEX('07 Uspora casu'!$F$5:$J$5,MATCH(J$20,'07 Uspora casu'!$F$5:$J$5,1))))*I25)))))</f>
        <v>3.1073446327683617E-2</v>
      </c>
      <c r="K25" s="48">
        <f>IF($E25="",0,IF('07 Uspora casu'!$D$2="Jazdný čas",IFERROR(INDEX('07 Uspora casu'!$F24:$J24,MATCH(K$20,'07 Uspora casu'!$F$5:$J$5,0))/60,IF(K$20&lt;MIN('07 Uspora casu'!$F$5:$J$5),('07 Uspora casu'!$F24/'07 Uspora casu'!$G24)^(1/('07 Uspora casu'!$G$19-'07 Uspora casu'!$F$19))*L25,IF(K$20&gt;MAX('07 Uspora casu'!$F$5:$J$5),(INDEX('07 Uspora casu'!$F24:$J24,MATCH(K$20,'07 Uspora casu'!$F$5:$J$5,1))/INDEX('07 Uspora casu'!$F24:$J24,MATCH(K$20,'07 Uspora casu'!$F$5:$J$5,1)-1))^(1/(INDEX('07 Uspora casu'!$F$5:$J$5,MATCH(K$20,'07 Uspora casu'!$F$5:$J$5,1))-INDEX('07 Uspora casu'!$F$5:$J$5,MATCH(K$20,'07 Uspora casu'!$F$5:$J$5,1)-1)))*J25,(INDEX('07 Uspora casu'!$F24:$J24,MATCH(K$20,'07 Uspora casu'!$F$5:$J$5,1)+1)/INDEX('07 Uspora casu'!$F24:$J24,MATCH(K$20,'07 Uspora casu'!$F$5:$J$5,1)))^(1/(INDEX('07 Uspora casu'!$F$5:$J$5,MATCH(K$20,'07 Uspora casu'!$F$5:$J$5,1)+1)-INDEX('07 Uspora casu'!$F$5:$J$5,MATCH(K$20,'07 Uspora casu'!$F$5:$J$5,1))))*J25))),IFERROR($E25/INDEX('07 Uspora casu'!$F24:$J24,MATCH(K$20,'07 Uspora casu'!$F$5:$J$5,0)),IF(K$20&lt;MIN('07 Uspora casu'!$F$5:$J$5),('07 Uspora casu'!$G24/'07 Uspora casu'!$F24)^(1/('07 Uspora casu'!$G$19-'07 Uspora casu'!$F$19))*L25,IF(K$20&gt;MAX('07 Uspora casu'!$F$5:$J$5),(INDEX('07 Uspora casu'!$F24:$J24,MATCH(K$20,'07 Uspora casu'!$F$5:$J$5,1)-1)/INDEX('07 Uspora casu'!$F24:$J24,MATCH(K$20,'07 Uspora casu'!$F$5:$J$5,1)))^(1/(INDEX('07 Uspora casu'!$F$5:$J$5,MATCH(K$20,'07 Uspora casu'!$F$5:$J$5,1))-INDEX('07 Uspora casu'!$F$5:$J$5,MATCH(K$20,'07 Uspora casu'!$F$5:$J$5,1)-1)))*J25,(INDEX('07 Uspora casu'!$F24:$J24,MATCH(K$20,'07 Uspora casu'!$F$5:$J$5,1))/INDEX('07 Uspora casu'!$F24:$J24,MATCH(K$20,'07 Uspora casu'!$F$5:$J$5,1)+1))^(1/(INDEX('07 Uspora casu'!$F$5:$J$5,MATCH(K$20,'07 Uspora casu'!$F$5:$J$5,1)+1)-INDEX('07 Uspora casu'!$F$5:$J$5,MATCH(K$20,'07 Uspora casu'!$F$5:$J$5,1))))*J25)))))</f>
        <v>3.1219802044205609E-2</v>
      </c>
      <c r="L25" s="48">
        <f>IF($E25="",0,IF('07 Uspora casu'!$D$2="Jazdný čas",IFERROR(INDEX('07 Uspora casu'!$F24:$J24,MATCH(L$20,'07 Uspora casu'!$F$5:$J$5,0))/60,IF(L$20&lt;MIN('07 Uspora casu'!$F$5:$J$5),('07 Uspora casu'!$F24/'07 Uspora casu'!$G24)^(1/('07 Uspora casu'!$G$19-'07 Uspora casu'!$F$19))*M25,IF(L$20&gt;MAX('07 Uspora casu'!$F$5:$J$5),(INDEX('07 Uspora casu'!$F24:$J24,MATCH(L$20,'07 Uspora casu'!$F$5:$J$5,1))/INDEX('07 Uspora casu'!$F24:$J24,MATCH(L$20,'07 Uspora casu'!$F$5:$J$5,1)-1))^(1/(INDEX('07 Uspora casu'!$F$5:$J$5,MATCH(L$20,'07 Uspora casu'!$F$5:$J$5,1))-INDEX('07 Uspora casu'!$F$5:$J$5,MATCH(L$20,'07 Uspora casu'!$F$5:$J$5,1)-1)))*K25,(INDEX('07 Uspora casu'!$F24:$J24,MATCH(L$20,'07 Uspora casu'!$F$5:$J$5,1)+1)/INDEX('07 Uspora casu'!$F24:$J24,MATCH(L$20,'07 Uspora casu'!$F$5:$J$5,1)))^(1/(INDEX('07 Uspora casu'!$F$5:$J$5,MATCH(L$20,'07 Uspora casu'!$F$5:$J$5,1)+1)-INDEX('07 Uspora casu'!$F$5:$J$5,MATCH(L$20,'07 Uspora casu'!$F$5:$J$5,1))))*K25))),IFERROR($E25/INDEX('07 Uspora casu'!$F24:$J24,MATCH(L$20,'07 Uspora casu'!$F$5:$J$5,0)),IF(L$20&lt;MIN('07 Uspora casu'!$F$5:$J$5),('07 Uspora casu'!$G24/'07 Uspora casu'!$F24)^(1/('07 Uspora casu'!$G$19-'07 Uspora casu'!$F$19))*M25,IF(L$20&gt;MAX('07 Uspora casu'!$F$5:$J$5),(INDEX('07 Uspora casu'!$F24:$J24,MATCH(L$20,'07 Uspora casu'!$F$5:$J$5,1)-1)/INDEX('07 Uspora casu'!$F24:$J24,MATCH(L$20,'07 Uspora casu'!$F$5:$J$5,1)))^(1/(INDEX('07 Uspora casu'!$F$5:$J$5,MATCH(L$20,'07 Uspora casu'!$F$5:$J$5,1))-INDEX('07 Uspora casu'!$F$5:$J$5,MATCH(L$20,'07 Uspora casu'!$F$5:$J$5,1)-1)))*K25,(INDEX('07 Uspora casu'!$F24:$J24,MATCH(L$20,'07 Uspora casu'!$F$5:$J$5,1))/INDEX('07 Uspora casu'!$F24:$J24,MATCH(L$20,'07 Uspora casu'!$F$5:$J$5,1)+1))^(1/(INDEX('07 Uspora casu'!$F$5:$J$5,MATCH(L$20,'07 Uspora casu'!$F$5:$J$5,1)+1)-INDEX('07 Uspora casu'!$F$5:$J$5,MATCH(L$20,'07 Uspora casu'!$F$5:$J$5,1))))*K25)))))</f>
        <v>3.1366847095136562E-2</v>
      </c>
      <c r="M25" s="48">
        <f>IF($E25="",0,IF('07 Uspora casu'!$D$2="Jazdný čas",IFERROR(INDEX('07 Uspora casu'!$F24:$J24,MATCH(M$20,'07 Uspora casu'!$F$5:$J$5,0))/60,IF(M$20&lt;MIN('07 Uspora casu'!$F$5:$J$5),('07 Uspora casu'!$F24/'07 Uspora casu'!$G24)^(1/('07 Uspora casu'!$G$19-'07 Uspora casu'!$F$19))*N25,IF(M$20&gt;MAX('07 Uspora casu'!$F$5:$J$5),(INDEX('07 Uspora casu'!$F24:$J24,MATCH(M$20,'07 Uspora casu'!$F$5:$J$5,1))/INDEX('07 Uspora casu'!$F24:$J24,MATCH(M$20,'07 Uspora casu'!$F$5:$J$5,1)-1))^(1/(INDEX('07 Uspora casu'!$F$5:$J$5,MATCH(M$20,'07 Uspora casu'!$F$5:$J$5,1))-INDEX('07 Uspora casu'!$F$5:$J$5,MATCH(M$20,'07 Uspora casu'!$F$5:$J$5,1)-1)))*L25,(INDEX('07 Uspora casu'!$F24:$J24,MATCH(M$20,'07 Uspora casu'!$F$5:$J$5,1)+1)/INDEX('07 Uspora casu'!$F24:$J24,MATCH(M$20,'07 Uspora casu'!$F$5:$J$5,1)))^(1/(INDEX('07 Uspora casu'!$F$5:$J$5,MATCH(M$20,'07 Uspora casu'!$F$5:$J$5,1)+1)-INDEX('07 Uspora casu'!$F$5:$J$5,MATCH(M$20,'07 Uspora casu'!$F$5:$J$5,1))))*L25))),IFERROR($E25/INDEX('07 Uspora casu'!$F24:$J24,MATCH(M$20,'07 Uspora casu'!$F$5:$J$5,0)),IF(M$20&lt;MIN('07 Uspora casu'!$F$5:$J$5),('07 Uspora casu'!$G24/'07 Uspora casu'!$F24)^(1/('07 Uspora casu'!$G$19-'07 Uspora casu'!$F$19))*N25,IF(M$20&gt;MAX('07 Uspora casu'!$F$5:$J$5),(INDEX('07 Uspora casu'!$F24:$J24,MATCH(M$20,'07 Uspora casu'!$F$5:$J$5,1)-1)/INDEX('07 Uspora casu'!$F24:$J24,MATCH(M$20,'07 Uspora casu'!$F$5:$J$5,1)))^(1/(INDEX('07 Uspora casu'!$F$5:$J$5,MATCH(M$20,'07 Uspora casu'!$F$5:$J$5,1))-INDEX('07 Uspora casu'!$F$5:$J$5,MATCH(M$20,'07 Uspora casu'!$F$5:$J$5,1)-1)))*L25,(INDEX('07 Uspora casu'!$F24:$J24,MATCH(M$20,'07 Uspora casu'!$F$5:$J$5,1))/INDEX('07 Uspora casu'!$F24:$J24,MATCH(M$20,'07 Uspora casu'!$F$5:$J$5,1)+1))^(1/(INDEX('07 Uspora casu'!$F$5:$J$5,MATCH(M$20,'07 Uspora casu'!$F$5:$J$5,1)+1)-INDEX('07 Uspora casu'!$F$5:$J$5,MATCH(M$20,'07 Uspora casu'!$F$5:$J$5,1))))*L25)))))</f>
        <v>3.1514584727236755E-2</v>
      </c>
      <c r="N25" s="48">
        <f>IF($E25="",0,IF('07 Uspora casu'!$D$2="Jazdný čas",IFERROR(INDEX('07 Uspora casu'!$F24:$J24,MATCH(N$20,'07 Uspora casu'!$F$5:$J$5,0))/60,IF(N$20&lt;MIN('07 Uspora casu'!$F$5:$J$5),('07 Uspora casu'!$F24/'07 Uspora casu'!$G24)^(1/('07 Uspora casu'!$G$19-'07 Uspora casu'!$F$19))*O25,IF(N$20&gt;MAX('07 Uspora casu'!$F$5:$J$5),(INDEX('07 Uspora casu'!$F24:$J24,MATCH(N$20,'07 Uspora casu'!$F$5:$J$5,1))/INDEX('07 Uspora casu'!$F24:$J24,MATCH(N$20,'07 Uspora casu'!$F$5:$J$5,1)-1))^(1/(INDEX('07 Uspora casu'!$F$5:$J$5,MATCH(N$20,'07 Uspora casu'!$F$5:$J$5,1))-INDEX('07 Uspora casu'!$F$5:$J$5,MATCH(N$20,'07 Uspora casu'!$F$5:$J$5,1)-1)))*M25,(INDEX('07 Uspora casu'!$F24:$J24,MATCH(N$20,'07 Uspora casu'!$F$5:$J$5,1)+1)/INDEX('07 Uspora casu'!$F24:$J24,MATCH(N$20,'07 Uspora casu'!$F$5:$J$5,1)))^(1/(INDEX('07 Uspora casu'!$F$5:$J$5,MATCH(N$20,'07 Uspora casu'!$F$5:$J$5,1)+1)-INDEX('07 Uspora casu'!$F$5:$J$5,MATCH(N$20,'07 Uspora casu'!$F$5:$J$5,1))))*M25))),IFERROR($E25/INDEX('07 Uspora casu'!$F24:$J24,MATCH(N$20,'07 Uspora casu'!$F$5:$J$5,0)),IF(N$20&lt;MIN('07 Uspora casu'!$F$5:$J$5),('07 Uspora casu'!$G24/'07 Uspora casu'!$F24)^(1/('07 Uspora casu'!$G$19-'07 Uspora casu'!$F$19))*O25,IF(N$20&gt;MAX('07 Uspora casu'!$F$5:$J$5),(INDEX('07 Uspora casu'!$F24:$J24,MATCH(N$20,'07 Uspora casu'!$F$5:$J$5,1)-1)/INDEX('07 Uspora casu'!$F24:$J24,MATCH(N$20,'07 Uspora casu'!$F$5:$J$5,1)))^(1/(INDEX('07 Uspora casu'!$F$5:$J$5,MATCH(N$20,'07 Uspora casu'!$F$5:$J$5,1))-INDEX('07 Uspora casu'!$F$5:$J$5,MATCH(N$20,'07 Uspora casu'!$F$5:$J$5,1)-1)))*M25,(INDEX('07 Uspora casu'!$F24:$J24,MATCH(N$20,'07 Uspora casu'!$F$5:$J$5,1))/INDEX('07 Uspora casu'!$F24:$J24,MATCH(N$20,'07 Uspora casu'!$F$5:$J$5,1)+1))^(1/(INDEX('07 Uspora casu'!$F$5:$J$5,MATCH(N$20,'07 Uspora casu'!$F$5:$J$5,1)+1)-INDEX('07 Uspora casu'!$F$5:$J$5,MATCH(N$20,'07 Uspora casu'!$F$5:$J$5,1))))*M25)))))</f>
        <v>3.1663018202558693E-2</v>
      </c>
      <c r="O25" s="48">
        <f>IF($E25="",0,IF('07 Uspora casu'!$D$2="Jazdný čas",IFERROR(INDEX('07 Uspora casu'!$F24:$J24,MATCH(O$20,'07 Uspora casu'!$F$5:$J$5,0))/60,IF(O$20&lt;MIN('07 Uspora casu'!$F$5:$J$5),('07 Uspora casu'!$F24/'07 Uspora casu'!$G24)^(1/('07 Uspora casu'!$G$19-'07 Uspora casu'!$F$19))*P25,IF(O$20&gt;MAX('07 Uspora casu'!$F$5:$J$5),(INDEX('07 Uspora casu'!$F24:$J24,MATCH(O$20,'07 Uspora casu'!$F$5:$J$5,1))/INDEX('07 Uspora casu'!$F24:$J24,MATCH(O$20,'07 Uspora casu'!$F$5:$J$5,1)-1))^(1/(INDEX('07 Uspora casu'!$F$5:$J$5,MATCH(O$20,'07 Uspora casu'!$F$5:$J$5,1))-INDEX('07 Uspora casu'!$F$5:$J$5,MATCH(O$20,'07 Uspora casu'!$F$5:$J$5,1)-1)))*N25,(INDEX('07 Uspora casu'!$F24:$J24,MATCH(O$20,'07 Uspora casu'!$F$5:$J$5,1)+1)/INDEX('07 Uspora casu'!$F24:$J24,MATCH(O$20,'07 Uspora casu'!$F$5:$J$5,1)))^(1/(INDEX('07 Uspora casu'!$F$5:$J$5,MATCH(O$20,'07 Uspora casu'!$F$5:$J$5,1)+1)-INDEX('07 Uspora casu'!$F$5:$J$5,MATCH(O$20,'07 Uspora casu'!$F$5:$J$5,1))))*N25))),IFERROR($E25/INDEX('07 Uspora casu'!$F24:$J24,MATCH(O$20,'07 Uspora casu'!$F$5:$J$5,0)),IF(O$20&lt;MIN('07 Uspora casu'!$F$5:$J$5),('07 Uspora casu'!$G24/'07 Uspora casu'!$F24)^(1/('07 Uspora casu'!$G$19-'07 Uspora casu'!$F$19))*P25,IF(O$20&gt;MAX('07 Uspora casu'!$F$5:$J$5),(INDEX('07 Uspora casu'!$F24:$J24,MATCH(O$20,'07 Uspora casu'!$F$5:$J$5,1)-1)/INDEX('07 Uspora casu'!$F24:$J24,MATCH(O$20,'07 Uspora casu'!$F$5:$J$5,1)))^(1/(INDEX('07 Uspora casu'!$F$5:$J$5,MATCH(O$20,'07 Uspora casu'!$F$5:$J$5,1))-INDEX('07 Uspora casu'!$F$5:$J$5,MATCH(O$20,'07 Uspora casu'!$F$5:$J$5,1)-1)))*N25,(INDEX('07 Uspora casu'!$F24:$J24,MATCH(O$20,'07 Uspora casu'!$F$5:$J$5,1))/INDEX('07 Uspora casu'!$F24:$J24,MATCH(O$20,'07 Uspora casu'!$F$5:$J$5,1)+1))^(1/(INDEX('07 Uspora casu'!$F$5:$J$5,MATCH(O$20,'07 Uspora casu'!$F$5:$J$5,1)+1)-INDEX('07 Uspora casu'!$F$5:$J$5,MATCH(O$20,'07 Uspora casu'!$F$5:$J$5,1))))*N25)))))</f>
        <v>3.1812150798519116E-2</v>
      </c>
      <c r="P25" s="48">
        <f>IF($E25="",0,IF('07 Uspora casu'!$D$2="Jazdný čas",IFERROR(INDEX('07 Uspora casu'!$F24:$J24,MATCH(P$20,'07 Uspora casu'!$F$5:$J$5,0))/60,IF(P$20&lt;MIN('07 Uspora casu'!$F$5:$J$5),('07 Uspora casu'!$F24/'07 Uspora casu'!$G24)^(1/('07 Uspora casu'!$G$19-'07 Uspora casu'!$F$19))*Q25,IF(P$20&gt;MAX('07 Uspora casu'!$F$5:$J$5),(INDEX('07 Uspora casu'!$F24:$J24,MATCH(P$20,'07 Uspora casu'!$F$5:$J$5,1))/INDEX('07 Uspora casu'!$F24:$J24,MATCH(P$20,'07 Uspora casu'!$F$5:$J$5,1)-1))^(1/(INDEX('07 Uspora casu'!$F$5:$J$5,MATCH(P$20,'07 Uspora casu'!$F$5:$J$5,1))-INDEX('07 Uspora casu'!$F$5:$J$5,MATCH(P$20,'07 Uspora casu'!$F$5:$J$5,1)-1)))*O25,(INDEX('07 Uspora casu'!$F24:$J24,MATCH(P$20,'07 Uspora casu'!$F$5:$J$5,1)+1)/INDEX('07 Uspora casu'!$F24:$J24,MATCH(P$20,'07 Uspora casu'!$F$5:$J$5,1)))^(1/(INDEX('07 Uspora casu'!$F$5:$J$5,MATCH(P$20,'07 Uspora casu'!$F$5:$J$5,1)+1)-INDEX('07 Uspora casu'!$F$5:$J$5,MATCH(P$20,'07 Uspora casu'!$F$5:$J$5,1))))*O25))),IFERROR($E25/INDEX('07 Uspora casu'!$F24:$J24,MATCH(P$20,'07 Uspora casu'!$F$5:$J$5,0)),IF(P$20&lt;MIN('07 Uspora casu'!$F$5:$J$5),('07 Uspora casu'!$G24/'07 Uspora casu'!$F24)^(1/('07 Uspora casu'!$G$19-'07 Uspora casu'!$F$19))*Q25,IF(P$20&gt;MAX('07 Uspora casu'!$F$5:$J$5),(INDEX('07 Uspora casu'!$F24:$J24,MATCH(P$20,'07 Uspora casu'!$F$5:$J$5,1)-1)/INDEX('07 Uspora casu'!$F24:$J24,MATCH(P$20,'07 Uspora casu'!$F$5:$J$5,1)))^(1/(INDEX('07 Uspora casu'!$F$5:$J$5,MATCH(P$20,'07 Uspora casu'!$F$5:$J$5,1))-INDEX('07 Uspora casu'!$F$5:$J$5,MATCH(P$20,'07 Uspora casu'!$F$5:$J$5,1)-1)))*O25,(INDEX('07 Uspora casu'!$F24:$J24,MATCH(P$20,'07 Uspora casu'!$F$5:$J$5,1))/INDEX('07 Uspora casu'!$F24:$J24,MATCH(P$20,'07 Uspora casu'!$F$5:$J$5,1)+1))^(1/(INDEX('07 Uspora casu'!$F$5:$J$5,MATCH(P$20,'07 Uspora casu'!$F$5:$J$5,1)+1)-INDEX('07 Uspora casu'!$F$5:$J$5,MATCH(P$20,'07 Uspora casu'!$F$5:$J$5,1))))*O25)))))</f>
        <v>3.1961985807971383E-2</v>
      </c>
      <c r="Q25" s="48">
        <f>IF($E25="",0,IF('07 Uspora casu'!$D$2="Jazdný čas",IFERROR(INDEX('07 Uspora casu'!$F24:$J24,MATCH(Q$20,'07 Uspora casu'!$F$5:$J$5,0))/60,IF(Q$20&lt;MIN('07 Uspora casu'!$F$5:$J$5),('07 Uspora casu'!$F24/'07 Uspora casu'!$G24)^(1/('07 Uspora casu'!$G$19-'07 Uspora casu'!$F$19))*R25,IF(Q$20&gt;MAX('07 Uspora casu'!$F$5:$J$5),(INDEX('07 Uspora casu'!$F24:$J24,MATCH(Q$20,'07 Uspora casu'!$F$5:$J$5,1))/INDEX('07 Uspora casu'!$F24:$J24,MATCH(Q$20,'07 Uspora casu'!$F$5:$J$5,1)-1))^(1/(INDEX('07 Uspora casu'!$F$5:$J$5,MATCH(Q$20,'07 Uspora casu'!$F$5:$J$5,1))-INDEX('07 Uspora casu'!$F$5:$J$5,MATCH(Q$20,'07 Uspora casu'!$F$5:$J$5,1)-1)))*P25,(INDEX('07 Uspora casu'!$F24:$J24,MATCH(Q$20,'07 Uspora casu'!$F$5:$J$5,1)+1)/INDEX('07 Uspora casu'!$F24:$J24,MATCH(Q$20,'07 Uspora casu'!$F$5:$J$5,1)))^(1/(INDEX('07 Uspora casu'!$F$5:$J$5,MATCH(Q$20,'07 Uspora casu'!$F$5:$J$5,1)+1)-INDEX('07 Uspora casu'!$F$5:$J$5,MATCH(Q$20,'07 Uspora casu'!$F$5:$J$5,1))))*P25))),IFERROR($E25/INDEX('07 Uspora casu'!$F24:$J24,MATCH(Q$20,'07 Uspora casu'!$F$5:$J$5,0)),IF(Q$20&lt;MIN('07 Uspora casu'!$F$5:$J$5),('07 Uspora casu'!$G24/'07 Uspora casu'!$F24)^(1/('07 Uspora casu'!$G$19-'07 Uspora casu'!$F$19))*R25,IF(Q$20&gt;MAX('07 Uspora casu'!$F$5:$J$5),(INDEX('07 Uspora casu'!$F24:$J24,MATCH(Q$20,'07 Uspora casu'!$F$5:$J$5,1)-1)/INDEX('07 Uspora casu'!$F24:$J24,MATCH(Q$20,'07 Uspora casu'!$F$5:$J$5,1)))^(1/(INDEX('07 Uspora casu'!$F$5:$J$5,MATCH(Q$20,'07 Uspora casu'!$F$5:$J$5,1))-INDEX('07 Uspora casu'!$F$5:$J$5,MATCH(Q$20,'07 Uspora casu'!$F$5:$J$5,1)-1)))*P25,(INDEX('07 Uspora casu'!$F24:$J24,MATCH(Q$20,'07 Uspora casu'!$F$5:$J$5,1))/INDEX('07 Uspora casu'!$F24:$J24,MATCH(Q$20,'07 Uspora casu'!$F$5:$J$5,1)+1))^(1/(INDEX('07 Uspora casu'!$F$5:$J$5,MATCH(Q$20,'07 Uspora casu'!$F$5:$J$5,1)+1)-INDEX('07 Uspora casu'!$F$5:$J$5,MATCH(Q$20,'07 Uspora casu'!$F$5:$J$5,1))))*P25)))))</f>
        <v>3.2112526539278131E-2</v>
      </c>
      <c r="R25" s="48">
        <f>IF($E25="",0,IF('07 Uspora casu'!$D$2="Jazdný čas",IFERROR(INDEX('07 Uspora casu'!$F24:$J24,MATCH(R$20,'07 Uspora casu'!$F$5:$J$5,0))/60,IF(R$20&lt;MIN('07 Uspora casu'!$F$5:$J$5),('07 Uspora casu'!$F24/'07 Uspora casu'!$G24)^(1/('07 Uspora casu'!$G$19-'07 Uspora casu'!$F$19))*S25,IF(R$20&gt;MAX('07 Uspora casu'!$F$5:$J$5),(INDEX('07 Uspora casu'!$F24:$J24,MATCH(R$20,'07 Uspora casu'!$F$5:$J$5,1))/INDEX('07 Uspora casu'!$F24:$J24,MATCH(R$20,'07 Uspora casu'!$F$5:$J$5,1)-1))^(1/(INDEX('07 Uspora casu'!$F$5:$J$5,MATCH(R$20,'07 Uspora casu'!$F$5:$J$5,1))-INDEX('07 Uspora casu'!$F$5:$J$5,MATCH(R$20,'07 Uspora casu'!$F$5:$J$5,1)-1)))*Q25,(INDEX('07 Uspora casu'!$F24:$J24,MATCH(R$20,'07 Uspora casu'!$F$5:$J$5,1)+1)/INDEX('07 Uspora casu'!$F24:$J24,MATCH(R$20,'07 Uspora casu'!$F$5:$J$5,1)))^(1/(INDEX('07 Uspora casu'!$F$5:$J$5,MATCH(R$20,'07 Uspora casu'!$F$5:$J$5,1)+1)-INDEX('07 Uspora casu'!$F$5:$J$5,MATCH(R$20,'07 Uspora casu'!$F$5:$J$5,1))))*Q25))),IFERROR($E25/INDEX('07 Uspora casu'!$F24:$J24,MATCH(R$20,'07 Uspora casu'!$F$5:$J$5,0)),IF(R$20&lt;MIN('07 Uspora casu'!$F$5:$J$5),('07 Uspora casu'!$G24/'07 Uspora casu'!$F24)^(1/('07 Uspora casu'!$G$19-'07 Uspora casu'!$F$19))*S25,IF(R$20&gt;MAX('07 Uspora casu'!$F$5:$J$5),(INDEX('07 Uspora casu'!$F24:$J24,MATCH(R$20,'07 Uspora casu'!$F$5:$J$5,1)-1)/INDEX('07 Uspora casu'!$F24:$J24,MATCH(R$20,'07 Uspora casu'!$F$5:$J$5,1)))^(1/(INDEX('07 Uspora casu'!$F$5:$J$5,MATCH(R$20,'07 Uspora casu'!$F$5:$J$5,1))-INDEX('07 Uspora casu'!$F$5:$J$5,MATCH(R$20,'07 Uspora casu'!$F$5:$J$5,1)-1)))*Q25,(INDEX('07 Uspora casu'!$F24:$J24,MATCH(R$20,'07 Uspora casu'!$F$5:$J$5,1))/INDEX('07 Uspora casu'!$F24:$J24,MATCH(R$20,'07 Uspora casu'!$F$5:$J$5,1)+1))^(1/(INDEX('07 Uspora casu'!$F$5:$J$5,MATCH(R$20,'07 Uspora casu'!$F$5:$J$5,1)+1)-INDEX('07 Uspora casu'!$F$5:$J$5,MATCH(R$20,'07 Uspora casu'!$F$5:$J$5,1))))*Q25)))))</f>
        <v>3.2293578617973412E-2</v>
      </c>
      <c r="S25" s="48">
        <f>IF($E25="",0,IF('07 Uspora casu'!$D$2="Jazdný čas",IFERROR(INDEX('07 Uspora casu'!$F24:$J24,MATCH(S$20,'07 Uspora casu'!$F$5:$J$5,0))/60,IF(S$20&lt;MIN('07 Uspora casu'!$F$5:$J$5),('07 Uspora casu'!$F24/'07 Uspora casu'!$G24)^(1/('07 Uspora casu'!$G$19-'07 Uspora casu'!$F$19))*T25,IF(S$20&gt;MAX('07 Uspora casu'!$F$5:$J$5),(INDEX('07 Uspora casu'!$F24:$J24,MATCH(S$20,'07 Uspora casu'!$F$5:$J$5,1))/INDEX('07 Uspora casu'!$F24:$J24,MATCH(S$20,'07 Uspora casu'!$F$5:$J$5,1)-1))^(1/(INDEX('07 Uspora casu'!$F$5:$J$5,MATCH(S$20,'07 Uspora casu'!$F$5:$J$5,1))-INDEX('07 Uspora casu'!$F$5:$J$5,MATCH(S$20,'07 Uspora casu'!$F$5:$J$5,1)-1)))*R25,(INDEX('07 Uspora casu'!$F24:$J24,MATCH(S$20,'07 Uspora casu'!$F$5:$J$5,1)+1)/INDEX('07 Uspora casu'!$F24:$J24,MATCH(S$20,'07 Uspora casu'!$F$5:$J$5,1)))^(1/(INDEX('07 Uspora casu'!$F$5:$J$5,MATCH(S$20,'07 Uspora casu'!$F$5:$J$5,1)+1)-INDEX('07 Uspora casu'!$F$5:$J$5,MATCH(S$20,'07 Uspora casu'!$F$5:$J$5,1))))*R25))),IFERROR($E25/INDEX('07 Uspora casu'!$F24:$J24,MATCH(S$20,'07 Uspora casu'!$F$5:$J$5,0)),IF(S$20&lt;MIN('07 Uspora casu'!$F$5:$J$5),('07 Uspora casu'!$G24/'07 Uspora casu'!$F24)^(1/('07 Uspora casu'!$G$19-'07 Uspora casu'!$F$19))*T25,IF(S$20&gt;MAX('07 Uspora casu'!$F$5:$J$5),(INDEX('07 Uspora casu'!$F24:$J24,MATCH(S$20,'07 Uspora casu'!$F$5:$J$5,1)-1)/INDEX('07 Uspora casu'!$F24:$J24,MATCH(S$20,'07 Uspora casu'!$F$5:$J$5,1)))^(1/(INDEX('07 Uspora casu'!$F$5:$J$5,MATCH(S$20,'07 Uspora casu'!$F$5:$J$5,1))-INDEX('07 Uspora casu'!$F$5:$J$5,MATCH(S$20,'07 Uspora casu'!$F$5:$J$5,1)-1)))*R25,(INDEX('07 Uspora casu'!$F24:$J24,MATCH(S$20,'07 Uspora casu'!$F$5:$J$5,1))/INDEX('07 Uspora casu'!$F24:$J24,MATCH(S$20,'07 Uspora casu'!$F$5:$J$5,1)+1))^(1/(INDEX('07 Uspora casu'!$F$5:$J$5,MATCH(S$20,'07 Uspora casu'!$F$5:$J$5,1)+1)-INDEX('07 Uspora casu'!$F$5:$J$5,MATCH(S$20,'07 Uspora casu'!$F$5:$J$5,1))))*R25)))))</f>
        <v>3.2475651477614088E-2</v>
      </c>
      <c r="T25" s="48">
        <f>IF($E25="",0,IF('07 Uspora casu'!$D$2="Jazdný čas",IFERROR(INDEX('07 Uspora casu'!$F24:$J24,MATCH(T$20,'07 Uspora casu'!$F$5:$J$5,0))/60,IF(T$20&lt;MIN('07 Uspora casu'!$F$5:$J$5),('07 Uspora casu'!$F24/'07 Uspora casu'!$G24)^(1/('07 Uspora casu'!$G$19-'07 Uspora casu'!$F$19))*U25,IF(T$20&gt;MAX('07 Uspora casu'!$F$5:$J$5),(INDEX('07 Uspora casu'!$F24:$J24,MATCH(T$20,'07 Uspora casu'!$F$5:$J$5,1))/INDEX('07 Uspora casu'!$F24:$J24,MATCH(T$20,'07 Uspora casu'!$F$5:$J$5,1)-1))^(1/(INDEX('07 Uspora casu'!$F$5:$J$5,MATCH(T$20,'07 Uspora casu'!$F$5:$J$5,1))-INDEX('07 Uspora casu'!$F$5:$J$5,MATCH(T$20,'07 Uspora casu'!$F$5:$J$5,1)-1)))*S25,(INDEX('07 Uspora casu'!$F24:$J24,MATCH(T$20,'07 Uspora casu'!$F$5:$J$5,1)+1)/INDEX('07 Uspora casu'!$F24:$J24,MATCH(T$20,'07 Uspora casu'!$F$5:$J$5,1)))^(1/(INDEX('07 Uspora casu'!$F$5:$J$5,MATCH(T$20,'07 Uspora casu'!$F$5:$J$5,1)+1)-INDEX('07 Uspora casu'!$F$5:$J$5,MATCH(T$20,'07 Uspora casu'!$F$5:$J$5,1))))*S25))),IFERROR($E25/INDEX('07 Uspora casu'!$F24:$J24,MATCH(T$20,'07 Uspora casu'!$F$5:$J$5,0)),IF(T$20&lt;MIN('07 Uspora casu'!$F$5:$J$5),('07 Uspora casu'!$G24/'07 Uspora casu'!$F24)^(1/('07 Uspora casu'!$G$19-'07 Uspora casu'!$F$19))*U25,IF(T$20&gt;MAX('07 Uspora casu'!$F$5:$J$5),(INDEX('07 Uspora casu'!$F24:$J24,MATCH(T$20,'07 Uspora casu'!$F$5:$J$5,1)-1)/INDEX('07 Uspora casu'!$F24:$J24,MATCH(T$20,'07 Uspora casu'!$F$5:$J$5,1)))^(1/(INDEX('07 Uspora casu'!$F$5:$J$5,MATCH(T$20,'07 Uspora casu'!$F$5:$J$5,1))-INDEX('07 Uspora casu'!$F$5:$J$5,MATCH(T$20,'07 Uspora casu'!$F$5:$J$5,1)-1)))*S25,(INDEX('07 Uspora casu'!$F24:$J24,MATCH(T$20,'07 Uspora casu'!$F$5:$J$5,1))/INDEX('07 Uspora casu'!$F24:$J24,MATCH(T$20,'07 Uspora casu'!$F$5:$J$5,1)+1))^(1/(INDEX('07 Uspora casu'!$F$5:$J$5,MATCH(T$20,'07 Uspora casu'!$F$5:$J$5,1)+1)-INDEX('07 Uspora casu'!$F$5:$J$5,MATCH(T$20,'07 Uspora casu'!$F$5:$J$5,1))))*S25)))))</f>
        <v>3.2658750873415715E-2</v>
      </c>
      <c r="U25" s="48">
        <f>IF($E25="",0,IF('07 Uspora casu'!$D$2="Jazdný čas",IFERROR(INDEX('07 Uspora casu'!$F24:$J24,MATCH(U$20,'07 Uspora casu'!$F$5:$J$5,0))/60,IF(U$20&lt;MIN('07 Uspora casu'!$F$5:$J$5),('07 Uspora casu'!$F24/'07 Uspora casu'!$G24)^(1/('07 Uspora casu'!$G$19-'07 Uspora casu'!$F$19))*V25,IF(U$20&gt;MAX('07 Uspora casu'!$F$5:$J$5),(INDEX('07 Uspora casu'!$F24:$J24,MATCH(U$20,'07 Uspora casu'!$F$5:$J$5,1))/INDEX('07 Uspora casu'!$F24:$J24,MATCH(U$20,'07 Uspora casu'!$F$5:$J$5,1)-1))^(1/(INDEX('07 Uspora casu'!$F$5:$J$5,MATCH(U$20,'07 Uspora casu'!$F$5:$J$5,1))-INDEX('07 Uspora casu'!$F$5:$J$5,MATCH(U$20,'07 Uspora casu'!$F$5:$J$5,1)-1)))*T25,(INDEX('07 Uspora casu'!$F24:$J24,MATCH(U$20,'07 Uspora casu'!$F$5:$J$5,1)+1)/INDEX('07 Uspora casu'!$F24:$J24,MATCH(U$20,'07 Uspora casu'!$F$5:$J$5,1)))^(1/(INDEX('07 Uspora casu'!$F$5:$J$5,MATCH(U$20,'07 Uspora casu'!$F$5:$J$5,1)+1)-INDEX('07 Uspora casu'!$F$5:$J$5,MATCH(U$20,'07 Uspora casu'!$F$5:$J$5,1))))*T25))),IFERROR($E25/INDEX('07 Uspora casu'!$F24:$J24,MATCH(U$20,'07 Uspora casu'!$F$5:$J$5,0)),IF(U$20&lt;MIN('07 Uspora casu'!$F$5:$J$5),('07 Uspora casu'!$G24/'07 Uspora casu'!$F24)^(1/('07 Uspora casu'!$G$19-'07 Uspora casu'!$F$19))*V25,IF(U$20&gt;MAX('07 Uspora casu'!$F$5:$J$5),(INDEX('07 Uspora casu'!$F24:$J24,MATCH(U$20,'07 Uspora casu'!$F$5:$J$5,1)-1)/INDEX('07 Uspora casu'!$F24:$J24,MATCH(U$20,'07 Uspora casu'!$F$5:$J$5,1)))^(1/(INDEX('07 Uspora casu'!$F$5:$J$5,MATCH(U$20,'07 Uspora casu'!$F$5:$J$5,1))-INDEX('07 Uspora casu'!$F$5:$J$5,MATCH(U$20,'07 Uspora casu'!$F$5:$J$5,1)-1)))*T25,(INDEX('07 Uspora casu'!$F24:$J24,MATCH(U$20,'07 Uspora casu'!$F$5:$J$5,1))/INDEX('07 Uspora casu'!$F24:$J24,MATCH(U$20,'07 Uspora casu'!$F$5:$J$5,1)+1))^(1/(INDEX('07 Uspora casu'!$F$5:$J$5,MATCH(U$20,'07 Uspora casu'!$F$5:$J$5,1)+1)-INDEX('07 Uspora casu'!$F$5:$J$5,MATCH(U$20,'07 Uspora casu'!$F$5:$J$5,1))))*T25)))))</f>
        <v>3.2842882593042036E-2</v>
      </c>
      <c r="V25" s="48">
        <f>IF($E25="",0,IF('07 Uspora casu'!$D$2="Jazdný čas",IFERROR(INDEX('07 Uspora casu'!$F24:$J24,MATCH(V$20,'07 Uspora casu'!$F$5:$J$5,0))/60,IF(V$20&lt;MIN('07 Uspora casu'!$F$5:$J$5),('07 Uspora casu'!$F24/'07 Uspora casu'!$G24)^(1/('07 Uspora casu'!$G$19-'07 Uspora casu'!$F$19))*W25,IF(V$20&gt;MAX('07 Uspora casu'!$F$5:$J$5),(INDEX('07 Uspora casu'!$F24:$J24,MATCH(V$20,'07 Uspora casu'!$F$5:$J$5,1))/INDEX('07 Uspora casu'!$F24:$J24,MATCH(V$20,'07 Uspora casu'!$F$5:$J$5,1)-1))^(1/(INDEX('07 Uspora casu'!$F$5:$J$5,MATCH(V$20,'07 Uspora casu'!$F$5:$J$5,1))-INDEX('07 Uspora casu'!$F$5:$J$5,MATCH(V$20,'07 Uspora casu'!$F$5:$J$5,1)-1)))*U25,(INDEX('07 Uspora casu'!$F24:$J24,MATCH(V$20,'07 Uspora casu'!$F$5:$J$5,1)+1)/INDEX('07 Uspora casu'!$F24:$J24,MATCH(V$20,'07 Uspora casu'!$F$5:$J$5,1)))^(1/(INDEX('07 Uspora casu'!$F$5:$J$5,MATCH(V$20,'07 Uspora casu'!$F$5:$J$5,1)+1)-INDEX('07 Uspora casu'!$F$5:$J$5,MATCH(V$20,'07 Uspora casu'!$F$5:$J$5,1))))*U25))),IFERROR($E25/INDEX('07 Uspora casu'!$F24:$J24,MATCH(V$20,'07 Uspora casu'!$F$5:$J$5,0)),IF(V$20&lt;MIN('07 Uspora casu'!$F$5:$J$5),('07 Uspora casu'!$G24/'07 Uspora casu'!$F24)^(1/('07 Uspora casu'!$G$19-'07 Uspora casu'!$F$19))*W25,IF(V$20&gt;MAX('07 Uspora casu'!$F$5:$J$5),(INDEX('07 Uspora casu'!$F24:$J24,MATCH(V$20,'07 Uspora casu'!$F$5:$J$5,1)-1)/INDEX('07 Uspora casu'!$F24:$J24,MATCH(V$20,'07 Uspora casu'!$F$5:$J$5,1)))^(1/(INDEX('07 Uspora casu'!$F$5:$J$5,MATCH(V$20,'07 Uspora casu'!$F$5:$J$5,1))-INDEX('07 Uspora casu'!$F$5:$J$5,MATCH(V$20,'07 Uspora casu'!$F$5:$J$5,1)-1)))*U25,(INDEX('07 Uspora casu'!$F24:$J24,MATCH(V$20,'07 Uspora casu'!$F$5:$J$5,1))/INDEX('07 Uspora casu'!$F24:$J24,MATCH(V$20,'07 Uspora casu'!$F$5:$J$5,1)+1))^(1/(INDEX('07 Uspora casu'!$F$5:$J$5,MATCH(V$20,'07 Uspora casu'!$F$5:$J$5,1)+1)-INDEX('07 Uspora casu'!$F$5:$J$5,MATCH(V$20,'07 Uspora casu'!$F$5:$J$5,1))))*U25)))))</f>
        <v>3.3028052456787957E-2</v>
      </c>
      <c r="W25" s="48">
        <f>IF($E25="",0,IF('07 Uspora casu'!$D$2="Jazdný čas",IFERROR(INDEX('07 Uspora casu'!$F24:$J24,MATCH(W$20,'07 Uspora casu'!$F$5:$J$5,0))/60,IF(W$20&lt;MIN('07 Uspora casu'!$F$5:$J$5),('07 Uspora casu'!$F24/'07 Uspora casu'!$G24)^(1/('07 Uspora casu'!$G$19-'07 Uspora casu'!$F$19))*X25,IF(W$20&gt;MAX('07 Uspora casu'!$F$5:$J$5),(INDEX('07 Uspora casu'!$F24:$J24,MATCH(W$20,'07 Uspora casu'!$F$5:$J$5,1))/INDEX('07 Uspora casu'!$F24:$J24,MATCH(W$20,'07 Uspora casu'!$F$5:$J$5,1)-1))^(1/(INDEX('07 Uspora casu'!$F$5:$J$5,MATCH(W$20,'07 Uspora casu'!$F$5:$J$5,1))-INDEX('07 Uspora casu'!$F$5:$J$5,MATCH(W$20,'07 Uspora casu'!$F$5:$J$5,1)-1)))*V25,(INDEX('07 Uspora casu'!$F24:$J24,MATCH(W$20,'07 Uspora casu'!$F$5:$J$5,1)+1)/INDEX('07 Uspora casu'!$F24:$J24,MATCH(W$20,'07 Uspora casu'!$F$5:$J$5,1)))^(1/(INDEX('07 Uspora casu'!$F$5:$J$5,MATCH(W$20,'07 Uspora casu'!$F$5:$J$5,1)+1)-INDEX('07 Uspora casu'!$F$5:$J$5,MATCH(W$20,'07 Uspora casu'!$F$5:$J$5,1))))*V25))),IFERROR($E25/INDEX('07 Uspora casu'!$F24:$J24,MATCH(W$20,'07 Uspora casu'!$F$5:$J$5,0)),IF(W$20&lt;MIN('07 Uspora casu'!$F$5:$J$5),('07 Uspora casu'!$G24/'07 Uspora casu'!$F24)^(1/('07 Uspora casu'!$G$19-'07 Uspora casu'!$F$19))*X25,IF(W$20&gt;MAX('07 Uspora casu'!$F$5:$J$5),(INDEX('07 Uspora casu'!$F24:$J24,MATCH(W$20,'07 Uspora casu'!$F$5:$J$5,1)-1)/INDEX('07 Uspora casu'!$F24:$J24,MATCH(W$20,'07 Uspora casu'!$F$5:$J$5,1)))^(1/(INDEX('07 Uspora casu'!$F$5:$J$5,MATCH(W$20,'07 Uspora casu'!$F$5:$J$5,1))-INDEX('07 Uspora casu'!$F$5:$J$5,MATCH(W$20,'07 Uspora casu'!$F$5:$J$5,1)-1)))*V25,(INDEX('07 Uspora casu'!$F24:$J24,MATCH(W$20,'07 Uspora casu'!$F$5:$J$5,1))/INDEX('07 Uspora casu'!$F24:$J24,MATCH(W$20,'07 Uspora casu'!$F$5:$J$5,1)+1))^(1/(INDEX('07 Uspora casu'!$F$5:$J$5,MATCH(W$20,'07 Uspora casu'!$F$5:$J$5,1)+1)-INDEX('07 Uspora casu'!$F$5:$J$5,MATCH(W$20,'07 Uspora casu'!$F$5:$J$5,1))))*V25)))))</f>
        <v>3.3214266317763488E-2</v>
      </c>
      <c r="X25" s="48">
        <f>IF($E25="",0,IF('07 Uspora casu'!$D$2="Jazdný čas",IFERROR(INDEX('07 Uspora casu'!$F24:$J24,MATCH(X$20,'07 Uspora casu'!$F$5:$J$5,0))/60,IF(X$20&lt;MIN('07 Uspora casu'!$F$5:$J$5),('07 Uspora casu'!$F24/'07 Uspora casu'!$G24)^(1/('07 Uspora casu'!$G$19-'07 Uspora casu'!$F$19))*Y25,IF(X$20&gt;MAX('07 Uspora casu'!$F$5:$J$5),(INDEX('07 Uspora casu'!$F24:$J24,MATCH(X$20,'07 Uspora casu'!$F$5:$J$5,1))/INDEX('07 Uspora casu'!$F24:$J24,MATCH(X$20,'07 Uspora casu'!$F$5:$J$5,1)-1))^(1/(INDEX('07 Uspora casu'!$F$5:$J$5,MATCH(X$20,'07 Uspora casu'!$F$5:$J$5,1))-INDEX('07 Uspora casu'!$F$5:$J$5,MATCH(X$20,'07 Uspora casu'!$F$5:$J$5,1)-1)))*W25,(INDEX('07 Uspora casu'!$F24:$J24,MATCH(X$20,'07 Uspora casu'!$F$5:$J$5,1)+1)/INDEX('07 Uspora casu'!$F24:$J24,MATCH(X$20,'07 Uspora casu'!$F$5:$J$5,1)))^(1/(INDEX('07 Uspora casu'!$F$5:$J$5,MATCH(X$20,'07 Uspora casu'!$F$5:$J$5,1)+1)-INDEX('07 Uspora casu'!$F$5:$J$5,MATCH(X$20,'07 Uspora casu'!$F$5:$J$5,1))))*W25))),IFERROR($E25/INDEX('07 Uspora casu'!$F24:$J24,MATCH(X$20,'07 Uspora casu'!$F$5:$J$5,0)),IF(X$20&lt;MIN('07 Uspora casu'!$F$5:$J$5),('07 Uspora casu'!$G24/'07 Uspora casu'!$F24)^(1/('07 Uspora casu'!$G$19-'07 Uspora casu'!$F$19))*Y25,IF(X$20&gt;MAX('07 Uspora casu'!$F$5:$J$5),(INDEX('07 Uspora casu'!$F24:$J24,MATCH(X$20,'07 Uspora casu'!$F$5:$J$5,1)-1)/INDEX('07 Uspora casu'!$F24:$J24,MATCH(X$20,'07 Uspora casu'!$F$5:$J$5,1)))^(1/(INDEX('07 Uspora casu'!$F$5:$J$5,MATCH(X$20,'07 Uspora casu'!$F$5:$J$5,1))-INDEX('07 Uspora casu'!$F$5:$J$5,MATCH(X$20,'07 Uspora casu'!$F$5:$J$5,1)-1)))*W25,(INDEX('07 Uspora casu'!$F24:$J24,MATCH(X$20,'07 Uspora casu'!$F$5:$J$5,1))/INDEX('07 Uspora casu'!$F24:$J24,MATCH(X$20,'07 Uspora casu'!$F$5:$J$5,1)+1))^(1/(INDEX('07 Uspora casu'!$F$5:$J$5,MATCH(X$20,'07 Uspora casu'!$F$5:$J$5,1)+1)-INDEX('07 Uspora casu'!$F$5:$J$5,MATCH(X$20,'07 Uspora casu'!$F$5:$J$5,1))))*W25)))))</f>
        <v>3.3401530062078792E-2</v>
      </c>
      <c r="Y25" s="48">
        <f>IF($E25="",0,IF('07 Uspora casu'!$D$2="Jazdný čas",IFERROR(INDEX('07 Uspora casu'!$F24:$J24,MATCH(Y$20,'07 Uspora casu'!$F$5:$J$5,0))/60,IF(Y$20&lt;MIN('07 Uspora casu'!$F$5:$J$5),('07 Uspora casu'!$F24/'07 Uspora casu'!$G24)^(1/('07 Uspora casu'!$G$19-'07 Uspora casu'!$F$19))*Z25,IF(Y$20&gt;MAX('07 Uspora casu'!$F$5:$J$5),(INDEX('07 Uspora casu'!$F24:$J24,MATCH(Y$20,'07 Uspora casu'!$F$5:$J$5,1))/INDEX('07 Uspora casu'!$F24:$J24,MATCH(Y$20,'07 Uspora casu'!$F$5:$J$5,1)-1))^(1/(INDEX('07 Uspora casu'!$F$5:$J$5,MATCH(Y$20,'07 Uspora casu'!$F$5:$J$5,1))-INDEX('07 Uspora casu'!$F$5:$J$5,MATCH(Y$20,'07 Uspora casu'!$F$5:$J$5,1)-1)))*X25,(INDEX('07 Uspora casu'!$F24:$J24,MATCH(Y$20,'07 Uspora casu'!$F$5:$J$5,1)+1)/INDEX('07 Uspora casu'!$F24:$J24,MATCH(Y$20,'07 Uspora casu'!$F$5:$J$5,1)))^(1/(INDEX('07 Uspora casu'!$F$5:$J$5,MATCH(Y$20,'07 Uspora casu'!$F$5:$J$5,1)+1)-INDEX('07 Uspora casu'!$F$5:$J$5,MATCH(Y$20,'07 Uspora casu'!$F$5:$J$5,1))))*X25))),IFERROR($E25/INDEX('07 Uspora casu'!$F24:$J24,MATCH(Y$20,'07 Uspora casu'!$F$5:$J$5,0)),IF(Y$20&lt;MIN('07 Uspora casu'!$F$5:$J$5),('07 Uspora casu'!$G24/'07 Uspora casu'!$F24)^(1/('07 Uspora casu'!$G$19-'07 Uspora casu'!$F$19))*Z25,IF(Y$20&gt;MAX('07 Uspora casu'!$F$5:$J$5),(INDEX('07 Uspora casu'!$F24:$J24,MATCH(Y$20,'07 Uspora casu'!$F$5:$J$5,1)-1)/INDEX('07 Uspora casu'!$F24:$J24,MATCH(Y$20,'07 Uspora casu'!$F$5:$J$5,1)))^(1/(INDEX('07 Uspora casu'!$F$5:$J$5,MATCH(Y$20,'07 Uspora casu'!$F$5:$J$5,1))-INDEX('07 Uspora casu'!$F$5:$J$5,MATCH(Y$20,'07 Uspora casu'!$F$5:$J$5,1)-1)))*X25,(INDEX('07 Uspora casu'!$F24:$J24,MATCH(Y$20,'07 Uspora casu'!$F$5:$J$5,1))/INDEX('07 Uspora casu'!$F24:$J24,MATCH(Y$20,'07 Uspora casu'!$F$5:$J$5,1)+1))^(1/(INDEX('07 Uspora casu'!$F$5:$J$5,MATCH(Y$20,'07 Uspora casu'!$F$5:$J$5,1)+1)-INDEX('07 Uspora casu'!$F$5:$J$5,MATCH(Y$20,'07 Uspora casu'!$F$5:$J$5,1))))*X25)))))</f>
        <v>3.3589849609030213E-2</v>
      </c>
      <c r="Z25" s="48">
        <f>IF($E25="",0,IF('07 Uspora casu'!$D$2="Jazdný čas",IFERROR(INDEX('07 Uspora casu'!$F24:$J24,MATCH(Z$20,'07 Uspora casu'!$F$5:$J$5,0))/60,IF(Z$20&lt;MIN('07 Uspora casu'!$F$5:$J$5),('07 Uspora casu'!$F24/'07 Uspora casu'!$G24)^(1/('07 Uspora casu'!$G$19-'07 Uspora casu'!$F$19))*AA25,IF(Z$20&gt;MAX('07 Uspora casu'!$F$5:$J$5),(INDEX('07 Uspora casu'!$F24:$J24,MATCH(Z$20,'07 Uspora casu'!$F$5:$J$5,1))/INDEX('07 Uspora casu'!$F24:$J24,MATCH(Z$20,'07 Uspora casu'!$F$5:$J$5,1)-1))^(1/(INDEX('07 Uspora casu'!$F$5:$J$5,MATCH(Z$20,'07 Uspora casu'!$F$5:$J$5,1))-INDEX('07 Uspora casu'!$F$5:$J$5,MATCH(Z$20,'07 Uspora casu'!$F$5:$J$5,1)-1)))*Y25,(INDEX('07 Uspora casu'!$F24:$J24,MATCH(Z$20,'07 Uspora casu'!$F$5:$J$5,1)+1)/INDEX('07 Uspora casu'!$F24:$J24,MATCH(Z$20,'07 Uspora casu'!$F$5:$J$5,1)))^(1/(INDEX('07 Uspora casu'!$F$5:$J$5,MATCH(Z$20,'07 Uspora casu'!$F$5:$J$5,1)+1)-INDEX('07 Uspora casu'!$F$5:$J$5,MATCH(Z$20,'07 Uspora casu'!$F$5:$J$5,1))))*Y25))),IFERROR($E25/INDEX('07 Uspora casu'!$F24:$J24,MATCH(Z$20,'07 Uspora casu'!$F$5:$J$5,0)),IF(Z$20&lt;MIN('07 Uspora casu'!$F$5:$J$5),('07 Uspora casu'!$G24/'07 Uspora casu'!$F24)^(1/('07 Uspora casu'!$G$19-'07 Uspora casu'!$F$19))*AA25,IF(Z$20&gt;MAX('07 Uspora casu'!$F$5:$J$5),(INDEX('07 Uspora casu'!$F24:$J24,MATCH(Z$20,'07 Uspora casu'!$F$5:$J$5,1)-1)/INDEX('07 Uspora casu'!$F24:$J24,MATCH(Z$20,'07 Uspora casu'!$F$5:$J$5,1)))^(1/(INDEX('07 Uspora casu'!$F$5:$J$5,MATCH(Z$20,'07 Uspora casu'!$F$5:$J$5,1))-INDEX('07 Uspora casu'!$F$5:$J$5,MATCH(Z$20,'07 Uspora casu'!$F$5:$J$5,1)-1)))*Y25,(INDEX('07 Uspora casu'!$F24:$J24,MATCH(Z$20,'07 Uspora casu'!$F$5:$J$5,1))/INDEX('07 Uspora casu'!$F24:$J24,MATCH(Z$20,'07 Uspora casu'!$F$5:$J$5,1)+1))^(1/(INDEX('07 Uspora casu'!$F$5:$J$5,MATCH(Z$20,'07 Uspora casu'!$F$5:$J$5,1)+1)-INDEX('07 Uspora casu'!$F$5:$J$5,MATCH(Z$20,'07 Uspora casu'!$F$5:$J$5,1))))*Y25)))))</f>
        <v>3.3779230911287393E-2</v>
      </c>
      <c r="AA25" s="48">
        <f>IF($E25="",0,IF('07 Uspora casu'!$D$2="Jazdný čas",IFERROR(INDEX('07 Uspora casu'!$F24:$J24,MATCH(AA$20,'07 Uspora casu'!$F$5:$J$5,0))/60,IF(AA$20&lt;MIN('07 Uspora casu'!$F$5:$J$5),('07 Uspora casu'!$F24/'07 Uspora casu'!$G24)^(1/('07 Uspora casu'!$G$19-'07 Uspora casu'!$F$19))*AB25,IF(AA$20&gt;MAX('07 Uspora casu'!$F$5:$J$5),(INDEX('07 Uspora casu'!$F24:$J24,MATCH(AA$20,'07 Uspora casu'!$F$5:$J$5,1))/INDEX('07 Uspora casu'!$F24:$J24,MATCH(AA$20,'07 Uspora casu'!$F$5:$J$5,1)-1))^(1/(INDEX('07 Uspora casu'!$F$5:$J$5,MATCH(AA$20,'07 Uspora casu'!$F$5:$J$5,1))-INDEX('07 Uspora casu'!$F$5:$J$5,MATCH(AA$20,'07 Uspora casu'!$F$5:$J$5,1)-1)))*Z25,(INDEX('07 Uspora casu'!$F24:$J24,MATCH(AA$20,'07 Uspora casu'!$F$5:$J$5,1)+1)/INDEX('07 Uspora casu'!$F24:$J24,MATCH(AA$20,'07 Uspora casu'!$F$5:$J$5,1)))^(1/(INDEX('07 Uspora casu'!$F$5:$J$5,MATCH(AA$20,'07 Uspora casu'!$F$5:$J$5,1)+1)-INDEX('07 Uspora casu'!$F$5:$J$5,MATCH(AA$20,'07 Uspora casu'!$F$5:$J$5,1))))*Z25))),IFERROR($E25/INDEX('07 Uspora casu'!$F24:$J24,MATCH(AA$20,'07 Uspora casu'!$F$5:$J$5,0)),IF(AA$20&lt;MIN('07 Uspora casu'!$F$5:$J$5),('07 Uspora casu'!$G24/'07 Uspora casu'!$F24)^(1/('07 Uspora casu'!$G$19-'07 Uspora casu'!$F$19))*AB25,IF(AA$20&gt;MAX('07 Uspora casu'!$F$5:$J$5),(INDEX('07 Uspora casu'!$F24:$J24,MATCH(AA$20,'07 Uspora casu'!$F$5:$J$5,1)-1)/INDEX('07 Uspora casu'!$F24:$J24,MATCH(AA$20,'07 Uspora casu'!$F$5:$J$5,1)))^(1/(INDEX('07 Uspora casu'!$F$5:$J$5,MATCH(AA$20,'07 Uspora casu'!$F$5:$J$5,1))-INDEX('07 Uspora casu'!$F$5:$J$5,MATCH(AA$20,'07 Uspora casu'!$F$5:$J$5,1)-1)))*Z25,(INDEX('07 Uspora casu'!$F24:$J24,MATCH(AA$20,'07 Uspora casu'!$F$5:$J$5,1))/INDEX('07 Uspora casu'!$F24:$J24,MATCH(AA$20,'07 Uspora casu'!$F$5:$J$5,1)+1))^(1/(INDEX('07 Uspora casu'!$F$5:$J$5,MATCH(AA$20,'07 Uspora casu'!$F$5:$J$5,1)+1)-INDEX('07 Uspora casu'!$F$5:$J$5,MATCH(AA$20,'07 Uspora casu'!$F$5:$J$5,1))))*Z25)))))</f>
        <v>3.3969679955081419E-2</v>
      </c>
      <c r="AB25" s="48">
        <f>IF($E25="",0,IF('07 Uspora casu'!$D$2="Jazdný čas",IFERROR(INDEX('07 Uspora casu'!$F24:$J24,MATCH(AB$20,'07 Uspora casu'!$F$5:$J$5,0))/60,IF(AB$20&lt;MIN('07 Uspora casu'!$F$5:$J$5),('07 Uspora casu'!$F24/'07 Uspora casu'!$G24)^(1/('07 Uspora casu'!$G$19-'07 Uspora casu'!$F$19))*AC25,IF(AB$20&gt;MAX('07 Uspora casu'!$F$5:$J$5),(INDEX('07 Uspora casu'!$F24:$J24,MATCH(AB$20,'07 Uspora casu'!$F$5:$J$5,1))/INDEX('07 Uspora casu'!$F24:$J24,MATCH(AB$20,'07 Uspora casu'!$F$5:$J$5,1)-1))^(1/(INDEX('07 Uspora casu'!$F$5:$J$5,MATCH(AB$20,'07 Uspora casu'!$F$5:$J$5,1))-INDEX('07 Uspora casu'!$F$5:$J$5,MATCH(AB$20,'07 Uspora casu'!$F$5:$J$5,1)-1)))*AA25,(INDEX('07 Uspora casu'!$F24:$J24,MATCH(AB$20,'07 Uspora casu'!$F$5:$J$5,1)+1)/INDEX('07 Uspora casu'!$F24:$J24,MATCH(AB$20,'07 Uspora casu'!$F$5:$J$5,1)))^(1/(INDEX('07 Uspora casu'!$F$5:$J$5,MATCH(AB$20,'07 Uspora casu'!$F$5:$J$5,1)+1)-INDEX('07 Uspora casu'!$F$5:$J$5,MATCH(AB$20,'07 Uspora casu'!$F$5:$J$5,1))))*AA25))),IFERROR($E25/INDEX('07 Uspora casu'!$F24:$J24,MATCH(AB$20,'07 Uspora casu'!$F$5:$J$5,0)),IF(AB$20&lt;MIN('07 Uspora casu'!$F$5:$J$5),('07 Uspora casu'!$G24/'07 Uspora casu'!$F24)^(1/('07 Uspora casu'!$G$19-'07 Uspora casu'!$F$19))*AC25,IF(AB$20&gt;MAX('07 Uspora casu'!$F$5:$J$5),(INDEX('07 Uspora casu'!$F24:$J24,MATCH(AB$20,'07 Uspora casu'!$F$5:$J$5,1)-1)/INDEX('07 Uspora casu'!$F24:$J24,MATCH(AB$20,'07 Uspora casu'!$F$5:$J$5,1)))^(1/(INDEX('07 Uspora casu'!$F$5:$J$5,MATCH(AB$20,'07 Uspora casu'!$F$5:$J$5,1))-INDEX('07 Uspora casu'!$F$5:$J$5,MATCH(AB$20,'07 Uspora casu'!$F$5:$J$5,1)-1)))*AA25,(INDEX('07 Uspora casu'!$F24:$J24,MATCH(AB$20,'07 Uspora casu'!$F$5:$J$5,1))/INDEX('07 Uspora casu'!$F24:$J24,MATCH(AB$20,'07 Uspora casu'!$F$5:$J$5,1)+1))^(1/(INDEX('07 Uspora casu'!$F$5:$J$5,MATCH(AB$20,'07 Uspora casu'!$F$5:$J$5,1)+1)-INDEX('07 Uspora casu'!$F$5:$J$5,MATCH(AB$20,'07 Uspora casu'!$F$5:$J$5,1))))*AA25)))))</f>
        <v>3.4162600831826574E-2</v>
      </c>
      <c r="AC25" s="48">
        <f>IF($E25="",0,IF('07 Uspora casu'!$D$2="Jazdný čas",IFERROR(INDEX('07 Uspora casu'!$F24:$J24,MATCH(AC$20,'07 Uspora casu'!$F$5:$J$5,0))/60,IF(AC$20&lt;MIN('07 Uspora casu'!$F$5:$J$5),('07 Uspora casu'!$F24/'07 Uspora casu'!$G24)^(1/('07 Uspora casu'!$G$19-'07 Uspora casu'!$F$19))*AD25,IF(AC$20&gt;MAX('07 Uspora casu'!$F$5:$J$5),(INDEX('07 Uspora casu'!$F24:$J24,MATCH(AC$20,'07 Uspora casu'!$F$5:$J$5,1))/INDEX('07 Uspora casu'!$F24:$J24,MATCH(AC$20,'07 Uspora casu'!$F$5:$J$5,1)-1))^(1/(INDEX('07 Uspora casu'!$F$5:$J$5,MATCH(AC$20,'07 Uspora casu'!$F$5:$J$5,1))-INDEX('07 Uspora casu'!$F$5:$J$5,MATCH(AC$20,'07 Uspora casu'!$F$5:$J$5,1)-1)))*AB25,(INDEX('07 Uspora casu'!$F24:$J24,MATCH(AC$20,'07 Uspora casu'!$F$5:$J$5,1)+1)/INDEX('07 Uspora casu'!$F24:$J24,MATCH(AC$20,'07 Uspora casu'!$F$5:$J$5,1)))^(1/(INDEX('07 Uspora casu'!$F$5:$J$5,MATCH(AC$20,'07 Uspora casu'!$F$5:$J$5,1)+1)-INDEX('07 Uspora casu'!$F$5:$J$5,MATCH(AC$20,'07 Uspora casu'!$F$5:$J$5,1))))*AB25))),IFERROR($E25/INDEX('07 Uspora casu'!$F24:$J24,MATCH(AC$20,'07 Uspora casu'!$F$5:$J$5,0)),IF(AC$20&lt;MIN('07 Uspora casu'!$F$5:$J$5),('07 Uspora casu'!$G24/'07 Uspora casu'!$F24)^(1/('07 Uspora casu'!$G$19-'07 Uspora casu'!$F$19))*AD25,IF(AC$20&gt;MAX('07 Uspora casu'!$F$5:$J$5),(INDEX('07 Uspora casu'!$F24:$J24,MATCH(AC$20,'07 Uspora casu'!$F$5:$J$5,1)-1)/INDEX('07 Uspora casu'!$F24:$J24,MATCH(AC$20,'07 Uspora casu'!$F$5:$J$5,1)))^(1/(INDEX('07 Uspora casu'!$F$5:$J$5,MATCH(AC$20,'07 Uspora casu'!$F$5:$J$5,1))-INDEX('07 Uspora casu'!$F$5:$J$5,MATCH(AC$20,'07 Uspora casu'!$F$5:$J$5,1)-1)))*AB25,(INDEX('07 Uspora casu'!$F24:$J24,MATCH(AC$20,'07 Uspora casu'!$F$5:$J$5,1))/INDEX('07 Uspora casu'!$F24:$J24,MATCH(AC$20,'07 Uspora casu'!$F$5:$J$5,1)+1))^(1/(INDEX('07 Uspora casu'!$F$5:$J$5,MATCH(AC$20,'07 Uspora casu'!$F$5:$J$5,1)+1)-INDEX('07 Uspora casu'!$F$5:$J$5,MATCH(AC$20,'07 Uspora casu'!$F$5:$J$5,1))))*AB25)))))</f>
        <v>3.4356617346350281E-2</v>
      </c>
      <c r="AD25" s="48">
        <f>IF($E25="",0,IF('07 Uspora casu'!$D$2="Jazdný čas",IFERROR(INDEX('07 Uspora casu'!$F24:$J24,MATCH(AD$20,'07 Uspora casu'!$F$5:$J$5,0))/60,IF(AD$20&lt;MIN('07 Uspora casu'!$F$5:$J$5),('07 Uspora casu'!$F24/'07 Uspora casu'!$G24)^(1/('07 Uspora casu'!$G$19-'07 Uspora casu'!$F$19))*AE25,IF(AD$20&gt;MAX('07 Uspora casu'!$F$5:$J$5),(INDEX('07 Uspora casu'!$F24:$J24,MATCH(AD$20,'07 Uspora casu'!$F$5:$J$5,1))/INDEX('07 Uspora casu'!$F24:$J24,MATCH(AD$20,'07 Uspora casu'!$F$5:$J$5,1)-1))^(1/(INDEX('07 Uspora casu'!$F$5:$J$5,MATCH(AD$20,'07 Uspora casu'!$F$5:$J$5,1))-INDEX('07 Uspora casu'!$F$5:$J$5,MATCH(AD$20,'07 Uspora casu'!$F$5:$J$5,1)-1)))*AC25,(INDEX('07 Uspora casu'!$F24:$J24,MATCH(AD$20,'07 Uspora casu'!$F$5:$J$5,1)+1)/INDEX('07 Uspora casu'!$F24:$J24,MATCH(AD$20,'07 Uspora casu'!$F$5:$J$5,1)))^(1/(INDEX('07 Uspora casu'!$F$5:$J$5,MATCH(AD$20,'07 Uspora casu'!$F$5:$J$5,1)+1)-INDEX('07 Uspora casu'!$F$5:$J$5,MATCH(AD$20,'07 Uspora casu'!$F$5:$J$5,1))))*AC25))),IFERROR($E25/INDEX('07 Uspora casu'!$F24:$J24,MATCH(AD$20,'07 Uspora casu'!$F$5:$J$5,0)),IF(AD$20&lt;MIN('07 Uspora casu'!$F$5:$J$5),('07 Uspora casu'!$G24/'07 Uspora casu'!$F24)^(1/('07 Uspora casu'!$G$19-'07 Uspora casu'!$F$19))*AE25,IF(AD$20&gt;MAX('07 Uspora casu'!$F$5:$J$5),(INDEX('07 Uspora casu'!$F24:$J24,MATCH(AD$20,'07 Uspora casu'!$F$5:$J$5,1)-1)/INDEX('07 Uspora casu'!$F24:$J24,MATCH(AD$20,'07 Uspora casu'!$F$5:$J$5,1)))^(1/(INDEX('07 Uspora casu'!$F$5:$J$5,MATCH(AD$20,'07 Uspora casu'!$F$5:$J$5,1))-INDEX('07 Uspora casu'!$F$5:$J$5,MATCH(AD$20,'07 Uspora casu'!$F$5:$J$5,1)-1)))*AC25,(INDEX('07 Uspora casu'!$F24:$J24,MATCH(AD$20,'07 Uspora casu'!$F$5:$J$5,1))/INDEX('07 Uspora casu'!$F24:$J24,MATCH(AD$20,'07 Uspora casu'!$F$5:$J$5,1)+1))^(1/(INDEX('07 Uspora casu'!$F$5:$J$5,MATCH(AD$20,'07 Uspora casu'!$F$5:$J$5,1)+1)-INDEX('07 Uspora casu'!$F$5:$J$5,MATCH(AD$20,'07 Uspora casu'!$F$5:$J$5,1))))*AC25)))))</f>
        <v>3.455173572100733E-2</v>
      </c>
      <c r="AE25" s="48">
        <f>IF($E25="",0,IF('07 Uspora casu'!$D$2="Jazdný čas",IFERROR(INDEX('07 Uspora casu'!$F24:$J24,MATCH(AE$20,'07 Uspora casu'!$F$5:$J$5,0))/60,IF(AE$20&lt;MIN('07 Uspora casu'!$F$5:$J$5),('07 Uspora casu'!$F24/'07 Uspora casu'!$G24)^(1/('07 Uspora casu'!$G$19-'07 Uspora casu'!$F$19))*AF25,IF(AE$20&gt;MAX('07 Uspora casu'!$F$5:$J$5),(INDEX('07 Uspora casu'!$F24:$J24,MATCH(AE$20,'07 Uspora casu'!$F$5:$J$5,1))/INDEX('07 Uspora casu'!$F24:$J24,MATCH(AE$20,'07 Uspora casu'!$F$5:$J$5,1)-1))^(1/(INDEX('07 Uspora casu'!$F$5:$J$5,MATCH(AE$20,'07 Uspora casu'!$F$5:$J$5,1))-INDEX('07 Uspora casu'!$F$5:$J$5,MATCH(AE$20,'07 Uspora casu'!$F$5:$J$5,1)-1)))*AD25,(INDEX('07 Uspora casu'!$F24:$J24,MATCH(AE$20,'07 Uspora casu'!$F$5:$J$5,1)+1)/INDEX('07 Uspora casu'!$F24:$J24,MATCH(AE$20,'07 Uspora casu'!$F$5:$J$5,1)))^(1/(INDEX('07 Uspora casu'!$F$5:$J$5,MATCH(AE$20,'07 Uspora casu'!$F$5:$J$5,1)+1)-INDEX('07 Uspora casu'!$F$5:$J$5,MATCH(AE$20,'07 Uspora casu'!$F$5:$J$5,1))))*AD25))),IFERROR($E25/INDEX('07 Uspora casu'!$F24:$J24,MATCH(AE$20,'07 Uspora casu'!$F$5:$J$5,0)),IF(AE$20&lt;MIN('07 Uspora casu'!$F$5:$J$5),('07 Uspora casu'!$G24/'07 Uspora casu'!$F24)^(1/('07 Uspora casu'!$G$19-'07 Uspora casu'!$F$19))*AF25,IF(AE$20&gt;MAX('07 Uspora casu'!$F$5:$J$5),(INDEX('07 Uspora casu'!$F24:$J24,MATCH(AE$20,'07 Uspora casu'!$F$5:$J$5,1)-1)/INDEX('07 Uspora casu'!$F24:$J24,MATCH(AE$20,'07 Uspora casu'!$F$5:$J$5,1)))^(1/(INDEX('07 Uspora casu'!$F$5:$J$5,MATCH(AE$20,'07 Uspora casu'!$F$5:$J$5,1))-INDEX('07 Uspora casu'!$F$5:$J$5,MATCH(AE$20,'07 Uspora casu'!$F$5:$J$5,1)-1)))*AD25,(INDEX('07 Uspora casu'!$F24:$J24,MATCH(AE$20,'07 Uspora casu'!$F$5:$J$5,1))/INDEX('07 Uspora casu'!$F24:$J24,MATCH(AE$20,'07 Uspora casu'!$F$5:$J$5,1)+1))^(1/(INDEX('07 Uspora casu'!$F$5:$J$5,MATCH(AE$20,'07 Uspora casu'!$F$5:$J$5,1)+1)-INDEX('07 Uspora casu'!$F$5:$J$5,MATCH(AE$20,'07 Uspora casu'!$F$5:$J$5,1))))*AD25)))))</f>
        <v>3.4747962213490566E-2</v>
      </c>
      <c r="AF25" s="48">
        <f>IF($E25="",0,IF('07 Uspora casu'!$D$2="Jazdný čas",IFERROR(INDEX('07 Uspora casu'!$F24:$J24,MATCH(AF$20,'07 Uspora casu'!$F$5:$J$5,0))/60,IF(AF$20&lt;MIN('07 Uspora casu'!$F$5:$J$5),('07 Uspora casu'!$F24/'07 Uspora casu'!$G24)^(1/('07 Uspora casu'!$G$19-'07 Uspora casu'!$F$19))*AG25,IF(AF$20&gt;MAX('07 Uspora casu'!$F$5:$J$5),(INDEX('07 Uspora casu'!$F24:$J24,MATCH(AF$20,'07 Uspora casu'!$F$5:$J$5,1))/INDEX('07 Uspora casu'!$F24:$J24,MATCH(AF$20,'07 Uspora casu'!$F$5:$J$5,1)-1))^(1/(INDEX('07 Uspora casu'!$F$5:$J$5,MATCH(AF$20,'07 Uspora casu'!$F$5:$J$5,1))-INDEX('07 Uspora casu'!$F$5:$J$5,MATCH(AF$20,'07 Uspora casu'!$F$5:$J$5,1)-1)))*AE25,(INDEX('07 Uspora casu'!$F24:$J24,MATCH(AF$20,'07 Uspora casu'!$F$5:$J$5,1)+1)/INDEX('07 Uspora casu'!$F24:$J24,MATCH(AF$20,'07 Uspora casu'!$F$5:$J$5,1)))^(1/(INDEX('07 Uspora casu'!$F$5:$J$5,MATCH(AF$20,'07 Uspora casu'!$F$5:$J$5,1)+1)-INDEX('07 Uspora casu'!$F$5:$J$5,MATCH(AF$20,'07 Uspora casu'!$F$5:$J$5,1))))*AE25))),IFERROR($E25/INDEX('07 Uspora casu'!$F24:$J24,MATCH(AF$20,'07 Uspora casu'!$F$5:$J$5,0)),IF(AF$20&lt;MIN('07 Uspora casu'!$F$5:$J$5),('07 Uspora casu'!$G24/'07 Uspora casu'!$F24)^(1/('07 Uspora casu'!$G$19-'07 Uspora casu'!$F$19))*AG25,IF(AF$20&gt;MAX('07 Uspora casu'!$F$5:$J$5),(INDEX('07 Uspora casu'!$F24:$J24,MATCH(AF$20,'07 Uspora casu'!$F$5:$J$5,1)-1)/INDEX('07 Uspora casu'!$F24:$J24,MATCH(AF$20,'07 Uspora casu'!$F$5:$J$5,1)))^(1/(INDEX('07 Uspora casu'!$F$5:$J$5,MATCH(AF$20,'07 Uspora casu'!$F$5:$J$5,1))-INDEX('07 Uspora casu'!$F$5:$J$5,MATCH(AF$20,'07 Uspora casu'!$F$5:$J$5,1)-1)))*AE25,(INDEX('07 Uspora casu'!$F24:$J24,MATCH(AF$20,'07 Uspora casu'!$F$5:$J$5,1))/INDEX('07 Uspora casu'!$F24:$J24,MATCH(AF$20,'07 Uspora casu'!$F$5:$J$5,1)+1))^(1/(INDEX('07 Uspora casu'!$F$5:$J$5,MATCH(AF$20,'07 Uspora casu'!$F$5:$J$5,1)+1)-INDEX('07 Uspora casu'!$F$5:$J$5,MATCH(AF$20,'07 Uspora casu'!$F$5:$J$5,1))))*AE25)))))</f>
        <v>3.4945303117031562E-2</v>
      </c>
      <c r="AG25" s="48">
        <f>IF($E25="",0,IF('07 Uspora casu'!$D$2="Jazdný čas",IFERROR(INDEX('07 Uspora casu'!$F24:$J24,MATCH(AG$20,'07 Uspora casu'!$F$5:$J$5,0))/60,IF(AG$20&lt;MIN('07 Uspora casu'!$F$5:$J$5),('07 Uspora casu'!$F24/'07 Uspora casu'!$G24)^(1/('07 Uspora casu'!$G$19-'07 Uspora casu'!$F$19))*AH25,IF(AG$20&gt;MAX('07 Uspora casu'!$F$5:$J$5),(INDEX('07 Uspora casu'!$F24:$J24,MATCH(AG$20,'07 Uspora casu'!$F$5:$J$5,1))/INDEX('07 Uspora casu'!$F24:$J24,MATCH(AG$20,'07 Uspora casu'!$F$5:$J$5,1)-1))^(1/(INDEX('07 Uspora casu'!$F$5:$J$5,MATCH(AG$20,'07 Uspora casu'!$F$5:$J$5,1))-INDEX('07 Uspora casu'!$F$5:$J$5,MATCH(AG$20,'07 Uspora casu'!$F$5:$J$5,1)-1)))*AF25,(INDEX('07 Uspora casu'!$F24:$J24,MATCH(AG$20,'07 Uspora casu'!$F$5:$J$5,1)+1)/INDEX('07 Uspora casu'!$F24:$J24,MATCH(AG$20,'07 Uspora casu'!$F$5:$J$5,1)))^(1/(INDEX('07 Uspora casu'!$F$5:$J$5,MATCH(AG$20,'07 Uspora casu'!$F$5:$J$5,1)+1)-INDEX('07 Uspora casu'!$F$5:$J$5,MATCH(AG$20,'07 Uspora casu'!$F$5:$J$5,1))))*AF25))),IFERROR($E25/INDEX('07 Uspora casu'!$F24:$J24,MATCH(AG$20,'07 Uspora casu'!$F$5:$J$5,0)),IF(AG$20&lt;MIN('07 Uspora casu'!$F$5:$J$5),('07 Uspora casu'!$G24/'07 Uspora casu'!$F24)^(1/('07 Uspora casu'!$G$19-'07 Uspora casu'!$F$19))*AH25,IF(AG$20&gt;MAX('07 Uspora casu'!$F$5:$J$5),(INDEX('07 Uspora casu'!$F24:$J24,MATCH(AG$20,'07 Uspora casu'!$F$5:$J$5,1)-1)/INDEX('07 Uspora casu'!$F24:$J24,MATCH(AG$20,'07 Uspora casu'!$F$5:$J$5,1)))^(1/(INDEX('07 Uspora casu'!$F$5:$J$5,MATCH(AG$20,'07 Uspora casu'!$F$5:$J$5,1))-INDEX('07 Uspora casu'!$F$5:$J$5,MATCH(AG$20,'07 Uspora casu'!$F$5:$J$5,1)-1)))*AF25,(INDEX('07 Uspora casu'!$F24:$J24,MATCH(AG$20,'07 Uspora casu'!$F$5:$J$5,1))/INDEX('07 Uspora casu'!$F24:$J24,MATCH(AG$20,'07 Uspora casu'!$F$5:$J$5,1)+1))^(1/(INDEX('07 Uspora casu'!$F$5:$J$5,MATCH(AG$20,'07 Uspora casu'!$F$5:$J$5,1)+1)-INDEX('07 Uspora casu'!$F$5:$J$5,MATCH(AG$20,'07 Uspora casu'!$F$5:$J$5,1))))*AF25)))))</f>
        <v>3.5143764760602464E-2</v>
      </c>
      <c r="AH25" s="48">
        <f>IF($E25="",0,IF('07 Uspora casu'!$D$2="Jazdný čas",IFERROR(INDEX('07 Uspora casu'!$F24:$J24,MATCH(AH$20,'07 Uspora casu'!$F$5:$J$5,0))/60,IF(AH$20&lt;MIN('07 Uspora casu'!$F$5:$J$5),('07 Uspora casu'!$F24/'07 Uspora casu'!$G24)^(1/('07 Uspora casu'!$G$19-'07 Uspora casu'!$F$19))*AI25,IF(AH$20&gt;MAX('07 Uspora casu'!$F$5:$J$5),(INDEX('07 Uspora casu'!$F24:$J24,MATCH(AH$20,'07 Uspora casu'!$F$5:$J$5,1))/INDEX('07 Uspora casu'!$F24:$J24,MATCH(AH$20,'07 Uspora casu'!$F$5:$J$5,1)-1))^(1/(INDEX('07 Uspora casu'!$F$5:$J$5,MATCH(AH$20,'07 Uspora casu'!$F$5:$J$5,1))-INDEX('07 Uspora casu'!$F$5:$J$5,MATCH(AH$20,'07 Uspora casu'!$F$5:$J$5,1)-1)))*AG25,(INDEX('07 Uspora casu'!$F24:$J24,MATCH(AH$20,'07 Uspora casu'!$F$5:$J$5,1)+1)/INDEX('07 Uspora casu'!$F24:$J24,MATCH(AH$20,'07 Uspora casu'!$F$5:$J$5,1)))^(1/(INDEX('07 Uspora casu'!$F$5:$J$5,MATCH(AH$20,'07 Uspora casu'!$F$5:$J$5,1)+1)-INDEX('07 Uspora casu'!$F$5:$J$5,MATCH(AH$20,'07 Uspora casu'!$F$5:$J$5,1))))*AG25))),IFERROR($E25/INDEX('07 Uspora casu'!$F24:$J24,MATCH(AH$20,'07 Uspora casu'!$F$5:$J$5,0)),IF(AH$20&lt;MIN('07 Uspora casu'!$F$5:$J$5),('07 Uspora casu'!$G24/'07 Uspora casu'!$F24)^(1/('07 Uspora casu'!$G$19-'07 Uspora casu'!$F$19))*AI25,IF(AH$20&gt;MAX('07 Uspora casu'!$F$5:$J$5),(INDEX('07 Uspora casu'!$F24:$J24,MATCH(AH$20,'07 Uspora casu'!$F$5:$J$5,1)-1)/INDEX('07 Uspora casu'!$F24:$J24,MATCH(AH$20,'07 Uspora casu'!$F$5:$J$5,1)))^(1/(INDEX('07 Uspora casu'!$F$5:$J$5,MATCH(AH$20,'07 Uspora casu'!$F$5:$J$5,1))-INDEX('07 Uspora casu'!$F$5:$J$5,MATCH(AH$20,'07 Uspora casu'!$F$5:$J$5,1)-1)))*AG25,(INDEX('07 Uspora casu'!$F24:$J24,MATCH(AH$20,'07 Uspora casu'!$F$5:$J$5,1))/INDEX('07 Uspora casu'!$F24:$J24,MATCH(AH$20,'07 Uspora casu'!$F$5:$J$5,1)+1))^(1/(INDEX('07 Uspora casu'!$F$5:$J$5,MATCH(AH$20,'07 Uspora casu'!$F$5:$J$5,1)+1)-INDEX('07 Uspora casu'!$F$5:$J$5,MATCH(AH$20,'07 Uspora casu'!$F$5:$J$5,1))))*AG25)))))</f>
        <v>3.534335350911897E-2</v>
      </c>
      <c r="AI25" s="48">
        <f>IF($E25="",0,IF('07 Uspora casu'!$D$2="Jazdný čas",IFERROR(INDEX('07 Uspora casu'!$F24:$J24,MATCH(AI$20,'07 Uspora casu'!$F$5:$J$5,0))/60,IF(AI$20&lt;MIN('07 Uspora casu'!$F$5:$J$5),('07 Uspora casu'!$F24/'07 Uspora casu'!$G24)^(1/('07 Uspora casu'!$G$19-'07 Uspora casu'!$F$19))*AJ25,IF(AI$20&gt;MAX('07 Uspora casu'!$F$5:$J$5),(INDEX('07 Uspora casu'!$F24:$J24,MATCH(AI$20,'07 Uspora casu'!$F$5:$J$5,1))/INDEX('07 Uspora casu'!$F24:$J24,MATCH(AI$20,'07 Uspora casu'!$F$5:$J$5,1)-1))^(1/(INDEX('07 Uspora casu'!$F$5:$J$5,MATCH(AI$20,'07 Uspora casu'!$F$5:$J$5,1))-INDEX('07 Uspora casu'!$F$5:$J$5,MATCH(AI$20,'07 Uspora casu'!$F$5:$J$5,1)-1)))*AH25,(INDEX('07 Uspora casu'!$F24:$J24,MATCH(AI$20,'07 Uspora casu'!$F$5:$J$5,1)+1)/INDEX('07 Uspora casu'!$F24:$J24,MATCH(AI$20,'07 Uspora casu'!$F$5:$J$5,1)))^(1/(INDEX('07 Uspora casu'!$F$5:$J$5,MATCH(AI$20,'07 Uspora casu'!$F$5:$J$5,1)+1)-INDEX('07 Uspora casu'!$F$5:$J$5,MATCH(AI$20,'07 Uspora casu'!$F$5:$J$5,1))))*AH25))),IFERROR($E25/INDEX('07 Uspora casu'!$F24:$J24,MATCH(AI$20,'07 Uspora casu'!$F$5:$J$5,0)),IF(AI$20&lt;MIN('07 Uspora casu'!$F$5:$J$5),('07 Uspora casu'!$G24/'07 Uspora casu'!$F24)^(1/('07 Uspora casu'!$G$19-'07 Uspora casu'!$F$19))*AJ25,IF(AI$20&gt;MAX('07 Uspora casu'!$F$5:$J$5),(INDEX('07 Uspora casu'!$F24:$J24,MATCH(AI$20,'07 Uspora casu'!$F$5:$J$5,1)-1)/INDEX('07 Uspora casu'!$F24:$J24,MATCH(AI$20,'07 Uspora casu'!$F$5:$J$5,1)))^(1/(INDEX('07 Uspora casu'!$F$5:$J$5,MATCH(AI$20,'07 Uspora casu'!$F$5:$J$5,1))-INDEX('07 Uspora casu'!$F$5:$J$5,MATCH(AI$20,'07 Uspora casu'!$F$5:$J$5,1)-1)))*AH25,(INDEX('07 Uspora casu'!$F24:$J24,MATCH(AI$20,'07 Uspora casu'!$F$5:$J$5,1))/INDEX('07 Uspora casu'!$F24:$J24,MATCH(AI$20,'07 Uspora casu'!$F$5:$J$5,1)+1))^(1/(INDEX('07 Uspora casu'!$F$5:$J$5,MATCH(AI$20,'07 Uspora casu'!$F$5:$J$5,1)+1)-INDEX('07 Uspora casu'!$F$5:$J$5,MATCH(AI$20,'07 Uspora casu'!$F$5:$J$5,1))))*AH25)))))</f>
        <v>3.5544075763644455E-2</v>
      </c>
      <c r="AJ25" s="48">
        <f>IF($E25="",0,IF('07 Uspora casu'!$D$2="Jazdný čas",IFERROR(INDEX('07 Uspora casu'!$F24:$J24,MATCH(AJ$20,'07 Uspora casu'!$F$5:$J$5,0))/60,IF(AJ$20&lt;MIN('07 Uspora casu'!$F$5:$J$5),('07 Uspora casu'!$F24/'07 Uspora casu'!$G24)^(1/('07 Uspora casu'!$G$19-'07 Uspora casu'!$F$19))*AK25,IF(AJ$20&gt;MAX('07 Uspora casu'!$F$5:$J$5),(INDEX('07 Uspora casu'!$F24:$J24,MATCH(AJ$20,'07 Uspora casu'!$F$5:$J$5,1))/INDEX('07 Uspora casu'!$F24:$J24,MATCH(AJ$20,'07 Uspora casu'!$F$5:$J$5,1)-1))^(1/(INDEX('07 Uspora casu'!$F$5:$J$5,MATCH(AJ$20,'07 Uspora casu'!$F$5:$J$5,1))-INDEX('07 Uspora casu'!$F$5:$J$5,MATCH(AJ$20,'07 Uspora casu'!$F$5:$J$5,1)-1)))*AI25,(INDEX('07 Uspora casu'!$F24:$J24,MATCH(AJ$20,'07 Uspora casu'!$F$5:$J$5,1)+1)/INDEX('07 Uspora casu'!$F24:$J24,MATCH(AJ$20,'07 Uspora casu'!$F$5:$J$5,1)))^(1/(INDEX('07 Uspora casu'!$F$5:$J$5,MATCH(AJ$20,'07 Uspora casu'!$F$5:$J$5,1)+1)-INDEX('07 Uspora casu'!$F$5:$J$5,MATCH(AJ$20,'07 Uspora casu'!$F$5:$J$5,1))))*AI25))),IFERROR($E25/INDEX('07 Uspora casu'!$F24:$J24,MATCH(AJ$20,'07 Uspora casu'!$F$5:$J$5,0)),IF(AJ$20&lt;MIN('07 Uspora casu'!$F$5:$J$5),('07 Uspora casu'!$G24/'07 Uspora casu'!$F24)^(1/('07 Uspora casu'!$G$19-'07 Uspora casu'!$F$19))*AK25,IF(AJ$20&gt;MAX('07 Uspora casu'!$F$5:$J$5),(INDEX('07 Uspora casu'!$F24:$J24,MATCH(AJ$20,'07 Uspora casu'!$F$5:$J$5,1)-1)/INDEX('07 Uspora casu'!$F24:$J24,MATCH(AJ$20,'07 Uspora casu'!$F$5:$J$5,1)))^(1/(INDEX('07 Uspora casu'!$F$5:$J$5,MATCH(AJ$20,'07 Uspora casu'!$F$5:$J$5,1))-INDEX('07 Uspora casu'!$F$5:$J$5,MATCH(AJ$20,'07 Uspora casu'!$F$5:$J$5,1)-1)))*AI25,(INDEX('07 Uspora casu'!$F24:$J24,MATCH(AJ$20,'07 Uspora casu'!$F$5:$J$5,1))/INDEX('07 Uspora casu'!$F24:$J24,MATCH(AJ$20,'07 Uspora casu'!$F$5:$J$5,1)+1))^(1/(INDEX('07 Uspora casu'!$F$5:$J$5,MATCH(AJ$20,'07 Uspora casu'!$F$5:$J$5,1)+1)-INDEX('07 Uspora casu'!$F$5:$J$5,MATCH(AJ$20,'07 Uspora casu'!$F$5:$J$5,1))))*AI25)))))</f>
        <v>3.5745937961595274E-2</v>
      </c>
      <c r="AK25" s="48">
        <f>IF($E25="",0,IF('07 Uspora casu'!$D$2="Jazdný čas",IFERROR(INDEX('07 Uspora casu'!$F24:$J24,MATCH(AK$20,'07 Uspora casu'!$F$5:$J$5,0))/60,IF(AK$20&lt;MIN('07 Uspora casu'!$F$5:$J$5),('07 Uspora casu'!$F24/'07 Uspora casu'!$G24)^(1/('07 Uspora casu'!$G$19-'07 Uspora casu'!$F$19))*AL25,IF(AK$20&gt;MAX('07 Uspora casu'!$F$5:$J$5),(INDEX('07 Uspora casu'!$F24:$J24,MATCH(AK$20,'07 Uspora casu'!$F$5:$J$5,1))/INDEX('07 Uspora casu'!$F24:$J24,MATCH(AK$20,'07 Uspora casu'!$F$5:$J$5,1)-1))^(1/(INDEX('07 Uspora casu'!$F$5:$J$5,MATCH(AK$20,'07 Uspora casu'!$F$5:$J$5,1))-INDEX('07 Uspora casu'!$F$5:$J$5,MATCH(AK$20,'07 Uspora casu'!$F$5:$J$5,1)-1)))*AJ25,(INDEX('07 Uspora casu'!$F24:$J24,MATCH(AK$20,'07 Uspora casu'!$F$5:$J$5,1)+1)/INDEX('07 Uspora casu'!$F24:$J24,MATCH(AK$20,'07 Uspora casu'!$F$5:$J$5,1)))^(1/(INDEX('07 Uspora casu'!$F$5:$J$5,MATCH(AK$20,'07 Uspora casu'!$F$5:$J$5,1)+1)-INDEX('07 Uspora casu'!$F$5:$J$5,MATCH(AK$20,'07 Uspora casu'!$F$5:$J$5,1))))*AJ25))),IFERROR($E25/INDEX('07 Uspora casu'!$F24:$J24,MATCH(AK$20,'07 Uspora casu'!$F$5:$J$5,0)),IF(AK$20&lt;MIN('07 Uspora casu'!$F$5:$J$5),('07 Uspora casu'!$G24/'07 Uspora casu'!$F24)^(1/('07 Uspora casu'!$G$19-'07 Uspora casu'!$F$19))*AL25,IF(AK$20&gt;MAX('07 Uspora casu'!$F$5:$J$5),(INDEX('07 Uspora casu'!$F24:$J24,MATCH(AK$20,'07 Uspora casu'!$F$5:$J$5,1)-1)/INDEX('07 Uspora casu'!$F24:$J24,MATCH(AK$20,'07 Uspora casu'!$F$5:$J$5,1)))^(1/(INDEX('07 Uspora casu'!$F$5:$J$5,MATCH(AK$20,'07 Uspora casu'!$F$5:$J$5,1))-INDEX('07 Uspora casu'!$F$5:$J$5,MATCH(AK$20,'07 Uspora casu'!$F$5:$J$5,1)-1)))*AJ25,(INDEX('07 Uspora casu'!$F24:$J24,MATCH(AK$20,'07 Uspora casu'!$F$5:$J$5,1))/INDEX('07 Uspora casu'!$F24:$J24,MATCH(AK$20,'07 Uspora casu'!$F$5:$J$5,1)+1))^(1/(INDEX('07 Uspora casu'!$F$5:$J$5,MATCH(AK$20,'07 Uspora casu'!$F$5:$J$5,1)+1)-INDEX('07 Uspora casu'!$F$5:$J$5,MATCH(AK$20,'07 Uspora casu'!$F$5:$J$5,1))))*AJ25)))))</f>
        <v>3.5948946576947194E-2</v>
      </c>
      <c r="AL25" s="48">
        <f>IF($E25="",0,IF('07 Uspora casu'!$D$2="Jazdný čas",IFERROR(INDEX('07 Uspora casu'!$F24:$J24,MATCH(AL$20,'07 Uspora casu'!$F$5:$J$5,0))/60,IF(AL$20&lt;MIN('07 Uspora casu'!$F$5:$J$5),('07 Uspora casu'!$F24/'07 Uspora casu'!$G24)^(1/('07 Uspora casu'!$G$19-'07 Uspora casu'!$F$19))*AM25,IF(AL$20&gt;MAX('07 Uspora casu'!$F$5:$J$5),(INDEX('07 Uspora casu'!$F24:$J24,MATCH(AL$20,'07 Uspora casu'!$F$5:$J$5,1))/INDEX('07 Uspora casu'!$F24:$J24,MATCH(AL$20,'07 Uspora casu'!$F$5:$J$5,1)-1))^(1/(INDEX('07 Uspora casu'!$F$5:$J$5,MATCH(AL$20,'07 Uspora casu'!$F$5:$J$5,1))-INDEX('07 Uspora casu'!$F$5:$J$5,MATCH(AL$20,'07 Uspora casu'!$F$5:$J$5,1)-1)))*AK25,(INDEX('07 Uspora casu'!$F24:$J24,MATCH(AL$20,'07 Uspora casu'!$F$5:$J$5,1)+1)/INDEX('07 Uspora casu'!$F24:$J24,MATCH(AL$20,'07 Uspora casu'!$F$5:$J$5,1)))^(1/(INDEX('07 Uspora casu'!$F$5:$J$5,MATCH(AL$20,'07 Uspora casu'!$F$5:$J$5,1)+1)-INDEX('07 Uspora casu'!$F$5:$J$5,MATCH(AL$20,'07 Uspora casu'!$F$5:$J$5,1))))*AK25))),IFERROR($E25/INDEX('07 Uspora casu'!$F24:$J24,MATCH(AL$20,'07 Uspora casu'!$F$5:$J$5,0)),IF(AL$20&lt;MIN('07 Uspora casu'!$F$5:$J$5),('07 Uspora casu'!$G24/'07 Uspora casu'!$F24)^(1/('07 Uspora casu'!$G$19-'07 Uspora casu'!$F$19))*AM25,IF(AL$20&gt;MAX('07 Uspora casu'!$F$5:$J$5),(INDEX('07 Uspora casu'!$F24:$J24,MATCH(AL$20,'07 Uspora casu'!$F$5:$J$5,1)-1)/INDEX('07 Uspora casu'!$F24:$J24,MATCH(AL$20,'07 Uspora casu'!$F$5:$J$5,1)))^(1/(INDEX('07 Uspora casu'!$F$5:$J$5,MATCH(AL$20,'07 Uspora casu'!$F$5:$J$5,1))-INDEX('07 Uspora casu'!$F$5:$J$5,MATCH(AL$20,'07 Uspora casu'!$F$5:$J$5,1)-1)))*AK25,(INDEX('07 Uspora casu'!$F24:$J24,MATCH(AL$20,'07 Uspora casu'!$F$5:$J$5,1))/INDEX('07 Uspora casu'!$F24:$J24,MATCH(AL$20,'07 Uspora casu'!$F$5:$J$5,1)+1))^(1/(INDEX('07 Uspora casu'!$F$5:$J$5,MATCH(AL$20,'07 Uspora casu'!$F$5:$J$5,1)+1)-INDEX('07 Uspora casu'!$F$5:$J$5,MATCH(AL$20,'07 Uspora casu'!$F$5:$J$5,1))))*AK25)))))</f>
        <v>3.6153108120443041E-2</v>
      </c>
      <c r="AM25" s="48">
        <f>IF($E25="",0,IF('07 Uspora casu'!$D$2="Jazdný čas",IFERROR(INDEX('07 Uspora casu'!$F24:$J24,MATCH(AM$20,'07 Uspora casu'!$F$5:$J$5,0))/60,IF(AM$20&lt;MIN('07 Uspora casu'!$F$5:$J$5),('07 Uspora casu'!$F24/'07 Uspora casu'!$G24)^(1/('07 Uspora casu'!$G$19-'07 Uspora casu'!$F$19))*AN25,IF(AM$20&gt;MAX('07 Uspora casu'!$F$5:$J$5),(INDEX('07 Uspora casu'!$F24:$J24,MATCH(AM$20,'07 Uspora casu'!$F$5:$J$5,1))/INDEX('07 Uspora casu'!$F24:$J24,MATCH(AM$20,'07 Uspora casu'!$F$5:$J$5,1)-1))^(1/(INDEX('07 Uspora casu'!$F$5:$J$5,MATCH(AM$20,'07 Uspora casu'!$F$5:$J$5,1))-INDEX('07 Uspora casu'!$F$5:$J$5,MATCH(AM$20,'07 Uspora casu'!$F$5:$J$5,1)-1)))*AL25,(INDEX('07 Uspora casu'!$F24:$J24,MATCH(AM$20,'07 Uspora casu'!$F$5:$J$5,1)+1)/INDEX('07 Uspora casu'!$F24:$J24,MATCH(AM$20,'07 Uspora casu'!$F$5:$J$5,1)))^(1/(INDEX('07 Uspora casu'!$F$5:$J$5,MATCH(AM$20,'07 Uspora casu'!$F$5:$J$5,1)+1)-INDEX('07 Uspora casu'!$F$5:$J$5,MATCH(AM$20,'07 Uspora casu'!$F$5:$J$5,1))))*AL25))),IFERROR($E25/INDEX('07 Uspora casu'!$F24:$J24,MATCH(AM$20,'07 Uspora casu'!$F$5:$J$5,0)),IF(AM$20&lt;MIN('07 Uspora casu'!$F$5:$J$5),('07 Uspora casu'!$G24/'07 Uspora casu'!$F24)^(1/('07 Uspora casu'!$G$19-'07 Uspora casu'!$F$19))*AN25,IF(AM$20&gt;MAX('07 Uspora casu'!$F$5:$J$5),(INDEX('07 Uspora casu'!$F24:$J24,MATCH(AM$20,'07 Uspora casu'!$F$5:$J$5,1)-1)/INDEX('07 Uspora casu'!$F24:$J24,MATCH(AM$20,'07 Uspora casu'!$F$5:$J$5,1)))^(1/(INDEX('07 Uspora casu'!$F$5:$J$5,MATCH(AM$20,'07 Uspora casu'!$F$5:$J$5,1))-INDEX('07 Uspora casu'!$F$5:$J$5,MATCH(AM$20,'07 Uspora casu'!$F$5:$J$5,1)-1)))*AL25,(INDEX('07 Uspora casu'!$F24:$J24,MATCH(AM$20,'07 Uspora casu'!$F$5:$J$5,1))/INDEX('07 Uspora casu'!$F24:$J24,MATCH(AM$20,'07 Uspora casu'!$F$5:$J$5,1)+1))^(1/(INDEX('07 Uspora casu'!$F$5:$J$5,MATCH(AM$20,'07 Uspora casu'!$F$5:$J$5,1)+1)-INDEX('07 Uspora casu'!$F$5:$J$5,MATCH(AM$20,'07 Uspora casu'!$F$5:$J$5,1))))*AL25)))))</f>
        <v>3.6358429139801508E-2</v>
      </c>
      <c r="AN25" s="48">
        <f>IF($E25="",0,IF('07 Uspora casu'!$D$2="Jazdný čas",IFERROR(INDEX('07 Uspora casu'!$F24:$J24,MATCH(AN$20,'07 Uspora casu'!$F$5:$J$5,0))/60,IF(AN$20&lt;MIN('07 Uspora casu'!$F$5:$J$5),('07 Uspora casu'!$F24/'07 Uspora casu'!$G24)^(1/('07 Uspora casu'!$G$19-'07 Uspora casu'!$F$19))*AO25,IF(AN$20&gt;MAX('07 Uspora casu'!$F$5:$J$5),(INDEX('07 Uspora casu'!$F24:$J24,MATCH(AN$20,'07 Uspora casu'!$F$5:$J$5,1))/INDEX('07 Uspora casu'!$F24:$J24,MATCH(AN$20,'07 Uspora casu'!$F$5:$J$5,1)-1))^(1/(INDEX('07 Uspora casu'!$F$5:$J$5,MATCH(AN$20,'07 Uspora casu'!$F$5:$J$5,1))-INDEX('07 Uspora casu'!$F$5:$J$5,MATCH(AN$20,'07 Uspora casu'!$F$5:$J$5,1)-1)))*AM25,(INDEX('07 Uspora casu'!$F24:$J24,MATCH(AN$20,'07 Uspora casu'!$F$5:$J$5,1)+1)/INDEX('07 Uspora casu'!$F24:$J24,MATCH(AN$20,'07 Uspora casu'!$F$5:$J$5,1)))^(1/(INDEX('07 Uspora casu'!$F$5:$J$5,MATCH(AN$20,'07 Uspora casu'!$F$5:$J$5,1)+1)-INDEX('07 Uspora casu'!$F$5:$J$5,MATCH(AN$20,'07 Uspora casu'!$F$5:$J$5,1))))*AM25))),IFERROR($E25/INDEX('07 Uspora casu'!$F24:$J24,MATCH(AN$20,'07 Uspora casu'!$F$5:$J$5,0)),IF(AN$20&lt;MIN('07 Uspora casu'!$F$5:$J$5),('07 Uspora casu'!$G24/'07 Uspora casu'!$F24)^(1/('07 Uspora casu'!$G$19-'07 Uspora casu'!$F$19))*AO25,IF(AN$20&gt;MAX('07 Uspora casu'!$F$5:$J$5),(INDEX('07 Uspora casu'!$F24:$J24,MATCH(AN$20,'07 Uspora casu'!$F$5:$J$5,1)-1)/INDEX('07 Uspora casu'!$F24:$J24,MATCH(AN$20,'07 Uspora casu'!$F$5:$J$5,1)))^(1/(INDEX('07 Uspora casu'!$F$5:$J$5,MATCH(AN$20,'07 Uspora casu'!$F$5:$J$5,1))-INDEX('07 Uspora casu'!$F$5:$J$5,MATCH(AN$20,'07 Uspora casu'!$F$5:$J$5,1)-1)))*AM25,(INDEX('07 Uspora casu'!$F24:$J24,MATCH(AN$20,'07 Uspora casu'!$F$5:$J$5,1))/INDEX('07 Uspora casu'!$F24:$J24,MATCH(AN$20,'07 Uspora casu'!$F$5:$J$5,1)+1))^(1/(INDEX('07 Uspora casu'!$F$5:$J$5,MATCH(AN$20,'07 Uspora casu'!$F$5:$J$5,1)+1)-INDEX('07 Uspora casu'!$F$5:$J$5,MATCH(AN$20,'07 Uspora casu'!$F$5:$J$5,1))))*AM25)))))</f>
        <v>3.6564916219927142E-2</v>
      </c>
      <c r="AO25" s="48">
        <f>IF($E25="",0,IF('07 Uspora casu'!$D$2="Jazdný čas",IFERROR(INDEX('07 Uspora casu'!$F24:$J24,MATCH(AO$20,'07 Uspora casu'!$F$5:$J$5,0))/60,IF(AO$20&lt;MIN('07 Uspora casu'!$F$5:$J$5),('07 Uspora casu'!$F24/'07 Uspora casu'!$G24)^(1/('07 Uspora casu'!$G$19-'07 Uspora casu'!$F$19))*AP25,IF(AO$20&gt;MAX('07 Uspora casu'!$F$5:$J$5),(INDEX('07 Uspora casu'!$F24:$J24,MATCH(AO$20,'07 Uspora casu'!$F$5:$J$5,1))/INDEX('07 Uspora casu'!$F24:$J24,MATCH(AO$20,'07 Uspora casu'!$F$5:$J$5,1)-1))^(1/(INDEX('07 Uspora casu'!$F$5:$J$5,MATCH(AO$20,'07 Uspora casu'!$F$5:$J$5,1))-INDEX('07 Uspora casu'!$F$5:$J$5,MATCH(AO$20,'07 Uspora casu'!$F$5:$J$5,1)-1)))*AN25,(INDEX('07 Uspora casu'!$F24:$J24,MATCH(AO$20,'07 Uspora casu'!$F$5:$J$5,1)+1)/INDEX('07 Uspora casu'!$F24:$J24,MATCH(AO$20,'07 Uspora casu'!$F$5:$J$5,1)))^(1/(INDEX('07 Uspora casu'!$F$5:$J$5,MATCH(AO$20,'07 Uspora casu'!$F$5:$J$5,1)+1)-INDEX('07 Uspora casu'!$F$5:$J$5,MATCH(AO$20,'07 Uspora casu'!$F$5:$J$5,1))))*AN25))),IFERROR($E25/INDEX('07 Uspora casu'!$F24:$J24,MATCH(AO$20,'07 Uspora casu'!$F$5:$J$5,0)),IF(AO$20&lt;MIN('07 Uspora casu'!$F$5:$J$5),('07 Uspora casu'!$G24/'07 Uspora casu'!$F24)^(1/('07 Uspora casu'!$G$19-'07 Uspora casu'!$F$19))*AP25,IF(AO$20&gt;MAX('07 Uspora casu'!$F$5:$J$5),(INDEX('07 Uspora casu'!$F24:$J24,MATCH(AO$20,'07 Uspora casu'!$F$5:$J$5,1)-1)/INDEX('07 Uspora casu'!$F24:$J24,MATCH(AO$20,'07 Uspora casu'!$F$5:$J$5,1)))^(1/(INDEX('07 Uspora casu'!$F$5:$J$5,MATCH(AO$20,'07 Uspora casu'!$F$5:$J$5,1))-INDEX('07 Uspora casu'!$F$5:$J$5,MATCH(AO$20,'07 Uspora casu'!$F$5:$J$5,1)-1)))*AN25,(INDEX('07 Uspora casu'!$F24:$J24,MATCH(AO$20,'07 Uspora casu'!$F$5:$J$5,1))/INDEX('07 Uspora casu'!$F24:$J24,MATCH(AO$20,'07 Uspora casu'!$F$5:$J$5,1)+1))^(1/(INDEX('07 Uspora casu'!$F$5:$J$5,MATCH(AO$20,'07 Uspora casu'!$F$5:$J$5,1)+1)-INDEX('07 Uspora casu'!$F$5:$J$5,MATCH(AO$20,'07 Uspora casu'!$F$5:$J$5,1))))*AN25)))))</f>
        <v>3.6772575983121537E-2</v>
      </c>
      <c r="AP25" s="48">
        <f>IF($E25="",0,IF('07 Uspora casu'!$D$2="Jazdný čas",IFERROR(INDEX('07 Uspora casu'!$F24:$J24,MATCH(AP$20,'07 Uspora casu'!$F$5:$J$5,0))/60,IF(AP$20&lt;MIN('07 Uspora casu'!$F$5:$J$5),('07 Uspora casu'!$F24/'07 Uspora casu'!$G24)^(1/('07 Uspora casu'!$G$19-'07 Uspora casu'!$F$19))*AQ25,IF(AP$20&gt;MAX('07 Uspora casu'!$F$5:$J$5),(INDEX('07 Uspora casu'!$F24:$J24,MATCH(AP$20,'07 Uspora casu'!$F$5:$J$5,1))/INDEX('07 Uspora casu'!$F24:$J24,MATCH(AP$20,'07 Uspora casu'!$F$5:$J$5,1)-1))^(1/(INDEX('07 Uspora casu'!$F$5:$J$5,MATCH(AP$20,'07 Uspora casu'!$F$5:$J$5,1))-INDEX('07 Uspora casu'!$F$5:$J$5,MATCH(AP$20,'07 Uspora casu'!$F$5:$J$5,1)-1)))*AO25,(INDEX('07 Uspora casu'!$F24:$J24,MATCH(AP$20,'07 Uspora casu'!$F$5:$J$5,1)+1)/INDEX('07 Uspora casu'!$F24:$J24,MATCH(AP$20,'07 Uspora casu'!$F$5:$J$5,1)))^(1/(INDEX('07 Uspora casu'!$F$5:$J$5,MATCH(AP$20,'07 Uspora casu'!$F$5:$J$5,1)+1)-INDEX('07 Uspora casu'!$F$5:$J$5,MATCH(AP$20,'07 Uspora casu'!$F$5:$J$5,1))))*AO25))),IFERROR($E25/INDEX('07 Uspora casu'!$F24:$J24,MATCH(AP$20,'07 Uspora casu'!$F$5:$J$5,0)),IF(AP$20&lt;MIN('07 Uspora casu'!$F$5:$J$5),('07 Uspora casu'!$G24/'07 Uspora casu'!$F24)^(1/('07 Uspora casu'!$G$19-'07 Uspora casu'!$F$19))*AQ25,IF(AP$20&gt;MAX('07 Uspora casu'!$F$5:$J$5),(INDEX('07 Uspora casu'!$F24:$J24,MATCH(AP$20,'07 Uspora casu'!$F$5:$J$5,1)-1)/INDEX('07 Uspora casu'!$F24:$J24,MATCH(AP$20,'07 Uspora casu'!$F$5:$J$5,1)))^(1/(INDEX('07 Uspora casu'!$F$5:$J$5,MATCH(AP$20,'07 Uspora casu'!$F$5:$J$5,1))-INDEX('07 Uspora casu'!$F$5:$J$5,MATCH(AP$20,'07 Uspora casu'!$F$5:$J$5,1)-1)))*AO25,(INDEX('07 Uspora casu'!$F24:$J24,MATCH(AP$20,'07 Uspora casu'!$F$5:$J$5,1))/INDEX('07 Uspora casu'!$F24:$J24,MATCH(AP$20,'07 Uspora casu'!$F$5:$J$5,1)+1))^(1/(INDEX('07 Uspora casu'!$F$5:$J$5,MATCH(AP$20,'07 Uspora casu'!$F$5:$J$5,1)+1)-INDEX('07 Uspora casu'!$F$5:$J$5,MATCH(AP$20,'07 Uspora casu'!$F$5:$J$5,1))))*AO25)))))</f>
        <v>3.6981415089295699E-2</v>
      </c>
      <c r="AQ25" s="48">
        <f>IF($E25="",0,IF('07 Uspora casu'!$D$2="Jazdný čas",IFERROR(INDEX('07 Uspora casu'!$F24:$J24,MATCH(AQ$20,'07 Uspora casu'!$F$5:$J$5,0))/60,IF(AQ$20&lt;MIN('07 Uspora casu'!$F$5:$J$5),('07 Uspora casu'!$F24/'07 Uspora casu'!$G24)^(1/('07 Uspora casu'!$G$19-'07 Uspora casu'!$F$19))*AR25,IF(AQ$20&gt;MAX('07 Uspora casu'!$F$5:$J$5),(INDEX('07 Uspora casu'!$F24:$J24,MATCH(AQ$20,'07 Uspora casu'!$F$5:$J$5,1))/INDEX('07 Uspora casu'!$F24:$J24,MATCH(AQ$20,'07 Uspora casu'!$F$5:$J$5,1)-1))^(1/(INDEX('07 Uspora casu'!$F$5:$J$5,MATCH(AQ$20,'07 Uspora casu'!$F$5:$J$5,1))-INDEX('07 Uspora casu'!$F$5:$J$5,MATCH(AQ$20,'07 Uspora casu'!$F$5:$J$5,1)-1)))*AP25,(INDEX('07 Uspora casu'!$F24:$J24,MATCH(AQ$20,'07 Uspora casu'!$F$5:$J$5,1)+1)/INDEX('07 Uspora casu'!$F24:$J24,MATCH(AQ$20,'07 Uspora casu'!$F$5:$J$5,1)))^(1/(INDEX('07 Uspora casu'!$F$5:$J$5,MATCH(AQ$20,'07 Uspora casu'!$F$5:$J$5,1)+1)-INDEX('07 Uspora casu'!$F$5:$J$5,MATCH(AQ$20,'07 Uspora casu'!$F$5:$J$5,1))))*AP25))),IFERROR($E25/INDEX('07 Uspora casu'!$F24:$J24,MATCH(AQ$20,'07 Uspora casu'!$F$5:$J$5,0)),IF(AQ$20&lt;MIN('07 Uspora casu'!$F$5:$J$5),('07 Uspora casu'!$G24/'07 Uspora casu'!$F24)^(1/('07 Uspora casu'!$G$19-'07 Uspora casu'!$F$19))*AR25,IF(AQ$20&gt;MAX('07 Uspora casu'!$F$5:$J$5),(INDEX('07 Uspora casu'!$F24:$J24,MATCH(AQ$20,'07 Uspora casu'!$F$5:$J$5,1)-1)/INDEX('07 Uspora casu'!$F24:$J24,MATCH(AQ$20,'07 Uspora casu'!$F$5:$J$5,1)))^(1/(INDEX('07 Uspora casu'!$F$5:$J$5,MATCH(AQ$20,'07 Uspora casu'!$F$5:$J$5,1))-INDEX('07 Uspora casu'!$F$5:$J$5,MATCH(AQ$20,'07 Uspora casu'!$F$5:$J$5,1)-1)))*AP25,(INDEX('07 Uspora casu'!$F24:$J24,MATCH(AQ$20,'07 Uspora casu'!$F$5:$J$5,1))/INDEX('07 Uspora casu'!$F24:$J24,MATCH(AQ$20,'07 Uspora casu'!$F$5:$J$5,1)+1))^(1/(INDEX('07 Uspora casu'!$F$5:$J$5,MATCH(AQ$20,'07 Uspora casu'!$F$5:$J$5,1)+1)-INDEX('07 Uspora casu'!$F$5:$J$5,MATCH(AQ$20,'07 Uspora casu'!$F$5:$J$5,1))))*AP25)))))</f>
        <v>3.7191440236183676E-2</v>
      </c>
      <c r="AR25" s="48">
        <f>IF($E25="",0,IF('07 Uspora casu'!$D$2="Jazdný čas",IFERROR(INDEX('07 Uspora casu'!$F24:$J24,MATCH(AR$20,'07 Uspora casu'!$F$5:$J$5,0))/60,IF(AR$20&lt;MIN('07 Uspora casu'!$F$5:$J$5),('07 Uspora casu'!$F24/'07 Uspora casu'!$G24)^(1/('07 Uspora casu'!$G$19-'07 Uspora casu'!$F$19))*AS25,IF(AR$20&gt;MAX('07 Uspora casu'!$F$5:$J$5),(INDEX('07 Uspora casu'!$F24:$J24,MATCH(AR$20,'07 Uspora casu'!$F$5:$J$5,1))/INDEX('07 Uspora casu'!$F24:$J24,MATCH(AR$20,'07 Uspora casu'!$F$5:$J$5,1)-1))^(1/(INDEX('07 Uspora casu'!$F$5:$J$5,MATCH(AR$20,'07 Uspora casu'!$F$5:$J$5,1))-INDEX('07 Uspora casu'!$F$5:$J$5,MATCH(AR$20,'07 Uspora casu'!$F$5:$J$5,1)-1)))*AQ25,(INDEX('07 Uspora casu'!$F24:$J24,MATCH(AR$20,'07 Uspora casu'!$F$5:$J$5,1)+1)/INDEX('07 Uspora casu'!$F24:$J24,MATCH(AR$20,'07 Uspora casu'!$F$5:$J$5,1)))^(1/(INDEX('07 Uspora casu'!$F$5:$J$5,MATCH(AR$20,'07 Uspora casu'!$F$5:$J$5,1)+1)-INDEX('07 Uspora casu'!$F$5:$J$5,MATCH(AR$20,'07 Uspora casu'!$F$5:$J$5,1))))*AQ25))),IFERROR($E25/INDEX('07 Uspora casu'!$F24:$J24,MATCH(AR$20,'07 Uspora casu'!$F$5:$J$5,0)),IF(AR$20&lt;MIN('07 Uspora casu'!$F$5:$J$5),('07 Uspora casu'!$G24/'07 Uspora casu'!$F24)^(1/('07 Uspora casu'!$G$19-'07 Uspora casu'!$F$19))*AS25,IF(AR$20&gt;MAX('07 Uspora casu'!$F$5:$J$5),(INDEX('07 Uspora casu'!$F24:$J24,MATCH(AR$20,'07 Uspora casu'!$F$5:$J$5,1)-1)/INDEX('07 Uspora casu'!$F24:$J24,MATCH(AR$20,'07 Uspora casu'!$F$5:$J$5,1)))^(1/(INDEX('07 Uspora casu'!$F$5:$J$5,MATCH(AR$20,'07 Uspora casu'!$F$5:$J$5,1))-INDEX('07 Uspora casu'!$F$5:$J$5,MATCH(AR$20,'07 Uspora casu'!$F$5:$J$5,1)-1)))*AQ25,(INDEX('07 Uspora casu'!$F24:$J24,MATCH(AR$20,'07 Uspora casu'!$F$5:$J$5,1))/INDEX('07 Uspora casu'!$F24:$J24,MATCH(AR$20,'07 Uspora casu'!$F$5:$J$5,1)+1))^(1/(INDEX('07 Uspora casu'!$F$5:$J$5,MATCH(AR$20,'07 Uspora casu'!$F$5:$J$5,1)+1)-INDEX('07 Uspora casu'!$F$5:$J$5,MATCH(AR$20,'07 Uspora casu'!$F$5:$J$5,1))))*AQ25)))))</f>
        <v>3.7402658159557317E-2</v>
      </c>
      <c r="AS25" s="48">
        <f>IF($E25="",0,IF('07 Uspora casu'!$D$2="Jazdný čas",IFERROR(INDEX('07 Uspora casu'!$F24:$J24,MATCH(AS$20,'07 Uspora casu'!$F$5:$J$5,0))/60,IF(AS$20&lt;MIN('07 Uspora casu'!$F$5:$J$5),('07 Uspora casu'!$F24/'07 Uspora casu'!$G24)^(1/('07 Uspora casu'!$G$19-'07 Uspora casu'!$F$19))*AT25,IF(AS$20&gt;MAX('07 Uspora casu'!$F$5:$J$5),(INDEX('07 Uspora casu'!$F24:$J24,MATCH(AS$20,'07 Uspora casu'!$F$5:$J$5,1))/INDEX('07 Uspora casu'!$F24:$J24,MATCH(AS$20,'07 Uspora casu'!$F$5:$J$5,1)-1))^(1/(INDEX('07 Uspora casu'!$F$5:$J$5,MATCH(AS$20,'07 Uspora casu'!$F$5:$J$5,1))-INDEX('07 Uspora casu'!$F$5:$J$5,MATCH(AS$20,'07 Uspora casu'!$F$5:$J$5,1)-1)))*AR25,(INDEX('07 Uspora casu'!$F24:$J24,MATCH(AS$20,'07 Uspora casu'!$F$5:$J$5,1)+1)/INDEX('07 Uspora casu'!$F24:$J24,MATCH(AS$20,'07 Uspora casu'!$F$5:$J$5,1)))^(1/(INDEX('07 Uspora casu'!$F$5:$J$5,MATCH(AS$20,'07 Uspora casu'!$F$5:$J$5,1)+1)-INDEX('07 Uspora casu'!$F$5:$J$5,MATCH(AS$20,'07 Uspora casu'!$F$5:$J$5,1))))*AR25))),IFERROR($E25/INDEX('07 Uspora casu'!$F24:$J24,MATCH(AS$20,'07 Uspora casu'!$F$5:$J$5,0)),IF(AS$20&lt;MIN('07 Uspora casu'!$F$5:$J$5),('07 Uspora casu'!$G24/'07 Uspora casu'!$F24)^(1/('07 Uspora casu'!$G$19-'07 Uspora casu'!$F$19))*AT25,IF(AS$20&gt;MAX('07 Uspora casu'!$F$5:$J$5),(INDEX('07 Uspora casu'!$F24:$J24,MATCH(AS$20,'07 Uspora casu'!$F$5:$J$5,1)-1)/INDEX('07 Uspora casu'!$F24:$J24,MATCH(AS$20,'07 Uspora casu'!$F$5:$J$5,1)))^(1/(INDEX('07 Uspora casu'!$F$5:$J$5,MATCH(AS$20,'07 Uspora casu'!$F$5:$J$5,1))-INDEX('07 Uspora casu'!$F$5:$J$5,MATCH(AS$20,'07 Uspora casu'!$F$5:$J$5,1)-1)))*AR25,(INDEX('07 Uspora casu'!$F24:$J24,MATCH(AS$20,'07 Uspora casu'!$F$5:$J$5,1))/INDEX('07 Uspora casu'!$F24:$J24,MATCH(AS$20,'07 Uspora casu'!$F$5:$J$5,1)+1))^(1/(INDEX('07 Uspora casu'!$F$5:$J$5,MATCH(AS$20,'07 Uspora casu'!$F$5:$J$5,1)+1)-INDEX('07 Uspora casu'!$F$5:$J$5,MATCH(AS$20,'07 Uspora casu'!$F$5:$J$5,1))))*AR25)))))</f>
        <v>3.7615075633442345E-2</v>
      </c>
      <c r="AT25" s="48">
        <f>IF($E25="",0,IF('07 Uspora casu'!$D$2="Jazdný čas",IFERROR(INDEX('07 Uspora casu'!$F24:$J24,MATCH(AT$20,'07 Uspora casu'!$F$5:$J$5,0))/60,IF(AT$20&lt;MIN('07 Uspora casu'!$F$5:$J$5),('07 Uspora casu'!$F24/'07 Uspora casu'!$G24)^(1/('07 Uspora casu'!$G$19-'07 Uspora casu'!$F$19))*AU25,IF(AT$20&gt;MAX('07 Uspora casu'!$F$5:$J$5),(INDEX('07 Uspora casu'!$F24:$J24,MATCH(AT$20,'07 Uspora casu'!$F$5:$J$5,1))/INDEX('07 Uspora casu'!$F24:$J24,MATCH(AT$20,'07 Uspora casu'!$F$5:$J$5,1)-1))^(1/(INDEX('07 Uspora casu'!$F$5:$J$5,MATCH(AT$20,'07 Uspora casu'!$F$5:$J$5,1))-INDEX('07 Uspora casu'!$F$5:$J$5,MATCH(AT$20,'07 Uspora casu'!$F$5:$J$5,1)-1)))*AS25,(INDEX('07 Uspora casu'!$F24:$J24,MATCH(AT$20,'07 Uspora casu'!$F$5:$J$5,1)+1)/INDEX('07 Uspora casu'!$F24:$J24,MATCH(AT$20,'07 Uspora casu'!$F$5:$J$5,1)))^(1/(INDEX('07 Uspora casu'!$F$5:$J$5,MATCH(AT$20,'07 Uspora casu'!$F$5:$J$5,1)+1)-INDEX('07 Uspora casu'!$F$5:$J$5,MATCH(AT$20,'07 Uspora casu'!$F$5:$J$5,1))))*AS25))),IFERROR($E25/INDEX('07 Uspora casu'!$F24:$J24,MATCH(AT$20,'07 Uspora casu'!$F$5:$J$5,0)),IF(AT$20&lt;MIN('07 Uspora casu'!$F$5:$J$5),('07 Uspora casu'!$G24/'07 Uspora casu'!$F24)^(1/('07 Uspora casu'!$G$19-'07 Uspora casu'!$F$19))*AU25,IF(AT$20&gt;MAX('07 Uspora casu'!$F$5:$J$5),(INDEX('07 Uspora casu'!$F24:$J24,MATCH(AT$20,'07 Uspora casu'!$F$5:$J$5,1)-1)/INDEX('07 Uspora casu'!$F24:$J24,MATCH(AT$20,'07 Uspora casu'!$F$5:$J$5,1)))^(1/(INDEX('07 Uspora casu'!$F$5:$J$5,MATCH(AT$20,'07 Uspora casu'!$F$5:$J$5,1))-INDEX('07 Uspora casu'!$F$5:$J$5,MATCH(AT$20,'07 Uspora casu'!$F$5:$J$5,1)-1)))*AS25,(INDEX('07 Uspora casu'!$F24:$J24,MATCH(AT$20,'07 Uspora casu'!$F$5:$J$5,1))/INDEX('07 Uspora casu'!$F24:$J24,MATCH(AT$20,'07 Uspora casu'!$F$5:$J$5,1)+1))^(1/(INDEX('07 Uspora casu'!$F$5:$J$5,MATCH(AT$20,'07 Uspora casu'!$F$5:$J$5,1)+1)-INDEX('07 Uspora casu'!$F$5:$J$5,MATCH(AT$20,'07 Uspora casu'!$F$5:$J$5,1))))*AS25)))))</f>
        <v>3.7828699470335563E-2</v>
      </c>
      <c r="AU25" s="48">
        <f>IF($E25="",0,IF('07 Uspora casu'!$D$2="Jazdný čas",IFERROR(INDEX('07 Uspora casu'!$F24:$J24,MATCH(AU$20,'07 Uspora casu'!$F$5:$J$5,0))/60,IF(AU$20&lt;MIN('07 Uspora casu'!$F$5:$J$5),('07 Uspora casu'!$F24/'07 Uspora casu'!$G24)^(1/('07 Uspora casu'!$G$19-'07 Uspora casu'!$F$19))*AV25,IF(AU$20&gt;MAX('07 Uspora casu'!$F$5:$J$5),(INDEX('07 Uspora casu'!$F24:$J24,MATCH(AU$20,'07 Uspora casu'!$F$5:$J$5,1))/INDEX('07 Uspora casu'!$F24:$J24,MATCH(AU$20,'07 Uspora casu'!$F$5:$J$5,1)-1))^(1/(INDEX('07 Uspora casu'!$F$5:$J$5,MATCH(AU$20,'07 Uspora casu'!$F$5:$J$5,1))-INDEX('07 Uspora casu'!$F$5:$J$5,MATCH(AU$20,'07 Uspora casu'!$F$5:$J$5,1)-1)))*AT25,(INDEX('07 Uspora casu'!$F24:$J24,MATCH(AU$20,'07 Uspora casu'!$F$5:$J$5,1)+1)/INDEX('07 Uspora casu'!$F24:$J24,MATCH(AU$20,'07 Uspora casu'!$F$5:$J$5,1)))^(1/(INDEX('07 Uspora casu'!$F$5:$J$5,MATCH(AU$20,'07 Uspora casu'!$F$5:$J$5,1)+1)-INDEX('07 Uspora casu'!$F$5:$J$5,MATCH(AU$20,'07 Uspora casu'!$F$5:$J$5,1))))*AT25))),IFERROR($E25/INDEX('07 Uspora casu'!$F24:$J24,MATCH(AU$20,'07 Uspora casu'!$F$5:$J$5,0)),IF(AU$20&lt;MIN('07 Uspora casu'!$F$5:$J$5),('07 Uspora casu'!$G24/'07 Uspora casu'!$F24)^(1/('07 Uspora casu'!$G$19-'07 Uspora casu'!$F$19))*AV25,IF(AU$20&gt;MAX('07 Uspora casu'!$F$5:$J$5),(INDEX('07 Uspora casu'!$F24:$J24,MATCH(AU$20,'07 Uspora casu'!$F$5:$J$5,1)-1)/INDEX('07 Uspora casu'!$F24:$J24,MATCH(AU$20,'07 Uspora casu'!$F$5:$J$5,1)))^(1/(INDEX('07 Uspora casu'!$F$5:$J$5,MATCH(AU$20,'07 Uspora casu'!$F$5:$J$5,1))-INDEX('07 Uspora casu'!$F$5:$J$5,MATCH(AU$20,'07 Uspora casu'!$F$5:$J$5,1)-1)))*AT25,(INDEX('07 Uspora casu'!$F24:$J24,MATCH(AU$20,'07 Uspora casu'!$F$5:$J$5,1))/INDEX('07 Uspora casu'!$F24:$J24,MATCH(AU$20,'07 Uspora casu'!$F$5:$J$5,1)+1))^(1/(INDEX('07 Uspora casu'!$F$5:$J$5,MATCH(AU$20,'07 Uspora casu'!$F$5:$J$5,1)+1)-INDEX('07 Uspora casu'!$F$5:$J$5,MATCH(AU$20,'07 Uspora casu'!$F$5:$J$5,1))))*AT25)))))</f>
        <v>3.8043536521423366E-2</v>
      </c>
      <c r="AV25" s="48">
        <f>IF($E25="",0,IF('07 Uspora casu'!$D$2="Jazdný čas",IFERROR(INDEX('07 Uspora casu'!$F24:$J24,MATCH(AV$20,'07 Uspora casu'!$F$5:$J$5,0))/60,IF(AV$20&lt;MIN('07 Uspora casu'!$F$5:$J$5),('07 Uspora casu'!$F24/'07 Uspora casu'!$G24)^(1/('07 Uspora casu'!$G$19-'07 Uspora casu'!$F$19))*AW25,IF(AV$20&gt;MAX('07 Uspora casu'!$F$5:$J$5),(INDEX('07 Uspora casu'!$F24:$J24,MATCH(AV$20,'07 Uspora casu'!$F$5:$J$5,1))/INDEX('07 Uspora casu'!$F24:$J24,MATCH(AV$20,'07 Uspora casu'!$F$5:$J$5,1)-1))^(1/(INDEX('07 Uspora casu'!$F$5:$J$5,MATCH(AV$20,'07 Uspora casu'!$F$5:$J$5,1))-INDEX('07 Uspora casu'!$F$5:$J$5,MATCH(AV$20,'07 Uspora casu'!$F$5:$J$5,1)-1)))*AU25,(INDEX('07 Uspora casu'!$F24:$J24,MATCH(AV$20,'07 Uspora casu'!$F$5:$J$5,1)+1)/INDEX('07 Uspora casu'!$F24:$J24,MATCH(AV$20,'07 Uspora casu'!$F$5:$J$5,1)))^(1/(INDEX('07 Uspora casu'!$F$5:$J$5,MATCH(AV$20,'07 Uspora casu'!$F$5:$J$5,1)+1)-INDEX('07 Uspora casu'!$F$5:$J$5,MATCH(AV$20,'07 Uspora casu'!$F$5:$J$5,1))))*AU25))),IFERROR($E25/INDEX('07 Uspora casu'!$F24:$J24,MATCH(AV$20,'07 Uspora casu'!$F$5:$J$5,0)),IF(AV$20&lt;MIN('07 Uspora casu'!$F$5:$J$5),('07 Uspora casu'!$G24/'07 Uspora casu'!$F24)^(1/('07 Uspora casu'!$G$19-'07 Uspora casu'!$F$19))*AW25,IF(AV$20&gt;MAX('07 Uspora casu'!$F$5:$J$5),(INDEX('07 Uspora casu'!$F24:$J24,MATCH(AV$20,'07 Uspora casu'!$F$5:$J$5,1)-1)/INDEX('07 Uspora casu'!$F24:$J24,MATCH(AV$20,'07 Uspora casu'!$F$5:$J$5,1)))^(1/(INDEX('07 Uspora casu'!$F$5:$J$5,MATCH(AV$20,'07 Uspora casu'!$F$5:$J$5,1))-INDEX('07 Uspora casu'!$F$5:$J$5,MATCH(AV$20,'07 Uspora casu'!$F$5:$J$5,1)-1)))*AU25,(INDEX('07 Uspora casu'!$F24:$J24,MATCH(AV$20,'07 Uspora casu'!$F$5:$J$5,1))/INDEX('07 Uspora casu'!$F24:$J24,MATCH(AV$20,'07 Uspora casu'!$F$5:$J$5,1)+1))^(1/(INDEX('07 Uspora casu'!$F$5:$J$5,MATCH(AV$20,'07 Uspora casu'!$F$5:$J$5,1)+1)-INDEX('07 Uspora casu'!$F$5:$J$5,MATCH(AV$20,'07 Uspora casu'!$F$5:$J$5,1))))*AU25)))))</f>
        <v>3.8259593676801464E-2</v>
      </c>
      <c r="AW25" s="48">
        <f>IF($E25="",0,IF('07 Uspora casu'!$D$2="Jazdný čas",IFERROR(INDEX('07 Uspora casu'!$F24:$J24,MATCH(AW$20,'07 Uspora casu'!$F$5:$J$5,0))/60,IF(AW$20&lt;MIN('07 Uspora casu'!$F$5:$J$5),('07 Uspora casu'!$F24/'07 Uspora casu'!$G24)^(1/('07 Uspora casu'!$G$19-'07 Uspora casu'!$F$19))*AX25,IF(AW$20&gt;MAX('07 Uspora casu'!$F$5:$J$5),(INDEX('07 Uspora casu'!$F24:$J24,MATCH(AW$20,'07 Uspora casu'!$F$5:$J$5,1))/INDEX('07 Uspora casu'!$F24:$J24,MATCH(AW$20,'07 Uspora casu'!$F$5:$J$5,1)-1))^(1/(INDEX('07 Uspora casu'!$F$5:$J$5,MATCH(AW$20,'07 Uspora casu'!$F$5:$J$5,1))-INDEX('07 Uspora casu'!$F$5:$J$5,MATCH(AW$20,'07 Uspora casu'!$F$5:$J$5,1)-1)))*AV25,(INDEX('07 Uspora casu'!$F24:$J24,MATCH(AW$20,'07 Uspora casu'!$F$5:$J$5,1)+1)/INDEX('07 Uspora casu'!$F24:$J24,MATCH(AW$20,'07 Uspora casu'!$F$5:$J$5,1)))^(1/(INDEX('07 Uspora casu'!$F$5:$J$5,MATCH(AW$20,'07 Uspora casu'!$F$5:$J$5,1)+1)-INDEX('07 Uspora casu'!$F$5:$J$5,MATCH(AW$20,'07 Uspora casu'!$F$5:$J$5,1))))*AV25))),IFERROR($E25/INDEX('07 Uspora casu'!$F24:$J24,MATCH(AW$20,'07 Uspora casu'!$F$5:$J$5,0)),IF(AW$20&lt;MIN('07 Uspora casu'!$F$5:$J$5),('07 Uspora casu'!$G24/'07 Uspora casu'!$F24)^(1/('07 Uspora casu'!$G$19-'07 Uspora casu'!$F$19))*AX25,IF(AW$20&gt;MAX('07 Uspora casu'!$F$5:$J$5),(INDEX('07 Uspora casu'!$F24:$J24,MATCH(AW$20,'07 Uspora casu'!$F$5:$J$5,1)-1)/INDEX('07 Uspora casu'!$F24:$J24,MATCH(AW$20,'07 Uspora casu'!$F$5:$J$5,1)))^(1/(INDEX('07 Uspora casu'!$F$5:$J$5,MATCH(AW$20,'07 Uspora casu'!$F$5:$J$5,1))-INDEX('07 Uspora casu'!$F$5:$J$5,MATCH(AW$20,'07 Uspora casu'!$F$5:$J$5,1)-1)))*AV25,(INDEX('07 Uspora casu'!$F24:$J24,MATCH(AW$20,'07 Uspora casu'!$F$5:$J$5,1))/INDEX('07 Uspora casu'!$F24:$J24,MATCH(AW$20,'07 Uspora casu'!$F$5:$J$5,1)+1))^(1/(INDEX('07 Uspora casu'!$F$5:$J$5,MATCH(AW$20,'07 Uspora casu'!$F$5:$J$5,1)+1)-INDEX('07 Uspora casu'!$F$5:$J$5,MATCH(AW$20,'07 Uspora casu'!$F$5:$J$5,1))))*AV25)))))</f>
        <v>3.8476877865695855E-2</v>
      </c>
      <c r="AX25" s="48">
        <f>IF($E25="",0,IF('07 Uspora casu'!$D$2="Jazdný čas",IFERROR(INDEX('07 Uspora casu'!$F24:$J24,MATCH(AX$20,'07 Uspora casu'!$F$5:$J$5,0))/60,IF(AX$20&lt;MIN('07 Uspora casu'!$F$5:$J$5),('07 Uspora casu'!$F24/'07 Uspora casu'!$G24)^(1/('07 Uspora casu'!$G$19-'07 Uspora casu'!$F$19))*AY25,IF(AX$20&gt;MAX('07 Uspora casu'!$F$5:$J$5),(INDEX('07 Uspora casu'!$F24:$J24,MATCH(AX$20,'07 Uspora casu'!$F$5:$J$5,1))/INDEX('07 Uspora casu'!$F24:$J24,MATCH(AX$20,'07 Uspora casu'!$F$5:$J$5,1)-1))^(1/(INDEX('07 Uspora casu'!$F$5:$J$5,MATCH(AX$20,'07 Uspora casu'!$F$5:$J$5,1))-INDEX('07 Uspora casu'!$F$5:$J$5,MATCH(AX$20,'07 Uspora casu'!$F$5:$J$5,1)-1)))*AW25,(INDEX('07 Uspora casu'!$F24:$J24,MATCH(AX$20,'07 Uspora casu'!$F$5:$J$5,1)+1)/INDEX('07 Uspora casu'!$F24:$J24,MATCH(AX$20,'07 Uspora casu'!$F$5:$J$5,1)))^(1/(INDEX('07 Uspora casu'!$F$5:$J$5,MATCH(AX$20,'07 Uspora casu'!$F$5:$J$5,1)+1)-INDEX('07 Uspora casu'!$F$5:$J$5,MATCH(AX$20,'07 Uspora casu'!$F$5:$J$5,1))))*AW25))),IFERROR($E25/INDEX('07 Uspora casu'!$F24:$J24,MATCH(AX$20,'07 Uspora casu'!$F$5:$J$5,0)),IF(AX$20&lt;MIN('07 Uspora casu'!$F$5:$J$5),('07 Uspora casu'!$G24/'07 Uspora casu'!$F24)^(1/('07 Uspora casu'!$G$19-'07 Uspora casu'!$F$19))*AY25,IF(AX$20&gt;MAX('07 Uspora casu'!$F$5:$J$5),(INDEX('07 Uspora casu'!$F24:$J24,MATCH(AX$20,'07 Uspora casu'!$F$5:$J$5,1)-1)/INDEX('07 Uspora casu'!$F24:$J24,MATCH(AX$20,'07 Uspora casu'!$F$5:$J$5,1)))^(1/(INDEX('07 Uspora casu'!$F$5:$J$5,MATCH(AX$20,'07 Uspora casu'!$F$5:$J$5,1))-INDEX('07 Uspora casu'!$F$5:$J$5,MATCH(AX$20,'07 Uspora casu'!$F$5:$J$5,1)-1)))*AW25,(INDEX('07 Uspora casu'!$F24:$J24,MATCH(AX$20,'07 Uspora casu'!$F$5:$J$5,1))/INDEX('07 Uspora casu'!$F24:$J24,MATCH(AX$20,'07 Uspora casu'!$F$5:$J$5,1)+1))^(1/(INDEX('07 Uspora casu'!$F$5:$J$5,MATCH(AX$20,'07 Uspora casu'!$F$5:$J$5,1)+1)-INDEX('07 Uspora casu'!$F$5:$J$5,MATCH(AX$20,'07 Uspora casu'!$F$5:$J$5,1))))*AW25)))))</f>
        <v>3.8695396056685052E-2</v>
      </c>
      <c r="AY25" s="48">
        <f>IF($E25="",0,IF('07 Uspora casu'!$D$2="Jazdný čas",IFERROR(INDEX('07 Uspora casu'!$F24:$J24,MATCH(AY$20,'07 Uspora casu'!$F$5:$J$5,0))/60,IF(AY$20&lt;MIN('07 Uspora casu'!$F$5:$J$5),('07 Uspora casu'!$F24/'07 Uspora casu'!$G24)^(1/('07 Uspora casu'!$G$19-'07 Uspora casu'!$F$19))*AZ25,IF(AY$20&gt;MAX('07 Uspora casu'!$F$5:$J$5),(INDEX('07 Uspora casu'!$F24:$J24,MATCH(AY$20,'07 Uspora casu'!$F$5:$J$5,1))/INDEX('07 Uspora casu'!$F24:$J24,MATCH(AY$20,'07 Uspora casu'!$F$5:$J$5,1)-1))^(1/(INDEX('07 Uspora casu'!$F$5:$J$5,MATCH(AY$20,'07 Uspora casu'!$F$5:$J$5,1))-INDEX('07 Uspora casu'!$F$5:$J$5,MATCH(AY$20,'07 Uspora casu'!$F$5:$J$5,1)-1)))*AX25,(INDEX('07 Uspora casu'!$F24:$J24,MATCH(AY$20,'07 Uspora casu'!$F$5:$J$5,1)+1)/INDEX('07 Uspora casu'!$F24:$J24,MATCH(AY$20,'07 Uspora casu'!$F$5:$J$5,1)))^(1/(INDEX('07 Uspora casu'!$F$5:$J$5,MATCH(AY$20,'07 Uspora casu'!$F$5:$J$5,1)+1)-INDEX('07 Uspora casu'!$F$5:$J$5,MATCH(AY$20,'07 Uspora casu'!$F$5:$J$5,1))))*AX25))),IFERROR($E25/INDEX('07 Uspora casu'!$F24:$J24,MATCH(AY$20,'07 Uspora casu'!$F$5:$J$5,0)),IF(AY$20&lt;MIN('07 Uspora casu'!$F$5:$J$5),('07 Uspora casu'!$G24/'07 Uspora casu'!$F24)^(1/('07 Uspora casu'!$G$19-'07 Uspora casu'!$F$19))*AZ25,IF(AY$20&gt;MAX('07 Uspora casu'!$F$5:$J$5),(INDEX('07 Uspora casu'!$F24:$J24,MATCH(AY$20,'07 Uspora casu'!$F$5:$J$5,1)-1)/INDEX('07 Uspora casu'!$F24:$J24,MATCH(AY$20,'07 Uspora casu'!$F$5:$J$5,1)))^(1/(INDEX('07 Uspora casu'!$F$5:$J$5,MATCH(AY$20,'07 Uspora casu'!$F$5:$J$5,1))-INDEX('07 Uspora casu'!$F$5:$J$5,MATCH(AY$20,'07 Uspora casu'!$F$5:$J$5,1)-1)))*AX25,(INDEX('07 Uspora casu'!$F24:$J24,MATCH(AY$20,'07 Uspora casu'!$F$5:$J$5,1))/INDEX('07 Uspora casu'!$F24:$J24,MATCH(AY$20,'07 Uspora casu'!$F$5:$J$5,1)+1))^(1/(INDEX('07 Uspora casu'!$F$5:$J$5,MATCH(AY$20,'07 Uspora casu'!$F$5:$J$5,1)+1)-INDEX('07 Uspora casu'!$F$5:$J$5,MATCH(AY$20,'07 Uspora casu'!$F$5:$J$5,1))))*AX25)))))</f>
        <v>3.8915155257923571E-2</v>
      </c>
      <c r="AZ25" s="48">
        <f>IF($E25="",0,IF('07 Uspora casu'!$D$2="Jazdný čas",IFERROR(INDEX('07 Uspora casu'!$F24:$J24,MATCH(AZ$20,'07 Uspora casu'!$F$5:$J$5,0))/60,IF(AZ$20&lt;MIN('07 Uspora casu'!$F$5:$J$5),('07 Uspora casu'!$F24/'07 Uspora casu'!$G24)^(1/('07 Uspora casu'!$G$19-'07 Uspora casu'!$F$19))*BA25,IF(AZ$20&gt;MAX('07 Uspora casu'!$F$5:$J$5),(INDEX('07 Uspora casu'!$F24:$J24,MATCH(AZ$20,'07 Uspora casu'!$F$5:$J$5,1))/INDEX('07 Uspora casu'!$F24:$J24,MATCH(AZ$20,'07 Uspora casu'!$F$5:$J$5,1)-1))^(1/(INDEX('07 Uspora casu'!$F$5:$J$5,MATCH(AZ$20,'07 Uspora casu'!$F$5:$J$5,1))-INDEX('07 Uspora casu'!$F$5:$J$5,MATCH(AZ$20,'07 Uspora casu'!$F$5:$J$5,1)-1)))*AY25,(INDEX('07 Uspora casu'!$F24:$J24,MATCH(AZ$20,'07 Uspora casu'!$F$5:$J$5,1)+1)/INDEX('07 Uspora casu'!$F24:$J24,MATCH(AZ$20,'07 Uspora casu'!$F$5:$J$5,1)))^(1/(INDEX('07 Uspora casu'!$F$5:$J$5,MATCH(AZ$20,'07 Uspora casu'!$F$5:$J$5,1)+1)-INDEX('07 Uspora casu'!$F$5:$J$5,MATCH(AZ$20,'07 Uspora casu'!$F$5:$J$5,1))))*AY25))),IFERROR($E25/INDEX('07 Uspora casu'!$F24:$J24,MATCH(AZ$20,'07 Uspora casu'!$F$5:$J$5,0)),IF(AZ$20&lt;MIN('07 Uspora casu'!$F$5:$J$5),('07 Uspora casu'!$G24/'07 Uspora casu'!$F24)^(1/('07 Uspora casu'!$G$19-'07 Uspora casu'!$F$19))*BA25,IF(AZ$20&gt;MAX('07 Uspora casu'!$F$5:$J$5),(INDEX('07 Uspora casu'!$F24:$J24,MATCH(AZ$20,'07 Uspora casu'!$F$5:$J$5,1)-1)/INDEX('07 Uspora casu'!$F24:$J24,MATCH(AZ$20,'07 Uspora casu'!$F$5:$J$5,1)))^(1/(INDEX('07 Uspora casu'!$F$5:$J$5,MATCH(AZ$20,'07 Uspora casu'!$F$5:$J$5,1))-INDEX('07 Uspora casu'!$F$5:$J$5,MATCH(AZ$20,'07 Uspora casu'!$F$5:$J$5,1)-1)))*AY25,(INDEX('07 Uspora casu'!$F24:$J24,MATCH(AZ$20,'07 Uspora casu'!$F$5:$J$5,1))/INDEX('07 Uspora casu'!$F24:$J24,MATCH(AZ$20,'07 Uspora casu'!$F$5:$J$5,1)+1))^(1/(INDEX('07 Uspora casu'!$F$5:$J$5,MATCH(AZ$20,'07 Uspora casu'!$F$5:$J$5,1)+1)-INDEX('07 Uspora casu'!$F$5:$J$5,MATCH(AZ$20,'07 Uspora casu'!$F$5:$J$5,1))))*AY25)))))</f>
        <v>3.9136162517366693E-2</v>
      </c>
      <c r="BA25" s="48">
        <f>IF($E25="",0,IF('07 Uspora casu'!$D$2="Jazdný čas",IFERROR(INDEX('07 Uspora casu'!$F24:$J24,MATCH(BA$20,'07 Uspora casu'!$F$5:$J$5,0))/60,IF(BA$20&lt;MIN('07 Uspora casu'!$F$5:$J$5),('07 Uspora casu'!$F24/'07 Uspora casu'!$G24)^(1/('07 Uspora casu'!$G$19-'07 Uspora casu'!$F$19))*BB25,IF(BA$20&gt;MAX('07 Uspora casu'!$F$5:$J$5),(INDEX('07 Uspora casu'!$F24:$J24,MATCH(BA$20,'07 Uspora casu'!$F$5:$J$5,1))/INDEX('07 Uspora casu'!$F24:$J24,MATCH(BA$20,'07 Uspora casu'!$F$5:$J$5,1)-1))^(1/(INDEX('07 Uspora casu'!$F$5:$J$5,MATCH(BA$20,'07 Uspora casu'!$F$5:$J$5,1))-INDEX('07 Uspora casu'!$F$5:$J$5,MATCH(BA$20,'07 Uspora casu'!$F$5:$J$5,1)-1)))*AZ25,(INDEX('07 Uspora casu'!$F24:$J24,MATCH(BA$20,'07 Uspora casu'!$F$5:$J$5,1)+1)/INDEX('07 Uspora casu'!$F24:$J24,MATCH(BA$20,'07 Uspora casu'!$F$5:$J$5,1)))^(1/(INDEX('07 Uspora casu'!$F$5:$J$5,MATCH(BA$20,'07 Uspora casu'!$F$5:$J$5,1)+1)-INDEX('07 Uspora casu'!$F$5:$J$5,MATCH(BA$20,'07 Uspora casu'!$F$5:$J$5,1))))*AZ25))),IFERROR($E25/INDEX('07 Uspora casu'!$F24:$J24,MATCH(BA$20,'07 Uspora casu'!$F$5:$J$5,0)),IF(BA$20&lt;MIN('07 Uspora casu'!$F$5:$J$5),('07 Uspora casu'!$G24/'07 Uspora casu'!$F24)^(1/('07 Uspora casu'!$G$19-'07 Uspora casu'!$F$19))*BB25,IF(BA$20&gt;MAX('07 Uspora casu'!$F$5:$J$5),(INDEX('07 Uspora casu'!$F24:$J24,MATCH(BA$20,'07 Uspora casu'!$F$5:$J$5,1)-1)/INDEX('07 Uspora casu'!$F24:$J24,MATCH(BA$20,'07 Uspora casu'!$F$5:$J$5,1)))^(1/(INDEX('07 Uspora casu'!$F$5:$J$5,MATCH(BA$20,'07 Uspora casu'!$F$5:$J$5,1))-INDEX('07 Uspora casu'!$F$5:$J$5,MATCH(BA$20,'07 Uspora casu'!$F$5:$J$5,1)-1)))*AZ25,(INDEX('07 Uspora casu'!$F24:$J24,MATCH(BA$20,'07 Uspora casu'!$F$5:$J$5,1))/INDEX('07 Uspora casu'!$F24:$J24,MATCH(BA$20,'07 Uspora casu'!$F$5:$J$5,1)+1))^(1/(INDEX('07 Uspora casu'!$F$5:$J$5,MATCH(BA$20,'07 Uspora casu'!$F$5:$J$5,1)+1)-INDEX('07 Uspora casu'!$F$5:$J$5,MATCH(BA$20,'07 Uspora casu'!$F$5:$J$5,1))))*AZ25)))))</f>
        <v>3.9358424922996509E-2</v>
      </c>
      <c r="BB25" s="48">
        <f>IF($E25="",0,IF('07 Uspora casu'!$D$2="Jazdný čas",IFERROR(INDEX('07 Uspora casu'!$F24:$J24,MATCH(BB$20,'07 Uspora casu'!$F$5:$J$5,0))/60,IF(BB$20&lt;MIN('07 Uspora casu'!$F$5:$J$5),('07 Uspora casu'!$F24/'07 Uspora casu'!$G24)^(1/('07 Uspora casu'!$G$19-'07 Uspora casu'!$F$19))*BC25,IF(BB$20&gt;MAX('07 Uspora casu'!$F$5:$J$5),(INDEX('07 Uspora casu'!$F24:$J24,MATCH(BB$20,'07 Uspora casu'!$F$5:$J$5,1))/INDEX('07 Uspora casu'!$F24:$J24,MATCH(BB$20,'07 Uspora casu'!$F$5:$J$5,1)-1))^(1/(INDEX('07 Uspora casu'!$F$5:$J$5,MATCH(BB$20,'07 Uspora casu'!$F$5:$J$5,1))-INDEX('07 Uspora casu'!$F$5:$J$5,MATCH(BB$20,'07 Uspora casu'!$F$5:$J$5,1)-1)))*BA25,(INDEX('07 Uspora casu'!$F24:$J24,MATCH(BB$20,'07 Uspora casu'!$F$5:$J$5,1)+1)/INDEX('07 Uspora casu'!$F24:$J24,MATCH(BB$20,'07 Uspora casu'!$F$5:$J$5,1)))^(1/(INDEX('07 Uspora casu'!$F$5:$J$5,MATCH(BB$20,'07 Uspora casu'!$F$5:$J$5,1)+1)-INDEX('07 Uspora casu'!$F$5:$J$5,MATCH(BB$20,'07 Uspora casu'!$F$5:$J$5,1))))*BA25))),IFERROR($E25/INDEX('07 Uspora casu'!$F24:$J24,MATCH(BB$20,'07 Uspora casu'!$F$5:$J$5,0)),IF(BB$20&lt;MIN('07 Uspora casu'!$F$5:$J$5),('07 Uspora casu'!$G24/'07 Uspora casu'!$F24)^(1/('07 Uspora casu'!$G$19-'07 Uspora casu'!$F$19))*BC25,IF(BB$20&gt;MAX('07 Uspora casu'!$F$5:$J$5),(INDEX('07 Uspora casu'!$F24:$J24,MATCH(BB$20,'07 Uspora casu'!$F$5:$J$5,1)-1)/INDEX('07 Uspora casu'!$F24:$J24,MATCH(BB$20,'07 Uspora casu'!$F$5:$J$5,1)))^(1/(INDEX('07 Uspora casu'!$F$5:$J$5,MATCH(BB$20,'07 Uspora casu'!$F$5:$J$5,1))-INDEX('07 Uspora casu'!$F$5:$J$5,MATCH(BB$20,'07 Uspora casu'!$F$5:$J$5,1)-1)))*BA25,(INDEX('07 Uspora casu'!$F24:$J24,MATCH(BB$20,'07 Uspora casu'!$F$5:$J$5,1))/INDEX('07 Uspora casu'!$F24:$J24,MATCH(BB$20,'07 Uspora casu'!$F$5:$J$5,1)+1))^(1/(INDEX('07 Uspora casu'!$F$5:$J$5,MATCH(BB$20,'07 Uspora casu'!$F$5:$J$5,1)+1)-INDEX('07 Uspora casu'!$F$5:$J$5,MATCH(BB$20,'07 Uspora casu'!$F$5:$J$5,1))))*BA25)))))</f>
        <v>3.9581949603049227E-2</v>
      </c>
      <c r="BC25" s="48">
        <f>IF($E25="",0,IF('07 Uspora casu'!$D$2="Jazdný čas",IFERROR(INDEX('07 Uspora casu'!$F24:$J24,MATCH(BC$20,'07 Uspora casu'!$F$5:$J$5,0))/60,IF(BC$20&lt;MIN('07 Uspora casu'!$F$5:$J$5),('07 Uspora casu'!$F24/'07 Uspora casu'!$G24)^(1/('07 Uspora casu'!$G$19-'07 Uspora casu'!$F$19))*BD25,IF(BC$20&gt;MAX('07 Uspora casu'!$F$5:$J$5),(INDEX('07 Uspora casu'!$F24:$J24,MATCH(BC$20,'07 Uspora casu'!$F$5:$J$5,1))/INDEX('07 Uspora casu'!$F24:$J24,MATCH(BC$20,'07 Uspora casu'!$F$5:$J$5,1)-1))^(1/(INDEX('07 Uspora casu'!$F$5:$J$5,MATCH(BC$20,'07 Uspora casu'!$F$5:$J$5,1))-INDEX('07 Uspora casu'!$F$5:$J$5,MATCH(BC$20,'07 Uspora casu'!$F$5:$J$5,1)-1)))*BB25,(INDEX('07 Uspora casu'!$F24:$J24,MATCH(BC$20,'07 Uspora casu'!$F$5:$J$5,1)+1)/INDEX('07 Uspora casu'!$F24:$J24,MATCH(BC$20,'07 Uspora casu'!$F$5:$J$5,1)))^(1/(INDEX('07 Uspora casu'!$F$5:$J$5,MATCH(BC$20,'07 Uspora casu'!$F$5:$J$5,1)+1)-INDEX('07 Uspora casu'!$F$5:$J$5,MATCH(BC$20,'07 Uspora casu'!$F$5:$J$5,1))))*BB25))),IFERROR($E25/INDEX('07 Uspora casu'!$F24:$J24,MATCH(BC$20,'07 Uspora casu'!$F$5:$J$5,0)),IF(BC$20&lt;MIN('07 Uspora casu'!$F$5:$J$5),('07 Uspora casu'!$G24/'07 Uspora casu'!$F24)^(1/('07 Uspora casu'!$G$19-'07 Uspora casu'!$F$19))*BD25,IF(BC$20&gt;MAX('07 Uspora casu'!$F$5:$J$5),(INDEX('07 Uspora casu'!$F24:$J24,MATCH(BC$20,'07 Uspora casu'!$F$5:$J$5,1)-1)/INDEX('07 Uspora casu'!$F24:$J24,MATCH(BC$20,'07 Uspora casu'!$F$5:$J$5,1)))^(1/(INDEX('07 Uspora casu'!$F$5:$J$5,MATCH(BC$20,'07 Uspora casu'!$F$5:$J$5,1))-INDEX('07 Uspora casu'!$F$5:$J$5,MATCH(BC$20,'07 Uspora casu'!$F$5:$J$5,1)-1)))*BB25,(INDEX('07 Uspora casu'!$F24:$J24,MATCH(BC$20,'07 Uspora casu'!$F$5:$J$5,1))/INDEX('07 Uspora casu'!$F24:$J24,MATCH(BC$20,'07 Uspora casu'!$F$5:$J$5,1)+1))^(1/(INDEX('07 Uspora casu'!$F$5:$J$5,MATCH(BC$20,'07 Uspora casu'!$F$5:$J$5,1)+1)-INDEX('07 Uspora casu'!$F$5:$J$5,MATCH(BC$20,'07 Uspora casu'!$F$5:$J$5,1))))*BB25)))))</f>
        <v>3.98067437262438E-2</v>
      </c>
    </row>
    <row r="26" spans="2:55" x14ac:dyDescent="0.2">
      <c r="B26" s="5">
        <v>5</v>
      </c>
      <c r="C26" s="5">
        <f>IF(ISBLANK('07 Uspora casu'!C25)=TRUE,"",'07 Uspora casu'!C25)</f>
        <v>90783</v>
      </c>
      <c r="D26" s="5" t="str">
        <f>IF(ISBLANK('07 Uspora casu'!D25)=TRUE,"",'07 Uspora casu'!D25)</f>
        <v>I/59 Tvrdošín - severný okraj</v>
      </c>
      <c r="E26" s="5">
        <f>IF(ISBLANK('07 Uspora casu'!E25)=TRUE,"",'07 Uspora casu'!E25)</f>
        <v>0.38</v>
      </c>
      <c r="F26" s="48">
        <f>IF($E26="",0,IF('07 Uspora casu'!$D$2="Jazdný čas",IFERROR(INDEX('07 Uspora casu'!$F25:$J25,MATCH(F$20,'07 Uspora casu'!$F$5:$J$5,0))/60,IF(F$20&lt;MIN('07 Uspora casu'!$F$5:$J$5),('07 Uspora casu'!$F25/'07 Uspora casu'!$G25)^(1/('07 Uspora casu'!$G$19-'07 Uspora casu'!$F$19))*G26,IF(F$20&gt;MAX('07 Uspora casu'!$F$5:$J$5),(INDEX('07 Uspora casu'!$F25:$J25,MATCH(F$20,'07 Uspora casu'!$F$5:$J$5,1))/INDEX('07 Uspora casu'!$F25:$J25,MATCH(F$20,'07 Uspora casu'!$F$5:$J$5,1)-1))^(1/(INDEX('07 Uspora casu'!$F$5:$J$5,MATCH(F$20,'07 Uspora casu'!$F$5:$J$5,1))-INDEX('07 Uspora casu'!$F$5:$J$5,MATCH(F$20,'07 Uspora casu'!$F$5:$J$5,1)-1)))*E26,(INDEX('07 Uspora casu'!$F25:$J25,MATCH(F$20,'07 Uspora casu'!$F$5:$J$5,1)+1)/INDEX('07 Uspora casu'!$F25:$J25,MATCH(F$20,'07 Uspora casu'!$F$5:$J$5,1)))^(1/(INDEX('07 Uspora casu'!$F$5:$J$5,MATCH(F$20,'07 Uspora casu'!$F$5:$J$5,1)+1)-INDEX('07 Uspora casu'!$F$5:$J$5,MATCH(F$20,'07 Uspora casu'!$F$5:$J$5,1))))*E26))),IFERROR($E26/INDEX('07 Uspora casu'!$F25:$J25,MATCH(F$20,'07 Uspora casu'!$F$5:$J$5,0)),IF(F$20&lt;MIN('07 Uspora casu'!$F$5:$J$5),('07 Uspora casu'!$G25/'07 Uspora casu'!$F25)^(1/('07 Uspora casu'!$G$19-'07 Uspora casu'!$F$19))*G26,IF(F$20&gt;MAX('07 Uspora casu'!$F$5:$J$5),(INDEX('07 Uspora casu'!$F25:$J25,MATCH(F$20,'07 Uspora casu'!$F$5:$J$5,1)-1)/INDEX('07 Uspora casu'!$F25:$J25,MATCH(F$20,'07 Uspora casu'!$F$5:$J$5,1)))^(1/(INDEX('07 Uspora casu'!$F$5:$J$5,MATCH(F$20,'07 Uspora casu'!$F$5:$J$5,1))-INDEX('07 Uspora casu'!$F$5:$J$5,MATCH(F$20,'07 Uspora casu'!$F$5:$J$5,1)-1)))*E26,(INDEX('07 Uspora casu'!$F25:$J25,MATCH(F$20,'07 Uspora casu'!$F$5:$J$5,1))/INDEX('07 Uspora casu'!$F25:$J25,MATCH(F$20,'07 Uspora casu'!$F$5:$J$5,1)+1))^(1/(INDEX('07 Uspora casu'!$F$5:$J$5,MATCH(F$20,'07 Uspora casu'!$F$5:$J$5,1)+1)-INDEX('07 Uspora casu'!$F$5:$J$5,MATCH(F$20,'07 Uspora casu'!$F$5:$J$5,1))))*E26)))))</f>
        <v>8.4916201117318443E-3</v>
      </c>
      <c r="G26" s="48">
        <f>IF($E26="",0,IF('07 Uspora casu'!$D$2="Jazdný čas",IFERROR(INDEX('07 Uspora casu'!$F25:$J25,MATCH(G$20,'07 Uspora casu'!$F$5:$J$5,0))/60,IF(G$20&lt;MIN('07 Uspora casu'!$F$5:$J$5),('07 Uspora casu'!$F25/'07 Uspora casu'!$G25)^(1/('07 Uspora casu'!$G$19-'07 Uspora casu'!$F$19))*H26,IF(G$20&gt;MAX('07 Uspora casu'!$F$5:$J$5),(INDEX('07 Uspora casu'!$F25:$J25,MATCH(G$20,'07 Uspora casu'!$F$5:$J$5,1))/INDEX('07 Uspora casu'!$F25:$J25,MATCH(G$20,'07 Uspora casu'!$F$5:$J$5,1)-1))^(1/(INDEX('07 Uspora casu'!$F$5:$J$5,MATCH(G$20,'07 Uspora casu'!$F$5:$J$5,1))-INDEX('07 Uspora casu'!$F$5:$J$5,MATCH(G$20,'07 Uspora casu'!$F$5:$J$5,1)-1)))*F26,(INDEX('07 Uspora casu'!$F25:$J25,MATCH(G$20,'07 Uspora casu'!$F$5:$J$5,1)+1)/INDEX('07 Uspora casu'!$F25:$J25,MATCH(G$20,'07 Uspora casu'!$F$5:$J$5,1)))^(1/(INDEX('07 Uspora casu'!$F$5:$J$5,MATCH(G$20,'07 Uspora casu'!$F$5:$J$5,1)+1)-INDEX('07 Uspora casu'!$F$5:$J$5,MATCH(G$20,'07 Uspora casu'!$F$5:$J$5,1))))*F26))),IFERROR($E26/INDEX('07 Uspora casu'!$F25:$J25,MATCH(G$20,'07 Uspora casu'!$F$5:$J$5,0)),IF(G$20&lt;MIN('07 Uspora casu'!$F$5:$J$5),('07 Uspora casu'!$G25/'07 Uspora casu'!$F25)^(1/('07 Uspora casu'!$G$19-'07 Uspora casu'!$F$19))*H26,IF(G$20&gt;MAX('07 Uspora casu'!$F$5:$J$5),(INDEX('07 Uspora casu'!$F25:$J25,MATCH(G$20,'07 Uspora casu'!$F$5:$J$5,1)-1)/INDEX('07 Uspora casu'!$F25:$J25,MATCH(G$20,'07 Uspora casu'!$F$5:$J$5,1)))^(1/(INDEX('07 Uspora casu'!$F$5:$J$5,MATCH(G$20,'07 Uspora casu'!$F$5:$J$5,1))-INDEX('07 Uspora casu'!$F$5:$J$5,MATCH(G$20,'07 Uspora casu'!$F$5:$J$5,1)-1)))*F26,(INDEX('07 Uspora casu'!$F25:$J25,MATCH(G$20,'07 Uspora casu'!$F$5:$J$5,1))/INDEX('07 Uspora casu'!$F25:$J25,MATCH(G$20,'07 Uspora casu'!$F$5:$J$5,1)+1))^(1/(INDEX('07 Uspora casu'!$F$5:$J$5,MATCH(G$20,'07 Uspora casu'!$F$5:$J$5,1)+1)-INDEX('07 Uspora casu'!$F$5:$J$5,MATCH(G$20,'07 Uspora casu'!$F$5:$J$5,1))))*F26)))))</f>
        <v>8.2994860921133829E-3</v>
      </c>
      <c r="H26" s="48">
        <f>IF($E26="",0,IF('07 Uspora casu'!$D$2="Jazdný čas",IFERROR(INDEX('07 Uspora casu'!$F25:$J25,MATCH(H$20,'07 Uspora casu'!$F$5:$J$5,0))/60,IF(H$20&lt;MIN('07 Uspora casu'!$F$5:$J$5),('07 Uspora casu'!$F25/'07 Uspora casu'!$G25)^(1/('07 Uspora casu'!$G$19-'07 Uspora casu'!$F$19))*I26,IF(H$20&gt;MAX('07 Uspora casu'!$F$5:$J$5),(INDEX('07 Uspora casu'!$F25:$J25,MATCH(H$20,'07 Uspora casu'!$F$5:$J$5,1))/INDEX('07 Uspora casu'!$F25:$J25,MATCH(H$20,'07 Uspora casu'!$F$5:$J$5,1)-1))^(1/(INDEX('07 Uspora casu'!$F$5:$J$5,MATCH(H$20,'07 Uspora casu'!$F$5:$J$5,1))-INDEX('07 Uspora casu'!$F$5:$J$5,MATCH(H$20,'07 Uspora casu'!$F$5:$J$5,1)-1)))*G26,(INDEX('07 Uspora casu'!$F25:$J25,MATCH(H$20,'07 Uspora casu'!$F$5:$J$5,1)+1)/INDEX('07 Uspora casu'!$F25:$J25,MATCH(H$20,'07 Uspora casu'!$F$5:$J$5,1)))^(1/(INDEX('07 Uspora casu'!$F$5:$J$5,MATCH(H$20,'07 Uspora casu'!$F$5:$J$5,1)+1)-INDEX('07 Uspora casu'!$F$5:$J$5,MATCH(H$20,'07 Uspora casu'!$F$5:$J$5,1))))*G26))),IFERROR($E26/INDEX('07 Uspora casu'!$F25:$J25,MATCH(H$20,'07 Uspora casu'!$F$5:$J$5,0)),IF(H$20&lt;MIN('07 Uspora casu'!$F$5:$J$5),('07 Uspora casu'!$G25/'07 Uspora casu'!$F25)^(1/('07 Uspora casu'!$G$19-'07 Uspora casu'!$F$19))*I26,IF(H$20&gt;MAX('07 Uspora casu'!$F$5:$J$5),(INDEX('07 Uspora casu'!$F25:$J25,MATCH(H$20,'07 Uspora casu'!$F$5:$J$5,1)-1)/INDEX('07 Uspora casu'!$F25:$J25,MATCH(H$20,'07 Uspora casu'!$F$5:$J$5,1)))^(1/(INDEX('07 Uspora casu'!$F$5:$J$5,MATCH(H$20,'07 Uspora casu'!$F$5:$J$5,1))-INDEX('07 Uspora casu'!$F$5:$J$5,MATCH(H$20,'07 Uspora casu'!$F$5:$J$5,1)-1)))*G26,(INDEX('07 Uspora casu'!$F25:$J25,MATCH(H$20,'07 Uspora casu'!$F$5:$J$5,1))/INDEX('07 Uspora casu'!$F25:$J25,MATCH(H$20,'07 Uspora casu'!$F$5:$J$5,1)+1))^(1/(INDEX('07 Uspora casu'!$F$5:$J$5,MATCH(H$20,'07 Uspora casu'!$F$5:$J$5,1)+1)-INDEX('07 Uspora casu'!$F$5:$J$5,MATCH(H$20,'07 Uspora casu'!$F$5:$J$5,1))))*G26)))))</f>
        <v>8.1116993561709486E-3</v>
      </c>
      <c r="I26" s="48">
        <f>IF($E26="",0,IF('07 Uspora casu'!$D$2="Jazdný čas",IFERROR(INDEX('07 Uspora casu'!$F25:$J25,MATCH(I$20,'07 Uspora casu'!$F$5:$J$5,0))/60,IF(I$20&lt;MIN('07 Uspora casu'!$F$5:$J$5),('07 Uspora casu'!$F25/'07 Uspora casu'!$G25)^(1/('07 Uspora casu'!$G$19-'07 Uspora casu'!$F$19))*J26,IF(I$20&gt;MAX('07 Uspora casu'!$F$5:$J$5),(INDEX('07 Uspora casu'!$F25:$J25,MATCH(I$20,'07 Uspora casu'!$F$5:$J$5,1))/INDEX('07 Uspora casu'!$F25:$J25,MATCH(I$20,'07 Uspora casu'!$F$5:$J$5,1)-1))^(1/(INDEX('07 Uspora casu'!$F$5:$J$5,MATCH(I$20,'07 Uspora casu'!$F$5:$J$5,1))-INDEX('07 Uspora casu'!$F$5:$J$5,MATCH(I$20,'07 Uspora casu'!$F$5:$J$5,1)-1)))*H26,(INDEX('07 Uspora casu'!$F25:$J25,MATCH(I$20,'07 Uspora casu'!$F$5:$J$5,1)+1)/INDEX('07 Uspora casu'!$F25:$J25,MATCH(I$20,'07 Uspora casu'!$F$5:$J$5,1)))^(1/(INDEX('07 Uspora casu'!$F$5:$J$5,MATCH(I$20,'07 Uspora casu'!$F$5:$J$5,1)+1)-INDEX('07 Uspora casu'!$F$5:$J$5,MATCH(I$20,'07 Uspora casu'!$F$5:$J$5,1))))*H26))),IFERROR($E26/INDEX('07 Uspora casu'!$F25:$J25,MATCH(I$20,'07 Uspora casu'!$F$5:$J$5,0)),IF(I$20&lt;MIN('07 Uspora casu'!$F$5:$J$5),('07 Uspora casu'!$G25/'07 Uspora casu'!$F25)^(1/('07 Uspora casu'!$G$19-'07 Uspora casu'!$F$19))*J26,IF(I$20&gt;MAX('07 Uspora casu'!$F$5:$J$5),(INDEX('07 Uspora casu'!$F25:$J25,MATCH(I$20,'07 Uspora casu'!$F$5:$J$5,1)-1)/INDEX('07 Uspora casu'!$F25:$J25,MATCH(I$20,'07 Uspora casu'!$F$5:$J$5,1)))^(1/(INDEX('07 Uspora casu'!$F$5:$J$5,MATCH(I$20,'07 Uspora casu'!$F$5:$J$5,1))-INDEX('07 Uspora casu'!$F$5:$J$5,MATCH(I$20,'07 Uspora casu'!$F$5:$J$5,1)-1)))*H26,(INDEX('07 Uspora casu'!$F25:$J25,MATCH(I$20,'07 Uspora casu'!$F$5:$J$5,1))/INDEX('07 Uspora casu'!$F25:$J25,MATCH(I$20,'07 Uspora casu'!$F$5:$J$5,1)+1))^(1/(INDEX('07 Uspora casu'!$F$5:$J$5,MATCH(I$20,'07 Uspora casu'!$F$5:$J$5,1)+1)-INDEX('07 Uspora casu'!$F$5:$J$5,MATCH(I$20,'07 Uspora casu'!$F$5:$J$5,1))))*H26)))))</f>
        <v>7.928161540921257E-3</v>
      </c>
      <c r="J26" s="48">
        <f>IF($E26="",0,IF('07 Uspora casu'!$D$2="Jazdný čas",IFERROR(INDEX('07 Uspora casu'!$F25:$J25,MATCH(J$20,'07 Uspora casu'!$F$5:$J$5,0))/60,IF(J$20&lt;MIN('07 Uspora casu'!$F$5:$J$5),('07 Uspora casu'!$F25/'07 Uspora casu'!$G25)^(1/('07 Uspora casu'!$G$19-'07 Uspora casu'!$F$19))*K26,IF(J$20&gt;MAX('07 Uspora casu'!$F$5:$J$5),(INDEX('07 Uspora casu'!$F25:$J25,MATCH(J$20,'07 Uspora casu'!$F$5:$J$5,1))/INDEX('07 Uspora casu'!$F25:$J25,MATCH(J$20,'07 Uspora casu'!$F$5:$J$5,1)-1))^(1/(INDEX('07 Uspora casu'!$F$5:$J$5,MATCH(J$20,'07 Uspora casu'!$F$5:$J$5,1))-INDEX('07 Uspora casu'!$F$5:$J$5,MATCH(J$20,'07 Uspora casu'!$F$5:$J$5,1)-1)))*I26,(INDEX('07 Uspora casu'!$F25:$J25,MATCH(J$20,'07 Uspora casu'!$F$5:$J$5,1)+1)/INDEX('07 Uspora casu'!$F25:$J25,MATCH(J$20,'07 Uspora casu'!$F$5:$J$5,1)))^(1/(INDEX('07 Uspora casu'!$F$5:$J$5,MATCH(J$20,'07 Uspora casu'!$F$5:$J$5,1)+1)-INDEX('07 Uspora casu'!$F$5:$J$5,MATCH(J$20,'07 Uspora casu'!$F$5:$J$5,1))))*I26))),IFERROR($E26/INDEX('07 Uspora casu'!$F25:$J25,MATCH(J$20,'07 Uspora casu'!$F$5:$J$5,0)),IF(J$20&lt;MIN('07 Uspora casu'!$F$5:$J$5),('07 Uspora casu'!$G25/'07 Uspora casu'!$F25)^(1/('07 Uspora casu'!$G$19-'07 Uspora casu'!$F$19))*K26,IF(J$20&gt;MAX('07 Uspora casu'!$F$5:$J$5),(INDEX('07 Uspora casu'!$F25:$J25,MATCH(J$20,'07 Uspora casu'!$F$5:$J$5,1)-1)/INDEX('07 Uspora casu'!$F25:$J25,MATCH(J$20,'07 Uspora casu'!$F$5:$J$5,1)))^(1/(INDEX('07 Uspora casu'!$F$5:$J$5,MATCH(J$20,'07 Uspora casu'!$F$5:$J$5,1))-INDEX('07 Uspora casu'!$F$5:$J$5,MATCH(J$20,'07 Uspora casu'!$F$5:$J$5,1)-1)))*I26,(INDEX('07 Uspora casu'!$F25:$J25,MATCH(J$20,'07 Uspora casu'!$F$5:$J$5,1))/INDEX('07 Uspora casu'!$F25:$J25,MATCH(J$20,'07 Uspora casu'!$F$5:$J$5,1)+1))^(1/(INDEX('07 Uspora casu'!$F$5:$J$5,MATCH(J$20,'07 Uspora casu'!$F$5:$J$5,1)+1)-INDEX('07 Uspora casu'!$F$5:$J$5,MATCH(J$20,'07 Uspora casu'!$F$5:$J$5,1))))*I26)))))</f>
        <v>7.7487765089722677E-3</v>
      </c>
      <c r="K26" s="48">
        <f>IF($E26="",0,IF('07 Uspora casu'!$D$2="Jazdný čas",IFERROR(INDEX('07 Uspora casu'!$F25:$J25,MATCH(K$20,'07 Uspora casu'!$F$5:$J$5,0))/60,IF(K$20&lt;MIN('07 Uspora casu'!$F$5:$J$5),('07 Uspora casu'!$F25/'07 Uspora casu'!$G25)^(1/('07 Uspora casu'!$G$19-'07 Uspora casu'!$F$19))*L26,IF(K$20&gt;MAX('07 Uspora casu'!$F$5:$J$5),(INDEX('07 Uspora casu'!$F25:$J25,MATCH(K$20,'07 Uspora casu'!$F$5:$J$5,1))/INDEX('07 Uspora casu'!$F25:$J25,MATCH(K$20,'07 Uspora casu'!$F$5:$J$5,1)-1))^(1/(INDEX('07 Uspora casu'!$F$5:$J$5,MATCH(K$20,'07 Uspora casu'!$F$5:$J$5,1))-INDEX('07 Uspora casu'!$F$5:$J$5,MATCH(K$20,'07 Uspora casu'!$F$5:$J$5,1)-1)))*J26,(INDEX('07 Uspora casu'!$F25:$J25,MATCH(K$20,'07 Uspora casu'!$F$5:$J$5,1)+1)/INDEX('07 Uspora casu'!$F25:$J25,MATCH(K$20,'07 Uspora casu'!$F$5:$J$5,1)))^(1/(INDEX('07 Uspora casu'!$F$5:$J$5,MATCH(K$20,'07 Uspora casu'!$F$5:$J$5,1)+1)-INDEX('07 Uspora casu'!$F$5:$J$5,MATCH(K$20,'07 Uspora casu'!$F$5:$J$5,1))))*J26))),IFERROR($E26/INDEX('07 Uspora casu'!$F25:$J25,MATCH(K$20,'07 Uspora casu'!$F$5:$J$5,0)),IF(K$20&lt;MIN('07 Uspora casu'!$F$5:$J$5),('07 Uspora casu'!$G25/'07 Uspora casu'!$F25)^(1/('07 Uspora casu'!$G$19-'07 Uspora casu'!$F$19))*L26,IF(K$20&gt;MAX('07 Uspora casu'!$F$5:$J$5),(INDEX('07 Uspora casu'!$F25:$J25,MATCH(K$20,'07 Uspora casu'!$F$5:$J$5,1)-1)/INDEX('07 Uspora casu'!$F25:$J25,MATCH(K$20,'07 Uspora casu'!$F$5:$J$5,1)))^(1/(INDEX('07 Uspora casu'!$F$5:$J$5,MATCH(K$20,'07 Uspora casu'!$F$5:$J$5,1))-INDEX('07 Uspora casu'!$F$5:$J$5,MATCH(K$20,'07 Uspora casu'!$F$5:$J$5,1)-1)))*J26,(INDEX('07 Uspora casu'!$F25:$J25,MATCH(K$20,'07 Uspora casu'!$F$5:$J$5,1))/INDEX('07 Uspora casu'!$F25:$J25,MATCH(K$20,'07 Uspora casu'!$F$5:$J$5,1)+1))^(1/(INDEX('07 Uspora casu'!$F$5:$J$5,MATCH(K$20,'07 Uspora casu'!$F$5:$J$5,1)+1)-INDEX('07 Uspora casu'!$F$5:$J$5,MATCH(K$20,'07 Uspora casu'!$F$5:$J$5,1))))*J26)))))</f>
        <v>7.756026851552052E-3</v>
      </c>
      <c r="L26" s="48">
        <f>IF($E26="",0,IF('07 Uspora casu'!$D$2="Jazdný čas",IFERROR(INDEX('07 Uspora casu'!$F25:$J25,MATCH(L$20,'07 Uspora casu'!$F$5:$J$5,0))/60,IF(L$20&lt;MIN('07 Uspora casu'!$F$5:$J$5),('07 Uspora casu'!$F25/'07 Uspora casu'!$G25)^(1/('07 Uspora casu'!$G$19-'07 Uspora casu'!$F$19))*M26,IF(L$20&gt;MAX('07 Uspora casu'!$F$5:$J$5),(INDEX('07 Uspora casu'!$F25:$J25,MATCH(L$20,'07 Uspora casu'!$F$5:$J$5,1))/INDEX('07 Uspora casu'!$F25:$J25,MATCH(L$20,'07 Uspora casu'!$F$5:$J$5,1)-1))^(1/(INDEX('07 Uspora casu'!$F$5:$J$5,MATCH(L$20,'07 Uspora casu'!$F$5:$J$5,1))-INDEX('07 Uspora casu'!$F$5:$J$5,MATCH(L$20,'07 Uspora casu'!$F$5:$J$5,1)-1)))*K26,(INDEX('07 Uspora casu'!$F25:$J25,MATCH(L$20,'07 Uspora casu'!$F$5:$J$5,1)+1)/INDEX('07 Uspora casu'!$F25:$J25,MATCH(L$20,'07 Uspora casu'!$F$5:$J$5,1)))^(1/(INDEX('07 Uspora casu'!$F$5:$J$5,MATCH(L$20,'07 Uspora casu'!$F$5:$J$5,1)+1)-INDEX('07 Uspora casu'!$F$5:$J$5,MATCH(L$20,'07 Uspora casu'!$F$5:$J$5,1))))*K26))),IFERROR($E26/INDEX('07 Uspora casu'!$F25:$J25,MATCH(L$20,'07 Uspora casu'!$F$5:$J$5,0)),IF(L$20&lt;MIN('07 Uspora casu'!$F$5:$J$5),('07 Uspora casu'!$G25/'07 Uspora casu'!$F25)^(1/('07 Uspora casu'!$G$19-'07 Uspora casu'!$F$19))*M26,IF(L$20&gt;MAX('07 Uspora casu'!$F$5:$J$5),(INDEX('07 Uspora casu'!$F25:$J25,MATCH(L$20,'07 Uspora casu'!$F$5:$J$5,1)-1)/INDEX('07 Uspora casu'!$F25:$J25,MATCH(L$20,'07 Uspora casu'!$F$5:$J$5,1)))^(1/(INDEX('07 Uspora casu'!$F$5:$J$5,MATCH(L$20,'07 Uspora casu'!$F$5:$J$5,1))-INDEX('07 Uspora casu'!$F$5:$J$5,MATCH(L$20,'07 Uspora casu'!$F$5:$J$5,1)-1)))*K26,(INDEX('07 Uspora casu'!$F25:$J25,MATCH(L$20,'07 Uspora casu'!$F$5:$J$5,1))/INDEX('07 Uspora casu'!$F25:$J25,MATCH(L$20,'07 Uspora casu'!$F$5:$J$5,1)+1))^(1/(INDEX('07 Uspora casu'!$F$5:$J$5,MATCH(L$20,'07 Uspora casu'!$F$5:$J$5,1)+1)-INDEX('07 Uspora casu'!$F$5:$J$5,MATCH(L$20,'07 Uspora casu'!$F$5:$J$5,1))))*K26)))))</f>
        <v>7.7632839781018557E-3</v>
      </c>
      <c r="M26" s="48">
        <f>IF($E26="",0,IF('07 Uspora casu'!$D$2="Jazdný čas",IFERROR(INDEX('07 Uspora casu'!$F25:$J25,MATCH(M$20,'07 Uspora casu'!$F$5:$J$5,0))/60,IF(M$20&lt;MIN('07 Uspora casu'!$F$5:$J$5),('07 Uspora casu'!$F25/'07 Uspora casu'!$G25)^(1/('07 Uspora casu'!$G$19-'07 Uspora casu'!$F$19))*N26,IF(M$20&gt;MAX('07 Uspora casu'!$F$5:$J$5),(INDEX('07 Uspora casu'!$F25:$J25,MATCH(M$20,'07 Uspora casu'!$F$5:$J$5,1))/INDEX('07 Uspora casu'!$F25:$J25,MATCH(M$20,'07 Uspora casu'!$F$5:$J$5,1)-1))^(1/(INDEX('07 Uspora casu'!$F$5:$J$5,MATCH(M$20,'07 Uspora casu'!$F$5:$J$5,1))-INDEX('07 Uspora casu'!$F$5:$J$5,MATCH(M$20,'07 Uspora casu'!$F$5:$J$5,1)-1)))*L26,(INDEX('07 Uspora casu'!$F25:$J25,MATCH(M$20,'07 Uspora casu'!$F$5:$J$5,1)+1)/INDEX('07 Uspora casu'!$F25:$J25,MATCH(M$20,'07 Uspora casu'!$F$5:$J$5,1)))^(1/(INDEX('07 Uspora casu'!$F$5:$J$5,MATCH(M$20,'07 Uspora casu'!$F$5:$J$5,1)+1)-INDEX('07 Uspora casu'!$F$5:$J$5,MATCH(M$20,'07 Uspora casu'!$F$5:$J$5,1))))*L26))),IFERROR($E26/INDEX('07 Uspora casu'!$F25:$J25,MATCH(M$20,'07 Uspora casu'!$F$5:$J$5,0)),IF(M$20&lt;MIN('07 Uspora casu'!$F$5:$J$5),('07 Uspora casu'!$G25/'07 Uspora casu'!$F25)^(1/('07 Uspora casu'!$G$19-'07 Uspora casu'!$F$19))*N26,IF(M$20&gt;MAX('07 Uspora casu'!$F$5:$J$5),(INDEX('07 Uspora casu'!$F25:$J25,MATCH(M$20,'07 Uspora casu'!$F$5:$J$5,1)-1)/INDEX('07 Uspora casu'!$F25:$J25,MATCH(M$20,'07 Uspora casu'!$F$5:$J$5,1)))^(1/(INDEX('07 Uspora casu'!$F$5:$J$5,MATCH(M$20,'07 Uspora casu'!$F$5:$J$5,1))-INDEX('07 Uspora casu'!$F$5:$J$5,MATCH(M$20,'07 Uspora casu'!$F$5:$J$5,1)-1)))*L26,(INDEX('07 Uspora casu'!$F25:$J25,MATCH(M$20,'07 Uspora casu'!$F$5:$J$5,1))/INDEX('07 Uspora casu'!$F25:$J25,MATCH(M$20,'07 Uspora casu'!$F$5:$J$5,1)+1))^(1/(INDEX('07 Uspora casu'!$F$5:$J$5,MATCH(M$20,'07 Uspora casu'!$F$5:$J$5,1)+1)-INDEX('07 Uspora casu'!$F$5:$J$5,MATCH(M$20,'07 Uspora casu'!$F$5:$J$5,1))))*L26)))))</f>
        <v>7.7705478949692758E-3</v>
      </c>
      <c r="N26" s="48">
        <f>IF($E26="",0,IF('07 Uspora casu'!$D$2="Jazdný čas",IFERROR(INDEX('07 Uspora casu'!$F25:$J25,MATCH(N$20,'07 Uspora casu'!$F$5:$J$5,0))/60,IF(N$20&lt;MIN('07 Uspora casu'!$F$5:$J$5),('07 Uspora casu'!$F25/'07 Uspora casu'!$G25)^(1/('07 Uspora casu'!$G$19-'07 Uspora casu'!$F$19))*O26,IF(N$20&gt;MAX('07 Uspora casu'!$F$5:$J$5),(INDEX('07 Uspora casu'!$F25:$J25,MATCH(N$20,'07 Uspora casu'!$F$5:$J$5,1))/INDEX('07 Uspora casu'!$F25:$J25,MATCH(N$20,'07 Uspora casu'!$F$5:$J$5,1)-1))^(1/(INDEX('07 Uspora casu'!$F$5:$J$5,MATCH(N$20,'07 Uspora casu'!$F$5:$J$5,1))-INDEX('07 Uspora casu'!$F$5:$J$5,MATCH(N$20,'07 Uspora casu'!$F$5:$J$5,1)-1)))*M26,(INDEX('07 Uspora casu'!$F25:$J25,MATCH(N$20,'07 Uspora casu'!$F$5:$J$5,1)+1)/INDEX('07 Uspora casu'!$F25:$J25,MATCH(N$20,'07 Uspora casu'!$F$5:$J$5,1)))^(1/(INDEX('07 Uspora casu'!$F$5:$J$5,MATCH(N$20,'07 Uspora casu'!$F$5:$J$5,1)+1)-INDEX('07 Uspora casu'!$F$5:$J$5,MATCH(N$20,'07 Uspora casu'!$F$5:$J$5,1))))*M26))),IFERROR($E26/INDEX('07 Uspora casu'!$F25:$J25,MATCH(N$20,'07 Uspora casu'!$F$5:$J$5,0)),IF(N$20&lt;MIN('07 Uspora casu'!$F$5:$J$5),('07 Uspora casu'!$G25/'07 Uspora casu'!$F25)^(1/('07 Uspora casu'!$G$19-'07 Uspora casu'!$F$19))*O26,IF(N$20&gt;MAX('07 Uspora casu'!$F$5:$J$5),(INDEX('07 Uspora casu'!$F25:$J25,MATCH(N$20,'07 Uspora casu'!$F$5:$J$5,1)-1)/INDEX('07 Uspora casu'!$F25:$J25,MATCH(N$20,'07 Uspora casu'!$F$5:$J$5,1)))^(1/(INDEX('07 Uspora casu'!$F$5:$J$5,MATCH(N$20,'07 Uspora casu'!$F$5:$J$5,1))-INDEX('07 Uspora casu'!$F$5:$J$5,MATCH(N$20,'07 Uspora casu'!$F$5:$J$5,1)-1)))*M26,(INDEX('07 Uspora casu'!$F25:$J25,MATCH(N$20,'07 Uspora casu'!$F$5:$J$5,1))/INDEX('07 Uspora casu'!$F25:$J25,MATCH(N$20,'07 Uspora casu'!$F$5:$J$5,1)+1))^(1/(INDEX('07 Uspora casu'!$F$5:$J$5,MATCH(N$20,'07 Uspora casu'!$F$5:$J$5,1)+1)-INDEX('07 Uspora casu'!$F$5:$J$5,MATCH(N$20,'07 Uspora casu'!$F$5:$J$5,1))))*M26)))))</f>
        <v>7.7778186085078471E-3</v>
      </c>
      <c r="O26" s="48">
        <f>IF($E26="",0,IF('07 Uspora casu'!$D$2="Jazdný čas",IFERROR(INDEX('07 Uspora casu'!$F25:$J25,MATCH(O$20,'07 Uspora casu'!$F$5:$J$5,0))/60,IF(O$20&lt;MIN('07 Uspora casu'!$F$5:$J$5),('07 Uspora casu'!$F25/'07 Uspora casu'!$G25)^(1/('07 Uspora casu'!$G$19-'07 Uspora casu'!$F$19))*P26,IF(O$20&gt;MAX('07 Uspora casu'!$F$5:$J$5),(INDEX('07 Uspora casu'!$F25:$J25,MATCH(O$20,'07 Uspora casu'!$F$5:$J$5,1))/INDEX('07 Uspora casu'!$F25:$J25,MATCH(O$20,'07 Uspora casu'!$F$5:$J$5,1)-1))^(1/(INDEX('07 Uspora casu'!$F$5:$J$5,MATCH(O$20,'07 Uspora casu'!$F$5:$J$5,1))-INDEX('07 Uspora casu'!$F$5:$J$5,MATCH(O$20,'07 Uspora casu'!$F$5:$J$5,1)-1)))*N26,(INDEX('07 Uspora casu'!$F25:$J25,MATCH(O$20,'07 Uspora casu'!$F$5:$J$5,1)+1)/INDEX('07 Uspora casu'!$F25:$J25,MATCH(O$20,'07 Uspora casu'!$F$5:$J$5,1)))^(1/(INDEX('07 Uspora casu'!$F$5:$J$5,MATCH(O$20,'07 Uspora casu'!$F$5:$J$5,1)+1)-INDEX('07 Uspora casu'!$F$5:$J$5,MATCH(O$20,'07 Uspora casu'!$F$5:$J$5,1))))*N26))),IFERROR($E26/INDEX('07 Uspora casu'!$F25:$J25,MATCH(O$20,'07 Uspora casu'!$F$5:$J$5,0)),IF(O$20&lt;MIN('07 Uspora casu'!$F$5:$J$5),('07 Uspora casu'!$G25/'07 Uspora casu'!$F25)^(1/('07 Uspora casu'!$G$19-'07 Uspora casu'!$F$19))*P26,IF(O$20&gt;MAX('07 Uspora casu'!$F$5:$J$5),(INDEX('07 Uspora casu'!$F25:$J25,MATCH(O$20,'07 Uspora casu'!$F$5:$J$5,1)-1)/INDEX('07 Uspora casu'!$F25:$J25,MATCH(O$20,'07 Uspora casu'!$F$5:$J$5,1)))^(1/(INDEX('07 Uspora casu'!$F$5:$J$5,MATCH(O$20,'07 Uspora casu'!$F$5:$J$5,1))-INDEX('07 Uspora casu'!$F$5:$J$5,MATCH(O$20,'07 Uspora casu'!$F$5:$J$5,1)-1)))*N26,(INDEX('07 Uspora casu'!$F25:$J25,MATCH(O$20,'07 Uspora casu'!$F$5:$J$5,1))/INDEX('07 Uspora casu'!$F25:$J25,MATCH(O$20,'07 Uspora casu'!$F$5:$J$5,1)+1))^(1/(INDEX('07 Uspora casu'!$F$5:$J$5,MATCH(O$20,'07 Uspora casu'!$F$5:$J$5,1)+1)-INDEX('07 Uspora casu'!$F$5:$J$5,MATCH(O$20,'07 Uspora casu'!$F$5:$J$5,1))))*N26)))))</f>
        <v>7.7850961250770512E-3</v>
      </c>
      <c r="P26" s="48">
        <f>IF($E26="",0,IF('07 Uspora casu'!$D$2="Jazdný čas",IFERROR(INDEX('07 Uspora casu'!$F25:$J25,MATCH(P$20,'07 Uspora casu'!$F$5:$J$5,0))/60,IF(P$20&lt;MIN('07 Uspora casu'!$F$5:$J$5),('07 Uspora casu'!$F25/'07 Uspora casu'!$G25)^(1/('07 Uspora casu'!$G$19-'07 Uspora casu'!$F$19))*Q26,IF(P$20&gt;MAX('07 Uspora casu'!$F$5:$J$5),(INDEX('07 Uspora casu'!$F25:$J25,MATCH(P$20,'07 Uspora casu'!$F$5:$J$5,1))/INDEX('07 Uspora casu'!$F25:$J25,MATCH(P$20,'07 Uspora casu'!$F$5:$J$5,1)-1))^(1/(INDEX('07 Uspora casu'!$F$5:$J$5,MATCH(P$20,'07 Uspora casu'!$F$5:$J$5,1))-INDEX('07 Uspora casu'!$F$5:$J$5,MATCH(P$20,'07 Uspora casu'!$F$5:$J$5,1)-1)))*O26,(INDEX('07 Uspora casu'!$F25:$J25,MATCH(P$20,'07 Uspora casu'!$F$5:$J$5,1)+1)/INDEX('07 Uspora casu'!$F25:$J25,MATCH(P$20,'07 Uspora casu'!$F$5:$J$5,1)))^(1/(INDEX('07 Uspora casu'!$F$5:$J$5,MATCH(P$20,'07 Uspora casu'!$F$5:$J$5,1)+1)-INDEX('07 Uspora casu'!$F$5:$J$5,MATCH(P$20,'07 Uspora casu'!$F$5:$J$5,1))))*O26))),IFERROR($E26/INDEX('07 Uspora casu'!$F25:$J25,MATCH(P$20,'07 Uspora casu'!$F$5:$J$5,0)),IF(P$20&lt;MIN('07 Uspora casu'!$F$5:$J$5),('07 Uspora casu'!$G25/'07 Uspora casu'!$F25)^(1/('07 Uspora casu'!$G$19-'07 Uspora casu'!$F$19))*Q26,IF(P$20&gt;MAX('07 Uspora casu'!$F$5:$J$5),(INDEX('07 Uspora casu'!$F25:$J25,MATCH(P$20,'07 Uspora casu'!$F$5:$J$5,1)-1)/INDEX('07 Uspora casu'!$F25:$J25,MATCH(P$20,'07 Uspora casu'!$F$5:$J$5,1)))^(1/(INDEX('07 Uspora casu'!$F$5:$J$5,MATCH(P$20,'07 Uspora casu'!$F$5:$J$5,1))-INDEX('07 Uspora casu'!$F$5:$J$5,MATCH(P$20,'07 Uspora casu'!$F$5:$J$5,1)-1)))*O26,(INDEX('07 Uspora casu'!$F25:$J25,MATCH(P$20,'07 Uspora casu'!$F$5:$J$5,1))/INDEX('07 Uspora casu'!$F25:$J25,MATCH(P$20,'07 Uspora casu'!$F$5:$J$5,1)+1))^(1/(INDEX('07 Uspora casu'!$F$5:$J$5,MATCH(P$20,'07 Uspora casu'!$F$5:$J$5,1)+1)-INDEX('07 Uspora casu'!$F$5:$J$5,MATCH(P$20,'07 Uspora casu'!$F$5:$J$5,1))))*O26)))))</f>
        <v>7.7923804510423187E-3</v>
      </c>
      <c r="Q26" s="48">
        <f>IF($E26="",0,IF('07 Uspora casu'!$D$2="Jazdný čas",IFERROR(INDEX('07 Uspora casu'!$F25:$J25,MATCH(Q$20,'07 Uspora casu'!$F$5:$J$5,0))/60,IF(Q$20&lt;MIN('07 Uspora casu'!$F$5:$J$5),('07 Uspora casu'!$F25/'07 Uspora casu'!$G25)^(1/('07 Uspora casu'!$G$19-'07 Uspora casu'!$F$19))*R26,IF(Q$20&gt;MAX('07 Uspora casu'!$F$5:$J$5),(INDEX('07 Uspora casu'!$F25:$J25,MATCH(Q$20,'07 Uspora casu'!$F$5:$J$5,1))/INDEX('07 Uspora casu'!$F25:$J25,MATCH(Q$20,'07 Uspora casu'!$F$5:$J$5,1)-1))^(1/(INDEX('07 Uspora casu'!$F$5:$J$5,MATCH(Q$20,'07 Uspora casu'!$F$5:$J$5,1))-INDEX('07 Uspora casu'!$F$5:$J$5,MATCH(Q$20,'07 Uspora casu'!$F$5:$J$5,1)-1)))*P26,(INDEX('07 Uspora casu'!$F25:$J25,MATCH(Q$20,'07 Uspora casu'!$F$5:$J$5,1)+1)/INDEX('07 Uspora casu'!$F25:$J25,MATCH(Q$20,'07 Uspora casu'!$F$5:$J$5,1)))^(1/(INDEX('07 Uspora casu'!$F$5:$J$5,MATCH(Q$20,'07 Uspora casu'!$F$5:$J$5,1)+1)-INDEX('07 Uspora casu'!$F$5:$J$5,MATCH(Q$20,'07 Uspora casu'!$F$5:$J$5,1))))*P26))),IFERROR($E26/INDEX('07 Uspora casu'!$F25:$J25,MATCH(Q$20,'07 Uspora casu'!$F$5:$J$5,0)),IF(Q$20&lt;MIN('07 Uspora casu'!$F$5:$J$5),('07 Uspora casu'!$G25/'07 Uspora casu'!$F25)^(1/('07 Uspora casu'!$G$19-'07 Uspora casu'!$F$19))*R26,IF(Q$20&gt;MAX('07 Uspora casu'!$F$5:$J$5),(INDEX('07 Uspora casu'!$F25:$J25,MATCH(Q$20,'07 Uspora casu'!$F$5:$J$5,1)-1)/INDEX('07 Uspora casu'!$F25:$J25,MATCH(Q$20,'07 Uspora casu'!$F$5:$J$5,1)))^(1/(INDEX('07 Uspora casu'!$F$5:$J$5,MATCH(Q$20,'07 Uspora casu'!$F$5:$J$5,1))-INDEX('07 Uspora casu'!$F$5:$J$5,MATCH(Q$20,'07 Uspora casu'!$F$5:$J$5,1)-1)))*P26,(INDEX('07 Uspora casu'!$F25:$J25,MATCH(Q$20,'07 Uspora casu'!$F$5:$J$5,1))/INDEX('07 Uspora casu'!$F25:$J25,MATCH(Q$20,'07 Uspora casu'!$F$5:$J$5,1)+1))^(1/(INDEX('07 Uspora casu'!$F$5:$J$5,MATCH(Q$20,'07 Uspora casu'!$F$5:$J$5,1)+1)-INDEX('07 Uspora casu'!$F$5:$J$5,MATCH(Q$20,'07 Uspora casu'!$F$5:$J$5,1))))*P26)))))</f>
        <v>7.7996715927750411E-3</v>
      </c>
      <c r="R26" s="48">
        <f>IF($E26="",0,IF('07 Uspora casu'!$D$2="Jazdný čas",IFERROR(INDEX('07 Uspora casu'!$F25:$J25,MATCH(R$20,'07 Uspora casu'!$F$5:$J$5,0))/60,IF(R$20&lt;MIN('07 Uspora casu'!$F$5:$J$5),('07 Uspora casu'!$F25/'07 Uspora casu'!$G25)^(1/('07 Uspora casu'!$G$19-'07 Uspora casu'!$F$19))*S26,IF(R$20&gt;MAX('07 Uspora casu'!$F$5:$J$5),(INDEX('07 Uspora casu'!$F25:$J25,MATCH(R$20,'07 Uspora casu'!$F$5:$J$5,1))/INDEX('07 Uspora casu'!$F25:$J25,MATCH(R$20,'07 Uspora casu'!$F$5:$J$5,1)-1))^(1/(INDEX('07 Uspora casu'!$F$5:$J$5,MATCH(R$20,'07 Uspora casu'!$F$5:$J$5,1))-INDEX('07 Uspora casu'!$F$5:$J$5,MATCH(R$20,'07 Uspora casu'!$F$5:$J$5,1)-1)))*Q26,(INDEX('07 Uspora casu'!$F25:$J25,MATCH(R$20,'07 Uspora casu'!$F$5:$J$5,1)+1)/INDEX('07 Uspora casu'!$F25:$J25,MATCH(R$20,'07 Uspora casu'!$F$5:$J$5,1)))^(1/(INDEX('07 Uspora casu'!$F$5:$J$5,MATCH(R$20,'07 Uspora casu'!$F$5:$J$5,1)+1)-INDEX('07 Uspora casu'!$F$5:$J$5,MATCH(R$20,'07 Uspora casu'!$F$5:$J$5,1))))*Q26))),IFERROR($E26/INDEX('07 Uspora casu'!$F25:$J25,MATCH(R$20,'07 Uspora casu'!$F$5:$J$5,0)),IF(R$20&lt;MIN('07 Uspora casu'!$F$5:$J$5),('07 Uspora casu'!$G25/'07 Uspora casu'!$F25)^(1/('07 Uspora casu'!$G$19-'07 Uspora casu'!$F$19))*S26,IF(R$20&gt;MAX('07 Uspora casu'!$F$5:$J$5),(INDEX('07 Uspora casu'!$F25:$J25,MATCH(R$20,'07 Uspora casu'!$F$5:$J$5,1)-1)/INDEX('07 Uspora casu'!$F25:$J25,MATCH(R$20,'07 Uspora casu'!$F$5:$J$5,1)))^(1/(INDEX('07 Uspora casu'!$F$5:$J$5,MATCH(R$20,'07 Uspora casu'!$F$5:$J$5,1))-INDEX('07 Uspora casu'!$F$5:$J$5,MATCH(R$20,'07 Uspora casu'!$F$5:$J$5,1)-1)))*Q26,(INDEX('07 Uspora casu'!$F25:$J25,MATCH(R$20,'07 Uspora casu'!$F$5:$J$5,1))/INDEX('07 Uspora casu'!$F25:$J25,MATCH(R$20,'07 Uspora casu'!$F$5:$J$5,1)+1))^(1/(INDEX('07 Uspora casu'!$F$5:$J$5,MATCH(R$20,'07 Uspora casu'!$F$5:$J$5,1)+1)-INDEX('07 Uspora casu'!$F$5:$J$5,MATCH(R$20,'07 Uspora casu'!$F$5:$J$5,1))))*Q26)))))</f>
        <v>7.8083696615630022E-3</v>
      </c>
      <c r="S26" s="48">
        <f>IF($E26="",0,IF('07 Uspora casu'!$D$2="Jazdný čas",IFERROR(INDEX('07 Uspora casu'!$F25:$J25,MATCH(S$20,'07 Uspora casu'!$F$5:$J$5,0))/60,IF(S$20&lt;MIN('07 Uspora casu'!$F$5:$J$5),('07 Uspora casu'!$F25/'07 Uspora casu'!$G25)^(1/('07 Uspora casu'!$G$19-'07 Uspora casu'!$F$19))*T26,IF(S$20&gt;MAX('07 Uspora casu'!$F$5:$J$5),(INDEX('07 Uspora casu'!$F25:$J25,MATCH(S$20,'07 Uspora casu'!$F$5:$J$5,1))/INDEX('07 Uspora casu'!$F25:$J25,MATCH(S$20,'07 Uspora casu'!$F$5:$J$5,1)-1))^(1/(INDEX('07 Uspora casu'!$F$5:$J$5,MATCH(S$20,'07 Uspora casu'!$F$5:$J$5,1))-INDEX('07 Uspora casu'!$F$5:$J$5,MATCH(S$20,'07 Uspora casu'!$F$5:$J$5,1)-1)))*R26,(INDEX('07 Uspora casu'!$F25:$J25,MATCH(S$20,'07 Uspora casu'!$F$5:$J$5,1)+1)/INDEX('07 Uspora casu'!$F25:$J25,MATCH(S$20,'07 Uspora casu'!$F$5:$J$5,1)))^(1/(INDEX('07 Uspora casu'!$F$5:$J$5,MATCH(S$20,'07 Uspora casu'!$F$5:$J$5,1)+1)-INDEX('07 Uspora casu'!$F$5:$J$5,MATCH(S$20,'07 Uspora casu'!$F$5:$J$5,1))))*R26))),IFERROR($E26/INDEX('07 Uspora casu'!$F25:$J25,MATCH(S$20,'07 Uspora casu'!$F$5:$J$5,0)),IF(S$20&lt;MIN('07 Uspora casu'!$F$5:$J$5),('07 Uspora casu'!$G25/'07 Uspora casu'!$F25)^(1/('07 Uspora casu'!$G$19-'07 Uspora casu'!$F$19))*T26,IF(S$20&gt;MAX('07 Uspora casu'!$F$5:$J$5),(INDEX('07 Uspora casu'!$F25:$J25,MATCH(S$20,'07 Uspora casu'!$F$5:$J$5,1)-1)/INDEX('07 Uspora casu'!$F25:$J25,MATCH(S$20,'07 Uspora casu'!$F$5:$J$5,1)))^(1/(INDEX('07 Uspora casu'!$F$5:$J$5,MATCH(S$20,'07 Uspora casu'!$F$5:$J$5,1))-INDEX('07 Uspora casu'!$F$5:$J$5,MATCH(S$20,'07 Uspora casu'!$F$5:$J$5,1)-1)))*R26,(INDEX('07 Uspora casu'!$F25:$J25,MATCH(S$20,'07 Uspora casu'!$F$5:$J$5,1))/INDEX('07 Uspora casu'!$F25:$J25,MATCH(S$20,'07 Uspora casu'!$F$5:$J$5,1)+1))^(1/(INDEX('07 Uspora casu'!$F$5:$J$5,MATCH(S$20,'07 Uspora casu'!$F$5:$J$5,1)+1)-INDEX('07 Uspora casu'!$F$5:$J$5,MATCH(S$20,'07 Uspora casu'!$F$5:$J$5,1))))*R26)))))</f>
        <v>7.8170774302979088E-3</v>
      </c>
      <c r="T26" s="48">
        <f>IF($E26="",0,IF('07 Uspora casu'!$D$2="Jazdný čas",IFERROR(INDEX('07 Uspora casu'!$F25:$J25,MATCH(T$20,'07 Uspora casu'!$F$5:$J$5,0))/60,IF(T$20&lt;MIN('07 Uspora casu'!$F$5:$J$5),('07 Uspora casu'!$F25/'07 Uspora casu'!$G25)^(1/('07 Uspora casu'!$G$19-'07 Uspora casu'!$F$19))*U26,IF(T$20&gt;MAX('07 Uspora casu'!$F$5:$J$5),(INDEX('07 Uspora casu'!$F25:$J25,MATCH(T$20,'07 Uspora casu'!$F$5:$J$5,1))/INDEX('07 Uspora casu'!$F25:$J25,MATCH(T$20,'07 Uspora casu'!$F$5:$J$5,1)-1))^(1/(INDEX('07 Uspora casu'!$F$5:$J$5,MATCH(T$20,'07 Uspora casu'!$F$5:$J$5,1))-INDEX('07 Uspora casu'!$F$5:$J$5,MATCH(T$20,'07 Uspora casu'!$F$5:$J$5,1)-1)))*S26,(INDEX('07 Uspora casu'!$F25:$J25,MATCH(T$20,'07 Uspora casu'!$F$5:$J$5,1)+1)/INDEX('07 Uspora casu'!$F25:$J25,MATCH(T$20,'07 Uspora casu'!$F$5:$J$5,1)))^(1/(INDEX('07 Uspora casu'!$F$5:$J$5,MATCH(T$20,'07 Uspora casu'!$F$5:$J$5,1)+1)-INDEX('07 Uspora casu'!$F$5:$J$5,MATCH(T$20,'07 Uspora casu'!$F$5:$J$5,1))))*S26))),IFERROR($E26/INDEX('07 Uspora casu'!$F25:$J25,MATCH(T$20,'07 Uspora casu'!$F$5:$J$5,0)),IF(T$20&lt;MIN('07 Uspora casu'!$F$5:$J$5),('07 Uspora casu'!$G25/'07 Uspora casu'!$F25)^(1/('07 Uspora casu'!$G$19-'07 Uspora casu'!$F$19))*U26,IF(T$20&gt;MAX('07 Uspora casu'!$F$5:$J$5),(INDEX('07 Uspora casu'!$F25:$J25,MATCH(T$20,'07 Uspora casu'!$F$5:$J$5,1)-1)/INDEX('07 Uspora casu'!$F25:$J25,MATCH(T$20,'07 Uspora casu'!$F$5:$J$5,1)))^(1/(INDEX('07 Uspora casu'!$F$5:$J$5,MATCH(T$20,'07 Uspora casu'!$F$5:$J$5,1))-INDEX('07 Uspora casu'!$F$5:$J$5,MATCH(T$20,'07 Uspora casu'!$F$5:$J$5,1)-1)))*S26,(INDEX('07 Uspora casu'!$F25:$J25,MATCH(T$20,'07 Uspora casu'!$F$5:$J$5,1))/INDEX('07 Uspora casu'!$F25:$J25,MATCH(T$20,'07 Uspora casu'!$F$5:$J$5,1)+1))^(1/(INDEX('07 Uspora casu'!$F$5:$J$5,MATCH(T$20,'07 Uspora casu'!$F$5:$J$5,1)+1)-INDEX('07 Uspora casu'!$F$5:$J$5,MATCH(T$20,'07 Uspora casu'!$F$5:$J$5,1))))*S26)))))</f>
        <v>7.8257949097969865E-3</v>
      </c>
      <c r="U26" s="48">
        <f>IF($E26="",0,IF('07 Uspora casu'!$D$2="Jazdný čas",IFERROR(INDEX('07 Uspora casu'!$F25:$J25,MATCH(U$20,'07 Uspora casu'!$F$5:$J$5,0))/60,IF(U$20&lt;MIN('07 Uspora casu'!$F$5:$J$5),('07 Uspora casu'!$F25/'07 Uspora casu'!$G25)^(1/('07 Uspora casu'!$G$19-'07 Uspora casu'!$F$19))*V26,IF(U$20&gt;MAX('07 Uspora casu'!$F$5:$J$5),(INDEX('07 Uspora casu'!$F25:$J25,MATCH(U$20,'07 Uspora casu'!$F$5:$J$5,1))/INDEX('07 Uspora casu'!$F25:$J25,MATCH(U$20,'07 Uspora casu'!$F$5:$J$5,1)-1))^(1/(INDEX('07 Uspora casu'!$F$5:$J$5,MATCH(U$20,'07 Uspora casu'!$F$5:$J$5,1))-INDEX('07 Uspora casu'!$F$5:$J$5,MATCH(U$20,'07 Uspora casu'!$F$5:$J$5,1)-1)))*T26,(INDEX('07 Uspora casu'!$F25:$J25,MATCH(U$20,'07 Uspora casu'!$F$5:$J$5,1)+1)/INDEX('07 Uspora casu'!$F25:$J25,MATCH(U$20,'07 Uspora casu'!$F$5:$J$5,1)))^(1/(INDEX('07 Uspora casu'!$F$5:$J$5,MATCH(U$20,'07 Uspora casu'!$F$5:$J$5,1)+1)-INDEX('07 Uspora casu'!$F$5:$J$5,MATCH(U$20,'07 Uspora casu'!$F$5:$J$5,1))))*T26))),IFERROR($E26/INDEX('07 Uspora casu'!$F25:$J25,MATCH(U$20,'07 Uspora casu'!$F$5:$J$5,0)),IF(U$20&lt;MIN('07 Uspora casu'!$F$5:$J$5),('07 Uspora casu'!$G25/'07 Uspora casu'!$F25)^(1/('07 Uspora casu'!$G$19-'07 Uspora casu'!$F$19))*V26,IF(U$20&gt;MAX('07 Uspora casu'!$F$5:$J$5),(INDEX('07 Uspora casu'!$F25:$J25,MATCH(U$20,'07 Uspora casu'!$F$5:$J$5,1)-1)/INDEX('07 Uspora casu'!$F25:$J25,MATCH(U$20,'07 Uspora casu'!$F$5:$J$5,1)))^(1/(INDEX('07 Uspora casu'!$F$5:$J$5,MATCH(U$20,'07 Uspora casu'!$F$5:$J$5,1))-INDEX('07 Uspora casu'!$F$5:$J$5,MATCH(U$20,'07 Uspora casu'!$F$5:$J$5,1)-1)))*T26,(INDEX('07 Uspora casu'!$F25:$J25,MATCH(U$20,'07 Uspora casu'!$F$5:$J$5,1))/INDEX('07 Uspora casu'!$F25:$J25,MATCH(U$20,'07 Uspora casu'!$F$5:$J$5,1)+1))^(1/(INDEX('07 Uspora casu'!$F$5:$J$5,MATCH(U$20,'07 Uspora casu'!$F$5:$J$5,1)+1)-INDEX('07 Uspora casu'!$F$5:$J$5,MATCH(U$20,'07 Uspora casu'!$F$5:$J$5,1))))*T26)))))</f>
        <v>7.8345221108895233E-3</v>
      </c>
      <c r="V26" s="48">
        <f>IF($E26="",0,IF('07 Uspora casu'!$D$2="Jazdný čas",IFERROR(INDEX('07 Uspora casu'!$F25:$J25,MATCH(V$20,'07 Uspora casu'!$F$5:$J$5,0))/60,IF(V$20&lt;MIN('07 Uspora casu'!$F$5:$J$5),('07 Uspora casu'!$F25/'07 Uspora casu'!$G25)^(1/('07 Uspora casu'!$G$19-'07 Uspora casu'!$F$19))*W26,IF(V$20&gt;MAX('07 Uspora casu'!$F$5:$J$5),(INDEX('07 Uspora casu'!$F25:$J25,MATCH(V$20,'07 Uspora casu'!$F$5:$J$5,1))/INDEX('07 Uspora casu'!$F25:$J25,MATCH(V$20,'07 Uspora casu'!$F$5:$J$5,1)-1))^(1/(INDEX('07 Uspora casu'!$F$5:$J$5,MATCH(V$20,'07 Uspora casu'!$F$5:$J$5,1))-INDEX('07 Uspora casu'!$F$5:$J$5,MATCH(V$20,'07 Uspora casu'!$F$5:$J$5,1)-1)))*U26,(INDEX('07 Uspora casu'!$F25:$J25,MATCH(V$20,'07 Uspora casu'!$F$5:$J$5,1)+1)/INDEX('07 Uspora casu'!$F25:$J25,MATCH(V$20,'07 Uspora casu'!$F$5:$J$5,1)))^(1/(INDEX('07 Uspora casu'!$F$5:$J$5,MATCH(V$20,'07 Uspora casu'!$F$5:$J$5,1)+1)-INDEX('07 Uspora casu'!$F$5:$J$5,MATCH(V$20,'07 Uspora casu'!$F$5:$J$5,1))))*U26))),IFERROR($E26/INDEX('07 Uspora casu'!$F25:$J25,MATCH(V$20,'07 Uspora casu'!$F$5:$J$5,0)),IF(V$20&lt;MIN('07 Uspora casu'!$F$5:$J$5),('07 Uspora casu'!$G25/'07 Uspora casu'!$F25)^(1/('07 Uspora casu'!$G$19-'07 Uspora casu'!$F$19))*W26,IF(V$20&gt;MAX('07 Uspora casu'!$F$5:$J$5),(INDEX('07 Uspora casu'!$F25:$J25,MATCH(V$20,'07 Uspora casu'!$F$5:$J$5,1)-1)/INDEX('07 Uspora casu'!$F25:$J25,MATCH(V$20,'07 Uspora casu'!$F$5:$J$5,1)))^(1/(INDEX('07 Uspora casu'!$F$5:$J$5,MATCH(V$20,'07 Uspora casu'!$F$5:$J$5,1))-INDEX('07 Uspora casu'!$F$5:$J$5,MATCH(V$20,'07 Uspora casu'!$F$5:$J$5,1)-1)))*U26,(INDEX('07 Uspora casu'!$F25:$J25,MATCH(V$20,'07 Uspora casu'!$F$5:$J$5,1))/INDEX('07 Uspora casu'!$F25:$J25,MATCH(V$20,'07 Uspora casu'!$F$5:$J$5,1)+1))^(1/(INDEX('07 Uspora casu'!$F$5:$J$5,MATCH(V$20,'07 Uspora casu'!$F$5:$J$5,1)+1)-INDEX('07 Uspora casu'!$F$5:$J$5,MATCH(V$20,'07 Uspora casu'!$F$5:$J$5,1))))*U26)))))</f>
        <v>7.8432590444168834E-3</v>
      </c>
      <c r="W26" s="48">
        <f>IF($E26="",0,IF('07 Uspora casu'!$D$2="Jazdný čas",IFERROR(INDEX('07 Uspora casu'!$F25:$J25,MATCH(W$20,'07 Uspora casu'!$F$5:$J$5,0))/60,IF(W$20&lt;MIN('07 Uspora casu'!$F$5:$J$5),('07 Uspora casu'!$F25/'07 Uspora casu'!$G25)^(1/('07 Uspora casu'!$G$19-'07 Uspora casu'!$F$19))*X26,IF(W$20&gt;MAX('07 Uspora casu'!$F$5:$J$5),(INDEX('07 Uspora casu'!$F25:$J25,MATCH(W$20,'07 Uspora casu'!$F$5:$J$5,1))/INDEX('07 Uspora casu'!$F25:$J25,MATCH(W$20,'07 Uspora casu'!$F$5:$J$5,1)-1))^(1/(INDEX('07 Uspora casu'!$F$5:$J$5,MATCH(W$20,'07 Uspora casu'!$F$5:$J$5,1))-INDEX('07 Uspora casu'!$F$5:$J$5,MATCH(W$20,'07 Uspora casu'!$F$5:$J$5,1)-1)))*V26,(INDEX('07 Uspora casu'!$F25:$J25,MATCH(W$20,'07 Uspora casu'!$F$5:$J$5,1)+1)/INDEX('07 Uspora casu'!$F25:$J25,MATCH(W$20,'07 Uspora casu'!$F$5:$J$5,1)))^(1/(INDEX('07 Uspora casu'!$F$5:$J$5,MATCH(W$20,'07 Uspora casu'!$F$5:$J$5,1)+1)-INDEX('07 Uspora casu'!$F$5:$J$5,MATCH(W$20,'07 Uspora casu'!$F$5:$J$5,1))))*V26))),IFERROR($E26/INDEX('07 Uspora casu'!$F25:$J25,MATCH(W$20,'07 Uspora casu'!$F$5:$J$5,0)),IF(W$20&lt;MIN('07 Uspora casu'!$F$5:$J$5),('07 Uspora casu'!$G25/'07 Uspora casu'!$F25)^(1/('07 Uspora casu'!$G$19-'07 Uspora casu'!$F$19))*X26,IF(W$20&gt;MAX('07 Uspora casu'!$F$5:$J$5),(INDEX('07 Uspora casu'!$F25:$J25,MATCH(W$20,'07 Uspora casu'!$F$5:$J$5,1)-1)/INDEX('07 Uspora casu'!$F25:$J25,MATCH(W$20,'07 Uspora casu'!$F$5:$J$5,1)))^(1/(INDEX('07 Uspora casu'!$F$5:$J$5,MATCH(W$20,'07 Uspora casu'!$F$5:$J$5,1))-INDEX('07 Uspora casu'!$F$5:$J$5,MATCH(W$20,'07 Uspora casu'!$F$5:$J$5,1)-1)))*V26,(INDEX('07 Uspora casu'!$F25:$J25,MATCH(W$20,'07 Uspora casu'!$F$5:$J$5,1))/INDEX('07 Uspora casu'!$F25:$J25,MATCH(W$20,'07 Uspora casu'!$F$5:$J$5,1)+1))^(1/(INDEX('07 Uspora casu'!$F$5:$J$5,MATCH(W$20,'07 Uspora casu'!$F$5:$J$5,1)+1)-INDEX('07 Uspora casu'!$F$5:$J$5,MATCH(W$20,'07 Uspora casu'!$F$5:$J$5,1))))*V26)))))</f>
        <v>7.8520057212325238E-3</v>
      </c>
      <c r="X26" s="48">
        <f>IF($E26="",0,IF('07 Uspora casu'!$D$2="Jazdný čas",IFERROR(INDEX('07 Uspora casu'!$F25:$J25,MATCH(X$20,'07 Uspora casu'!$F$5:$J$5,0))/60,IF(X$20&lt;MIN('07 Uspora casu'!$F$5:$J$5),('07 Uspora casu'!$F25/'07 Uspora casu'!$G25)^(1/('07 Uspora casu'!$G$19-'07 Uspora casu'!$F$19))*Y26,IF(X$20&gt;MAX('07 Uspora casu'!$F$5:$J$5),(INDEX('07 Uspora casu'!$F25:$J25,MATCH(X$20,'07 Uspora casu'!$F$5:$J$5,1))/INDEX('07 Uspora casu'!$F25:$J25,MATCH(X$20,'07 Uspora casu'!$F$5:$J$5,1)-1))^(1/(INDEX('07 Uspora casu'!$F$5:$J$5,MATCH(X$20,'07 Uspora casu'!$F$5:$J$5,1))-INDEX('07 Uspora casu'!$F$5:$J$5,MATCH(X$20,'07 Uspora casu'!$F$5:$J$5,1)-1)))*W26,(INDEX('07 Uspora casu'!$F25:$J25,MATCH(X$20,'07 Uspora casu'!$F$5:$J$5,1)+1)/INDEX('07 Uspora casu'!$F25:$J25,MATCH(X$20,'07 Uspora casu'!$F$5:$J$5,1)))^(1/(INDEX('07 Uspora casu'!$F$5:$J$5,MATCH(X$20,'07 Uspora casu'!$F$5:$J$5,1)+1)-INDEX('07 Uspora casu'!$F$5:$J$5,MATCH(X$20,'07 Uspora casu'!$F$5:$J$5,1))))*W26))),IFERROR($E26/INDEX('07 Uspora casu'!$F25:$J25,MATCH(X$20,'07 Uspora casu'!$F$5:$J$5,0)),IF(X$20&lt;MIN('07 Uspora casu'!$F$5:$J$5),('07 Uspora casu'!$G25/'07 Uspora casu'!$F25)^(1/('07 Uspora casu'!$G$19-'07 Uspora casu'!$F$19))*Y26,IF(X$20&gt;MAX('07 Uspora casu'!$F$5:$J$5),(INDEX('07 Uspora casu'!$F25:$J25,MATCH(X$20,'07 Uspora casu'!$F$5:$J$5,1)-1)/INDEX('07 Uspora casu'!$F25:$J25,MATCH(X$20,'07 Uspora casu'!$F$5:$J$5,1)))^(1/(INDEX('07 Uspora casu'!$F$5:$J$5,MATCH(X$20,'07 Uspora casu'!$F$5:$J$5,1))-INDEX('07 Uspora casu'!$F$5:$J$5,MATCH(X$20,'07 Uspora casu'!$F$5:$J$5,1)-1)))*W26,(INDEX('07 Uspora casu'!$F25:$J25,MATCH(X$20,'07 Uspora casu'!$F$5:$J$5,1))/INDEX('07 Uspora casu'!$F25:$J25,MATCH(X$20,'07 Uspora casu'!$F$5:$J$5,1)+1))^(1/(INDEX('07 Uspora casu'!$F$5:$J$5,MATCH(X$20,'07 Uspora casu'!$F$5:$J$5,1)+1)-INDEX('07 Uspora casu'!$F$5:$J$5,MATCH(X$20,'07 Uspora casu'!$F$5:$J$5,1))))*W26)))))</f>
        <v>7.860762152202003E-3</v>
      </c>
      <c r="Y26" s="48">
        <f>IF($E26="",0,IF('07 Uspora casu'!$D$2="Jazdný čas",IFERROR(INDEX('07 Uspora casu'!$F25:$J25,MATCH(Y$20,'07 Uspora casu'!$F$5:$J$5,0))/60,IF(Y$20&lt;MIN('07 Uspora casu'!$F$5:$J$5),('07 Uspora casu'!$F25/'07 Uspora casu'!$G25)^(1/('07 Uspora casu'!$G$19-'07 Uspora casu'!$F$19))*Z26,IF(Y$20&gt;MAX('07 Uspora casu'!$F$5:$J$5),(INDEX('07 Uspora casu'!$F25:$J25,MATCH(Y$20,'07 Uspora casu'!$F$5:$J$5,1))/INDEX('07 Uspora casu'!$F25:$J25,MATCH(Y$20,'07 Uspora casu'!$F$5:$J$5,1)-1))^(1/(INDEX('07 Uspora casu'!$F$5:$J$5,MATCH(Y$20,'07 Uspora casu'!$F$5:$J$5,1))-INDEX('07 Uspora casu'!$F$5:$J$5,MATCH(Y$20,'07 Uspora casu'!$F$5:$J$5,1)-1)))*X26,(INDEX('07 Uspora casu'!$F25:$J25,MATCH(Y$20,'07 Uspora casu'!$F$5:$J$5,1)+1)/INDEX('07 Uspora casu'!$F25:$J25,MATCH(Y$20,'07 Uspora casu'!$F$5:$J$5,1)))^(1/(INDEX('07 Uspora casu'!$F$5:$J$5,MATCH(Y$20,'07 Uspora casu'!$F$5:$J$5,1)+1)-INDEX('07 Uspora casu'!$F$5:$J$5,MATCH(Y$20,'07 Uspora casu'!$F$5:$J$5,1))))*X26))),IFERROR($E26/INDEX('07 Uspora casu'!$F25:$J25,MATCH(Y$20,'07 Uspora casu'!$F$5:$J$5,0)),IF(Y$20&lt;MIN('07 Uspora casu'!$F$5:$J$5),('07 Uspora casu'!$G25/'07 Uspora casu'!$F25)^(1/('07 Uspora casu'!$G$19-'07 Uspora casu'!$F$19))*Z26,IF(Y$20&gt;MAX('07 Uspora casu'!$F$5:$J$5),(INDEX('07 Uspora casu'!$F25:$J25,MATCH(Y$20,'07 Uspora casu'!$F$5:$J$5,1)-1)/INDEX('07 Uspora casu'!$F25:$J25,MATCH(Y$20,'07 Uspora casu'!$F$5:$J$5,1)))^(1/(INDEX('07 Uspora casu'!$F$5:$J$5,MATCH(Y$20,'07 Uspora casu'!$F$5:$J$5,1))-INDEX('07 Uspora casu'!$F$5:$J$5,MATCH(Y$20,'07 Uspora casu'!$F$5:$J$5,1)-1)))*X26,(INDEX('07 Uspora casu'!$F25:$J25,MATCH(Y$20,'07 Uspora casu'!$F$5:$J$5,1))/INDEX('07 Uspora casu'!$F25:$J25,MATCH(Y$20,'07 Uspora casu'!$F$5:$J$5,1)+1))^(1/(INDEX('07 Uspora casu'!$F$5:$J$5,MATCH(Y$20,'07 Uspora casu'!$F$5:$J$5,1)+1)-INDEX('07 Uspora casu'!$F$5:$J$5,MATCH(Y$20,'07 Uspora casu'!$F$5:$J$5,1))))*X26)))))</f>
        <v>7.8695283482029966E-3</v>
      </c>
      <c r="Z26" s="48">
        <f>IF($E26="",0,IF('07 Uspora casu'!$D$2="Jazdný čas",IFERROR(INDEX('07 Uspora casu'!$F25:$J25,MATCH(Z$20,'07 Uspora casu'!$F$5:$J$5,0))/60,IF(Z$20&lt;MIN('07 Uspora casu'!$F$5:$J$5),('07 Uspora casu'!$F25/'07 Uspora casu'!$G25)^(1/('07 Uspora casu'!$G$19-'07 Uspora casu'!$F$19))*AA26,IF(Z$20&gt;MAX('07 Uspora casu'!$F$5:$J$5),(INDEX('07 Uspora casu'!$F25:$J25,MATCH(Z$20,'07 Uspora casu'!$F$5:$J$5,1))/INDEX('07 Uspora casu'!$F25:$J25,MATCH(Z$20,'07 Uspora casu'!$F$5:$J$5,1)-1))^(1/(INDEX('07 Uspora casu'!$F$5:$J$5,MATCH(Z$20,'07 Uspora casu'!$F$5:$J$5,1))-INDEX('07 Uspora casu'!$F$5:$J$5,MATCH(Z$20,'07 Uspora casu'!$F$5:$J$5,1)-1)))*Y26,(INDEX('07 Uspora casu'!$F25:$J25,MATCH(Z$20,'07 Uspora casu'!$F$5:$J$5,1)+1)/INDEX('07 Uspora casu'!$F25:$J25,MATCH(Z$20,'07 Uspora casu'!$F$5:$J$5,1)))^(1/(INDEX('07 Uspora casu'!$F$5:$J$5,MATCH(Z$20,'07 Uspora casu'!$F$5:$J$5,1)+1)-INDEX('07 Uspora casu'!$F$5:$J$5,MATCH(Z$20,'07 Uspora casu'!$F$5:$J$5,1))))*Y26))),IFERROR($E26/INDEX('07 Uspora casu'!$F25:$J25,MATCH(Z$20,'07 Uspora casu'!$F$5:$J$5,0)),IF(Z$20&lt;MIN('07 Uspora casu'!$F$5:$J$5),('07 Uspora casu'!$G25/'07 Uspora casu'!$F25)^(1/('07 Uspora casu'!$G$19-'07 Uspora casu'!$F$19))*AA26,IF(Z$20&gt;MAX('07 Uspora casu'!$F$5:$J$5),(INDEX('07 Uspora casu'!$F25:$J25,MATCH(Z$20,'07 Uspora casu'!$F$5:$J$5,1)-1)/INDEX('07 Uspora casu'!$F25:$J25,MATCH(Z$20,'07 Uspora casu'!$F$5:$J$5,1)))^(1/(INDEX('07 Uspora casu'!$F$5:$J$5,MATCH(Z$20,'07 Uspora casu'!$F$5:$J$5,1))-INDEX('07 Uspora casu'!$F$5:$J$5,MATCH(Z$20,'07 Uspora casu'!$F$5:$J$5,1)-1)))*Y26,(INDEX('07 Uspora casu'!$F25:$J25,MATCH(Z$20,'07 Uspora casu'!$F$5:$J$5,1))/INDEX('07 Uspora casu'!$F25:$J25,MATCH(Z$20,'07 Uspora casu'!$F$5:$J$5,1)+1))^(1/(INDEX('07 Uspora casu'!$F$5:$J$5,MATCH(Z$20,'07 Uspora casu'!$F$5:$J$5,1)+1)-INDEX('07 Uspora casu'!$F$5:$J$5,MATCH(Z$20,'07 Uspora casu'!$F$5:$J$5,1))))*Y26)))))</f>
        <v>7.8783043201253126E-3</v>
      </c>
      <c r="AA26" s="48">
        <f>IF($E26="",0,IF('07 Uspora casu'!$D$2="Jazdný čas",IFERROR(INDEX('07 Uspora casu'!$F25:$J25,MATCH(AA$20,'07 Uspora casu'!$F$5:$J$5,0))/60,IF(AA$20&lt;MIN('07 Uspora casu'!$F$5:$J$5),('07 Uspora casu'!$F25/'07 Uspora casu'!$G25)^(1/('07 Uspora casu'!$G$19-'07 Uspora casu'!$F$19))*AB26,IF(AA$20&gt;MAX('07 Uspora casu'!$F$5:$J$5),(INDEX('07 Uspora casu'!$F25:$J25,MATCH(AA$20,'07 Uspora casu'!$F$5:$J$5,1))/INDEX('07 Uspora casu'!$F25:$J25,MATCH(AA$20,'07 Uspora casu'!$F$5:$J$5,1)-1))^(1/(INDEX('07 Uspora casu'!$F$5:$J$5,MATCH(AA$20,'07 Uspora casu'!$F$5:$J$5,1))-INDEX('07 Uspora casu'!$F$5:$J$5,MATCH(AA$20,'07 Uspora casu'!$F$5:$J$5,1)-1)))*Z26,(INDEX('07 Uspora casu'!$F25:$J25,MATCH(AA$20,'07 Uspora casu'!$F$5:$J$5,1)+1)/INDEX('07 Uspora casu'!$F25:$J25,MATCH(AA$20,'07 Uspora casu'!$F$5:$J$5,1)))^(1/(INDEX('07 Uspora casu'!$F$5:$J$5,MATCH(AA$20,'07 Uspora casu'!$F$5:$J$5,1)+1)-INDEX('07 Uspora casu'!$F$5:$J$5,MATCH(AA$20,'07 Uspora casu'!$F$5:$J$5,1))))*Z26))),IFERROR($E26/INDEX('07 Uspora casu'!$F25:$J25,MATCH(AA$20,'07 Uspora casu'!$F$5:$J$5,0)),IF(AA$20&lt;MIN('07 Uspora casu'!$F$5:$J$5),('07 Uspora casu'!$G25/'07 Uspora casu'!$F25)^(1/('07 Uspora casu'!$G$19-'07 Uspora casu'!$F$19))*AB26,IF(AA$20&gt;MAX('07 Uspora casu'!$F$5:$J$5),(INDEX('07 Uspora casu'!$F25:$J25,MATCH(AA$20,'07 Uspora casu'!$F$5:$J$5,1)-1)/INDEX('07 Uspora casu'!$F25:$J25,MATCH(AA$20,'07 Uspora casu'!$F$5:$J$5,1)))^(1/(INDEX('07 Uspora casu'!$F$5:$J$5,MATCH(AA$20,'07 Uspora casu'!$F$5:$J$5,1))-INDEX('07 Uspora casu'!$F$5:$J$5,MATCH(AA$20,'07 Uspora casu'!$F$5:$J$5,1)-1)))*Z26,(INDEX('07 Uspora casu'!$F25:$J25,MATCH(AA$20,'07 Uspora casu'!$F$5:$J$5,1))/INDEX('07 Uspora casu'!$F25:$J25,MATCH(AA$20,'07 Uspora casu'!$F$5:$J$5,1)+1))^(1/(INDEX('07 Uspora casu'!$F$5:$J$5,MATCH(AA$20,'07 Uspora casu'!$F$5:$J$5,1)+1)-INDEX('07 Uspora casu'!$F$5:$J$5,MATCH(AA$20,'07 Uspora casu'!$F$5:$J$5,1))))*Z26)))))</f>
        <v>7.8870900788709005E-3</v>
      </c>
      <c r="AB26" s="48">
        <f>IF($E26="",0,IF('07 Uspora casu'!$D$2="Jazdný čas",IFERROR(INDEX('07 Uspora casu'!$F25:$J25,MATCH(AB$20,'07 Uspora casu'!$F$5:$J$5,0))/60,IF(AB$20&lt;MIN('07 Uspora casu'!$F$5:$J$5),('07 Uspora casu'!$F25/'07 Uspora casu'!$G25)^(1/('07 Uspora casu'!$G$19-'07 Uspora casu'!$F$19))*AC26,IF(AB$20&gt;MAX('07 Uspora casu'!$F$5:$J$5),(INDEX('07 Uspora casu'!$F25:$J25,MATCH(AB$20,'07 Uspora casu'!$F$5:$J$5,1))/INDEX('07 Uspora casu'!$F25:$J25,MATCH(AB$20,'07 Uspora casu'!$F$5:$J$5,1)-1))^(1/(INDEX('07 Uspora casu'!$F$5:$J$5,MATCH(AB$20,'07 Uspora casu'!$F$5:$J$5,1))-INDEX('07 Uspora casu'!$F$5:$J$5,MATCH(AB$20,'07 Uspora casu'!$F$5:$J$5,1)-1)))*AA26,(INDEX('07 Uspora casu'!$F25:$J25,MATCH(AB$20,'07 Uspora casu'!$F$5:$J$5,1)+1)/INDEX('07 Uspora casu'!$F25:$J25,MATCH(AB$20,'07 Uspora casu'!$F$5:$J$5,1)))^(1/(INDEX('07 Uspora casu'!$F$5:$J$5,MATCH(AB$20,'07 Uspora casu'!$F$5:$J$5,1)+1)-INDEX('07 Uspora casu'!$F$5:$J$5,MATCH(AB$20,'07 Uspora casu'!$F$5:$J$5,1))))*AA26))),IFERROR($E26/INDEX('07 Uspora casu'!$F25:$J25,MATCH(AB$20,'07 Uspora casu'!$F$5:$J$5,0)),IF(AB$20&lt;MIN('07 Uspora casu'!$F$5:$J$5),('07 Uspora casu'!$G25/'07 Uspora casu'!$F25)^(1/('07 Uspora casu'!$G$19-'07 Uspora casu'!$F$19))*AC26,IF(AB$20&gt;MAX('07 Uspora casu'!$F$5:$J$5),(INDEX('07 Uspora casu'!$F25:$J25,MATCH(AB$20,'07 Uspora casu'!$F$5:$J$5,1)-1)/INDEX('07 Uspora casu'!$F25:$J25,MATCH(AB$20,'07 Uspora casu'!$F$5:$J$5,1)))^(1/(INDEX('07 Uspora casu'!$F$5:$J$5,MATCH(AB$20,'07 Uspora casu'!$F$5:$J$5,1))-INDEX('07 Uspora casu'!$F$5:$J$5,MATCH(AB$20,'07 Uspora casu'!$F$5:$J$5,1)-1)))*AA26,(INDEX('07 Uspora casu'!$F25:$J25,MATCH(AB$20,'07 Uspora casu'!$F$5:$J$5,1))/INDEX('07 Uspora casu'!$F25:$J25,MATCH(AB$20,'07 Uspora casu'!$F$5:$J$5,1)+1))^(1/(INDEX('07 Uspora casu'!$F$5:$J$5,MATCH(AB$20,'07 Uspora casu'!$F$5:$J$5,1)+1)-INDEX('07 Uspora casu'!$F$5:$J$5,MATCH(AB$20,'07 Uspora casu'!$F$5:$J$5,1))))*AA26)))))</f>
        <v>7.9041896974334572E-3</v>
      </c>
      <c r="AC26" s="48">
        <f>IF($E26="",0,IF('07 Uspora casu'!$D$2="Jazdný čas",IFERROR(INDEX('07 Uspora casu'!$F25:$J25,MATCH(AC$20,'07 Uspora casu'!$F$5:$J$5,0))/60,IF(AC$20&lt;MIN('07 Uspora casu'!$F$5:$J$5),('07 Uspora casu'!$F25/'07 Uspora casu'!$G25)^(1/('07 Uspora casu'!$G$19-'07 Uspora casu'!$F$19))*AD26,IF(AC$20&gt;MAX('07 Uspora casu'!$F$5:$J$5),(INDEX('07 Uspora casu'!$F25:$J25,MATCH(AC$20,'07 Uspora casu'!$F$5:$J$5,1))/INDEX('07 Uspora casu'!$F25:$J25,MATCH(AC$20,'07 Uspora casu'!$F$5:$J$5,1)-1))^(1/(INDEX('07 Uspora casu'!$F$5:$J$5,MATCH(AC$20,'07 Uspora casu'!$F$5:$J$5,1))-INDEX('07 Uspora casu'!$F$5:$J$5,MATCH(AC$20,'07 Uspora casu'!$F$5:$J$5,1)-1)))*AB26,(INDEX('07 Uspora casu'!$F25:$J25,MATCH(AC$20,'07 Uspora casu'!$F$5:$J$5,1)+1)/INDEX('07 Uspora casu'!$F25:$J25,MATCH(AC$20,'07 Uspora casu'!$F$5:$J$5,1)))^(1/(INDEX('07 Uspora casu'!$F$5:$J$5,MATCH(AC$20,'07 Uspora casu'!$F$5:$J$5,1)+1)-INDEX('07 Uspora casu'!$F$5:$J$5,MATCH(AC$20,'07 Uspora casu'!$F$5:$J$5,1))))*AB26))),IFERROR($E26/INDEX('07 Uspora casu'!$F25:$J25,MATCH(AC$20,'07 Uspora casu'!$F$5:$J$5,0)),IF(AC$20&lt;MIN('07 Uspora casu'!$F$5:$J$5),('07 Uspora casu'!$G25/'07 Uspora casu'!$F25)^(1/('07 Uspora casu'!$G$19-'07 Uspora casu'!$F$19))*AD26,IF(AC$20&gt;MAX('07 Uspora casu'!$F$5:$J$5),(INDEX('07 Uspora casu'!$F25:$J25,MATCH(AC$20,'07 Uspora casu'!$F$5:$J$5,1)-1)/INDEX('07 Uspora casu'!$F25:$J25,MATCH(AC$20,'07 Uspora casu'!$F$5:$J$5,1)))^(1/(INDEX('07 Uspora casu'!$F$5:$J$5,MATCH(AC$20,'07 Uspora casu'!$F$5:$J$5,1))-INDEX('07 Uspora casu'!$F$5:$J$5,MATCH(AC$20,'07 Uspora casu'!$F$5:$J$5,1)-1)))*AB26,(INDEX('07 Uspora casu'!$F25:$J25,MATCH(AC$20,'07 Uspora casu'!$F$5:$J$5,1))/INDEX('07 Uspora casu'!$F25:$J25,MATCH(AC$20,'07 Uspora casu'!$F$5:$J$5,1)+1))^(1/(INDEX('07 Uspora casu'!$F$5:$J$5,MATCH(AC$20,'07 Uspora casu'!$F$5:$J$5,1)+1)-INDEX('07 Uspora casu'!$F$5:$J$5,MATCH(AC$20,'07 Uspora casu'!$F$5:$J$5,1))))*AB26)))))</f>
        <v>7.9213263888520437E-3</v>
      </c>
      <c r="AD26" s="48">
        <f>IF($E26="",0,IF('07 Uspora casu'!$D$2="Jazdný čas",IFERROR(INDEX('07 Uspora casu'!$F25:$J25,MATCH(AD$20,'07 Uspora casu'!$F$5:$J$5,0))/60,IF(AD$20&lt;MIN('07 Uspora casu'!$F$5:$J$5),('07 Uspora casu'!$F25/'07 Uspora casu'!$G25)^(1/('07 Uspora casu'!$G$19-'07 Uspora casu'!$F$19))*AE26,IF(AD$20&gt;MAX('07 Uspora casu'!$F$5:$J$5),(INDEX('07 Uspora casu'!$F25:$J25,MATCH(AD$20,'07 Uspora casu'!$F$5:$J$5,1))/INDEX('07 Uspora casu'!$F25:$J25,MATCH(AD$20,'07 Uspora casu'!$F$5:$J$5,1)-1))^(1/(INDEX('07 Uspora casu'!$F$5:$J$5,MATCH(AD$20,'07 Uspora casu'!$F$5:$J$5,1))-INDEX('07 Uspora casu'!$F$5:$J$5,MATCH(AD$20,'07 Uspora casu'!$F$5:$J$5,1)-1)))*AC26,(INDEX('07 Uspora casu'!$F25:$J25,MATCH(AD$20,'07 Uspora casu'!$F$5:$J$5,1)+1)/INDEX('07 Uspora casu'!$F25:$J25,MATCH(AD$20,'07 Uspora casu'!$F$5:$J$5,1)))^(1/(INDEX('07 Uspora casu'!$F$5:$J$5,MATCH(AD$20,'07 Uspora casu'!$F$5:$J$5,1)+1)-INDEX('07 Uspora casu'!$F$5:$J$5,MATCH(AD$20,'07 Uspora casu'!$F$5:$J$5,1))))*AC26))),IFERROR($E26/INDEX('07 Uspora casu'!$F25:$J25,MATCH(AD$20,'07 Uspora casu'!$F$5:$J$5,0)),IF(AD$20&lt;MIN('07 Uspora casu'!$F$5:$J$5),('07 Uspora casu'!$G25/'07 Uspora casu'!$F25)^(1/('07 Uspora casu'!$G$19-'07 Uspora casu'!$F$19))*AE26,IF(AD$20&gt;MAX('07 Uspora casu'!$F$5:$J$5),(INDEX('07 Uspora casu'!$F25:$J25,MATCH(AD$20,'07 Uspora casu'!$F$5:$J$5,1)-1)/INDEX('07 Uspora casu'!$F25:$J25,MATCH(AD$20,'07 Uspora casu'!$F$5:$J$5,1)))^(1/(INDEX('07 Uspora casu'!$F$5:$J$5,MATCH(AD$20,'07 Uspora casu'!$F$5:$J$5,1))-INDEX('07 Uspora casu'!$F$5:$J$5,MATCH(AD$20,'07 Uspora casu'!$F$5:$J$5,1)-1)))*AC26,(INDEX('07 Uspora casu'!$F25:$J25,MATCH(AD$20,'07 Uspora casu'!$F$5:$J$5,1))/INDEX('07 Uspora casu'!$F25:$J25,MATCH(AD$20,'07 Uspora casu'!$F$5:$J$5,1)+1))^(1/(INDEX('07 Uspora casu'!$F$5:$J$5,MATCH(AD$20,'07 Uspora casu'!$F$5:$J$5,1)+1)-INDEX('07 Uspora casu'!$F$5:$J$5,MATCH(AD$20,'07 Uspora casu'!$F$5:$J$5,1))))*AC26)))))</f>
        <v>7.9385002335025257E-3</v>
      </c>
      <c r="AE26" s="48">
        <f>IF($E26="",0,IF('07 Uspora casu'!$D$2="Jazdný čas",IFERROR(INDEX('07 Uspora casu'!$F25:$J25,MATCH(AE$20,'07 Uspora casu'!$F$5:$J$5,0))/60,IF(AE$20&lt;MIN('07 Uspora casu'!$F$5:$J$5),('07 Uspora casu'!$F25/'07 Uspora casu'!$G25)^(1/('07 Uspora casu'!$G$19-'07 Uspora casu'!$F$19))*AF26,IF(AE$20&gt;MAX('07 Uspora casu'!$F$5:$J$5),(INDEX('07 Uspora casu'!$F25:$J25,MATCH(AE$20,'07 Uspora casu'!$F$5:$J$5,1))/INDEX('07 Uspora casu'!$F25:$J25,MATCH(AE$20,'07 Uspora casu'!$F$5:$J$5,1)-1))^(1/(INDEX('07 Uspora casu'!$F$5:$J$5,MATCH(AE$20,'07 Uspora casu'!$F$5:$J$5,1))-INDEX('07 Uspora casu'!$F$5:$J$5,MATCH(AE$20,'07 Uspora casu'!$F$5:$J$5,1)-1)))*AD26,(INDEX('07 Uspora casu'!$F25:$J25,MATCH(AE$20,'07 Uspora casu'!$F$5:$J$5,1)+1)/INDEX('07 Uspora casu'!$F25:$J25,MATCH(AE$20,'07 Uspora casu'!$F$5:$J$5,1)))^(1/(INDEX('07 Uspora casu'!$F$5:$J$5,MATCH(AE$20,'07 Uspora casu'!$F$5:$J$5,1)+1)-INDEX('07 Uspora casu'!$F$5:$J$5,MATCH(AE$20,'07 Uspora casu'!$F$5:$J$5,1))))*AD26))),IFERROR($E26/INDEX('07 Uspora casu'!$F25:$J25,MATCH(AE$20,'07 Uspora casu'!$F$5:$J$5,0)),IF(AE$20&lt;MIN('07 Uspora casu'!$F$5:$J$5),('07 Uspora casu'!$G25/'07 Uspora casu'!$F25)^(1/('07 Uspora casu'!$G$19-'07 Uspora casu'!$F$19))*AF26,IF(AE$20&gt;MAX('07 Uspora casu'!$F$5:$J$5),(INDEX('07 Uspora casu'!$F25:$J25,MATCH(AE$20,'07 Uspora casu'!$F$5:$J$5,1)-1)/INDEX('07 Uspora casu'!$F25:$J25,MATCH(AE$20,'07 Uspora casu'!$F$5:$J$5,1)))^(1/(INDEX('07 Uspora casu'!$F$5:$J$5,MATCH(AE$20,'07 Uspora casu'!$F$5:$J$5,1))-INDEX('07 Uspora casu'!$F$5:$J$5,MATCH(AE$20,'07 Uspora casu'!$F$5:$J$5,1)-1)))*AD26,(INDEX('07 Uspora casu'!$F25:$J25,MATCH(AE$20,'07 Uspora casu'!$F$5:$J$5,1))/INDEX('07 Uspora casu'!$F25:$J25,MATCH(AE$20,'07 Uspora casu'!$F$5:$J$5,1)+1))^(1/(INDEX('07 Uspora casu'!$F$5:$J$5,MATCH(AE$20,'07 Uspora casu'!$F$5:$J$5,1)+1)-INDEX('07 Uspora casu'!$F$5:$J$5,MATCH(AE$20,'07 Uspora casu'!$F$5:$J$5,1))))*AD26)))))</f>
        <v>7.9557113119350289E-3</v>
      </c>
      <c r="AF26" s="48">
        <f>IF($E26="",0,IF('07 Uspora casu'!$D$2="Jazdný čas",IFERROR(INDEX('07 Uspora casu'!$F25:$J25,MATCH(AF$20,'07 Uspora casu'!$F$5:$J$5,0))/60,IF(AF$20&lt;MIN('07 Uspora casu'!$F$5:$J$5),('07 Uspora casu'!$F25/'07 Uspora casu'!$G25)^(1/('07 Uspora casu'!$G$19-'07 Uspora casu'!$F$19))*AG26,IF(AF$20&gt;MAX('07 Uspora casu'!$F$5:$J$5),(INDEX('07 Uspora casu'!$F25:$J25,MATCH(AF$20,'07 Uspora casu'!$F$5:$J$5,1))/INDEX('07 Uspora casu'!$F25:$J25,MATCH(AF$20,'07 Uspora casu'!$F$5:$J$5,1)-1))^(1/(INDEX('07 Uspora casu'!$F$5:$J$5,MATCH(AF$20,'07 Uspora casu'!$F$5:$J$5,1))-INDEX('07 Uspora casu'!$F$5:$J$5,MATCH(AF$20,'07 Uspora casu'!$F$5:$J$5,1)-1)))*AE26,(INDEX('07 Uspora casu'!$F25:$J25,MATCH(AF$20,'07 Uspora casu'!$F$5:$J$5,1)+1)/INDEX('07 Uspora casu'!$F25:$J25,MATCH(AF$20,'07 Uspora casu'!$F$5:$J$5,1)))^(1/(INDEX('07 Uspora casu'!$F$5:$J$5,MATCH(AF$20,'07 Uspora casu'!$F$5:$J$5,1)+1)-INDEX('07 Uspora casu'!$F$5:$J$5,MATCH(AF$20,'07 Uspora casu'!$F$5:$J$5,1))))*AE26))),IFERROR($E26/INDEX('07 Uspora casu'!$F25:$J25,MATCH(AF$20,'07 Uspora casu'!$F$5:$J$5,0)),IF(AF$20&lt;MIN('07 Uspora casu'!$F$5:$J$5),('07 Uspora casu'!$G25/'07 Uspora casu'!$F25)^(1/('07 Uspora casu'!$G$19-'07 Uspora casu'!$F$19))*AG26,IF(AF$20&gt;MAX('07 Uspora casu'!$F$5:$J$5),(INDEX('07 Uspora casu'!$F25:$J25,MATCH(AF$20,'07 Uspora casu'!$F$5:$J$5,1)-1)/INDEX('07 Uspora casu'!$F25:$J25,MATCH(AF$20,'07 Uspora casu'!$F$5:$J$5,1)))^(1/(INDEX('07 Uspora casu'!$F$5:$J$5,MATCH(AF$20,'07 Uspora casu'!$F$5:$J$5,1))-INDEX('07 Uspora casu'!$F$5:$J$5,MATCH(AF$20,'07 Uspora casu'!$F$5:$J$5,1)-1)))*AE26,(INDEX('07 Uspora casu'!$F25:$J25,MATCH(AF$20,'07 Uspora casu'!$F$5:$J$5,1))/INDEX('07 Uspora casu'!$F25:$J25,MATCH(AF$20,'07 Uspora casu'!$F$5:$J$5,1)+1))^(1/(INDEX('07 Uspora casu'!$F$5:$J$5,MATCH(AF$20,'07 Uspora casu'!$F$5:$J$5,1)+1)-INDEX('07 Uspora casu'!$F$5:$J$5,MATCH(AF$20,'07 Uspora casu'!$F$5:$J$5,1))))*AE26)))))</f>
        <v>7.9729597048743151E-3</v>
      </c>
      <c r="AG26" s="48">
        <f>IF($E26="",0,IF('07 Uspora casu'!$D$2="Jazdný čas",IFERROR(INDEX('07 Uspora casu'!$F25:$J25,MATCH(AG$20,'07 Uspora casu'!$F$5:$J$5,0))/60,IF(AG$20&lt;MIN('07 Uspora casu'!$F$5:$J$5),('07 Uspora casu'!$F25/'07 Uspora casu'!$G25)^(1/('07 Uspora casu'!$G$19-'07 Uspora casu'!$F$19))*AH26,IF(AG$20&gt;MAX('07 Uspora casu'!$F$5:$J$5),(INDEX('07 Uspora casu'!$F25:$J25,MATCH(AG$20,'07 Uspora casu'!$F$5:$J$5,1))/INDEX('07 Uspora casu'!$F25:$J25,MATCH(AG$20,'07 Uspora casu'!$F$5:$J$5,1)-1))^(1/(INDEX('07 Uspora casu'!$F$5:$J$5,MATCH(AG$20,'07 Uspora casu'!$F$5:$J$5,1))-INDEX('07 Uspora casu'!$F$5:$J$5,MATCH(AG$20,'07 Uspora casu'!$F$5:$J$5,1)-1)))*AF26,(INDEX('07 Uspora casu'!$F25:$J25,MATCH(AG$20,'07 Uspora casu'!$F$5:$J$5,1)+1)/INDEX('07 Uspora casu'!$F25:$J25,MATCH(AG$20,'07 Uspora casu'!$F$5:$J$5,1)))^(1/(INDEX('07 Uspora casu'!$F$5:$J$5,MATCH(AG$20,'07 Uspora casu'!$F$5:$J$5,1)+1)-INDEX('07 Uspora casu'!$F$5:$J$5,MATCH(AG$20,'07 Uspora casu'!$F$5:$J$5,1))))*AF26))),IFERROR($E26/INDEX('07 Uspora casu'!$F25:$J25,MATCH(AG$20,'07 Uspora casu'!$F$5:$J$5,0)),IF(AG$20&lt;MIN('07 Uspora casu'!$F$5:$J$5),('07 Uspora casu'!$G25/'07 Uspora casu'!$F25)^(1/('07 Uspora casu'!$G$19-'07 Uspora casu'!$F$19))*AH26,IF(AG$20&gt;MAX('07 Uspora casu'!$F$5:$J$5),(INDEX('07 Uspora casu'!$F25:$J25,MATCH(AG$20,'07 Uspora casu'!$F$5:$J$5,1)-1)/INDEX('07 Uspora casu'!$F25:$J25,MATCH(AG$20,'07 Uspora casu'!$F$5:$J$5,1)))^(1/(INDEX('07 Uspora casu'!$F$5:$J$5,MATCH(AG$20,'07 Uspora casu'!$F$5:$J$5,1))-INDEX('07 Uspora casu'!$F$5:$J$5,MATCH(AG$20,'07 Uspora casu'!$F$5:$J$5,1)-1)))*AF26,(INDEX('07 Uspora casu'!$F25:$J25,MATCH(AG$20,'07 Uspora casu'!$F$5:$J$5,1))/INDEX('07 Uspora casu'!$F25:$J25,MATCH(AG$20,'07 Uspora casu'!$F$5:$J$5,1)+1))^(1/(INDEX('07 Uspora casu'!$F$5:$J$5,MATCH(AG$20,'07 Uspora casu'!$F$5:$J$5,1)+1)-INDEX('07 Uspora casu'!$F$5:$J$5,MATCH(AG$20,'07 Uspora casu'!$F$5:$J$5,1))))*AF26)))))</f>
        <v>7.9902454932201609E-3</v>
      </c>
      <c r="AH26" s="48">
        <f>IF($E26="",0,IF('07 Uspora casu'!$D$2="Jazdný čas",IFERROR(INDEX('07 Uspora casu'!$F25:$J25,MATCH(AH$20,'07 Uspora casu'!$F$5:$J$5,0))/60,IF(AH$20&lt;MIN('07 Uspora casu'!$F$5:$J$5),('07 Uspora casu'!$F25/'07 Uspora casu'!$G25)^(1/('07 Uspora casu'!$G$19-'07 Uspora casu'!$F$19))*AI26,IF(AH$20&gt;MAX('07 Uspora casu'!$F$5:$J$5),(INDEX('07 Uspora casu'!$F25:$J25,MATCH(AH$20,'07 Uspora casu'!$F$5:$J$5,1))/INDEX('07 Uspora casu'!$F25:$J25,MATCH(AH$20,'07 Uspora casu'!$F$5:$J$5,1)-1))^(1/(INDEX('07 Uspora casu'!$F$5:$J$5,MATCH(AH$20,'07 Uspora casu'!$F$5:$J$5,1))-INDEX('07 Uspora casu'!$F$5:$J$5,MATCH(AH$20,'07 Uspora casu'!$F$5:$J$5,1)-1)))*AG26,(INDEX('07 Uspora casu'!$F25:$J25,MATCH(AH$20,'07 Uspora casu'!$F$5:$J$5,1)+1)/INDEX('07 Uspora casu'!$F25:$J25,MATCH(AH$20,'07 Uspora casu'!$F$5:$J$5,1)))^(1/(INDEX('07 Uspora casu'!$F$5:$J$5,MATCH(AH$20,'07 Uspora casu'!$F$5:$J$5,1)+1)-INDEX('07 Uspora casu'!$F$5:$J$5,MATCH(AH$20,'07 Uspora casu'!$F$5:$J$5,1))))*AG26))),IFERROR($E26/INDEX('07 Uspora casu'!$F25:$J25,MATCH(AH$20,'07 Uspora casu'!$F$5:$J$5,0)),IF(AH$20&lt;MIN('07 Uspora casu'!$F$5:$J$5),('07 Uspora casu'!$G25/'07 Uspora casu'!$F25)^(1/('07 Uspora casu'!$G$19-'07 Uspora casu'!$F$19))*AI26,IF(AH$20&gt;MAX('07 Uspora casu'!$F$5:$J$5),(INDEX('07 Uspora casu'!$F25:$J25,MATCH(AH$20,'07 Uspora casu'!$F$5:$J$5,1)-1)/INDEX('07 Uspora casu'!$F25:$J25,MATCH(AH$20,'07 Uspora casu'!$F$5:$J$5,1)))^(1/(INDEX('07 Uspora casu'!$F$5:$J$5,MATCH(AH$20,'07 Uspora casu'!$F$5:$J$5,1))-INDEX('07 Uspora casu'!$F$5:$J$5,MATCH(AH$20,'07 Uspora casu'!$F$5:$J$5,1)-1)))*AG26,(INDEX('07 Uspora casu'!$F25:$J25,MATCH(AH$20,'07 Uspora casu'!$F$5:$J$5,1))/INDEX('07 Uspora casu'!$F25:$J25,MATCH(AH$20,'07 Uspora casu'!$F$5:$J$5,1)+1))^(1/(INDEX('07 Uspora casu'!$F$5:$J$5,MATCH(AH$20,'07 Uspora casu'!$F$5:$J$5,1)+1)-INDEX('07 Uspora casu'!$F$5:$J$5,MATCH(AH$20,'07 Uspora casu'!$F$5:$J$5,1))))*AG26)))))</f>
        <v>8.0075687580477405E-3</v>
      </c>
      <c r="AI26" s="48">
        <f>IF($E26="",0,IF('07 Uspora casu'!$D$2="Jazdný čas",IFERROR(INDEX('07 Uspora casu'!$F25:$J25,MATCH(AI$20,'07 Uspora casu'!$F$5:$J$5,0))/60,IF(AI$20&lt;MIN('07 Uspora casu'!$F$5:$J$5),('07 Uspora casu'!$F25/'07 Uspora casu'!$G25)^(1/('07 Uspora casu'!$G$19-'07 Uspora casu'!$F$19))*AJ26,IF(AI$20&gt;MAX('07 Uspora casu'!$F$5:$J$5),(INDEX('07 Uspora casu'!$F25:$J25,MATCH(AI$20,'07 Uspora casu'!$F$5:$J$5,1))/INDEX('07 Uspora casu'!$F25:$J25,MATCH(AI$20,'07 Uspora casu'!$F$5:$J$5,1)-1))^(1/(INDEX('07 Uspora casu'!$F$5:$J$5,MATCH(AI$20,'07 Uspora casu'!$F$5:$J$5,1))-INDEX('07 Uspora casu'!$F$5:$J$5,MATCH(AI$20,'07 Uspora casu'!$F$5:$J$5,1)-1)))*AH26,(INDEX('07 Uspora casu'!$F25:$J25,MATCH(AI$20,'07 Uspora casu'!$F$5:$J$5,1)+1)/INDEX('07 Uspora casu'!$F25:$J25,MATCH(AI$20,'07 Uspora casu'!$F$5:$J$5,1)))^(1/(INDEX('07 Uspora casu'!$F$5:$J$5,MATCH(AI$20,'07 Uspora casu'!$F$5:$J$5,1)+1)-INDEX('07 Uspora casu'!$F$5:$J$5,MATCH(AI$20,'07 Uspora casu'!$F$5:$J$5,1))))*AH26))),IFERROR($E26/INDEX('07 Uspora casu'!$F25:$J25,MATCH(AI$20,'07 Uspora casu'!$F$5:$J$5,0)),IF(AI$20&lt;MIN('07 Uspora casu'!$F$5:$J$5),('07 Uspora casu'!$G25/'07 Uspora casu'!$F25)^(1/('07 Uspora casu'!$G$19-'07 Uspora casu'!$F$19))*AJ26,IF(AI$20&gt;MAX('07 Uspora casu'!$F$5:$J$5),(INDEX('07 Uspora casu'!$F25:$J25,MATCH(AI$20,'07 Uspora casu'!$F$5:$J$5,1)-1)/INDEX('07 Uspora casu'!$F25:$J25,MATCH(AI$20,'07 Uspora casu'!$F$5:$J$5,1)))^(1/(INDEX('07 Uspora casu'!$F$5:$J$5,MATCH(AI$20,'07 Uspora casu'!$F$5:$J$5,1))-INDEX('07 Uspora casu'!$F$5:$J$5,MATCH(AI$20,'07 Uspora casu'!$F$5:$J$5,1)-1)))*AH26,(INDEX('07 Uspora casu'!$F25:$J25,MATCH(AI$20,'07 Uspora casu'!$F$5:$J$5,1))/INDEX('07 Uspora casu'!$F25:$J25,MATCH(AI$20,'07 Uspora casu'!$F$5:$J$5,1)+1))^(1/(INDEX('07 Uspora casu'!$F$5:$J$5,MATCH(AI$20,'07 Uspora casu'!$F$5:$J$5,1)+1)-INDEX('07 Uspora casu'!$F$5:$J$5,MATCH(AI$20,'07 Uspora casu'!$F$5:$J$5,1))))*AH26)))))</f>
        <v>8.024929580608001E-3</v>
      </c>
      <c r="AJ26" s="48">
        <f>IF($E26="",0,IF('07 Uspora casu'!$D$2="Jazdný čas",IFERROR(INDEX('07 Uspora casu'!$F25:$J25,MATCH(AJ$20,'07 Uspora casu'!$F$5:$J$5,0))/60,IF(AJ$20&lt;MIN('07 Uspora casu'!$F$5:$J$5),('07 Uspora casu'!$F25/'07 Uspora casu'!$G25)^(1/('07 Uspora casu'!$G$19-'07 Uspora casu'!$F$19))*AK26,IF(AJ$20&gt;MAX('07 Uspora casu'!$F$5:$J$5),(INDEX('07 Uspora casu'!$F25:$J25,MATCH(AJ$20,'07 Uspora casu'!$F$5:$J$5,1))/INDEX('07 Uspora casu'!$F25:$J25,MATCH(AJ$20,'07 Uspora casu'!$F$5:$J$5,1)-1))^(1/(INDEX('07 Uspora casu'!$F$5:$J$5,MATCH(AJ$20,'07 Uspora casu'!$F$5:$J$5,1))-INDEX('07 Uspora casu'!$F$5:$J$5,MATCH(AJ$20,'07 Uspora casu'!$F$5:$J$5,1)-1)))*AI26,(INDEX('07 Uspora casu'!$F25:$J25,MATCH(AJ$20,'07 Uspora casu'!$F$5:$J$5,1)+1)/INDEX('07 Uspora casu'!$F25:$J25,MATCH(AJ$20,'07 Uspora casu'!$F$5:$J$5,1)))^(1/(INDEX('07 Uspora casu'!$F$5:$J$5,MATCH(AJ$20,'07 Uspora casu'!$F$5:$J$5,1)+1)-INDEX('07 Uspora casu'!$F$5:$J$5,MATCH(AJ$20,'07 Uspora casu'!$F$5:$J$5,1))))*AI26))),IFERROR($E26/INDEX('07 Uspora casu'!$F25:$J25,MATCH(AJ$20,'07 Uspora casu'!$F$5:$J$5,0)),IF(AJ$20&lt;MIN('07 Uspora casu'!$F$5:$J$5),('07 Uspora casu'!$G25/'07 Uspora casu'!$F25)^(1/('07 Uspora casu'!$G$19-'07 Uspora casu'!$F$19))*AK26,IF(AJ$20&gt;MAX('07 Uspora casu'!$F$5:$J$5),(INDEX('07 Uspora casu'!$F25:$J25,MATCH(AJ$20,'07 Uspora casu'!$F$5:$J$5,1)-1)/INDEX('07 Uspora casu'!$F25:$J25,MATCH(AJ$20,'07 Uspora casu'!$F$5:$J$5,1)))^(1/(INDEX('07 Uspora casu'!$F$5:$J$5,MATCH(AJ$20,'07 Uspora casu'!$F$5:$J$5,1))-INDEX('07 Uspora casu'!$F$5:$J$5,MATCH(AJ$20,'07 Uspora casu'!$F$5:$J$5,1)-1)))*AI26,(INDEX('07 Uspora casu'!$F25:$J25,MATCH(AJ$20,'07 Uspora casu'!$F$5:$J$5,1))/INDEX('07 Uspora casu'!$F25:$J25,MATCH(AJ$20,'07 Uspora casu'!$F$5:$J$5,1)+1))^(1/(INDEX('07 Uspora casu'!$F$5:$J$5,MATCH(AJ$20,'07 Uspora casu'!$F$5:$J$5,1)+1)-INDEX('07 Uspora casu'!$F$5:$J$5,MATCH(AJ$20,'07 Uspora casu'!$F$5:$J$5,1))))*AI26)))))</f>
        <v>8.0423280423280417E-3</v>
      </c>
      <c r="AK26" s="48">
        <f>IF($E26="",0,IF('07 Uspora casu'!$D$2="Jazdný čas",IFERROR(INDEX('07 Uspora casu'!$F25:$J25,MATCH(AK$20,'07 Uspora casu'!$F$5:$J$5,0))/60,IF(AK$20&lt;MIN('07 Uspora casu'!$F$5:$J$5),('07 Uspora casu'!$F25/'07 Uspora casu'!$G25)^(1/('07 Uspora casu'!$G$19-'07 Uspora casu'!$F$19))*AL26,IF(AK$20&gt;MAX('07 Uspora casu'!$F$5:$J$5),(INDEX('07 Uspora casu'!$F25:$J25,MATCH(AK$20,'07 Uspora casu'!$F$5:$J$5,1))/INDEX('07 Uspora casu'!$F25:$J25,MATCH(AK$20,'07 Uspora casu'!$F$5:$J$5,1)-1))^(1/(INDEX('07 Uspora casu'!$F$5:$J$5,MATCH(AK$20,'07 Uspora casu'!$F$5:$J$5,1))-INDEX('07 Uspora casu'!$F$5:$J$5,MATCH(AK$20,'07 Uspora casu'!$F$5:$J$5,1)-1)))*AJ26,(INDEX('07 Uspora casu'!$F25:$J25,MATCH(AK$20,'07 Uspora casu'!$F$5:$J$5,1)+1)/INDEX('07 Uspora casu'!$F25:$J25,MATCH(AK$20,'07 Uspora casu'!$F$5:$J$5,1)))^(1/(INDEX('07 Uspora casu'!$F$5:$J$5,MATCH(AK$20,'07 Uspora casu'!$F$5:$J$5,1)+1)-INDEX('07 Uspora casu'!$F$5:$J$5,MATCH(AK$20,'07 Uspora casu'!$F$5:$J$5,1))))*AJ26))),IFERROR($E26/INDEX('07 Uspora casu'!$F25:$J25,MATCH(AK$20,'07 Uspora casu'!$F$5:$J$5,0)),IF(AK$20&lt;MIN('07 Uspora casu'!$F$5:$J$5),('07 Uspora casu'!$G25/'07 Uspora casu'!$F25)^(1/('07 Uspora casu'!$G$19-'07 Uspora casu'!$F$19))*AL26,IF(AK$20&gt;MAX('07 Uspora casu'!$F$5:$J$5),(INDEX('07 Uspora casu'!$F25:$J25,MATCH(AK$20,'07 Uspora casu'!$F$5:$J$5,1)-1)/INDEX('07 Uspora casu'!$F25:$J25,MATCH(AK$20,'07 Uspora casu'!$F$5:$J$5,1)))^(1/(INDEX('07 Uspora casu'!$F$5:$J$5,MATCH(AK$20,'07 Uspora casu'!$F$5:$J$5,1))-INDEX('07 Uspora casu'!$F$5:$J$5,MATCH(AK$20,'07 Uspora casu'!$F$5:$J$5,1)-1)))*AJ26,(INDEX('07 Uspora casu'!$F25:$J25,MATCH(AK$20,'07 Uspora casu'!$F$5:$J$5,1))/INDEX('07 Uspora casu'!$F25:$J25,MATCH(AK$20,'07 Uspora casu'!$F$5:$J$5,1)+1))^(1/(INDEX('07 Uspora casu'!$F$5:$J$5,MATCH(AK$20,'07 Uspora casu'!$F$5:$J$5,1)+1)-INDEX('07 Uspora casu'!$F$5:$J$5,MATCH(AK$20,'07 Uspora casu'!$F$5:$J$5,1))))*AJ26)))))</f>
        <v>8.0597642248115119E-3</v>
      </c>
      <c r="AL26" s="48">
        <f>IF($E26="",0,IF('07 Uspora casu'!$D$2="Jazdný čas",IFERROR(INDEX('07 Uspora casu'!$F25:$J25,MATCH(AL$20,'07 Uspora casu'!$F$5:$J$5,0))/60,IF(AL$20&lt;MIN('07 Uspora casu'!$F$5:$J$5),('07 Uspora casu'!$F25/'07 Uspora casu'!$G25)^(1/('07 Uspora casu'!$G$19-'07 Uspora casu'!$F$19))*AM26,IF(AL$20&gt;MAX('07 Uspora casu'!$F$5:$J$5),(INDEX('07 Uspora casu'!$F25:$J25,MATCH(AL$20,'07 Uspora casu'!$F$5:$J$5,1))/INDEX('07 Uspora casu'!$F25:$J25,MATCH(AL$20,'07 Uspora casu'!$F$5:$J$5,1)-1))^(1/(INDEX('07 Uspora casu'!$F$5:$J$5,MATCH(AL$20,'07 Uspora casu'!$F$5:$J$5,1))-INDEX('07 Uspora casu'!$F$5:$J$5,MATCH(AL$20,'07 Uspora casu'!$F$5:$J$5,1)-1)))*AK26,(INDEX('07 Uspora casu'!$F25:$J25,MATCH(AL$20,'07 Uspora casu'!$F$5:$J$5,1)+1)/INDEX('07 Uspora casu'!$F25:$J25,MATCH(AL$20,'07 Uspora casu'!$F$5:$J$5,1)))^(1/(INDEX('07 Uspora casu'!$F$5:$J$5,MATCH(AL$20,'07 Uspora casu'!$F$5:$J$5,1)+1)-INDEX('07 Uspora casu'!$F$5:$J$5,MATCH(AL$20,'07 Uspora casu'!$F$5:$J$5,1))))*AK26))),IFERROR($E26/INDEX('07 Uspora casu'!$F25:$J25,MATCH(AL$20,'07 Uspora casu'!$F$5:$J$5,0)),IF(AL$20&lt;MIN('07 Uspora casu'!$F$5:$J$5),('07 Uspora casu'!$G25/'07 Uspora casu'!$F25)^(1/('07 Uspora casu'!$G$19-'07 Uspora casu'!$F$19))*AM26,IF(AL$20&gt;MAX('07 Uspora casu'!$F$5:$J$5),(INDEX('07 Uspora casu'!$F25:$J25,MATCH(AL$20,'07 Uspora casu'!$F$5:$J$5,1)-1)/INDEX('07 Uspora casu'!$F25:$J25,MATCH(AL$20,'07 Uspora casu'!$F$5:$J$5,1)))^(1/(INDEX('07 Uspora casu'!$F$5:$J$5,MATCH(AL$20,'07 Uspora casu'!$F$5:$J$5,1))-INDEX('07 Uspora casu'!$F$5:$J$5,MATCH(AL$20,'07 Uspora casu'!$F$5:$J$5,1)-1)))*AK26,(INDEX('07 Uspora casu'!$F25:$J25,MATCH(AL$20,'07 Uspora casu'!$F$5:$J$5,1))/INDEX('07 Uspora casu'!$F25:$J25,MATCH(AL$20,'07 Uspora casu'!$F$5:$J$5,1)+1))^(1/(INDEX('07 Uspora casu'!$F$5:$J$5,MATCH(AL$20,'07 Uspora casu'!$F$5:$J$5,1)+1)-INDEX('07 Uspora casu'!$F$5:$J$5,MATCH(AL$20,'07 Uspora casu'!$F$5:$J$5,1))))*AK26)))))</f>
        <v>8.0772382098389713E-3</v>
      </c>
      <c r="AM26" s="48">
        <f>IF($E26="",0,IF('07 Uspora casu'!$D$2="Jazdný čas",IFERROR(INDEX('07 Uspora casu'!$F25:$J25,MATCH(AM$20,'07 Uspora casu'!$F$5:$J$5,0))/60,IF(AM$20&lt;MIN('07 Uspora casu'!$F$5:$J$5),('07 Uspora casu'!$F25/'07 Uspora casu'!$G25)^(1/('07 Uspora casu'!$G$19-'07 Uspora casu'!$F$19))*AN26,IF(AM$20&gt;MAX('07 Uspora casu'!$F$5:$J$5),(INDEX('07 Uspora casu'!$F25:$J25,MATCH(AM$20,'07 Uspora casu'!$F$5:$J$5,1))/INDEX('07 Uspora casu'!$F25:$J25,MATCH(AM$20,'07 Uspora casu'!$F$5:$J$5,1)-1))^(1/(INDEX('07 Uspora casu'!$F$5:$J$5,MATCH(AM$20,'07 Uspora casu'!$F$5:$J$5,1))-INDEX('07 Uspora casu'!$F$5:$J$5,MATCH(AM$20,'07 Uspora casu'!$F$5:$J$5,1)-1)))*AL26,(INDEX('07 Uspora casu'!$F25:$J25,MATCH(AM$20,'07 Uspora casu'!$F$5:$J$5,1)+1)/INDEX('07 Uspora casu'!$F25:$J25,MATCH(AM$20,'07 Uspora casu'!$F$5:$J$5,1)))^(1/(INDEX('07 Uspora casu'!$F$5:$J$5,MATCH(AM$20,'07 Uspora casu'!$F$5:$J$5,1)+1)-INDEX('07 Uspora casu'!$F$5:$J$5,MATCH(AM$20,'07 Uspora casu'!$F$5:$J$5,1))))*AL26))),IFERROR($E26/INDEX('07 Uspora casu'!$F25:$J25,MATCH(AM$20,'07 Uspora casu'!$F$5:$J$5,0)),IF(AM$20&lt;MIN('07 Uspora casu'!$F$5:$J$5),('07 Uspora casu'!$G25/'07 Uspora casu'!$F25)^(1/('07 Uspora casu'!$G$19-'07 Uspora casu'!$F$19))*AN26,IF(AM$20&gt;MAX('07 Uspora casu'!$F$5:$J$5),(INDEX('07 Uspora casu'!$F25:$J25,MATCH(AM$20,'07 Uspora casu'!$F$5:$J$5,1)-1)/INDEX('07 Uspora casu'!$F25:$J25,MATCH(AM$20,'07 Uspora casu'!$F$5:$J$5,1)))^(1/(INDEX('07 Uspora casu'!$F$5:$J$5,MATCH(AM$20,'07 Uspora casu'!$F$5:$J$5,1))-INDEX('07 Uspora casu'!$F$5:$J$5,MATCH(AM$20,'07 Uspora casu'!$F$5:$J$5,1)-1)))*AL26,(INDEX('07 Uspora casu'!$F25:$J25,MATCH(AM$20,'07 Uspora casu'!$F$5:$J$5,1))/INDEX('07 Uspora casu'!$F25:$J25,MATCH(AM$20,'07 Uspora casu'!$F$5:$J$5,1)+1))^(1/(INDEX('07 Uspora casu'!$F$5:$J$5,MATCH(AM$20,'07 Uspora casu'!$F$5:$J$5,1)+1)-INDEX('07 Uspora casu'!$F$5:$J$5,MATCH(AM$20,'07 Uspora casu'!$F$5:$J$5,1))))*AL26)))))</f>
        <v>8.0947500793682875E-3</v>
      </c>
      <c r="AN26" s="48">
        <f>IF($E26="",0,IF('07 Uspora casu'!$D$2="Jazdný čas",IFERROR(INDEX('07 Uspora casu'!$F25:$J25,MATCH(AN$20,'07 Uspora casu'!$F$5:$J$5,0))/60,IF(AN$20&lt;MIN('07 Uspora casu'!$F$5:$J$5),('07 Uspora casu'!$F25/'07 Uspora casu'!$G25)^(1/('07 Uspora casu'!$G$19-'07 Uspora casu'!$F$19))*AO26,IF(AN$20&gt;MAX('07 Uspora casu'!$F$5:$J$5),(INDEX('07 Uspora casu'!$F25:$J25,MATCH(AN$20,'07 Uspora casu'!$F$5:$J$5,1))/INDEX('07 Uspora casu'!$F25:$J25,MATCH(AN$20,'07 Uspora casu'!$F$5:$J$5,1)-1))^(1/(INDEX('07 Uspora casu'!$F$5:$J$5,MATCH(AN$20,'07 Uspora casu'!$F$5:$J$5,1))-INDEX('07 Uspora casu'!$F$5:$J$5,MATCH(AN$20,'07 Uspora casu'!$F$5:$J$5,1)-1)))*AM26,(INDEX('07 Uspora casu'!$F25:$J25,MATCH(AN$20,'07 Uspora casu'!$F$5:$J$5,1)+1)/INDEX('07 Uspora casu'!$F25:$J25,MATCH(AN$20,'07 Uspora casu'!$F$5:$J$5,1)))^(1/(INDEX('07 Uspora casu'!$F$5:$J$5,MATCH(AN$20,'07 Uspora casu'!$F$5:$J$5,1)+1)-INDEX('07 Uspora casu'!$F$5:$J$5,MATCH(AN$20,'07 Uspora casu'!$F$5:$J$5,1))))*AM26))),IFERROR($E26/INDEX('07 Uspora casu'!$F25:$J25,MATCH(AN$20,'07 Uspora casu'!$F$5:$J$5,0)),IF(AN$20&lt;MIN('07 Uspora casu'!$F$5:$J$5),('07 Uspora casu'!$G25/'07 Uspora casu'!$F25)^(1/('07 Uspora casu'!$G$19-'07 Uspora casu'!$F$19))*AO26,IF(AN$20&gt;MAX('07 Uspora casu'!$F$5:$J$5),(INDEX('07 Uspora casu'!$F25:$J25,MATCH(AN$20,'07 Uspora casu'!$F$5:$J$5,1)-1)/INDEX('07 Uspora casu'!$F25:$J25,MATCH(AN$20,'07 Uspora casu'!$F$5:$J$5,1)))^(1/(INDEX('07 Uspora casu'!$F$5:$J$5,MATCH(AN$20,'07 Uspora casu'!$F$5:$J$5,1))-INDEX('07 Uspora casu'!$F$5:$J$5,MATCH(AN$20,'07 Uspora casu'!$F$5:$J$5,1)-1)))*AM26,(INDEX('07 Uspora casu'!$F25:$J25,MATCH(AN$20,'07 Uspora casu'!$F$5:$J$5,1))/INDEX('07 Uspora casu'!$F25:$J25,MATCH(AN$20,'07 Uspora casu'!$F$5:$J$5,1)+1))^(1/(INDEX('07 Uspora casu'!$F$5:$J$5,MATCH(AN$20,'07 Uspora casu'!$F$5:$J$5,1)+1)-INDEX('07 Uspora casu'!$F$5:$J$5,MATCH(AN$20,'07 Uspora casu'!$F$5:$J$5,1))))*AM26)))))</f>
        <v>8.1122999155350175E-3</v>
      </c>
      <c r="AO26" s="48">
        <f>IF($E26="",0,IF('07 Uspora casu'!$D$2="Jazdný čas",IFERROR(INDEX('07 Uspora casu'!$F25:$J25,MATCH(AO$20,'07 Uspora casu'!$F$5:$J$5,0))/60,IF(AO$20&lt;MIN('07 Uspora casu'!$F$5:$J$5),('07 Uspora casu'!$F25/'07 Uspora casu'!$G25)^(1/('07 Uspora casu'!$G$19-'07 Uspora casu'!$F$19))*AP26,IF(AO$20&gt;MAX('07 Uspora casu'!$F$5:$J$5),(INDEX('07 Uspora casu'!$F25:$J25,MATCH(AO$20,'07 Uspora casu'!$F$5:$J$5,1))/INDEX('07 Uspora casu'!$F25:$J25,MATCH(AO$20,'07 Uspora casu'!$F$5:$J$5,1)-1))^(1/(INDEX('07 Uspora casu'!$F$5:$J$5,MATCH(AO$20,'07 Uspora casu'!$F$5:$J$5,1))-INDEX('07 Uspora casu'!$F$5:$J$5,MATCH(AO$20,'07 Uspora casu'!$F$5:$J$5,1)-1)))*AN26,(INDEX('07 Uspora casu'!$F25:$J25,MATCH(AO$20,'07 Uspora casu'!$F$5:$J$5,1)+1)/INDEX('07 Uspora casu'!$F25:$J25,MATCH(AO$20,'07 Uspora casu'!$F$5:$J$5,1)))^(1/(INDEX('07 Uspora casu'!$F$5:$J$5,MATCH(AO$20,'07 Uspora casu'!$F$5:$J$5,1)+1)-INDEX('07 Uspora casu'!$F$5:$J$5,MATCH(AO$20,'07 Uspora casu'!$F$5:$J$5,1))))*AN26))),IFERROR($E26/INDEX('07 Uspora casu'!$F25:$J25,MATCH(AO$20,'07 Uspora casu'!$F$5:$J$5,0)),IF(AO$20&lt;MIN('07 Uspora casu'!$F$5:$J$5),('07 Uspora casu'!$G25/'07 Uspora casu'!$F25)^(1/('07 Uspora casu'!$G$19-'07 Uspora casu'!$F$19))*AP26,IF(AO$20&gt;MAX('07 Uspora casu'!$F$5:$J$5),(INDEX('07 Uspora casu'!$F25:$J25,MATCH(AO$20,'07 Uspora casu'!$F$5:$J$5,1)-1)/INDEX('07 Uspora casu'!$F25:$J25,MATCH(AO$20,'07 Uspora casu'!$F$5:$J$5,1)))^(1/(INDEX('07 Uspora casu'!$F$5:$J$5,MATCH(AO$20,'07 Uspora casu'!$F$5:$J$5,1))-INDEX('07 Uspora casu'!$F$5:$J$5,MATCH(AO$20,'07 Uspora casu'!$F$5:$J$5,1)-1)))*AN26,(INDEX('07 Uspora casu'!$F25:$J25,MATCH(AO$20,'07 Uspora casu'!$F$5:$J$5,1))/INDEX('07 Uspora casu'!$F25:$J25,MATCH(AO$20,'07 Uspora casu'!$F$5:$J$5,1)+1))^(1/(INDEX('07 Uspora casu'!$F$5:$J$5,MATCH(AO$20,'07 Uspora casu'!$F$5:$J$5,1)+1)-INDEX('07 Uspora casu'!$F$5:$J$5,MATCH(AO$20,'07 Uspora casu'!$F$5:$J$5,1))))*AN26)))))</f>
        <v>8.1298878006527912E-3</v>
      </c>
      <c r="AP26" s="48">
        <f>IF($E26="",0,IF('07 Uspora casu'!$D$2="Jazdný čas",IFERROR(INDEX('07 Uspora casu'!$F25:$J25,MATCH(AP$20,'07 Uspora casu'!$F$5:$J$5,0))/60,IF(AP$20&lt;MIN('07 Uspora casu'!$F$5:$J$5),('07 Uspora casu'!$F25/'07 Uspora casu'!$G25)^(1/('07 Uspora casu'!$G$19-'07 Uspora casu'!$F$19))*AQ26,IF(AP$20&gt;MAX('07 Uspora casu'!$F$5:$J$5),(INDEX('07 Uspora casu'!$F25:$J25,MATCH(AP$20,'07 Uspora casu'!$F$5:$J$5,1))/INDEX('07 Uspora casu'!$F25:$J25,MATCH(AP$20,'07 Uspora casu'!$F$5:$J$5,1)-1))^(1/(INDEX('07 Uspora casu'!$F$5:$J$5,MATCH(AP$20,'07 Uspora casu'!$F$5:$J$5,1))-INDEX('07 Uspora casu'!$F$5:$J$5,MATCH(AP$20,'07 Uspora casu'!$F$5:$J$5,1)-1)))*AO26,(INDEX('07 Uspora casu'!$F25:$J25,MATCH(AP$20,'07 Uspora casu'!$F$5:$J$5,1)+1)/INDEX('07 Uspora casu'!$F25:$J25,MATCH(AP$20,'07 Uspora casu'!$F$5:$J$5,1)))^(1/(INDEX('07 Uspora casu'!$F$5:$J$5,MATCH(AP$20,'07 Uspora casu'!$F$5:$J$5,1)+1)-INDEX('07 Uspora casu'!$F$5:$J$5,MATCH(AP$20,'07 Uspora casu'!$F$5:$J$5,1))))*AO26))),IFERROR($E26/INDEX('07 Uspora casu'!$F25:$J25,MATCH(AP$20,'07 Uspora casu'!$F$5:$J$5,0)),IF(AP$20&lt;MIN('07 Uspora casu'!$F$5:$J$5),('07 Uspora casu'!$G25/'07 Uspora casu'!$F25)^(1/('07 Uspora casu'!$G$19-'07 Uspora casu'!$F$19))*AQ26,IF(AP$20&gt;MAX('07 Uspora casu'!$F$5:$J$5),(INDEX('07 Uspora casu'!$F25:$J25,MATCH(AP$20,'07 Uspora casu'!$F$5:$J$5,1)-1)/INDEX('07 Uspora casu'!$F25:$J25,MATCH(AP$20,'07 Uspora casu'!$F$5:$J$5,1)))^(1/(INDEX('07 Uspora casu'!$F$5:$J$5,MATCH(AP$20,'07 Uspora casu'!$F$5:$J$5,1))-INDEX('07 Uspora casu'!$F$5:$J$5,MATCH(AP$20,'07 Uspora casu'!$F$5:$J$5,1)-1)))*AO26,(INDEX('07 Uspora casu'!$F25:$J25,MATCH(AP$20,'07 Uspora casu'!$F$5:$J$5,1))/INDEX('07 Uspora casu'!$F25:$J25,MATCH(AP$20,'07 Uspora casu'!$F$5:$J$5,1)+1))^(1/(INDEX('07 Uspora casu'!$F$5:$J$5,MATCH(AP$20,'07 Uspora casu'!$F$5:$J$5,1)+1)-INDEX('07 Uspora casu'!$F$5:$J$5,MATCH(AP$20,'07 Uspora casu'!$F$5:$J$5,1))))*AO26)))))</f>
        <v>8.1475138172136981E-3</v>
      </c>
      <c r="AQ26" s="48">
        <f>IF($E26="",0,IF('07 Uspora casu'!$D$2="Jazdný čas",IFERROR(INDEX('07 Uspora casu'!$F25:$J25,MATCH(AQ$20,'07 Uspora casu'!$F$5:$J$5,0))/60,IF(AQ$20&lt;MIN('07 Uspora casu'!$F$5:$J$5),('07 Uspora casu'!$F25/'07 Uspora casu'!$G25)^(1/('07 Uspora casu'!$G$19-'07 Uspora casu'!$F$19))*AR26,IF(AQ$20&gt;MAX('07 Uspora casu'!$F$5:$J$5),(INDEX('07 Uspora casu'!$F25:$J25,MATCH(AQ$20,'07 Uspora casu'!$F$5:$J$5,1))/INDEX('07 Uspora casu'!$F25:$J25,MATCH(AQ$20,'07 Uspora casu'!$F$5:$J$5,1)-1))^(1/(INDEX('07 Uspora casu'!$F$5:$J$5,MATCH(AQ$20,'07 Uspora casu'!$F$5:$J$5,1))-INDEX('07 Uspora casu'!$F$5:$J$5,MATCH(AQ$20,'07 Uspora casu'!$F$5:$J$5,1)-1)))*AP26,(INDEX('07 Uspora casu'!$F25:$J25,MATCH(AQ$20,'07 Uspora casu'!$F$5:$J$5,1)+1)/INDEX('07 Uspora casu'!$F25:$J25,MATCH(AQ$20,'07 Uspora casu'!$F$5:$J$5,1)))^(1/(INDEX('07 Uspora casu'!$F$5:$J$5,MATCH(AQ$20,'07 Uspora casu'!$F$5:$J$5,1)+1)-INDEX('07 Uspora casu'!$F$5:$J$5,MATCH(AQ$20,'07 Uspora casu'!$F$5:$J$5,1))))*AP26))),IFERROR($E26/INDEX('07 Uspora casu'!$F25:$J25,MATCH(AQ$20,'07 Uspora casu'!$F$5:$J$5,0)),IF(AQ$20&lt;MIN('07 Uspora casu'!$F$5:$J$5),('07 Uspora casu'!$G25/'07 Uspora casu'!$F25)^(1/('07 Uspora casu'!$G$19-'07 Uspora casu'!$F$19))*AR26,IF(AQ$20&gt;MAX('07 Uspora casu'!$F$5:$J$5),(INDEX('07 Uspora casu'!$F25:$J25,MATCH(AQ$20,'07 Uspora casu'!$F$5:$J$5,1)-1)/INDEX('07 Uspora casu'!$F25:$J25,MATCH(AQ$20,'07 Uspora casu'!$F$5:$J$5,1)))^(1/(INDEX('07 Uspora casu'!$F$5:$J$5,MATCH(AQ$20,'07 Uspora casu'!$F$5:$J$5,1))-INDEX('07 Uspora casu'!$F$5:$J$5,MATCH(AQ$20,'07 Uspora casu'!$F$5:$J$5,1)-1)))*AP26,(INDEX('07 Uspora casu'!$F25:$J25,MATCH(AQ$20,'07 Uspora casu'!$F$5:$J$5,1))/INDEX('07 Uspora casu'!$F25:$J25,MATCH(AQ$20,'07 Uspora casu'!$F$5:$J$5,1)+1))^(1/(INDEX('07 Uspora casu'!$F$5:$J$5,MATCH(AQ$20,'07 Uspora casu'!$F$5:$J$5,1)+1)-INDEX('07 Uspora casu'!$F$5:$J$5,MATCH(AQ$20,'07 Uspora casu'!$F$5:$J$5,1))))*AP26)))))</f>
        <v>8.1651780478886778E-3</v>
      </c>
      <c r="AR26" s="48">
        <f>IF($E26="",0,IF('07 Uspora casu'!$D$2="Jazdný čas",IFERROR(INDEX('07 Uspora casu'!$F25:$J25,MATCH(AR$20,'07 Uspora casu'!$F$5:$J$5,0))/60,IF(AR$20&lt;MIN('07 Uspora casu'!$F$5:$J$5),('07 Uspora casu'!$F25/'07 Uspora casu'!$G25)^(1/('07 Uspora casu'!$G$19-'07 Uspora casu'!$F$19))*AS26,IF(AR$20&gt;MAX('07 Uspora casu'!$F$5:$J$5),(INDEX('07 Uspora casu'!$F25:$J25,MATCH(AR$20,'07 Uspora casu'!$F$5:$J$5,1))/INDEX('07 Uspora casu'!$F25:$J25,MATCH(AR$20,'07 Uspora casu'!$F$5:$J$5,1)-1))^(1/(INDEX('07 Uspora casu'!$F$5:$J$5,MATCH(AR$20,'07 Uspora casu'!$F$5:$J$5,1))-INDEX('07 Uspora casu'!$F$5:$J$5,MATCH(AR$20,'07 Uspora casu'!$F$5:$J$5,1)-1)))*AQ26,(INDEX('07 Uspora casu'!$F25:$J25,MATCH(AR$20,'07 Uspora casu'!$F$5:$J$5,1)+1)/INDEX('07 Uspora casu'!$F25:$J25,MATCH(AR$20,'07 Uspora casu'!$F$5:$J$5,1)))^(1/(INDEX('07 Uspora casu'!$F$5:$J$5,MATCH(AR$20,'07 Uspora casu'!$F$5:$J$5,1)+1)-INDEX('07 Uspora casu'!$F$5:$J$5,MATCH(AR$20,'07 Uspora casu'!$F$5:$J$5,1))))*AQ26))),IFERROR($E26/INDEX('07 Uspora casu'!$F25:$J25,MATCH(AR$20,'07 Uspora casu'!$F$5:$J$5,0)),IF(AR$20&lt;MIN('07 Uspora casu'!$F$5:$J$5),('07 Uspora casu'!$G25/'07 Uspora casu'!$F25)^(1/('07 Uspora casu'!$G$19-'07 Uspora casu'!$F$19))*AS26,IF(AR$20&gt;MAX('07 Uspora casu'!$F$5:$J$5),(INDEX('07 Uspora casu'!$F25:$J25,MATCH(AR$20,'07 Uspora casu'!$F$5:$J$5,1)-1)/INDEX('07 Uspora casu'!$F25:$J25,MATCH(AR$20,'07 Uspora casu'!$F$5:$J$5,1)))^(1/(INDEX('07 Uspora casu'!$F$5:$J$5,MATCH(AR$20,'07 Uspora casu'!$F$5:$J$5,1))-INDEX('07 Uspora casu'!$F$5:$J$5,MATCH(AR$20,'07 Uspora casu'!$F$5:$J$5,1)-1)))*AQ26,(INDEX('07 Uspora casu'!$F25:$J25,MATCH(AR$20,'07 Uspora casu'!$F$5:$J$5,1))/INDEX('07 Uspora casu'!$F25:$J25,MATCH(AR$20,'07 Uspora casu'!$F$5:$J$5,1)+1))^(1/(INDEX('07 Uspora casu'!$F$5:$J$5,MATCH(AR$20,'07 Uspora casu'!$F$5:$J$5,1)+1)-INDEX('07 Uspora casu'!$F$5:$J$5,MATCH(AR$20,'07 Uspora casu'!$F$5:$J$5,1))))*AQ26)))))</f>
        <v>8.1828805755279014E-3</v>
      </c>
      <c r="AS26" s="48">
        <f>IF($E26="",0,IF('07 Uspora casu'!$D$2="Jazdný čas",IFERROR(INDEX('07 Uspora casu'!$F25:$J25,MATCH(AS$20,'07 Uspora casu'!$F$5:$J$5,0))/60,IF(AS$20&lt;MIN('07 Uspora casu'!$F$5:$J$5),('07 Uspora casu'!$F25/'07 Uspora casu'!$G25)^(1/('07 Uspora casu'!$G$19-'07 Uspora casu'!$F$19))*AT26,IF(AS$20&gt;MAX('07 Uspora casu'!$F$5:$J$5),(INDEX('07 Uspora casu'!$F25:$J25,MATCH(AS$20,'07 Uspora casu'!$F$5:$J$5,1))/INDEX('07 Uspora casu'!$F25:$J25,MATCH(AS$20,'07 Uspora casu'!$F$5:$J$5,1)-1))^(1/(INDEX('07 Uspora casu'!$F$5:$J$5,MATCH(AS$20,'07 Uspora casu'!$F$5:$J$5,1))-INDEX('07 Uspora casu'!$F$5:$J$5,MATCH(AS$20,'07 Uspora casu'!$F$5:$J$5,1)-1)))*AR26,(INDEX('07 Uspora casu'!$F25:$J25,MATCH(AS$20,'07 Uspora casu'!$F$5:$J$5,1)+1)/INDEX('07 Uspora casu'!$F25:$J25,MATCH(AS$20,'07 Uspora casu'!$F$5:$J$5,1)))^(1/(INDEX('07 Uspora casu'!$F$5:$J$5,MATCH(AS$20,'07 Uspora casu'!$F$5:$J$5,1)+1)-INDEX('07 Uspora casu'!$F$5:$J$5,MATCH(AS$20,'07 Uspora casu'!$F$5:$J$5,1))))*AR26))),IFERROR($E26/INDEX('07 Uspora casu'!$F25:$J25,MATCH(AS$20,'07 Uspora casu'!$F$5:$J$5,0)),IF(AS$20&lt;MIN('07 Uspora casu'!$F$5:$J$5),('07 Uspora casu'!$G25/'07 Uspora casu'!$F25)^(1/('07 Uspora casu'!$G$19-'07 Uspora casu'!$F$19))*AT26,IF(AS$20&gt;MAX('07 Uspora casu'!$F$5:$J$5),(INDEX('07 Uspora casu'!$F25:$J25,MATCH(AS$20,'07 Uspora casu'!$F$5:$J$5,1)-1)/INDEX('07 Uspora casu'!$F25:$J25,MATCH(AS$20,'07 Uspora casu'!$F$5:$J$5,1)))^(1/(INDEX('07 Uspora casu'!$F$5:$J$5,MATCH(AS$20,'07 Uspora casu'!$F$5:$J$5,1))-INDEX('07 Uspora casu'!$F$5:$J$5,MATCH(AS$20,'07 Uspora casu'!$F$5:$J$5,1)-1)))*AR26,(INDEX('07 Uspora casu'!$F25:$J25,MATCH(AS$20,'07 Uspora casu'!$F$5:$J$5,1))/INDEX('07 Uspora casu'!$F25:$J25,MATCH(AS$20,'07 Uspora casu'!$F$5:$J$5,1)+1))^(1/(INDEX('07 Uspora casu'!$F$5:$J$5,MATCH(AS$20,'07 Uspora casu'!$F$5:$J$5,1)+1)-INDEX('07 Uspora casu'!$F$5:$J$5,MATCH(AS$20,'07 Uspora casu'!$F$5:$J$5,1))))*AR26)))))</f>
        <v>8.2006214831611655E-3</v>
      </c>
      <c r="AT26" s="48">
        <f>IF($E26="",0,IF('07 Uspora casu'!$D$2="Jazdný čas",IFERROR(INDEX('07 Uspora casu'!$F25:$J25,MATCH(AT$20,'07 Uspora casu'!$F$5:$J$5,0))/60,IF(AT$20&lt;MIN('07 Uspora casu'!$F$5:$J$5),('07 Uspora casu'!$F25/'07 Uspora casu'!$G25)^(1/('07 Uspora casu'!$G$19-'07 Uspora casu'!$F$19))*AU26,IF(AT$20&gt;MAX('07 Uspora casu'!$F$5:$J$5),(INDEX('07 Uspora casu'!$F25:$J25,MATCH(AT$20,'07 Uspora casu'!$F$5:$J$5,1))/INDEX('07 Uspora casu'!$F25:$J25,MATCH(AT$20,'07 Uspora casu'!$F$5:$J$5,1)-1))^(1/(INDEX('07 Uspora casu'!$F$5:$J$5,MATCH(AT$20,'07 Uspora casu'!$F$5:$J$5,1))-INDEX('07 Uspora casu'!$F$5:$J$5,MATCH(AT$20,'07 Uspora casu'!$F$5:$J$5,1)-1)))*AS26,(INDEX('07 Uspora casu'!$F25:$J25,MATCH(AT$20,'07 Uspora casu'!$F$5:$J$5,1)+1)/INDEX('07 Uspora casu'!$F25:$J25,MATCH(AT$20,'07 Uspora casu'!$F$5:$J$5,1)))^(1/(INDEX('07 Uspora casu'!$F$5:$J$5,MATCH(AT$20,'07 Uspora casu'!$F$5:$J$5,1)+1)-INDEX('07 Uspora casu'!$F$5:$J$5,MATCH(AT$20,'07 Uspora casu'!$F$5:$J$5,1))))*AS26))),IFERROR($E26/INDEX('07 Uspora casu'!$F25:$J25,MATCH(AT$20,'07 Uspora casu'!$F$5:$J$5,0)),IF(AT$20&lt;MIN('07 Uspora casu'!$F$5:$J$5),('07 Uspora casu'!$G25/'07 Uspora casu'!$F25)^(1/('07 Uspora casu'!$G$19-'07 Uspora casu'!$F$19))*AU26,IF(AT$20&gt;MAX('07 Uspora casu'!$F$5:$J$5),(INDEX('07 Uspora casu'!$F25:$J25,MATCH(AT$20,'07 Uspora casu'!$F$5:$J$5,1)-1)/INDEX('07 Uspora casu'!$F25:$J25,MATCH(AT$20,'07 Uspora casu'!$F$5:$J$5,1)))^(1/(INDEX('07 Uspora casu'!$F$5:$J$5,MATCH(AT$20,'07 Uspora casu'!$F$5:$J$5,1))-INDEX('07 Uspora casu'!$F$5:$J$5,MATCH(AT$20,'07 Uspora casu'!$F$5:$J$5,1)-1)))*AS26,(INDEX('07 Uspora casu'!$F25:$J25,MATCH(AT$20,'07 Uspora casu'!$F$5:$J$5,1))/INDEX('07 Uspora casu'!$F25:$J25,MATCH(AT$20,'07 Uspora casu'!$F$5:$J$5,1)+1))^(1/(INDEX('07 Uspora casu'!$F$5:$J$5,MATCH(AT$20,'07 Uspora casu'!$F$5:$J$5,1)+1)-INDEX('07 Uspora casu'!$F$5:$J$5,MATCH(AT$20,'07 Uspora casu'!$F$5:$J$5,1))))*AS26)))))</f>
        <v>8.218400853998279E-3</v>
      </c>
      <c r="AU26" s="48">
        <f>IF($E26="",0,IF('07 Uspora casu'!$D$2="Jazdný čas",IFERROR(INDEX('07 Uspora casu'!$F25:$J25,MATCH(AU$20,'07 Uspora casu'!$F$5:$J$5,0))/60,IF(AU$20&lt;MIN('07 Uspora casu'!$F$5:$J$5),('07 Uspora casu'!$F25/'07 Uspora casu'!$G25)^(1/('07 Uspora casu'!$G$19-'07 Uspora casu'!$F$19))*AV26,IF(AU$20&gt;MAX('07 Uspora casu'!$F$5:$J$5),(INDEX('07 Uspora casu'!$F25:$J25,MATCH(AU$20,'07 Uspora casu'!$F$5:$J$5,1))/INDEX('07 Uspora casu'!$F25:$J25,MATCH(AU$20,'07 Uspora casu'!$F$5:$J$5,1)-1))^(1/(INDEX('07 Uspora casu'!$F$5:$J$5,MATCH(AU$20,'07 Uspora casu'!$F$5:$J$5,1))-INDEX('07 Uspora casu'!$F$5:$J$5,MATCH(AU$20,'07 Uspora casu'!$F$5:$J$5,1)-1)))*AT26,(INDEX('07 Uspora casu'!$F25:$J25,MATCH(AU$20,'07 Uspora casu'!$F$5:$J$5,1)+1)/INDEX('07 Uspora casu'!$F25:$J25,MATCH(AU$20,'07 Uspora casu'!$F$5:$J$5,1)))^(1/(INDEX('07 Uspora casu'!$F$5:$J$5,MATCH(AU$20,'07 Uspora casu'!$F$5:$J$5,1)+1)-INDEX('07 Uspora casu'!$F$5:$J$5,MATCH(AU$20,'07 Uspora casu'!$F$5:$J$5,1))))*AT26))),IFERROR($E26/INDEX('07 Uspora casu'!$F25:$J25,MATCH(AU$20,'07 Uspora casu'!$F$5:$J$5,0)),IF(AU$20&lt;MIN('07 Uspora casu'!$F$5:$J$5),('07 Uspora casu'!$G25/'07 Uspora casu'!$F25)^(1/('07 Uspora casu'!$G$19-'07 Uspora casu'!$F$19))*AV26,IF(AU$20&gt;MAX('07 Uspora casu'!$F$5:$J$5),(INDEX('07 Uspora casu'!$F25:$J25,MATCH(AU$20,'07 Uspora casu'!$F$5:$J$5,1)-1)/INDEX('07 Uspora casu'!$F25:$J25,MATCH(AU$20,'07 Uspora casu'!$F$5:$J$5,1)))^(1/(INDEX('07 Uspora casu'!$F$5:$J$5,MATCH(AU$20,'07 Uspora casu'!$F$5:$J$5,1))-INDEX('07 Uspora casu'!$F$5:$J$5,MATCH(AU$20,'07 Uspora casu'!$F$5:$J$5,1)-1)))*AT26,(INDEX('07 Uspora casu'!$F25:$J25,MATCH(AU$20,'07 Uspora casu'!$F$5:$J$5,1))/INDEX('07 Uspora casu'!$F25:$J25,MATCH(AU$20,'07 Uspora casu'!$F$5:$J$5,1)+1))^(1/(INDEX('07 Uspora casu'!$F$5:$J$5,MATCH(AU$20,'07 Uspora casu'!$F$5:$J$5,1)+1)-INDEX('07 Uspora casu'!$F$5:$J$5,MATCH(AU$20,'07 Uspora casu'!$F$5:$J$5,1))))*AT26)))))</f>
        <v>8.236218771429455E-3</v>
      </c>
      <c r="AV26" s="48">
        <f>IF($E26="",0,IF('07 Uspora casu'!$D$2="Jazdný čas",IFERROR(INDEX('07 Uspora casu'!$F25:$J25,MATCH(AV$20,'07 Uspora casu'!$F$5:$J$5,0))/60,IF(AV$20&lt;MIN('07 Uspora casu'!$F$5:$J$5),('07 Uspora casu'!$F25/'07 Uspora casu'!$G25)^(1/('07 Uspora casu'!$G$19-'07 Uspora casu'!$F$19))*AW26,IF(AV$20&gt;MAX('07 Uspora casu'!$F$5:$J$5),(INDEX('07 Uspora casu'!$F25:$J25,MATCH(AV$20,'07 Uspora casu'!$F$5:$J$5,1))/INDEX('07 Uspora casu'!$F25:$J25,MATCH(AV$20,'07 Uspora casu'!$F$5:$J$5,1)-1))^(1/(INDEX('07 Uspora casu'!$F$5:$J$5,MATCH(AV$20,'07 Uspora casu'!$F$5:$J$5,1))-INDEX('07 Uspora casu'!$F$5:$J$5,MATCH(AV$20,'07 Uspora casu'!$F$5:$J$5,1)-1)))*AU26,(INDEX('07 Uspora casu'!$F25:$J25,MATCH(AV$20,'07 Uspora casu'!$F$5:$J$5,1)+1)/INDEX('07 Uspora casu'!$F25:$J25,MATCH(AV$20,'07 Uspora casu'!$F$5:$J$5,1)))^(1/(INDEX('07 Uspora casu'!$F$5:$J$5,MATCH(AV$20,'07 Uspora casu'!$F$5:$J$5,1)+1)-INDEX('07 Uspora casu'!$F$5:$J$5,MATCH(AV$20,'07 Uspora casu'!$F$5:$J$5,1))))*AU26))),IFERROR($E26/INDEX('07 Uspora casu'!$F25:$J25,MATCH(AV$20,'07 Uspora casu'!$F$5:$J$5,0)),IF(AV$20&lt;MIN('07 Uspora casu'!$F$5:$J$5),('07 Uspora casu'!$G25/'07 Uspora casu'!$F25)^(1/('07 Uspora casu'!$G$19-'07 Uspora casu'!$F$19))*AW26,IF(AV$20&gt;MAX('07 Uspora casu'!$F$5:$J$5),(INDEX('07 Uspora casu'!$F25:$J25,MATCH(AV$20,'07 Uspora casu'!$F$5:$J$5,1)-1)/INDEX('07 Uspora casu'!$F25:$J25,MATCH(AV$20,'07 Uspora casu'!$F$5:$J$5,1)))^(1/(INDEX('07 Uspora casu'!$F$5:$J$5,MATCH(AV$20,'07 Uspora casu'!$F$5:$J$5,1))-INDEX('07 Uspora casu'!$F$5:$J$5,MATCH(AV$20,'07 Uspora casu'!$F$5:$J$5,1)-1)))*AU26,(INDEX('07 Uspora casu'!$F25:$J25,MATCH(AV$20,'07 Uspora casu'!$F$5:$J$5,1))/INDEX('07 Uspora casu'!$F25:$J25,MATCH(AV$20,'07 Uspora casu'!$F$5:$J$5,1)+1))^(1/(INDEX('07 Uspora casu'!$F$5:$J$5,MATCH(AV$20,'07 Uspora casu'!$F$5:$J$5,1)+1)-INDEX('07 Uspora casu'!$F$5:$J$5,MATCH(AV$20,'07 Uspora casu'!$F$5:$J$5,1))))*AU26)))))</f>
        <v>8.2540753190256978E-3</v>
      </c>
      <c r="AW26" s="48">
        <f>IF($E26="",0,IF('07 Uspora casu'!$D$2="Jazdný čas",IFERROR(INDEX('07 Uspora casu'!$F25:$J25,MATCH(AW$20,'07 Uspora casu'!$F$5:$J$5,0))/60,IF(AW$20&lt;MIN('07 Uspora casu'!$F$5:$J$5),('07 Uspora casu'!$F25/'07 Uspora casu'!$G25)^(1/('07 Uspora casu'!$G$19-'07 Uspora casu'!$F$19))*AX26,IF(AW$20&gt;MAX('07 Uspora casu'!$F$5:$J$5),(INDEX('07 Uspora casu'!$F25:$J25,MATCH(AW$20,'07 Uspora casu'!$F$5:$J$5,1))/INDEX('07 Uspora casu'!$F25:$J25,MATCH(AW$20,'07 Uspora casu'!$F$5:$J$5,1)-1))^(1/(INDEX('07 Uspora casu'!$F$5:$J$5,MATCH(AW$20,'07 Uspora casu'!$F$5:$J$5,1))-INDEX('07 Uspora casu'!$F$5:$J$5,MATCH(AW$20,'07 Uspora casu'!$F$5:$J$5,1)-1)))*AV26,(INDEX('07 Uspora casu'!$F25:$J25,MATCH(AW$20,'07 Uspora casu'!$F$5:$J$5,1)+1)/INDEX('07 Uspora casu'!$F25:$J25,MATCH(AW$20,'07 Uspora casu'!$F$5:$J$5,1)))^(1/(INDEX('07 Uspora casu'!$F$5:$J$5,MATCH(AW$20,'07 Uspora casu'!$F$5:$J$5,1)+1)-INDEX('07 Uspora casu'!$F$5:$J$5,MATCH(AW$20,'07 Uspora casu'!$F$5:$J$5,1))))*AV26))),IFERROR($E26/INDEX('07 Uspora casu'!$F25:$J25,MATCH(AW$20,'07 Uspora casu'!$F$5:$J$5,0)),IF(AW$20&lt;MIN('07 Uspora casu'!$F$5:$J$5),('07 Uspora casu'!$G25/'07 Uspora casu'!$F25)^(1/('07 Uspora casu'!$G$19-'07 Uspora casu'!$F$19))*AX26,IF(AW$20&gt;MAX('07 Uspora casu'!$F$5:$J$5),(INDEX('07 Uspora casu'!$F25:$J25,MATCH(AW$20,'07 Uspora casu'!$F$5:$J$5,1)-1)/INDEX('07 Uspora casu'!$F25:$J25,MATCH(AW$20,'07 Uspora casu'!$F$5:$J$5,1)))^(1/(INDEX('07 Uspora casu'!$F$5:$J$5,MATCH(AW$20,'07 Uspora casu'!$F$5:$J$5,1))-INDEX('07 Uspora casu'!$F$5:$J$5,MATCH(AW$20,'07 Uspora casu'!$F$5:$J$5,1)-1)))*AV26,(INDEX('07 Uspora casu'!$F25:$J25,MATCH(AW$20,'07 Uspora casu'!$F$5:$J$5,1))/INDEX('07 Uspora casu'!$F25:$J25,MATCH(AW$20,'07 Uspora casu'!$F$5:$J$5,1)+1))^(1/(INDEX('07 Uspora casu'!$F$5:$J$5,MATCH(AW$20,'07 Uspora casu'!$F$5:$J$5,1)+1)-INDEX('07 Uspora casu'!$F$5:$J$5,MATCH(AW$20,'07 Uspora casu'!$F$5:$J$5,1))))*AV26)))))</f>
        <v>8.2719705805392018E-3</v>
      </c>
      <c r="AX26" s="48">
        <f>IF($E26="",0,IF('07 Uspora casu'!$D$2="Jazdný čas",IFERROR(INDEX('07 Uspora casu'!$F25:$J25,MATCH(AX$20,'07 Uspora casu'!$F$5:$J$5,0))/60,IF(AX$20&lt;MIN('07 Uspora casu'!$F$5:$J$5),('07 Uspora casu'!$F25/'07 Uspora casu'!$G25)^(1/('07 Uspora casu'!$G$19-'07 Uspora casu'!$F$19))*AY26,IF(AX$20&gt;MAX('07 Uspora casu'!$F$5:$J$5),(INDEX('07 Uspora casu'!$F25:$J25,MATCH(AX$20,'07 Uspora casu'!$F$5:$J$5,1))/INDEX('07 Uspora casu'!$F25:$J25,MATCH(AX$20,'07 Uspora casu'!$F$5:$J$5,1)-1))^(1/(INDEX('07 Uspora casu'!$F$5:$J$5,MATCH(AX$20,'07 Uspora casu'!$F$5:$J$5,1))-INDEX('07 Uspora casu'!$F$5:$J$5,MATCH(AX$20,'07 Uspora casu'!$F$5:$J$5,1)-1)))*AW26,(INDEX('07 Uspora casu'!$F25:$J25,MATCH(AX$20,'07 Uspora casu'!$F$5:$J$5,1)+1)/INDEX('07 Uspora casu'!$F25:$J25,MATCH(AX$20,'07 Uspora casu'!$F$5:$J$5,1)))^(1/(INDEX('07 Uspora casu'!$F$5:$J$5,MATCH(AX$20,'07 Uspora casu'!$F$5:$J$5,1)+1)-INDEX('07 Uspora casu'!$F$5:$J$5,MATCH(AX$20,'07 Uspora casu'!$F$5:$J$5,1))))*AW26))),IFERROR($E26/INDEX('07 Uspora casu'!$F25:$J25,MATCH(AX$20,'07 Uspora casu'!$F$5:$J$5,0)),IF(AX$20&lt;MIN('07 Uspora casu'!$F$5:$J$5),('07 Uspora casu'!$G25/'07 Uspora casu'!$F25)^(1/('07 Uspora casu'!$G$19-'07 Uspora casu'!$F$19))*AY26,IF(AX$20&gt;MAX('07 Uspora casu'!$F$5:$J$5),(INDEX('07 Uspora casu'!$F25:$J25,MATCH(AX$20,'07 Uspora casu'!$F$5:$J$5,1)-1)/INDEX('07 Uspora casu'!$F25:$J25,MATCH(AX$20,'07 Uspora casu'!$F$5:$J$5,1)))^(1/(INDEX('07 Uspora casu'!$F$5:$J$5,MATCH(AX$20,'07 Uspora casu'!$F$5:$J$5,1))-INDEX('07 Uspora casu'!$F$5:$J$5,MATCH(AX$20,'07 Uspora casu'!$F$5:$J$5,1)-1)))*AW26,(INDEX('07 Uspora casu'!$F25:$J25,MATCH(AX$20,'07 Uspora casu'!$F$5:$J$5,1))/INDEX('07 Uspora casu'!$F25:$J25,MATCH(AX$20,'07 Uspora casu'!$F$5:$J$5,1)+1))^(1/(INDEX('07 Uspora casu'!$F$5:$J$5,MATCH(AX$20,'07 Uspora casu'!$F$5:$J$5,1)+1)-INDEX('07 Uspora casu'!$F$5:$J$5,MATCH(AX$20,'07 Uspora casu'!$F$5:$J$5,1))))*AW26)))))</f>
        <v>8.2899046399037384E-3</v>
      </c>
      <c r="AY26" s="48">
        <f>IF($E26="",0,IF('07 Uspora casu'!$D$2="Jazdný čas",IFERROR(INDEX('07 Uspora casu'!$F25:$J25,MATCH(AY$20,'07 Uspora casu'!$F$5:$J$5,0))/60,IF(AY$20&lt;MIN('07 Uspora casu'!$F$5:$J$5),('07 Uspora casu'!$F25/'07 Uspora casu'!$G25)^(1/('07 Uspora casu'!$G$19-'07 Uspora casu'!$F$19))*AZ26,IF(AY$20&gt;MAX('07 Uspora casu'!$F$5:$J$5),(INDEX('07 Uspora casu'!$F25:$J25,MATCH(AY$20,'07 Uspora casu'!$F$5:$J$5,1))/INDEX('07 Uspora casu'!$F25:$J25,MATCH(AY$20,'07 Uspora casu'!$F$5:$J$5,1)-1))^(1/(INDEX('07 Uspora casu'!$F$5:$J$5,MATCH(AY$20,'07 Uspora casu'!$F$5:$J$5,1))-INDEX('07 Uspora casu'!$F$5:$J$5,MATCH(AY$20,'07 Uspora casu'!$F$5:$J$5,1)-1)))*AX26,(INDEX('07 Uspora casu'!$F25:$J25,MATCH(AY$20,'07 Uspora casu'!$F$5:$J$5,1)+1)/INDEX('07 Uspora casu'!$F25:$J25,MATCH(AY$20,'07 Uspora casu'!$F$5:$J$5,1)))^(1/(INDEX('07 Uspora casu'!$F$5:$J$5,MATCH(AY$20,'07 Uspora casu'!$F$5:$J$5,1)+1)-INDEX('07 Uspora casu'!$F$5:$J$5,MATCH(AY$20,'07 Uspora casu'!$F$5:$J$5,1))))*AX26))),IFERROR($E26/INDEX('07 Uspora casu'!$F25:$J25,MATCH(AY$20,'07 Uspora casu'!$F$5:$J$5,0)),IF(AY$20&lt;MIN('07 Uspora casu'!$F$5:$J$5),('07 Uspora casu'!$G25/'07 Uspora casu'!$F25)^(1/('07 Uspora casu'!$G$19-'07 Uspora casu'!$F$19))*AZ26,IF(AY$20&gt;MAX('07 Uspora casu'!$F$5:$J$5),(INDEX('07 Uspora casu'!$F25:$J25,MATCH(AY$20,'07 Uspora casu'!$F$5:$J$5,1)-1)/INDEX('07 Uspora casu'!$F25:$J25,MATCH(AY$20,'07 Uspora casu'!$F$5:$J$5,1)))^(1/(INDEX('07 Uspora casu'!$F$5:$J$5,MATCH(AY$20,'07 Uspora casu'!$F$5:$J$5,1))-INDEX('07 Uspora casu'!$F$5:$J$5,MATCH(AY$20,'07 Uspora casu'!$F$5:$J$5,1)-1)))*AX26,(INDEX('07 Uspora casu'!$F25:$J25,MATCH(AY$20,'07 Uspora casu'!$F$5:$J$5,1))/INDEX('07 Uspora casu'!$F25:$J25,MATCH(AY$20,'07 Uspora casu'!$F$5:$J$5,1)+1))^(1/(INDEX('07 Uspora casu'!$F$5:$J$5,MATCH(AY$20,'07 Uspora casu'!$F$5:$J$5,1)+1)-INDEX('07 Uspora casu'!$F$5:$J$5,MATCH(AY$20,'07 Uspora casu'!$F$5:$J$5,1))))*AX26)))))</f>
        <v>8.3078775812350514E-3</v>
      </c>
      <c r="AZ26" s="48">
        <f>IF($E26="",0,IF('07 Uspora casu'!$D$2="Jazdný čas",IFERROR(INDEX('07 Uspora casu'!$F25:$J25,MATCH(AZ$20,'07 Uspora casu'!$F$5:$J$5,0))/60,IF(AZ$20&lt;MIN('07 Uspora casu'!$F$5:$J$5),('07 Uspora casu'!$F25/'07 Uspora casu'!$G25)^(1/('07 Uspora casu'!$G$19-'07 Uspora casu'!$F$19))*BA26,IF(AZ$20&gt;MAX('07 Uspora casu'!$F$5:$J$5),(INDEX('07 Uspora casu'!$F25:$J25,MATCH(AZ$20,'07 Uspora casu'!$F$5:$J$5,1))/INDEX('07 Uspora casu'!$F25:$J25,MATCH(AZ$20,'07 Uspora casu'!$F$5:$J$5,1)-1))^(1/(INDEX('07 Uspora casu'!$F$5:$J$5,MATCH(AZ$20,'07 Uspora casu'!$F$5:$J$5,1))-INDEX('07 Uspora casu'!$F$5:$J$5,MATCH(AZ$20,'07 Uspora casu'!$F$5:$J$5,1)-1)))*AY26,(INDEX('07 Uspora casu'!$F25:$J25,MATCH(AZ$20,'07 Uspora casu'!$F$5:$J$5,1)+1)/INDEX('07 Uspora casu'!$F25:$J25,MATCH(AZ$20,'07 Uspora casu'!$F$5:$J$5,1)))^(1/(INDEX('07 Uspora casu'!$F$5:$J$5,MATCH(AZ$20,'07 Uspora casu'!$F$5:$J$5,1)+1)-INDEX('07 Uspora casu'!$F$5:$J$5,MATCH(AZ$20,'07 Uspora casu'!$F$5:$J$5,1))))*AY26))),IFERROR($E26/INDEX('07 Uspora casu'!$F25:$J25,MATCH(AZ$20,'07 Uspora casu'!$F$5:$J$5,0)),IF(AZ$20&lt;MIN('07 Uspora casu'!$F$5:$J$5),('07 Uspora casu'!$G25/'07 Uspora casu'!$F25)^(1/('07 Uspora casu'!$G$19-'07 Uspora casu'!$F$19))*BA26,IF(AZ$20&gt;MAX('07 Uspora casu'!$F$5:$J$5),(INDEX('07 Uspora casu'!$F25:$J25,MATCH(AZ$20,'07 Uspora casu'!$F$5:$J$5,1)-1)/INDEX('07 Uspora casu'!$F25:$J25,MATCH(AZ$20,'07 Uspora casu'!$F$5:$J$5,1)))^(1/(INDEX('07 Uspora casu'!$F$5:$J$5,MATCH(AZ$20,'07 Uspora casu'!$F$5:$J$5,1))-INDEX('07 Uspora casu'!$F$5:$J$5,MATCH(AZ$20,'07 Uspora casu'!$F$5:$J$5,1)-1)))*AY26,(INDEX('07 Uspora casu'!$F25:$J25,MATCH(AZ$20,'07 Uspora casu'!$F$5:$J$5,1))/INDEX('07 Uspora casu'!$F25:$J25,MATCH(AZ$20,'07 Uspora casu'!$F$5:$J$5,1)+1))^(1/(INDEX('07 Uspora casu'!$F$5:$J$5,MATCH(AZ$20,'07 Uspora casu'!$F$5:$J$5,1)+1)-INDEX('07 Uspora casu'!$F$5:$J$5,MATCH(AZ$20,'07 Uspora casu'!$F$5:$J$5,1))))*AY26)))))</f>
        <v>8.3258894888312528E-3</v>
      </c>
      <c r="BA26" s="48">
        <f>IF($E26="",0,IF('07 Uspora casu'!$D$2="Jazdný čas",IFERROR(INDEX('07 Uspora casu'!$F25:$J25,MATCH(BA$20,'07 Uspora casu'!$F$5:$J$5,0))/60,IF(BA$20&lt;MIN('07 Uspora casu'!$F$5:$J$5),('07 Uspora casu'!$F25/'07 Uspora casu'!$G25)^(1/('07 Uspora casu'!$G$19-'07 Uspora casu'!$F$19))*BB26,IF(BA$20&gt;MAX('07 Uspora casu'!$F$5:$J$5),(INDEX('07 Uspora casu'!$F25:$J25,MATCH(BA$20,'07 Uspora casu'!$F$5:$J$5,1))/INDEX('07 Uspora casu'!$F25:$J25,MATCH(BA$20,'07 Uspora casu'!$F$5:$J$5,1)-1))^(1/(INDEX('07 Uspora casu'!$F$5:$J$5,MATCH(BA$20,'07 Uspora casu'!$F$5:$J$5,1))-INDEX('07 Uspora casu'!$F$5:$J$5,MATCH(BA$20,'07 Uspora casu'!$F$5:$J$5,1)-1)))*AZ26,(INDEX('07 Uspora casu'!$F25:$J25,MATCH(BA$20,'07 Uspora casu'!$F$5:$J$5,1)+1)/INDEX('07 Uspora casu'!$F25:$J25,MATCH(BA$20,'07 Uspora casu'!$F$5:$J$5,1)))^(1/(INDEX('07 Uspora casu'!$F$5:$J$5,MATCH(BA$20,'07 Uspora casu'!$F$5:$J$5,1)+1)-INDEX('07 Uspora casu'!$F$5:$J$5,MATCH(BA$20,'07 Uspora casu'!$F$5:$J$5,1))))*AZ26))),IFERROR($E26/INDEX('07 Uspora casu'!$F25:$J25,MATCH(BA$20,'07 Uspora casu'!$F$5:$J$5,0)),IF(BA$20&lt;MIN('07 Uspora casu'!$F$5:$J$5),('07 Uspora casu'!$G25/'07 Uspora casu'!$F25)^(1/('07 Uspora casu'!$G$19-'07 Uspora casu'!$F$19))*BB26,IF(BA$20&gt;MAX('07 Uspora casu'!$F$5:$J$5),(INDEX('07 Uspora casu'!$F25:$J25,MATCH(BA$20,'07 Uspora casu'!$F$5:$J$5,1)-1)/INDEX('07 Uspora casu'!$F25:$J25,MATCH(BA$20,'07 Uspora casu'!$F$5:$J$5,1)))^(1/(INDEX('07 Uspora casu'!$F$5:$J$5,MATCH(BA$20,'07 Uspora casu'!$F$5:$J$5,1))-INDEX('07 Uspora casu'!$F$5:$J$5,MATCH(BA$20,'07 Uspora casu'!$F$5:$J$5,1)-1)))*AZ26,(INDEX('07 Uspora casu'!$F25:$J25,MATCH(BA$20,'07 Uspora casu'!$F$5:$J$5,1))/INDEX('07 Uspora casu'!$F25:$J25,MATCH(BA$20,'07 Uspora casu'!$F$5:$J$5,1)+1))^(1/(INDEX('07 Uspora casu'!$F$5:$J$5,MATCH(BA$20,'07 Uspora casu'!$F$5:$J$5,1)+1)-INDEX('07 Uspora casu'!$F$5:$J$5,MATCH(BA$20,'07 Uspora casu'!$F$5:$J$5,1))))*AZ26)))))</f>
        <v>8.3439404471732162E-3</v>
      </c>
      <c r="BB26" s="48">
        <f>IF($E26="",0,IF('07 Uspora casu'!$D$2="Jazdný čas",IFERROR(INDEX('07 Uspora casu'!$F25:$J25,MATCH(BB$20,'07 Uspora casu'!$F$5:$J$5,0))/60,IF(BB$20&lt;MIN('07 Uspora casu'!$F$5:$J$5),('07 Uspora casu'!$F25/'07 Uspora casu'!$G25)^(1/('07 Uspora casu'!$G$19-'07 Uspora casu'!$F$19))*BC26,IF(BB$20&gt;MAX('07 Uspora casu'!$F$5:$J$5),(INDEX('07 Uspora casu'!$F25:$J25,MATCH(BB$20,'07 Uspora casu'!$F$5:$J$5,1))/INDEX('07 Uspora casu'!$F25:$J25,MATCH(BB$20,'07 Uspora casu'!$F$5:$J$5,1)-1))^(1/(INDEX('07 Uspora casu'!$F$5:$J$5,MATCH(BB$20,'07 Uspora casu'!$F$5:$J$5,1))-INDEX('07 Uspora casu'!$F$5:$J$5,MATCH(BB$20,'07 Uspora casu'!$F$5:$J$5,1)-1)))*BA26,(INDEX('07 Uspora casu'!$F25:$J25,MATCH(BB$20,'07 Uspora casu'!$F$5:$J$5,1)+1)/INDEX('07 Uspora casu'!$F25:$J25,MATCH(BB$20,'07 Uspora casu'!$F$5:$J$5,1)))^(1/(INDEX('07 Uspora casu'!$F$5:$J$5,MATCH(BB$20,'07 Uspora casu'!$F$5:$J$5,1)+1)-INDEX('07 Uspora casu'!$F$5:$J$5,MATCH(BB$20,'07 Uspora casu'!$F$5:$J$5,1))))*BA26))),IFERROR($E26/INDEX('07 Uspora casu'!$F25:$J25,MATCH(BB$20,'07 Uspora casu'!$F$5:$J$5,0)),IF(BB$20&lt;MIN('07 Uspora casu'!$F$5:$J$5),('07 Uspora casu'!$G25/'07 Uspora casu'!$F25)^(1/('07 Uspora casu'!$G$19-'07 Uspora casu'!$F$19))*BC26,IF(BB$20&gt;MAX('07 Uspora casu'!$F$5:$J$5),(INDEX('07 Uspora casu'!$F25:$J25,MATCH(BB$20,'07 Uspora casu'!$F$5:$J$5,1)-1)/INDEX('07 Uspora casu'!$F25:$J25,MATCH(BB$20,'07 Uspora casu'!$F$5:$J$5,1)))^(1/(INDEX('07 Uspora casu'!$F$5:$J$5,MATCH(BB$20,'07 Uspora casu'!$F$5:$J$5,1))-INDEX('07 Uspora casu'!$F$5:$J$5,MATCH(BB$20,'07 Uspora casu'!$F$5:$J$5,1)-1)))*BA26,(INDEX('07 Uspora casu'!$F25:$J25,MATCH(BB$20,'07 Uspora casu'!$F$5:$J$5,1))/INDEX('07 Uspora casu'!$F25:$J25,MATCH(BB$20,'07 Uspora casu'!$F$5:$J$5,1)+1))^(1/(INDEX('07 Uspora casu'!$F$5:$J$5,MATCH(BB$20,'07 Uspora casu'!$F$5:$J$5,1)+1)-INDEX('07 Uspora casu'!$F$5:$J$5,MATCH(BB$20,'07 Uspora casu'!$F$5:$J$5,1))))*BA26)))))</f>
        <v>8.3620305409249761E-3</v>
      </c>
      <c r="BC26" s="48">
        <f>IF($E26="",0,IF('07 Uspora casu'!$D$2="Jazdný čas",IFERROR(INDEX('07 Uspora casu'!$F25:$J25,MATCH(BC$20,'07 Uspora casu'!$F$5:$J$5,0))/60,IF(BC$20&lt;MIN('07 Uspora casu'!$F$5:$J$5),('07 Uspora casu'!$F25/'07 Uspora casu'!$G25)^(1/('07 Uspora casu'!$G$19-'07 Uspora casu'!$F$19))*BD26,IF(BC$20&gt;MAX('07 Uspora casu'!$F$5:$J$5),(INDEX('07 Uspora casu'!$F25:$J25,MATCH(BC$20,'07 Uspora casu'!$F$5:$J$5,1))/INDEX('07 Uspora casu'!$F25:$J25,MATCH(BC$20,'07 Uspora casu'!$F$5:$J$5,1)-1))^(1/(INDEX('07 Uspora casu'!$F$5:$J$5,MATCH(BC$20,'07 Uspora casu'!$F$5:$J$5,1))-INDEX('07 Uspora casu'!$F$5:$J$5,MATCH(BC$20,'07 Uspora casu'!$F$5:$J$5,1)-1)))*BB26,(INDEX('07 Uspora casu'!$F25:$J25,MATCH(BC$20,'07 Uspora casu'!$F$5:$J$5,1)+1)/INDEX('07 Uspora casu'!$F25:$J25,MATCH(BC$20,'07 Uspora casu'!$F$5:$J$5,1)))^(1/(INDEX('07 Uspora casu'!$F$5:$J$5,MATCH(BC$20,'07 Uspora casu'!$F$5:$J$5,1)+1)-INDEX('07 Uspora casu'!$F$5:$J$5,MATCH(BC$20,'07 Uspora casu'!$F$5:$J$5,1))))*BB26))),IFERROR($E26/INDEX('07 Uspora casu'!$F25:$J25,MATCH(BC$20,'07 Uspora casu'!$F$5:$J$5,0)),IF(BC$20&lt;MIN('07 Uspora casu'!$F$5:$J$5),('07 Uspora casu'!$G25/'07 Uspora casu'!$F25)^(1/('07 Uspora casu'!$G$19-'07 Uspora casu'!$F$19))*BD26,IF(BC$20&gt;MAX('07 Uspora casu'!$F$5:$J$5),(INDEX('07 Uspora casu'!$F25:$J25,MATCH(BC$20,'07 Uspora casu'!$F$5:$J$5,1)-1)/INDEX('07 Uspora casu'!$F25:$J25,MATCH(BC$20,'07 Uspora casu'!$F$5:$J$5,1)))^(1/(INDEX('07 Uspora casu'!$F$5:$J$5,MATCH(BC$20,'07 Uspora casu'!$F$5:$J$5,1))-INDEX('07 Uspora casu'!$F$5:$J$5,MATCH(BC$20,'07 Uspora casu'!$F$5:$J$5,1)-1)))*BB26,(INDEX('07 Uspora casu'!$F25:$J25,MATCH(BC$20,'07 Uspora casu'!$F$5:$J$5,1))/INDEX('07 Uspora casu'!$F25:$J25,MATCH(BC$20,'07 Uspora casu'!$F$5:$J$5,1)+1))^(1/(INDEX('07 Uspora casu'!$F$5:$J$5,MATCH(BC$20,'07 Uspora casu'!$F$5:$J$5,1)+1)-INDEX('07 Uspora casu'!$F$5:$J$5,MATCH(BC$20,'07 Uspora casu'!$F$5:$J$5,1))))*BB26)))))</f>
        <v>8.3801598549341216E-3</v>
      </c>
    </row>
    <row r="27" spans="2:55" x14ac:dyDescent="0.2">
      <c r="B27" s="5">
        <v>6</v>
      </c>
      <c r="C27" s="5">
        <f>IF(ISBLANK('07 Uspora casu'!C26)=TRUE,"",'07 Uspora casu'!C26)</f>
        <v>95850</v>
      </c>
      <c r="D27" s="5" t="str">
        <f>IF(ISBLANK('07 Uspora casu'!D26)=TRUE,"",'07 Uspora casu'!D26)</f>
        <v>Privádzač Tvrdošín</v>
      </c>
      <c r="E27" s="5">
        <f>IF(ISBLANK('07 Uspora casu'!E26)=TRUE,"",'07 Uspora casu'!E26)</f>
        <v>0.96</v>
      </c>
      <c r="F27" s="48">
        <f>IF($E27="",0,IF('07 Uspora casu'!$D$2="Jazdný čas",IFERROR(INDEX('07 Uspora casu'!$F26:$J26,MATCH(F$20,'07 Uspora casu'!$F$5:$J$5,0))/60,IF(F$20&lt;MIN('07 Uspora casu'!$F$5:$J$5),('07 Uspora casu'!$F26/'07 Uspora casu'!$G26)^(1/('07 Uspora casu'!$G$19-'07 Uspora casu'!$F$19))*G27,IF(F$20&gt;MAX('07 Uspora casu'!$F$5:$J$5),(INDEX('07 Uspora casu'!$F26:$J26,MATCH(F$20,'07 Uspora casu'!$F$5:$J$5,1))/INDEX('07 Uspora casu'!$F26:$J26,MATCH(F$20,'07 Uspora casu'!$F$5:$J$5,1)-1))^(1/(INDEX('07 Uspora casu'!$F$5:$J$5,MATCH(F$20,'07 Uspora casu'!$F$5:$J$5,1))-INDEX('07 Uspora casu'!$F$5:$J$5,MATCH(F$20,'07 Uspora casu'!$F$5:$J$5,1)-1)))*E27,(INDEX('07 Uspora casu'!$F26:$J26,MATCH(F$20,'07 Uspora casu'!$F$5:$J$5,1)+1)/INDEX('07 Uspora casu'!$F26:$J26,MATCH(F$20,'07 Uspora casu'!$F$5:$J$5,1)))^(1/(INDEX('07 Uspora casu'!$F$5:$J$5,MATCH(F$20,'07 Uspora casu'!$F$5:$J$5,1)+1)-INDEX('07 Uspora casu'!$F$5:$J$5,MATCH(F$20,'07 Uspora casu'!$F$5:$J$5,1))))*E27))),IFERROR($E27/INDEX('07 Uspora casu'!$F26:$J26,MATCH(F$20,'07 Uspora casu'!$F$5:$J$5,0)),IF(F$20&lt;MIN('07 Uspora casu'!$F$5:$J$5),('07 Uspora casu'!$G26/'07 Uspora casu'!$F26)^(1/('07 Uspora casu'!$G$19-'07 Uspora casu'!$F$19))*G27,IF(F$20&gt;MAX('07 Uspora casu'!$F$5:$J$5),(INDEX('07 Uspora casu'!$F26:$J26,MATCH(F$20,'07 Uspora casu'!$F$5:$J$5,1)-1)/INDEX('07 Uspora casu'!$F26:$J26,MATCH(F$20,'07 Uspora casu'!$F$5:$J$5,1)))^(1/(INDEX('07 Uspora casu'!$F$5:$J$5,MATCH(F$20,'07 Uspora casu'!$F$5:$J$5,1))-INDEX('07 Uspora casu'!$F$5:$J$5,MATCH(F$20,'07 Uspora casu'!$F$5:$J$5,1)-1)))*E27,(INDEX('07 Uspora casu'!$F26:$J26,MATCH(F$20,'07 Uspora casu'!$F$5:$J$5,1))/INDEX('07 Uspora casu'!$F26:$J26,MATCH(F$20,'07 Uspora casu'!$F$5:$J$5,1)+1))^(1/(INDEX('07 Uspora casu'!$F$5:$J$5,MATCH(F$20,'07 Uspora casu'!$F$5:$J$5,1)+1)-INDEX('07 Uspora casu'!$F$5:$J$5,MATCH(F$20,'07 Uspora casu'!$F$5:$J$5,1))))*E27)))))</f>
        <v>1.4287840452448282E-2</v>
      </c>
      <c r="G27" s="48">
        <f>IF($E27="",0,IF('07 Uspora casu'!$D$2="Jazdný čas",IFERROR(INDEX('07 Uspora casu'!$F26:$J26,MATCH(G$20,'07 Uspora casu'!$F$5:$J$5,0))/60,IF(G$20&lt;MIN('07 Uspora casu'!$F$5:$J$5),('07 Uspora casu'!$F26/'07 Uspora casu'!$G26)^(1/('07 Uspora casu'!$G$19-'07 Uspora casu'!$F$19))*H27,IF(G$20&gt;MAX('07 Uspora casu'!$F$5:$J$5),(INDEX('07 Uspora casu'!$F26:$J26,MATCH(G$20,'07 Uspora casu'!$F$5:$J$5,1))/INDEX('07 Uspora casu'!$F26:$J26,MATCH(G$20,'07 Uspora casu'!$F$5:$J$5,1)-1))^(1/(INDEX('07 Uspora casu'!$F$5:$J$5,MATCH(G$20,'07 Uspora casu'!$F$5:$J$5,1))-INDEX('07 Uspora casu'!$F$5:$J$5,MATCH(G$20,'07 Uspora casu'!$F$5:$J$5,1)-1)))*F27,(INDEX('07 Uspora casu'!$F26:$J26,MATCH(G$20,'07 Uspora casu'!$F$5:$J$5,1)+1)/INDEX('07 Uspora casu'!$F26:$J26,MATCH(G$20,'07 Uspora casu'!$F$5:$J$5,1)))^(1/(INDEX('07 Uspora casu'!$F$5:$J$5,MATCH(G$20,'07 Uspora casu'!$F$5:$J$5,1)+1)-INDEX('07 Uspora casu'!$F$5:$J$5,MATCH(G$20,'07 Uspora casu'!$F$5:$J$5,1))))*F27))),IFERROR($E27/INDEX('07 Uspora casu'!$F26:$J26,MATCH(G$20,'07 Uspora casu'!$F$5:$J$5,0)),IF(G$20&lt;MIN('07 Uspora casu'!$F$5:$J$5),('07 Uspora casu'!$G26/'07 Uspora casu'!$F26)^(1/('07 Uspora casu'!$G$19-'07 Uspora casu'!$F$19))*H27,IF(G$20&gt;MAX('07 Uspora casu'!$F$5:$J$5),(INDEX('07 Uspora casu'!$F26:$J26,MATCH(G$20,'07 Uspora casu'!$F$5:$J$5,1)-1)/INDEX('07 Uspora casu'!$F26:$J26,MATCH(G$20,'07 Uspora casu'!$F$5:$J$5,1)))^(1/(INDEX('07 Uspora casu'!$F$5:$J$5,MATCH(G$20,'07 Uspora casu'!$F$5:$J$5,1))-INDEX('07 Uspora casu'!$F$5:$J$5,MATCH(G$20,'07 Uspora casu'!$F$5:$J$5,1)-1)))*F27,(INDEX('07 Uspora casu'!$F26:$J26,MATCH(G$20,'07 Uspora casu'!$F$5:$J$5,1))/INDEX('07 Uspora casu'!$F26:$J26,MATCH(G$20,'07 Uspora casu'!$F$5:$J$5,1)+1))^(1/(INDEX('07 Uspora casu'!$F$5:$J$5,MATCH(G$20,'07 Uspora casu'!$F$5:$J$5,1)+1)-INDEX('07 Uspora casu'!$F$5:$J$5,MATCH(G$20,'07 Uspora casu'!$F$5:$J$5,1))))*F27)))))</f>
        <v>1.4287840452448282E-2</v>
      </c>
      <c r="H27" s="48">
        <f>IF($E27="",0,IF('07 Uspora casu'!$D$2="Jazdný čas",IFERROR(INDEX('07 Uspora casu'!$F26:$J26,MATCH(H$20,'07 Uspora casu'!$F$5:$J$5,0))/60,IF(H$20&lt;MIN('07 Uspora casu'!$F$5:$J$5),('07 Uspora casu'!$F26/'07 Uspora casu'!$G26)^(1/('07 Uspora casu'!$G$19-'07 Uspora casu'!$F$19))*I27,IF(H$20&gt;MAX('07 Uspora casu'!$F$5:$J$5),(INDEX('07 Uspora casu'!$F26:$J26,MATCH(H$20,'07 Uspora casu'!$F$5:$J$5,1))/INDEX('07 Uspora casu'!$F26:$J26,MATCH(H$20,'07 Uspora casu'!$F$5:$J$5,1)-1))^(1/(INDEX('07 Uspora casu'!$F$5:$J$5,MATCH(H$20,'07 Uspora casu'!$F$5:$J$5,1))-INDEX('07 Uspora casu'!$F$5:$J$5,MATCH(H$20,'07 Uspora casu'!$F$5:$J$5,1)-1)))*G27,(INDEX('07 Uspora casu'!$F26:$J26,MATCH(H$20,'07 Uspora casu'!$F$5:$J$5,1)+1)/INDEX('07 Uspora casu'!$F26:$J26,MATCH(H$20,'07 Uspora casu'!$F$5:$J$5,1)))^(1/(INDEX('07 Uspora casu'!$F$5:$J$5,MATCH(H$20,'07 Uspora casu'!$F$5:$J$5,1)+1)-INDEX('07 Uspora casu'!$F$5:$J$5,MATCH(H$20,'07 Uspora casu'!$F$5:$J$5,1))))*G27))),IFERROR($E27/INDEX('07 Uspora casu'!$F26:$J26,MATCH(H$20,'07 Uspora casu'!$F$5:$J$5,0)),IF(H$20&lt;MIN('07 Uspora casu'!$F$5:$J$5),('07 Uspora casu'!$G26/'07 Uspora casu'!$F26)^(1/('07 Uspora casu'!$G$19-'07 Uspora casu'!$F$19))*I27,IF(H$20&gt;MAX('07 Uspora casu'!$F$5:$J$5),(INDEX('07 Uspora casu'!$F26:$J26,MATCH(H$20,'07 Uspora casu'!$F$5:$J$5,1)-1)/INDEX('07 Uspora casu'!$F26:$J26,MATCH(H$20,'07 Uspora casu'!$F$5:$J$5,1)))^(1/(INDEX('07 Uspora casu'!$F$5:$J$5,MATCH(H$20,'07 Uspora casu'!$F$5:$J$5,1))-INDEX('07 Uspora casu'!$F$5:$J$5,MATCH(H$20,'07 Uspora casu'!$F$5:$J$5,1)-1)))*G27,(INDEX('07 Uspora casu'!$F26:$J26,MATCH(H$20,'07 Uspora casu'!$F$5:$J$5,1))/INDEX('07 Uspora casu'!$F26:$J26,MATCH(H$20,'07 Uspora casu'!$F$5:$J$5,1)+1))^(1/(INDEX('07 Uspora casu'!$F$5:$J$5,MATCH(H$20,'07 Uspora casu'!$F$5:$J$5,1)+1)-INDEX('07 Uspora casu'!$F$5:$J$5,MATCH(H$20,'07 Uspora casu'!$F$5:$J$5,1))))*G27)))))</f>
        <v>1.4287840452448282E-2</v>
      </c>
      <c r="I27" s="48">
        <f>IF($E27="",0,IF('07 Uspora casu'!$D$2="Jazdný čas",IFERROR(INDEX('07 Uspora casu'!$F26:$J26,MATCH(I$20,'07 Uspora casu'!$F$5:$J$5,0))/60,IF(I$20&lt;MIN('07 Uspora casu'!$F$5:$J$5),('07 Uspora casu'!$F26/'07 Uspora casu'!$G26)^(1/('07 Uspora casu'!$G$19-'07 Uspora casu'!$F$19))*J27,IF(I$20&gt;MAX('07 Uspora casu'!$F$5:$J$5),(INDEX('07 Uspora casu'!$F26:$J26,MATCH(I$20,'07 Uspora casu'!$F$5:$J$5,1))/INDEX('07 Uspora casu'!$F26:$J26,MATCH(I$20,'07 Uspora casu'!$F$5:$J$5,1)-1))^(1/(INDEX('07 Uspora casu'!$F$5:$J$5,MATCH(I$20,'07 Uspora casu'!$F$5:$J$5,1))-INDEX('07 Uspora casu'!$F$5:$J$5,MATCH(I$20,'07 Uspora casu'!$F$5:$J$5,1)-1)))*H27,(INDEX('07 Uspora casu'!$F26:$J26,MATCH(I$20,'07 Uspora casu'!$F$5:$J$5,1)+1)/INDEX('07 Uspora casu'!$F26:$J26,MATCH(I$20,'07 Uspora casu'!$F$5:$J$5,1)))^(1/(INDEX('07 Uspora casu'!$F$5:$J$5,MATCH(I$20,'07 Uspora casu'!$F$5:$J$5,1)+1)-INDEX('07 Uspora casu'!$F$5:$J$5,MATCH(I$20,'07 Uspora casu'!$F$5:$J$5,1))))*H27))),IFERROR($E27/INDEX('07 Uspora casu'!$F26:$J26,MATCH(I$20,'07 Uspora casu'!$F$5:$J$5,0)),IF(I$20&lt;MIN('07 Uspora casu'!$F$5:$J$5),('07 Uspora casu'!$G26/'07 Uspora casu'!$F26)^(1/('07 Uspora casu'!$G$19-'07 Uspora casu'!$F$19))*J27,IF(I$20&gt;MAX('07 Uspora casu'!$F$5:$J$5),(INDEX('07 Uspora casu'!$F26:$J26,MATCH(I$20,'07 Uspora casu'!$F$5:$J$5,1)-1)/INDEX('07 Uspora casu'!$F26:$J26,MATCH(I$20,'07 Uspora casu'!$F$5:$J$5,1)))^(1/(INDEX('07 Uspora casu'!$F$5:$J$5,MATCH(I$20,'07 Uspora casu'!$F$5:$J$5,1))-INDEX('07 Uspora casu'!$F$5:$J$5,MATCH(I$20,'07 Uspora casu'!$F$5:$J$5,1)-1)))*H27,(INDEX('07 Uspora casu'!$F26:$J26,MATCH(I$20,'07 Uspora casu'!$F$5:$J$5,1))/INDEX('07 Uspora casu'!$F26:$J26,MATCH(I$20,'07 Uspora casu'!$F$5:$J$5,1)+1))^(1/(INDEX('07 Uspora casu'!$F$5:$J$5,MATCH(I$20,'07 Uspora casu'!$F$5:$J$5,1)+1)-INDEX('07 Uspora casu'!$F$5:$J$5,MATCH(I$20,'07 Uspora casu'!$F$5:$J$5,1))))*H27)))))</f>
        <v>1.4287840452448282E-2</v>
      </c>
      <c r="J27" s="48">
        <f>IF($E27="",0,IF('07 Uspora casu'!$D$2="Jazdný čas",IFERROR(INDEX('07 Uspora casu'!$F26:$J26,MATCH(J$20,'07 Uspora casu'!$F$5:$J$5,0))/60,IF(J$20&lt;MIN('07 Uspora casu'!$F$5:$J$5),('07 Uspora casu'!$F26/'07 Uspora casu'!$G26)^(1/('07 Uspora casu'!$G$19-'07 Uspora casu'!$F$19))*K27,IF(J$20&gt;MAX('07 Uspora casu'!$F$5:$J$5),(INDEX('07 Uspora casu'!$F26:$J26,MATCH(J$20,'07 Uspora casu'!$F$5:$J$5,1))/INDEX('07 Uspora casu'!$F26:$J26,MATCH(J$20,'07 Uspora casu'!$F$5:$J$5,1)-1))^(1/(INDEX('07 Uspora casu'!$F$5:$J$5,MATCH(J$20,'07 Uspora casu'!$F$5:$J$5,1))-INDEX('07 Uspora casu'!$F$5:$J$5,MATCH(J$20,'07 Uspora casu'!$F$5:$J$5,1)-1)))*I27,(INDEX('07 Uspora casu'!$F26:$J26,MATCH(J$20,'07 Uspora casu'!$F$5:$J$5,1)+1)/INDEX('07 Uspora casu'!$F26:$J26,MATCH(J$20,'07 Uspora casu'!$F$5:$J$5,1)))^(1/(INDEX('07 Uspora casu'!$F$5:$J$5,MATCH(J$20,'07 Uspora casu'!$F$5:$J$5,1)+1)-INDEX('07 Uspora casu'!$F$5:$J$5,MATCH(J$20,'07 Uspora casu'!$F$5:$J$5,1))))*I27))),IFERROR($E27/INDEX('07 Uspora casu'!$F26:$J26,MATCH(J$20,'07 Uspora casu'!$F$5:$J$5,0)),IF(J$20&lt;MIN('07 Uspora casu'!$F$5:$J$5),('07 Uspora casu'!$G26/'07 Uspora casu'!$F26)^(1/('07 Uspora casu'!$G$19-'07 Uspora casu'!$F$19))*K27,IF(J$20&gt;MAX('07 Uspora casu'!$F$5:$J$5),(INDEX('07 Uspora casu'!$F26:$J26,MATCH(J$20,'07 Uspora casu'!$F$5:$J$5,1)-1)/INDEX('07 Uspora casu'!$F26:$J26,MATCH(J$20,'07 Uspora casu'!$F$5:$J$5,1)))^(1/(INDEX('07 Uspora casu'!$F$5:$J$5,MATCH(J$20,'07 Uspora casu'!$F$5:$J$5,1))-INDEX('07 Uspora casu'!$F$5:$J$5,MATCH(J$20,'07 Uspora casu'!$F$5:$J$5,1)-1)))*I27,(INDEX('07 Uspora casu'!$F26:$J26,MATCH(J$20,'07 Uspora casu'!$F$5:$J$5,1))/INDEX('07 Uspora casu'!$F26:$J26,MATCH(J$20,'07 Uspora casu'!$F$5:$J$5,1)+1))^(1/(INDEX('07 Uspora casu'!$F$5:$J$5,MATCH(J$20,'07 Uspora casu'!$F$5:$J$5,1)+1)-INDEX('07 Uspora casu'!$F$5:$J$5,MATCH(J$20,'07 Uspora casu'!$F$5:$J$5,1))))*I27)))))</f>
        <v>1.4287840452448282E-2</v>
      </c>
      <c r="K27" s="48">
        <f>IF($E27="",0,IF('07 Uspora casu'!$D$2="Jazdný čas",IFERROR(INDEX('07 Uspora casu'!$F26:$J26,MATCH(K$20,'07 Uspora casu'!$F$5:$J$5,0))/60,IF(K$20&lt;MIN('07 Uspora casu'!$F$5:$J$5),('07 Uspora casu'!$F26/'07 Uspora casu'!$G26)^(1/('07 Uspora casu'!$G$19-'07 Uspora casu'!$F$19))*L27,IF(K$20&gt;MAX('07 Uspora casu'!$F$5:$J$5),(INDEX('07 Uspora casu'!$F26:$J26,MATCH(K$20,'07 Uspora casu'!$F$5:$J$5,1))/INDEX('07 Uspora casu'!$F26:$J26,MATCH(K$20,'07 Uspora casu'!$F$5:$J$5,1)-1))^(1/(INDEX('07 Uspora casu'!$F$5:$J$5,MATCH(K$20,'07 Uspora casu'!$F$5:$J$5,1))-INDEX('07 Uspora casu'!$F$5:$J$5,MATCH(K$20,'07 Uspora casu'!$F$5:$J$5,1)-1)))*J27,(INDEX('07 Uspora casu'!$F26:$J26,MATCH(K$20,'07 Uspora casu'!$F$5:$J$5,1)+1)/INDEX('07 Uspora casu'!$F26:$J26,MATCH(K$20,'07 Uspora casu'!$F$5:$J$5,1)))^(1/(INDEX('07 Uspora casu'!$F$5:$J$5,MATCH(K$20,'07 Uspora casu'!$F$5:$J$5,1)+1)-INDEX('07 Uspora casu'!$F$5:$J$5,MATCH(K$20,'07 Uspora casu'!$F$5:$J$5,1))))*J27))),IFERROR($E27/INDEX('07 Uspora casu'!$F26:$J26,MATCH(K$20,'07 Uspora casu'!$F$5:$J$5,0)),IF(K$20&lt;MIN('07 Uspora casu'!$F$5:$J$5),('07 Uspora casu'!$G26/'07 Uspora casu'!$F26)^(1/('07 Uspora casu'!$G$19-'07 Uspora casu'!$F$19))*L27,IF(K$20&gt;MAX('07 Uspora casu'!$F$5:$J$5),(INDEX('07 Uspora casu'!$F26:$J26,MATCH(K$20,'07 Uspora casu'!$F$5:$J$5,1)-1)/INDEX('07 Uspora casu'!$F26:$J26,MATCH(K$20,'07 Uspora casu'!$F$5:$J$5,1)))^(1/(INDEX('07 Uspora casu'!$F$5:$J$5,MATCH(K$20,'07 Uspora casu'!$F$5:$J$5,1))-INDEX('07 Uspora casu'!$F$5:$J$5,MATCH(K$20,'07 Uspora casu'!$F$5:$J$5,1)-1)))*J27,(INDEX('07 Uspora casu'!$F26:$J26,MATCH(K$20,'07 Uspora casu'!$F$5:$J$5,1))/INDEX('07 Uspora casu'!$F26:$J26,MATCH(K$20,'07 Uspora casu'!$F$5:$J$5,1)+1))^(1/(INDEX('07 Uspora casu'!$F$5:$J$5,MATCH(K$20,'07 Uspora casu'!$F$5:$J$5,1)+1)-INDEX('07 Uspora casu'!$F$5:$J$5,MATCH(K$20,'07 Uspora casu'!$F$5:$J$5,1))))*J27)))))</f>
        <v>1.4287840452448282E-2</v>
      </c>
      <c r="L27" s="48">
        <f>IF($E27="",0,IF('07 Uspora casu'!$D$2="Jazdný čas",IFERROR(INDEX('07 Uspora casu'!$F26:$J26,MATCH(L$20,'07 Uspora casu'!$F$5:$J$5,0))/60,IF(L$20&lt;MIN('07 Uspora casu'!$F$5:$J$5),('07 Uspora casu'!$F26/'07 Uspora casu'!$G26)^(1/('07 Uspora casu'!$G$19-'07 Uspora casu'!$F$19))*M27,IF(L$20&gt;MAX('07 Uspora casu'!$F$5:$J$5),(INDEX('07 Uspora casu'!$F26:$J26,MATCH(L$20,'07 Uspora casu'!$F$5:$J$5,1))/INDEX('07 Uspora casu'!$F26:$J26,MATCH(L$20,'07 Uspora casu'!$F$5:$J$5,1)-1))^(1/(INDEX('07 Uspora casu'!$F$5:$J$5,MATCH(L$20,'07 Uspora casu'!$F$5:$J$5,1))-INDEX('07 Uspora casu'!$F$5:$J$5,MATCH(L$20,'07 Uspora casu'!$F$5:$J$5,1)-1)))*K27,(INDEX('07 Uspora casu'!$F26:$J26,MATCH(L$20,'07 Uspora casu'!$F$5:$J$5,1)+1)/INDEX('07 Uspora casu'!$F26:$J26,MATCH(L$20,'07 Uspora casu'!$F$5:$J$5,1)))^(1/(INDEX('07 Uspora casu'!$F$5:$J$5,MATCH(L$20,'07 Uspora casu'!$F$5:$J$5,1)+1)-INDEX('07 Uspora casu'!$F$5:$J$5,MATCH(L$20,'07 Uspora casu'!$F$5:$J$5,1))))*K27))),IFERROR($E27/INDEX('07 Uspora casu'!$F26:$J26,MATCH(L$20,'07 Uspora casu'!$F$5:$J$5,0)),IF(L$20&lt;MIN('07 Uspora casu'!$F$5:$J$5),('07 Uspora casu'!$G26/'07 Uspora casu'!$F26)^(1/('07 Uspora casu'!$G$19-'07 Uspora casu'!$F$19))*M27,IF(L$20&gt;MAX('07 Uspora casu'!$F$5:$J$5),(INDEX('07 Uspora casu'!$F26:$J26,MATCH(L$20,'07 Uspora casu'!$F$5:$J$5,1)-1)/INDEX('07 Uspora casu'!$F26:$J26,MATCH(L$20,'07 Uspora casu'!$F$5:$J$5,1)))^(1/(INDEX('07 Uspora casu'!$F$5:$J$5,MATCH(L$20,'07 Uspora casu'!$F$5:$J$5,1))-INDEX('07 Uspora casu'!$F$5:$J$5,MATCH(L$20,'07 Uspora casu'!$F$5:$J$5,1)-1)))*K27,(INDEX('07 Uspora casu'!$F26:$J26,MATCH(L$20,'07 Uspora casu'!$F$5:$J$5,1))/INDEX('07 Uspora casu'!$F26:$J26,MATCH(L$20,'07 Uspora casu'!$F$5:$J$5,1)+1))^(1/(INDEX('07 Uspora casu'!$F$5:$J$5,MATCH(L$20,'07 Uspora casu'!$F$5:$J$5,1)+1)-INDEX('07 Uspora casu'!$F$5:$J$5,MATCH(L$20,'07 Uspora casu'!$F$5:$J$5,1))))*K27)))))</f>
        <v>1.4287840452448282E-2</v>
      </c>
      <c r="M27" s="48">
        <f>IF($E27="",0,IF('07 Uspora casu'!$D$2="Jazdný čas",IFERROR(INDEX('07 Uspora casu'!$F26:$J26,MATCH(M$20,'07 Uspora casu'!$F$5:$J$5,0))/60,IF(M$20&lt;MIN('07 Uspora casu'!$F$5:$J$5),('07 Uspora casu'!$F26/'07 Uspora casu'!$G26)^(1/('07 Uspora casu'!$G$19-'07 Uspora casu'!$F$19))*N27,IF(M$20&gt;MAX('07 Uspora casu'!$F$5:$J$5),(INDEX('07 Uspora casu'!$F26:$J26,MATCH(M$20,'07 Uspora casu'!$F$5:$J$5,1))/INDEX('07 Uspora casu'!$F26:$J26,MATCH(M$20,'07 Uspora casu'!$F$5:$J$5,1)-1))^(1/(INDEX('07 Uspora casu'!$F$5:$J$5,MATCH(M$20,'07 Uspora casu'!$F$5:$J$5,1))-INDEX('07 Uspora casu'!$F$5:$J$5,MATCH(M$20,'07 Uspora casu'!$F$5:$J$5,1)-1)))*L27,(INDEX('07 Uspora casu'!$F26:$J26,MATCH(M$20,'07 Uspora casu'!$F$5:$J$5,1)+1)/INDEX('07 Uspora casu'!$F26:$J26,MATCH(M$20,'07 Uspora casu'!$F$5:$J$5,1)))^(1/(INDEX('07 Uspora casu'!$F$5:$J$5,MATCH(M$20,'07 Uspora casu'!$F$5:$J$5,1)+1)-INDEX('07 Uspora casu'!$F$5:$J$5,MATCH(M$20,'07 Uspora casu'!$F$5:$J$5,1))))*L27))),IFERROR($E27/INDEX('07 Uspora casu'!$F26:$J26,MATCH(M$20,'07 Uspora casu'!$F$5:$J$5,0)),IF(M$20&lt;MIN('07 Uspora casu'!$F$5:$J$5),('07 Uspora casu'!$G26/'07 Uspora casu'!$F26)^(1/('07 Uspora casu'!$G$19-'07 Uspora casu'!$F$19))*N27,IF(M$20&gt;MAX('07 Uspora casu'!$F$5:$J$5),(INDEX('07 Uspora casu'!$F26:$J26,MATCH(M$20,'07 Uspora casu'!$F$5:$J$5,1)-1)/INDEX('07 Uspora casu'!$F26:$J26,MATCH(M$20,'07 Uspora casu'!$F$5:$J$5,1)))^(1/(INDEX('07 Uspora casu'!$F$5:$J$5,MATCH(M$20,'07 Uspora casu'!$F$5:$J$5,1))-INDEX('07 Uspora casu'!$F$5:$J$5,MATCH(M$20,'07 Uspora casu'!$F$5:$J$5,1)-1)))*L27,(INDEX('07 Uspora casu'!$F26:$J26,MATCH(M$20,'07 Uspora casu'!$F$5:$J$5,1))/INDEX('07 Uspora casu'!$F26:$J26,MATCH(M$20,'07 Uspora casu'!$F$5:$J$5,1)+1))^(1/(INDEX('07 Uspora casu'!$F$5:$J$5,MATCH(M$20,'07 Uspora casu'!$F$5:$J$5,1)+1)-INDEX('07 Uspora casu'!$F$5:$J$5,MATCH(M$20,'07 Uspora casu'!$F$5:$J$5,1))))*L27)))))</f>
        <v>1.4287840452448282E-2</v>
      </c>
      <c r="N27" s="48">
        <f>IF($E27="",0,IF('07 Uspora casu'!$D$2="Jazdný čas",IFERROR(INDEX('07 Uspora casu'!$F26:$J26,MATCH(N$20,'07 Uspora casu'!$F$5:$J$5,0))/60,IF(N$20&lt;MIN('07 Uspora casu'!$F$5:$J$5),('07 Uspora casu'!$F26/'07 Uspora casu'!$G26)^(1/('07 Uspora casu'!$G$19-'07 Uspora casu'!$F$19))*O27,IF(N$20&gt;MAX('07 Uspora casu'!$F$5:$J$5),(INDEX('07 Uspora casu'!$F26:$J26,MATCH(N$20,'07 Uspora casu'!$F$5:$J$5,1))/INDEX('07 Uspora casu'!$F26:$J26,MATCH(N$20,'07 Uspora casu'!$F$5:$J$5,1)-1))^(1/(INDEX('07 Uspora casu'!$F$5:$J$5,MATCH(N$20,'07 Uspora casu'!$F$5:$J$5,1))-INDEX('07 Uspora casu'!$F$5:$J$5,MATCH(N$20,'07 Uspora casu'!$F$5:$J$5,1)-1)))*M27,(INDEX('07 Uspora casu'!$F26:$J26,MATCH(N$20,'07 Uspora casu'!$F$5:$J$5,1)+1)/INDEX('07 Uspora casu'!$F26:$J26,MATCH(N$20,'07 Uspora casu'!$F$5:$J$5,1)))^(1/(INDEX('07 Uspora casu'!$F$5:$J$5,MATCH(N$20,'07 Uspora casu'!$F$5:$J$5,1)+1)-INDEX('07 Uspora casu'!$F$5:$J$5,MATCH(N$20,'07 Uspora casu'!$F$5:$J$5,1))))*M27))),IFERROR($E27/INDEX('07 Uspora casu'!$F26:$J26,MATCH(N$20,'07 Uspora casu'!$F$5:$J$5,0)),IF(N$20&lt;MIN('07 Uspora casu'!$F$5:$J$5),('07 Uspora casu'!$G26/'07 Uspora casu'!$F26)^(1/('07 Uspora casu'!$G$19-'07 Uspora casu'!$F$19))*O27,IF(N$20&gt;MAX('07 Uspora casu'!$F$5:$J$5),(INDEX('07 Uspora casu'!$F26:$J26,MATCH(N$20,'07 Uspora casu'!$F$5:$J$5,1)-1)/INDEX('07 Uspora casu'!$F26:$J26,MATCH(N$20,'07 Uspora casu'!$F$5:$J$5,1)))^(1/(INDEX('07 Uspora casu'!$F$5:$J$5,MATCH(N$20,'07 Uspora casu'!$F$5:$J$5,1))-INDEX('07 Uspora casu'!$F$5:$J$5,MATCH(N$20,'07 Uspora casu'!$F$5:$J$5,1)-1)))*M27,(INDEX('07 Uspora casu'!$F26:$J26,MATCH(N$20,'07 Uspora casu'!$F$5:$J$5,1))/INDEX('07 Uspora casu'!$F26:$J26,MATCH(N$20,'07 Uspora casu'!$F$5:$J$5,1)+1))^(1/(INDEX('07 Uspora casu'!$F$5:$J$5,MATCH(N$20,'07 Uspora casu'!$F$5:$J$5,1)+1)-INDEX('07 Uspora casu'!$F$5:$J$5,MATCH(N$20,'07 Uspora casu'!$F$5:$J$5,1))))*M27)))))</f>
        <v>1.4287840452448282E-2</v>
      </c>
      <c r="O27" s="48">
        <f>IF($E27="",0,IF('07 Uspora casu'!$D$2="Jazdný čas",IFERROR(INDEX('07 Uspora casu'!$F26:$J26,MATCH(O$20,'07 Uspora casu'!$F$5:$J$5,0))/60,IF(O$20&lt;MIN('07 Uspora casu'!$F$5:$J$5),('07 Uspora casu'!$F26/'07 Uspora casu'!$G26)^(1/('07 Uspora casu'!$G$19-'07 Uspora casu'!$F$19))*P27,IF(O$20&gt;MAX('07 Uspora casu'!$F$5:$J$5),(INDEX('07 Uspora casu'!$F26:$J26,MATCH(O$20,'07 Uspora casu'!$F$5:$J$5,1))/INDEX('07 Uspora casu'!$F26:$J26,MATCH(O$20,'07 Uspora casu'!$F$5:$J$5,1)-1))^(1/(INDEX('07 Uspora casu'!$F$5:$J$5,MATCH(O$20,'07 Uspora casu'!$F$5:$J$5,1))-INDEX('07 Uspora casu'!$F$5:$J$5,MATCH(O$20,'07 Uspora casu'!$F$5:$J$5,1)-1)))*N27,(INDEX('07 Uspora casu'!$F26:$J26,MATCH(O$20,'07 Uspora casu'!$F$5:$J$5,1)+1)/INDEX('07 Uspora casu'!$F26:$J26,MATCH(O$20,'07 Uspora casu'!$F$5:$J$5,1)))^(1/(INDEX('07 Uspora casu'!$F$5:$J$5,MATCH(O$20,'07 Uspora casu'!$F$5:$J$5,1)+1)-INDEX('07 Uspora casu'!$F$5:$J$5,MATCH(O$20,'07 Uspora casu'!$F$5:$J$5,1))))*N27))),IFERROR($E27/INDEX('07 Uspora casu'!$F26:$J26,MATCH(O$20,'07 Uspora casu'!$F$5:$J$5,0)),IF(O$20&lt;MIN('07 Uspora casu'!$F$5:$J$5),('07 Uspora casu'!$G26/'07 Uspora casu'!$F26)^(1/('07 Uspora casu'!$G$19-'07 Uspora casu'!$F$19))*P27,IF(O$20&gt;MAX('07 Uspora casu'!$F$5:$J$5),(INDEX('07 Uspora casu'!$F26:$J26,MATCH(O$20,'07 Uspora casu'!$F$5:$J$5,1)-1)/INDEX('07 Uspora casu'!$F26:$J26,MATCH(O$20,'07 Uspora casu'!$F$5:$J$5,1)))^(1/(INDEX('07 Uspora casu'!$F$5:$J$5,MATCH(O$20,'07 Uspora casu'!$F$5:$J$5,1))-INDEX('07 Uspora casu'!$F$5:$J$5,MATCH(O$20,'07 Uspora casu'!$F$5:$J$5,1)-1)))*N27,(INDEX('07 Uspora casu'!$F26:$J26,MATCH(O$20,'07 Uspora casu'!$F$5:$J$5,1))/INDEX('07 Uspora casu'!$F26:$J26,MATCH(O$20,'07 Uspora casu'!$F$5:$J$5,1)+1))^(1/(INDEX('07 Uspora casu'!$F$5:$J$5,MATCH(O$20,'07 Uspora casu'!$F$5:$J$5,1)+1)-INDEX('07 Uspora casu'!$F$5:$J$5,MATCH(O$20,'07 Uspora casu'!$F$5:$J$5,1))))*N27)))))</f>
        <v>1.4287840452448282E-2</v>
      </c>
      <c r="P27" s="48">
        <f>IF($E27="",0,IF('07 Uspora casu'!$D$2="Jazdný čas",IFERROR(INDEX('07 Uspora casu'!$F26:$J26,MATCH(P$20,'07 Uspora casu'!$F$5:$J$5,0))/60,IF(P$20&lt;MIN('07 Uspora casu'!$F$5:$J$5),('07 Uspora casu'!$F26/'07 Uspora casu'!$G26)^(1/('07 Uspora casu'!$G$19-'07 Uspora casu'!$F$19))*Q27,IF(P$20&gt;MAX('07 Uspora casu'!$F$5:$J$5),(INDEX('07 Uspora casu'!$F26:$J26,MATCH(P$20,'07 Uspora casu'!$F$5:$J$5,1))/INDEX('07 Uspora casu'!$F26:$J26,MATCH(P$20,'07 Uspora casu'!$F$5:$J$5,1)-1))^(1/(INDEX('07 Uspora casu'!$F$5:$J$5,MATCH(P$20,'07 Uspora casu'!$F$5:$J$5,1))-INDEX('07 Uspora casu'!$F$5:$J$5,MATCH(P$20,'07 Uspora casu'!$F$5:$J$5,1)-1)))*O27,(INDEX('07 Uspora casu'!$F26:$J26,MATCH(P$20,'07 Uspora casu'!$F$5:$J$5,1)+1)/INDEX('07 Uspora casu'!$F26:$J26,MATCH(P$20,'07 Uspora casu'!$F$5:$J$5,1)))^(1/(INDEX('07 Uspora casu'!$F$5:$J$5,MATCH(P$20,'07 Uspora casu'!$F$5:$J$5,1)+1)-INDEX('07 Uspora casu'!$F$5:$J$5,MATCH(P$20,'07 Uspora casu'!$F$5:$J$5,1))))*O27))),IFERROR($E27/INDEX('07 Uspora casu'!$F26:$J26,MATCH(P$20,'07 Uspora casu'!$F$5:$J$5,0)),IF(P$20&lt;MIN('07 Uspora casu'!$F$5:$J$5),('07 Uspora casu'!$G26/'07 Uspora casu'!$F26)^(1/('07 Uspora casu'!$G$19-'07 Uspora casu'!$F$19))*Q27,IF(P$20&gt;MAX('07 Uspora casu'!$F$5:$J$5),(INDEX('07 Uspora casu'!$F26:$J26,MATCH(P$20,'07 Uspora casu'!$F$5:$J$5,1)-1)/INDEX('07 Uspora casu'!$F26:$J26,MATCH(P$20,'07 Uspora casu'!$F$5:$J$5,1)))^(1/(INDEX('07 Uspora casu'!$F$5:$J$5,MATCH(P$20,'07 Uspora casu'!$F$5:$J$5,1))-INDEX('07 Uspora casu'!$F$5:$J$5,MATCH(P$20,'07 Uspora casu'!$F$5:$J$5,1)-1)))*O27,(INDEX('07 Uspora casu'!$F26:$J26,MATCH(P$20,'07 Uspora casu'!$F$5:$J$5,1))/INDEX('07 Uspora casu'!$F26:$J26,MATCH(P$20,'07 Uspora casu'!$F$5:$J$5,1)+1))^(1/(INDEX('07 Uspora casu'!$F$5:$J$5,MATCH(P$20,'07 Uspora casu'!$F$5:$J$5,1)+1)-INDEX('07 Uspora casu'!$F$5:$J$5,MATCH(P$20,'07 Uspora casu'!$F$5:$J$5,1))))*O27)))))</f>
        <v>1.4287840452448282E-2</v>
      </c>
      <c r="Q27" s="48">
        <f>IF($E27="",0,IF('07 Uspora casu'!$D$2="Jazdný čas",IFERROR(INDEX('07 Uspora casu'!$F26:$J26,MATCH(Q$20,'07 Uspora casu'!$F$5:$J$5,0))/60,IF(Q$20&lt;MIN('07 Uspora casu'!$F$5:$J$5),('07 Uspora casu'!$F26/'07 Uspora casu'!$G26)^(1/('07 Uspora casu'!$G$19-'07 Uspora casu'!$F$19))*R27,IF(Q$20&gt;MAX('07 Uspora casu'!$F$5:$J$5),(INDEX('07 Uspora casu'!$F26:$J26,MATCH(Q$20,'07 Uspora casu'!$F$5:$J$5,1))/INDEX('07 Uspora casu'!$F26:$J26,MATCH(Q$20,'07 Uspora casu'!$F$5:$J$5,1)-1))^(1/(INDEX('07 Uspora casu'!$F$5:$J$5,MATCH(Q$20,'07 Uspora casu'!$F$5:$J$5,1))-INDEX('07 Uspora casu'!$F$5:$J$5,MATCH(Q$20,'07 Uspora casu'!$F$5:$J$5,1)-1)))*P27,(INDEX('07 Uspora casu'!$F26:$J26,MATCH(Q$20,'07 Uspora casu'!$F$5:$J$5,1)+1)/INDEX('07 Uspora casu'!$F26:$J26,MATCH(Q$20,'07 Uspora casu'!$F$5:$J$5,1)))^(1/(INDEX('07 Uspora casu'!$F$5:$J$5,MATCH(Q$20,'07 Uspora casu'!$F$5:$J$5,1)+1)-INDEX('07 Uspora casu'!$F$5:$J$5,MATCH(Q$20,'07 Uspora casu'!$F$5:$J$5,1))))*P27))),IFERROR($E27/INDEX('07 Uspora casu'!$F26:$J26,MATCH(Q$20,'07 Uspora casu'!$F$5:$J$5,0)),IF(Q$20&lt;MIN('07 Uspora casu'!$F$5:$J$5),('07 Uspora casu'!$G26/'07 Uspora casu'!$F26)^(1/('07 Uspora casu'!$G$19-'07 Uspora casu'!$F$19))*R27,IF(Q$20&gt;MAX('07 Uspora casu'!$F$5:$J$5),(INDEX('07 Uspora casu'!$F26:$J26,MATCH(Q$20,'07 Uspora casu'!$F$5:$J$5,1)-1)/INDEX('07 Uspora casu'!$F26:$J26,MATCH(Q$20,'07 Uspora casu'!$F$5:$J$5,1)))^(1/(INDEX('07 Uspora casu'!$F$5:$J$5,MATCH(Q$20,'07 Uspora casu'!$F$5:$J$5,1))-INDEX('07 Uspora casu'!$F$5:$J$5,MATCH(Q$20,'07 Uspora casu'!$F$5:$J$5,1)-1)))*P27,(INDEX('07 Uspora casu'!$F26:$J26,MATCH(Q$20,'07 Uspora casu'!$F$5:$J$5,1))/INDEX('07 Uspora casu'!$F26:$J26,MATCH(Q$20,'07 Uspora casu'!$F$5:$J$5,1)+1))^(1/(INDEX('07 Uspora casu'!$F$5:$J$5,MATCH(Q$20,'07 Uspora casu'!$F$5:$J$5,1)+1)-INDEX('07 Uspora casu'!$F$5:$J$5,MATCH(Q$20,'07 Uspora casu'!$F$5:$J$5,1))))*P27)))))</f>
        <v>1.4287840452448282E-2</v>
      </c>
      <c r="R27" s="48">
        <f>IF($E27="",0,IF('07 Uspora casu'!$D$2="Jazdný čas",IFERROR(INDEX('07 Uspora casu'!$F26:$J26,MATCH(R$20,'07 Uspora casu'!$F$5:$J$5,0))/60,IF(R$20&lt;MIN('07 Uspora casu'!$F$5:$J$5),('07 Uspora casu'!$F26/'07 Uspora casu'!$G26)^(1/('07 Uspora casu'!$G$19-'07 Uspora casu'!$F$19))*S27,IF(R$20&gt;MAX('07 Uspora casu'!$F$5:$J$5),(INDEX('07 Uspora casu'!$F26:$J26,MATCH(R$20,'07 Uspora casu'!$F$5:$J$5,1))/INDEX('07 Uspora casu'!$F26:$J26,MATCH(R$20,'07 Uspora casu'!$F$5:$J$5,1)-1))^(1/(INDEX('07 Uspora casu'!$F$5:$J$5,MATCH(R$20,'07 Uspora casu'!$F$5:$J$5,1))-INDEX('07 Uspora casu'!$F$5:$J$5,MATCH(R$20,'07 Uspora casu'!$F$5:$J$5,1)-1)))*Q27,(INDEX('07 Uspora casu'!$F26:$J26,MATCH(R$20,'07 Uspora casu'!$F$5:$J$5,1)+1)/INDEX('07 Uspora casu'!$F26:$J26,MATCH(R$20,'07 Uspora casu'!$F$5:$J$5,1)))^(1/(INDEX('07 Uspora casu'!$F$5:$J$5,MATCH(R$20,'07 Uspora casu'!$F$5:$J$5,1)+1)-INDEX('07 Uspora casu'!$F$5:$J$5,MATCH(R$20,'07 Uspora casu'!$F$5:$J$5,1))))*Q27))),IFERROR($E27/INDEX('07 Uspora casu'!$F26:$J26,MATCH(R$20,'07 Uspora casu'!$F$5:$J$5,0)),IF(R$20&lt;MIN('07 Uspora casu'!$F$5:$J$5),('07 Uspora casu'!$G26/'07 Uspora casu'!$F26)^(1/('07 Uspora casu'!$G$19-'07 Uspora casu'!$F$19))*S27,IF(R$20&gt;MAX('07 Uspora casu'!$F$5:$J$5),(INDEX('07 Uspora casu'!$F26:$J26,MATCH(R$20,'07 Uspora casu'!$F$5:$J$5,1)-1)/INDEX('07 Uspora casu'!$F26:$J26,MATCH(R$20,'07 Uspora casu'!$F$5:$J$5,1)))^(1/(INDEX('07 Uspora casu'!$F$5:$J$5,MATCH(R$20,'07 Uspora casu'!$F$5:$J$5,1))-INDEX('07 Uspora casu'!$F$5:$J$5,MATCH(R$20,'07 Uspora casu'!$F$5:$J$5,1)-1)))*Q27,(INDEX('07 Uspora casu'!$F26:$J26,MATCH(R$20,'07 Uspora casu'!$F$5:$J$5,1))/INDEX('07 Uspora casu'!$F26:$J26,MATCH(R$20,'07 Uspora casu'!$F$5:$J$5,1)+1))^(1/(INDEX('07 Uspora casu'!$F$5:$J$5,MATCH(R$20,'07 Uspora casu'!$F$5:$J$5,1)+1)-INDEX('07 Uspora casu'!$F$5:$J$5,MATCH(R$20,'07 Uspora casu'!$F$5:$J$5,1))))*Q27)))))</f>
        <v>1.4287840452448282E-2</v>
      </c>
      <c r="S27" s="48">
        <f>IF($E27="",0,IF('07 Uspora casu'!$D$2="Jazdný čas",IFERROR(INDEX('07 Uspora casu'!$F26:$J26,MATCH(S$20,'07 Uspora casu'!$F$5:$J$5,0))/60,IF(S$20&lt;MIN('07 Uspora casu'!$F$5:$J$5),('07 Uspora casu'!$F26/'07 Uspora casu'!$G26)^(1/('07 Uspora casu'!$G$19-'07 Uspora casu'!$F$19))*T27,IF(S$20&gt;MAX('07 Uspora casu'!$F$5:$J$5),(INDEX('07 Uspora casu'!$F26:$J26,MATCH(S$20,'07 Uspora casu'!$F$5:$J$5,1))/INDEX('07 Uspora casu'!$F26:$J26,MATCH(S$20,'07 Uspora casu'!$F$5:$J$5,1)-1))^(1/(INDEX('07 Uspora casu'!$F$5:$J$5,MATCH(S$20,'07 Uspora casu'!$F$5:$J$5,1))-INDEX('07 Uspora casu'!$F$5:$J$5,MATCH(S$20,'07 Uspora casu'!$F$5:$J$5,1)-1)))*R27,(INDEX('07 Uspora casu'!$F26:$J26,MATCH(S$20,'07 Uspora casu'!$F$5:$J$5,1)+1)/INDEX('07 Uspora casu'!$F26:$J26,MATCH(S$20,'07 Uspora casu'!$F$5:$J$5,1)))^(1/(INDEX('07 Uspora casu'!$F$5:$J$5,MATCH(S$20,'07 Uspora casu'!$F$5:$J$5,1)+1)-INDEX('07 Uspora casu'!$F$5:$J$5,MATCH(S$20,'07 Uspora casu'!$F$5:$J$5,1))))*R27))),IFERROR($E27/INDEX('07 Uspora casu'!$F26:$J26,MATCH(S$20,'07 Uspora casu'!$F$5:$J$5,0)),IF(S$20&lt;MIN('07 Uspora casu'!$F$5:$J$5),('07 Uspora casu'!$G26/'07 Uspora casu'!$F26)^(1/('07 Uspora casu'!$G$19-'07 Uspora casu'!$F$19))*T27,IF(S$20&gt;MAX('07 Uspora casu'!$F$5:$J$5),(INDEX('07 Uspora casu'!$F26:$J26,MATCH(S$20,'07 Uspora casu'!$F$5:$J$5,1)-1)/INDEX('07 Uspora casu'!$F26:$J26,MATCH(S$20,'07 Uspora casu'!$F$5:$J$5,1)))^(1/(INDEX('07 Uspora casu'!$F$5:$J$5,MATCH(S$20,'07 Uspora casu'!$F$5:$J$5,1))-INDEX('07 Uspora casu'!$F$5:$J$5,MATCH(S$20,'07 Uspora casu'!$F$5:$J$5,1)-1)))*R27,(INDEX('07 Uspora casu'!$F26:$J26,MATCH(S$20,'07 Uspora casu'!$F$5:$J$5,1))/INDEX('07 Uspora casu'!$F26:$J26,MATCH(S$20,'07 Uspora casu'!$F$5:$J$5,1)+1))^(1/(INDEX('07 Uspora casu'!$F$5:$J$5,MATCH(S$20,'07 Uspora casu'!$F$5:$J$5,1)+1)-INDEX('07 Uspora casu'!$F$5:$J$5,MATCH(S$20,'07 Uspora casu'!$F$5:$J$5,1))))*R27)))))</f>
        <v>1.4287840452448282E-2</v>
      </c>
      <c r="T27" s="48">
        <f>IF($E27="",0,IF('07 Uspora casu'!$D$2="Jazdný čas",IFERROR(INDEX('07 Uspora casu'!$F26:$J26,MATCH(T$20,'07 Uspora casu'!$F$5:$J$5,0))/60,IF(T$20&lt;MIN('07 Uspora casu'!$F$5:$J$5),('07 Uspora casu'!$F26/'07 Uspora casu'!$G26)^(1/('07 Uspora casu'!$G$19-'07 Uspora casu'!$F$19))*U27,IF(T$20&gt;MAX('07 Uspora casu'!$F$5:$J$5),(INDEX('07 Uspora casu'!$F26:$J26,MATCH(T$20,'07 Uspora casu'!$F$5:$J$5,1))/INDEX('07 Uspora casu'!$F26:$J26,MATCH(T$20,'07 Uspora casu'!$F$5:$J$5,1)-1))^(1/(INDEX('07 Uspora casu'!$F$5:$J$5,MATCH(T$20,'07 Uspora casu'!$F$5:$J$5,1))-INDEX('07 Uspora casu'!$F$5:$J$5,MATCH(T$20,'07 Uspora casu'!$F$5:$J$5,1)-1)))*S27,(INDEX('07 Uspora casu'!$F26:$J26,MATCH(T$20,'07 Uspora casu'!$F$5:$J$5,1)+1)/INDEX('07 Uspora casu'!$F26:$J26,MATCH(T$20,'07 Uspora casu'!$F$5:$J$5,1)))^(1/(INDEX('07 Uspora casu'!$F$5:$J$5,MATCH(T$20,'07 Uspora casu'!$F$5:$J$5,1)+1)-INDEX('07 Uspora casu'!$F$5:$J$5,MATCH(T$20,'07 Uspora casu'!$F$5:$J$5,1))))*S27))),IFERROR($E27/INDEX('07 Uspora casu'!$F26:$J26,MATCH(T$20,'07 Uspora casu'!$F$5:$J$5,0)),IF(T$20&lt;MIN('07 Uspora casu'!$F$5:$J$5),('07 Uspora casu'!$G26/'07 Uspora casu'!$F26)^(1/('07 Uspora casu'!$G$19-'07 Uspora casu'!$F$19))*U27,IF(T$20&gt;MAX('07 Uspora casu'!$F$5:$J$5),(INDEX('07 Uspora casu'!$F26:$J26,MATCH(T$20,'07 Uspora casu'!$F$5:$J$5,1)-1)/INDEX('07 Uspora casu'!$F26:$J26,MATCH(T$20,'07 Uspora casu'!$F$5:$J$5,1)))^(1/(INDEX('07 Uspora casu'!$F$5:$J$5,MATCH(T$20,'07 Uspora casu'!$F$5:$J$5,1))-INDEX('07 Uspora casu'!$F$5:$J$5,MATCH(T$20,'07 Uspora casu'!$F$5:$J$5,1)-1)))*S27,(INDEX('07 Uspora casu'!$F26:$J26,MATCH(T$20,'07 Uspora casu'!$F$5:$J$5,1))/INDEX('07 Uspora casu'!$F26:$J26,MATCH(T$20,'07 Uspora casu'!$F$5:$J$5,1)+1))^(1/(INDEX('07 Uspora casu'!$F$5:$J$5,MATCH(T$20,'07 Uspora casu'!$F$5:$J$5,1)+1)-INDEX('07 Uspora casu'!$F$5:$J$5,MATCH(T$20,'07 Uspora casu'!$F$5:$J$5,1))))*S27)))))</f>
        <v>1.4287840452448282E-2</v>
      </c>
      <c r="U27" s="48">
        <f>IF($E27="",0,IF('07 Uspora casu'!$D$2="Jazdný čas",IFERROR(INDEX('07 Uspora casu'!$F26:$J26,MATCH(U$20,'07 Uspora casu'!$F$5:$J$5,0))/60,IF(U$20&lt;MIN('07 Uspora casu'!$F$5:$J$5),('07 Uspora casu'!$F26/'07 Uspora casu'!$G26)^(1/('07 Uspora casu'!$G$19-'07 Uspora casu'!$F$19))*V27,IF(U$20&gt;MAX('07 Uspora casu'!$F$5:$J$5),(INDEX('07 Uspora casu'!$F26:$J26,MATCH(U$20,'07 Uspora casu'!$F$5:$J$5,1))/INDEX('07 Uspora casu'!$F26:$J26,MATCH(U$20,'07 Uspora casu'!$F$5:$J$5,1)-1))^(1/(INDEX('07 Uspora casu'!$F$5:$J$5,MATCH(U$20,'07 Uspora casu'!$F$5:$J$5,1))-INDEX('07 Uspora casu'!$F$5:$J$5,MATCH(U$20,'07 Uspora casu'!$F$5:$J$5,1)-1)))*T27,(INDEX('07 Uspora casu'!$F26:$J26,MATCH(U$20,'07 Uspora casu'!$F$5:$J$5,1)+1)/INDEX('07 Uspora casu'!$F26:$J26,MATCH(U$20,'07 Uspora casu'!$F$5:$J$5,1)))^(1/(INDEX('07 Uspora casu'!$F$5:$J$5,MATCH(U$20,'07 Uspora casu'!$F$5:$J$5,1)+1)-INDEX('07 Uspora casu'!$F$5:$J$5,MATCH(U$20,'07 Uspora casu'!$F$5:$J$5,1))))*T27))),IFERROR($E27/INDEX('07 Uspora casu'!$F26:$J26,MATCH(U$20,'07 Uspora casu'!$F$5:$J$5,0)),IF(U$20&lt;MIN('07 Uspora casu'!$F$5:$J$5),('07 Uspora casu'!$G26/'07 Uspora casu'!$F26)^(1/('07 Uspora casu'!$G$19-'07 Uspora casu'!$F$19))*V27,IF(U$20&gt;MAX('07 Uspora casu'!$F$5:$J$5),(INDEX('07 Uspora casu'!$F26:$J26,MATCH(U$20,'07 Uspora casu'!$F$5:$J$5,1)-1)/INDEX('07 Uspora casu'!$F26:$J26,MATCH(U$20,'07 Uspora casu'!$F$5:$J$5,1)))^(1/(INDEX('07 Uspora casu'!$F$5:$J$5,MATCH(U$20,'07 Uspora casu'!$F$5:$J$5,1))-INDEX('07 Uspora casu'!$F$5:$J$5,MATCH(U$20,'07 Uspora casu'!$F$5:$J$5,1)-1)))*T27,(INDEX('07 Uspora casu'!$F26:$J26,MATCH(U$20,'07 Uspora casu'!$F$5:$J$5,1))/INDEX('07 Uspora casu'!$F26:$J26,MATCH(U$20,'07 Uspora casu'!$F$5:$J$5,1)+1))^(1/(INDEX('07 Uspora casu'!$F$5:$J$5,MATCH(U$20,'07 Uspora casu'!$F$5:$J$5,1)+1)-INDEX('07 Uspora casu'!$F$5:$J$5,MATCH(U$20,'07 Uspora casu'!$F$5:$J$5,1))))*T27)))))</f>
        <v>1.4287840452448282E-2</v>
      </c>
      <c r="V27" s="48">
        <f>IF($E27="",0,IF('07 Uspora casu'!$D$2="Jazdný čas",IFERROR(INDEX('07 Uspora casu'!$F26:$J26,MATCH(V$20,'07 Uspora casu'!$F$5:$J$5,0))/60,IF(V$20&lt;MIN('07 Uspora casu'!$F$5:$J$5),('07 Uspora casu'!$F26/'07 Uspora casu'!$G26)^(1/('07 Uspora casu'!$G$19-'07 Uspora casu'!$F$19))*W27,IF(V$20&gt;MAX('07 Uspora casu'!$F$5:$J$5),(INDEX('07 Uspora casu'!$F26:$J26,MATCH(V$20,'07 Uspora casu'!$F$5:$J$5,1))/INDEX('07 Uspora casu'!$F26:$J26,MATCH(V$20,'07 Uspora casu'!$F$5:$J$5,1)-1))^(1/(INDEX('07 Uspora casu'!$F$5:$J$5,MATCH(V$20,'07 Uspora casu'!$F$5:$J$5,1))-INDEX('07 Uspora casu'!$F$5:$J$5,MATCH(V$20,'07 Uspora casu'!$F$5:$J$5,1)-1)))*U27,(INDEX('07 Uspora casu'!$F26:$J26,MATCH(V$20,'07 Uspora casu'!$F$5:$J$5,1)+1)/INDEX('07 Uspora casu'!$F26:$J26,MATCH(V$20,'07 Uspora casu'!$F$5:$J$5,1)))^(1/(INDEX('07 Uspora casu'!$F$5:$J$5,MATCH(V$20,'07 Uspora casu'!$F$5:$J$5,1)+1)-INDEX('07 Uspora casu'!$F$5:$J$5,MATCH(V$20,'07 Uspora casu'!$F$5:$J$5,1))))*U27))),IFERROR($E27/INDEX('07 Uspora casu'!$F26:$J26,MATCH(V$20,'07 Uspora casu'!$F$5:$J$5,0)),IF(V$20&lt;MIN('07 Uspora casu'!$F$5:$J$5),('07 Uspora casu'!$G26/'07 Uspora casu'!$F26)^(1/('07 Uspora casu'!$G$19-'07 Uspora casu'!$F$19))*W27,IF(V$20&gt;MAX('07 Uspora casu'!$F$5:$J$5),(INDEX('07 Uspora casu'!$F26:$J26,MATCH(V$20,'07 Uspora casu'!$F$5:$J$5,1)-1)/INDEX('07 Uspora casu'!$F26:$J26,MATCH(V$20,'07 Uspora casu'!$F$5:$J$5,1)))^(1/(INDEX('07 Uspora casu'!$F$5:$J$5,MATCH(V$20,'07 Uspora casu'!$F$5:$J$5,1))-INDEX('07 Uspora casu'!$F$5:$J$5,MATCH(V$20,'07 Uspora casu'!$F$5:$J$5,1)-1)))*U27,(INDEX('07 Uspora casu'!$F26:$J26,MATCH(V$20,'07 Uspora casu'!$F$5:$J$5,1))/INDEX('07 Uspora casu'!$F26:$J26,MATCH(V$20,'07 Uspora casu'!$F$5:$J$5,1)+1))^(1/(INDEX('07 Uspora casu'!$F$5:$J$5,MATCH(V$20,'07 Uspora casu'!$F$5:$J$5,1)+1)-INDEX('07 Uspora casu'!$F$5:$J$5,MATCH(V$20,'07 Uspora casu'!$F$5:$J$5,1))))*U27)))))</f>
        <v>1.4287840452448282E-2</v>
      </c>
      <c r="W27" s="48">
        <f>IF($E27="",0,IF('07 Uspora casu'!$D$2="Jazdný čas",IFERROR(INDEX('07 Uspora casu'!$F26:$J26,MATCH(W$20,'07 Uspora casu'!$F$5:$J$5,0))/60,IF(W$20&lt;MIN('07 Uspora casu'!$F$5:$J$5),('07 Uspora casu'!$F26/'07 Uspora casu'!$G26)^(1/('07 Uspora casu'!$G$19-'07 Uspora casu'!$F$19))*X27,IF(W$20&gt;MAX('07 Uspora casu'!$F$5:$J$5),(INDEX('07 Uspora casu'!$F26:$J26,MATCH(W$20,'07 Uspora casu'!$F$5:$J$5,1))/INDEX('07 Uspora casu'!$F26:$J26,MATCH(W$20,'07 Uspora casu'!$F$5:$J$5,1)-1))^(1/(INDEX('07 Uspora casu'!$F$5:$J$5,MATCH(W$20,'07 Uspora casu'!$F$5:$J$5,1))-INDEX('07 Uspora casu'!$F$5:$J$5,MATCH(W$20,'07 Uspora casu'!$F$5:$J$5,1)-1)))*V27,(INDEX('07 Uspora casu'!$F26:$J26,MATCH(W$20,'07 Uspora casu'!$F$5:$J$5,1)+1)/INDEX('07 Uspora casu'!$F26:$J26,MATCH(W$20,'07 Uspora casu'!$F$5:$J$5,1)))^(1/(INDEX('07 Uspora casu'!$F$5:$J$5,MATCH(W$20,'07 Uspora casu'!$F$5:$J$5,1)+1)-INDEX('07 Uspora casu'!$F$5:$J$5,MATCH(W$20,'07 Uspora casu'!$F$5:$J$5,1))))*V27))),IFERROR($E27/INDEX('07 Uspora casu'!$F26:$J26,MATCH(W$20,'07 Uspora casu'!$F$5:$J$5,0)),IF(W$20&lt;MIN('07 Uspora casu'!$F$5:$J$5),('07 Uspora casu'!$G26/'07 Uspora casu'!$F26)^(1/('07 Uspora casu'!$G$19-'07 Uspora casu'!$F$19))*X27,IF(W$20&gt;MAX('07 Uspora casu'!$F$5:$J$5),(INDEX('07 Uspora casu'!$F26:$J26,MATCH(W$20,'07 Uspora casu'!$F$5:$J$5,1)-1)/INDEX('07 Uspora casu'!$F26:$J26,MATCH(W$20,'07 Uspora casu'!$F$5:$J$5,1)))^(1/(INDEX('07 Uspora casu'!$F$5:$J$5,MATCH(W$20,'07 Uspora casu'!$F$5:$J$5,1))-INDEX('07 Uspora casu'!$F$5:$J$5,MATCH(W$20,'07 Uspora casu'!$F$5:$J$5,1)-1)))*V27,(INDEX('07 Uspora casu'!$F26:$J26,MATCH(W$20,'07 Uspora casu'!$F$5:$J$5,1))/INDEX('07 Uspora casu'!$F26:$J26,MATCH(W$20,'07 Uspora casu'!$F$5:$J$5,1)+1))^(1/(INDEX('07 Uspora casu'!$F$5:$J$5,MATCH(W$20,'07 Uspora casu'!$F$5:$J$5,1)+1)-INDEX('07 Uspora casu'!$F$5:$J$5,MATCH(W$20,'07 Uspora casu'!$F$5:$J$5,1))))*V27)))))</f>
        <v>1.4287840452448282E-2</v>
      </c>
      <c r="X27" s="48">
        <f>IF($E27="",0,IF('07 Uspora casu'!$D$2="Jazdný čas",IFERROR(INDEX('07 Uspora casu'!$F26:$J26,MATCH(X$20,'07 Uspora casu'!$F$5:$J$5,0))/60,IF(X$20&lt;MIN('07 Uspora casu'!$F$5:$J$5),('07 Uspora casu'!$F26/'07 Uspora casu'!$G26)^(1/('07 Uspora casu'!$G$19-'07 Uspora casu'!$F$19))*Y27,IF(X$20&gt;MAX('07 Uspora casu'!$F$5:$J$5),(INDEX('07 Uspora casu'!$F26:$J26,MATCH(X$20,'07 Uspora casu'!$F$5:$J$5,1))/INDEX('07 Uspora casu'!$F26:$J26,MATCH(X$20,'07 Uspora casu'!$F$5:$J$5,1)-1))^(1/(INDEX('07 Uspora casu'!$F$5:$J$5,MATCH(X$20,'07 Uspora casu'!$F$5:$J$5,1))-INDEX('07 Uspora casu'!$F$5:$J$5,MATCH(X$20,'07 Uspora casu'!$F$5:$J$5,1)-1)))*W27,(INDEX('07 Uspora casu'!$F26:$J26,MATCH(X$20,'07 Uspora casu'!$F$5:$J$5,1)+1)/INDEX('07 Uspora casu'!$F26:$J26,MATCH(X$20,'07 Uspora casu'!$F$5:$J$5,1)))^(1/(INDEX('07 Uspora casu'!$F$5:$J$5,MATCH(X$20,'07 Uspora casu'!$F$5:$J$5,1)+1)-INDEX('07 Uspora casu'!$F$5:$J$5,MATCH(X$20,'07 Uspora casu'!$F$5:$J$5,1))))*W27))),IFERROR($E27/INDEX('07 Uspora casu'!$F26:$J26,MATCH(X$20,'07 Uspora casu'!$F$5:$J$5,0)),IF(X$20&lt;MIN('07 Uspora casu'!$F$5:$J$5),('07 Uspora casu'!$G26/'07 Uspora casu'!$F26)^(1/('07 Uspora casu'!$G$19-'07 Uspora casu'!$F$19))*Y27,IF(X$20&gt;MAX('07 Uspora casu'!$F$5:$J$5),(INDEX('07 Uspora casu'!$F26:$J26,MATCH(X$20,'07 Uspora casu'!$F$5:$J$5,1)-1)/INDEX('07 Uspora casu'!$F26:$J26,MATCH(X$20,'07 Uspora casu'!$F$5:$J$5,1)))^(1/(INDEX('07 Uspora casu'!$F$5:$J$5,MATCH(X$20,'07 Uspora casu'!$F$5:$J$5,1))-INDEX('07 Uspora casu'!$F$5:$J$5,MATCH(X$20,'07 Uspora casu'!$F$5:$J$5,1)-1)))*W27,(INDEX('07 Uspora casu'!$F26:$J26,MATCH(X$20,'07 Uspora casu'!$F$5:$J$5,1))/INDEX('07 Uspora casu'!$F26:$J26,MATCH(X$20,'07 Uspora casu'!$F$5:$J$5,1)+1))^(1/(INDEX('07 Uspora casu'!$F$5:$J$5,MATCH(X$20,'07 Uspora casu'!$F$5:$J$5,1)+1)-INDEX('07 Uspora casu'!$F$5:$J$5,MATCH(X$20,'07 Uspora casu'!$F$5:$J$5,1))))*W27)))))</f>
        <v>1.4287840452448282E-2</v>
      </c>
      <c r="Y27" s="48">
        <f>IF($E27="",0,IF('07 Uspora casu'!$D$2="Jazdný čas",IFERROR(INDEX('07 Uspora casu'!$F26:$J26,MATCH(Y$20,'07 Uspora casu'!$F$5:$J$5,0))/60,IF(Y$20&lt;MIN('07 Uspora casu'!$F$5:$J$5),('07 Uspora casu'!$F26/'07 Uspora casu'!$G26)^(1/('07 Uspora casu'!$G$19-'07 Uspora casu'!$F$19))*Z27,IF(Y$20&gt;MAX('07 Uspora casu'!$F$5:$J$5),(INDEX('07 Uspora casu'!$F26:$J26,MATCH(Y$20,'07 Uspora casu'!$F$5:$J$5,1))/INDEX('07 Uspora casu'!$F26:$J26,MATCH(Y$20,'07 Uspora casu'!$F$5:$J$5,1)-1))^(1/(INDEX('07 Uspora casu'!$F$5:$J$5,MATCH(Y$20,'07 Uspora casu'!$F$5:$J$5,1))-INDEX('07 Uspora casu'!$F$5:$J$5,MATCH(Y$20,'07 Uspora casu'!$F$5:$J$5,1)-1)))*X27,(INDEX('07 Uspora casu'!$F26:$J26,MATCH(Y$20,'07 Uspora casu'!$F$5:$J$5,1)+1)/INDEX('07 Uspora casu'!$F26:$J26,MATCH(Y$20,'07 Uspora casu'!$F$5:$J$5,1)))^(1/(INDEX('07 Uspora casu'!$F$5:$J$5,MATCH(Y$20,'07 Uspora casu'!$F$5:$J$5,1)+1)-INDEX('07 Uspora casu'!$F$5:$J$5,MATCH(Y$20,'07 Uspora casu'!$F$5:$J$5,1))))*X27))),IFERROR($E27/INDEX('07 Uspora casu'!$F26:$J26,MATCH(Y$20,'07 Uspora casu'!$F$5:$J$5,0)),IF(Y$20&lt;MIN('07 Uspora casu'!$F$5:$J$5),('07 Uspora casu'!$G26/'07 Uspora casu'!$F26)^(1/('07 Uspora casu'!$G$19-'07 Uspora casu'!$F$19))*Z27,IF(Y$20&gt;MAX('07 Uspora casu'!$F$5:$J$5),(INDEX('07 Uspora casu'!$F26:$J26,MATCH(Y$20,'07 Uspora casu'!$F$5:$J$5,1)-1)/INDEX('07 Uspora casu'!$F26:$J26,MATCH(Y$20,'07 Uspora casu'!$F$5:$J$5,1)))^(1/(INDEX('07 Uspora casu'!$F$5:$J$5,MATCH(Y$20,'07 Uspora casu'!$F$5:$J$5,1))-INDEX('07 Uspora casu'!$F$5:$J$5,MATCH(Y$20,'07 Uspora casu'!$F$5:$J$5,1)-1)))*X27,(INDEX('07 Uspora casu'!$F26:$J26,MATCH(Y$20,'07 Uspora casu'!$F$5:$J$5,1))/INDEX('07 Uspora casu'!$F26:$J26,MATCH(Y$20,'07 Uspora casu'!$F$5:$J$5,1)+1))^(1/(INDEX('07 Uspora casu'!$F$5:$J$5,MATCH(Y$20,'07 Uspora casu'!$F$5:$J$5,1)+1)-INDEX('07 Uspora casu'!$F$5:$J$5,MATCH(Y$20,'07 Uspora casu'!$F$5:$J$5,1))))*X27)))))</f>
        <v>1.4287840452448282E-2</v>
      </c>
      <c r="Z27" s="48">
        <f>IF($E27="",0,IF('07 Uspora casu'!$D$2="Jazdný čas",IFERROR(INDEX('07 Uspora casu'!$F26:$J26,MATCH(Z$20,'07 Uspora casu'!$F$5:$J$5,0))/60,IF(Z$20&lt;MIN('07 Uspora casu'!$F$5:$J$5),('07 Uspora casu'!$F26/'07 Uspora casu'!$G26)^(1/('07 Uspora casu'!$G$19-'07 Uspora casu'!$F$19))*AA27,IF(Z$20&gt;MAX('07 Uspora casu'!$F$5:$J$5),(INDEX('07 Uspora casu'!$F26:$J26,MATCH(Z$20,'07 Uspora casu'!$F$5:$J$5,1))/INDEX('07 Uspora casu'!$F26:$J26,MATCH(Z$20,'07 Uspora casu'!$F$5:$J$5,1)-1))^(1/(INDEX('07 Uspora casu'!$F$5:$J$5,MATCH(Z$20,'07 Uspora casu'!$F$5:$J$5,1))-INDEX('07 Uspora casu'!$F$5:$J$5,MATCH(Z$20,'07 Uspora casu'!$F$5:$J$5,1)-1)))*Y27,(INDEX('07 Uspora casu'!$F26:$J26,MATCH(Z$20,'07 Uspora casu'!$F$5:$J$5,1)+1)/INDEX('07 Uspora casu'!$F26:$J26,MATCH(Z$20,'07 Uspora casu'!$F$5:$J$5,1)))^(1/(INDEX('07 Uspora casu'!$F$5:$J$5,MATCH(Z$20,'07 Uspora casu'!$F$5:$J$5,1)+1)-INDEX('07 Uspora casu'!$F$5:$J$5,MATCH(Z$20,'07 Uspora casu'!$F$5:$J$5,1))))*Y27))),IFERROR($E27/INDEX('07 Uspora casu'!$F26:$J26,MATCH(Z$20,'07 Uspora casu'!$F$5:$J$5,0)),IF(Z$20&lt;MIN('07 Uspora casu'!$F$5:$J$5),('07 Uspora casu'!$G26/'07 Uspora casu'!$F26)^(1/('07 Uspora casu'!$G$19-'07 Uspora casu'!$F$19))*AA27,IF(Z$20&gt;MAX('07 Uspora casu'!$F$5:$J$5),(INDEX('07 Uspora casu'!$F26:$J26,MATCH(Z$20,'07 Uspora casu'!$F$5:$J$5,1)-1)/INDEX('07 Uspora casu'!$F26:$J26,MATCH(Z$20,'07 Uspora casu'!$F$5:$J$5,1)))^(1/(INDEX('07 Uspora casu'!$F$5:$J$5,MATCH(Z$20,'07 Uspora casu'!$F$5:$J$5,1))-INDEX('07 Uspora casu'!$F$5:$J$5,MATCH(Z$20,'07 Uspora casu'!$F$5:$J$5,1)-1)))*Y27,(INDEX('07 Uspora casu'!$F26:$J26,MATCH(Z$20,'07 Uspora casu'!$F$5:$J$5,1))/INDEX('07 Uspora casu'!$F26:$J26,MATCH(Z$20,'07 Uspora casu'!$F$5:$J$5,1)+1))^(1/(INDEX('07 Uspora casu'!$F$5:$J$5,MATCH(Z$20,'07 Uspora casu'!$F$5:$J$5,1)+1)-INDEX('07 Uspora casu'!$F$5:$J$5,MATCH(Z$20,'07 Uspora casu'!$F$5:$J$5,1))))*Y27)))))</f>
        <v>1.4287840452448282E-2</v>
      </c>
      <c r="AA27" s="48">
        <f>IF($E27="",0,IF('07 Uspora casu'!$D$2="Jazdný čas",IFERROR(INDEX('07 Uspora casu'!$F26:$J26,MATCH(AA$20,'07 Uspora casu'!$F$5:$J$5,0))/60,IF(AA$20&lt;MIN('07 Uspora casu'!$F$5:$J$5),('07 Uspora casu'!$F26/'07 Uspora casu'!$G26)^(1/('07 Uspora casu'!$G$19-'07 Uspora casu'!$F$19))*AB27,IF(AA$20&gt;MAX('07 Uspora casu'!$F$5:$J$5),(INDEX('07 Uspora casu'!$F26:$J26,MATCH(AA$20,'07 Uspora casu'!$F$5:$J$5,1))/INDEX('07 Uspora casu'!$F26:$J26,MATCH(AA$20,'07 Uspora casu'!$F$5:$J$5,1)-1))^(1/(INDEX('07 Uspora casu'!$F$5:$J$5,MATCH(AA$20,'07 Uspora casu'!$F$5:$J$5,1))-INDEX('07 Uspora casu'!$F$5:$J$5,MATCH(AA$20,'07 Uspora casu'!$F$5:$J$5,1)-1)))*Z27,(INDEX('07 Uspora casu'!$F26:$J26,MATCH(AA$20,'07 Uspora casu'!$F$5:$J$5,1)+1)/INDEX('07 Uspora casu'!$F26:$J26,MATCH(AA$20,'07 Uspora casu'!$F$5:$J$5,1)))^(1/(INDEX('07 Uspora casu'!$F$5:$J$5,MATCH(AA$20,'07 Uspora casu'!$F$5:$J$5,1)+1)-INDEX('07 Uspora casu'!$F$5:$J$5,MATCH(AA$20,'07 Uspora casu'!$F$5:$J$5,1))))*Z27))),IFERROR($E27/INDEX('07 Uspora casu'!$F26:$J26,MATCH(AA$20,'07 Uspora casu'!$F$5:$J$5,0)),IF(AA$20&lt;MIN('07 Uspora casu'!$F$5:$J$5),('07 Uspora casu'!$G26/'07 Uspora casu'!$F26)^(1/('07 Uspora casu'!$G$19-'07 Uspora casu'!$F$19))*AB27,IF(AA$20&gt;MAX('07 Uspora casu'!$F$5:$J$5),(INDEX('07 Uspora casu'!$F26:$J26,MATCH(AA$20,'07 Uspora casu'!$F$5:$J$5,1)-1)/INDEX('07 Uspora casu'!$F26:$J26,MATCH(AA$20,'07 Uspora casu'!$F$5:$J$5,1)))^(1/(INDEX('07 Uspora casu'!$F$5:$J$5,MATCH(AA$20,'07 Uspora casu'!$F$5:$J$5,1))-INDEX('07 Uspora casu'!$F$5:$J$5,MATCH(AA$20,'07 Uspora casu'!$F$5:$J$5,1)-1)))*Z27,(INDEX('07 Uspora casu'!$F26:$J26,MATCH(AA$20,'07 Uspora casu'!$F$5:$J$5,1))/INDEX('07 Uspora casu'!$F26:$J26,MATCH(AA$20,'07 Uspora casu'!$F$5:$J$5,1)+1))^(1/(INDEX('07 Uspora casu'!$F$5:$J$5,MATCH(AA$20,'07 Uspora casu'!$F$5:$J$5,1)+1)-INDEX('07 Uspora casu'!$F$5:$J$5,MATCH(AA$20,'07 Uspora casu'!$F$5:$J$5,1))))*Z27)))))</f>
        <v>1.4287840452448282E-2</v>
      </c>
      <c r="AB27" s="48">
        <f>IF($E27="",0,IF('07 Uspora casu'!$D$2="Jazdný čas",IFERROR(INDEX('07 Uspora casu'!$F26:$J26,MATCH(AB$20,'07 Uspora casu'!$F$5:$J$5,0))/60,IF(AB$20&lt;MIN('07 Uspora casu'!$F$5:$J$5),('07 Uspora casu'!$F26/'07 Uspora casu'!$G26)^(1/('07 Uspora casu'!$G$19-'07 Uspora casu'!$F$19))*AC27,IF(AB$20&gt;MAX('07 Uspora casu'!$F$5:$J$5),(INDEX('07 Uspora casu'!$F26:$J26,MATCH(AB$20,'07 Uspora casu'!$F$5:$J$5,1))/INDEX('07 Uspora casu'!$F26:$J26,MATCH(AB$20,'07 Uspora casu'!$F$5:$J$5,1)-1))^(1/(INDEX('07 Uspora casu'!$F$5:$J$5,MATCH(AB$20,'07 Uspora casu'!$F$5:$J$5,1))-INDEX('07 Uspora casu'!$F$5:$J$5,MATCH(AB$20,'07 Uspora casu'!$F$5:$J$5,1)-1)))*AA27,(INDEX('07 Uspora casu'!$F26:$J26,MATCH(AB$20,'07 Uspora casu'!$F$5:$J$5,1)+1)/INDEX('07 Uspora casu'!$F26:$J26,MATCH(AB$20,'07 Uspora casu'!$F$5:$J$5,1)))^(1/(INDEX('07 Uspora casu'!$F$5:$J$5,MATCH(AB$20,'07 Uspora casu'!$F$5:$J$5,1)+1)-INDEX('07 Uspora casu'!$F$5:$J$5,MATCH(AB$20,'07 Uspora casu'!$F$5:$J$5,1))))*AA27))),IFERROR($E27/INDEX('07 Uspora casu'!$F26:$J26,MATCH(AB$20,'07 Uspora casu'!$F$5:$J$5,0)),IF(AB$20&lt;MIN('07 Uspora casu'!$F$5:$J$5),('07 Uspora casu'!$G26/'07 Uspora casu'!$F26)^(1/('07 Uspora casu'!$G$19-'07 Uspora casu'!$F$19))*AC27,IF(AB$20&gt;MAX('07 Uspora casu'!$F$5:$J$5),(INDEX('07 Uspora casu'!$F26:$J26,MATCH(AB$20,'07 Uspora casu'!$F$5:$J$5,1)-1)/INDEX('07 Uspora casu'!$F26:$J26,MATCH(AB$20,'07 Uspora casu'!$F$5:$J$5,1)))^(1/(INDEX('07 Uspora casu'!$F$5:$J$5,MATCH(AB$20,'07 Uspora casu'!$F$5:$J$5,1))-INDEX('07 Uspora casu'!$F$5:$J$5,MATCH(AB$20,'07 Uspora casu'!$F$5:$J$5,1)-1)))*AA27,(INDEX('07 Uspora casu'!$F26:$J26,MATCH(AB$20,'07 Uspora casu'!$F$5:$J$5,1))/INDEX('07 Uspora casu'!$F26:$J26,MATCH(AB$20,'07 Uspora casu'!$F$5:$J$5,1)+1))^(1/(INDEX('07 Uspora casu'!$F$5:$J$5,MATCH(AB$20,'07 Uspora casu'!$F$5:$J$5,1)+1)-INDEX('07 Uspora casu'!$F$5:$J$5,MATCH(AB$20,'07 Uspora casu'!$F$5:$J$5,1))))*AA27)))))</f>
        <v>1.4287840452448282E-2</v>
      </c>
      <c r="AC27" s="48">
        <f>IF($E27="",0,IF('07 Uspora casu'!$D$2="Jazdný čas",IFERROR(INDEX('07 Uspora casu'!$F26:$J26,MATCH(AC$20,'07 Uspora casu'!$F$5:$J$5,0))/60,IF(AC$20&lt;MIN('07 Uspora casu'!$F$5:$J$5),('07 Uspora casu'!$F26/'07 Uspora casu'!$G26)^(1/('07 Uspora casu'!$G$19-'07 Uspora casu'!$F$19))*AD27,IF(AC$20&gt;MAX('07 Uspora casu'!$F$5:$J$5),(INDEX('07 Uspora casu'!$F26:$J26,MATCH(AC$20,'07 Uspora casu'!$F$5:$J$5,1))/INDEX('07 Uspora casu'!$F26:$J26,MATCH(AC$20,'07 Uspora casu'!$F$5:$J$5,1)-1))^(1/(INDEX('07 Uspora casu'!$F$5:$J$5,MATCH(AC$20,'07 Uspora casu'!$F$5:$J$5,1))-INDEX('07 Uspora casu'!$F$5:$J$5,MATCH(AC$20,'07 Uspora casu'!$F$5:$J$5,1)-1)))*AB27,(INDEX('07 Uspora casu'!$F26:$J26,MATCH(AC$20,'07 Uspora casu'!$F$5:$J$5,1)+1)/INDEX('07 Uspora casu'!$F26:$J26,MATCH(AC$20,'07 Uspora casu'!$F$5:$J$5,1)))^(1/(INDEX('07 Uspora casu'!$F$5:$J$5,MATCH(AC$20,'07 Uspora casu'!$F$5:$J$5,1)+1)-INDEX('07 Uspora casu'!$F$5:$J$5,MATCH(AC$20,'07 Uspora casu'!$F$5:$J$5,1))))*AB27))),IFERROR($E27/INDEX('07 Uspora casu'!$F26:$J26,MATCH(AC$20,'07 Uspora casu'!$F$5:$J$5,0)),IF(AC$20&lt;MIN('07 Uspora casu'!$F$5:$J$5),('07 Uspora casu'!$G26/'07 Uspora casu'!$F26)^(1/('07 Uspora casu'!$G$19-'07 Uspora casu'!$F$19))*AD27,IF(AC$20&gt;MAX('07 Uspora casu'!$F$5:$J$5),(INDEX('07 Uspora casu'!$F26:$J26,MATCH(AC$20,'07 Uspora casu'!$F$5:$J$5,1)-1)/INDEX('07 Uspora casu'!$F26:$J26,MATCH(AC$20,'07 Uspora casu'!$F$5:$J$5,1)))^(1/(INDEX('07 Uspora casu'!$F$5:$J$5,MATCH(AC$20,'07 Uspora casu'!$F$5:$J$5,1))-INDEX('07 Uspora casu'!$F$5:$J$5,MATCH(AC$20,'07 Uspora casu'!$F$5:$J$5,1)-1)))*AB27,(INDEX('07 Uspora casu'!$F26:$J26,MATCH(AC$20,'07 Uspora casu'!$F$5:$J$5,1))/INDEX('07 Uspora casu'!$F26:$J26,MATCH(AC$20,'07 Uspora casu'!$F$5:$J$5,1)+1))^(1/(INDEX('07 Uspora casu'!$F$5:$J$5,MATCH(AC$20,'07 Uspora casu'!$F$5:$J$5,1)+1)-INDEX('07 Uspora casu'!$F$5:$J$5,MATCH(AC$20,'07 Uspora casu'!$F$5:$J$5,1))))*AB27)))))</f>
        <v>1.4287840452448282E-2</v>
      </c>
      <c r="AD27" s="48">
        <f>IF($E27="",0,IF('07 Uspora casu'!$D$2="Jazdný čas",IFERROR(INDEX('07 Uspora casu'!$F26:$J26,MATCH(AD$20,'07 Uspora casu'!$F$5:$J$5,0))/60,IF(AD$20&lt;MIN('07 Uspora casu'!$F$5:$J$5),('07 Uspora casu'!$F26/'07 Uspora casu'!$G26)^(1/('07 Uspora casu'!$G$19-'07 Uspora casu'!$F$19))*AE27,IF(AD$20&gt;MAX('07 Uspora casu'!$F$5:$J$5),(INDEX('07 Uspora casu'!$F26:$J26,MATCH(AD$20,'07 Uspora casu'!$F$5:$J$5,1))/INDEX('07 Uspora casu'!$F26:$J26,MATCH(AD$20,'07 Uspora casu'!$F$5:$J$5,1)-1))^(1/(INDEX('07 Uspora casu'!$F$5:$J$5,MATCH(AD$20,'07 Uspora casu'!$F$5:$J$5,1))-INDEX('07 Uspora casu'!$F$5:$J$5,MATCH(AD$20,'07 Uspora casu'!$F$5:$J$5,1)-1)))*AC27,(INDEX('07 Uspora casu'!$F26:$J26,MATCH(AD$20,'07 Uspora casu'!$F$5:$J$5,1)+1)/INDEX('07 Uspora casu'!$F26:$J26,MATCH(AD$20,'07 Uspora casu'!$F$5:$J$5,1)))^(1/(INDEX('07 Uspora casu'!$F$5:$J$5,MATCH(AD$20,'07 Uspora casu'!$F$5:$J$5,1)+1)-INDEX('07 Uspora casu'!$F$5:$J$5,MATCH(AD$20,'07 Uspora casu'!$F$5:$J$5,1))))*AC27))),IFERROR($E27/INDEX('07 Uspora casu'!$F26:$J26,MATCH(AD$20,'07 Uspora casu'!$F$5:$J$5,0)),IF(AD$20&lt;MIN('07 Uspora casu'!$F$5:$J$5),('07 Uspora casu'!$G26/'07 Uspora casu'!$F26)^(1/('07 Uspora casu'!$G$19-'07 Uspora casu'!$F$19))*AE27,IF(AD$20&gt;MAX('07 Uspora casu'!$F$5:$J$5),(INDEX('07 Uspora casu'!$F26:$J26,MATCH(AD$20,'07 Uspora casu'!$F$5:$J$5,1)-1)/INDEX('07 Uspora casu'!$F26:$J26,MATCH(AD$20,'07 Uspora casu'!$F$5:$J$5,1)))^(1/(INDEX('07 Uspora casu'!$F$5:$J$5,MATCH(AD$20,'07 Uspora casu'!$F$5:$J$5,1))-INDEX('07 Uspora casu'!$F$5:$J$5,MATCH(AD$20,'07 Uspora casu'!$F$5:$J$5,1)-1)))*AC27,(INDEX('07 Uspora casu'!$F26:$J26,MATCH(AD$20,'07 Uspora casu'!$F$5:$J$5,1))/INDEX('07 Uspora casu'!$F26:$J26,MATCH(AD$20,'07 Uspora casu'!$F$5:$J$5,1)+1))^(1/(INDEX('07 Uspora casu'!$F$5:$J$5,MATCH(AD$20,'07 Uspora casu'!$F$5:$J$5,1)+1)-INDEX('07 Uspora casu'!$F$5:$J$5,MATCH(AD$20,'07 Uspora casu'!$F$5:$J$5,1))))*AC27)))))</f>
        <v>1.4287840452448282E-2</v>
      </c>
      <c r="AE27" s="48">
        <f>IF($E27="",0,IF('07 Uspora casu'!$D$2="Jazdný čas",IFERROR(INDEX('07 Uspora casu'!$F26:$J26,MATCH(AE$20,'07 Uspora casu'!$F$5:$J$5,0))/60,IF(AE$20&lt;MIN('07 Uspora casu'!$F$5:$J$5),('07 Uspora casu'!$F26/'07 Uspora casu'!$G26)^(1/('07 Uspora casu'!$G$19-'07 Uspora casu'!$F$19))*AF27,IF(AE$20&gt;MAX('07 Uspora casu'!$F$5:$J$5),(INDEX('07 Uspora casu'!$F26:$J26,MATCH(AE$20,'07 Uspora casu'!$F$5:$J$5,1))/INDEX('07 Uspora casu'!$F26:$J26,MATCH(AE$20,'07 Uspora casu'!$F$5:$J$5,1)-1))^(1/(INDEX('07 Uspora casu'!$F$5:$J$5,MATCH(AE$20,'07 Uspora casu'!$F$5:$J$5,1))-INDEX('07 Uspora casu'!$F$5:$J$5,MATCH(AE$20,'07 Uspora casu'!$F$5:$J$5,1)-1)))*AD27,(INDEX('07 Uspora casu'!$F26:$J26,MATCH(AE$20,'07 Uspora casu'!$F$5:$J$5,1)+1)/INDEX('07 Uspora casu'!$F26:$J26,MATCH(AE$20,'07 Uspora casu'!$F$5:$J$5,1)))^(1/(INDEX('07 Uspora casu'!$F$5:$J$5,MATCH(AE$20,'07 Uspora casu'!$F$5:$J$5,1)+1)-INDEX('07 Uspora casu'!$F$5:$J$5,MATCH(AE$20,'07 Uspora casu'!$F$5:$J$5,1))))*AD27))),IFERROR($E27/INDEX('07 Uspora casu'!$F26:$J26,MATCH(AE$20,'07 Uspora casu'!$F$5:$J$5,0)),IF(AE$20&lt;MIN('07 Uspora casu'!$F$5:$J$5),('07 Uspora casu'!$G26/'07 Uspora casu'!$F26)^(1/('07 Uspora casu'!$G$19-'07 Uspora casu'!$F$19))*AF27,IF(AE$20&gt;MAX('07 Uspora casu'!$F$5:$J$5),(INDEX('07 Uspora casu'!$F26:$J26,MATCH(AE$20,'07 Uspora casu'!$F$5:$J$5,1)-1)/INDEX('07 Uspora casu'!$F26:$J26,MATCH(AE$20,'07 Uspora casu'!$F$5:$J$5,1)))^(1/(INDEX('07 Uspora casu'!$F$5:$J$5,MATCH(AE$20,'07 Uspora casu'!$F$5:$J$5,1))-INDEX('07 Uspora casu'!$F$5:$J$5,MATCH(AE$20,'07 Uspora casu'!$F$5:$J$5,1)-1)))*AD27,(INDEX('07 Uspora casu'!$F26:$J26,MATCH(AE$20,'07 Uspora casu'!$F$5:$J$5,1))/INDEX('07 Uspora casu'!$F26:$J26,MATCH(AE$20,'07 Uspora casu'!$F$5:$J$5,1)+1))^(1/(INDEX('07 Uspora casu'!$F$5:$J$5,MATCH(AE$20,'07 Uspora casu'!$F$5:$J$5,1)+1)-INDEX('07 Uspora casu'!$F$5:$J$5,MATCH(AE$20,'07 Uspora casu'!$F$5:$J$5,1))))*AD27)))))</f>
        <v>1.4287840452448282E-2</v>
      </c>
      <c r="AF27" s="48">
        <f>IF($E27="",0,IF('07 Uspora casu'!$D$2="Jazdný čas",IFERROR(INDEX('07 Uspora casu'!$F26:$J26,MATCH(AF$20,'07 Uspora casu'!$F$5:$J$5,0))/60,IF(AF$20&lt;MIN('07 Uspora casu'!$F$5:$J$5),('07 Uspora casu'!$F26/'07 Uspora casu'!$G26)^(1/('07 Uspora casu'!$G$19-'07 Uspora casu'!$F$19))*AG27,IF(AF$20&gt;MAX('07 Uspora casu'!$F$5:$J$5),(INDEX('07 Uspora casu'!$F26:$J26,MATCH(AF$20,'07 Uspora casu'!$F$5:$J$5,1))/INDEX('07 Uspora casu'!$F26:$J26,MATCH(AF$20,'07 Uspora casu'!$F$5:$J$5,1)-1))^(1/(INDEX('07 Uspora casu'!$F$5:$J$5,MATCH(AF$20,'07 Uspora casu'!$F$5:$J$5,1))-INDEX('07 Uspora casu'!$F$5:$J$5,MATCH(AF$20,'07 Uspora casu'!$F$5:$J$5,1)-1)))*AE27,(INDEX('07 Uspora casu'!$F26:$J26,MATCH(AF$20,'07 Uspora casu'!$F$5:$J$5,1)+1)/INDEX('07 Uspora casu'!$F26:$J26,MATCH(AF$20,'07 Uspora casu'!$F$5:$J$5,1)))^(1/(INDEX('07 Uspora casu'!$F$5:$J$5,MATCH(AF$20,'07 Uspora casu'!$F$5:$J$5,1)+1)-INDEX('07 Uspora casu'!$F$5:$J$5,MATCH(AF$20,'07 Uspora casu'!$F$5:$J$5,1))))*AE27))),IFERROR($E27/INDEX('07 Uspora casu'!$F26:$J26,MATCH(AF$20,'07 Uspora casu'!$F$5:$J$5,0)),IF(AF$20&lt;MIN('07 Uspora casu'!$F$5:$J$5),('07 Uspora casu'!$G26/'07 Uspora casu'!$F26)^(1/('07 Uspora casu'!$G$19-'07 Uspora casu'!$F$19))*AG27,IF(AF$20&gt;MAX('07 Uspora casu'!$F$5:$J$5),(INDEX('07 Uspora casu'!$F26:$J26,MATCH(AF$20,'07 Uspora casu'!$F$5:$J$5,1)-1)/INDEX('07 Uspora casu'!$F26:$J26,MATCH(AF$20,'07 Uspora casu'!$F$5:$J$5,1)))^(1/(INDEX('07 Uspora casu'!$F$5:$J$5,MATCH(AF$20,'07 Uspora casu'!$F$5:$J$5,1))-INDEX('07 Uspora casu'!$F$5:$J$5,MATCH(AF$20,'07 Uspora casu'!$F$5:$J$5,1)-1)))*AE27,(INDEX('07 Uspora casu'!$F26:$J26,MATCH(AF$20,'07 Uspora casu'!$F$5:$J$5,1))/INDEX('07 Uspora casu'!$F26:$J26,MATCH(AF$20,'07 Uspora casu'!$F$5:$J$5,1)+1))^(1/(INDEX('07 Uspora casu'!$F$5:$J$5,MATCH(AF$20,'07 Uspora casu'!$F$5:$J$5,1)+1)-INDEX('07 Uspora casu'!$F$5:$J$5,MATCH(AF$20,'07 Uspora casu'!$F$5:$J$5,1))))*AE27)))))</f>
        <v>1.4287840452448282E-2</v>
      </c>
      <c r="AG27" s="48">
        <f>IF($E27="",0,IF('07 Uspora casu'!$D$2="Jazdný čas",IFERROR(INDEX('07 Uspora casu'!$F26:$J26,MATCH(AG$20,'07 Uspora casu'!$F$5:$J$5,0))/60,IF(AG$20&lt;MIN('07 Uspora casu'!$F$5:$J$5),('07 Uspora casu'!$F26/'07 Uspora casu'!$G26)^(1/('07 Uspora casu'!$G$19-'07 Uspora casu'!$F$19))*AH27,IF(AG$20&gt;MAX('07 Uspora casu'!$F$5:$J$5),(INDEX('07 Uspora casu'!$F26:$J26,MATCH(AG$20,'07 Uspora casu'!$F$5:$J$5,1))/INDEX('07 Uspora casu'!$F26:$J26,MATCH(AG$20,'07 Uspora casu'!$F$5:$J$5,1)-1))^(1/(INDEX('07 Uspora casu'!$F$5:$J$5,MATCH(AG$20,'07 Uspora casu'!$F$5:$J$5,1))-INDEX('07 Uspora casu'!$F$5:$J$5,MATCH(AG$20,'07 Uspora casu'!$F$5:$J$5,1)-1)))*AF27,(INDEX('07 Uspora casu'!$F26:$J26,MATCH(AG$20,'07 Uspora casu'!$F$5:$J$5,1)+1)/INDEX('07 Uspora casu'!$F26:$J26,MATCH(AG$20,'07 Uspora casu'!$F$5:$J$5,1)))^(1/(INDEX('07 Uspora casu'!$F$5:$J$5,MATCH(AG$20,'07 Uspora casu'!$F$5:$J$5,1)+1)-INDEX('07 Uspora casu'!$F$5:$J$5,MATCH(AG$20,'07 Uspora casu'!$F$5:$J$5,1))))*AF27))),IFERROR($E27/INDEX('07 Uspora casu'!$F26:$J26,MATCH(AG$20,'07 Uspora casu'!$F$5:$J$5,0)),IF(AG$20&lt;MIN('07 Uspora casu'!$F$5:$J$5),('07 Uspora casu'!$G26/'07 Uspora casu'!$F26)^(1/('07 Uspora casu'!$G$19-'07 Uspora casu'!$F$19))*AH27,IF(AG$20&gt;MAX('07 Uspora casu'!$F$5:$J$5),(INDEX('07 Uspora casu'!$F26:$J26,MATCH(AG$20,'07 Uspora casu'!$F$5:$J$5,1)-1)/INDEX('07 Uspora casu'!$F26:$J26,MATCH(AG$20,'07 Uspora casu'!$F$5:$J$5,1)))^(1/(INDEX('07 Uspora casu'!$F$5:$J$5,MATCH(AG$20,'07 Uspora casu'!$F$5:$J$5,1))-INDEX('07 Uspora casu'!$F$5:$J$5,MATCH(AG$20,'07 Uspora casu'!$F$5:$J$5,1)-1)))*AF27,(INDEX('07 Uspora casu'!$F26:$J26,MATCH(AG$20,'07 Uspora casu'!$F$5:$J$5,1))/INDEX('07 Uspora casu'!$F26:$J26,MATCH(AG$20,'07 Uspora casu'!$F$5:$J$5,1)+1))^(1/(INDEX('07 Uspora casu'!$F$5:$J$5,MATCH(AG$20,'07 Uspora casu'!$F$5:$J$5,1)+1)-INDEX('07 Uspora casu'!$F$5:$J$5,MATCH(AG$20,'07 Uspora casu'!$F$5:$J$5,1))))*AF27)))))</f>
        <v>1.4287840452448282E-2</v>
      </c>
      <c r="AH27" s="48">
        <f>IF($E27="",0,IF('07 Uspora casu'!$D$2="Jazdný čas",IFERROR(INDEX('07 Uspora casu'!$F26:$J26,MATCH(AH$20,'07 Uspora casu'!$F$5:$J$5,0))/60,IF(AH$20&lt;MIN('07 Uspora casu'!$F$5:$J$5),('07 Uspora casu'!$F26/'07 Uspora casu'!$G26)^(1/('07 Uspora casu'!$G$19-'07 Uspora casu'!$F$19))*AI27,IF(AH$20&gt;MAX('07 Uspora casu'!$F$5:$J$5),(INDEX('07 Uspora casu'!$F26:$J26,MATCH(AH$20,'07 Uspora casu'!$F$5:$J$5,1))/INDEX('07 Uspora casu'!$F26:$J26,MATCH(AH$20,'07 Uspora casu'!$F$5:$J$5,1)-1))^(1/(INDEX('07 Uspora casu'!$F$5:$J$5,MATCH(AH$20,'07 Uspora casu'!$F$5:$J$5,1))-INDEX('07 Uspora casu'!$F$5:$J$5,MATCH(AH$20,'07 Uspora casu'!$F$5:$J$5,1)-1)))*AG27,(INDEX('07 Uspora casu'!$F26:$J26,MATCH(AH$20,'07 Uspora casu'!$F$5:$J$5,1)+1)/INDEX('07 Uspora casu'!$F26:$J26,MATCH(AH$20,'07 Uspora casu'!$F$5:$J$5,1)))^(1/(INDEX('07 Uspora casu'!$F$5:$J$5,MATCH(AH$20,'07 Uspora casu'!$F$5:$J$5,1)+1)-INDEX('07 Uspora casu'!$F$5:$J$5,MATCH(AH$20,'07 Uspora casu'!$F$5:$J$5,1))))*AG27))),IFERROR($E27/INDEX('07 Uspora casu'!$F26:$J26,MATCH(AH$20,'07 Uspora casu'!$F$5:$J$5,0)),IF(AH$20&lt;MIN('07 Uspora casu'!$F$5:$J$5),('07 Uspora casu'!$G26/'07 Uspora casu'!$F26)^(1/('07 Uspora casu'!$G$19-'07 Uspora casu'!$F$19))*AI27,IF(AH$20&gt;MAX('07 Uspora casu'!$F$5:$J$5),(INDEX('07 Uspora casu'!$F26:$J26,MATCH(AH$20,'07 Uspora casu'!$F$5:$J$5,1)-1)/INDEX('07 Uspora casu'!$F26:$J26,MATCH(AH$20,'07 Uspora casu'!$F$5:$J$5,1)))^(1/(INDEX('07 Uspora casu'!$F$5:$J$5,MATCH(AH$20,'07 Uspora casu'!$F$5:$J$5,1))-INDEX('07 Uspora casu'!$F$5:$J$5,MATCH(AH$20,'07 Uspora casu'!$F$5:$J$5,1)-1)))*AG27,(INDEX('07 Uspora casu'!$F26:$J26,MATCH(AH$20,'07 Uspora casu'!$F$5:$J$5,1))/INDEX('07 Uspora casu'!$F26:$J26,MATCH(AH$20,'07 Uspora casu'!$F$5:$J$5,1)+1))^(1/(INDEX('07 Uspora casu'!$F$5:$J$5,MATCH(AH$20,'07 Uspora casu'!$F$5:$J$5,1)+1)-INDEX('07 Uspora casu'!$F$5:$J$5,MATCH(AH$20,'07 Uspora casu'!$F$5:$J$5,1))))*AG27)))))</f>
        <v>1.4287840452448282E-2</v>
      </c>
      <c r="AI27" s="48">
        <f>IF($E27="",0,IF('07 Uspora casu'!$D$2="Jazdný čas",IFERROR(INDEX('07 Uspora casu'!$F26:$J26,MATCH(AI$20,'07 Uspora casu'!$F$5:$J$5,0))/60,IF(AI$20&lt;MIN('07 Uspora casu'!$F$5:$J$5),('07 Uspora casu'!$F26/'07 Uspora casu'!$G26)^(1/('07 Uspora casu'!$G$19-'07 Uspora casu'!$F$19))*AJ27,IF(AI$20&gt;MAX('07 Uspora casu'!$F$5:$J$5),(INDEX('07 Uspora casu'!$F26:$J26,MATCH(AI$20,'07 Uspora casu'!$F$5:$J$5,1))/INDEX('07 Uspora casu'!$F26:$J26,MATCH(AI$20,'07 Uspora casu'!$F$5:$J$5,1)-1))^(1/(INDEX('07 Uspora casu'!$F$5:$J$5,MATCH(AI$20,'07 Uspora casu'!$F$5:$J$5,1))-INDEX('07 Uspora casu'!$F$5:$J$5,MATCH(AI$20,'07 Uspora casu'!$F$5:$J$5,1)-1)))*AH27,(INDEX('07 Uspora casu'!$F26:$J26,MATCH(AI$20,'07 Uspora casu'!$F$5:$J$5,1)+1)/INDEX('07 Uspora casu'!$F26:$J26,MATCH(AI$20,'07 Uspora casu'!$F$5:$J$5,1)))^(1/(INDEX('07 Uspora casu'!$F$5:$J$5,MATCH(AI$20,'07 Uspora casu'!$F$5:$J$5,1)+1)-INDEX('07 Uspora casu'!$F$5:$J$5,MATCH(AI$20,'07 Uspora casu'!$F$5:$J$5,1))))*AH27))),IFERROR($E27/INDEX('07 Uspora casu'!$F26:$J26,MATCH(AI$20,'07 Uspora casu'!$F$5:$J$5,0)),IF(AI$20&lt;MIN('07 Uspora casu'!$F$5:$J$5),('07 Uspora casu'!$G26/'07 Uspora casu'!$F26)^(1/('07 Uspora casu'!$G$19-'07 Uspora casu'!$F$19))*AJ27,IF(AI$20&gt;MAX('07 Uspora casu'!$F$5:$J$5),(INDEX('07 Uspora casu'!$F26:$J26,MATCH(AI$20,'07 Uspora casu'!$F$5:$J$5,1)-1)/INDEX('07 Uspora casu'!$F26:$J26,MATCH(AI$20,'07 Uspora casu'!$F$5:$J$5,1)))^(1/(INDEX('07 Uspora casu'!$F$5:$J$5,MATCH(AI$20,'07 Uspora casu'!$F$5:$J$5,1))-INDEX('07 Uspora casu'!$F$5:$J$5,MATCH(AI$20,'07 Uspora casu'!$F$5:$J$5,1)-1)))*AH27,(INDEX('07 Uspora casu'!$F26:$J26,MATCH(AI$20,'07 Uspora casu'!$F$5:$J$5,1))/INDEX('07 Uspora casu'!$F26:$J26,MATCH(AI$20,'07 Uspora casu'!$F$5:$J$5,1)+1))^(1/(INDEX('07 Uspora casu'!$F$5:$J$5,MATCH(AI$20,'07 Uspora casu'!$F$5:$J$5,1)+1)-INDEX('07 Uspora casu'!$F$5:$J$5,MATCH(AI$20,'07 Uspora casu'!$F$5:$J$5,1))))*AH27)))))</f>
        <v>1.4287840452448282E-2</v>
      </c>
      <c r="AJ27" s="48">
        <f>IF($E27="",0,IF('07 Uspora casu'!$D$2="Jazdný čas",IFERROR(INDEX('07 Uspora casu'!$F26:$J26,MATCH(AJ$20,'07 Uspora casu'!$F$5:$J$5,0))/60,IF(AJ$20&lt;MIN('07 Uspora casu'!$F$5:$J$5),('07 Uspora casu'!$F26/'07 Uspora casu'!$G26)^(1/('07 Uspora casu'!$G$19-'07 Uspora casu'!$F$19))*AK27,IF(AJ$20&gt;MAX('07 Uspora casu'!$F$5:$J$5),(INDEX('07 Uspora casu'!$F26:$J26,MATCH(AJ$20,'07 Uspora casu'!$F$5:$J$5,1))/INDEX('07 Uspora casu'!$F26:$J26,MATCH(AJ$20,'07 Uspora casu'!$F$5:$J$5,1)-1))^(1/(INDEX('07 Uspora casu'!$F$5:$J$5,MATCH(AJ$20,'07 Uspora casu'!$F$5:$J$5,1))-INDEX('07 Uspora casu'!$F$5:$J$5,MATCH(AJ$20,'07 Uspora casu'!$F$5:$J$5,1)-1)))*AI27,(INDEX('07 Uspora casu'!$F26:$J26,MATCH(AJ$20,'07 Uspora casu'!$F$5:$J$5,1)+1)/INDEX('07 Uspora casu'!$F26:$J26,MATCH(AJ$20,'07 Uspora casu'!$F$5:$J$5,1)))^(1/(INDEX('07 Uspora casu'!$F$5:$J$5,MATCH(AJ$20,'07 Uspora casu'!$F$5:$J$5,1)+1)-INDEX('07 Uspora casu'!$F$5:$J$5,MATCH(AJ$20,'07 Uspora casu'!$F$5:$J$5,1))))*AI27))),IFERROR($E27/INDEX('07 Uspora casu'!$F26:$J26,MATCH(AJ$20,'07 Uspora casu'!$F$5:$J$5,0)),IF(AJ$20&lt;MIN('07 Uspora casu'!$F$5:$J$5),('07 Uspora casu'!$G26/'07 Uspora casu'!$F26)^(1/('07 Uspora casu'!$G$19-'07 Uspora casu'!$F$19))*AK27,IF(AJ$20&gt;MAX('07 Uspora casu'!$F$5:$J$5),(INDEX('07 Uspora casu'!$F26:$J26,MATCH(AJ$20,'07 Uspora casu'!$F$5:$J$5,1)-1)/INDEX('07 Uspora casu'!$F26:$J26,MATCH(AJ$20,'07 Uspora casu'!$F$5:$J$5,1)))^(1/(INDEX('07 Uspora casu'!$F$5:$J$5,MATCH(AJ$20,'07 Uspora casu'!$F$5:$J$5,1))-INDEX('07 Uspora casu'!$F$5:$J$5,MATCH(AJ$20,'07 Uspora casu'!$F$5:$J$5,1)-1)))*AI27,(INDEX('07 Uspora casu'!$F26:$J26,MATCH(AJ$20,'07 Uspora casu'!$F$5:$J$5,1))/INDEX('07 Uspora casu'!$F26:$J26,MATCH(AJ$20,'07 Uspora casu'!$F$5:$J$5,1)+1))^(1/(INDEX('07 Uspora casu'!$F$5:$J$5,MATCH(AJ$20,'07 Uspora casu'!$F$5:$J$5,1)+1)-INDEX('07 Uspora casu'!$F$5:$J$5,MATCH(AJ$20,'07 Uspora casu'!$F$5:$J$5,1))))*AI27)))))</f>
        <v>1.4287840452448282E-2</v>
      </c>
      <c r="AK27" s="48">
        <f>IF($E27="",0,IF('07 Uspora casu'!$D$2="Jazdný čas",IFERROR(INDEX('07 Uspora casu'!$F26:$J26,MATCH(AK$20,'07 Uspora casu'!$F$5:$J$5,0))/60,IF(AK$20&lt;MIN('07 Uspora casu'!$F$5:$J$5),('07 Uspora casu'!$F26/'07 Uspora casu'!$G26)^(1/('07 Uspora casu'!$G$19-'07 Uspora casu'!$F$19))*AL27,IF(AK$20&gt;MAX('07 Uspora casu'!$F$5:$J$5),(INDEX('07 Uspora casu'!$F26:$J26,MATCH(AK$20,'07 Uspora casu'!$F$5:$J$5,1))/INDEX('07 Uspora casu'!$F26:$J26,MATCH(AK$20,'07 Uspora casu'!$F$5:$J$5,1)-1))^(1/(INDEX('07 Uspora casu'!$F$5:$J$5,MATCH(AK$20,'07 Uspora casu'!$F$5:$J$5,1))-INDEX('07 Uspora casu'!$F$5:$J$5,MATCH(AK$20,'07 Uspora casu'!$F$5:$J$5,1)-1)))*AJ27,(INDEX('07 Uspora casu'!$F26:$J26,MATCH(AK$20,'07 Uspora casu'!$F$5:$J$5,1)+1)/INDEX('07 Uspora casu'!$F26:$J26,MATCH(AK$20,'07 Uspora casu'!$F$5:$J$5,1)))^(1/(INDEX('07 Uspora casu'!$F$5:$J$5,MATCH(AK$20,'07 Uspora casu'!$F$5:$J$5,1)+1)-INDEX('07 Uspora casu'!$F$5:$J$5,MATCH(AK$20,'07 Uspora casu'!$F$5:$J$5,1))))*AJ27))),IFERROR($E27/INDEX('07 Uspora casu'!$F26:$J26,MATCH(AK$20,'07 Uspora casu'!$F$5:$J$5,0)),IF(AK$20&lt;MIN('07 Uspora casu'!$F$5:$J$5),('07 Uspora casu'!$G26/'07 Uspora casu'!$F26)^(1/('07 Uspora casu'!$G$19-'07 Uspora casu'!$F$19))*AL27,IF(AK$20&gt;MAX('07 Uspora casu'!$F$5:$J$5),(INDEX('07 Uspora casu'!$F26:$J26,MATCH(AK$20,'07 Uspora casu'!$F$5:$J$5,1)-1)/INDEX('07 Uspora casu'!$F26:$J26,MATCH(AK$20,'07 Uspora casu'!$F$5:$J$5,1)))^(1/(INDEX('07 Uspora casu'!$F$5:$J$5,MATCH(AK$20,'07 Uspora casu'!$F$5:$J$5,1))-INDEX('07 Uspora casu'!$F$5:$J$5,MATCH(AK$20,'07 Uspora casu'!$F$5:$J$5,1)-1)))*AJ27,(INDEX('07 Uspora casu'!$F26:$J26,MATCH(AK$20,'07 Uspora casu'!$F$5:$J$5,1))/INDEX('07 Uspora casu'!$F26:$J26,MATCH(AK$20,'07 Uspora casu'!$F$5:$J$5,1)+1))^(1/(INDEX('07 Uspora casu'!$F$5:$J$5,MATCH(AK$20,'07 Uspora casu'!$F$5:$J$5,1)+1)-INDEX('07 Uspora casu'!$F$5:$J$5,MATCH(AK$20,'07 Uspora casu'!$F$5:$J$5,1))))*AJ27)))))</f>
        <v>1.4287840452448282E-2</v>
      </c>
      <c r="AL27" s="48">
        <f>IF($E27="",0,IF('07 Uspora casu'!$D$2="Jazdný čas",IFERROR(INDEX('07 Uspora casu'!$F26:$J26,MATCH(AL$20,'07 Uspora casu'!$F$5:$J$5,0))/60,IF(AL$20&lt;MIN('07 Uspora casu'!$F$5:$J$5),('07 Uspora casu'!$F26/'07 Uspora casu'!$G26)^(1/('07 Uspora casu'!$G$19-'07 Uspora casu'!$F$19))*AM27,IF(AL$20&gt;MAX('07 Uspora casu'!$F$5:$J$5),(INDEX('07 Uspora casu'!$F26:$J26,MATCH(AL$20,'07 Uspora casu'!$F$5:$J$5,1))/INDEX('07 Uspora casu'!$F26:$J26,MATCH(AL$20,'07 Uspora casu'!$F$5:$J$5,1)-1))^(1/(INDEX('07 Uspora casu'!$F$5:$J$5,MATCH(AL$20,'07 Uspora casu'!$F$5:$J$5,1))-INDEX('07 Uspora casu'!$F$5:$J$5,MATCH(AL$20,'07 Uspora casu'!$F$5:$J$5,1)-1)))*AK27,(INDEX('07 Uspora casu'!$F26:$J26,MATCH(AL$20,'07 Uspora casu'!$F$5:$J$5,1)+1)/INDEX('07 Uspora casu'!$F26:$J26,MATCH(AL$20,'07 Uspora casu'!$F$5:$J$5,1)))^(1/(INDEX('07 Uspora casu'!$F$5:$J$5,MATCH(AL$20,'07 Uspora casu'!$F$5:$J$5,1)+1)-INDEX('07 Uspora casu'!$F$5:$J$5,MATCH(AL$20,'07 Uspora casu'!$F$5:$J$5,1))))*AK27))),IFERROR($E27/INDEX('07 Uspora casu'!$F26:$J26,MATCH(AL$20,'07 Uspora casu'!$F$5:$J$5,0)),IF(AL$20&lt;MIN('07 Uspora casu'!$F$5:$J$5),('07 Uspora casu'!$G26/'07 Uspora casu'!$F26)^(1/('07 Uspora casu'!$G$19-'07 Uspora casu'!$F$19))*AM27,IF(AL$20&gt;MAX('07 Uspora casu'!$F$5:$J$5),(INDEX('07 Uspora casu'!$F26:$J26,MATCH(AL$20,'07 Uspora casu'!$F$5:$J$5,1)-1)/INDEX('07 Uspora casu'!$F26:$J26,MATCH(AL$20,'07 Uspora casu'!$F$5:$J$5,1)))^(1/(INDEX('07 Uspora casu'!$F$5:$J$5,MATCH(AL$20,'07 Uspora casu'!$F$5:$J$5,1))-INDEX('07 Uspora casu'!$F$5:$J$5,MATCH(AL$20,'07 Uspora casu'!$F$5:$J$5,1)-1)))*AK27,(INDEX('07 Uspora casu'!$F26:$J26,MATCH(AL$20,'07 Uspora casu'!$F$5:$J$5,1))/INDEX('07 Uspora casu'!$F26:$J26,MATCH(AL$20,'07 Uspora casu'!$F$5:$J$5,1)+1))^(1/(INDEX('07 Uspora casu'!$F$5:$J$5,MATCH(AL$20,'07 Uspora casu'!$F$5:$J$5,1)+1)-INDEX('07 Uspora casu'!$F$5:$J$5,MATCH(AL$20,'07 Uspora casu'!$F$5:$J$5,1))))*AK27)))))</f>
        <v>1.4287840452448282E-2</v>
      </c>
      <c r="AM27" s="48">
        <f>IF($E27="",0,IF('07 Uspora casu'!$D$2="Jazdný čas",IFERROR(INDEX('07 Uspora casu'!$F26:$J26,MATCH(AM$20,'07 Uspora casu'!$F$5:$J$5,0))/60,IF(AM$20&lt;MIN('07 Uspora casu'!$F$5:$J$5),('07 Uspora casu'!$F26/'07 Uspora casu'!$G26)^(1/('07 Uspora casu'!$G$19-'07 Uspora casu'!$F$19))*AN27,IF(AM$20&gt;MAX('07 Uspora casu'!$F$5:$J$5),(INDEX('07 Uspora casu'!$F26:$J26,MATCH(AM$20,'07 Uspora casu'!$F$5:$J$5,1))/INDEX('07 Uspora casu'!$F26:$J26,MATCH(AM$20,'07 Uspora casu'!$F$5:$J$5,1)-1))^(1/(INDEX('07 Uspora casu'!$F$5:$J$5,MATCH(AM$20,'07 Uspora casu'!$F$5:$J$5,1))-INDEX('07 Uspora casu'!$F$5:$J$5,MATCH(AM$20,'07 Uspora casu'!$F$5:$J$5,1)-1)))*AL27,(INDEX('07 Uspora casu'!$F26:$J26,MATCH(AM$20,'07 Uspora casu'!$F$5:$J$5,1)+1)/INDEX('07 Uspora casu'!$F26:$J26,MATCH(AM$20,'07 Uspora casu'!$F$5:$J$5,1)))^(1/(INDEX('07 Uspora casu'!$F$5:$J$5,MATCH(AM$20,'07 Uspora casu'!$F$5:$J$5,1)+1)-INDEX('07 Uspora casu'!$F$5:$J$5,MATCH(AM$20,'07 Uspora casu'!$F$5:$J$5,1))))*AL27))),IFERROR($E27/INDEX('07 Uspora casu'!$F26:$J26,MATCH(AM$20,'07 Uspora casu'!$F$5:$J$5,0)),IF(AM$20&lt;MIN('07 Uspora casu'!$F$5:$J$5),('07 Uspora casu'!$G26/'07 Uspora casu'!$F26)^(1/('07 Uspora casu'!$G$19-'07 Uspora casu'!$F$19))*AN27,IF(AM$20&gt;MAX('07 Uspora casu'!$F$5:$J$5),(INDEX('07 Uspora casu'!$F26:$J26,MATCH(AM$20,'07 Uspora casu'!$F$5:$J$5,1)-1)/INDEX('07 Uspora casu'!$F26:$J26,MATCH(AM$20,'07 Uspora casu'!$F$5:$J$5,1)))^(1/(INDEX('07 Uspora casu'!$F$5:$J$5,MATCH(AM$20,'07 Uspora casu'!$F$5:$J$5,1))-INDEX('07 Uspora casu'!$F$5:$J$5,MATCH(AM$20,'07 Uspora casu'!$F$5:$J$5,1)-1)))*AL27,(INDEX('07 Uspora casu'!$F26:$J26,MATCH(AM$20,'07 Uspora casu'!$F$5:$J$5,1))/INDEX('07 Uspora casu'!$F26:$J26,MATCH(AM$20,'07 Uspora casu'!$F$5:$J$5,1)+1))^(1/(INDEX('07 Uspora casu'!$F$5:$J$5,MATCH(AM$20,'07 Uspora casu'!$F$5:$J$5,1)+1)-INDEX('07 Uspora casu'!$F$5:$J$5,MATCH(AM$20,'07 Uspora casu'!$F$5:$J$5,1))))*AL27)))))</f>
        <v>1.4287840452448282E-2</v>
      </c>
      <c r="AN27" s="48">
        <f>IF($E27="",0,IF('07 Uspora casu'!$D$2="Jazdný čas",IFERROR(INDEX('07 Uspora casu'!$F26:$J26,MATCH(AN$20,'07 Uspora casu'!$F$5:$J$5,0))/60,IF(AN$20&lt;MIN('07 Uspora casu'!$F$5:$J$5),('07 Uspora casu'!$F26/'07 Uspora casu'!$G26)^(1/('07 Uspora casu'!$G$19-'07 Uspora casu'!$F$19))*AO27,IF(AN$20&gt;MAX('07 Uspora casu'!$F$5:$J$5),(INDEX('07 Uspora casu'!$F26:$J26,MATCH(AN$20,'07 Uspora casu'!$F$5:$J$5,1))/INDEX('07 Uspora casu'!$F26:$J26,MATCH(AN$20,'07 Uspora casu'!$F$5:$J$5,1)-1))^(1/(INDEX('07 Uspora casu'!$F$5:$J$5,MATCH(AN$20,'07 Uspora casu'!$F$5:$J$5,1))-INDEX('07 Uspora casu'!$F$5:$J$5,MATCH(AN$20,'07 Uspora casu'!$F$5:$J$5,1)-1)))*AM27,(INDEX('07 Uspora casu'!$F26:$J26,MATCH(AN$20,'07 Uspora casu'!$F$5:$J$5,1)+1)/INDEX('07 Uspora casu'!$F26:$J26,MATCH(AN$20,'07 Uspora casu'!$F$5:$J$5,1)))^(1/(INDEX('07 Uspora casu'!$F$5:$J$5,MATCH(AN$20,'07 Uspora casu'!$F$5:$J$5,1)+1)-INDEX('07 Uspora casu'!$F$5:$J$5,MATCH(AN$20,'07 Uspora casu'!$F$5:$J$5,1))))*AM27))),IFERROR($E27/INDEX('07 Uspora casu'!$F26:$J26,MATCH(AN$20,'07 Uspora casu'!$F$5:$J$5,0)),IF(AN$20&lt;MIN('07 Uspora casu'!$F$5:$J$5),('07 Uspora casu'!$G26/'07 Uspora casu'!$F26)^(1/('07 Uspora casu'!$G$19-'07 Uspora casu'!$F$19))*AO27,IF(AN$20&gt;MAX('07 Uspora casu'!$F$5:$J$5),(INDEX('07 Uspora casu'!$F26:$J26,MATCH(AN$20,'07 Uspora casu'!$F$5:$J$5,1)-1)/INDEX('07 Uspora casu'!$F26:$J26,MATCH(AN$20,'07 Uspora casu'!$F$5:$J$5,1)))^(1/(INDEX('07 Uspora casu'!$F$5:$J$5,MATCH(AN$20,'07 Uspora casu'!$F$5:$J$5,1))-INDEX('07 Uspora casu'!$F$5:$J$5,MATCH(AN$20,'07 Uspora casu'!$F$5:$J$5,1)-1)))*AM27,(INDEX('07 Uspora casu'!$F26:$J26,MATCH(AN$20,'07 Uspora casu'!$F$5:$J$5,1))/INDEX('07 Uspora casu'!$F26:$J26,MATCH(AN$20,'07 Uspora casu'!$F$5:$J$5,1)+1))^(1/(INDEX('07 Uspora casu'!$F$5:$J$5,MATCH(AN$20,'07 Uspora casu'!$F$5:$J$5,1)+1)-INDEX('07 Uspora casu'!$F$5:$J$5,MATCH(AN$20,'07 Uspora casu'!$F$5:$J$5,1))))*AM27)))))</f>
        <v>1.4287840452448282E-2</v>
      </c>
      <c r="AO27" s="48">
        <f>IF($E27="",0,IF('07 Uspora casu'!$D$2="Jazdný čas",IFERROR(INDEX('07 Uspora casu'!$F26:$J26,MATCH(AO$20,'07 Uspora casu'!$F$5:$J$5,0))/60,IF(AO$20&lt;MIN('07 Uspora casu'!$F$5:$J$5),('07 Uspora casu'!$F26/'07 Uspora casu'!$G26)^(1/('07 Uspora casu'!$G$19-'07 Uspora casu'!$F$19))*AP27,IF(AO$20&gt;MAX('07 Uspora casu'!$F$5:$J$5),(INDEX('07 Uspora casu'!$F26:$J26,MATCH(AO$20,'07 Uspora casu'!$F$5:$J$5,1))/INDEX('07 Uspora casu'!$F26:$J26,MATCH(AO$20,'07 Uspora casu'!$F$5:$J$5,1)-1))^(1/(INDEX('07 Uspora casu'!$F$5:$J$5,MATCH(AO$20,'07 Uspora casu'!$F$5:$J$5,1))-INDEX('07 Uspora casu'!$F$5:$J$5,MATCH(AO$20,'07 Uspora casu'!$F$5:$J$5,1)-1)))*AN27,(INDEX('07 Uspora casu'!$F26:$J26,MATCH(AO$20,'07 Uspora casu'!$F$5:$J$5,1)+1)/INDEX('07 Uspora casu'!$F26:$J26,MATCH(AO$20,'07 Uspora casu'!$F$5:$J$5,1)))^(1/(INDEX('07 Uspora casu'!$F$5:$J$5,MATCH(AO$20,'07 Uspora casu'!$F$5:$J$5,1)+1)-INDEX('07 Uspora casu'!$F$5:$J$5,MATCH(AO$20,'07 Uspora casu'!$F$5:$J$5,1))))*AN27))),IFERROR($E27/INDEX('07 Uspora casu'!$F26:$J26,MATCH(AO$20,'07 Uspora casu'!$F$5:$J$5,0)),IF(AO$20&lt;MIN('07 Uspora casu'!$F$5:$J$5),('07 Uspora casu'!$G26/'07 Uspora casu'!$F26)^(1/('07 Uspora casu'!$G$19-'07 Uspora casu'!$F$19))*AP27,IF(AO$20&gt;MAX('07 Uspora casu'!$F$5:$J$5),(INDEX('07 Uspora casu'!$F26:$J26,MATCH(AO$20,'07 Uspora casu'!$F$5:$J$5,1)-1)/INDEX('07 Uspora casu'!$F26:$J26,MATCH(AO$20,'07 Uspora casu'!$F$5:$J$5,1)))^(1/(INDEX('07 Uspora casu'!$F$5:$J$5,MATCH(AO$20,'07 Uspora casu'!$F$5:$J$5,1))-INDEX('07 Uspora casu'!$F$5:$J$5,MATCH(AO$20,'07 Uspora casu'!$F$5:$J$5,1)-1)))*AN27,(INDEX('07 Uspora casu'!$F26:$J26,MATCH(AO$20,'07 Uspora casu'!$F$5:$J$5,1))/INDEX('07 Uspora casu'!$F26:$J26,MATCH(AO$20,'07 Uspora casu'!$F$5:$J$5,1)+1))^(1/(INDEX('07 Uspora casu'!$F$5:$J$5,MATCH(AO$20,'07 Uspora casu'!$F$5:$J$5,1)+1)-INDEX('07 Uspora casu'!$F$5:$J$5,MATCH(AO$20,'07 Uspora casu'!$F$5:$J$5,1))))*AN27)))))</f>
        <v>1.4287840452448282E-2</v>
      </c>
      <c r="AP27" s="48">
        <f>IF($E27="",0,IF('07 Uspora casu'!$D$2="Jazdný čas",IFERROR(INDEX('07 Uspora casu'!$F26:$J26,MATCH(AP$20,'07 Uspora casu'!$F$5:$J$5,0))/60,IF(AP$20&lt;MIN('07 Uspora casu'!$F$5:$J$5),('07 Uspora casu'!$F26/'07 Uspora casu'!$G26)^(1/('07 Uspora casu'!$G$19-'07 Uspora casu'!$F$19))*AQ27,IF(AP$20&gt;MAX('07 Uspora casu'!$F$5:$J$5),(INDEX('07 Uspora casu'!$F26:$J26,MATCH(AP$20,'07 Uspora casu'!$F$5:$J$5,1))/INDEX('07 Uspora casu'!$F26:$J26,MATCH(AP$20,'07 Uspora casu'!$F$5:$J$5,1)-1))^(1/(INDEX('07 Uspora casu'!$F$5:$J$5,MATCH(AP$20,'07 Uspora casu'!$F$5:$J$5,1))-INDEX('07 Uspora casu'!$F$5:$J$5,MATCH(AP$20,'07 Uspora casu'!$F$5:$J$5,1)-1)))*AO27,(INDEX('07 Uspora casu'!$F26:$J26,MATCH(AP$20,'07 Uspora casu'!$F$5:$J$5,1)+1)/INDEX('07 Uspora casu'!$F26:$J26,MATCH(AP$20,'07 Uspora casu'!$F$5:$J$5,1)))^(1/(INDEX('07 Uspora casu'!$F$5:$J$5,MATCH(AP$20,'07 Uspora casu'!$F$5:$J$5,1)+1)-INDEX('07 Uspora casu'!$F$5:$J$5,MATCH(AP$20,'07 Uspora casu'!$F$5:$J$5,1))))*AO27))),IFERROR($E27/INDEX('07 Uspora casu'!$F26:$J26,MATCH(AP$20,'07 Uspora casu'!$F$5:$J$5,0)),IF(AP$20&lt;MIN('07 Uspora casu'!$F$5:$J$5),('07 Uspora casu'!$G26/'07 Uspora casu'!$F26)^(1/('07 Uspora casu'!$G$19-'07 Uspora casu'!$F$19))*AQ27,IF(AP$20&gt;MAX('07 Uspora casu'!$F$5:$J$5),(INDEX('07 Uspora casu'!$F26:$J26,MATCH(AP$20,'07 Uspora casu'!$F$5:$J$5,1)-1)/INDEX('07 Uspora casu'!$F26:$J26,MATCH(AP$20,'07 Uspora casu'!$F$5:$J$5,1)))^(1/(INDEX('07 Uspora casu'!$F$5:$J$5,MATCH(AP$20,'07 Uspora casu'!$F$5:$J$5,1))-INDEX('07 Uspora casu'!$F$5:$J$5,MATCH(AP$20,'07 Uspora casu'!$F$5:$J$5,1)-1)))*AO27,(INDEX('07 Uspora casu'!$F26:$J26,MATCH(AP$20,'07 Uspora casu'!$F$5:$J$5,1))/INDEX('07 Uspora casu'!$F26:$J26,MATCH(AP$20,'07 Uspora casu'!$F$5:$J$5,1)+1))^(1/(INDEX('07 Uspora casu'!$F$5:$J$5,MATCH(AP$20,'07 Uspora casu'!$F$5:$J$5,1)+1)-INDEX('07 Uspora casu'!$F$5:$J$5,MATCH(AP$20,'07 Uspora casu'!$F$5:$J$5,1))))*AO27)))))</f>
        <v>1.4287840452448282E-2</v>
      </c>
      <c r="AQ27" s="48">
        <f>IF($E27="",0,IF('07 Uspora casu'!$D$2="Jazdný čas",IFERROR(INDEX('07 Uspora casu'!$F26:$J26,MATCH(AQ$20,'07 Uspora casu'!$F$5:$J$5,0))/60,IF(AQ$20&lt;MIN('07 Uspora casu'!$F$5:$J$5),('07 Uspora casu'!$F26/'07 Uspora casu'!$G26)^(1/('07 Uspora casu'!$G$19-'07 Uspora casu'!$F$19))*AR27,IF(AQ$20&gt;MAX('07 Uspora casu'!$F$5:$J$5),(INDEX('07 Uspora casu'!$F26:$J26,MATCH(AQ$20,'07 Uspora casu'!$F$5:$J$5,1))/INDEX('07 Uspora casu'!$F26:$J26,MATCH(AQ$20,'07 Uspora casu'!$F$5:$J$5,1)-1))^(1/(INDEX('07 Uspora casu'!$F$5:$J$5,MATCH(AQ$20,'07 Uspora casu'!$F$5:$J$5,1))-INDEX('07 Uspora casu'!$F$5:$J$5,MATCH(AQ$20,'07 Uspora casu'!$F$5:$J$5,1)-1)))*AP27,(INDEX('07 Uspora casu'!$F26:$J26,MATCH(AQ$20,'07 Uspora casu'!$F$5:$J$5,1)+1)/INDEX('07 Uspora casu'!$F26:$J26,MATCH(AQ$20,'07 Uspora casu'!$F$5:$J$5,1)))^(1/(INDEX('07 Uspora casu'!$F$5:$J$5,MATCH(AQ$20,'07 Uspora casu'!$F$5:$J$5,1)+1)-INDEX('07 Uspora casu'!$F$5:$J$5,MATCH(AQ$20,'07 Uspora casu'!$F$5:$J$5,1))))*AP27))),IFERROR($E27/INDEX('07 Uspora casu'!$F26:$J26,MATCH(AQ$20,'07 Uspora casu'!$F$5:$J$5,0)),IF(AQ$20&lt;MIN('07 Uspora casu'!$F$5:$J$5),('07 Uspora casu'!$G26/'07 Uspora casu'!$F26)^(1/('07 Uspora casu'!$G$19-'07 Uspora casu'!$F$19))*AR27,IF(AQ$20&gt;MAX('07 Uspora casu'!$F$5:$J$5),(INDEX('07 Uspora casu'!$F26:$J26,MATCH(AQ$20,'07 Uspora casu'!$F$5:$J$5,1)-1)/INDEX('07 Uspora casu'!$F26:$J26,MATCH(AQ$20,'07 Uspora casu'!$F$5:$J$5,1)))^(1/(INDEX('07 Uspora casu'!$F$5:$J$5,MATCH(AQ$20,'07 Uspora casu'!$F$5:$J$5,1))-INDEX('07 Uspora casu'!$F$5:$J$5,MATCH(AQ$20,'07 Uspora casu'!$F$5:$J$5,1)-1)))*AP27,(INDEX('07 Uspora casu'!$F26:$J26,MATCH(AQ$20,'07 Uspora casu'!$F$5:$J$5,1))/INDEX('07 Uspora casu'!$F26:$J26,MATCH(AQ$20,'07 Uspora casu'!$F$5:$J$5,1)+1))^(1/(INDEX('07 Uspora casu'!$F$5:$J$5,MATCH(AQ$20,'07 Uspora casu'!$F$5:$J$5,1)+1)-INDEX('07 Uspora casu'!$F$5:$J$5,MATCH(AQ$20,'07 Uspora casu'!$F$5:$J$5,1))))*AP27)))))</f>
        <v>1.4287840452448282E-2</v>
      </c>
      <c r="AR27" s="48">
        <f>IF($E27="",0,IF('07 Uspora casu'!$D$2="Jazdný čas",IFERROR(INDEX('07 Uspora casu'!$F26:$J26,MATCH(AR$20,'07 Uspora casu'!$F$5:$J$5,0))/60,IF(AR$20&lt;MIN('07 Uspora casu'!$F$5:$J$5),('07 Uspora casu'!$F26/'07 Uspora casu'!$G26)^(1/('07 Uspora casu'!$G$19-'07 Uspora casu'!$F$19))*AS27,IF(AR$20&gt;MAX('07 Uspora casu'!$F$5:$J$5),(INDEX('07 Uspora casu'!$F26:$J26,MATCH(AR$20,'07 Uspora casu'!$F$5:$J$5,1))/INDEX('07 Uspora casu'!$F26:$J26,MATCH(AR$20,'07 Uspora casu'!$F$5:$J$5,1)-1))^(1/(INDEX('07 Uspora casu'!$F$5:$J$5,MATCH(AR$20,'07 Uspora casu'!$F$5:$J$5,1))-INDEX('07 Uspora casu'!$F$5:$J$5,MATCH(AR$20,'07 Uspora casu'!$F$5:$J$5,1)-1)))*AQ27,(INDEX('07 Uspora casu'!$F26:$J26,MATCH(AR$20,'07 Uspora casu'!$F$5:$J$5,1)+1)/INDEX('07 Uspora casu'!$F26:$J26,MATCH(AR$20,'07 Uspora casu'!$F$5:$J$5,1)))^(1/(INDEX('07 Uspora casu'!$F$5:$J$5,MATCH(AR$20,'07 Uspora casu'!$F$5:$J$5,1)+1)-INDEX('07 Uspora casu'!$F$5:$J$5,MATCH(AR$20,'07 Uspora casu'!$F$5:$J$5,1))))*AQ27))),IFERROR($E27/INDEX('07 Uspora casu'!$F26:$J26,MATCH(AR$20,'07 Uspora casu'!$F$5:$J$5,0)),IF(AR$20&lt;MIN('07 Uspora casu'!$F$5:$J$5),('07 Uspora casu'!$G26/'07 Uspora casu'!$F26)^(1/('07 Uspora casu'!$G$19-'07 Uspora casu'!$F$19))*AS27,IF(AR$20&gt;MAX('07 Uspora casu'!$F$5:$J$5),(INDEX('07 Uspora casu'!$F26:$J26,MATCH(AR$20,'07 Uspora casu'!$F$5:$J$5,1)-1)/INDEX('07 Uspora casu'!$F26:$J26,MATCH(AR$20,'07 Uspora casu'!$F$5:$J$5,1)))^(1/(INDEX('07 Uspora casu'!$F$5:$J$5,MATCH(AR$20,'07 Uspora casu'!$F$5:$J$5,1))-INDEX('07 Uspora casu'!$F$5:$J$5,MATCH(AR$20,'07 Uspora casu'!$F$5:$J$5,1)-1)))*AQ27,(INDEX('07 Uspora casu'!$F26:$J26,MATCH(AR$20,'07 Uspora casu'!$F$5:$J$5,1))/INDEX('07 Uspora casu'!$F26:$J26,MATCH(AR$20,'07 Uspora casu'!$F$5:$J$5,1)+1))^(1/(INDEX('07 Uspora casu'!$F$5:$J$5,MATCH(AR$20,'07 Uspora casu'!$F$5:$J$5,1)+1)-INDEX('07 Uspora casu'!$F$5:$J$5,MATCH(AR$20,'07 Uspora casu'!$F$5:$J$5,1))))*AQ27)))))</f>
        <v>1.4287840452448282E-2</v>
      </c>
      <c r="AS27" s="48">
        <f>IF($E27="",0,IF('07 Uspora casu'!$D$2="Jazdný čas",IFERROR(INDEX('07 Uspora casu'!$F26:$J26,MATCH(AS$20,'07 Uspora casu'!$F$5:$J$5,0))/60,IF(AS$20&lt;MIN('07 Uspora casu'!$F$5:$J$5),('07 Uspora casu'!$F26/'07 Uspora casu'!$G26)^(1/('07 Uspora casu'!$G$19-'07 Uspora casu'!$F$19))*AT27,IF(AS$20&gt;MAX('07 Uspora casu'!$F$5:$J$5),(INDEX('07 Uspora casu'!$F26:$J26,MATCH(AS$20,'07 Uspora casu'!$F$5:$J$5,1))/INDEX('07 Uspora casu'!$F26:$J26,MATCH(AS$20,'07 Uspora casu'!$F$5:$J$5,1)-1))^(1/(INDEX('07 Uspora casu'!$F$5:$J$5,MATCH(AS$20,'07 Uspora casu'!$F$5:$J$5,1))-INDEX('07 Uspora casu'!$F$5:$J$5,MATCH(AS$20,'07 Uspora casu'!$F$5:$J$5,1)-1)))*AR27,(INDEX('07 Uspora casu'!$F26:$J26,MATCH(AS$20,'07 Uspora casu'!$F$5:$J$5,1)+1)/INDEX('07 Uspora casu'!$F26:$J26,MATCH(AS$20,'07 Uspora casu'!$F$5:$J$5,1)))^(1/(INDEX('07 Uspora casu'!$F$5:$J$5,MATCH(AS$20,'07 Uspora casu'!$F$5:$J$5,1)+1)-INDEX('07 Uspora casu'!$F$5:$J$5,MATCH(AS$20,'07 Uspora casu'!$F$5:$J$5,1))))*AR27))),IFERROR($E27/INDEX('07 Uspora casu'!$F26:$J26,MATCH(AS$20,'07 Uspora casu'!$F$5:$J$5,0)),IF(AS$20&lt;MIN('07 Uspora casu'!$F$5:$J$5),('07 Uspora casu'!$G26/'07 Uspora casu'!$F26)^(1/('07 Uspora casu'!$G$19-'07 Uspora casu'!$F$19))*AT27,IF(AS$20&gt;MAX('07 Uspora casu'!$F$5:$J$5),(INDEX('07 Uspora casu'!$F26:$J26,MATCH(AS$20,'07 Uspora casu'!$F$5:$J$5,1)-1)/INDEX('07 Uspora casu'!$F26:$J26,MATCH(AS$20,'07 Uspora casu'!$F$5:$J$5,1)))^(1/(INDEX('07 Uspora casu'!$F$5:$J$5,MATCH(AS$20,'07 Uspora casu'!$F$5:$J$5,1))-INDEX('07 Uspora casu'!$F$5:$J$5,MATCH(AS$20,'07 Uspora casu'!$F$5:$J$5,1)-1)))*AR27,(INDEX('07 Uspora casu'!$F26:$J26,MATCH(AS$20,'07 Uspora casu'!$F$5:$J$5,1))/INDEX('07 Uspora casu'!$F26:$J26,MATCH(AS$20,'07 Uspora casu'!$F$5:$J$5,1)+1))^(1/(INDEX('07 Uspora casu'!$F$5:$J$5,MATCH(AS$20,'07 Uspora casu'!$F$5:$J$5,1)+1)-INDEX('07 Uspora casu'!$F$5:$J$5,MATCH(AS$20,'07 Uspora casu'!$F$5:$J$5,1))))*AR27)))))</f>
        <v>1.4287840452448282E-2</v>
      </c>
      <c r="AT27" s="48">
        <f>IF($E27="",0,IF('07 Uspora casu'!$D$2="Jazdný čas",IFERROR(INDEX('07 Uspora casu'!$F26:$J26,MATCH(AT$20,'07 Uspora casu'!$F$5:$J$5,0))/60,IF(AT$20&lt;MIN('07 Uspora casu'!$F$5:$J$5),('07 Uspora casu'!$F26/'07 Uspora casu'!$G26)^(1/('07 Uspora casu'!$G$19-'07 Uspora casu'!$F$19))*AU27,IF(AT$20&gt;MAX('07 Uspora casu'!$F$5:$J$5),(INDEX('07 Uspora casu'!$F26:$J26,MATCH(AT$20,'07 Uspora casu'!$F$5:$J$5,1))/INDEX('07 Uspora casu'!$F26:$J26,MATCH(AT$20,'07 Uspora casu'!$F$5:$J$5,1)-1))^(1/(INDEX('07 Uspora casu'!$F$5:$J$5,MATCH(AT$20,'07 Uspora casu'!$F$5:$J$5,1))-INDEX('07 Uspora casu'!$F$5:$J$5,MATCH(AT$20,'07 Uspora casu'!$F$5:$J$5,1)-1)))*AS27,(INDEX('07 Uspora casu'!$F26:$J26,MATCH(AT$20,'07 Uspora casu'!$F$5:$J$5,1)+1)/INDEX('07 Uspora casu'!$F26:$J26,MATCH(AT$20,'07 Uspora casu'!$F$5:$J$5,1)))^(1/(INDEX('07 Uspora casu'!$F$5:$J$5,MATCH(AT$20,'07 Uspora casu'!$F$5:$J$5,1)+1)-INDEX('07 Uspora casu'!$F$5:$J$5,MATCH(AT$20,'07 Uspora casu'!$F$5:$J$5,1))))*AS27))),IFERROR($E27/INDEX('07 Uspora casu'!$F26:$J26,MATCH(AT$20,'07 Uspora casu'!$F$5:$J$5,0)),IF(AT$20&lt;MIN('07 Uspora casu'!$F$5:$J$5),('07 Uspora casu'!$G26/'07 Uspora casu'!$F26)^(1/('07 Uspora casu'!$G$19-'07 Uspora casu'!$F$19))*AU27,IF(AT$20&gt;MAX('07 Uspora casu'!$F$5:$J$5),(INDEX('07 Uspora casu'!$F26:$J26,MATCH(AT$20,'07 Uspora casu'!$F$5:$J$5,1)-1)/INDEX('07 Uspora casu'!$F26:$J26,MATCH(AT$20,'07 Uspora casu'!$F$5:$J$5,1)))^(1/(INDEX('07 Uspora casu'!$F$5:$J$5,MATCH(AT$20,'07 Uspora casu'!$F$5:$J$5,1))-INDEX('07 Uspora casu'!$F$5:$J$5,MATCH(AT$20,'07 Uspora casu'!$F$5:$J$5,1)-1)))*AS27,(INDEX('07 Uspora casu'!$F26:$J26,MATCH(AT$20,'07 Uspora casu'!$F$5:$J$5,1))/INDEX('07 Uspora casu'!$F26:$J26,MATCH(AT$20,'07 Uspora casu'!$F$5:$J$5,1)+1))^(1/(INDEX('07 Uspora casu'!$F$5:$J$5,MATCH(AT$20,'07 Uspora casu'!$F$5:$J$5,1)+1)-INDEX('07 Uspora casu'!$F$5:$J$5,MATCH(AT$20,'07 Uspora casu'!$F$5:$J$5,1))))*AS27)))))</f>
        <v>1.4287840452448282E-2</v>
      </c>
      <c r="AU27" s="48">
        <f>IF($E27="",0,IF('07 Uspora casu'!$D$2="Jazdný čas",IFERROR(INDEX('07 Uspora casu'!$F26:$J26,MATCH(AU$20,'07 Uspora casu'!$F$5:$J$5,0))/60,IF(AU$20&lt;MIN('07 Uspora casu'!$F$5:$J$5),('07 Uspora casu'!$F26/'07 Uspora casu'!$G26)^(1/('07 Uspora casu'!$G$19-'07 Uspora casu'!$F$19))*AV27,IF(AU$20&gt;MAX('07 Uspora casu'!$F$5:$J$5),(INDEX('07 Uspora casu'!$F26:$J26,MATCH(AU$20,'07 Uspora casu'!$F$5:$J$5,1))/INDEX('07 Uspora casu'!$F26:$J26,MATCH(AU$20,'07 Uspora casu'!$F$5:$J$5,1)-1))^(1/(INDEX('07 Uspora casu'!$F$5:$J$5,MATCH(AU$20,'07 Uspora casu'!$F$5:$J$5,1))-INDEX('07 Uspora casu'!$F$5:$J$5,MATCH(AU$20,'07 Uspora casu'!$F$5:$J$5,1)-1)))*AT27,(INDEX('07 Uspora casu'!$F26:$J26,MATCH(AU$20,'07 Uspora casu'!$F$5:$J$5,1)+1)/INDEX('07 Uspora casu'!$F26:$J26,MATCH(AU$20,'07 Uspora casu'!$F$5:$J$5,1)))^(1/(INDEX('07 Uspora casu'!$F$5:$J$5,MATCH(AU$20,'07 Uspora casu'!$F$5:$J$5,1)+1)-INDEX('07 Uspora casu'!$F$5:$J$5,MATCH(AU$20,'07 Uspora casu'!$F$5:$J$5,1))))*AT27))),IFERROR($E27/INDEX('07 Uspora casu'!$F26:$J26,MATCH(AU$20,'07 Uspora casu'!$F$5:$J$5,0)),IF(AU$20&lt;MIN('07 Uspora casu'!$F$5:$J$5),('07 Uspora casu'!$G26/'07 Uspora casu'!$F26)^(1/('07 Uspora casu'!$G$19-'07 Uspora casu'!$F$19))*AV27,IF(AU$20&gt;MAX('07 Uspora casu'!$F$5:$J$5),(INDEX('07 Uspora casu'!$F26:$J26,MATCH(AU$20,'07 Uspora casu'!$F$5:$J$5,1)-1)/INDEX('07 Uspora casu'!$F26:$J26,MATCH(AU$20,'07 Uspora casu'!$F$5:$J$5,1)))^(1/(INDEX('07 Uspora casu'!$F$5:$J$5,MATCH(AU$20,'07 Uspora casu'!$F$5:$J$5,1))-INDEX('07 Uspora casu'!$F$5:$J$5,MATCH(AU$20,'07 Uspora casu'!$F$5:$J$5,1)-1)))*AT27,(INDEX('07 Uspora casu'!$F26:$J26,MATCH(AU$20,'07 Uspora casu'!$F$5:$J$5,1))/INDEX('07 Uspora casu'!$F26:$J26,MATCH(AU$20,'07 Uspora casu'!$F$5:$J$5,1)+1))^(1/(INDEX('07 Uspora casu'!$F$5:$J$5,MATCH(AU$20,'07 Uspora casu'!$F$5:$J$5,1)+1)-INDEX('07 Uspora casu'!$F$5:$J$5,MATCH(AU$20,'07 Uspora casu'!$F$5:$J$5,1))))*AT27)))))</f>
        <v>1.4287840452448282E-2</v>
      </c>
      <c r="AV27" s="48">
        <f>IF($E27="",0,IF('07 Uspora casu'!$D$2="Jazdný čas",IFERROR(INDEX('07 Uspora casu'!$F26:$J26,MATCH(AV$20,'07 Uspora casu'!$F$5:$J$5,0))/60,IF(AV$20&lt;MIN('07 Uspora casu'!$F$5:$J$5),('07 Uspora casu'!$F26/'07 Uspora casu'!$G26)^(1/('07 Uspora casu'!$G$19-'07 Uspora casu'!$F$19))*AW27,IF(AV$20&gt;MAX('07 Uspora casu'!$F$5:$J$5),(INDEX('07 Uspora casu'!$F26:$J26,MATCH(AV$20,'07 Uspora casu'!$F$5:$J$5,1))/INDEX('07 Uspora casu'!$F26:$J26,MATCH(AV$20,'07 Uspora casu'!$F$5:$J$5,1)-1))^(1/(INDEX('07 Uspora casu'!$F$5:$J$5,MATCH(AV$20,'07 Uspora casu'!$F$5:$J$5,1))-INDEX('07 Uspora casu'!$F$5:$J$5,MATCH(AV$20,'07 Uspora casu'!$F$5:$J$5,1)-1)))*AU27,(INDEX('07 Uspora casu'!$F26:$J26,MATCH(AV$20,'07 Uspora casu'!$F$5:$J$5,1)+1)/INDEX('07 Uspora casu'!$F26:$J26,MATCH(AV$20,'07 Uspora casu'!$F$5:$J$5,1)))^(1/(INDEX('07 Uspora casu'!$F$5:$J$5,MATCH(AV$20,'07 Uspora casu'!$F$5:$J$5,1)+1)-INDEX('07 Uspora casu'!$F$5:$J$5,MATCH(AV$20,'07 Uspora casu'!$F$5:$J$5,1))))*AU27))),IFERROR($E27/INDEX('07 Uspora casu'!$F26:$J26,MATCH(AV$20,'07 Uspora casu'!$F$5:$J$5,0)),IF(AV$20&lt;MIN('07 Uspora casu'!$F$5:$J$5),('07 Uspora casu'!$G26/'07 Uspora casu'!$F26)^(1/('07 Uspora casu'!$G$19-'07 Uspora casu'!$F$19))*AW27,IF(AV$20&gt;MAX('07 Uspora casu'!$F$5:$J$5),(INDEX('07 Uspora casu'!$F26:$J26,MATCH(AV$20,'07 Uspora casu'!$F$5:$J$5,1)-1)/INDEX('07 Uspora casu'!$F26:$J26,MATCH(AV$20,'07 Uspora casu'!$F$5:$J$5,1)))^(1/(INDEX('07 Uspora casu'!$F$5:$J$5,MATCH(AV$20,'07 Uspora casu'!$F$5:$J$5,1))-INDEX('07 Uspora casu'!$F$5:$J$5,MATCH(AV$20,'07 Uspora casu'!$F$5:$J$5,1)-1)))*AU27,(INDEX('07 Uspora casu'!$F26:$J26,MATCH(AV$20,'07 Uspora casu'!$F$5:$J$5,1))/INDEX('07 Uspora casu'!$F26:$J26,MATCH(AV$20,'07 Uspora casu'!$F$5:$J$5,1)+1))^(1/(INDEX('07 Uspora casu'!$F$5:$J$5,MATCH(AV$20,'07 Uspora casu'!$F$5:$J$5,1)+1)-INDEX('07 Uspora casu'!$F$5:$J$5,MATCH(AV$20,'07 Uspora casu'!$F$5:$J$5,1))))*AU27)))))</f>
        <v>1.4287840452448282E-2</v>
      </c>
      <c r="AW27" s="48">
        <f>IF($E27="",0,IF('07 Uspora casu'!$D$2="Jazdný čas",IFERROR(INDEX('07 Uspora casu'!$F26:$J26,MATCH(AW$20,'07 Uspora casu'!$F$5:$J$5,0))/60,IF(AW$20&lt;MIN('07 Uspora casu'!$F$5:$J$5),('07 Uspora casu'!$F26/'07 Uspora casu'!$G26)^(1/('07 Uspora casu'!$G$19-'07 Uspora casu'!$F$19))*AX27,IF(AW$20&gt;MAX('07 Uspora casu'!$F$5:$J$5),(INDEX('07 Uspora casu'!$F26:$J26,MATCH(AW$20,'07 Uspora casu'!$F$5:$J$5,1))/INDEX('07 Uspora casu'!$F26:$J26,MATCH(AW$20,'07 Uspora casu'!$F$5:$J$5,1)-1))^(1/(INDEX('07 Uspora casu'!$F$5:$J$5,MATCH(AW$20,'07 Uspora casu'!$F$5:$J$5,1))-INDEX('07 Uspora casu'!$F$5:$J$5,MATCH(AW$20,'07 Uspora casu'!$F$5:$J$5,1)-1)))*AV27,(INDEX('07 Uspora casu'!$F26:$J26,MATCH(AW$20,'07 Uspora casu'!$F$5:$J$5,1)+1)/INDEX('07 Uspora casu'!$F26:$J26,MATCH(AW$20,'07 Uspora casu'!$F$5:$J$5,1)))^(1/(INDEX('07 Uspora casu'!$F$5:$J$5,MATCH(AW$20,'07 Uspora casu'!$F$5:$J$5,1)+1)-INDEX('07 Uspora casu'!$F$5:$J$5,MATCH(AW$20,'07 Uspora casu'!$F$5:$J$5,1))))*AV27))),IFERROR($E27/INDEX('07 Uspora casu'!$F26:$J26,MATCH(AW$20,'07 Uspora casu'!$F$5:$J$5,0)),IF(AW$20&lt;MIN('07 Uspora casu'!$F$5:$J$5),('07 Uspora casu'!$G26/'07 Uspora casu'!$F26)^(1/('07 Uspora casu'!$G$19-'07 Uspora casu'!$F$19))*AX27,IF(AW$20&gt;MAX('07 Uspora casu'!$F$5:$J$5),(INDEX('07 Uspora casu'!$F26:$J26,MATCH(AW$20,'07 Uspora casu'!$F$5:$J$5,1)-1)/INDEX('07 Uspora casu'!$F26:$J26,MATCH(AW$20,'07 Uspora casu'!$F$5:$J$5,1)))^(1/(INDEX('07 Uspora casu'!$F$5:$J$5,MATCH(AW$20,'07 Uspora casu'!$F$5:$J$5,1))-INDEX('07 Uspora casu'!$F$5:$J$5,MATCH(AW$20,'07 Uspora casu'!$F$5:$J$5,1)-1)))*AV27,(INDEX('07 Uspora casu'!$F26:$J26,MATCH(AW$20,'07 Uspora casu'!$F$5:$J$5,1))/INDEX('07 Uspora casu'!$F26:$J26,MATCH(AW$20,'07 Uspora casu'!$F$5:$J$5,1)+1))^(1/(INDEX('07 Uspora casu'!$F$5:$J$5,MATCH(AW$20,'07 Uspora casu'!$F$5:$J$5,1)+1)-INDEX('07 Uspora casu'!$F$5:$J$5,MATCH(AW$20,'07 Uspora casu'!$F$5:$J$5,1))))*AV27)))))</f>
        <v>1.4287840452448282E-2</v>
      </c>
      <c r="AX27" s="48">
        <f>IF($E27="",0,IF('07 Uspora casu'!$D$2="Jazdný čas",IFERROR(INDEX('07 Uspora casu'!$F26:$J26,MATCH(AX$20,'07 Uspora casu'!$F$5:$J$5,0))/60,IF(AX$20&lt;MIN('07 Uspora casu'!$F$5:$J$5),('07 Uspora casu'!$F26/'07 Uspora casu'!$G26)^(1/('07 Uspora casu'!$G$19-'07 Uspora casu'!$F$19))*AY27,IF(AX$20&gt;MAX('07 Uspora casu'!$F$5:$J$5),(INDEX('07 Uspora casu'!$F26:$J26,MATCH(AX$20,'07 Uspora casu'!$F$5:$J$5,1))/INDEX('07 Uspora casu'!$F26:$J26,MATCH(AX$20,'07 Uspora casu'!$F$5:$J$5,1)-1))^(1/(INDEX('07 Uspora casu'!$F$5:$J$5,MATCH(AX$20,'07 Uspora casu'!$F$5:$J$5,1))-INDEX('07 Uspora casu'!$F$5:$J$5,MATCH(AX$20,'07 Uspora casu'!$F$5:$J$5,1)-1)))*AW27,(INDEX('07 Uspora casu'!$F26:$J26,MATCH(AX$20,'07 Uspora casu'!$F$5:$J$5,1)+1)/INDEX('07 Uspora casu'!$F26:$J26,MATCH(AX$20,'07 Uspora casu'!$F$5:$J$5,1)))^(1/(INDEX('07 Uspora casu'!$F$5:$J$5,MATCH(AX$20,'07 Uspora casu'!$F$5:$J$5,1)+1)-INDEX('07 Uspora casu'!$F$5:$J$5,MATCH(AX$20,'07 Uspora casu'!$F$5:$J$5,1))))*AW27))),IFERROR($E27/INDEX('07 Uspora casu'!$F26:$J26,MATCH(AX$20,'07 Uspora casu'!$F$5:$J$5,0)),IF(AX$20&lt;MIN('07 Uspora casu'!$F$5:$J$5),('07 Uspora casu'!$G26/'07 Uspora casu'!$F26)^(1/('07 Uspora casu'!$G$19-'07 Uspora casu'!$F$19))*AY27,IF(AX$20&gt;MAX('07 Uspora casu'!$F$5:$J$5),(INDEX('07 Uspora casu'!$F26:$J26,MATCH(AX$20,'07 Uspora casu'!$F$5:$J$5,1)-1)/INDEX('07 Uspora casu'!$F26:$J26,MATCH(AX$20,'07 Uspora casu'!$F$5:$J$5,1)))^(1/(INDEX('07 Uspora casu'!$F$5:$J$5,MATCH(AX$20,'07 Uspora casu'!$F$5:$J$5,1))-INDEX('07 Uspora casu'!$F$5:$J$5,MATCH(AX$20,'07 Uspora casu'!$F$5:$J$5,1)-1)))*AW27,(INDEX('07 Uspora casu'!$F26:$J26,MATCH(AX$20,'07 Uspora casu'!$F$5:$J$5,1))/INDEX('07 Uspora casu'!$F26:$J26,MATCH(AX$20,'07 Uspora casu'!$F$5:$J$5,1)+1))^(1/(INDEX('07 Uspora casu'!$F$5:$J$5,MATCH(AX$20,'07 Uspora casu'!$F$5:$J$5,1)+1)-INDEX('07 Uspora casu'!$F$5:$J$5,MATCH(AX$20,'07 Uspora casu'!$F$5:$J$5,1))))*AW27)))))</f>
        <v>1.4287840452448282E-2</v>
      </c>
      <c r="AY27" s="48">
        <f>IF($E27="",0,IF('07 Uspora casu'!$D$2="Jazdný čas",IFERROR(INDEX('07 Uspora casu'!$F26:$J26,MATCH(AY$20,'07 Uspora casu'!$F$5:$J$5,0))/60,IF(AY$20&lt;MIN('07 Uspora casu'!$F$5:$J$5),('07 Uspora casu'!$F26/'07 Uspora casu'!$G26)^(1/('07 Uspora casu'!$G$19-'07 Uspora casu'!$F$19))*AZ27,IF(AY$20&gt;MAX('07 Uspora casu'!$F$5:$J$5),(INDEX('07 Uspora casu'!$F26:$J26,MATCH(AY$20,'07 Uspora casu'!$F$5:$J$5,1))/INDEX('07 Uspora casu'!$F26:$J26,MATCH(AY$20,'07 Uspora casu'!$F$5:$J$5,1)-1))^(1/(INDEX('07 Uspora casu'!$F$5:$J$5,MATCH(AY$20,'07 Uspora casu'!$F$5:$J$5,1))-INDEX('07 Uspora casu'!$F$5:$J$5,MATCH(AY$20,'07 Uspora casu'!$F$5:$J$5,1)-1)))*AX27,(INDEX('07 Uspora casu'!$F26:$J26,MATCH(AY$20,'07 Uspora casu'!$F$5:$J$5,1)+1)/INDEX('07 Uspora casu'!$F26:$J26,MATCH(AY$20,'07 Uspora casu'!$F$5:$J$5,1)))^(1/(INDEX('07 Uspora casu'!$F$5:$J$5,MATCH(AY$20,'07 Uspora casu'!$F$5:$J$5,1)+1)-INDEX('07 Uspora casu'!$F$5:$J$5,MATCH(AY$20,'07 Uspora casu'!$F$5:$J$5,1))))*AX27))),IFERROR($E27/INDEX('07 Uspora casu'!$F26:$J26,MATCH(AY$20,'07 Uspora casu'!$F$5:$J$5,0)),IF(AY$20&lt;MIN('07 Uspora casu'!$F$5:$J$5),('07 Uspora casu'!$G26/'07 Uspora casu'!$F26)^(1/('07 Uspora casu'!$G$19-'07 Uspora casu'!$F$19))*AZ27,IF(AY$20&gt;MAX('07 Uspora casu'!$F$5:$J$5),(INDEX('07 Uspora casu'!$F26:$J26,MATCH(AY$20,'07 Uspora casu'!$F$5:$J$5,1)-1)/INDEX('07 Uspora casu'!$F26:$J26,MATCH(AY$20,'07 Uspora casu'!$F$5:$J$5,1)))^(1/(INDEX('07 Uspora casu'!$F$5:$J$5,MATCH(AY$20,'07 Uspora casu'!$F$5:$J$5,1))-INDEX('07 Uspora casu'!$F$5:$J$5,MATCH(AY$20,'07 Uspora casu'!$F$5:$J$5,1)-1)))*AX27,(INDEX('07 Uspora casu'!$F26:$J26,MATCH(AY$20,'07 Uspora casu'!$F$5:$J$5,1))/INDEX('07 Uspora casu'!$F26:$J26,MATCH(AY$20,'07 Uspora casu'!$F$5:$J$5,1)+1))^(1/(INDEX('07 Uspora casu'!$F$5:$J$5,MATCH(AY$20,'07 Uspora casu'!$F$5:$J$5,1)+1)-INDEX('07 Uspora casu'!$F$5:$J$5,MATCH(AY$20,'07 Uspora casu'!$F$5:$J$5,1))))*AX27)))))</f>
        <v>1.4287840452448282E-2</v>
      </c>
      <c r="AZ27" s="48">
        <f>IF($E27="",0,IF('07 Uspora casu'!$D$2="Jazdný čas",IFERROR(INDEX('07 Uspora casu'!$F26:$J26,MATCH(AZ$20,'07 Uspora casu'!$F$5:$J$5,0))/60,IF(AZ$20&lt;MIN('07 Uspora casu'!$F$5:$J$5),('07 Uspora casu'!$F26/'07 Uspora casu'!$G26)^(1/('07 Uspora casu'!$G$19-'07 Uspora casu'!$F$19))*BA27,IF(AZ$20&gt;MAX('07 Uspora casu'!$F$5:$J$5),(INDEX('07 Uspora casu'!$F26:$J26,MATCH(AZ$20,'07 Uspora casu'!$F$5:$J$5,1))/INDEX('07 Uspora casu'!$F26:$J26,MATCH(AZ$20,'07 Uspora casu'!$F$5:$J$5,1)-1))^(1/(INDEX('07 Uspora casu'!$F$5:$J$5,MATCH(AZ$20,'07 Uspora casu'!$F$5:$J$5,1))-INDEX('07 Uspora casu'!$F$5:$J$5,MATCH(AZ$20,'07 Uspora casu'!$F$5:$J$5,1)-1)))*AY27,(INDEX('07 Uspora casu'!$F26:$J26,MATCH(AZ$20,'07 Uspora casu'!$F$5:$J$5,1)+1)/INDEX('07 Uspora casu'!$F26:$J26,MATCH(AZ$20,'07 Uspora casu'!$F$5:$J$5,1)))^(1/(INDEX('07 Uspora casu'!$F$5:$J$5,MATCH(AZ$20,'07 Uspora casu'!$F$5:$J$5,1)+1)-INDEX('07 Uspora casu'!$F$5:$J$5,MATCH(AZ$20,'07 Uspora casu'!$F$5:$J$5,1))))*AY27))),IFERROR($E27/INDEX('07 Uspora casu'!$F26:$J26,MATCH(AZ$20,'07 Uspora casu'!$F$5:$J$5,0)),IF(AZ$20&lt;MIN('07 Uspora casu'!$F$5:$J$5),('07 Uspora casu'!$G26/'07 Uspora casu'!$F26)^(1/('07 Uspora casu'!$G$19-'07 Uspora casu'!$F$19))*BA27,IF(AZ$20&gt;MAX('07 Uspora casu'!$F$5:$J$5),(INDEX('07 Uspora casu'!$F26:$J26,MATCH(AZ$20,'07 Uspora casu'!$F$5:$J$5,1)-1)/INDEX('07 Uspora casu'!$F26:$J26,MATCH(AZ$20,'07 Uspora casu'!$F$5:$J$5,1)))^(1/(INDEX('07 Uspora casu'!$F$5:$J$5,MATCH(AZ$20,'07 Uspora casu'!$F$5:$J$5,1))-INDEX('07 Uspora casu'!$F$5:$J$5,MATCH(AZ$20,'07 Uspora casu'!$F$5:$J$5,1)-1)))*AY27,(INDEX('07 Uspora casu'!$F26:$J26,MATCH(AZ$20,'07 Uspora casu'!$F$5:$J$5,1))/INDEX('07 Uspora casu'!$F26:$J26,MATCH(AZ$20,'07 Uspora casu'!$F$5:$J$5,1)+1))^(1/(INDEX('07 Uspora casu'!$F$5:$J$5,MATCH(AZ$20,'07 Uspora casu'!$F$5:$J$5,1)+1)-INDEX('07 Uspora casu'!$F$5:$J$5,MATCH(AZ$20,'07 Uspora casu'!$F$5:$J$5,1))))*AY27)))))</f>
        <v>1.4287840452448282E-2</v>
      </c>
      <c r="BA27" s="48">
        <f>IF($E27="",0,IF('07 Uspora casu'!$D$2="Jazdný čas",IFERROR(INDEX('07 Uspora casu'!$F26:$J26,MATCH(BA$20,'07 Uspora casu'!$F$5:$J$5,0))/60,IF(BA$20&lt;MIN('07 Uspora casu'!$F$5:$J$5),('07 Uspora casu'!$F26/'07 Uspora casu'!$G26)^(1/('07 Uspora casu'!$G$19-'07 Uspora casu'!$F$19))*BB27,IF(BA$20&gt;MAX('07 Uspora casu'!$F$5:$J$5),(INDEX('07 Uspora casu'!$F26:$J26,MATCH(BA$20,'07 Uspora casu'!$F$5:$J$5,1))/INDEX('07 Uspora casu'!$F26:$J26,MATCH(BA$20,'07 Uspora casu'!$F$5:$J$5,1)-1))^(1/(INDEX('07 Uspora casu'!$F$5:$J$5,MATCH(BA$20,'07 Uspora casu'!$F$5:$J$5,1))-INDEX('07 Uspora casu'!$F$5:$J$5,MATCH(BA$20,'07 Uspora casu'!$F$5:$J$5,1)-1)))*AZ27,(INDEX('07 Uspora casu'!$F26:$J26,MATCH(BA$20,'07 Uspora casu'!$F$5:$J$5,1)+1)/INDEX('07 Uspora casu'!$F26:$J26,MATCH(BA$20,'07 Uspora casu'!$F$5:$J$5,1)))^(1/(INDEX('07 Uspora casu'!$F$5:$J$5,MATCH(BA$20,'07 Uspora casu'!$F$5:$J$5,1)+1)-INDEX('07 Uspora casu'!$F$5:$J$5,MATCH(BA$20,'07 Uspora casu'!$F$5:$J$5,1))))*AZ27))),IFERROR($E27/INDEX('07 Uspora casu'!$F26:$J26,MATCH(BA$20,'07 Uspora casu'!$F$5:$J$5,0)),IF(BA$20&lt;MIN('07 Uspora casu'!$F$5:$J$5),('07 Uspora casu'!$G26/'07 Uspora casu'!$F26)^(1/('07 Uspora casu'!$G$19-'07 Uspora casu'!$F$19))*BB27,IF(BA$20&gt;MAX('07 Uspora casu'!$F$5:$J$5),(INDEX('07 Uspora casu'!$F26:$J26,MATCH(BA$20,'07 Uspora casu'!$F$5:$J$5,1)-1)/INDEX('07 Uspora casu'!$F26:$J26,MATCH(BA$20,'07 Uspora casu'!$F$5:$J$5,1)))^(1/(INDEX('07 Uspora casu'!$F$5:$J$5,MATCH(BA$20,'07 Uspora casu'!$F$5:$J$5,1))-INDEX('07 Uspora casu'!$F$5:$J$5,MATCH(BA$20,'07 Uspora casu'!$F$5:$J$5,1)-1)))*AZ27,(INDEX('07 Uspora casu'!$F26:$J26,MATCH(BA$20,'07 Uspora casu'!$F$5:$J$5,1))/INDEX('07 Uspora casu'!$F26:$J26,MATCH(BA$20,'07 Uspora casu'!$F$5:$J$5,1)+1))^(1/(INDEX('07 Uspora casu'!$F$5:$J$5,MATCH(BA$20,'07 Uspora casu'!$F$5:$J$5,1)+1)-INDEX('07 Uspora casu'!$F$5:$J$5,MATCH(BA$20,'07 Uspora casu'!$F$5:$J$5,1))))*AZ27)))))</f>
        <v>1.4287840452448282E-2</v>
      </c>
      <c r="BB27" s="48">
        <f>IF($E27="",0,IF('07 Uspora casu'!$D$2="Jazdný čas",IFERROR(INDEX('07 Uspora casu'!$F26:$J26,MATCH(BB$20,'07 Uspora casu'!$F$5:$J$5,0))/60,IF(BB$20&lt;MIN('07 Uspora casu'!$F$5:$J$5),('07 Uspora casu'!$F26/'07 Uspora casu'!$G26)^(1/('07 Uspora casu'!$G$19-'07 Uspora casu'!$F$19))*BC27,IF(BB$20&gt;MAX('07 Uspora casu'!$F$5:$J$5),(INDEX('07 Uspora casu'!$F26:$J26,MATCH(BB$20,'07 Uspora casu'!$F$5:$J$5,1))/INDEX('07 Uspora casu'!$F26:$J26,MATCH(BB$20,'07 Uspora casu'!$F$5:$J$5,1)-1))^(1/(INDEX('07 Uspora casu'!$F$5:$J$5,MATCH(BB$20,'07 Uspora casu'!$F$5:$J$5,1))-INDEX('07 Uspora casu'!$F$5:$J$5,MATCH(BB$20,'07 Uspora casu'!$F$5:$J$5,1)-1)))*BA27,(INDEX('07 Uspora casu'!$F26:$J26,MATCH(BB$20,'07 Uspora casu'!$F$5:$J$5,1)+1)/INDEX('07 Uspora casu'!$F26:$J26,MATCH(BB$20,'07 Uspora casu'!$F$5:$J$5,1)))^(1/(INDEX('07 Uspora casu'!$F$5:$J$5,MATCH(BB$20,'07 Uspora casu'!$F$5:$J$5,1)+1)-INDEX('07 Uspora casu'!$F$5:$J$5,MATCH(BB$20,'07 Uspora casu'!$F$5:$J$5,1))))*BA27))),IFERROR($E27/INDEX('07 Uspora casu'!$F26:$J26,MATCH(BB$20,'07 Uspora casu'!$F$5:$J$5,0)),IF(BB$20&lt;MIN('07 Uspora casu'!$F$5:$J$5),('07 Uspora casu'!$G26/'07 Uspora casu'!$F26)^(1/('07 Uspora casu'!$G$19-'07 Uspora casu'!$F$19))*BC27,IF(BB$20&gt;MAX('07 Uspora casu'!$F$5:$J$5),(INDEX('07 Uspora casu'!$F26:$J26,MATCH(BB$20,'07 Uspora casu'!$F$5:$J$5,1)-1)/INDEX('07 Uspora casu'!$F26:$J26,MATCH(BB$20,'07 Uspora casu'!$F$5:$J$5,1)))^(1/(INDEX('07 Uspora casu'!$F$5:$J$5,MATCH(BB$20,'07 Uspora casu'!$F$5:$J$5,1))-INDEX('07 Uspora casu'!$F$5:$J$5,MATCH(BB$20,'07 Uspora casu'!$F$5:$J$5,1)-1)))*BA27,(INDEX('07 Uspora casu'!$F26:$J26,MATCH(BB$20,'07 Uspora casu'!$F$5:$J$5,1))/INDEX('07 Uspora casu'!$F26:$J26,MATCH(BB$20,'07 Uspora casu'!$F$5:$J$5,1)+1))^(1/(INDEX('07 Uspora casu'!$F$5:$J$5,MATCH(BB$20,'07 Uspora casu'!$F$5:$J$5,1)+1)-INDEX('07 Uspora casu'!$F$5:$J$5,MATCH(BB$20,'07 Uspora casu'!$F$5:$J$5,1))))*BA27)))))</f>
        <v>1.4287840452448282E-2</v>
      </c>
      <c r="BC27" s="48">
        <f>IF($E27="",0,IF('07 Uspora casu'!$D$2="Jazdný čas",IFERROR(INDEX('07 Uspora casu'!$F26:$J26,MATCH(BC$20,'07 Uspora casu'!$F$5:$J$5,0))/60,IF(BC$20&lt;MIN('07 Uspora casu'!$F$5:$J$5),('07 Uspora casu'!$F26/'07 Uspora casu'!$G26)^(1/('07 Uspora casu'!$G$19-'07 Uspora casu'!$F$19))*BD27,IF(BC$20&gt;MAX('07 Uspora casu'!$F$5:$J$5),(INDEX('07 Uspora casu'!$F26:$J26,MATCH(BC$20,'07 Uspora casu'!$F$5:$J$5,1))/INDEX('07 Uspora casu'!$F26:$J26,MATCH(BC$20,'07 Uspora casu'!$F$5:$J$5,1)-1))^(1/(INDEX('07 Uspora casu'!$F$5:$J$5,MATCH(BC$20,'07 Uspora casu'!$F$5:$J$5,1))-INDEX('07 Uspora casu'!$F$5:$J$5,MATCH(BC$20,'07 Uspora casu'!$F$5:$J$5,1)-1)))*BB27,(INDEX('07 Uspora casu'!$F26:$J26,MATCH(BC$20,'07 Uspora casu'!$F$5:$J$5,1)+1)/INDEX('07 Uspora casu'!$F26:$J26,MATCH(BC$20,'07 Uspora casu'!$F$5:$J$5,1)))^(1/(INDEX('07 Uspora casu'!$F$5:$J$5,MATCH(BC$20,'07 Uspora casu'!$F$5:$J$5,1)+1)-INDEX('07 Uspora casu'!$F$5:$J$5,MATCH(BC$20,'07 Uspora casu'!$F$5:$J$5,1))))*BB27))),IFERROR($E27/INDEX('07 Uspora casu'!$F26:$J26,MATCH(BC$20,'07 Uspora casu'!$F$5:$J$5,0)),IF(BC$20&lt;MIN('07 Uspora casu'!$F$5:$J$5),('07 Uspora casu'!$G26/'07 Uspora casu'!$F26)^(1/('07 Uspora casu'!$G$19-'07 Uspora casu'!$F$19))*BD27,IF(BC$20&gt;MAX('07 Uspora casu'!$F$5:$J$5),(INDEX('07 Uspora casu'!$F26:$J26,MATCH(BC$20,'07 Uspora casu'!$F$5:$J$5,1)-1)/INDEX('07 Uspora casu'!$F26:$J26,MATCH(BC$20,'07 Uspora casu'!$F$5:$J$5,1)))^(1/(INDEX('07 Uspora casu'!$F$5:$J$5,MATCH(BC$20,'07 Uspora casu'!$F$5:$J$5,1))-INDEX('07 Uspora casu'!$F$5:$J$5,MATCH(BC$20,'07 Uspora casu'!$F$5:$J$5,1)-1)))*BB27,(INDEX('07 Uspora casu'!$F26:$J26,MATCH(BC$20,'07 Uspora casu'!$F$5:$J$5,1))/INDEX('07 Uspora casu'!$F26:$J26,MATCH(BC$20,'07 Uspora casu'!$F$5:$J$5,1)+1))^(1/(INDEX('07 Uspora casu'!$F$5:$J$5,MATCH(BC$20,'07 Uspora casu'!$F$5:$J$5,1)+1)-INDEX('07 Uspora casu'!$F$5:$J$5,MATCH(BC$20,'07 Uspora casu'!$F$5:$J$5,1))))*BB27)))))</f>
        <v>1.4287840452448282E-2</v>
      </c>
    </row>
    <row r="28" spans="2:55" x14ac:dyDescent="0.2">
      <c r="B28" s="5">
        <v>7</v>
      </c>
      <c r="C28" s="5" t="str">
        <f>IF(ISBLANK('07 Uspora casu'!C27)=TRUE,"",'07 Uspora casu'!C27)</f>
        <v/>
      </c>
      <c r="D28" s="5" t="str">
        <f>IF(ISBLANK('07 Uspora casu'!D27)=TRUE,"",'07 Uspora casu'!D27)</f>
        <v>R3 Tvrdošín - Nižná 1</v>
      </c>
      <c r="E28" s="5">
        <f>IF(ISBLANK('07 Uspora casu'!E27)=TRUE,"",'07 Uspora casu'!E27)</f>
        <v>2.7</v>
      </c>
      <c r="F28" s="48">
        <f>IF($E28="",0,IF('07 Uspora casu'!$D$2="Jazdný čas",IFERROR(INDEX('07 Uspora casu'!$F27:$J27,MATCH(F$20,'07 Uspora casu'!$F$5:$J$5,0))/60,IF(F$20&lt;MIN('07 Uspora casu'!$F$5:$J$5),('07 Uspora casu'!$F27/'07 Uspora casu'!$G27)^(1/('07 Uspora casu'!$G$19-'07 Uspora casu'!$F$19))*G28,IF(F$20&gt;MAX('07 Uspora casu'!$F$5:$J$5),(INDEX('07 Uspora casu'!$F27:$J27,MATCH(F$20,'07 Uspora casu'!$F$5:$J$5,1))/INDEX('07 Uspora casu'!$F27:$J27,MATCH(F$20,'07 Uspora casu'!$F$5:$J$5,1)-1))^(1/(INDEX('07 Uspora casu'!$F$5:$J$5,MATCH(F$20,'07 Uspora casu'!$F$5:$J$5,1))-INDEX('07 Uspora casu'!$F$5:$J$5,MATCH(F$20,'07 Uspora casu'!$F$5:$J$5,1)-1)))*E28,(INDEX('07 Uspora casu'!$F27:$J27,MATCH(F$20,'07 Uspora casu'!$F$5:$J$5,1)+1)/INDEX('07 Uspora casu'!$F27:$J27,MATCH(F$20,'07 Uspora casu'!$F$5:$J$5,1)))^(1/(INDEX('07 Uspora casu'!$F$5:$J$5,MATCH(F$20,'07 Uspora casu'!$F$5:$J$5,1)+1)-INDEX('07 Uspora casu'!$F$5:$J$5,MATCH(F$20,'07 Uspora casu'!$F$5:$J$5,1))))*E28))),IFERROR($E28/INDEX('07 Uspora casu'!$F27:$J27,MATCH(F$20,'07 Uspora casu'!$F$5:$J$5,0)),IF(F$20&lt;MIN('07 Uspora casu'!$F$5:$J$5),('07 Uspora casu'!$G27/'07 Uspora casu'!$F27)^(1/('07 Uspora casu'!$G$19-'07 Uspora casu'!$F$19))*G28,IF(F$20&gt;MAX('07 Uspora casu'!$F$5:$J$5),(INDEX('07 Uspora casu'!$F27:$J27,MATCH(F$20,'07 Uspora casu'!$F$5:$J$5,1)-1)/INDEX('07 Uspora casu'!$F27:$J27,MATCH(F$20,'07 Uspora casu'!$F$5:$J$5,1)))^(1/(INDEX('07 Uspora casu'!$F$5:$J$5,MATCH(F$20,'07 Uspora casu'!$F$5:$J$5,1))-INDEX('07 Uspora casu'!$F$5:$J$5,MATCH(F$20,'07 Uspora casu'!$F$5:$J$5,1)-1)))*E28,(INDEX('07 Uspora casu'!$F27:$J27,MATCH(F$20,'07 Uspora casu'!$F$5:$J$5,1))/INDEX('07 Uspora casu'!$F27:$J27,MATCH(F$20,'07 Uspora casu'!$F$5:$J$5,1)+1))^(1/(INDEX('07 Uspora casu'!$F$5:$J$5,MATCH(F$20,'07 Uspora casu'!$F$5:$J$5,1)+1)-INDEX('07 Uspora casu'!$F$5:$J$5,MATCH(F$20,'07 Uspora casu'!$F$5:$J$5,1))))*E28)))))</f>
        <v>0</v>
      </c>
      <c r="G28" s="48">
        <f>IF($E28="",0,IF('07 Uspora casu'!$D$2="Jazdný čas",IFERROR(INDEX('07 Uspora casu'!$F27:$J27,MATCH(G$20,'07 Uspora casu'!$F$5:$J$5,0))/60,IF(G$20&lt;MIN('07 Uspora casu'!$F$5:$J$5),('07 Uspora casu'!$F27/'07 Uspora casu'!$G27)^(1/('07 Uspora casu'!$G$19-'07 Uspora casu'!$F$19))*H28,IF(G$20&gt;MAX('07 Uspora casu'!$F$5:$J$5),(INDEX('07 Uspora casu'!$F27:$J27,MATCH(G$20,'07 Uspora casu'!$F$5:$J$5,1))/INDEX('07 Uspora casu'!$F27:$J27,MATCH(G$20,'07 Uspora casu'!$F$5:$J$5,1)-1))^(1/(INDEX('07 Uspora casu'!$F$5:$J$5,MATCH(G$20,'07 Uspora casu'!$F$5:$J$5,1))-INDEX('07 Uspora casu'!$F$5:$J$5,MATCH(G$20,'07 Uspora casu'!$F$5:$J$5,1)-1)))*F28,(INDEX('07 Uspora casu'!$F27:$J27,MATCH(G$20,'07 Uspora casu'!$F$5:$J$5,1)+1)/INDEX('07 Uspora casu'!$F27:$J27,MATCH(G$20,'07 Uspora casu'!$F$5:$J$5,1)))^(1/(INDEX('07 Uspora casu'!$F$5:$J$5,MATCH(G$20,'07 Uspora casu'!$F$5:$J$5,1)+1)-INDEX('07 Uspora casu'!$F$5:$J$5,MATCH(G$20,'07 Uspora casu'!$F$5:$J$5,1))))*F28))),IFERROR($E28/INDEX('07 Uspora casu'!$F27:$J27,MATCH(G$20,'07 Uspora casu'!$F$5:$J$5,0)),IF(G$20&lt;MIN('07 Uspora casu'!$F$5:$J$5),('07 Uspora casu'!$G27/'07 Uspora casu'!$F27)^(1/('07 Uspora casu'!$G$19-'07 Uspora casu'!$F$19))*H28,IF(G$20&gt;MAX('07 Uspora casu'!$F$5:$J$5),(INDEX('07 Uspora casu'!$F27:$J27,MATCH(G$20,'07 Uspora casu'!$F$5:$J$5,1)-1)/INDEX('07 Uspora casu'!$F27:$J27,MATCH(G$20,'07 Uspora casu'!$F$5:$J$5,1)))^(1/(INDEX('07 Uspora casu'!$F$5:$J$5,MATCH(G$20,'07 Uspora casu'!$F$5:$J$5,1))-INDEX('07 Uspora casu'!$F$5:$J$5,MATCH(G$20,'07 Uspora casu'!$F$5:$J$5,1)-1)))*F28,(INDEX('07 Uspora casu'!$F27:$J27,MATCH(G$20,'07 Uspora casu'!$F$5:$J$5,1))/INDEX('07 Uspora casu'!$F27:$J27,MATCH(G$20,'07 Uspora casu'!$F$5:$J$5,1)+1))^(1/(INDEX('07 Uspora casu'!$F$5:$J$5,MATCH(G$20,'07 Uspora casu'!$F$5:$J$5,1)+1)-INDEX('07 Uspora casu'!$F$5:$J$5,MATCH(G$20,'07 Uspora casu'!$F$5:$J$5,1))))*F28)))))</f>
        <v>0</v>
      </c>
      <c r="H28" s="48">
        <f>IF($E28="",0,IF('07 Uspora casu'!$D$2="Jazdný čas",IFERROR(INDEX('07 Uspora casu'!$F27:$J27,MATCH(H$20,'07 Uspora casu'!$F$5:$J$5,0))/60,IF(H$20&lt;MIN('07 Uspora casu'!$F$5:$J$5),('07 Uspora casu'!$F27/'07 Uspora casu'!$G27)^(1/('07 Uspora casu'!$G$19-'07 Uspora casu'!$F$19))*I28,IF(H$20&gt;MAX('07 Uspora casu'!$F$5:$J$5),(INDEX('07 Uspora casu'!$F27:$J27,MATCH(H$20,'07 Uspora casu'!$F$5:$J$5,1))/INDEX('07 Uspora casu'!$F27:$J27,MATCH(H$20,'07 Uspora casu'!$F$5:$J$5,1)-1))^(1/(INDEX('07 Uspora casu'!$F$5:$J$5,MATCH(H$20,'07 Uspora casu'!$F$5:$J$5,1))-INDEX('07 Uspora casu'!$F$5:$J$5,MATCH(H$20,'07 Uspora casu'!$F$5:$J$5,1)-1)))*G28,(INDEX('07 Uspora casu'!$F27:$J27,MATCH(H$20,'07 Uspora casu'!$F$5:$J$5,1)+1)/INDEX('07 Uspora casu'!$F27:$J27,MATCH(H$20,'07 Uspora casu'!$F$5:$J$5,1)))^(1/(INDEX('07 Uspora casu'!$F$5:$J$5,MATCH(H$20,'07 Uspora casu'!$F$5:$J$5,1)+1)-INDEX('07 Uspora casu'!$F$5:$J$5,MATCH(H$20,'07 Uspora casu'!$F$5:$J$5,1))))*G28))),IFERROR($E28/INDEX('07 Uspora casu'!$F27:$J27,MATCH(H$20,'07 Uspora casu'!$F$5:$J$5,0)),IF(H$20&lt;MIN('07 Uspora casu'!$F$5:$J$5),('07 Uspora casu'!$G27/'07 Uspora casu'!$F27)^(1/('07 Uspora casu'!$G$19-'07 Uspora casu'!$F$19))*I28,IF(H$20&gt;MAX('07 Uspora casu'!$F$5:$J$5),(INDEX('07 Uspora casu'!$F27:$J27,MATCH(H$20,'07 Uspora casu'!$F$5:$J$5,1)-1)/INDEX('07 Uspora casu'!$F27:$J27,MATCH(H$20,'07 Uspora casu'!$F$5:$J$5,1)))^(1/(INDEX('07 Uspora casu'!$F$5:$J$5,MATCH(H$20,'07 Uspora casu'!$F$5:$J$5,1))-INDEX('07 Uspora casu'!$F$5:$J$5,MATCH(H$20,'07 Uspora casu'!$F$5:$J$5,1)-1)))*G28,(INDEX('07 Uspora casu'!$F27:$J27,MATCH(H$20,'07 Uspora casu'!$F$5:$J$5,1))/INDEX('07 Uspora casu'!$F27:$J27,MATCH(H$20,'07 Uspora casu'!$F$5:$J$5,1)+1))^(1/(INDEX('07 Uspora casu'!$F$5:$J$5,MATCH(H$20,'07 Uspora casu'!$F$5:$J$5,1)+1)-INDEX('07 Uspora casu'!$F$5:$J$5,MATCH(H$20,'07 Uspora casu'!$F$5:$J$5,1))))*G28)))))</f>
        <v>0</v>
      </c>
      <c r="I28" s="48">
        <f>IF($E28="",0,IF('07 Uspora casu'!$D$2="Jazdný čas",IFERROR(INDEX('07 Uspora casu'!$F27:$J27,MATCH(I$20,'07 Uspora casu'!$F$5:$J$5,0))/60,IF(I$20&lt;MIN('07 Uspora casu'!$F$5:$J$5),('07 Uspora casu'!$F27/'07 Uspora casu'!$G27)^(1/('07 Uspora casu'!$G$19-'07 Uspora casu'!$F$19))*J28,IF(I$20&gt;MAX('07 Uspora casu'!$F$5:$J$5),(INDEX('07 Uspora casu'!$F27:$J27,MATCH(I$20,'07 Uspora casu'!$F$5:$J$5,1))/INDEX('07 Uspora casu'!$F27:$J27,MATCH(I$20,'07 Uspora casu'!$F$5:$J$5,1)-1))^(1/(INDEX('07 Uspora casu'!$F$5:$J$5,MATCH(I$20,'07 Uspora casu'!$F$5:$J$5,1))-INDEX('07 Uspora casu'!$F$5:$J$5,MATCH(I$20,'07 Uspora casu'!$F$5:$J$5,1)-1)))*H28,(INDEX('07 Uspora casu'!$F27:$J27,MATCH(I$20,'07 Uspora casu'!$F$5:$J$5,1)+1)/INDEX('07 Uspora casu'!$F27:$J27,MATCH(I$20,'07 Uspora casu'!$F$5:$J$5,1)))^(1/(INDEX('07 Uspora casu'!$F$5:$J$5,MATCH(I$20,'07 Uspora casu'!$F$5:$J$5,1)+1)-INDEX('07 Uspora casu'!$F$5:$J$5,MATCH(I$20,'07 Uspora casu'!$F$5:$J$5,1))))*H28))),IFERROR($E28/INDEX('07 Uspora casu'!$F27:$J27,MATCH(I$20,'07 Uspora casu'!$F$5:$J$5,0)),IF(I$20&lt;MIN('07 Uspora casu'!$F$5:$J$5),('07 Uspora casu'!$G27/'07 Uspora casu'!$F27)^(1/('07 Uspora casu'!$G$19-'07 Uspora casu'!$F$19))*J28,IF(I$20&gt;MAX('07 Uspora casu'!$F$5:$J$5),(INDEX('07 Uspora casu'!$F27:$J27,MATCH(I$20,'07 Uspora casu'!$F$5:$J$5,1)-1)/INDEX('07 Uspora casu'!$F27:$J27,MATCH(I$20,'07 Uspora casu'!$F$5:$J$5,1)))^(1/(INDEX('07 Uspora casu'!$F$5:$J$5,MATCH(I$20,'07 Uspora casu'!$F$5:$J$5,1))-INDEX('07 Uspora casu'!$F$5:$J$5,MATCH(I$20,'07 Uspora casu'!$F$5:$J$5,1)-1)))*H28,(INDEX('07 Uspora casu'!$F27:$J27,MATCH(I$20,'07 Uspora casu'!$F$5:$J$5,1))/INDEX('07 Uspora casu'!$F27:$J27,MATCH(I$20,'07 Uspora casu'!$F$5:$J$5,1)+1))^(1/(INDEX('07 Uspora casu'!$F$5:$J$5,MATCH(I$20,'07 Uspora casu'!$F$5:$J$5,1)+1)-INDEX('07 Uspora casu'!$F$5:$J$5,MATCH(I$20,'07 Uspora casu'!$F$5:$J$5,1))))*H28)))))</f>
        <v>0</v>
      </c>
      <c r="J28" s="48">
        <f>IF($E28="",0,IF('07 Uspora casu'!$D$2="Jazdný čas",IFERROR(INDEX('07 Uspora casu'!$F27:$J27,MATCH(J$20,'07 Uspora casu'!$F$5:$J$5,0))/60,IF(J$20&lt;MIN('07 Uspora casu'!$F$5:$J$5),('07 Uspora casu'!$F27/'07 Uspora casu'!$G27)^(1/('07 Uspora casu'!$G$19-'07 Uspora casu'!$F$19))*K28,IF(J$20&gt;MAX('07 Uspora casu'!$F$5:$J$5),(INDEX('07 Uspora casu'!$F27:$J27,MATCH(J$20,'07 Uspora casu'!$F$5:$J$5,1))/INDEX('07 Uspora casu'!$F27:$J27,MATCH(J$20,'07 Uspora casu'!$F$5:$J$5,1)-1))^(1/(INDEX('07 Uspora casu'!$F$5:$J$5,MATCH(J$20,'07 Uspora casu'!$F$5:$J$5,1))-INDEX('07 Uspora casu'!$F$5:$J$5,MATCH(J$20,'07 Uspora casu'!$F$5:$J$5,1)-1)))*I28,(INDEX('07 Uspora casu'!$F27:$J27,MATCH(J$20,'07 Uspora casu'!$F$5:$J$5,1)+1)/INDEX('07 Uspora casu'!$F27:$J27,MATCH(J$20,'07 Uspora casu'!$F$5:$J$5,1)))^(1/(INDEX('07 Uspora casu'!$F$5:$J$5,MATCH(J$20,'07 Uspora casu'!$F$5:$J$5,1)+1)-INDEX('07 Uspora casu'!$F$5:$J$5,MATCH(J$20,'07 Uspora casu'!$F$5:$J$5,1))))*I28))),IFERROR($E28/INDEX('07 Uspora casu'!$F27:$J27,MATCH(J$20,'07 Uspora casu'!$F$5:$J$5,0)),IF(J$20&lt;MIN('07 Uspora casu'!$F$5:$J$5),('07 Uspora casu'!$G27/'07 Uspora casu'!$F27)^(1/('07 Uspora casu'!$G$19-'07 Uspora casu'!$F$19))*K28,IF(J$20&gt;MAX('07 Uspora casu'!$F$5:$J$5),(INDEX('07 Uspora casu'!$F27:$J27,MATCH(J$20,'07 Uspora casu'!$F$5:$J$5,1)-1)/INDEX('07 Uspora casu'!$F27:$J27,MATCH(J$20,'07 Uspora casu'!$F$5:$J$5,1)))^(1/(INDEX('07 Uspora casu'!$F$5:$J$5,MATCH(J$20,'07 Uspora casu'!$F$5:$J$5,1))-INDEX('07 Uspora casu'!$F$5:$J$5,MATCH(J$20,'07 Uspora casu'!$F$5:$J$5,1)-1)))*I28,(INDEX('07 Uspora casu'!$F27:$J27,MATCH(J$20,'07 Uspora casu'!$F$5:$J$5,1))/INDEX('07 Uspora casu'!$F27:$J27,MATCH(J$20,'07 Uspora casu'!$F$5:$J$5,1)+1))^(1/(INDEX('07 Uspora casu'!$F$5:$J$5,MATCH(J$20,'07 Uspora casu'!$F$5:$J$5,1)+1)-INDEX('07 Uspora casu'!$F$5:$J$5,MATCH(J$20,'07 Uspora casu'!$F$5:$J$5,1))))*I28)))))</f>
        <v>2.662459323538113E-2</v>
      </c>
      <c r="K28" s="48">
        <f>IF($E28="",0,IF('07 Uspora casu'!$D$2="Jazdný čas",IFERROR(INDEX('07 Uspora casu'!$F27:$J27,MATCH(K$20,'07 Uspora casu'!$F$5:$J$5,0))/60,IF(K$20&lt;MIN('07 Uspora casu'!$F$5:$J$5),('07 Uspora casu'!$F27/'07 Uspora casu'!$G27)^(1/('07 Uspora casu'!$G$19-'07 Uspora casu'!$F$19))*L28,IF(K$20&gt;MAX('07 Uspora casu'!$F$5:$J$5),(INDEX('07 Uspora casu'!$F27:$J27,MATCH(K$20,'07 Uspora casu'!$F$5:$J$5,1))/INDEX('07 Uspora casu'!$F27:$J27,MATCH(K$20,'07 Uspora casu'!$F$5:$J$5,1)-1))^(1/(INDEX('07 Uspora casu'!$F$5:$J$5,MATCH(K$20,'07 Uspora casu'!$F$5:$J$5,1))-INDEX('07 Uspora casu'!$F$5:$J$5,MATCH(K$20,'07 Uspora casu'!$F$5:$J$5,1)-1)))*J28,(INDEX('07 Uspora casu'!$F27:$J27,MATCH(K$20,'07 Uspora casu'!$F$5:$J$5,1)+1)/INDEX('07 Uspora casu'!$F27:$J27,MATCH(K$20,'07 Uspora casu'!$F$5:$J$5,1)))^(1/(INDEX('07 Uspora casu'!$F$5:$J$5,MATCH(K$20,'07 Uspora casu'!$F$5:$J$5,1)+1)-INDEX('07 Uspora casu'!$F$5:$J$5,MATCH(K$20,'07 Uspora casu'!$F$5:$J$5,1))))*J28))),IFERROR($E28/INDEX('07 Uspora casu'!$F27:$J27,MATCH(K$20,'07 Uspora casu'!$F$5:$J$5,0)),IF(K$20&lt;MIN('07 Uspora casu'!$F$5:$J$5),('07 Uspora casu'!$G27/'07 Uspora casu'!$F27)^(1/('07 Uspora casu'!$G$19-'07 Uspora casu'!$F$19))*L28,IF(K$20&gt;MAX('07 Uspora casu'!$F$5:$J$5),(INDEX('07 Uspora casu'!$F27:$J27,MATCH(K$20,'07 Uspora casu'!$F$5:$J$5,1)-1)/INDEX('07 Uspora casu'!$F27:$J27,MATCH(K$20,'07 Uspora casu'!$F$5:$J$5,1)))^(1/(INDEX('07 Uspora casu'!$F$5:$J$5,MATCH(K$20,'07 Uspora casu'!$F$5:$J$5,1))-INDEX('07 Uspora casu'!$F$5:$J$5,MATCH(K$20,'07 Uspora casu'!$F$5:$J$5,1)-1)))*J28,(INDEX('07 Uspora casu'!$F27:$J27,MATCH(K$20,'07 Uspora casu'!$F$5:$J$5,1))/INDEX('07 Uspora casu'!$F27:$J27,MATCH(K$20,'07 Uspora casu'!$F$5:$J$5,1)+1))^(1/(INDEX('07 Uspora casu'!$F$5:$J$5,MATCH(K$20,'07 Uspora casu'!$F$5:$J$5,1)+1)-INDEX('07 Uspora casu'!$F$5:$J$5,MATCH(K$20,'07 Uspora casu'!$F$5:$J$5,1))))*J28)))))</f>
        <v>2.6630223939766932E-2</v>
      </c>
      <c r="L28" s="48">
        <f>IF($E28="",0,IF('07 Uspora casu'!$D$2="Jazdný čas",IFERROR(INDEX('07 Uspora casu'!$F27:$J27,MATCH(L$20,'07 Uspora casu'!$F$5:$J$5,0))/60,IF(L$20&lt;MIN('07 Uspora casu'!$F$5:$J$5),('07 Uspora casu'!$F27/'07 Uspora casu'!$G27)^(1/('07 Uspora casu'!$G$19-'07 Uspora casu'!$F$19))*M28,IF(L$20&gt;MAX('07 Uspora casu'!$F$5:$J$5),(INDEX('07 Uspora casu'!$F27:$J27,MATCH(L$20,'07 Uspora casu'!$F$5:$J$5,1))/INDEX('07 Uspora casu'!$F27:$J27,MATCH(L$20,'07 Uspora casu'!$F$5:$J$5,1)-1))^(1/(INDEX('07 Uspora casu'!$F$5:$J$5,MATCH(L$20,'07 Uspora casu'!$F$5:$J$5,1))-INDEX('07 Uspora casu'!$F$5:$J$5,MATCH(L$20,'07 Uspora casu'!$F$5:$J$5,1)-1)))*K28,(INDEX('07 Uspora casu'!$F27:$J27,MATCH(L$20,'07 Uspora casu'!$F$5:$J$5,1)+1)/INDEX('07 Uspora casu'!$F27:$J27,MATCH(L$20,'07 Uspora casu'!$F$5:$J$5,1)))^(1/(INDEX('07 Uspora casu'!$F$5:$J$5,MATCH(L$20,'07 Uspora casu'!$F$5:$J$5,1)+1)-INDEX('07 Uspora casu'!$F$5:$J$5,MATCH(L$20,'07 Uspora casu'!$F$5:$J$5,1))))*K28))),IFERROR($E28/INDEX('07 Uspora casu'!$F27:$J27,MATCH(L$20,'07 Uspora casu'!$F$5:$J$5,0)),IF(L$20&lt;MIN('07 Uspora casu'!$F$5:$J$5),('07 Uspora casu'!$G27/'07 Uspora casu'!$F27)^(1/('07 Uspora casu'!$G$19-'07 Uspora casu'!$F$19))*M28,IF(L$20&gt;MAX('07 Uspora casu'!$F$5:$J$5),(INDEX('07 Uspora casu'!$F27:$J27,MATCH(L$20,'07 Uspora casu'!$F$5:$J$5,1)-1)/INDEX('07 Uspora casu'!$F27:$J27,MATCH(L$20,'07 Uspora casu'!$F$5:$J$5,1)))^(1/(INDEX('07 Uspora casu'!$F$5:$J$5,MATCH(L$20,'07 Uspora casu'!$F$5:$J$5,1))-INDEX('07 Uspora casu'!$F$5:$J$5,MATCH(L$20,'07 Uspora casu'!$F$5:$J$5,1)-1)))*K28,(INDEX('07 Uspora casu'!$F27:$J27,MATCH(L$20,'07 Uspora casu'!$F$5:$J$5,1))/INDEX('07 Uspora casu'!$F27:$J27,MATCH(L$20,'07 Uspora casu'!$F$5:$J$5,1)+1))^(1/(INDEX('07 Uspora casu'!$F$5:$J$5,MATCH(L$20,'07 Uspora casu'!$F$5:$J$5,1)+1)-INDEX('07 Uspora casu'!$F$5:$J$5,MATCH(L$20,'07 Uspora casu'!$F$5:$J$5,1))))*K28)))))</f>
        <v>2.6635855834962734E-2</v>
      </c>
      <c r="M28" s="48">
        <f>IF($E28="",0,IF('07 Uspora casu'!$D$2="Jazdný čas",IFERROR(INDEX('07 Uspora casu'!$F27:$J27,MATCH(M$20,'07 Uspora casu'!$F$5:$J$5,0))/60,IF(M$20&lt;MIN('07 Uspora casu'!$F$5:$J$5),('07 Uspora casu'!$F27/'07 Uspora casu'!$G27)^(1/('07 Uspora casu'!$G$19-'07 Uspora casu'!$F$19))*N28,IF(M$20&gt;MAX('07 Uspora casu'!$F$5:$J$5),(INDEX('07 Uspora casu'!$F27:$J27,MATCH(M$20,'07 Uspora casu'!$F$5:$J$5,1))/INDEX('07 Uspora casu'!$F27:$J27,MATCH(M$20,'07 Uspora casu'!$F$5:$J$5,1)-1))^(1/(INDEX('07 Uspora casu'!$F$5:$J$5,MATCH(M$20,'07 Uspora casu'!$F$5:$J$5,1))-INDEX('07 Uspora casu'!$F$5:$J$5,MATCH(M$20,'07 Uspora casu'!$F$5:$J$5,1)-1)))*L28,(INDEX('07 Uspora casu'!$F27:$J27,MATCH(M$20,'07 Uspora casu'!$F$5:$J$5,1)+1)/INDEX('07 Uspora casu'!$F27:$J27,MATCH(M$20,'07 Uspora casu'!$F$5:$J$5,1)))^(1/(INDEX('07 Uspora casu'!$F$5:$J$5,MATCH(M$20,'07 Uspora casu'!$F$5:$J$5,1)+1)-INDEX('07 Uspora casu'!$F$5:$J$5,MATCH(M$20,'07 Uspora casu'!$F$5:$J$5,1))))*L28))),IFERROR($E28/INDEX('07 Uspora casu'!$F27:$J27,MATCH(M$20,'07 Uspora casu'!$F$5:$J$5,0)),IF(M$20&lt;MIN('07 Uspora casu'!$F$5:$J$5),('07 Uspora casu'!$G27/'07 Uspora casu'!$F27)^(1/('07 Uspora casu'!$G$19-'07 Uspora casu'!$F$19))*N28,IF(M$20&gt;MAX('07 Uspora casu'!$F$5:$J$5),(INDEX('07 Uspora casu'!$F27:$J27,MATCH(M$20,'07 Uspora casu'!$F$5:$J$5,1)-1)/INDEX('07 Uspora casu'!$F27:$J27,MATCH(M$20,'07 Uspora casu'!$F$5:$J$5,1)))^(1/(INDEX('07 Uspora casu'!$F$5:$J$5,MATCH(M$20,'07 Uspora casu'!$F$5:$J$5,1))-INDEX('07 Uspora casu'!$F$5:$J$5,MATCH(M$20,'07 Uspora casu'!$F$5:$J$5,1)-1)))*L28,(INDEX('07 Uspora casu'!$F27:$J27,MATCH(M$20,'07 Uspora casu'!$F$5:$J$5,1))/INDEX('07 Uspora casu'!$F27:$J27,MATCH(M$20,'07 Uspora casu'!$F$5:$J$5,1)+1))^(1/(INDEX('07 Uspora casu'!$F$5:$J$5,MATCH(M$20,'07 Uspora casu'!$F$5:$J$5,1)+1)-INDEX('07 Uspora casu'!$F$5:$J$5,MATCH(M$20,'07 Uspora casu'!$F$5:$J$5,1))))*L28)))))</f>
        <v>2.6641488921220376E-2</v>
      </c>
      <c r="N28" s="48">
        <f>IF($E28="",0,IF('07 Uspora casu'!$D$2="Jazdný čas",IFERROR(INDEX('07 Uspora casu'!$F27:$J27,MATCH(N$20,'07 Uspora casu'!$F$5:$J$5,0))/60,IF(N$20&lt;MIN('07 Uspora casu'!$F$5:$J$5),('07 Uspora casu'!$F27/'07 Uspora casu'!$G27)^(1/('07 Uspora casu'!$G$19-'07 Uspora casu'!$F$19))*O28,IF(N$20&gt;MAX('07 Uspora casu'!$F$5:$J$5),(INDEX('07 Uspora casu'!$F27:$J27,MATCH(N$20,'07 Uspora casu'!$F$5:$J$5,1))/INDEX('07 Uspora casu'!$F27:$J27,MATCH(N$20,'07 Uspora casu'!$F$5:$J$5,1)-1))^(1/(INDEX('07 Uspora casu'!$F$5:$J$5,MATCH(N$20,'07 Uspora casu'!$F$5:$J$5,1))-INDEX('07 Uspora casu'!$F$5:$J$5,MATCH(N$20,'07 Uspora casu'!$F$5:$J$5,1)-1)))*M28,(INDEX('07 Uspora casu'!$F27:$J27,MATCH(N$20,'07 Uspora casu'!$F$5:$J$5,1)+1)/INDEX('07 Uspora casu'!$F27:$J27,MATCH(N$20,'07 Uspora casu'!$F$5:$J$5,1)))^(1/(INDEX('07 Uspora casu'!$F$5:$J$5,MATCH(N$20,'07 Uspora casu'!$F$5:$J$5,1)+1)-INDEX('07 Uspora casu'!$F$5:$J$5,MATCH(N$20,'07 Uspora casu'!$F$5:$J$5,1))))*M28))),IFERROR($E28/INDEX('07 Uspora casu'!$F27:$J27,MATCH(N$20,'07 Uspora casu'!$F$5:$J$5,0)),IF(N$20&lt;MIN('07 Uspora casu'!$F$5:$J$5),('07 Uspora casu'!$G27/'07 Uspora casu'!$F27)^(1/('07 Uspora casu'!$G$19-'07 Uspora casu'!$F$19))*O28,IF(N$20&gt;MAX('07 Uspora casu'!$F$5:$J$5),(INDEX('07 Uspora casu'!$F27:$J27,MATCH(N$20,'07 Uspora casu'!$F$5:$J$5,1)-1)/INDEX('07 Uspora casu'!$F27:$J27,MATCH(N$20,'07 Uspora casu'!$F$5:$J$5,1)))^(1/(INDEX('07 Uspora casu'!$F$5:$J$5,MATCH(N$20,'07 Uspora casu'!$F$5:$J$5,1))-INDEX('07 Uspora casu'!$F$5:$J$5,MATCH(N$20,'07 Uspora casu'!$F$5:$J$5,1)-1)))*M28,(INDEX('07 Uspora casu'!$F27:$J27,MATCH(N$20,'07 Uspora casu'!$F$5:$J$5,1))/INDEX('07 Uspora casu'!$F27:$J27,MATCH(N$20,'07 Uspora casu'!$F$5:$J$5,1)+1))^(1/(INDEX('07 Uspora casu'!$F$5:$J$5,MATCH(N$20,'07 Uspora casu'!$F$5:$J$5,1)+1)-INDEX('07 Uspora casu'!$F$5:$J$5,MATCH(N$20,'07 Uspora casu'!$F$5:$J$5,1))))*M28)))))</f>
        <v>2.6647123198791749E-2</v>
      </c>
      <c r="O28" s="48">
        <f>IF($E28="",0,IF('07 Uspora casu'!$D$2="Jazdný čas",IFERROR(INDEX('07 Uspora casu'!$F27:$J27,MATCH(O$20,'07 Uspora casu'!$F$5:$J$5,0))/60,IF(O$20&lt;MIN('07 Uspora casu'!$F$5:$J$5),('07 Uspora casu'!$F27/'07 Uspora casu'!$G27)^(1/('07 Uspora casu'!$G$19-'07 Uspora casu'!$F$19))*P28,IF(O$20&gt;MAX('07 Uspora casu'!$F$5:$J$5),(INDEX('07 Uspora casu'!$F27:$J27,MATCH(O$20,'07 Uspora casu'!$F$5:$J$5,1))/INDEX('07 Uspora casu'!$F27:$J27,MATCH(O$20,'07 Uspora casu'!$F$5:$J$5,1)-1))^(1/(INDEX('07 Uspora casu'!$F$5:$J$5,MATCH(O$20,'07 Uspora casu'!$F$5:$J$5,1))-INDEX('07 Uspora casu'!$F$5:$J$5,MATCH(O$20,'07 Uspora casu'!$F$5:$J$5,1)-1)))*N28,(INDEX('07 Uspora casu'!$F27:$J27,MATCH(O$20,'07 Uspora casu'!$F$5:$J$5,1)+1)/INDEX('07 Uspora casu'!$F27:$J27,MATCH(O$20,'07 Uspora casu'!$F$5:$J$5,1)))^(1/(INDEX('07 Uspora casu'!$F$5:$J$5,MATCH(O$20,'07 Uspora casu'!$F$5:$J$5,1)+1)-INDEX('07 Uspora casu'!$F$5:$J$5,MATCH(O$20,'07 Uspora casu'!$F$5:$J$5,1))))*N28))),IFERROR($E28/INDEX('07 Uspora casu'!$F27:$J27,MATCH(O$20,'07 Uspora casu'!$F$5:$J$5,0)),IF(O$20&lt;MIN('07 Uspora casu'!$F$5:$J$5),('07 Uspora casu'!$G27/'07 Uspora casu'!$F27)^(1/('07 Uspora casu'!$G$19-'07 Uspora casu'!$F$19))*P28,IF(O$20&gt;MAX('07 Uspora casu'!$F$5:$J$5),(INDEX('07 Uspora casu'!$F27:$J27,MATCH(O$20,'07 Uspora casu'!$F$5:$J$5,1)-1)/INDEX('07 Uspora casu'!$F27:$J27,MATCH(O$20,'07 Uspora casu'!$F$5:$J$5,1)))^(1/(INDEX('07 Uspora casu'!$F$5:$J$5,MATCH(O$20,'07 Uspora casu'!$F$5:$J$5,1))-INDEX('07 Uspora casu'!$F$5:$J$5,MATCH(O$20,'07 Uspora casu'!$F$5:$J$5,1)-1)))*N28,(INDEX('07 Uspora casu'!$F27:$J27,MATCH(O$20,'07 Uspora casu'!$F$5:$J$5,1))/INDEX('07 Uspora casu'!$F27:$J27,MATCH(O$20,'07 Uspora casu'!$F$5:$J$5,1)+1))^(1/(INDEX('07 Uspora casu'!$F$5:$J$5,MATCH(O$20,'07 Uspora casu'!$F$5:$J$5,1)+1)-INDEX('07 Uspora casu'!$F$5:$J$5,MATCH(O$20,'07 Uspora casu'!$F$5:$J$5,1))))*N28)))))</f>
        <v>2.6652758667928798E-2</v>
      </c>
      <c r="P28" s="48">
        <f>IF($E28="",0,IF('07 Uspora casu'!$D$2="Jazdný čas",IFERROR(INDEX('07 Uspora casu'!$F27:$J27,MATCH(P$20,'07 Uspora casu'!$F$5:$J$5,0))/60,IF(P$20&lt;MIN('07 Uspora casu'!$F$5:$J$5),('07 Uspora casu'!$F27/'07 Uspora casu'!$G27)^(1/('07 Uspora casu'!$G$19-'07 Uspora casu'!$F$19))*Q28,IF(P$20&gt;MAX('07 Uspora casu'!$F$5:$J$5),(INDEX('07 Uspora casu'!$F27:$J27,MATCH(P$20,'07 Uspora casu'!$F$5:$J$5,1))/INDEX('07 Uspora casu'!$F27:$J27,MATCH(P$20,'07 Uspora casu'!$F$5:$J$5,1)-1))^(1/(INDEX('07 Uspora casu'!$F$5:$J$5,MATCH(P$20,'07 Uspora casu'!$F$5:$J$5,1))-INDEX('07 Uspora casu'!$F$5:$J$5,MATCH(P$20,'07 Uspora casu'!$F$5:$J$5,1)-1)))*O28,(INDEX('07 Uspora casu'!$F27:$J27,MATCH(P$20,'07 Uspora casu'!$F$5:$J$5,1)+1)/INDEX('07 Uspora casu'!$F27:$J27,MATCH(P$20,'07 Uspora casu'!$F$5:$J$5,1)))^(1/(INDEX('07 Uspora casu'!$F$5:$J$5,MATCH(P$20,'07 Uspora casu'!$F$5:$J$5,1)+1)-INDEX('07 Uspora casu'!$F$5:$J$5,MATCH(P$20,'07 Uspora casu'!$F$5:$J$5,1))))*O28))),IFERROR($E28/INDEX('07 Uspora casu'!$F27:$J27,MATCH(P$20,'07 Uspora casu'!$F$5:$J$5,0)),IF(P$20&lt;MIN('07 Uspora casu'!$F$5:$J$5),('07 Uspora casu'!$G27/'07 Uspora casu'!$F27)^(1/('07 Uspora casu'!$G$19-'07 Uspora casu'!$F$19))*Q28,IF(P$20&gt;MAX('07 Uspora casu'!$F$5:$J$5),(INDEX('07 Uspora casu'!$F27:$J27,MATCH(P$20,'07 Uspora casu'!$F$5:$J$5,1)-1)/INDEX('07 Uspora casu'!$F27:$J27,MATCH(P$20,'07 Uspora casu'!$F$5:$J$5,1)))^(1/(INDEX('07 Uspora casu'!$F$5:$J$5,MATCH(P$20,'07 Uspora casu'!$F$5:$J$5,1))-INDEX('07 Uspora casu'!$F$5:$J$5,MATCH(P$20,'07 Uspora casu'!$F$5:$J$5,1)-1)))*O28,(INDEX('07 Uspora casu'!$F27:$J27,MATCH(P$20,'07 Uspora casu'!$F$5:$J$5,1))/INDEX('07 Uspora casu'!$F27:$J27,MATCH(P$20,'07 Uspora casu'!$F$5:$J$5,1)+1))^(1/(INDEX('07 Uspora casu'!$F$5:$J$5,MATCH(P$20,'07 Uspora casu'!$F$5:$J$5,1)+1)-INDEX('07 Uspora casu'!$F$5:$J$5,MATCH(P$20,'07 Uspora casu'!$F$5:$J$5,1))))*O28)))))</f>
        <v>2.6658395328883519E-2</v>
      </c>
      <c r="Q28" s="48">
        <f>IF($E28="",0,IF('07 Uspora casu'!$D$2="Jazdný čas",IFERROR(INDEX('07 Uspora casu'!$F27:$J27,MATCH(Q$20,'07 Uspora casu'!$F$5:$J$5,0))/60,IF(Q$20&lt;MIN('07 Uspora casu'!$F$5:$J$5),('07 Uspora casu'!$F27/'07 Uspora casu'!$G27)^(1/('07 Uspora casu'!$G$19-'07 Uspora casu'!$F$19))*R28,IF(Q$20&gt;MAX('07 Uspora casu'!$F$5:$J$5),(INDEX('07 Uspora casu'!$F27:$J27,MATCH(Q$20,'07 Uspora casu'!$F$5:$J$5,1))/INDEX('07 Uspora casu'!$F27:$J27,MATCH(Q$20,'07 Uspora casu'!$F$5:$J$5,1)-1))^(1/(INDEX('07 Uspora casu'!$F$5:$J$5,MATCH(Q$20,'07 Uspora casu'!$F$5:$J$5,1))-INDEX('07 Uspora casu'!$F$5:$J$5,MATCH(Q$20,'07 Uspora casu'!$F$5:$J$5,1)-1)))*P28,(INDEX('07 Uspora casu'!$F27:$J27,MATCH(Q$20,'07 Uspora casu'!$F$5:$J$5,1)+1)/INDEX('07 Uspora casu'!$F27:$J27,MATCH(Q$20,'07 Uspora casu'!$F$5:$J$5,1)))^(1/(INDEX('07 Uspora casu'!$F$5:$J$5,MATCH(Q$20,'07 Uspora casu'!$F$5:$J$5,1)+1)-INDEX('07 Uspora casu'!$F$5:$J$5,MATCH(Q$20,'07 Uspora casu'!$F$5:$J$5,1))))*P28))),IFERROR($E28/INDEX('07 Uspora casu'!$F27:$J27,MATCH(Q$20,'07 Uspora casu'!$F$5:$J$5,0)),IF(Q$20&lt;MIN('07 Uspora casu'!$F$5:$J$5),('07 Uspora casu'!$G27/'07 Uspora casu'!$F27)^(1/('07 Uspora casu'!$G$19-'07 Uspora casu'!$F$19))*R28,IF(Q$20&gt;MAX('07 Uspora casu'!$F$5:$J$5),(INDEX('07 Uspora casu'!$F27:$J27,MATCH(Q$20,'07 Uspora casu'!$F$5:$J$5,1)-1)/INDEX('07 Uspora casu'!$F27:$J27,MATCH(Q$20,'07 Uspora casu'!$F$5:$J$5,1)))^(1/(INDEX('07 Uspora casu'!$F$5:$J$5,MATCH(Q$20,'07 Uspora casu'!$F$5:$J$5,1))-INDEX('07 Uspora casu'!$F$5:$J$5,MATCH(Q$20,'07 Uspora casu'!$F$5:$J$5,1)-1)))*P28,(INDEX('07 Uspora casu'!$F27:$J27,MATCH(Q$20,'07 Uspora casu'!$F$5:$J$5,1))/INDEX('07 Uspora casu'!$F27:$J27,MATCH(Q$20,'07 Uspora casu'!$F$5:$J$5,1)+1))^(1/(INDEX('07 Uspora casu'!$F$5:$J$5,MATCH(Q$20,'07 Uspora casu'!$F$5:$J$5,1)+1)-INDEX('07 Uspora casu'!$F$5:$J$5,MATCH(Q$20,'07 Uspora casu'!$F$5:$J$5,1))))*P28)))))</f>
        <v>2.6664033181907961E-2</v>
      </c>
      <c r="R28" s="48">
        <f>IF($E28="",0,IF('07 Uspora casu'!$D$2="Jazdný čas",IFERROR(INDEX('07 Uspora casu'!$F27:$J27,MATCH(R$20,'07 Uspora casu'!$F$5:$J$5,0))/60,IF(R$20&lt;MIN('07 Uspora casu'!$F$5:$J$5),('07 Uspora casu'!$F27/'07 Uspora casu'!$G27)^(1/('07 Uspora casu'!$G$19-'07 Uspora casu'!$F$19))*S28,IF(R$20&gt;MAX('07 Uspora casu'!$F$5:$J$5),(INDEX('07 Uspora casu'!$F27:$J27,MATCH(R$20,'07 Uspora casu'!$F$5:$J$5,1))/INDEX('07 Uspora casu'!$F27:$J27,MATCH(R$20,'07 Uspora casu'!$F$5:$J$5,1)-1))^(1/(INDEX('07 Uspora casu'!$F$5:$J$5,MATCH(R$20,'07 Uspora casu'!$F$5:$J$5,1))-INDEX('07 Uspora casu'!$F$5:$J$5,MATCH(R$20,'07 Uspora casu'!$F$5:$J$5,1)-1)))*Q28,(INDEX('07 Uspora casu'!$F27:$J27,MATCH(R$20,'07 Uspora casu'!$F$5:$J$5,1)+1)/INDEX('07 Uspora casu'!$F27:$J27,MATCH(R$20,'07 Uspora casu'!$F$5:$J$5,1)))^(1/(INDEX('07 Uspora casu'!$F$5:$J$5,MATCH(R$20,'07 Uspora casu'!$F$5:$J$5,1)+1)-INDEX('07 Uspora casu'!$F$5:$J$5,MATCH(R$20,'07 Uspora casu'!$F$5:$J$5,1))))*Q28))),IFERROR($E28/INDEX('07 Uspora casu'!$F27:$J27,MATCH(R$20,'07 Uspora casu'!$F$5:$J$5,0)),IF(R$20&lt;MIN('07 Uspora casu'!$F$5:$J$5),('07 Uspora casu'!$G27/'07 Uspora casu'!$F27)^(1/('07 Uspora casu'!$G$19-'07 Uspora casu'!$F$19))*S28,IF(R$20&gt;MAX('07 Uspora casu'!$F$5:$J$5),(INDEX('07 Uspora casu'!$F27:$J27,MATCH(R$20,'07 Uspora casu'!$F$5:$J$5,1)-1)/INDEX('07 Uspora casu'!$F27:$J27,MATCH(R$20,'07 Uspora casu'!$F$5:$J$5,1)))^(1/(INDEX('07 Uspora casu'!$F$5:$J$5,MATCH(R$20,'07 Uspora casu'!$F$5:$J$5,1))-INDEX('07 Uspora casu'!$F$5:$J$5,MATCH(R$20,'07 Uspora casu'!$F$5:$J$5,1)-1)))*Q28,(INDEX('07 Uspora casu'!$F27:$J27,MATCH(R$20,'07 Uspora casu'!$F$5:$J$5,1))/INDEX('07 Uspora casu'!$F27:$J27,MATCH(R$20,'07 Uspora casu'!$F$5:$J$5,1)+1))^(1/(INDEX('07 Uspora casu'!$F$5:$J$5,MATCH(R$20,'07 Uspora casu'!$F$5:$J$5,1)+1)-INDEX('07 Uspora casu'!$F$5:$J$5,MATCH(R$20,'07 Uspora casu'!$F$5:$J$5,1))))*Q28)))))</f>
        <v>2.66677225024806E-2</v>
      </c>
      <c r="S28" s="48">
        <f>IF($E28="",0,IF('07 Uspora casu'!$D$2="Jazdný čas",IFERROR(INDEX('07 Uspora casu'!$F27:$J27,MATCH(S$20,'07 Uspora casu'!$F$5:$J$5,0))/60,IF(S$20&lt;MIN('07 Uspora casu'!$F$5:$J$5),('07 Uspora casu'!$F27/'07 Uspora casu'!$G27)^(1/('07 Uspora casu'!$G$19-'07 Uspora casu'!$F$19))*T28,IF(S$20&gt;MAX('07 Uspora casu'!$F$5:$J$5),(INDEX('07 Uspora casu'!$F27:$J27,MATCH(S$20,'07 Uspora casu'!$F$5:$J$5,1))/INDEX('07 Uspora casu'!$F27:$J27,MATCH(S$20,'07 Uspora casu'!$F$5:$J$5,1)-1))^(1/(INDEX('07 Uspora casu'!$F$5:$J$5,MATCH(S$20,'07 Uspora casu'!$F$5:$J$5,1))-INDEX('07 Uspora casu'!$F$5:$J$5,MATCH(S$20,'07 Uspora casu'!$F$5:$J$5,1)-1)))*R28,(INDEX('07 Uspora casu'!$F27:$J27,MATCH(S$20,'07 Uspora casu'!$F$5:$J$5,1)+1)/INDEX('07 Uspora casu'!$F27:$J27,MATCH(S$20,'07 Uspora casu'!$F$5:$J$5,1)))^(1/(INDEX('07 Uspora casu'!$F$5:$J$5,MATCH(S$20,'07 Uspora casu'!$F$5:$J$5,1)+1)-INDEX('07 Uspora casu'!$F$5:$J$5,MATCH(S$20,'07 Uspora casu'!$F$5:$J$5,1))))*R28))),IFERROR($E28/INDEX('07 Uspora casu'!$F27:$J27,MATCH(S$20,'07 Uspora casu'!$F$5:$J$5,0)),IF(S$20&lt;MIN('07 Uspora casu'!$F$5:$J$5),('07 Uspora casu'!$G27/'07 Uspora casu'!$F27)^(1/('07 Uspora casu'!$G$19-'07 Uspora casu'!$F$19))*T28,IF(S$20&gt;MAX('07 Uspora casu'!$F$5:$J$5),(INDEX('07 Uspora casu'!$F27:$J27,MATCH(S$20,'07 Uspora casu'!$F$5:$J$5,1)-1)/INDEX('07 Uspora casu'!$F27:$J27,MATCH(S$20,'07 Uspora casu'!$F$5:$J$5,1)))^(1/(INDEX('07 Uspora casu'!$F$5:$J$5,MATCH(S$20,'07 Uspora casu'!$F$5:$J$5,1))-INDEX('07 Uspora casu'!$F$5:$J$5,MATCH(S$20,'07 Uspora casu'!$F$5:$J$5,1)-1)))*R28,(INDEX('07 Uspora casu'!$F27:$J27,MATCH(S$20,'07 Uspora casu'!$F$5:$J$5,1))/INDEX('07 Uspora casu'!$F27:$J27,MATCH(S$20,'07 Uspora casu'!$F$5:$J$5,1)+1))^(1/(INDEX('07 Uspora casu'!$F$5:$J$5,MATCH(S$20,'07 Uspora casu'!$F$5:$J$5,1)+1)-INDEX('07 Uspora casu'!$F$5:$J$5,MATCH(S$20,'07 Uspora casu'!$F$5:$J$5,1))))*R28)))))</f>
        <v>2.6671412333519384E-2</v>
      </c>
      <c r="T28" s="48">
        <f>IF($E28="",0,IF('07 Uspora casu'!$D$2="Jazdný čas",IFERROR(INDEX('07 Uspora casu'!$F27:$J27,MATCH(T$20,'07 Uspora casu'!$F$5:$J$5,0))/60,IF(T$20&lt;MIN('07 Uspora casu'!$F$5:$J$5),('07 Uspora casu'!$F27/'07 Uspora casu'!$G27)^(1/('07 Uspora casu'!$G$19-'07 Uspora casu'!$F$19))*U28,IF(T$20&gt;MAX('07 Uspora casu'!$F$5:$J$5),(INDEX('07 Uspora casu'!$F27:$J27,MATCH(T$20,'07 Uspora casu'!$F$5:$J$5,1))/INDEX('07 Uspora casu'!$F27:$J27,MATCH(T$20,'07 Uspora casu'!$F$5:$J$5,1)-1))^(1/(INDEX('07 Uspora casu'!$F$5:$J$5,MATCH(T$20,'07 Uspora casu'!$F$5:$J$5,1))-INDEX('07 Uspora casu'!$F$5:$J$5,MATCH(T$20,'07 Uspora casu'!$F$5:$J$5,1)-1)))*S28,(INDEX('07 Uspora casu'!$F27:$J27,MATCH(T$20,'07 Uspora casu'!$F$5:$J$5,1)+1)/INDEX('07 Uspora casu'!$F27:$J27,MATCH(T$20,'07 Uspora casu'!$F$5:$J$5,1)))^(1/(INDEX('07 Uspora casu'!$F$5:$J$5,MATCH(T$20,'07 Uspora casu'!$F$5:$J$5,1)+1)-INDEX('07 Uspora casu'!$F$5:$J$5,MATCH(T$20,'07 Uspora casu'!$F$5:$J$5,1))))*S28))),IFERROR($E28/INDEX('07 Uspora casu'!$F27:$J27,MATCH(T$20,'07 Uspora casu'!$F$5:$J$5,0)),IF(T$20&lt;MIN('07 Uspora casu'!$F$5:$J$5),('07 Uspora casu'!$G27/'07 Uspora casu'!$F27)^(1/('07 Uspora casu'!$G$19-'07 Uspora casu'!$F$19))*U28,IF(T$20&gt;MAX('07 Uspora casu'!$F$5:$J$5),(INDEX('07 Uspora casu'!$F27:$J27,MATCH(T$20,'07 Uspora casu'!$F$5:$J$5,1)-1)/INDEX('07 Uspora casu'!$F27:$J27,MATCH(T$20,'07 Uspora casu'!$F$5:$J$5,1)))^(1/(INDEX('07 Uspora casu'!$F$5:$J$5,MATCH(T$20,'07 Uspora casu'!$F$5:$J$5,1))-INDEX('07 Uspora casu'!$F$5:$J$5,MATCH(T$20,'07 Uspora casu'!$F$5:$J$5,1)-1)))*S28,(INDEX('07 Uspora casu'!$F27:$J27,MATCH(T$20,'07 Uspora casu'!$F$5:$J$5,1))/INDEX('07 Uspora casu'!$F27:$J27,MATCH(T$20,'07 Uspora casu'!$F$5:$J$5,1)+1))^(1/(INDEX('07 Uspora casu'!$F$5:$J$5,MATCH(T$20,'07 Uspora casu'!$F$5:$J$5,1)+1)-INDEX('07 Uspora casu'!$F$5:$J$5,MATCH(T$20,'07 Uspora casu'!$F$5:$J$5,1))))*S28)))))</f>
        <v>2.6675102675094948E-2</v>
      </c>
      <c r="U28" s="48">
        <f>IF($E28="",0,IF('07 Uspora casu'!$D$2="Jazdný čas",IFERROR(INDEX('07 Uspora casu'!$F27:$J27,MATCH(U$20,'07 Uspora casu'!$F$5:$J$5,0))/60,IF(U$20&lt;MIN('07 Uspora casu'!$F$5:$J$5),('07 Uspora casu'!$F27/'07 Uspora casu'!$G27)^(1/('07 Uspora casu'!$G$19-'07 Uspora casu'!$F$19))*V28,IF(U$20&gt;MAX('07 Uspora casu'!$F$5:$J$5),(INDEX('07 Uspora casu'!$F27:$J27,MATCH(U$20,'07 Uspora casu'!$F$5:$J$5,1))/INDEX('07 Uspora casu'!$F27:$J27,MATCH(U$20,'07 Uspora casu'!$F$5:$J$5,1)-1))^(1/(INDEX('07 Uspora casu'!$F$5:$J$5,MATCH(U$20,'07 Uspora casu'!$F$5:$J$5,1))-INDEX('07 Uspora casu'!$F$5:$J$5,MATCH(U$20,'07 Uspora casu'!$F$5:$J$5,1)-1)))*T28,(INDEX('07 Uspora casu'!$F27:$J27,MATCH(U$20,'07 Uspora casu'!$F$5:$J$5,1)+1)/INDEX('07 Uspora casu'!$F27:$J27,MATCH(U$20,'07 Uspora casu'!$F$5:$J$5,1)))^(1/(INDEX('07 Uspora casu'!$F$5:$J$5,MATCH(U$20,'07 Uspora casu'!$F$5:$J$5,1)+1)-INDEX('07 Uspora casu'!$F$5:$J$5,MATCH(U$20,'07 Uspora casu'!$F$5:$J$5,1))))*T28))),IFERROR($E28/INDEX('07 Uspora casu'!$F27:$J27,MATCH(U$20,'07 Uspora casu'!$F$5:$J$5,0)),IF(U$20&lt;MIN('07 Uspora casu'!$F$5:$J$5),('07 Uspora casu'!$G27/'07 Uspora casu'!$F27)^(1/('07 Uspora casu'!$G$19-'07 Uspora casu'!$F$19))*V28,IF(U$20&gt;MAX('07 Uspora casu'!$F$5:$J$5),(INDEX('07 Uspora casu'!$F27:$J27,MATCH(U$20,'07 Uspora casu'!$F$5:$J$5,1)-1)/INDEX('07 Uspora casu'!$F27:$J27,MATCH(U$20,'07 Uspora casu'!$F$5:$J$5,1)))^(1/(INDEX('07 Uspora casu'!$F$5:$J$5,MATCH(U$20,'07 Uspora casu'!$F$5:$J$5,1))-INDEX('07 Uspora casu'!$F$5:$J$5,MATCH(U$20,'07 Uspora casu'!$F$5:$J$5,1)-1)))*T28,(INDEX('07 Uspora casu'!$F27:$J27,MATCH(U$20,'07 Uspora casu'!$F$5:$J$5,1))/INDEX('07 Uspora casu'!$F27:$J27,MATCH(U$20,'07 Uspora casu'!$F$5:$J$5,1)+1))^(1/(INDEX('07 Uspora casu'!$F$5:$J$5,MATCH(U$20,'07 Uspora casu'!$F$5:$J$5,1)+1)-INDEX('07 Uspora casu'!$F$5:$J$5,MATCH(U$20,'07 Uspora casu'!$F$5:$J$5,1))))*T28)))))</f>
        <v>2.6678793527277925E-2</v>
      </c>
      <c r="V28" s="48">
        <f>IF($E28="",0,IF('07 Uspora casu'!$D$2="Jazdný čas",IFERROR(INDEX('07 Uspora casu'!$F27:$J27,MATCH(V$20,'07 Uspora casu'!$F$5:$J$5,0))/60,IF(V$20&lt;MIN('07 Uspora casu'!$F$5:$J$5),('07 Uspora casu'!$F27/'07 Uspora casu'!$G27)^(1/('07 Uspora casu'!$G$19-'07 Uspora casu'!$F$19))*W28,IF(V$20&gt;MAX('07 Uspora casu'!$F$5:$J$5),(INDEX('07 Uspora casu'!$F27:$J27,MATCH(V$20,'07 Uspora casu'!$F$5:$J$5,1))/INDEX('07 Uspora casu'!$F27:$J27,MATCH(V$20,'07 Uspora casu'!$F$5:$J$5,1)-1))^(1/(INDEX('07 Uspora casu'!$F$5:$J$5,MATCH(V$20,'07 Uspora casu'!$F$5:$J$5,1))-INDEX('07 Uspora casu'!$F$5:$J$5,MATCH(V$20,'07 Uspora casu'!$F$5:$J$5,1)-1)))*U28,(INDEX('07 Uspora casu'!$F27:$J27,MATCH(V$20,'07 Uspora casu'!$F$5:$J$5,1)+1)/INDEX('07 Uspora casu'!$F27:$J27,MATCH(V$20,'07 Uspora casu'!$F$5:$J$5,1)))^(1/(INDEX('07 Uspora casu'!$F$5:$J$5,MATCH(V$20,'07 Uspora casu'!$F$5:$J$5,1)+1)-INDEX('07 Uspora casu'!$F$5:$J$5,MATCH(V$20,'07 Uspora casu'!$F$5:$J$5,1))))*U28))),IFERROR($E28/INDEX('07 Uspora casu'!$F27:$J27,MATCH(V$20,'07 Uspora casu'!$F$5:$J$5,0)),IF(V$20&lt;MIN('07 Uspora casu'!$F$5:$J$5),('07 Uspora casu'!$G27/'07 Uspora casu'!$F27)^(1/('07 Uspora casu'!$G$19-'07 Uspora casu'!$F$19))*W28,IF(V$20&gt;MAX('07 Uspora casu'!$F$5:$J$5),(INDEX('07 Uspora casu'!$F27:$J27,MATCH(V$20,'07 Uspora casu'!$F$5:$J$5,1)-1)/INDEX('07 Uspora casu'!$F27:$J27,MATCH(V$20,'07 Uspora casu'!$F$5:$J$5,1)))^(1/(INDEX('07 Uspora casu'!$F$5:$J$5,MATCH(V$20,'07 Uspora casu'!$F$5:$J$5,1))-INDEX('07 Uspora casu'!$F$5:$J$5,MATCH(V$20,'07 Uspora casu'!$F$5:$J$5,1)-1)))*U28,(INDEX('07 Uspora casu'!$F27:$J27,MATCH(V$20,'07 Uspora casu'!$F$5:$J$5,1))/INDEX('07 Uspora casu'!$F27:$J27,MATCH(V$20,'07 Uspora casu'!$F$5:$J$5,1)+1))^(1/(INDEX('07 Uspora casu'!$F$5:$J$5,MATCH(V$20,'07 Uspora casu'!$F$5:$J$5,1)+1)-INDEX('07 Uspora casu'!$F$5:$J$5,MATCH(V$20,'07 Uspora casu'!$F$5:$J$5,1))))*U28)))))</f>
        <v>2.6682484890138969E-2</v>
      </c>
      <c r="W28" s="48">
        <f>IF($E28="",0,IF('07 Uspora casu'!$D$2="Jazdný čas",IFERROR(INDEX('07 Uspora casu'!$F27:$J27,MATCH(W$20,'07 Uspora casu'!$F$5:$J$5,0))/60,IF(W$20&lt;MIN('07 Uspora casu'!$F$5:$J$5),('07 Uspora casu'!$F27/'07 Uspora casu'!$G27)^(1/('07 Uspora casu'!$G$19-'07 Uspora casu'!$F$19))*X28,IF(W$20&gt;MAX('07 Uspora casu'!$F$5:$J$5),(INDEX('07 Uspora casu'!$F27:$J27,MATCH(W$20,'07 Uspora casu'!$F$5:$J$5,1))/INDEX('07 Uspora casu'!$F27:$J27,MATCH(W$20,'07 Uspora casu'!$F$5:$J$5,1)-1))^(1/(INDEX('07 Uspora casu'!$F$5:$J$5,MATCH(W$20,'07 Uspora casu'!$F$5:$J$5,1))-INDEX('07 Uspora casu'!$F$5:$J$5,MATCH(W$20,'07 Uspora casu'!$F$5:$J$5,1)-1)))*V28,(INDEX('07 Uspora casu'!$F27:$J27,MATCH(W$20,'07 Uspora casu'!$F$5:$J$5,1)+1)/INDEX('07 Uspora casu'!$F27:$J27,MATCH(W$20,'07 Uspora casu'!$F$5:$J$5,1)))^(1/(INDEX('07 Uspora casu'!$F$5:$J$5,MATCH(W$20,'07 Uspora casu'!$F$5:$J$5,1)+1)-INDEX('07 Uspora casu'!$F$5:$J$5,MATCH(W$20,'07 Uspora casu'!$F$5:$J$5,1))))*V28))),IFERROR($E28/INDEX('07 Uspora casu'!$F27:$J27,MATCH(W$20,'07 Uspora casu'!$F$5:$J$5,0)),IF(W$20&lt;MIN('07 Uspora casu'!$F$5:$J$5),('07 Uspora casu'!$G27/'07 Uspora casu'!$F27)^(1/('07 Uspora casu'!$G$19-'07 Uspora casu'!$F$19))*X28,IF(W$20&gt;MAX('07 Uspora casu'!$F$5:$J$5),(INDEX('07 Uspora casu'!$F27:$J27,MATCH(W$20,'07 Uspora casu'!$F$5:$J$5,1)-1)/INDEX('07 Uspora casu'!$F27:$J27,MATCH(W$20,'07 Uspora casu'!$F$5:$J$5,1)))^(1/(INDEX('07 Uspora casu'!$F$5:$J$5,MATCH(W$20,'07 Uspora casu'!$F$5:$J$5,1))-INDEX('07 Uspora casu'!$F$5:$J$5,MATCH(W$20,'07 Uspora casu'!$F$5:$J$5,1)-1)))*V28,(INDEX('07 Uspora casu'!$F27:$J27,MATCH(W$20,'07 Uspora casu'!$F$5:$J$5,1))/INDEX('07 Uspora casu'!$F27:$J27,MATCH(W$20,'07 Uspora casu'!$F$5:$J$5,1)+1))^(1/(INDEX('07 Uspora casu'!$F$5:$J$5,MATCH(W$20,'07 Uspora casu'!$F$5:$J$5,1)+1)-INDEX('07 Uspora casu'!$F$5:$J$5,MATCH(W$20,'07 Uspora casu'!$F$5:$J$5,1))))*V28)))))</f>
        <v>2.6686176763748737E-2</v>
      </c>
      <c r="X28" s="48">
        <f>IF($E28="",0,IF('07 Uspora casu'!$D$2="Jazdný čas",IFERROR(INDEX('07 Uspora casu'!$F27:$J27,MATCH(X$20,'07 Uspora casu'!$F$5:$J$5,0))/60,IF(X$20&lt;MIN('07 Uspora casu'!$F$5:$J$5),('07 Uspora casu'!$F27/'07 Uspora casu'!$G27)^(1/('07 Uspora casu'!$G$19-'07 Uspora casu'!$F$19))*Y28,IF(X$20&gt;MAX('07 Uspora casu'!$F$5:$J$5),(INDEX('07 Uspora casu'!$F27:$J27,MATCH(X$20,'07 Uspora casu'!$F$5:$J$5,1))/INDEX('07 Uspora casu'!$F27:$J27,MATCH(X$20,'07 Uspora casu'!$F$5:$J$5,1)-1))^(1/(INDEX('07 Uspora casu'!$F$5:$J$5,MATCH(X$20,'07 Uspora casu'!$F$5:$J$5,1))-INDEX('07 Uspora casu'!$F$5:$J$5,MATCH(X$20,'07 Uspora casu'!$F$5:$J$5,1)-1)))*W28,(INDEX('07 Uspora casu'!$F27:$J27,MATCH(X$20,'07 Uspora casu'!$F$5:$J$5,1)+1)/INDEX('07 Uspora casu'!$F27:$J27,MATCH(X$20,'07 Uspora casu'!$F$5:$J$5,1)))^(1/(INDEX('07 Uspora casu'!$F$5:$J$5,MATCH(X$20,'07 Uspora casu'!$F$5:$J$5,1)+1)-INDEX('07 Uspora casu'!$F$5:$J$5,MATCH(X$20,'07 Uspora casu'!$F$5:$J$5,1))))*W28))),IFERROR($E28/INDEX('07 Uspora casu'!$F27:$J27,MATCH(X$20,'07 Uspora casu'!$F$5:$J$5,0)),IF(X$20&lt;MIN('07 Uspora casu'!$F$5:$J$5),('07 Uspora casu'!$G27/'07 Uspora casu'!$F27)^(1/('07 Uspora casu'!$G$19-'07 Uspora casu'!$F$19))*Y28,IF(X$20&gt;MAX('07 Uspora casu'!$F$5:$J$5),(INDEX('07 Uspora casu'!$F27:$J27,MATCH(X$20,'07 Uspora casu'!$F$5:$J$5,1)-1)/INDEX('07 Uspora casu'!$F27:$J27,MATCH(X$20,'07 Uspora casu'!$F$5:$J$5,1)))^(1/(INDEX('07 Uspora casu'!$F$5:$J$5,MATCH(X$20,'07 Uspora casu'!$F$5:$J$5,1))-INDEX('07 Uspora casu'!$F$5:$J$5,MATCH(X$20,'07 Uspora casu'!$F$5:$J$5,1)-1)))*W28,(INDEX('07 Uspora casu'!$F27:$J27,MATCH(X$20,'07 Uspora casu'!$F$5:$J$5,1))/INDEX('07 Uspora casu'!$F27:$J27,MATCH(X$20,'07 Uspora casu'!$F$5:$J$5,1)+1))^(1/(INDEX('07 Uspora casu'!$F$5:$J$5,MATCH(X$20,'07 Uspora casu'!$F$5:$J$5,1)+1)-INDEX('07 Uspora casu'!$F$5:$J$5,MATCH(X$20,'07 Uspora casu'!$F$5:$J$5,1))))*W28)))))</f>
        <v>2.6689869148177899E-2</v>
      </c>
      <c r="Y28" s="48">
        <f>IF($E28="",0,IF('07 Uspora casu'!$D$2="Jazdný čas",IFERROR(INDEX('07 Uspora casu'!$F27:$J27,MATCH(Y$20,'07 Uspora casu'!$F$5:$J$5,0))/60,IF(Y$20&lt;MIN('07 Uspora casu'!$F$5:$J$5),('07 Uspora casu'!$F27/'07 Uspora casu'!$G27)^(1/('07 Uspora casu'!$G$19-'07 Uspora casu'!$F$19))*Z28,IF(Y$20&gt;MAX('07 Uspora casu'!$F$5:$J$5),(INDEX('07 Uspora casu'!$F27:$J27,MATCH(Y$20,'07 Uspora casu'!$F$5:$J$5,1))/INDEX('07 Uspora casu'!$F27:$J27,MATCH(Y$20,'07 Uspora casu'!$F$5:$J$5,1)-1))^(1/(INDEX('07 Uspora casu'!$F$5:$J$5,MATCH(Y$20,'07 Uspora casu'!$F$5:$J$5,1))-INDEX('07 Uspora casu'!$F$5:$J$5,MATCH(Y$20,'07 Uspora casu'!$F$5:$J$5,1)-1)))*X28,(INDEX('07 Uspora casu'!$F27:$J27,MATCH(Y$20,'07 Uspora casu'!$F$5:$J$5,1)+1)/INDEX('07 Uspora casu'!$F27:$J27,MATCH(Y$20,'07 Uspora casu'!$F$5:$J$5,1)))^(1/(INDEX('07 Uspora casu'!$F$5:$J$5,MATCH(Y$20,'07 Uspora casu'!$F$5:$J$5,1)+1)-INDEX('07 Uspora casu'!$F$5:$J$5,MATCH(Y$20,'07 Uspora casu'!$F$5:$J$5,1))))*X28))),IFERROR($E28/INDEX('07 Uspora casu'!$F27:$J27,MATCH(Y$20,'07 Uspora casu'!$F$5:$J$5,0)),IF(Y$20&lt;MIN('07 Uspora casu'!$F$5:$J$5),('07 Uspora casu'!$G27/'07 Uspora casu'!$F27)^(1/('07 Uspora casu'!$G$19-'07 Uspora casu'!$F$19))*Z28,IF(Y$20&gt;MAX('07 Uspora casu'!$F$5:$J$5),(INDEX('07 Uspora casu'!$F27:$J27,MATCH(Y$20,'07 Uspora casu'!$F$5:$J$5,1)-1)/INDEX('07 Uspora casu'!$F27:$J27,MATCH(Y$20,'07 Uspora casu'!$F$5:$J$5,1)))^(1/(INDEX('07 Uspora casu'!$F$5:$J$5,MATCH(Y$20,'07 Uspora casu'!$F$5:$J$5,1))-INDEX('07 Uspora casu'!$F$5:$J$5,MATCH(Y$20,'07 Uspora casu'!$F$5:$J$5,1)-1)))*X28,(INDEX('07 Uspora casu'!$F27:$J27,MATCH(Y$20,'07 Uspora casu'!$F$5:$J$5,1))/INDEX('07 Uspora casu'!$F27:$J27,MATCH(Y$20,'07 Uspora casu'!$F$5:$J$5,1)+1))^(1/(INDEX('07 Uspora casu'!$F$5:$J$5,MATCH(Y$20,'07 Uspora casu'!$F$5:$J$5,1)+1)-INDEX('07 Uspora casu'!$F$5:$J$5,MATCH(Y$20,'07 Uspora casu'!$F$5:$J$5,1))))*X28)))))</f>
        <v>2.6693562043497134E-2</v>
      </c>
      <c r="Z28" s="48">
        <f>IF($E28="",0,IF('07 Uspora casu'!$D$2="Jazdný čas",IFERROR(INDEX('07 Uspora casu'!$F27:$J27,MATCH(Z$20,'07 Uspora casu'!$F$5:$J$5,0))/60,IF(Z$20&lt;MIN('07 Uspora casu'!$F$5:$J$5),('07 Uspora casu'!$F27/'07 Uspora casu'!$G27)^(1/('07 Uspora casu'!$G$19-'07 Uspora casu'!$F$19))*AA28,IF(Z$20&gt;MAX('07 Uspora casu'!$F$5:$J$5),(INDEX('07 Uspora casu'!$F27:$J27,MATCH(Z$20,'07 Uspora casu'!$F$5:$J$5,1))/INDEX('07 Uspora casu'!$F27:$J27,MATCH(Z$20,'07 Uspora casu'!$F$5:$J$5,1)-1))^(1/(INDEX('07 Uspora casu'!$F$5:$J$5,MATCH(Z$20,'07 Uspora casu'!$F$5:$J$5,1))-INDEX('07 Uspora casu'!$F$5:$J$5,MATCH(Z$20,'07 Uspora casu'!$F$5:$J$5,1)-1)))*Y28,(INDEX('07 Uspora casu'!$F27:$J27,MATCH(Z$20,'07 Uspora casu'!$F$5:$J$5,1)+1)/INDEX('07 Uspora casu'!$F27:$J27,MATCH(Z$20,'07 Uspora casu'!$F$5:$J$5,1)))^(1/(INDEX('07 Uspora casu'!$F$5:$J$5,MATCH(Z$20,'07 Uspora casu'!$F$5:$J$5,1)+1)-INDEX('07 Uspora casu'!$F$5:$J$5,MATCH(Z$20,'07 Uspora casu'!$F$5:$J$5,1))))*Y28))),IFERROR($E28/INDEX('07 Uspora casu'!$F27:$J27,MATCH(Z$20,'07 Uspora casu'!$F$5:$J$5,0)),IF(Z$20&lt;MIN('07 Uspora casu'!$F$5:$J$5),('07 Uspora casu'!$G27/'07 Uspora casu'!$F27)^(1/('07 Uspora casu'!$G$19-'07 Uspora casu'!$F$19))*AA28,IF(Z$20&gt;MAX('07 Uspora casu'!$F$5:$J$5),(INDEX('07 Uspora casu'!$F27:$J27,MATCH(Z$20,'07 Uspora casu'!$F$5:$J$5,1)-1)/INDEX('07 Uspora casu'!$F27:$J27,MATCH(Z$20,'07 Uspora casu'!$F$5:$J$5,1)))^(1/(INDEX('07 Uspora casu'!$F$5:$J$5,MATCH(Z$20,'07 Uspora casu'!$F$5:$J$5,1))-INDEX('07 Uspora casu'!$F$5:$J$5,MATCH(Z$20,'07 Uspora casu'!$F$5:$J$5,1)-1)))*Y28,(INDEX('07 Uspora casu'!$F27:$J27,MATCH(Z$20,'07 Uspora casu'!$F$5:$J$5,1))/INDEX('07 Uspora casu'!$F27:$J27,MATCH(Z$20,'07 Uspora casu'!$F$5:$J$5,1)+1))^(1/(INDEX('07 Uspora casu'!$F$5:$J$5,MATCH(Z$20,'07 Uspora casu'!$F$5:$J$5,1)+1)-INDEX('07 Uspora casu'!$F$5:$J$5,MATCH(Z$20,'07 Uspora casu'!$F$5:$J$5,1))))*Y28)))))</f>
        <v>2.6697255449777128E-2</v>
      </c>
      <c r="AA28" s="48">
        <f>IF($E28="",0,IF('07 Uspora casu'!$D$2="Jazdný čas",IFERROR(INDEX('07 Uspora casu'!$F27:$J27,MATCH(AA$20,'07 Uspora casu'!$F$5:$J$5,0))/60,IF(AA$20&lt;MIN('07 Uspora casu'!$F$5:$J$5),('07 Uspora casu'!$F27/'07 Uspora casu'!$G27)^(1/('07 Uspora casu'!$G$19-'07 Uspora casu'!$F$19))*AB28,IF(AA$20&gt;MAX('07 Uspora casu'!$F$5:$J$5),(INDEX('07 Uspora casu'!$F27:$J27,MATCH(AA$20,'07 Uspora casu'!$F$5:$J$5,1))/INDEX('07 Uspora casu'!$F27:$J27,MATCH(AA$20,'07 Uspora casu'!$F$5:$J$5,1)-1))^(1/(INDEX('07 Uspora casu'!$F$5:$J$5,MATCH(AA$20,'07 Uspora casu'!$F$5:$J$5,1))-INDEX('07 Uspora casu'!$F$5:$J$5,MATCH(AA$20,'07 Uspora casu'!$F$5:$J$5,1)-1)))*Z28,(INDEX('07 Uspora casu'!$F27:$J27,MATCH(AA$20,'07 Uspora casu'!$F$5:$J$5,1)+1)/INDEX('07 Uspora casu'!$F27:$J27,MATCH(AA$20,'07 Uspora casu'!$F$5:$J$5,1)))^(1/(INDEX('07 Uspora casu'!$F$5:$J$5,MATCH(AA$20,'07 Uspora casu'!$F$5:$J$5,1)+1)-INDEX('07 Uspora casu'!$F$5:$J$5,MATCH(AA$20,'07 Uspora casu'!$F$5:$J$5,1))))*Z28))),IFERROR($E28/INDEX('07 Uspora casu'!$F27:$J27,MATCH(AA$20,'07 Uspora casu'!$F$5:$J$5,0)),IF(AA$20&lt;MIN('07 Uspora casu'!$F$5:$J$5),('07 Uspora casu'!$G27/'07 Uspora casu'!$F27)^(1/('07 Uspora casu'!$G$19-'07 Uspora casu'!$F$19))*AB28,IF(AA$20&gt;MAX('07 Uspora casu'!$F$5:$J$5),(INDEX('07 Uspora casu'!$F27:$J27,MATCH(AA$20,'07 Uspora casu'!$F$5:$J$5,1)-1)/INDEX('07 Uspora casu'!$F27:$J27,MATCH(AA$20,'07 Uspora casu'!$F$5:$J$5,1)))^(1/(INDEX('07 Uspora casu'!$F$5:$J$5,MATCH(AA$20,'07 Uspora casu'!$F$5:$J$5,1))-INDEX('07 Uspora casu'!$F$5:$J$5,MATCH(AA$20,'07 Uspora casu'!$F$5:$J$5,1)-1)))*Z28,(INDEX('07 Uspora casu'!$F27:$J27,MATCH(AA$20,'07 Uspora casu'!$F$5:$J$5,1))/INDEX('07 Uspora casu'!$F27:$J27,MATCH(AA$20,'07 Uspora casu'!$F$5:$J$5,1)+1))^(1/(INDEX('07 Uspora casu'!$F$5:$J$5,MATCH(AA$20,'07 Uspora casu'!$F$5:$J$5,1)+1)-INDEX('07 Uspora casu'!$F$5:$J$5,MATCH(AA$20,'07 Uspora casu'!$F$5:$J$5,1))))*Z28)))))</f>
        <v>2.6700949367088608E-2</v>
      </c>
      <c r="AB28" s="48">
        <f>IF($E28="",0,IF('07 Uspora casu'!$D$2="Jazdný čas",IFERROR(INDEX('07 Uspora casu'!$F27:$J27,MATCH(AB$20,'07 Uspora casu'!$F$5:$J$5,0))/60,IF(AB$20&lt;MIN('07 Uspora casu'!$F$5:$J$5),('07 Uspora casu'!$F27/'07 Uspora casu'!$G27)^(1/('07 Uspora casu'!$G$19-'07 Uspora casu'!$F$19))*AC28,IF(AB$20&gt;MAX('07 Uspora casu'!$F$5:$J$5),(INDEX('07 Uspora casu'!$F27:$J27,MATCH(AB$20,'07 Uspora casu'!$F$5:$J$5,1))/INDEX('07 Uspora casu'!$F27:$J27,MATCH(AB$20,'07 Uspora casu'!$F$5:$J$5,1)-1))^(1/(INDEX('07 Uspora casu'!$F$5:$J$5,MATCH(AB$20,'07 Uspora casu'!$F$5:$J$5,1))-INDEX('07 Uspora casu'!$F$5:$J$5,MATCH(AB$20,'07 Uspora casu'!$F$5:$J$5,1)-1)))*AA28,(INDEX('07 Uspora casu'!$F27:$J27,MATCH(AB$20,'07 Uspora casu'!$F$5:$J$5,1)+1)/INDEX('07 Uspora casu'!$F27:$J27,MATCH(AB$20,'07 Uspora casu'!$F$5:$J$5,1)))^(1/(INDEX('07 Uspora casu'!$F$5:$J$5,MATCH(AB$20,'07 Uspora casu'!$F$5:$J$5,1)+1)-INDEX('07 Uspora casu'!$F$5:$J$5,MATCH(AB$20,'07 Uspora casu'!$F$5:$J$5,1))))*AA28))),IFERROR($E28/INDEX('07 Uspora casu'!$F27:$J27,MATCH(AB$20,'07 Uspora casu'!$F$5:$J$5,0)),IF(AB$20&lt;MIN('07 Uspora casu'!$F$5:$J$5),('07 Uspora casu'!$G27/'07 Uspora casu'!$F27)^(1/('07 Uspora casu'!$G$19-'07 Uspora casu'!$F$19))*AC28,IF(AB$20&gt;MAX('07 Uspora casu'!$F$5:$J$5),(INDEX('07 Uspora casu'!$F27:$J27,MATCH(AB$20,'07 Uspora casu'!$F$5:$J$5,1)-1)/INDEX('07 Uspora casu'!$F27:$J27,MATCH(AB$20,'07 Uspora casu'!$F$5:$J$5,1)))^(1/(INDEX('07 Uspora casu'!$F$5:$J$5,MATCH(AB$20,'07 Uspora casu'!$F$5:$J$5,1))-INDEX('07 Uspora casu'!$F$5:$J$5,MATCH(AB$20,'07 Uspora casu'!$F$5:$J$5,1)-1)))*AA28,(INDEX('07 Uspora casu'!$F27:$J27,MATCH(AB$20,'07 Uspora casu'!$F$5:$J$5,1))/INDEX('07 Uspora casu'!$F27:$J27,MATCH(AB$20,'07 Uspora casu'!$F$5:$J$5,1)+1))^(1/(INDEX('07 Uspora casu'!$F$5:$J$5,MATCH(AB$20,'07 Uspora casu'!$F$5:$J$5,1)+1)-INDEX('07 Uspora casu'!$F$5:$J$5,MATCH(AB$20,'07 Uspora casu'!$F$5:$J$5,1))))*AA28)))))</f>
        <v>2.6700069338429024E-2</v>
      </c>
      <c r="AC28" s="48">
        <f>IF($E28="",0,IF('07 Uspora casu'!$D$2="Jazdný čas",IFERROR(INDEX('07 Uspora casu'!$F27:$J27,MATCH(AC$20,'07 Uspora casu'!$F$5:$J$5,0))/60,IF(AC$20&lt;MIN('07 Uspora casu'!$F$5:$J$5),('07 Uspora casu'!$F27/'07 Uspora casu'!$G27)^(1/('07 Uspora casu'!$G$19-'07 Uspora casu'!$F$19))*AD28,IF(AC$20&gt;MAX('07 Uspora casu'!$F$5:$J$5),(INDEX('07 Uspora casu'!$F27:$J27,MATCH(AC$20,'07 Uspora casu'!$F$5:$J$5,1))/INDEX('07 Uspora casu'!$F27:$J27,MATCH(AC$20,'07 Uspora casu'!$F$5:$J$5,1)-1))^(1/(INDEX('07 Uspora casu'!$F$5:$J$5,MATCH(AC$20,'07 Uspora casu'!$F$5:$J$5,1))-INDEX('07 Uspora casu'!$F$5:$J$5,MATCH(AC$20,'07 Uspora casu'!$F$5:$J$5,1)-1)))*AB28,(INDEX('07 Uspora casu'!$F27:$J27,MATCH(AC$20,'07 Uspora casu'!$F$5:$J$5,1)+1)/INDEX('07 Uspora casu'!$F27:$J27,MATCH(AC$20,'07 Uspora casu'!$F$5:$J$5,1)))^(1/(INDEX('07 Uspora casu'!$F$5:$J$5,MATCH(AC$20,'07 Uspora casu'!$F$5:$J$5,1)+1)-INDEX('07 Uspora casu'!$F$5:$J$5,MATCH(AC$20,'07 Uspora casu'!$F$5:$J$5,1))))*AB28))),IFERROR($E28/INDEX('07 Uspora casu'!$F27:$J27,MATCH(AC$20,'07 Uspora casu'!$F$5:$J$5,0)),IF(AC$20&lt;MIN('07 Uspora casu'!$F$5:$J$5),('07 Uspora casu'!$G27/'07 Uspora casu'!$F27)^(1/('07 Uspora casu'!$G$19-'07 Uspora casu'!$F$19))*AD28,IF(AC$20&gt;MAX('07 Uspora casu'!$F$5:$J$5),(INDEX('07 Uspora casu'!$F27:$J27,MATCH(AC$20,'07 Uspora casu'!$F$5:$J$5,1)-1)/INDEX('07 Uspora casu'!$F27:$J27,MATCH(AC$20,'07 Uspora casu'!$F$5:$J$5,1)))^(1/(INDEX('07 Uspora casu'!$F$5:$J$5,MATCH(AC$20,'07 Uspora casu'!$F$5:$J$5,1))-INDEX('07 Uspora casu'!$F$5:$J$5,MATCH(AC$20,'07 Uspora casu'!$F$5:$J$5,1)-1)))*AB28,(INDEX('07 Uspora casu'!$F27:$J27,MATCH(AC$20,'07 Uspora casu'!$F$5:$J$5,1))/INDEX('07 Uspora casu'!$F27:$J27,MATCH(AC$20,'07 Uspora casu'!$F$5:$J$5,1)+1))^(1/(INDEX('07 Uspora casu'!$F$5:$J$5,MATCH(AC$20,'07 Uspora casu'!$F$5:$J$5,1)+1)-INDEX('07 Uspora casu'!$F$5:$J$5,MATCH(AC$20,'07 Uspora casu'!$F$5:$J$5,1))))*AB28)))))</f>
        <v>2.6699189338774042E-2</v>
      </c>
      <c r="AD28" s="48">
        <f>IF($E28="",0,IF('07 Uspora casu'!$D$2="Jazdný čas",IFERROR(INDEX('07 Uspora casu'!$F27:$J27,MATCH(AD$20,'07 Uspora casu'!$F$5:$J$5,0))/60,IF(AD$20&lt;MIN('07 Uspora casu'!$F$5:$J$5),('07 Uspora casu'!$F27/'07 Uspora casu'!$G27)^(1/('07 Uspora casu'!$G$19-'07 Uspora casu'!$F$19))*AE28,IF(AD$20&gt;MAX('07 Uspora casu'!$F$5:$J$5),(INDEX('07 Uspora casu'!$F27:$J27,MATCH(AD$20,'07 Uspora casu'!$F$5:$J$5,1))/INDEX('07 Uspora casu'!$F27:$J27,MATCH(AD$20,'07 Uspora casu'!$F$5:$J$5,1)-1))^(1/(INDEX('07 Uspora casu'!$F$5:$J$5,MATCH(AD$20,'07 Uspora casu'!$F$5:$J$5,1))-INDEX('07 Uspora casu'!$F$5:$J$5,MATCH(AD$20,'07 Uspora casu'!$F$5:$J$5,1)-1)))*AC28,(INDEX('07 Uspora casu'!$F27:$J27,MATCH(AD$20,'07 Uspora casu'!$F$5:$J$5,1)+1)/INDEX('07 Uspora casu'!$F27:$J27,MATCH(AD$20,'07 Uspora casu'!$F$5:$J$5,1)))^(1/(INDEX('07 Uspora casu'!$F$5:$J$5,MATCH(AD$20,'07 Uspora casu'!$F$5:$J$5,1)+1)-INDEX('07 Uspora casu'!$F$5:$J$5,MATCH(AD$20,'07 Uspora casu'!$F$5:$J$5,1))))*AC28))),IFERROR($E28/INDEX('07 Uspora casu'!$F27:$J27,MATCH(AD$20,'07 Uspora casu'!$F$5:$J$5,0)),IF(AD$20&lt;MIN('07 Uspora casu'!$F$5:$J$5),('07 Uspora casu'!$G27/'07 Uspora casu'!$F27)^(1/('07 Uspora casu'!$G$19-'07 Uspora casu'!$F$19))*AE28,IF(AD$20&gt;MAX('07 Uspora casu'!$F$5:$J$5),(INDEX('07 Uspora casu'!$F27:$J27,MATCH(AD$20,'07 Uspora casu'!$F$5:$J$5,1)-1)/INDEX('07 Uspora casu'!$F27:$J27,MATCH(AD$20,'07 Uspora casu'!$F$5:$J$5,1)))^(1/(INDEX('07 Uspora casu'!$F$5:$J$5,MATCH(AD$20,'07 Uspora casu'!$F$5:$J$5,1))-INDEX('07 Uspora casu'!$F$5:$J$5,MATCH(AD$20,'07 Uspora casu'!$F$5:$J$5,1)-1)))*AC28,(INDEX('07 Uspora casu'!$F27:$J27,MATCH(AD$20,'07 Uspora casu'!$F$5:$J$5,1))/INDEX('07 Uspora casu'!$F27:$J27,MATCH(AD$20,'07 Uspora casu'!$F$5:$J$5,1)+1))^(1/(INDEX('07 Uspora casu'!$F$5:$J$5,MATCH(AD$20,'07 Uspora casu'!$F$5:$J$5,1)+1)-INDEX('07 Uspora casu'!$F$5:$J$5,MATCH(AD$20,'07 Uspora casu'!$F$5:$J$5,1))))*AC28)))))</f>
        <v>2.6698309368122709E-2</v>
      </c>
      <c r="AE28" s="48">
        <f>IF($E28="",0,IF('07 Uspora casu'!$D$2="Jazdný čas",IFERROR(INDEX('07 Uspora casu'!$F27:$J27,MATCH(AE$20,'07 Uspora casu'!$F$5:$J$5,0))/60,IF(AE$20&lt;MIN('07 Uspora casu'!$F$5:$J$5),('07 Uspora casu'!$F27/'07 Uspora casu'!$G27)^(1/('07 Uspora casu'!$G$19-'07 Uspora casu'!$F$19))*AF28,IF(AE$20&gt;MAX('07 Uspora casu'!$F$5:$J$5),(INDEX('07 Uspora casu'!$F27:$J27,MATCH(AE$20,'07 Uspora casu'!$F$5:$J$5,1))/INDEX('07 Uspora casu'!$F27:$J27,MATCH(AE$20,'07 Uspora casu'!$F$5:$J$5,1)-1))^(1/(INDEX('07 Uspora casu'!$F$5:$J$5,MATCH(AE$20,'07 Uspora casu'!$F$5:$J$5,1))-INDEX('07 Uspora casu'!$F$5:$J$5,MATCH(AE$20,'07 Uspora casu'!$F$5:$J$5,1)-1)))*AD28,(INDEX('07 Uspora casu'!$F27:$J27,MATCH(AE$20,'07 Uspora casu'!$F$5:$J$5,1)+1)/INDEX('07 Uspora casu'!$F27:$J27,MATCH(AE$20,'07 Uspora casu'!$F$5:$J$5,1)))^(1/(INDEX('07 Uspora casu'!$F$5:$J$5,MATCH(AE$20,'07 Uspora casu'!$F$5:$J$5,1)+1)-INDEX('07 Uspora casu'!$F$5:$J$5,MATCH(AE$20,'07 Uspora casu'!$F$5:$J$5,1))))*AD28))),IFERROR($E28/INDEX('07 Uspora casu'!$F27:$J27,MATCH(AE$20,'07 Uspora casu'!$F$5:$J$5,0)),IF(AE$20&lt;MIN('07 Uspora casu'!$F$5:$J$5),('07 Uspora casu'!$G27/'07 Uspora casu'!$F27)^(1/('07 Uspora casu'!$G$19-'07 Uspora casu'!$F$19))*AF28,IF(AE$20&gt;MAX('07 Uspora casu'!$F$5:$J$5),(INDEX('07 Uspora casu'!$F27:$J27,MATCH(AE$20,'07 Uspora casu'!$F$5:$J$5,1)-1)/INDEX('07 Uspora casu'!$F27:$J27,MATCH(AE$20,'07 Uspora casu'!$F$5:$J$5,1)))^(1/(INDEX('07 Uspora casu'!$F$5:$J$5,MATCH(AE$20,'07 Uspora casu'!$F$5:$J$5,1))-INDEX('07 Uspora casu'!$F$5:$J$5,MATCH(AE$20,'07 Uspora casu'!$F$5:$J$5,1)-1)))*AD28,(INDEX('07 Uspora casu'!$F27:$J27,MATCH(AE$20,'07 Uspora casu'!$F$5:$J$5,1))/INDEX('07 Uspora casu'!$F27:$J27,MATCH(AE$20,'07 Uspora casu'!$F$5:$J$5,1)+1))^(1/(INDEX('07 Uspora casu'!$F$5:$J$5,MATCH(AE$20,'07 Uspora casu'!$F$5:$J$5,1)+1)-INDEX('07 Uspora casu'!$F$5:$J$5,MATCH(AE$20,'07 Uspora casu'!$F$5:$J$5,1))))*AD28)))))</f>
        <v>2.6697429426474066E-2</v>
      </c>
      <c r="AF28" s="48">
        <f>IF($E28="",0,IF('07 Uspora casu'!$D$2="Jazdný čas",IFERROR(INDEX('07 Uspora casu'!$F27:$J27,MATCH(AF$20,'07 Uspora casu'!$F$5:$J$5,0))/60,IF(AF$20&lt;MIN('07 Uspora casu'!$F$5:$J$5),('07 Uspora casu'!$F27/'07 Uspora casu'!$G27)^(1/('07 Uspora casu'!$G$19-'07 Uspora casu'!$F$19))*AG28,IF(AF$20&gt;MAX('07 Uspora casu'!$F$5:$J$5),(INDEX('07 Uspora casu'!$F27:$J27,MATCH(AF$20,'07 Uspora casu'!$F$5:$J$5,1))/INDEX('07 Uspora casu'!$F27:$J27,MATCH(AF$20,'07 Uspora casu'!$F$5:$J$5,1)-1))^(1/(INDEX('07 Uspora casu'!$F$5:$J$5,MATCH(AF$20,'07 Uspora casu'!$F$5:$J$5,1))-INDEX('07 Uspora casu'!$F$5:$J$5,MATCH(AF$20,'07 Uspora casu'!$F$5:$J$5,1)-1)))*AE28,(INDEX('07 Uspora casu'!$F27:$J27,MATCH(AF$20,'07 Uspora casu'!$F$5:$J$5,1)+1)/INDEX('07 Uspora casu'!$F27:$J27,MATCH(AF$20,'07 Uspora casu'!$F$5:$J$5,1)))^(1/(INDEX('07 Uspora casu'!$F$5:$J$5,MATCH(AF$20,'07 Uspora casu'!$F$5:$J$5,1)+1)-INDEX('07 Uspora casu'!$F$5:$J$5,MATCH(AF$20,'07 Uspora casu'!$F$5:$J$5,1))))*AE28))),IFERROR($E28/INDEX('07 Uspora casu'!$F27:$J27,MATCH(AF$20,'07 Uspora casu'!$F$5:$J$5,0)),IF(AF$20&lt;MIN('07 Uspora casu'!$F$5:$J$5),('07 Uspora casu'!$G27/'07 Uspora casu'!$F27)^(1/('07 Uspora casu'!$G$19-'07 Uspora casu'!$F$19))*AG28,IF(AF$20&gt;MAX('07 Uspora casu'!$F$5:$J$5),(INDEX('07 Uspora casu'!$F27:$J27,MATCH(AF$20,'07 Uspora casu'!$F$5:$J$5,1)-1)/INDEX('07 Uspora casu'!$F27:$J27,MATCH(AF$20,'07 Uspora casu'!$F$5:$J$5,1)))^(1/(INDEX('07 Uspora casu'!$F$5:$J$5,MATCH(AF$20,'07 Uspora casu'!$F$5:$J$5,1))-INDEX('07 Uspora casu'!$F$5:$J$5,MATCH(AF$20,'07 Uspora casu'!$F$5:$J$5,1)-1)))*AE28,(INDEX('07 Uspora casu'!$F27:$J27,MATCH(AF$20,'07 Uspora casu'!$F$5:$J$5,1))/INDEX('07 Uspora casu'!$F27:$J27,MATCH(AF$20,'07 Uspora casu'!$F$5:$J$5,1)+1))^(1/(INDEX('07 Uspora casu'!$F$5:$J$5,MATCH(AF$20,'07 Uspora casu'!$F$5:$J$5,1)+1)-INDEX('07 Uspora casu'!$F$5:$J$5,MATCH(AF$20,'07 Uspora casu'!$F$5:$J$5,1))))*AE28)))))</f>
        <v>2.6696549513827158E-2</v>
      </c>
      <c r="AG28" s="48">
        <f>IF($E28="",0,IF('07 Uspora casu'!$D$2="Jazdný čas",IFERROR(INDEX('07 Uspora casu'!$F27:$J27,MATCH(AG$20,'07 Uspora casu'!$F$5:$J$5,0))/60,IF(AG$20&lt;MIN('07 Uspora casu'!$F$5:$J$5),('07 Uspora casu'!$F27/'07 Uspora casu'!$G27)^(1/('07 Uspora casu'!$G$19-'07 Uspora casu'!$F$19))*AH28,IF(AG$20&gt;MAX('07 Uspora casu'!$F$5:$J$5),(INDEX('07 Uspora casu'!$F27:$J27,MATCH(AG$20,'07 Uspora casu'!$F$5:$J$5,1))/INDEX('07 Uspora casu'!$F27:$J27,MATCH(AG$20,'07 Uspora casu'!$F$5:$J$5,1)-1))^(1/(INDEX('07 Uspora casu'!$F$5:$J$5,MATCH(AG$20,'07 Uspora casu'!$F$5:$J$5,1))-INDEX('07 Uspora casu'!$F$5:$J$5,MATCH(AG$20,'07 Uspora casu'!$F$5:$J$5,1)-1)))*AF28,(INDEX('07 Uspora casu'!$F27:$J27,MATCH(AG$20,'07 Uspora casu'!$F$5:$J$5,1)+1)/INDEX('07 Uspora casu'!$F27:$J27,MATCH(AG$20,'07 Uspora casu'!$F$5:$J$5,1)))^(1/(INDEX('07 Uspora casu'!$F$5:$J$5,MATCH(AG$20,'07 Uspora casu'!$F$5:$J$5,1)+1)-INDEX('07 Uspora casu'!$F$5:$J$5,MATCH(AG$20,'07 Uspora casu'!$F$5:$J$5,1))))*AF28))),IFERROR($E28/INDEX('07 Uspora casu'!$F27:$J27,MATCH(AG$20,'07 Uspora casu'!$F$5:$J$5,0)),IF(AG$20&lt;MIN('07 Uspora casu'!$F$5:$J$5),('07 Uspora casu'!$G27/'07 Uspora casu'!$F27)^(1/('07 Uspora casu'!$G$19-'07 Uspora casu'!$F$19))*AH28,IF(AG$20&gt;MAX('07 Uspora casu'!$F$5:$J$5),(INDEX('07 Uspora casu'!$F27:$J27,MATCH(AG$20,'07 Uspora casu'!$F$5:$J$5,1)-1)/INDEX('07 Uspora casu'!$F27:$J27,MATCH(AG$20,'07 Uspora casu'!$F$5:$J$5,1)))^(1/(INDEX('07 Uspora casu'!$F$5:$J$5,MATCH(AG$20,'07 Uspora casu'!$F$5:$J$5,1))-INDEX('07 Uspora casu'!$F$5:$J$5,MATCH(AG$20,'07 Uspora casu'!$F$5:$J$5,1)-1)))*AF28,(INDEX('07 Uspora casu'!$F27:$J27,MATCH(AG$20,'07 Uspora casu'!$F$5:$J$5,1))/INDEX('07 Uspora casu'!$F27:$J27,MATCH(AG$20,'07 Uspora casu'!$F$5:$J$5,1)+1))^(1/(INDEX('07 Uspora casu'!$F$5:$J$5,MATCH(AG$20,'07 Uspora casu'!$F$5:$J$5,1)+1)-INDEX('07 Uspora casu'!$F$5:$J$5,MATCH(AG$20,'07 Uspora casu'!$F$5:$J$5,1))))*AF28)))))</f>
        <v>2.6695669630181031E-2</v>
      </c>
      <c r="AH28" s="48">
        <f>IF($E28="",0,IF('07 Uspora casu'!$D$2="Jazdný čas",IFERROR(INDEX('07 Uspora casu'!$F27:$J27,MATCH(AH$20,'07 Uspora casu'!$F$5:$J$5,0))/60,IF(AH$20&lt;MIN('07 Uspora casu'!$F$5:$J$5),('07 Uspora casu'!$F27/'07 Uspora casu'!$G27)^(1/('07 Uspora casu'!$G$19-'07 Uspora casu'!$F$19))*AI28,IF(AH$20&gt;MAX('07 Uspora casu'!$F$5:$J$5),(INDEX('07 Uspora casu'!$F27:$J27,MATCH(AH$20,'07 Uspora casu'!$F$5:$J$5,1))/INDEX('07 Uspora casu'!$F27:$J27,MATCH(AH$20,'07 Uspora casu'!$F$5:$J$5,1)-1))^(1/(INDEX('07 Uspora casu'!$F$5:$J$5,MATCH(AH$20,'07 Uspora casu'!$F$5:$J$5,1))-INDEX('07 Uspora casu'!$F$5:$J$5,MATCH(AH$20,'07 Uspora casu'!$F$5:$J$5,1)-1)))*AG28,(INDEX('07 Uspora casu'!$F27:$J27,MATCH(AH$20,'07 Uspora casu'!$F$5:$J$5,1)+1)/INDEX('07 Uspora casu'!$F27:$J27,MATCH(AH$20,'07 Uspora casu'!$F$5:$J$5,1)))^(1/(INDEX('07 Uspora casu'!$F$5:$J$5,MATCH(AH$20,'07 Uspora casu'!$F$5:$J$5,1)+1)-INDEX('07 Uspora casu'!$F$5:$J$5,MATCH(AH$20,'07 Uspora casu'!$F$5:$J$5,1))))*AG28))),IFERROR($E28/INDEX('07 Uspora casu'!$F27:$J27,MATCH(AH$20,'07 Uspora casu'!$F$5:$J$5,0)),IF(AH$20&lt;MIN('07 Uspora casu'!$F$5:$J$5),('07 Uspora casu'!$G27/'07 Uspora casu'!$F27)^(1/('07 Uspora casu'!$G$19-'07 Uspora casu'!$F$19))*AI28,IF(AH$20&gt;MAX('07 Uspora casu'!$F$5:$J$5),(INDEX('07 Uspora casu'!$F27:$J27,MATCH(AH$20,'07 Uspora casu'!$F$5:$J$5,1)-1)/INDEX('07 Uspora casu'!$F27:$J27,MATCH(AH$20,'07 Uspora casu'!$F$5:$J$5,1)))^(1/(INDEX('07 Uspora casu'!$F$5:$J$5,MATCH(AH$20,'07 Uspora casu'!$F$5:$J$5,1))-INDEX('07 Uspora casu'!$F$5:$J$5,MATCH(AH$20,'07 Uspora casu'!$F$5:$J$5,1)-1)))*AG28,(INDEX('07 Uspora casu'!$F27:$J27,MATCH(AH$20,'07 Uspora casu'!$F$5:$J$5,1))/INDEX('07 Uspora casu'!$F27:$J27,MATCH(AH$20,'07 Uspora casu'!$F$5:$J$5,1)+1))^(1/(INDEX('07 Uspora casu'!$F$5:$J$5,MATCH(AH$20,'07 Uspora casu'!$F$5:$J$5,1)+1)-INDEX('07 Uspora casu'!$F$5:$J$5,MATCH(AH$20,'07 Uspora casu'!$F$5:$J$5,1))))*AG28)))))</f>
        <v>2.6694789775534727E-2</v>
      </c>
      <c r="AI28" s="48">
        <f>IF($E28="",0,IF('07 Uspora casu'!$D$2="Jazdný čas",IFERROR(INDEX('07 Uspora casu'!$F27:$J27,MATCH(AI$20,'07 Uspora casu'!$F$5:$J$5,0))/60,IF(AI$20&lt;MIN('07 Uspora casu'!$F$5:$J$5),('07 Uspora casu'!$F27/'07 Uspora casu'!$G27)^(1/('07 Uspora casu'!$G$19-'07 Uspora casu'!$F$19))*AJ28,IF(AI$20&gt;MAX('07 Uspora casu'!$F$5:$J$5),(INDEX('07 Uspora casu'!$F27:$J27,MATCH(AI$20,'07 Uspora casu'!$F$5:$J$5,1))/INDEX('07 Uspora casu'!$F27:$J27,MATCH(AI$20,'07 Uspora casu'!$F$5:$J$5,1)-1))^(1/(INDEX('07 Uspora casu'!$F$5:$J$5,MATCH(AI$20,'07 Uspora casu'!$F$5:$J$5,1))-INDEX('07 Uspora casu'!$F$5:$J$5,MATCH(AI$20,'07 Uspora casu'!$F$5:$J$5,1)-1)))*AH28,(INDEX('07 Uspora casu'!$F27:$J27,MATCH(AI$20,'07 Uspora casu'!$F$5:$J$5,1)+1)/INDEX('07 Uspora casu'!$F27:$J27,MATCH(AI$20,'07 Uspora casu'!$F$5:$J$5,1)))^(1/(INDEX('07 Uspora casu'!$F$5:$J$5,MATCH(AI$20,'07 Uspora casu'!$F$5:$J$5,1)+1)-INDEX('07 Uspora casu'!$F$5:$J$5,MATCH(AI$20,'07 Uspora casu'!$F$5:$J$5,1))))*AH28))),IFERROR($E28/INDEX('07 Uspora casu'!$F27:$J27,MATCH(AI$20,'07 Uspora casu'!$F$5:$J$5,0)),IF(AI$20&lt;MIN('07 Uspora casu'!$F$5:$J$5),('07 Uspora casu'!$G27/'07 Uspora casu'!$F27)^(1/('07 Uspora casu'!$G$19-'07 Uspora casu'!$F$19))*AJ28,IF(AI$20&gt;MAX('07 Uspora casu'!$F$5:$J$5),(INDEX('07 Uspora casu'!$F27:$J27,MATCH(AI$20,'07 Uspora casu'!$F$5:$J$5,1)-1)/INDEX('07 Uspora casu'!$F27:$J27,MATCH(AI$20,'07 Uspora casu'!$F$5:$J$5,1)))^(1/(INDEX('07 Uspora casu'!$F$5:$J$5,MATCH(AI$20,'07 Uspora casu'!$F$5:$J$5,1))-INDEX('07 Uspora casu'!$F$5:$J$5,MATCH(AI$20,'07 Uspora casu'!$F$5:$J$5,1)-1)))*AH28,(INDEX('07 Uspora casu'!$F27:$J27,MATCH(AI$20,'07 Uspora casu'!$F$5:$J$5,1))/INDEX('07 Uspora casu'!$F27:$J27,MATCH(AI$20,'07 Uspora casu'!$F$5:$J$5,1)+1))^(1/(INDEX('07 Uspora casu'!$F$5:$J$5,MATCH(AI$20,'07 Uspora casu'!$F$5:$J$5,1)+1)-INDEX('07 Uspora casu'!$F$5:$J$5,MATCH(AI$20,'07 Uspora casu'!$F$5:$J$5,1))))*AH28)))))</f>
        <v>2.6693909949887292E-2</v>
      </c>
      <c r="AJ28" s="48">
        <f>IF($E28="",0,IF('07 Uspora casu'!$D$2="Jazdný čas",IFERROR(INDEX('07 Uspora casu'!$F27:$J27,MATCH(AJ$20,'07 Uspora casu'!$F$5:$J$5,0))/60,IF(AJ$20&lt;MIN('07 Uspora casu'!$F$5:$J$5),('07 Uspora casu'!$F27/'07 Uspora casu'!$G27)^(1/('07 Uspora casu'!$G$19-'07 Uspora casu'!$F$19))*AK28,IF(AJ$20&gt;MAX('07 Uspora casu'!$F$5:$J$5),(INDEX('07 Uspora casu'!$F27:$J27,MATCH(AJ$20,'07 Uspora casu'!$F$5:$J$5,1))/INDEX('07 Uspora casu'!$F27:$J27,MATCH(AJ$20,'07 Uspora casu'!$F$5:$J$5,1)-1))^(1/(INDEX('07 Uspora casu'!$F$5:$J$5,MATCH(AJ$20,'07 Uspora casu'!$F$5:$J$5,1))-INDEX('07 Uspora casu'!$F$5:$J$5,MATCH(AJ$20,'07 Uspora casu'!$F$5:$J$5,1)-1)))*AI28,(INDEX('07 Uspora casu'!$F27:$J27,MATCH(AJ$20,'07 Uspora casu'!$F$5:$J$5,1)+1)/INDEX('07 Uspora casu'!$F27:$J27,MATCH(AJ$20,'07 Uspora casu'!$F$5:$J$5,1)))^(1/(INDEX('07 Uspora casu'!$F$5:$J$5,MATCH(AJ$20,'07 Uspora casu'!$F$5:$J$5,1)+1)-INDEX('07 Uspora casu'!$F$5:$J$5,MATCH(AJ$20,'07 Uspora casu'!$F$5:$J$5,1))))*AI28))),IFERROR($E28/INDEX('07 Uspora casu'!$F27:$J27,MATCH(AJ$20,'07 Uspora casu'!$F$5:$J$5,0)),IF(AJ$20&lt;MIN('07 Uspora casu'!$F$5:$J$5),('07 Uspora casu'!$G27/'07 Uspora casu'!$F27)^(1/('07 Uspora casu'!$G$19-'07 Uspora casu'!$F$19))*AK28,IF(AJ$20&gt;MAX('07 Uspora casu'!$F$5:$J$5),(INDEX('07 Uspora casu'!$F27:$J27,MATCH(AJ$20,'07 Uspora casu'!$F$5:$J$5,1)-1)/INDEX('07 Uspora casu'!$F27:$J27,MATCH(AJ$20,'07 Uspora casu'!$F$5:$J$5,1)))^(1/(INDEX('07 Uspora casu'!$F$5:$J$5,MATCH(AJ$20,'07 Uspora casu'!$F$5:$J$5,1))-INDEX('07 Uspora casu'!$F$5:$J$5,MATCH(AJ$20,'07 Uspora casu'!$F$5:$J$5,1)-1)))*AI28,(INDEX('07 Uspora casu'!$F27:$J27,MATCH(AJ$20,'07 Uspora casu'!$F$5:$J$5,1))/INDEX('07 Uspora casu'!$F27:$J27,MATCH(AJ$20,'07 Uspora casu'!$F$5:$J$5,1)+1))^(1/(INDEX('07 Uspora casu'!$F$5:$J$5,MATCH(AJ$20,'07 Uspora casu'!$F$5:$J$5,1)+1)-INDEX('07 Uspora casu'!$F$5:$J$5,MATCH(AJ$20,'07 Uspora casu'!$F$5:$J$5,1))))*AI28)))))</f>
        <v>2.6693030153237766E-2</v>
      </c>
      <c r="AK28" s="48">
        <f>IF($E28="",0,IF('07 Uspora casu'!$D$2="Jazdný čas",IFERROR(INDEX('07 Uspora casu'!$F27:$J27,MATCH(AK$20,'07 Uspora casu'!$F$5:$J$5,0))/60,IF(AK$20&lt;MIN('07 Uspora casu'!$F$5:$J$5),('07 Uspora casu'!$F27/'07 Uspora casu'!$G27)^(1/('07 Uspora casu'!$G$19-'07 Uspora casu'!$F$19))*AL28,IF(AK$20&gt;MAX('07 Uspora casu'!$F$5:$J$5),(INDEX('07 Uspora casu'!$F27:$J27,MATCH(AK$20,'07 Uspora casu'!$F$5:$J$5,1))/INDEX('07 Uspora casu'!$F27:$J27,MATCH(AK$20,'07 Uspora casu'!$F$5:$J$5,1)-1))^(1/(INDEX('07 Uspora casu'!$F$5:$J$5,MATCH(AK$20,'07 Uspora casu'!$F$5:$J$5,1))-INDEX('07 Uspora casu'!$F$5:$J$5,MATCH(AK$20,'07 Uspora casu'!$F$5:$J$5,1)-1)))*AJ28,(INDEX('07 Uspora casu'!$F27:$J27,MATCH(AK$20,'07 Uspora casu'!$F$5:$J$5,1)+1)/INDEX('07 Uspora casu'!$F27:$J27,MATCH(AK$20,'07 Uspora casu'!$F$5:$J$5,1)))^(1/(INDEX('07 Uspora casu'!$F$5:$J$5,MATCH(AK$20,'07 Uspora casu'!$F$5:$J$5,1)+1)-INDEX('07 Uspora casu'!$F$5:$J$5,MATCH(AK$20,'07 Uspora casu'!$F$5:$J$5,1))))*AJ28))),IFERROR($E28/INDEX('07 Uspora casu'!$F27:$J27,MATCH(AK$20,'07 Uspora casu'!$F$5:$J$5,0)),IF(AK$20&lt;MIN('07 Uspora casu'!$F$5:$J$5),('07 Uspora casu'!$G27/'07 Uspora casu'!$F27)^(1/('07 Uspora casu'!$G$19-'07 Uspora casu'!$F$19))*AL28,IF(AK$20&gt;MAX('07 Uspora casu'!$F$5:$J$5),(INDEX('07 Uspora casu'!$F27:$J27,MATCH(AK$20,'07 Uspora casu'!$F$5:$J$5,1)-1)/INDEX('07 Uspora casu'!$F27:$J27,MATCH(AK$20,'07 Uspora casu'!$F$5:$J$5,1)))^(1/(INDEX('07 Uspora casu'!$F$5:$J$5,MATCH(AK$20,'07 Uspora casu'!$F$5:$J$5,1))-INDEX('07 Uspora casu'!$F$5:$J$5,MATCH(AK$20,'07 Uspora casu'!$F$5:$J$5,1)-1)))*AJ28,(INDEX('07 Uspora casu'!$F27:$J27,MATCH(AK$20,'07 Uspora casu'!$F$5:$J$5,1))/INDEX('07 Uspora casu'!$F27:$J27,MATCH(AK$20,'07 Uspora casu'!$F$5:$J$5,1)+1))^(1/(INDEX('07 Uspora casu'!$F$5:$J$5,MATCH(AK$20,'07 Uspora casu'!$F$5:$J$5,1)+1)-INDEX('07 Uspora casu'!$F$5:$J$5,MATCH(AK$20,'07 Uspora casu'!$F$5:$J$5,1))))*AJ28)))))</f>
        <v>2.6692150385585197E-2</v>
      </c>
      <c r="AL28" s="48">
        <f>IF($E28="",0,IF('07 Uspora casu'!$D$2="Jazdný čas",IFERROR(INDEX('07 Uspora casu'!$F27:$J27,MATCH(AL$20,'07 Uspora casu'!$F$5:$J$5,0))/60,IF(AL$20&lt;MIN('07 Uspora casu'!$F$5:$J$5),('07 Uspora casu'!$F27/'07 Uspora casu'!$G27)^(1/('07 Uspora casu'!$G$19-'07 Uspora casu'!$F$19))*AM28,IF(AL$20&gt;MAX('07 Uspora casu'!$F$5:$J$5),(INDEX('07 Uspora casu'!$F27:$J27,MATCH(AL$20,'07 Uspora casu'!$F$5:$J$5,1))/INDEX('07 Uspora casu'!$F27:$J27,MATCH(AL$20,'07 Uspora casu'!$F$5:$J$5,1)-1))^(1/(INDEX('07 Uspora casu'!$F$5:$J$5,MATCH(AL$20,'07 Uspora casu'!$F$5:$J$5,1))-INDEX('07 Uspora casu'!$F$5:$J$5,MATCH(AL$20,'07 Uspora casu'!$F$5:$J$5,1)-1)))*AK28,(INDEX('07 Uspora casu'!$F27:$J27,MATCH(AL$20,'07 Uspora casu'!$F$5:$J$5,1)+1)/INDEX('07 Uspora casu'!$F27:$J27,MATCH(AL$20,'07 Uspora casu'!$F$5:$J$5,1)))^(1/(INDEX('07 Uspora casu'!$F$5:$J$5,MATCH(AL$20,'07 Uspora casu'!$F$5:$J$5,1)+1)-INDEX('07 Uspora casu'!$F$5:$J$5,MATCH(AL$20,'07 Uspora casu'!$F$5:$J$5,1))))*AK28))),IFERROR($E28/INDEX('07 Uspora casu'!$F27:$J27,MATCH(AL$20,'07 Uspora casu'!$F$5:$J$5,0)),IF(AL$20&lt;MIN('07 Uspora casu'!$F$5:$J$5),('07 Uspora casu'!$G27/'07 Uspora casu'!$F27)^(1/('07 Uspora casu'!$G$19-'07 Uspora casu'!$F$19))*AM28,IF(AL$20&gt;MAX('07 Uspora casu'!$F$5:$J$5),(INDEX('07 Uspora casu'!$F27:$J27,MATCH(AL$20,'07 Uspora casu'!$F$5:$J$5,1)-1)/INDEX('07 Uspora casu'!$F27:$J27,MATCH(AL$20,'07 Uspora casu'!$F$5:$J$5,1)))^(1/(INDEX('07 Uspora casu'!$F$5:$J$5,MATCH(AL$20,'07 Uspora casu'!$F$5:$J$5,1))-INDEX('07 Uspora casu'!$F$5:$J$5,MATCH(AL$20,'07 Uspora casu'!$F$5:$J$5,1)-1)))*AK28,(INDEX('07 Uspora casu'!$F27:$J27,MATCH(AL$20,'07 Uspora casu'!$F$5:$J$5,1))/INDEX('07 Uspora casu'!$F27:$J27,MATCH(AL$20,'07 Uspora casu'!$F$5:$J$5,1)+1))^(1/(INDEX('07 Uspora casu'!$F$5:$J$5,MATCH(AL$20,'07 Uspora casu'!$F$5:$J$5,1)+1)-INDEX('07 Uspora casu'!$F$5:$J$5,MATCH(AL$20,'07 Uspora casu'!$F$5:$J$5,1))))*AK28)))))</f>
        <v>2.6691270646928632E-2</v>
      </c>
      <c r="AM28" s="48">
        <f>IF($E28="",0,IF('07 Uspora casu'!$D$2="Jazdný čas",IFERROR(INDEX('07 Uspora casu'!$F27:$J27,MATCH(AM$20,'07 Uspora casu'!$F$5:$J$5,0))/60,IF(AM$20&lt;MIN('07 Uspora casu'!$F$5:$J$5),('07 Uspora casu'!$F27/'07 Uspora casu'!$G27)^(1/('07 Uspora casu'!$G$19-'07 Uspora casu'!$F$19))*AN28,IF(AM$20&gt;MAX('07 Uspora casu'!$F$5:$J$5),(INDEX('07 Uspora casu'!$F27:$J27,MATCH(AM$20,'07 Uspora casu'!$F$5:$J$5,1))/INDEX('07 Uspora casu'!$F27:$J27,MATCH(AM$20,'07 Uspora casu'!$F$5:$J$5,1)-1))^(1/(INDEX('07 Uspora casu'!$F$5:$J$5,MATCH(AM$20,'07 Uspora casu'!$F$5:$J$5,1))-INDEX('07 Uspora casu'!$F$5:$J$5,MATCH(AM$20,'07 Uspora casu'!$F$5:$J$5,1)-1)))*AL28,(INDEX('07 Uspora casu'!$F27:$J27,MATCH(AM$20,'07 Uspora casu'!$F$5:$J$5,1)+1)/INDEX('07 Uspora casu'!$F27:$J27,MATCH(AM$20,'07 Uspora casu'!$F$5:$J$5,1)))^(1/(INDEX('07 Uspora casu'!$F$5:$J$5,MATCH(AM$20,'07 Uspora casu'!$F$5:$J$5,1)+1)-INDEX('07 Uspora casu'!$F$5:$J$5,MATCH(AM$20,'07 Uspora casu'!$F$5:$J$5,1))))*AL28))),IFERROR($E28/INDEX('07 Uspora casu'!$F27:$J27,MATCH(AM$20,'07 Uspora casu'!$F$5:$J$5,0)),IF(AM$20&lt;MIN('07 Uspora casu'!$F$5:$J$5),('07 Uspora casu'!$G27/'07 Uspora casu'!$F27)^(1/('07 Uspora casu'!$G$19-'07 Uspora casu'!$F$19))*AN28,IF(AM$20&gt;MAX('07 Uspora casu'!$F$5:$J$5),(INDEX('07 Uspora casu'!$F27:$J27,MATCH(AM$20,'07 Uspora casu'!$F$5:$J$5,1)-1)/INDEX('07 Uspora casu'!$F27:$J27,MATCH(AM$20,'07 Uspora casu'!$F$5:$J$5,1)))^(1/(INDEX('07 Uspora casu'!$F$5:$J$5,MATCH(AM$20,'07 Uspora casu'!$F$5:$J$5,1))-INDEX('07 Uspora casu'!$F$5:$J$5,MATCH(AM$20,'07 Uspora casu'!$F$5:$J$5,1)-1)))*AL28,(INDEX('07 Uspora casu'!$F27:$J27,MATCH(AM$20,'07 Uspora casu'!$F$5:$J$5,1))/INDEX('07 Uspora casu'!$F27:$J27,MATCH(AM$20,'07 Uspora casu'!$F$5:$J$5,1)+1))^(1/(INDEX('07 Uspora casu'!$F$5:$J$5,MATCH(AM$20,'07 Uspora casu'!$F$5:$J$5,1)+1)-INDEX('07 Uspora casu'!$F$5:$J$5,MATCH(AM$20,'07 Uspora casu'!$F$5:$J$5,1))))*AL28)))))</f>
        <v>2.6690390937267109E-2</v>
      </c>
      <c r="AN28" s="48">
        <f>IF($E28="",0,IF('07 Uspora casu'!$D$2="Jazdný čas",IFERROR(INDEX('07 Uspora casu'!$F27:$J27,MATCH(AN$20,'07 Uspora casu'!$F$5:$J$5,0))/60,IF(AN$20&lt;MIN('07 Uspora casu'!$F$5:$J$5),('07 Uspora casu'!$F27/'07 Uspora casu'!$G27)^(1/('07 Uspora casu'!$G$19-'07 Uspora casu'!$F$19))*AO28,IF(AN$20&gt;MAX('07 Uspora casu'!$F$5:$J$5),(INDEX('07 Uspora casu'!$F27:$J27,MATCH(AN$20,'07 Uspora casu'!$F$5:$J$5,1))/INDEX('07 Uspora casu'!$F27:$J27,MATCH(AN$20,'07 Uspora casu'!$F$5:$J$5,1)-1))^(1/(INDEX('07 Uspora casu'!$F$5:$J$5,MATCH(AN$20,'07 Uspora casu'!$F$5:$J$5,1))-INDEX('07 Uspora casu'!$F$5:$J$5,MATCH(AN$20,'07 Uspora casu'!$F$5:$J$5,1)-1)))*AM28,(INDEX('07 Uspora casu'!$F27:$J27,MATCH(AN$20,'07 Uspora casu'!$F$5:$J$5,1)+1)/INDEX('07 Uspora casu'!$F27:$J27,MATCH(AN$20,'07 Uspora casu'!$F$5:$J$5,1)))^(1/(INDEX('07 Uspora casu'!$F$5:$J$5,MATCH(AN$20,'07 Uspora casu'!$F$5:$J$5,1)+1)-INDEX('07 Uspora casu'!$F$5:$J$5,MATCH(AN$20,'07 Uspora casu'!$F$5:$J$5,1))))*AM28))),IFERROR($E28/INDEX('07 Uspora casu'!$F27:$J27,MATCH(AN$20,'07 Uspora casu'!$F$5:$J$5,0)),IF(AN$20&lt;MIN('07 Uspora casu'!$F$5:$J$5),('07 Uspora casu'!$G27/'07 Uspora casu'!$F27)^(1/('07 Uspora casu'!$G$19-'07 Uspora casu'!$F$19))*AO28,IF(AN$20&gt;MAX('07 Uspora casu'!$F$5:$J$5),(INDEX('07 Uspora casu'!$F27:$J27,MATCH(AN$20,'07 Uspora casu'!$F$5:$J$5,1)-1)/INDEX('07 Uspora casu'!$F27:$J27,MATCH(AN$20,'07 Uspora casu'!$F$5:$J$5,1)))^(1/(INDEX('07 Uspora casu'!$F$5:$J$5,MATCH(AN$20,'07 Uspora casu'!$F$5:$J$5,1))-INDEX('07 Uspora casu'!$F$5:$J$5,MATCH(AN$20,'07 Uspora casu'!$F$5:$J$5,1)-1)))*AM28,(INDEX('07 Uspora casu'!$F27:$J27,MATCH(AN$20,'07 Uspora casu'!$F$5:$J$5,1))/INDEX('07 Uspora casu'!$F27:$J27,MATCH(AN$20,'07 Uspora casu'!$F$5:$J$5,1)+1))^(1/(INDEX('07 Uspora casu'!$F$5:$J$5,MATCH(AN$20,'07 Uspora casu'!$F$5:$J$5,1)+1)-INDEX('07 Uspora casu'!$F$5:$J$5,MATCH(AN$20,'07 Uspora casu'!$F$5:$J$5,1))))*AM28)))))</f>
        <v>2.6689511256599678E-2</v>
      </c>
      <c r="AO28" s="48">
        <f>IF($E28="",0,IF('07 Uspora casu'!$D$2="Jazdný čas",IFERROR(INDEX('07 Uspora casu'!$F27:$J27,MATCH(AO$20,'07 Uspora casu'!$F$5:$J$5,0))/60,IF(AO$20&lt;MIN('07 Uspora casu'!$F$5:$J$5),('07 Uspora casu'!$F27/'07 Uspora casu'!$G27)^(1/('07 Uspora casu'!$G$19-'07 Uspora casu'!$F$19))*AP28,IF(AO$20&gt;MAX('07 Uspora casu'!$F$5:$J$5),(INDEX('07 Uspora casu'!$F27:$J27,MATCH(AO$20,'07 Uspora casu'!$F$5:$J$5,1))/INDEX('07 Uspora casu'!$F27:$J27,MATCH(AO$20,'07 Uspora casu'!$F$5:$J$5,1)-1))^(1/(INDEX('07 Uspora casu'!$F$5:$J$5,MATCH(AO$20,'07 Uspora casu'!$F$5:$J$5,1))-INDEX('07 Uspora casu'!$F$5:$J$5,MATCH(AO$20,'07 Uspora casu'!$F$5:$J$5,1)-1)))*AN28,(INDEX('07 Uspora casu'!$F27:$J27,MATCH(AO$20,'07 Uspora casu'!$F$5:$J$5,1)+1)/INDEX('07 Uspora casu'!$F27:$J27,MATCH(AO$20,'07 Uspora casu'!$F$5:$J$5,1)))^(1/(INDEX('07 Uspora casu'!$F$5:$J$5,MATCH(AO$20,'07 Uspora casu'!$F$5:$J$5,1)+1)-INDEX('07 Uspora casu'!$F$5:$J$5,MATCH(AO$20,'07 Uspora casu'!$F$5:$J$5,1))))*AN28))),IFERROR($E28/INDEX('07 Uspora casu'!$F27:$J27,MATCH(AO$20,'07 Uspora casu'!$F$5:$J$5,0)),IF(AO$20&lt;MIN('07 Uspora casu'!$F$5:$J$5),('07 Uspora casu'!$G27/'07 Uspora casu'!$F27)^(1/('07 Uspora casu'!$G$19-'07 Uspora casu'!$F$19))*AP28,IF(AO$20&gt;MAX('07 Uspora casu'!$F$5:$J$5),(INDEX('07 Uspora casu'!$F27:$J27,MATCH(AO$20,'07 Uspora casu'!$F$5:$J$5,1)-1)/INDEX('07 Uspora casu'!$F27:$J27,MATCH(AO$20,'07 Uspora casu'!$F$5:$J$5,1)))^(1/(INDEX('07 Uspora casu'!$F$5:$J$5,MATCH(AO$20,'07 Uspora casu'!$F$5:$J$5,1))-INDEX('07 Uspora casu'!$F$5:$J$5,MATCH(AO$20,'07 Uspora casu'!$F$5:$J$5,1)-1)))*AN28,(INDEX('07 Uspora casu'!$F27:$J27,MATCH(AO$20,'07 Uspora casu'!$F$5:$J$5,1))/INDEX('07 Uspora casu'!$F27:$J27,MATCH(AO$20,'07 Uspora casu'!$F$5:$J$5,1)+1))^(1/(INDEX('07 Uspora casu'!$F$5:$J$5,MATCH(AO$20,'07 Uspora casu'!$F$5:$J$5,1)+1)-INDEX('07 Uspora casu'!$F$5:$J$5,MATCH(AO$20,'07 Uspora casu'!$F$5:$J$5,1))))*AN28)))))</f>
        <v>2.6688631604925381E-2</v>
      </c>
      <c r="AP28" s="48">
        <f>IF($E28="",0,IF('07 Uspora casu'!$D$2="Jazdný čas",IFERROR(INDEX('07 Uspora casu'!$F27:$J27,MATCH(AP$20,'07 Uspora casu'!$F$5:$J$5,0))/60,IF(AP$20&lt;MIN('07 Uspora casu'!$F$5:$J$5),('07 Uspora casu'!$F27/'07 Uspora casu'!$G27)^(1/('07 Uspora casu'!$G$19-'07 Uspora casu'!$F$19))*AQ28,IF(AP$20&gt;MAX('07 Uspora casu'!$F$5:$J$5),(INDEX('07 Uspora casu'!$F27:$J27,MATCH(AP$20,'07 Uspora casu'!$F$5:$J$5,1))/INDEX('07 Uspora casu'!$F27:$J27,MATCH(AP$20,'07 Uspora casu'!$F$5:$J$5,1)-1))^(1/(INDEX('07 Uspora casu'!$F$5:$J$5,MATCH(AP$20,'07 Uspora casu'!$F$5:$J$5,1))-INDEX('07 Uspora casu'!$F$5:$J$5,MATCH(AP$20,'07 Uspora casu'!$F$5:$J$5,1)-1)))*AO28,(INDEX('07 Uspora casu'!$F27:$J27,MATCH(AP$20,'07 Uspora casu'!$F$5:$J$5,1)+1)/INDEX('07 Uspora casu'!$F27:$J27,MATCH(AP$20,'07 Uspora casu'!$F$5:$J$5,1)))^(1/(INDEX('07 Uspora casu'!$F$5:$J$5,MATCH(AP$20,'07 Uspora casu'!$F$5:$J$5,1)+1)-INDEX('07 Uspora casu'!$F$5:$J$5,MATCH(AP$20,'07 Uspora casu'!$F$5:$J$5,1))))*AO28))),IFERROR($E28/INDEX('07 Uspora casu'!$F27:$J27,MATCH(AP$20,'07 Uspora casu'!$F$5:$J$5,0)),IF(AP$20&lt;MIN('07 Uspora casu'!$F$5:$J$5),('07 Uspora casu'!$G27/'07 Uspora casu'!$F27)^(1/('07 Uspora casu'!$G$19-'07 Uspora casu'!$F$19))*AQ28,IF(AP$20&gt;MAX('07 Uspora casu'!$F$5:$J$5),(INDEX('07 Uspora casu'!$F27:$J27,MATCH(AP$20,'07 Uspora casu'!$F$5:$J$5,1)-1)/INDEX('07 Uspora casu'!$F27:$J27,MATCH(AP$20,'07 Uspora casu'!$F$5:$J$5,1)))^(1/(INDEX('07 Uspora casu'!$F$5:$J$5,MATCH(AP$20,'07 Uspora casu'!$F$5:$J$5,1))-INDEX('07 Uspora casu'!$F$5:$J$5,MATCH(AP$20,'07 Uspora casu'!$F$5:$J$5,1)-1)))*AO28,(INDEX('07 Uspora casu'!$F27:$J27,MATCH(AP$20,'07 Uspora casu'!$F$5:$J$5,1))/INDEX('07 Uspora casu'!$F27:$J27,MATCH(AP$20,'07 Uspora casu'!$F$5:$J$5,1)+1))^(1/(INDEX('07 Uspora casu'!$F$5:$J$5,MATCH(AP$20,'07 Uspora casu'!$F$5:$J$5,1)+1)-INDEX('07 Uspora casu'!$F$5:$J$5,MATCH(AP$20,'07 Uspora casu'!$F$5:$J$5,1))))*AO28)))))</f>
        <v>2.6687751982243262E-2</v>
      </c>
      <c r="AQ28" s="48">
        <f>IF($E28="",0,IF('07 Uspora casu'!$D$2="Jazdný čas",IFERROR(INDEX('07 Uspora casu'!$F27:$J27,MATCH(AQ$20,'07 Uspora casu'!$F$5:$J$5,0))/60,IF(AQ$20&lt;MIN('07 Uspora casu'!$F$5:$J$5),('07 Uspora casu'!$F27/'07 Uspora casu'!$G27)^(1/('07 Uspora casu'!$G$19-'07 Uspora casu'!$F$19))*AR28,IF(AQ$20&gt;MAX('07 Uspora casu'!$F$5:$J$5),(INDEX('07 Uspora casu'!$F27:$J27,MATCH(AQ$20,'07 Uspora casu'!$F$5:$J$5,1))/INDEX('07 Uspora casu'!$F27:$J27,MATCH(AQ$20,'07 Uspora casu'!$F$5:$J$5,1)-1))^(1/(INDEX('07 Uspora casu'!$F$5:$J$5,MATCH(AQ$20,'07 Uspora casu'!$F$5:$J$5,1))-INDEX('07 Uspora casu'!$F$5:$J$5,MATCH(AQ$20,'07 Uspora casu'!$F$5:$J$5,1)-1)))*AP28,(INDEX('07 Uspora casu'!$F27:$J27,MATCH(AQ$20,'07 Uspora casu'!$F$5:$J$5,1)+1)/INDEX('07 Uspora casu'!$F27:$J27,MATCH(AQ$20,'07 Uspora casu'!$F$5:$J$5,1)))^(1/(INDEX('07 Uspora casu'!$F$5:$J$5,MATCH(AQ$20,'07 Uspora casu'!$F$5:$J$5,1)+1)-INDEX('07 Uspora casu'!$F$5:$J$5,MATCH(AQ$20,'07 Uspora casu'!$F$5:$J$5,1))))*AP28))),IFERROR($E28/INDEX('07 Uspora casu'!$F27:$J27,MATCH(AQ$20,'07 Uspora casu'!$F$5:$J$5,0)),IF(AQ$20&lt;MIN('07 Uspora casu'!$F$5:$J$5),('07 Uspora casu'!$G27/'07 Uspora casu'!$F27)^(1/('07 Uspora casu'!$G$19-'07 Uspora casu'!$F$19))*AR28,IF(AQ$20&gt;MAX('07 Uspora casu'!$F$5:$J$5),(INDEX('07 Uspora casu'!$F27:$J27,MATCH(AQ$20,'07 Uspora casu'!$F$5:$J$5,1)-1)/INDEX('07 Uspora casu'!$F27:$J27,MATCH(AQ$20,'07 Uspora casu'!$F$5:$J$5,1)))^(1/(INDEX('07 Uspora casu'!$F$5:$J$5,MATCH(AQ$20,'07 Uspora casu'!$F$5:$J$5,1))-INDEX('07 Uspora casu'!$F$5:$J$5,MATCH(AQ$20,'07 Uspora casu'!$F$5:$J$5,1)-1)))*AP28,(INDEX('07 Uspora casu'!$F27:$J27,MATCH(AQ$20,'07 Uspora casu'!$F$5:$J$5,1))/INDEX('07 Uspora casu'!$F27:$J27,MATCH(AQ$20,'07 Uspora casu'!$F$5:$J$5,1)+1))^(1/(INDEX('07 Uspora casu'!$F$5:$J$5,MATCH(AQ$20,'07 Uspora casu'!$F$5:$J$5,1)+1)-INDEX('07 Uspora casu'!$F$5:$J$5,MATCH(AQ$20,'07 Uspora casu'!$F$5:$J$5,1))))*AP28)))))</f>
        <v>2.6686872388552364E-2</v>
      </c>
      <c r="AR28" s="48">
        <f>IF($E28="",0,IF('07 Uspora casu'!$D$2="Jazdný čas",IFERROR(INDEX('07 Uspora casu'!$F27:$J27,MATCH(AR$20,'07 Uspora casu'!$F$5:$J$5,0))/60,IF(AR$20&lt;MIN('07 Uspora casu'!$F$5:$J$5),('07 Uspora casu'!$F27/'07 Uspora casu'!$G27)^(1/('07 Uspora casu'!$G$19-'07 Uspora casu'!$F$19))*AS28,IF(AR$20&gt;MAX('07 Uspora casu'!$F$5:$J$5),(INDEX('07 Uspora casu'!$F27:$J27,MATCH(AR$20,'07 Uspora casu'!$F$5:$J$5,1))/INDEX('07 Uspora casu'!$F27:$J27,MATCH(AR$20,'07 Uspora casu'!$F$5:$J$5,1)-1))^(1/(INDEX('07 Uspora casu'!$F$5:$J$5,MATCH(AR$20,'07 Uspora casu'!$F$5:$J$5,1))-INDEX('07 Uspora casu'!$F$5:$J$5,MATCH(AR$20,'07 Uspora casu'!$F$5:$J$5,1)-1)))*AQ28,(INDEX('07 Uspora casu'!$F27:$J27,MATCH(AR$20,'07 Uspora casu'!$F$5:$J$5,1)+1)/INDEX('07 Uspora casu'!$F27:$J27,MATCH(AR$20,'07 Uspora casu'!$F$5:$J$5,1)))^(1/(INDEX('07 Uspora casu'!$F$5:$J$5,MATCH(AR$20,'07 Uspora casu'!$F$5:$J$5,1)+1)-INDEX('07 Uspora casu'!$F$5:$J$5,MATCH(AR$20,'07 Uspora casu'!$F$5:$J$5,1))))*AQ28))),IFERROR($E28/INDEX('07 Uspora casu'!$F27:$J27,MATCH(AR$20,'07 Uspora casu'!$F$5:$J$5,0)),IF(AR$20&lt;MIN('07 Uspora casu'!$F$5:$J$5),('07 Uspora casu'!$G27/'07 Uspora casu'!$F27)^(1/('07 Uspora casu'!$G$19-'07 Uspora casu'!$F$19))*AS28,IF(AR$20&gt;MAX('07 Uspora casu'!$F$5:$J$5),(INDEX('07 Uspora casu'!$F27:$J27,MATCH(AR$20,'07 Uspora casu'!$F$5:$J$5,1)-1)/INDEX('07 Uspora casu'!$F27:$J27,MATCH(AR$20,'07 Uspora casu'!$F$5:$J$5,1)))^(1/(INDEX('07 Uspora casu'!$F$5:$J$5,MATCH(AR$20,'07 Uspora casu'!$F$5:$J$5,1))-INDEX('07 Uspora casu'!$F$5:$J$5,MATCH(AR$20,'07 Uspora casu'!$F$5:$J$5,1)-1)))*AQ28,(INDEX('07 Uspora casu'!$F27:$J27,MATCH(AR$20,'07 Uspora casu'!$F$5:$J$5,1))/INDEX('07 Uspora casu'!$F27:$J27,MATCH(AR$20,'07 Uspora casu'!$F$5:$J$5,1)+1))^(1/(INDEX('07 Uspora casu'!$F$5:$J$5,MATCH(AR$20,'07 Uspora casu'!$F$5:$J$5,1)+1)-INDEX('07 Uspora casu'!$F$5:$J$5,MATCH(AR$20,'07 Uspora casu'!$F$5:$J$5,1))))*AQ28)))))</f>
        <v>2.6685992823851735E-2</v>
      </c>
      <c r="AS28" s="48">
        <f>IF($E28="",0,IF('07 Uspora casu'!$D$2="Jazdný čas",IFERROR(INDEX('07 Uspora casu'!$F27:$J27,MATCH(AS$20,'07 Uspora casu'!$F$5:$J$5,0))/60,IF(AS$20&lt;MIN('07 Uspora casu'!$F$5:$J$5),('07 Uspora casu'!$F27/'07 Uspora casu'!$G27)^(1/('07 Uspora casu'!$G$19-'07 Uspora casu'!$F$19))*AT28,IF(AS$20&gt;MAX('07 Uspora casu'!$F$5:$J$5),(INDEX('07 Uspora casu'!$F27:$J27,MATCH(AS$20,'07 Uspora casu'!$F$5:$J$5,1))/INDEX('07 Uspora casu'!$F27:$J27,MATCH(AS$20,'07 Uspora casu'!$F$5:$J$5,1)-1))^(1/(INDEX('07 Uspora casu'!$F$5:$J$5,MATCH(AS$20,'07 Uspora casu'!$F$5:$J$5,1))-INDEX('07 Uspora casu'!$F$5:$J$5,MATCH(AS$20,'07 Uspora casu'!$F$5:$J$5,1)-1)))*AR28,(INDEX('07 Uspora casu'!$F27:$J27,MATCH(AS$20,'07 Uspora casu'!$F$5:$J$5,1)+1)/INDEX('07 Uspora casu'!$F27:$J27,MATCH(AS$20,'07 Uspora casu'!$F$5:$J$5,1)))^(1/(INDEX('07 Uspora casu'!$F$5:$J$5,MATCH(AS$20,'07 Uspora casu'!$F$5:$J$5,1)+1)-INDEX('07 Uspora casu'!$F$5:$J$5,MATCH(AS$20,'07 Uspora casu'!$F$5:$J$5,1))))*AR28))),IFERROR($E28/INDEX('07 Uspora casu'!$F27:$J27,MATCH(AS$20,'07 Uspora casu'!$F$5:$J$5,0)),IF(AS$20&lt;MIN('07 Uspora casu'!$F$5:$J$5),('07 Uspora casu'!$G27/'07 Uspora casu'!$F27)^(1/('07 Uspora casu'!$G$19-'07 Uspora casu'!$F$19))*AT28,IF(AS$20&gt;MAX('07 Uspora casu'!$F$5:$J$5),(INDEX('07 Uspora casu'!$F27:$J27,MATCH(AS$20,'07 Uspora casu'!$F$5:$J$5,1)-1)/INDEX('07 Uspora casu'!$F27:$J27,MATCH(AS$20,'07 Uspora casu'!$F$5:$J$5,1)))^(1/(INDEX('07 Uspora casu'!$F$5:$J$5,MATCH(AS$20,'07 Uspora casu'!$F$5:$J$5,1))-INDEX('07 Uspora casu'!$F$5:$J$5,MATCH(AS$20,'07 Uspora casu'!$F$5:$J$5,1)-1)))*AR28,(INDEX('07 Uspora casu'!$F27:$J27,MATCH(AS$20,'07 Uspora casu'!$F$5:$J$5,1))/INDEX('07 Uspora casu'!$F27:$J27,MATCH(AS$20,'07 Uspora casu'!$F$5:$J$5,1)+1))^(1/(INDEX('07 Uspora casu'!$F$5:$J$5,MATCH(AS$20,'07 Uspora casu'!$F$5:$J$5,1)+1)-INDEX('07 Uspora casu'!$F$5:$J$5,MATCH(AS$20,'07 Uspora casu'!$F$5:$J$5,1))))*AR28)))))</f>
        <v>2.6685113288140418E-2</v>
      </c>
      <c r="AT28" s="48">
        <f>IF($E28="",0,IF('07 Uspora casu'!$D$2="Jazdný čas",IFERROR(INDEX('07 Uspora casu'!$F27:$J27,MATCH(AT$20,'07 Uspora casu'!$F$5:$J$5,0))/60,IF(AT$20&lt;MIN('07 Uspora casu'!$F$5:$J$5),('07 Uspora casu'!$F27/'07 Uspora casu'!$G27)^(1/('07 Uspora casu'!$G$19-'07 Uspora casu'!$F$19))*AU28,IF(AT$20&gt;MAX('07 Uspora casu'!$F$5:$J$5),(INDEX('07 Uspora casu'!$F27:$J27,MATCH(AT$20,'07 Uspora casu'!$F$5:$J$5,1))/INDEX('07 Uspora casu'!$F27:$J27,MATCH(AT$20,'07 Uspora casu'!$F$5:$J$5,1)-1))^(1/(INDEX('07 Uspora casu'!$F$5:$J$5,MATCH(AT$20,'07 Uspora casu'!$F$5:$J$5,1))-INDEX('07 Uspora casu'!$F$5:$J$5,MATCH(AT$20,'07 Uspora casu'!$F$5:$J$5,1)-1)))*AS28,(INDEX('07 Uspora casu'!$F27:$J27,MATCH(AT$20,'07 Uspora casu'!$F$5:$J$5,1)+1)/INDEX('07 Uspora casu'!$F27:$J27,MATCH(AT$20,'07 Uspora casu'!$F$5:$J$5,1)))^(1/(INDEX('07 Uspora casu'!$F$5:$J$5,MATCH(AT$20,'07 Uspora casu'!$F$5:$J$5,1)+1)-INDEX('07 Uspora casu'!$F$5:$J$5,MATCH(AT$20,'07 Uspora casu'!$F$5:$J$5,1))))*AS28))),IFERROR($E28/INDEX('07 Uspora casu'!$F27:$J27,MATCH(AT$20,'07 Uspora casu'!$F$5:$J$5,0)),IF(AT$20&lt;MIN('07 Uspora casu'!$F$5:$J$5),('07 Uspora casu'!$G27/'07 Uspora casu'!$F27)^(1/('07 Uspora casu'!$G$19-'07 Uspora casu'!$F$19))*AU28,IF(AT$20&gt;MAX('07 Uspora casu'!$F$5:$J$5),(INDEX('07 Uspora casu'!$F27:$J27,MATCH(AT$20,'07 Uspora casu'!$F$5:$J$5,1)-1)/INDEX('07 Uspora casu'!$F27:$J27,MATCH(AT$20,'07 Uspora casu'!$F$5:$J$5,1)))^(1/(INDEX('07 Uspora casu'!$F$5:$J$5,MATCH(AT$20,'07 Uspora casu'!$F$5:$J$5,1))-INDEX('07 Uspora casu'!$F$5:$J$5,MATCH(AT$20,'07 Uspora casu'!$F$5:$J$5,1)-1)))*AS28,(INDEX('07 Uspora casu'!$F27:$J27,MATCH(AT$20,'07 Uspora casu'!$F$5:$J$5,1))/INDEX('07 Uspora casu'!$F27:$J27,MATCH(AT$20,'07 Uspora casu'!$F$5:$J$5,1)+1))^(1/(INDEX('07 Uspora casu'!$F$5:$J$5,MATCH(AT$20,'07 Uspora casu'!$F$5:$J$5,1)+1)-INDEX('07 Uspora casu'!$F$5:$J$5,MATCH(AT$20,'07 Uspora casu'!$F$5:$J$5,1))))*AS28)))))</f>
        <v>2.6684233781417457E-2</v>
      </c>
      <c r="AU28" s="48">
        <f>IF($E28="",0,IF('07 Uspora casu'!$D$2="Jazdný čas",IFERROR(INDEX('07 Uspora casu'!$F27:$J27,MATCH(AU$20,'07 Uspora casu'!$F$5:$J$5,0))/60,IF(AU$20&lt;MIN('07 Uspora casu'!$F$5:$J$5),('07 Uspora casu'!$F27/'07 Uspora casu'!$G27)^(1/('07 Uspora casu'!$G$19-'07 Uspora casu'!$F$19))*AV28,IF(AU$20&gt;MAX('07 Uspora casu'!$F$5:$J$5),(INDEX('07 Uspora casu'!$F27:$J27,MATCH(AU$20,'07 Uspora casu'!$F$5:$J$5,1))/INDEX('07 Uspora casu'!$F27:$J27,MATCH(AU$20,'07 Uspora casu'!$F$5:$J$5,1)-1))^(1/(INDEX('07 Uspora casu'!$F$5:$J$5,MATCH(AU$20,'07 Uspora casu'!$F$5:$J$5,1))-INDEX('07 Uspora casu'!$F$5:$J$5,MATCH(AU$20,'07 Uspora casu'!$F$5:$J$5,1)-1)))*AT28,(INDEX('07 Uspora casu'!$F27:$J27,MATCH(AU$20,'07 Uspora casu'!$F$5:$J$5,1)+1)/INDEX('07 Uspora casu'!$F27:$J27,MATCH(AU$20,'07 Uspora casu'!$F$5:$J$5,1)))^(1/(INDEX('07 Uspora casu'!$F$5:$J$5,MATCH(AU$20,'07 Uspora casu'!$F$5:$J$5,1)+1)-INDEX('07 Uspora casu'!$F$5:$J$5,MATCH(AU$20,'07 Uspora casu'!$F$5:$J$5,1))))*AT28))),IFERROR($E28/INDEX('07 Uspora casu'!$F27:$J27,MATCH(AU$20,'07 Uspora casu'!$F$5:$J$5,0)),IF(AU$20&lt;MIN('07 Uspora casu'!$F$5:$J$5),('07 Uspora casu'!$G27/'07 Uspora casu'!$F27)^(1/('07 Uspora casu'!$G$19-'07 Uspora casu'!$F$19))*AV28,IF(AU$20&gt;MAX('07 Uspora casu'!$F$5:$J$5),(INDEX('07 Uspora casu'!$F27:$J27,MATCH(AU$20,'07 Uspora casu'!$F$5:$J$5,1)-1)/INDEX('07 Uspora casu'!$F27:$J27,MATCH(AU$20,'07 Uspora casu'!$F$5:$J$5,1)))^(1/(INDEX('07 Uspora casu'!$F$5:$J$5,MATCH(AU$20,'07 Uspora casu'!$F$5:$J$5,1))-INDEX('07 Uspora casu'!$F$5:$J$5,MATCH(AU$20,'07 Uspora casu'!$F$5:$J$5,1)-1)))*AT28,(INDEX('07 Uspora casu'!$F27:$J27,MATCH(AU$20,'07 Uspora casu'!$F$5:$J$5,1))/INDEX('07 Uspora casu'!$F27:$J27,MATCH(AU$20,'07 Uspora casu'!$F$5:$J$5,1)+1))^(1/(INDEX('07 Uspora casu'!$F$5:$J$5,MATCH(AU$20,'07 Uspora casu'!$F$5:$J$5,1)+1)-INDEX('07 Uspora casu'!$F$5:$J$5,MATCH(AU$20,'07 Uspora casu'!$F$5:$J$5,1))))*AT28)))))</f>
        <v>2.6683354303681895E-2</v>
      </c>
      <c r="AV28" s="48">
        <f>IF($E28="",0,IF('07 Uspora casu'!$D$2="Jazdný čas",IFERROR(INDEX('07 Uspora casu'!$F27:$J27,MATCH(AV$20,'07 Uspora casu'!$F$5:$J$5,0))/60,IF(AV$20&lt;MIN('07 Uspora casu'!$F$5:$J$5),('07 Uspora casu'!$F27/'07 Uspora casu'!$G27)^(1/('07 Uspora casu'!$G$19-'07 Uspora casu'!$F$19))*AW28,IF(AV$20&gt;MAX('07 Uspora casu'!$F$5:$J$5),(INDEX('07 Uspora casu'!$F27:$J27,MATCH(AV$20,'07 Uspora casu'!$F$5:$J$5,1))/INDEX('07 Uspora casu'!$F27:$J27,MATCH(AV$20,'07 Uspora casu'!$F$5:$J$5,1)-1))^(1/(INDEX('07 Uspora casu'!$F$5:$J$5,MATCH(AV$20,'07 Uspora casu'!$F$5:$J$5,1))-INDEX('07 Uspora casu'!$F$5:$J$5,MATCH(AV$20,'07 Uspora casu'!$F$5:$J$5,1)-1)))*AU28,(INDEX('07 Uspora casu'!$F27:$J27,MATCH(AV$20,'07 Uspora casu'!$F$5:$J$5,1)+1)/INDEX('07 Uspora casu'!$F27:$J27,MATCH(AV$20,'07 Uspora casu'!$F$5:$J$5,1)))^(1/(INDEX('07 Uspora casu'!$F$5:$J$5,MATCH(AV$20,'07 Uspora casu'!$F$5:$J$5,1)+1)-INDEX('07 Uspora casu'!$F$5:$J$5,MATCH(AV$20,'07 Uspora casu'!$F$5:$J$5,1))))*AU28))),IFERROR($E28/INDEX('07 Uspora casu'!$F27:$J27,MATCH(AV$20,'07 Uspora casu'!$F$5:$J$5,0)),IF(AV$20&lt;MIN('07 Uspora casu'!$F$5:$J$5),('07 Uspora casu'!$G27/'07 Uspora casu'!$F27)^(1/('07 Uspora casu'!$G$19-'07 Uspora casu'!$F$19))*AW28,IF(AV$20&gt;MAX('07 Uspora casu'!$F$5:$J$5),(INDEX('07 Uspora casu'!$F27:$J27,MATCH(AV$20,'07 Uspora casu'!$F$5:$J$5,1)-1)/INDEX('07 Uspora casu'!$F27:$J27,MATCH(AV$20,'07 Uspora casu'!$F$5:$J$5,1)))^(1/(INDEX('07 Uspora casu'!$F$5:$J$5,MATCH(AV$20,'07 Uspora casu'!$F$5:$J$5,1))-INDEX('07 Uspora casu'!$F$5:$J$5,MATCH(AV$20,'07 Uspora casu'!$F$5:$J$5,1)-1)))*AU28,(INDEX('07 Uspora casu'!$F27:$J27,MATCH(AV$20,'07 Uspora casu'!$F$5:$J$5,1))/INDEX('07 Uspora casu'!$F27:$J27,MATCH(AV$20,'07 Uspora casu'!$F$5:$J$5,1)+1))^(1/(INDEX('07 Uspora casu'!$F$5:$J$5,MATCH(AV$20,'07 Uspora casu'!$F$5:$J$5,1)+1)-INDEX('07 Uspora casu'!$F$5:$J$5,MATCH(AV$20,'07 Uspora casu'!$F$5:$J$5,1))))*AU28)))))</f>
        <v>2.6682474854932779E-2</v>
      </c>
      <c r="AW28" s="48">
        <f>IF($E28="",0,IF('07 Uspora casu'!$D$2="Jazdný čas",IFERROR(INDEX('07 Uspora casu'!$F27:$J27,MATCH(AW$20,'07 Uspora casu'!$F$5:$J$5,0))/60,IF(AW$20&lt;MIN('07 Uspora casu'!$F$5:$J$5),('07 Uspora casu'!$F27/'07 Uspora casu'!$G27)^(1/('07 Uspora casu'!$G$19-'07 Uspora casu'!$F$19))*AX28,IF(AW$20&gt;MAX('07 Uspora casu'!$F$5:$J$5),(INDEX('07 Uspora casu'!$F27:$J27,MATCH(AW$20,'07 Uspora casu'!$F$5:$J$5,1))/INDEX('07 Uspora casu'!$F27:$J27,MATCH(AW$20,'07 Uspora casu'!$F$5:$J$5,1)-1))^(1/(INDEX('07 Uspora casu'!$F$5:$J$5,MATCH(AW$20,'07 Uspora casu'!$F$5:$J$5,1))-INDEX('07 Uspora casu'!$F$5:$J$5,MATCH(AW$20,'07 Uspora casu'!$F$5:$J$5,1)-1)))*AV28,(INDEX('07 Uspora casu'!$F27:$J27,MATCH(AW$20,'07 Uspora casu'!$F$5:$J$5,1)+1)/INDEX('07 Uspora casu'!$F27:$J27,MATCH(AW$20,'07 Uspora casu'!$F$5:$J$5,1)))^(1/(INDEX('07 Uspora casu'!$F$5:$J$5,MATCH(AW$20,'07 Uspora casu'!$F$5:$J$5,1)+1)-INDEX('07 Uspora casu'!$F$5:$J$5,MATCH(AW$20,'07 Uspora casu'!$F$5:$J$5,1))))*AV28))),IFERROR($E28/INDEX('07 Uspora casu'!$F27:$J27,MATCH(AW$20,'07 Uspora casu'!$F$5:$J$5,0)),IF(AW$20&lt;MIN('07 Uspora casu'!$F$5:$J$5),('07 Uspora casu'!$G27/'07 Uspora casu'!$F27)^(1/('07 Uspora casu'!$G$19-'07 Uspora casu'!$F$19))*AX28,IF(AW$20&gt;MAX('07 Uspora casu'!$F$5:$J$5),(INDEX('07 Uspora casu'!$F27:$J27,MATCH(AW$20,'07 Uspora casu'!$F$5:$J$5,1)-1)/INDEX('07 Uspora casu'!$F27:$J27,MATCH(AW$20,'07 Uspora casu'!$F$5:$J$5,1)))^(1/(INDEX('07 Uspora casu'!$F$5:$J$5,MATCH(AW$20,'07 Uspora casu'!$F$5:$J$5,1))-INDEX('07 Uspora casu'!$F$5:$J$5,MATCH(AW$20,'07 Uspora casu'!$F$5:$J$5,1)-1)))*AV28,(INDEX('07 Uspora casu'!$F27:$J27,MATCH(AW$20,'07 Uspora casu'!$F$5:$J$5,1))/INDEX('07 Uspora casu'!$F27:$J27,MATCH(AW$20,'07 Uspora casu'!$F$5:$J$5,1)+1))^(1/(INDEX('07 Uspora casu'!$F$5:$J$5,MATCH(AW$20,'07 Uspora casu'!$F$5:$J$5,1)+1)-INDEX('07 Uspora casu'!$F$5:$J$5,MATCH(AW$20,'07 Uspora casu'!$F$5:$J$5,1))))*AV28)))))</f>
        <v>2.6681595435169153E-2</v>
      </c>
      <c r="AX28" s="48">
        <f>IF($E28="",0,IF('07 Uspora casu'!$D$2="Jazdný čas",IFERROR(INDEX('07 Uspora casu'!$F27:$J27,MATCH(AX$20,'07 Uspora casu'!$F$5:$J$5,0))/60,IF(AX$20&lt;MIN('07 Uspora casu'!$F$5:$J$5),('07 Uspora casu'!$F27/'07 Uspora casu'!$G27)^(1/('07 Uspora casu'!$G$19-'07 Uspora casu'!$F$19))*AY28,IF(AX$20&gt;MAX('07 Uspora casu'!$F$5:$J$5),(INDEX('07 Uspora casu'!$F27:$J27,MATCH(AX$20,'07 Uspora casu'!$F$5:$J$5,1))/INDEX('07 Uspora casu'!$F27:$J27,MATCH(AX$20,'07 Uspora casu'!$F$5:$J$5,1)-1))^(1/(INDEX('07 Uspora casu'!$F$5:$J$5,MATCH(AX$20,'07 Uspora casu'!$F$5:$J$5,1))-INDEX('07 Uspora casu'!$F$5:$J$5,MATCH(AX$20,'07 Uspora casu'!$F$5:$J$5,1)-1)))*AW28,(INDEX('07 Uspora casu'!$F27:$J27,MATCH(AX$20,'07 Uspora casu'!$F$5:$J$5,1)+1)/INDEX('07 Uspora casu'!$F27:$J27,MATCH(AX$20,'07 Uspora casu'!$F$5:$J$5,1)))^(1/(INDEX('07 Uspora casu'!$F$5:$J$5,MATCH(AX$20,'07 Uspora casu'!$F$5:$J$5,1)+1)-INDEX('07 Uspora casu'!$F$5:$J$5,MATCH(AX$20,'07 Uspora casu'!$F$5:$J$5,1))))*AW28))),IFERROR($E28/INDEX('07 Uspora casu'!$F27:$J27,MATCH(AX$20,'07 Uspora casu'!$F$5:$J$5,0)),IF(AX$20&lt;MIN('07 Uspora casu'!$F$5:$J$5),('07 Uspora casu'!$G27/'07 Uspora casu'!$F27)^(1/('07 Uspora casu'!$G$19-'07 Uspora casu'!$F$19))*AY28,IF(AX$20&gt;MAX('07 Uspora casu'!$F$5:$J$5),(INDEX('07 Uspora casu'!$F27:$J27,MATCH(AX$20,'07 Uspora casu'!$F$5:$J$5,1)-1)/INDEX('07 Uspora casu'!$F27:$J27,MATCH(AX$20,'07 Uspora casu'!$F$5:$J$5,1)))^(1/(INDEX('07 Uspora casu'!$F$5:$J$5,MATCH(AX$20,'07 Uspora casu'!$F$5:$J$5,1))-INDEX('07 Uspora casu'!$F$5:$J$5,MATCH(AX$20,'07 Uspora casu'!$F$5:$J$5,1)-1)))*AW28,(INDEX('07 Uspora casu'!$F27:$J27,MATCH(AX$20,'07 Uspora casu'!$F$5:$J$5,1))/INDEX('07 Uspora casu'!$F27:$J27,MATCH(AX$20,'07 Uspora casu'!$F$5:$J$5,1)+1))^(1/(INDEX('07 Uspora casu'!$F$5:$J$5,MATCH(AX$20,'07 Uspora casu'!$F$5:$J$5,1)+1)-INDEX('07 Uspora casu'!$F$5:$J$5,MATCH(AX$20,'07 Uspora casu'!$F$5:$J$5,1))))*AW28)))))</f>
        <v>2.6680716044390061E-2</v>
      </c>
      <c r="AY28" s="48">
        <f>IF($E28="",0,IF('07 Uspora casu'!$D$2="Jazdný čas",IFERROR(INDEX('07 Uspora casu'!$F27:$J27,MATCH(AY$20,'07 Uspora casu'!$F$5:$J$5,0))/60,IF(AY$20&lt;MIN('07 Uspora casu'!$F$5:$J$5),('07 Uspora casu'!$F27/'07 Uspora casu'!$G27)^(1/('07 Uspora casu'!$G$19-'07 Uspora casu'!$F$19))*AZ28,IF(AY$20&gt;MAX('07 Uspora casu'!$F$5:$J$5),(INDEX('07 Uspora casu'!$F27:$J27,MATCH(AY$20,'07 Uspora casu'!$F$5:$J$5,1))/INDEX('07 Uspora casu'!$F27:$J27,MATCH(AY$20,'07 Uspora casu'!$F$5:$J$5,1)-1))^(1/(INDEX('07 Uspora casu'!$F$5:$J$5,MATCH(AY$20,'07 Uspora casu'!$F$5:$J$5,1))-INDEX('07 Uspora casu'!$F$5:$J$5,MATCH(AY$20,'07 Uspora casu'!$F$5:$J$5,1)-1)))*AX28,(INDEX('07 Uspora casu'!$F27:$J27,MATCH(AY$20,'07 Uspora casu'!$F$5:$J$5,1)+1)/INDEX('07 Uspora casu'!$F27:$J27,MATCH(AY$20,'07 Uspora casu'!$F$5:$J$5,1)))^(1/(INDEX('07 Uspora casu'!$F$5:$J$5,MATCH(AY$20,'07 Uspora casu'!$F$5:$J$5,1)+1)-INDEX('07 Uspora casu'!$F$5:$J$5,MATCH(AY$20,'07 Uspora casu'!$F$5:$J$5,1))))*AX28))),IFERROR($E28/INDEX('07 Uspora casu'!$F27:$J27,MATCH(AY$20,'07 Uspora casu'!$F$5:$J$5,0)),IF(AY$20&lt;MIN('07 Uspora casu'!$F$5:$J$5),('07 Uspora casu'!$G27/'07 Uspora casu'!$F27)^(1/('07 Uspora casu'!$G$19-'07 Uspora casu'!$F$19))*AZ28,IF(AY$20&gt;MAX('07 Uspora casu'!$F$5:$J$5),(INDEX('07 Uspora casu'!$F27:$J27,MATCH(AY$20,'07 Uspora casu'!$F$5:$J$5,1)-1)/INDEX('07 Uspora casu'!$F27:$J27,MATCH(AY$20,'07 Uspora casu'!$F$5:$J$5,1)))^(1/(INDEX('07 Uspora casu'!$F$5:$J$5,MATCH(AY$20,'07 Uspora casu'!$F$5:$J$5,1))-INDEX('07 Uspora casu'!$F$5:$J$5,MATCH(AY$20,'07 Uspora casu'!$F$5:$J$5,1)-1)))*AX28,(INDEX('07 Uspora casu'!$F27:$J27,MATCH(AY$20,'07 Uspora casu'!$F$5:$J$5,1))/INDEX('07 Uspora casu'!$F27:$J27,MATCH(AY$20,'07 Uspora casu'!$F$5:$J$5,1)+1))^(1/(INDEX('07 Uspora casu'!$F$5:$J$5,MATCH(AY$20,'07 Uspora casu'!$F$5:$J$5,1)+1)-INDEX('07 Uspora casu'!$F$5:$J$5,MATCH(AY$20,'07 Uspora casu'!$F$5:$J$5,1))))*AX28)))))</f>
        <v>2.6679836682594549E-2</v>
      </c>
      <c r="AZ28" s="48">
        <f>IF($E28="",0,IF('07 Uspora casu'!$D$2="Jazdný čas",IFERROR(INDEX('07 Uspora casu'!$F27:$J27,MATCH(AZ$20,'07 Uspora casu'!$F$5:$J$5,0))/60,IF(AZ$20&lt;MIN('07 Uspora casu'!$F$5:$J$5),('07 Uspora casu'!$F27/'07 Uspora casu'!$G27)^(1/('07 Uspora casu'!$G$19-'07 Uspora casu'!$F$19))*BA28,IF(AZ$20&gt;MAX('07 Uspora casu'!$F$5:$J$5),(INDEX('07 Uspora casu'!$F27:$J27,MATCH(AZ$20,'07 Uspora casu'!$F$5:$J$5,1))/INDEX('07 Uspora casu'!$F27:$J27,MATCH(AZ$20,'07 Uspora casu'!$F$5:$J$5,1)-1))^(1/(INDEX('07 Uspora casu'!$F$5:$J$5,MATCH(AZ$20,'07 Uspora casu'!$F$5:$J$5,1))-INDEX('07 Uspora casu'!$F$5:$J$5,MATCH(AZ$20,'07 Uspora casu'!$F$5:$J$5,1)-1)))*AY28,(INDEX('07 Uspora casu'!$F27:$J27,MATCH(AZ$20,'07 Uspora casu'!$F$5:$J$5,1)+1)/INDEX('07 Uspora casu'!$F27:$J27,MATCH(AZ$20,'07 Uspora casu'!$F$5:$J$5,1)))^(1/(INDEX('07 Uspora casu'!$F$5:$J$5,MATCH(AZ$20,'07 Uspora casu'!$F$5:$J$5,1)+1)-INDEX('07 Uspora casu'!$F$5:$J$5,MATCH(AZ$20,'07 Uspora casu'!$F$5:$J$5,1))))*AY28))),IFERROR($E28/INDEX('07 Uspora casu'!$F27:$J27,MATCH(AZ$20,'07 Uspora casu'!$F$5:$J$5,0)),IF(AZ$20&lt;MIN('07 Uspora casu'!$F$5:$J$5),('07 Uspora casu'!$G27/'07 Uspora casu'!$F27)^(1/('07 Uspora casu'!$G$19-'07 Uspora casu'!$F$19))*BA28,IF(AZ$20&gt;MAX('07 Uspora casu'!$F$5:$J$5),(INDEX('07 Uspora casu'!$F27:$J27,MATCH(AZ$20,'07 Uspora casu'!$F$5:$J$5,1)-1)/INDEX('07 Uspora casu'!$F27:$J27,MATCH(AZ$20,'07 Uspora casu'!$F$5:$J$5,1)))^(1/(INDEX('07 Uspora casu'!$F$5:$J$5,MATCH(AZ$20,'07 Uspora casu'!$F$5:$J$5,1))-INDEX('07 Uspora casu'!$F$5:$J$5,MATCH(AZ$20,'07 Uspora casu'!$F$5:$J$5,1)-1)))*AY28,(INDEX('07 Uspora casu'!$F27:$J27,MATCH(AZ$20,'07 Uspora casu'!$F$5:$J$5,1))/INDEX('07 Uspora casu'!$F27:$J27,MATCH(AZ$20,'07 Uspora casu'!$F$5:$J$5,1)+1))^(1/(INDEX('07 Uspora casu'!$F$5:$J$5,MATCH(AZ$20,'07 Uspora casu'!$F$5:$J$5,1)+1)-INDEX('07 Uspora casu'!$F$5:$J$5,MATCH(AZ$20,'07 Uspora casu'!$F$5:$J$5,1))))*AY28)))))</f>
        <v>2.6678957349781662E-2</v>
      </c>
      <c r="BA28" s="48">
        <f>IF($E28="",0,IF('07 Uspora casu'!$D$2="Jazdný čas",IFERROR(INDEX('07 Uspora casu'!$F27:$J27,MATCH(BA$20,'07 Uspora casu'!$F$5:$J$5,0))/60,IF(BA$20&lt;MIN('07 Uspora casu'!$F$5:$J$5),('07 Uspora casu'!$F27/'07 Uspora casu'!$G27)^(1/('07 Uspora casu'!$G$19-'07 Uspora casu'!$F$19))*BB28,IF(BA$20&gt;MAX('07 Uspora casu'!$F$5:$J$5),(INDEX('07 Uspora casu'!$F27:$J27,MATCH(BA$20,'07 Uspora casu'!$F$5:$J$5,1))/INDEX('07 Uspora casu'!$F27:$J27,MATCH(BA$20,'07 Uspora casu'!$F$5:$J$5,1)-1))^(1/(INDEX('07 Uspora casu'!$F$5:$J$5,MATCH(BA$20,'07 Uspora casu'!$F$5:$J$5,1))-INDEX('07 Uspora casu'!$F$5:$J$5,MATCH(BA$20,'07 Uspora casu'!$F$5:$J$5,1)-1)))*AZ28,(INDEX('07 Uspora casu'!$F27:$J27,MATCH(BA$20,'07 Uspora casu'!$F$5:$J$5,1)+1)/INDEX('07 Uspora casu'!$F27:$J27,MATCH(BA$20,'07 Uspora casu'!$F$5:$J$5,1)))^(1/(INDEX('07 Uspora casu'!$F$5:$J$5,MATCH(BA$20,'07 Uspora casu'!$F$5:$J$5,1)+1)-INDEX('07 Uspora casu'!$F$5:$J$5,MATCH(BA$20,'07 Uspora casu'!$F$5:$J$5,1))))*AZ28))),IFERROR($E28/INDEX('07 Uspora casu'!$F27:$J27,MATCH(BA$20,'07 Uspora casu'!$F$5:$J$5,0)),IF(BA$20&lt;MIN('07 Uspora casu'!$F$5:$J$5),('07 Uspora casu'!$G27/'07 Uspora casu'!$F27)^(1/('07 Uspora casu'!$G$19-'07 Uspora casu'!$F$19))*BB28,IF(BA$20&gt;MAX('07 Uspora casu'!$F$5:$J$5),(INDEX('07 Uspora casu'!$F27:$J27,MATCH(BA$20,'07 Uspora casu'!$F$5:$J$5,1)-1)/INDEX('07 Uspora casu'!$F27:$J27,MATCH(BA$20,'07 Uspora casu'!$F$5:$J$5,1)))^(1/(INDEX('07 Uspora casu'!$F$5:$J$5,MATCH(BA$20,'07 Uspora casu'!$F$5:$J$5,1))-INDEX('07 Uspora casu'!$F$5:$J$5,MATCH(BA$20,'07 Uspora casu'!$F$5:$J$5,1)-1)))*AZ28,(INDEX('07 Uspora casu'!$F27:$J27,MATCH(BA$20,'07 Uspora casu'!$F$5:$J$5,1))/INDEX('07 Uspora casu'!$F27:$J27,MATCH(BA$20,'07 Uspora casu'!$F$5:$J$5,1)+1))^(1/(INDEX('07 Uspora casu'!$F$5:$J$5,MATCH(BA$20,'07 Uspora casu'!$F$5:$J$5,1)+1)-INDEX('07 Uspora casu'!$F$5:$J$5,MATCH(BA$20,'07 Uspora casu'!$F$5:$J$5,1))))*AZ28)))))</f>
        <v>2.6678078045950442E-2</v>
      </c>
      <c r="BB28" s="48">
        <f>IF($E28="",0,IF('07 Uspora casu'!$D$2="Jazdný čas",IFERROR(INDEX('07 Uspora casu'!$F27:$J27,MATCH(BB$20,'07 Uspora casu'!$F$5:$J$5,0))/60,IF(BB$20&lt;MIN('07 Uspora casu'!$F$5:$J$5),('07 Uspora casu'!$F27/'07 Uspora casu'!$G27)^(1/('07 Uspora casu'!$G$19-'07 Uspora casu'!$F$19))*BC28,IF(BB$20&gt;MAX('07 Uspora casu'!$F$5:$J$5),(INDEX('07 Uspora casu'!$F27:$J27,MATCH(BB$20,'07 Uspora casu'!$F$5:$J$5,1))/INDEX('07 Uspora casu'!$F27:$J27,MATCH(BB$20,'07 Uspora casu'!$F$5:$J$5,1)-1))^(1/(INDEX('07 Uspora casu'!$F$5:$J$5,MATCH(BB$20,'07 Uspora casu'!$F$5:$J$5,1))-INDEX('07 Uspora casu'!$F$5:$J$5,MATCH(BB$20,'07 Uspora casu'!$F$5:$J$5,1)-1)))*BA28,(INDEX('07 Uspora casu'!$F27:$J27,MATCH(BB$20,'07 Uspora casu'!$F$5:$J$5,1)+1)/INDEX('07 Uspora casu'!$F27:$J27,MATCH(BB$20,'07 Uspora casu'!$F$5:$J$5,1)))^(1/(INDEX('07 Uspora casu'!$F$5:$J$5,MATCH(BB$20,'07 Uspora casu'!$F$5:$J$5,1)+1)-INDEX('07 Uspora casu'!$F$5:$J$5,MATCH(BB$20,'07 Uspora casu'!$F$5:$J$5,1))))*BA28))),IFERROR($E28/INDEX('07 Uspora casu'!$F27:$J27,MATCH(BB$20,'07 Uspora casu'!$F$5:$J$5,0)),IF(BB$20&lt;MIN('07 Uspora casu'!$F$5:$J$5),('07 Uspora casu'!$G27/'07 Uspora casu'!$F27)^(1/('07 Uspora casu'!$G$19-'07 Uspora casu'!$F$19))*BC28,IF(BB$20&gt;MAX('07 Uspora casu'!$F$5:$J$5),(INDEX('07 Uspora casu'!$F27:$J27,MATCH(BB$20,'07 Uspora casu'!$F$5:$J$5,1)-1)/INDEX('07 Uspora casu'!$F27:$J27,MATCH(BB$20,'07 Uspora casu'!$F$5:$J$5,1)))^(1/(INDEX('07 Uspora casu'!$F$5:$J$5,MATCH(BB$20,'07 Uspora casu'!$F$5:$J$5,1))-INDEX('07 Uspora casu'!$F$5:$J$5,MATCH(BB$20,'07 Uspora casu'!$F$5:$J$5,1)-1)))*BA28,(INDEX('07 Uspora casu'!$F27:$J27,MATCH(BB$20,'07 Uspora casu'!$F$5:$J$5,1))/INDEX('07 Uspora casu'!$F27:$J27,MATCH(BB$20,'07 Uspora casu'!$F$5:$J$5,1)+1))^(1/(INDEX('07 Uspora casu'!$F$5:$J$5,MATCH(BB$20,'07 Uspora casu'!$F$5:$J$5,1)+1)-INDEX('07 Uspora casu'!$F$5:$J$5,MATCH(BB$20,'07 Uspora casu'!$F$5:$J$5,1))))*BA28)))))</f>
        <v>2.6677198771099937E-2</v>
      </c>
      <c r="BC28" s="48">
        <f>IF($E28="",0,IF('07 Uspora casu'!$D$2="Jazdný čas",IFERROR(INDEX('07 Uspora casu'!$F27:$J27,MATCH(BC$20,'07 Uspora casu'!$F$5:$J$5,0))/60,IF(BC$20&lt;MIN('07 Uspora casu'!$F$5:$J$5),('07 Uspora casu'!$F27/'07 Uspora casu'!$G27)^(1/('07 Uspora casu'!$G$19-'07 Uspora casu'!$F$19))*BD28,IF(BC$20&gt;MAX('07 Uspora casu'!$F$5:$J$5),(INDEX('07 Uspora casu'!$F27:$J27,MATCH(BC$20,'07 Uspora casu'!$F$5:$J$5,1))/INDEX('07 Uspora casu'!$F27:$J27,MATCH(BC$20,'07 Uspora casu'!$F$5:$J$5,1)-1))^(1/(INDEX('07 Uspora casu'!$F$5:$J$5,MATCH(BC$20,'07 Uspora casu'!$F$5:$J$5,1))-INDEX('07 Uspora casu'!$F$5:$J$5,MATCH(BC$20,'07 Uspora casu'!$F$5:$J$5,1)-1)))*BB28,(INDEX('07 Uspora casu'!$F27:$J27,MATCH(BC$20,'07 Uspora casu'!$F$5:$J$5,1)+1)/INDEX('07 Uspora casu'!$F27:$J27,MATCH(BC$20,'07 Uspora casu'!$F$5:$J$5,1)))^(1/(INDEX('07 Uspora casu'!$F$5:$J$5,MATCH(BC$20,'07 Uspora casu'!$F$5:$J$5,1)+1)-INDEX('07 Uspora casu'!$F$5:$J$5,MATCH(BC$20,'07 Uspora casu'!$F$5:$J$5,1))))*BB28))),IFERROR($E28/INDEX('07 Uspora casu'!$F27:$J27,MATCH(BC$20,'07 Uspora casu'!$F$5:$J$5,0)),IF(BC$20&lt;MIN('07 Uspora casu'!$F$5:$J$5),('07 Uspora casu'!$G27/'07 Uspora casu'!$F27)^(1/('07 Uspora casu'!$G$19-'07 Uspora casu'!$F$19))*BD28,IF(BC$20&gt;MAX('07 Uspora casu'!$F$5:$J$5),(INDEX('07 Uspora casu'!$F27:$J27,MATCH(BC$20,'07 Uspora casu'!$F$5:$J$5,1)-1)/INDEX('07 Uspora casu'!$F27:$J27,MATCH(BC$20,'07 Uspora casu'!$F$5:$J$5,1)))^(1/(INDEX('07 Uspora casu'!$F$5:$J$5,MATCH(BC$20,'07 Uspora casu'!$F$5:$J$5,1))-INDEX('07 Uspora casu'!$F$5:$J$5,MATCH(BC$20,'07 Uspora casu'!$F$5:$J$5,1)-1)))*BB28,(INDEX('07 Uspora casu'!$F27:$J27,MATCH(BC$20,'07 Uspora casu'!$F$5:$J$5,1))/INDEX('07 Uspora casu'!$F27:$J27,MATCH(BC$20,'07 Uspora casu'!$F$5:$J$5,1)+1))^(1/(INDEX('07 Uspora casu'!$F$5:$J$5,MATCH(BC$20,'07 Uspora casu'!$F$5:$J$5,1)+1)-INDEX('07 Uspora casu'!$F$5:$J$5,MATCH(BC$20,'07 Uspora casu'!$F$5:$J$5,1))))*BB28)))))</f>
        <v>2.667631952522919E-2</v>
      </c>
    </row>
    <row r="29" spans="2:55" x14ac:dyDescent="0.2">
      <c r="B29" s="5">
        <v>8</v>
      </c>
      <c r="C29" s="5" t="str">
        <f>IF(ISBLANK('07 Uspora casu'!C28)=TRUE,"",'07 Uspora casu'!C28)</f>
        <v/>
      </c>
      <c r="D29" s="5" t="str">
        <f>IF(ISBLANK('07 Uspora casu'!D28)=TRUE,"",'07 Uspora casu'!D28)</f>
        <v>R3 Tvrdošín - Nižná 2</v>
      </c>
      <c r="E29" s="5">
        <f>IF(ISBLANK('07 Uspora casu'!E28)=TRUE,"",'07 Uspora casu'!E28)</f>
        <v>1.99</v>
      </c>
      <c r="F29" s="48">
        <f>IF($E29="",0,IF('07 Uspora casu'!$D$2="Jazdný čas",IFERROR(INDEX('07 Uspora casu'!$F28:$J28,MATCH(F$20,'07 Uspora casu'!$F$5:$J$5,0))/60,IF(F$20&lt;MIN('07 Uspora casu'!$F$5:$J$5),('07 Uspora casu'!$F28/'07 Uspora casu'!$G28)^(1/('07 Uspora casu'!$G$19-'07 Uspora casu'!$F$19))*G29,IF(F$20&gt;MAX('07 Uspora casu'!$F$5:$J$5),(INDEX('07 Uspora casu'!$F28:$J28,MATCH(F$20,'07 Uspora casu'!$F$5:$J$5,1))/INDEX('07 Uspora casu'!$F28:$J28,MATCH(F$20,'07 Uspora casu'!$F$5:$J$5,1)-1))^(1/(INDEX('07 Uspora casu'!$F$5:$J$5,MATCH(F$20,'07 Uspora casu'!$F$5:$J$5,1))-INDEX('07 Uspora casu'!$F$5:$J$5,MATCH(F$20,'07 Uspora casu'!$F$5:$J$5,1)-1)))*E29,(INDEX('07 Uspora casu'!$F28:$J28,MATCH(F$20,'07 Uspora casu'!$F$5:$J$5,1)+1)/INDEX('07 Uspora casu'!$F28:$J28,MATCH(F$20,'07 Uspora casu'!$F$5:$J$5,1)))^(1/(INDEX('07 Uspora casu'!$F$5:$J$5,MATCH(F$20,'07 Uspora casu'!$F$5:$J$5,1)+1)-INDEX('07 Uspora casu'!$F$5:$J$5,MATCH(F$20,'07 Uspora casu'!$F$5:$J$5,1))))*E29))),IFERROR($E29/INDEX('07 Uspora casu'!$F28:$J28,MATCH(F$20,'07 Uspora casu'!$F$5:$J$5,0)),IF(F$20&lt;MIN('07 Uspora casu'!$F$5:$J$5),('07 Uspora casu'!$G28/'07 Uspora casu'!$F28)^(1/('07 Uspora casu'!$G$19-'07 Uspora casu'!$F$19))*G29,IF(F$20&gt;MAX('07 Uspora casu'!$F$5:$J$5),(INDEX('07 Uspora casu'!$F28:$J28,MATCH(F$20,'07 Uspora casu'!$F$5:$J$5,1)-1)/INDEX('07 Uspora casu'!$F28:$J28,MATCH(F$20,'07 Uspora casu'!$F$5:$J$5,1)))^(1/(INDEX('07 Uspora casu'!$F$5:$J$5,MATCH(F$20,'07 Uspora casu'!$F$5:$J$5,1))-INDEX('07 Uspora casu'!$F$5:$J$5,MATCH(F$20,'07 Uspora casu'!$F$5:$J$5,1)-1)))*E29,(INDEX('07 Uspora casu'!$F28:$J28,MATCH(F$20,'07 Uspora casu'!$F$5:$J$5,1))/INDEX('07 Uspora casu'!$F28:$J28,MATCH(F$20,'07 Uspora casu'!$F$5:$J$5,1)+1))^(1/(INDEX('07 Uspora casu'!$F$5:$J$5,MATCH(F$20,'07 Uspora casu'!$F$5:$J$5,1)+1)-INDEX('07 Uspora casu'!$F$5:$J$5,MATCH(F$20,'07 Uspora casu'!$F$5:$J$5,1))))*E29)))))</f>
        <v>0</v>
      </c>
      <c r="G29" s="48">
        <f>IF($E29="",0,IF('07 Uspora casu'!$D$2="Jazdný čas",IFERROR(INDEX('07 Uspora casu'!$F28:$J28,MATCH(G$20,'07 Uspora casu'!$F$5:$J$5,0))/60,IF(G$20&lt;MIN('07 Uspora casu'!$F$5:$J$5),('07 Uspora casu'!$F28/'07 Uspora casu'!$G28)^(1/('07 Uspora casu'!$G$19-'07 Uspora casu'!$F$19))*H29,IF(G$20&gt;MAX('07 Uspora casu'!$F$5:$J$5),(INDEX('07 Uspora casu'!$F28:$J28,MATCH(G$20,'07 Uspora casu'!$F$5:$J$5,1))/INDEX('07 Uspora casu'!$F28:$J28,MATCH(G$20,'07 Uspora casu'!$F$5:$J$5,1)-1))^(1/(INDEX('07 Uspora casu'!$F$5:$J$5,MATCH(G$20,'07 Uspora casu'!$F$5:$J$5,1))-INDEX('07 Uspora casu'!$F$5:$J$5,MATCH(G$20,'07 Uspora casu'!$F$5:$J$5,1)-1)))*F29,(INDEX('07 Uspora casu'!$F28:$J28,MATCH(G$20,'07 Uspora casu'!$F$5:$J$5,1)+1)/INDEX('07 Uspora casu'!$F28:$J28,MATCH(G$20,'07 Uspora casu'!$F$5:$J$5,1)))^(1/(INDEX('07 Uspora casu'!$F$5:$J$5,MATCH(G$20,'07 Uspora casu'!$F$5:$J$5,1)+1)-INDEX('07 Uspora casu'!$F$5:$J$5,MATCH(G$20,'07 Uspora casu'!$F$5:$J$5,1))))*F29))),IFERROR($E29/INDEX('07 Uspora casu'!$F28:$J28,MATCH(G$20,'07 Uspora casu'!$F$5:$J$5,0)),IF(G$20&lt;MIN('07 Uspora casu'!$F$5:$J$5),('07 Uspora casu'!$G28/'07 Uspora casu'!$F28)^(1/('07 Uspora casu'!$G$19-'07 Uspora casu'!$F$19))*H29,IF(G$20&gt;MAX('07 Uspora casu'!$F$5:$J$5),(INDEX('07 Uspora casu'!$F28:$J28,MATCH(G$20,'07 Uspora casu'!$F$5:$J$5,1)-1)/INDEX('07 Uspora casu'!$F28:$J28,MATCH(G$20,'07 Uspora casu'!$F$5:$J$5,1)))^(1/(INDEX('07 Uspora casu'!$F$5:$J$5,MATCH(G$20,'07 Uspora casu'!$F$5:$J$5,1))-INDEX('07 Uspora casu'!$F$5:$J$5,MATCH(G$20,'07 Uspora casu'!$F$5:$J$5,1)-1)))*F29,(INDEX('07 Uspora casu'!$F28:$J28,MATCH(G$20,'07 Uspora casu'!$F$5:$J$5,1))/INDEX('07 Uspora casu'!$F28:$J28,MATCH(G$20,'07 Uspora casu'!$F$5:$J$5,1)+1))^(1/(INDEX('07 Uspora casu'!$F$5:$J$5,MATCH(G$20,'07 Uspora casu'!$F$5:$J$5,1)+1)-INDEX('07 Uspora casu'!$F$5:$J$5,MATCH(G$20,'07 Uspora casu'!$F$5:$J$5,1))))*F29)))))</f>
        <v>0</v>
      </c>
      <c r="H29" s="48">
        <f>IF($E29="",0,IF('07 Uspora casu'!$D$2="Jazdný čas",IFERROR(INDEX('07 Uspora casu'!$F28:$J28,MATCH(H$20,'07 Uspora casu'!$F$5:$J$5,0))/60,IF(H$20&lt;MIN('07 Uspora casu'!$F$5:$J$5),('07 Uspora casu'!$F28/'07 Uspora casu'!$G28)^(1/('07 Uspora casu'!$G$19-'07 Uspora casu'!$F$19))*I29,IF(H$20&gt;MAX('07 Uspora casu'!$F$5:$J$5),(INDEX('07 Uspora casu'!$F28:$J28,MATCH(H$20,'07 Uspora casu'!$F$5:$J$5,1))/INDEX('07 Uspora casu'!$F28:$J28,MATCH(H$20,'07 Uspora casu'!$F$5:$J$5,1)-1))^(1/(INDEX('07 Uspora casu'!$F$5:$J$5,MATCH(H$20,'07 Uspora casu'!$F$5:$J$5,1))-INDEX('07 Uspora casu'!$F$5:$J$5,MATCH(H$20,'07 Uspora casu'!$F$5:$J$5,1)-1)))*G29,(INDEX('07 Uspora casu'!$F28:$J28,MATCH(H$20,'07 Uspora casu'!$F$5:$J$5,1)+1)/INDEX('07 Uspora casu'!$F28:$J28,MATCH(H$20,'07 Uspora casu'!$F$5:$J$5,1)))^(1/(INDEX('07 Uspora casu'!$F$5:$J$5,MATCH(H$20,'07 Uspora casu'!$F$5:$J$5,1)+1)-INDEX('07 Uspora casu'!$F$5:$J$5,MATCH(H$20,'07 Uspora casu'!$F$5:$J$5,1))))*G29))),IFERROR($E29/INDEX('07 Uspora casu'!$F28:$J28,MATCH(H$20,'07 Uspora casu'!$F$5:$J$5,0)),IF(H$20&lt;MIN('07 Uspora casu'!$F$5:$J$5),('07 Uspora casu'!$G28/'07 Uspora casu'!$F28)^(1/('07 Uspora casu'!$G$19-'07 Uspora casu'!$F$19))*I29,IF(H$20&gt;MAX('07 Uspora casu'!$F$5:$J$5),(INDEX('07 Uspora casu'!$F28:$J28,MATCH(H$20,'07 Uspora casu'!$F$5:$J$5,1)-1)/INDEX('07 Uspora casu'!$F28:$J28,MATCH(H$20,'07 Uspora casu'!$F$5:$J$5,1)))^(1/(INDEX('07 Uspora casu'!$F$5:$J$5,MATCH(H$20,'07 Uspora casu'!$F$5:$J$5,1))-INDEX('07 Uspora casu'!$F$5:$J$5,MATCH(H$20,'07 Uspora casu'!$F$5:$J$5,1)-1)))*G29,(INDEX('07 Uspora casu'!$F28:$J28,MATCH(H$20,'07 Uspora casu'!$F$5:$J$5,1))/INDEX('07 Uspora casu'!$F28:$J28,MATCH(H$20,'07 Uspora casu'!$F$5:$J$5,1)+1))^(1/(INDEX('07 Uspora casu'!$F$5:$J$5,MATCH(H$20,'07 Uspora casu'!$F$5:$J$5,1)+1)-INDEX('07 Uspora casu'!$F$5:$J$5,MATCH(H$20,'07 Uspora casu'!$F$5:$J$5,1))))*G29)))))</f>
        <v>0</v>
      </c>
      <c r="I29" s="48">
        <f>IF($E29="",0,IF('07 Uspora casu'!$D$2="Jazdný čas",IFERROR(INDEX('07 Uspora casu'!$F28:$J28,MATCH(I$20,'07 Uspora casu'!$F$5:$J$5,0))/60,IF(I$20&lt;MIN('07 Uspora casu'!$F$5:$J$5),('07 Uspora casu'!$F28/'07 Uspora casu'!$G28)^(1/('07 Uspora casu'!$G$19-'07 Uspora casu'!$F$19))*J29,IF(I$20&gt;MAX('07 Uspora casu'!$F$5:$J$5),(INDEX('07 Uspora casu'!$F28:$J28,MATCH(I$20,'07 Uspora casu'!$F$5:$J$5,1))/INDEX('07 Uspora casu'!$F28:$J28,MATCH(I$20,'07 Uspora casu'!$F$5:$J$5,1)-1))^(1/(INDEX('07 Uspora casu'!$F$5:$J$5,MATCH(I$20,'07 Uspora casu'!$F$5:$J$5,1))-INDEX('07 Uspora casu'!$F$5:$J$5,MATCH(I$20,'07 Uspora casu'!$F$5:$J$5,1)-1)))*H29,(INDEX('07 Uspora casu'!$F28:$J28,MATCH(I$20,'07 Uspora casu'!$F$5:$J$5,1)+1)/INDEX('07 Uspora casu'!$F28:$J28,MATCH(I$20,'07 Uspora casu'!$F$5:$J$5,1)))^(1/(INDEX('07 Uspora casu'!$F$5:$J$5,MATCH(I$20,'07 Uspora casu'!$F$5:$J$5,1)+1)-INDEX('07 Uspora casu'!$F$5:$J$5,MATCH(I$20,'07 Uspora casu'!$F$5:$J$5,1))))*H29))),IFERROR($E29/INDEX('07 Uspora casu'!$F28:$J28,MATCH(I$20,'07 Uspora casu'!$F$5:$J$5,0)),IF(I$20&lt;MIN('07 Uspora casu'!$F$5:$J$5),('07 Uspora casu'!$G28/'07 Uspora casu'!$F28)^(1/('07 Uspora casu'!$G$19-'07 Uspora casu'!$F$19))*J29,IF(I$20&gt;MAX('07 Uspora casu'!$F$5:$J$5),(INDEX('07 Uspora casu'!$F28:$J28,MATCH(I$20,'07 Uspora casu'!$F$5:$J$5,1)-1)/INDEX('07 Uspora casu'!$F28:$J28,MATCH(I$20,'07 Uspora casu'!$F$5:$J$5,1)))^(1/(INDEX('07 Uspora casu'!$F$5:$J$5,MATCH(I$20,'07 Uspora casu'!$F$5:$J$5,1))-INDEX('07 Uspora casu'!$F$5:$J$5,MATCH(I$20,'07 Uspora casu'!$F$5:$J$5,1)-1)))*H29,(INDEX('07 Uspora casu'!$F28:$J28,MATCH(I$20,'07 Uspora casu'!$F$5:$J$5,1))/INDEX('07 Uspora casu'!$F28:$J28,MATCH(I$20,'07 Uspora casu'!$F$5:$J$5,1)+1))^(1/(INDEX('07 Uspora casu'!$F$5:$J$5,MATCH(I$20,'07 Uspora casu'!$F$5:$J$5,1)+1)-INDEX('07 Uspora casu'!$F$5:$J$5,MATCH(I$20,'07 Uspora casu'!$F$5:$J$5,1))))*H29)))))</f>
        <v>0</v>
      </c>
      <c r="J29" s="48">
        <f>IF($E29="",0,IF('07 Uspora casu'!$D$2="Jazdný čas",IFERROR(INDEX('07 Uspora casu'!$F28:$J28,MATCH(J$20,'07 Uspora casu'!$F$5:$J$5,0))/60,IF(J$20&lt;MIN('07 Uspora casu'!$F$5:$J$5),('07 Uspora casu'!$F28/'07 Uspora casu'!$G28)^(1/('07 Uspora casu'!$G$19-'07 Uspora casu'!$F$19))*K29,IF(J$20&gt;MAX('07 Uspora casu'!$F$5:$J$5),(INDEX('07 Uspora casu'!$F28:$J28,MATCH(J$20,'07 Uspora casu'!$F$5:$J$5,1))/INDEX('07 Uspora casu'!$F28:$J28,MATCH(J$20,'07 Uspora casu'!$F$5:$J$5,1)-1))^(1/(INDEX('07 Uspora casu'!$F$5:$J$5,MATCH(J$20,'07 Uspora casu'!$F$5:$J$5,1))-INDEX('07 Uspora casu'!$F$5:$J$5,MATCH(J$20,'07 Uspora casu'!$F$5:$J$5,1)-1)))*I29,(INDEX('07 Uspora casu'!$F28:$J28,MATCH(J$20,'07 Uspora casu'!$F$5:$J$5,1)+1)/INDEX('07 Uspora casu'!$F28:$J28,MATCH(J$20,'07 Uspora casu'!$F$5:$J$5,1)))^(1/(INDEX('07 Uspora casu'!$F$5:$J$5,MATCH(J$20,'07 Uspora casu'!$F$5:$J$5,1)+1)-INDEX('07 Uspora casu'!$F$5:$J$5,MATCH(J$20,'07 Uspora casu'!$F$5:$J$5,1))))*I29))),IFERROR($E29/INDEX('07 Uspora casu'!$F28:$J28,MATCH(J$20,'07 Uspora casu'!$F$5:$J$5,0)),IF(J$20&lt;MIN('07 Uspora casu'!$F$5:$J$5),('07 Uspora casu'!$G28/'07 Uspora casu'!$F28)^(1/('07 Uspora casu'!$G$19-'07 Uspora casu'!$F$19))*K29,IF(J$20&gt;MAX('07 Uspora casu'!$F$5:$J$5),(INDEX('07 Uspora casu'!$F28:$J28,MATCH(J$20,'07 Uspora casu'!$F$5:$J$5,1)-1)/INDEX('07 Uspora casu'!$F28:$J28,MATCH(J$20,'07 Uspora casu'!$F$5:$J$5,1)))^(1/(INDEX('07 Uspora casu'!$F$5:$J$5,MATCH(J$20,'07 Uspora casu'!$F$5:$J$5,1))-INDEX('07 Uspora casu'!$F$5:$J$5,MATCH(J$20,'07 Uspora casu'!$F$5:$J$5,1)-1)))*I29,(INDEX('07 Uspora casu'!$F28:$J28,MATCH(J$20,'07 Uspora casu'!$F$5:$J$5,1))/INDEX('07 Uspora casu'!$F28:$J28,MATCH(J$20,'07 Uspora casu'!$F$5:$J$5,1)+1))^(1/(INDEX('07 Uspora casu'!$F$5:$J$5,MATCH(J$20,'07 Uspora casu'!$F$5:$J$5,1)+1)-INDEX('07 Uspora casu'!$F$5:$J$5,MATCH(J$20,'07 Uspora casu'!$F$5:$J$5,1))))*I29)))))</f>
        <v>1.9967890828817982E-2</v>
      </c>
      <c r="K29" s="48">
        <f>IF($E29="",0,IF('07 Uspora casu'!$D$2="Jazdný čas",IFERROR(INDEX('07 Uspora casu'!$F28:$J28,MATCH(K$20,'07 Uspora casu'!$F$5:$J$5,0))/60,IF(K$20&lt;MIN('07 Uspora casu'!$F$5:$J$5),('07 Uspora casu'!$F28/'07 Uspora casu'!$G28)^(1/('07 Uspora casu'!$G$19-'07 Uspora casu'!$F$19))*L29,IF(K$20&gt;MAX('07 Uspora casu'!$F$5:$J$5),(INDEX('07 Uspora casu'!$F28:$J28,MATCH(K$20,'07 Uspora casu'!$F$5:$J$5,1))/INDEX('07 Uspora casu'!$F28:$J28,MATCH(K$20,'07 Uspora casu'!$F$5:$J$5,1)-1))^(1/(INDEX('07 Uspora casu'!$F$5:$J$5,MATCH(K$20,'07 Uspora casu'!$F$5:$J$5,1))-INDEX('07 Uspora casu'!$F$5:$J$5,MATCH(K$20,'07 Uspora casu'!$F$5:$J$5,1)-1)))*J29,(INDEX('07 Uspora casu'!$F28:$J28,MATCH(K$20,'07 Uspora casu'!$F$5:$J$5,1)+1)/INDEX('07 Uspora casu'!$F28:$J28,MATCH(K$20,'07 Uspora casu'!$F$5:$J$5,1)))^(1/(INDEX('07 Uspora casu'!$F$5:$J$5,MATCH(K$20,'07 Uspora casu'!$F$5:$J$5,1)+1)-INDEX('07 Uspora casu'!$F$5:$J$5,MATCH(K$20,'07 Uspora casu'!$F$5:$J$5,1))))*J29))),IFERROR($E29/INDEX('07 Uspora casu'!$F28:$J28,MATCH(K$20,'07 Uspora casu'!$F$5:$J$5,0)),IF(K$20&lt;MIN('07 Uspora casu'!$F$5:$J$5),('07 Uspora casu'!$G28/'07 Uspora casu'!$F28)^(1/('07 Uspora casu'!$G$19-'07 Uspora casu'!$F$19))*L29,IF(K$20&gt;MAX('07 Uspora casu'!$F$5:$J$5),(INDEX('07 Uspora casu'!$F28:$J28,MATCH(K$20,'07 Uspora casu'!$F$5:$J$5,1)-1)/INDEX('07 Uspora casu'!$F28:$J28,MATCH(K$20,'07 Uspora casu'!$F$5:$J$5,1)))^(1/(INDEX('07 Uspora casu'!$F$5:$J$5,MATCH(K$20,'07 Uspora casu'!$F$5:$J$5,1))-INDEX('07 Uspora casu'!$F$5:$J$5,MATCH(K$20,'07 Uspora casu'!$F$5:$J$5,1)-1)))*J29,(INDEX('07 Uspora casu'!$F28:$J28,MATCH(K$20,'07 Uspora casu'!$F$5:$J$5,1))/INDEX('07 Uspora casu'!$F28:$J28,MATCH(K$20,'07 Uspora casu'!$F$5:$J$5,1)+1))^(1/(INDEX('07 Uspora casu'!$F$5:$J$5,MATCH(K$20,'07 Uspora casu'!$F$5:$J$5,1)+1)-INDEX('07 Uspora casu'!$F$5:$J$5,MATCH(K$20,'07 Uspora casu'!$F$5:$J$5,1))))*J29)))))</f>
        <v>1.9971614578880834E-2</v>
      </c>
      <c r="L29" s="48">
        <f>IF($E29="",0,IF('07 Uspora casu'!$D$2="Jazdný čas",IFERROR(INDEX('07 Uspora casu'!$F28:$J28,MATCH(L$20,'07 Uspora casu'!$F$5:$J$5,0))/60,IF(L$20&lt;MIN('07 Uspora casu'!$F$5:$J$5),('07 Uspora casu'!$F28/'07 Uspora casu'!$G28)^(1/('07 Uspora casu'!$G$19-'07 Uspora casu'!$F$19))*M29,IF(L$20&gt;MAX('07 Uspora casu'!$F$5:$J$5),(INDEX('07 Uspora casu'!$F28:$J28,MATCH(L$20,'07 Uspora casu'!$F$5:$J$5,1))/INDEX('07 Uspora casu'!$F28:$J28,MATCH(L$20,'07 Uspora casu'!$F$5:$J$5,1)-1))^(1/(INDEX('07 Uspora casu'!$F$5:$J$5,MATCH(L$20,'07 Uspora casu'!$F$5:$J$5,1))-INDEX('07 Uspora casu'!$F$5:$J$5,MATCH(L$20,'07 Uspora casu'!$F$5:$J$5,1)-1)))*K29,(INDEX('07 Uspora casu'!$F28:$J28,MATCH(L$20,'07 Uspora casu'!$F$5:$J$5,1)+1)/INDEX('07 Uspora casu'!$F28:$J28,MATCH(L$20,'07 Uspora casu'!$F$5:$J$5,1)))^(1/(INDEX('07 Uspora casu'!$F$5:$J$5,MATCH(L$20,'07 Uspora casu'!$F$5:$J$5,1)+1)-INDEX('07 Uspora casu'!$F$5:$J$5,MATCH(L$20,'07 Uspora casu'!$F$5:$J$5,1))))*K29))),IFERROR($E29/INDEX('07 Uspora casu'!$F28:$J28,MATCH(L$20,'07 Uspora casu'!$F$5:$J$5,0)),IF(L$20&lt;MIN('07 Uspora casu'!$F$5:$J$5),('07 Uspora casu'!$G28/'07 Uspora casu'!$F28)^(1/('07 Uspora casu'!$G$19-'07 Uspora casu'!$F$19))*M29,IF(L$20&gt;MAX('07 Uspora casu'!$F$5:$J$5),(INDEX('07 Uspora casu'!$F28:$J28,MATCH(L$20,'07 Uspora casu'!$F$5:$J$5,1)-1)/INDEX('07 Uspora casu'!$F28:$J28,MATCH(L$20,'07 Uspora casu'!$F$5:$J$5,1)))^(1/(INDEX('07 Uspora casu'!$F$5:$J$5,MATCH(L$20,'07 Uspora casu'!$F$5:$J$5,1))-INDEX('07 Uspora casu'!$F$5:$J$5,MATCH(L$20,'07 Uspora casu'!$F$5:$J$5,1)-1)))*K29,(INDEX('07 Uspora casu'!$F28:$J28,MATCH(L$20,'07 Uspora casu'!$F$5:$J$5,1))/INDEX('07 Uspora casu'!$F28:$J28,MATCH(L$20,'07 Uspora casu'!$F$5:$J$5,1)+1))^(1/(INDEX('07 Uspora casu'!$F$5:$J$5,MATCH(L$20,'07 Uspora casu'!$F$5:$J$5,1)+1)-INDEX('07 Uspora casu'!$F$5:$J$5,MATCH(L$20,'07 Uspora casu'!$F$5:$J$5,1))))*K29)))))</f>
        <v>1.9975339023374294E-2</v>
      </c>
      <c r="M29" s="48">
        <f>IF($E29="",0,IF('07 Uspora casu'!$D$2="Jazdný čas",IFERROR(INDEX('07 Uspora casu'!$F28:$J28,MATCH(M$20,'07 Uspora casu'!$F$5:$J$5,0))/60,IF(M$20&lt;MIN('07 Uspora casu'!$F$5:$J$5),('07 Uspora casu'!$F28/'07 Uspora casu'!$G28)^(1/('07 Uspora casu'!$G$19-'07 Uspora casu'!$F$19))*N29,IF(M$20&gt;MAX('07 Uspora casu'!$F$5:$J$5),(INDEX('07 Uspora casu'!$F28:$J28,MATCH(M$20,'07 Uspora casu'!$F$5:$J$5,1))/INDEX('07 Uspora casu'!$F28:$J28,MATCH(M$20,'07 Uspora casu'!$F$5:$J$5,1)-1))^(1/(INDEX('07 Uspora casu'!$F$5:$J$5,MATCH(M$20,'07 Uspora casu'!$F$5:$J$5,1))-INDEX('07 Uspora casu'!$F$5:$J$5,MATCH(M$20,'07 Uspora casu'!$F$5:$J$5,1)-1)))*L29,(INDEX('07 Uspora casu'!$F28:$J28,MATCH(M$20,'07 Uspora casu'!$F$5:$J$5,1)+1)/INDEX('07 Uspora casu'!$F28:$J28,MATCH(M$20,'07 Uspora casu'!$F$5:$J$5,1)))^(1/(INDEX('07 Uspora casu'!$F$5:$J$5,MATCH(M$20,'07 Uspora casu'!$F$5:$J$5,1)+1)-INDEX('07 Uspora casu'!$F$5:$J$5,MATCH(M$20,'07 Uspora casu'!$F$5:$J$5,1))))*L29))),IFERROR($E29/INDEX('07 Uspora casu'!$F28:$J28,MATCH(M$20,'07 Uspora casu'!$F$5:$J$5,0)),IF(M$20&lt;MIN('07 Uspora casu'!$F$5:$J$5),('07 Uspora casu'!$G28/'07 Uspora casu'!$F28)^(1/('07 Uspora casu'!$G$19-'07 Uspora casu'!$F$19))*N29,IF(M$20&gt;MAX('07 Uspora casu'!$F$5:$J$5),(INDEX('07 Uspora casu'!$F28:$J28,MATCH(M$20,'07 Uspora casu'!$F$5:$J$5,1)-1)/INDEX('07 Uspora casu'!$F28:$J28,MATCH(M$20,'07 Uspora casu'!$F$5:$J$5,1)))^(1/(INDEX('07 Uspora casu'!$F$5:$J$5,MATCH(M$20,'07 Uspora casu'!$F$5:$J$5,1))-INDEX('07 Uspora casu'!$F$5:$J$5,MATCH(M$20,'07 Uspora casu'!$F$5:$J$5,1)-1)))*L29,(INDEX('07 Uspora casu'!$F28:$J28,MATCH(M$20,'07 Uspora casu'!$F$5:$J$5,1))/INDEX('07 Uspora casu'!$F28:$J28,MATCH(M$20,'07 Uspora casu'!$F$5:$J$5,1)+1))^(1/(INDEX('07 Uspora casu'!$F$5:$J$5,MATCH(M$20,'07 Uspora casu'!$F$5:$J$5,1)+1)-INDEX('07 Uspora casu'!$F$5:$J$5,MATCH(M$20,'07 Uspora casu'!$F$5:$J$5,1))))*L29)))))</f>
        <v>1.9979064162427861E-2</v>
      </c>
      <c r="N29" s="48">
        <f>IF($E29="",0,IF('07 Uspora casu'!$D$2="Jazdný čas",IFERROR(INDEX('07 Uspora casu'!$F28:$J28,MATCH(N$20,'07 Uspora casu'!$F$5:$J$5,0))/60,IF(N$20&lt;MIN('07 Uspora casu'!$F$5:$J$5),('07 Uspora casu'!$F28/'07 Uspora casu'!$G28)^(1/('07 Uspora casu'!$G$19-'07 Uspora casu'!$F$19))*O29,IF(N$20&gt;MAX('07 Uspora casu'!$F$5:$J$5),(INDEX('07 Uspora casu'!$F28:$J28,MATCH(N$20,'07 Uspora casu'!$F$5:$J$5,1))/INDEX('07 Uspora casu'!$F28:$J28,MATCH(N$20,'07 Uspora casu'!$F$5:$J$5,1)-1))^(1/(INDEX('07 Uspora casu'!$F$5:$J$5,MATCH(N$20,'07 Uspora casu'!$F$5:$J$5,1))-INDEX('07 Uspora casu'!$F$5:$J$5,MATCH(N$20,'07 Uspora casu'!$F$5:$J$5,1)-1)))*M29,(INDEX('07 Uspora casu'!$F28:$J28,MATCH(N$20,'07 Uspora casu'!$F$5:$J$5,1)+1)/INDEX('07 Uspora casu'!$F28:$J28,MATCH(N$20,'07 Uspora casu'!$F$5:$J$5,1)))^(1/(INDEX('07 Uspora casu'!$F$5:$J$5,MATCH(N$20,'07 Uspora casu'!$F$5:$J$5,1)+1)-INDEX('07 Uspora casu'!$F$5:$J$5,MATCH(N$20,'07 Uspora casu'!$F$5:$J$5,1))))*M29))),IFERROR($E29/INDEX('07 Uspora casu'!$F28:$J28,MATCH(N$20,'07 Uspora casu'!$F$5:$J$5,0)),IF(N$20&lt;MIN('07 Uspora casu'!$F$5:$J$5),('07 Uspora casu'!$G28/'07 Uspora casu'!$F28)^(1/('07 Uspora casu'!$G$19-'07 Uspora casu'!$F$19))*O29,IF(N$20&gt;MAX('07 Uspora casu'!$F$5:$J$5),(INDEX('07 Uspora casu'!$F28:$J28,MATCH(N$20,'07 Uspora casu'!$F$5:$J$5,1)-1)/INDEX('07 Uspora casu'!$F28:$J28,MATCH(N$20,'07 Uspora casu'!$F$5:$J$5,1)))^(1/(INDEX('07 Uspora casu'!$F$5:$J$5,MATCH(N$20,'07 Uspora casu'!$F$5:$J$5,1))-INDEX('07 Uspora casu'!$F$5:$J$5,MATCH(N$20,'07 Uspora casu'!$F$5:$J$5,1)-1)))*M29,(INDEX('07 Uspora casu'!$F28:$J28,MATCH(N$20,'07 Uspora casu'!$F$5:$J$5,1))/INDEX('07 Uspora casu'!$F28:$J28,MATCH(N$20,'07 Uspora casu'!$F$5:$J$5,1)+1))^(1/(INDEX('07 Uspora casu'!$F$5:$J$5,MATCH(N$20,'07 Uspora casu'!$F$5:$J$5,1)+1)-INDEX('07 Uspora casu'!$F$5:$J$5,MATCH(N$20,'07 Uspora casu'!$F$5:$J$5,1))))*M29)))))</f>
        <v>1.9982789996171063E-2</v>
      </c>
      <c r="O29" s="48">
        <f>IF($E29="",0,IF('07 Uspora casu'!$D$2="Jazdný čas",IFERROR(INDEX('07 Uspora casu'!$F28:$J28,MATCH(O$20,'07 Uspora casu'!$F$5:$J$5,0))/60,IF(O$20&lt;MIN('07 Uspora casu'!$F$5:$J$5),('07 Uspora casu'!$F28/'07 Uspora casu'!$G28)^(1/('07 Uspora casu'!$G$19-'07 Uspora casu'!$F$19))*P29,IF(O$20&gt;MAX('07 Uspora casu'!$F$5:$J$5),(INDEX('07 Uspora casu'!$F28:$J28,MATCH(O$20,'07 Uspora casu'!$F$5:$J$5,1))/INDEX('07 Uspora casu'!$F28:$J28,MATCH(O$20,'07 Uspora casu'!$F$5:$J$5,1)-1))^(1/(INDEX('07 Uspora casu'!$F$5:$J$5,MATCH(O$20,'07 Uspora casu'!$F$5:$J$5,1))-INDEX('07 Uspora casu'!$F$5:$J$5,MATCH(O$20,'07 Uspora casu'!$F$5:$J$5,1)-1)))*N29,(INDEX('07 Uspora casu'!$F28:$J28,MATCH(O$20,'07 Uspora casu'!$F$5:$J$5,1)+1)/INDEX('07 Uspora casu'!$F28:$J28,MATCH(O$20,'07 Uspora casu'!$F$5:$J$5,1)))^(1/(INDEX('07 Uspora casu'!$F$5:$J$5,MATCH(O$20,'07 Uspora casu'!$F$5:$J$5,1)+1)-INDEX('07 Uspora casu'!$F$5:$J$5,MATCH(O$20,'07 Uspora casu'!$F$5:$J$5,1))))*N29))),IFERROR($E29/INDEX('07 Uspora casu'!$F28:$J28,MATCH(O$20,'07 Uspora casu'!$F$5:$J$5,0)),IF(O$20&lt;MIN('07 Uspora casu'!$F$5:$J$5),('07 Uspora casu'!$G28/'07 Uspora casu'!$F28)^(1/('07 Uspora casu'!$G$19-'07 Uspora casu'!$F$19))*P29,IF(O$20&gt;MAX('07 Uspora casu'!$F$5:$J$5),(INDEX('07 Uspora casu'!$F28:$J28,MATCH(O$20,'07 Uspora casu'!$F$5:$J$5,1)-1)/INDEX('07 Uspora casu'!$F28:$J28,MATCH(O$20,'07 Uspora casu'!$F$5:$J$5,1)))^(1/(INDEX('07 Uspora casu'!$F$5:$J$5,MATCH(O$20,'07 Uspora casu'!$F$5:$J$5,1))-INDEX('07 Uspora casu'!$F$5:$J$5,MATCH(O$20,'07 Uspora casu'!$F$5:$J$5,1)-1)))*N29,(INDEX('07 Uspora casu'!$F28:$J28,MATCH(O$20,'07 Uspora casu'!$F$5:$J$5,1))/INDEX('07 Uspora casu'!$F28:$J28,MATCH(O$20,'07 Uspora casu'!$F$5:$J$5,1)+1))^(1/(INDEX('07 Uspora casu'!$F$5:$J$5,MATCH(O$20,'07 Uspora casu'!$F$5:$J$5,1)+1)-INDEX('07 Uspora casu'!$F$5:$J$5,MATCH(O$20,'07 Uspora casu'!$F$5:$J$5,1))))*N29)))))</f>
        <v>1.998651652473345E-2</v>
      </c>
      <c r="P29" s="48">
        <f>IF($E29="",0,IF('07 Uspora casu'!$D$2="Jazdný čas",IFERROR(INDEX('07 Uspora casu'!$F28:$J28,MATCH(P$20,'07 Uspora casu'!$F$5:$J$5,0))/60,IF(P$20&lt;MIN('07 Uspora casu'!$F$5:$J$5),('07 Uspora casu'!$F28/'07 Uspora casu'!$G28)^(1/('07 Uspora casu'!$G$19-'07 Uspora casu'!$F$19))*Q29,IF(P$20&gt;MAX('07 Uspora casu'!$F$5:$J$5),(INDEX('07 Uspora casu'!$F28:$J28,MATCH(P$20,'07 Uspora casu'!$F$5:$J$5,1))/INDEX('07 Uspora casu'!$F28:$J28,MATCH(P$20,'07 Uspora casu'!$F$5:$J$5,1)-1))^(1/(INDEX('07 Uspora casu'!$F$5:$J$5,MATCH(P$20,'07 Uspora casu'!$F$5:$J$5,1))-INDEX('07 Uspora casu'!$F$5:$J$5,MATCH(P$20,'07 Uspora casu'!$F$5:$J$5,1)-1)))*O29,(INDEX('07 Uspora casu'!$F28:$J28,MATCH(P$20,'07 Uspora casu'!$F$5:$J$5,1)+1)/INDEX('07 Uspora casu'!$F28:$J28,MATCH(P$20,'07 Uspora casu'!$F$5:$J$5,1)))^(1/(INDEX('07 Uspora casu'!$F$5:$J$5,MATCH(P$20,'07 Uspora casu'!$F$5:$J$5,1)+1)-INDEX('07 Uspora casu'!$F$5:$J$5,MATCH(P$20,'07 Uspora casu'!$F$5:$J$5,1))))*O29))),IFERROR($E29/INDEX('07 Uspora casu'!$F28:$J28,MATCH(P$20,'07 Uspora casu'!$F$5:$J$5,0)),IF(P$20&lt;MIN('07 Uspora casu'!$F$5:$J$5),('07 Uspora casu'!$G28/'07 Uspora casu'!$F28)^(1/('07 Uspora casu'!$G$19-'07 Uspora casu'!$F$19))*Q29,IF(P$20&gt;MAX('07 Uspora casu'!$F$5:$J$5),(INDEX('07 Uspora casu'!$F28:$J28,MATCH(P$20,'07 Uspora casu'!$F$5:$J$5,1)-1)/INDEX('07 Uspora casu'!$F28:$J28,MATCH(P$20,'07 Uspora casu'!$F$5:$J$5,1)))^(1/(INDEX('07 Uspora casu'!$F$5:$J$5,MATCH(P$20,'07 Uspora casu'!$F$5:$J$5,1))-INDEX('07 Uspora casu'!$F$5:$J$5,MATCH(P$20,'07 Uspora casu'!$F$5:$J$5,1)-1)))*O29,(INDEX('07 Uspora casu'!$F28:$J28,MATCH(P$20,'07 Uspora casu'!$F$5:$J$5,1))/INDEX('07 Uspora casu'!$F28:$J28,MATCH(P$20,'07 Uspora casu'!$F$5:$J$5,1)+1))^(1/(INDEX('07 Uspora casu'!$F$5:$J$5,MATCH(P$20,'07 Uspora casu'!$F$5:$J$5,1)+1)-INDEX('07 Uspora casu'!$F$5:$J$5,MATCH(P$20,'07 Uspora casu'!$F$5:$J$5,1))))*O29)))))</f>
        <v>1.99902437482446E-2</v>
      </c>
      <c r="Q29" s="48">
        <f>IF($E29="",0,IF('07 Uspora casu'!$D$2="Jazdný čas",IFERROR(INDEX('07 Uspora casu'!$F28:$J28,MATCH(Q$20,'07 Uspora casu'!$F$5:$J$5,0))/60,IF(Q$20&lt;MIN('07 Uspora casu'!$F$5:$J$5),('07 Uspora casu'!$F28/'07 Uspora casu'!$G28)^(1/('07 Uspora casu'!$G$19-'07 Uspora casu'!$F$19))*R29,IF(Q$20&gt;MAX('07 Uspora casu'!$F$5:$J$5),(INDEX('07 Uspora casu'!$F28:$J28,MATCH(Q$20,'07 Uspora casu'!$F$5:$J$5,1))/INDEX('07 Uspora casu'!$F28:$J28,MATCH(Q$20,'07 Uspora casu'!$F$5:$J$5,1)-1))^(1/(INDEX('07 Uspora casu'!$F$5:$J$5,MATCH(Q$20,'07 Uspora casu'!$F$5:$J$5,1))-INDEX('07 Uspora casu'!$F$5:$J$5,MATCH(Q$20,'07 Uspora casu'!$F$5:$J$5,1)-1)))*P29,(INDEX('07 Uspora casu'!$F28:$J28,MATCH(Q$20,'07 Uspora casu'!$F$5:$J$5,1)+1)/INDEX('07 Uspora casu'!$F28:$J28,MATCH(Q$20,'07 Uspora casu'!$F$5:$J$5,1)))^(1/(INDEX('07 Uspora casu'!$F$5:$J$5,MATCH(Q$20,'07 Uspora casu'!$F$5:$J$5,1)+1)-INDEX('07 Uspora casu'!$F$5:$J$5,MATCH(Q$20,'07 Uspora casu'!$F$5:$J$5,1))))*P29))),IFERROR($E29/INDEX('07 Uspora casu'!$F28:$J28,MATCH(Q$20,'07 Uspora casu'!$F$5:$J$5,0)),IF(Q$20&lt;MIN('07 Uspora casu'!$F$5:$J$5),('07 Uspora casu'!$G28/'07 Uspora casu'!$F28)^(1/('07 Uspora casu'!$G$19-'07 Uspora casu'!$F$19))*R29,IF(Q$20&gt;MAX('07 Uspora casu'!$F$5:$J$5),(INDEX('07 Uspora casu'!$F28:$J28,MATCH(Q$20,'07 Uspora casu'!$F$5:$J$5,1)-1)/INDEX('07 Uspora casu'!$F28:$J28,MATCH(Q$20,'07 Uspora casu'!$F$5:$J$5,1)))^(1/(INDEX('07 Uspora casu'!$F$5:$J$5,MATCH(Q$20,'07 Uspora casu'!$F$5:$J$5,1))-INDEX('07 Uspora casu'!$F$5:$J$5,MATCH(Q$20,'07 Uspora casu'!$F$5:$J$5,1)-1)))*P29,(INDEX('07 Uspora casu'!$F28:$J28,MATCH(Q$20,'07 Uspora casu'!$F$5:$J$5,1))/INDEX('07 Uspora casu'!$F28:$J28,MATCH(Q$20,'07 Uspora casu'!$F$5:$J$5,1)+1))^(1/(INDEX('07 Uspora casu'!$F$5:$J$5,MATCH(Q$20,'07 Uspora casu'!$F$5:$J$5,1)+1)-INDEX('07 Uspora casu'!$F$5:$J$5,MATCH(Q$20,'07 Uspora casu'!$F$5:$J$5,1))))*P29)))))</f>
        <v>1.9993971666834118E-2</v>
      </c>
      <c r="R29" s="48">
        <f>IF($E29="",0,IF('07 Uspora casu'!$D$2="Jazdný čas",IFERROR(INDEX('07 Uspora casu'!$F28:$J28,MATCH(R$20,'07 Uspora casu'!$F$5:$J$5,0))/60,IF(R$20&lt;MIN('07 Uspora casu'!$F$5:$J$5),('07 Uspora casu'!$F28/'07 Uspora casu'!$G28)^(1/('07 Uspora casu'!$G$19-'07 Uspora casu'!$F$19))*S29,IF(R$20&gt;MAX('07 Uspora casu'!$F$5:$J$5),(INDEX('07 Uspora casu'!$F28:$J28,MATCH(R$20,'07 Uspora casu'!$F$5:$J$5,1))/INDEX('07 Uspora casu'!$F28:$J28,MATCH(R$20,'07 Uspora casu'!$F$5:$J$5,1)-1))^(1/(INDEX('07 Uspora casu'!$F$5:$J$5,MATCH(R$20,'07 Uspora casu'!$F$5:$J$5,1))-INDEX('07 Uspora casu'!$F$5:$J$5,MATCH(R$20,'07 Uspora casu'!$F$5:$J$5,1)-1)))*Q29,(INDEX('07 Uspora casu'!$F28:$J28,MATCH(R$20,'07 Uspora casu'!$F$5:$J$5,1)+1)/INDEX('07 Uspora casu'!$F28:$J28,MATCH(R$20,'07 Uspora casu'!$F$5:$J$5,1)))^(1/(INDEX('07 Uspora casu'!$F$5:$J$5,MATCH(R$20,'07 Uspora casu'!$F$5:$J$5,1)+1)-INDEX('07 Uspora casu'!$F$5:$J$5,MATCH(R$20,'07 Uspora casu'!$F$5:$J$5,1))))*Q29))),IFERROR($E29/INDEX('07 Uspora casu'!$F28:$J28,MATCH(R$20,'07 Uspora casu'!$F$5:$J$5,0)),IF(R$20&lt;MIN('07 Uspora casu'!$F$5:$J$5),('07 Uspora casu'!$G28/'07 Uspora casu'!$F28)^(1/('07 Uspora casu'!$G$19-'07 Uspora casu'!$F$19))*S29,IF(R$20&gt;MAX('07 Uspora casu'!$F$5:$J$5),(INDEX('07 Uspora casu'!$F28:$J28,MATCH(R$20,'07 Uspora casu'!$F$5:$J$5,1)-1)/INDEX('07 Uspora casu'!$F28:$J28,MATCH(R$20,'07 Uspora casu'!$F$5:$J$5,1)))^(1/(INDEX('07 Uspora casu'!$F$5:$J$5,MATCH(R$20,'07 Uspora casu'!$F$5:$J$5,1))-INDEX('07 Uspora casu'!$F$5:$J$5,MATCH(R$20,'07 Uspora casu'!$F$5:$J$5,1)-1)))*Q29,(INDEX('07 Uspora casu'!$F28:$J28,MATCH(R$20,'07 Uspora casu'!$F$5:$J$5,1))/INDEX('07 Uspora casu'!$F28:$J28,MATCH(R$20,'07 Uspora casu'!$F$5:$J$5,1)+1))^(1/(INDEX('07 Uspora casu'!$F$5:$J$5,MATCH(R$20,'07 Uspora casu'!$F$5:$J$5,1)+1)-INDEX('07 Uspora casu'!$F$5:$J$5,MATCH(R$20,'07 Uspora casu'!$F$5:$J$5,1))))*Q29)))))</f>
        <v>1.9996383873148081E-2</v>
      </c>
      <c r="S29" s="48">
        <f>IF($E29="",0,IF('07 Uspora casu'!$D$2="Jazdný čas",IFERROR(INDEX('07 Uspora casu'!$F28:$J28,MATCH(S$20,'07 Uspora casu'!$F$5:$J$5,0))/60,IF(S$20&lt;MIN('07 Uspora casu'!$F$5:$J$5),('07 Uspora casu'!$F28/'07 Uspora casu'!$G28)^(1/('07 Uspora casu'!$G$19-'07 Uspora casu'!$F$19))*T29,IF(S$20&gt;MAX('07 Uspora casu'!$F$5:$J$5),(INDEX('07 Uspora casu'!$F28:$J28,MATCH(S$20,'07 Uspora casu'!$F$5:$J$5,1))/INDEX('07 Uspora casu'!$F28:$J28,MATCH(S$20,'07 Uspora casu'!$F$5:$J$5,1)-1))^(1/(INDEX('07 Uspora casu'!$F$5:$J$5,MATCH(S$20,'07 Uspora casu'!$F$5:$J$5,1))-INDEX('07 Uspora casu'!$F$5:$J$5,MATCH(S$20,'07 Uspora casu'!$F$5:$J$5,1)-1)))*R29,(INDEX('07 Uspora casu'!$F28:$J28,MATCH(S$20,'07 Uspora casu'!$F$5:$J$5,1)+1)/INDEX('07 Uspora casu'!$F28:$J28,MATCH(S$20,'07 Uspora casu'!$F$5:$J$5,1)))^(1/(INDEX('07 Uspora casu'!$F$5:$J$5,MATCH(S$20,'07 Uspora casu'!$F$5:$J$5,1)+1)-INDEX('07 Uspora casu'!$F$5:$J$5,MATCH(S$20,'07 Uspora casu'!$F$5:$J$5,1))))*R29))),IFERROR($E29/INDEX('07 Uspora casu'!$F28:$J28,MATCH(S$20,'07 Uspora casu'!$F$5:$J$5,0)),IF(S$20&lt;MIN('07 Uspora casu'!$F$5:$J$5),('07 Uspora casu'!$G28/'07 Uspora casu'!$F28)^(1/('07 Uspora casu'!$G$19-'07 Uspora casu'!$F$19))*T29,IF(S$20&gt;MAX('07 Uspora casu'!$F$5:$J$5),(INDEX('07 Uspora casu'!$F28:$J28,MATCH(S$20,'07 Uspora casu'!$F$5:$J$5,1)-1)/INDEX('07 Uspora casu'!$F28:$J28,MATCH(S$20,'07 Uspora casu'!$F$5:$J$5,1)))^(1/(INDEX('07 Uspora casu'!$F$5:$J$5,MATCH(S$20,'07 Uspora casu'!$F$5:$J$5,1))-INDEX('07 Uspora casu'!$F$5:$J$5,MATCH(S$20,'07 Uspora casu'!$F$5:$J$5,1)-1)))*R29,(INDEX('07 Uspora casu'!$F28:$J28,MATCH(S$20,'07 Uspora casu'!$F$5:$J$5,1))/INDEX('07 Uspora casu'!$F28:$J28,MATCH(S$20,'07 Uspora casu'!$F$5:$J$5,1)+1))^(1/(INDEX('07 Uspora casu'!$F$5:$J$5,MATCH(S$20,'07 Uspora casu'!$F$5:$J$5,1)+1)-INDEX('07 Uspora casu'!$F$5:$J$5,MATCH(S$20,'07 Uspora casu'!$F$5:$J$5,1))))*R29)))))</f>
        <v>1.9998796370486727E-2</v>
      </c>
      <c r="T29" s="48">
        <f>IF($E29="",0,IF('07 Uspora casu'!$D$2="Jazdný čas",IFERROR(INDEX('07 Uspora casu'!$F28:$J28,MATCH(T$20,'07 Uspora casu'!$F$5:$J$5,0))/60,IF(T$20&lt;MIN('07 Uspora casu'!$F$5:$J$5),('07 Uspora casu'!$F28/'07 Uspora casu'!$G28)^(1/('07 Uspora casu'!$G$19-'07 Uspora casu'!$F$19))*U29,IF(T$20&gt;MAX('07 Uspora casu'!$F$5:$J$5),(INDEX('07 Uspora casu'!$F28:$J28,MATCH(T$20,'07 Uspora casu'!$F$5:$J$5,1))/INDEX('07 Uspora casu'!$F28:$J28,MATCH(T$20,'07 Uspora casu'!$F$5:$J$5,1)-1))^(1/(INDEX('07 Uspora casu'!$F$5:$J$5,MATCH(T$20,'07 Uspora casu'!$F$5:$J$5,1))-INDEX('07 Uspora casu'!$F$5:$J$5,MATCH(T$20,'07 Uspora casu'!$F$5:$J$5,1)-1)))*S29,(INDEX('07 Uspora casu'!$F28:$J28,MATCH(T$20,'07 Uspora casu'!$F$5:$J$5,1)+1)/INDEX('07 Uspora casu'!$F28:$J28,MATCH(T$20,'07 Uspora casu'!$F$5:$J$5,1)))^(1/(INDEX('07 Uspora casu'!$F$5:$J$5,MATCH(T$20,'07 Uspora casu'!$F$5:$J$5,1)+1)-INDEX('07 Uspora casu'!$F$5:$J$5,MATCH(T$20,'07 Uspora casu'!$F$5:$J$5,1))))*S29))),IFERROR($E29/INDEX('07 Uspora casu'!$F28:$J28,MATCH(T$20,'07 Uspora casu'!$F$5:$J$5,0)),IF(T$20&lt;MIN('07 Uspora casu'!$F$5:$J$5),('07 Uspora casu'!$G28/'07 Uspora casu'!$F28)^(1/('07 Uspora casu'!$G$19-'07 Uspora casu'!$F$19))*U29,IF(T$20&gt;MAX('07 Uspora casu'!$F$5:$J$5),(INDEX('07 Uspora casu'!$F28:$J28,MATCH(T$20,'07 Uspora casu'!$F$5:$J$5,1)-1)/INDEX('07 Uspora casu'!$F28:$J28,MATCH(T$20,'07 Uspora casu'!$F$5:$J$5,1)))^(1/(INDEX('07 Uspora casu'!$F$5:$J$5,MATCH(T$20,'07 Uspora casu'!$F$5:$J$5,1))-INDEX('07 Uspora casu'!$F$5:$J$5,MATCH(T$20,'07 Uspora casu'!$F$5:$J$5,1)-1)))*S29,(INDEX('07 Uspora casu'!$F28:$J28,MATCH(T$20,'07 Uspora casu'!$F$5:$J$5,1))/INDEX('07 Uspora casu'!$F28:$J28,MATCH(T$20,'07 Uspora casu'!$F$5:$J$5,1)+1))^(1/(INDEX('07 Uspora casu'!$F$5:$J$5,MATCH(T$20,'07 Uspora casu'!$F$5:$J$5,1)+1)-INDEX('07 Uspora casu'!$F$5:$J$5,MATCH(T$20,'07 Uspora casu'!$F$5:$J$5,1))))*S29)))))</f>
        <v>2.0001209158885171E-2</v>
      </c>
      <c r="U29" s="48">
        <f>IF($E29="",0,IF('07 Uspora casu'!$D$2="Jazdný čas",IFERROR(INDEX('07 Uspora casu'!$F28:$J28,MATCH(U$20,'07 Uspora casu'!$F$5:$J$5,0))/60,IF(U$20&lt;MIN('07 Uspora casu'!$F$5:$J$5),('07 Uspora casu'!$F28/'07 Uspora casu'!$G28)^(1/('07 Uspora casu'!$G$19-'07 Uspora casu'!$F$19))*V29,IF(U$20&gt;MAX('07 Uspora casu'!$F$5:$J$5),(INDEX('07 Uspora casu'!$F28:$J28,MATCH(U$20,'07 Uspora casu'!$F$5:$J$5,1))/INDEX('07 Uspora casu'!$F28:$J28,MATCH(U$20,'07 Uspora casu'!$F$5:$J$5,1)-1))^(1/(INDEX('07 Uspora casu'!$F$5:$J$5,MATCH(U$20,'07 Uspora casu'!$F$5:$J$5,1))-INDEX('07 Uspora casu'!$F$5:$J$5,MATCH(U$20,'07 Uspora casu'!$F$5:$J$5,1)-1)))*T29,(INDEX('07 Uspora casu'!$F28:$J28,MATCH(U$20,'07 Uspora casu'!$F$5:$J$5,1)+1)/INDEX('07 Uspora casu'!$F28:$J28,MATCH(U$20,'07 Uspora casu'!$F$5:$J$5,1)))^(1/(INDEX('07 Uspora casu'!$F$5:$J$5,MATCH(U$20,'07 Uspora casu'!$F$5:$J$5,1)+1)-INDEX('07 Uspora casu'!$F$5:$J$5,MATCH(U$20,'07 Uspora casu'!$F$5:$J$5,1))))*T29))),IFERROR($E29/INDEX('07 Uspora casu'!$F28:$J28,MATCH(U$20,'07 Uspora casu'!$F$5:$J$5,0)),IF(U$20&lt;MIN('07 Uspora casu'!$F$5:$J$5),('07 Uspora casu'!$G28/'07 Uspora casu'!$F28)^(1/('07 Uspora casu'!$G$19-'07 Uspora casu'!$F$19))*V29,IF(U$20&gt;MAX('07 Uspora casu'!$F$5:$J$5),(INDEX('07 Uspora casu'!$F28:$J28,MATCH(U$20,'07 Uspora casu'!$F$5:$J$5,1)-1)/INDEX('07 Uspora casu'!$F28:$J28,MATCH(U$20,'07 Uspora casu'!$F$5:$J$5,1)))^(1/(INDEX('07 Uspora casu'!$F$5:$J$5,MATCH(U$20,'07 Uspora casu'!$F$5:$J$5,1))-INDEX('07 Uspora casu'!$F$5:$J$5,MATCH(U$20,'07 Uspora casu'!$F$5:$J$5,1)-1)))*T29,(INDEX('07 Uspora casu'!$F28:$J28,MATCH(U$20,'07 Uspora casu'!$F$5:$J$5,1))/INDEX('07 Uspora casu'!$F28:$J28,MATCH(U$20,'07 Uspora casu'!$F$5:$J$5,1)+1))^(1/(INDEX('07 Uspora casu'!$F$5:$J$5,MATCH(U$20,'07 Uspora casu'!$F$5:$J$5,1)+1)-INDEX('07 Uspora casu'!$F$5:$J$5,MATCH(U$20,'07 Uspora casu'!$F$5:$J$5,1))))*T29)))))</f>
        <v>2.0003622238378524E-2</v>
      </c>
      <c r="V29" s="48">
        <f>IF($E29="",0,IF('07 Uspora casu'!$D$2="Jazdný čas",IFERROR(INDEX('07 Uspora casu'!$F28:$J28,MATCH(V$20,'07 Uspora casu'!$F$5:$J$5,0))/60,IF(V$20&lt;MIN('07 Uspora casu'!$F$5:$J$5),('07 Uspora casu'!$F28/'07 Uspora casu'!$G28)^(1/('07 Uspora casu'!$G$19-'07 Uspora casu'!$F$19))*W29,IF(V$20&gt;MAX('07 Uspora casu'!$F$5:$J$5),(INDEX('07 Uspora casu'!$F28:$J28,MATCH(V$20,'07 Uspora casu'!$F$5:$J$5,1))/INDEX('07 Uspora casu'!$F28:$J28,MATCH(V$20,'07 Uspora casu'!$F$5:$J$5,1)-1))^(1/(INDEX('07 Uspora casu'!$F$5:$J$5,MATCH(V$20,'07 Uspora casu'!$F$5:$J$5,1))-INDEX('07 Uspora casu'!$F$5:$J$5,MATCH(V$20,'07 Uspora casu'!$F$5:$J$5,1)-1)))*U29,(INDEX('07 Uspora casu'!$F28:$J28,MATCH(V$20,'07 Uspora casu'!$F$5:$J$5,1)+1)/INDEX('07 Uspora casu'!$F28:$J28,MATCH(V$20,'07 Uspora casu'!$F$5:$J$5,1)))^(1/(INDEX('07 Uspora casu'!$F$5:$J$5,MATCH(V$20,'07 Uspora casu'!$F$5:$J$5,1)+1)-INDEX('07 Uspora casu'!$F$5:$J$5,MATCH(V$20,'07 Uspora casu'!$F$5:$J$5,1))))*U29))),IFERROR($E29/INDEX('07 Uspora casu'!$F28:$J28,MATCH(V$20,'07 Uspora casu'!$F$5:$J$5,0)),IF(V$20&lt;MIN('07 Uspora casu'!$F$5:$J$5),('07 Uspora casu'!$G28/'07 Uspora casu'!$F28)^(1/('07 Uspora casu'!$G$19-'07 Uspora casu'!$F$19))*W29,IF(V$20&gt;MAX('07 Uspora casu'!$F$5:$J$5),(INDEX('07 Uspora casu'!$F28:$J28,MATCH(V$20,'07 Uspora casu'!$F$5:$J$5,1)-1)/INDEX('07 Uspora casu'!$F28:$J28,MATCH(V$20,'07 Uspora casu'!$F$5:$J$5,1)))^(1/(INDEX('07 Uspora casu'!$F$5:$J$5,MATCH(V$20,'07 Uspora casu'!$F$5:$J$5,1))-INDEX('07 Uspora casu'!$F$5:$J$5,MATCH(V$20,'07 Uspora casu'!$F$5:$J$5,1)-1)))*U29,(INDEX('07 Uspora casu'!$F28:$J28,MATCH(V$20,'07 Uspora casu'!$F$5:$J$5,1))/INDEX('07 Uspora casu'!$F28:$J28,MATCH(V$20,'07 Uspora casu'!$F$5:$J$5,1)+1))^(1/(INDEX('07 Uspora casu'!$F$5:$J$5,MATCH(V$20,'07 Uspora casu'!$F$5:$J$5,1)+1)-INDEX('07 Uspora casu'!$F$5:$J$5,MATCH(V$20,'07 Uspora casu'!$F$5:$J$5,1))))*U29)))))</f>
        <v>2.000603560900191E-2</v>
      </c>
      <c r="W29" s="48">
        <f>IF($E29="",0,IF('07 Uspora casu'!$D$2="Jazdný čas",IFERROR(INDEX('07 Uspora casu'!$F28:$J28,MATCH(W$20,'07 Uspora casu'!$F$5:$J$5,0))/60,IF(W$20&lt;MIN('07 Uspora casu'!$F$5:$J$5),('07 Uspora casu'!$F28/'07 Uspora casu'!$G28)^(1/('07 Uspora casu'!$G$19-'07 Uspora casu'!$F$19))*X29,IF(W$20&gt;MAX('07 Uspora casu'!$F$5:$J$5),(INDEX('07 Uspora casu'!$F28:$J28,MATCH(W$20,'07 Uspora casu'!$F$5:$J$5,1))/INDEX('07 Uspora casu'!$F28:$J28,MATCH(W$20,'07 Uspora casu'!$F$5:$J$5,1)-1))^(1/(INDEX('07 Uspora casu'!$F$5:$J$5,MATCH(W$20,'07 Uspora casu'!$F$5:$J$5,1))-INDEX('07 Uspora casu'!$F$5:$J$5,MATCH(W$20,'07 Uspora casu'!$F$5:$J$5,1)-1)))*V29,(INDEX('07 Uspora casu'!$F28:$J28,MATCH(W$20,'07 Uspora casu'!$F$5:$J$5,1)+1)/INDEX('07 Uspora casu'!$F28:$J28,MATCH(W$20,'07 Uspora casu'!$F$5:$J$5,1)))^(1/(INDEX('07 Uspora casu'!$F$5:$J$5,MATCH(W$20,'07 Uspora casu'!$F$5:$J$5,1)+1)-INDEX('07 Uspora casu'!$F$5:$J$5,MATCH(W$20,'07 Uspora casu'!$F$5:$J$5,1))))*V29))),IFERROR($E29/INDEX('07 Uspora casu'!$F28:$J28,MATCH(W$20,'07 Uspora casu'!$F$5:$J$5,0)),IF(W$20&lt;MIN('07 Uspora casu'!$F$5:$J$5),('07 Uspora casu'!$G28/'07 Uspora casu'!$F28)^(1/('07 Uspora casu'!$G$19-'07 Uspora casu'!$F$19))*X29,IF(W$20&gt;MAX('07 Uspora casu'!$F$5:$J$5),(INDEX('07 Uspora casu'!$F28:$J28,MATCH(W$20,'07 Uspora casu'!$F$5:$J$5,1)-1)/INDEX('07 Uspora casu'!$F28:$J28,MATCH(W$20,'07 Uspora casu'!$F$5:$J$5,1)))^(1/(INDEX('07 Uspora casu'!$F$5:$J$5,MATCH(W$20,'07 Uspora casu'!$F$5:$J$5,1))-INDEX('07 Uspora casu'!$F$5:$J$5,MATCH(W$20,'07 Uspora casu'!$F$5:$J$5,1)-1)))*V29,(INDEX('07 Uspora casu'!$F28:$J28,MATCH(W$20,'07 Uspora casu'!$F$5:$J$5,1))/INDEX('07 Uspora casu'!$F28:$J28,MATCH(W$20,'07 Uspora casu'!$F$5:$J$5,1)+1))^(1/(INDEX('07 Uspora casu'!$F$5:$J$5,MATCH(W$20,'07 Uspora casu'!$F$5:$J$5,1)+1)-INDEX('07 Uspora casu'!$F$5:$J$5,MATCH(W$20,'07 Uspora casu'!$F$5:$J$5,1))))*V29)))))</f>
        <v>2.000844927079045E-2</v>
      </c>
      <c r="X29" s="48">
        <f>IF($E29="",0,IF('07 Uspora casu'!$D$2="Jazdný čas",IFERROR(INDEX('07 Uspora casu'!$F28:$J28,MATCH(X$20,'07 Uspora casu'!$F$5:$J$5,0))/60,IF(X$20&lt;MIN('07 Uspora casu'!$F$5:$J$5),('07 Uspora casu'!$F28/'07 Uspora casu'!$G28)^(1/('07 Uspora casu'!$G$19-'07 Uspora casu'!$F$19))*Y29,IF(X$20&gt;MAX('07 Uspora casu'!$F$5:$J$5),(INDEX('07 Uspora casu'!$F28:$J28,MATCH(X$20,'07 Uspora casu'!$F$5:$J$5,1))/INDEX('07 Uspora casu'!$F28:$J28,MATCH(X$20,'07 Uspora casu'!$F$5:$J$5,1)-1))^(1/(INDEX('07 Uspora casu'!$F$5:$J$5,MATCH(X$20,'07 Uspora casu'!$F$5:$J$5,1))-INDEX('07 Uspora casu'!$F$5:$J$5,MATCH(X$20,'07 Uspora casu'!$F$5:$J$5,1)-1)))*W29,(INDEX('07 Uspora casu'!$F28:$J28,MATCH(X$20,'07 Uspora casu'!$F$5:$J$5,1)+1)/INDEX('07 Uspora casu'!$F28:$J28,MATCH(X$20,'07 Uspora casu'!$F$5:$J$5,1)))^(1/(INDEX('07 Uspora casu'!$F$5:$J$5,MATCH(X$20,'07 Uspora casu'!$F$5:$J$5,1)+1)-INDEX('07 Uspora casu'!$F$5:$J$5,MATCH(X$20,'07 Uspora casu'!$F$5:$J$5,1))))*W29))),IFERROR($E29/INDEX('07 Uspora casu'!$F28:$J28,MATCH(X$20,'07 Uspora casu'!$F$5:$J$5,0)),IF(X$20&lt;MIN('07 Uspora casu'!$F$5:$J$5),('07 Uspora casu'!$G28/'07 Uspora casu'!$F28)^(1/('07 Uspora casu'!$G$19-'07 Uspora casu'!$F$19))*Y29,IF(X$20&gt;MAX('07 Uspora casu'!$F$5:$J$5),(INDEX('07 Uspora casu'!$F28:$J28,MATCH(X$20,'07 Uspora casu'!$F$5:$J$5,1)-1)/INDEX('07 Uspora casu'!$F28:$J28,MATCH(X$20,'07 Uspora casu'!$F$5:$J$5,1)))^(1/(INDEX('07 Uspora casu'!$F$5:$J$5,MATCH(X$20,'07 Uspora casu'!$F$5:$J$5,1))-INDEX('07 Uspora casu'!$F$5:$J$5,MATCH(X$20,'07 Uspora casu'!$F$5:$J$5,1)-1)))*W29,(INDEX('07 Uspora casu'!$F28:$J28,MATCH(X$20,'07 Uspora casu'!$F$5:$J$5,1))/INDEX('07 Uspora casu'!$F28:$J28,MATCH(X$20,'07 Uspora casu'!$F$5:$J$5,1)+1))^(1/(INDEX('07 Uspora casu'!$F$5:$J$5,MATCH(X$20,'07 Uspora casu'!$F$5:$J$5,1)+1)-INDEX('07 Uspora casu'!$F$5:$J$5,MATCH(X$20,'07 Uspora casu'!$F$5:$J$5,1))))*W29)))))</f>
        <v>2.0010863223779273E-2</v>
      </c>
      <c r="Y29" s="48">
        <f>IF($E29="",0,IF('07 Uspora casu'!$D$2="Jazdný čas",IFERROR(INDEX('07 Uspora casu'!$F28:$J28,MATCH(Y$20,'07 Uspora casu'!$F$5:$J$5,0))/60,IF(Y$20&lt;MIN('07 Uspora casu'!$F$5:$J$5),('07 Uspora casu'!$F28/'07 Uspora casu'!$G28)^(1/('07 Uspora casu'!$G$19-'07 Uspora casu'!$F$19))*Z29,IF(Y$20&gt;MAX('07 Uspora casu'!$F$5:$J$5),(INDEX('07 Uspora casu'!$F28:$J28,MATCH(Y$20,'07 Uspora casu'!$F$5:$J$5,1))/INDEX('07 Uspora casu'!$F28:$J28,MATCH(Y$20,'07 Uspora casu'!$F$5:$J$5,1)-1))^(1/(INDEX('07 Uspora casu'!$F$5:$J$5,MATCH(Y$20,'07 Uspora casu'!$F$5:$J$5,1))-INDEX('07 Uspora casu'!$F$5:$J$5,MATCH(Y$20,'07 Uspora casu'!$F$5:$J$5,1)-1)))*X29,(INDEX('07 Uspora casu'!$F28:$J28,MATCH(Y$20,'07 Uspora casu'!$F$5:$J$5,1)+1)/INDEX('07 Uspora casu'!$F28:$J28,MATCH(Y$20,'07 Uspora casu'!$F$5:$J$5,1)))^(1/(INDEX('07 Uspora casu'!$F$5:$J$5,MATCH(Y$20,'07 Uspora casu'!$F$5:$J$5,1)+1)-INDEX('07 Uspora casu'!$F$5:$J$5,MATCH(Y$20,'07 Uspora casu'!$F$5:$J$5,1))))*X29))),IFERROR($E29/INDEX('07 Uspora casu'!$F28:$J28,MATCH(Y$20,'07 Uspora casu'!$F$5:$J$5,0)),IF(Y$20&lt;MIN('07 Uspora casu'!$F$5:$J$5),('07 Uspora casu'!$G28/'07 Uspora casu'!$F28)^(1/('07 Uspora casu'!$G$19-'07 Uspora casu'!$F$19))*Z29,IF(Y$20&gt;MAX('07 Uspora casu'!$F$5:$J$5),(INDEX('07 Uspora casu'!$F28:$J28,MATCH(Y$20,'07 Uspora casu'!$F$5:$J$5,1)-1)/INDEX('07 Uspora casu'!$F28:$J28,MATCH(Y$20,'07 Uspora casu'!$F$5:$J$5,1)))^(1/(INDEX('07 Uspora casu'!$F$5:$J$5,MATCH(Y$20,'07 Uspora casu'!$F$5:$J$5,1))-INDEX('07 Uspora casu'!$F$5:$J$5,MATCH(Y$20,'07 Uspora casu'!$F$5:$J$5,1)-1)))*X29,(INDEX('07 Uspora casu'!$F28:$J28,MATCH(Y$20,'07 Uspora casu'!$F$5:$J$5,1))/INDEX('07 Uspora casu'!$F28:$J28,MATCH(Y$20,'07 Uspora casu'!$F$5:$J$5,1)+1))^(1/(INDEX('07 Uspora casu'!$F$5:$J$5,MATCH(Y$20,'07 Uspora casu'!$F$5:$J$5,1)+1)-INDEX('07 Uspora casu'!$F$5:$J$5,MATCH(Y$20,'07 Uspora casu'!$F$5:$J$5,1))))*X29)))))</f>
        <v>2.001327746800351E-2</v>
      </c>
      <c r="Z29" s="48">
        <f>IF($E29="",0,IF('07 Uspora casu'!$D$2="Jazdný čas",IFERROR(INDEX('07 Uspora casu'!$F28:$J28,MATCH(Z$20,'07 Uspora casu'!$F$5:$J$5,0))/60,IF(Z$20&lt;MIN('07 Uspora casu'!$F$5:$J$5),('07 Uspora casu'!$F28/'07 Uspora casu'!$G28)^(1/('07 Uspora casu'!$G$19-'07 Uspora casu'!$F$19))*AA29,IF(Z$20&gt;MAX('07 Uspora casu'!$F$5:$J$5),(INDEX('07 Uspora casu'!$F28:$J28,MATCH(Z$20,'07 Uspora casu'!$F$5:$J$5,1))/INDEX('07 Uspora casu'!$F28:$J28,MATCH(Z$20,'07 Uspora casu'!$F$5:$J$5,1)-1))^(1/(INDEX('07 Uspora casu'!$F$5:$J$5,MATCH(Z$20,'07 Uspora casu'!$F$5:$J$5,1))-INDEX('07 Uspora casu'!$F$5:$J$5,MATCH(Z$20,'07 Uspora casu'!$F$5:$J$5,1)-1)))*Y29,(INDEX('07 Uspora casu'!$F28:$J28,MATCH(Z$20,'07 Uspora casu'!$F$5:$J$5,1)+1)/INDEX('07 Uspora casu'!$F28:$J28,MATCH(Z$20,'07 Uspora casu'!$F$5:$J$5,1)))^(1/(INDEX('07 Uspora casu'!$F$5:$J$5,MATCH(Z$20,'07 Uspora casu'!$F$5:$J$5,1)+1)-INDEX('07 Uspora casu'!$F$5:$J$5,MATCH(Z$20,'07 Uspora casu'!$F$5:$J$5,1))))*Y29))),IFERROR($E29/INDEX('07 Uspora casu'!$F28:$J28,MATCH(Z$20,'07 Uspora casu'!$F$5:$J$5,0)),IF(Z$20&lt;MIN('07 Uspora casu'!$F$5:$J$5),('07 Uspora casu'!$G28/'07 Uspora casu'!$F28)^(1/('07 Uspora casu'!$G$19-'07 Uspora casu'!$F$19))*AA29,IF(Z$20&gt;MAX('07 Uspora casu'!$F$5:$J$5),(INDEX('07 Uspora casu'!$F28:$J28,MATCH(Z$20,'07 Uspora casu'!$F$5:$J$5,1)-1)/INDEX('07 Uspora casu'!$F28:$J28,MATCH(Z$20,'07 Uspora casu'!$F$5:$J$5,1)))^(1/(INDEX('07 Uspora casu'!$F$5:$J$5,MATCH(Z$20,'07 Uspora casu'!$F$5:$J$5,1))-INDEX('07 Uspora casu'!$F$5:$J$5,MATCH(Z$20,'07 Uspora casu'!$F$5:$J$5,1)-1)))*Y29,(INDEX('07 Uspora casu'!$F28:$J28,MATCH(Z$20,'07 Uspora casu'!$F$5:$J$5,1))/INDEX('07 Uspora casu'!$F28:$J28,MATCH(Z$20,'07 Uspora casu'!$F$5:$J$5,1)+1))^(1/(INDEX('07 Uspora casu'!$F$5:$J$5,MATCH(Z$20,'07 Uspora casu'!$F$5:$J$5,1)+1)-INDEX('07 Uspora casu'!$F$5:$J$5,MATCH(Z$20,'07 Uspora casu'!$F$5:$J$5,1))))*Y29)))))</f>
        <v>2.00156920034983E-2</v>
      </c>
      <c r="AA29" s="48">
        <f>IF($E29="",0,IF('07 Uspora casu'!$D$2="Jazdný čas",IFERROR(INDEX('07 Uspora casu'!$F28:$J28,MATCH(AA$20,'07 Uspora casu'!$F$5:$J$5,0))/60,IF(AA$20&lt;MIN('07 Uspora casu'!$F$5:$J$5),('07 Uspora casu'!$F28/'07 Uspora casu'!$G28)^(1/('07 Uspora casu'!$G$19-'07 Uspora casu'!$F$19))*AB29,IF(AA$20&gt;MAX('07 Uspora casu'!$F$5:$J$5),(INDEX('07 Uspora casu'!$F28:$J28,MATCH(AA$20,'07 Uspora casu'!$F$5:$J$5,1))/INDEX('07 Uspora casu'!$F28:$J28,MATCH(AA$20,'07 Uspora casu'!$F$5:$J$5,1)-1))^(1/(INDEX('07 Uspora casu'!$F$5:$J$5,MATCH(AA$20,'07 Uspora casu'!$F$5:$J$5,1))-INDEX('07 Uspora casu'!$F$5:$J$5,MATCH(AA$20,'07 Uspora casu'!$F$5:$J$5,1)-1)))*Z29,(INDEX('07 Uspora casu'!$F28:$J28,MATCH(AA$20,'07 Uspora casu'!$F$5:$J$5,1)+1)/INDEX('07 Uspora casu'!$F28:$J28,MATCH(AA$20,'07 Uspora casu'!$F$5:$J$5,1)))^(1/(INDEX('07 Uspora casu'!$F$5:$J$5,MATCH(AA$20,'07 Uspora casu'!$F$5:$J$5,1)+1)-INDEX('07 Uspora casu'!$F$5:$J$5,MATCH(AA$20,'07 Uspora casu'!$F$5:$J$5,1))))*Z29))),IFERROR($E29/INDEX('07 Uspora casu'!$F28:$J28,MATCH(AA$20,'07 Uspora casu'!$F$5:$J$5,0)),IF(AA$20&lt;MIN('07 Uspora casu'!$F$5:$J$5),('07 Uspora casu'!$G28/'07 Uspora casu'!$F28)^(1/('07 Uspora casu'!$G$19-'07 Uspora casu'!$F$19))*AB29,IF(AA$20&gt;MAX('07 Uspora casu'!$F$5:$J$5),(INDEX('07 Uspora casu'!$F28:$J28,MATCH(AA$20,'07 Uspora casu'!$F$5:$J$5,1)-1)/INDEX('07 Uspora casu'!$F28:$J28,MATCH(AA$20,'07 Uspora casu'!$F$5:$J$5,1)))^(1/(INDEX('07 Uspora casu'!$F$5:$J$5,MATCH(AA$20,'07 Uspora casu'!$F$5:$J$5,1))-INDEX('07 Uspora casu'!$F$5:$J$5,MATCH(AA$20,'07 Uspora casu'!$F$5:$J$5,1)-1)))*Z29,(INDEX('07 Uspora casu'!$F28:$J28,MATCH(AA$20,'07 Uspora casu'!$F$5:$J$5,1))/INDEX('07 Uspora casu'!$F28:$J28,MATCH(AA$20,'07 Uspora casu'!$F$5:$J$5,1)+1))^(1/(INDEX('07 Uspora casu'!$F$5:$J$5,MATCH(AA$20,'07 Uspora casu'!$F$5:$J$5,1)+1)-INDEX('07 Uspora casu'!$F$5:$J$5,MATCH(AA$20,'07 Uspora casu'!$F$5:$J$5,1))))*Z29)))))</f>
        <v>2.0018106830298765E-2</v>
      </c>
      <c r="AB29" s="48">
        <f>IF($E29="",0,IF('07 Uspora casu'!$D$2="Jazdný čas",IFERROR(INDEX('07 Uspora casu'!$F28:$J28,MATCH(AB$20,'07 Uspora casu'!$F$5:$J$5,0))/60,IF(AB$20&lt;MIN('07 Uspora casu'!$F$5:$J$5),('07 Uspora casu'!$F28/'07 Uspora casu'!$G28)^(1/('07 Uspora casu'!$G$19-'07 Uspora casu'!$F$19))*AC29,IF(AB$20&gt;MAX('07 Uspora casu'!$F$5:$J$5),(INDEX('07 Uspora casu'!$F28:$J28,MATCH(AB$20,'07 Uspora casu'!$F$5:$J$5,1))/INDEX('07 Uspora casu'!$F28:$J28,MATCH(AB$20,'07 Uspora casu'!$F$5:$J$5,1)-1))^(1/(INDEX('07 Uspora casu'!$F$5:$J$5,MATCH(AB$20,'07 Uspora casu'!$F$5:$J$5,1))-INDEX('07 Uspora casu'!$F$5:$J$5,MATCH(AB$20,'07 Uspora casu'!$F$5:$J$5,1)-1)))*AA29,(INDEX('07 Uspora casu'!$F28:$J28,MATCH(AB$20,'07 Uspora casu'!$F$5:$J$5,1)+1)/INDEX('07 Uspora casu'!$F28:$J28,MATCH(AB$20,'07 Uspora casu'!$F$5:$J$5,1)))^(1/(INDEX('07 Uspora casu'!$F$5:$J$5,MATCH(AB$20,'07 Uspora casu'!$F$5:$J$5,1)+1)-INDEX('07 Uspora casu'!$F$5:$J$5,MATCH(AB$20,'07 Uspora casu'!$F$5:$J$5,1))))*AA29))),IFERROR($E29/INDEX('07 Uspora casu'!$F28:$J28,MATCH(AB$20,'07 Uspora casu'!$F$5:$J$5,0)),IF(AB$20&lt;MIN('07 Uspora casu'!$F$5:$J$5),('07 Uspora casu'!$G28/'07 Uspora casu'!$F28)^(1/('07 Uspora casu'!$G$19-'07 Uspora casu'!$F$19))*AC29,IF(AB$20&gt;MAX('07 Uspora casu'!$F$5:$J$5),(INDEX('07 Uspora casu'!$F28:$J28,MATCH(AB$20,'07 Uspora casu'!$F$5:$J$5,1)-1)/INDEX('07 Uspora casu'!$F28:$J28,MATCH(AB$20,'07 Uspora casu'!$F$5:$J$5,1)))^(1/(INDEX('07 Uspora casu'!$F$5:$J$5,MATCH(AB$20,'07 Uspora casu'!$F$5:$J$5,1))-INDEX('07 Uspora casu'!$F$5:$J$5,MATCH(AB$20,'07 Uspora casu'!$F$5:$J$5,1)-1)))*AA29,(INDEX('07 Uspora casu'!$F28:$J28,MATCH(AB$20,'07 Uspora casu'!$F$5:$J$5,1))/INDEX('07 Uspora casu'!$F28:$J28,MATCH(AB$20,'07 Uspora casu'!$F$5:$J$5,1)+1))^(1/(INDEX('07 Uspora casu'!$F$5:$J$5,MATCH(AB$20,'07 Uspora casu'!$F$5:$J$5,1)+1)-INDEX('07 Uspora casu'!$F$5:$J$5,MATCH(AB$20,'07 Uspora casu'!$F$5:$J$5,1))))*AA29)))))</f>
        <v>2.0017659393315852E-2</v>
      </c>
      <c r="AC29" s="48">
        <f>IF($E29="",0,IF('07 Uspora casu'!$D$2="Jazdný čas",IFERROR(INDEX('07 Uspora casu'!$F28:$J28,MATCH(AC$20,'07 Uspora casu'!$F$5:$J$5,0))/60,IF(AC$20&lt;MIN('07 Uspora casu'!$F$5:$J$5),('07 Uspora casu'!$F28/'07 Uspora casu'!$G28)^(1/('07 Uspora casu'!$G$19-'07 Uspora casu'!$F$19))*AD29,IF(AC$20&gt;MAX('07 Uspora casu'!$F$5:$J$5),(INDEX('07 Uspora casu'!$F28:$J28,MATCH(AC$20,'07 Uspora casu'!$F$5:$J$5,1))/INDEX('07 Uspora casu'!$F28:$J28,MATCH(AC$20,'07 Uspora casu'!$F$5:$J$5,1)-1))^(1/(INDEX('07 Uspora casu'!$F$5:$J$5,MATCH(AC$20,'07 Uspora casu'!$F$5:$J$5,1))-INDEX('07 Uspora casu'!$F$5:$J$5,MATCH(AC$20,'07 Uspora casu'!$F$5:$J$5,1)-1)))*AB29,(INDEX('07 Uspora casu'!$F28:$J28,MATCH(AC$20,'07 Uspora casu'!$F$5:$J$5,1)+1)/INDEX('07 Uspora casu'!$F28:$J28,MATCH(AC$20,'07 Uspora casu'!$F$5:$J$5,1)))^(1/(INDEX('07 Uspora casu'!$F$5:$J$5,MATCH(AC$20,'07 Uspora casu'!$F$5:$J$5,1)+1)-INDEX('07 Uspora casu'!$F$5:$J$5,MATCH(AC$20,'07 Uspora casu'!$F$5:$J$5,1))))*AB29))),IFERROR($E29/INDEX('07 Uspora casu'!$F28:$J28,MATCH(AC$20,'07 Uspora casu'!$F$5:$J$5,0)),IF(AC$20&lt;MIN('07 Uspora casu'!$F$5:$J$5),('07 Uspora casu'!$G28/'07 Uspora casu'!$F28)^(1/('07 Uspora casu'!$G$19-'07 Uspora casu'!$F$19))*AD29,IF(AC$20&gt;MAX('07 Uspora casu'!$F$5:$J$5),(INDEX('07 Uspora casu'!$F28:$J28,MATCH(AC$20,'07 Uspora casu'!$F$5:$J$5,1)-1)/INDEX('07 Uspora casu'!$F28:$J28,MATCH(AC$20,'07 Uspora casu'!$F$5:$J$5,1)))^(1/(INDEX('07 Uspora casu'!$F$5:$J$5,MATCH(AC$20,'07 Uspora casu'!$F$5:$J$5,1))-INDEX('07 Uspora casu'!$F$5:$J$5,MATCH(AC$20,'07 Uspora casu'!$F$5:$J$5,1)-1)))*AB29,(INDEX('07 Uspora casu'!$F28:$J28,MATCH(AC$20,'07 Uspora casu'!$F$5:$J$5,1))/INDEX('07 Uspora casu'!$F28:$J28,MATCH(AC$20,'07 Uspora casu'!$F$5:$J$5,1)+1))^(1/(INDEX('07 Uspora casu'!$F$5:$J$5,MATCH(AC$20,'07 Uspora casu'!$F$5:$J$5,1)+1)-INDEX('07 Uspora casu'!$F$5:$J$5,MATCH(AC$20,'07 Uspora casu'!$F$5:$J$5,1))))*AB29)))))</f>
        <v>2.0017211966333881E-2</v>
      </c>
      <c r="AD29" s="48">
        <f>IF($E29="",0,IF('07 Uspora casu'!$D$2="Jazdný čas",IFERROR(INDEX('07 Uspora casu'!$F28:$J28,MATCH(AD$20,'07 Uspora casu'!$F$5:$J$5,0))/60,IF(AD$20&lt;MIN('07 Uspora casu'!$F$5:$J$5),('07 Uspora casu'!$F28/'07 Uspora casu'!$G28)^(1/('07 Uspora casu'!$G$19-'07 Uspora casu'!$F$19))*AE29,IF(AD$20&gt;MAX('07 Uspora casu'!$F$5:$J$5),(INDEX('07 Uspora casu'!$F28:$J28,MATCH(AD$20,'07 Uspora casu'!$F$5:$J$5,1))/INDEX('07 Uspora casu'!$F28:$J28,MATCH(AD$20,'07 Uspora casu'!$F$5:$J$5,1)-1))^(1/(INDEX('07 Uspora casu'!$F$5:$J$5,MATCH(AD$20,'07 Uspora casu'!$F$5:$J$5,1))-INDEX('07 Uspora casu'!$F$5:$J$5,MATCH(AD$20,'07 Uspora casu'!$F$5:$J$5,1)-1)))*AC29,(INDEX('07 Uspora casu'!$F28:$J28,MATCH(AD$20,'07 Uspora casu'!$F$5:$J$5,1)+1)/INDEX('07 Uspora casu'!$F28:$J28,MATCH(AD$20,'07 Uspora casu'!$F$5:$J$5,1)))^(1/(INDEX('07 Uspora casu'!$F$5:$J$5,MATCH(AD$20,'07 Uspora casu'!$F$5:$J$5,1)+1)-INDEX('07 Uspora casu'!$F$5:$J$5,MATCH(AD$20,'07 Uspora casu'!$F$5:$J$5,1))))*AC29))),IFERROR($E29/INDEX('07 Uspora casu'!$F28:$J28,MATCH(AD$20,'07 Uspora casu'!$F$5:$J$5,0)),IF(AD$20&lt;MIN('07 Uspora casu'!$F$5:$J$5),('07 Uspora casu'!$G28/'07 Uspora casu'!$F28)^(1/('07 Uspora casu'!$G$19-'07 Uspora casu'!$F$19))*AE29,IF(AD$20&gt;MAX('07 Uspora casu'!$F$5:$J$5),(INDEX('07 Uspora casu'!$F28:$J28,MATCH(AD$20,'07 Uspora casu'!$F$5:$J$5,1)-1)/INDEX('07 Uspora casu'!$F28:$J28,MATCH(AD$20,'07 Uspora casu'!$F$5:$J$5,1)))^(1/(INDEX('07 Uspora casu'!$F$5:$J$5,MATCH(AD$20,'07 Uspora casu'!$F$5:$J$5,1))-INDEX('07 Uspora casu'!$F$5:$J$5,MATCH(AD$20,'07 Uspora casu'!$F$5:$J$5,1)-1)))*AC29,(INDEX('07 Uspora casu'!$F28:$J28,MATCH(AD$20,'07 Uspora casu'!$F$5:$J$5,1))/INDEX('07 Uspora casu'!$F28:$J28,MATCH(AD$20,'07 Uspora casu'!$F$5:$J$5,1)+1))^(1/(INDEX('07 Uspora casu'!$F$5:$J$5,MATCH(AD$20,'07 Uspora casu'!$F$5:$J$5,1)+1)-INDEX('07 Uspora casu'!$F$5:$J$5,MATCH(AD$20,'07 Uspora casu'!$F$5:$J$5,1))))*AC29)))))</f>
        <v>2.0016764549352622E-2</v>
      </c>
      <c r="AE29" s="48">
        <f>IF($E29="",0,IF('07 Uspora casu'!$D$2="Jazdný čas",IFERROR(INDEX('07 Uspora casu'!$F28:$J28,MATCH(AE$20,'07 Uspora casu'!$F$5:$J$5,0))/60,IF(AE$20&lt;MIN('07 Uspora casu'!$F$5:$J$5),('07 Uspora casu'!$F28/'07 Uspora casu'!$G28)^(1/('07 Uspora casu'!$G$19-'07 Uspora casu'!$F$19))*AF29,IF(AE$20&gt;MAX('07 Uspora casu'!$F$5:$J$5),(INDEX('07 Uspora casu'!$F28:$J28,MATCH(AE$20,'07 Uspora casu'!$F$5:$J$5,1))/INDEX('07 Uspora casu'!$F28:$J28,MATCH(AE$20,'07 Uspora casu'!$F$5:$J$5,1)-1))^(1/(INDEX('07 Uspora casu'!$F$5:$J$5,MATCH(AE$20,'07 Uspora casu'!$F$5:$J$5,1))-INDEX('07 Uspora casu'!$F$5:$J$5,MATCH(AE$20,'07 Uspora casu'!$F$5:$J$5,1)-1)))*AD29,(INDEX('07 Uspora casu'!$F28:$J28,MATCH(AE$20,'07 Uspora casu'!$F$5:$J$5,1)+1)/INDEX('07 Uspora casu'!$F28:$J28,MATCH(AE$20,'07 Uspora casu'!$F$5:$J$5,1)))^(1/(INDEX('07 Uspora casu'!$F$5:$J$5,MATCH(AE$20,'07 Uspora casu'!$F$5:$J$5,1)+1)-INDEX('07 Uspora casu'!$F$5:$J$5,MATCH(AE$20,'07 Uspora casu'!$F$5:$J$5,1))))*AD29))),IFERROR($E29/INDEX('07 Uspora casu'!$F28:$J28,MATCH(AE$20,'07 Uspora casu'!$F$5:$J$5,0)),IF(AE$20&lt;MIN('07 Uspora casu'!$F$5:$J$5),('07 Uspora casu'!$G28/'07 Uspora casu'!$F28)^(1/('07 Uspora casu'!$G$19-'07 Uspora casu'!$F$19))*AF29,IF(AE$20&gt;MAX('07 Uspora casu'!$F$5:$J$5),(INDEX('07 Uspora casu'!$F28:$J28,MATCH(AE$20,'07 Uspora casu'!$F$5:$J$5,1)-1)/INDEX('07 Uspora casu'!$F28:$J28,MATCH(AE$20,'07 Uspora casu'!$F$5:$J$5,1)))^(1/(INDEX('07 Uspora casu'!$F$5:$J$5,MATCH(AE$20,'07 Uspora casu'!$F$5:$J$5,1))-INDEX('07 Uspora casu'!$F$5:$J$5,MATCH(AE$20,'07 Uspora casu'!$F$5:$J$5,1)-1)))*AD29,(INDEX('07 Uspora casu'!$F28:$J28,MATCH(AE$20,'07 Uspora casu'!$F$5:$J$5,1))/INDEX('07 Uspora casu'!$F28:$J28,MATCH(AE$20,'07 Uspora casu'!$F$5:$J$5,1)+1))^(1/(INDEX('07 Uspora casu'!$F$5:$J$5,MATCH(AE$20,'07 Uspora casu'!$F$5:$J$5,1)+1)-INDEX('07 Uspora casu'!$F$5:$J$5,MATCH(AE$20,'07 Uspora casu'!$F$5:$J$5,1))))*AD29)))))</f>
        <v>2.0016317142371856E-2</v>
      </c>
      <c r="AF29" s="48">
        <f>IF($E29="",0,IF('07 Uspora casu'!$D$2="Jazdný čas",IFERROR(INDEX('07 Uspora casu'!$F28:$J28,MATCH(AF$20,'07 Uspora casu'!$F$5:$J$5,0))/60,IF(AF$20&lt;MIN('07 Uspora casu'!$F$5:$J$5),('07 Uspora casu'!$F28/'07 Uspora casu'!$G28)^(1/('07 Uspora casu'!$G$19-'07 Uspora casu'!$F$19))*AG29,IF(AF$20&gt;MAX('07 Uspora casu'!$F$5:$J$5),(INDEX('07 Uspora casu'!$F28:$J28,MATCH(AF$20,'07 Uspora casu'!$F$5:$J$5,1))/INDEX('07 Uspora casu'!$F28:$J28,MATCH(AF$20,'07 Uspora casu'!$F$5:$J$5,1)-1))^(1/(INDEX('07 Uspora casu'!$F$5:$J$5,MATCH(AF$20,'07 Uspora casu'!$F$5:$J$5,1))-INDEX('07 Uspora casu'!$F$5:$J$5,MATCH(AF$20,'07 Uspora casu'!$F$5:$J$5,1)-1)))*AE29,(INDEX('07 Uspora casu'!$F28:$J28,MATCH(AF$20,'07 Uspora casu'!$F$5:$J$5,1)+1)/INDEX('07 Uspora casu'!$F28:$J28,MATCH(AF$20,'07 Uspora casu'!$F$5:$J$5,1)))^(1/(INDEX('07 Uspora casu'!$F$5:$J$5,MATCH(AF$20,'07 Uspora casu'!$F$5:$J$5,1)+1)-INDEX('07 Uspora casu'!$F$5:$J$5,MATCH(AF$20,'07 Uspora casu'!$F$5:$J$5,1))))*AE29))),IFERROR($E29/INDEX('07 Uspora casu'!$F28:$J28,MATCH(AF$20,'07 Uspora casu'!$F$5:$J$5,0)),IF(AF$20&lt;MIN('07 Uspora casu'!$F$5:$J$5),('07 Uspora casu'!$G28/'07 Uspora casu'!$F28)^(1/('07 Uspora casu'!$G$19-'07 Uspora casu'!$F$19))*AG29,IF(AF$20&gt;MAX('07 Uspora casu'!$F$5:$J$5),(INDEX('07 Uspora casu'!$F28:$J28,MATCH(AF$20,'07 Uspora casu'!$F$5:$J$5,1)-1)/INDEX('07 Uspora casu'!$F28:$J28,MATCH(AF$20,'07 Uspora casu'!$F$5:$J$5,1)))^(1/(INDEX('07 Uspora casu'!$F$5:$J$5,MATCH(AF$20,'07 Uspora casu'!$F$5:$J$5,1))-INDEX('07 Uspora casu'!$F$5:$J$5,MATCH(AF$20,'07 Uspora casu'!$F$5:$J$5,1)-1)))*AE29,(INDEX('07 Uspora casu'!$F28:$J28,MATCH(AF$20,'07 Uspora casu'!$F$5:$J$5,1))/INDEX('07 Uspora casu'!$F28:$J28,MATCH(AF$20,'07 Uspora casu'!$F$5:$J$5,1)+1))^(1/(INDEX('07 Uspora casu'!$F$5:$J$5,MATCH(AF$20,'07 Uspora casu'!$F$5:$J$5,1)+1)-INDEX('07 Uspora casu'!$F$5:$J$5,MATCH(AF$20,'07 Uspora casu'!$F$5:$J$5,1))))*AE29)))))</f>
        <v>2.0015869745391358E-2</v>
      </c>
      <c r="AG29" s="48">
        <f>IF($E29="",0,IF('07 Uspora casu'!$D$2="Jazdný čas",IFERROR(INDEX('07 Uspora casu'!$F28:$J28,MATCH(AG$20,'07 Uspora casu'!$F$5:$J$5,0))/60,IF(AG$20&lt;MIN('07 Uspora casu'!$F$5:$J$5),('07 Uspora casu'!$F28/'07 Uspora casu'!$G28)^(1/('07 Uspora casu'!$G$19-'07 Uspora casu'!$F$19))*AH29,IF(AG$20&gt;MAX('07 Uspora casu'!$F$5:$J$5),(INDEX('07 Uspora casu'!$F28:$J28,MATCH(AG$20,'07 Uspora casu'!$F$5:$J$5,1))/INDEX('07 Uspora casu'!$F28:$J28,MATCH(AG$20,'07 Uspora casu'!$F$5:$J$5,1)-1))^(1/(INDEX('07 Uspora casu'!$F$5:$J$5,MATCH(AG$20,'07 Uspora casu'!$F$5:$J$5,1))-INDEX('07 Uspora casu'!$F$5:$J$5,MATCH(AG$20,'07 Uspora casu'!$F$5:$J$5,1)-1)))*AF29,(INDEX('07 Uspora casu'!$F28:$J28,MATCH(AG$20,'07 Uspora casu'!$F$5:$J$5,1)+1)/INDEX('07 Uspora casu'!$F28:$J28,MATCH(AG$20,'07 Uspora casu'!$F$5:$J$5,1)))^(1/(INDEX('07 Uspora casu'!$F$5:$J$5,MATCH(AG$20,'07 Uspora casu'!$F$5:$J$5,1)+1)-INDEX('07 Uspora casu'!$F$5:$J$5,MATCH(AG$20,'07 Uspora casu'!$F$5:$J$5,1))))*AF29))),IFERROR($E29/INDEX('07 Uspora casu'!$F28:$J28,MATCH(AG$20,'07 Uspora casu'!$F$5:$J$5,0)),IF(AG$20&lt;MIN('07 Uspora casu'!$F$5:$J$5),('07 Uspora casu'!$G28/'07 Uspora casu'!$F28)^(1/('07 Uspora casu'!$G$19-'07 Uspora casu'!$F$19))*AH29,IF(AG$20&gt;MAX('07 Uspora casu'!$F$5:$J$5),(INDEX('07 Uspora casu'!$F28:$J28,MATCH(AG$20,'07 Uspora casu'!$F$5:$J$5,1)-1)/INDEX('07 Uspora casu'!$F28:$J28,MATCH(AG$20,'07 Uspora casu'!$F$5:$J$5,1)))^(1/(INDEX('07 Uspora casu'!$F$5:$J$5,MATCH(AG$20,'07 Uspora casu'!$F$5:$J$5,1))-INDEX('07 Uspora casu'!$F$5:$J$5,MATCH(AG$20,'07 Uspora casu'!$F$5:$J$5,1)-1)))*AF29,(INDEX('07 Uspora casu'!$F28:$J28,MATCH(AG$20,'07 Uspora casu'!$F$5:$J$5,1))/INDEX('07 Uspora casu'!$F28:$J28,MATCH(AG$20,'07 Uspora casu'!$F$5:$J$5,1)+1))^(1/(INDEX('07 Uspora casu'!$F$5:$J$5,MATCH(AG$20,'07 Uspora casu'!$F$5:$J$5,1)+1)-INDEX('07 Uspora casu'!$F$5:$J$5,MATCH(AG$20,'07 Uspora casu'!$F$5:$J$5,1))))*AF29)))))</f>
        <v>2.0015422358410903E-2</v>
      </c>
      <c r="AH29" s="48">
        <f>IF($E29="",0,IF('07 Uspora casu'!$D$2="Jazdný čas",IFERROR(INDEX('07 Uspora casu'!$F28:$J28,MATCH(AH$20,'07 Uspora casu'!$F$5:$J$5,0))/60,IF(AH$20&lt;MIN('07 Uspora casu'!$F$5:$J$5),('07 Uspora casu'!$F28/'07 Uspora casu'!$G28)^(1/('07 Uspora casu'!$G$19-'07 Uspora casu'!$F$19))*AI29,IF(AH$20&gt;MAX('07 Uspora casu'!$F$5:$J$5),(INDEX('07 Uspora casu'!$F28:$J28,MATCH(AH$20,'07 Uspora casu'!$F$5:$J$5,1))/INDEX('07 Uspora casu'!$F28:$J28,MATCH(AH$20,'07 Uspora casu'!$F$5:$J$5,1)-1))^(1/(INDEX('07 Uspora casu'!$F$5:$J$5,MATCH(AH$20,'07 Uspora casu'!$F$5:$J$5,1))-INDEX('07 Uspora casu'!$F$5:$J$5,MATCH(AH$20,'07 Uspora casu'!$F$5:$J$5,1)-1)))*AG29,(INDEX('07 Uspora casu'!$F28:$J28,MATCH(AH$20,'07 Uspora casu'!$F$5:$J$5,1)+1)/INDEX('07 Uspora casu'!$F28:$J28,MATCH(AH$20,'07 Uspora casu'!$F$5:$J$5,1)))^(1/(INDEX('07 Uspora casu'!$F$5:$J$5,MATCH(AH$20,'07 Uspora casu'!$F$5:$J$5,1)+1)-INDEX('07 Uspora casu'!$F$5:$J$5,MATCH(AH$20,'07 Uspora casu'!$F$5:$J$5,1))))*AG29))),IFERROR($E29/INDEX('07 Uspora casu'!$F28:$J28,MATCH(AH$20,'07 Uspora casu'!$F$5:$J$5,0)),IF(AH$20&lt;MIN('07 Uspora casu'!$F$5:$J$5),('07 Uspora casu'!$G28/'07 Uspora casu'!$F28)^(1/('07 Uspora casu'!$G$19-'07 Uspora casu'!$F$19))*AI29,IF(AH$20&gt;MAX('07 Uspora casu'!$F$5:$J$5),(INDEX('07 Uspora casu'!$F28:$J28,MATCH(AH$20,'07 Uspora casu'!$F$5:$J$5,1)-1)/INDEX('07 Uspora casu'!$F28:$J28,MATCH(AH$20,'07 Uspora casu'!$F$5:$J$5,1)))^(1/(INDEX('07 Uspora casu'!$F$5:$J$5,MATCH(AH$20,'07 Uspora casu'!$F$5:$J$5,1))-INDEX('07 Uspora casu'!$F$5:$J$5,MATCH(AH$20,'07 Uspora casu'!$F$5:$J$5,1)-1)))*AG29,(INDEX('07 Uspora casu'!$F28:$J28,MATCH(AH$20,'07 Uspora casu'!$F$5:$J$5,1))/INDEX('07 Uspora casu'!$F28:$J28,MATCH(AH$20,'07 Uspora casu'!$F$5:$J$5,1)+1))^(1/(INDEX('07 Uspora casu'!$F$5:$J$5,MATCH(AH$20,'07 Uspora casu'!$F$5:$J$5,1)+1)-INDEX('07 Uspora casu'!$F$5:$J$5,MATCH(AH$20,'07 Uspora casu'!$F$5:$J$5,1))))*AG29)))))</f>
        <v>2.0014974981430268E-2</v>
      </c>
      <c r="AI29" s="48">
        <f>IF($E29="",0,IF('07 Uspora casu'!$D$2="Jazdný čas",IFERROR(INDEX('07 Uspora casu'!$F28:$J28,MATCH(AI$20,'07 Uspora casu'!$F$5:$J$5,0))/60,IF(AI$20&lt;MIN('07 Uspora casu'!$F$5:$J$5),('07 Uspora casu'!$F28/'07 Uspora casu'!$G28)^(1/('07 Uspora casu'!$G$19-'07 Uspora casu'!$F$19))*AJ29,IF(AI$20&gt;MAX('07 Uspora casu'!$F$5:$J$5),(INDEX('07 Uspora casu'!$F28:$J28,MATCH(AI$20,'07 Uspora casu'!$F$5:$J$5,1))/INDEX('07 Uspora casu'!$F28:$J28,MATCH(AI$20,'07 Uspora casu'!$F$5:$J$5,1)-1))^(1/(INDEX('07 Uspora casu'!$F$5:$J$5,MATCH(AI$20,'07 Uspora casu'!$F$5:$J$5,1))-INDEX('07 Uspora casu'!$F$5:$J$5,MATCH(AI$20,'07 Uspora casu'!$F$5:$J$5,1)-1)))*AH29,(INDEX('07 Uspora casu'!$F28:$J28,MATCH(AI$20,'07 Uspora casu'!$F$5:$J$5,1)+1)/INDEX('07 Uspora casu'!$F28:$J28,MATCH(AI$20,'07 Uspora casu'!$F$5:$J$5,1)))^(1/(INDEX('07 Uspora casu'!$F$5:$J$5,MATCH(AI$20,'07 Uspora casu'!$F$5:$J$5,1)+1)-INDEX('07 Uspora casu'!$F$5:$J$5,MATCH(AI$20,'07 Uspora casu'!$F$5:$J$5,1))))*AH29))),IFERROR($E29/INDEX('07 Uspora casu'!$F28:$J28,MATCH(AI$20,'07 Uspora casu'!$F$5:$J$5,0)),IF(AI$20&lt;MIN('07 Uspora casu'!$F$5:$J$5),('07 Uspora casu'!$G28/'07 Uspora casu'!$F28)^(1/('07 Uspora casu'!$G$19-'07 Uspora casu'!$F$19))*AJ29,IF(AI$20&gt;MAX('07 Uspora casu'!$F$5:$J$5),(INDEX('07 Uspora casu'!$F28:$J28,MATCH(AI$20,'07 Uspora casu'!$F$5:$J$5,1)-1)/INDEX('07 Uspora casu'!$F28:$J28,MATCH(AI$20,'07 Uspora casu'!$F$5:$J$5,1)))^(1/(INDEX('07 Uspora casu'!$F$5:$J$5,MATCH(AI$20,'07 Uspora casu'!$F$5:$J$5,1))-INDEX('07 Uspora casu'!$F$5:$J$5,MATCH(AI$20,'07 Uspora casu'!$F$5:$J$5,1)-1)))*AH29,(INDEX('07 Uspora casu'!$F28:$J28,MATCH(AI$20,'07 Uspora casu'!$F$5:$J$5,1))/INDEX('07 Uspora casu'!$F28:$J28,MATCH(AI$20,'07 Uspora casu'!$F$5:$J$5,1)+1))^(1/(INDEX('07 Uspora casu'!$F$5:$J$5,MATCH(AI$20,'07 Uspora casu'!$F$5:$J$5,1)+1)-INDEX('07 Uspora casu'!$F$5:$J$5,MATCH(AI$20,'07 Uspora casu'!$F$5:$J$5,1))))*AH29)))))</f>
        <v>2.0014527614449232E-2</v>
      </c>
      <c r="AJ29" s="48">
        <f>IF($E29="",0,IF('07 Uspora casu'!$D$2="Jazdný čas",IFERROR(INDEX('07 Uspora casu'!$F28:$J28,MATCH(AJ$20,'07 Uspora casu'!$F$5:$J$5,0))/60,IF(AJ$20&lt;MIN('07 Uspora casu'!$F$5:$J$5),('07 Uspora casu'!$F28/'07 Uspora casu'!$G28)^(1/('07 Uspora casu'!$G$19-'07 Uspora casu'!$F$19))*AK29,IF(AJ$20&gt;MAX('07 Uspora casu'!$F$5:$J$5),(INDEX('07 Uspora casu'!$F28:$J28,MATCH(AJ$20,'07 Uspora casu'!$F$5:$J$5,1))/INDEX('07 Uspora casu'!$F28:$J28,MATCH(AJ$20,'07 Uspora casu'!$F$5:$J$5,1)-1))^(1/(INDEX('07 Uspora casu'!$F$5:$J$5,MATCH(AJ$20,'07 Uspora casu'!$F$5:$J$5,1))-INDEX('07 Uspora casu'!$F$5:$J$5,MATCH(AJ$20,'07 Uspora casu'!$F$5:$J$5,1)-1)))*AI29,(INDEX('07 Uspora casu'!$F28:$J28,MATCH(AJ$20,'07 Uspora casu'!$F$5:$J$5,1)+1)/INDEX('07 Uspora casu'!$F28:$J28,MATCH(AJ$20,'07 Uspora casu'!$F$5:$J$5,1)))^(1/(INDEX('07 Uspora casu'!$F$5:$J$5,MATCH(AJ$20,'07 Uspora casu'!$F$5:$J$5,1)+1)-INDEX('07 Uspora casu'!$F$5:$J$5,MATCH(AJ$20,'07 Uspora casu'!$F$5:$J$5,1))))*AI29))),IFERROR($E29/INDEX('07 Uspora casu'!$F28:$J28,MATCH(AJ$20,'07 Uspora casu'!$F$5:$J$5,0)),IF(AJ$20&lt;MIN('07 Uspora casu'!$F$5:$J$5),('07 Uspora casu'!$G28/'07 Uspora casu'!$F28)^(1/('07 Uspora casu'!$G$19-'07 Uspora casu'!$F$19))*AK29,IF(AJ$20&gt;MAX('07 Uspora casu'!$F$5:$J$5),(INDEX('07 Uspora casu'!$F28:$J28,MATCH(AJ$20,'07 Uspora casu'!$F$5:$J$5,1)-1)/INDEX('07 Uspora casu'!$F28:$J28,MATCH(AJ$20,'07 Uspora casu'!$F$5:$J$5,1)))^(1/(INDEX('07 Uspora casu'!$F$5:$J$5,MATCH(AJ$20,'07 Uspora casu'!$F$5:$J$5,1))-INDEX('07 Uspora casu'!$F$5:$J$5,MATCH(AJ$20,'07 Uspora casu'!$F$5:$J$5,1)-1)))*AI29,(INDEX('07 Uspora casu'!$F28:$J28,MATCH(AJ$20,'07 Uspora casu'!$F$5:$J$5,1))/INDEX('07 Uspora casu'!$F28:$J28,MATCH(AJ$20,'07 Uspora casu'!$F$5:$J$5,1)+1))^(1/(INDEX('07 Uspora casu'!$F$5:$J$5,MATCH(AJ$20,'07 Uspora casu'!$F$5:$J$5,1)+1)-INDEX('07 Uspora casu'!$F$5:$J$5,MATCH(AJ$20,'07 Uspora casu'!$F$5:$J$5,1))))*AI29)))))</f>
        <v>2.0014080257467565E-2</v>
      </c>
      <c r="AK29" s="48">
        <f>IF($E29="",0,IF('07 Uspora casu'!$D$2="Jazdný čas",IFERROR(INDEX('07 Uspora casu'!$F28:$J28,MATCH(AK$20,'07 Uspora casu'!$F$5:$J$5,0))/60,IF(AK$20&lt;MIN('07 Uspora casu'!$F$5:$J$5),('07 Uspora casu'!$F28/'07 Uspora casu'!$G28)^(1/('07 Uspora casu'!$G$19-'07 Uspora casu'!$F$19))*AL29,IF(AK$20&gt;MAX('07 Uspora casu'!$F$5:$J$5),(INDEX('07 Uspora casu'!$F28:$J28,MATCH(AK$20,'07 Uspora casu'!$F$5:$J$5,1))/INDEX('07 Uspora casu'!$F28:$J28,MATCH(AK$20,'07 Uspora casu'!$F$5:$J$5,1)-1))^(1/(INDEX('07 Uspora casu'!$F$5:$J$5,MATCH(AK$20,'07 Uspora casu'!$F$5:$J$5,1))-INDEX('07 Uspora casu'!$F$5:$J$5,MATCH(AK$20,'07 Uspora casu'!$F$5:$J$5,1)-1)))*AJ29,(INDEX('07 Uspora casu'!$F28:$J28,MATCH(AK$20,'07 Uspora casu'!$F$5:$J$5,1)+1)/INDEX('07 Uspora casu'!$F28:$J28,MATCH(AK$20,'07 Uspora casu'!$F$5:$J$5,1)))^(1/(INDEX('07 Uspora casu'!$F$5:$J$5,MATCH(AK$20,'07 Uspora casu'!$F$5:$J$5,1)+1)-INDEX('07 Uspora casu'!$F$5:$J$5,MATCH(AK$20,'07 Uspora casu'!$F$5:$J$5,1))))*AJ29))),IFERROR($E29/INDEX('07 Uspora casu'!$F28:$J28,MATCH(AK$20,'07 Uspora casu'!$F$5:$J$5,0)),IF(AK$20&lt;MIN('07 Uspora casu'!$F$5:$J$5),('07 Uspora casu'!$G28/'07 Uspora casu'!$F28)^(1/('07 Uspora casu'!$G$19-'07 Uspora casu'!$F$19))*AL29,IF(AK$20&gt;MAX('07 Uspora casu'!$F$5:$J$5),(INDEX('07 Uspora casu'!$F28:$J28,MATCH(AK$20,'07 Uspora casu'!$F$5:$J$5,1)-1)/INDEX('07 Uspora casu'!$F28:$J28,MATCH(AK$20,'07 Uspora casu'!$F$5:$J$5,1)))^(1/(INDEX('07 Uspora casu'!$F$5:$J$5,MATCH(AK$20,'07 Uspora casu'!$F$5:$J$5,1))-INDEX('07 Uspora casu'!$F$5:$J$5,MATCH(AK$20,'07 Uspora casu'!$F$5:$J$5,1)-1)))*AJ29,(INDEX('07 Uspora casu'!$F28:$J28,MATCH(AK$20,'07 Uspora casu'!$F$5:$J$5,1))/INDEX('07 Uspora casu'!$F28:$J28,MATCH(AK$20,'07 Uspora casu'!$F$5:$J$5,1)+1))^(1/(INDEX('07 Uspora casu'!$F$5:$J$5,MATCH(AK$20,'07 Uspora casu'!$F$5:$J$5,1)+1)-INDEX('07 Uspora casu'!$F$5:$J$5,MATCH(AK$20,'07 Uspora casu'!$F$5:$J$5,1))))*AJ29)))))</f>
        <v>2.0013632910485052E-2</v>
      </c>
      <c r="AL29" s="48">
        <f>IF($E29="",0,IF('07 Uspora casu'!$D$2="Jazdný čas",IFERROR(INDEX('07 Uspora casu'!$F28:$J28,MATCH(AL$20,'07 Uspora casu'!$F$5:$J$5,0))/60,IF(AL$20&lt;MIN('07 Uspora casu'!$F$5:$J$5),('07 Uspora casu'!$F28/'07 Uspora casu'!$G28)^(1/('07 Uspora casu'!$G$19-'07 Uspora casu'!$F$19))*AM29,IF(AL$20&gt;MAX('07 Uspora casu'!$F$5:$J$5),(INDEX('07 Uspora casu'!$F28:$J28,MATCH(AL$20,'07 Uspora casu'!$F$5:$J$5,1))/INDEX('07 Uspora casu'!$F28:$J28,MATCH(AL$20,'07 Uspora casu'!$F$5:$J$5,1)-1))^(1/(INDEX('07 Uspora casu'!$F$5:$J$5,MATCH(AL$20,'07 Uspora casu'!$F$5:$J$5,1))-INDEX('07 Uspora casu'!$F$5:$J$5,MATCH(AL$20,'07 Uspora casu'!$F$5:$J$5,1)-1)))*AK29,(INDEX('07 Uspora casu'!$F28:$J28,MATCH(AL$20,'07 Uspora casu'!$F$5:$J$5,1)+1)/INDEX('07 Uspora casu'!$F28:$J28,MATCH(AL$20,'07 Uspora casu'!$F$5:$J$5,1)))^(1/(INDEX('07 Uspora casu'!$F$5:$J$5,MATCH(AL$20,'07 Uspora casu'!$F$5:$J$5,1)+1)-INDEX('07 Uspora casu'!$F$5:$J$5,MATCH(AL$20,'07 Uspora casu'!$F$5:$J$5,1))))*AK29))),IFERROR($E29/INDEX('07 Uspora casu'!$F28:$J28,MATCH(AL$20,'07 Uspora casu'!$F$5:$J$5,0)),IF(AL$20&lt;MIN('07 Uspora casu'!$F$5:$J$5),('07 Uspora casu'!$G28/'07 Uspora casu'!$F28)^(1/('07 Uspora casu'!$G$19-'07 Uspora casu'!$F$19))*AM29,IF(AL$20&gt;MAX('07 Uspora casu'!$F$5:$J$5),(INDEX('07 Uspora casu'!$F28:$J28,MATCH(AL$20,'07 Uspora casu'!$F$5:$J$5,1)-1)/INDEX('07 Uspora casu'!$F28:$J28,MATCH(AL$20,'07 Uspora casu'!$F$5:$J$5,1)))^(1/(INDEX('07 Uspora casu'!$F$5:$J$5,MATCH(AL$20,'07 Uspora casu'!$F$5:$J$5,1))-INDEX('07 Uspora casu'!$F$5:$J$5,MATCH(AL$20,'07 Uspora casu'!$F$5:$J$5,1)-1)))*AK29,(INDEX('07 Uspora casu'!$F28:$J28,MATCH(AL$20,'07 Uspora casu'!$F$5:$J$5,1))/INDEX('07 Uspora casu'!$F28:$J28,MATCH(AL$20,'07 Uspora casu'!$F$5:$J$5,1)+1))^(1/(INDEX('07 Uspora casu'!$F$5:$J$5,MATCH(AL$20,'07 Uspora casu'!$F$5:$J$5,1)+1)-INDEX('07 Uspora casu'!$F$5:$J$5,MATCH(AL$20,'07 Uspora casu'!$F$5:$J$5,1))))*AK29)))))</f>
        <v>2.0013185573501468E-2</v>
      </c>
      <c r="AM29" s="48">
        <f>IF($E29="",0,IF('07 Uspora casu'!$D$2="Jazdný čas",IFERROR(INDEX('07 Uspora casu'!$F28:$J28,MATCH(AM$20,'07 Uspora casu'!$F$5:$J$5,0))/60,IF(AM$20&lt;MIN('07 Uspora casu'!$F$5:$J$5),('07 Uspora casu'!$F28/'07 Uspora casu'!$G28)^(1/('07 Uspora casu'!$G$19-'07 Uspora casu'!$F$19))*AN29,IF(AM$20&gt;MAX('07 Uspora casu'!$F$5:$J$5),(INDEX('07 Uspora casu'!$F28:$J28,MATCH(AM$20,'07 Uspora casu'!$F$5:$J$5,1))/INDEX('07 Uspora casu'!$F28:$J28,MATCH(AM$20,'07 Uspora casu'!$F$5:$J$5,1)-1))^(1/(INDEX('07 Uspora casu'!$F$5:$J$5,MATCH(AM$20,'07 Uspora casu'!$F$5:$J$5,1))-INDEX('07 Uspora casu'!$F$5:$J$5,MATCH(AM$20,'07 Uspora casu'!$F$5:$J$5,1)-1)))*AL29,(INDEX('07 Uspora casu'!$F28:$J28,MATCH(AM$20,'07 Uspora casu'!$F$5:$J$5,1)+1)/INDEX('07 Uspora casu'!$F28:$J28,MATCH(AM$20,'07 Uspora casu'!$F$5:$J$5,1)))^(1/(INDEX('07 Uspora casu'!$F$5:$J$5,MATCH(AM$20,'07 Uspora casu'!$F$5:$J$5,1)+1)-INDEX('07 Uspora casu'!$F$5:$J$5,MATCH(AM$20,'07 Uspora casu'!$F$5:$J$5,1))))*AL29))),IFERROR($E29/INDEX('07 Uspora casu'!$F28:$J28,MATCH(AM$20,'07 Uspora casu'!$F$5:$J$5,0)),IF(AM$20&lt;MIN('07 Uspora casu'!$F$5:$J$5),('07 Uspora casu'!$G28/'07 Uspora casu'!$F28)^(1/('07 Uspora casu'!$G$19-'07 Uspora casu'!$F$19))*AN29,IF(AM$20&gt;MAX('07 Uspora casu'!$F$5:$J$5),(INDEX('07 Uspora casu'!$F28:$J28,MATCH(AM$20,'07 Uspora casu'!$F$5:$J$5,1)-1)/INDEX('07 Uspora casu'!$F28:$J28,MATCH(AM$20,'07 Uspora casu'!$F$5:$J$5,1)))^(1/(INDEX('07 Uspora casu'!$F$5:$J$5,MATCH(AM$20,'07 Uspora casu'!$F$5:$J$5,1))-INDEX('07 Uspora casu'!$F$5:$J$5,MATCH(AM$20,'07 Uspora casu'!$F$5:$J$5,1)-1)))*AL29,(INDEX('07 Uspora casu'!$F28:$J28,MATCH(AM$20,'07 Uspora casu'!$F$5:$J$5,1))/INDEX('07 Uspora casu'!$F28:$J28,MATCH(AM$20,'07 Uspora casu'!$F$5:$J$5,1)+1))^(1/(INDEX('07 Uspora casu'!$F$5:$J$5,MATCH(AM$20,'07 Uspora casu'!$F$5:$J$5,1)+1)-INDEX('07 Uspora casu'!$F$5:$J$5,MATCH(AM$20,'07 Uspora casu'!$F$5:$J$5,1))))*AL29)))))</f>
        <v>2.0012738246516587E-2</v>
      </c>
      <c r="AN29" s="48">
        <f>IF($E29="",0,IF('07 Uspora casu'!$D$2="Jazdný čas",IFERROR(INDEX('07 Uspora casu'!$F28:$J28,MATCH(AN$20,'07 Uspora casu'!$F$5:$J$5,0))/60,IF(AN$20&lt;MIN('07 Uspora casu'!$F$5:$J$5),('07 Uspora casu'!$F28/'07 Uspora casu'!$G28)^(1/('07 Uspora casu'!$G$19-'07 Uspora casu'!$F$19))*AO29,IF(AN$20&gt;MAX('07 Uspora casu'!$F$5:$J$5),(INDEX('07 Uspora casu'!$F28:$J28,MATCH(AN$20,'07 Uspora casu'!$F$5:$J$5,1))/INDEX('07 Uspora casu'!$F28:$J28,MATCH(AN$20,'07 Uspora casu'!$F$5:$J$5,1)-1))^(1/(INDEX('07 Uspora casu'!$F$5:$J$5,MATCH(AN$20,'07 Uspora casu'!$F$5:$J$5,1))-INDEX('07 Uspora casu'!$F$5:$J$5,MATCH(AN$20,'07 Uspora casu'!$F$5:$J$5,1)-1)))*AM29,(INDEX('07 Uspora casu'!$F28:$J28,MATCH(AN$20,'07 Uspora casu'!$F$5:$J$5,1)+1)/INDEX('07 Uspora casu'!$F28:$J28,MATCH(AN$20,'07 Uspora casu'!$F$5:$J$5,1)))^(1/(INDEX('07 Uspora casu'!$F$5:$J$5,MATCH(AN$20,'07 Uspora casu'!$F$5:$J$5,1)+1)-INDEX('07 Uspora casu'!$F$5:$J$5,MATCH(AN$20,'07 Uspora casu'!$F$5:$J$5,1))))*AM29))),IFERROR($E29/INDEX('07 Uspora casu'!$F28:$J28,MATCH(AN$20,'07 Uspora casu'!$F$5:$J$5,0)),IF(AN$20&lt;MIN('07 Uspora casu'!$F$5:$J$5),('07 Uspora casu'!$G28/'07 Uspora casu'!$F28)^(1/('07 Uspora casu'!$G$19-'07 Uspora casu'!$F$19))*AO29,IF(AN$20&gt;MAX('07 Uspora casu'!$F$5:$J$5),(INDEX('07 Uspora casu'!$F28:$J28,MATCH(AN$20,'07 Uspora casu'!$F$5:$J$5,1)-1)/INDEX('07 Uspora casu'!$F28:$J28,MATCH(AN$20,'07 Uspora casu'!$F$5:$J$5,1)))^(1/(INDEX('07 Uspora casu'!$F$5:$J$5,MATCH(AN$20,'07 Uspora casu'!$F$5:$J$5,1))-INDEX('07 Uspora casu'!$F$5:$J$5,MATCH(AN$20,'07 Uspora casu'!$F$5:$J$5,1)-1)))*AM29,(INDEX('07 Uspora casu'!$F28:$J28,MATCH(AN$20,'07 Uspora casu'!$F$5:$J$5,1))/INDEX('07 Uspora casu'!$F28:$J28,MATCH(AN$20,'07 Uspora casu'!$F$5:$J$5,1)+1))^(1/(INDEX('07 Uspora casu'!$F$5:$J$5,MATCH(AN$20,'07 Uspora casu'!$F$5:$J$5,1)+1)-INDEX('07 Uspora casu'!$F$5:$J$5,MATCH(AN$20,'07 Uspora casu'!$F$5:$J$5,1))))*AM29)))))</f>
        <v>2.0012290929530184E-2</v>
      </c>
      <c r="AO29" s="48">
        <f>IF($E29="",0,IF('07 Uspora casu'!$D$2="Jazdný čas",IFERROR(INDEX('07 Uspora casu'!$F28:$J28,MATCH(AO$20,'07 Uspora casu'!$F$5:$J$5,0))/60,IF(AO$20&lt;MIN('07 Uspora casu'!$F$5:$J$5),('07 Uspora casu'!$F28/'07 Uspora casu'!$G28)^(1/('07 Uspora casu'!$G$19-'07 Uspora casu'!$F$19))*AP29,IF(AO$20&gt;MAX('07 Uspora casu'!$F$5:$J$5),(INDEX('07 Uspora casu'!$F28:$J28,MATCH(AO$20,'07 Uspora casu'!$F$5:$J$5,1))/INDEX('07 Uspora casu'!$F28:$J28,MATCH(AO$20,'07 Uspora casu'!$F$5:$J$5,1)-1))^(1/(INDEX('07 Uspora casu'!$F$5:$J$5,MATCH(AO$20,'07 Uspora casu'!$F$5:$J$5,1))-INDEX('07 Uspora casu'!$F$5:$J$5,MATCH(AO$20,'07 Uspora casu'!$F$5:$J$5,1)-1)))*AN29,(INDEX('07 Uspora casu'!$F28:$J28,MATCH(AO$20,'07 Uspora casu'!$F$5:$J$5,1)+1)/INDEX('07 Uspora casu'!$F28:$J28,MATCH(AO$20,'07 Uspora casu'!$F$5:$J$5,1)))^(1/(INDEX('07 Uspora casu'!$F$5:$J$5,MATCH(AO$20,'07 Uspora casu'!$F$5:$J$5,1)+1)-INDEX('07 Uspora casu'!$F$5:$J$5,MATCH(AO$20,'07 Uspora casu'!$F$5:$J$5,1))))*AN29))),IFERROR($E29/INDEX('07 Uspora casu'!$F28:$J28,MATCH(AO$20,'07 Uspora casu'!$F$5:$J$5,0)),IF(AO$20&lt;MIN('07 Uspora casu'!$F$5:$J$5),('07 Uspora casu'!$G28/'07 Uspora casu'!$F28)^(1/('07 Uspora casu'!$G$19-'07 Uspora casu'!$F$19))*AP29,IF(AO$20&gt;MAX('07 Uspora casu'!$F$5:$J$5),(INDEX('07 Uspora casu'!$F28:$J28,MATCH(AO$20,'07 Uspora casu'!$F$5:$J$5,1)-1)/INDEX('07 Uspora casu'!$F28:$J28,MATCH(AO$20,'07 Uspora casu'!$F$5:$J$5,1)))^(1/(INDEX('07 Uspora casu'!$F$5:$J$5,MATCH(AO$20,'07 Uspora casu'!$F$5:$J$5,1))-INDEX('07 Uspora casu'!$F$5:$J$5,MATCH(AO$20,'07 Uspora casu'!$F$5:$J$5,1)-1)))*AN29,(INDEX('07 Uspora casu'!$F28:$J28,MATCH(AO$20,'07 Uspora casu'!$F$5:$J$5,1))/INDEX('07 Uspora casu'!$F28:$J28,MATCH(AO$20,'07 Uspora casu'!$F$5:$J$5,1)+1))^(1/(INDEX('07 Uspora casu'!$F$5:$J$5,MATCH(AO$20,'07 Uspora casu'!$F$5:$J$5,1)+1)-INDEX('07 Uspora casu'!$F$5:$J$5,MATCH(AO$20,'07 Uspora casu'!$F$5:$J$5,1))))*AN29)))))</f>
        <v>2.0011843622542037E-2</v>
      </c>
      <c r="AP29" s="48">
        <f>IF($E29="",0,IF('07 Uspora casu'!$D$2="Jazdný čas",IFERROR(INDEX('07 Uspora casu'!$F28:$J28,MATCH(AP$20,'07 Uspora casu'!$F$5:$J$5,0))/60,IF(AP$20&lt;MIN('07 Uspora casu'!$F$5:$J$5),('07 Uspora casu'!$F28/'07 Uspora casu'!$G28)^(1/('07 Uspora casu'!$G$19-'07 Uspora casu'!$F$19))*AQ29,IF(AP$20&gt;MAX('07 Uspora casu'!$F$5:$J$5),(INDEX('07 Uspora casu'!$F28:$J28,MATCH(AP$20,'07 Uspora casu'!$F$5:$J$5,1))/INDEX('07 Uspora casu'!$F28:$J28,MATCH(AP$20,'07 Uspora casu'!$F$5:$J$5,1)-1))^(1/(INDEX('07 Uspora casu'!$F$5:$J$5,MATCH(AP$20,'07 Uspora casu'!$F$5:$J$5,1))-INDEX('07 Uspora casu'!$F$5:$J$5,MATCH(AP$20,'07 Uspora casu'!$F$5:$J$5,1)-1)))*AO29,(INDEX('07 Uspora casu'!$F28:$J28,MATCH(AP$20,'07 Uspora casu'!$F$5:$J$5,1)+1)/INDEX('07 Uspora casu'!$F28:$J28,MATCH(AP$20,'07 Uspora casu'!$F$5:$J$5,1)))^(1/(INDEX('07 Uspora casu'!$F$5:$J$5,MATCH(AP$20,'07 Uspora casu'!$F$5:$J$5,1)+1)-INDEX('07 Uspora casu'!$F$5:$J$5,MATCH(AP$20,'07 Uspora casu'!$F$5:$J$5,1))))*AO29))),IFERROR($E29/INDEX('07 Uspora casu'!$F28:$J28,MATCH(AP$20,'07 Uspora casu'!$F$5:$J$5,0)),IF(AP$20&lt;MIN('07 Uspora casu'!$F$5:$J$5),('07 Uspora casu'!$G28/'07 Uspora casu'!$F28)^(1/('07 Uspora casu'!$G$19-'07 Uspora casu'!$F$19))*AQ29,IF(AP$20&gt;MAX('07 Uspora casu'!$F$5:$J$5),(INDEX('07 Uspora casu'!$F28:$J28,MATCH(AP$20,'07 Uspora casu'!$F$5:$J$5,1)-1)/INDEX('07 Uspora casu'!$F28:$J28,MATCH(AP$20,'07 Uspora casu'!$F$5:$J$5,1)))^(1/(INDEX('07 Uspora casu'!$F$5:$J$5,MATCH(AP$20,'07 Uspora casu'!$F$5:$J$5,1))-INDEX('07 Uspora casu'!$F$5:$J$5,MATCH(AP$20,'07 Uspora casu'!$F$5:$J$5,1)-1)))*AO29,(INDEX('07 Uspora casu'!$F28:$J28,MATCH(AP$20,'07 Uspora casu'!$F$5:$J$5,1))/INDEX('07 Uspora casu'!$F28:$J28,MATCH(AP$20,'07 Uspora casu'!$F$5:$J$5,1)+1))^(1/(INDEX('07 Uspora casu'!$F$5:$J$5,MATCH(AP$20,'07 Uspora casu'!$F$5:$J$5,1)+1)-INDEX('07 Uspora casu'!$F$5:$J$5,MATCH(AP$20,'07 Uspora casu'!$F$5:$J$5,1))))*AO29)))))</f>
        <v>2.0011396325551923E-2</v>
      </c>
      <c r="AQ29" s="48">
        <f>IF($E29="",0,IF('07 Uspora casu'!$D$2="Jazdný čas",IFERROR(INDEX('07 Uspora casu'!$F28:$J28,MATCH(AQ$20,'07 Uspora casu'!$F$5:$J$5,0))/60,IF(AQ$20&lt;MIN('07 Uspora casu'!$F$5:$J$5),('07 Uspora casu'!$F28/'07 Uspora casu'!$G28)^(1/('07 Uspora casu'!$G$19-'07 Uspora casu'!$F$19))*AR29,IF(AQ$20&gt;MAX('07 Uspora casu'!$F$5:$J$5),(INDEX('07 Uspora casu'!$F28:$J28,MATCH(AQ$20,'07 Uspora casu'!$F$5:$J$5,1))/INDEX('07 Uspora casu'!$F28:$J28,MATCH(AQ$20,'07 Uspora casu'!$F$5:$J$5,1)-1))^(1/(INDEX('07 Uspora casu'!$F$5:$J$5,MATCH(AQ$20,'07 Uspora casu'!$F$5:$J$5,1))-INDEX('07 Uspora casu'!$F$5:$J$5,MATCH(AQ$20,'07 Uspora casu'!$F$5:$J$5,1)-1)))*AP29,(INDEX('07 Uspora casu'!$F28:$J28,MATCH(AQ$20,'07 Uspora casu'!$F$5:$J$5,1)+1)/INDEX('07 Uspora casu'!$F28:$J28,MATCH(AQ$20,'07 Uspora casu'!$F$5:$J$5,1)))^(1/(INDEX('07 Uspora casu'!$F$5:$J$5,MATCH(AQ$20,'07 Uspora casu'!$F$5:$J$5,1)+1)-INDEX('07 Uspora casu'!$F$5:$J$5,MATCH(AQ$20,'07 Uspora casu'!$F$5:$J$5,1))))*AP29))),IFERROR($E29/INDEX('07 Uspora casu'!$F28:$J28,MATCH(AQ$20,'07 Uspora casu'!$F$5:$J$5,0)),IF(AQ$20&lt;MIN('07 Uspora casu'!$F$5:$J$5),('07 Uspora casu'!$G28/'07 Uspora casu'!$F28)^(1/('07 Uspora casu'!$G$19-'07 Uspora casu'!$F$19))*AR29,IF(AQ$20&gt;MAX('07 Uspora casu'!$F$5:$J$5),(INDEX('07 Uspora casu'!$F28:$J28,MATCH(AQ$20,'07 Uspora casu'!$F$5:$J$5,1)-1)/INDEX('07 Uspora casu'!$F28:$J28,MATCH(AQ$20,'07 Uspora casu'!$F$5:$J$5,1)))^(1/(INDEX('07 Uspora casu'!$F$5:$J$5,MATCH(AQ$20,'07 Uspora casu'!$F$5:$J$5,1))-INDEX('07 Uspora casu'!$F$5:$J$5,MATCH(AQ$20,'07 Uspora casu'!$F$5:$J$5,1)-1)))*AP29,(INDEX('07 Uspora casu'!$F28:$J28,MATCH(AQ$20,'07 Uspora casu'!$F$5:$J$5,1))/INDEX('07 Uspora casu'!$F28:$J28,MATCH(AQ$20,'07 Uspora casu'!$F$5:$J$5,1)+1))^(1/(INDEX('07 Uspora casu'!$F$5:$J$5,MATCH(AQ$20,'07 Uspora casu'!$F$5:$J$5,1)+1)-INDEX('07 Uspora casu'!$F$5:$J$5,MATCH(AQ$20,'07 Uspora casu'!$F$5:$J$5,1))))*AP29)))))</f>
        <v>2.0010949038559617E-2</v>
      </c>
      <c r="AR29" s="48">
        <f>IF($E29="",0,IF('07 Uspora casu'!$D$2="Jazdný čas",IFERROR(INDEX('07 Uspora casu'!$F28:$J28,MATCH(AR$20,'07 Uspora casu'!$F$5:$J$5,0))/60,IF(AR$20&lt;MIN('07 Uspora casu'!$F$5:$J$5),('07 Uspora casu'!$F28/'07 Uspora casu'!$G28)^(1/('07 Uspora casu'!$G$19-'07 Uspora casu'!$F$19))*AS29,IF(AR$20&gt;MAX('07 Uspora casu'!$F$5:$J$5),(INDEX('07 Uspora casu'!$F28:$J28,MATCH(AR$20,'07 Uspora casu'!$F$5:$J$5,1))/INDEX('07 Uspora casu'!$F28:$J28,MATCH(AR$20,'07 Uspora casu'!$F$5:$J$5,1)-1))^(1/(INDEX('07 Uspora casu'!$F$5:$J$5,MATCH(AR$20,'07 Uspora casu'!$F$5:$J$5,1))-INDEX('07 Uspora casu'!$F$5:$J$5,MATCH(AR$20,'07 Uspora casu'!$F$5:$J$5,1)-1)))*AQ29,(INDEX('07 Uspora casu'!$F28:$J28,MATCH(AR$20,'07 Uspora casu'!$F$5:$J$5,1)+1)/INDEX('07 Uspora casu'!$F28:$J28,MATCH(AR$20,'07 Uspora casu'!$F$5:$J$5,1)))^(1/(INDEX('07 Uspora casu'!$F$5:$J$5,MATCH(AR$20,'07 Uspora casu'!$F$5:$J$5,1)+1)-INDEX('07 Uspora casu'!$F$5:$J$5,MATCH(AR$20,'07 Uspora casu'!$F$5:$J$5,1))))*AQ29))),IFERROR($E29/INDEX('07 Uspora casu'!$F28:$J28,MATCH(AR$20,'07 Uspora casu'!$F$5:$J$5,0)),IF(AR$20&lt;MIN('07 Uspora casu'!$F$5:$J$5),('07 Uspora casu'!$G28/'07 Uspora casu'!$F28)^(1/('07 Uspora casu'!$G$19-'07 Uspora casu'!$F$19))*AS29,IF(AR$20&gt;MAX('07 Uspora casu'!$F$5:$J$5),(INDEX('07 Uspora casu'!$F28:$J28,MATCH(AR$20,'07 Uspora casu'!$F$5:$J$5,1)-1)/INDEX('07 Uspora casu'!$F28:$J28,MATCH(AR$20,'07 Uspora casu'!$F$5:$J$5,1)))^(1/(INDEX('07 Uspora casu'!$F$5:$J$5,MATCH(AR$20,'07 Uspora casu'!$F$5:$J$5,1))-INDEX('07 Uspora casu'!$F$5:$J$5,MATCH(AR$20,'07 Uspora casu'!$F$5:$J$5,1)-1)))*AQ29,(INDEX('07 Uspora casu'!$F28:$J28,MATCH(AR$20,'07 Uspora casu'!$F$5:$J$5,1))/INDEX('07 Uspora casu'!$F28:$J28,MATCH(AR$20,'07 Uspora casu'!$F$5:$J$5,1)+1))^(1/(INDEX('07 Uspora casu'!$F$5:$J$5,MATCH(AR$20,'07 Uspora casu'!$F$5:$J$5,1)+1)-INDEX('07 Uspora casu'!$F$5:$J$5,MATCH(AR$20,'07 Uspora casu'!$F$5:$J$5,1))))*AQ29)))))</f>
        <v>2.0010501761564898E-2</v>
      </c>
      <c r="AS29" s="48">
        <f>IF($E29="",0,IF('07 Uspora casu'!$D$2="Jazdný čas",IFERROR(INDEX('07 Uspora casu'!$F28:$J28,MATCH(AS$20,'07 Uspora casu'!$F$5:$J$5,0))/60,IF(AS$20&lt;MIN('07 Uspora casu'!$F$5:$J$5),('07 Uspora casu'!$F28/'07 Uspora casu'!$G28)^(1/('07 Uspora casu'!$G$19-'07 Uspora casu'!$F$19))*AT29,IF(AS$20&gt;MAX('07 Uspora casu'!$F$5:$J$5),(INDEX('07 Uspora casu'!$F28:$J28,MATCH(AS$20,'07 Uspora casu'!$F$5:$J$5,1))/INDEX('07 Uspora casu'!$F28:$J28,MATCH(AS$20,'07 Uspora casu'!$F$5:$J$5,1)-1))^(1/(INDEX('07 Uspora casu'!$F$5:$J$5,MATCH(AS$20,'07 Uspora casu'!$F$5:$J$5,1))-INDEX('07 Uspora casu'!$F$5:$J$5,MATCH(AS$20,'07 Uspora casu'!$F$5:$J$5,1)-1)))*AR29,(INDEX('07 Uspora casu'!$F28:$J28,MATCH(AS$20,'07 Uspora casu'!$F$5:$J$5,1)+1)/INDEX('07 Uspora casu'!$F28:$J28,MATCH(AS$20,'07 Uspora casu'!$F$5:$J$5,1)))^(1/(INDEX('07 Uspora casu'!$F$5:$J$5,MATCH(AS$20,'07 Uspora casu'!$F$5:$J$5,1)+1)-INDEX('07 Uspora casu'!$F$5:$J$5,MATCH(AS$20,'07 Uspora casu'!$F$5:$J$5,1))))*AR29))),IFERROR($E29/INDEX('07 Uspora casu'!$F28:$J28,MATCH(AS$20,'07 Uspora casu'!$F$5:$J$5,0)),IF(AS$20&lt;MIN('07 Uspora casu'!$F$5:$J$5),('07 Uspora casu'!$G28/'07 Uspora casu'!$F28)^(1/('07 Uspora casu'!$G$19-'07 Uspora casu'!$F$19))*AT29,IF(AS$20&gt;MAX('07 Uspora casu'!$F$5:$J$5),(INDEX('07 Uspora casu'!$F28:$J28,MATCH(AS$20,'07 Uspora casu'!$F$5:$J$5,1)-1)/INDEX('07 Uspora casu'!$F28:$J28,MATCH(AS$20,'07 Uspora casu'!$F$5:$J$5,1)))^(1/(INDEX('07 Uspora casu'!$F$5:$J$5,MATCH(AS$20,'07 Uspora casu'!$F$5:$J$5,1))-INDEX('07 Uspora casu'!$F$5:$J$5,MATCH(AS$20,'07 Uspora casu'!$F$5:$J$5,1)-1)))*AR29,(INDEX('07 Uspora casu'!$F28:$J28,MATCH(AS$20,'07 Uspora casu'!$F$5:$J$5,1))/INDEX('07 Uspora casu'!$F28:$J28,MATCH(AS$20,'07 Uspora casu'!$F$5:$J$5,1)+1))^(1/(INDEX('07 Uspora casu'!$F$5:$J$5,MATCH(AS$20,'07 Uspora casu'!$F$5:$J$5,1)+1)-INDEX('07 Uspora casu'!$F$5:$J$5,MATCH(AS$20,'07 Uspora casu'!$F$5:$J$5,1))))*AR29)))))</f>
        <v>2.0010054494567543E-2</v>
      </c>
      <c r="AT29" s="48">
        <f>IF($E29="",0,IF('07 Uspora casu'!$D$2="Jazdný čas",IFERROR(INDEX('07 Uspora casu'!$F28:$J28,MATCH(AT$20,'07 Uspora casu'!$F$5:$J$5,0))/60,IF(AT$20&lt;MIN('07 Uspora casu'!$F$5:$J$5),('07 Uspora casu'!$F28/'07 Uspora casu'!$G28)^(1/('07 Uspora casu'!$G$19-'07 Uspora casu'!$F$19))*AU29,IF(AT$20&gt;MAX('07 Uspora casu'!$F$5:$J$5),(INDEX('07 Uspora casu'!$F28:$J28,MATCH(AT$20,'07 Uspora casu'!$F$5:$J$5,1))/INDEX('07 Uspora casu'!$F28:$J28,MATCH(AT$20,'07 Uspora casu'!$F$5:$J$5,1)-1))^(1/(INDEX('07 Uspora casu'!$F$5:$J$5,MATCH(AT$20,'07 Uspora casu'!$F$5:$J$5,1))-INDEX('07 Uspora casu'!$F$5:$J$5,MATCH(AT$20,'07 Uspora casu'!$F$5:$J$5,1)-1)))*AS29,(INDEX('07 Uspora casu'!$F28:$J28,MATCH(AT$20,'07 Uspora casu'!$F$5:$J$5,1)+1)/INDEX('07 Uspora casu'!$F28:$J28,MATCH(AT$20,'07 Uspora casu'!$F$5:$J$5,1)))^(1/(INDEX('07 Uspora casu'!$F$5:$J$5,MATCH(AT$20,'07 Uspora casu'!$F$5:$J$5,1)+1)-INDEX('07 Uspora casu'!$F$5:$J$5,MATCH(AT$20,'07 Uspora casu'!$F$5:$J$5,1))))*AS29))),IFERROR($E29/INDEX('07 Uspora casu'!$F28:$J28,MATCH(AT$20,'07 Uspora casu'!$F$5:$J$5,0)),IF(AT$20&lt;MIN('07 Uspora casu'!$F$5:$J$5),('07 Uspora casu'!$G28/'07 Uspora casu'!$F28)^(1/('07 Uspora casu'!$G$19-'07 Uspora casu'!$F$19))*AU29,IF(AT$20&gt;MAX('07 Uspora casu'!$F$5:$J$5),(INDEX('07 Uspora casu'!$F28:$J28,MATCH(AT$20,'07 Uspora casu'!$F$5:$J$5,1)-1)/INDEX('07 Uspora casu'!$F28:$J28,MATCH(AT$20,'07 Uspora casu'!$F$5:$J$5,1)))^(1/(INDEX('07 Uspora casu'!$F$5:$J$5,MATCH(AT$20,'07 Uspora casu'!$F$5:$J$5,1))-INDEX('07 Uspora casu'!$F$5:$J$5,MATCH(AT$20,'07 Uspora casu'!$F$5:$J$5,1)-1)))*AS29,(INDEX('07 Uspora casu'!$F28:$J28,MATCH(AT$20,'07 Uspora casu'!$F$5:$J$5,1))/INDEX('07 Uspora casu'!$F28:$J28,MATCH(AT$20,'07 Uspora casu'!$F$5:$J$5,1)+1))^(1/(INDEX('07 Uspora casu'!$F$5:$J$5,MATCH(AT$20,'07 Uspora casu'!$F$5:$J$5,1)+1)-INDEX('07 Uspora casu'!$F$5:$J$5,MATCH(AT$20,'07 Uspora casu'!$F$5:$J$5,1))))*AS29)))))</f>
        <v>2.0009607237567326E-2</v>
      </c>
      <c r="AU29" s="48">
        <f>IF($E29="",0,IF('07 Uspora casu'!$D$2="Jazdný čas",IFERROR(INDEX('07 Uspora casu'!$F28:$J28,MATCH(AU$20,'07 Uspora casu'!$F$5:$J$5,0))/60,IF(AU$20&lt;MIN('07 Uspora casu'!$F$5:$J$5),('07 Uspora casu'!$F28/'07 Uspora casu'!$G28)^(1/('07 Uspora casu'!$G$19-'07 Uspora casu'!$F$19))*AV29,IF(AU$20&gt;MAX('07 Uspora casu'!$F$5:$J$5),(INDEX('07 Uspora casu'!$F28:$J28,MATCH(AU$20,'07 Uspora casu'!$F$5:$J$5,1))/INDEX('07 Uspora casu'!$F28:$J28,MATCH(AU$20,'07 Uspora casu'!$F$5:$J$5,1)-1))^(1/(INDEX('07 Uspora casu'!$F$5:$J$5,MATCH(AU$20,'07 Uspora casu'!$F$5:$J$5,1))-INDEX('07 Uspora casu'!$F$5:$J$5,MATCH(AU$20,'07 Uspora casu'!$F$5:$J$5,1)-1)))*AT29,(INDEX('07 Uspora casu'!$F28:$J28,MATCH(AU$20,'07 Uspora casu'!$F$5:$J$5,1)+1)/INDEX('07 Uspora casu'!$F28:$J28,MATCH(AU$20,'07 Uspora casu'!$F$5:$J$5,1)))^(1/(INDEX('07 Uspora casu'!$F$5:$J$5,MATCH(AU$20,'07 Uspora casu'!$F$5:$J$5,1)+1)-INDEX('07 Uspora casu'!$F$5:$J$5,MATCH(AU$20,'07 Uspora casu'!$F$5:$J$5,1))))*AT29))),IFERROR($E29/INDEX('07 Uspora casu'!$F28:$J28,MATCH(AU$20,'07 Uspora casu'!$F$5:$J$5,0)),IF(AU$20&lt;MIN('07 Uspora casu'!$F$5:$J$5),('07 Uspora casu'!$G28/'07 Uspora casu'!$F28)^(1/('07 Uspora casu'!$G$19-'07 Uspora casu'!$F$19))*AV29,IF(AU$20&gt;MAX('07 Uspora casu'!$F$5:$J$5),(INDEX('07 Uspora casu'!$F28:$J28,MATCH(AU$20,'07 Uspora casu'!$F$5:$J$5,1)-1)/INDEX('07 Uspora casu'!$F28:$J28,MATCH(AU$20,'07 Uspora casu'!$F$5:$J$5,1)))^(1/(INDEX('07 Uspora casu'!$F$5:$J$5,MATCH(AU$20,'07 Uspora casu'!$F$5:$J$5,1))-INDEX('07 Uspora casu'!$F$5:$J$5,MATCH(AU$20,'07 Uspora casu'!$F$5:$J$5,1)-1)))*AT29,(INDEX('07 Uspora casu'!$F28:$J28,MATCH(AU$20,'07 Uspora casu'!$F$5:$J$5,1))/INDEX('07 Uspora casu'!$F28:$J28,MATCH(AU$20,'07 Uspora casu'!$F$5:$J$5,1)+1))^(1/(INDEX('07 Uspora casu'!$F$5:$J$5,MATCH(AU$20,'07 Uspora casu'!$F$5:$J$5,1)+1)-INDEX('07 Uspora casu'!$F$5:$J$5,MATCH(AU$20,'07 Uspora casu'!$F$5:$J$5,1))))*AT29)))))</f>
        <v>2.0009159990564025E-2</v>
      </c>
      <c r="AV29" s="48">
        <f>IF($E29="",0,IF('07 Uspora casu'!$D$2="Jazdný čas",IFERROR(INDEX('07 Uspora casu'!$F28:$J28,MATCH(AV$20,'07 Uspora casu'!$F$5:$J$5,0))/60,IF(AV$20&lt;MIN('07 Uspora casu'!$F$5:$J$5),('07 Uspora casu'!$F28/'07 Uspora casu'!$G28)^(1/('07 Uspora casu'!$G$19-'07 Uspora casu'!$F$19))*AW29,IF(AV$20&gt;MAX('07 Uspora casu'!$F$5:$J$5),(INDEX('07 Uspora casu'!$F28:$J28,MATCH(AV$20,'07 Uspora casu'!$F$5:$J$5,1))/INDEX('07 Uspora casu'!$F28:$J28,MATCH(AV$20,'07 Uspora casu'!$F$5:$J$5,1)-1))^(1/(INDEX('07 Uspora casu'!$F$5:$J$5,MATCH(AV$20,'07 Uspora casu'!$F$5:$J$5,1))-INDEX('07 Uspora casu'!$F$5:$J$5,MATCH(AV$20,'07 Uspora casu'!$F$5:$J$5,1)-1)))*AU29,(INDEX('07 Uspora casu'!$F28:$J28,MATCH(AV$20,'07 Uspora casu'!$F$5:$J$5,1)+1)/INDEX('07 Uspora casu'!$F28:$J28,MATCH(AV$20,'07 Uspora casu'!$F$5:$J$5,1)))^(1/(INDEX('07 Uspora casu'!$F$5:$J$5,MATCH(AV$20,'07 Uspora casu'!$F$5:$J$5,1)+1)-INDEX('07 Uspora casu'!$F$5:$J$5,MATCH(AV$20,'07 Uspora casu'!$F$5:$J$5,1))))*AU29))),IFERROR($E29/INDEX('07 Uspora casu'!$F28:$J28,MATCH(AV$20,'07 Uspora casu'!$F$5:$J$5,0)),IF(AV$20&lt;MIN('07 Uspora casu'!$F$5:$J$5),('07 Uspora casu'!$G28/'07 Uspora casu'!$F28)^(1/('07 Uspora casu'!$G$19-'07 Uspora casu'!$F$19))*AW29,IF(AV$20&gt;MAX('07 Uspora casu'!$F$5:$J$5),(INDEX('07 Uspora casu'!$F28:$J28,MATCH(AV$20,'07 Uspora casu'!$F$5:$J$5,1)-1)/INDEX('07 Uspora casu'!$F28:$J28,MATCH(AV$20,'07 Uspora casu'!$F$5:$J$5,1)))^(1/(INDEX('07 Uspora casu'!$F$5:$J$5,MATCH(AV$20,'07 Uspora casu'!$F$5:$J$5,1))-INDEX('07 Uspora casu'!$F$5:$J$5,MATCH(AV$20,'07 Uspora casu'!$F$5:$J$5,1)-1)))*AU29,(INDEX('07 Uspora casu'!$F28:$J28,MATCH(AV$20,'07 Uspora casu'!$F$5:$J$5,1))/INDEX('07 Uspora casu'!$F28:$J28,MATCH(AV$20,'07 Uspora casu'!$F$5:$J$5,1)+1))^(1/(INDEX('07 Uspora casu'!$F$5:$J$5,MATCH(AV$20,'07 Uspora casu'!$F$5:$J$5,1)+1)-INDEX('07 Uspora casu'!$F$5:$J$5,MATCH(AV$20,'07 Uspora casu'!$F$5:$J$5,1))))*AU29)))))</f>
        <v>2.0008712753557416E-2</v>
      </c>
      <c r="AW29" s="48">
        <f>IF($E29="",0,IF('07 Uspora casu'!$D$2="Jazdný čas",IFERROR(INDEX('07 Uspora casu'!$F28:$J28,MATCH(AW$20,'07 Uspora casu'!$F$5:$J$5,0))/60,IF(AW$20&lt;MIN('07 Uspora casu'!$F$5:$J$5),('07 Uspora casu'!$F28/'07 Uspora casu'!$G28)^(1/('07 Uspora casu'!$G$19-'07 Uspora casu'!$F$19))*AX29,IF(AW$20&gt;MAX('07 Uspora casu'!$F$5:$J$5),(INDEX('07 Uspora casu'!$F28:$J28,MATCH(AW$20,'07 Uspora casu'!$F$5:$J$5,1))/INDEX('07 Uspora casu'!$F28:$J28,MATCH(AW$20,'07 Uspora casu'!$F$5:$J$5,1)-1))^(1/(INDEX('07 Uspora casu'!$F$5:$J$5,MATCH(AW$20,'07 Uspora casu'!$F$5:$J$5,1))-INDEX('07 Uspora casu'!$F$5:$J$5,MATCH(AW$20,'07 Uspora casu'!$F$5:$J$5,1)-1)))*AV29,(INDEX('07 Uspora casu'!$F28:$J28,MATCH(AW$20,'07 Uspora casu'!$F$5:$J$5,1)+1)/INDEX('07 Uspora casu'!$F28:$J28,MATCH(AW$20,'07 Uspora casu'!$F$5:$J$5,1)))^(1/(INDEX('07 Uspora casu'!$F$5:$J$5,MATCH(AW$20,'07 Uspora casu'!$F$5:$J$5,1)+1)-INDEX('07 Uspora casu'!$F$5:$J$5,MATCH(AW$20,'07 Uspora casu'!$F$5:$J$5,1))))*AV29))),IFERROR($E29/INDEX('07 Uspora casu'!$F28:$J28,MATCH(AW$20,'07 Uspora casu'!$F$5:$J$5,0)),IF(AW$20&lt;MIN('07 Uspora casu'!$F$5:$J$5),('07 Uspora casu'!$G28/'07 Uspora casu'!$F28)^(1/('07 Uspora casu'!$G$19-'07 Uspora casu'!$F$19))*AX29,IF(AW$20&gt;MAX('07 Uspora casu'!$F$5:$J$5),(INDEX('07 Uspora casu'!$F28:$J28,MATCH(AW$20,'07 Uspora casu'!$F$5:$J$5,1)-1)/INDEX('07 Uspora casu'!$F28:$J28,MATCH(AW$20,'07 Uspora casu'!$F$5:$J$5,1)))^(1/(INDEX('07 Uspora casu'!$F$5:$J$5,MATCH(AW$20,'07 Uspora casu'!$F$5:$J$5,1))-INDEX('07 Uspora casu'!$F$5:$J$5,MATCH(AW$20,'07 Uspora casu'!$F$5:$J$5,1)-1)))*AV29,(INDEX('07 Uspora casu'!$F28:$J28,MATCH(AW$20,'07 Uspora casu'!$F$5:$J$5,1))/INDEX('07 Uspora casu'!$F28:$J28,MATCH(AW$20,'07 Uspora casu'!$F$5:$J$5,1)+1))^(1/(INDEX('07 Uspora casu'!$F$5:$J$5,MATCH(AW$20,'07 Uspora casu'!$F$5:$J$5,1)+1)-INDEX('07 Uspora casu'!$F$5:$J$5,MATCH(AW$20,'07 Uspora casu'!$F$5:$J$5,1))))*AV29)))))</f>
        <v>2.0008265526547275E-2</v>
      </c>
      <c r="AX29" s="48">
        <f>IF($E29="",0,IF('07 Uspora casu'!$D$2="Jazdný čas",IFERROR(INDEX('07 Uspora casu'!$F28:$J28,MATCH(AX$20,'07 Uspora casu'!$F$5:$J$5,0))/60,IF(AX$20&lt;MIN('07 Uspora casu'!$F$5:$J$5),('07 Uspora casu'!$F28/'07 Uspora casu'!$G28)^(1/('07 Uspora casu'!$G$19-'07 Uspora casu'!$F$19))*AY29,IF(AX$20&gt;MAX('07 Uspora casu'!$F$5:$J$5),(INDEX('07 Uspora casu'!$F28:$J28,MATCH(AX$20,'07 Uspora casu'!$F$5:$J$5,1))/INDEX('07 Uspora casu'!$F28:$J28,MATCH(AX$20,'07 Uspora casu'!$F$5:$J$5,1)-1))^(1/(INDEX('07 Uspora casu'!$F$5:$J$5,MATCH(AX$20,'07 Uspora casu'!$F$5:$J$5,1))-INDEX('07 Uspora casu'!$F$5:$J$5,MATCH(AX$20,'07 Uspora casu'!$F$5:$J$5,1)-1)))*AW29,(INDEX('07 Uspora casu'!$F28:$J28,MATCH(AX$20,'07 Uspora casu'!$F$5:$J$5,1)+1)/INDEX('07 Uspora casu'!$F28:$J28,MATCH(AX$20,'07 Uspora casu'!$F$5:$J$5,1)))^(1/(INDEX('07 Uspora casu'!$F$5:$J$5,MATCH(AX$20,'07 Uspora casu'!$F$5:$J$5,1)+1)-INDEX('07 Uspora casu'!$F$5:$J$5,MATCH(AX$20,'07 Uspora casu'!$F$5:$J$5,1))))*AW29))),IFERROR($E29/INDEX('07 Uspora casu'!$F28:$J28,MATCH(AX$20,'07 Uspora casu'!$F$5:$J$5,0)),IF(AX$20&lt;MIN('07 Uspora casu'!$F$5:$J$5),('07 Uspora casu'!$G28/'07 Uspora casu'!$F28)^(1/('07 Uspora casu'!$G$19-'07 Uspora casu'!$F$19))*AY29,IF(AX$20&gt;MAX('07 Uspora casu'!$F$5:$J$5),(INDEX('07 Uspora casu'!$F28:$J28,MATCH(AX$20,'07 Uspora casu'!$F$5:$J$5,1)-1)/INDEX('07 Uspora casu'!$F28:$J28,MATCH(AX$20,'07 Uspora casu'!$F$5:$J$5,1)))^(1/(INDEX('07 Uspora casu'!$F$5:$J$5,MATCH(AX$20,'07 Uspora casu'!$F$5:$J$5,1))-INDEX('07 Uspora casu'!$F$5:$J$5,MATCH(AX$20,'07 Uspora casu'!$F$5:$J$5,1)-1)))*AW29,(INDEX('07 Uspora casu'!$F28:$J28,MATCH(AX$20,'07 Uspora casu'!$F$5:$J$5,1))/INDEX('07 Uspora casu'!$F28:$J28,MATCH(AX$20,'07 Uspora casu'!$F$5:$J$5,1)+1))^(1/(INDEX('07 Uspora casu'!$F$5:$J$5,MATCH(AX$20,'07 Uspora casu'!$F$5:$J$5,1)+1)-INDEX('07 Uspora casu'!$F$5:$J$5,MATCH(AX$20,'07 Uspora casu'!$F$5:$J$5,1))))*AW29)))))</f>
        <v>2.0007818309533382E-2</v>
      </c>
      <c r="AY29" s="48">
        <f>IF($E29="",0,IF('07 Uspora casu'!$D$2="Jazdný čas",IFERROR(INDEX('07 Uspora casu'!$F28:$J28,MATCH(AY$20,'07 Uspora casu'!$F$5:$J$5,0))/60,IF(AY$20&lt;MIN('07 Uspora casu'!$F$5:$J$5),('07 Uspora casu'!$F28/'07 Uspora casu'!$G28)^(1/('07 Uspora casu'!$G$19-'07 Uspora casu'!$F$19))*AZ29,IF(AY$20&gt;MAX('07 Uspora casu'!$F$5:$J$5),(INDEX('07 Uspora casu'!$F28:$J28,MATCH(AY$20,'07 Uspora casu'!$F$5:$J$5,1))/INDEX('07 Uspora casu'!$F28:$J28,MATCH(AY$20,'07 Uspora casu'!$F$5:$J$5,1)-1))^(1/(INDEX('07 Uspora casu'!$F$5:$J$5,MATCH(AY$20,'07 Uspora casu'!$F$5:$J$5,1))-INDEX('07 Uspora casu'!$F$5:$J$5,MATCH(AY$20,'07 Uspora casu'!$F$5:$J$5,1)-1)))*AX29,(INDEX('07 Uspora casu'!$F28:$J28,MATCH(AY$20,'07 Uspora casu'!$F$5:$J$5,1)+1)/INDEX('07 Uspora casu'!$F28:$J28,MATCH(AY$20,'07 Uspora casu'!$F$5:$J$5,1)))^(1/(INDEX('07 Uspora casu'!$F$5:$J$5,MATCH(AY$20,'07 Uspora casu'!$F$5:$J$5,1)+1)-INDEX('07 Uspora casu'!$F$5:$J$5,MATCH(AY$20,'07 Uspora casu'!$F$5:$J$5,1))))*AX29))),IFERROR($E29/INDEX('07 Uspora casu'!$F28:$J28,MATCH(AY$20,'07 Uspora casu'!$F$5:$J$5,0)),IF(AY$20&lt;MIN('07 Uspora casu'!$F$5:$J$5),('07 Uspora casu'!$G28/'07 Uspora casu'!$F28)^(1/('07 Uspora casu'!$G$19-'07 Uspora casu'!$F$19))*AZ29,IF(AY$20&gt;MAX('07 Uspora casu'!$F$5:$J$5),(INDEX('07 Uspora casu'!$F28:$J28,MATCH(AY$20,'07 Uspora casu'!$F$5:$J$5,1)-1)/INDEX('07 Uspora casu'!$F28:$J28,MATCH(AY$20,'07 Uspora casu'!$F$5:$J$5,1)))^(1/(INDEX('07 Uspora casu'!$F$5:$J$5,MATCH(AY$20,'07 Uspora casu'!$F$5:$J$5,1))-INDEX('07 Uspora casu'!$F$5:$J$5,MATCH(AY$20,'07 Uspora casu'!$F$5:$J$5,1)-1)))*AX29,(INDEX('07 Uspora casu'!$F28:$J28,MATCH(AY$20,'07 Uspora casu'!$F$5:$J$5,1))/INDEX('07 Uspora casu'!$F28:$J28,MATCH(AY$20,'07 Uspora casu'!$F$5:$J$5,1)+1))^(1/(INDEX('07 Uspora casu'!$F$5:$J$5,MATCH(AY$20,'07 Uspora casu'!$F$5:$J$5,1)+1)-INDEX('07 Uspora casu'!$F$5:$J$5,MATCH(AY$20,'07 Uspora casu'!$F$5:$J$5,1))))*AX29)))))</f>
        <v>2.0007371102515509E-2</v>
      </c>
      <c r="AZ29" s="48">
        <f>IF($E29="",0,IF('07 Uspora casu'!$D$2="Jazdný čas",IFERROR(INDEX('07 Uspora casu'!$F28:$J28,MATCH(AZ$20,'07 Uspora casu'!$F$5:$J$5,0))/60,IF(AZ$20&lt;MIN('07 Uspora casu'!$F$5:$J$5),('07 Uspora casu'!$F28/'07 Uspora casu'!$G28)^(1/('07 Uspora casu'!$G$19-'07 Uspora casu'!$F$19))*BA29,IF(AZ$20&gt;MAX('07 Uspora casu'!$F$5:$J$5),(INDEX('07 Uspora casu'!$F28:$J28,MATCH(AZ$20,'07 Uspora casu'!$F$5:$J$5,1))/INDEX('07 Uspora casu'!$F28:$J28,MATCH(AZ$20,'07 Uspora casu'!$F$5:$J$5,1)-1))^(1/(INDEX('07 Uspora casu'!$F$5:$J$5,MATCH(AZ$20,'07 Uspora casu'!$F$5:$J$5,1))-INDEX('07 Uspora casu'!$F$5:$J$5,MATCH(AZ$20,'07 Uspora casu'!$F$5:$J$5,1)-1)))*AY29,(INDEX('07 Uspora casu'!$F28:$J28,MATCH(AZ$20,'07 Uspora casu'!$F$5:$J$5,1)+1)/INDEX('07 Uspora casu'!$F28:$J28,MATCH(AZ$20,'07 Uspora casu'!$F$5:$J$5,1)))^(1/(INDEX('07 Uspora casu'!$F$5:$J$5,MATCH(AZ$20,'07 Uspora casu'!$F$5:$J$5,1)+1)-INDEX('07 Uspora casu'!$F$5:$J$5,MATCH(AZ$20,'07 Uspora casu'!$F$5:$J$5,1))))*AY29))),IFERROR($E29/INDEX('07 Uspora casu'!$F28:$J28,MATCH(AZ$20,'07 Uspora casu'!$F$5:$J$5,0)),IF(AZ$20&lt;MIN('07 Uspora casu'!$F$5:$J$5),('07 Uspora casu'!$G28/'07 Uspora casu'!$F28)^(1/('07 Uspora casu'!$G$19-'07 Uspora casu'!$F$19))*BA29,IF(AZ$20&gt;MAX('07 Uspora casu'!$F$5:$J$5),(INDEX('07 Uspora casu'!$F28:$J28,MATCH(AZ$20,'07 Uspora casu'!$F$5:$J$5,1)-1)/INDEX('07 Uspora casu'!$F28:$J28,MATCH(AZ$20,'07 Uspora casu'!$F$5:$J$5,1)))^(1/(INDEX('07 Uspora casu'!$F$5:$J$5,MATCH(AZ$20,'07 Uspora casu'!$F$5:$J$5,1))-INDEX('07 Uspora casu'!$F$5:$J$5,MATCH(AZ$20,'07 Uspora casu'!$F$5:$J$5,1)-1)))*AY29,(INDEX('07 Uspora casu'!$F28:$J28,MATCH(AZ$20,'07 Uspora casu'!$F$5:$J$5,1))/INDEX('07 Uspora casu'!$F28:$J28,MATCH(AZ$20,'07 Uspora casu'!$F$5:$J$5,1)+1))^(1/(INDEX('07 Uspora casu'!$F$5:$J$5,MATCH(AZ$20,'07 Uspora casu'!$F$5:$J$5,1)+1)-INDEX('07 Uspora casu'!$F$5:$J$5,MATCH(AZ$20,'07 Uspora casu'!$F$5:$J$5,1))))*AY29)))))</f>
        <v>2.0006923905493433E-2</v>
      </c>
      <c r="BA29" s="48">
        <f>IF($E29="",0,IF('07 Uspora casu'!$D$2="Jazdný čas",IFERROR(INDEX('07 Uspora casu'!$F28:$J28,MATCH(BA$20,'07 Uspora casu'!$F$5:$J$5,0))/60,IF(BA$20&lt;MIN('07 Uspora casu'!$F$5:$J$5),('07 Uspora casu'!$F28/'07 Uspora casu'!$G28)^(1/('07 Uspora casu'!$G$19-'07 Uspora casu'!$F$19))*BB29,IF(BA$20&gt;MAX('07 Uspora casu'!$F$5:$J$5),(INDEX('07 Uspora casu'!$F28:$J28,MATCH(BA$20,'07 Uspora casu'!$F$5:$J$5,1))/INDEX('07 Uspora casu'!$F28:$J28,MATCH(BA$20,'07 Uspora casu'!$F$5:$J$5,1)-1))^(1/(INDEX('07 Uspora casu'!$F$5:$J$5,MATCH(BA$20,'07 Uspora casu'!$F$5:$J$5,1))-INDEX('07 Uspora casu'!$F$5:$J$5,MATCH(BA$20,'07 Uspora casu'!$F$5:$J$5,1)-1)))*AZ29,(INDEX('07 Uspora casu'!$F28:$J28,MATCH(BA$20,'07 Uspora casu'!$F$5:$J$5,1)+1)/INDEX('07 Uspora casu'!$F28:$J28,MATCH(BA$20,'07 Uspora casu'!$F$5:$J$5,1)))^(1/(INDEX('07 Uspora casu'!$F$5:$J$5,MATCH(BA$20,'07 Uspora casu'!$F$5:$J$5,1)+1)-INDEX('07 Uspora casu'!$F$5:$J$5,MATCH(BA$20,'07 Uspora casu'!$F$5:$J$5,1))))*AZ29))),IFERROR($E29/INDEX('07 Uspora casu'!$F28:$J28,MATCH(BA$20,'07 Uspora casu'!$F$5:$J$5,0)),IF(BA$20&lt;MIN('07 Uspora casu'!$F$5:$J$5),('07 Uspora casu'!$G28/'07 Uspora casu'!$F28)^(1/('07 Uspora casu'!$G$19-'07 Uspora casu'!$F$19))*BB29,IF(BA$20&gt;MAX('07 Uspora casu'!$F$5:$J$5),(INDEX('07 Uspora casu'!$F28:$J28,MATCH(BA$20,'07 Uspora casu'!$F$5:$J$5,1)-1)/INDEX('07 Uspora casu'!$F28:$J28,MATCH(BA$20,'07 Uspora casu'!$F$5:$J$5,1)))^(1/(INDEX('07 Uspora casu'!$F$5:$J$5,MATCH(BA$20,'07 Uspora casu'!$F$5:$J$5,1))-INDEX('07 Uspora casu'!$F$5:$J$5,MATCH(BA$20,'07 Uspora casu'!$F$5:$J$5,1)-1)))*AZ29,(INDEX('07 Uspora casu'!$F28:$J28,MATCH(BA$20,'07 Uspora casu'!$F$5:$J$5,1))/INDEX('07 Uspora casu'!$F28:$J28,MATCH(BA$20,'07 Uspora casu'!$F$5:$J$5,1)+1))^(1/(INDEX('07 Uspora casu'!$F$5:$J$5,MATCH(BA$20,'07 Uspora casu'!$F$5:$J$5,1)+1)-INDEX('07 Uspora casu'!$F$5:$J$5,MATCH(BA$20,'07 Uspora casu'!$F$5:$J$5,1))))*AZ29)))))</f>
        <v>2.0006476718466934E-2</v>
      </c>
      <c r="BB29" s="48">
        <f>IF($E29="",0,IF('07 Uspora casu'!$D$2="Jazdný čas",IFERROR(INDEX('07 Uspora casu'!$F28:$J28,MATCH(BB$20,'07 Uspora casu'!$F$5:$J$5,0))/60,IF(BB$20&lt;MIN('07 Uspora casu'!$F$5:$J$5),('07 Uspora casu'!$F28/'07 Uspora casu'!$G28)^(1/('07 Uspora casu'!$G$19-'07 Uspora casu'!$F$19))*BC29,IF(BB$20&gt;MAX('07 Uspora casu'!$F$5:$J$5),(INDEX('07 Uspora casu'!$F28:$J28,MATCH(BB$20,'07 Uspora casu'!$F$5:$J$5,1))/INDEX('07 Uspora casu'!$F28:$J28,MATCH(BB$20,'07 Uspora casu'!$F$5:$J$5,1)-1))^(1/(INDEX('07 Uspora casu'!$F$5:$J$5,MATCH(BB$20,'07 Uspora casu'!$F$5:$J$5,1))-INDEX('07 Uspora casu'!$F$5:$J$5,MATCH(BB$20,'07 Uspora casu'!$F$5:$J$5,1)-1)))*BA29,(INDEX('07 Uspora casu'!$F28:$J28,MATCH(BB$20,'07 Uspora casu'!$F$5:$J$5,1)+1)/INDEX('07 Uspora casu'!$F28:$J28,MATCH(BB$20,'07 Uspora casu'!$F$5:$J$5,1)))^(1/(INDEX('07 Uspora casu'!$F$5:$J$5,MATCH(BB$20,'07 Uspora casu'!$F$5:$J$5,1)+1)-INDEX('07 Uspora casu'!$F$5:$J$5,MATCH(BB$20,'07 Uspora casu'!$F$5:$J$5,1))))*BA29))),IFERROR($E29/INDEX('07 Uspora casu'!$F28:$J28,MATCH(BB$20,'07 Uspora casu'!$F$5:$J$5,0)),IF(BB$20&lt;MIN('07 Uspora casu'!$F$5:$J$5),('07 Uspora casu'!$G28/'07 Uspora casu'!$F28)^(1/('07 Uspora casu'!$G$19-'07 Uspora casu'!$F$19))*BC29,IF(BB$20&gt;MAX('07 Uspora casu'!$F$5:$J$5),(INDEX('07 Uspora casu'!$F28:$J28,MATCH(BB$20,'07 Uspora casu'!$F$5:$J$5,1)-1)/INDEX('07 Uspora casu'!$F28:$J28,MATCH(BB$20,'07 Uspora casu'!$F$5:$J$5,1)))^(1/(INDEX('07 Uspora casu'!$F$5:$J$5,MATCH(BB$20,'07 Uspora casu'!$F$5:$J$5,1))-INDEX('07 Uspora casu'!$F$5:$J$5,MATCH(BB$20,'07 Uspora casu'!$F$5:$J$5,1)-1)))*BA29,(INDEX('07 Uspora casu'!$F28:$J28,MATCH(BB$20,'07 Uspora casu'!$F$5:$J$5,1))/INDEX('07 Uspora casu'!$F28:$J28,MATCH(BB$20,'07 Uspora casu'!$F$5:$J$5,1)+1))^(1/(INDEX('07 Uspora casu'!$F$5:$J$5,MATCH(BB$20,'07 Uspora casu'!$F$5:$J$5,1)+1)-INDEX('07 Uspora casu'!$F$5:$J$5,MATCH(BB$20,'07 Uspora casu'!$F$5:$J$5,1))))*BA29)))))</f>
        <v>2.0006029541435787E-2</v>
      </c>
      <c r="BC29" s="48">
        <f>IF($E29="",0,IF('07 Uspora casu'!$D$2="Jazdný čas",IFERROR(INDEX('07 Uspora casu'!$F28:$J28,MATCH(BC$20,'07 Uspora casu'!$F$5:$J$5,0))/60,IF(BC$20&lt;MIN('07 Uspora casu'!$F$5:$J$5),('07 Uspora casu'!$F28/'07 Uspora casu'!$G28)^(1/('07 Uspora casu'!$G$19-'07 Uspora casu'!$F$19))*BD29,IF(BC$20&gt;MAX('07 Uspora casu'!$F$5:$J$5),(INDEX('07 Uspora casu'!$F28:$J28,MATCH(BC$20,'07 Uspora casu'!$F$5:$J$5,1))/INDEX('07 Uspora casu'!$F28:$J28,MATCH(BC$20,'07 Uspora casu'!$F$5:$J$5,1)-1))^(1/(INDEX('07 Uspora casu'!$F$5:$J$5,MATCH(BC$20,'07 Uspora casu'!$F$5:$J$5,1))-INDEX('07 Uspora casu'!$F$5:$J$5,MATCH(BC$20,'07 Uspora casu'!$F$5:$J$5,1)-1)))*BB29,(INDEX('07 Uspora casu'!$F28:$J28,MATCH(BC$20,'07 Uspora casu'!$F$5:$J$5,1)+1)/INDEX('07 Uspora casu'!$F28:$J28,MATCH(BC$20,'07 Uspora casu'!$F$5:$J$5,1)))^(1/(INDEX('07 Uspora casu'!$F$5:$J$5,MATCH(BC$20,'07 Uspora casu'!$F$5:$J$5,1)+1)-INDEX('07 Uspora casu'!$F$5:$J$5,MATCH(BC$20,'07 Uspora casu'!$F$5:$J$5,1))))*BB29))),IFERROR($E29/INDEX('07 Uspora casu'!$F28:$J28,MATCH(BC$20,'07 Uspora casu'!$F$5:$J$5,0)),IF(BC$20&lt;MIN('07 Uspora casu'!$F$5:$J$5),('07 Uspora casu'!$G28/'07 Uspora casu'!$F28)^(1/('07 Uspora casu'!$G$19-'07 Uspora casu'!$F$19))*BD29,IF(BC$20&gt;MAX('07 Uspora casu'!$F$5:$J$5),(INDEX('07 Uspora casu'!$F28:$J28,MATCH(BC$20,'07 Uspora casu'!$F$5:$J$5,1)-1)/INDEX('07 Uspora casu'!$F28:$J28,MATCH(BC$20,'07 Uspora casu'!$F$5:$J$5,1)))^(1/(INDEX('07 Uspora casu'!$F$5:$J$5,MATCH(BC$20,'07 Uspora casu'!$F$5:$J$5,1))-INDEX('07 Uspora casu'!$F$5:$J$5,MATCH(BC$20,'07 Uspora casu'!$F$5:$J$5,1)-1)))*BB29,(INDEX('07 Uspora casu'!$F28:$J28,MATCH(BC$20,'07 Uspora casu'!$F$5:$J$5,1))/INDEX('07 Uspora casu'!$F28:$J28,MATCH(BC$20,'07 Uspora casu'!$F$5:$J$5,1)+1))^(1/(INDEX('07 Uspora casu'!$F$5:$J$5,MATCH(BC$20,'07 Uspora casu'!$F$5:$J$5,1)+1)-INDEX('07 Uspora casu'!$F$5:$J$5,MATCH(BC$20,'07 Uspora casu'!$F$5:$J$5,1))))*BB29)))))</f>
        <v>2.0005582374399766E-2</v>
      </c>
    </row>
    <row r="30" spans="2:55" x14ac:dyDescent="0.2">
      <c r="B30" s="5">
        <v>9</v>
      </c>
      <c r="C30" s="5" t="str">
        <f>IF(ISBLANK('07 Uspora casu'!C29)=TRUE,"",'07 Uspora casu'!C29)</f>
        <v/>
      </c>
      <c r="D30" s="5" t="str">
        <f>IF(ISBLANK('07 Uspora casu'!D29)=TRUE,"",'07 Uspora casu'!D29)</f>
        <v>Privádzač Nižná</v>
      </c>
      <c r="E30" s="5">
        <f>IF(ISBLANK('07 Uspora casu'!E29)=TRUE,"",'07 Uspora casu'!E29)</f>
        <v>0.78</v>
      </c>
      <c r="F30" s="48">
        <f>IF($E30="",0,IF('07 Uspora casu'!$D$2="Jazdný čas",IFERROR(INDEX('07 Uspora casu'!$F29:$J29,MATCH(F$20,'07 Uspora casu'!$F$5:$J$5,0))/60,IF(F$20&lt;MIN('07 Uspora casu'!$F$5:$J$5),('07 Uspora casu'!$F29/'07 Uspora casu'!$G29)^(1/('07 Uspora casu'!$G$19-'07 Uspora casu'!$F$19))*G30,IF(F$20&gt;MAX('07 Uspora casu'!$F$5:$J$5),(INDEX('07 Uspora casu'!$F29:$J29,MATCH(F$20,'07 Uspora casu'!$F$5:$J$5,1))/INDEX('07 Uspora casu'!$F29:$J29,MATCH(F$20,'07 Uspora casu'!$F$5:$J$5,1)-1))^(1/(INDEX('07 Uspora casu'!$F$5:$J$5,MATCH(F$20,'07 Uspora casu'!$F$5:$J$5,1))-INDEX('07 Uspora casu'!$F$5:$J$5,MATCH(F$20,'07 Uspora casu'!$F$5:$J$5,1)-1)))*E30,(INDEX('07 Uspora casu'!$F29:$J29,MATCH(F$20,'07 Uspora casu'!$F$5:$J$5,1)+1)/INDEX('07 Uspora casu'!$F29:$J29,MATCH(F$20,'07 Uspora casu'!$F$5:$J$5,1)))^(1/(INDEX('07 Uspora casu'!$F$5:$J$5,MATCH(F$20,'07 Uspora casu'!$F$5:$J$5,1)+1)-INDEX('07 Uspora casu'!$F$5:$J$5,MATCH(F$20,'07 Uspora casu'!$F$5:$J$5,1))))*E30))),IFERROR($E30/INDEX('07 Uspora casu'!$F29:$J29,MATCH(F$20,'07 Uspora casu'!$F$5:$J$5,0)),IF(F$20&lt;MIN('07 Uspora casu'!$F$5:$J$5),('07 Uspora casu'!$G29/'07 Uspora casu'!$F29)^(1/('07 Uspora casu'!$G$19-'07 Uspora casu'!$F$19))*G30,IF(F$20&gt;MAX('07 Uspora casu'!$F$5:$J$5),(INDEX('07 Uspora casu'!$F29:$J29,MATCH(F$20,'07 Uspora casu'!$F$5:$J$5,1)-1)/INDEX('07 Uspora casu'!$F29:$J29,MATCH(F$20,'07 Uspora casu'!$F$5:$J$5,1)))^(1/(INDEX('07 Uspora casu'!$F$5:$J$5,MATCH(F$20,'07 Uspora casu'!$F$5:$J$5,1))-INDEX('07 Uspora casu'!$F$5:$J$5,MATCH(F$20,'07 Uspora casu'!$F$5:$J$5,1)-1)))*E30,(INDEX('07 Uspora casu'!$F29:$J29,MATCH(F$20,'07 Uspora casu'!$F$5:$J$5,1))/INDEX('07 Uspora casu'!$F29:$J29,MATCH(F$20,'07 Uspora casu'!$F$5:$J$5,1)+1))^(1/(INDEX('07 Uspora casu'!$F$5:$J$5,MATCH(F$20,'07 Uspora casu'!$F$5:$J$5,1)+1)-INDEX('07 Uspora casu'!$F$5:$J$5,MATCH(F$20,'07 Uspora casu'!$F$5:$J$5,1))))*E30)))))</f>
        <v>0</v>
      </c>
      <c r="G30" s="48">
        <f>IF($E30="",0,IF('07 Uspora casu'!$D$2="Jazdný čas",IFERROR(INDEX('07 Uspora casu'!$F29:$J29,MATCH(G$20,'07 Uspora casu'!$F$5:$J$5,0))/60,IF(G$20&lt;MIN('07 Uspora casu'!$F$5:$J$5),('07 Uspora casu'!$F29/'07 Uspora casu'!$G29)^(1/('07 Uspora casu'!$G$19-'07 Uspora casu'!$F$19))*H30,IF(G$20&gt;MAX('07 Uspora casu'!$F$5:$J$5),(INDEX('07 Uspora casu'!$F29:$J29,MATCH(G$20,'07 Uspora casu'!$F$5:$J$5,1))/INDEX('07 Uspora casu'!$F29:$J29,MATCH(G$20,'07 Uspora casu'!$F$5:$J$5,1)-1))^(1/(INDEX('07 Uspora casu'!$F$5:$J$5,MATCH(G$20,'07 Uspora casu'!$F$5:$J$5,1))-INDEX('07 Uspora casu'!$F$5:$J$5,MATCH(G$20,'07 Uspora casu'!$F$5:$J$5,1)-1)))*F30,(INDEX('07 Uspora casu'!$F29:$J29,MATCH(G$20,'07 Uspora casu'!$F$5:$J$5,1)+1)/INDEX('07 Uspora casu'!$F29:$J29,MATCH(G$20,'07 Uspora casu'!$F$5:$J$5,1)))^(1/(INDEX('07 Uspora casu'!$F$5:$J$5,MATCH(G$20,'07 Uspora casu'!$F$5:$J$5,1)+1)-INDEX('07 Uspora casu'!$F$5:$J$5,MATCH(G$20,'07 Uspora casu'!$F$5:$J$5,1))))*F30))),IFERROR($E30/INDEX('07 Uspora casu'!$F29:$J29,MATCH(G$20,'07 Uspora casu'!$F$5:$J$5,0)),IF(G$20&lt;MIN('07 Uspora casu'!$F$5:$J$5),('07 Uspora casu'!$G29/'07 Uspora casu'!$F29)^(1/('07 Uspora casu'!$G$19-'07 Uspora casu'!$F$19))*H30,IF(G$20&gt;MAX('07 Uspora casu'!$F$5:$J$5),(INDEX('07 Uspora casu'!$F29:$J29,MATCH(G$20,'07 Uspora casu'!$F$5:$J$5,1)-1)/INDEX('07 Uspora casu'!$F29:$J29,MATCH(G$20,'07 Uspora casu'!$F$5:$J$5,1)))^(1/(INDEX('07 Uspora casu'!$F$5:$J$5,MATCH(G$20,'07 Uspora casu'!$F$5:$J$5,1))-INDEX('07 Uspora casu'!$F$5:$J$5,MATCH(G$20,'07 Uspora casu'!$F$5:$J$5,1)-1)))*F30,(INDEX('07 Uspora casu'!$F29:$J29,MATCH(G$20,'07 Uspora casu'!$F$5:$J$5,1))/INDEX('07 Uspora casu'!$F29:$J29,MATCH(G$20,'07 Uspora casu'!$F$5:$J$5,1)+1))^(1/(INDEX('07 Uspora casu'!$F$5:$J$5,MATCH(G$20,'07 Uspora casu'!$F$5:$J$5,1)+1)-INDEX('07 Uspora casu'!$F$5:$J$5,MATCH(G$20,'07 Uspora casu'!$F$5:$J$5,1))))*F30)))))</f>
        <v>0</v>
      </c>
      <c r="H30" s="48">
        <f>IF($E30="",0,IF('07 Uspora casu'!$D$2="Jazdný čas",IFERROR(INDEX('07 Uspora casu'!$F29:$J29,MATCH(H$20,'07 Uspora casu'!$F$5:$J$5,0))/60,IF(H$20&lt;MIN('07 Uspora casu'!$F$5:$J$5),('07 Uspora casu'!$F29/'07 Uspora casu'!$G29)^(1/('07 Uspora casu'!$G$19-'07 Uspora casu'!$F$19))*I30,IF(H$20&gt;MAX('07 Uspora casu'!$F$5:$J$5),(INDEX('07 Uspora casu'!$F29:$J29,MATCH(H$20,'07 Uspora casu'!$F$5:$J$5,1))/INDEX('07 Uspora casu'!$F29:$J29,MATCH(H$20,'07 Uspora casu'!$F$5:$J$5,1)-1))^(1/(INDEX('07 Uspora casu'!$F$5:$J$5,MATCH(H$20,'07 Uspora casu'!$F$5:$J$5,1))-INDEX('07 Uspora casu'!$F$5:$J$5,MATCH(H$20,'07 Uspora casu'!$F$5:$J$5,1)-1)))*G30,(INDEX('07 Uspora casu'!$F29:$J29,MATCH(H$20,'07 Uspora casu'!$F$5:$J$5,1)+1)/INDEX('07 Uspora casu'!$F29:$J29,MATCH(H$20,'07 Uspora casu'!$F$5:$J$5,1)))^(1/(INDEX('07 Uspora casu'!$F$5:$J$5,MATCH(H$20,'07 Uspora casu'!$F$5:$J$5,1)+1)-INDEX('07 Uspora casu'!$F$5:$J$5,MATCH(H$20,'07 Uspora casu'!$F$5:$J$5,1))))*G30))),IFERROR($E30/INDEX('07 Uspora casu'!$F29:$J29,MATCH(H$20,'07 Uspora casu'!$F$5:$J$5,0)),IF(H$20&lt;MIN('07 Uspora casu'!$F$5:$J$5),('07 Uspora casu'!$G29/'07 Uspora casu'!$F29)^(1/('07 Uspora casu'!$G$19-'07 Uspora casu'!$F$19))*I30,IF(H$20&gt;MAX('07 Uspora casu'!$F$5:$J$5),(INDEX('07 Uspora casu'!$F29:$J29,MATCH(H$20,'07 Uspora casu'!$F$5:$J$5,1)-1)/INDEX('07 Uspora casu'!$F29:$J29,MATCH(H$20,'07 Uspora casu'!$F$5:$J$5,1)))^(1/(INDEX('07 Uspora casu'!$F$5:$J$5,MATCH(H$20,'07 Uspora casu'!$F$5:$J$5,1))-INDEX('07 Uspora casu'!$F$5:$J$5,MATCH(H$20,'07 Uspora casu'!$F$5:$J$5,1)-1)))*G30,(INDEX('07 Uspora casu'!$F29:$J29,MATCH(H$20,'07 Uspora casu'!$F$5:$J$5,1))/INDEX('07 Uspora casu'!$F29:$J29,MATCH(H$20,'07 Uspora casu'!$F$5:$J$5,1)+1))^(1/(INDEX('07 Uspora casu'!$F$5:$J$5,MATCH(H$20,'07 Uspora casu'!$F$5:$J$5,1)+1)-INDEX('07 Uspora casu'!$F$5:$J$5,MATCH(H$20,'07 Uspora casu'!$F$5:$J$5,1))))*G30)))))</f>
        <v>0</v>
      </c>
      <c r="I30" s="48">
        <f>IF($E30="",0,IF('07 Uspora casu'!$D$2="Jazdný čas",IFERROR(INDEX('07 Uspora casu'!$F29:$J29,MATCH(I$20,'07 Uspora casu'!$F$5:$J$5,0))/60,IF(I$20&lt;MIN('07 Uspora casu'!$F$5:$J$5),('07 Uspora casu'!$F29/'07 Uspora casu'!$G29)^(1/('07 Uspora casu'!$G$19-'07 Uspora casu'!$F$19))*J30,IF(I$20&gt;MAX('07 Uspora casu'!$F$5:$J$5),(INDEX('07 Uspora casu'!$F29:$J29,MATCH(I$20,'07 Uspora casu'!$F$5:$J$5,1))/INDEX('07 Uspora casu'!$F29:$J29,MATCH(I$20,'07 Uspora casu'!$F$5:$J$5,1)-1))^(1/(INDEX('07 Uspora casu'!$F$5:$J$5,MATCH(I$20,'07 Uspora casu'!$F$5:$J$5,1))-INDEX('07 Uspora casu'!$F$5:$J$5,MATCH(I$20,'07 Uspora casu'!$F$5:$J$5,1)-1)))*H30,(INDEX('07 Uspora casu'!$F29:$J29,MATCH(I$20,'07 Uspora casu'!$F$5:$J$5,1)+1)/INDEX('07 Uspora casu'!$F29:$J29,MATCH(I$20,'07 Uspora casu'!$F$5:$J$5,1)))^(1/(INDEX('07 Uspora casu'!$F$5:$J$5,MATCH(I$20,'07 Uspora casu'!$F$5:$J$5,1)+1)-INDEX('07 Uspora casu'!$F$5:$J$5,MATCH(I$20,'07 Uspora casu'!$F$5:$J$5,1))))*H30))),IFERROR($E30/INDEX('07 Uspora casu'!$F29:$J29,MATCH(I$20,'07 Uspora casu'!$F$5:$J$5,0)),IF(I$20&lt;MIN('07 Uspora casu'!$F$5:$J$5),('07 Uspora casu'!$G29/'07 Uspora casu'!$F29)^(1/('07 Uspora casu'!$G$19-'07 Uspora casu'!$F$19))*J30,IF(I$20&gt;MAX('07 Uspora casu'!$F$5:$J$5),(INDEX('07 Uspora casu'!$F29:$J29,MATCH(I$20,'07 Uspora casu'!$F$5:$J$5,1)-1)/INDEX('07 Uspora casu'!$F29:$J29,MATCH(I$20,'07 Uspora casu'!$F$5:$J$5,1)))^(1/(INDEX('07 Uspora casu'!$F$5:$J$5,MATCH(I$20,'07 Uspora casu'!$F$5:$J$5,1))-INDEX('07 Uspora casu'!$F$5:$J$5,MATCH(I$20,'07 Uspora casu'!$F$5:$J$5,1)-1)))*H30,(INDEX('07 Uspora casu'!$F29:$J29,MATCH(I$20,'07 Uspora casu'!$F$5:$J$5,1))/INDEX('07 Uspora casu'!$F29:$J29,MATCH(I$20,'07 Uspora casu'!$F$5:$J$5,1)+1))^(1/(INDEX('07 Uspora casu'!$F$5:$J$5,MATCH(I$20,'07 Uspora casu'!$F$5:$J$5,1)+1)-INDEX('07 Uspora casu'!$F$5:$J$5,MATCH(I$20,'07 Uspora casu'!$F$5:$J$5,1))))*H30)))))</f>
        <v>0</v>
      </c>
      <c r="J30" s="48">
        <f>IF($E30="",0,IF('07 Uspora casu'!$D$2="Jazdný čas",IFERROR(INDEX('07 Uspora casu'!$F29:$J29,MATCH(J$20,'07 Uspora casu'!$F$5:$J$5,0))/60,IF(J$20&lt;MIN('07 Uspora casu'!$F$5:$J$5),('07 Uspora casu'!$F29/'07 Uspora casu'!$G29)^(1/('07 Uspora casu'!$G$19-'07 Uspora casu'!$F$19))*K30,IF(J$20&gt;MAX('07 Uspora casu'!$F$5:$J$5),(INDEX('07 Uspora casu'!$F29:$J29,MATCH(J$20,'07 Uspora casu'!$F$5:$J$5,1))/INDEX('07 Uspora casu'!$F29:$J29,MATCH(J$20,'07 Uspora casu'!$F$5:$J$5,1)-1))^(1/(INDEX('07 Uspora casu'!$F$5:$J$5,MATCH(J$20,'07 Uspora casu'!$F$5:$J$5,1))-INDEX('07 Uspora casu'!$F$5:$J$5,MATCH(J$20,'07 Uspora casu'!$F$5:$J$5,1)-1)))*I30,(INDEX('07 Uspora casu'!$F29:$J29,MATCH(J$20,'07 Uspora casu'!$F$5:$J$5,1)+1)/INDEX('07 Uspora casu'!$F29:$J29,MATCH(J$20,'07 Uspora casu'!$F$5:$J$5,1)))^(1/(INDEX('07 Uspora casu'!$F$5:$J$5,MATCH(J$20,'07 Uspora casu'!$F$5:$J$5,1)+1)-INDEX('07 Uspora casu'!$F$5:$J$5,MATCH(J$20,'07 Uspora casu'!$F$5:$J$5,1))))*I30))),IFERROR($E30/INDEX('07 Uspora casu'!$F29:$J29,MATCH(J$20,'07 Uspora casu'!$F$5:$J$5,0)),IF(J$20&lt;MIN('07 Uspora casu'!$F$5:$J$5),('07 Uspora casu'!$G29/'07 Uspora casu'!$F29)^(1/('07 Uspora casu'!$G$19-'07 Uspora casu'!$F$19))*K30,IF(J$20&gt;MAX('07 Uspora casu'!$F$5:$J$5),(INDEX('07 Uspora casu'!$F29:$J29,MATCH(J$20,'07 Uspora casu'!$F$5:$J$5,1)-1)/INDEX('07 Uspora casu'!$F29:$J29,MATCH(J$20,'07 Uspora casu'!$F$5:$J$5,1)))^(1/(INDEX('07 Uspora casu'!$F$5:$J$5,MATCH(J$20,'07 Uspora casu'!$F$5:$J$5,1))-INDEX('07 Uspora casu'!$F$5:$J$5,MATCH(J$20,'07 Uspora casu'!$F$5:$J$5,1)-1)))*I30,(INDEX('07 Uspora casu'!$F29:$J29,MATCH(J$20,'07 Uspora casu'!$F$5:$J$5,1))/INDEX('07 Uspora casu'!$F29:$J29,MATCH(J$20,'07 Uspora casu'!$F$5:$J$5,1)+1))^(1/(INDEX('07 Uspora casu'!$F$5:$J$5,MATCH(J$20,'07 Uspora casu'!$F$5:$J$5,1)+1)-INDEX('07 Uspora casu'!$F$5:$J$5,MATCH(J$20,'07 Uspora casu'!$F$5:$J$5,1))))*I30)))))</f>
        <v>1.1681893065748091E-2</v>
      </c>
      <c r="K30" s="48">
        <f>IF($E30="",0,IF('07 Uspora casu'!$D$2="Jazdný čas",IFERROR(INDEX('07 Uspora casu'!$F29:$J29,MATCH(K$20,'07 Uspora casu'!$F$5:$J$5,0))/60,IF(K$20&lt;MIN('07 Uspora casu'!$F$5:$J$5),('07 Uspora casu'!$F29/'07 Uspora casu'!$G29)^(1/('07 Uspora casu'!$G$19-'07 Uspora casu'!$F$19))*L30,IF(K$20&gt;MAX('07 Uspora casu'!$F$5:$J$5),(INDEX('07 Uspora casu'!$F29:$J29,MATCH(K$20,'07 Uspora casu'!$F$5:$J$5,1))/INDEX('07 Uspora casu'!$F29:$J29,MATCH(K$20,'07 Uspora casu'!$F$5:$J$5,1)-1))^(1/(INDEX('07 Uspora casu'!$F$5:$J$5,MATCH(K$20,'07 Uspora casu'!$F$5:$J$5,1))-INDEX('07 Uspora casu'!$F$5:$J$5,MATCH(K$20,'07 Uspora casu'!$F$5:$J$5,1)-1)))*J30,(INDEX('07 Uspora casu'!$F29:$J29,MATCH(K$20,'07 Uspora casu'!$F$5:$J$5,1)+1)/INDEX('07 Uspora casu'!$F29:$J29,MATCH(K$20,'07 Uspora casu'!$F$5:$J$5,1)))^(1/(INDEX('07 Uspora casu'!$F$5:$J$5,MATCH(K$20,'07 Uspora casu'!$F$5:$J$5,1)+1)-INDEX('07 Uspora casu'!$F$5:$J$5,MATCH(K$20,'07 Uspora casu'!$F$5:$J$5,1))))*J30))),IFERROR($E30/INDEX('07 Uspora casu'!$F29:$J29,MATCH(K$20,'07 Uspora casu'!$F$5:$J$5,0)),IF(K$20&lt;MIN('07 Uspora casu'!$F$5:$J$5),('07 Uspora casu'!$G29/'07 Uspora casu'!$F29)^(1/('07 Uspora casu'!$G$19-'07 Uspora casu'!$F$19))*L30,IF(K$20&gt;MAX('07 Uspora casu'!$F$5:$J$5),(INDEX('07 Uspora casu'!$F29:$J29,MATCH(K$20,'07 Uspora casu'!$F$5:$J$5,1)-1)/INDEX('07 Uspora casu'!$F29:$J29,MATCH(K$20,'07 Uspora casu'!$F$5:$J$5,1)))^(1/(INDEX('07 Uspora casu'!$F$5:$J$5,MATCH(K$20,'07 Uspora casu'!$F$5:$J$5,1))-INDEX('07 Uspora casu'!$F$5:$J$5,MATCH(K$20,'07 Uspora casu'!$F$5:$J$5,1)-1)))*J30,(INDEX('07 Uspora casu'!$F29:$J29,MATCH(K$20,'07 Uspora casu'!$F$5:$J$5,1))/INDEX('07 Uspora casu'!$F29:$J29,MATCH(K$20,'07 Uspora casu'!$F$5:$J$5,1)+1))^(1/(INDEX('07 Uspora casu'!$F$5:$J$5,MATCH(K$20,'07 Uspora casu'!$F$5:$J$5,1)+1)-INDEX('07 Uspora casu'!$F$5:$J$5,MATCH(K$20,'07 Uspora casu'!$F$5:$J$5,1))))*J30)))))</f>
        <v>1.1681893065748091E-2</v>
      </c>
      <c r="L30" s="48">
        <f>IF($E30="",0,IF('07 Uspora casu'!$D$2="Jazdný čas",IFERROR(INDEX('07 Uspora casu'!$F29:$J29,MATCH(L$20,'07 Uspora casu'!$F$5:$J$5,0))/60,IF(L$20&lt;MIN('07 Uspora casu'!$F$5:$J$5),('07 Uspora casu'!$F29/'07 Uspora casu'!$G29)^(1/('07 Uspora casu'!$G$19-'07 Uspora casu'!$F$19))*M30,IF(L$20&gt;MAX('07 Uspora casu'!$F$5:$J$5),(INDEX('07 Uspora casu'!$F29:$J29,MATCH(L$20,'07 Uspora casu'!$F$5:$J$5,1))/INDEX('07 Uspora casu'!$F29:$J29,MATCH(L$20,'07 Uspora casu'!$F$5:$J$5,1)-1))^(1/(INDEX('07 Uspora casu'!$F$5:$J$5,MATCH(L$20,'07 Uspora casu'!$F$5:$J$5,1))-INDEX('07 Uspora casu'!$F$5:$J$5,MATCH(L$20,'07 Uspora casu'!$F$5:$J$5,1)-1)))*K30,(INDEX('07 Uspora casu'!$F29:$J29,MATCH(L$20,'07 Uspora casu'!$F$5:$J$5,1)+1)/INDEX('07 Uspora casu'!$F29:$J29,MATCH(L$20,'07 Uspora casu'!$F$5:$J$5,1)))^(1/(INDEX('07 Uspora casu'!$F$5:$J$5,MATCH(L$20,'07 Uspora casu'!$F$5:$J$5,1)+1)-INDEX('07 Uspora casu'!$F$5:$J$5,MATCH(L$20,'07 Uspora casu'!$F$5:$J$5,1))))*K30))),IFERROR($E30/INDEX('07 Uspora casu'!$F29:$J29,MATCH(L$20,'07 Uspora casu'!$F$5:$J$5,0)),IF(L$20&lt;MIN('07 Uspora casu'!$F$5:$J$5),('07 Uspora casu'!$G29/'07 Uspora casu'!$F29)^(1/('07 Uspora casu'!$G$19-'07 Uspora casu'!$F$19))*M30,IF(L$20&gt;MAX('07 Uspora casu'!$F$5:$J$5),(INDEX('07 Uspora casu'!$F29:$J29,MATCH(L$20,'07 Uspora casu'!$F$5:$J$5,1)-1)/INDEX('07 Uspora casu'!$F29:$J29,MATCH(L$20,'07 Uspora casu'!$F$5:$J$5,1)))^(1/(INDEX('07 Uspora casu'!$F$5:$J$5,MATCH(L$20,'07 Uspora casu'!$F$5:$J$5,1))-INDEX('07 Uspora casu'!$F$5:$J$5,MATCH(L$20,'07 Uspora casu'!$F$5:$J$5,1)-1)))*K30,(INDEX('07 Uspora casu'!$F29:$J29,MATCH(L$20,'07 Uspora casu'!$F$5:$J$5,1))/INDEX('07 Uspora casu'!$F29:$J29,MATCH(L$20,'07 Uspora casu'!$F$5:$J$5,1)+1))^(1/(INDEX('07 Uspora casu'!$F$5:$J$5,MATCH(L$20,'07 Uspora casu'!$F$5:$J$5,1)+1)-INDEX('07 Uspora casu'!$F$5:$J$5,MATCH(L$20,'07 Uspora casu'!$F$5:$J$5,1))))*K30)))))</f>
        <v>1.1681893065748091E-2</v>
      </c>
      <c r="M30" s="48">
        <f>IF($E30="",0,IF('07 Uspora casu'!$D$2="Jazdný čas",IFERROR(INDEX('07 Uspora casu'!$F29:$J29,MATCH(M$20,'07 Uspora casu'!$F$5:$J$5,0))/60,IF(M$20&lt;MIN('07 Uspora casu'!$F$5:$J$5),('07 Uspora casu'!$F29/'07 Uspora casu'!$G29)^(1/('07 Uspora casu'!$G$19-'07 Uspora casu'!$F$19))*N30,IF(M$20&gt;MAX('07 Uspora casu'!$F$5:$J$5),(INDEX('07 Uspora casu'!$F29:$J29,MATCH(M$20,'07 Uspora casu'!$F$5:$J$5,1))/INDEX('07 Uspora casu'!$F29:$J29,MATCH(M$20,'07 Uspora casu'!$F$5:$J$5,1)-1))^(1/(INDEX('07 Uspora casu'!$F$5:$J$5,MATCH(M$20,'07 Uspora casu'!$F$5:$J$5,1))-INDEX('07 Uspora casu'!$F$5:$J$5,MATCH(M$20,'07 Uspora casu'!$F$5:$J$5,1)-1)))*L30,(INDEX('07 Uspora casu'!$F29:$J29,MATCH(M$20,'07 Uspora casu'!$F$5:$J$5,1)+1)/INDEX('07 Uspora casu'!$F29:$J29,MATCH(M$20,'07 Uspora casu'!$F$5:$J$5,1)))^(1/(INDEX('07 Uspora casu'!$F$5:$J$5,MATCH(M$20,'07 Uspora casu'!$F$5:$J$5,1)+1)-INDEX('07 Uspora casu'!$F$5:$J$5,MATCH(M$20,'07 Uspora casu'!$F$5:$J$5,1))))*L30))),IFERROR($E30/INDEX('07 Uspora casu'!$F29:$J29,MATCH(M$20,'07 Uspora casu'!$F$5:$J$5,0)),IF(M$20&lt;MIN('07 Uspora casu'!$F$5:$J$5),('07 Uspora casu'!$G29/'07 Uspora casu'!$F29)^(1/('07 Uspora casu'!$G$19-'07 Uspora casu'!$F$19))*N30,IF(M$20&gt;MAX('07 Uspora casu'!$F$5:$J$5),(INDEX('07 Uspora casu'!$F29:$J29,MATCH(M$20,'07 Uspora casu'!$F$5:$J$5,1)-1)/INDEX('07 Uspora casu'!$F29:$J29,MATCH(M$20,'07 Uspora casu'!$F$5:$J$5,1)))^(1/(INDEX('07 Uspora casu'!$F$5:$J$5,MATCH(M$20,'07 Uspora casu'!$F$5:$J$5,1))-INDEX('07 Uspora casu'!$F$5:$J$5,MATCH(M$20,'07 Uspora casu'!$F$5:$J$5,1)-1)))*L30,(INDEX('07 Uspora casu'!$F29:$J29,MATCH(M$20,'07 Uspora casu'!$F$5:$J$5,1))/INDEX('07 Uspora casu'!$F29:$J29,MATCH(M$20,'07 Uspora casu'!$F$5:$J$5,1)+1))^(1/(INDEX('07 Uspora casu'!$F$5:$J$5,MATCH(M$20,'07 Uspora casu'!$F$5:$J$5,1)+1)-INDEX('07 Uspora casu'!$F$5:$J$5,MATCH(M$20,'07 Uspora casu'!$F$5:$J$5,1))))*L30)))))</f>
        <v>1.1681893065748091E-2</v>
      </c>
      <c r="N30" s="48">
        <f>IF($E30="",0,IF('07 Uspora casu'!$D$2="Jazdný čas",IFERROR(INDEX('07 Uspora casu'!$F29:$J29,MATCH(N$20,'07 Uspora casu'!$F$5:$J$5,0))/60,IF(N$20&lt;MIN('07 Uspora casu'!$F$5:$J$5),('07 Uspora casu'!$F29/'07 Uspora casu'!$G29)^(1/('07 Uspora casu'!$G$19-'07 Uspora casu'!$F$19))*O30,IF(N$20&gt;MAX('07 Uspora casu'!$F$5:$J$5),(INDEX('07 Uspora casu'!$F29:$J29,MATCH(N$20,'07 Uspora casu'!$F$5:$J$5,1))/INDEX('07 Uspora casu'!$F29:$J29,MATCH(N$20,'07 Uspora casu'!$F$5:$J$5,1)-1))^(1/(INDEX('07 Uspora casu'!$F$5:$J$5,MATCH(N$20,'07 Uspora casu'!$F$5:$J$5,1))-INDEX('07 Uspora casu'!$F$5:$J$5,MATCH(N$20,'07 Uspora casu'!$F$5:$J$5,1)-1)))*M30,(INDEX('07 Uspora casu'!$F29:$J29,MATCH(N$20,'07 Uspora casu'!$F$5:$J$5,1)+1)/INDEX('07 Uspora casu'!$F29:$J29,MATCH(N$20,'07 Uspora casu'!$F$5:$J$5,1)))^(1/(INDEX('07 Uspora casu'!$F$5:$J$5,MATCH(N$20,'07 Uspora casu'!$F$5:$J$5,1)+1)-INDEX('07 Uspora casu'!$F$5:$J$5,MATCH(N$20,'07 Uspora casu'!$F$5:$J$5,1))))*M30))),IFERROR($E30/INDEX('07 Uspora casu'!$F29:$J29,MATCH(N$20,'07 Uspora casu'!$F$5:$J$5,0)),IF(N$20&lt;MIN('07 Uspora casu'!$F$5:$J$5),('07 Uspora casu'!$G29/'07 Uspora casu'!$F29)^(1/('07 Uspora casu'!$G$19-'07 Uspora casu'!$F$19))*O30,IF(N$20&gt;MAX('07 Uspora casu'!$F$5:$J$5),(INDEX('07 Uspora casu'!$F29:$J29,MATCH(N$20,'07 Uspora casu'!$F$5:$J$5,1)-1)/INDEX('07 Uspora casu'!$F29:$J29,MATCH(N$20,'07 Uspora casu'!$F$5:$J$5,1)))^(1/(INDEX('07 Uspora casu'!$F$5:$J$5,MATCH(N$20,'07 Uspora casu'!$F$5:$J$5,1))-INDEX('07 Uspora casu'!$F$5:$J$5,MATCH(N$20,'07 Uspora casu'!$F$5:$J$5,1)-1)))*M30,(INDEX('07 Uspora casu'!$F29:$J29,MATCH(N$20,'07 Uspora casu'!$F$5:$J$5,1))/INDEX('07 Uspora casu'!$F29:$J29,MATCH(N$20,'07 Uspora casu'!$F$5:$J$5,1)+1))^(1/(INDEX('07 Uspora casu'!$F$5:$J$5,MATCH(N$20,'07 Uspora casu'!$F$5:$J$5,1)+1)-INDEX('07 Uspora casu'!$F$5:$J$5,MATCH(N$20,'07 Uspora casu'!$F$5:$J$5,1))))*M30)))))</f>
        <v>1.1681893065748091E-2</v>
      </c>
      <c r="O30" s="48">
        <f>IF($E30="",0,IF('07 Uspora casu'!$D$2="Jazdný čas",IFERROR(INDEX('07 Uspora casu'!$F29:$J29,MATCH(O$20,'07 Uspora casu'!$F$5:$J$5,0))/60,IF(O$20&lt;MIN('07 Uspora casu'!$F$5:$J$5),('07 Uspora casu'!$F29/'07 Uspora casu'!$G29)^(1/('07 Uspora casu'!$G$19-'07 Uspora casu'!$F$19))*P30,IF(O$20&gt;MAX('07 Uspora casu'!$F$5:$J$5),(INDEX('07 Uspora casu'!$F29:$J29,MATCH(O$20,'07 Uspora casu'!$F$5:$J$5,1))/INDEX('07 Uspora casu'!$F29:$J29,MATCH(O$20,'07 Uspora casu'!$F$5:$J$5,1)-1))^(1/(INDEX('07 Uspora casu'!$F$5:$J$5,MATCH(O$20,'07 Uspora casu'!$F$5:$J$5,1))-INDEX('07 Uspora casu'!$F$5:$J$5,MATCH(O$20,'07 Uspora casu'!$F$5:$J$5,1)-1)))*N30,(INDEX('07 Uspora casu'!$F29:$J29,MATCH(O$20,'07 Uspora casu'!$F$5:$J$5,1)+1)/INDEX('07 Uspora casu'!$F29:$J29,MATCH(O$20,'07 Uspora casu'!$F$5:$J$5,1)))^(1/(INDEX('07 Uspora casu'!$F$5:$J$5,MATCH(O$20,'07 Uspora casu'!$F$5:$J$5,1)+1)-INDEX('07 Uspora casu'!$F$5:$J$5,MATCH(O$20,'07 Uspora casu'!$F$5:$J$5,1))))*N30))),IFERROR($E30/INDEX('07 Uspora casu'!$F29:$J29,MATCH(O$20,'07 Uspora casu'!$F$5:$J$5,0)),IF(O$20&lt;MIN('07 Uspora casu'!$F$5:$J$5),('07 Uspora casu'!$G29/'07 Uspora casu'!$F29)^(1/('07 Uspora casu'!$G$19-'07 Uspora casu'!$F$19))*P30,IF(O$20&gt;MAX('07 Uspora casu'!$F$5:$J$5),(INDEX('07 Uspora casu'!$F29:$J29,MATCH(O$20,'07 Uspora casu'!$F$5:$J$5,1)-1)/INDEX('07 Uspora casu'!$F29:$J29,MATCH(O$20,'07 Uspora casu'!$F$5:$J$5,1)))^(1/(INDEX('07 Uspora casu'!$F$5:$J$5,MATCH(O$20,'07 Uspora casu'!$F$5:$J$5,1))-INDEX('07 Uspora casu'!$F$5:$J$5,MATCH(O$20,'07 Uspora casu'!$F$5:$J$5,1)-1)))*N30,(INDEX('07 Uspora casu'!$F29:$J29,MATCH(O$20,'07 Uspora casu'!$F$5:$J$5,1))/INDEX('07 Uspora casu'!$F29:$J29,MATCH(O$20,'07 Uspora casu'!$F$5:$J$5,1)+1))^(1/(INDEX('07 Uspora casu'!$F$5:$J$5,MATCH(O$20,'07 Uspora casu'!$F$5:$J$5,1)+1)-INDEX('07 Uspora casu'!$F$5:$J$5,MATCH(O$20,'07 Uspora casu'!$F$5:$J$5,1))))*N30)))))</f>
        <v>1.1681893065748091E-2</v>
      </c>
      <c r="P30" s="48">
        <f>IF($E30="",0,IF('07 Uspora casu'!$D$2="Jazdný čas",IFERROR(INDEX('07 Uspora casu'!$F29:$J29,MATCH(P$20,'07 Uspora casu'!$F$5:$J$5,0))/60,IF(P$20&lt;MIN('07 Uspora casu'!$F$5:$J$5),('07 Uspora casu'!$F29/'07 Uspora casu'!$G29)^(1/('07 Uspora casu'!$G$19-'07 Uspora casu'!$F$19))*Q30,IF(P$20&gt;MAX('07 Uspora casu'!$F$5:$J$5),(INDEX('07 Uspora casu'!$F29:$J29,MATCH(P$20,'07 Uspora casu'!$F$5:$J$5,1))/INDEX('07 Uspora casu'!$F29:$J29,MATCH(P$20,'07 Uspora casu'!$F$5:$J$5,1)-1))^(1/(INDEX('07 Uspora casu'!$F$5:$J$5,MATCH(P$20,'07 Uspora casu'!$F$5:$J$5,1))-INDEX('07 Uspora casu'!$F$5:$J$5,MATCH(P$20,'07 Uspora casu'!$F$5:$J$5,1)-1)))*O30,(INDEX('07 Uspora casu'!$F29:$J29,MATCH(P$20,'07 Uspora casu'!$F$5:$J$5,1)+1)/INDEX('07 Uspora casu'!$F29:$J29,MATCH(P$20,'07 Uspora casu'!$F$5:$J$5,1)))^(1/(INDEX('07 Uspora casu'!$F$5:$J$5,MATCH(P$20,'07 Uspora casu'!$F$5:$J$5,1)+1)-INDEX('07 Uspora casu'!$F$5:$J$5,MATCH(P$20,'07 Uspora casu'!$F$5:$J$5,1))))*O30))),IFERROR($E30/INDEX('07 Uspora casu'!$F29:$J29,MATCH(P$20,'07 Uspora casu'!$F$5:$J$5,0)),IF(P$20&lt;MIN('07 Uspora casu'!$F$5:$J$5),('07 Uspora casu'!$G29/'07 Uspora casu'!$F29)^(1/('07 Uspora casu'!$G$19-'07 Uspora casu'!$F$19))*Q30,IF(P$20&gt;MAX('07 Uspora casu'!$F$5:$J$5),(INDEX('07 Uspora casu'!$F29:$J29,MATCH(P$20,'07 Uspora casu'!$F$5:$J$5,1)-1)/INDEX('07 Uspora casu'!$F29:$J29,MATCH(P$20,'07 Uspora casu'!$F$5:$J$5,1)))^(1/(INDEX('07 Uspora casu'!$F$5:$J$5,MATCH(P$20,'07 Uspora casu'!$F$5:$J$5,1))-INDEX('07 Uspora casu'!$F$5:$J$5,MATCH(P$20,'07 Uspora casu'!$F$5:$J$5,1)-1)))*O30,(INDEX('07 Uspora casu'!$F29:$J29,MATCH(P$20,'07 Uspora casu'!$F$5:$J$5,1))/INDEX('07 Uspora casu'!$F29:$J29,MATCH(P$20,'07 Uspora casu'!$F$5:$J$5,1)+1))^(1/(INDEX('07 Uspora casu'!$F$5:$J$5,MATCH(P$20,'07 Uspora casu'!$F$5:$J$5,1)+1)-INDEX('07 Uspora casu'!$F$5:$J$5,MATCH(P$20,'07 Uspora casu'!$F$5:$J$5,1))))*O30)))))</f>
        <v>1.1681893065748091E-2</v>
      </c>
      <c r="Q30" s="48">
        <f>IF($E30="",0,IF('07 Uspora casu'!$D$2="Jazdný čas",IFERROR(INDEX('07 Uspora casu'!$F29:$J29,MATCH(Q$20,'07 Uspora casu'!$F$5:$J$5,0))/60,IF(Q$20&lt;MIN('07 Uspora casu'!$F$5:$J$5),('07 Uspora casu'!$F29/'07 Uspora casu'!$G29)^(1/('07 Uspora casu'!$G$19-'07 Uspora casu'!$F$19))*R30,IF(Q$20&gt;MAX('07 Uspora casu'!$F$5:$J$5),(INDEX('07 Uspora casu'!$F29:$J29,MATCH(Q$20,'07 Uspora casu'!$F$5:$J$5,1))/INDEX('07 Uspora casu'!$F29:$J29,MATCH(Q$20,'07 Uspora casu'!$F$5:$J$5,1)-1))^(1/(INDEX('07 Uspora casu'!$F$5:$J$5,MATCH(Q$20,'07 Uspora casu'!$F$5:$J$5,1))-INDEX('07 Uspora casu'!$F$5:$J$5,MATCH(Q$20,'07 Uspora casu'!$F$5:$J$5,1)-1)))*P30,(INDEX('07 Uspora casu'!$F29:$J29,MATCH(Q$20,'07 Uspora casu'!$F$5:$J$5,1)+1)/INDEX('07 Uspora casu'!$F29:$J29,MATCH(Q$20,'07 Uspora casu'!$F$5:$J$5,1)))^(1/(INDEX('07 Uspora casu'!$F$5:$J$5,MATCH(Q$20,'07 Uspora casu'!$F$5:$J$5,1)+1)-INDEX('07 Uspora casu'!$F$5:$J$5,MATCH(Q$20,'07 Uspora casu'!$F$5:$J$5,1))))*P30))),IFERROR($E30/INDEX('07 Uspora casu'!$F29:$J29,MATCH(Q$20,'07 Uspora casu'!$F$5:$J$5,0)),IF(Q$20&lt;MIN('07 Uspora casu'!$F$5:$J$5),('07 Uspora casu'!$G29/'07 Uspora casu'!$F29)^(1/('07 Uspora casu'!$G$19-'07 Uspora casu'!$F$19))*R30,IF(Q$20&gt;MAX('07 Uspora casu'!$F$5:$J$5),(INDEX('07 Uspora casu'!$F29:$J29,MATCH(Q$20,'07 Uspora casu'!$F$5:$J$5,1)-1)/INDEX('07 Uspora casu'!$F29:$J29,MATCH(Q$20,'07 Uspora casu'!$F$5:$J$5,1)))^(1/(INDEX('07 Uspora casu'!$F$5:$J$5,MATCH(Q$20,'07 Uspora casu'!$F$5:$J$5,1))-INDEX('07 Uspora casu'!$F$5:$J$5,MATCH(Q$20,'07 Uspora casu'!$F$5:$J$5,1)-1)))*P30,(INDEX('07 Uspora casu'!$F29:$J29,MATCH(Q$20,'07 Uspora casu'!$F$5:$J$5,1))/INDEX('07 Uspora casu'!$F29:$J29,MATCH(Q$20,'07 Uspora casu'!$F$5:$J$5,1)+1))^(1/(INDEX('07 Uspora casu'!$F$5:$J$5,MATCH(Q$20,'07 Uspora casu'!$F$5:$J$5,1)+1)-INDEX('07 Uspora casu'!$F$5:$J$5,MATCH(Q$20,'07 Uspora casu'!$F$5:$J$5,1))))*P30)))))</f>
        <v>1.1681893065748091E-2</v>
      </c>
      <c r="R30" s="48">
        <f>IF($E30="",0,IF('07 Uspora casu'!$D$2="Jazdný čas",IFERROR(INDEX('07 Uspora casu'!$F29:$J29,MATCH(R$20,'07 Uspora casu'!$F$5:$J$5,0))/60,IF(R$20&lt;MIN('07 Uspora casu'!$F$5:$J$5),('07 Uspora casu'!$F29/'07 Uspora casu'!$G29)^(1/('07 Uspora casu'!$G$19-'07 Uspora casu'!$F$19))*S30,IF(R$20&gt;MAX('07 Uspora casu'!$F$5:$J$5),(INDEX('07 Uspora casu'!$F29:$J29,MATCH(R$20,'07 Uspora casu'!$F$5:$J$5,1))/INDEX('07 Uspora casu'!$F29:$J29,MATCH(R$20,'07 Uspora casu'!$F$5:$J$5,1)-1))^(1/(INDEX('07 Uspora casu'!$F$5:$J$5,MATCH(R$20,'07 Uspora casu'!$F$5:$J$5,1))-INDEX('07 Uspora casu'!$F$5:$J$5,MATCH(R$20,'07 Uspora casu'!$F$5:$J$5,1)-1)))*Q30,(INDEX('07 Uspora casu'!$F29:$J29,MATCH(R$20,'07 Uspora casu'!$F$5:$J$5,1)+1)/INDEX('07 Uspora casu'!$F29:$J29,MATCH(R$20,'07 Uspora casu'!$F$5:$J$5,1)))^(1/(INDEX('07 Uspora casu'!$F$5:$J$5,MATCH(R$20,'07 Uspora casu'!$F$5:$J$5,1)+1)-INDEX('07 Uspora casu'!$F$5:$J$5,MATCH(R$20,'07 Uspora casu'!$F$5:$J$5,1))))*Q30))),IFERROR($E30/INDEX('07 Uspora casu'!$F29:$J29,MATCH(R$20,'07 Uspora casu'!$F$5:$J$5,0)),IF(R$20&lt;MIN('07 Uspora casu'!$F$5:$J$5),('07 Uspora casu'!$G29/'07 Uspora casu'!$F29)^(1/('07 Uspora casu'!$G$19-'07 Uspora casu'!$F$19))*S30,IF(R$20&gt;MAX('07 Uspora casu'!$F$5:$J$5),(INDEX('07 Uspora casu'!$F29:$J29,MATCH(R$20,'07 Uspora casu'!$F$5:$J$5,1)-1)/INDEX('07 Uspora casu'!$F29:$J29,MATCH(R$20,'07 Uspora casu'!$F$5:$J$5,1)))^(1/(INDEX('07 Uspora casu'!$F$5:$J$5,MATCH(R$20,'07 Uspora casu'!$F$5:$J$5,1))-INDEX('07 Uspora casu'!$F$5:$J$5,MATCH(R$20,'07 Uspora casu'!$F$5:$J$5,1)-1)))*Q30,(INDEX('07 Uspora casu'!$F29:$J29,MATCH(R$20,'07 Uspora casu'!$F$5:$J$5,1))/INDEX('07 Uspora casu'!$F29:$J29,MATCH(R$20,'07 Uspora casu'!$F$5:$J$5,1)+1))^(1/(INDEX('07 Uspora casu'!$F$5:$J$5,MATCH(R$20,'07 Uspora casu'!$F$5:$J$5,1)+1)-INDEX('07 Uspora casu'!$F$5:$J$5,MATCH(R$20,'07 Uspora casu'!$F$5:$J$5,1))))*Q30)))))</f>
        <v>1.1682068037373542E-2</v>
      </c>
      <c r="S30" s="48">
        <f>IF($E30="",0,IF('07 Uspora casu'!$D$2="Jazdný čas",IFERROR(INDEX('07 Uspora casu'!$F29:$J29,MATCH(S$20,'07 Uspora casu'!$F$5:$J$5,0))/60,IF(S$20&lt;MIN('07 Uspora casu'!$F$5:$J$5),('07 Uspora casu'!$F29/'07 Uspora casu'!$G29)^(1/('07 Uspora casu'!$G$19-'07 Uspora casu'!$F$19))*T30,IF(S$20&gt;MAX('07 Uspora casu'!$F$5:$J$5),(INDEX('07 Uspora casu'!$F29:$J29,MATCH(S$20,'07 Uspora casu'!$F$5:$J$5,1))/INDEX('07 Uspora casu'!$F29:$J29,MATCH(S$20,'07 Uspora casu'!$F$5:$J$5,1)-1))^(1/(INDEX('07 Uspora casu'!$F$5:$J$5,MATCH(S$20,'07 Uspora casu'!$F$5:$J$5,1))-INDEX('07 Uspora casu'!$F$5:$J$5,MATCH(S$20,'07 Uspora casu'!$F$5:$J$5,1)-1)))*R30,(INDEX('07 Uspora casu'!$F29:$J29,MATCH(S$20,'07 Uspora casu'!$F$5:$J$5,1)+1)/INDEX('07 Uspora casu'!$F29:$J29,MATCH(S$20,'07 Uspora casu'!$F$5:$J$5,1)))^(1/(INDEX('07 Uspora casu'!$F$5:$J$5,MATCH(S$20,'07 Uspora casu'!$F$5:$J$5,1)+1)-INDEX('07 Uspora casu'!$F$5:$J$5,MATCH(S$20,'07 Uspora casu'!$F$5:$J$5,1))))*R30))),IFERROR($E30/INDEX('07 Uspora casu'!$F29:$J29,MATCH(S$20,'07 Uspora casu'!$F$5:$J$5,0)),IF(S$20&lt;MIN('07 Uspora casu'!$F$5:$J$5),('07 Uspora casu'!$G29/'07 Uspora casu'!$F29)^(1/('07 Uspora casu'!$G$19-'07 Uspora casu'!$F$19))*T30,IF(S$20&gt;MAX('07 Uspora casu'!$F$5:$J$5),(INDEX('07 Uspora casu'!$F29:$J29,MATCH(S$20,'07 Uspora casu'!$F$5:$J$5,1)-1)/INDEX('07 Uspora casu'!$F29:$J29,MATCH(S$20,'07 Uspora casu'!$F$5:$J$5,1)))^(1/(INDEX('07 Uspora casu'!$F$5:$J$5,MATCH(S$20,'07 Uspora casu'!$F$5:$J$5,1))-INDEX('07 Uspora casu'!$F$5:$J$5,MATCH(S$20,'07 Uspora casu'!$F$5:$J$5,1)-1)))*R30,(INDEX('07 Uspora casu'!$F29:$J29,MATCH(S$20,'07 Uspora casu'!$F$5:$J$5,1))/INDEX('07 Uspora casu'!$F29:$J29,MATCH(S$20,'07 Uspora casu'!$F$5:$J$5,1)+1))^(1/(INDEX('07 Uspora casu'!$F$5:$J$5,MATCH(S$20,'07 Uspora casu'!$F$5:$J$5,1)+1)-INDEX('07 Uspora casu'!$F$5:$J$5,MATCH(S$20,'07 Uspora casu'!$F$5:$J$5,1))))*R30)))))</f>
        <v>1.1682243011619721E-2</v>
      </c>
      <c r="T30" s="48">
        <f>IF($E30="",0,IF('07 Uspora casu'!$D$2="Jazdný čas",IFERROR(INDEX('07 Uspora casu'!$F29:$J29,MATCH(T$20,'07 Uspora casu'!$F$5:$J$5,0))/60,IF(T$20&lt;MIN('07 Uspora casu'!$F$5:$J$5),('07 Uspora casu'!$F29/'07 Uspora casu'!$G29)^(1/('07 Uspora casu'!$G$19-'07 Uspora casu'!$F$19))*U30,IF(T$20&gt;MAX('07 Uspora casu'!$F$5:$J$5),(INDEX('07 Uspora casu'!$F29:$J29,MATCH(T$20,'07 Uspora casu'!$F$5:$J$5,1))/INDEX('07 Uspora casu'!$F29:$J29,MATCH(T$20,'07 Uspora casu'!$F$5:$J$5,1)-1))^(1/(INDEX('07 Uspora casu'!$F$5:$J$5,MATCH(T$20,'07 Uspora casu'!$F$5:$J$5,1))-INDEX('07 Uspora casu'!$F$5:$J$5,MATCH(T$20,'07 Uspora casu'!$F$5:$J$5,1)-1)))*S30,(INDEX('07 Uspora casu'!$F29:$J29,MATCH(T$20,'07 Uspora casu'!$F$5:$J$5,1)+1)/INDEX('07 Uspora casu'!$F29:$J29,MATCH(T$20,'07 Uspora casu'!$F$5:$J$5,1)))^(1/(INDEX('07 Uspora casu'!$F$5:$J$5,MATCH(T$20,'07 Uspora casu'!$F$5:$J$5,1)+1)-INDEX('07 Uspora casu'!$F$5:$J$5,MATCH(T$20,'07 Uspora casu'!$F$5:$J$5,1))))*S30))),IFERROR($E30/INDEX('07 Uspora casu'!$F29:$J29,MATCH(T$20,'07 Uspora casu'!$F$5:$J$5,0)),IF(T$20&lt;MIN('07 Uspora casu'!$F$5:$J$5),('07 Uspora casu'!$G29/'07 Uspora casu'!$F29)^(1/('07 Uspora casu'!$G$19-'07 Uspora casu'!$F$19))*U30,IF(T$20&gt;MAX('07 Uspora casu'!$F$5:$J$5),(INDEX('07 Uspora casu'!$F29:$J29,MATCH(T$20,'07 Uspora casu'!$F$5:$J$5,1)-1)/INDEX('07 Uspora casu'!$F29:$J29,MATCH(T$20,'07 Uspora casu'!$F$5:$J$5,1)))^(1/(INDEX('07 Uspora casu'!$F$5:$J$5,MATCH(T$20,'07 Uspora casu'!$F$5:$J$5,1))-INDEX('07 Uspora casu'!$F$5:$J$5,MATCH(T$20,'07 Uspora casu'!$F$5:$J$5,1)-1)))*S30,(INDEX('07 Uspora casu'!$F29:$J29,MATCH(T$20,'07 Uspora casu'!$F$5:$J$5,1))/INDEX('07 Uspora casu'!$F29:$J29,MATCH(T$20,'07 Uspora casu'!$F$5:$J$5,1)+1))^(1/(INDEX('07 Uspora casu'!$F$5:$J$5,MATCH(T$20,'07 Uspora casu'!$F$5:$J$5,1)+1)-INDEX('07 Uspora casu'!$F$5:$J$5,MATCH(T$20,'07 Uspora casu'!$F$5:$J$5,1))))*S30)))))</f>
        <v>1.1682417988486668E-2</v>
      </c>
      <c r="U30" s="48">
        <f>IF($E30="",0,IF('07 Uspora casu'!$D$2="Jazdný čas",IFERROR(INDEX('07 Uspora casu'!$F29:$J29,MATCH(U$20,'07 Uspora casu'!$F$5:$J$5,0))/60,IF(U$20&lt;MIN('07 Uspora casu'!$F$5:$J$5),('07 Uspora casu'!$F29/'07 Uspora casu'!$G29)^(1/('07 Uspora casu'!$G$19-'07 Uspora casu'!$F$19))*V30,IF(U$20&gt;MAX('07 Uspora casu'!$F$5:$J$5),(INDEX('07 Uspora casu'!$F29:$J29,MATCH(U$20,'07 Uspora casu'!$F$5:$J$5,1))/INDEX('07 Uspora casu'!$F29:$J29,MATCH(U$20,'07 Uspora casu'!$F$5:$J$5,1)-1))^(1/(INDEX('07 Uspora casu'!$F$5:$J$5,MATCH(U$20,'07 Uspora casu'!$F$5:$J$5,1))-INDEX('07 Uspora casu'!$F$5:$J$5,MATCH(U$20,'07 Uspora casu'!$F$5:$J$5,1)-1)))*T30,(INDEX('07 Uspora casu'!$F29:$J29,MATCH(U$20,'07 Uspora casu'!$F$5:$J$5,1)+1)/INDEX('07 Uspora casu'!$F29:$J29,MATCH(U$20,'07 Uspora casu'!$F$5:$J$5,1)))^(1/(INDEX('07 Uspora casu'!$F$5:$J$5,MATCH(U$20,'07 Uspora casu'!$F$5:$J$5,1)+1)-INDEX('07 Uspora casu'!$F$5:$J$5,MATCH(U$20,'07 Uspora casu'!$F$5:$J$5,1))))*T30))),IFERROR($E30/INDEX('07 Uspora casu'!$F29:$J29,MATCH(U$20,'07 Uspora casu'!$F$5:$J$5,0)),IF(U$20&lt;MIN('07 Uspora casu'!$F$5:$J$5),('07 Uspora casu'!$G29/'07 Uspora casu'!$F29)^(1/('07 Uspora casu'!$G$19-'07 Uspora casu'!$F$19))*V30,IF(U$20&gt;MAX('07 Uspora casu'!$F$5:$J$5),(INDEX('07 Uspora casu'!$F29:$J29,MATCH(U$20,'07 Uspora casu'!$F$5:$J$5,1)-1)/INDEX('07 Uspora casu'!$F29:$J29,MATCH(U$20,'07 Uspora casu'!$F$5:$J$5,1)))^(1/(INDEX('07 Uspora casu'!$F$5:$J$5,MATCH(U$20,'07 Uspora casu'!$F$5:$J$5,1))-INDEX('07 Uspora casu'!$F$5:$J$5,MATCH(U$20,'07 Uspora casu'!$F$5:$J$5,1)-1)))*T30,(INDEX('07 Uspora casu'!$F29:$J29,MATCH(U$20,'07 Uspora casu'!$F$5:$J$5,1))/INDEX('07 Uspora casu'!$F29:$J29,MATCH(U$20,'07 Uspora casu'!$F$5:$J$5,1)+1))^(1/(INDEX('07 Uspora casu'!$F$5:$J$5,MATCH(U$20,'07 Uspora casu'!$F$5:$J$5,1)+1)-INDEX('07 Uspora casu'!$F$5:$J$5,MATCH(U$20,'07 Uspora casu'!$F$5:$J$5,1))))*T30)))))</f>
        <v>1.1682592967974421E-2</v>
      </c>
      <c r="V30" s="48">
        <f>IF($E30="",0,IF('07 Uspora casu'!$D$2="Jazdný čas",IFERROR(INDEX('07 Uspora casu'!$F29:$J29,MATCH(V$20,'07 Uspora casu'!$F$5:$J$5,0))/60,IF(V$20&lt;MIN('07 Uspora casu'!$F$5:$J$5),('07 Uspora casu'!$F29/'07 Uspora casu'!$G29)^(1/('07 Uspora casu'!$G$19-'07 Uspora casu'!$F$19))*W30,IF(V$20&gt;MAX('07 Uspora casu'!$F$5:$J$5),(INDEX('07 Uspora casu'!$F29:$J29,MATCH(V$20,'07 Uspora casu'!$F$5:$J$5,1))/INDEX('07 Uspora casu'!$F29:$J29,MATCH(V$20,'07 Uspora casu'!$F$5:$J$5,1)-1))^(1/(INDEX('07 Uspora casu'!$F$5:$J$5,MATCH(V$20,'07 Uspora casu'!$F$5:$J$5,1))-INDEX('07 Uspora casu'!$F$5:$J$5,MATCH(V$20,'07 Uspora casu'!$F$5:$J$5,1)-1)))*U30,(INDEX('07 Uspora casu'!$F29:$J29,MATCH(V$20,'07 Uspora casu'!$F$5:$J$5,1)+1)/INDEX('07 Uspora casu'!$F29:$J29,MATCH(V$20,'07 Uspora casu'!$F$5:$J$5,1)))^(1/(INDEX('07 Uspora casu'!$F$5:$J$5,MATCH(V$20,'07 Uspora casu'!$F$5:$J$5,1)+1)-INDEX('07 Uspora casu'!$F$5:$J$5,MATCH(V$20,'07 Uspora casu'!$F$5:$J$5,1))))*U30))),IFERROR($E30/INDEX('07 Uspora casu'!$F29:$J29,MATCH(V$20,'07 Uspora casu'!$F$5:$J$5,0)),IF(V$20&lt;MIN('07 Uspora casu'!$F$5:$J$5),('07 Uspora casu'!$G29/'07 Uspora casu'!$F29)^(1/('07 Uspora casu'!$G$19-'07 Uspora casu'!$F$19))*W30,IF(V$20&gt;MAX('07 Uspora casu'!$F$5:$J$5),(INDEX('07 Uspora casu'!$F29:$J29,MATCH(V$20,'07 Uspora casu'!$F$5:$J$5,1)-1)/INDEX('07 Uspora casu'!$F29:$J29,MATCH(V$20,'07 Uspora casu'!$F$5:$J$5,1)))^(1/(INDEX('07 Uspora casu'!$F$5:$J$5,MATCH(V$20,'07 Uspora casu'!$F$5:$J$5,1))-INDEX('07 Uspora casu'!$F$5:$J$5,MATCH(V$20,'07 Uspora casu'!$F$5:$J$5,1)-1)))*U30,(INDEX('07 Uspora casu'!$F29:$J29,MATCH(V$20,'07 Uspora casu'!$F$5:$J$5,1))/INDEX('07 Uspora casu'!$F29:$J29,MATCH(V$20,'07 Uspora casu'!$F$5:$J$5,1)+1))^(1/(INDEX('07 Uspora casu'!$F$5:$J$5,MATCH(V$20,'07 Uspora casu'!$F$5:$J$5,1)+1)-INDEX('07 Uspora casu'!$F$5:$J$5,MATCH(V$20,'07 Uspora casu'!$F$5:$J$5,1))))*U30)))))</f>
        <v>1.1682767950083021E-2</v>
      </c>
      <c r="W30" s="48">
        <f>IF($E30="",0,IF('07 Uspora casu'!$D$2="Jazdný čas",IFERROR(INDEX('07 Uspora casu'!$F29:$J29,MATCH(W$20,'07 Uspora casu'!$F$5:$J$5,0))/60,IF(W$20&lt;MIN('07 Uspora casu'!$F$5:$J$5),('07 Uspora casu'!$F29/'07 Uspora casu'!$G29)^(1/('07 Uspora casu'!$G$19-'07 Uspora casu'!$F$19))*X30,IF(W$20&gt;MAX('07 Uspora casu'!$F$5:$J$5),(INDEX('07 Uspora casu'!$F29:$J29,MATCH(W$20,'07 Uspora casu'!$F$5:$J$5,1))/INDEX('07 Uspora casu'!$F29:$J29,MATCH(W$20,'07 Uspora casu'!$F$5:$J$5,1)-1))^(1/(INDEX('07 Uspora casu'!$F$5:$J$5,MATCH(W$20,'07 Uspora casu'!$F$5:$J$5,1))-INDEX('07 Uspora casu'!$F$5:$J$5,MATCH(W$20,'07 Uspora casu'!$F$5:$J$5,1)-1)))*V30,(INDEX('07 Uspora casu'!$F29:$J29,MATCH(W$20,'07 Uspora casu'!$F$5:$J$5,1)+1)/INDEX('07 Uspora casu'!$F29:$J29,MATCH(W$20,'07 Uspora casu'!$F$5:$J$5,1)))^(1/(INDEX('07 Uspora casu'!$F$5:$J$5,MATCH(W$20,'07 Uspora casu'!$F$5:$J$5,1)+1)-INDEX('07 Uspora casu'!$F$5:$J$5,MATCH(W$20,'07 Uspora casu'!$F$5:$J$5,1))))*V30))),IFERROR($E30/INDEX('07 Uspora casu'!$F29:$J29,MATCH(W$20,'07 Uspora casu'!$F$5:$J$5,0)),IF(W$20&lt;MIN('07 Uspora casu'!$F$5:$J$5),('07 Uspora casu'!$G29/'07 Uspora casu'!$F29)^(1/('07 Uspora casu'!$G$19-'07 Uspora casu'!$F$19))*X30,IF(W$20&gt;MAX('07 Uspora casu'!$F$5:$J$5),(INDEX('07 Uspora casu'!$F29:$J29,MATCH(W$20,'07 Uspora casu'!$F$5:$J$5,1)-1)/INDEX('07 Uspora casu'!$F29:$J29,MATCH(W$20,'07 Uspora casu'!$F$5:$J$5,1)))^(1/(INDEX('07 Uspora casu'!$F$5:$J$5,MATCH(W$20,'07 Uspora casu'!$F$5:$J$5,1))-INDEX('07 Uspora casu'!$F$5:$J$5,MATCH(W$20,'07 Uspora casu'!$F$5:$J$5,1)-1)))*V30,(INDEX('07 Uspora casu'!$F29:$J29,MATCH(W$20,'07 Uspora casu'!$F$5:$J$5,1))/INDEX('07 Uspora casu'!$F29:$J29,MATCH(W$20,'07 Uspora casu'!$F$5:$J$5,1)+1))^(1/(INDEX('07 Uspora casu'!$F$5:$J$5,MATCH(W$20,'07 Uspora casu'!$F$5:$J$5,1)+1)-INDEX('07 Uspora casu'!$F$5:$J$5,MATCH(W$20,'07 Uspora casu'!$F$5:$J$5,1))))*V30)))))</f>
        <v>1.1682942934812507E-2</v>
      </c>
      <c r="X30" s="48">
        <f>IF($E30="",0,IF('07 Uspora casu'!$D$2="Jazdný čas",IFERROR(INDEX('07 Uspora casu'!$F29:$J29,MATCH(X$20,'07 Uspora casu'!$F$5:$J$5,0))/60,IF(X$20&lt;MIN('07 Uspora casu'!$F$5:$J$5),('07 Uspora casu'!$F29/'07 Uspora casu'!$G29)^(1/('07 Uspora casu'!$G$19-'07 Uspora casu'!$F$19))*Y30,IF(X$20&gt;MAX('07 Uspora casu'!$F$5:$J$5),(INDEX('07 Uspora casu'!$F29:$J29,MATCH(X$20,'07 Uspora casu'!$F$5:$J$5,1))/INDEX('07 Uspora casu'!$F29:$J29,MATCH(X$20,'07 Uspora casu'!$F$5:$J$5,1)-1))^(1/(INDEX('07 Uspora casu'!$F$5:$J$5,MATCH(X$20,'07 Uspora casu'!$F$5:$J$5,1))-INDEX('07 Uspora casu'!$F$5:$J$5,MATCH(X$20,'07 Uspora casu'!$F$5:$J$5,1)-1)))*W30,(INDEX('07 Uspora casu'!$F29:$J29,MATCH(X$20,'07 Uspora casu'!$F$5:$J$5,1)+1)/INDEX('07 Uspora casu'!$F29:$J29,MATCH(X$20,'07 Uspora casu'!$F$5:$J$5,1)))^(1/(INDEX('07 Uspora casu'!$F$5:$J$5,MATCH(X$20,'07 Uspora casu'!$F$5:$J$5,1)+1)-INDEX('07 Uspora casu'!$F$5:$J$5,MATCH(X$20,'07 Uspora casu'!$F$5:$J$5,1))))*W30))),IFERROR($E30/INDEX('07 Uspora casu'!$F29:$J29,MATCH(X$20,'07 Uspora casu'!$F$5:$J$5,0)),IF(X$20&lt;MIN('07 Uspora casu'!$F$5:$J$5),('07 Uspora casu'!$G29/'07 Uspora casu'!$F29)^(1/('07 Uspora casu'!$G$19-'07 Uspora casu'!$F$19))*Y30,IF(X$20&gt;MAX('07 Uspora casu'!$F$5:$J$5),(INDEX('07 Uspora casu'!$F29:$J29,MATCH(X$20,'07 Uspora casu'!$F$5:$J$5,1)-1)/INDEX('07 Uspora casu'!$F29:$J29,MATCH(X$20,'07 Uspora casu'!$F$5:$J$5,1)))^(1/(INDEX('07 Uspora casu'!$F$5:$J$5,MATCH(X$20,'07 Uspora casu'!$F$5:$J$5,1))-INDEX('07 Uspora casu'!$F$5:$J$5,MATCH(X$20,'07 Uspora casu'!$F$5:$J$5,1)-1)))*W30,(INDEX('07 Uspora casu'!$F29:$J29,MATCH(X$20,'07 Uspora casu'!$F$5:$J$5,1))/INDEX('07 Uspora casu'!$F29:$J29,MATCH(X$20,'07 Uspora casu'!$F$5:$J$5,1)+1))^(1/(INDEX('07 Uspora casu'!$F$5:$J$5,MATCH(X$20,'07 Uspora casu'!$F$5:$J$5,1)+1)-INDEX('07 Uspora casu'!$F$5:$J$5,MATCH(X$20,'07 Uspora casu'!$F$5:$J$5,1))))*W30)))))</f>
        <v>1.1683117922162917E-2</v>
      </c>
      <c r="Y30" s="48">
        <f>IF($E30="",0,IF('07 Uspora casu'!$D$2="Jazdný čas",IFERROR(INDEX('07 Uspora casu'!$F29:$J29,MATCH(Y$20,'07 Uspora casu'!$F$5:$J$5,0))/60,IF(Y$20&lt;MIN('07 Uspora casu'!$F$5:$J$5),('07 Uspora casu'!$F29/'07 Uspora casu'!$G29)^(1/('07 Uspora casu'!$G$19-'07 Uspora casu'!$F$19))*Z30,IF(Y$20&gt;MAX('07 Uspora casu'!$F$5:$J$5),(INDEX('07 Uspora casu'!$F29:$J29,MATCH(Y$20,'07 Uspora casu'!$F$5:$J$5,1))/INDEX('07 Uspora casu'!$F29:$J29,MATCH(Y$20,'07 Uspora casu'!$F$5:$J$5,1)-1))^(1/(INDEX('07 Uspora casu'!$F$5:$J$5,MATCH(Y$20,'07 Uspora casu'!$F$5:$J$5,1))-INDEX('07 Uspora casu'!$F$5:$J$5,MATCH(Y$20,'07 Uspora casu'!$F$5:$J$5,1)-1)))*X30,(INDEX('07 Uspora casu'!$F29:$J29,MATCH(Y$20,'07 Uspora casu'!$F$5:$J$5,1)+1)/INDEX('07 Uspora casu'!$F29:$J29,MATCH(Y$20,'07 Uspora casu'!$F$5:$J$5,1)))^(1/(INDEX('07 Uspora casu'!$F$5:$J$5,MATCH(Y$20,'07 Uspora casu'!$F$5:$J$5,1)+1)-INDEX('07 Uspora casu'!$F$5:$J$5,MATCH(Y$20,'07 Uspora casu'!$F$5:$J$5,1))))*X30))),IFERROR($E30/INDEX('07 Uspora casu'!$F29:$J29,MATCH(Y$20,'07 Uspora casu'!$F$5:$J$5,0)),IF(Y$20&lt;MIN('07 Uspora casu'!$F$5:$J$5),('07 Uspora casu'!$G29/'07 Uspora casu'!$F29)^(1/('07 Uspora casu'!$G$19-'07 Uspora casu'!$F$19))*Z30,IF(Y$20&gt;MAX('07 Uspora casu'!$F$5:$J$5),(INDEX('07 Uspora casu'!$F29:$J29,MATCH(Y$20,'07 Uspora casu'!$F$5:$J$5,1)-1)/INDEX('07 Uspora casu'!$F29:$J29,MATCH(Y$20,'07 Uspora casu'!$F$5:$J$5,1)))^(1/(INDEX('07 Uspora casu'!$F$5:$J$5,MATCH(Y$20,'07 Uspora casu'!$F$5:$J$5,1))-INDEX('07 Uspora casu'!$F$5:$J$5,MATCH(Y$20,'07 Uspora casu'!$F$5:$J$5,1)-1)))*X30,(INDEX('07 Uspora casu'!$F29:$J29,MATCH(Y$20,'07 Uspora casu'!$F$5:$J$5,1))/INDEX('07 Uspora casu'!$F29:$J29,MATCH(Y$20,'07 Uspora casu'!$F$5:$J$5,1)+1))^(1/(INDEX('07 Uspora casu'!$F$5:$J$5,MATCH(Y$20,'07 Uspora casu'!$F$5:$J$5,1)+1)-INDEX('07 Uspora casu'!$F$5:$J$5,MATCH(Y$20,'07 Uspora casu'!$F$5:$J$5,1))))*X30)))))</f>
        <v>1.1683292912134291E-2</v>
      </c>
      <c r="Z30" s="48">
        <f>IF($E30="",0,IF('07 Uspora casu'!$D$2="Jazdný čas",IFERROR(INDEX('07 Uspora casu'!$F29:$J29,MATCH(Z$20,'07 Uspora casu'!$F$5:$J$5,0))/60,IF(Z$20&lt;MIN('07 Uspora casu'!$F$5:$J$5),('07 Uspora casu'!$F29/'07 Uspora casu'!$G29)^(1/('07 Uspora casu'!$G$19-'07 Uspora casu'!$F$19))*AA30,IF(Z$20&gt;MAX('07 Uspora casu'!$F$5:$J$5),(INDEX('07 Uspora casu'!$F29:$J29,MATCH(Z$20,'07 Uspora casu'!$F$5:$J$5,1))/INDEX('07 Uspora casu'!$F29:$J29,MATCH(Z$20,'07 Uspora casu'!$F$5:$J$5,1)-1))^(1/(INDEX('07 Uspora casu'!$F$5:$J$5,MATCH(Z$20,'07 Uspora casu'!$F$5:$J$5,1))-INDEX('07 Uspora casu'!$F$5:$J$5,MATCH(Z$20,'07 Uspora casu'!$F$5:$J$5,1)-1)))*Y30,(INDEX('07 Uspora casu'!$F29:$J29,MATCH(Z$20,'07 Uspora casu'!$F$5:$J$5,1)+1)/INDEX('07 Uspora casu'!$F29:$J29,MATCH(Z$20,'07 Uspora casu'!$F$5:$J$5,1)))^(1/(INDEX('07 Uspora casu'!$F$5:$J$5,MATCH(Z$20,'07 Uspora casu'!$F$5:$J$5,1)+1)-INDEX('07 Uspora casu'!$F$5:$J$5,MATCH(Z$20,'07 Uspora casu'!$F$5:$J$5,1))))*Y30))),IFERROR($E30/INDEX('07 Uspora casu'!$F29:$J29,MATCH(Z$20,'07 Uspora casu'!$F$5:$J$5,0)),IF(Z$20&lt;MIN('07 Uspora casu'!$F$5:$J$5),('07 Uspora casu'!$G29/'07 Uspora casu'!$F29)^(1/('07 Uspora casu'!$G$19-'07 Uspora casu'!$F$19))*AA30,IF(Z$20&gt;MAX('07 Uspora casu'!$F$5:$J$5),(INDEX('07 Uspora casu'!$F29:$J29,MATCH(Z$20,'07 Uspora casu'!$F$5:$J$5,1)-1)/INDEX('07 Uspora casu'!$F29:$J29,MATCH(Z$20,'07 Uspora casu'!$F$5:$J$5,1)))^(1/(INDEX('07 Uspora casu'!$F$5:$J$5,MATCH(Z$20,'07 Uspora casu'!$F$5:$J$5,1))-INDEX('07 Uspora casu'!$F$5:$J$5,MATCH(Z$20,'07 Uspora casu'!$F$5:$J$5,1)-1)))*Y30,(INDEX('07 Uspora casu'!$F29:$J29,MATCH(Z$20,'07 Uspora casu'!$F$5:$J$5,1))/INDEX('07 Uspora casu'!$F29:$J29,MATCH(Z$20,'07 Uspora casu'!$F$5:$J$5,1)+1))^(1/(INDEX('07 Uspora casu'!$F$5:$J$5,MATCH(Z$20,'07 Uspora casu'!$F$5:$J$5,1)+1)-INDEX('07 Uspora casu'!$F$5:$J$5,MATCH(Z$20,'07 Uspora casu'!$F$5:$J$5,1))))*Y30)))))</f>
        <v>1.168346790472667E-2</v>
      </c>
      <c r="AA30" s="48">
        <f>IF($E30="",0,IF('07 Uspora casu'!$D$2="Jazdný čas",IFERROR(INDEX('07 Uspora casu'!$F29:$J29,MATCH(AA$20,'07 Uspora casu'!$F$5:$J$5,0))/60,IF(AA$20&lt;MIN('07 Uspora casu'!$F$5:$J$5),('07 Uspora casu'!$F29/'07 Uspora casu'!$G29)^(1/('07 Uspora casu'!$G$19-'07 Uspora casu'!$F$19))*AB30,IF(AA$20&gt;MAX('07 Uspora casu'!$F$5:$J$5),(INDEX('07 Uspora casu'!$F29:$J29,MATCH(AA$20,'07 Uspora casu'!$F$5:$J$5,1))/INDEX('07 Uspora casu'!$F29:$J29,MATCH(AA$20,'07 Uspora casu'!$F$5:$J$5,1)-1))^(1/(INDEX('07 Uspora casu'!$F$5:$J$5,MATCH(AA$20,'07 Uspora casu'!$F$5:$J$5,1))-INDEX('07 Uspora casu'!$F$5:$J$5,MATCH(AA$20,'07 Uspora casu'!$F$5:$J$5,1)-1)))*Z30,(INDEX('07 Uspora casu'!$F29:$J29,MATCH(AA$20,'07 Uspora casu'!$F$5:$J$5,1)+1)/INDEX('07 Uspora casu'!$F29:$J29,MATCH(AA$20,'07 Uspora casu'!$F$5:$J$5,1)))^(1/(INDEX('07 Uspora casu'!$F$5:$J$5,MATCH(AA$20,'07 Uspora casu'!$F$5:$J$5,1)+1)-INDEX('07 Uspora casu'!$F$5:$J$5,MATCH(AA$20,'07 Uspora casu'!$F$5:$J$5,1))))*Z30))),IFERROR($E30/INDEX('07 Uspora casu'!$F29:$J29,MATCH(AA$20,'07 Uspora casu'!$F$5:$J$5,0)),IF(AA$20&lt;MIN('07 Uspora casu'!$F$5:$J$5),('07 Uspora casu'!$G29/'07 Uspora casu'!$F29)^(1/('07 Uspora casu'!$G$19-'07 Uspora casu'!$F$19))*AB30,IF(AA$20&gt;MAX('07 Uspora casu'!$F$5:$J$5),(INDEX('07 Uspora casu'!$F29:$J29,MATCH(AA$20,'07 Uspora casu'!$F$5:$J$5,1)-1)/INDEX('07 Uspora casu'!$F29:$J29,MATCH(AA$20,'07 Uspora casu'!$F$5:$J$5,1)))^(1/(INDEX('07 Uspora casu'!$F$5:$J$5,MATCH(AA$20,'07 Uspora casu'!$F$5:$J$5,1))-INDEX('07 Uspora casu'!$F$5:$J$5,MATCH(AA$20,'07 Uspora casu'!$F$5:$J$5,1)-1)))*Z30,(INDEX('07 Uspora casu'!$F29:$J29,MATCH(AA$20,'07 Uspora casu'!$F$5:$J$5,1))/INDEX('07 Uspora casu'!$F29:$J29,MATCH(AA$20,'07 Uspora casu'!$F$5:$J$5,1)+1))^(1/(INDEX('07 Uspora casu'!$F$5:$J$5,MATCH(AA$20,'07 Uspora casu'!$F$5:$J$5,1)+1)-INDEX('07 Uspora casu'!$F$5:$J$5,MATCH(AA$20,'07 Uspora casu'!$F$5:$J$5,1))))*Z30)))))</f>
        <v>1.1683642899940084E-2</v>
      </c>
      <c r="AB30" s="48">
        <f>IF($E30="",0,IF('07 Uspora casu'!$D$2="Jazdný čas",IFERROR(INDEX('07 Uspora casu'!$F29:$J29,MATCH(AB$20,'07 Uspora casu'!$F$5:$J$5,0))/60,IF(AB$20&lt;MIN('07 Uspora casu'!$F$5:$J$5),('07 Uspora casu'!$F29/'07 Uspora casu'!$G29)^(1/('07 Uspora casu'!$G$19-'07 Uspora casu'!$F$19))*AC30,IF(AB$20&gt;MAX('07 Uspora casu'!$F$5:$J$5),(INDEX('07 Uspora casu'!$F29:$J29,MATCH(AB$20,'07 Uspora casu'!$F$5:$J$5,1))/INDEX('07 Uspora casu'!$F29:$J29,MATCH(AB$20,'07 Uspora casu'!$F$5:$J$5,1)-1))^(1/(INDEX('07 Uspora casu'!$F$5:$J$5,MATCH(AB$20,'07 Uspora casu'!$F$5:$J$5,1))-INDEX('07 Uspora casu'!$F$5:$J$5,MATCH(AB$20,'07 Uspora casu'!$F$5:$J$5,1)-1)))*AA30,(INDEX('07 Uspora casu'!$F29:$J29,MATCH(AB$20,'07 Uspora casu'!$F$5:$J$5,1)+1)/INDEX('07 Uspora casu'!$F29:$J29,MATCH(AB$20,'07 Uspora casu'!$F$5:$J$5,1)))^(1/(INDEX('07 Uspora casu'!$F$5:$J$5,MATCH(AB$20,'07 Uspora casu'!$F$5:$J$5,1)+1)-INDEX('07 Uspora casu'!$F$5:$J$5,MATCH(AB$20,'07 Uspora casu'!$F$5:$J$5,1))))*AA30))),IFERROR($E30/INDEX('07 Uspora casu'!$F29:$J29,MATCH(AB$20,'07 Uspora casu'!$F$5:$J$5,0)),IF(AB$20&lt;MIN('07 Uspora casu'!$F$5:$J$5),('07 Uspora casu'!$G29/'07 Uspora casu'!$F29)^(1/('07 Uspora casu'!$G$19-'07 Uspora casu'!$F$19))*AC30,IF(AB$20&gt;MAX('07 Uspora casu'!$F$5:$J$5),(INDEX('07 Uspora casu'!$F29:$J29,MATCH(AB$20,'07 Uspora casu'!$F$5:$J$5,1)-1)/INDEX('07 Uspora casu'!$F29:$J29,MATCH(AB$20,'07 Uspora casu'!$F$5:$J$5,1)))^(1/(INDEX('07 Uspora casu'!$F$5:$J$5,MATCH(AB$20,'07 Uspora casu'!$F$5:$J$5,1))-INDEX('07 Uspora casu'!$F$5:$J$5,MATCH(AB$20,'07 Uspora casu'!$F$5:$J$5,1)-1)))*AA30,(INDEX('07 Uspora casu'!$F29:$J29,MATCH(AB$20,'07 Uspora casu'!$F$5:$J$5,1))/INDEX('07 Uspora casu'!$F29:$J29,MATCH(AB$20,'07 Uspora casu'!$F$5:$J$5,1)+1))^(1/(INDEX('07 Uspora casu'!$F$5:$J$5,MATCH(AB$20,'07 Uspora casu'!$F$5:$J$5,1)+1)-INDEX('07 Uspora casu'!$F$5:$J$5,MATCH(AB$20,'07 Uspora casu'!$F$5:$J$5,1))))*AA30)))))</f>
        <v>1.1683448460975856E-2</v>
      </c>
      <c r="AC30" s="48">
        <f>IF($E30="",0,IF('07 Uspora casu'!$D$2="Jazdný čas",IFERROR(INDEX('07 Uspora casu'!$F29:$J29,MATCH(AC$20,'07 Uspora casu'!$F$5:$J$5,0))/60,IF(AC$20&lt;MIN('07 Uspora casu'!$F$5:$J$5),('07 Uspora casu'!$F29/'07 Uspora casu'!$G29)^(1/('07 Uspora casu'!$G$19-'07 Uspora casu'!$F$19))*AD30,IF(AC$20&gt;MAX('07 Uspora casu'!$F$5:$J$5),(INDEX('07 Uspora casu'!$F29:$J29,MATCH(AC$20,'07 Uspora casu'!$F$5:$J$5,1))/INDEX('07 Uspora casu'!$F29:$J29,MATCH(AC$20,'07 Uspora casu'!$F$5:$J$5,1)-1))^(1/(INDEX('07 Uspora casu'!$F$5:$J$5,MATCH(AC$20,'07 Uspora casu'!$F$5:$J$5,1))-INDEX('07 Uspora casu'!$F$5:$J$5,MATCH(AC$20,'07 Uspora casu'!$F$5:$J$5,1)-1)))*AB30,(INDEX('07 Uspora casu'!$F29:$J29,MATCH(AC$20,'07 Uspora casu'!$F$5:$J$5,1)+1)/INDEX('07 Uspora casu'!$F29:$J29,MATCH(AC$20,'07 Uspora casu'!$F$5:$J$5,1)))^(1/(INDEX('07 Uspora casu'!$F$5:$J$5,MATCH(AC$20,'07 Uspora casu'!$F$5:$J$5,1)+1)-INDEX('07 Uspora casu'!$F$5:$J$5,MATCH(AC$20,'07 Uspora casu'!$F$5:$J$5,1))))*AB30))),IFERROR($E30/INDEX('07 Uspora casu'!$F29:$J29,MATCH(AC$20,'07 Uspora casu'!$F$5:$J$5,0)),IF(AC$20&lt;MIN('07 Uspora casu'!$F$5:$J$5),('07 Uspora casu'!$G29/'07 Uspora casu'!$F29)^(1/('07 Uspora casu'!$G$19-'07 Uspora casu'!$F$19))*AD30,IF(AC$20&gt;MAX('07 Uspora casu'!$F$5:$J$5),(INDEX('07 Uspora casu'!$F29:$J29,MATCH(AC$20,'07 Uspora casu'!$F$5:$J$5,1)-1)/INDEX('07 Uspora casu'!$F29:$J29,MATCH(AC$20,'07 Uspora casu'!$F$5:$J$5,1)))^(1/(INDEX('07 Uspora casu'!$F$5:$J$5,MATCH(AC$20,'07 Uspora casu'!$F$5:$J$5,1))-INDEX('07 Uspora casu'!$F$5:$J$5,MATCH(AC$20,'07 Uspora casu'!$F$5:$J$5,1)-1)))*AB30,(INDEX('07 Uspora casu'!$F29:$J29,MATCH(AC$20,'07 Uspora casu'!$F$5:$J$5,1))/INDEX('07 Uspora casu'!$F29:$J29,MATCH(AC$20,'07 Uspora casu'!$F$5:$J$5,1)+1))^(1/(INDEX('07 Uspora casu'!$F$5:$J$5,MATCH(AC$20,'07 Uspora casu'!$F$5:$J$5,1)+1)-INDEX('07 Uspora casu'!$F$5:$J$5,MATCH(AC$20,'07 Uspora casu'!$F$5:$J$5,1))))*AB30)))))</f>
        <v>1.1683254025247477E-2</v>
      </c>
      <c r="AD30" s="48">
        <f>IF($E30="",0,IF('07 Uspora casu'!$D$2="Jazdný čas",IFERROR(INDEX('07 Uspora casu'!$F29:$J29,MATCH(AD$20,'07 Uspora casu'!$F$5:$J$5,0))/60,IF(AD$20&lt;MIN('07 Uspora casu'!$F$5:$J$5),('07 Uspora casu'!$F29/'07 Uspora casu'!$G29)^(1/('07 Uspora casu'!$G$19-'07 Uspora casu'!$F$19))*AE30,IF(AD$20&gt;MAX('07 Uspora casu'!$F$5:$J$5),(INDEX('07 Uspora casu'!$F29:$J29,MATCH(AD$20,'07 Uspora casu'!$F$5:$J$5,1))/INDEX('07 Uspora casu'!$F29:$J29,MATCH(AD$20,'07 Uspora casu'!$F$5:$J$5,1)-1))^(1/(INDEX('07 Uspora casu'!$F$5:$J$5,MATCH(AD$20,'07 Uspora casu'!$F$5:$J$5,1))-INDEX('07 Uspora casu'!$F$5:$J$5,MATCH(AD$20,'07 Uspora casu'!$F$5:$J$5,1)-1)))*AC30,(INDEX('07 Uspora casu'!$F29:$J29,MATCH(AD$20,'07 Uspora casu'!$F$5:$J$5,1)+1)/INDEX('07 Uspora casu'!$F29:$J29,MATCH(AD$20,'07 Uspora casu'!$F$5:$J$5,1)))^(1/(INDEX('07 Uspora casu'!$F$5:$J$5,MATCH(AD$20,'07 Uspora casu'!$F$5:$J$5,1)+1)-INDEX('07 Uspora casu'!$F$5:$J$5,MATCH(AD$20,'07 Uspora casu'!$F$5:$J$5,1))))*AC30))),IFERROR($E30/INDEX('07 Uspora casu'!$F29:$J29,MATCH(AD$20,'07 Uspora casu'!$F$5:$J$5,0)),IF(AD$20&lt;MIN('07 Uspora casu'!$F$5:$J$5),('07 Uspora casu'!$G29/'07 Uspora casu'!$F29)^(1/('07 Uspora casu'!$G$19-'07 Uspora casu'!$F$19))*AE30,IF(AD$20&gt;MAX('07 Uspora casu'!$F$5:$J$5),(INDEX('07 Uspora casu'!$F29:$J29,MATCH(AD$20,'07 Uspora casu'!$F$5:$J$5,1)-1)/INDEX('07 Uspora casu'!$F29:$J29,MATCH(AD$20,'07 Uspora casu'!$F$5:$J$5,1)))^(1/(INDEX('07 Uspora casu'!$F$5:$J$5,MATCH(AD$20,'07 Uspora casu'!$F$5:$J$5,1))-INDEX('07 Uspora casu'!$F$5:$J$5,MATCH(AD$20,'07 Uspora casu'!$F$5:$J$5,1)-1)))*AC30,(INDEX('07 Uspora casu'!$F29:$J29,MATCH(AD$20,'07 Uspora casu'!$F$5:$J$5,1))/INDEX('07 Uspora casu'!$F29:$J29,MATCH(AD$20,'07 Uspora casu'!$F$5:$J$5,1)+1))^(1/(INDEX('07 Uspora casu'!$F$5:$J$5,MATCH(AD$20,'07 Uspora casu'!$F$5:$J$5,1)+1)-INDEX('07 Uspora casu'!$F$5:$J$5,MATCH(AD$20,'07 Uspora casu'!$F$5:$J$5,1))))*AC30)))))</f>
        <v>1.1683059592754893E-2</v>
      </c>
      <c r="AE30" s="48">
        <f>IF($E30="",0,IF('07 Uspora casu'!$D$2="Jazdný čas",IFERROR(INDEX('07 Uspora casu'!$F29:$J29,MATCH(AE$20,'07 Uspora casu'!$F$5:$J$5,0))/60,IF(AE$20&lt;MIN('07 Uspora casu'!$F$5:$J$5),('07 Uspora casu'!$F29/'07 Uspora casu'!$G29)^(1/('07 Uspora casu'!$G$19-'07 Uspora casu'!$F$19))*AF30,IF(AE$20&gt;MAX('07 Uspora casu'!$F$5:$J$5),(INDEX('07 Uspora casu'!$F29:$J29,MATCH(AE$20,'07 Uspora casu'!$F$5:$J$5,1))/INDEX('07 Uspora casu'!$F29:$J29,MATCH(AE$20,'07 Uspora casu'!$F$5:$J$5,1)-1))^(1/(INDEX('07 Uspora casu'!$F$5:$J$5,MATCH(AE$20,'07 Uspora casu'!$F$5:$J$5,1))-INDEX('07 Uspora casu'!$F$5:$J$5,MATCH(AE$20,'07 Uspora casu'!$F$5:$J$5,1)-1)))*AD30,(INDEX('07 Uspora casu'!$F29:$J29,MATCH(AE$20,'07 Uspora casu'!$F$5:$J$5,1)+1)/INDEX('07 Uspora casu'!$F29:$J29,MATCH(AE$20,'07 Uspora casu'!$F$5:$J$5,1)))^(1/(INDEX('07 Uspora casu'!$F$5:$J$5,MATCH(AE$20,'07 Uspora casu'!$F$5:$J$5,1)+1)-INDEX('07 Uspora casu'!$F$5:$J$5,MATCH(AE$20,'07 Uspora casu'!$F$5:$J$5,1))))*AD30))),IFERROR($E30/INDEX('07 Uspora casu'!$F29:$J29,MATCH(AE$20,'07 Uspora casu'!$F$5:$J$5,0)),IF(AE$20&lt;MIN('07 Uspora casu'!$F$5:$J$5),('07 Uspora casu'!$G29/'07 Uspora casu'!$F29)^(1/('07 Uspora casu'!$G$19-'07 Uspora casu'!$F$19))*AF30,IF(AE$20&gt;MAX('07 Uspora casu'!$F$5:$J$5),(INDEX('07 Uspora casu'!$F29:$J29,MATCH(AE$20,'07 Uspora casu'!$F$5:$J$5,1)-1)/INDEX('07 Uspora casu'!$F29:$J29,MATCH(AE$20,'07 Uspora casu'!$F$5:$J$5,1)))^(1/(INDEX('07 Uspora casu'!$F$5:$J$5,MATCH(AE$20,'07 Uspora casu'!$F$5:$J$5,1))-INDEX('07 Uspora casu'!$F$5:$J$5,MATCH(AE$20,'07 Uspora casu'!$F$5:$J$5,1)-1)))*AD30,(INDEX('07 Uspora casu'!$F29:$J29,MATCH(AE$20,'07 Uspora casu'!$F$5:$J$5,1))/INDEX('07 Uspora casu'!$F29:$J29,MATCH(AE$20,'07 Uspora casu'!$F$5:$J$5,1)+1))^(1/(INDEX('07 Uspora casu'!$F$5:$J$5,MATCH(AE$20,'07 Uspora casu'!$F$5:$J$5,1)+1)-INDEX('07 Uspora casu'!$F$5:$J$5,MATCH(AE$20,'07 Uspora casu'!$F$5:$J$5,1))))*AD30)))))</f>
        <v>1.1682865163498051E-2</v>
      </c>
      <c r="AF30" s="48">
        <f>IF($E30="",0,IF('07 Uspora casu'!$D$2="Jazdný čas",IFERROR(INDEX('07 Uspora casu'!$F29:$J29,MATCH(AF$20,'07 Uspora casu'!$F$5:$J$5,0))/60,IF(AF$20&lt;MIN('07 Uspora casu'!$F$5:$J$5),('07 Uspora casu'!$F29/'07 Uspora casu'!$G29)^(1/('07 Uspora casu'!$G$19-'07 Uspora casu'!$F$19))*AG30,IF(AF$20&gt;MAX('07 Uspora casu'!$F$5:$J$5),(INDEX('07 Uspora casu'!$F29:$J29,MATCH(AF$20,'07 Uspora casu'!$F$5:$J$5,1))/INDEX('07 Uspora casu'!$F29:$J29,MATCH(AF$20,'07 Uspora casu'!$F$5:$J$5,1)-1))^(1/(INDEX('07 Uspora casu'!$F$5:$J$5,MATCH(AF$20,'07 Uspora casu'!$F$5:$J$5,1))-INDEX('07 Uspora casu'!$F$5:$J$5,MATCH(AF$20,'07 Uspora casu'!$F$5:$J$5,1)-1)))*AE30,(INDEX('07 Uspora casu'!$F29:$J29,MATCH(AF$20,'07 Uspora casu'!$F$5:$J$5,1)+1)/INDEX('07 Uspora casu'!$F29:$J29,MATCH(AF$20,'07 Uspora casu'!$F$5:$J$5,1)))^(1/(INDEX('07 Uspora casu'!$F$5:$J$5,MATCH(AF$20,'07 Uspora casu'!$F$5:$J$5,1)+1)-INDEX('07 Uspora casu'!$F$5:$J$5,MATCH(AF$20,'07 Uspora casu'!$F$5:$J$5,1))))*AE30))),IFERROR($E30/INDEX('07 Uspora casu'!$F29:$J29,MATCH(AF$20,'07 Uspora casu'!$F$5:$J$5,0)),IF(AF$20&lt;MIN('07 Uspora casu'!$F$5:$J$5),('07 Uspora casu'!$G29/'07 Uspora casu'!$F29)^(1/('07 Uspora casu'!$G$19-'07 Uspora casu'!$F$19))*AG30,IF(AF$20&gt;MAX('07 Uspora casu'!$F$5:$J$5),(INDEX('07 Uspora casu'!$F29:$J29,MATCH(AF$20,'07 Uspora casu'!$F$5:$J$5,1)-1)/INDEX('07 Uspora casu'!$F29:$J29,MATCH(AF$20,'07 Uspora casu'!$F$5:$J$5,1)))^(1/(INDEX('07 Uspora casu'!$F$5:$J$5,MATCH(AF$20,'07 Uspora casu'!$F$5:$J$5,1))-INDEX('07 Uspora casu'!$F$5:$J$5,MATCH(AF$20,'07 Uspora casu'!$F$5:$J$5,1)-1)))*AE30,(INDEX('07 Uspora casu'!$F29:$J29,MATCH(AF$20,'07 Uspora casu'!$F$5:$J$5,1))/INDEX('07 Uspora casu'!$F29:$J29,MATCH(AF$20,'07 Uspora casu'!$F$5:$J$5,1)+1))^(1/(INDEX('07 Uspora casu'!$F$5:$J$5,MATCH(AF$20,'07 Uspora casu'!$F$5:$J$5,1)+1)-INDEX('07 Uspora casu'!$F$5:$J$5,MATCH(AF$20,'07 Uspora casu'!$F$5:$J$5,1))))*AE30)))))</f>
        <v>1.1682670737476896E-2</v>
      </c>
      <c r="AG30" s="48">
        <f>IF($E30="",0,IF('07 Uspora casu'!$D$2="Jazdný čas",IFERROR(INDEX('07 Uspora casu'!$F29:$J29,MATCH(AG$20,'07 Uspora casu'!$F$5:$J$5,0))/60,IF(AG$20&lt;MIN('07 Uspora casu'!$F$5:$J$5),('07 Uspora casu'!$F29/'07 Uspora casu'!$G29)^(1/('07 Uspora casu'!$G$19-'07 Uspora casu'!$F$19))*AH30,IF(AG$20&gt;MAX('07 Uspora casu'!$F$5:$J$5),(INDEX('07 Uspora casu'!$F29:$J29,MATCH(AG$20,'07 Uspora casu'!$F$5:$J$5,1))/INDEX('07 Uspora casu'!$F29:$J29,MATCH(AG$20,'07 Uspora casu'!$F$5:$J$5,1)-1))^(1/(INDEX('07 Uspora casu'!$F$5:$J$5,MATCH(AG$20,'07 Uspora casu'!$F$5:$J$5,1))-INDEX('07 Uspora casu'!$F$5:$J$5,MATCH(AG$20,'07 Uspora casu'!$F$5:$J$5,1)-1)))*AF30,(INDEX('07 Uspora casu'!$F29:$J29,MATCH(AG$20,'07 Uspora casu'!$F$5:$J$5,1)+1)/INDEX('07 Uspora casu'!$F29:$J29,MATCH(AG$20,'07 Uspora casu'!$F$5:$J$5,1)))^(1/(INDEX('07 Uspora casu'!$F$5:$J$5,MATCH(AG$20,'07 Uspora casu'!$F$5:$J$5,1)+1)-INDEX('07 Uspora casu'!$F$5:$J$5,MATCH(AG$20,'07 Uspora casu'!$F$5:$J$5,1))))*AF30))),IFERROR($E30/INDEX('07 Uspora casu'!$F29:$J29,MATCH(AG$20,'07 Uspora casu'!$F$5:$J$5,0)),IF(AG$20&lt;MIN('07 Uspora casu'!$F$5:$J$5),('07 Uspora casu'!$G29/'07 Uspora casu'!$F29)^(1/('07 Uspora casu'!$G$19-'07 Uspora casu'!$F$19))*AH30,IF(AG$20&gt;MAX('07 Uspora casu'!$F$5:$J$5),(INDEX('07 Uspora casu'!$F29:$J29,MATCH(AG$20,'07 Uspora casu'!$F$5:$J$5,1)-1)/INDEX('07 Uspora casu'!$F29:$J29,MATCH(AG$20,'07 Uspora casu'!$F$5:$J$5,1)))^(1/(INDEX('07 Uspora casu'!$F$5:$J$5,MATCH(AG$20,'07 Uspora casu'!$F$5:$J$5,1))-INDEX('07 Uspora casu'!$F$5:$J$5,MATCH(AG$20,'07 Uspora casu'!$F$5:$J$5,1)-1)))*AF30,(INDEX('07 Uspora casu'!$F29:$J29,MATCH(AG$20,'07 Uspora casu'!$F$5:$J$5,1))/INDEX('07 Uspora casu'!$F29:$J29,MATCH(AG$20,'07 Uspora casu'!$F$5:$J$5,1)+1))^(1/(INDEX('07 Uspora casu'!$F$5:$J$5,MATCH(AG$20,'07 Uspora casu'!$F$5:$J$5,1)+1)-INDEX('07 Uspora casu'!$F$5:$J$5,MATCH(AG$20,'07 Uspora casu'!$F$5:$J$5,1))))*AF30)))))</f>
        <v>1.1682476314691378E-2</v>
      </c>
      <c r="AH30" s="48">
        <f>IF($E30="",0,IF('07 Uspora casu'!$D$2="Jazdný čas",IFERROR(INDEX('07 Uspora casu'!$F29:$J29,MATCH(AH$20,'07 Uspora casu'!$F$5:$J$5,0))/60,IF(AH$20&lt;MIN('07 Uspora casu'!$F$5:$J$5),('07 Uspora casu'!$F29/'07 Uspora casu'!$G29)^(1/('07 Uspora casu'!$G$19-'07 Uspora casu'!$F$19))*AI30,IF(AH$20&gt;MAX('07 Uspora casu'!$F$5:$J$5),(INDEX('07 Uspora casu'!$F29:$J29,MATCH(AH$20,'07 Uspora casu'!$F$5:$J$5,1))/INDEX('07 Uspora casu'!$F29:$J29,MATCH(AH$20,'07 Uspora casu'!$F$5:$J$5,1)-1))^(1/(INDEX('07 Uspora casu'!$F$5:$J$5,MATCH(AH$20,'07 Uspora casu'!$F$5:$J$5,1))-INDEX('07 Uspora casu'!$F$5:$J$5,MATCH(AH$20,'07 Uspora casu'!$F$5:$J$5,1)-1)))*AG30,(INDEX('07 Uspora casu'!$F29:$J29,MATCH(AH$20,'07 Uspora casu'!$F$5:$J$5,1)+1)/INDEX('07 Uspora casu'!$F29:$J29,MATCH(AH$20,'07 Uspora casu'!$F$5:$J$5,1)))^(1/(INDEX('07 Uspora casu'!$F$5:$J$5,MATCH(AH$20,'07 Uspora casu'!$F$5:$J$5,1)+1)-INDEX('07 Uspora casu'!$F$5:$J$5,MATCH(AH$20,'07 Uspora casu'!$F$5:$J$5,1))))*AG30))),IFERROR($E30/INDEX('07 Uspora casu'!$F29:$J29,MATCH(AH$20,'07 Uspora casu'!$F$5:$J$5,0)),IF(AH$20&lt;MIN('07 Uspora casu'!$F$5:$J$5),('07 Uspora casu'!$G29/'07 Uspora casu'!$F29)^(1/('07 Uspora casu'!$G$19-'07 Uspora casu'!$F$19))*AI30,IF(AH$20&gt;MAX('07 Uspora casu'!$F$5:$J$5),(INDEX('07 Uspora casu'!$F29:$J29,MATCH(AH$20,'07 Uspora casu'!$F$5:$J$5,1)-1)/INDEX('07 Uspora casu'!$F29:$J29,MATCH(AH$20,'07 Uspora casu'!$F$5:$J$5,1)))^(1/(INDEX('07 Uspora casu'!$F$5:$J$5,MATCH(AH$20,'07 Uspora casu'!$F$5:$J$5,1))-INDEX('07 Uspora casu'!$F$5:$J$5,MATCH(AH$20,'07 Uspora casu'!$F$5:$J$5,1)-1)))*AG30,(INDEX('07 Uspora casu'!$F29:$J29,MATCH(AH$20,'07 Uspora casu'!$F$5:$J$5,1))/INDEX('07 Uspora casu'!$F29:$J29,MATCH(AH$20,'07 Uspora casu'!$F$5:$J$5,1)+1))^(1/(INDEX('07 Uspora casu'!$F$5:$J$5,MATCH(AH$20,'07 Uspora casu'!$F$5:$J$5,1)+1)-INDEX('07 Uspora casu'!$F$5:$J$5,MATCH(AH$20,'07 Uspora casu'!$F$5:$J$5,1))))*AG30)))))</f>
        <v>1.1682281895141439E-2</v>
      </c>
      <c r="AI30" s="48">
        <f>IF($E30="",0,IF('07 Uspora casu'!$D$2="Jazdný čas",IFERROR(INDEX('07 Uspora casu'!$F29:$J29,MATCH(AI$20,'07 Uspora casu'!$F$5:$J$5,0))/60,IF(AI$20&lt;MIN('07 Uspora casu'!$F$5:$J$5),('07 Uspora casu'!$F29/'07 Uspora casu'!$G29)^(1/('07 Uspora casu'!$G$19-'07 Uspora casu'!$F$19))*AJ30,IF(AI$20&gt;MAX('07 Uspora casu'!$F$5:$J$5),(INDEX('07 Uspora casu'!$F29:$J29,MATCH(AI$20,'07 Uspora casu'!$F$5:$J$5,1))/INDEX('07 Uspora casu'!$F29:$J29,MATCH(AI$20,'07 Uspora casu'!$F$5:$J$5,1)-1))^(1/(INDEX('07 Uspora casu'!$F$5:$J$5,MATCH(AI$20,'07 Uspora casu'!$F$5:$J$5,1))-INDEX('07 Uspora casu'!$F$5:$J$5,MATCH(AI$20,'07 Uspora casu'!$F$5:$J$5,1)-1)))*AH30,(INDEX('07 Uspora casu'!$F29:$J29,MATCH(AI$20,'07 Uspora casu'!$F$5:$J$5,1)+1)/INDEX('07 Uspora casu'!$F29:$J29,MATCH(AI$20,'07 Uspora casu'!$F$5:$J$5,1)))^(1/(INDEX('07 Uspora casu'!$F$5:$J$5,MATCH(AI$20,'07 Uspora casu'!$F$5:$J$5,1)+1)-INDEX('07 Uspora casu'!$F$5:$J$5,MATCH(AI$20,'07 Uspora casu'!$F$5:$J$5,1))))*AH30))),IFERROR($E30/INDEX('07 Uspora casu'!$F29:$J29,MATCH(AI$20,'07 Uspora casu'!$F$5:$J$5,0)),IF(AI$20&lt;MIN('07 Uspora casu'!$F$5:$J$5),('07 Uspora casu'!$G29/'07 Uspora casu'!$F29)^(1/('07 Uspora casu'!$G$19-'07 Uspora casu'!$F$19))*AJ30,IF(AI$20&gt;MAX('07 Uspora casu'!$F$5:$J$5),(INDEX('07 Uspora casu'!$F29:$J29,MATCH(AI$20,'07 Uspora casu'!$F$5:$J$5,1)-1)/INDEX('07 Uspora casu'!$F29:$J29,MATCH(AI$20,'07 Uspora casu'!$F$5:$J$5,1)))^(1/(INDEX('07 Uspora casu'!$F$5:$J$5,MATCH(AI$20,'07 Uspora casu'!$F$5:$J$5,1))-INDEX('07 Uspora casu'!$F$5:$J$5,MATCH(AI$20,'07 Uspora casu'!$F$5:$J$5,1)-1)))*AH30,(INDEX('07 Uspora casu'!$F29:$J29,MATCH(AI$20,'07 Uspora casu'!$F$5:$J$5,1))/INDEX('07 Uspora casu'!$F29:$J29,MATCH(AI$20,'07 Uspora casu'!$F$5:$J$5,1)+1))^(1/(INDEX('07 Uspora casu'!$F$5:$J$5,MATCH(AI$20,'07 Uspora casu'!$F$5:$J$5,1)+1)-INDEX('07 Uspora casu'!$F$5:$J$5,MATCH(AI$20,'07 Uspora casu'!$F$5:$J$5,1))))*AH30)))))</f>
        <v>1.1682087478827027E-2</v>
      </c>
      <c r="AJ30" s="48">
        <f>IF($E30="",0,IF('07 Uspora casu'!$D$2="Jazdný čas",IFERROR(INDEX('07 Uspora casu'!$F29:$J29,MATCH(AJ$20,'07 Uspora casu'!$F$5:$J$5,0))/60,IF(AJ$20&lt;MIN('07 Uspora casu'!$F$5:$J$5),('07 Uspora casu'!$F29/'07 Uspora casu'!$G29)^(1/('07 Uspora casu'!$G$19-'07 Uspora casu'!$F$19))*AK30,IF(AJ$20&gt;MAX('07 Uspora casu'!$F$5:$J$5),(INDEX('07 Uspora casu'!$F29:$J29,MATCH(AJ$20,'07 Uspora casu'!$F$5:$J$5,1))/INDEX('07 Uspora casu'!$F29:$J29,MATCH(AJ$20,'07 Uspora casu'!$F$5:$J$5,1)-1))^(1/(INDEX('07 Uspora casu'!$F$5:$J$5,MATCH(AJ$20,'07 Uspora casu'!$F$5:$J$5,1))-INDEX('07 Uspora casu'!$F$5:$J$5,MATCH(AJ$20,'07 Uspora casu'!$F$5:$J$5,1)-1)))*AI30,(INDEX('07 Uspora casu'!$F29:$J29,MATCH(AJ$20,'07 Uspora casu'!$F$5:$J$5,1)+1)/INDEX('07 Uspora casu'!$F29:$J29,MATCH(AJ$20,'07 Uspora casu'!$F$5:$J$5,1)))^(1/(INDEX('07 Uspora casu'!$F$5:$J$5,MATCH(AJ$20,'07 Uspora casu'!$F$5:$J$5,1)+1)-INDEX('07 Uspora casu'!$F$5:$J$5,MATCH(AJ$20,'07 Uspora casu'!$F$5:$J$5,1))))*AI30))),IFERROR($E30/INDEX('07 Uspora casu'!$F29:$J29,MATCH(AJ$20,'07 Uspora casu'!$F$5:$J$5,0)),IF(AJ$20&lt;MIN('07 Uspora casu'!$F$5:$J$5),('07 Uspora casu'!$G29/'07 Uspora casu'!$F29)^(1/('07 Uspora casu'!$G$19-'07 Uspora casu'!$F$19))*AK30,IF(AJ$20&gt;MAX('07 Uspora casu'!$F$5:$J$5),(INDEX('07 Uspora casu'!$F29:$J29,MATCH(AJ$20,'07 Uspora casu'!$F$5:$J$5,1)-1)/INDEX('07 Uspora casu'!$F29:$J29,MATCH(AJ$20,'07 Uspora casu'!$F$5:$J$5,1)))^(1/(INDEX('07 Uspora casu'!$F$5:$J$5,MATCH(AJ$20,'07 Uspora casu'!$F$5:$J$5,1))-INDEX('07 Uspora casu'!$F$5:$J$5,MATCH(AJ$20,'07 Uspora casu'!$F$5:$J$5,1)-1)))*AI30,(INDEX('07 Uspora casu'!$F29:$J29,MATCH(AJ$20,'07 Uspora casu'!$F$5:$J$5,1))/INDEX('07 Uspora casu'!$F29:$J29,MATCH(AJ$20,'07 Uspora casu'!$F$5:$J$5,1)+1))^(1/(INDEX('07 Uspora casu'!$F$5:$J$5,MATCH(AJ$20,'07 Uspora casu'!$F$5:$J$5,1)+1)-INDEX('07 Uspora casu'!$F$5:$J$5,MATCH(AJ$20,'07 Uspora casu'!$F$5:$J$5,1))))*AI30)))))</f>
        <v>1.1681893065748091E-2</v>
      </c>
      <c r="AK30" s="48">
        <f>IF($E30="",0,IF('07 Uspora casu'!$D$2="Jazdný čas",IFERROR(INDEX('07 Uspora casu'!$F29:$J29,MATCH(AK$20,'07 Uspora casu'!$F$5:$J$5,0))/60,IF(AK$20&lt;MIN('07 Uspora casu'!$F$5:$J$5),('07 Uspora casu'!$F29/'07 Uspora casu'!$G29)^(1/('07 Uspora casu'!$G$19-'07 Uspora casu'!$F$19))*AL30,IF(AK$20&gt;MAX('07 Uspora casu'!$F$5:$J$5),(INDEX('07 Uspora casu'!$F29:$J29,MATCH(AK$20,'07 Uspora casu'!$F$5:$J$5,1))/INDEX('07 Uspora casu'!$F29:$J29,MATCH(AK$20,'07 Uspora casu'!$F$5:$J$5,1)-1))^(1/(INDEX('07 Uspora casu'!$F$5:$J$5,MATCH(AK$20,'07 Uspora casu'!$F$5:$J$5,1))-INDEX('07 Uspora casu'!$F$5:$J$5,MATCH(AK$20,'07 Uspora casu'!$F$5:$J$5,1)-1)))*AJ30,(INDEX('07 Uspora casu'!$F29:$J29,MATCH(AK$20,'07 Uspora casu'!$F$5:$J$5,1)+1)/INDEX('07 Uspora casu'!$F29:$J29,MATCH(AK$20,'07 Uspora casu'!$F$5:$J$5,1)))^(1/(INDEX('07 Uspora casu'!$F$5:$J$5,MATCH(AK$20,'07 Uspora casu'!$F$5:$J$5,1)+1)-INDEX('07 Uspora casu'!$F$5:$J$5,MATCH(AK$20,'07 Uspora casu'!$F$5:$J$5,1))))*AJ30))),IFERROR($E30/INDEX('07 Uspora casu'!$F29:$J29,MATCH(AK$20,'07 Uspora casu'!$F$5:$J$5,0)),IF(AK$20&lt;MIN('07 Uspora casu'!$F$5:$J$5),('07 Uspora casu'!$G29/'07 Uspora casu'!$F29)^(1/('07 Uspora casu'!$G$19-'07 Uspora casu'!$F$19))*AL30,IF(AK$20&gt;MAX('07 Uspora casu'!$F$5:$J$5),(INDEX('07 Uspora casu'!$F29:$J29,MATCH(AK$20,'07 Uspora casu'!$F$5:$J$5,1)-1)/INDEX('07 Uspora casu'!$F29:$J29,MATCH(AK$20,'07 Uspora casu'!$F$5:$J$5,1)))^(1/(INDEX('07 Uspora casu'!$F$5:$J$5,MATCH(AK$20,'07 Uspora casu'!$F$5:$J$5,1))-INDEX('07 Uspora casu'!$F$5:$J$5,MATCH(AK$20,'07 Uspora casu'!$F$5:$J$5,1)-1)))*AJ30,(INDEX('07 Uspora casu'!$F29:$J29,MATCH(AK$20,'07 Uspora casu'!$F$5:$J$5,1))/INDEX('07 Uspora casu'!$F29:$J29,MATCH(AK$20,'07 Uspora casu'!$F$5:$J$5,1)+1))^(1/(INDEX('07 Uspora casu'!$F$5:$J$5,MATCH(AK$20,'07 Uspora casu'!$F$5:$J$5,1)+1)-INDEX('07 Uspora casu'!$F$5:$J$5,MATCH(AK$20,'07 Uspora casu'!$F$5:$J$5,1))))*AJ30)))))</f>
        <v>1.1681698655904571E-2</v>
      </c>
      <c r="AL30" s="48">
        <f>IF($E30="",0,IF('07 Uspora casu'!$D$2="Jazdný čas",IFERROR(INDEX('07 Uspora casu'!$F29:$J29,MATCH(AL$20,'07 Uspora casu'!$F$5:$J$5,0))/60,IF(AL$20&lt;MIN('07 Uspora casu'!$F$5:$J$5),('07 Uspora casu'!$F29/'07 Uspora casu'!$G29)^(1/('07 Uspora casu'!$G$19-'07 Uspora casu'!$F$19))*AM30,IF(AL$20&gt;MAX('07 Uspora casu'!$F$5:$J$5),(INDEX('07 Uspora casu'!$F29:$J29,MATCH(AL$20,'07 Uspora casu'!$F$5:$J$5,1))/INDEX('07 Uspora casu'!$F29:$J29,MATCH(AL$20,'07 Uspora casu'!$F$5:$J$5,1)-1))^(1/(INDEX('07 Uspora casu'!$F$5:$J$5,MATCH(AL$20,'07 Uspora casu'!$F$5:$J$5,1))-INDEX('07 Uspora casu'!$F$5:$J$5,MATCH(AL$20,'07 Uspora casu'!$F$5:$J$5,1)-1)))*AK30,(INDEX('07 Uspora casu'!$F29:$J29,MATCH(AL$20,'07 Uspora casu'!$F$5:$J$5,1)+1)/INDEX('07 Uspora casu'!$F29:$J29,MATCH(AL$20,'07 Uspora casu'!$F$5:$J$5,1)))^(1/(INDEX('07 Uspora casu'!$F$5:$J$5,MATCH(AL$20,'07 Uspora casu'!$F$5:$J$5,1)+1)-INDEX('07 Uspora casu'!$F$5:$J$5,MATCH(AL$20,'07 Uspora casu'!$F$5:$J$5,1))))*AK30))),IFERROR($E30/INDEX('07 Uspora casu'!$F29:$J29,MATCH(AL$20,'07 Uspora casu'!$F$5:$J$5,0)),IF(AL$20&lt;MIN('07 Uspora casu'!$F$5:$J$5),('07 Uspora casu'!$G29/'07 Uspora casu'!$F29)^(1/('07 Uspora casu'!$G$19-'07 Uspora casu'!$F$19))*AM30,IF(AL$20&gt;MAX('07 Uspora casu'!$F$5:$J$5),(INDEX('07 Uspora casu'!$F29:$J29,MATCH(AL$20,'07 Uspora casu'!$F$5:$J$5,1)-1)/INDEX('07 Uspora casu'!$F29:$J29,MATCH(AL$20,'07 Uspora casu'!$F$5:$J$5,1)))^(1/(INDEX('07 Uspora casu'!$F$5:$J$5,MATCH(AL$20,'07 Uspora casu'!$F$5:$J$5,1))-INDEX('07 Uspora casu'!$F$5:$J$5,MATCH(AL$20,'07 Uspora casu'!$F$5:$J$5,1)-1)))*AK30,(INDEX('07 Uspora casu'!$F29:$J29,MATCH(AL$20,'07 Uspora casu'!$F$5:$J$5,1))/INDEX('07 Uspora casu'!$F29:$J29,MATCH(AL$20,'07 Uspora casu'!$F$5:$J$5,1)+1))^(1/(INDEX('07 Uspora casu'!$F$5:$J$5,MATCH(AL$20,'07 Uspora casu'!$F$5:$J$5,1)+1)-INDEX('07 Uspora casu'!$F$5:$J$5,MATCH(AL$20,'07 Uspora casu'!$F$5:$J$5,1))))*AK30)))))</f>
        <v>1.1681504249296414E-2</v>
      </c>
      <c r="AM30" s="48">
        <f>IF($E30="",0,IF('07 Uspora casu'!$D$2="Jazdný čas",IFERROR(INDEX('07 Uspora casu'!$F29:$J29,MATCH(AM$20,'07 Uspora casu'!$F$5:$J$5,0))/60,IF(AM$20&lt;MIN('07 Uspora casu'!$F$5:$J$5),('07 Uspora casu'!$F29/'07 Uspora casu'!$G29)^(1/('07 Uspora casu'!$G$19-'07 Uspora casu'!$F$19))*AN30,IF(AM$20&gt;MAX('07 Uspora casu'!$F$5:$J$5),(INDEX('07 Uspora casu'!$F29:$J29,MATCH(AM$20,'07 Uspora casu'!$F$5:$J$5,1))/INDEX('07 Uspora casu'!$F29:$J29,MATCH(AM$20,'07 Uspora casu'!$F$5:$J$5,1)-1))^(1/(INDEX('07 Uspora casu'!$F$5:$J$5,MATCH(AM$20,'07 Uspora casu'!$F$5:$J$5,1))-INDEX('07 Uspora casu'!$F$5:$J$5,MATCH(AM$20,'07 Uspora casu'!$F$5:$J$5,1)-1)))*AL30,(INDEX('07 Uspora casu'!$F29:$J29,MATCH(AM$20,'07 Uspora casu'!$F$5:$J$5,1)+1)/INDEX('07 Uspora casu'!$F29:$J29,MATCH(AM$20,'07 Uspora casu'!$F$5:$J$5,1)))^(1/(INDEX('07 Uspora casu'!$F$5:$J$5,MATCH(AM$20,'07 Uspora casu'!$F$5:$J$5,1)+1)-INDEX('07 Uspora casu'!$F$5:$J$5,MATCH(AM$20,'07 Uspora casu'!$F$5:$J$5,1))))*AL30))),IFERROR($E30/INDEX('07 Uspora casu'!$F29:$J29,MATCH(AM$20,'07 Uspora casu'!$F$5:$J$5,0)),IF(AM$20&lt;MIN('07 Uspora casu'!$F$5:$J$5),('07 Uspora casu'!$G29/'07 Uspora casu'!$F29)^(1/('07 Uspora casu'!$G$19-'07 Uspora casu'!$F$19))*AN30,IF(AM$20&gt;MAX('07 Uspora casu'!$F$5:$J$5),(INDEX('07 Uspora casu'!$F29:$J29,MATCH(AM$20,'07 Uspora casu'!$F$5:$J$5,1)-1)/INDEX('07 Uspora casu'!$F29:$J29,MATCH(AM$20,'07 Uspora casu'!$F$5:$J$5,1)))^(1/(INDEX('07 Uspora casu'!$F$5:$J$5,MATCH(AM$20,'07 Uspora casu'!$F$5:$J$5,1))-INDEX('07 Uspora casu'!$F$5:$J$5,MATCH(AM$20,'07 Uspora casu'!$F$5:$J$5,1)-1)))*AL30,(INDEX('07 Uspora casu'!$F29:$J29,MATCH(AM$20,'07 Uspora casu'!$F$5:$J$5,1))/INDEX('07 Uspora casu'!$F29:$J29,MATCH(AM$20,'07 Uspora casu'!$F$5:$J$5,1)+1))^(1/(INDEX('07 Uspora casu'!$F$5:$J$5,MATCH(AM$20,'07 Uspora casu'!$F$5:$J$5,1)+1)-INDEX('07 Uspora casu'!$F$5:$J$5,MATCH(AM$20,'07 Uspora casu'!$F$5:$J$5,1))))*AL30)))))</f>
        <v>1.1681309845923568E-2</v>
      </c>
      <c r="AN30" s="48">
        <f>IF($E30="",0,IF('07 Uspora casu'!$D$2="Jazdný čas",IFERROR(INDEX('07 Uspora casu'!$F29:$J29,MATCH(AN$20,'07 Uspora casu'!$F$5:$J$5,0))/60,IF(AN$20&lt;MIN('07 Uspora casu'!$F$5:$J$5),('07 Uspora casu'!$F29/'07 Uspora casu'!$G29)^(1/('07 Uspora casu'!$G$19-'07 Uspora casu'!$F$19))*AO30,IF(AN$20&gt;MAX('07 Uspora casu'!$F$5:$J$5),(INDEX('07 Uspora casu'!$F29:$J29,MATCH(AN$20,'07 Uspora casu'!$F$5:$J$5,1))/INDEX('07 Uspora casu'!$F29:$J29,MATCH(AN$20,'07 Uspora casu'!$F$5:$J$5,1)-1))^(1/(INDEX('07 Uspora casu'!$F$5:$J$5,MATCH(AN$20,'07 Uspora casu'!$F$5:$J$5,1))-INDEX('07 Uspora casu'!$F$5:$J$5,MATCH(AN$20,'07 Uspora casu'!$F$5:$J$5,1)-1)))*AM30,(INDEX('07 Uspora casu'!$F29:$J29,MATCH(AN$20,'07 Uspora casu'!$F$5:$J$5,1)+1)/INDEX('07 Uspora casu'!$F29:$J29,MATCH(AN$20,'07 Uspora casu'!$F$5:$J$5,1)))^(1/(INDEX('07 Uspora casu'!$F$5:$J$5,MATCH(AN$20,'07 Uspora casu'!$F$5:$J$5,1)+1)-INDEX('07 Uspora casu'!$F$5:$J$5,MATCH(AN$20,'07 Uspora casu'!$F$5:$J$5,1))))*AM30))),IFERROR($E30/INDEX('07 Uspora casu'!$F29:$J29,MATCH(AN$20,'07 Uspora casu'!$F$5:$J$5,0)),IF(AN$20&lt;MIN('07 Uspora casu'!$F$5:$J$5),('07 Uspora casu'!$G29/'07 Uspora casu'!$F29)^(1/('07 Uspora casu'!$G$19-'07 Uspora casu'!$F$19))*AO30,IF(AN$20&gt;MAX('07 Uspora casu'!$F$5:$J$5),(INDEX('07 Uspora casu'!$F29:$J29,MATCH(AN$20,'07 Uspora casu'!$F$5:$J$5,1)-1)/INDEX('07 Uspora casu'!$F29:$J29,MATCH(AN$20,'07 Uspora casu'!$F$5:$J$5,1)))^(1/(INDEX('07 Uspora casu'!$F$5:$J$5,MATCH(AN$20,'07 Uspora casu'!$F$5:$J$5,1))-INDEX('07 Uspora casu'!$F$5:$J$5,MATCH(AN$20,'07 Uspora casu'!$F$5:$J$5,1)-1)))*AM30,(INDEX('07 Uspora casu'!$F29:$J29,MATCH(AN$20,'07 Uspora casu'!$F$5:$J$5,1))/INDEX('07 Uspora casu'!$F29:$J29,MATCH(AN$20,'07 Uspora casu'!$F$5:$J$5,1)+1))^(1/(INDEX('07 Uspora casu'!$F$5:$J$5,MATCH(AN$20,'07 Uspora casu'!$F$5:$J$5,1)+1)-INDEX('07 Uspora casu'!$F$5:$J$5,MATCH(AN$20,'07 Uspora casu'!$F$5:$J$5,1))))*AM30)))))</f>
        <v>1.168111544578598E-2</v>
      </c>
      <c r="AO30" s="48">
        <f>IF($E30="",0,IF('07 Uspora casu'!$D$2="Jazdný čas",IFERROR(INDEX('07 Uspora casu'!$F29:$J29,MATCH(AO$20,'07 Uspora casu'!$F$5:$J$5,0))/60,IF(AO$20&lt;MIN('07 Uspora casu'!$F$5:$J$5),('07 Uspora casu'!$F29/'07 Uspora casu'!$G29)^(1/('07 Uspora casu'!$G$19-'07 Uspora casu'!$F$19))*AP30,IF(AO$20&gt;MAX('07 Uspora casu'!$F$5:$J$5),(INDEX('07 Uspora casu'!$F29:$J29,MATCH(AO$20,'07 Uspora casu'!$F$5:$J$5,1))/INDEX('07 Uspora casu'!$F29:$J29,MATCH(AO$20,'07 Uspora casu'!$F$5:$J$5,1)-1))^(1/(INDEX('07 Uspora casu'!$F$5:$J$5,MATCH(AO$20,'07 Uspora casu'!$F$5:$J$5,1))-INDEX('07 Uspora casu'!$F$5:$J$5,MATCH(AO$20,'07 Uspora casu'!$F$5:$J$5,1)-1)))*AN30,(INDEX('07 Uspora casu'!$F29:$J29,MATCH(AO$20,'07 Uspora casu'!$F$5:$J$5,1)+1)/INDEX('07 Uspora casu'!$F29:$J29,MATCH(AO$20,'07 Uspora casu'!$F$5:$J$5,1)))^(1/(INDEX('07 Uspora casu'!$F$5:$J$5,MATCH(AO$20,'07 Uspora casu'!$F$5:$J$5,1)+1)-INDEX('07 Uspora casu'!$F$5:$J$5,MATCH(AO$20,'07 Uspora casu'!$F$5:$J$5,1))))*AN30))),IFERROR($E30/INDEX('07 Uspora casu'!$F29:$J29,MATCH(AO$20,'07 Uspora casu'!$F$5:$J$5,0)),IF(AO$20&lt;MIN('07 Uspora casu'!$F$5:$J$5),('07 Uspora casu'!$G29/'07 Uspora casu'!$F29)^(1/('07 Uspora casu'!$G$19-'07 Uspora casu'!$F$19))*AP30,IF(AO$20&gt;MAX('07 Uspora casu'!$F$5:$J$5),(INDEX('07 Uspora casu'!$F29:$J29,MATCH(AO$20,'07 Uspora casu'!$F$5:$J$5,1)-1)/INDEX('07 Uspora casu'!$F29:$J29,MATCH(AO$20,'07 Uspora casu'!$F$5:$J$5,1)))^(1/(INDEX('07 Uspora casu'!$F$5:$J$5,MATCH(AO$20,'07 Uspora casu'!$F$5:$J$5,1))-INDEX('07 Uspora casu'!$F$5:$J$5,MATCH(AO$20,'07 Uspora casu'!$F$5:$J$5,1)-1)))*AN30,(INDEX('07 Uspora casu'!$F29:$J29,MATCH(AO$20,'07 Uspora casu'!$F$5:$J$5,1))/INDEX('07 Uspora casu'!$F29:$J29,MATCH(AO$20,'07 Uspora casu'!$F$5:$J$5,1)+1))^(1/(INDEX('07 Uspora casu'!$F$5:$J$5,MATCH(AO$20,'07 Uspora casu'!$F$5:$J$5,1)+1)-INDEX('07 Uspora casu'!$F$5:$J$5,MATCH(AO$20,'07 Uspora casu'!$F$5:$J$5,1))))*AN30)))))</f>
        <v>1.1680921048883595E-2</v>
      </c>
      <c r="AP30" s="48">
        <f>IF($E30="",0,IF('07 Uspora casu'!$D$2="Jazdný čas",IFERROR(INDEX('07 Uspora casu'!$F29:$J29,MATCH(AP$20,'07 Uspora casu'!$F$5:$J$5,0))/60,IF(AP$20&lt;MIN('07 Uspora casu'!$F$5:$J$5),('07 Uspora casu'!$F29/'07 Uspora casu'!$G29)^(1/('07 Uspora casu'!$G$19-'07 Uspora casu'!$F$19))*AQ30,IF(AP$20&gt;MAX('07 Uspora casu'!$F$5:$J$5),(INDEX('07 Uspora casu'!$F29:$J29,MATCH(AP$20,'07 Uspora casu'!$F$5:$J$5,1))/INDEX('07 Uspora casu'!$F29:$J29,MATCH(AP$20,'07 Uspora casu'!$F$5:$J$5,1)-1))^(1/(INDEX('07 Uspora casu'!$F$5:$J$5,MATCH(AP$20,'07 Uspora casu'!$F$5:$J$5,1))-INDEX('07 Uspora casu'!$F$5:$J$5,MATCH(AP$20,'07 Uspora casu'!$F$5:$J$5,1)-1)))*AO30,(INDEX('07 Uspora casu'!$F29:$J29,MATCH(AP$20,'07 Uspora casu'!$F$5:$J$5,1)+1)/INDEX('07 Uspora casu'!$F29:$J29,MATCH(AP$20,'07 Uspora casu'!$F$5:$J$5,1)))^(1/(INDEX('07 Uspora casu'!$F$5:$J$5,MATCH(AP$20,'07 Uspora casu'!$F$5:$J$5,1)+1)-INDEX('07 Uspora casu'!$F$5:$J$5,MATCH(AP$20,'07 Uspora casu'!$F$5:$J$5,1))))*AO30))),IFERROR($E30/INDEX('07 Uspora casu'!$F29:$J29,MATCH(AP$20,'07 Uspora casu'!$F$5:$J$5,0)),IF(AP$20&lt;MIN('07 Uspora casu'!$F$5:$J$5),('07 Uspora casu'!$G29/'07 Uspora casu'!$F29)^(1/('07 Uspora casu'!$G$19-'07 Uspora casu'!$F$19))*AQ30,IF(AP$20&gt;MAX('07 Uspora casu'!$F$5:$J$5),(INDEX('07 Uspora casu'!$F29:$J29,MATCH(AP$20,'07 Uspora casu'!$F$5:$J$5,1)-1)/INDEX('07 Uspora casu'!$F29:$J29,MATCH(AP$20,'07 Uspora casu'!$F$5:$J$5,1)))^(1/(INDEX('07 Uspora casu'!$F$5:$J$5,MATCH(AP$20,'07 Uspora casu'!$F$5:$J$5,1))-INDEX('07 Uspora casu'!$F$5:$J$5,MATCH(AP$20,'07 Uspora casu'!$F$5:$J$5,1)-1)))*AO30,(INDEX('07 Uspora casu'!$F29:$J29,MATCH(AP$20,'07 Uspora casu'!$F$5:$J$5,1))/INDEX('07 Uspora casu'!$F29:$J29,MATCH(AP$20,'07 Uspora casu'!$F$5:$J$5,1)+1))^(1/(INDEX('07 Uspora casu'!$F$5:$J$5,MATCH(AP$20,'07 Uspora casu'!$F$5:$J$5,1)+1)-INDEX('07 Uspora casu'!$F$5:$J$5,MATCH(AP$20,'07 Uspora casu'!$F$5:$J$5,1))))*AO30)))))</f>
        <v>1.1680726655216361E-2</v>
      </c>
      <c r="AQ30" s="48">
        <f>IF($E30="",0,IF('07 Uspora casu'!$D$2="Jazdný čas",IFERROR(INDEX('07 Uspora casu'!$F29:$J29,MATCH(AQ$20,'07 Uspora casu'!$F$5:$J$5,0))/60,IF(AQ$20&lt;MIN('07 Uspora casu'!$F$5:$J$5),('07 Uspora casu'!$F29/'07 Uspora casu'!$G29)^(1/('07 Uspora casu'!$G$19-'07 Uspora casu'!$F$19))*AR30,IF(AQ$20&gt;MAX('07 Uspora casu'!$F$5:$J$5),(INDEX('07 Uspora casu'!$F29:$J29,MATCH(AQ$20,'07 Uspora casu'!$F$5:$J$5,1))/INDEX('07 Uspora casu'!$F29:$J29,MATCH(AQ$20,'07 Uspora casu'!$F$5:$J$5,1)-1))^(1/(INDEX('07 Uspora casu'!$F$5:$J$5,MATCH(AQ$20,'07 Uspora casu'!$F$5:$J$5,1))-INDEX('07 Uspora casu'!$F$5:$J$5,MATCH(AQ$20,'07 Uspora casu'!$F$5:$J$5,1)-1)))*AP30,(INDEX('07 Uspora casu'!$F29:$J29,MATCH(AQ$20,'07 Uspora casu'!$F$5:$J$5,1)+1)/INDEX('07 Uspora casu'!$F29:$J29,MATCH(AQ$20,'07 Uspora casu'!$F$5:$J$5,1)))^(1/(INDEX('07 Uspora casu'!$F$5:$J$5,MATCH(AQ$20,'07 Uspora casu'!$F$5:$J$5,1)+1)-INDEX('07 Uspora casu'!$F$5:$J$5,MATCH(AQ$20,'07 Uspora casu'!$F$5:$J$5,1))))*AP30))),IFERROR($E30/INDEX('07 Uspora casu'!$F29:$J29,MATCH(AQ$20,'07 Uspora casu'!$F$5:$J$5,0)),IF(AQ$20&lt;MIN('07 Uspora casu'!$F$5:$J$5),('07 Uspora casu'!$G29/'07 Uspora casu'!$F29)^(1/('07 Uspora casu'!$G$19-'07 Uspora casu'!$F$19))*AR30,IF(AQ$20&gt;MAX('07 Uspora casu'!$F$5:$J$5),(INDEX('07 Uspora casu'!$F29:$J29,MATCH(AQ$20,'07 Uspora casu'!$F$5:$J$5,1)-1)/INDEX('07 Uspora casu'!$F29:$J29,MATCH(AQ$20,'07 Uspora casu'!$F$5:$J$5,1)))^(1/(INDEX('07 Uspora casu'!$F$5:$J$5,MATCH(AQ$20,'07 Uspora casu'!$F$5:$J$5,1))-INDEX('07 Uspora casu'!$F$5:$J$5,MATCH(AQ$20,'07 Uspora casu'!$F$5:$J$5,1)-1)))*AP30,(INDEX('07 Uspora casu'!$F29:$J29,MATCH(AQ$20,'07 Uspora casu'!$F$5:$J$5,1))/INDEX('07 Uspora casu'!$F29:$J29,MATCH(AQ$20,'07 Uspora casu'!$F$5:$J$5,1)+1))^(1/(INDEX('07 Uspora casu'!$F$5:$J$5,MATCH(AQ$20,'07 Uspora casu'!$F$5:$J$5,1)+1)-INDEX('07 Uspora casu'!$F$5:$J$5,MATCH(AQ$20,'07 Uspora casu'!$F$5:$J$5,1))))*AP30)))))</f>
        <v>1.1680532264784221E-2</v>
      </c>
      <c r="AR30" s="48">
        <f>IF($E30="",0,IF('07 Uspora casu'!$D$2="Jazdný čas",IFERROR(INDEX('07 Uspora casu'!$F29:$J29,MATCH(AR$20,'07 Uspora casu'!$F$5:$J$5,0))/60,IF(AR$20&lt;MIN('07 Uspora casu'!$F$5:$J$5),('07 Uspora casu'!$F29/'07 Uspora casu'!$G29)^(1/('07 Uspora casu'!$G$19-'07 Uspora casu'!$F$19))*AS30,IF(AR$20&gt;MAX('07 Uspora casu'!$F$5:$J$5),(INDEX('07 Uspora casu'!$F29:$J29,MATCH(AR$20,'07 Uspora casu'!$F$5:$J$5,1))/INDEX('07 Uspora casu'!$F29:$J29,MATCH(AR$20,'07 Uspora casu'!$F$5:$J$5,1)-1))^(1/(INDEX('07 Uspora casu'!$F$5:$J$5,MATCH(AR$20,'07 Uspora casu'!$F$5:$J$5,1))-INDEX('07 Uspora casu'!$F$5:$J$5,MATCH(AR$20,'07 Uspora casu'!$F$5:$J$5,1)-1)))*AQ30,(INDEX('07 Uspora casu'!$F29:$J29,MATCH(AR$20,'07 Uspora casu'!$F$5:$J$5,1)+1)/INDEX('07 Uspora casu'!$F29:$J29,MATCH(AR$20,'07 Uspora casu'!$F$5:$J$5,1)))^(1/(INDEX('07 Uspora casu'!$F$5:$J$5,MATCH(AR$20,'07 Uspora casu'!$F$5:$J$5,1)+1)-INDEX('07 Uspora casu'!$F$5:$J$5,MATCH(AR$20,'07 Uspora casu'!$F$5:$J$5,1))))*AQ30))),IFERROR($E30/INDEX('07 Uspora casu'!$F29:$J29,MATCH(AR$20,'07 Uspora casu'!$F$5:$J$5,0)),IF(AR$20&lt;MIN('07 Uspora casu'!$F$5:$J$5),('07 Uspora casu'!$G29/'07 Uspora casu'!$F29)^(1/('07 Uspora casu'!$G$19-'07 Uspora casu'!$F$19))*AS30,IF(AR$20&gt;MAX('07 Uspora casu'!$F$5:$J$5),(INDEX('07 Uspora casu'!$F29:$J29,MATCH(AR$20,'07 Uspora casu'!$F$5:$J$5,1)-1)/INDEX('07 Uspora casu'!$F29:$J29,MATCH(AR$20,'07 Uspora casu'!$F$5:$J$5,1)))^(1/(INDEX('07 Uspora casu'!$F$5:$J$5,MATCH(AR$20,'07 Uspora casu'!$F$5:$J$5,1))-INDEX('07 Uspora casu'!$F$5:$J$5,MATCH(AR$20,'07 Uspora casu'!$F$5:$J$5,1)-1)))*AQ30,(INDEX('07 Uspora casu'!$F29:$J29,MATCH(AR$20,'07 Uspora casu'!$F$5:$J$5,1))/INDEX('07 Uspora casu'!$F29:$J29,MATCH(AR$20,'07 Uspora casu'!$F$5:$J$5,1)+1))^(1/(INDEX('07 Uspora casu'!$F$5:$J$5,MATCH(AR$20,'07 Uspora casu'!$F$5:$J$5,1)+1)-INDEX('07 Uspora casu'!$F$5:$J$5,MATCH(AR$20,'07 Uspora casu'!$F$5:$J$5,1))))*AQ30)))))</f>
        <v>1.1680337877587123E-2</v>
      </c>
      <c r="AS30" s="48">
        <f>IF($E30="",0,IF('07 Uspora casu'!$D$2="Jazdný čas",IFERROR(INDEX('07 Uspora casu'!$F29:$J29,MATCH(AS$20,'07 Uspora casu'!$F$5:$J$5,0))/60,IF(AS$20&lt;MIN('07 Uspora casu'!$F$5:$J$5),('07 Uspora casu'!$F29/'07 Uspora casu'!$G29)^(1/('07 Uspora casu'!$G$19-'07 Uspora casu'!$F$19))*AT30,IF(AS$20&gt;MAX('07 Uspora casu'!$F$5:$J$5),(INDEX('07 Uspora casu'!$F29:$J29,MATCH(AS$20,'07 Uspora casu'!$F$5:$J$5,1))/INDEX('07 Uspora casu'!$F29:$J29,MATCH(AS$20,'07 Uspora casu'!$F$5:$J$5,1)-1))^(1/(INDEX('07 Uspora casu'!$F$5:$J$5,MATCH(AS$20,'07 Uspora casu'!$F$5:$J$5,1))-INDEX('07 Uspora casu'!$F$5:$J$5,MATCH(AS$20,'07 Uspora casu'!$F$5:$J$5,1)-1)))*AR30,(INDEX('07 Uspora casu'!$F29:$J29,MATCH(AS$20,'07 Uspora casu'!$F$5:$J$5,1)+1)/INDEX('07 Uspora casu'!$F29:$J29,MATCH(AS$20,'07 Uspora casu'!$F$5:$J$5,1)))^(1/(INDEX('07 Uspora casu'!$F$5:$J$5,MATCH(AS$20,'07 Uspora casu'!$F$5:$J$5,1)+1)-INDEX('07 Uspora casu'!$F$5:$J$5,MATCH(AS$20,'07 Uspora casu'!$F$5:$J$5,1))))*AR30))),IFERROR($E30/INDEX('07 Uspora casu'!$F29:$J29,MATCH(AS$20,'07 Uspora casu'!$F$5:$J$5,0)),IF(AS$20&lt;MIN('07 Uspora casu'!$F$5:$J$5),('07 Uspora casu'!$G29/'07 Uspora casu'!$F29)^(1/('07 Uspora casu'!$G$19-'07 Uspora casu'!$F$19))*AT30,IF(AS$20&gt;MAX('07 Uspora casu'!$F$5:$J$5),(INDEX('07 Uspora casu'!$F29:$J29,MATCH(AS$20,'07 Uspora casu'!$F$5:$J$5,1)-1)/INDEX('07 Uspora casu'!$F29:$J29,MATCH(AS$20,'07 Uspora casu'!$F$5:$J$5,1)))^(1/(INDEX('07 Uspora casu'!$F$5:$J$5,MATCH(AS$20,'07 Uspora casu'!$F$5:$J$5,1))-INDEX('07 Uspora casu'!$F$5:$J$5,MATCH(AS$20,'07 Uspora casu'!$F$5:$J$5,1)-1)))*AR30,(INDEX('07 Uspora casu'!$F29:$J29,MATCH(AS$20,'07 Uspora casu'!$F$5:$J$5,1))/INDEX('07 Uspora casu'!$F29:$J29,MATCH(AS$20,'07 Uspora casu'!$F$5:$J$5,1)+1))^(1/(INDEX('07 Uspora casu'!$F$5:$J$5,MATCH(AS$20,'07 Uspora casu'!$F$5:$J$5,1)+1)-INDEX('07 Uspora casu'!$F$5:$J$5,MATCH(AS$20,'07 Uspora casu'!$F$5:$J$5,1))))*AR30)))))</f>
        <v>1.1680143493625015E-2</v>
      </c>
      <c r="AT30" s="48">
        <f>IF($E30="",0,IF('07 Uspora casu'!$D$2="Jazdný čas",IFERROR(INDEX('07 Uspora casu'!$F29:$J29,MATCH(AT$20,'07 Uspora casu'!$F$5:$J$5,0))/60,IF(AT$20&lt;MIN('07 Uspora casu'!$F$5:$J$5),('07 Uspora casu'!$F29/'07 Uspora casu'!$G29)^(1/('07 Uspora casu'!$G$19-'07 Uspora casu'!$F$19))*AU30,IF(AT$20&gt;MAX('07 Uspora casu'!$F$5:$J$5),(INDEX('07 Uspora casu'!$F29:$J29,MATCH(AT$20,'07 Uspora casu'!$F$5:$J$5,1))/INDEX('07 Uspora casu'!$F29:$J29,MATCH(AT$20,'07 Uspora casu'!$F$5:$J$5,1)-1))^(1/(INDEX('07 Uspora casu'!$F$5:$J$5,MATCH(AT$20,'07 Uspora casu'!$F$5:$J$5,1))-INDEX('07 Uspora casu'!$F$5:$J$5,MATCH(AT$20,'07 Uspora casu'!$F$5:$J$5,1)-1)))*AS30,(INDEX('07 Uspora casu'!$F29:$J29,MATCH(AT$20,'07 Uspora casu'!$F$5:$J$5,1)+1)/INDEX('07 Uspora casu'!$F29:$J29,MATCH(AT$20,'07 Uspora casu'!$F$5:$J$5,1)))^(1/(INDEX('07 Uspora casu'!$F$5:$J$5,MATCH(AT$20,'07 Uspora casu'!$F$5:$J$5,1)+1)-INDEX('07 Uspora casu'!$F$5:$J$5,MATCH(AT$20,'07 Uspora casu'!$F$5:$J$5,1))))*AS30))),IFERROR($E30/INDEX('07 Uspora casu'!$F29:$J29,MATCH(AT$20,'07 Uspora casu'!$F$5:$J$5,0)),IF(AT$20&lt;MIN('07 Uspora casu'!$F$5:$J$5),('07 Uspora casu'!$G29/'07 Uspora casu'!$F29)^(1/('07 Uspora casu'!$G$19-'07 Uspora casu'!$F$19))*AU30,IF(AT$20&gt;MAX('07 Uspora casu'!$F$5:$J$5),(INDEX('07 Uspora casu'!$F29:$J29,MATCH(AT$20,'07 Uspora casu'!$F$5:$J$5,1)-1)/INDEX('07 Uspora casu'!$F29:$J29,MATCH(AT$20,'07 Uspora casu'!$F$5:$J$5,1)))^(1/(INDEX('07 Uspora casu'!$F$5:$J$5,MATCH(AT$20,'07 Uspora casu'!$F$5:$J$5,1))-INDEX('07 Uspora casu'!$F$5:$J$5,MATCH(AT$20,'07 Uspora casu'!$F$5:$J$5,1)-1)))*AS30,(INDEX('07 Uspora casu'!$F29:$J29,MATCH(AT$20,'07 Uspora casu'!$F$5:$J$5,1))/INDEX('07 Uspora casu'!$F29:$J29,MATCH(AT$20,'07 Uspora casu'!$F$5:$J$5,1)+1))^(1/(INDEX('07 Uspora casu'!$F$5:$J$5,MATCH(AT$20,'07 Uspora casu'!$F$5:$J$5,1)+1)-INDEX('07 Uspora casu'!$F$5:$J$5,MATCH(AT$20,'07 Uspora casu'!$F$5:$J$5,1))))*AS30)))))</f>
        <v>1.1679949112897839E-2</v>
      </c>
      <c r="AU30" s="48">
        <f>IF($E30="",0,IF('07 Uspora casu'!$D$2="Jazdný čas",IFERROR(INDEX('07 Uspora casu'!$F29:$J29,MATCH(AU$20,'07 Uspora casu'!$F$5:$J$5,0))/60,IF(AU$20&lt;MIN('07 Uspora casu'!$F$5:$J$5),('07 Uspora casu'!$F29/'07 Uspora casu'!$G29)^(1/('07 Uspora casu'!$G$19-'07 Uspora casu'!$F$19))*AV30,IF(AU$20&gt;MAX('07 Uspora casu'!$F$5:$J$5),(INDEX('07 Uspora casu'!$F29:$J29,MATCH(AU$20,'07 Uspora casu'!$F$5:$J$5,1))/INDEX('07 Uspora casu'!$F29:$J29,MATCH(AU$20,'07 Uspora casu'!$F$5:$J$5,1)-1))^(1/(INDEX('07 Uspora casu'!$F$5:$J$5,MATCH(AU$20,'07 Uspora casu'!$F$5:$J$5,1))-INDEX('07 Uspora casu'!$F$5:$J$5,MATCH(AU$20,'07 Uspora casu'!$F$5:$J$5,1)-1)))*AT30,(INDEX('07 Uspora casu'!$F29:$J29,MATCH(AU$20,'07 Uspora casu'!$F$5:$J$5,1)+1)/INDEX('07 Uspora casu'!$F29:$J29,MATCH(AU$20,'07 Uspora casu'!$F$5:$J$5,1)))^(1/(INDEX('07 Uspora casu'!$F$5:$J$5,MATCH(AU$20,'07 Uspora casu'!$F$5:$J$5,1)+1)-INDEX('07 Uspora casu'!$F$5:$J$5,MATCH(AU$20,'07 Uspora casu'!$F$5:$J$5,1))))*AT30))),IFERROR($E30/INDEX('07 Uspora casu'!$F29:$J29,MATCH(AU$20,'07 Uspora casu'!$F$5:$J$5,0)),IF(AU$20&lt;MIN('07 Uspora casu'!$F$5:$J$5),('07 Uspora casu'!$G29/'07 Uspora casu'!$F29)^(1/('07 Uspora casu'!$G$19-'07 Uspora casu'!$F$19))*AV30,IF(AU$20&gt;MAX('07 Uspora casu'!$F$5:$J$5),(INDEX('07 Uspora casu'!$F29:$J29,MATCH(AU$20,'07 Uspora casu'!$F$5:$J$5,1)-1)/INDEX('07 Uspora casu'!$F29:$J29,MATCH(AU$20,'07 Uspora casu'!$F$5:$J$5,1)))^(1/(INDEX('07 Uspora casu'!$F$5:$J$5,MATCH(AU$20,'07 Uspora casu'!$F$5:$J$5,1))-INDEX('07 Uspora casu'!$F$5:$J$5,MATCH(AU$20,'07 Uspora casu'!$F$5:$J$5,1)-1)))*AT30,(INDEX('07 Uspora casu'!$F29:$J29,MATCH(AU$20,'07 Uspora casu'!$F$5:$J$5,1))/INDEX('07 Uspora casu'!$F29:$J29,MATCH(AU$20,'07 Uspora casu'!$F$5:$J$5,1)+1))^(1/(INDEX('07 Uspora casu'!$F$5:$J$5,MATCH(AU$20,'07 Uspora casu'!$F$5:$J$5,1)+1)-INDEX('07 Uspora casu'!$F$5:$J$5,MATCH(AU$20,'07 Uspora casu'!$F$5:$J$5,1))))*AT30)))))</f>
        <v>1.1679754735405544E-2</v>
      </c>
      <c r="AV30" s="48">
        <f>IF($E30="",0,IF('07 Uspora casu'!$D$2="Jazdný čas",IFERROR(INDEX('07 Uspora casu'!$F29:$J29,MATCH(AV$20,'07 Uspora casu'!$F$5:$J$5,0))/60,IF(AV$20&lt;MIN('07 Uspora casu'!$F$5:$J$5),('07 Uspora casu'!$F29/'07 Uspora casu'!$G29)^(1/('07 Uspora casu'!$G$19-'07 Uspora casu'!$F$19))*AW30,IF(AV$20&gt;MAX('07 Uspora casu'!$F$5:$J$5),(INDEX('07 Uspora casu'!$F29:$J29,MATCH(AV$20,'07 Uspora casu'!$F$5:$J$5,1))/INDEX('07 Uspora casu'!$F29:$J29,MATCH(AV$20,'07 Uspora casu'!$F$5:$J$5,1)-1))^(1/(INDEX('07 Uspora casu'!$F$5:$J$5,MATCH(AV$20,'07 Uspora casu'!$F$5:$J$5,1))-INDEX('07 Uspora casu'!$F$5:$J$5,MATCH(AV$20,'07 Uspora casu'!$F$5:$J$5,1)-1)))*AU30,(INDEX('07 Uspora casu'!$F29:$J29,MATCH(AV$20,'07 Uspora casu'!$F$5:$J$5,1)+1)/INDEX('07 Uspora casu'!$F29:$J29,MATCH(AV$20,'07 Uspora casu'!$F$5:$J$5,1)))^(1/(INDEX('07 Uspora casu'!$F$5:$J$5,MATCH(AV$20,'07 Uspora casu'!$F$5:$J$5,1)+1)-INDEX('07 Uspora casu'!$F$5:$J$5,MATCH(AV$20,'07 Uspora casu'!$F$5:$J$5,1))))*AU30))),IFERROR($E30/INDEX('07 Uspora casu'!$F29:$J29,MATCH(AV$20,'07 Uspora casu'!$F$5:$J$5,0)),IF(AV$20&lt;MIN('07 Uspora casu'!$F$5:$J$5),('07 Uspora casu'!$G29/'07 Uspora casu'!$F29)^(1/('07 Uspora casu'!$G$19-'07 Uspora casu'!$F$19))*AW30,IF(AV$20&gt;MAX('07 Uspora casu'!$F$5:$J$5),(INDEX('07 Uspora casu'!$F29:$J29,MATCH(AV$20,'07 Uspora casu'!$F$5:$J$5,1)-1)/INDEX('07 Uspora casu'!$F29:$J29,MATCH(AV$20,'07 Uspora casu'!$F$5:$J$5,1)))^(1/(INDEX('07 Uspora casu'!$F$5:$J$5,MATCH(AV$20,'07 Uspora casu'!$F$5:$J$5,1))-INDEX('07 Uspora casu'!$F$5:$J$5,MATCH(AV$20,'07 Uspora casu'!$F$5:$J$5,1)-1)))*AU30,(INDEX('07 Uspora casu'!$F29:$J29,MATCH(AV$20,'07 Uspora casu'!$F$5:$J$5,1))/INDEX('07 Uspora casu'!$F29:$J29,MATCH(AV$20,'07 Uspora casu'!$F$5:$J$5,1)+1))^(1/(INDEX('07 Uspora casu'!$F$5:$J$5,MATCH(AV$20,'07 Uspora casu'!$F$5:$J$5,1)+1)-INDEX('07 Uspora casu'!$F$5:$J$5,MATCH(AV$20,'07 Uspora casu'!$F$5:$J$5,1))))*AU30)))))</f>
        <v>1.1679560361148077E-2</v>
      </c>
      <c r="AW30" s="48">
        <f>IF($E30="",0,IF('07 Uspora casu'!$D$2="Jazdný čas",IFERROR(INDEX('07 Uspora casu'!$F29:$J29,MATCH(AW$20,'07 Uspora casu'!$F$5:$J$5,0))/60,IF(AW$20&lt;MIN('07 Uspora casu'!$F$5:$J$5),('07 Uspora casu'!$F29/'07 Uspora casu'!$G29)^(1/('07 Uspora casu'!$G$19-'07 Uspora casu'!$F$19))*AX30,IF(AW$20&gt;MAX('07 Uspora casu'!$F$5:$J$5),(INDEX('07 Uspora casu'!$F29:$J29,MATCH(AW$20,'07 Uspora casu'!$F$5:$J$5,1))/INDEX('07 Uspora casu'!$F29:$J29,MATCH(AW$20,'07 Uspora casu'!$F$5:$J$5,1)-1))^(1/(INDEX('07 Uspora casu'!$F$5:$J$5,MATCH(AW$20,'07 Uspora casu'!$F$5:$J$5,1))-INDEX('07 Uspora casu'!$F$5:$J$5,MATCH(AW$20,'07 Uspora casu'!$F$5:$J$5,1)-1)))*AV30,(INDEX('07 Uspora casu'!$F29:$J29,MATCH(AW$20,'07 Uspora casu'!$F$5:$J$5,1)+1)/INDEX('07 Uspora casu'!$F29:$J29,MATCH(AW$20,'07 Uspora casu'!$F$5:$J$5,1)))^(1/(INDEX('07 Uspora casu'!$F$5:$J$5,MATCH(AW$20,'07 Uspora casu'!$F$5:$J$5,1)+1)-INDEX('07 Uspora casu'!$F$5:$J$5,MATCH(AW$20,'07 Uspora casu'!$F$5:$J$5,1))))*AV30))),IFERROR($E30/INDEX('07 Uspora casu'!$F29:$J29,MATCH(AW$20,'07 Uspora casu'!$F$5:$J$5,0)),IF(AW$20&lt;MIN('07 Uspora casu'!$F$5:$J$5),('07 Uspora casu'!$G29/'07 Uspora casu'!$F29)^(1/('07 Uspora casu'!$G$19-'07 Uspora casu'!$F$19))*AX30,IF(AW$20&gt;MAX('07 Uspora casu'!$F$5:$J$5),(INDEX('07 Uspora casu'!$F29:$J29,MATCH(AW$20,'07 Uspora casu'!$F$5:$J$5,1)-1)/INDEX('07 Uspora casu'!$F29:$J29,MATCH(AW$20,'07 Uspora casu'!$F$5:$J$5,1)))^(1/(INDEX('07 Uspora casu'!$F$5:$J$5,MATCH(AW$20,'07 Uspora casu'!$F$5:$J$5,1))-INDEX('07 Uspora casu'!$F$5:$J$5,MATCH(AW$20,'07 Uspora casu'!$F$5:$J$5,1)-1)))*AV30,(INDEX('07 Uspora casu'!$F29:$J29,MATCH(AW$20,'07 Uspora casu'!$F$5:$J$5,1))/INDEX('07 Uspora casu'!$F29:$J29,MATCH(AW$20,'07 Uspora casu'!$F$5:$J$5,1)+1))^(1/(INDEX('07 Uspora casu'!$F$5:$J$5,MATCH(AW$20,'07 Uspora casu'!$F$5:$J$5,1)+1)-INDEX('07 Uspora casu'!$F$5:$J$5,MATCH(AW$20,'07 Uspora casu'!$F$5:$J$5,1))))*AV30)))))</f>
        <v>1.1679365990125382E-2</v>
      </c>
      <c r="AX30" s="48">
        <f>IF($E30="",0,IF('07 Uspora casu'!$D$2="Jazdný čas",IFERROR(INDEX('07 Uspora casu'!$F29:$J29,MATCH(AX$20,'07 Uspora casu'!$F$5:$J$5,0))/60,IF(AX$20&lt;MIN('07 Uspora casu'!$F$5:$J$5),('07 Uspora casu'!$F29/'07 Uspora casu'!$G29)^(1/('07 Uspora casu'!$G$19-'07 Uspora casu'!$F$19))*AY30,IF(AX$20&gt;MAX('07 Uspora casu'!$F$5:$J$5),(INDEX('07 Uspora casu'!$F29:$J29,MATCH(AX$20,'07 Uspora casu'!$F$5:$J$5,1))/INDEX('07 Uspora casu'!$F29:$J29,MATCH(AX$20,'07 Uspora casu'!$F$5:$J$5,1)-1))^(1/(INDEX('07 Uspora casu'!$F$5:$J$5,MATCH(AX$20,'07 Uspora casu'!$F$5:$J$5,1))-INDEX('07 Uspora casu'!$F$5:$J$5,MATCH(AX$20,'07 Uspora casu'!$F$5:$J$5,1)-1)))*AW30,(INDEX('07 Uspora casu'!$F29:$J29,MATCH(AX$20,'07 Uspora casu'!$F$5:$J$5,1)+1)/INDEX('07 Uspora casu'!$F29:$J29,MATCH(AX$20,'07 Uspora casu'!$F$5:$J$5,1)))^(1/(INDEX('07 Uspora casu'!$F$5:$J$5,MATCH(AX$20,'07 Uspora casu'!$F$5:$J$5,1)+1)-INDEX('07 Uspora casu'!$F$5:$J$5,MATCH(AX$20,'07 Uspora casu'!$F$5:$J$5,1))))*AW30))),IFERROR($E30/INDEX('07 Uspora casu'!$F29:$J29,MATCH(AX$20,'07 Uspora casu'!$F$5:$J$5,0)),IF(AX$20&lt;MIN('07 Uspora casu'!$F$5:$J$5),('07 Uspora casu'!$G29/'07 Uspora casu'!$F29)^(1/('07 Uspora casu'!$G$19-'07 Uspora casu'!$F$19))*AY30,IF(AX$20&gt;MAX('07 Uspora casu'!$F$5:$J$5),(INDEX('07 Uspora casu'!$F29:$J29,MATCH(AX$20,'07 Uspora casu'!$F$5:$J$5,1)-1)/INDEX('07 Uspora casu'!$F29:$J29,MATCH(AX$20,'07 Uspora casu'!$F$5:$J$5,1)))^(1/(INDEX('07 Uspora casu'!$F$5:$J$5,MATCH(AX$20,'07 Uspora casu'!$F$5:$J$5,1))-INDEX('07 Uspora casu'!$F$5:$J$5,MATCH(AX$20,'07 Uspora casu'!$F$5:$J$5,1)-1)))*AW30,(INDEX('07 Uspora casu'!$F29:$J29,MATCH(AX$20,'07 Uspora casu'!$F$5:$J$5,1))/INDEX('07 Uspora casu'!$F29:$J29,MATCH(AX$20,'07 Uspora casu'!$F$5:$J$5,1)+1))^(1/(INDEX('07 Uspora casu'!$F$5:$J$5,MATCH(AX$20,'07 Uspora casu'!$F$5:$J$5,1)+1)-INDEX('07 Uspora casu'!$F$5:$J$5,MATCH(AX$20,'07 Uspora casu'!$F$5:$J$5,1))))*AW30)))))</f>
        <v>1.1679171622337406E-2</v>
      </c>
      <c r="AY30" s="48">
        <f>IF($E30="",0,IF('07 Uspora casu'!$D$2="Jazdný čas",IFERROR(INDEX('07 Uspora casu'!$F29:$J29,MATCH(AY$20,'07 Uspora casu'!$F$5:$J$5,0))/60,IF(AY$20&lt;MIN('07 Uspora casu'!$F$5:$J$5),('07 Uspora casu'!$F29/'07 Uspora casu'!$G29)^(1/('07 Uspora casu'!$G$19-'07 Uspora casu'!$F$19))*AZ30,IF(AY$20&gt;MAX('07 Uspora casu'!$F$5:$J$5),(INDEX('07 Uspora casu'!$F29:$J29,MATCH(AY$20,'07 Uspora casu'!$F$5:$J$5,1))/INDEX('07 Uspora casu'!$F29:$J29,MATCH(AY$20,'07 Uspora casu'!$F$5:$J$5,1)-1))^(1/(INDEX('07 Uspora casu'!$F$5:$J$5,MATCH(AY$20,'07 Uspora casu'!$F$5:$J$5,1))-INDEX('07 Uspora casu'!$F$5:$J$5,MATCH(AY$20,'07 Uspora casu'!$F$5:$J$5,1)-1)))*AX30,(INDEX('07 Uspora casu'!$F29:$J29,MATCH(AY$20,'07 Uspora casu'!$F$5:$J$5,1)+1)/INDEX('07 Uspora casu'!$F29:$J29,MATCH(AY$20,'07 Uspora casu'!$F$5:$J$5,1)))^(1/(INDEX('07 Uspora casu'!$F$5:$J$5,MATCH(AY$20,'07 Uspora casu'!$F$5:$J$5,1)+1)-INDEX('07 Uspora casu'!$F$5:$J$5,MATCH(AY$20,'07 Uspora casu'!$F$5:$J$5,1))))*AX30))),IFERROR($E30/INDEX('07 Uspora casu'!$F29:$J29,MATCH(AY$20,'07 Uspora casu'!$F$5:$J$5,0)),IF(AY$20&lt;MIN('07 Uspora casu'!$F$5:$J$5),('07 Uspora casu'!$G29/'07 Uspora casu'!$F29)^(1/('07 Uspora casu'!$G$19-'07 Uspora casu'!$F$19))*AZ30,IF(AY$20&gt;MAX('07 Uspora casu'!$F$5:$J$5),(INDEX('07 Uspora casu'!$F29:$J29,MATCH(AY$20,'07 Uspora casu'!$F$5:$J$5,1)-1)/INDEX('07 Uspora casu'!$F29:$J29,MATCH(AY$20,'07 Uspora casu'!$F$5:$J$5,1)))^(1/(INDEX('07 Uspora casu'!$F$5:$J$5,MATCH(AY$20,'07 Uspora casu'!$F$5:$J$5,1))-INDEX('07 Uspora casu'!$F$5:$J$5,MATCH(AY$20,'07 Uspora casu'!$F$5:$J$5,1)-1)))*AX30,(INDEX('07 Uspora casu'!$F29:$J29,MATCH(AY$20,'07 Uspora casu'!$F$5:$J$5,1))/INDEX('07 Uspora casu'!$F29:$J29,MATCH(AY$20,'07 Uspora casu'!$F$5:$J$5,1)+1))^(1/(INDEX('07 Uspora casu'!$F$5:$J$5,MATCH(AY$20,'07 Uspora casu'!$F$5:$J$5,1)+1)-INDEX('07 Uspora casu'!$F$5:$J$5,MATCH(AY$20,'07 Uspora casu'!$F$5:$J$5,1))))*AX30)))))</f>
        <v>1.1678977257784095E-2</v>
      </c>
      <c r="AZ30" s="48">
        <f>IF($E30="",0,IF('07 Uspora casu'!$D$2="Jazdný čas",IFERROR(INDEX('07 Uspora casu'!$F29:$J29,MATCH(AZ$20,'07 Uspora casu'!$F$5:$J$5,0))/60,IF(AZ$20&lt;MIN('07 Uspora casu'!$F$5:$J$5),('07 Uspora casu'!$F29/'07 Uspora casu'!$G29)^(1/('07 Uspora casu'!$G$19-'07 Uspora casu'!$F$19))*BA30,IF(AZ$20&gt;MAX('07 Uspora casu'!$F$5:$J$5),(INDEX('07 Uspora casu'!$F29:$J29,MATCH(AZ$20,'07 Uspora casu'!$F$5:$J$5,1))/INDEX('07 Uspora casu'!$F29:$J29,MATCH(AZ$20,'07 Uspora casu'!$F$5:$J$5,1)-1))^(1/(INDEX('07 Uspora casu'!$F$5:$J$5,MATCH(AZ$20,'07 Uspora casu'!$F$5:$J$5,1))-INDEX('07 Uspora casu'!$F$5:$J$5,MATCH(AZ$20,'07 Uspora casu'!$F$5:$J$5,1)-1)))*AY30,(INDEX('07 Uspora casu'!$F29:$J29,MATCH(AZ$20,'07 Uspora casu'!$F$5:$J$5,1)+1)/INDEX('07 Uspora casu'!$F29:$J29,MATCH(AZ$20,'07 Uspora casu'!$F$5:$J$5,1)))^(1/(INDEX('07 Uspora casu'!$F$5:$J$5,MATCH(AZ$20,'07 Uspora casu'!$F$5:$J$5,1)+1)-INDEX('07 Uspora casu'!$F$5:$J$5,MATCH(AZ$20,'07 Uspora casu'!$F$5:$J$5,1))))*AY30))),IFERROR($E30/INDEX('07 Uspora casu'!$F29:$J29,MATCH(AZ$20,'07 Uspora casu'!$F$5:$J$5,0)),IF(AZ$20&lt;MIN('07 Uspora casu'!$F$5:$J$5),('07 Uspora casu'!$G29/'07 Uspora casu'!$F29)^(1/('07 Uspora casu'!$G$19-'07 Uspora casu'!$F$19))*BA30,IF(AZ$20&gt;MAX('07 Uspora casu'!$F$5:$J$5),(INDEX('07 Uspora casu'!$F29:$J29,MATCH(AZ$20,'07 Uspora casu'!$F$5:$J$5,1)-1)/INDEX('07 Uspora casu'!$F29:$J29,MATCH(AZ$20,'07 Uspora casu'!$F$5:$J$5,1)))^(1/(INDEX('07 Uspora casu'!$F$5:$J$5,MATCH(AZ$20,'07 Uspora casu'!$F$5:$J$5,1))-INDEX('07 Uspora casu'!$F$5:$J$5,MATCH(AZ$20,'07 Uspora casu'!$F$5:$J$5,1)-1)))*AY30,(INDEX('07 Uspora casu'!$F29:$J29,MATCH(AZ$20,'07 Uspora casu'!$F$5:$J$5,1))/INDEX('07 Uspora casu'!$F29:$J29,MATCH(AZ$20,'07 Uspora casu'!$F$5:$J$5,1)+1))^(1/(INDEX('07 Uspora casu'!$F$5:$J$5,MATCH(AZ$20,'07 Uspora casu'!$F$5:$J$5,1)+1)-INDEX('07 Uspora casu'!$F$5:$J$5,MATCH(AZ$20,'07 Uspora casu'!$F$5:$J$5,1))))*AY30)))))</f>
        <v>1.1678782896465394E-2</v>
      </c>
      <c r="BA30" s="48">
        <f>IF($E30="",0,IF('07 Uspora casu'!$D$2="Jazdný čas",IFERROR(INDEX('07 Uspora casu'!$F29:$J29,MATCH(BA$20,'07 Uspora casu'!$F$5:$J$5,0))/60,IF(BA$20&lt;MIN('07 Uspora casu'!$F$5:$J$5),('07 Uspora casu'!$F29/'07 Uspora casu'!$G29)^(1/('07 Uspora casu'!$G$19-'07 Uspora casu'!$F$19))*BB30,IF(BA$20&gt;MAX('07 Uspora casu'!$F$5:$J$5),(INDEX('07 Uspora casu'!$F29:$J29,MATCH(BA$20,'07 Uspora casu'!$F$5:$J$5,1))/INDEX('07 Uspora casu'!$F29:$J29,MATCH(BA$20,'07 Uspora casu'!$F$5:$J$5,1)-1))^(1/(INDEX('07 Uspora casu'!$F$5:$J$5,MATCH(BA$20,'07 Uspora casu'!$F$5:$J$5,1))-INDEX('07 Uspora casu'!$F$5:$J$5,MATCH(BA$20,'07 Uspora casu'!$F$5:$J$5,1)-1)))*AZ30,(INDEX('07 Uspora casu'!$F29:$J29,MATCH(BA$20,'07 Uspora casu'!$F$5:$J$5,1)+1)/INDEX('07 Uspora casu'!$F29:$J29,MATCH(BA$20,'07 Uspora casu'!$F$5:$J$5,1)))^(1/(INDEX('07 Uspora casu'!$F$5:$J$5,MATCH(BA$20,'07 Uspora casu'!$F$5:$J$5,1)+1)-INDEX('07 Uspora casu'!$F$5:$J$5,MATCH(BA$20,'07 Uspora casu'!$F$5:$J$5,1))))*AZ30))),IFERROR($E30/INDEX('07 Uspora casu'!$F29:$J29,MATCH(BA$20,'07 Uspora casu'!$F$5:$J$5,0)),IF(BA$20&lt;MIN('07 Uspora casu'!$F$5:$J$5),('07 Uspora casu'!$G29/'07 Uspora casu'!$F29)^(1/('07 Uspora casu'!$G$19-'07 Uspora casu'!$F$19))*BB30,IF(BA$20&gt;MAX('07 Uspora casu'!$F$5:$J$5),(INDEX('07 Uspora casu'!$F29:$J29,MATCH(BA$20,'07 Uspora casu'!$F$5:$J$5,1)-1)/INDEX('07 Uspora casu'!$F29:$J29,MATCH(BA$20,'07 Uspora casu'!$F$5:$J$5,1)))^(1/(INDEX('07 Uspora casu'!$F$5:$J$5,MATCH(BA$20,'07 Uspora casu'!$F$5:$J$5,1))-INDEX('07 Uspora casu'!$F$5:$J$5,MATCH(BA$20,'07 Uspora casu'!$F$5:$J$5,1)-1)))*AZ30,(INDEX('07 Uspora casu'!$F29:$J29,MATCH(BA$20,'07 Uspora casu'!$F$5:$J$5,1))/INDEX('07 Uspora casu'!$F29:$J29,MATCH(BA$20,'07 Uspora casu'!$F$5:$J$5,1)+1))^(1/(INDEX('07 Uspora casu'!$F$5:$J$5,MATCH(BA$20,'07 Uspora casu'!$F$5:$J$5,1)+1)-INDEX('07 Uspora casu'!$F$5:$J$5,MATCH(BA$20,'07 Uspora casu'!$F$5:$J$5,1))))*AZ30)))))</f>
        <v>1.1678588538381251E-2</v>
      </c>
      <c r="BB30" s="48">
        <f>IF($E30="",0,IF('07 Uspora casu'!$D$2="Jazdný čas",IFERROR(INDEX('07 Uspora casu'!$F29:$J29,MATCH(BB$20,'07 Uspora casu'!$F$5:$J$5,0))/60,IF(BB$20&lt;MIN('07 Uspora casu'!$F$5:$J$5),('07 Uspora casu'!$F29/'07 Uspora casu'!$G29)^(1/('07 Uspora casu'!$G$19-'07 Uspora casu'!$F$19))*BC30,IF(BB$20&gt;MAX('07 Uspora casu'!$F$5:$J$5),(INDEX('07 Uspora casu'!$F29:$J29,MATCH(BB$20,'07 Uspora casu'!$F$5:$J$5,1))/INDEX('07 Uspora casu'!$F29:$J29,MATCH(BB$20,'07 Uspora casu'!$F$5:$J$5,1)-1))^(1/(INDEX('07 Uspora casu'!$F$5:$J$5,MATCH(BB$20,'07 Uspora casu'!$F$5:$J$5,1))-INDEX('07 Uspora casu'!$F$5:$J$5,MATCH(BB$20,'07 Uspora casu'!$F$5:$J$5,1)-1)))*BA30,(INDEX('07 Uspora casu'!$F29:$J29,MATCH(BB$20,'07 Uspora casu'!$F$5:$J$5,1)+1)/INDEX('07 Uspora casu'!$F29:$J29,MATCH(BB$20,'07 Uspora casu'!$F$5:$J$5,1)))^(1/(INDEX('07 Uspora casu'!$F$5:$J$5,MATCH(BB$20,'07 Uspora casu'!$F$5:$J$5,1)+1)-INDEX('07 Uspora casu'!$F$5:$J$5,MATCH(BB$20,'07 Uspora casu'!$F$5:$J$5,1))))*BA30))),IFERROR($E30/INDEX('07 Uspora casu'!$F29:$J29,MATCH(BB$20,'07 Uspora casu'!$F$5:$J$5,0)),IF(BB$20&lt;MIN('07 Uspora casu'!$F$5:$J$5),('07 Uspora casu'!$G29/'07 Uspora casu'!$F29)^(1/('07 Uspora casu'!$G$19-'07 Uspora casu'!$F$19))*BC30,IF(BB$20&gt;MAX('07 Uspora casu'!$F$5:$J$5),(INDEX('07 Uspora casu'!$F29:$J29,MATCH(BB$20,'07 Uspora casu'!$F$5:$J$5,1)-1)/INDEX('07 Uspora casu'!$F29:$J29,MATCH(BB$20,'07 Uspora casu'!$F$5:$J$5,1)))^(1/(INDEX('07 Uspora casu'!$F$5:$J$5,MATCH(BB$20,'07 Uspora casu'!$F$5:$J$5,1))-INDEX('07 Uspora casu'!$F$5:$J$5,MATCH(BB$20,'07 Uspora casu'!$F$5:$J$5,1)-1)))*BA30,(INDEX('07 Uspora casu'!$F29:$J29,MATCH(BB$20,'07 Uspora casu'!$F$5:$J$5,1))/INDEX('07 Uspora casu'!$F29:$J29,MATCH(BB$20,'07 Uspora casu'!$F$5:$J$5,1)+1))^(1/(INDEX('07 Uspora casu'!$F$5:$J$5,MATCH(BB$20,'07 Uspora casu'!$F$5:$J$5,1)+1)-INDEX('07 Uspora casu'!$F$5:$J$5,MATCH(BB$20,'07 Uspora casu'!$F$5:$J$5,1))))*BA30)))))</f>
        <v>1.1678394183531612E-2</v>
      </c>
      <c r="BC30" s="48">
        <f>IF($E30="",0,IF('07 Uspora casu'!$D$2="Jazdný čas",IFERROR(INDEX('07 Uspora casu'!$F29:$J29,MATCH(BC$20,'07 Uspora casu'!$F$5:$J$5,0))/60,IF(BC$20&lt;MIN('07 Uspora casu'!$F$5:$J$5),('07 Uspora casu'!$F29/'07 Uspora casu'!$G29)^(1/('07 Uspora casu'!$G$19-'07 Uspora casu'!$F$19))*BD30,IF(BC$20&gt;MAX('07 Uspora casu'!$F$5:$J$5),(INDEX('07 Uspora casu'!$F29:$J29,MATCH(BC$20,'07 Uspora casu'!$F$5:$J$5,1))/INDEX('07 Uspora casu'!$F29:$J29,MATCH(BC$20,'07 Uspora casu'!$F$5:$J$5,1)-1))^(1/(INDEX('07 Uspora casu'!$F$5:$J$5,MATCH(BC$20,'07 Uspora casu'!$F$5:$J$5,1))-INDEX('07 Uspora casu'!$F$5:$J$5,MATCH(BC$20,'07 Uspora casu'!$F$5:$J$5,1)-1)))*BB30,(INDEX('07 Uspora casu'!$F29:$J29,MATCH(BC$20,'07 Uspora casu'!$F$5:$J$5,1)+1)/INDEX('07 Uspora casu'!$F29:$J29,MATCH(BC$20,'07 Uspora casu'!$F$5:$J$5,1)))^(1/(INDEX('07 Uspora casu'!$F$5:$J$5,MATCH(BC$20,'07 Uspora casu'!$F$5:$J$5,1)+1)-INDEX('07 Uspora casu'!$F$5:$J$5,MATCH(BC$20,'07 Uspora casu'!$F$5:$J$5,1))))*BB30))),IFERROR($E30/INDEX('07 Uspora casu'!$F29:$J29,MATCH(BC$20,'07 Uspora casu'!$F$5:$J$5,0)),IF(BC$20&lt;MIN('07 Uspora casu'!$F$5:$J$5),('07 Uspora casu'!$G29/'07 Uspora casu'!$F29)^(1/('07 Uspora casu'!$G$19-'07 Uspora casu'!$F$19))*BD30,IF(BC$20&gt;MAX('07 Uspora casu'!$F$5:$J$5),(INDEX('07 Uspora casu'!$F29:$J29,MATCH(BC$20,'07 Uspora casu'!$F$5:$J$5,1)-1)/INDEX('07 Uspora casu'!$F29:$J29,MATCH(BC$20,'07 Uspora casu'!$F$5:$J$5,1)))^(1/(INDEX('07 Uspora casu'!$F$5:$J$5,MATCH(BC$20,'07 Uspora casu'!$F$5:$J$5,1))-INDEX('07 Uspora casu'!$F$5:$J$5,MATCH(BC$20,'07 Uspora casu'!$F$5:$J$5,1)-1)))*BB30,(INDEX('07 Uspora casu'!$F29:$J29,MATCH(BC$20,'07 Uspora casu'!$F$5:$J$5,1))/INDEX('07 Uspora casu'!$F29:$J29,MATCH(BC$20,'07 Uspora casu'!$F$5:$J$5,1)+1))^(1/(INDEX('07 Uspora casu'!$F$5:$J$5,MATCH(BC$20,'07 Uspora casu'!$F$5:$J$5,1)+1)-INDEX('07 Uspora casu'!$F$5:$J$5,MATCH(BC$20,'07 Uspora casu'!$F$5:$J$5,1))))*BB30)))))</f>
        <v>1.1678199831916421E-2</v>
      </c>
    </row>
    <row r="31" spans="2:55" x14ac:dyDescent="0.2">
      <c r="B31" s="5">
        <v>10</v>
      </c>
      <c r="C31" s="5" t="str">
        <f>IF(ISBLANK('07 Uspora casu'!C30)=TRUE,"",'07 Uspora casu'!C30)</f>
        <v/>
      </c>
      <c r="D31" s="5" t="str">
        <f>IF(ISBLANK('07 Uspora casu'!D30)=TRUE,"",'07 Uspora casu'!D30)</f>
        <v/>
      </c>
      <c r="E31" s="5" t="str">
        <f>IF(ISBLANK('07 Uspora casu'!E30)=TRUE,"",'07 Uspora casu'!E30)</f>
        <v/>
      </c>
      <c r="F31" s="48">
        <f>IF($E31="",0,IF('07 Uspora casu'!$D$2="Jazdný čas",IFERROR(INDEX('07 Uspora casu'!$F30:$J30,MATCH(F$20,'07 Uspora casu'!$F$5:$J$5,0))/60,IF(F$20&lt;MIN('07 Uspora casu'!$F$5:$J$5),('07 Uspora casu'!$F30/'07 Uspora casu'!$G30)^(1/('07 Uspora casu'!$G$19-'07 Uspora casu'!$F$19))*G31,IF(F$20&gt;MAX('07 Uspora casu'!$F$5:$J$5),(INDEX('07 Uspora casu'!$F30:$J30,MATCH(F$20,'07 Uspora casu'!$F$5:$J$5,1))/INDEX('07 Uspora casu'!$F30:$J30,MATCH(F$20,'07 Uspora casu'!$F$5:$J$5,1)-1))^(1/(INDEX('07 Uspora casu'!$F$5:$J$5,MATCH(F$20,'07 Uspora casu'!$F$5:$J$5,1))-INDEX('07 Uspora casu'!$F$5:$J$5,MATCH(F$20,'07 Uspora casu'!$F$5:$J$5,1)-1)))*E31,(INDEX('07 Uspora casu'!$F30:$J30,MATCH(F$20,'07 Uspora casu'!$F$5:$J$5,1)+1)/INDEX('07 Uspora casu'!$F30:$J30,MATCH(F$20,'07 Uspora casu'!$F$5:$J$5,1)))^(1/(INDEX('07 Uspora casu'!$F$5:$J$5,MATCH(F$20,'07 Uspora casu'!$F$5:$J$5,1)+1)-INDEX('07 Uspora casu'!$F$5:$J$5,MATCH(F$20,'07 Uspora casu'!$F$5:$J$5,1))))*E31))),IFERROR($E31/INDEX('07 Uspora casu'!$F30:$J30,MATCH(F$20,'07 Uspora casu'!$F$5:$J$5,0)),IF(F$20&lt;MIN('07 Uspora casu'!$F$5:$J$5),('07 Uspora casu'!$G30/'07 Uspora casu'!$F30)^(1/('07 Uspora casu'!$G$19-'07 Uspora casu'!$F$19))*G31,IF(F$20&gt;MAX('07 Uspora casu'!$F$5:$J$5),(INDEX('07 Uspora casu'!$F30:$J30,MATCH(F$20,'07 Uspora casu'!$F$5:$J$5,1)-1)/INDEX('07 Uspora casu'!$F30:$J30,MATCH(F$20,'07 Uspora casu'!$F$5:$J$5,1)))^(1/(INDEX('07 Uspora casu'!$F$5:$J$5,MATCH(F$20,'07 Uspora casu'!$F$5:$J$5,1))-INDEX('07 Uspora casu'!$F$5:$J$5,MATCH(F$20,'07 Uspora casu'!$F$5:$J$5,1)-1)))*E31,(INDEX('07 Uspora casu'!$F30:$J30,MATCH(F$20,'07 Uspora casu'!$F$5:$J$5,1))/INDEX('07 Uspora casu'!$F30:$J30,MATCH(F$20,'07 Uspora casu'!$F$5:$J$5,1)+1))^(1/(INDEX('07 Uspora casu'!$F$5:$J$5,MATCH(F$20,'07 Uspora casu'!$F$5:$J$5,1)+1)-INDEX('07 Uspora casu'!$F$5:$J$5,MATCH(F$20,'07 Uspora casu'!$F$5:$J$5,1))))*E31)))))</f>
        <v>0</v>
      </c>
      <c r="G31" s="48">
        <f>IF($E31="",0,IF('07 Uspora casu'!$D$2="Jazdný čas",IFERROR(INDEX('07 Uspora casu'!$F30:$J30,MATCH(G$20,'07 Uspora casu'!$F$5:$J$5,0))/60,IF(G$20&lt;MIN('07 Uspora casu'!$F$5:$J$5),('07 Uspora casu'!$F30/'07 Uspora casu'!$G30)^(1/('07 Uspora casu'!$G$19-'07 Uspora casu'!$F$19))*H31,IF(G$20&gt;MAX('07 Uspora casu'!$F$5:$J$5),(INDEX('07 Uspora casu'!$F30:$J30,MATCH(G$20,'07 Uspora casu'!$F$5:$J$5,1))/INDEX('07 Uspora casu'!$F30:$J30,MATCH(G$20,'07 Uspora casu'!$F$5:$J$5,1)-1))^(1/(INDEX('07 Uspora casu'!$F$5:$J$5,MATCH(G$20,'07 Uspora casu'!$F$5:$J$5,1))-INDEX('07 Uspora casu'!$F$5:$J$5,MATCH(G$20,'07 Uspora casu'!$F$5:$J$5,1)-1)))*F31,(INDEX('07 Uspora casu'!$F30:$J30,MATCH(G$20,'07 Uspora casu'!$F$5:$J$5,1)+1)/INDEX('07 Uspora casu'!$F30:$J30,MATCH(G$20,'07 Uspora casu'!$F$5:$J$5,1)))^(1/(INDEX('07 Uspora casu'!$F$5:$J$5,MATCH(G$20,'07 Uspora casu'!$F$5:$J$5,1)+1)-INDEX('07 Uspora casu'!$F$5:$J$5,MATCH(G$20,'07 Uspora casu'!$F$5:$J$5,1))))*F31))),IFERROR($E31/INDEX('07 Uspora casu'!$F30:$J30,MATCH(G$20,'07 Uspora casu'!$F$5:$J$5,0)),IF(G$20&lt;MIN('07 Uspora casu'!$F$5:$J$5),('07 Uspora casu'!$G30/'07 Uspora casu'!$F30)^(1/('07 Uspora casu'!$G$19-'07 Uspora casu'!$F$19))*H31,IF(G$20&gt;MAX('07 Uspora casu'!$F$5:$J$5),(INDEX('07 Uspora casu'!$F30:$J30,MATCH(G$20,'07 Uspora casu'!$F$5:$J$5,1)-1)/INDEX('07 Uspora casu'!$F30:$J30,MATCH(G$20,'07 Uspora casu'!$F$5:$J$5,1)))^(1/(INDEX('07 Uspora casu'!$F$5:$J$5,MATCH(G$20,'07 Uspora casu'!$F$5:$J$5,1))-INDEX('07 Uspora casu'!$F$5:$J$5,MATCH(G$20,'07 Uspora casu'!$F$5:$J$5,1)-1)))*F31,(INDEX('07 Uspora casu'!$F30:$J30,MATCH(G$20,'07 Uspora casu'!$F$5:$J$5,1))/INDEX('07 Uspora casu'!$F30:$J30,MATCH(G$20,'07 Uspora casu'!$F$5:$J$5,1)+1))^(1/(INDEX('07 Uspora casu'!$F$5:$J$5,MATCH(G$20,'07 Uspora casu'!$F$5:$J$5,1)+1)-INDEX('07 Uspora casu'!$F$5:$J$5,MATCH(G$20,'07 Uspora casu'!$F$5:$J$5,1))))*F31)))))</f>
        <v>0</v>
      </c>
      <c r="H31" s="48">
        <f>IF($E31="",0,IF('07 Uspora casu'!$D$2="Jazdný čas",IFERROR(INDEX('07 Uspora casu'!$F30:$J30,MATCH(H$20,'07 Uspora casu'!$F$5:$J$5,0))/60,IF(H$20&lt;MIN('07 Uspora casu'!$F$5:$J$5),('07 Uspora casu'!$F30/'07 Uspora casu'!$G30)^(1/('07 Uspora casu'!$G$19-'07 Uspora casu'!$F$19))*I31,IF(H$20&gt;MAX('07 Uspora casu'!$F$5:$J$5),(INDEX('07 Uspora casu'!$F30:$J30,MATCH(H$20,'07 Uspora casu'!$F$5:$J$5,1))/INDEX('07 Uspora casu'!$F30:$J30,MATCH(H$20,'07 Uspora casu'!$F$5:$J$5,1)-1))^(1/(INDEX('07 Uspora casu'!$F$5:$J$5,MATCH(H$20,'07 Uspora casu'!$F$5:$J$5,1))-INDEX('07 Uspora casu'!$F$5:$J$5,MATCH(H$20,'07 Uspora casu'!$F$5:$J$5,1)-1)))*G31,(INDEX('07 Uspora casu'!$F30:$J30,MATCH(H$20,'07 Uspora casu'!$F$5:$J$5,1)+1)/INDEX('07 Uspora casu'!$F30:$J30,MATCH(H$20,'07 Uspora casu'!$F$5:$J$5,1)))^(1/(INDEX('07 Uspora casu'!$F$5:$J$5,MATCH(H$20,'07 Uspora casu'!$F$5:$J$5,1)+1)-INDEX('07 Uspora casu'!$F$5:$J$5,MATCH(H$20,'07 Uspora casu'!$F$5:$J$5,1))))*G31))),IFERROR($E31/INDEX('07 Uspora casu'!$F30:$J30,MATCH(H$20,'07 Uspora casu'!$F$5:$J$5,0)),IF(H$20&lt;MIN('07 Uspora casu'!$F$5:$J$5),('07 Uspora casu'!$G30/'07 Uspora casu'!$F30)^(1/('07 Uspora casu'!$G$19-'07 Uspora casu'!$F$19))*I31,IF(H$20&gt;MAX('07 Uspora casu'!$F$5:$J$5),(INDEX('07 Uspora casu'!$F30:$J30,MATCH(H$20,'07 Uspora casu'!$F$5:$J$5,1)-1)/INDEX('07 Uspora casu'!$F30:$J30,MATCH(H$20,'07 Uspora casu'!$F$5:$J$5,1)))^(1/(INDEX('07 Uspora casu'!$F$5:$J$5,MATCH(H$20,'07 Uspora casu'!$F$5:$J$5,1))-INDEX('07 Uspora casu'!$F$5:$J$5,MATCH(H$20,'07 Uspora casu'!$F$5:$J$5,1)-1)))*G31,(INDEX('07 Uspora casu'!$F30:$J30,MATCH(H$20,'07 Uspora casu'!$F$5:$J$5,1))/INDEX('07 Uspora casu'!$F30:$J30,MATCH(H$20,'07 Uspora casu'!$F$5:$J$5,1)+1))^(1/(INDEX('07 Uspora casu'!$F$5:$J$5,MATCH(H$20,'07 Uspora casu'!$F$5:$J$5,1)+1)-INDEX('07 Uspora casu'!$F$5:$J$5,MATCH(H$20,'07 Uspora casu'!$F$5:$J$5,1))))*G31)))))</f>
        <v>0</v>
      </c>
      <c r="I31" s="48">
        <f>IF($E31="",0,IF('07 Uspora casu'!$D$2="Jazdný čas",IFERROR(INDEX('07 Uspora casu'!$F30:$J30,MATCH(I$20,'07 Uspora casu'!$F$5:$J$5,0))/60,IF(I$20&lt;MIN('07 Uspora casu'!$F$5:$J$5),('07 Uspora casu'!$F30/'07 Uspora casu'!$G30)^(1/('07 Uspora casu'!$G$19-'07 Uspora casu'!$F$19))*J31,IF(I$20&gt;MAX('07 Uspora casu'!$F$5:$J$5),(INDEX('07 Uspora casu'!$F30:$J30,MATCH(I$20,'07 Uspora casu'!$F$5:$J$5,1))/INDEX('07 Uspora casu'!$F30:$J30,MATCH(I$20,'07 Uspora casu'!$F$5:$J$5,1)-1))^(1/(INDEX('07 Uspora casu'!$F$5:$J$5,MATCH(I$20,'07 Uspora casu'!$F$5:$J$5,1))-INDEX('07 Uspora casu'!$F$5:$J$5,MATCH(I$20,'07 Uspora casu'!$F$5:$J$5,1)-1)))*H31,(INDEX('07 Uspora casu'!$F30:$J30,MATCH(I$20,'07 Uspora casu'!$F$5:$J$5,1)+1)/INDEX('07 Uspora casu'!$F30:$J30,MATCH(I$20,'07 Uspora casu'!$F$5:$J$5,1)))^(1/(INDEX('07 Uspora casu'!$F$5:$J$5,MATCH(I$20,'07 Uspora casu'!$F$5:$J$5,1)+1)-INDEX('07 Uspora casu'!$F$5:$J$5,MATCH(I$20,'07 Uspora casu'!$F$5:$J$5,1))))*H31))),IFERROR($E31/INDEX('07 Uspora casu'!$F30:$J30,MATCH(I$20,'07 Uspora casu'!$F$5:$J$5,0)),IF(I$20&lt;MIN('07 Uspora casu'!$F$5:$J$5),('07 Uspora casu'!$G30/'07 Uspora casu'!$F30)^(1/('07 Uspora casu'!$G$19-'07 Uspora casu'!$F$19))*J31,IF(I$20&gt;MAX('07 Uspora casu'!$F$5:$J$5),(INDEX('07 Uspora casu'!$F30:$J30,MATCH(I$20,'07 Uspora casu'!$F$5:$J$5,1)-1)/INDEX('07 Uspora casu'!$F30:$J30,MATCH(I$20,'07 Uspora casu'!$F$5:$J$5,1)))^(1/(INDEX('07 Uspora casu'!$F$5:$J$5,MATCH(I$20,'07 Uspora casu'!$F$5:$J$5,1))-INDEX('07 Uspora casu'!$F$5:$J$5,MATCH(I$20,'07 Uspora casu'!$F$5:$J$5,1)-1)))*H31,(INDEX('07 Uspora casu'!$F30:$J30,MATCH(I$20,'07 Uspora casu'!$F$5:$J$5,1))/INDEX('07 Uspora casu'!$F30:$J30,MATCH(I$20,'07 Uspora casu'!$F$5:$J$5,1)+1))^(1/(INDEX('07 Uspora casu'!$F$5:$J$5,MATCH(I$20,'07 Uspora casu'!$F$5:$J$5,1)+1)-INDEX('07 Uspora casu'!$F$5:$J$5,MATCH(I$20,'07 Uspora casu'!$F$5:$J$5,1))))*H31)))))</f>
        <v>0</v>
      </c>
      <c r="J31" s="48">
        <f>IF($E31="",0,IF('07 Uspora casu'!$D$2="Jazdný čas",IFERROR(INDEX('07 Uspora casu'!$F30:$J30,MATCH(J$20,'07 Uspora casu'!$F$5:$J$5,0))/60,IF(J$20&lt;MIN('07 Uspora casu'!$F$5:$J$5),('07 Uspora casu'!$F30/'07 Uspora casu'!$G30)^(1/('07 Uspora casu'!$G$19-'07 Uspora casu'!$F$19))*K31,IF(J$20&gt;MAX('07 Uspora casu'!$F$5:$J$5),(INDEX('07 Uspora casu'!$F30:$J30,MATCH(J$20,'07 Uspora casu'!$F$5:$J$5,1))/INDEX('07 Uspora casu'!$F30:$J30,MATCH(J$20,'07 Uspora casu'!$F$5:$J$5,1)-1))^(1/(INDEX('07 Uspora casu'!$F$5:$J$5,MATCH(J$20,'07 Uspora casu'!$F$5:$J$5,1))-INDEX('07 Uspora casu'!$F$5:$J$5,MATCH(J$20,'07 Uspora casu'!$F$5:$J$5,1)-1)))*I31,(INDEX('07 Uspora casu'!$F30:$J30,MATCH(J$20,'07 Uspora casu'!$F$5:$J$5,1)+1)/INDEX('07 Uspora casu'!$F30:$J30,MATCH(J$20,'07 Uspora casu'!$F$5:$J$5,1)))^(1/(INDEX('07 Uspora casu'!$F$5:$J$5,MATCH(J$20,'07 Uspora casu'!$F$5:$J$5,1)+1)-INDEX('07 Uspora casu'!$F$5:$J$5,MATCH(J$20,'07 Uspora casu'!$F$5:$J$5,1))))*I31))),IFERROR($E31/INDEX('07 Uspora casu'!$F30:$J30,MATCH(J$20,'07 Uspora casu'!$F$5:$J$5,0)),IF(J$20&lt;MIN('07 Uspora casu'!$F$5:$J$5),('07 Uspora casu'!$G30/'07 Uspora casu'!$F30)^(1/('07 Uspora casu'!$G$19-'07 Uspora casu'!$F$19))*K31,IF(J$20&gt;MAX('07 Uspora casu'!$F$5:$J$5),(INDEX('07 Uspora casu'!$F30:$J30,MATCH(J$20,'07 Uspora casu'!$F$5:$J$5,1)-1)/INDEX('07 Uspora casu'!$F30:$J30,MATCH(J$20,'07 Uspora casu'!$F$5:$J$5,1)))^(1/(INDEX('07 Uspora casu'!$F$5:$J$5,MATCH(J$20,'07 Uspora casu'!$F$5:$J$5,1))-INDEX('07 Uspora casu'!$F$5:$J$5,MATCH(J$20,'07 Uspora casu'!$F$5:$J$5,1)-1)))*I31,(INDEX('07 Uspora casu'!$F30:$J30,MATCH(J$20,'07 Uspora casu'!$F$5:$J$5,1))/INDEX('07 Uspora casu'!$F30:$J30,MATCH(J$20,'07 Uspora casu'!$F$5:$J$5,1)+1))^(1/(INDEX('07 Uspora casu'!$F$5:$J$5,MATCH(J$20,'07 Uspora casu'!$F$5:$J$5,1)+1)-INDEX('07 Uspora casu'!$F$5:$J$5,MATCH(J$20,'07 Uspora casu'!$F$5:$J$5,1))))*I31)))))</f>
        <v>0</v>
      </c>
      <c r="K31" s="48">
        <f>IF($E31="",0,IF('07 Uspora casu'!$D$2="Jazdný čas",IFERROR(INDEX('07 Uspora casu'!$F30:$J30,MATCH(K$20,'07 Uspora casu'!$F$5:$J$5,0))/60,IF(K$20&lt;MIN('07 Uspora casu'!$F$5:$J$5),('07 Uspora casu'!$F30/'07 Uspora casu'!$G30)^(1/('07 Uspora casu'!$G$19-'07 Uspora casu'!$F$19))*L31,IF(K$20&gt;MAX('07 Uspora casu'!$F$5:$J$5),(INDEX('07 Uspora casu'!$F30:$J30,MATCH(K$20,'07 Uspora casu'!$F$5:$J$5,1))/INDEX('07 Uspora casu'!$F30:$J30,MATCH(K$20,'07 Uspora casu'!$F$5:$J$5,1)-1))^(1/(INDEX('07 Uspora casu'!$F$5:$J$5,MATCH(K$20,'07 Uspora casu'!$F$5:$J$5,1))-INDEX('07 Uspora casu'!$F$5:$J$5,MATCH(K$20,'07 Uspora casu'!$F$5:$J$5,1)-1)))*J31,(INDEX('07 Uspora casu'!$F30:$J30,MATCH(K$20,'07 Uspora casu'!$F$5:$J$5,1)+1)/INDEX('07 Uspora casu'!$F30:$J30,MATCH(K$20,'07 Uspora casu'!$F$5:$J$5,1)))^(1/(INDEX('07 Uspora casu'!$F$5:$J$5,MATCH(K$20,'07 Uspora casu'!$F$5:$J$5,1)+1)-INDEX('07 Uspora casu'!$F$5:$J$5,MATCH(K$20,'07 Uspora casu'!$F$5:$J$5,1))))*J31))),IFERROR($E31/INDEX('07 Uspora casu'!$F30:$J30,MATCH(K$20,'07 Uspora casu'!$F$5:$J$5,0)),IF(K$20&lt;MIN('07 Uspora casu'!$F$5:$J$5),('07 Uspora casu'!$G30/'07 Uspora casu'!$F30)^(1/('07 Uspora casu'!$G$19-'07 Uspora casu'!$F$19))*L31,IF(K$20&gt;MAX('07 Uspora casu'!$F$5:$J$5),(INDEX('07 Uspora casu'!$F30:$J30,MATCH(K$20,'07 Uspora casu'!$F$5:$J$5,1)-1)/INDEX('07 Uspora casu'!$F30:$J30,MATCH(K$20,'07 Uspora casu'!$F$5:$J$5,1)))^(1/(INDEX('07 Uspora casu'!$F$5:$J$5,MATCH(K$20,'07 Uspora casu'!$F$5:$J$5,1))-INDEX('07 Uspora casu'!$F$5:$J$5,MATCH(K$20,'07 Uspora casu'!$F$5:$J$5,1)-1)))*J31,(INDEX('07 Uspora casu'!$F30:$J30,MATCH(K$20,'07 Uspora casu'!$F$5:$J$5,1))/INDEX('07 Uspora casu'!$F30:$J30,MATCH(K$20,'07 Uspora casu'!$F$5:$J$5,1)+1))^(1/(INDEX('07 Uspora casu'!$F$5:$J$5,MATCH(K$20,'07 Uspora casu'!$F$5:$J$5,1)+1)-INDEX('07 Uspora casu'!$F$5:$J$5,MATCH(K$20,'07 Uspora casu'!$F$5:$J$5,1))))*J31)))))</f>
        <v>0</v>
      </c>
      <c r="L31" s="48">
        <f>IF($E31="",0,IF('07 Uspora casu'!$D$2="Jazdný čas",IFERROR(INDEX('07 Uspora casu'!$F30:$J30,MATCH(L$20,'07 Uspora casu'!$F$5:$J$5,0))/60,IF(L$20&lt;MIN('07 Uspora casu'!$F$5:$J$5),('07 Uspora casu'!$F30/'07 Uspora casu'!$G30)^(1/('07 Uspora casu'!$G$19-'07 Uspora casu'!$F$19))*M31,IF(L$20&gt;MAX('07 Uspora casu'!$F$5:$J$5),(INDEX('07 Uspora casu'!$F30:$J30,MATCH(L$20,'07 Uspora casu'!$F$5:$J$5,1))/INDEX('07 Uspora casu'!$F30:$J30,MATCH(L$20,'07 Uspora casu'!$F$5:$J$5,1)-1))^(1/(INDEX('07 Uspora casu'!$F$5:$J$5,MATCH(L$20,'07 Uspora casu'!$F$5:$J$5,1))-INDEX('07 Uspora casu'!$F$5:$J$5,MATCH(L$20,'07 Uspora casu'!$F$5:$J$5,1)-1)))*K31,(INDEX('07 Uspora casu'!$F30:$J30,MATCH(L$20,'07 Uspora casu'!$F$5:$J$5,1)+1)/INDEX('07 Uspora casu'!$F30:$J30,MATCH(L$20,'07 Uspora casu'!$F$5:$J$5,1)))^(1/(INDEX('07 Uspora casu'!$F$5:$J$5,MATCH(L$20,'07 Uspora casu'!$F$5:$J$5,1)+1)-INDEX('07 Uspora casu'!$F$5:$J$5,MATCH(L$20,'07 Uspora casu'!$F$5:$J$5,1))))*K31))),IFERROR($E31/INDEX('07 Uspora casu'!$F30:$J30,MATCH(L$20,'07 Uspora casu'!$F$5:$J$5,0)),IF(L$20&lt;MIN('07 Uspora casu'!$F$5:$J$5),('07 Uspora casu'!$G30/'07 Uspora casu'!$F30)^(1/('07 Uspora casu'!$G$19-'07 Uspora casu'!$F$19))*M31,IF(L$20&gt;MAX('07 Uspora casu'!$F$5:$J$5),(INDEX('07 Uspora casu'!$F30:$J30,MATCH(L$20,'07 Uspora casu'!$F$5:$J$5,1)-1)/INDEX('07 Uspora casu'!$F30:$J30,MATCH(L$20,'07 Uspora casu'!$F$5:$J$5,1)))^(1/(INDEX('07 Uspora casu'!$F$5:$J$5,MATCH(L$20,'07 Uspora casu'!$F$5:$J$5,1))-INDEX('07 Uspora casu'!$F$5:$J$5,MATCH(L$20,'07 Uspora casu'!$F$5:$J$5,1)-1)))*K31,(INDEX('07 Uspora casu'!$F30:$J30,MATCH(L$20,'07 Uspora casu'!$F$5:$J$5,1))/INDEX('07 Uspora casu'!$F30:$J30,MATCH(L$20,'07 Uspora casu'!$F$5:$J$5,1)+1))^(1/(INDEX('07 Uspora casu'!$F$5:$J$5,MATCH(L$20,'07 Uspora casu'!$F$5:$J$5,1)+1)-INDEX('07 Uspora casu'!$F$5:$J$5,MATCH(L$20,'07 Uspora casu'!$F$5:$J$5,1))))*K31)))))</f>
        <v>0</v>
      </c>
      <c r="M31" s="48">
        <f>IF($E31="",0,IF('07 Uspora casu'!$D$2="Jazdný čas",IFERROR(INDEX('07 Uspora casu'!$F30:$J30,MATCH(M$20,'07 Uspora casu'!$F$5:$J$5,0))/60,IF(M$20&lt;MIN('07 Uspora casu'!$F$5:$J$5),('07 Uspora casu'!$F30/'07 Uspora casu'!$G30)^(1/('07 Uspora casu'!$G$19-'07 Uspora casu'!$F$19))*N31,IF(M$20&gt;MAX('07 Uspora casu'!$F$5:$J$5),(INDEX('07 Uspora casu'!$F30:$J30,MATCH(M$20,'07 Uspora casu'!$F$5:$J$5,1))/INDEX('07 Uspora casu'!$F30:$J30,MATCH(M$20,'07 Uspora casu'!$F$5:$J$5,1)-1))^(1/(INDEX('07 Uspora casu'!$F$5:$J$5,MATCH(M$20,'07 Uspora casu'!$F$5:$J$5,1))-INDEX('07 Uspora casu'!$F$5:$J$5,MATCH(M$20,'07 Uspora casu'!$F$5:$J$5,1)-1)))*L31,(INDEX('07 Uspora casu'!$F30:$J30,MATCH(M$20,'07 Uspora casu'!$F$5:$J$5,1)+1)/INDEX('07 Uspora casu'!$F30:$J30,MATCH(M$20,'07 Uspora casu'!$F$5:$J$5,1)))^(1/(INDEX('07 Uspora casu'!$F$5:$J$5,MATCH(M$20,'07 Uspora casu'!$F$5:$J$5,1)+1)-INDEX('07 Uspora casu'!$F$5:$J$5,MATCH(M$20,'07 Uspora casu'!$F$5:$J$5,1))))*L31))),IFERROR($E31/INDEX('07 Uspora casu'!$F30:$J30,MATCH(M$20,'07 Uspora casu'!$F$5:$J$5,0)),IF(M$20&lt;MIN('07 Uspora casu'!$F$5:$J$5),('07 Uspora casu'!$G30/'07 Uspora casu'!$F30)^(1/('07 Uspora casu'!$G$19-'07 Uspora casu'!$F$19))*N31,IF(M$20&gt;MAX('07 Uspora casu'!$F$5:$J$5),(INDEX('07 Uspora casu'!$F30:$J30,MATCH(M$20,'07 Uspora casu'!$F$5:$J$5,1)-1)/INDEX('07 Uspora casu'!$F30:$J30,MATCH(M$20,'07 Uspora casu'!$F$5:$J$5,1)))^(1/(INDEX('07 Uspora casu'!$F$5:$J$5,MATCH(M$20,'07 Uspora casu'!$F$5:$J$5,1))-INDEX('07 Uspora casu'!$F$5:$J$5,MATCH(M$20,'07 Uspora casu'!$F$5:$J$5,1)-1)))*L31,(INDEX('07 Uspora casu'!$F30:$J30,MATCH(M$20,'07 Uspora casu'!$F$5:$J$5,1))/INDEX('07 Uspora casu'!$F30:$J30,MATCH(M$20,'07 Uspora casu'!$F$5:$J$5,1)+1))^(1/(INDEX('07 Uspora casu'!$F$5:$J$5,MATCH(M$20,'07 Uspora casu'!$F$5:$J$5,1)+1)-INDEX('07 Uspora casu'!$F$5:$J$5,MATCH(M$20,'07 Uspora casu'!$F$5:$J$5,1))))*L31)))))</f>
        <v>0</v>
      </c>
      <c r="N31" s="48">
        <f>IF($E31="",0,IF('07 Uspora casu'!$D$2="Jazdný čas",IFERROR(INDEX('07 Uspora casu'!$F30:$J30,MATCH(N$20,'07 Uspora casu'!$F$5:$J$5,0))/60,IF(N$20&lt;MIN('07 Uspora casu'!$F$5:$J$5),('07 Uspora casu'!$F30/'07 Uspora casu'!$G30)^(1/('07 Uspora casu'!$G$19-'07 Uspora casu'!$F$19))*O31,IF(N$20&gt;MAX('07 Uspora casu'!$F$5:$J$5),(INDEX('07 Uspora casu'!$F30:$J30,MATCH(N$20,'07 Uspora casu'!$F$5:$J$5,1))/INDEX('07 Uspora casu'!$F30:$J30,MATCH(N$20,'07 Uspora casu'!$F$5:$J$5,1)-1))^(1/(INDEX('07 Uspora casu'!$F$5:$J$5,MATCH(N$20,'07 Uspora casu'!$F$5:$J$5,1))-INDEX('07 Uspora casu'!$F$5:$J$5,MATCH(N$20,'07 Uspora casu'!$F$5:$J$5,1)-1)))*M31,(INDEX('07 Uspora casu'!$F30:$J30,MATCH(N$20,'07 Uspora casu'!$F$5:$J$5,1)+1)/INDEX('07 Uspora casu'!$F30:$J30,MATCH(N$20,'07 Uspora casu'!$F$5:$J$5,1)))^(1/(INDEX('07 Uspora casu'!$F$5:$J$5,MATCH(N$20,'07 Uspora casu'!$F$5:$J$5,1)+1)-INDEX('07 Uspora casu'!$F$5:$J$5,MATCH(N$20,'07 Uspora casu'!$F$5:$J$5,1))))*M31))),IFERROR($E31/INDEX('07 Uspora casu'!$F30:$J30,MATCH(N$20,'07 Uspora casu'!$F$5:$J$5,0)),IF(N$20&lt;MIN('07 Uspora casu'!$F$5:$J$5),('07 Uspora casu'!$G30/'07 Uspora casu'!$F30)^(1/('07 Uspora casu'!$G$19-'07 Uspora casu'!$F$19))*O31,IF(N$20&gt;MAX('07 Uspora casu'!$F$5:$J$5),(INDEX('07 Uspora casu'!$F30:$J30,MATCH(N$20,'07 Uspora casu'!$F$5:$J$5,1)-1)/INDEX('07 Uspora casu'!$F30:$J30,MATCH(N$20,'07 Uspora casu'!$F$5:$J$5,1)))^(1/(INDEX('07 Uspora casu'!$F$5:$J$5,MATCH(N$20,'07 Uspora casu'!$F$5:$J$5,1))-INDEX('07 Uspora casu'!$F$5:$J$5,MATCH(N$20,'07 Uspora casu'!$F$5:$J$5,1)-1)))*M31,(INDEX('07 Uspora casu'!$F30:$J30,MATCH(N$20,'07 Uspora casu'!$F$5:$J$5,1))/INDEX('07 Uspora casu'!$F30:$J30,MATCH(N$20,'07 Uspora casu'!$F$5:$J$5,1)+1))^(1/(INDEX('07 Uspora casu'!$F$5:$J$5,MATCH(N$20,'07 Uspora casu'!$F$5:$J$5,1)+1)-INDEX('07 Uspora casu'!$F$5:$J$5,MATCH(N$20,'07 Uspora casu'!$F$5:$J$5,1))))*M31)))))</f>
        <v>0</v>
      </c>
      <c r="O31" s="48">
        <f>IF($E31="",0,IF('07 Uspora casu'!$D$2="Jazdný čas",IFERROR(INDEX('07 Uspora casu'!$F30:$J30,MATCH(O$20,'07 Uspora casu'!$F$5:$J$5,0))/60,IF(O$20&lt;MIN('07 Uspora casu'!$F$5:$J$5),('07 Uspora casu'!$F30/'07 Uspora casu'!$G30)^(1/('07 Uspora casu'!$G$19-'07 Uspora casu'!$F$19))*P31,IF(O$20&gt;MAX('07 Uspora casu'!$F$5:$J$5),(INDEX('07 Uspora casu'!$F30:$J30,MATCH(O$20,'07 Uspora casu'!$F$5:$J$5,1))/INDEX('07 Uspora casu'!$F30:$J30,MATCH(O$20,'07 Uspora casu'!$F$5:$J$5,1)-1))^(1/(INDEX('07 Uspora casu'!$F$5:$J$5,MATCH(O$20,'07 Uspora casu'!$F$5:$J$5,1))-INDEX('07 Uspora casu'!$F$5:$J$5,MATCH(O$20,'07 Uspora casu'!$F$5:$J$5,1)-1)))*N31,(INDEX('07 Uspora casu'!$F30:$J30,MATCH(O$20,'07 Uspora casu'!$F$5:$J$5,1)+1)/INDEX('07 Uspora casu'!$F30:$J30,MATCH(O$20,'07 Uspora casu'!$F$5:$J$5,1)))^(1/(INDEX('07 Uspora casu'!$F$5:$J$5,MATCH(O$20,'07 Uspora casu'!$F$5:$J$5,1)+1)-INDEX('07 Uspora casu'!$F$5:$J$5,MATCH(O$20,'07 Uspora casu'!$F$5:$J$5,1))))*N31))),IFERROR($E31/INDEX('07 Uspora casu'!$F30:$J30,MATCH(O$20,'07 Uspora casu'!$F$5:$J$5,0)),IF(O$20&lt;MIN('07 Uspora casu'!$F$5:$J$5),('07 Uspora casu'!$G30/'07 Uspora casu'!$F30)^(1/('07 Uspora casu'!$G$19-'07 Uspora casu'!$F$19))*P31,IF(O$20&gt;MAX('07 Uspora casu'!$F$5:$J$5),(INDEX('07 Uspora casu'!$F30:$J30,MATCH(O$20,'07 Uspora casu'!$F$5:$J$5,1)-1)/INDEX('07 Uspora casu'!$F30:$J30,MATCH(O$20,'07 Uspora casu'!$F$5:$J$5,1)))^(1/(INDEX('07 Uspora casu'!$F$5:$J$5,MATCH(O$20,'07 Uspora casu'!$F$5:$J$5,1))-INDEX('07 Uspora casu'!$F$5:$J$5,MATCH(O$20,'07 Uspora casu'!$F$5:$J$5,1)-1)))*N31,(INDEX('07 Uspora casu'!$F30:$J30,MATCH(O$20,'07 Uspora casu'!$F$5:$J$5,1))/INDEX('07 Uspora casu'!$F30:$J30,MATCH(O$20,'07 Uspora casu'!$F$5:$J$5,1)+1))^(1/(INDEX('07 Uspora casu'!$F$5:$J$5,MATCH(O$20,'07 Uspora casu'!$F$5:$J$5,1)+1)-INDEX('07 Uspora casu'!$F$5:$J$5,MATCH(O$20,'07 Uspora casu'!$F$5:$J$5,1))))*N31)))))</f>
        <v>0</v>
      </c>
      <c r="P31" s="48">
        <f>IF($E31="",0,IF('07 Uspora casu'!$D$2="Jazdný čas",IFERROR(INDEX('07 Uspora casu'!$F30:$J30,MATCH(P$20,'07 Uspora casu'!$F$5:$J$5,0))/60,IF(P$20&lt;MIN('07 Uspora casu'!$F$5:$J$5),('07 Uspora casu'!$F30/'07 Uspora casu'!$G30)^(1/('07 Uspora casu'!$G$19-'07 Uspora casu'!$F$19))*Q31,IF(P$20&gt;MAX('07 Uspora casu'!$F$5:$J$5),(INDEX('07 Uspora casu'!$F30:$J30,MATCH(P$20,'07 Uspora casu'!$F$5:$J$5,1))/INDEX('07 Uspora casu'!$F30:$J30,MATCH(P$20,'07 Uspora casu'!$F$5:$J$5,1)-1))^(1/(INDEX('07 Uspora casu'!$F$5:$J$5,MATCH(P$20,'07 Uspora casu'!$F$5:$J$5,1))-INDEX('07 Uspora casu'!$F$5:$J$5,MATCH(P$20,'07 Uspora casu'!$F$5:$J$5,1)-1)))*O31,(INDEX('07 Uspora casu'!$F30:$J30,MATCH(P$20,'07 Uspora casu'!$F$5:$J$5,1)+1)/INDEX('07 Uspora casu'!$F30:$J30,MATCH(P$20,'07 Uspora casu'!$F$5:$J$5,1)))^(1/(INDEX('07 Uspora casu'!$F$5:$J$5,MATCH(P$20,'07 Uspora casu'!$F$5:$J$5,1)+1)-INDEX('07 Uspora casu'!$F$5:$J$5,MATCH(P$20,'07 Uspora casu'!$F$5:$J$5,1))))*O31))),IFERROR($E31/INDEX('07 Uspora casu'!$F30:$J30,MATCH(P$20,'07 Uspora casu'!$F$5:$J$5,0)),IF(P$20&lt;MIN('07 Uspora casu'!$F$5:$J$5),('07 Uspora casu'!$G30/'07 Uspora casu'!$F30)^(1/('07 Uspora casu'!$G$19-'07 Uspora casu'!$F$19))*Q31,IF(P$20&gt;MAX('07 Uspora casu'!$F$5:$J$5),(INDEX('07 Uspora casu'!$F30:$J30,MATCH(P$20,'07 Uspora casu'!$F$5:$J$5,1)-1)/INDEX('07 Uspora casu'!$F30:$J30,MATCH(P$20,'07 Uspora casu'!$F$5:$J$5,1)))^(1/(INDEX('07 Uspora casu'!$F$5:$J$5,MATCH(P$20,'07 Uspora casu'!$F$5:$J$5,1))-INDEX('07 Uspora casu'!$F$5:$J$5,MATCH(P$20,'07 Uspora casu'!$F$5:$J$5,1)-1)))*O31,(INDEX('07 Uspora casu'!$F30:$J30,MATCH(P$20,'07 Uspora casu'!$F$5:$J$5,1))/INDEX('07 Uspora casu'!$F30:$J30,MATCH(P$20,'07 Uspora casu'!$F$5:$J$5,1)+1))^(1/(INDEX('07 Uspora casu'!$F$5:$J$5,MATCH(P$20,'07 Uspora casu'!$F$5:$J$5,1)+1)-INDEX('07 Uspora casu'!$F$5:$J$5,MATCH(P$20,'07 Uspora casu'!$F$5:$J$5,1))))*O31)))))</f>
        <v>0</v>
      </c>
      <c r="Q31" s="48">
        <f>IF($E31="",0,IF('07 Uspora casu'!$D$2="Jazdný čas",IFERROR(INDEX('07 Uspora casu'!$F30:$J30,MATCH(Q$20,'07 Uspora casu'!$F$5:$J$5,0))/60,IF(Q$20&lt;MIN('07 Uspora casu'!$F$5:$J$5),('07 Uspora casu'!$F30/'07 Uspora casu'!$G30)^(1/('07 Uspora casu'!$G$19-'07 Uspora casu'!$F$19))*R31,IF(Q$20&gt;MAX('07 Uspora casu'!$F$5:$J$5),(INDEX('07 Uspora casu'!$F30:$J30,MATCH(Q$20,'07 Uspora casu'!$F$5:$J$5,1))/INDEX('07 Uspora casu'!$F30:$J30,MATCH(Q$20,'07 Uspora casu'!$F$5:$J$5,1)-1))^(1/(INDEX('07 Uspora casu'!$F$5:$J$5,MATCH(Q$20,'07 Uspora casu'!$F$5:$J$5,1))-INDEX('07 Uspora casu'!$F$5:$J$5,MATCH(Q$20,'07 Uspora casu'!$F$5:$J$5,1)-1)))*P31,(INDEX('07 Uspora casu'!$F30:$J30,MATCH(Q$20,'07 Uspora casu'!$F$5:$J$5,1)+1)/INDEX('07 Uspora casu'!$F30:$J30,MATCH(Q$20,'07 Uspora casu'!$F$5:$J$5,1)))^(1/(INDEX('07 Uspora casu'!$F$5:$J$5,MATCH(Q$20,'07 Uspora casu'!$F$5:$J$5,1)+1)-INDEX('07 Uspora casu'!$F$5:$J$5,MATCH(Q$20,'07 Uspora casu'!$F$5:$J$5,1))))*P31))),IFERROR($E31/INDEX('07 Uspora casu'!$F30:$J30,MATCH(Q$20,'07 Uspora casu'!$F$5:$J$5,0)),IF(Q$20&lt;MIN('07 Uspora casu'!$F$5:$J$5),('07 Uspora casu'!$G30/'07 Uspora casu'!$F30)^(1/('07 Uspora casu'!$G$19-'07 Uspora casu'!$F$19))*R31,IF(Q$20&gt;MAX('07 Uspora casu'!$F$5:$J$5),(INDEX('07 Uspora casu'!$F30:$J30,MATCH(Q$20,'07 Uspora casu'!$F$5:$J$5,1)-1)/INDEX('07 Uspora casu'!$F30:$J30,MATCH(Q$20,'07 Uspora casu'!$F$5:$J$5,1)))^(1/(INDEX('07 Uspora casu'!$F$5:$J$5,MATCH(Q$20,'07 Uspora casu'!$F$5:$J$5,1))-INDEX('07 Uspora casu'!$F$5:$J$5,MATCH(Q$20,'07 Uspora casu'!$F$5:$J$5,1)-1)))*P31,(INDEX('07 Uspora casu'!$F30:$J30,MATCH(Q$20,'07 Uspora casu'!$F$5:$J$5,1))/INDEX('07 Uspora casu'!$F30:$J30,MATCH(Q$20,'07 Uspora casu'!$F$5:$J$5,1)+1))^(1/(INDEX('07 Uspora casu'!$F$5:$J$5,MATCH(Q$20,'07 Uspora casu'!$F$5:$J$5,1)+1)-INDEX('07 Uspora casu'!$F$5:$J$5,MATCH(Q$20,'07 Uspora casu'!$F$5:$J$5,1))))*P31)))))</f>
        <v>0</v>
      </c>
      <c r="R31" s="48">
        <f>IF($E31="",0,IF('07 Uspora casu'!$D$2="Jazdný čas",IFERROR(INDEX('07 Uspora casu'!$F30:$J30,MATCH(R$20,'07 Uspora casu'!$F$5:$J$5,0))/60,IF(R$20&lt;MIN('07 Uspora casu'!$F$5:$J$5),('07 Uspora casu'!$F30/'07 Uspora casu'!$G30)^(1/('07 Uspora casu'!$G$19-'07 Uspora casu'!$F$19))*S31,IF(R$20&gt;MAX('07 Uspora casu'!$F$5:$J$5),(INDEX('07 Uspora casu'!$F30:$J30,MATCH(R$20,'07 Uspora casu'!$F$5:$J$5,1))/INDEX('07 Uspora casu'!$F30:$J30,MATCH(R$20,'07 Uspora casu'!$F$5:$J$5,1)-1))^(1/(INDEX('07 Uspora casu'!$F$5:$J$5,MATCH(R$20,'07 Uspora casu'!$F$5:$J$5,1))-INDEX('07 Uspora casu'!$F$5:$J$5,MATCH(R$20,'07 Uspora casu'!$F$5:$J$5,1)-1)))*Q31,(INDEX('07 Uspora casu'!$F30:$J30,MATCH(R$20,'07 Uspora casu'!$F$5:$J$5,1)+1)/INDEX('07 Uspora casu'!$F30:$J30,MATCH(R$20,'07 Uspora casu'!$F$5:$J$5,1)))^(1/(INDEX('07 Uspora casu'!$F$5:$J$5,MATCH(R$20,'07 Uspora casu'!$F$5:$J$5,1)+1)-INDEX('07 Uspora casu'!$F$5:$J$5,MATCH(R$20,'07 Uspora casu'!$F$5:$J$5,1))))*Q31))),IFERROR($E31/INDEX('07 Uspora casu'!$F30:$J30,MATCH(R$20,'07 Uspora casu'!$F$5:$J$5,0)),IF(R$20&lt;MIN('07 Uspora casu'!$F$5:$J$5),('07 Uspora casu'!$G30/'07 Uspora casu'!$F30)^(1/('07 Uspora casu'!$G$19-'07 Uspora casu'!$F$19))*S31,IF(R$20&gt;MAX('07 Uspora casu'!$F$5:$J$5),(INDEX('07 Uspora casu'!$F30:$J30,MATCH(R$20,'07 Uspora casu'!$F$5:$J$5,1)-1)/INDEX('07 Uspora casu'!$F30:$J30,MATCH(R$20,'07 Uspora casu'!$F$5:$J$5,1)))^(1/(INDEX('07 Uspora casu'!$F$5:$J$5,MATCH(R$20,'07 Uspora casu'!$F$5:$J$5,1))-INDEX('07 Uspora casu'!$F$5:$J$5,MATCH(R$20,'07 Uspora casu'!$F$5:$J$5,1)-1)))*Q31,(INDEX('07 Uspora casu'!$F30:$J30,MATCH(R$20,'07 Uspora casu'!$F$5:$J$5,1))/INDEX('07 Uspora casu'!$F30:$J30,MATCH(R$20,'07 Uspora casu'!$F$5:$J$5,1)+1))^(1/(INDEX('07 Uspora casu'!$F$5:$J$5,MATCH(R$20,'07 Uspora casu'!$F$5:$J$5,1)+1)-INDEX('07 Uspora casu'!$F$5:$J$5,MATCH(R$20,'07 Uspora casu'!$F$5:$J$5,1))))*Q31)))))</f>
        <v>0</v>
      </c>
      <c r="S31" s="48">
        <f>IF($E31="",0,IF('07 Uspora casu'!$D$2="Jazdný čas",IFERROR(INDEX('07 Uspora casu'!$F30:$J30,MATCH(S$20,'07 Uspora casu'!$F$5:$J$5,0))/60,IF(S$20&lt;MIN('07 Uspora casu'!$F$5:$J$5),('07 Uspora casu'!$F30/'07 Uspora casu'!$G30)^(1/('07 Uspora casu'!$G$19-'07 Uspora casu'!$F$19))*T31,IF(S$20&gt;MAX('07 Uspora casu'!$F$5:$J$5),(INDEX('07 Uspora casu'!$F30:$J30,MATCH(S$20,'07 Uspora casu'!$F$5:$J$5,1))/INDEX('07 Uspora casu'!$F30:$J30,MATCH(S$20,'07 Uspora casu'!$F$5:$J$5,1)-1))^(1/(INDEX('07 Uspora casu'!$F$5:$J$5,MATCH(S$20,'07 Uspora casu'!$F$5:$J$5,1))-INDEX('07 Uspora casu'!$F$5:$J$5,MATCH(S$20,'07 Uspora casu'!$F$5:$J$5,1)-1)))*R31,(INDEX('07 Uspora casu'!$F30:$J30,MATCH(S$20,'07 Uspora casu'!$F$5:$J$5,1)+1)/INDEX('07 Uspora casu'!$F30:$J30,MATCH(S$20,'07 Uspora casu'!$F$5:$J$5,1)))^(1/(INDEX('07 Uspora casu'!$F$5:$J$5,MATCH(S$20,'07 Uspora casu'!$F$5:$J$5,1)+1)-INDEX('07 Uspora casu'!$F$5:$J$5,MATCH(S$20,'07 Uspora casu'!$F$5:$J$5,1))))*R31))),IFERROR($E31/INDEX('07 Uspora casu'!$F30:$J30,MATCH(S$20,'07 Uspora casu'!$F$5:$J$5,0)),IF(S$20&lt;MIN('07 Uspora casu'!$F$5:$J$5),('07 Uspora casu'!$G30/'07 Uspora casu'!$F30)^(1/('07 Uspora casu'!$G$19-'07 Uspora casu'!$F$19))*T31,IF(S$20&gt;MAX('07 Uspora casu'!$F$5:$J$5),(INDEX('07 Uspora casu'!$F30:$J30,MATCH(S$20,'07 Uspora casu'!$F$5:$J$5,1)-1)/INDEX('07 Uspora casu'!$F30:$J30,MATCH(S$20,'07 Uspora casu'!$F$5:$J$5,1)))^(1/(INDEX('07 Uspora casu'!$F$5:$J$5,MATCH(S$20,'07 Uspora casu'!$F$5:$J$5,1))-INDEX('07 Uspora casu'!$F$5:$J$5,MATCH(S$20,'07 Uspora casu'!$F$5:$J$5,1)-1)))*R31,(INDEX('07 Uspora casu'!$F30:$J30,MATCH(S$20,'07 Uspora casu'!$F$5:$J$5,1))/INDEX('07 Uspora casu'!$F30:$J30,MATCH(S$20,'07 Uspora casu'!$F$5:$J$5,1)+1))^(1/(INDEX('07 Uspora casu'!$F$5:$J$5,MATCH(S$20,'07 Uspora casu'!$F$5:$J$5,1)+1)-INDEX('07 Uspora casu'!$F$5:$J$5,MATCH(S$20,'07 Uspora casu'!$F$5:$J$5,1))))*R31)))))</f>
        <v>0</v>
      </c>
      <c r="T31" s="48">
        <f>IF($E31="",0,IF('07 Uspora casu'!$D$2="Jazdný čas",IFERROR(INDEX('07 Uspora casu'!$F30:$J30,MATCH(T$20,'07 Uspora casu'!$F$5:$J$5,0))/60,IF(T$20&lt;MIN('07 Uspora casu'!$F$5:$J$5),('07 Uspora casu'!$F30/'07 Uspora casu'!$G30)^(1/('07 Uspora casu'!$G$19-'07 Uspora casu'!$F$19))*U31,IF(T$20&gt;MAX('07 Uspora casu'!$F$5:$J$5),(INDEX('07 Uspora casu'!$F30:$J30,MATCH(T$20,'07 Uspora casu'!$F$5:$J$5,1))/INDEX('07 Uspora casu'!$F30:$J30,MATCH(T$20,'07 Uspora casu'!$F$5:$J$5,1)-1))^(1/(INDEX('07 Uspora casu'!$F$5:$J$5,MATCH(T$20,'07 Uspora casu'!$F$5:$J$5,1))-INDEX('07 Uspora casu'!$F$5:$J$5,MATCH(T$20,'07 Uspora casu'!$F$5:$J$5,1)-1)))*S31,(INDEX('07 Uspora casu'!$F30:$J30,MATCH(T$20,'07 Uspora casu'!$F$5:$J$5,1)+1)/INDEX('07 Uspora casu'!$F30:$J30,MATCH(T$20,'07 Uspora casu'!$F$5:$J$5,1)))^(1/(INDEX('07 Uspora casu'!$F$5:$J$5,MATCH(T$20,'07 Uspora casu'!$F$5:$J$5,1)+1)-INDEX('07 Uspora casu'!$F$5:$J$5,MATCH(T$20,'07 Uspora casu'!$F$5:$J$5,1))))*S31))),IFERROR($E31/INDEX('07 Uspora casu'!$F30:$J30,MATCH(T$20,'07 Uspora casu'!$F$5:$J$5,0)),IF(T$20&lt;MIN('07 Uspora casu'!$F$5:$J$5),('07 Uspora casu'!$G30/'07 Uspora casu'!$F30)^(1/('07 Uspora casu'!$G$19-'07 Uspora casu'!$F$19))*U31,IF(T$20&gt;MAX('07 Uspora casu'!$F$5:$J$5),(INDEX('07 Uspora casu'!$F30:$J30,MATCH(T$20,'07 Uspora casu'!$F$5:$J$5,1)-1)/INDEX('07 Uspora casu'!$F30:$J30,MATCH(T$20,'07 Uspora casu'!$F$5:$J$5,1)))^(1/(INDEX('07 Uspora casu'!$F$5:$J$5,MATCH(T$20,'07 Uspora casu'!$F$5:$J$5,1))-INDEX('07 Uspora casu'!$F$5:$J$5,MATCH(T$20,'07 Uspora casu'!$F$5:$J$5,1)-1)))*S31,(INDEX('07 Uspora casu'!$F30:$J30,MATCH(T$20,'07 Uspora casu'!$F$5:$J$5,1))/INDEX('07 Uspora casu'!$F30:$J30,MATCH(T$20,'07 Uspora casu'!$F$5:$J$5,1)+1))^(1/(INDEX('07 Uspora casu'!$F$5:$J$5,MATCH(T$20,'07 Uspora casu'!$F$5:$J$5,1)+1)-INDEX('07 Uspora casu'!$F$5:$J$5,MATCH(T$20,'07 Uspora casu'!$F$5:$J$5,1))))*S31)))))</f>
        <v>0</v>
      </c>
      <c r="U31" s="48">
        <f>IF($E31="",0,IF('07 Uspora casu'!$D$2="Jazdný čas",IFERROR(INDEX('07 Uspora casu'!$F30:$J30,MATCH(U$20,'07 Uspora casu'!$F$5:$J$5,0))/60,IF(U$20&lt;MIN('07 Uspora casu'!$F$5:$J$5),('07 Uspora casu'!$F30/'07 Uspora casu'!$G30)^(1/('07 Uspora casu'!$G$19-'07 Uspora casu'!$F$19))*V31,IF(U$20&gt;MAX('07 Uspora casu'!$F$5:$J$5),(INDEX('07 Uspora casu'!$F30:$J30,MATCH(U$20,'07 Uspora casu'!$F$5:$J$5,1))/INDEX('07 Uspora casu'!$F30:$J30,MATCH(U$20,'07 Uspora casu'!$F$5:$J$5,1)-1))^(1/(INDEX('07 Uspora casu'!$F$5:$J$5,MATCH(U$20,'07 Uspora casu'!$F$5:$J$5,1))-INDEX('07 Uspora casu'!$F$5:$J$5,MATCH(U$20,'07 Uspora casu'!$F$5:$J$5,1)-1)))*T31,(INDEX('07 Uspora casu'!$F30:$J30,MATCH(U$20,'07 Uspora casu'!$F$5:$J$5,1)+1)/INDEX('07 Uspora casu'!$F30:$J30,MATCH(U$20,'07 Uspora casu'!$F$5:$J$5,1)))^(1/(INDEX('07 Uspora casu'!$F$5:$J$5,MATCH(U$20,'07 Uspora casu'!$F$5:$J$5,1)+1)-INDEX('07 Uspora casu'!$F$5:$J$5,MATCH(U$20,'07 Uspora casu'!$F$5:$J$5,1))))*T31))),IFERROR($E31/INDEX('07 Uspora casu'!$F30:$J30,MATCH(U$20,'07 Uspora casu'!$F$5:$J$5,0)),IF(U$20&lt;MIN('07 Uspora casu'!$F$5:$J$5),('07 Uspora casu'!$G30/'07 Uspora casu'!$F30)^(1/('07 Uspora casu'!$G$19-'07 Uspora casu'!$F$19))*V31,IF(U$20&gt;MAX('07 Uspora casu'!$F$5:$J$5),(INDEX('07 Uspora casu'!$F30:$J30,MATCH(U$20,'07 Uspora casu'!$F$5:$J$5,1)-1)/INDEX('07 Uspora casu'!$F30:$J30,MATCH(U$20,'07 Uspora casu'!$F$5:$J$5,1)))^(1/(INDEX('07 Uspora casu'!$F$5:$J$5,MATCH(U$20,'07 Uspora casu'!$F$5:$J$5,1))-INDEX('07 Uspora casu'!$F$5:$J$5,MATCH(U$20,'07 Uspora casu'!$F$5:$J$5,1)-1)))*T31,(INDEX('07 Uspora casu'!$F30:$J30,MATCH(U$20,'07 Uspora casu'!$F$5:$J$5,1))/INDEX('07 Uspora casu'!$F30:$J30,MATCH(U$20,'07 Uspora casu'!$F$5:$J$5,1)+1))^(1/(INDEX('07 Uspora casu'!$F$5:$J$5,MATCH(U$20,'07 Uspora casu'!$F$5:$J$5,1)+1)-INDEX('07 Uspora casu'!$F$5:$J$5,MATCH(U$20,'07 Uspora casu'!$F$5:$J$5,1))))*T31)))))</f>
        <v>0</v>
      </c>
      <c r="V31" s="48">
        <f>IF($E31="",0,IF('07 Uspora casu'!$D$2="Jazdný čas",IFERROR(INDEX('07 Uspora casu'!$F30:$J30,MATCH(V$20,'07 Uspora casu'!$F$5:$J$5,0))/60,IF(V$20&lt;MIN('07 Uspora casu'!$F$5:$J$5),('07 Uspora casu'!$F30/'07 Uspora casu'!$G30)^(1/('07 Uspora casu'!$G$19-'07 Uspora casu'!$F$19))*W31,IF(V$20&gt;MAX('07 Uspora casu'!$F$5:$J$5),(INDEX('07 Uspora casu'!$F30:$J30,MATCH(V$20,'07 Uspora casu'!$F$5:$J$5,1))/INDEX('07 Uspora casu'!$F30:$J30,MATCH(V$20,'07 Uspora casu'!$F$5:$J$5,1)-1))^(1/(INDEX('07 Uspora casu'!$F$5:$J$5,MATCH(V$20,'07 Uspora casu'!$F$5:$J$5,1))-INDEX('07 Uspora casu'!$F$5:$J$5,MATCH(V$20,'07 Uspora casu'!$F$5:$J$5,1)-1)))*U31,(INDEX('07 Uspora casu'!$F30:$J30,MATCH(V$20,'07 Uspora casu'!$F$5:$J$5,1)+1)/INDEX('07 Uspora casu'!$F30:$J30,MATCH(V$20,'07 Uspora casu'!$F$5:$J$5,1)))^(1/(INDEX('07 Uspora casu'!$F$5:$J$5,MATCH(V$20,'07 Uspora casu'!$F$5:$J$5,1)+1)-INDEX('07 Uspora casu'!$F$5:$J$5,MATCH(V$20,'07 Uspora casu'!$F$5:$J$5,1))))*U31))),IFERROR($E31/INDEX('07 Uspora casu'!$F30:$J30,MATCH(V$20,'07 Uspora casu'!$F$5:$J$5,0)),IF(V$20&lt;MIN('07 Uspora casu'!$F$5:$J$5),('07 Uspora casu'!$G30/'07 Uspora casu'!$F30)^(1/('07 Uspora casu'!$G$19-'07 Uspora casu'!$F$19))*W31,IF(V$20&gt;MAX('07 Uspora casu'!$F$5:$J$5),(INDEX('07 Uspora casu'!$F30:$J30,MATCH(V$20,'07 Uspora casu'!$F$5:$J$5,1)-1)/INDEX('07 Uspora casu'!$F30:$J30,MATCH(V$20,'07 Uspora casu'!$F$5:$J$5,1)))^(1/(INDEX('07 Uspora casu'!$F$5:$J$5,MATCH(V$20,'07 Uspora casu'!$F$5:$J$5,1))-INDEX('07 Uspora casu'!$F$5:$J$5,MATCH(V$20,'07 Uspora casu'!$F$5:$J$5,1)-1)))*U31,(INDEX('07 Uspora casu'!$F30:$J30,MATCH(V$20,'07 Uspora casu'!$F$5:$J$5,1))/INDEX('07 Uspora casu'!$F30:$J30,MATCH(V$20,'07 Uspora casu'!$F$5:$J$5,1)+1))^(1/(INDEX('07 Uspora casu'!$F$5:$J$5,MATCH(V$20,'07 Uspora casu'!$F$5:$J$5,1)+1)-INDEX('07 Uspora casu'!$F$5:$J$5,MATCH(V$20,'07 Uspora casu'!$F$5:$J$5,1))))*U31)))))</f>
        <v>0</v>
      </c>
      <c r="W31" s="48">
        <f>IF($E31="",0,IF('07 Uspora casu'!$D$2="Jazdný čas",IFERROR(INDEX('07 Uspora casu'!$F30:$J30,MATCH(W$20,'07 Uspora casu'!$F$5:$J$5,0))/60,IF(W$20&lt;MIN('07 Uspora casu'!$F$5:$J$5),('07 Uspora casu'!$F30/'07 Uspora casu'!$G30)^(1/('07 Uspora casu'!$G$19-'07 Uspora casu'!$F$19))*X31,IF(W$20&gt;MAX('07 Uspora casu'!$F$5:$J$5),(INDEX('07 Uspora casu'!$F30:$J30,MATCH(W$20,'07 Uspora casu'!$F$5:$J$5,1))/INDEX('07 Uspora casu'!$F30:$J30,MATCH(W$20,'07 Uspora casu'!$F$5:$J$5,1)-1))^(1/(INDEX('07 Uspora casu'!$F$5:$J$5,MATCH(W$20,'07 Uspora casu'!$F$5:$J$5,1))-INDEX('07 Uspora casu'!$F$5:$J$5,MATCH(W$20,'07 Uspora casu'!$F$5:$J$5,1)-1)))*V31,(INDEX('07 Uspora casu'!$F30:$J30,MATCH(W$20,'07 Uspora casu'!$F$5:$J$5,1)+1)/INDEX('07 Uspora casu'!$F30:$J30,MATCH(W$20,'07 Uspora casu'!$F$5:$J$5,1)))^(1/(INDEX('07 Uspora casu'!$F$5:$J$5,MATCH(W$20,'07 Uspora casu'!$F$5:$J$5,1)+1)-INDEX('07 Uspora casu'!$F$5:$J$5,MATCH(W$20,'07 Uspora casu'!$F$5:$J$5,1))))*V31))),IFERROR($E31/INDEX('07 Uspora casu'!$F30:$J30,MATCH(W$20,'07 Uspora casu'!$F$5:$J$5,0)),IF(W$20&lt;MIN('07 Uspora casu'!$F$5:$J$5),('07 Uspora casu'!$G30/'07 Uspora casu'!$F30)^(1/('07 Uspora casu'!$G$19-'07 Uspora casu'!$F$19))*X31,IF(W$20&gt;MAX('07 Uspora casu'!$F$5:$J$5),(INDEX('07 Uspora casu'!$F30:$J30,MATCH(W$20,'07 Uspora casu'!$F$5:$J$5,1)-1)/INDEX('07 Uspora casu'!$F30:$J30,MATCH(W$20,'07 Uspora casu'!$F$5:$J$5,1)))^(1/(INDEX('07 Uspora casu'!$F$5:$J$5,MATCH(W$20,'07 Uspora casu'!$F$5:$J$5,1))-INDEX('07 Uspora casu'!$F$5:$J$5,MATCH(W$20,'07 Uspora casu'!$F$5:$J$5,1)-1)))*V31,(INDEX('07 Uspora casu'!$F30:$J30,MATCH(W$20,'07 Uspora casu'!$F$5:$J$5,1))/INDEX('07 Uspora casu'!$F30:$J30,MATCH(W$20,'07 Uspora casu'!$F$5:$J$5,1)+1))^(1/(INDEX('07 Uspora casu'!$F$5:$J$5,MATCH(W$20,'07 Uspora casu'!$F$5:$J$5,1)+1)-INDEX('07 Uspora casu'!$F$5:$J$5,MATCH(W$20,'07 Uspora casu'!$F$5:$J$5,1))))*V31)))))</f>
        <v>0</v>
      </c>
      <c r="X31" s="48">
        <f>IF($E31="",0,IF('07 Uspora casu'!$D$2="Jazdný čas",IFERROR(INDEX('07 Uspora casu'!$F30:$J30,MATCH(X$20,'07 Uspora casu'!$F$5:$J$5,0))/60,IF(X$20&lt;MIN('07 Uspora casu'!$F$5:$J$5),('07 Uspora casu'!$F30/'07 Uspora casu'!$G30)^(1/('07 Uspora casu'!$G$19-'07 Uspora casu'!$F$19))*Y31,IF(X$20&gt;MAX('07 Uspora casu'!$F$5:$J$5),(INDEX('07 Uspora casu'!$F30:$J30,MATCH(X$20,'07 Uspora casu'!$F$5:$J$5,1))/INDEX('07 Uspora casu'!$F30:$J30,MATCH(X$20,'07 Uspora casu'!$F$5:$J$5,1)-1))^(1/(INDEX('07 Uspora casu'!$F$5:$J$5,MATCH(X$20,'07 Uspora casu'!$F$5:$J$5,1))-INDEX('07 Uspora casu'!$F$5:$J$5,MATCH(X$20,'07 Uspora casu'!$F$5:$J$5,1)-1)))*W31,(INDEX('07 Uspora casu'!$F30:$J30,MATCH(X$20,'07 Uspora casu'!$F$5:$J$5,1)+1)/INDEX('07 Uspora casu'!$F30:$J30,MATCH(X$20,'07 Uspora casu'!$F$5:$J$5,1)))^(1/(INDEX('07 Uspora casu'!$F$5:$J$5,MATCH(X$20,'07 Uspora casu'!$F$5:$J$5,1)+1)-INDEX('07 Uspora casu'!$F$5:$J$5,MATCH(X$20,'07 Uspora casu'!$F$5:$J$5,1))))*W31))),IFERROR($E31/INDEX('07 Uspora casu'!$F30:$J30,MATCH(X$20,'07 Uspora casu'!$F$5:$J$5,0)),IF(X$20&lt;MIN('07 Uspora casu'!$F$5:$J$5),('07 Uspora casu'!$G30/'07 Uspora casu'!$F30)^(1/('07 Uspora casu'!$G$19-'07 Uspora casu'!$F$19))*Y31,IF(X$20&gt;MAX('07 Uspora casu'!$F$5:$J$5),(INDEX('07 Uspora casu'!$F30:$J30,MATCH(X$20,'07 Uspora casu'!$F$5:$J$5,1)-1)/INDEX('07 Uspora casu'!$F30:$J30,MATCH(X$20,'07 Uspora casu'!$F$5:$J$5,1)))^(1/(INDEX('07 Uspora casu'!$F$5:$J$5,MATCH(X$20,'07 Uspora casu'!$F$5:$J$5,1))-INDEX('07 Uspora casu'!$F$5:$J$5,MATCH(X$20,'07 Uspora casu'!$F$5:$J$5,1)-1)))*W31,(INDEX('07 Uspora casu'!$F30:$J30,MATCH(X$20,'07 Uspora casu'!$F$5:$J$5,1))/INDEX('07 Uspora casu'!$F30:$J30,MATCH(X$20,'07 Uspora casu'!$F$5:$J$5,1)+1))^(1/(INDEX('07 Uspora casu'!$F$5:$J$5,MATCH(X$20,'07 Uspora casu'!$F$5:$J$5,1)+1)-INDEX('07 Uspora casu'!$F$5:$J$5,MATCH(X$20,'07 Uspora casu'!$F$5:$J$5,1))))*W31)))))</f>
        <v>0</v>
      </c>
      <c r="Y31" s="48">
        <f>IF($E31="",0,IF('07 Uspora casu'!$D$2="Jazdný čas",IFERROR(INDEX('07 Uspora casu'!$F30:$J30,MATCH(Y$20,'07 Uspora casu'!$F$5:$J$5,0))/60,IF(Y$20&lt;MIN('07 Uspora casu'!$F$5:$J$5),('07 Uspora casu'!$F30/'07 Uspora casu'!$G30)^(1/('07 Uspora casu'!$G$19-'07 Uspora casu'!$F$19))*Z31,IF(Y$20&gt;MAX('07 Uspora casu'!$F$5:$J$5),(INDEX('07 Uspora casu'!$F30:$J30,MATCH(Y$20,'07 Uspora casu'!$F$5:$J$5,1))/INDEX('07 Uspora casu'!$F30:$J30,MATCH(Y$20,'07 Uspora casu'!$F$5:$J$5,1)-1))^(1/(INDEX('07 Uspora casu'!$F$5:$J$5,MATCH(Y$20,'07 Uspora casu'!$F$5:$J$5,1))-INDEX('07 Uspora casu'!$F$5:$J$5,MATCH(Y$20,'07 Uspora casu'!$F$5:$J$5,1)-1)))*X31,(INDEX('07 Uspora casu'!$F30:$J30,MATCH(Y$20,'07 Uspora casu'!$F$5:$J$5,1)+1)/INDEX('07 Uspora casu'!$F30:$J30,MATCH(Y$20,'07 Uspora casu'!$F$5:$J$5,1)))^(1/(INDEX('07 Uspora casu'!$F$5:$J$5,MATCH(Y$20,'07 Uspora casu'!$F$5:$J$5,1)+1)-INDEX('07 Uspora casu'!$F$5:$J$5,MATCH(Y$20,'07 Uspora casu'!$F$5:$J$5,1))))*X31))),IFERROR($E31/INDEX('07 Uspora casu'!$F30:$J30,MATCH(Y$20,'07 Uspora casu'!$F$5:$J$5,0)),IF(Y$20&lt;MIN('07 Uspora casu'!$F$5:$J$5),('07 Uspora casu'!$G30/'07 Uspora casu'!$F30)^(1/('07 Uspora casu'!$G$19-'07 Uspora casu'!$F$19))*Z31,IF(Y$20&gt;MAX('07 Uspora casu'!$F$5:$J$5),(INDEX('07 Uspora casu'!$F30:$J30,MATCH(Y$20,'07 Uspora casu'!$F$5:$J$5,1)-1)/INDEX('07 Uspora casu'!$F30:$J30,MATCH(Y$20,'07 Uspora casu'!$F$5:$J$5,1)))^(1/(INDEX('07 Uspora casu'!$F$5:$J$5,MATCH(Y$20,'07 Uspora casu'!$F$5:$J$5,1))-INDEX('07 Uspora casu'!$F$5:$J$5,MATCH(Y$20,'07 Uspora casu'!$F$5:$J$5,1)-1)))*X31,(INDEX('07 Uspora casu'!$F30:$J30,MATCH(Y$20,'07 Uspora casu'!$F$5:$J$5,1))/INDEX('07 Uspora casu'!$F30:$J30,MATCH(Y$20,'07 Uspora casu'!$F$5:$J$5,1)+1))^(1/(INDEX('07 Uspora casu'!$F$5:$J$5,MATCH(Y$20,'07 Uspora casu'!$F$5:$J$5,1)+1)-INDEX('07 Uspora casu'!$F$5:$J$5,MATCH(Y$20,'07 Uspora casu'!$F$5:$J$5,1))))*X31)))))</f>
        <v>0</v>
      </c>
      <c r="Z31" s="48">
        <f>IF($E31="",0,IF('07 Uspora casu'!$D$2="Jazdný čas",IFERROR(INDEX('07 Uspora casu'!$F30:$J30,MATCH(Z$20,'07 Uspora casu'!$F$5:$J$5,0))/60,IF(Z$20&lt;MIN('07 Uspora casu'!$F$5:$J$5),('07 Uspora casu'!$F30/'07 Uspora casu'!$G30)^(1/('07 Uspora casu'!$G$19-'07 Uspora casu'!$F$19))*AA31,IF(Z$20&gt;MAX('07 Uspora casu'!$F$5:$J$5),(INDEX('07 Uspora casu'!$F30:$J30,MATCH(Z$20,'07 Uspora casu'!$F$5:$J$5,1))/INDEX('07 Uspora casu'!$F30:$J30,MATCH(Z$20,'07 Uspora casu'!$F$5:$J$5,1)-1))^(1/(INDEX('07 Uspora casu'!$F$5:$J$5,MATCH(Z$20,'07 Uspora casu'!$F$5:$J$5,1))-INDEX('07 Uspora casu'!$F$5:$J$5,MATCH(Z$20,'07 Uspora casu'!$F$5:$J$5,1)-1)))*Y31,(INDEX('07 Uspora casu'!$F30:$J30,MATCH(Z$20,'07 Uspora casu'!$F$5:$J$5,1)+1)/INDEX('07 Uspora casu'!$F30:$J30,MATCH(Z$20,'07 Uspora casu'!$F$5:$J$5,1)))^(1/(INDEX('07 Uspora casu'!$F$5:$J$5,MATCH(Z$20,'07 Uspora casu'!$F$5:$J$5,1)+1)-INDEX('07 Uspora casu'!$F$5:$J$5,MATCH(Z$20,'07 Uspora casu'!$F$5:$J$5,1))))*Y31))),IFERROR($E31/INDEX('07 Uspora casu'!$F30:$J30,MATCH(Z$20,'07 Uspora casu'!$F$5:$J$5,0)),IF(Z$20&lt;MIN('07 Uspora casu'!$F$5:$J$5),('07 Uspora casu'!$G30/'07 Uspora casu'!$F30)^(1/('07 Uspora casu'!$G$19-'07 Uspora casu'!$F$19))*AA31,IF(Z$20&gt;MAX('07 Uspora casu'!$F$5:$J$5),(INDEX('07 Uspora casu'!$F30:$J30,MATCH(Z$20,'07 Uspora casu'!$F$5:$J$5,1)-1)/INDEX('07 Uspora casu'!$F30:$J30,MATCH(Z$20,'07 Uspora casu'!$F$5:$J$5,1)))^(1/(INDEX('07 Uspora casu'!$F$5:$J$5,MATCH(Z$20,'07 Uspora casu'!$F$5:$J$5,1))-INDEX('07 Uspora casu'!$F$5:$J$5,MATCH(Z$20,'07 Uspora casu'!$F$5:$J$5,1)-1)))*Y31,(INDEX('07 Uspora casu'!$F30:$J30,MATCH(Z$20,'07 Uspora casu'!$F$5:$J$5,1))/INDEX('07 Uspora casu'!$F30:$J30,MATCH(Z$20,'07 Uspora casu'!$F$5:$J$5,1)+1))^(1/(INDEX('07 Uspora casu'!$F$5:$J$5,MATCH(Z$20,'07 Uspora casu'!$F$5:$J$5,1)+1)-INDEX('07 Uspora casu'!$F$5:$J$5,MATCH(Z$20,'07 Uspora casu'!$F$5:$J$5,1))))*Y31)))))</f>
        <v>0</v>
      </c>
      <c r="AA31" s="48">
        <f>IF($E31="",0,IF('07 Uspora casu'!$D$2="Jazdný čas",IFERROR(INDEX('07 Uspora casu'!$F30:$J30,MATCH(AA$20,'07 Uspora casu'!$F$5:$J$5,0))/60,IF(AA$20&lt;MIN('07 Uspora casu'!$F$5:$J$5),('07 Uspora casu'!$F30/'07 Uspora casu'!$G30)^(1/('07 Uspora casu'!$G$19-'07 Uspora casu'!$F$19))*AB31,IF(AA$20&gt;MAX('07 Uspora casu'!$F$5:$J$5),(INDEX('07 Uspora casu'!$F30:$J30,MATCH(AA$20,'07 Uspora casu'!$F$5:$J$5,1))/INDEX('07 Uspora casu'!$F30:$J30,MATCH(AA$20,'07 Uspora casu'!$F$5:$J$5,1)-1))^(1/(INDEX('07 Uspora casu'!$F$5:$J$5,MATCH(AA$20,'07 Uspora casu'!$F$5:$J$5,1))-INDEX('07 Uspora casu'!$F$5:$J$5,MATCH(AA$20,'07 Uspora casu'!$F$5:$J$5,1)-1)))*Z31,(INDEX('07 Uspora casu'!$F30:$J30,MATCH(AA$20,'07 Uspora casu'!$F$5:$J$5,1)+1)/INDEX('07 Uspora casu'!$F30:$J30,MATCH(AA$20,'07 Uspora casu'!$F$5:$J$5,1)))^(1/(INDEX('07 Uspora casu'!$F$5:$J$5,MATCH(AA$20,'07 Uspora casu'!$F$5:$J$5,1)+1)-INDEX('07 Uspora casu'!$F$5:$J$5,MATCH(AA$20,'07 Uspora casu'!$F$5:$J$5,1))))*Z31))),IFERROR($E31/INDEX('07 Uspora casu'!$F30:$J30,MATCH(AA$20,'07 Uspora casu'!$F$5:$J$5,0)),IF(AA$20&lt;MIN('07 Uspora casu'!$F$5:$J$5),('07 Uspora casu'!$G30/'07 Uspora casu'!$F30)^(1/('07 Uspora casu'!$G$19-'07 Uspora casu'!$F$19))*AB31,IF(AA$20&gt;MAX('07 Uspora casu'!$F$5:$J$5),(INDEX('07 Uspora casu'!$F30:$J30,MATCH(AA$20,'07 Uspora casu'!$F$5:$J$5,1)-1)/INDEX('07 Uspora casu'!$F30:$J30,MATCH(AA$20,'07 Uspora casu'!$F$5:$J$5,1)))^(1/(INDEX('07 Uspora casu'!$F$5:$J$5,MATCH(AA$20,'07 Uspora casu'!$F$5:$J$5,1))-INDEX('07 Uspora casu'!$F$5:$J$5,MATCH(AA$20,'07 Uspora casu'!$F$5:$J$5,1)-1)))*Z31,(INDEX('07 Uspora casu'!$F30:$J30,MATCH(AA$20,'07 Uspora casu'!$F$5:$J$5,1))/INDEX('07 Uspora casu'!$F30:$J30,MATCH(AA$20,'07 Uspora casu'!$F$5:$J$5,1)+1))^(1/(INDEX('07 Uspora casu'!$F$5:$J$5,MATCH(AA$20,'07 Uspora casu'!$F$5:$J$5,1)+1)-INDEX('07 Uspora casu'!$F$5:$J$5,MATCH(AA$20,'07 Uspora casu'!$F$5:$J$5,1))))*Z31)))))</f>
        <v>0</v>
      </c>
      <c r="AB31" s="48">
        <f>IF($E31="",0,IF('07 Uspora casu'!$D$2="Jazdný čas",IFERROR(INDEX('07 Uspora casu'!$F30:$J30,MATCH(AB$20,'07 Uspora casu'!$F$5:$J$5,0))/60,IF(AB$20&lt;MIN('07 Uspora casu'!$F$5:$J$5),('07 Uspora casu'!$F30/'07 Uspora casu'!$G30)^(1/('07 Uspora casu'!$G$19-'07 Uspora casu'!$F$19))*AC31,IF(AB$20&gt;MAX('07 Uspora casu'!$F$5:$J$5),(INDEX('07 Uspora casu'!$F30:$J30,MATCH(AB$20,'07 Uspora casu'!$F$5:$J$5,1))/INDEX('07 Uspora casu'!$F30:$J30,MATCH(AB$20,'07 Uspora casu'!$F$5:$J$5,1)-1))^(1/(INDEX('07 Uspora casu'!$F$5:$J$5,MATCH(AB$20,'07 Uspora casu'!$F$5:$J$5,1))-INDEX('07 Uspora casu'!$F$5:$J$5,MATCH(AB$20,'07 Uspora casu'!$F$5:$J$5,1)-1)))*AA31,(INDEX('07 Uspora casu'!$F30:$J30,MATCH(AB$20,'07 Uspora casu'!$F$5:$J$5,1)+1)/INDEX('07 Uspora casu'!$F30:$J30,MATCH(AB$20,'07 Uspora casu'!$F$5:$J$5,1)))^(1/(INDEX('07 Uspora casu'!$F$5:$J$5,MATCH(AB$20,'07 Uspora casu'!$F$5:$J$5,1)+1)-INDEX('07 Uspora casu'!$F$5:$J$5,MATCH(AB$20,'07 Uspora casu'!$F$5:$J$5,1))))*AA31))),IFERROR($E31/INDEX('07 Uspora casu'!$F30:$J30,MATCH(AB$20,'07 Uspora casu'!$F$5:$J$5,0)),IF(AB$20&lt;MIN('07 Uspora casu'!$F$5:$J$5),('07 Uspora casu'!$G30/'07 Uspora casu'!$F30)^(1/('07 Uspora casu'!$G$19-'07 Uspora casu'!$F$19))*AC31,IF(AB$20&gt;MAX('07 Uspora casu'!$F$5:$J$5),(INDEX('07 Uspora casu'!$F30:$J30,MATCH(AB$20,'07 Uspora casu'!$F$5:$J$5,1)-1)/INDEX('07 Uspora casu'!$F30:$J30,MATCH(AB$20,'07 Uspora casu'!$F$5:$J$5,1)))^(1/(INDEX('07 Uspora casu'!$F$5:$J$5,MATCH(AB$20,'07 Uspora casu'!$F$5:$J$5,1))-INDEX('07 Uspora casu'!$F$5:$J$5,MATCH(AB$20,'07 Uspora casu'!$F$5:$J$5,1)-1)))*AA31,(INDEX('07 Uspora casu'!$F30:$J30,MATCH(AB$20,'07 Uspora casu'!$F$5:$J$5,1))/INDEX('07 Uspora casu'!$F30:$J30,MATCH(AB$20,'07 Uspora casu'!$F$5:$J$5,1)+1))^(1/(INDEX('07 Uspora casu'!$F$5:$J$5,MATCH(AB$20,'07 Uspora casu'!$F$5:$J$5,1)+1)-INDEX('07 Uspora casu'!$F$5:$J$5,MATCH(AB$20,'07 Uspora casu'!$F$5:$J$5,1))))*AA31)))))</f>
        <v>0</v>
      </c>
      <c r="AC31" s="48">
        <f>IF($E31="",0,IF('07 Uspora casu'!$D$2="Jazdný čas",IFERROR(INDEX('07 Uspora casu'!$F30:$J30,MATCH(AC$20,'07 Uspora casu'!$F$5:$J$5,0))/60,IF(AC$20&lt;MIN('07 Uspora casu'!$F$5:$J$5),('07 Uspora casu'!$F30/'07 Uspora casu'!$G30)^(1/('07 Uspora casu'!$G$19-'07 Uspora casu'!$F$19))*AD31,IF(AC$20&gt;MAX('07 Uspora casu'!$F$5:$J$5),(INDEX('07 Uspora casu'!$F30:$J30,MATCH(AC$20,'07 Uspora casu'!$F$5:$J$5,1))/INDEX('07 Uspora casu'!$F30:$J30,MATCH(AC$20,'07 Uspora casu'!$F$5:$J$5,1)-1))^(1/(INDEX('07 Uspora casu'!$F$5:$J$5,MATCH(AC$20,'07 Uspora casu'!$F$5:$J$5,1))-INDEX('07 Uspora casu'!$F$5:$J$5,MATCH(AC$20,'07 Uspora casu'!$F$5:$J$5,1)-1)))*AB31,(INDEX('07 Uspora casu'!$F30:$J30,MATCH(AC$20,'07 Uspora casu'!$F$5:$J$5,1)+1)/INDEX('07 Uspora casu'!$F30:$J30,MATCH(AC$20,'07 Uspora casu'!$F$5:$J$5,1)))^(1/(INDEX('07 Uspora casu'!$F$5:$J$5,MATCH(AC$20,'07 Uspora casu'!$F$5:$J$5,1)+1)-INDEX('07 Uspora casu'!$F$5:$J$5,MATCH(AC$20,'07 Uspora casu'!$F$5:$J$5,1))))*AB31))),IFERROR($E31/INDEX('07 Uspora casu'!$F30:$J30,MATCH(AC$20,'07 Uspora casu'!$F$5:$J$5,0)),IF(AC$20&lt;MIN('07 Uspora casu'!$F$5:$J$5),('07 Uspora casu'!$G30/'07 Uspora casu'!$F30)^(1/('07 Uspora casu'!$G$19-'07 Uspora casu'!$F$19))*AD31,IF(AC$20&gt;MAX('07 Uspora casu'!$F$5:$J$5),(INDEX('07 Uspora casu'!$F30:$J30,MATCH(AC$20,'07 Uspora casu'!$F$5:$J$5,1)-1)/INDEX('07 Uspora casu'!$F30:$J30,MATCH(AC$20,'07 Uspora casu'!$F$5:$J$5,1)))^(1/(INDEX('07 Uspora casu'!$F$5:$J$5,MATCH(AC$20,'07 Uspora casu'!$F$5:$J$5,1))-INDEX('07 Uspora casu'!$F$5:$J$5,MATCH(AC$20,'07 Uspora casu'!$F$5:$J$5,1)-1)))*AB31,(INDEX('07 Uspora casu'!$F30:$J30,MATCH(AC$20,'07 Uspora casu'!$F$5:$J$5,1))/INDEX('07 Uspora casu'!$F30:$J30,MATCH(AC$20,'07 Uspora casu'!$F$5:$J$5,1)+1))^(1/(INDEX('07 Uspora casu'!$F$5:$J$5,MATCH(AC$20,'07 Uspora casu'!$F$5:$J$5,1)+1)-INDEX('07 Uspora casu'!$F$5:$J$5,MATCH(AC$20,'07 Uspora casu'!$F$5:$J$5,1))))*AB31)))))</f>
        <v>0</v>
      </c>
      <c r="AD31" s="48">
        <f>IF($E31="",0,IF('07 Uspora casu'!$D$2="Jazdný čas",IFERROR(INDEX('07 Uspora casu'!$F30:$J30,MATCH(AD$20,'07 Uspora casu'!$F$5:$J$5,0))/60,IF(AD$20&lt;MIN('07 Uspora casu'!$F$5:$J$5),('07 Uspora casu'!$F30/'07 Uspora casu'!$G30)^(1/('07 Uspora casu'!$G$19-'07 Uspora casu'!$F$19))*AE31,IF(AD$20&gt;MAX('07 Uspora casu'!$F$5:$J$5),(INDEX('07 Uspora casu'!$F30:$J30,MATCH(AD$20,'07 Uspora casu'!$F$5:$J$5,1))/INDEX('07 Uspora casu'!$F30:$J30,MATCH(AD$20,'07 Uspora casu'!$F$5:$J$5,1)-1))^(1/(INDEX('07 Uspora casu'!$F$5:$J$5,MATCH(AD$20,'07 Uspora casu'!$F$5:$J$5,1))-INDEX('07 Uspora casu'!$F$5:$J$5,MATCH(AD$20,'07 Uspora casu'!$F$5:$J$5,1)-1)))*AC31,(INDEX('07 Uspora casu'!$F30:$J30,MATCH(AD$20,'07 Uspora casu'!$F$5:$J$5,1)+1)/INDEX('07 Uspora casu'!$F30:$J30,MATCH(AD$20,'07 Uspora casu'!$F$5:$J$5,1)))^(1/(INDEX('07 Uspora casu'!$F$5:$J$5,MATCH(AD$20,'07 Uspora casu'!$F$5:$J$5,1)+1)-INDEX('07 Uspora casu'!$F$5:$J$5,MATCH(AD$20,'07 Uspora casu'!$F$5:$J$5,1))))*AC31))),IFERROR($E31/INDEX('07 Uspora casu'!$F30:$J30,MATCH(AD$20,'07 Uspora casu'!$F$5:$J$5,0)),IF(AD$20&lt;MIN('07 Uspora casu'!$F$5:$J$5),('07 Uspora casu'!$G30/'07 Uspora casu'!$F30)^(1/('07 Uspora casu'!$G$19-'07 Uspora casu'!$F$19))*AE31,IF(AD$20&gt;MAX('07 Uspora casu'!$F$5:$J$5),(INDEX('07 Uspora casu'!$F30:$J30,MATCH(AD$20,'07 Uspora casu'!$F$5:$J$5,1)-1)/INDEX('07 Uspora casu'!$F30:$J30,MATCH(AD$20,'07 Uspora casu'!$F$5:$J$5,1)))^(1/(INDEX('07 Uspora casu'!$F$5:$J$5,MATCH(AD$20,'07 Uspora casu'!$F$5:$J$5,1))-INDEX('07 Uspora casu'!$F$5:$J$5,MATCH(AD$20,'07 Uspora casu'!$F$5:$J$5,1)-1)))*AC31,(INDEX('07 Uspora casu'!$F30:$J30,MATCH(AD$20,'07 Uspora casu'!$F$5:$J$5,1))/INDEX('07 Uspora casu'!$F30:$J30,MATCH(AD$20,'07 Uspora casu'!$F$5:$J$5,1)+1))^(1/(INDEX('07 Uspora casu'!$F$5:$J$5,MATCH(AD$20,'07 Uspora casu'!$F$5:$J$5,1)+1)-INDEX('07 Uspora casu'!$F$5:$J$5,MATCH(AD$20,'07 Uspora casu'!$F$5:$J$5,1))))*AC31)))))</f>
        <v>0</v>
      </c>
      <c r="AE31" s="48">
        <f>IF($E31="",0,IF('07 Uspora casu'!$D$2="Jazdný čas",IFERROR(INDEX('07 Uspora casu'!$F30:$J30,MATCH(AE$20,'07 Uspora casu'!$F$5:$J$5,0))/60,IF(AE$20&lt;MIN('07 Uspora casu'!$F$5:$J$5),('07 Uspora casu'!$F30/'07 Uspora casu'!$G30)^(1/('07 Uspora casu'!$G$19-'07 Uspora casu'!$F$19))*AF31,IF(AE$20&gt;MAX('07 Uspora casu'!$F$5:$J$5),(INDEX('07 Uspora casu'!$F30:$J30,MATCH(AE$20,'07 Uspora casu'!$F$5:$J$5,1))/INDEX('07 Uspora casu'!$F30:$J30,MATCH(AE$20,'07 Uspora casu'!$F$5:$J$5,1)-1))^(1/(INDEX('07 Uspora casu'!$F$5:$J$5,MATCH(AE$20,'07 Uspora casu'!$F$5:$J$5,1))-INDEX('07 Uspora casu'!$F$5:$J$5,MATCH(AE$20,'07 Uspora casu'!$F$5:$J$5,1)-1)))*AD31,(INDEX('07 Uspora casu'!$F30:$J30,MATCH(AE$20,'07 Uspora casu'!$F$5:$J$5,1)+1)/INDEX('07 Uspora casu'!$F30:$J30,MATCH(AE$20,'07 Uspora casu'!$F$5:$J$5,1)))^(1/(INDEX('07 Uspora casu'!$F$5:$J$5,MATCH(AE$20,'07 Uspora casu'!$F$5:$J$5,1)+1)-INDEX('07 Uspora casu'!$F$5:$J$5,MATCH(AE$20,'07 Uspora casu'!$F$5:$J$5,1))))*AD31))),IFERROR($E31/INDEX('07 Uspora casu'!$F30:$J30,MATCH(AE$20,'07 Uspora casu'!$F$5:$J$5,0)),IF(AE$20&lt;MIN('07 Uspora casu'!$F$5:$J$5),('07 Uspora casu'!$G30/'07 Uspora casu'!$F30)^(1/('07 Uspora casu'!$G$19-'07 Uspora casu'!$F$19))*AF31,IF(AE$20&gt;MAX('07 Uspora casu'!$F$5:$J$5),(INDEX('07 Uspora casu'!$F30:$J30,MATCH(AE$20,'07 Uspora casu'!$F$5:$J$5,1)-1)/INDEX('07 Uspora casu'!$F30:$J30,MATCH(AE$20,'07 Uspora casu'!$F$5:$J$5,1)))^(1/(INDEX('07 Uspora casu'!$F$5:$J$5,MATCH(AE$20,'07 Uspora casu'!$F$5:$J$5,1))-INDEX('07 Uspora casu'!$F$5:$J$5,MATCH(AE$20,'07 Uspora casu'!$F$5:$J$5,1)-1)))*AD31,(INDEX('07 Uspora casu'!$F30:$J30,MATCH(AE$20,'07 Uspora casu'!$F$5:$J$5,1))/INDEX('07 Uspora casu'!$F30:$J30,MATCH(AE$20,'07 Uspora casu'!$F$5:$J$5,1)+1))^(1/(INDEX('07 Uspora casu'!$F$5:$J$5,MATCH(AE$20,'07 Uspora casu'!$F$5:$J$5,1)+1)-INDEX('07 Uspora casu'!$F$5:$J$5,MATCH(AE$20,'07 Uspora casu'!$F$5:$J$5,1))))*AD31)))))</f>
        <v>0</v>
      </c>
      <c r="AF31" s="48">
        <f>IF($E31="",0,IF('07 Uspora casu'!$D$2="Jazdný čas",IFERROR(INDEX('07 Uspora casu'!$F30:$J30,MATCH(AF$20,'07 Uspora casu'!$F$5:$J$5,0))/60,IF(AF$20&lt;MIN('07 Uspora casu'!$F$5:$J$5),('07 Uspora casu'!$F30/'07 Uspora casu'!$G30)^(1/('07 Uspora casu'!$G$19-'07 Uspora casu'!$F$19))*AG31,IF(AF$20&gt;MAX('07 Uspora casu'!$F$5:$J$5),(INDEX('07 Uspora casu'!$F30:$J30,MATCH(AF$20,'07 Uspora casu'!$F$5:$J$5,1))/INDEX('07 Uspora casu'!$F30:$J30,MATCH(AF$20,'07 Uspora casu'!$F$5:$J$5,1)-1))^(1/(INDEX('07 Uspora casu'!$F$5:$J$5,MATCH(AF$20,'07 Uspora casu'!$F$5:$J$5,1))-INDEX('07 Uspora casu'!$F$5:$J$5,MATCH(AF$20,'07 Uspora casu'!$F$5:$J$5,1)-1)))*AE31,(INDEX('07 Uspora casu'!$F30:$J30,MATCH(AF$20,'07 Uspora casu'!$F$5:$J$5,1)+1)/INDEX('07 Uspora casu'!$F30:$J30,MATCH(AF$20,'07 Uspora casu'!$F$5:$J$5,1)))^(1/(INDEX('07 Uspora casu'!$F$5:$J$5,MATCH(AF$20,'07 Uspora casu'!$F$5:$J$5,1)+1)-INDEX('07 Uspora casu'!$F$5:$J$5,MATCH(AF$20,'07 Uspora casu'!$F$5:$J$5,1))))*AE31))),IFERROR($E31/INDEX('07 Uspora casu'!$F30:$J30,MATCH(AF$20,'07 Uspora casu'!$F$5:$J$5,0)),IF(AF$20&lt;MIN('07 Uspora casu'!$F$5:$J$5),('07 Uspora casu'!$G30/'07 Uspora casu'!$F30)^(1/('07 Uspora casu'!$G$19-'07 Uspora casu'!$F$19))*AG31,IF(AF$20&gt;MAX('07 Uspora casu'!$F$5:$J$5),(INDEX('07 Uspora casu'!$F30:$J30,MATCH(AF$20,'07 Uspora casu'!$F$5:$J$5,1)-1)/INDEX('07 Uspora casu'!$F30:$J30,MATCH(AF$20,'07 Uspora casu'!$F$5:$J$5,1)))^(1/(INDEX('07 Uspora casu'!$F$5:$J$5,MATCH(AF$20,'07 Uspora casu'!$F$5:$J$5,1))-INDEX('07 Uspora casu'!$F$5:$J$5,MATCH(AF$20,'07 Uspora casu'!$F$5:$J$5,1)-1)))*AE31,(INDEX('07 Uspora casu'!$F30:$J30,MATCH(AF$20,'07 Uspora casu'!$F$5:$J$5,1))/INDEX('07 Uspora casu'!$F30:$J30,MATCH(AF$20,'07 Uspora casu'!$F$5:$J$5,1)+1))^(1/(INDEX('07 Uspora casu'!$F$5:$J$5,MATCH(AF$20,'07 Uspora casu'!$F$5:$J$5,1)+1)-INDEX('07 Uspora casu'!$F$5:$J$5,MATCH(AF$20,'07 Uspora casu'!$F$5:$J$5,1))))*AE31)))))</f>
        <v>0</v>
      </c>
      <c r="AG31" s="48">
        <f>IF($E31="",0,IF('07 Uspora casu'!$D$2="Jazdný čas",IFERROR(INDEX('07 Uspora casu'!$F30:$J30,MATCH(AG$20,'07 Uspora casu'!$F$5:$J$5,0))/60,IF(AG$20&lt;MIN('07 Uspora casu'!$F$5:$J$5),('07 Uspora casu'!$F30/'07 Uspora casu'!$G30)^(1/('07 Uspora casu'!$G$19-'07 Uspora casu'!$F$19))*AH31,IF(AG$20&gt;MAX('07 Uspora casu'!$F$5:$J$5),(INDEX('07 Uspora casu'!$F30:$J30,MATCH(AG$20,'07 Uspora casu'!$F$5:$J$5,1))/INDEX('07 Uspora casu'!$F30:$J30,MATCH(AG$20,'07 Uspora casu'!$F$5:$J$5,1)-1))^(1/(INDEX('07 Uspora casu'!$F$5:$J$5,MATCH(AG$20,'07 Uspora casu'!$F$5:$J$5,1))-INDEX('07 Uspora casu'!$F$5:$J$5,MATCH(AG$20,'07 Uspora casu'!$F$5:$J$5,1)-1)))*AF31,(INDEX('07 Uspora casu'!$F30:$J30,MATCH(AG$20,'07 Uspora casu'!$F$5:$J$5,1)+1)/INDEX('07 Uspora casu'!$F30:$J30,MATCH(AG$20,'07 Uspora casu'!$F$5:$J$5,1)))^(1/(INDEX('07 Uspora casu'!$F$5:$J$5,MATCH(AG$20,'07 Uspora casu'!$F$5:$J$5,1)+1)-INDEX('07 Uspora casu'!$F$5:$J$5,MATCH(AG$20,'07 Uspora casu'!$F$5:$J$5,1))))*AF31))),IFERROR($E31/INDEX('07 Uspora casu'!$F30:$J30,MATCH(AG$20,'07 Uspora casu'!$F$5:$J$5,0)),IF(AG$20&lt;MIN('07 Uspora casu'!$F$5:$J$5),('07 Uspora casu'!$G30/'07 Uspora casu'!$F30)^(1/('07 Uspora casu'!$G$19-'07 Uspora casu'!$F$19))*AH31,IF(AG$20&gt;MAX('07 Uspora casu'!$F$5:$J$5),(INDEX('07 Uspora casu'!$F30:$J30,MATCH(AG$20,'07 Uspora casu'!$F$5:$J$5,1)-1)/INDEX('07 Uspora casu'!$F30:$J30,MATCH(AG$20,'07 Uspora casu'!$F$5:$J$5,1)))^(1/(INDEX('07 Uspora casu'!$F$5:$J$5,MATCH(AG$20,'07 Uspora casu'!$F$5:$J$5,1))-INDEX('07 Uspora casu'!$F$5:$J$5,MATCH(AG$20,'07 Uspora casu'!$F$5:$J$5,1)-1)))*AF31,(INDEX('07 Uspora casu'!$F30:$J30,MATCH(AG$20,'07 Uspora casu'!$F$5:$J$5,1))/INDEX('07 Uspora casu'!$F30:$J30,MATCH(AG$20,'07 Uspora casu'!$F$5:$J$5,1)+1))^(1/(INDEX('07 Uspora casu'!$F$5:$J$5,MATCH(AG$20,'07 Uspora casu'!$F$5:$J$5,1)+1)-INDEX('07 Uspora casu'!$F$5:$J$5,MATCH(AG$20,'07 Uspora casu'!$F$5:$J$5,1))))*AF31)))))</f>
        <v>0</v>
      </c>
      <c r="AH31" s="48">
        <f>IF($E31="",0,IF('07 Uspora casu'!$D$2="Jazdný čas",IFERROR(INDEX('07 Uspora casu'!$F30:$J30,MATCH(AH$20,'07 Uspora casu'!$F$5:$J$5,0))/60,IF(AH$20&lt;MIN('07 Uspora casu'!$F$5:$J$5),('07 Uspora casu'!$F30/'07 Uspora casu'!$G30)^(1/('07 Uspora casu'!$G$19-'07 Uspora casu'!$F$19))*AI31,IF(AH$20&gt;MAX('07 Uspora casu'!$F$5:$J$5),(INDEX('07 Uspora casu'!$F30:$J30,MATCH(AH$20,'07 Uspora casu'!$F$5:$J$5,1))/INDEX('07 Uspora casu'!$F30:$J30,MATCH(AH$20,'07 Uspora casu'!$F$5:$J$5,1)-1))^(1/(INDEX('07 Uspora casu'!$F$5:$J$5,MATCH(AH$20,'07 Uspora casu'!$F$5:$J$5,1))-INDEX('07 Uspora casu'!$F$5:$J$5,MATCH(AH$20,'07 Uspora casu'!$F$5:$J$5,1)-1)))*AG31,(INDEX('07 Uspora casu'!$F30:$J30,MATCH(AH$20,'07 Uspora casu'!$F$5:$J$5,1)+1)/INDEX('07 Uspora casu'!$F30:$J30,MATCH(AH$20,'07 Uspora casu'!$F$5:$J$5,1)))^(1/(INDEX('07 Uspora casu'!$F$5:$J$5,MATCH(AH$20,'07 Uspora casu'!$F$5:$J$5,1)+1)-INDEX('07 Uspora casu'!$F$5:$J$5,MATCH(AH$20,'07 Uspora casu'!$F$5:$J$5,1))))*AG31))),IFERROR($E31/INDEX('07 Uspora casu'!$F30:$J30,MATCH(AH$20,'07 Uspora casu'!$F$5:$J$5,0)),IF(AH$20&lt;MIN('07 Uspora casu'!$F$5:$J$5),('07 Uspora casu'!$G30/'07 Uspora casu'!$F30)^(1/('07 Uspora casu'!$G$19-'07 Uspora casu'!$F$19))*AI31,IF(AH$20&gt;MAX('07 Uspora casu'!$F$5:$J$5),(INDEX('07 Uspora casu'!$F30:$J30,MATCH(AH$20,'07 Uspora casu'!$F$5:$J$5,1)-1)/INDEX('07 Uspora casu'!$F30:$J30,MATCH(AH$20,'07 Uspora casu'!$F$5:$J$5,1)))^(1/(INDEX('07 Uspora casu'!$F$5:$J$5,MATCH(AH$20,'07 Uspora casu'!$F$5:$J$5,1))-INDEX('07 Uspora casu'!$F$5:$J$5,MATCH(AH$20,'07 Uspora casu'!$F$5:$J$5,1)-1)))*AG31,(INDEX('07 Uspora casu'!$F30:$J30,MATCH(AH$20,'07 Uspora casu'!$F$5:$J$5,1))/INDEX('07 Uspora casu'!$F30:$J30,MATCH(AH$20,'07 Uspora casu'!$F$5:$J$5,1)+1))^(1/(INDEX('07 Uspora casu'!$F$5:$J$5,MATCH(AH$20,'07 Uspora casu'!$F$5:$J$5,1)+1)-INDEX('07 Uspora casu'!$F$5:$J$5,MATCH(AH$20,'07 Uspora casu'!$F$5:$J$5,1))))*AG31)))))</f>
        <v>0</v>
      </c>
      <c r="AI31" s="48">
        <f>IF($E31="",0,IF('07 Uspora casu'!$D$2="Jazdný čas",IFERROR(INDEX('07 Uspora casu'!$F30:$J30,MATCH(AI$20,'07 Uspora casu'!$F$5:$J$5,0))/60,IF(AI$20&lt;MIN('07 Uspora casu'!$F$5:$J$5),('07 Uspora casu'!$F30/'07 Uspora casu'!$G30)^(1/('07 Uspora casu'!$G$19-'07 Uspora casu'!$F$19))*AJ31,IF(AI$20&gt;MAX('07 Uspora casu'!$F$5:$J$5),(INDEX('07 Uspora casu'!$F30:$J30,MATCH(AI$20,'07 Uspora casu'!$F$5:$J$5,1))/INDEX('07 Uspora casu'!$F30:$J30,MATCH(AI$20,'07 Uspora casu'!$F$5:$J$5,1)-1))^(1/(INDEX('07 Uspora casu'!$F$5:$J$5,MATCH(AI$20,'07 Uspora casu'!$F$5:$J$5,1))-INDEX('07 Uspora casu'!$F$5:$J$5,MATCH(AI$20,'07 Uspora casu'!$F$5:$J$5,1)-1)))*AH31,(INDEX('07 Uspora casu'!$F30:$J30,MATCH(AI$20,'07 Uspora casu'!$F$5:$J$5,1)+1)/INDEX('07 Uspora casu'!$F30:$J30,MATCH(AI$20,'07 Uspora casu'!$F$5:$J$5,1)))^(1/(INDEX('07 Uspora casu'!$F$5:$J$5,MATCH(AI$20,'07 Uspora casu'!$F$5:$J$5,1)+1)-INDEX('07 Uspora casu'!$F$5:$J$5,MATCH(AI$20,'07 Uspora casu'!$F$5:$J$5,1))))*AH31))),IFERROR($E31/INDEX('07 Uspora casu'!$F30:$J30,MATCH(AI$20,'07 Uspora casu'!$F$5:$J$5,0)),IF(AI$20&lt;MIN('07 Uspora casu'!$F$5:$J$5),('07 Uspora casu'!$G30/'07 Uspora casu'!$F30)^(1/('07 Uspora casu'!$G$19-'07 Uspora casu'!$F$19))*AJ31,IF(AI$20&gt;MAX('07 Uspora casu'!$F$5:$J$5),(INDEX('07 Uspora casu'!$F30:$J30,MATCH(AI$20,'07 Uspora casu'!$F$5:$J$5,1)-1)/INDEX('07 Uspora casu'!$F30:$J30,MATCH(AI$20,'07 Uspora casu'!$F$5:$J$5,1)))^(1/(INDEX('07 Uspora casu'!$F$5:$J$5,MATCH(AI$20,'07 Uspora casu'!$F$5:$J$5,1))-INDEX('07 Uspora casu'!$F$5:$J$5,MATCH(AI$20,'07 Uspora casu'!$F$5:$J$5,1)-1)))*AH31,(INDEX('07 Uspora casu'!$F30:$J30,MATCH(AI$20,'07 Uspora casu'!$F$5:$J$5,1))/INDEX('07 Uspora casu'!$F30:$J30,MATCH(AI$20,'07 Uspora casu'!$F$5:$J$5,1)+1))^(1/(INDEX('07 Uspora casu'!$F$5:$J$5,MATCH(AI$20,'07 Uspora casu'!$F$5:$J$5,1)+1)-INDEX('07 Uspora casu'!$F$5:$J$5,MATCH(AI$20,'07 Uspora casu'!$F$5:$J$5,1))))*AH31)))))</f>
        <v>0</v>
      </c>
      <c r="AJ31" s="48">
        <f>IF($E31="",0,IF('07 Uspora casu'!$D$2="Jazdný čas",IFERROR(INDEX('07 Uspora casu'!$F30:$J30,MATCH(AJ$20,'07 Uspora casu'!$F$5:$J$5,0))/60,IF(AJ$20&lt;MIN('07 Uspora casu'!$F$5:$J$5),('07 Uspora casu'!$F30/'07 Uspora casu'!$G30)^(1/('07 Uspora casu'!$G$19-'07 Uspora casu'!$F$19))*AK31,IF(AJ$20&gt;MAX('07 Uspora casu'!$F$5:$J$5),(INDEX('07 Uspora casu'!$F30:$J30,MATCH(AJ$20,'07 Uspora casu'!$F$5:$J$5,1))/INDEX('07 Uspora casu'!$F30:$J30,MATCH(AJ$20,'07 Uspora casu'!$F$5:$J$5,1)-1))^(1/(INDEX('07 Uspora casu'!$F$5:$J$5,MATCH(AJ$20,'07 Uspora casu'!$F$5:$J$5,1))-INDEX('07 Uspora casu'!$F$5:$J$5,MATCH(AJ$20,'07 Uspora casu'!$F$5:$J$5,1)-1)))*AI31,(INDEX('07 Uspora casu'!$F30:$J30,MATCH(AJ$20,'07 Uspora casu'!$F$5:$J$5,1)+1)/INDEX('07 Uspora casu'!$F30:$J30,MATCH(AJ$20,'07 Uspora casu'!$F$5:$J$5,1)))^(1/(INDEX('07 Uspora casu'!$F$5:$J$5,MATCH(AJ$20,'07 Uspora casu'!$F$5:$J$5,1)+1)-INDEX('07 Uspora casu'!$F$5:$J$5,MATCH(AJ$20,'07 Uspora casu'!$F$5:$J$5,1))))*AI31))),IFERROR($E31/INDEX('07 Uspora casu'!$F30:$J30,MATCH(AJ$20,'07 Uspora casu'!$F$5:$J$5,0)),IF(AJ$20&lt;MIN('07 Uspora casu'!$F$5:$J$5),('07 Uspora casu'!$G30/'07 Uspora casu'!$F30)^(1/('07 Uspora casu'!$G$19-'07 Uspora casu'!$F$19))*AK31,IF(AJ$20&gt;MAX('07 Uspora casu'!$F$5:$J$5),(INDEX('07 Uspora casu'!$F30:$J30,MATCH(AJ$20,'07 Uspora casu'!$F$5:$J$5,1)-1)/INDEX('07 Uspora casu'!$F30:$J30,MATCH(AJ$20,'07 Uspora casu'!$F$5:$J$5,1)))^(1/(INDEX('07 Uspora casu'!$F$5:$J$5,MATCH(AJ$20,'07 Uspora casu'!$F$5:$J$5,1))-INDEX('07 Uspora casu'!$F$5:$J$5,MATCH(AJ$20,'07 Uspora casu'!$F$5:$J$5,1)-1)))*AI31,(INDEX('07 Uspora casu'!$F30:$J30,MATCH(AJ$20,'07 Uspora casu'!$F$5:$J$5,1))/INDEX('07 Uspora casu'!$F30:$J30,MATCH(AJ$20,'07 Uspora casu'!$F$5:$J$5,1)+1))^(1/(INDEX('07 Uspora casu'!$F$5:$J$5,MATCH(AJ$20,'07 Uspora casu'!$F$5:$J$5,1)+1)-INDEX('07 Uspora casu'!$F$5:$J$5,MATCH(AJ$20,'07 Uspora casu'!$F$5:$J$5,1))))*AI31)))))</f>
        <v>0</v>
      </c>
      <c r="AK31" s="48">
        <f>IF($E31="",0,IF('07 Uspora casu'!$D$2="Jazdný čas",IFERROR(INDEX('07 Uspora casu'!$F30:$J30,MATCH(AK$20,'07 Uspora casu'!$F$5:$J$5,0))/60,IF(AK$20&lt;MIN('07 Uspora casu'!$F$5:$J$5),('07 Uspora casu'!$F30/'07 Uspora casu'!$G30)^(1/('07 Uspora casu'!$G$19-'07 Uspora casu'!$F$19))*AL31,IF(AK$20&gt;MAX('07 Uspora casu'!$F$5:$J$5),(INDEX('07 Uspora casu'!$F30:$J30,MATCH(AK$20,'07 Uspora casu'!$F$5:$J$5,1))/INDEX('07 Uspora casu'!$F30:$J30,MATCH(AK$20,'07 Uspora casu'!$F$5:$J$5,1)-1))^(1/(INDEX('07 Uspora casu'!$F$5:$J$5,MATCH(AK$20,'07 Uspora casu'!$F$5:$J$5,1))-INDEX('07 Uspora casu'!$F$5:$J$5,MATCH(AK$20,'07 Uspora casu'!$F$5:$J$5,1)-1)))*AJ31,(INDEX('07 Uspora casu'!$F30:$J30,MATCH(AK$20,'07 Uspora casu'!$F$5:$J$5,1)+1)/INDEX('07 Uspora casu'!$F30:$J30,MATCH(AK$20,'07 Uspora casu'!$F$5:$J$5,1)))^(1/(INDEX('07 Uspora casu'!$F$5:$J$5,MATCH(AK$20,'07 Uspora casu'!$F$5:$J$5,1)+1)-INDEX('07 Uspora casu'!$F$5:$J$5,MATCH(AK$20,'07 Uspora casu'!$F$5:$J$5,1))))*AJ31))),IFERROR($E31/INDEX('07 Uspora casu'!$F30:$J30,MATCH(AK$20,'07 Uspora casu'!$F$5:$J$5,0)),IF(AK$20&lt;MIN('07 Uspora casu'!$F$5:$J$5),('07 Uspora casu'!$G30/'07 Uspora casu'!$F30)^(1/('07 Uspora casu'!$G$19-'07 Uspora casu'!$F$19))*AL31,IF(AK$20&gt;MAX('07 Uspora casu'!$F$5:$J$5),(INDEX('07 Uspora casu'!$F30:$J30,MATCH(AK$20,'07 Uspora casu'!$F$5:$J$5,1)-1)/INDEX('07 Uspora casu'!$F30:$J30,MATCH(AK$20,'07 Uspora casu'!$F$5:$J$5,1)))^(1/(INDEX('07 Uspora casu'!$F$5:$J$5,MATCH(AK$20,'07 Uspora casu'!$F$5:$J$5,1))-INDEX('07 Uspora casu'!$F$5:$J$5,MATCH(AK$20,'07 Uspora casu'!$F$5:$J$5,1)-1)))*AJ31,(INDEX('07 Uspora casu'!$F30:$J30,MATCH(AK$20,'07 Uspora casu'!$F$5:$J$5,1))/INDEX('07 Uspora casu'!$F30:$J30,MATCH(AK$20,'07 Uspora casu'!$F$5:$J$5,1)+1))^(1/(INDEX('07 Uspora casu'!$F$5:$J$5,MATCH(AK$20,'07 Uspora casu'!$F$5:$J$5,1)+1)-INDEX('07 Uspora casu'!$F$5:$J$5,MATCH(AK$20,'07 Uspora casu'!$F$5:$J$5,1))))*AJ31)))))</f>
        <v>0</v>
      </c>
      <c r="AL31" s="48">
        <f>IF($E31="",0,IF('07 Uspora casu'!$D$2="Jazdný čas",IFERROR(INDEX('07 Uspora casu'!$F30:$J30,MATCH(AL$20,'07 Uspora casu'!$F$5:$J$5,0))/60,IF(AL$20&lt;MIN('07 Uspora casu'!$F$5:$J$5),('07 Uspora casu'!$F30/'07 Uspora casu'!$G30)^(1/('07 Uspora casu'!$G$19-'07 Uspora casu'!$F$19))*AM31,IF(AL$20&gt;MAX('07 Uspora casu'!$F$5:$J$5),(INDEX('07 Uspora casu'!$F30:$J30,MATCH(AL$20,'07 Uspora casu'!$F$5:$J$5,1))/INDEX('07 Uspora casu'!$F30:$J30,MATCH(AL$20,'07 Uspora casu'!$F$5:$J$5,1)-1))^(1/(INDEX('07 Uspora casu'!$F$5:$J$5,MATCH(AL$20,'07 Uspora casu'!$F$5:$J$5,1))-INDEX('07 Uspora casu'!$F$5:$J$5,MATCH(AL$20,'07 Uspora casu'!$F$5:$J$5,1)-1)))*AK31,(INDEX('07 Uspora casu'!$F30:$J30,MATCH(AL$20,'07 Uspora casu'!$F$5:$J$5,1)+1)/INDEX('07 Uspora casu'!$F30:$J30,MATCH(AL$20,'07 Uspora casu'!$F$5:$J$5,1)))^(1/(INDEX('07 Uspora casu'!$F$5:$J$5,MATCH(AL$20,'07 Uspora casu'!$F$5:$J$5,1)+1)-INDEX('07 Uspora casu'!$F$5:$J$5,MATCH(AL$20,'07 Uspora casu'!$F$5:$J$5,1))))*AK31))),IFERROR($E31/INDEX('07 Uspora casu'!$F30:$J30,MATCH(AL$20,'07 Uspora casu'!$F$5:$J$5,0)),IF(AL$20&lt;MIN('07 Uspora casu'!$F$5:$J$5),('07 Uspora casu'!$G30/'07 Uspora casu'!$F30)^(1/('07 Uspora casu'!$G$19-'07 Uspora casu'!$F$19))*AM31,IF(AL$20&gt;MAX('07 Uspora casu'!$F$5:$J$5),(INDEX('07 Uspora casu'!$F30:$J30,MATCH(AL$20,'07 Uspora casu'!$F$5:$J$5,1)-1)/INDEX('07 Uspora casu'!$F30:$J30,MATCH(AL$20,'07 Uspora casu'!$F$5:$J$5,1)))^(1/(INDEX('07 Uspora casu'!$F$5:$J$5,MATCH(AL$20,'07 Uspora casu'!$F$5:$J$5,1))-INDEX('07 Uspora casu'!$F$5:$J$5,MATCH(AL$20,'07 Uspora casu'!$F$5:$J$5,1)-1)))*AK31,(INDEX('07 Uspora casu'!$F30:$J30,MATCH(AL$20,'07 Uspora casu'!$F$5:$J$5,1))/INDEX('07 Uspora casu'!$F30:$J30,MATCH(AL$20,'07 Uspora casu'!$F$5:$J$5,1)+1))^(1/(INDEX('07 Uspora casu'!$F$5:$J$5,MATCH(AL$20,'07 Uspora casu'!$F$5:$J$5,1)+1)-INDEX('07 Uspora casu'!$F$5:$J$5,MATCH(AL$20,'07 Uspora casu'!$F$5:$J$5,1))))*AK31)))))</f>
        <v>0</v>
      </c>
      <c r="AM31" s="48">
        <f>IF($E31="",0,IF('07 Uspora casu'!$D$2="Jazdný čas",IFERROR(INDEX('07 Uspora casu'!$F30:$J30,MATCH(AM$20,'07 Uspora casu'!$F$5:$J$5,0))/60,IF(AM$20&lt;MIN('07 Uspora casu'!$F$5:$J$5),('07 Uspora casu'!$F30/'07 Uspora casu'!$G30)^(1/('07 Uspora casu'!$G$19-'07 Uspora casu'!$F$19))*AN31,IF(AM$20&gt;MAX('07 Uspora casu'!$F$5:$J$5),(INDEX('07 Uspora casu'!$F30:$J30,MATCH(AM$20,'07 Uspora casu'!$F$5:$J$5,1))/INDEX('07 Uspora casu'!$F30:$J30,MATCH(AM$20,'07 Uspora casu'!$F$5:$J$5,1)-1))^(1/(INDEX('07 Uspora casu'!$F$5:$J$5,MATCH(AM$20,'07 Uspora casu'!$F$5:$J$5,1))-INDEX('07 Uspora casu'!$F$5:$J$5,MATCH(AM$20,'07 Uspora casu'!$F$5:$J$5,1)-1)))*AL31,(INDEX('07 Uspora casu'!$F30:$J30,MATCH(AM$20,'07 Uspora casu'!$F$5:$J$5,1)+1)/INDEX('07 Uspora casu'!$F30:$J30,MATCH(AM$20,'07 Uspora casu'!$F$5:$J$5,1)))^(1/(INDEX('07 Uspora casu'!$F$5:$J$5,MATCH(AM$20,'07 Uspora casu'!$F$5:$J$5,1)+1)-INDEX('07 Uspora casu'!$F$5:$J$5,MATCH(AM$20,'07 Uspora casu'!$F$5:$J$5,1))))*AL31))),IFERROR($E31/INDEX('07 Uspora casu'!$F30:$J30,MATCH(AM$20,'07 Uspora casu'!$F$5:$J$5,0)),IF(AM$20&lt;MIN('07 Uspora casu'!$F$5:$J$5),('07 Uspora casu'!$G30/'07 Uspora casu'!$F30)^(1/('07 Uspora casu'!$G$19-'07 Uspora casu'!$F$19))*AN31,IF(AM$20&gt;MAX('07 Uspora casu'!$F$5:$J$5),(INDEX('07 Uspora casu'!$F30:$J30,MATCH(AM$20,'07 Uspora casu'!$F$5:$J$5,1)-1)/INDEX('07 Uspora casu'!$F30:$J30,MATCH(AM$20,'07 Uspora casu'!$F$5:$J$5,1)))^(1/(INDEX('07 Uspora casu'!$F$5:$J$5,MATCH(AM$20,'07 Uspora casu'!$F$5:$J$5,1))-INDEX('07 Uspora casu'!$F$5:$J$5,MATCH(AM$20,'07 Uspora casu'!$F$5:$J$5,1)-1)))*AL31,(INDEX('07 Uspora casu'!$F30:$J30,MATCH(AM$20,'07 Uspora casu'!$F$5:$J$5,1))/INDEX('07 Uspora casu'!$F30:$J30,MATCH(AM$20,'07 Uspora casu'!$F$5:$J$5,1)+1))^(1/(INDEX('07 Uspora casu'!$F$5:$J$5,MATCH(AM$20,'07 Uspora casu'!$F$5:$J$5,1)+1)-INDEX('07 Uspora casu'!$F$5:$J$5,MATCH(AM$20,'07 Uspora casu'!$F$5:$J$5,1))))*AL31)))))</f>
        <v>0</v>
      </c>
      <c r="AN31" s="48">
        <f>IF($E31="",0,IF('07 Uspora casu'!$D$2="Jazdný čas",IFERROR(INDEX('07 Uspora casu'!$F30:$J30,MATCH(AN$20,'07 Uspora casu'!$F$5:$J$5,0))/60,IF(AN$20&lt;MIN('07 Uspora casu'!$F$5:$J$5),('07 Uspora casu'!$F30/'07 Uspora casu'!$G30)^(1/('07 Uspora casu'!$G$19-'07 Uspora casu'!$F$19))*AO31,IF(AN$20&gt;MAX('07 Uspora casu'!$F$5:$J$5),(INDEX('07 Uspora casu'!$F30:$J30,MATCH(AN$20,'07 Uspora casu'!$F$5:$J$5,1))/INDEX('07 Uspora casu'!$F30:$J30,MATCH(AN$20,'07 Uspora casu'!$F$5:$J$5,1)-1))^(1/(INDEX('07 Uspora casu'!$F$5:$J$5,MATCH(AN$20,'07 Uspora casu'!$F$5:$J$5,1))-INDEX('07 Uspora casu'!$F$5:$J$5,MATCH(AN$20,'07 Uspora casu'!$F$5:$J$5,1)-1)))*AM31,(INDEX('07 Uspora casu'!$F30:$J30,MATCH(AN$20,'07 Uspora casu'!$F$5:$J$5,1)+1)/INDEX('07 Uspora casu'!$F30:$J30,MATCH(AN$20,'07 Uspora casu'!$F$5:$J$5,1)))^(1/(INDEX('07 Uspora casu'!$F$5:$J$5,MATCH(AN$20,'07 Uspora casu'!$F$5:$J$5,1)+1)-INDEX('07 Uspora casu'!$F$5:$J$5,MATCH(AN$20,'07 Uspora casu'!$F$5:$J$5,1))))*AM31))),IFERROR($E31/INDEX('07 Uspora casu'!$F30:$J30,MATCH(AN$20,'07 Uspora casu'!$F$5:$J$5,0)),IF(AN$20&lt;MIN('07 Uspora casu'!$F$5:$J$5),('07 Uspora casu'!$G30/'07 Uspora casu'!$F30)^(1/('07 Uspora casu'!$G$19-'07 Uspora casu'!$F$19))*AO31,IF(AN$20&gt;MAX('07 Uspora casu'!$F$5:$J$5),(INDEX('07 Uspora casu'!$F30:$J30,MATCH(AN$20,'07 Uspora casu'!$F$5:$J$5,1)-1)/INDEX('07 Uspora casu'!$F30:$J30,MATCH(AN$20,'07 Uspora casu'!$F$5:$J$5,1)))^(1/(INDEX('07 Uspora casu'!$F$5:$J$5,MATCH(AN$20,'07 Uspora casu'!$F$5:$J$5,1))-INDEX('07 Uspora casu'!$F$5:$J$5,MATCH(AN$20,'07 Uspora casu'!$F$5:$J$5,1)-1)))*AM31,(INDEX('07 Uspora casu'!$F30:$J30,MATCH(AN$20,'07 Uspora casu'!$F$5:$J$5,1))/INDEX('07 Uspora casu'!$F30:$J30,MATCH(AN$20,'07 Uspora casu'!$F$5:$J$5,1)+1))^(1/(INDEX('07 Uspora casu'!$F$5:$J$5,MATCH(AN$20,'07 Uspora casu'!$F$5:$J$5,1)+1)-INDEX('07 Uspora casu'!$F$5:$J$5,MATCH(AN$20,'07 Uspora casu'!$F$5:$J$5,1))))*AM31)))))</f>
        <v>0</v>
      </c>
      <c r="AO31" s="48">
        <f>IF($E31="",0,IF('07 Uspora casu'!$D$2="Jazdný čas",IFERROR(INDEX('07 Uspora casu'!$F30:$J30,MATCH(AO$20,'07 Uspora casu'!$F$5:$J$5,0))/60,IF(AO$20&lt;MIN('07 Uspora casu'!$F$5:$J$5),('07 Uspora casu'!$F30/'07 Uspora casu'!$G30)^(1/('07 Uspora casu'!$G$19-'07 Uspora casu'!$F$19))*AP31,IF(AO$20&gt;MAX('07 Uspora casu'!$F$5:$J$5),(INDEX('07 Uspora casu'!$F30:$J30,MATCH(AO$20,'07 Uspora casu'!$F$5:$J$5,1))/INDEX('07 Uspora casu'!$F30:$J30,MATCH(AO$20,'07 Uspora casu'!$F$5:$J$5,1)-1))^(1/(INDEX('07 Uspora casu'!$F$5:$J$5,MATCH(AO$20,'07 Uspora casu'!$F$5:$J$5,1))-INDEX('07 Uspora casu'!$F$5:$J$5,MATCH(AO$20,'07 Uspora casu'!$F$5:$J$5,1)-1)))*AN31,(INDEX('07 Uspora casu'!$F30:$J30,MATCH(AO$20,'07 Uspora casu'!$F$5:$J$5,1)+1)/INDEX('07 Uspora casu'!$F30:$J30,MATCH(AO$20,'07 Uspora casu'!$F$5:$J$5,1)))^(1/(INDEX('07 Uspora casu'!$F$5:$J$5,MATCH(AO$20,'07 Uspora casu'!$F$5:$J$5,1)+1)-INDEX('07 Uspora casu'!$F$5:$J$5,MATCH(AO$20,'07 Uspora casu'!$F$5:$J$5,1))))*AN31))),IFERROR($E31/INDEX('07 Uspora casu'!$F30:$J30,MATCH(AO$20,'07 Uspora casu'!$F$5:$J$5,0)),IF(AO$20&lt;MIN('07 Uspora casu'!$F$5:$J$5),('07 Uspora casu'!$G30/'07 Uspora casu'!$F30)^(1/('07 Uspora casu'!$G$19-'07 Uspora casu'!$F$19))*AP31,IF(AO$20&gt;MAX('07 Uspora casu'!$F$5:$J$5),(INDEX('07 Uspora casu'!$F30:$J30,MATCH(AO$20,'07 Uspora casu'!$F$5:$J$5,1)-1)/INDEX('07 Uspora casu'!$F30:$J30,MATCH(AO$20,'07 Uspora casu'!$F$5:$J$5,1)))^(1/(INDEX('07 Uspora casu'!$F$5:$J$5,MATCH(AO$20,'07 Uspora casu'!$F$5:$J$5,1))-INDEX('07 Uspora casu'!$F$5:$J$5,MATCH(AO$20,'07 Uspora casu'!$F$5:$J$5,1)-1)))*AN31,(INDEX('07 Uspora casu'!$F30:$J30,MATCH(AO$20,'07 Uspora casu'!$F$5:$J$5,1))/INDEX('07 Uspora casu'!$F30:$J30,MATCH(AO$20,'07 Uspora casu'!$F$5:$J$5,1)+1))^(1/(INDEX('07 Uspora casu'!$F$5:$J$5,MATCH(AO$20,'07 Uspora casu'!$F$5:$J$5,1)+1)-INDEX('07 Uspora casu'!$F$5:$J$5,MATCH(AO$20,'07 Uspora casu'!$F$5:$J$5,1))))*AN31)))))</f>
        <v>0</v>
      </c>
      <c r="AP31" s="48">
        <f>IF($E31="",0,IF('07 Uspora casu'!$D$2="Jazdný čas",IFERROR(INDEX('07 Uspora casu'!$F30:$J30,MATCH(AP$20,'07 Uspora casu'!$F$5:$J$5,0))/60,IF(AP$20&lt;MIN('07 Uspora casu'!$F$5:$J$5),('07 Uspora casu'!$F30/'07 Uspora casu'!$G30)^(1/('07 Uspora casu'!$G$19-'07 Uspora casu'!$F$19))*AQ31,IF(AP$20&gt;MAX('07 Uspora casu'!$F$5:$J$5),(INDEX('07 Uspora casu'!$F30:$J30,MATCH(AP$20,'07 Uspora casu'!$F$5:$J$5,1))/INDEX('07 Uspora casu'!$F30:$J30,MATCH(AP$20,'07 Uspora casu'!$F$5:$J$5,1)-1))^(1/(INDEX('07 Uspora casu'!$F$5:$J$5,MATCH(AP$20,'07 Uspora casu'!$F$5:$J$5,1))-INDEX('07 Uspora casu'!$F$5:$J$5,MATCH(AP$20,'07 Uspora casu'!$F$5:$J$5,1)-1)))*AO31,(INDEX('07 Uspora casu'!$F30:$J30,MATCH(AP$20,'07 Uspora casu'!$F$5:$J$5,1)+1)/INDEX('07 Uspora casu'!$F30:$J30,MATCH(AP$20,'07 Uspora casu'!$F$5:$J$5,1)))^(1/(INDEX('07 Uspora casu'!$F$5:$J$5,MATCH(AP$20,'07 Uspora casu'!$F$5:$J$5,1)+1)-INDEX('07 Uspora casu'!$F$5:$J$5,MATCH(AP$20,'07 Uspora casu'!$F$5:$J$5,1))))*AO31))),IFERROR($E31/INDEX('07 Uspora casu'!$F30:$J30,MATCH(AP$20,'07 Uspora casu'!$F$5:$J$5,0)),IF(AP$20&lt;MIN('07 Uspora casu'!$F$5:$J$5),('07 Uspora casu'!$G30/'07 Uspora casu'!$F30)^(1/('07 Uspora casu'!$G$19-'07 Uspora casu'!$F$19))*AQ31,IF(AP$20&gt;MAX('07 Uspora casu'!$F$5:$J$5),(INDEX('07 Uspora casu'!$F30:$J30,MATCH(AP$20,'07 Uspora casu'!$F$5:$J$5,1)-1)/INDEX('07 Uspora casu'!$F30:$J30,MATCH(AP$20,'07 Uspora casu'!$F$5:$J$5,1)))^(1/(INDEX('07 Uspora casu'!$F$5:$J$5,MATCH(AP$20,'07 Uspora casu'!$F$5:$J$5,1))-INDEX('07 Uspora casu'!$F$5:$J$5,MATCH(AP$20,'07 Uspora casu'!$F$5:$J$5,1)-1)))*AO31,(INDEX('07 Uspora casu'!$F30:$J30,MATCH(AP$20,'07 Uspora casu'!$F$5:$J$5,1))/INDEX('07 Uspora casu'!$F30:$J30,MATCH(AP$20,'07 Uspora casu'!$F$5:$J$5,1)+1))^(1/(INDEX('07 Uspora casu'!$F$5:$J$5,MATCH(AP$20,'07 Uspora casu'!$F$5:$J$5,1)+1)-INDEX('07 Uspora casu'!$F$5:$J$5,MATCH(AP$20,'07 Uspora casu'!$F$5:$J$5,1))))*AO31)))))</f>
        <v>0</v>
      </c>
      <c r="AQ31" s="48">
        <f>IF($E31="",0,IF('07 Uspora casu'!$D$2="Jazdný čas",IFERROR(INDEX('07 Uspora casu'!$F30:$J30,MATCH(AQ$20,'07 Uspora casu'!$F$5:$J$5,0))/60,IF(AQ$20&lt;MIN('07 Uspora casu'!$F$5:$J$5),('07 Uspora casu'!$F30/'07 Uspora casu'!$G30)^(1/('07 Uspora casu'!$G$19-'07 Uspora casu'!$F$19))*AR31,IF(AQ$20&gt;MAX('07 Uspora casu'!$F$5:$J$5),(INDEX('07 Uspora casu'!$F30:$J30,MATCH(AQ$20,'07 Uspora casu'!$F$5:$J$5,1))/INDEX('07 Uspora casu'!$F30:$J30,MATCH(AQ$20,'07 Uspora casu'!$F$5:$J$5,1)-1))^(1/(INDEX('07 Uspora casu'!$F$5:$J$5,MATCH(AQ$20,'07 Uspora casu'!$F$5:$J$5,1))-INDEX('07 Uspora casu'!$F$5:$J$5,MATCH(AQ$20,'07 Uspora casu'!$F$5:$J$5,1)-1)))*AP31,(INDEX('07 Uspora casu'!$F30:$J30,MATCH(AQ$20,'07 Uspora casu'!$F$5:$J$5,1)+1)/INDEX('07 Uspora casu'!$F30:$J30,MATCH(AQ$20,'07 Uspora casu'!$F$5:$J$5,1)))^(1/(INDEX('07 Uspora casu'!$F$5:$J$5,MATCH(AQ$20,'07 Uspora casu'!$F$5:$J$5,1)+1)-INDEX('07 Uspora casu'!$F$5:$J$5,MATCH(AQ$20,'07 Uspora casu'!$F$5:$J$5,1))))*AP31))),IFERROR($E31/INDEX('07 Uspora casu'!$F30:$J30,MATCH(AQ$20,'07 Uspora casu'!$F$5:$J$5,0)),IF(AQ$20&lt;MIN('07 Uspora casu'!$F$5:$J$5),('07 Uspora casu'!$G30/'07 Uspora casu'!$F30)^(1/('07 Uspora casu'!$G$19-'07 Uspora casu'!$F$19))*AR31,IF(AQ$20&gt;MAX('07 Uspora casu'!$F$5:$J$5),(INDEX('07 Uspora casu'!$F30:$J30,MATCH(AQ$20,'07 Uspora casu'!$F$5:$J$5,1)-1)/INDEX('07 Uspora casu'!$F30:$J30,MATCH(AQ$20,'07 Uspora casu'!$F$5:$J$5,1)))^(1/(INDEX('07 Uspora casu'!$F$5:$J$5,MATCH(AQ$20,'07 Uspora casu'!$F$5:$J$5,1))-INDEX('07 Uspora casu'!$F$5:$J$5,MATCH(AQ$20,'07 Uspora casu'!$F$5:$J$5,1)-1)))*AP31,(INDEX('07 Uspora casu'!$F30:$J30,MATCH(AQ$20,'07 Uspora casu'!$F$5:$J$5,1))/INDEX('07 Uspora casu'!$F30:$J30,MATCH(AQ$20,'07 Uspora casu'!$F$5:$J$5,1)+1))^(1/(INDEX('07 Uspora casu'!$F$5:$J$5,MATCH(AQ$20,'07 Uspora casu'!$F$5:$J$5,1)+1)-INDEX('07 Uspora casu'!$F$5:$J$5,MATCH(AQ$20,'07 Uspora casu'!$F$5:$J$5,1))))*AP31)))))</f>
        <v>0</v>
      </c>
      <c r="AR31" s="48">
        <f>IF($E31="",0,IF('07 Uspora casu'!$D$2="Jazdný čas",IFERROR(INDEX('07 Uspora casu'!$F30:$J30,MATCH(AR$20,'07 Uspora casu'!$F$5:$J$5,0))/60,IF(AR$20&lt;MIN('07 Uspora casu'!$F$5:$J$5),('07 Uspora casu'!$F30/'07 Uspora casu'!$G30)^(1/('07 Uspora casu'!$G$19-'07 Uspora casu'!$F$19))*AS31,IF(AR$20&gt;MAX('07 Uspora casu'!$F$5:$J$5),(INDEX('07 Uspora casu'!$F30:$J30,MATCH(AR$20,'07 Uspora casu'!$F$5:$J$5,1))/INDEX('07 Uspora casu'!$F30:$J30,MATCH(AR$20,'07 Uspora casu'!$F$5:$J$5,1)-1))^(1/(INDEX('07 Uspora casu'!$F$5:$J$5,MATCH(AR$20,'07 Uspora casu'!$F$5:$J$5,1))-INDEX('07 Uspora casu'!$F$5:$J$5,MATCH(AR$20,'07 Uspora casu'!$F$5:$J$5,1)-1)))*AQ31,(INDEX('07 Uspora casu'!$F30:$J30,MATCH(AR$20,'07 Uspora casu'!$F$5:$J$5,1)+1)/INDEX('07 Uspora casu'!$F30:$J30,MATCH(AR$20,'07 Uspora casu'!$F$5:$J$5,1)))^(1/(INDEX('07 Uspora casu'!$F$5:$J$5,MATCH(AR$20,'07 Uspora casu'!$F$5:$J$5,1)+1)-INDEX('07 Uspora casu'!$F$5:$J$5,MATCH(AR$20,'07 Uspora casu'!$F$5:$J$5,1))))*AQ31))),IFERROR($E31/INDEX('07 Uspora casu'!$F30:$J30,MATCH(AR$20,'07 Uspora casu'!$F$5:$J$5,0)),IF(AR$20&lt;MIN('07 Uspora casu'!$F$5:$J$5),('07 Uspora casu'!$G30/'07 Uspora casu'!$F30)^(1/('07 Uspora casu'!$G$19-'07 Uspora casu'!$F$19))*AS31,IF(AR$20&gt;MAX('07 Uspora casu'!$F$5:$J$5),(INDEX('07 Uspora casu'!$F30:$J30,MATCH(AR$20,'07 Uspora casu'!$F$5:$J$5,1)-1)/INDEX('07 Uspora casu'!$F30:$J30,MATCH(AR$20,'07 Uspora casu'!$F$5:$J$5,1)))^(1/(INDEX('07 Uspora casu'!$F$5:$J$5,MATCH(AR$20,'07 Uspora casu'!$F$5:$J$5,1))-INDEX('07 Uspora casu'!$F$5:$J$5,MATCH(AR$20,'07 Uspora casu'!$F$5:$J$5,1)-1)))*AQ31,(INDEX('07 Uspora casu'!$F30:$J30,MATCH(AR$20,'07 Uspora casu'!$F$5:$J$5,1))/INDEX('07 Uspora casu'!$F30:$J30,MATCH(AR$20,'07 Uspora casu'!$F$5:$J$5,1)+1))^(1/(INDEX('07 Uspora casu'!$F$5:$J$5,MATCH(AR$20,'07 Uspora casu'!$F$5:$J$5,1)+1)-INDEX('07 Uspora casu'!$F$5:$J$5,MATCH(AR$20,'07 Uspora casu'!$F$5:$J$5,1))))*AQ31)))))</f>
        <v>0</v>
      </c>
      <c r="AS31" s="48">
        <f>IF($E31="",0,IF('07 Uspora casu'!$D$2="Jazdný čas",IFERROR(INDEX('07 Uspora casu'!$F30:$J30,MATCH(AS$20,'07 Uspora casu'!$F$5:$J$5,0))/60,IF(AS$20&lt;MIN('07 Uspora casu'!$F$5:$J$5),('07 Uspora casu'!$F30/'07 Uspora casu'!$G30)^(1/('07 Uspora casu'!$G$19-'07 Uspora casu'!$F$19))*AT31,IF(AS$20&gt;MAX('07 Uspora casu'!$F$5:$J$5),(INDEX('07 Uspora casu'!$F30:$J30,MATCH(AS$20,'07 Uspora casu'!$F$5:$J$5,1))/INDEX('07 Uspora casu'!$F30:$J30,MATCH(AS$20,'07 Uspora casu'!$F$5:$J$5,1)-1))^(1/(INDEX('07 Uspora casu'!$F$5:$J$5,MATCH(AS$20,'07 Uspora casu'!$F$5:$J$5,1))-INDEX('07 Uspora casu'!$F$5:$J$5,MATCH(AS$20,'07 Uspora casu'!$F$5:$J$5,1)-1)))*AR31,(INDEX('07 Uspora casu'!$F30:$J30,MATCH(AS$20,'07 Uspora casu'!$F$5:$J$5,1)+1)/INDEX('07 Uspora casu'!$F30:$J30,MATCH(AS$20,'07 Uspora casu'!$F$5:$J$5,1)))^(1/(INDEX('07 Uspora casu'!$F$5:$J$5,MATCH(AS$20,'07 Uspora casu'!$F$5:$J$5,1)+1)-INDEX('07 Uspora casu'!$F$5:$J$5,MATCH(AS$20,'07 Uspora casu'!$F$5:$J$5,1))))*AR31))),IFERROR($E31/INDEX('07 Uspora casu'!$F30:$J30,MATCH(AS$20,'07 Uspora casu'!$F$5:$J$5,0)),IF(AS$20&lt;MIN('07 Uspora casu'!$F$5:$J$5),('07 Uspora casu'!$G30/'07 Uspora casu'!$F30)^(1/('07 Uspora casu'!$G$19-'07 Uspora casu'!$F$19))*AT31,IF(AS$20&gt;MAX('07 Uspora casu'!$F$5:$J$5),(INDEX('07 Uspora casu'!$F30:$J30,MATCH(AS$20,'07 Uspora casu'!$F$5:$J$5,1)-1)/INDEX('07 Uspora casu'!$F30:$J30,MATCH(AS$20,'07 Uspora casu'!$F$5:$J$5,1)))^(1/(INDEX('07 Uspora casu'!$F$5:$J$5,MATCH(AS$20,'07 Uspora casu'!$F$5:$J$5,1))-INDEX('07 Uspora casu'!$F$5:$J$5,MATCH(AS$20,'07 Uspora casu'!$F$5:$J$5,1)-1)))*AR31,(INDEX('07 Uspora casu'!$F30:$J30,MATCH(AS$20,'07 Uspora casu'!$F$5:$J$5,1))/INDEX('07 Uspora casu'!$F30:$J30,MATCH(AS$20,'07 Uspora casu'!$F$5:$J$5,1)+1))^(1/(INDEX('07 Uspora casu'!$F$5:$J$5,MATCH(AS$20,'07 Uspora casu'!$F$5:$J$5,1)+1)-INDEX('07 Uspora casu'!$F$5:$J$5,MATCH(AS$20,'07 Uspora casu'!$F$5:$J$5,1))))*AR31)))))</f>
        <v>0</v>
      </c>
      <c r="AT31" s="48">
        <f>IF($E31="",0,IF('07 Uspora casu'!$D$2="Jazdný čas",IFERROR(INDEX('07 Uspora casu'!$F30:$J30,MATCH(AT$20,'07 Uspora casu'!$F$5:$J$5,0))/60,IF(AT$20&lt;MIN('07 Uspora casu'!$F$5:$J$5),('07 Uspora casu'!$F30/'07 Uspora casu'!$G30)^(1/('07 Uspora casu'!$G$19-'07 Uspora casu'!$F$19))*AU31,IF(AT$20&gt;MAX('07 Uspora casu'!$F$5:$J$5),(INDEX('07 Uspora casu'!$F30:$J30,MATCH(AT$20,'07 Uspora casu'!$F$5:$J$5,1))/INDEX('07 Uspora casu'!$F30:$J30,MATCH(AT$20,'07 Uspora casu'!$F$5:$J$5,1)-1))^(1/(INDEX('07 Uspora casu'!$F$5:$J$5,MATCH(AT$20,'07 Uspora casu'!$F$5:$J$5,1))-INDEX('07 Uspora casu'!$F$5:$J$5,MATCH(AT$20,'07 Uspora casu'!$F$5:$J$5,1)-1)))*AS31,(INDEX('07 Uspora casu'!$F30:$J30,MATCH(AT$20,'07 Uspora casu'!$F$5:$J$5,1)+1)/INDEX('07 Uspora casu'!$F30:$J30,MATCH(AT$20,'07 Uspora casu'!$F$5:$J$5,1)))^(1/(INDEX('07 Uspora casu'!$F$5:$J$5,MATCH(AT$20,'07 Uspora casu'!$F$5:$J$5,1)+1)-INDEX('07 Uspora casu'!$F$5:$J$5,MATCH(AT$20,'07 Uspora casu'!$F$5:$J$5,1))))*AS31))),IFERROR($E31/INDEX('07 Uspora casu'!$F30:$J30,MATCH(AT$20,'07 Uspora casu'!$F$5:$J$5,0)),IF(AT$20&lt;MIN('07 Uspora casu'!$F$5:$J$5),('07 Uspora casu'!$G30/'07 Uspora casu'!$F30)^(1/('07 Uspora casu'!$G$19-'07 Uspora casu'!$F$19))*AU31,IF(AT$20&gt;MAX('07 Uspora casu'!$F$5:$J$5),(INDEX('07 Uspora casu'!$F30:$J30,MATCH(AT$20,'07 Uspora casu'!$F$5:$J$5,1)-1)/INDEX('07 Uspora casu'!$F30:$J30,MATCH(AT$20,'07 Uspora casu'!$F$5:$J$5,1)))^(1/(INDEX('07 Uspora casu'!$F$5:$J$5,MATCH(AT$20,'07 Uspora casu'!$F$5:$J$5,1))-INDEX('07 Uspora casu'!$F$5:$J$5,MATCH(AT$20,'07 Uspora casu'!$F$5:$J$5,1)-1)))*AS31,(INDEX('07 Uspora casu'!$F30:$J30,MATCH(AT$20,'07 Uspora casu'!$F$5:$J$5,1))/INDEX('07 Uspora casu'!$F30:$J30,MATCH(AT$20,'07 Uspora casu'!$F$5:$J$5,1)+1))^(1/(INDEX('07 Uspora casu'!$F$5:$J$5,MATCH(AT$20,'07 Uspora casu'!$F$5:$J$5,1)+1)-INDEX('07 Uspora casu'!$F$5:$J$5,MATCH(AT$20,'07 Uspora casu'!$F$5:$J$5,1))))*AS31)))))</f>
        <v>0</v>
      </c>
      <c r="AU31" s="48">
        <f>IF($E31="",0,IF('07 Uspora casu'!$D$2="Jazdný čas",IFERROR(INDEX('07 Uspora casu'!$F30:$J30,MATCH(AU$20,'07 Uspora casu'!$F$5:$J$5,0))/60,IF(AU$20&lt;MIN('07 Uspora casu'!$F$5:$J$5),('07 Uspora casu'!$F30/'07 Uspora casu'!$G30)^(1/('07 Uspora casu'!$G$19-'07 Uspora casu'!$F$19))*AV31,IF(AU$20&gt;MAX('07 Uspora casu'!$F$5:$J$5),(INDEX('07 Uspora casu'!$F30:$J30,MATCH(AU$20,'07 Uspora casu'!$F$5:$J$5,1))/INDEX('07 Uspora casu'!$F30:$J30,MATCH(AU$20,'07 Uspora casu'!$F$5:$J$5,1)-1))^(1/(INDEX('07 Uspora casu'!$F$5:$J$5,MATCH(AU$20,'07 Uspora casu'!$F$5:$J$5,1))-INDEX('07 Uspora casu'!$F$5:$J$5,MATCH(AU$20,'07 Uspora casu'!$F$5:$J$5,1)-1)))*AT31,(INDEX('07 Uspora casu'!$F30:$J30,MATCH(AU$20,'07 Uspora casu'!$F$5:$J$5,1)+1)/INDEX('07 Uspora casu'!$F30:$J30,MATCH(AU$20,'07 Uspora casu'!$F$5:$J$5,1)))^(1/(INDEX('07 Uspora casu'!$F$5:$J$5,MATCH(AU$20,'07 Uspora casu'!$F$5:$J$5,1)+1)-INDEX('07 Uspora casu'!$F$5:$J$5,MATCH(AU$20,'07 Uspora casu'!$F$5:$J$5,1))))*AT31))),IFERROR($E31/INDEX('07 Uspora casu'!$F30:$J30,MATCH(AU$20,'07 Uspora casu'!$F$5:$J$5,0)),IF(AU$20&lt;MIN('07 Uspora casu'!$F$5:$J$5),('07 Uspora casu'!$G30/'07 Uspora casu'!$F30)^(1/('07 Uspora casu'!$G$19-'07 Uspora casu'!$F$19))*AV31,IF(AU$20&gt;MAX('07 Uspora casu'!$F$5:$J$5),(INDEX('07 Uspora casu'!$F30:$J30,MATCH(AU$20,'07 Uspora casu'!$F$5:$J$5,1)-1)/INDEX('07 Uspora casu'!$F30:$J30,MATCH(AU$20,'07 Uspora casu'!$F$5:$J$5,1)))^(1/(INDEX('07 Uspora casu'!$F$5:$J$5,MATCH(AU$20,'07 Uspora casu'!$F$5:$J$5,1))-INDEX('07 Uspora casu'!$F$5:$J$5,MATCH(AU$20,'07 Uspora casu'!$F$5:$J$5,1)-1)))*AT31,(INDEX('07 Uspora casu'!$F30:$J30,MATCH(AU$20,'07 Uspora casu'!$F$5:$J$5,1))/INDEX('07 Uspora casu'!$F30:$J30,MATCH(AU$20,'07 Uspora casu'!$F$5:$J$5,1)+1))^(1/(INDEX('07 Uspora casu'!$F$5:$J$5,MATCH(AU$20,'07 Uspora casu'!$F$5:$J$5,1)+1)-INDEX('07 Uspora casu'!$F$5:$J$5,MATCH(AU$20,'07 Uspora casu'!$F$5:$J$5,1))))*AT31)))))</f>
        <v>0</v>
      </c>
      <c r="AV31" s="48">
        <f>IF($E31="",0,IF('07 Uspora casu'!$D$2="Jazdný čas",IFERROR(INDEX('07 Uspora casu'!$F30:$J30,MATCH(AV$20,'07 Uspora casu'!$F$5:$J$5,0))/60,IF(AV$20&lt;MIN('07 Uspora casu'!$F$5:$J$5),('07 Uspora casu'!$F30/'07 Uspora casu'!$G30)^(1/('07 Uspora casu'!$G$19-'07 Uspora casu'!$F$19))*AW31,IF(AV$20&gt;MAX('07 Uspora casu'!$F$5:$J$5),(INDEX('07 Uspora casu'!$F30:$J30,MATCH(AV$20,'07 Uspora casu'!$F$5:$J$5,1))/INDEX('07 Uspora casu'!$F30:$J30,MATCH(AV$20,'07 Uspora casu'!$F$5:$J$5,1)-1))^(1/(INDEX('07 Uspora casu'!$F$5:$J$5,MATCH(AV$20,'07 Uspora casu'!$F$5:$J$5,1))-INDEX('07 Uspora casu'!$F$5:$J$5,MATCH(AV$20,'07 Uspora casu'!$F$5:$J$5,1)-1)))*AU31,(INDEX('07 Uspora casu'!$F30:$J30,MATCH(AV$20,'07 Uspora casu'!$F$5:$J$5,1)+1)/INDEX('07 Uspora casu'!$F30:$J30,MATCH(AV$20,'07 Uspora casu'!$F$5:$J$5,1)))^(1/(INDEX('07 Uspora casu'!$F$5:$J$5,MATCH(AV$20,'07 Uspora casu'!$F$5:$J$5,1)+1)-INDEX('07 Uspora casu'!$F$5:$J$5,MATCH(AV$20,'07 Uspora casu'!$F$5:$J$5,1))))*AU31))),IFERROR($E31/INDEX('07 Uspora casu'!$F30:$J30,MATCH(AV$20,'07 Uspora casu'!$F$5:$J$5,0)),IF(AV$20&lt;MIN('07 Uspora casu'!$F$5:$J$5),('07 Uspora casu'!$G30/'07 Uspora casu'!$F30)^(1/('07 Uspora casu'!$G$19-'07 Uspora casu'!$F$19))*AW31,IF(AV$20&gt;MAX('07 Uspora casu'!$F$5:$J$5),(INDEX('07 Uspora casu'!$F30:$J30,MATCH(AV$20,'07 Uspora casu'!$F$5:$J$5,1)-1)/INDEX('07 Uspora casu'!$F30:$J30,MATCH(AV$20,'07 Uspora casu'!$F$5:$J$5,1)))^(1/(INDEX('07 Uspora casu'!$F$5:$J$5,MATCH(AV$20,'07 Uspora casu'!$F$5:$J$5,1))-INDEX('07 Uspora casu'!$F$5:$J$5,MATCH(AV$20,'07 Uspora casu'!$F$5:$J$5,1)-1)))*AU31,(INDEX('07 Uspora casu'!$F30:$J30,MATCH(AV$20,'07 Uspora casu'!$F$5:$J$5,1))/INDEX('07 Uspora casu'!$F30:$J30,MATCH(AV$20,'07 Uspora casu'!$F$5:$J$5,1)+1))^(1/(INDEX('07 Uspora casu'!$F$5:$J$5,MATCH(AV$20,'07 Uspora casu'!$F$5:$J$5,1)+1)-INDEX('07 Uspora casu'!$F$5:$J$5,MATCH(AV$20,'07 Uspora casu'!$F$5:$J$5,1))))*AU31)))))</f>
        <v>0</v>
      </c>
      <c r="AW31" s="48">
        <f>IF($E31="",0,IF('07 Uspora casu'!$D$2="Jazdný čas",IFERROR(INDEX('07 Uspora casu'!$F30:$J30,MATCH(AW$20,'07 Uspora casu'!$F$5:$J$5,0))/60,IF(AW$20&lt;MIN('07 Uspora casu'!$F$5:$J$5),('07 Uspora casu'!$F30/'07 Uspora casu'!$G30)^(1/('07 Uspora casu'!$G$19-'07 Uspora casu'!$F$19))*AX31,IF(AW$20&gt;MAX('07 Uspora casu'!$F$5:$J$5),(INDEX('07 Uspora casu'!$F30:$J30,MATCH(AW$20,'07 Uspora casu'!$F$5:$J$5,1))/INDEX('07 Uspora casu'!$F30:$J30,MATCH(AW$20,'07 Uspora casu'!$F$5:$J$5,1)-1))^(1/(INDEX('07 Uspora casu'!$F$5:$J$5,MATCH(AW$20,'07 Uspora casu'!$F$5:$J$5,1))-INDEX('07 Uspora casu'!$F$5:$J$5,MATCH(AW$20,'07 Uspora casu'!$F$5:$J$5,1)-1)))*AV31,(INDEX('07 Uspora casu'!$F30:$J30,MATCH(AW$20,'07 Uspora casu'!$F$5:$J$5,1)+1)/INDEX('07 Uspora casu'!$F30:$J30,MATCH(AW$20,'07 Uspora casu'!$F$5:$J$5,1)))^(1/(INDEX('07 Uspora casu'!$F$5:$J$5,MATCH(AW$20,'07 Uspora casu'!$F$5:$J$5,1)+1)-INDEX('07 Uspora casu'!$F$5:$J$5,MATCH(AW$20,'07 Uspora casu'!$F$5:$J$5,1))))*AV31))),IFERROR($E31/INDEX('07 Uspora casu'!$F30:$J30,MATCH(AW$20,'07 Uspora casu'!$F$5:$J$5,0)),IF(AW$20&lt;MIN('07 Uspora casu'!$F$5:$J$5),('07 Uspora casu'!$G30/'07 Uspora casu'!$F30)^(1/('07 Uspora casu'!$G$19-'07 Uspora casu'!$F$19))*AX31,IF(AW$20&gt;MAX('07 Uspora casu'!$F$5:$J$5),(INDEX('07 Uspora casu'!$F30:$J30,MATCH(AW$20,'07 Uspora casu'!$F$5:$J$5,1)-1)/INDEX('07 Uspora casu'!$F30:$J30,MATCH(AW$20,'07 Uspora casu'!$F$5:$J$5,1)))^(1/(INDEX('07 Uspora casu'!$F$5:$J$5,MATCH(AW$20,'07 Uspora casu'!$F$5:$J$5,1))-INDEX('07 Uspora casu'!$F$5:$J$5,MATCH(AW$20,'07 Uspora casu'!$F$5:$J$5,1)-1)))*AV31,(INDEX('07 Uspora casu'!$F30:$J30,MATCH(AW$20,'07 Uspora casu'!$F$5:$J$5,1))/INDEX('07 Uspora casu'!$F30:$J30,MATCH(AW$20,'07 Uspora casu'!$F$5:$J$5,1)+1))^(1/(INDEX('07 Uspora casu'!$F$5:$J$5,MATCH(AW$20,'07 Uspora casu'!$F$5:$J$5,1)+1)-INDEX('07 Uspora casu'!$F$5:$J$5,MATCH(AW$20,'07 Uspora casu'!$F$5:$J$5,1))))*AV31)))))</f>
        <v>0</v>
      </c>
      <c r="AX31" s="48">
        <f>IF($E31="",0,IF('07 Uspora casu'!$D$2="Jazdný čas",IFERROR(INDEX('07 Uspora casu'!$F30:$J30,MATCH(AX$20,'07 Uspora casu'!$F$5:$J$5,0))/60,IF(AX$20&lt;MIN('07 Uspora casu'!$F$5:$J$5),('07 Uspora casu'!$F30/'07 Uspora casu'!$G30)^(1/('07 Uspora casu'!$G$19-'07 Uspora casu'!$F$19))*AY31,IF(AX$20&gt;MAX('07 Uspora casu'!$F$5:$J$5),(INDEX('07 Uspora casu'!$F30:$J30,MATCH(AX$20,'07 Uspora casu'!$F$5:$J$5,1))/INDEX('07 Uspora casu'!$F30:$J30,MATCH(AX$20,'07 Uspora casu'!$F$5:$J$5,1)-1))^(1/(INDEX('07 Uspora casu'!$F$5:$J$5,MATCH(AX$20,'07 Uspora casu'!$F$5:$J$5,1))-INDEX('07 Uspora casu'!$F$5:$J$5,MATCH(AX$20,'07 Uspora casu'!$F$5:$J$5,1)-1)))*AW31,(INDEX('07 Uspora casu'!$F30:$J30,MATCH(AX$20,'07 Uspora casu'!$F$5:$J$5,1)+1)/INDEX('07 Uspora casu'!$F30:$J30,MATCH(AX$20,'07 Uspora casu'!$F$5:$J$5,1)))^(1/(INDEX('07 Uspora casu'!$F$5:$J$5,MATCH(AX$20,'07 Uspora casu'!$F$5:$J$5,1)+1)-INDEX('07 Uspora casu'!$F$5:$J$5,MATCH(AX$20,'07 Uspora casu'!$F$5:$J$5,1))))*AW31))),IFERROR($E31/INDEX('07 Uspora casu'!$F30:$J30,MATCH(AX$20,'07 Uspora casu'!$F$5:$J$5,0)),IF(AX$20&lt;MIN('07 Uspora casu'!$F$5:$J$5),('07 Uspora casu'!$G30/'07 Uspora casu'!$F30)^(1/('07 Uspora casu'!$G$19-'07 Uspora casu'!$F$19))*AY31,IF(AX$20&gt;MAX('07 Uspora casu'!$F$5:$J$5),(INDEX('07 Uspora casu'!$F30:$J30,MATCH(AX$20,'07 Uspora casu'!$F$5:$J$5,1)-1)/INDEX('07 Uspora casu'!$F30:$J30,MATCH(AX$20,'07 Uspora casu'!$F$5:$J$5,1)))^(1/(INDEX('07 Uspora casu'!$F$5:$J$5,MATCH(AX$20,'07 Uspora casu'!$F$5:$J$5,1))-INDEX('07 Uspora casu'!$F$5:$J$5,MATCH(AX$20,'07 Uspora casu'!$F$5:$J$5,1)-1)))*AW31,(INDEX('07 Uspora casu'!$F30:$J30,MATCH(AX$20,'07 Uspora casu'!$F$5:$J$5,1))/INDEX('07 Uspora casu'!$F30:$J30,MATCH(AX$20,'07 Uspora casu'!$F$5:$J$5,1)+1))^(1/(INDEX('07 Uspora casu'!$F$5:$J$5,MATCH(AX$20,'07 Uspora casu'!$F$5:$J$5,1)+1)-INDEX('07 Uspora casu'!$F$5:$J$5,MATCH(AX$20,'07 Uspora casu'!$F$5:$J$5,1))))*AW31)))))</f>
        <v>0</v>
      </c>
      <c r="AY31" s="48">
        <f>IF($E31="",0,IF('07 Uspora casu'!$D$2="Jazdný čas",IFERROR(INDEX('07 Uspora casu'!$F30:$J30,MATCH(AY$20,'07 Uspora casu'!$F$5:$J$5,0))/60,IF(AY$20&lt;MIN('07 Uspora casu'!$F$5:$J$5),('07 Uspora casu'!$F30/'07 Uspora casu'!$G30)^(1/('07 Uspora casu'!$G$19-'07 Uspora casu'!$F$19))*AZ31,IF(AY$20&gt;MAX('07 Uspora casu'!$F$5:$J$5),(INDEX('07 Uspora casu'!$F30:$J30,MATCH(AY$20,'07 Uspora casu'!$F$5:$J$5,1))/INDEX('07 Uspora casu'!$F30:$J30,MATCH(AY$20,'07 Uspora casu'!$F$5:$J$5,1)-1))^(1/(INDEX('07 Uspora casu'!$F$5:$J$5,MATCH(AY$20,'07 Uspora casu'!$F$5:$J$5,1))-INDEX('07 Uspora casu'!$F$5:$J$5,MATCH(AY$20,'07 Uspora casu'!$F$5:$J$5,1)-1)))*AX31,(INDEX('07 Uspora casu'!$F30:$J30,MATCH(AY$20,'07 Uspora casu'!$F$5:$J$5,1)+1)/INDEX('07 Uspora casu'!$F30:$J30,MATCH(AY$20,'07 Uspora casu'!$F$5:$J$5,1)))^(1/(INDEX('07 Uspora casu'!$F$5:$J$5,MATCH(AY$20,'07 Uspora casu'!$F$5:$J$5,1)+1)-INDEX('07 Uspora casu'!$F$5:$J$5,MATCH(AY$20,'07 Uspora casu'!$F$5:$J$5,1))))*AX31))),IFERROR($E31/INDEX('07 Uspora casu'!$F30:$J30,MATCH(AY$20,'07 Uspora casu'!$F$5:$J$5,0)),IF(AY$20&lt;MIN('07 Uspora casu'!$F$5:$J$5),('07 Uspora casu'!$G30/'07 Uspora casu'!$F30)^(1/('07 Uspora casu'!$G$19-'07 Uspora casu'!$F$19))*AZ31,IF(AY$20&gt;MAX('07 Uspora casu'!$F$5:$J$5),(INDEX('07 Uspora casu'!$F30:$J30,MATCH(AY$20,'07 Uspora casu'!$F$5:$J$5,1)-1)/INDEX('07 Uspora casu'!$F30:$J30,MATCH(AY$20,'07 Uspora casu'!$F$5:$J$5,1)))^(1/(INDEX('07 Uspora casu'!$F$5:$J$5,MATCH(AY$20,'07 Uspora casu'!$F$5:$J$5,1))-INDEX('07 Uspora casu'!$F$5:$J$5,MATCH(AY$20,'07 Uspora casu'!$F$5:$J$5,1)-1)))*AX31,(INDEX('07 Uspora casu'!$F30:$J30,MATCH(AY$20,'07 Uspora casu'!$F$5:$J$5,1))/INDEX('07 Uspora casu'!$F30:$J30,MATCH(AY$20,'07 Uspora casu'!$F$5:$J$5,1)+1))^(1/(INDEX('07 Uspora casu'!$F$5:$J$5,MATCH(AY$20,'07 Uspora casu'!$F$5:$J$5,1)+1)-INDEX('07 Uspora casu'!$F$5:$J$5,MATCH(AY$20,'07 Uspora casu'!$F$5:$J$5,1))))*AX31)))))</f>
        <v>0</v>
      </c>
      <c r="AZ31" s="48">
        <f>IF($E31="",0,IF('07 Uspora casu'!$D$2="Jazdný čas",IFERROR(INDEX('07 Uspora casu'!$F30:$J30,MATCH(AZ$20,'07 Uspora casu'!$F$5:$J$5,0))/60,IF(AZ$20&lt;MIN('07 Uspora casu'!$F$5:$J$5),('07 Uspora casu'!$F30/'07 Uspora casu'!$G30)^(1/('07 Uspora casu'!$G$19-'07 Uspora casu'!$F$19))*BA31,IF(AZ$20&gt;MAX('07 Uspora casu'!$F$5:$J$5),(INDEX('07 Uspora casu'!$F30:$J30,MATCH(AZ$20,'07 Uspora casu'!$F$5:$J$5,1))/INDEX('07 Uspora casu'!$F30:$J30,MATCH(AZ$20,'07 Uspora casu'!$F$5:$J$5,1)-1))^(1/(INDEX('07 Uspora casu'!$F$5:$J$5,MATCH(AZ$20,'07 Uspora casu'!$F$5:$J$5,1))-INDEX('07 Uspora casu'!$F$5:$J$5,MATCH(AZ$20,'07 Uspora casu'!$F$5:$J$5,1)-1)))*AY31,(INDEX('07 Uspora casu'!$F30:$J30,MATCH(AZ$20,'07 Uspora casu'!$F$5:$J$5,1)+1)/INDEX('07 Uspora casu'!$F30:$J30,MATCH(AZ$20,'07 Uspora casu'!$F$5:$J$5,1)))^(1/(INDEX('07 Uspora casu'!$F$5:$J$5,MATCH(AZ$20,'07 Uspora casu'!$F$5:$J$5,1)+1)-INDEX('07 Uspora casu'!$F$5:$J$5,MATCH(AZ$20,'07 Uspora casu'!$F$5:$J$5,1))))*AY31))),IFERROR($E31/INDEX('07 Uspora casu'!$F30:$J30,MATCH(AZ$20,'07 Uspora casu'!$F$5:$J$5,0)),IF(AZ$20&lt;MIN('07 Uspora casu'!$F$5:$J$5),('07 Uspora casu'!$G30/'07 Uspora casu'!$F30)^(1/('07 Uspora casu'!$G$19-'07 Uspora casu'!$F$19))*BA31,IF(AZ$20&gt;MAX('07 Uspora casu'!$F$5:$J$5),(INDEX('07 Uspora casu'!$F30:$J30,MATCH(AZ$20,'07 Uspora casu'!$F$5:$J$5,1)-1)/INDEX('07 Uspora casu'!$F30:$J30,MATCH(AZ$20,'07 Uspora casu'!$F$5:$J$5,1)))^(1/(INDEX('07 Uspora casu'!$F$5:$J$5,MATCH(AZ$20,'07 Uspora casu'!$F$5:$J$5,1))-INDEX('07 Uspora casu'!$F$5:$J$5,MATCH(AZ$20,'07 Uspora casu'!$F$5:$J$5,1)-1)))*AY31,(INDEX('07 Uspora casu'!$F30:$J30,MATCH(AZ$20,'07 Uspora casu'!$F$5:$J$5,1))/INDEX('07 Uspora casu'!$F30:$J30,MATCH(AZ$20,'07 Uspora casu'!$F$5:$J$5,1)+1))^(1/(INDEX('07 Uspora casu'!$F$5:$J$5,MATCH(AZ$20,'07 Uspora casu'!$F$5:$J$5,1)+1)-INDEX('07 Uspora casu'!$F$5:$J$5,MATCH(AZ$20,'07 Uspora casu'!$F$5:$J$5,1))))*AY31)))))</f>
        <v>0</v>
      </c>
      <c r="BA31" s="48">
        <f>IF($E31="",0,IF('07 Uspora casu'!$D$2="Jazdný čas",IFERROR(INDEX('07 Uspora casu'!$F30:$J30,MATCH(BA$20,'07 Uspora casu'!$F$5:$J$5,0))/60,IF(BA$20&lt;MIN('07 Uspora casu'!$F$5:$J$5),('07 Uspora casu'!$F30/'07 Uspora casu'!$G30)^(1/('07 Uspora casu'!$G$19-'07 Uspora casu'!$F$19))*BB31,IF(BA$20&gt;MAX('07 Uspora casu'!$F$5:$J$5),(INDEX('07 Uspora casu'!$F30:$J30,MATCH(BA$20,'07 Uspora casu'!$F$5:$J$5,1))/INDEX('07 Uspora casu'!$F30:$J30,MATCH(BA$20,'07 Uspora casu'!$F$5:$J$5,1)-1))^(1/(INDEX('07 Uspora casu'!$F$5:$J$5,MATCH(BA$20,'07 Uspora casu'!$F$5:$J$5,1))-INDEX('07 Uspora casu'!$F$5:$J$5,MATCH(BA$20,'07 Uspora casu'!$F$5:$J$5,1)-1)))*AZ31,(INDEX('07 Uspora casu'!$F30:$J30,MATCH(BA$20,'07 Uspora casu'!$F$5:$J$5,1)+1)/INDEX('07 Uspora casu'!$F30:$J30,MATCH(BA$20,'07 Uspora casu'!$F$5:$J$5,1)))^(1/(INDEX('07 Uspora casu'!$F$5:$J$5,MATCH(BA$20,'07 Uspora casu'!$F$5:$J$5,1)+1)-INDEX('07 Uspora casu'!$F$5:$J$5,MATCH(BA$20,'07 Uspora casu'!$F$5:$J$5,1))))*AZ31))),IFERROR($E31/INDEX('07 Uspora casu'!$F30:$J30,MATCH(BA$20,'07 Uspora casu'!$F$5:$J$5,0)),IF(BA$20&lt;MIN('07 Uspora casu'!$F$5:$J$5),('07 Uspora casu'!$G30/'07 Uspora casu'!$F30)^(1/('07 Uspora casu'!$G$19-'07 Uspora casu'!$F$19))*BB31,IF(BA$20&gt;MAX('07 Uspora casu'!$F$5:$J$5),(INDEX('07 Uspora casu'!$F30:$J30,MATCH(BA$20,'07 Uspora casu'!$F$5:$J$5,1)-1)/INDEX('07 Uspora casu'!$F30:$J30,MATCH(BA$20,'07 Uspora casu'!$F$5:$J$5,1)))^(1/(INDEX('07 Uspora casu'!$F$5:$J$5,MATCH(BA$20,'07 Uspora casu'!$F$5:$J$5,1))-INDEX('07 Uspora casu'!$F$5:$J$5,MATCH(BA$20,'07 Uspora casu'!$F$5:$J$5,1)-1)))*AZ31,(INDEX('07 Uspora casu'!$F30:$J30,MATCH(BA$20,'07 Uspora casu'!$F$5:$J$5,1))/INDEX('07 Uspora casu'!$F30:$J30,MATCH(BA$20,'07 Uspora casu'!$F$5:$J$5,1)+1))^(1/(INDEX('07 Uspora casu'!$F$5:$J$5,MATCH(BA$20,'07 Uspora casu'!$F$5:$J$5,1)+1)-INDEX('07 Uspora casu'!$F$5:$J$5,MATCH(BA$20,'07 Uspora casu'!$F$5:$J$5,1))))*AZ31)))))</f>
        <v>0</v>
      </c>
      <c r="BB31" s="48">
        <f>IF($E31="",0,IF('07 Uspora casu'!$D$2="Jazdný čas",IFERROR(INDEX('07 Uspora casu'!$F30:$J30,MATCH(BB$20,'07 Uspora casu'!$F$5:$J$5,0))/60,IF(BB$20&lt;MIN('07 Uspora casu'!$F$5:$J$5),('07 Uspora casu'!$F30/'07 Uspora casu'!$G30)^(1/('07 Uspora casu'!$G$19-'07 Uspora casu'!$F$19))*BC31,IF(BB$20&gt;MAX('07 Uspora casu'!$F$5:$J$5),(INDEX('07 Uspora casu'!$F30:$J30,MATCH(BB$20,'07 Uspora casu'!$F$5:$J$5,1))/INDEX('07 Uspora casu'!$F30:$J30,MATCH(BB$20,'07 Uspora casu'!$F$5:$J$5,1)-1))^(1/(INDEX('07 Uspora casu'!$F$5:$J$5,MATCH(BB$20,'07 Uspora casu'!$F$5:$J$5,1))-INDEX('07 Uspora casu'!$F$5:$J$5,MATCH(BB$20,'07 Uspora casu'!$F$5:$J$5,1)-1)))*BA31,(INDEX('07 Uspora casu'!$F30:$J30,MATCH(BB$20,'07 Uspora casu'!$F$5:$J$5,1)+1)/INDEX('07 Uspora casu'!$F30:$J30,MATCH(BB$20,'07 Uspora casu'!$F$5:$J$5,1)))^(1/(INDEX('07 Uspora casu'!$F$5:$J$5,MATCH(BB$20,'07 Uspora casu'!$F$5:$J$5,1)+1)-INDEX('07 Uspora casu'!$F$5:$J$5,MATCH(BB$20,'07 Uspora casu'!$F$5:$J$5,1))))*BA31))),IFERROR($E31/INDEX('07 Uspora casu'!$F30:$J30,MATCH(BB$20,'07 Uspora casu'!$F$5:$J$5,0)),IF(BB$20&lt;MIN('07 Uspora casu'!$F$5:$J$5),('07 Uspora casu'!$G30/'07 Uspora casu'!$F30)^(1/('07 Uspora casu'!$G$19-'07 Uspora casu'!$F$19))*BC31,IF(BB$20&gt;MAX('07 Uspora casu'!$F$5:$J$5),(INDEX('07 Uspora casu'!$F30:$J30,MATCH(BB$20,'07 Uspora casu'!$F$5:$J$5,1)-1)/INDEX('07 Uspora casu'!$F30:$J30,MATCH(BB$20,'07 Uspora casu'!$F$5:$J$5,1)))^(1/(INDEX('07 Uspora casu'!$F$5:$J$5,MATCH(BB$20,'07 Uspora casu'!$F$5:$J$5,1))-INDEX('07 Uspora casu'!$F$5:$J$5,MATCH(BB$20,'07 Uspora casu'!$F$5:$J$5,1)-1)))*BA31,(INDEX('07 Uspora casu'!$F30:$J30,MATCH(BB$20,'07 Uspora casu'!$F$5:$J$5,1))/INDEX('07 Uspora casu'!$F30:$J30,MATCH(BB$20,'07 Uspora casu'!$F$5:$J$5,1)+1))^(1/(INDEX('07 Uspora casu'!$F$5:$J$5,MATCH(BB$20,'07 Uspora casu'!$F$5:$J$5,1)+1)-INDEX('07 Uspora casu'!$F$5:$J$5,MATCH(BB$20,'07 Uspora casu'!$F$5:$J$5,1))))*BA31)))))</f>
        <v>0</v>
      </c>
      <c r="BC31" s="48">
        <f>IF($E31="",0,IF('07 Uspora casu'!$D$2="Jazdný čas",IFERROR(INDEX('07 Uspora casu'!$F30:$J30,MATCH(BC$20,'07 Uspora casu'!$F$5:$J$5,0))/60,IF(BC$20&lt;MIN('07 Uspora casu'!$F$5:$J$5),('07 Uspora casu'!$F30/'07 Uspora casu'!$G30)^(1/('07 Uspora casu'!$G$19-'07 Uspora casu'!$F$19))*BD31,IF(BC$20&gt;MAX('07 Uspora casu'!$F$5:$J$5),(INDEX('07 Uspora casu'!$F30:$J30,MATCH(BC$20,'07 Uspora casu'!$F$5:$J$5,1))/INDEX('07 Uspora casu'!$F30:$J30,MATCH(BC$20,'07 Uspora casu'!$F$5:$J$5,1)-1))^(1/(INDEX('07 Uspora casu'!$F$5:$J$5,MATCH(BC$20,'07 Uspora casu'!$F$5:$J$5,1))-INDEX('07 Uspora casu'!$F$5:$J$5,MATCH(BC$20,'07 Uspora casu'!$F$5:$J$5,1)-1)))*BB31,(INDEX('07 Uspora casu'!$F30:$J30,MATCH(BC$20,'07 Uspora casu'!$F$5:$J$5,1)+1)/INDEX('07 Uspora casu'!$F30:$J30,MATCH(BC$20,'07 Uspora casu'!$F$5:$J$5,1)))^(1/(INDEX('07 Uspora casu'!$F$5:$J$5,MATCH(BC$20,'07 Uspora casu'!$F$5:$J$5,1)+1)-INDEX('07 Uspora casu'!$F$5:$J$5,MATCH(BC$20,'07 Uspora casu'!$F$5:$J$5,1))))*BB31))),IFERROR($E31/INDEX('07 Uspora casu'!$F30:$J30,MATCH(BC$20,'07 Uspora casu'!$F$5:$J$5,0)),IF(BC$20&lt;MIN('07 Uspora casu'!$F$5:$J$5),('07 Uspora casu'!$G30/'07 Uspora casu'!$F30)^(1/('07 Uspora casu'!$G$19-'07 Uspora casu'!$F$19))*BD31,IF(BC$20&gt;MAX('07 Uspora casu'!$F$5:$J$5),(INDEX('07 Uspora casu'!$F30:$J30,MATCH(BC$20,'07 Uspora casu'!$F$5:$J$5,1)-1)/INDEX('07 Uspora casu'!$F30:$J30,MATCH(BC$20,'07 Uspora casu'!$F$5:$J$5,1)))^(1/(INDEX('07 Uspora casu'!$F$5:$J$5,MATCH(BC$20,'07 Uspora casu'!$F$5:$J$5,1))-INDEX('07 Uspora casu'!$F$5:$J$5,MATCH(BC$20,'07 Uspora casu'!$F$5:$J$5,1)-1)))*BB31,(INDEX('07 Uspora casu'!$F30:$J30,MATCH(BC$20,'07 Uspora casu'!$F$5:$J$5,1))/INDEX('07 Uspora casu'!$F30:$J30,MATCH(BC$20,'07 Uspora casu'!$F$5:$J$5,1)+1))^(1/(INDEX('07 Uspora casu'!$F$5:$J$5,MATCH(BC$20,'07 Uspora casu'!$F$5:$J$5,1)+1)-INDEX('07 Uspora casu'!$F$5:$J$5,MATCH(BC$20,'07 Uspora casu'!$F$5:$J$5,1))))*BB31)))))</f>
        <v>0</v>
      </c>
    </row>
    <row r="34" spans="2:55" x14ac:dyDescent="0.2">
      <c r="B34" s="80" t="s">
        <v>182</v>
      </c>
      <c r="E34" s="33"/>
      <c r="F34" s="33"/>
      <c r="G34" s="33"/>
      <c r="H34" s="33"/>
      <c r="I34" s="33"/>
    </row>
    <row r="36" spans="2:55" x14ac:dyDescent="0.2">
      <c r="E36" s="32" t="s">
        <v>63</v>
      </c>
      <c r="F36" s="34">
        <f>F4</f>
        <v>2019</v>
      </c>
      <c r="G36" s="34">
        <f>F36+1</f>
        <v>2020</v>
      </c>
      <c r="H36" s="34">
        <f t="shared" ref="H36:W36" si="5">G36+1</f>
        <v>2021</v>
      </c>
      <c r="I36" s="34">
        <f t="shared" si="5"/>
        <v>2022</v>
      </c>
      <c r="J36" s="34">
        <f t="shared" si="5"/>
        <v>2023</v>
      </c>
      <c r="K36" s="34">
        <f t="shared" si="5"/>
        <v>2024</v>
      </c>
      <c r="L36" s="34">
        <f t="shared" si="5"/>
        <v>2025</v>
      </c>
      <c r="M36" s="34">
        <f t="shared" si="5"/>
        <v>2026</v>
      </c>
      <c r="N36" s="34">
        <f t="shared" si="5"/>
        <v>2027</v>
      </c>
      <c r="O36" s="34">
        <f t="shared" si="5"/>
        <v>2028</v>
      </c>
      <c r="P36" s="34">
        <f t="shared" si="5"/>
        <v>2029</v>
      </c>
      <c r="Q36" s="34">
        <f t="shared" si="5"/>
        <v>2030</v>
      </c>
      <c r="R36" s="34">
        <f t="shared" si="5"/>
        <v>2031</v>
      </c>
      <c r="S36" s="34">
        <f t="shared" si="5"/>
        <v>2032</v>
      </c>
      <c r="T36" s="34">
        <f t="shared" si="5"/>
        <v>2033</v>
      </c>
      <c r="U36" s="34">
        <f t="shared" si="5"/>
        <v>2034</v>
      </c>
      <c r="V36" s="34">
        <f t="shared" si="5"/>
        <v>2035</v>
      </c>
      <c r="W36" s="34">
        <f t="shared" si="5"/>
        <v>2036</v>
      </c>
      <c r="X36" s="34">
        <f t="shared" ref="X36:AM36" si="6">W36+1</f>
        <v>2037</v>
      </c>
      <c r="Y36" s="34">
        <f t="shared" si="6"/>
        <v>2038</v>
      </c>
      <c r="Z36" s="34">
        <f t="shared" si="6"/>
        <v>2039</v>
      </c>
      <c r="AA36" s="34">
        <f t="shared" si="6"/>
        <v>2040</v>
      </c>
      <c r="AB36" s="34">
        <f t="shared" si="6"/>
        <v>2041</v>
      </c>
      <c r="AC36" s="34">
        <f t="shared" si="6"/>
        <v>2042</v>
      </c>
      <c r="AD36" s="34">
        <f t="shared" si="6"/>
        <v>2043</v>
      </c>
      <c r="AE36" s="34">
        <f t="shared" si="6"/>
        <v>2044</v>
      </c>
      <c r="AF36" s="34">
        <f t="shared" si="6"/>
        <v>2045</v>
      </c>
      <c r="AG36" s="34">
        <f t="shared" si="6"/>
        <v>2046</v>
      </c>
      <c r="AH36" s="34">
        <f t="shared" si="6"/>
        <v>2047</v>
      </c>
      <c r="AI36" s="34">
        <f t="shared" si="6"/>
        <v>2048</v>
      </c>
      <c r="AJ36" s="34">
        <f t="shared" si="6"/>
        <v>2049</v>
      </c>
      <c r="AK36" s="34">
        <f t="shared" si="6"/>
        <v>2050</v>
      </c>
      <c r="AL36" s="34">
        <f t="shared" si="6"/>
        <v>2051</v>
      </c>
      <c r="AM36" s="34">
        <f t="shared" si="6"/>
        <v>2052</v>
      </c>
      <c r="AN36" s="34">
        <f t="shared" ref="AN36:BC36" si="7">AM36+1</f>
        <v>2053</v>
      </c>
      <c r="AO36" s="34">
        <f t="shared" si="7"/>
        <v>2054</v>
      </c>
      <c r="AP36" s="34">
        <f t="shared" si="7"/>
        <v>2055</v>
      </c>
      <c r="AQ36" s="34">
        <f t="shared" si="7"/>
        <v>2056</v>
      </c>
      <c r="AR36" s="34">
        <f t="shared" si="7"/>
        <v>2057</v>
      </c>
      <c r="AS36" s="34">
        <f t="shared" si="7"/>
        <v>2058</v>
      </c>
      <c r="AT36" s="34">
        <f t="shared" si="7"/>
        <v>2059</v>
      </c>
      <c r="AU36" s="34">
        <f t="shared" si="7"/>
        <v>2060</v>
      </c>
      <c r="AV36" s="34">
        <f t="shared" si="7"/>
        <v>2061</v>
      </c>
      <c r="AW36" s="34">
        <f t="shared" si="7"/>
        <v>2062</v>
      </c>
      <c r="AX36" s="34">
        <f t="shared" si="7"/>
        <v>2063</v>
      </c>
      <c r="AY36" s="34">
        <f t="shared" si="7"/>
        <v>2064</v>
      </c>
      <c r="AZ36" s="34">
        <f t="shared" si="7"/>
        <v>2065</v>
      </c>
      <c r="BA36" s="34">
        <f t="shared" si="7"/>
        <v>2066</v>
      </c>
      <c r="BB36" s="34">
        <f t="shared" si="7"/>
        <v>2067</v>
      </c>
      <c r="BC36" s="34">
        <f t="shared" si="7"/>
        <v>2068</v>
      </c>
    </row>
    <row r="37" spans="2:55" x14ac:dyDescent="0.2">
      <c r="B37" s="32" t="s">
        <v>132</v>
      </c>
      <c r="C37" s="32" t="s">
        <v>131</v>
      </c>
      <c r="D37" s="32" t="s">
        <v>61</v>
      </c>
      <c r="E37" s="32" t="s">
        <v>206</v>
      </c>
      <c r="F37" s="81">
        <f>IF(F36&lt;'A1 Parametre'!$C$6,"",'07.1 Uspora casu - vypocet'!F36-'A1 Parametre'!$C$6+1)</f>
        <v>1</v>
      </c>
      <c r="G37" s="81">
        <f>IF(G36&lt;'A1 Parametre'!$C$6,"",'07.1 Uspora casu - vypocet'!G36-'A1 Parametre'!$C$6+1)</f>
        <v>2</v>
      </c>
      <c r="H37" s="81">
        <f>IF(H36&lt;'A1 Parametre'!$C$6,"",'07.1 Uspora casu - vypocet'!H36-'A1 Parametre'!$C$6+1)</f>
        <v>3</v>
      </c>
      <c r="I37" s="81">
        <f>IF(I36&lt;'A1 Parametre'!$C$6,"",'07.1 Uspora casu - vypocet'!I36-'A1 Parametre'!$C$6+1)</f>
        <v>4</v>
      </c>
      <c r="J37" s="81">
        <f>IF(J36&lt;'A1 Parametre'!$C$6,"",'07.1 Uspora casu - vypocet'!J36-'A1 Parametre'!$C$6+1)</f>
        <v>5</v>
      </c>
      <c r="K37" s="81">
        <f>IF(K36&lt;'A1 Parametre'!$C$6,"",'07.1 Uspora casu - vypocet'!K36-'A1 Parametre'!$C$6+1)</f>
        <v>6</v>
      </c>
      <c r="L37" s="81">
        <f>IF(L36&lt;'A1 Parametre'!$C$6,"",'07.1 Uspora casu - vypocet'!L36-'A1 Parametre'!$C$6+1)</f>
        <v>7</v>
      </c>
      <c r="M37" s="81">
        <f>IF(M36&lt;'A1 Parametre'!$C$6,"",'07.1 Uspora casu - vypocet'!M36-'A1 Parametre'!$C$6+1)</f>
        <v>8</v>
      </c>
      <c r="N37" s="81">
        <f>IF(N36&lt;'A1 Parametre'!$C$6,"",'07.1 Uspora casu - vypocet'!N36-'A1 Parametre'!$C$6+1)</f>
        <v>9</v>
      </c>
      <c r="O37" s="81">
        <f>IF(O36&lt;'A1 Parametre'!$C$6,"",'07.1 Uspora casu - vypocet'!O36-'A1 Parametre'!$C$6+1)</f>
        <v>10</v>
      </c>
      <c r="P37" s="81">
        <f>IF(P36&lt;'A1 Parametre'!$C$6,"",'07.1 Uspora casu - vypocet'!P36-'A1 Parametre'!$C$6+1)</f>
        <v>11</v>
      </c>
      <c r="Q37" s="81">
        <f>IF(Q36&lt;'A1 Parametre'!$C$6,"",'07.1 Uspora casu - vypocet'!Q36-'A1 Parametre'!$C$6+1)</f>
        <v>12</v>
      </c>
      <c r="R37" s="81">
        <f>IF(R36&lt;'A1 Parametre'!$C$6,"",'07.1 Uspora casu - vypocet'!R36-'A1 Parametre'!$C$6+1)</f>
        <v>13</v>
      </c>
      <c r="S37" s="81">
        <f>IF(S36&lt;'A1 Parametre'!$C$6,"",'07.1 Uspora casu - vypocet'!S36-'A1 Parametre'!$C$6+1)</f>
        <v>14</v>
      </c>
      <c r="T37" s="81">
        <f>IF(T36&lt;'A1 Parametre'!$C$6,"",'07.1 Uspora casu - vypocet'!T36-'A1 Parametre'!$C$6+1)</f>
        <v>15</v>
      </c>
      <c r="U37" s="81">
        <f>IF(U36&lt;'A1 Parametre'!$C$6,"",'07.1 Uspora casu - vypocet'!U36-'A1 Parametre'!$C$6+1)</f>
        <v>16</v>
      </c>
      <c r="V37" s="81">
        <f>IF(V36&lt;'A1 Parametre'!$C$6,"",'07.1 Uspora casu - vypocet'!V36-'A1 Parametre'!$C$6+1)</f>
        <v>17</v>
      </c>
      <c r="W37" s="81">
        <f>IF(W36&lt;'A1 Parametre'!$C$6,"",'07.1 Uspora casu - vypocet'!W36-'A1 Parametre'!$C$6+1)</f>
        <v>18</v>
      </c>
      <c r="X37" s="81">
        <f>IF(X36&lt;'A1 Parametre'!$C$6,"",'07.1 Uspora casu - vypocet'!X36-'A1 Parametre'!$C$6+1)</f>
        <v>19</v>
      </c>
      <c r="Y37" s="81">
        <f>IF(Y36&lt;'A1 Parametre'!$C$6,"",'07.1 Uspora casu - vypocet'!Y36-'A1 Parametre'!$C$6+1)</f>
        <v>20</v>
      </c>
      <c r="Z37" s="81">
        <f>IF(Z36&lt;'A1 Parametre'!$C$6,"",'07.1 Uspora casu - vypocet'!Z36-'A1 Parametre'!$C$6+1)</f>
        <v>21</v>
      </c>
      <c r="AA37" s="81">
        <f>IF(AA36&lt;'A1 Parametre'!$C$6,"",'07.1 Uspora casu - vypocet'!AA36-'A1 Parametre'!$C$6+1)</f>
        <v>22</v>
      </c>
      <c r="AB37" s="81">
        <f>IF(AB36&lt;'A1 Parametre'!$C$6,"",'07.1 Uspora casu - vypocet'!AB36-'A1 Parametre'!$C$6+1)</f>
        <v>23</v>
      </c>
      <c r="AC37" s="81">
        <f>IF(AC36&lt;'A1 Parametre'!$C$6,"",'07.1 Uspora casu - vypocet'!AC36-'A1 Parametre'!$C$6+1)</f>
        <v>24</v>
      </c>
      <c r="AD37" s="81">
        <f>IF(AD36&lt;'A1 Parametre'!$C$6,"",'07.1 Uspora casu - vypocet'!AD36-'A1 Parametre'!$C$6+1)</f>
        <v>25</v>
      </c>
      <c r="AE37" s="81">
        <f>IF(AE36&lt;'A1 Parametre'!$C$6,"",'07.1 Uspora casu - vypocet'!AE36-'A1 Parametre'!$C$6+1)</f>
        <v>26</v>
      </c>
      <c r="AF37" s="81">
        <f>IF(AF36&lt;'A1 Parametre'!$C$6,"",'07.1 Uspora casu - vypocet'!AF36-'A1 Parametre'!$C$6+1)</f>
        <v>27</v>
      </c>
      <c r="AG37" s="81">
        <f>IF(AG36&lt;'A1 Parametre'!$C$6,"",'07.1 Uspora casu - vypocet'!AG36-'A1 Parametre'!$C$6+1)</f>
        <v>28</v>
      </c>
      <c r="AH37" s="81">
        <f>IF(AH36&lt;'A1 Parametre'!$C$6,"",'07.1 Uspora casu - vypocet'!AH36-'A1 Parametre'!$C$6+1)</f>
        <v>29</v>
      </c>
      <c r="AI37" s="81">
        <f>IF(AI36&lt;'A1 Parametre'!$C$6,"",'07.1 Uspora casu - vypocet'!AI36-'A1 Parametre'!$C$6+1)</f>
        <v>30</v>
      </c>
      <c r="AJ37" s="81">
        <f>IF(AJ36&lt;'A1 Parametre'!$C$6,"",'07.1 Uspora casu - vypocet'!AJ36-'A1 Parametre'!$C$6+1)</f>
        <v>31</v>
      </c>
      <c r="AK37" s="81">
        <f>IF(AK36&lt;'A1 Parametre'!$C$6,"",'07.1 Uspora casu - vypocet'!AK36-'A1 Parametre'!$C$6+1)</f>
        <v>32</v>
      </c>
      <c r="AL37" s="81">
        <f>IF(AL36&lt;'A1 Parametre'!$C$6,"",'07.1 Uspora casu - vypocet'!AL36-'A1 Parametre'!$C$6+1)</f>
        <v>33</v>
      </c>
      <c r="AM37" s="81">
        <f>IF(AM36&lt;'A1 Parametre'!$C$6,"",'07.1 Uspora casu - vypocet'!AM36-'A1 Parametre'!$C$6+1)</f>
        <v>34</v>
      </c>
      <c r="AN37" s="81">
        <f>IF(AN36&lt;'A1 Parametre'!$C$6,"",'07.1 Uspora casu - vypocet'!AN36-'A1 Parametre'!$C$6+1)</f>
        <v>35</v>
      </c>
      <c r="AO37" s="81">
        <f>IF(AO36&lt;'A1 Parametre'!$C$6,"",'07.1 Uspora casu - vypocet'!AO36-'A1 Parametre'!$C$6+1)</f>
        <v>36</v>
      </c>
      <c r="AP37" s="81">
        <f>IF(AP36&lt;'A1 Parametre'!$C$6,"",'07.1 Uspora casu - vypocet'!AP36-'A1 Parametre'!$C$6+1)</f>
        <v>37</v>
      </c>
      <c r="AQ37" s="81">
        <f>IF(AQ36&lt;'A1 Parametre'!$C$6,"",'07.1 Uspora casu - vypocet'!AQ36-'A1 Parametre'!$C$6+1)</f>
        <v>38</v>
      </c>
      <c r="AR37" s="81">
        <f>IF(AR36&lt;'A1 Parametre'!$C$6,"",'07.1 Uspora casu - vypocet'!AR36-'A1 Parametre'!$C$6+1)</f>
        <v>39</v>
      </c>
      <c r="AS37" s="81">
        <f>IF(AS36&lt;'A1 Parametre'!$C$6,"",'07.1 Uspora casu - vypocet'!AS36-'A1 Parametre'!$C$6+1)</f>
        <v>40</v>
      </c>
      <c r="AT37" s="81">
        <f>IF(AT36&lt;'A1 Parametre'!$C$6,"",'07.1 Uspora casu - vypocet'!AT36-'A1 Parametre'!$C$6+1)</f>
        <v>41</v>
      </c>
      <c r="AU37" s="81">
        <f>IF(AU36&lt;'A1 Parametre'!$C$6,"",'07.1 Uspora casu - vypocet'!AU36-'A1 Parametre'!$C$6+1)</f>
        <v>42</v>
      </c>
      <c r="AV37" s="81">
        <f>IF(AV36&lt;'A1 Parametre'!$C$6,"",'07.1 Uspora casu - vypocet'!AV36-'A1 Parametre'!$C$6+1)</f>
        <v>43</v>
      </c>
      <c r="AW37" s="81">
        <f>IF(AW36&lt;'A1 Parametre'!$C$6,"",'07.1 Uspora casu - vypocet'!AW36-'A1 Parametre'!$C$6+1)</f>
        <v>44</v>
      </c>
      <c r="AX37" s="81">
        <f>IF(AX36&lt;'A1 Parametre'!$C$6,"",'07.1 Uspora casu - vypocet'!AX36-'A1 Parametre'!$C$6+1)</f>
        <v>45</v>
      </c>
      <c r="AY37" s="81">
        <f>IF(AY36&lt;'A1 Parametre'!$C$6,"",'07.1 Uspora casu - vypocet'!AY36-'A1 Parametre'!$C$6+1)</f>
        <v>46</v>
      </c>
      <c r="AZ37" s="81">
        <f>IF(AZ36&lt;'A1 Parametre'!$C$6,"",'07.1 Uspora casu - vypocet'!AZ36-'A1 Parametre'!$C$6+1)</f>
        <v>47</v>
      </c>
      <c r="BA37" s="81">
        <f>IF(BA36&lt;'A1 Parametre'!$C$6,"",'07.1 Uspora casu - vypocet'!BA36-'A1 Parametre'!$C$6+1)</f>
        <v>48</v>
      </c>
      <c r="BB37" s="81">
        <f>IF(BB36&lt;'A1 Parametre'!$C$6,"",'07.1 Uspora casu - vypocet'!BB36-'A1 Parametre'!$C$6+1)</f>
        <v>49</v>
      </c>
      <c r="BC37" s="81">
        <f>IF(BC36&lt;'A1 Parametre'!$C$6,"",'07.1 Uspora casu - vypocet'!BC36-'A1 Parametre'!$C$6+1)</f>
        <v>50</v>
      </c>
    </row>
    <row r="38" spans="2:55" x14ac:dyDescent="0.2">
      <c r="B38" s="5">
        <v>1</v>
      </c>
      <c r="C38" s="5">
        <f>IF(ISBLANK('07 Uspora casu'!C7)=TRUE,"",'07 Uspora casu'!C7)</f>
        <v>90780</v>
      </c>
      <c r="D38" s="5" t="str">
        <f>IF(ISBLANK('07 Uspora casu'!D7)=TRUE,"",'07 Uspora casu'!D7)</f>
        <v>I/59 Nižná - Tvrdošín</v>
      </c>
      <c r="E38" s="5">
        <f>IF(ISBLANK('07 Uspora casu'!E7)=TRUE,"",'07 Uspora casu'!E7)</f>
        <v>1.1599999999999999</v>
      </c>
      <c r="F38" s="48">
        <f>IF($E38="",0,IF('07 Uspora casu'!$D$2="Jazdný čas",IFERROR(IF(F$36&lt;MIN('07 Uspora casu'!$K$5:$O$5),G38*('07 Uspora casu'!$K7/'07 Uspora casu'!$L7)^(1/('07 Uspora casu'!$L$5-'07 Uspora casu'!$K$5)),IF(F$36&gt;MAX('07 Uspora casu'!$K$5:$O$5),(INDEX('07 Uspora casu'!$K7:$O7,MATCH(F$36,'07 Uspora casu'!$K$5:$O$5,1))/INDEX('07 Uspora casu'!$K7:$O7,MATCH(F$36,'07 Uspora casu'!$K$5:$O$5,1)-1))^(1/(INDEX('07 Uspora casu'!$K$5:$O$5,MATCH(F$36,'07 Uspora casu'!$K$5:$O$5,1))-INDEX('07 Uspora casu'!$K$5:$O$5,MATCH(F$36,'07 Uspora casu'!$K$5:$O$5,1)-1)))*E38,IFERROR(INDEX('07 Uspora casu'!$K7:$O7,MATCH(F$36,'07 Uspora casu'!$K$5:$O$5,0))/60,(INDEX('07 Uspora casu'!$K7:$O7,MATCH(F$36,'07 Uspora casu'!$K$5:$O$5,1)+1)/INDEX('07 Uspora casu'!$K7:$O7,MATCH(F$36,'07 Uspora casu'!$K$5:$O$5,1)))^(1/(INDEX('07 Uspora casu'!$K$5:$O$5,MATCH(F$36,'07 Uspora casu'!$K$5:$O$5,1)+1)-INDEX('07 Uspora casu'!$K$5:$O$5,MATCH(F$36,'07 Uspora casu'!$K$5:$O$5,1))))*E38))),0),IFERROR(IF(F$36&lt;MIN('07 Uspora casu'!$K$5:$O$5),G38*('07 Uspora casu'!$L7/'07 Uspora casu'!$K7)^(1/('07 Uspora casu'!$L$5-'07 Uspora casu'!$K$5)),IF(F$36&gt;MAX('07 Uspora casu'!$K$5:$O$5),(INDEX('07 Uspora casu'!$K7:$O7,MATCH(F$36,'07 Uspora casu'!$K$5:$O$5,1)-1)/INDEX('07 Uspora casu'!$K7:$O7,MATCH(F$36,'07 Uspora casu'!$K$5:$O$5,1)))^(1/(INDEX('07 Uspora casu'!$K$5:$O$5,MATCH(F$36,'07 Uspora casu'!$K$5:$O$5,1))-INDEX('07 Uspora casu'!$K$5:$O$5,MATCH(F$36,'07 Uspora casu'!$K$5:$O$5,1)-1)))*E38,IFERROR($E38/INDEX('07 Uspora casu'!$K7:$O7,MATCH(F$36,'07 Uspora casu'!$K$5:$O$5,0)),(INDEX('07 Uspora casu'!$K7:$O7,MATCH(F$36,'07 Uspora casu'!$K$5:$O$5,1))/INDEX('07 Uspora casu'!$K7:$O7,MATCH(F$36,'07 Uspora casu'!$K$5:$O$5,1)+1))^(1/(INDEX('07 Uspora casu'!$K$5:$O$5,MATCH(F$36,'07 Uspora casu'!$K$5:$O$5,1)+1)-INDEX('07 Uspora casu'!$K$5:$O$5,MATCH(F$36,'07 Uspora casu'!$K$5:$O$5,1))))*E38))),0)))</f>
        <v>1.7704517704517704E-2</v>
      </c>
      <c r="G38" s="48">
        <f>IF($E38="",0,IF('07 Uspora casu'!$D$2="Jazdný čas",IFERROR(IF(G$36&lt;MIN('07 Uspora casu'!$K$5:$O$5),H38*('07 Uspora casu'!$K7/'07 Uspora casu'!$L7)^(1/('07 Uspora casu'!$L$5-'07 Uspora casu'!$K$5)),IF(G$36&gt;MAX('07 Uspora casu'!$K$5:$O$5),(INDEX('07 Uspora casu'!$K7:$O7,MATCH(G$36,'07 Uspora casu'!$K$5:$O$5,1))/INDEX('07 Uspora casu'!$K7:$O7,MATCH(G$36,'07 Uspora casu'!$K$5:$O$5,1)-1))^(1/(INDEX('07 Uspora casu'!$K$5:$O$5,MATCH(G$36,'07 Uspora casu'!$K$5:$O$5,1))-INDEX('07 Uspora casu'!$K$5:$O$5,MATCH(G$36,'07 Uspora casu'!$K$5:$O$5,1)-1)))*F38,IFERROR(INDEX('07 Uspora casu'!$K7:$O7,MATCH(G$36,'07 Uspora casu'!$K$5:$O$5,0))/60,(INDEX('07 Uspora casu'!$K7:$O7,MATCH(G$36,'07 Uspora casu'!$K$5:$O$5,1)+1)/INDEX('07 Uspora casu'!$K7:$O7,MATCH(G$36,'07 Uspora casu'!$K$5:$O$5,1)))^(1/(INDEX('07 Uspora casu'!$K$5:$O$5,MATCH(G$36,'07 Uspora casu'!$K$5:$O$5,1)+1)-INDEX('07 Uspora casu'!$K$5:$O$5,MATCH(G$36,'07 Uspora casu'!$K$5:$O$5,1))))*F38))),0),IFERROR(IF(G$36&lt;MIN('07 Uspora casu'!$K$5:$O$5),H38*('07 Uspora casu'!$L7/'07 Uspora casu'!$K7)^(1/('07 Uspora casu'!$L$5-'07 Uspora casu'!$K$5)),IF(G$36&gt;MAX('07 Uspora casu'!$K$5:$O$5),(INDEX('07 Uspora casu'!$K7:$O7,MATCH(G$36,'07 Uspora casu'!$K$5:$O$5,1)-1)/INDEX('07 Uspora casu'!$K7:$O7,MATCH(G$36,'07 Uspora casu'!$K$5:$O$5,1)))^(1/(INDEX('07 Uspora casu'!$K$5:$O$5,MATCH(G$36,'07 Uspora casu'!$K$5:$O$5,1))-INDEX('07 Uspora casu'!$K$5:$O$5,MATCH(G$36,'07 Uspora casu'!$K$5:$O$5,1)-1)))*F38,IFERROR($E38/INDEX('07 Uspora casu'!$K7:$O7,MATCH(G$36,'07 Uspora casu'!$K$5:$O$5,0)),(INDEX('07 Uspora casu'!$K7:$O7,MATCH(G$36,'07 Uspora casu'!$K$5:$O$5,1))/INDEX('07 Uspora casu'!$K7:$O7,MATCH(G$36,'07 Uspora casu'!$K$5:$O$5,1)+1))^(1/(INDEX('07 Uspora casu'!$K$5:$O$5,MATCH(G$36,'07 Uspora casu'!$K$5:$O$5,1)+1)-INDEX('07 Uspora casu'!$K$5:$O$5,MATCH(G$36,'07 Uspora casu'!$K$5:$O$5,1))))*F38))),0)))</f>
        <v>1.7733004550781837E-2</v>
      </c>
      <c r="H38" s="48">
        <f>IF($E38="",0,IF('07 Uspora casu'!$D$2="Jazdný čas",IFERROR(IF(H$36&lt;MIN('07 Uspora casu'!$K$5:$O$5),I38*('07 Uspora casu'!$K7/'07 Uspora casu'!$L7)^(1/('07 Uspora casu'!$L$5-'07 Uspora casu'!$K$5)),IF(H$36&gt;MAX('07 Uspora casu'!$K$5:$O$5),(INDEX('07 Uspora casu'!$K7:$O7,MATCH(H$36,'07 Uspora casu'!$K$5:$O$5,1))/INDEX('07 Uspora casu'!$K7:$O7,MATCH(H$36,'07 Uspora casu'!$K$5:$O$5,1)-1))^(1/(INDEX('07 Uspora casu'!$K$5:$O$5,MATCH(H$36,'07 Uspora casu'!$K$5:$O$5,1))-INDEX('07 Uspora casu'!$K$5:$O$5,MATCH(H$36,'07 Uspora casu'!$K$5:$O$5,1)-1)))*G38,IFERROR(INDEX('07 Uspora casu'!$K7:$O7,MATCH(H$36,'07 Uspora casu'!$K$5:$O$5,0))/60,(INDEX('07 Uspora casu'!$K7:$O7,MATCH(H$36,'07 Uspora casu'!$K$5:$O$5,1)+1)/INDEX('07 Uspora casu'!$K7:$O7,MATCH(H$36,'07 Uspora casu'!$K$5:$O$5,1)))^(1/(INDEX('07 Uspora casu'!$K$5:$O$5,MATCH(H$36,'07 Uspora casu'!$K$5:$O$5,1)+1)-INDEX('07 Uspora casu'!$K$5:$O$5,MATCH(H$36,'07 Uspora casu'!$K$5:$O$5,1))))*G38))),0),IFERROR(IF(H$36&lt;MIN('07 Uspora casu'!$K$5:$O$5),I38*('07 Uspora casu'!$L7/'07 Uspora casu'!$K7)^(1/('07 Uspora casu'!$L$5-'07 Uspora casu'!$K$5)),IF(H$36&gt;MAX('07 Uspora casu'!$K$5:$O$5),(INDEX('07 Uspora casu'!$K7:$O7,MATCH(H$36,'07 Uspora casu'!$K$5:$O$5,1)-1)/INDEX('07 Uspora casu'!$K7:$O7,MATCH(H$36,'07 Uspora casu'!$K$5:$O$5,1)))^(1/(INDEX('07 Uspora casu'!$K$5:$O$5,MATCH(H$36,'07 Uspora casu'!$K$5:$O$5,1))-INDEX('07 Uspora casu'!$K$5:$O$5,MATCH(H$36,'07 Uspora casu'!$K$5:$O$5,1)-1)))*G38,IFERROR($E38/INDEX('07 Uspora casu'!$K7:$O7,MATCH(H$36,'07 Uspora casu'!$K$5:$O$5,0)),(INDEX('07 Uspora casu'!$K7:$O7,MATCH(H$36,'07 Uspora casu'!$K$5:$O$5,1))/INDEX('07 Uspora casu'!$K7:$O7,MATCH(H$36,'07 Uspora casu'!$K$5:$O$5,1)+1))^(1/(INDEX('07 Uspora casu'!$K$5:$O$5,MATCH(H$36,'07 Uspora casu'!$K$5:$O$5,1)+1)-INDEX('07 Uspora casu'!$K$5:$O$5,MATCH(H$36,'07 Uspora casu'!$K$5:$O$5,1))))*G38))),0)))</f>
        <v>1.7761537232827751E-2</v>
      </c>
      <c r="I38" s="48">
        <f>IF($E38="",0,IF('07 Uspora casu'!$D$2="Jazdný čas",IFERROR(IF(I$36&lt;MIN('07 Uspora casu'!$K$5:$O$5),J38*('07 Uspora casu'!$K7/'07 Uspora casu'!$L7)^(1/('07 Uspora casu'!$L$5-'07 Uspora casu'!$K$5)),IF(I$36&gt;MAX('07 Uspora casu'!$K$5:$O$5),(INDEX('07 Uspora casu'!$K7:$O7,MATCH(I$36,'07 Uspora casu'!$K$5:$O$5,1))/INDEX('07 Uspora casu'!$K7:$O7,MATCH(I$36,'07 Uspora casu'!$K$5:$O$5,1)-1))^(1/(INDEX('07 Uspora casu'!$K$5:$O$5,MATCH(I$36,'07 Uspora casu'!$K$5:$O$5,1))-INDEX('07 Uspora casu'!$K$5:$O$5,MATCH(I$36,'07 Uspora casu'!$K$5:$O$5,1)-1)))*H38,IFERROR(INDEX('07 Uspora casu'!$K7:$O7,MATCH(I$36,'07 Uspora casu'!$K$5:$O$5,0))/60,(INDEX('07 Uspora casu'!$K7:$O7,MATCH(I$36,'07 Uspora casu'!$K$5:$O$5,1)+1)/INDEX('07 Uspora casu'!$K7:$O7,MATCH(I$36,'07 Uspora casu'!$K$5:$O$5,1)))^(1/(INDEX('07 Uspora casu'!$K$5:$O$5,MATCH(I$36,'07 Uspora casu'!$K$5:$O$5,1)+1)-INDEX('07 Uspora casu'!$K$5:$O$5,MATCH(I$36,'07 Uspora casu'!$K$5:$O$5,1))))*H38))),0),IFERROR(IF(I$36&lt;MIN('07 Uspora casu'!$K$5:$O$5),J38*('07 Uspora casu'!$L7/'07 Uspora casu'!$K7)^(1/('07 Uspora casu'!$L$5-'07 Uspora casu'!$K$5)),IF(I$36&gt;MAX('07 Uspora casu'!$K$5:$O$5),(INDEX('07 Uspora casu'!$K7:$O7,MATCH(I$36,'07 Uspora casu'!$K$5:$O$5,1)-1)/INDEX('07 Uspora casu'!$K7:$O7,MATCH(I$36,'07 Uspora casu'!$K$5:$O$5,1)))^(1/(INDEX('07 Uspora casu'!$K$5:$O$5,MATCH(I$36,'07 Uspora casu'!$K$5:$O$5,1))-INDEX('07 Uspora casu'!$K$5:$O$5,MATCH(I$36,'07 Uspora casu'!$K$5:$O$5,1)-1)))*H38,IFERROR($E38/INDEX('07 Uspora casu'!$K7:$O7,MATCH(I$36,'07 Uspora casu'!$K$5:$O$5,0)),(INDEX('07 Uspora casu'!$K7:$O7,MATCH(I$36,'07 Uspora casu'!$K$5:$O$5,1))/INDEX('07 Uspora casu'!$K7:$O7,MATCH(I$36,'07 Uspora casu'!$K$5:$O$5,1)+1))^(1/(INDEX('07 Uspora casu'!$K$5:$O$5,MATCH(I$36,'07 Uspora casu'!$K$5:$O$5,1)+1)-INDEX('07 Uspora casu'!$K$5:$O$5,MATCH(I$36,'07 Uspora casu'!$K$5:$O$5,1))))*H38))),0)))</f>
        <v>1.7790115824405942E-2</v>
      </c>
      <c r="J38" s="48">
        <f>IF($E38="",0,IF('07 Uspora casu'!$D$2="Jazdný čas",IFERROR(IF(J$36&lt;MIN('07 Uspora casu'!$K$5:$O$5),K38*('07 Uspora casu'!$K7/'07 Uspora casu'!$L7)^(1/('07 Uspora casu'!$L$5-'07 Uspora casu'!$K$5)),IF(J$36&gt;MAX('07 Uspora casu'!$K$5:$O$5),(INDEX('07 Uspora casu'!$K7:$O7,MATCH(J$36,'07 Uspora casu'!$K$5:$O$5,1))/INDEX('07 Uspora casu'!$K7:$O7,MATCH(J$36,'07 Uspora casu'!$K$5:$O$5,1)-1))^(1/(INDEX('07 Uspora casu'!$K$5:$O$5,MATCH(J$36,'07 Uspora casu'!$K$5:$O$5,1))-INDEX('07 Uspora casu'!$K$5:$O$5,MATCH(J$36,'07 Uspora casu'!$K$5:$O$5,1)-1)))*I38,IFERROR(INDEX('07 Uspora casu'!$K7:$O7,MATCH(J$36,'07 Uspora casu'!$K$5:$O$5,0))/60,(INDEX('07 Uspora casu'!$K7:$O7,MATCH(J$36,'07 Uspora casu'!$K$5:$O$5,1)+1)/INDEX('07 Uspora casu'!$K7:$O7,MATCH(J$36,'07 Uspora casu'!$K$5:$O$5,1)))^(1/(INDEX('07 Uspora casu'!$K$5:$O$5,MATCH(J$36,'07 Uspora casu'!$K$5:$O$5,1)+1)-INDEX('07 Uspora casu'!$K$5:$O$5,MATCH(J$36,'07 Uspora casu'!$K$5:$O$5,1))))*I38))),0),IFERROR(IF(J$36&lt;MIN('07 Uspora casu'!$K$5:$O$5),K38*('07 Uspora casu'!$L7/'07 Uspora casu'!$K7)^(1/('07 Uspora casu'!$L$5-'07 Uspora casu'!$K$5)),IF(J$36&gt;MAX('07 Uspora casu'!$K$5:$O$5),(INDEX('07 Uspora casu'!$K7:$O7,MATCH(J$36,'07 Uspora casu'!$K$5:$O$5,1)-1)/INDEX('07 Uspora casu'!$K7:$O7,MATCH(J$36,'07 Uspora casu'!$K$5:$O$5,1)))^(1/(INDEX('07 Uspora casu'!$K$5:$O$5,MATCH(J$36,'07 Uspora casu'!$K$5:$O$5,1))-INDEX('07 Uspora casu'!$K$5:$O$5,MATCH(J$36,'07 Uspora casu'!$K$5:$O$5,1)-1)))*I38,IFERROR($E38/INDEX('07 Uspora casu'!$K7:$O7,MATCH(J$36,'07 Uspora casu'!$K$5:$O$5,0)),(INDEX('07 Uspora casu'!$K7:$O7,MATCH(J$36,'07 Uspora casu'!$K$5:$O$5,1))/INDEX('07 Uspora casu'!$K7:$O7,MATCH(J$36,'07 Uspora casu'!$K$5:$O$5,1)+1))^(1/(INDEX('07 Uspora casu'!$K$5:$O$5,MATCH(J$36,'07 Uspora casu'!$K$5:$O$5,1)+1)-INDEX('07 Uspora casu'!$K$5:$O$5,MATCH(J$36,'07 Uspora casu'!$K$5:$O$5,1))))*I38))),0)))</f>
        <v>1.7818740399385562E-2</v>
      </c>
      <c r="K38" s="48">
        <f>IF($E38="",0,IF('07 Uspora casu'!$D$2="Jazdný čas",IFERROR(IF(K$36&lt;MIN('07 Uspora casu'!$K$5:$O$5),L38*('07 Uspora casu'!$K7/'07 Uspora casu'!$L7)^(1/('07 Uspora casu'!$L$5-'07 Uspora casu'!$K$5)),IF(K$36&gt;MAX('07 Uspora casu'!$K$5:$O$5),(INDEX('07 Uspora casu'!$K7:$O7,MATCH(K$36,'07 Uspora casu'!$K$5:$O$5,1))/INDEX('07 Uspora casu'!$K7:$O7,MATCH(K$36,'07 Uspora casu'!$K$5:$O$5,1)-1))^(1/(INDEX('07 Uspora casu'!$K$5:$O$5,MATCH(K$36,'07 Uspora casu'!$K$5:$O$5,1))-INDEX('07 Uspora casu'!$K$5:$O$5,MATCH(K$36,'07 Uspora casu'!$K$5:$O$5,1)-1)))*J38,IFERROR(INDEX('07 Uspora casu'!$K7:$O7,MATCH(K$36,'07 Uspora casu'!$K$5:$O$5,0))/60,(INDEX('07 Uspora casu'!$K7:$O7,MATCH(K$36,'07 Uspora casu'!$K$5:$O$5,1)+1)/INDEX('07 Uspora casu'!$K7:$O7,MATCH(K$36,'07 Uspora casu'!$K$5:$O$5,1)))^(1/(INDEX('07 Uspora casu'!$K$5:$O$5,MATCH(K$36,'07 Uspora casu'!$K$5:$O$5,1)+1)-INDEX('07 Uspora casu'!$K$5:$O$5,MATCH(K$36,'07 Uspora casu'!$K$5:$O$5,1))))*J38))),0),IFERROR(IF(K$36&lt;MIN('07 Uspora casu'!$K$5:$O$5),L38*('07 Uspora casu'!$L7/'07 Uspora casu'!$K7)^(1/('07 Uspora casu'!$L$5-'07 Uspora casu'!$K$5)),IF(K$36&gt;MAX('07 Uspora casu'!$K$5:$O$5),(INDEX('07 Uspora casu'!$K7:$O7,MATCH(K$36,'07 Uspora casu'!$K$5:$O$5,1)-1)/INDEX('07 Uspora casu'!$K7:$O7,MATCH(K$36,'07 Uspora casu'!$K$5:$O$5,1)))^(1/(INDEX('07 Uspora casu'!$K$5:$O$5,MATCH(K$36,'07 Uspora casu'!$K$5:$O$5,1))-INDEX('07 Uspora casu'!$K$5:$O$5,MATCH(K$36,'07 Uspora casu'!$K$5:$O$5,1)-1)))*J38,IFERROR($E38/INDEX('07 Uspora casu'!$K7:$O7,MATCH(K$36,'07 Uspora casu'!$K$5:$O$5,0)),(INDEX('07 Uspora casu'!$K7:$O7,MATCH(K$36,'07 Uspora casu'!$K$5:$O$5,1))/INDEX('07 Uspora casu'!$K7:$O7,MATCH(K$36,'07 Uspora casu'!$K$5:$O$5,1)+1))^(1/(INDEX('07 Uspora casu'!$K$5:$O$5,MATCH(K$36,'07 Uspora casu'!$K$5:$O$5,1)+1)-INDEX('07 Uspora casu'!$K$5:$O$5,MATCH(K$36,'07 Uspora casu'!$K$5:$O$5,1))))*J38))),0)))</f>
        <v>1.7861375606535421E-2</v>
      </c>
      <c r="L38" s="48">
        <f>IF($E38="",0,IF('07 Uspora casu'!$D$2="Jazdný čas",IFERROR(IF(L$36&lt;MIN('07 Uspora casu'!$K$5:$O$5),M38*('07 Uspora casu'!$K7/'07 Uspora casu'!$L7)^(1/('07 Uspora casu'!$L$5-'07 Uspora casu'!$K$5)),IF(L$36&gt;MAX('07 Uspora casu'!$K$5:$O$5),(INDEX('07 Uspora casu'!$K7:$O7,MATCH(L$36,'07 Uspora casu'!$K$5:$O$5,1))/INDEX('07 Uspora casu'!$K7:$O7,MATCH(L$36,'07 Uspora casu'!$K$5:$O$5,1)-1))^(1/(INDEX('07 Uspora casu'!$K$5:$O$5,MATCH(L$36,'07 Uspora casu'!$K$5:$O$5,1))-INDEX('07 Uspora casu'!$K$5:$O$5,MATCH(L$36,'07 Uspora casu'!$K$5:$O$5,1)-1)))*K38,IFERROR(INDEX('07 Uspora casu'!$K7:$O7,MATCH(L$36,'07 Uspora casu'!$K$5:$O$5,0))/60,(INDEX('07 Uspora casu'!$K7:$O7,MATCH(L$36,'07 Uspora casu'!$K$5:$O$5,1)+1)/INDEX('07 Uspora casu'!$K7:$O7,MATCH(L$36,'07 Uspora casu'!$K$5:$O$5,1)))^(1/(INDEX('07 Uspora casu'!$K$5:$O$5,MATCH(L$36,'07 Uspora casu'!$K$5:$O$5,1)+1)-INDEX('07 Uspora casu'!$K$5:$O$5,MATCH(L$36,'07 Uspora casu'!$K$5:$O$5,1))))*K38))),0),IFERROR(IF(L$36&lt;MIN('07 Uspora casu'!$K$5:$O$5),M38*('07 Uspora casu'!$L7/'07 Uspora casu'!$K7)^(1/('07 Uspora casu'!$L$5-'07 Uspora casu'!$K$5)),IF(L$36&gt;MAX('07 Uspora casu'!$K$5:$O$5),(INDEX('07 Uspora casu'!$K7:$O7,MATCH(L$36,'07 Uspora casu'!$K$5:$O$5,1)-1)/INDEX('07 Uspora casu'!$K7:$O7,MATCH(L$36,'07 Uspora casu'!$K$5:$O$5,1)))^(1/(INDEX('07 Uspora casu'!$K$5:$O$5,MATCH(L$36,'07 Uspora casu'!$K$5:$O$5,1))-INDEX('07 Uspora casu'!$K$5:$O$5,MATCH(L$36,'07 Uspora casu'!$K$5:$O$5,1)-1)))*K38,IFERROR($E38/INDEX('07 Uspora casu'!$K7:$O7,MATCH(L$36,'07 Uspora casu'!$K$5:$O$5,0)),(INDEX('07 Uspora casu'!$K7:$O7,MATCH(L$36,'07 Uspora casu'!$K$5:$O$5,1))/INDEX('07 Uspora casu'!$K7:$O7,MATCH(L$36,'07 Uspora casu'!$K$5:$O$5,1)+1))^(1/(INDEX('07 Uspora casu'!$K$5:$O$5,MATCH(L$36,'07 Uspora casu'!$K$5:$O$5,1)+1)-INDEX('07 Uspora casu'!$K$5:$O$5,MATCH(L$36,'07 Uspora casu'!$K$5:$O$5,1))))*K38))),0)))</f>
        <v>1.7904112827679983E-2</v>
      </c>
      <c r="M38" s="48">
        <f>IF($E38="",0,IF('07 Uspora casu'!$D$2="Jazdný čas",IFERROR(IF(M$36&lt;MIN('07 Uspora casu'!$K$5:$O$5),N38*('07 Uspora casu'!$K7/'07 Uspora casu'!$L7)^(1/('07 Uspora casu'!$L$5-'07 Uspora casu'!$K$5)),IF(M$36&gt;MAX('07 Uspora casu'!$K$5:$O$5),(INDEX('07 Uspora casu'!$K7:$O7,MATCH(M$36,'07 Uspora casu'!$K$5:$O$5,1))/INDEX('07 Uspora casu'!$K7:$O7,MATCH(M$36,'07 Uspora casu'!$K$5:$O$5,1)-1))^(1/(INDEX('07 Uspora casu'!$K$5:$O$5,MATCH(M$36,'07 Uspora casu'!$K$5:$O$5,1))-INDEX('07 Uspora casu'!$K$5:$O$5,MATCH(M$36,'07 Uspora casu'!$K$5:$O$5,1)-1)))*L38,IFERROR(INDEX('07 Uspora casu'!$K7:$O7,MATCH(M$36,'07 Uspora casu'!$K$5:$O$5,0))/60,(INDEX('07 Uspora casu'!$K7:$O7,MATCH(M$36,'07 Uspora casu'!$K$5:$O$5,1)+1)/INDEX('07 Uspora casu'!$K7:$O7,MATCH(M$36,'07 Uspora casu'!$K$5:$O$5,1)))^(1/(INDEX('07 Uspora casu'!$K$5:$O$5,MATCH(M$36,'07 Uspora casu'!$K$5:$O$5,1)+1)-INDEX('07 Uspora casu'!$K$5:$O$5,MATCH(M$36,'07 Uspora casu'!$K$5:$O$5,1))))*L38))),0),IFERROR(IF(M$36&lt;MIN('07 Uspora casu'!$K$5:$O$5),N38*('07 Uspora casu'!$L7/'07 Uspora casu'!$K7)^(1/('07 Uspora casu'!$L$5-'07 Uspora casu'!$K$5)),IF(M$36&gt;MAX('07 Uspora casu'!$K$5:$O$5),(INDEX('07 Uspora casu'!$K7:$O7,MATCH(M$36,'07 Uspora casu'!$K$5:$O$5,1)-1)/INDEX('07 Uspora casu'!$K7:$O7,MATCH(M$36,'07 Uspora casu'!$K$5:$O$5,1)))^(1/(INDEX('07 Uspora casu'!$K$5:$O$5,MATCH(M$36,'07 Uspora casu'!$K$5:$O$5,1))-INDEX('07 Uspora casu'!$K$5:$O$5,MATCH(M$36,'07 Uspora casu'!$K$5:$O$5,1)-1)))*L38,IFERROR($E38/INDEX('07 Uspora casu'!$K7:$O7,MATCH(M$36,'07 Uspora casu'!$K$5:$O$5,0)),(INDEX('07 Uspora casu'!$K7:$O7,MATCH(M$36,'07 Uspora casu'!$K$5:$O$5,1))/INDEX('07 Uspora casu'!$K7:$O7,MATCH(M$36,'07 Uspora casu'!$K$5:$O$5,1)+1))^(1/(INDEX('07 Uspora casu'!$K$5:$O$5,MATCH(M$36,'07 Uspora casu'!$K$5:$O$5,1)+1)-INDEX('07 Uspora casu'!$K$5:$O$5,MATCH(M$36,'07 Uspora casu'!$K$5:$O$5,1))))*L38))),0)))</f>
        <v>1.7946952306909889E-2</v>
      </c>
      <c r="N38" s="48">
        <f>IF($E38="",0,IF('07 Uspora casu'!$D$2="Jazdný čas",IFERROR(IF(N$36&lt;MIN('07 Uspora casu'!$K$5:$O$5),O38*('07 Uspora casu'!$K7/'07 Uspora casu'!$L7)^(1/('07 Uspora casu'!$L$5-'07 Uspora casu'!$K$5)),IF(N$36&gt;MAX('07 Uspora casu'!$K$5:$O$5),(INDEX('07 Uspora casu'!$K7:$O7,MATCH(N$36,'07 Uspora casu'!$K$5:$O$5,1))/INDEX('07 Uspora casu'!$K7:$O7,MATCH(N$36,'07 Uspora casu'!$K$5:$O$5,1)-1))^(1/(INDEX('07 Uspora casu'!$K$5:$O$5,MATCH(N$36,'07 Uspora casu'!$K$5:$O$5,1))-INDEX('07 Uspora casu'!$K$5:$O$5,MATCH(N$36,'07 Uspora casu'!$K$5:$O$5,1)-1)))*M38,IFERROR(INDEX('07 Uspora casu'!$K7:$O7,MATCH(N$36,'07 Uspora casu'!$K$5:$O$5,0))/60,(INDEX('07 Uspora casu'!$K7:$O7,MATCH(N$36,'07 Uspora casu'!$K$5:$O$5,1)+1)/INDEX('07 Uspora casu'!$K7:$O7,MATCH(N$36,'07 Uspora casu'!$K$5:$O$5,1)))^(1/(INDEX('07 Uspora casu'!$K$5:$O$5,MATCH(N$36,'07 Uspora casu'!$K$5:$O$5,1)+1)-INDEX('07 Uspora casu'!$K$5:$O$5,MATCH(N$36,'07 Uspora casu'!$K$5:$O$5,1))))*M38))),0),IFERROR(IF(N$36&lt;MIN('07 Uspora casu'!$K$5:$O$5),O38*('07 Uspora casu'!$L7/'07 Uspora casu'!$K7)^(1/('07 Uspora casu'!$L$5-'07 Uspora casu'!$K$5)),IF(N$36&gt;MAX('07 Uspora casu'!$K$5:$O$5),(INDEX('07 Uspora casu'!$K7:$O7,MATCH(N$36,'07 Uspora casu'!$K$5:$O$5,1)-1)/INDEX('07 Uspora casu'!$K7:$O7,MATCH(N$36,'07 Uspora casu'!$K$5:$O$5,1)))^(1/(INDEX('07 Uspora casu'!$K$5:$O$5,MATCH(N$36,'07 Uspora casu'!$K$5:$O$5,1))-INDEX('07 Uspora casu'!$K$5:$O$5,MATCH(N$36,'07 Uspora casu'!$K$5:$O$5,1)-1)))*M38,IFERROR($E38/INDEX('07 Uspora casu'!$K7:$O7,MATCH(N$36,'07 Uspora casu'!$K$5:$O$5,0)),(INDEX('07 Uspora casu'!$K7:$O7,MATCH(N$36,'07 Uspora casu'!$K$5:$O$5,1))/INDEX('07 Uspora casu'!$K7:$O7,MATCH(N$36,'07 Uspora casu'!$K$5:$O$5,1)+1))^(1/(INDEX('07 Uspora casu'!$K$5:$O$5,MATCH(N$36,'07 Uspora casu'!$K$5:$O$5,1)+1)-INDEX('07 Uspora casu'!$K$5:$O$5,MATCH(N$36,'07 Uspora casu'!$K$5:$O$5,1))))*M38))),0)))</f>
        <v>1.7989894288899824E-2</v>
      </c>
      <c r="O38" s="46">
        <f>IF($E38="",0,IF('07 Uspora casu'!$D$2="Jazdný čas",IFERROR(IF(O$36&lt;MIN('07 Uspora casu'!$K$5:$O$5),P38*('07 Uspora casu'!$K7/'07 Uspora casu'!$L7)^(1/('07 Uspora casu'!$L$5-'07 Uspora casu'!$K$5)),IF(O$36&gt;MAX('07 Uspora casu'!$K$5:$O$5),(INDEX('07 Uspora casu'!$K7:$O7,MATCH(O$36,'07 Uspora casu'!$K$5:$O$5,1))/INDEX('07 Uspora casu'!$K7:$O7,MATCH(O$36,'07 Uspora casu'!$K$5:$O$5,1)-1))^(1/(INDEX('07 Uspora casu'!$K$5:$O$5,MATCH(O$36,'07 Uspora casu'!$K$5:$O$5,1))-INDEX('07 Uspora casu'!$K$5:$O$5,MATCH(O$36,'07 Uspora casu'!$K$5:$O$5,1)-1)))*N38,IFERROR(INDEX('07 Uspora casu'!$K7:$O7,MATCH(O$36,'07 Uspora casu'!$K$5:$O$5,0))/60,(INDEX('07 Uspora casu'!$K7:$O7,MATCH(O$36,'07 Uspora casu'!$K$5:$O$5,1)+1)/INDEX('07 Uspora casu'!$K7:$O7,MATCH(O$36,'07 Uspora casu'!$K$5:$O$5,1)))^(1/(INDEX('07 Uspora casu'!$K$5:$O$5,MATCH(O$36,'07 Uspora casu'!$K$5:$O$5,1)+1)-INDEX('07 Uspora casu'!$K$5:$O$5,MATCH(O$36,'07 Uspora casu'!$K$5:$O$5,1))))*N38))),0),IFERROR(IF(O$36&lt;MIN('07 Uspora casu'!$K$5:$O$5),P38*('07 Uspora casu'!$L7/'07 Uspora casu'!$K7)^(1/('07 Uspora casu'!$L$5-'07 Uspora casu'!$K$5)),IF(O$36&gt;MAX('07 Uspora casu'!$K$5:$O$5),(INDEX('07 Uspora casu'!$K7:$O7,MATCH(O$36,'07 Uspora casu'!$K$5:$O$5,1)-1)/INDEX('07 Uspora casu'!$K7:$O7,MATCH(O$36,'07 Uspora casu'!$K$5:$O$5,1)))^(1/(INDEX('07 Uspora casu'!$K$5:$O$5,MATCH(O$36,'07 Uspora casu'!$K$5:$O$5,1))-INDEX('07 Uspora casu'!$K$5:$O$5,MATCH(O$36,'07 Uspora casu'!$K$5:$O$5,1)-1)))*N38,IFERROR($E38/INDEX('07 Uspora casu'!$K7:$O7,MATCH(O$36,'07 Uspora casu'!$K$5:$O$5,0)),(INDEX('07 Uspora casu'!$K7:$O7,MATCH(O$36,'07 Uspora casu'!$K$5:$O$5,1))/INDEX('07 Uspora casu'!$K7:$O7,MATCH(O$36,'07 Uspora casu'!$K$5:$O$5,1)+1))^(1/(INDEX('07 Uspora casu'!$K$5:$O$5,MATCH(O$36,'07 Uspora casu'!$K$5:$O$5,1)+1)-INDEX('07 Uspora casu'!$K$5:$O$5,MATCH(O$36,'07 Uspora casu'!$K$5:$O$5,1))))*N38))),0)))</f>
        <v>1.8032939018909906E-2</v>
      </c>
      <c r="P38" s="48">
        <f>IF($E38="",0,IF('07 Uspora casu'!$D$2="Jazdný čas",IFERROR(IF(P$36&lt;MIN('07 Uspora casu'!$K$5:$O$5),Q38*('07 Uspora casu'!$K7/'07 Uspora casu'!$L7)^(1/('07 Uspora casu'!$L$5-'07 Uspora casu'!$K$5)),IF(P$36&gt;MAX('07 Uspora casu'!$K$5:$O$5),(INDEX('07 Uspora casu'!$K7:$O7,MATCH(P$36,'07 Uspora casu'!$K$5:$O$5,1))/INDEX('07 Uspora casu'!$K7:$O7,MATCH(P$36,'07 Uspora casu'!$K$5:$O$5,1)-1))^(1/(INDEX('07 Uspora casu'!$K$5:$O$5,MATCH(P$36,'07 Uspora casu'!$K$5:$O$5,1))-INDEX('07 Uspora casu'!$K$5:$O$5,MATCH(P$36,'07 Uspora casu'!$K$5:$O$5,1)-1)))*O38,IFERROR(INDEX('07 Uspora casu'!$K7:$O7,MATCH(P$36,'07 Uspora casu'!$K$5:$O$5,0))/60,(INDEX('07 Uspora casu'!$K7:$O7,MATCH(P$36,'07 Uspora casu'!$K$5:$O$5,1)+1)/INDEX('07 Uspora casu'!$K7:$O7,MATCH(P$36,'07 Uspora casu'!$K$5:$O$5,1)))^(1/(INDEX('07 Uspora casu'!$K$5:$O$5,MATCH(P$36,'07 Uspora casu'!$K$5:$O$5,1)+1)-INDEX('07 Uspora casu'!$K$5:$O$5,MATCH(P$36,'07 Uspora casu'!$K$5:$O$5,1))))*O38))),0),IFERROR(IF(P$36&lt;MIN('07 Uspora casu'!$K$5:$O$5),Q38*('07 Uspora casu'!$L7/'07 Uspora casu'!$K7)^(1/('07 Uspora casu'!$L$5-'07 Uspora casu'!$K$5)),IF(P$36&gt;MAX('07 Uspora casu'!$K$5:$O$5),(INDEX('07 Uspora casu'!$K7:$O7,MATCH(P$36,'07 Uspora casu'!$K$5:$O$5,1)-1)/INDEX('07 Uspora casu'!$K7:$O7,MATCH(P$36,'07 Uspora casu'!$K$5:$O$5,1)))^(1/(INDEX('07 Uspora casu'!$K$5:$O$5,MATCH(P$36,'07 Uspora casu'!$K$5:$O$5,1))-INDEX('07 Uspora casu'!$K$5:$O$5,MATCH(P$36,'07 Uspora casu'!$K$5:$O$5,1)-1)))*O38,IFERROR($E38/INDEX('07 Uspora casu'!$K7:$O7,MATCH(P$36,'07 Uspora casu'!$K$5:$O$5,0)),(INDEX('07 Uspora casu'!$K7:$O7,MATCH(P$36,'07 Uspora casu'!$K$5:$O$5,1))/INDEX('07 Uspora casu'!$K7:$O7,MATCH(P$36,'07 Uspora casu'!$K$5:$O$5,1)+1))^(1/(INDEX('07 Uspora casu'!$K$5:$O$5,MATCH(P$36,'07 Uspora casu'!$K$5:$O$5,1)+1)-INDEX('07 Uspora casu'!$K$5:$O$5,MATCH(P$36,'07 Uspora casu'!$K$5:$O$5,1))))*O38))),0)))</f>
        <v>1.8076086742787094E-2</v>
      </c>
      <c r="Q38" s="48">
        <f>IF($E38="",0,IF('07 Uspora casu'!$D$2="Jazdný čas",IFERROR(IF(Q$36&lt;MIN('07 Uspora casu'!$K$5:$O$5),R38*('07 Uspora casu'!$K7/'07 Uspora casu'!$L7)^(1/('07 Uspora casu'!$L$5-'07 Uspora casu'!$K$5)),IF(Q$36&gt;MAX('07 Uspora casu'!$K$5:$O$5),(INDEX('07 Uspora casu'!$K7:$O7,MATCH(Q$36,'07 Uspora casu'!$K$5:$O$5,1))/INDEX('07 Uspora casu'!$K7:$O7,MATCH(Q$36,'07 Uspora casu'!$K$5:$O$5,1)-1))^(1/(INDEX('07 Uspora casu'!$K$5:$O$5,MATCH(Q$36,'07 Uspora casu'!$K$5:$O$5,1))-INDEX('07 Uspora casu'!$K$5:$O$5,MATCH(Q$36,'07 Uspora casu'!$K$5:$O$5,1)-1)))*P38,IFERROR(INDEX('07 Uspora casu'!$K7:$O7,MATCH(Q$36,'07 Uspora casu'!$K$5:$O$5,0))/60,(INDEX('07 Uspora casu'!$K7:$O7,MATCH(Q$36,'07 Uspora casu'!$K$5:$O$5,1)+1)/INDEX('07 Uspora casu'!$K7:$O7,MATCH(Q$36,'07 Uspora casu'!$K$5:$O$5,1)))^(1/(INDEX('07 Uspora casu'!$K$5:$O$5,MATCH(Q$36,'07 Uspora casu'!$K$5:$O$5,1)+1)-INDEX('07 Uspora casu'!$K$5:$O$5,MATCH(Q$36,'07 Uspora casu'!$K$5:$O$5,1))))*P38))),0),IFERROR(IF(Q$36&lt;MIN('07 Uspora casu'!$K$5:$O$5),R38*('07 Uspora casu'!$L7/'07 Uspora casu'!$K7)^(1/('07 Uspora casu'!$L$5-'07 Uspora casu'!$K$5)),IF(Q$36&gt;MAX('07 Uspora casu'!$K$5:$O$5),(INDEX('07 Uspora casu'!$K7:$O7,MATCH(Q$36,'07 Uspora casu'!$K$5:$O$5,1)-1)/INDEX('07 Uspora casu'!$K7:$O7,MATCH(Q$36,'07 Uspora casu'!$K$5:$O$5,1)))^(1/(INDEX('07 Uspora casu'!$K$5:$O$5,MATCH(Q$36,'07 Uspora casu'!$K$5:$O$5,1))-INDEX('07 Uspora casu'!$K$5:$O$5,MATCH(Q$36,'07 Uspora casu'!$K$5:$O$5,1)-1)))*P38,IFERROR($E38/INDEX('07 Uspora casu'!$K7:$O7,MATCH(Q$36,'07 Uspora casu'!$K$5:$O$5,0)),(INDEX('07 Uspora casu'!$K7:$O7,MATCH(Q$36,'07 Uspora casu'!$K$5:$O$5,1))/INDEX('07 Uspora casu'!$K7:$O7,MATCH(Q$36,'07 Uspora casu'!$K$5:$O$5,1)+1))^(1/(INDEX('07 Uspora casu'!$K$5:$O$5,MATCH(Q$36,'07 Uspora casu'!$K$5:$O$5,1)+1)-INDEX('07 Uspora casu'!$K$5:$O$5,MATCH(Q$36,'07 Uspora casu'!$K$5:$O$5,1))))*P38))),0)))</f>
        <v>1.8119337706966571E-2</v>
      </c>
      <c r="R38" s="48">
        <f>IF($E38="",0,IF('07 Uspora casu'!$D$2="Jazdný čas",IFERROR(IF(R$36&lt;MIN('07 Uspora casu'!$K$5:$O$5),S38*('07 Uspora casu'!$K7/'07 Uspora casu'!$L7)^(1/('07 Uspora casu'!$L$5-'07 Uspora casu'!$K$5)),IF(R$36&gt;MAX('07 Uspora casu'!$K$5:$O$5),(INDEX('07 Uspora casu'!$K7:$O7,MATCH(R$36,'07 Uspora casu'!$K$5:$O$5,1))/INDEX('07 Uspora casu'!$K7:$O7,MATCH(R$36,'07 Uspora casu'!$K$5:$O$5,1)-1))^(1/(INDEX('07 Uspora casu'!$K$5:$O$5,MATCH(R$36,'07 Uspora casu'!$K$5:$O$5,1))-INDEX('07 Uspora casu'!$K$5:$O$5,MATCH(R$36,'07 Uspora casu'!$K$5:$O$5,1)-1)))*Q38,IFERROR(INDEX('07 Uspora casu'!$K7:$O7,MATCH(R$36,'07 Uspora casu'!$K$5:$O$5,0))/60,(INDEX('07 Uspora casu'!$K7:$O7,MATCH(R$36,'07 Uspora casu'!$K$5:$O$5,1)+1)/INDEX('07 Uspora casu'!$K7:$O7,MATCH(R$36,'07 Uspora casu'!$K$5:$O$5,1)))^(1/(INDEX('07 Uspora casu'!$K$5:$O$5,MATCH(R$36,'07 Uspora casu'!$K$5:$O$5,1)+1)-INDEX('07 Uspora casu'!$K$5:$O$5,MATCH(R$36,'07 Uspora casu'!$K$5:$O$5,1))))*Q38))),0),IFERROR(IF(R$36&lt;MIN('07 Uspora casu'!$K$5:$O$5),S38*('07 Uspora casu'!$L7/'07 Uspora casu'!$K7)^(1/('07 Uspora casu'!$L$5-'07 Uspora casu'!$K$5)),IF(R$36&gt;MAX('07 Uspora casu'!$K$5:$O$5),(INDEX('07 Uspora casu'!$K7:$O7,MATCH(R$36,'07 Uspora casu'!$K$5:$O$5,1)-1)/INDEX('07 Uspora casu'!$K7:$O7,MATCH(R$36,'07 Uspora casu'!$K$5:$O$5,1)))^(1/(INDEX('07 Uspora casu'!$K$5:$O$5,MATCH(R$36,'07 Uspora casu'!$K$5:$O$5,1))-INDEX('07 Uspora casu'!$K$5:$O$5,MATCH(R$36,'07 Uspora casu'!$K$5:$O$5,1)-1)))*Q38,IFERROR($E38/INDEX('07 Uspora casu'!$K7:$O7,MATCH(R$36,'07 Uspora casu'!$K$5:$O$5,0)),(INDEX('07 Uspora casu'!$K7:$O7,MATCH(R$36,'07 Uspora casu'!$K$5:$O$5,1))/INDEX('07 Uspora casu'!$K7:$O7,MATCH(R$36,'07 Uspora casu'!$K$5:$O$5,1)+1))^(1/(INDEX('07 Uspora casu'!$K$5:$O$5,MATCH(R$36,'07 Uspora casu'!$K$5:$O$5,1)+1)-INDEX('07 Uspora casu'!$K$5:$O$5,MATCH(R$36,'07 Uspora casu'!$K$5:$O$5,1))))*Q38))),0)))</f>
        <v>1.8189292848917342E-2</v>
      </c>
      <c r="S38" s="48">
        <f>IF($E38="",0,IF('07 Uspora casu'!$D$2="Jazdný čas",IFERROR(IF(S$36&lt;MIN('07 Uspora casu'!$K$5:$O$5),T38*('07 Uspora casu'!$K7/'07 Uspora casu'!$L7)^(1/('07 Uspora casu'!$L$5-'07 Uspora casu'!$K$5)),IF(S$36&gt;MAX('07 Uspora casu'!$K$5:$O$5),(INDEX('07 Uspora casu'!$K7:$O7,MATCH(S$36,'07 Uspora casu'!$K$5:$O$5,1))/INDEX('07 Uspora casu'!$K7:$O7,MATCH(S$36,'07 Uspora casu'!$K$5:$O$5,1)-1))^(1/(INDEX('07 Uspora casu'!$K$5:$O$5,MATCH(S$36,'07 Uspora casu'!$K$5:$O$5,1))-INDEX('07 Uspora casu'!$K$5:$O$5,MATCH(S$36,'07 Uspora casu'!$K$5:$O$5,1)-1)))*R38,IFERROR(INDEX('07 Uspora casu'!$K7:$O7,MATCH(S$36,'07 Uspora casu'!$K$5:$O$5,0))/60,(INDEX('07 Uspora casu'!$K7:$O7,MATCH(S$36,'07 Uspora casu'!$K$5:$O$5,1)+1)/INDEX('07 Uspora casu'!$K7:$O7,MATCH(S$36,'07 Uspora casu'!$K$5:$O$5,1)))^(1/(INDEX('07 Uspora casu'!$K$5:$O$5,MATCH(S$36,'07 Uspora casu'!$K$5:$O$5,1)+1)-INDEX('07 Uspora casu'!$K$5:$O$5,MATCH(S$36,'07 Uspora casu'!$K$5:$O$5,1))))*R38))),0),IFERROR(IF(S$36&lt;MIN('07 Uspora casu'!$K$5:$O$5),T38*('07 Uspora casu'!$L7/'07 Uspora casu'!$K7)^(1/('07 Uspora casu'!$L$5-'07 Uspora casu'!$K$5)),IF(S$36&gt;MAX('07 Uspora casu'!$K$5:$O$5),(INDEX('07 Uspora casu'!$K7:$O7,MATCH(S$36,'07 Uspora casu'!$K$5:$O$5,1)-1)/INDEX('07 Uspora casu'!$K7:$O7,MATCH(S$36,'07 Uspora casu'!$K$5:$O$5,1)))^(1/(INDEX('07 Uspora casu'!$K$5:$O$5,MATCH(S$36,'07 Uspora casu'!$K$5:$O$5,1))-INDEX('07 Uspora casu'!$K$5:$O$5,MATCH(S$36,'07 Uspora casu'!$K$5:$O$5,1)-1)))*R38,IFERROR($E38/INDEX('07 Uspora casu'!$K7:$O7,MATCH(S$36,'07 Uspora casu'!$K$5:$O$5,0)),(INDEX('07 Uspora casu'!$K7:$O7,MATCH(S$36,'07 Uspora casu'!$K$5:$O$5,1))/INDEX('07 Uspora casu'!$K7:$O7,MATCH(S$36,'07 Uspora casu'!$K$5:$O$5,1)+1))^(1/(INDEX('07 Uspora casu'!$K$5:$O$5,MATCH(S$36,'07 Uspora casu'!$K$5:$O$5,1)+1)-INDEX('07 Uspora casu'!$K$5:$O$5,MATCH(S$36,'07 Uspora casu'!$K$5:$O$5,1))))*R38))),0)))</f>
        <v>1.8259518073691475E-2</v>
      </c>
      <c r="T38" s="48">
        <f>IF($E38="",0,IF('07 Uspora casu'!$D$2="Jazdný čas",IFERROR(IF(T$36&lt;MIN('07 Uspora casu'!$K$5:$O$5),U38*('07 Uspora casu'!$K7/'07 Uspora casu'!$L7)^(1/('07 Uspora casu'!$L$5-'07 Uspora casu'!$K$5)),IF(T$36&gt;MAX('07 Uspora casu'!$K$5:$O$5),(INDEX('07 Uspora casu'!$K7:$O7,MATCH(T$36,'07 Uspora casu'!$K$5:$O$5,1))/INDEX('07 Uspora casu'!$K7:$O7,MATCH(T$36,'07 Uspora casu'!$K$5:$O$5,1)-1))^(1/(INDEX('07 Uspora casu'!$K$5:$O$5,MATCH(T$36,'07 Uspora casu'!$K$5:$O$5,1))-INDEX('07 Uspora casu'!$K$5:$O$5,MATCH(T$36,'07 Uspora casu'!$K$5:$O$5,1)-1)))*S38,IFERROR(INDEX('07 Uspora casu'!$K7:$O7,MATCH(T$36,'07 Uspora casu'!$K$5:$O$5,0))/60,(INDEX('07 Uspora casu'!$K7:$O7,MATCH(T$36,'07 Uspora casu'!$K$5:$O$5,1)+1)/INDEX('07 Uspora casu'!$K7:$O7,MATCH(T$36,'07 Uspora casu'!$K$5:$O$5,1)))^(1/(INDEX('07 Uspora casu'!$K$5:$O$5,MATCH(T$36,'07 Uspora casu'!$K$5:$O$5,1)+1)-INDEX('07 Uspora casu'!$K$5:$O$5,MATCH(T$36,'07 Uspora casu'!$K$5:$O$5,1))))*S38))),0),IFERROR(IF(T$36&lt;MIN('07 Uspora casu'!$K$5:$O$5),U38*('07 Uspora casu'!$L7/'07 Uspora casu'!$K7)^(1/('07 Uspora casu'!$L$5-'07 Uspora casu'!$K$5)),IF(T$36&gt;MAX('07 Uspora casu'!$K$5:$O$5),(INDEX('07 Uspora casu'!$K7:$O7,MATCH(T$36,'07 Uspora casu'!$K$5:$O$5,1)-1)/INDEX('07 Uspora casu'!$K7:$O7,MATCH(T$36,'07 Uspora casu'!$K$5:$O$5,1)))^(1/(INDEX('07 Uspora casu'!$K$5:$O$5,MATCH(T$36,'07 Uspora casu'!$K$5:$O$5,1))-INDEX('07 Uspora casu'!$K$5:$O$5,MATCH(T$36,'07 Uspora casu'!$K$5:$O$5,1)-1)))*S38,IFERROR($E38/INDEX('07 Uspora casu'!$K7:$O7,MATCH(T$36,'07 Uspora casu'!$K$5:$O$5,0)),(INDEX('07 Uspora casu'!$K7:$O7,MATCH(T$36,'07 Uspora casu'!$K$5:$O$5,1))/INDEX('07 Uspora casu'!$K7:$O7,MATCH(T$36,'07 Uspora casu'!$K$5:$O$5,1)+1))^(1/(INDEX('07 Uspora casu'!$K$5:$O$5,MATCH(T$36,'07 Uspora casu'!$K$5:$O$5,1)+1)-INDEX('07 Uspora casu'!$K$5:$O$5,MATCH(T$36,'07 Uspora casu'!$K$5:$O$5,1))))*S38))),0)))</f>
        <v>1.8330014424024779E-2</v>
      </c>
      <c r="U38" s="48">
        <f>IF($E38="",0,IF('07 Uspora casu'!$D$2="Jazdný čas",IFERROR(IF(U$36&lt;MIN('07 Uspora casu'!$K$5:$O$5),V38*('07 Uspora casu'!$K7/'07 Uspora casu'!$L7)^(1/('07 Uspora casu'!$L$5-'07 Uspora casu'!$K$5)),IF(U$36&gt;MAX('07 Uspora casu'!$K$5:$O$5),(INDEX('07 Uspora casu'!$K7:$O7,MATCH(U$36,'07 Uspora casu'!$K$5:$O$5,1))/INDEX('07 Uspora casu'!$K7:$O7,MATCH(U$36,'07 Uspora casu'!$K$5:$O$5,1)-1))^(1/(INDEX('07 Uspora casu'!$K$5:$O$5,MATCH(U$36,'07 Uspora casu'!$K$5:$O$5,1))-INDEX('07 Uspora casu'!$K$5:$O$5,MATCH(U$36,'07 Uspora casu'!$K$5:$O$5,1)-1)))*T38,IFERROR(INDEX('07 Uspora casu'!$K7:$O7,MATCH(U$36,'07 Uspora casu'!$K$5:$O$5,0))/60,(INDEX('07 Uspora casu'!$K7:$O7,MATCH(U$36,'07 Uspora casu'!$K$5:$O$5,1)+1)/INDEX('07 Uspora casu'!$K7:$O7,MATCH(U$36,'07 Uspora casu'!$K$5:$O$5,1)))^(1/(INDEX('07 Uspora casu'!$K$5:$O$5,MATCH(U$36,'07 Uspora casu'!$K$5:$O$5,1)+1)-INDEX('07 Uspora casu'!$K$5:$O$5,MATCH(U$36,'07 Uspora casu'!$K$5:$O$5,1))))*T38))),0),IFERROR(IF(U$36&lt;MIN('07 Uspora casu'!$K$5:$O$5),V38*('07 Uspora casu'!$L7/'07 Uspora casu'!$K7)^(1/('07 Uspora casu'!$L$5-'07 Uspora casu'!$K$5)),IF(U$36&gt;MAX('07 Uspora casu'!$K$5:$O$5),(INDEX('07 Uspora casu'!$K7:$O7,MATCH(U$36,'07 Uspora casu'!$K$5:$O$5,1)-1)/INDEX('07 Uspora casu'!$K7:$O7,MATCH(U$36,'07 Uspora casu'!$K$5:$O$5,1)))^(1/(INDEX('07 Uspora casu'!$K$5:$O$5,MATCH(U$36,'07 Uspora casu'!$K$5:$O$5,1))-INDEX('07 Uspora casu'!$K$5:$O$5,MATCH(U$36,'07 Uspora casu'!$K$5:$O$5,1)-1)))*T38,IFERROR($E38/INDEX('07 Uspora casu'!$K7:$O7,MATCH(U$36,'07 Uspora casu'!$K$5:$O$5,0)),(INDEX('07 Uspora casu'!$K7:$O7,MATCH(U$36,'07 Uspora casu'!$K$5:$O$5,1))/INDEX('07 Uspora casu'!$K7:$O7,MATCH(U$36,'07 Uspora casu'!$K$5:$O$5,1)+1))^(1/(INDEX('07 Uspora casu'!$K$5:$O$5,MATCH(U$36,'07 Uspora casu'!$K$5:$O$5,1)+1)-INDEX('07 Uspora casu'!$K$5:$O$5,MATCH(U$36,'07 Uspora casu'!$K$5:$O$5,1))))*T38))),0)))</f>
        <v>1.8400782946678858E-2</v>
      </c>
      <c r="V38" s="48">
        <f>IF($E38="",0,IF('07 Uspora casu'!$D$2="Jazdný čas",IFERROR(IF(V$36&lt;MIN('07 Uspora casu'!$K$5:$O$5),W38*('07 Uspora casu'!$K7/'07 Uspora casu'!$L7)^(1/('07 Uspora casu'!$L$5-'07 Uspora casu'!$K$5)),IF(V$36&gt;MAX('07 Uspora casu'!$K$5:$O$5),(INDEX('07 Uspora casu'!$K7:$O7,MATCH(V$36,'07 Uspora casu'!$K$5:$O$5,1))/INDEX('07 Uspora casu'!$K7:$O7,MATCH(V$36,'07 Uspora casu'!$K$5:$O$5,1)-1))^(1/(INDEX('07 Uspora casu'!$K$5:$O$5,MATCH(V$36,'07 Uspora casu'!$K$5:$O$5,1))-INDEX('07 Uspora casu'!$K$5:$O$5,MATCH(V$36,'07 Uspora casu'!$K$5:$O$5,1)-1)))*U38,IFERROR(INDEX('07 Uspora casu'!$K7:$O7,MATCH(V$36,'07 Uspora casu'!$K$5:$O$5,0))/60,(INDEX('07 Uspora casu'!$K7:$O7,MATCH(V$36,'07 Uspora casu'!$K$5:$O$5,1)+1)/INDEX('07 Uspora casu'!$K7:$O7,MATCH(V$36,'07 Uspora casu'!$K$5:$O$5,1)))^(1/(INDEX('07 Uspora casu'!$K$5:$O$5,MATCH(V$36,'07 Uspora casu'!$K$5:$O$5,1)+1)-INDEX('07 Uspora casu'!$K$5:$O$5,MATCH(V$36,'07 Uspora casu'!$K$5:$O$5,1))))*U38))),0),IFERROR(IF(V$36&lt;MIN('07 Uspora casu'!$K$5:$O$5),W38*('07 Uspora casu'!$L7/'07 Uspora casu'!$K7)^(1/('07 Uspora casu'!$L$5-'07 Uspora casu'!$K$5)),IF(V$36&gt;MAX('07 Uspora casu'!$K$5:$O$5),(INDEX('07 Uspora casu'!$K7:$O7,MATCH(V$36,'07 Uspora casu'!$K$5:$O$5,1)-1)/INDEX('07 Uspora casu'!$K7:$O7,MATCH(V$36,'07 Uspora casu'!$K$5:$O$5,1)))^(1/(INDEX('07 Uspora casu'!$K$5:$O$5,MATCH(V$36,'07 Uspora casu'!$K$5:$O$5,1))-INDEX('07 Uspora casu'!$K$5:$O$5,MATCH(V$36,'07 Uspora casu'!$K$5:$O$5,1)-1)))*U38,IFERROR($E38/INDEX('07 Uspora casu'!$K7:$O7,MATCH(V$36,'07 Uspora casu'!$K$5:$O$5,0)),(INDEX('07 Uspora casu'!$K7:$O7,MATCH(V$36,'07 Uspora casu'!$K$5:$O$5,1))/INDEX('07 Uspora casu'!$K7:$O7,MATCH(V$36,'07 Uspora casu'!$K$5:$O$5,1)+1))^(1/(INDEX('07 Uspora casu'!$K$5:$O$5,MATCH(V$36,'07 Uspora casu'!$K$5:$O$5,1)+1)-INDEX('07 Uspora casu'!$K$5:$O$5,MATCH(V$36,'07 Uspora casu'!$K$5:$O$5,1))))*U38))),0)))</f>
        <v>1.8471824692456649E-2</v>
      </c>
      <c r="W38" s="48">
        <f>IF($E38="",0,IF('07 Uspora casu'!$D$2="Jazdný čas",IFERROR(IF(W$36&lt;MIN('07 Uspora casu'!$K$5:$O$5),X38*('07 Uspora casu'!$K7/'07 Uspora casu'!$L7)^(1/('07 Uspora casu'!$L$5-'07 Uspora casu'!$K$5)),IF(W$36&gt;MAX('07 Uspora casu'!$K$5:$O$5),(INDEX('07 Uspora casu'!$K7:$O7,MATCH(W$36,'07 Uspora casu'!$K$5:$O$5,1))/INDEX('07 Uspora casu'!$K7:$O7,MATCH(W$36,'07 Uspora casu'!$K$5:$O$5,1)-1))^(1/(INDEX('07 Uspora casu'!$K$5:$O$5,MATCH(W$36,'07 Uspora casu'!$K$5:$O$5,1))-INDEX('07 Uspora casu'!$K$5:$O$5,MATCH(W$36,'07 Uspora casu'!$K$5:$O$5,1)-1)))*V38,IFERROR(INDEX('07 Uspora casu'!$K7:$O7,MATCH(W$36,'07 Uspora casu'!$K$5:$O$5,0))/60,(INDEX('07 Uspora casu'!$K7:$O7,MATCH(W$36,'07 Uspora casu'!$K$5:$O$5,1)+1)/INDEX('07 Uspora casu'!$K7:$O7,MATCH(W$36,'07 Uspora casu'!$K$5:$O$5,1)))^(1/(INDEX('07 Uspora casu'!$K$5:$O$5,MATCH(W$36,'07 Uspora casu'!$K$5:$O$5,1)+1)-INDEX('07 Uspora casu'!$K$5:$O$5,MATCH(W$36,'07 Uspora casu'!$K$5:$O$5,1))))*V38))),0),IFERROR(IF(W$36&lt;MIN('07 Uspora casu'!$K$5:$O$5),X38*('07 Uspora casu'!$L7/'07 Uspora casu'!$K7)^(1/('07 Uspora casu'!$L$5-'07 Uspora casu'!$K$5)),IF(W$36&gt;MAX('07 Uspora casu'!$K$5:$O$5),(INDEX('07 Uspora casu'!$K7:$O7,MATCH(W$36,'07 Uspora casu'!$K$5:$O$5,1)-1)/INDEX('07 Uspora casu'!$K7:$O7,MATCH(W$36,'07 Uspora casu'!$K$5:$O$5,1)))^(1/(INDEX('07 Uspora casu'!$K$5:$O$5,MATCH(W$36,'07 Uspora casu'!$K$5:$O$5,1))-INDEX('07 Uspora casu'!$K$5:$O$5,MATCH(W$36,'07 Uspora casu'!$K$5:$O$5,1)-1)))*V38,IFERROR($E38/INDEX('07 Uspora casu'!$K7:$O7,MATCH(W$36,'07 Uspora casu'!$K$5:$O$5,0)),(INDEX('07 Uspora casu'!$K7:$O7,MATCH(W$36,'07 Uspora casu'!$K$5:$O$5,1))/INDEX('07 Uspora casu'!$K7:$O7,MATCH(W$36,'07 Uspora casu'!$K$5:$O$5,1)+1))^(1/(INDEX('07 Uspora casu'!$K$5:$O$5,MATCH(W$36,'07 Uspora casu'!$K$5:$O$5,1)+1)-INDEX('07 Uspora casu'!$K$5:$O$5,MATCH(W$36,'07 Uspora casu'!$K$5:$O$5,1))))*V38))),0)))</f>
        <v>1.8543140716218032E-2</v>
      </c>
      <c r="X38" s="48">
        <f>IF($E38="",0,IF('07 Uspora casu'!$D$2="Jazdný čas",IFERROR(IF(X$36&lt;MIN('07 Uspora casu'!$K$5:$O$5),Y38*('07 Uspora casu'!$K7/'07 Uspora casu'!$L7)^(1/('07 Uspora casu'!$L$5-'07 Uspora casu'!$K$5)),IF(X$36&gt;MAX('07 Uspora casu'!$K$5:$O$5),(INDEX('07 Uspora casu'!$K7:$O7,MATCH(X$36,'07 Uspora casu'!$K$5:$O$5,1))/INDEX('07 Uspora casu'!$K7:$O7,MATCH(X$36,'07 Uspora casu'!$K$5:$O$5,1)-1))^(1/(INDEX('07 Uspora casu'!$K$5:$O$5,MATCH(X$36,'07 Uspora casu'!$K$5:$O$5,1))-INDEX('07 Uspora casu'!$K$5:$O$5,MATCH(X$36,'07 Uspora casu'!$K$5:$O$5,1)-1)))*W38,IFERROR(INDEX('07 Uspora casu'!$K7:$O7,MATCH(X$36,'07 Uspora casu'!$K$5:$O$5,0))/60,(INDEX('07 Uspora casu'!$K7:$O7,MATCH(X$36,'07 Uspora casu'!$K$5:$O$5,1)+1)/INDEX('07 Uspora casu'!$K7:$O7,MATCH(X$36,'07 Uspora casu'!$K$5:$O$5,1)))^(1/(INDEX('07 Uspora casu'!$K$5:$O$5,MATCH(X$36,'07 Uspora casu'!$K$5:$O$5,1)+1)-INDEX('07 Uspora casu'!$K$5:$O$5,MATCH(X$36,'07 Uspora casu'!$K$5:$O$5,1))))*W38))),0),IFERROR(IF(X$36&lt;MIN('07 Uspora casu'!$K$5:$O$5),Y38*('07 Uspora casu'!$L7/'07 Uspora casu'!$K7)^(1/('07 Uspora casu'!$L$5-'07 Uspora casu'!$K$5)),IF(X$36&gt;MAX('07 Uspora casu'!$K$5:$O$5),(INDEX('07 Uspora casu'!$K7:$O7,MATCH(X$36,'07 Uspora casu'!$K$5:$O$5,1)-1)/INDEX('07 Uspora casu'!$K7:$O7,MATCH(X$36,'07 Uspora casu'!$K$5:$O$5,1)))^(1/(INDEX('07 Uspora casu'!$K$5:$O$5,MATCH(X$36,'07 Uspora casu'!$K$5:$O$5,1))-INDEX('07 Uspora casu'!$K$5:$O$5,MATCH(X$36,'07 Uspora casu'!$K$5:$O$5,1)-1)))*W38,IFERROR($E38/INDEX('07 Uspora casu'!$K7:$O7,MATCH(X$36,'07 Uspora casu'!$K$5:$O$5,0)),(INDEX('07 Uspora casu'!$K7:$O7,MATCH(X$36,'07 Uspora casu'!$K$5:$O$5,1))/INDEX('07 Uspora casu'!$K7:$O7,MATCH(X$36,'07 Uspora casu'!$K$5:$O$5,1)+1))^(1/(INDEX('07 Uspora casu'!$K$5:$O$5,MATCH(X$36,'07 Uspora casu'!$K$5:$O$5,1)+1)-INDEX('07 Uspora casu'!$K$5:$O$5,MATCH(X$36,'07 Uspora casu'!$K$5:$O$5,1))))*W38))),0)))</f>
        <v>1.8614732076895495E-2</v>
      </c>
      <c r="Y38" s="48">
        <f>IF($E38="",0,IF('07 Uspora casu'!$D$2="Jazdný čas",IFERROR(IF(Y$36&lt;MIN('07 Uspora casu'!$K$5:$O$5),Z38*('07 Uspora casu'!$K7/'07 Uspora casu'!$L7)^(1/('07 Uspora casu'!$L$5-'07 Uspora casu'!$K$5)),IF(Y$36&gt;MAX('07 Uspora casu'!$K$5:$O$5),(INDEX('07 Uspora casu'!$K7:$O7,MATCH(Y$36,'07 Uspora casu'!$K$5:$O$5,1))/INDEX('07 Uspora casu'!$K7:$O7,MATCH(Y$36,'07 Uspora casu'!$K$5:$O$5,1)-1))^(1/(INDEX('07 Uspora casu'!$K$5:$O$5,MATCH(Y$36,'07 Uspora casu'!$K$5:$O$5,1))-INDEX('07 Uspora casu'!$K$5:$O$5,MATCH(Y$36,'07 Uspora casu'!$K$5:$O$5,1)-1)))*X38,IFERROR(INDEX('07 Uspora casu'!$K7:$O7,MATCH(Y$36,'07 Uspora casu'!$K$5:$O$5,0))/60,(INDEX('07 Uspora casu'!$K7:$O7,MATCH(Y$36,'07 Uspora casu'!$K$5:$O$5,1)+1)/INDEX('07 Uspora casu'!$K7:$O7,MATCH(Y$36,'07 Uspora casu'!$K$5:$O$5,1)))^(1/(INDEX('07 Uspora casu'!$K$5:$O$5,MATCH(Y$36,'07 Uspora casu'!$K$5:$O$5,1)+1)-INDEX('07 Uspora casu'!$K$5:$O$5,MATCH(Y$36,'07 Uspora casu'!$K$5:$O$5,1))))*X38))),0),IFERROR(IF(Y$36&lt;MIN('07 Uspora casu'!$K$5:$O$5),Z38*('07 Uspora casu'!$L7/'07 Uspora casu'!$K7)^(1/('07 Uspora casu'!$L$5-'07 Uspora casu'!$K$5)),IF(Y$36&gt;MAX('07 Uspora casu'!$K$5:$O$5),(INDEX('07 Uspora casu'!$K7:$O7,MATCH(Y$36,'07 Uspora casu'!$K$5:$O$5,1)-1)/INDEX('07 Uspora casu'!$K7:$O7,MATCH(Y$36,'07 Uspora casu'!$K$5:$O$5,1)))^(1/(INDEX('07 Uspora casu'!$K$5:$O$5,MATCH(Y$36,'07 Uspora casu'!$K$5:$O$5,1))-INDEX('07 Uspora casu'!$K$5:$O$5,MATCH(Y$36,'07 Uspora casu'!$K$5:$O$5,1)-1)))*X38,IFERROR($E38/INDEX('07 Uspora casu'!$K7:$O7,MATCH(Y$36,'07 Uspora casu'!$K$5:$O$5,0)),(INDEX('07 Uspora casu'!$K7:$O7,MATCH(Y$36,'07 Uspora casu'!$K$5:$O$5,1))/INDEX('07 Uspora casu'!$K7:$O7,MATCH(Y$36,'07 Uspora casu'!$K$5:$O$5,1)+1))^(1/(INDEX('07 Uspora casu'!$K$5:$O$5,MATCH(Y$36,'07 Uspora casu'!$K$5:$O$5,1)+1)-INDEX('07 Uspora casu'!$K$5:$O$5,MATCH(Y$36,'07 Uspora casu'!$K$5:$O$5,1))))*X38))),0)))</f>
        <v>1.8686599837509844E-2</v>
      </c>
      <c r="Z38" s="48">
        <f>IF($E38="",0,IF('07 Uspora casu'!$D$2="Jazdný čas",IFERROR(IF(Z$36&lt;MIN('07 Uspora casu'!$K$5:$O$5),AA38*('07 Uspora casu'!$K7/'07 Uspora casu'!$L7)^(1/('07 Uspora casu'!$L$5-'07 Uspora casu'!$K$5)),IF(Z$36&gt;MAX('07 Uspora casu'!$K$5:$O$5),(INDEX('07 Uspora casu'!$K7:$O7,MATCH(Z$36,'07 Uspora casu'!$K$5:$O$5,1))/INDEX('07 Uspora casu'!$K7:$O7,MATCH(Z$36,'07 Uspora casu'!$K$5:$O$5,1)-1))^(1/(INDEX('07 Uspora casu'!$K$5:$O$5,MATCH(Z$36,'07 Uspora casu'!$K$5:$O$5,1))-INDEX('07 Uspora casu'!$K$5:$O$5,MATCH(Z$36,'07 Uspora casu'!$K$5:$O$5,1)-1)))*Y38,IFERROR(INDEX('07 Uspora casu'!$K7:$O7,MATCH(Z$36,'07 Uspora casu'!$K$5:$O$5,0))/60,(INDEX('07 Uspora casu'!$K7:$O7,MATCH(Z$36,'07 Uspora casu'!$K$5:$O$5,1)+1)/INDEX('07 Uspora casu'!$K7:$O7,MATCH(Z$36,'07 Uspora casu'!$K$5:$O$5,1)))^(1/(INDEX('07 Uspora casu'!$K$5:$O$5,MATCH(Z$36,'07 Uspora casu'!$K$5:$O$5,1)+1)-INDEX('07 Uspora casu'!$K$5:$O$5,MATCH(Z$36,'07 Uspora casu'!$K$5:$O$5,1))))*Y38))),0),IFERROR(IF(Z$36&lt;MIN('07 Uspora casu'!$K$5:$O$5),AA38*('07 Uspora casu'!$L7/'07 Uspora casu'!$K7)^(1/('07 Uspora casu'!$L$5-'07 Uspora casu'!$K$5)),IF(Z$36&gt;MAX('07 Uspora casu'!$K$5:$O$5),(INDEX('07 Uspora casu'!$K7:$O7,MATCH(Z$36,'07 Uspora casu'!$K$5:$O$5,1)-1)/INDEX('07 Uspora casu'!$K7:$O7,MATCH(Z$36,'07 Uspora casu'!$K$5:$O$5,1)))^(1/(INDEX('07 Uspora casu'!$K$5:$O$5,MATCH(Z$36,'07 Uspora casu'!$K$5:$O$5,1))-INDEX('07 Uspora casu'!$K$5:$O$5,MATCH(Z$36,'07 Uspora casu'!$K$5:$O$5,1)-1)))*Y38,IFERROR($E38/INDEX('07 Uspora casu'!$K7:$O7,MATCH(Z$36,'07 Uspora casu'!$K$5:$O$5,0)),(INDEX('07 Uspora casu'!$K7:$O7,MATCH(Z$36,'07 Uspora casu'!$K$5:$O$5,1))/INDEX('07 Uspora casu'!$K7:$O7,MATCH(Z$36,'07 Uspora casu'!$K$5:$O$5,1)+1))^(1/(INDEX('07 Uspora casu'!$K$5:$O$5,MATCH(Z$36,'07 Uspora casu'!$K$5:$O$5,1)+1)-INDEX('07 Uspora casu'!$K$5:$O$5,MATCH(Z$36,'07 Uspora casu'!$K$5:$O$5,1))))*Y38))),0)))</f>
        <v>1.8758745065185999E-2</v>
      </c>
      <c r="AA38" s="48">
        <f>IF($E38="",0,IF('07 Uspora casu'!$D$2="Jazdný čas",IFERROR(IF(AA$36&lt;MIN('07 Uspora casu'!$K$5:$O$5),AB38*('07 Uspora casu'!$K7/'07 Uspora casu'!$L7)^(1/('07 Uspora casu'!$L$5-'07 Uspora casu'!$K$5)),IF(AA$36&gt;MAX('07 Uspora casu'!$K$5:$O$5),(INDEX('07 Uspora casu'!$K7:$O7,MATCH(AA$36,'07 Uspora casu'!$K$5:$O$5,1))/INDEX('07 Uspora casu'!$K7:$O7,MATCH(AA$36,'07 Uspora casu'!$K$5:$O$5,1)-1))^(1/(INDEX('07 Uspora casu'!$K$5:$O$5,MATCH(AA$36,'07 Uspora casu'!$K$5:$O$5,1))-INDEX('07 Uspora casu'!$K$5:$O$5,MATCH(AA$36,'07 Uspora casu'!$K$5:$O$5,1)-1)))*Z38,IFERROR(INDEX('07 Uspora casu'!$K7:$O7,MATCH(AA$36,'07 Uspora casu'!$K$5:$O$5,0))/60,(INDEX('07 Uspora casu'!$K7:$O7,MATCH(AA$36,'07 Uspora casu'!$K$5:$O$5,1)+1)/INDEX('07 Uspora casu'!$K7:$O7,MATCH(AA$36,'07 Uspora casu'!$K$5:$O$5,1)))^(1/(INDEX('07 Uspora casu'!$K$5:$O$5,MATCH(AA$36,'07 Uspora casu'!$K$5:$O$5,1)+1)-INDEX('07 Uspora casu'!$K$5:$O$5,MATCH(AA$36,'07 Uspora casu'!$K$5:$O$5,1))))*Z38))),0),IFERROR(IF(AA$36&lt;MIN('07 Uspora casu'!$K$5:$O$5),AB38*('07 Uspora casu'!$L7/'07 Uspora casu'!$K7)^(1/('07 Uspora casu'!$L$5-'07 Uspora casu'!$K$5)),IF(AA$36&gt;MAX('07 Uspora casu'!$K$5:$O$5),(INDEX('07 Uspora casu'!$K7:$O7,MATCH(AA$36,'07 Uspora casu'!$K$5:$O$5,1)-1)/INDEX('07 Uspora casu'!$K7:$O7,MATCH(AA$36,'07 Uspora casu'!$K$5:$O$5,1)))^(1/(INDEX('07 Uspora casu'!$K$5:$O$5,MATCH(AA$36,'07 Uspora casu'!$K$5:$O$5,1))-INDEX('07 Uspora casu'!$K$5:$O$5,MATCH(AA$36,'07 Uspora casu'!$K$5:$O$5,1)-1)))*Z38,IFERROR($E38/INDEX('07 Uspora casu'!$K7:$O7,MATCH(AA$36,'07 Uspora casu'!$K$5:$O$5,0)),(INDEX('07 Uspora casu'!$K7:$O7,MATCH(AA$36,'07 Uspora casu'!$K$5:$O$5,1))/INDEX('07 Uspora casu'!$K7:$O7,MATCH(AA$36,'07 Uspora casu'!$K$5:$O$5,1)+1))^(1/(INDEX('07 Uspora casu'!$K$5:$O$5,MATCH(AA$36,'07 Uspora casu'!$K$5:$O$5,1)+1)-INDEX('07 Uspora casu'!$K$5:$O$5,MATCH(AA$36,'07 Uspora casu'!$K$5:$O$5,1))))*Z38))),0)))</f>
        <v>1.8831168831168831E-2</v>
      </c>
      <c r="AB38" s="48">
        <f>IF($E38="",0,IF('07 Uspora casu'!$D$2="Jazdný čas",IFERROR(IF(AB$36&lt;MIN('07 Uspora casu'!$K$5:$O$5),AC38*('07 Uspora casu'!$K7/'07 Uspora casu'!$L7)^(1/('07 Uspora casu'!$L$5-'07 Uspora casu'!$K$5)),IF(AB$36&gt;MAX('07 Uspora casu'!$K$5:$O$5),(INDEX('07 Uspora casu'!$K7:$O7,MATCH(AB$36,'07 Uspora casu'!$K$5:$O$5,1))/INDEX('07 Uspora casu'!$K7:$O7,MATCH(AB$36,'07 Uspora casu'!$K$5:$O$5,1)-1))^(1/(INDEX('07 Uspora casu'!$K$5:$O$5,MATCH(AB$36,'07 Uspora casu'!$K$5:$O$5,1))-INDEX('07 Uspora casu'!$K$5:$O$5,MATCH(AB$36,'07 Uspora casu'!$K$5:$O$5,1)-1)))*AA38,IFERROR(INDEX('07 Uspora casu'!$K7:$O7,MATCH(AB$36,'07 Uspora casu'!$K$5:$O$5,0))/60,(INDEX('07 Uspora casu'!$K7:$O7,MATCH(AB$36,'07 Uspora casu'!$K$5:$O$5,1)+1)/INDEX('07 Uspora casu'!$K7:$O7,MATCH(AB$36,'07 Uspora casu'!$K$5:$O$5,1)))^(1/(INDEX('07 Uspora casu'!$K$5:$O$5,MATCH(AB$36,'07 Uspora casu'!$K$5:$O$5,1)+1)-INDEX('07 Uspora casu'!$K$5:$O$5,MATCH(AB$36,'07 Uspora casu'!$K$5:$O$5,1))))*AA38))),0),IFERROR(IF(AB$36&lt;MIN('07 Uspora casu'!$K$5:$O$5),AC38*('07 Uspora casu'!$L7/'07 Uspora casu'!$K7)^(1/('07 Uspora casu'!$L$5-'07 Uspora casu'!$K$5)),IF(AB$36&gt;MAX('07 Uspora casu'!$K$5:$O$5),(INDEX('07 Uspora casu'!$K7:$O7,MATCH(AB$36,'07 Uspora casu'!$K$5:$O$5,1)-1)/INDEX('07 Uspora casu'!$K7:$O7,MATCH(AB$36,'07 Uspora casu'!$K$5:$O$5,1)))^(1/(INDEX('07 Uspora casu'!$K$5:$O$5,MATCH(AB$36,'07 Uspora casu'!$K$5:$O$5,1))-INDEX('07 Uspora casu'!$K$5:$O$5,MATCH(AB$36,'07 Uspora casu'!$K$5:$O$5,1)-1)))*AA38,IFERROR($E38/INDEX('07 Uspora casu'!$K7:$O7,MATCH(AB$36,'07 Uspora casu'!$K$5:$O$5,0)),(INDEX('07 Uspora casu'!$K7:$O7,MATCH(AB$36,'07 Uspora casu'!$K$5:$O$5,1))/INDEX('07 Uspora casu'!$K7:$O7,MATCH(AB$36,'07 Uspora casu'!$K$5:$O$5,1)+1))^(1/(INDEX('07 Uspora casu'!$K$5:$O$5,MATCH(AB$36,'07 Uspora casu'!$K$5:$O$5,1)+1)-INDEX('07 Uspora casu'!$K$5:$O$5,MATCH(AB$36,'07 Uspora casu'!$K$5:$O$5,1))))*AA38))),0)))</f>
        <v>1.8921260532132181E-2</v>
      </c>
      <c r="AC38" s="48">
        <f>IF($E38="",0,IF('07 Uspora casu'!$D$2="Jazdný čas",IFERROR(IF(AC$36&lt;MIN('07 Uspora casu'!$K$5:$O$5),AD38*('07 Uspora casu'!$K7/'07 Uspora casu'!$L7)^(1/('07 Uspora casu'!$L$5-'07 Uspora casu'!$K$5)),IF(AC$36&gt;MAX('07 Uspora casu'!$K$5:$O$5),(INDEX('07 Uspora casu'!$K7:$O7,MATCH(AC$36,'07 Uspora casu'!$K$5:$O$5,1))/INDEX('07 Uspora casu'!$K7:$O7,MATCH(AC$36,'07 Uspora casu'!$K$5:$O$5,1)-1))^(1/(INDEX('07 Uspora casu'!$K$5:$O$5,MATCH(AC$36,'07 Uspora casu'!$K$5:$O$5,1))-INDEX('07 Uspora casu'!$K$5:$O$5,MATCH(AC$36,'07 Uspora casu'!$K$5:$O$5,1)-1)))*AB38,IFERROR(INDEX('07 Uspora casu'!$K7:$O7,MATCH(AC$36,'07 Uspora casu'!$K$5:$O$5,0))/60,(INDEX('07 Uspora casu'!$K7:$O7,MATCH(AC$36,'07 Uspora casu'!$K$5:$O$5,1)+1)/INDEX('07 Uspora casu'!$K7:$O7,MATCH(AC$36,'07 Uspora casu'!$K$5:$O$5,1)))^(1/(INDEX('07 Uspora casu'!$K$5:$O$5,MATCH(AC$36,'07 Uspora casu'!$K$5:$O$5,1)+1)-INDEX('07 Uspora casu'!$K$5:$O$5,MATCH(AC$36,'07 Uspora casu'!$K$5:$O$5,1))))*AB38))),0),IFERROR(IF(AC$36&lt;MIN('07 Uspora casu'!$K$5:$O$5),AD38*('07 Uspora casu'!$L7/'07 Uspora casu'!$K7)^(1/('07 Uspora casu'!$L$5-'07 Uspora casu'!$K$5)),IF(AC$36&gt;MAX('07 Uspora casu'!$K$5:$O$5),(INDEX('07 Uspora casu'!$K7:$O7,MATCH(AC$36,'07 Uspora casu'!$K$5:$O$5,1)-1)/INDEX('07 Uspora casu'!$K7:$O7,MATCH(AC$36,'07 Uspora casu'!$K$5:$O$5,1)))^(1/(INDEX('07 Uspora casu'!$K$5:$O$5,MATCH(AC$36,'07 Uspora casu'!$K$5:$O$5,1))-INDEX('07 Uspora casu'!$K$5:$O$5,MATCH(AC$36,'07 Uspora casu'!$K$5:$O$5,1)-1)))*AB38,IFERROR($E38/INDEX('07 Uspora casu'!$K7:$O7,MATCH(AC$36,'07 Uspora casu'!$K$5:$O$5,0)),(INDEX('07 Uspora casu'!$K7:$O7,MATCH(AC$36,'07 Uspora casu'!$K$5:$O$5,1))/INDEX('07 Uspora casu'!$K7:$O7,MATCH(AC$36,'07 Uspora casu'!$K$5:$O$5,1)+1))^(1/(INDEX('07 Uspora casu'!$K$5:$O$5,MATCH(AC$36,'07 Uspora casu'!$K$5:$O$5,1)+1)-INDEX('07 Uspora casu'!$K$5:$O$5,MATCH(AC$36,'07 Uspora casu'!$K$5:$O$5,1))))*AB38))),0)))</f>
        <v>1.9011783248007841E-2</v>
      </c>
      <c r="AD38" s="48">
        <f>IF($E38="",0,IF('07 Uspora casu'!$D$2="Jazdný čas",IFERROR(IF(AD$36&lt;MIN('07 Uspora casu'!$K$5:$O$5),AE38*('07 Uspora casu'!$K7/'07 Uspora casu'!$L7)^(1/('07 Uspora casu'!$L$5-'07 Uspora casu'!$K$5)),IF(AD$36&gt;MAX('07 Uspora casu'!$K$5:$O$5),(INDEX('07 Uspora casu'!$K7:$O7,MATCH(AD$36,'07 Uspora casu'!$K$5:$O$5,1))/INDEX('07 Uspora casu'!$K7:$O7,MATCH(AD$36,'07 Uspora casu'!$K$5:$O$5,1)-1))^(1/(INDEX('07 Uspora casu'!$K$5:$O$5,MATCH(AD$36,'07 Uspora casu'!$K$5:$O$5,1))-INDEX('07 Uspora casu'!$K$5:$O$5,MATCH(AD$36,'07 Uspora casu'!$K$5:$O$5,1)-1)))*AC38,IFERROR(INDEX('07 Uspora casu'!$K7:$O7,MATCH(AD$36,'07 Uspora casu'!$K$5:$O$5,0))/60,(INDEX('07 Uspora casu'!$K7:$O7,MATCH(AD$36,'07 Uspora casu'!$K$5:$O$5,1)+1)/INDEX('07 Uspora casu'!$K7:$O7,MATCH(AD$36,'07 Uspora casu'!$K$5:$O$5,1)))^(1/(INDEX('07 Uspora casu'!$K$5:$O$5,MATCH(AD$36,'07 Uspora casu'!$K$5:$O$5,1)+1)-INDEX('07 Uspora casu'!$K$5:$O$5,MATCH(AD$36,'07 Uspora casu'!$K$5:$O$5,1))))*AC38))),0),IFERROR(IF(AD$36&lt;MIN('07 Uspora casu'!$K$5:$O$5),AE38*('07 Uspora casu'!$L7/'07 Uspora casu'!$K7)^(1/('07 Uspora casu'!$L$5-'07 Uspora casu'!$K$5)),IF(AD$36&gt;MAX('07 Uspora casu'!$K$5:$O$5),(INDEX('07 Uspora casu'!$K7:$O7,MATCH(AD$36,'07 Uspora casu'!$K$5:$O$5,1)-1)/INDEX('07 Uspora casu'!$K7:$O7,MATCH(AD$36,'07 Uspora casu'!$K$5:$O$5,1)))^(1/(INDEX('07 Uspora casu'!$K$5:$O$5,MATCH(AD$36,'07 Uspora casu'!$K$5:$O$5,1))-INDEX('07 Uspora casu'!$K$5:$O$5,MATCH(AD$36,'07 Uspora casu'!$K$5:$O$5,1)-1)))*AC38,IFERROR($E38/INDEX('07 Uspora casu'!$K7:$O7,MATCH(AD$36,'07 Uspora casu'!$K$5:$O$5,0)),(INDEX('07 Uspora casu'!$K7:$O7,MATCH(AD$36,'07 Uspora casu'!$K$5:$O$5,1))/INDEX('07 Uspora casu'!$K7:$O7,MATCH(AD$36,'07 Uspora casu'!$K$5:$O$5,1)+1))^(1/(INDEX('07 Uspora casu'!$K$5:$O$5,MATCH(AD$36,'07 Uspora casu'!$K$5:$O$5,1)+1)-INDEX('07 Uspora casu'!$K$5:$O$5,MATCH(AD$36,'07 Uspora casu'!$K$5:$O$5,1))))*AC38))),0)))</f>
        <v>1.9102739040848728E-2</v>
      </c>
      <c r="AE38" s="48">
        <f>IF($E38="",0,IF('07 Uspora casu'!$D$2="Jazdný čas",IFERROR(IF(AE$36&lt;MIN('07 Uspora casu'!$K$5:$O$5),AF38*('07 Uspora casu'!$K7/'07 Uspora casu'!$L7)^(1/('07 Uspora casu'!$L$5-'07 Uspora casu'!$K$5)),IF(AE$36&gt;MAX('07 Uspora casu'!$K$5:$O$5),(INDEX('07 Uspora casu'!$K7:$O7,MATCH(AE$36,'07 Uspora casu'!$K$5:$O$5,1))/INDEX('07 Uspora casu'!$K7:$O7,MATCH(AE$36,'07 Uspora casu'!$K$5:$O$5,1)-1))^(1/(INDEX('07 Uspora casu'!$K$5:$O$5,MATCH(AE$36,'07 Uspora casu'!$K$5:$O$5,1))-INDEX('07 Uspora casu'!$K$5:$O$5,MATCH(AE$36,'07 Uspora casu'!$K$5:$O$5,1)-1)))*AD38,IFERROR(INDEX('07 Uspora casu'!$K7:$O7,MATCH(AE$36,'07 Uspora casu'!$K$5:$O$5,0))/60,(INDEX('07 Uspora casu'!$K7:$O7,MATCH(AE$36,'07 Uspora casu'!$K$5:$O$5,1)+1)/INDEX('07 Uspora casu'!$K7:$O7,MATCH(AE$36,'07 Uspora casu'!$K$5:$O$5,1)))^(1/(INDEX('07 Uspora casu'!$K$5:$O$5,MATCH(AE$36,'07 Uspora casu'!$K$5:$O$5,1)+1)-INDEX('07 Uspora casu'!$K$5:$O$5,MATCH(AE$36,'07 Uspora casu'!$K$5:$O$5,1))))*AD38))),0),IFERROR(IF(AE$36&lt;MIN('07 Uspora casu'!$K$5:$O$5),AF38*('07 Uspora casu'!$L7/'07 Uspora casu'!$K7)^(1/('07 Uspora casu'!$L$5-'07 Uspora casu'!$K$5)),IF(AE$36&gt;MAX('07 Uspora casu'!$K$5:$O$5),(INDEX('07 Uspora casu'!$K7:$O7,MATCH(AE$36,'07 Uspora casu'!$K$5:$O$5,1)-1)/INDEX('07 Uspora casu'!$K7:$O7,MATCH(AE$36,'07 Uspora casu'!$K$5:$O$5,1)))^(1/(INDEX('07 Uspora casu'!$K$5:$O$5,MATCH(AE$36,'07 Uspora casu'!$K$5:$O$5,1))-INDEX('07 Uspora casu'!$K$5:$O$5,MATCH(AE$36,'07 Uspora casu'!$K$5:$O$5,1)-1)))*AD38,IFERROR($E38/INDEX('07 Uspora casu'!$K7:$O7,MATCH(AE$36,'07 Uspora casu'!$K$5:$O$5,0)),(INDEX('07 Uspora casu'!$K7:$O7,MATCH(AE$36,'07 Uspora casu'!$K$5:$O$5,1))/INDEX('07 Uspora casu'!$K7:$O7,MATCH(AE$36,'07 Uspora casu'!$K$5:$O$5,1)+1))^(1/(INDEX('07 Uspora casu'!$K$5:$O$5,MATCH(AE$36,'07 Uspora casu'!$K$5:$O$5,1)+1)-INDEX('07 Uspora casu'!$K$5:$O$5,MATCH(AE$36,'07 Uspora casu'!$K$5:$O$5,1))))*AD38))),0)))</f>
        <v>1.9194129982572989E-2</v>
      </c>
      <c r="AF38" s="48">
        <f>IF($E38="",0,IF('07 Uspora casu'!$D$2="Jazdný čas",IFERROR(IF(AF$36&lt;MIN('07 Uspora casu'!$K$5:$O$5),AG38*('07 Uspora casu'!$K7/'07 Uspora casu'!$L7)^(1/('07 Uspora casu'!$L$5-'07 Uspora casu'!$K$5)),IF(AF$36&gt;MAX('07 Uspora casu'!$K$5:$O$5),(INDEX('07 Uspora casu'!$K7:$O7,MATCH(AF$36,'07 Uspora casu'!$K$5:$O$5,1))/INDEX('07 Uspora casu'!$K7:$O7,MATCH(AF$36,'07 Uspora casu'!$K$5:$O$5,1)-1))^(1/(INDEX('07 Uspora casu'!$K$5:$O$5,MATCH(AF$36,'07 Uspora casu'!$K$5:$O$5,1))-INDEX('07 Uspora casu'!$K$5:$O$5,MATCH(AF$36,'07 Uspora casu'!$K$5:$O$5,1)-1)))*AE38,IFERROR(INDEX('07 Uspora casu'!$K7:$O7,MATCH(AF$36,'07 Uspora casu'!$K$5:$O$5,0))/60,(INDEX('07 Uspora casu'!$K7:$O7,MATCH(AF$36,'07 Uspora casu'!$K$5:$O$5,1)+1)/INDEX('07 Uspora casu'!$K7:$O7,MATCH(AF$36,'07 Uspora casu'!$K$5:$O$5,1)))^(1/(INDEX('07 Uspora casu'!$K$5:$O$5,MATCH(AF$36,'07 Uspora casu'!$K$5:$O$5,1)+1)-INDEX('07 Uspora casu'!$K$5:$O$5,MATCH(AF$36,'07 Uspora casu'!$K$5:$O$5,1))))*AE38))),0),IFERROR(IF(AF$36&lt;MIN('07 Uspora casu'!$K$5:$O$5),AG38*('07 Uspora casu'!$L7/'07 Uspora casu'!$K7)^(1/('07 Uspora casu'!$L$5-'07 Uspora casu'!$K$5)),IF(AF$36&gt;MAX('07 Uspora casu'!$K$5:$O$5),(INDEX('07 Uspora casu'!$K7:$O7,MATCH(AF$36,'07 Uspora casu'!$K$5:$O$5,1)-1)/INDEX('07 Uspora casu'!$K7:$O7,MATCH(AF$36,'07 Uspora casu'!$K$5:$O$5,1)))^(1/(INDEX('07 Uspora casu'!$K$5:$O$5,MATCH(AF$36,'07 Uspora casu'!$K$5:$O$5,1))-INDEX('07 Uspora casu'!$K$5:$O$5,MATCH(AF$36,'07 Uspora casu'!$K$5:$O$5,1)-1)))*AE38,IFERROR($E38/INDEX('07 Uspora casu'!$K7:$O7,MATCH(AF$36,'07 Uspora casu'!$K$5:$O$5,0)),(INDEX('07 Uspora casu'!$K7:$O7,MATCH(AF$36,'07 Uspora casu'!$K$5:$O$5,1))/INDEX('07 Uspora casu'!$K7:$O7,MATCH(AF$36,'07 Uspora casu'!$K$5:$O$5,1)+1))^(1/(INDEX('07 Uspora casu'!$K$5:$O$5,MATCH(AF$36,'07 Uspora casu'!$K$5:$O$5,1)+1)-INDEX('07 Uspora casu'!$K$5:$O$5,MATCH(AF$36,'07 Uspora casu'!$K$5:$O$5,1))))*AE38))),0)))</f>
        <v>1.9285958155011201E-2</v>
      </c>
      <c r="AG38" s="48">
        <f>IF($E38="",0,IF('07 Uspora casu'!$D$2="Jazdný čas",IFERROR(IF(AG$36&lt;MIN('07 Uspora casu'!$K$5:$O$5),AH38*('07 Uspora casu'!$K7/'07 Uspora casu'!$L7)^(1/('07 Uspora casu'!$L$5-'07 Uspora casu'!$K$5)),IF(AG$36&gt;MAX('07 Uspora casu'!$K$5:$O$5),(INDEX('07 Uspora casu'!$K7:$O7,MATCH(AG$36,'07 Uspora casu'!$K$5:$O$5,1))/INDEX('07 Uspora casu'!$K7:$O7,MATCH(AG$36,'07 Uspora casu'!$K$5:$O$5,1)-1))^(1/(INDEX('07 Uspora casu'!$K$5:$O$5,MATCH(AG$36,'07 Uspora casu'!$K$5:$O$5,1))-INDEX('07 Uspora casu'!$K$5:$O$5,MATCH(AG$36,'07 Uspora casu'!$K$5:$O$5,1)-1)))*AF38,IFERROR(INDEX('07 Uspora casu'!$K7:$O7,MATCH(AG$36,'07 Uspora casu'!$K$5:$O$5,0))/60,(INDEX('07 Uspora casu'!$K7:$O7,MATCH(AG$36,'07 Uspora casu'!$K$5:$O$5,1)+1)/INDEX('07 Uspora casu'!$K7:$O7,MATCH(AG$36,'07 Uspora casu'!$K$5:$O$5,1)))^(1/(INDEX('07 Uspora casu'!$K$5:$O$5,MATCH(AG$36,'07 Uspora casu'!$K$5:$O$5,1)+1)-INDEX('07 Uspora casu'!$K$5:$O$5,MATCH(AG$36,'07 Uspora casu'!$K$5:$O$5,1))))*AF38))),0),IFERROR(IF(AG$36&lt;MIN('07 Uspora casu'!$K$5:$O$5),AH38*('07 Uspora casu'!$L7/'07 Uspora casu'!$K7)^(1/('07 Uspora casu'!$L$5-'07 Uspora casu'!$K$5)),IF(AG$36&gt;MAX('07 Uspora casu'!$K$5:$O$5),(INDEX('07 Uspora casu'!$K7:$O7,MATCH(AG$36,'07 Uspora casu'!$K$5:$O$5,1)-1)/INDEX('07 Uspora casu'!$K7:$O7,MATCH(AG$36,'07 Uspora casu'!$K$5:$O$5,1)))^(1/(INDEX('07 Uspora casu'!$K$5:$O$5,MATCH(AG$36,'07 Uspora casu'!$K$5:$O$5,1))-INDEX('07 Uspora casu'!$K$5:$O$5,MATCH(AG$36,'07 Uspora casu'!$K$5:$O$5,1)-1)))*AF38,IFERROR($E38/INDEX('07 Uspora casu'!$K7:$O7,MATCH(AG$36,'07 Uspora casu'!$K$5:$O$5,0)),(INDEX('07 Uspora casu'!$K7:$O7,MATCH(AG$36,'07 Uspora casu'!$K$5:$O$5,1))/INDEX('07 Uspora casu'!$K7:$O7,MATCH(AG$36,'07 Uspora casu'!$K$5:$O$5,1)+1))^(1/(INDEX('07 Uspora casu'!$K$5:$O$5,MATCH(AG$36,'07 Uspora casu'!$K$5:$O$5,1)+1)-INDEX('07 Uspora casu'!$K$5:$O$5,MATCH(AG$36,'07 Uspora casu'!$K$5:$O$5,1))))*AF38))),0)))</f>
        <v>1.9378225649953791E-2</v>
      </c>
      <c r="AH38" s="48">
        <f>IF($E38="",0,IF('07 Uspora casu'!$D$2="Jazdný čas",IFERROR(IF(AH$36&lt;MIN('07 Uspora casu'!$K$5:$O$5),AI38*('07 Uspora casu'!$K7/'07 Uspora casu'!$L7)^(1/('07 Uspora casu'!$L$5-'07 Uspora casu'!$K$5)),IF(AH$36&gt;MAX('07 Uspora casu'!$K$5:$O$5),(INDEX('07 Uspora casu'!$K7:$O7,MATCH(AH$36,'07 Uspora casu'!$K$5:$O$5,1))/INDEX('07 Uspora casu'!$K7:$O7,MATCH(AH$36,'07 Uspora casu'!$K$5:$O$5,1)-1))^(1/(INDEX('07 Uspora casu'!$K$5:$O$5,MATCH(AH$36,'07 Uspora casu'!$K$5:$O$5,1))-INDEX('07 Uspora casu'!$K$5:$O$5,MATCH(AH$36,'07 Uspora casu'!$K$5:$O$5,1)-1)))*AG38,IFERROR(INDEX('07 Uspora casu'!$K7:$O7,MATCH(AH$36,'07 Uspora casu'!$K$5:$O$5,0))/60,(INDEX('07 Uspora casu'!$K7:$O7,MATCH(AH$36,'07 Uspora casu'!$K$5:$O$5,1)+1)/INDEX('07 Uspora casu'!$K7:$O7,MATCH(AH$36,'07 Uspora casu'!$K$5:$O$5,1)))^(1/(INDEX('07 Uspora casu'!$K$5:$O$5,MATCH(AH$36,'07 Uspora casu'!$K$5:$O$5,1)+1)-INDEX('07 Uspora casu'!$K$5:$O$5,MATCH(AH$36,'07 Uspora casu'!$K$5:$O$5,1))))*AG38))),0),IFERROR(IF(AH$36&lt;MIN('07 Uspora casu'!$K$5:$O$5),AI38*('07 Uspora casu'!$L7/'07 Uspora casu'!$K7)^(1/('07 Uspora casu'!$L$5-'07 Uspora casu'!$K$5)),IF(AH$36&gt;MAX('07 Uspora casu'!$K$5:$O$5),(INDEX('07 Uspora casu'!$K7:$O7,MATCH(AH$36,'07 Uspora casu'!$K$5:$O$5,1)-1)/INDEX('07 Uspora casu'!$K7:$O7,MATCH(AH$36,'07 Uspora casu'!$K$5:$O$5,1)))^(1/(INDEX('07 Uspora casu'!$K$5:$O$5,MATCH(AH$36,'07 Uspora casu'!$K$5:$O$5,1))-INDEX('07 Uspora casu'!$K$5:$O$5,MATCH(AH$36,'07 Uspora casu'!$K$5:$O$5,1)-1)))*AG38,IFERROR($E38/INDEX('07 Uspora casu'!$K7:$O7,MATCH(AH$36,'07 Uspora casu'!$K$5:$O$5,0)),(INDEX('07 Uspora casu'!$K7:$O7,MATCH(AH$36,'07 Uspora casu'!$K$5:$O$5,1))/INDEX('07 Uspora casu'!$K7:$O7,MATCH(AH$36,'07 Uspora casu'!$K$5:$O$5,1)+1))^(1/(INDEX('07 Uspora casu'!$K$5:$O$5,MATCH(AH$36,'07 Uspora casu'!$K$5:$O$5,1)+1)-INDEX('07 Uspora casu'!$K$5:$O$5,MATCH(AH$36,'07 Uspora casu'!$K$5:$O$5,1))))*AG38))),0)))</f>
        <v>1.9470934569198694E-2</v>
      </c>
      <c r="AI38" s="48">
        <f>IF($E38="",0,IF('07 Uspora casu'!$D$2="Jazdný čas",IFERROR(IF(AI$36&lt;MIN('07 Uspora casu'!$K$5:$O$5),AJ38*('07 Uspora casu'!$K7/'07 Uspora casu'!$L7)^(1/('07 Uspora casu'!$L$5-'07 Uspora casu'!$K$5)),IF(AI$36&gt;MAX('07 Uspora casu'!$K$5:$O$5),(INDEX('07 Uspora casu'!$K7:$O7,MATCH(AI$36,'07 Uspora casu'!$K$5:$O$5,1))/INDEX('07 Uspora casu'!$K7:$O7,MATCH(AI$36,'07 Uspora casu'!$K$5:$O$5,1)-1))^(1/(INDEX('07 Uspora casu'!$K$5:$O$5,MATCH(AI$36,'07 Uspora casu'!$K$5:$O$5,1))-INDEX('07 Uspora casu'!$K$5:$O$5,MATCH(AI$36,'07 Uspora casu'!$K$5:$O$5,1)-1)))*AH38,IFERROR(INDEX('07 Uspora casu'!$K7:$O7,MATCH(AI$36,'07 Uspora casu'!$K$5:$O$5,0))/60,(INDEX('07 Uspora casu'!$K7:$O7,MATCH(AI$36,'07 Uspora casu'!$K$5:$O$5,1)+1)/INDEX('07 Uspora casu'!$K7:$O7,MATCH(AI$36,'07 Uspora casu'!$K$5:$O$5,1)))^(1/(INDEX('07 Uspora casu'!$K$5:$O$5,MATCH(AI$36,'07 Uspora casu'!$K$5:$O$5,1)+1)-INDEX('07 Uspora casu'!$K$5:$O$5,MATCH(AI$36,'07 Uspora casu'!$K$5:$O$5,1))))*AH38))),0),IFERROR(IF(AI$36&lt;MIN('07 Uspora casu'!$K$5:$O$5),AJ38*('07 Uspora casu'!$L7/'07 Uspora casu'!$K7)^(1/('07 Uspora casu'!$L$5-'07 Uspora casu'!$K$5)),IF(AI$36&gt;MAX('07 Uspora casu'!$K$5:$O$5),(INDEX('07 Uspora casu'!$K7:$O7,MATCH(AI$36,'07 Uspora casu'!$K$5:$O$5,1)-1)/INDEX('07 Uspora casu'!$K7:$O7,MATCH(AI$36,'07 Uspora casu'!$K$5:$O$5,1)))^(1/(INDEX('07 Uspora casu'!$K$5:$O$5,MATCH(AI$36,'07 Uspora casu'!$K$5:$O$5,1))-INDEX('07 Uspora casu'!$K$5:$O$5,MATCH(AI$36,'07 Uspora casu'!$K$5:$O$5,1)-1)))*AH38,IFERROR($E38/INDEX('07 Uspora casu'!$K7:$O7,MATCH(AI$36,'07 Uspora casu'!$K$5:$O$5,0)),(INDEX('07 Uspora casu'!$K7:$O7,MATCH(AI$36,'07 Uspora casu'!$K$5:$O$5,1))/INDEX('07 Uspora casu'!$K7:$O7,MATCH(AI$36,'07 Uspora casu'!$K$5:$O$5,1)+1))^(1/(INDEX('07 Uspora casu'!$K$5:$O$5,MATCH(AI$36,'07 Uspora casu'!$K$5:$O$5,1)+1)-INDEX('07 Uspora casu'!$K$5:$O$5,MATCH(AI$36,'07 Uspora casu'!$K$5:$O$5,1))))*AH38))),0)))</f>
        <v>1.9564087024599219E-2</v>
      </c>
      <c r="AJ38" s="48">
        <f>IF($E38="",0,IF('07 Uspora casu'!$D$2="Jazdný čas",IFERROR(IF(AJ$36&lt;MIN('07 Uspora casu'!$K$5:$O$5),AK38*('07 Uspora casu'!$K7/'07 Uspora casu'!$L7)^(1/('07 Uspora casu'!$L$5-'07 Uspora casu'!$K$5)),IF(AJ$36&gt;MAX('07 Uspora casu'!$K$5:$O$5),(INDEX('07 Uspora casu'!$K7:$O7,MATCH(AJ$36,'07 Uspora casu'!$K$5:$O$5,1))/INDEX('07 Uspora casu'!$K7:$O7,MATCH(AJ$36,'07 Uspora casu'!$K$5:$O$5,1)-1))^(1/(INDEX('07 Uspora casu'!$K$5:$O$5,MATCH(AJ$36,'07 Uspora casu'!$K$5:$O$5,1))-INDEX('07 Uspora casu'!$K$5:$O$5,MATCH(AJ$36,'07 Uspora casu'!$K$5:$O$5,1)-1)))*AI38,IFERROR(INDEX('07 Uspora casu'!$K7:$O7,MATCH(AJ$36,'07 Uspora casu'!$K$5:$O$5,0))/60,(INDEX('07 Uspora casu'!$K7:$O7,MATCH(AJ$36,'07 Uspora casu'!$K$5:$O$5,1)+1)/INDEX('07 Uspora casu'!$K7:$O7,MATCH(AJ$36,'07 Uspora casu'!$K$5:$O$5,1)))^(1/(INDEX('07 Uspora casu'!$K$5:$O$5,MATCH(AJ$36,'07 Uspora casu'!$K$5:$O$5,1)+1)-INDEX('07 Uspora casu'!$K$5:$O$5,MATCH(AJ$36,'07 Uspora casu'!$K$5:$O$5,1))))*AI38))),0),IFERROR(IF(AJ$36&lt;MIN('07 Uspora casu'!$K$5:$O$5),AK38*('07 Uspora casu'!$L7/'07 Uspora casu'!$K7)^(1/('07 Uspora casu'!$L$5-'07 Uspora casu'!$K$5)),IF(AJ$36&gt;MAX('07 Uspora casu'!$K$5:$O$5),(INDEX('07 Uspora casu'!$K7:$O7,MATCH(AJ$36,'07 Uspora casu'!$K$5:$O$5,1)-1)/INDEX('07 Uspora casu'!$K7:$O7,MATCH(AJ$36,'07 Uspora casu'!$K$5:$O$5,1)))^(1/(INDEX('07 Uspora casu'!$K$5:$O$5,MATCH(AJ$36,'07 Uspora casu'!$K$5:$O$5,1))-INDEX('07 Uspora casu'!$K$5:$O$5,MATCH(AJ$36,'07 Uspora casu'!$K$5:$O$5,1)-1)))*AI38,IFERROR($E38/INDEX('07 Uspora casu'!$K7:$O7,MATCH(AJ$36,'07 Uspora casu'!$K$5:$O$5,0)),(INDEX('07 Uspora casu'!$K7:$O7,MATCH(AJ$36,'07 Uspora casu'!$K$5:$O$5,1))/INDEX('07 Uspora casu'!$K7:$O7,MATCH(AJ$36,'07 Uspora casu'!$K$5:$O$5,1)+1))^(1/(INDEX('07 Uspora casu'!$K$5:$O$5,MATCH(AJ$36,'07 Uspora casu'!$K$5:$O$5,1)+1)-INDEX('07 Uspora casu'!$K$5:$O$5,MATCH(AJ$36,'07 Uspora casu'!$K$5:$O$5,1))))*AI38))),0)))</f>
        <v>1.9657685138112183E-2</v>
      </c>
      <c r="AK38" s="48">
        <f>IF($E38="",0,IF('07 Uspora casu'!$D$2="Jazdný čas",IFERROR(IF(AK$36&lt;MIN('07 Uspora casu'!$K$5:$O$5),AL38*('07 Uspora casu'!$K7/'07 Uspora casu'!$L7)^(1/('07 Uspora casu'!$L$5-'07 Uspora casu'!$K$5)),IF(AK$36&gt;MAX('07 Uspora casu'!$K$5:$O$5),(INDEX('07 Uspora casu'!$K7:$O7,MATCH(AK$36,'07 Uspora casu'!$K$5:$O$5,1))/INDEX('07 Uspora casu'!$K7:$O7,MATCH(AK$36,'07 Uspora casu'!$K$5:$O$5,1)-1))^(1/(INDEX('07 Uspora casu'!$K$5:$O$5,MATCH(AK$36,'07 Uspora casu'!$K$5:$O$5,1))-INDEX('07 Uspora casu'!$K$5:$O$5,MATCH(AK$36,'07 Uspora casu'!$K$5:$O$5,1)-1)))*AJ38,IFERROR(INDEX('07 Uspora casu'!$K7:$O7,MATCH(AK$36,'07 Uspora casu'!$K$5:$O$5,0))/60,(INDEX('07 Uspora casu'!$K7:$O7,MATCH(AK$36,'07 Uspora casu'!$K$5:$O$5,1)+1)/INDEX('07 Uspora casu'!$K7:$O7,MATCH(AK$36,'07 Uspora casu'!$K$5:$O$5,1)))^(1/(INDEX('07 Uspora casu'!$K$5:$O$5,MATCH(AK$36,'07 Uspora casu'!$K$5:$O$5,1)+1)-INDEX('07 Uspora casu'!$K$5:$O$5,MATCH(AK$36,'07 Uspora casu'!$K$5:$O$5,1))))*AJ38))),0),IFERROR(IF(AK$36&lt;MIN('07 Uspora casu'!$K$5:$O$5),AL38*('07 Uspora casu'!$L7/'07 Uspora casu'!$K7)^(1/('07 Uspora casu'!$L$5-'07 Uspora casu'!$K$5)),IF(AK$36&gt;MAX('07 Uspora casu'!$K$5:$O$5),(INDEX('07 Uspora casu'!$K7:$O7,MATCH(AK$36,'07 Uspora casu'!$K$5:$O$5,1)-1)/INDEX('07 Uspora casu'!$K7:$O7,MATCH(AK$36,'07 Uspora casu'!$K$5:$O$5,1)))^(1/(INDEX('07 Uspora casu'!$K$5:$O$5,MATCH(AK$36,'07 Uspora casu'!$K$5:$O$5,1))-INDEX('07 Uspora casu'!$K$5:$O$5,MATCH(AK$36,'07 Uspora casu'!$K$5:$O$5,1)-1)))*AJ38,IFERROR($E38/INDEX('07 Uspora casu'!$K7:$O7,MATCH(AK$36,'07 Uspora casu'!$K$5:$O$5,0)),(INDEX('07 Uspora casu'!$K7:$O7,MATCH(AK$36,'07 Uspora casu'!$K$5:$O$5,1))/INDEX('07 Uspora casu'!$K7:$O7,MATCH(AK$36,'07 Uspora casu'!$K$5:$O$5,1)+1))^(1/(INDEX('07 Uspora casu'!$K$5:$O$5,MATCH(AK$36,'07 Uspora casu'!$K$5:$O$5,1)+1)-INDEX('07 Uspora casu'!$K$5:$O$5,MATCH(AK$36,'07 Uspora casu'!$K$5:$O$5,1))))*AJ38))),0)))</f>
        <v>1.9751731041846167E-2</v>
      </c>
      <c r="AL38" s="48">
        <f>IF($E38="",0,IF('07 Uspora casu'!$D$2="Jazdný čas",IFERROR(IF(AL$36&lt;MIN('07 Uspora casu'!$K$5:$O$5),AM38*('07 Uspora casu'!$K7/'07 Uspora casu'!$L7)^(1/('07 Uspora casu'!$L$5-'07 Uspora casu'!$K$5)),IF(AL$36&gt;MAX('07 Uspora casu'!$K$5:$O$5),(INDEX('07 Uspora casu'!$K7:$O7,MATCH(AL$36,'07 Uspora casu'!$K$5:$O$5,1))/INDEX('07 Uspora casu'!$K7:$O7,MATCH(AL$36,'07 Uspora casu'!$K$5:$O$5,1)-1))^(1/(INDEX('07 Uspora casu'!$K$5:$O$5,MATCH(AL$36,'07 Uspora casu'!$K$5:$O$5,1))-INDEX('07 Uspora casu'!$K$5:$O$5,MATCH(AL$36,'07 Uspora casu'!$K$5:$O$5,1)-1)))*AK38,IFERROR(INDEX('07 Uspora casu'!$K7:$O7,MATCH(AL$36,'07 Uspora casu'!$K$5:$O$5,0))/60,(INDEX('07 Uspora casu'!$K7:$O7,MATCH(AL$36,'07 Uspora casu'!$K$5:$O$5,1)+1)/INDEX('07 Uspora casu'!$K7:$O7,MATCH(AL$36,'07 Uspora casu'!$K$5:$O$5,1)))^(1/(INDEX('07 Uspora casu'!$K$5:$O$5,MATCH(AL$36,'07 Uspora casu'!$K$5:$O$5,1)+1)-INDEX('07 Uspora casu'!$K$5:$O$5,MATCH(AL$36,'07 Uspora casu'!$K$5:$O$5,1))))*AK38))),0),IFERROR(IF(AL$36&lt;MIN('07 Uspora casu'!$K$5:$O$5),AM38*('07 Uspora casu'!$L7/'07 Uspora casu'!$K7)^(1/('07 Uspora casu'!$L$5-'07 Uspora casu'!$K$5)),IF(AL$36&gt;MAX('07 Uspora casu'!$K$5:$O$5),(INDEX('07 Uspora casu'!$K7:$O7,MATCH(AL$36,'07 Uspora casu'!$K$5:$O$5,1)-1)/INDEX('07 Uspora casu'!$K7:$O7,MATCH(AL$36,'07 Uspora casu'!$K$5:$O$5,1)))^(1/(INDEX('07 Uspora casu'!$K$5:$O$5,MATCH(AL$36,'07 Uspora casu'!$K$5:$O$5,1))-INDEX('07 Uspora casu'!$K$5:$O$5,MATCH(AL$36,'07 Uspora casu'!$K$5:$O$5,1)-1)))*AK38,IFERROR($E38/INDEX('07 Uspora casu'!$K7:$O7,MATCH(AL$36,'07 Uspora casu'!$K$5:$O$5,0)),(INDEX('07 Uspora casu'!$K7:$O7,MATCH(AL$36,'07 Uspora casu'!$K$5:$O$5,1))/INDEX('07 Uspora casu'!$K7:$O7,MATCH(AL$36,'07 Uspora casu'!$K$5:$O$5,1)+1))^(1/(INDEX('07 Uspora casu'!$K$5:$O$5,MATCH(AL$36,'07 Uspora casu'!$K$5:$O$5,1)+1)-INDEX('07 Uspora casu'!$K$5:$O$5,MATCH(AL$36,'07 Uspora casu'!$K$5:$O$5,1))))*AK38))),0)))</f>
        <v>1.9846226878110201E-2</v>
      </c>
      <c r="AM38" s="48">
        <f>IF($E38="",0,IF('07 Uspora casu'!$D$2="Jazdný čas",IFERROR(IF(AM$36&lt;MIN('07 Uspora casu'!$K$5:$O$5),AN38*('07 Uspora casu'!$K7/'07 Uspora casu'!$L7)^(1/('07 Uspora casu'!$L$5-'07 Uspora casu'!$K$5)),IF(AM$36&gt;MAX('07 Uspora casu'!$K$5:$O$5),(INDEX('07 Uspora casu'!$K7:$O7,MATCH(AM$36,'07 Uspora casu'!$K$5:$O$5,1))/INDEX('07 Uspora casu'!$K7:$O7,MATCH(AM$36,'07 Uspora casu'!$K$5:$O$5,1)-1))^(1/(INDEX('07 Uspora casu'!$K$5:$O$5,MATCH(AM$36,'07 Uspora casu'!$K$5:$O$5,1))-INDEX('07 Uspora casu'!$K$5:$O$5,MATCH(AM$36,'07 Uspora casu'!$K$5:$O$5,1)-1)))*AL38,IFERROR(INDEX('07 Uspora casu'!$K7:$O7,MATCH(AM$36,'07 Uspora casu'!$K$5:$O$5,0))/60,(INDEX('07 Uspora casu'!$K7:$O7,MATCH(AM$36,'07 Uspora casu'!$K$5:$O$5,1)+1)/INDEX('07 Uspora casu'!$K7:$O7,MATCH(AM$36,'07 Uspora casu'!$K$5:$O$5,1)))^(1/(INDEX('07 Uspora casu'!$K$5:$O$5,MATCH(AM$36,'07 Uspora casu'!$K$5:$O$5,1)+1)-INDEX('07 Uspora casu'!$K$5:$O$5,MATCH(AM$36,'07 Uspora casu'!$K$5:$O$5,1))))*AL38))),0),IFERROR(IF(AM$36&lt;MIN('07 Uspora casu'!$K$5:$O$5),AN38*('07 Uspora casu'!$L7/'07 Uspora casu'!$K7)^(1/('07 Uspora casu'!$L$5-'07 Uspora casu'!$K$5)),IF(AM$36&gt;MAX('07 Uspora casu'!$K$5:$O$5),(INDEX('07 Uspora casu'!$K7:$O7,MATCH(AM$36,'07 Uspora casu'!$K$5:$O$5,1)-1)/INDEX('07 Uspora casu'!$K7:$O7,MATCH(AM$36,'07 Uspora casu'!$K$5:$O$5,1)))^(1/(INDEX('07 Uspora casu'!$K$5:$O$5,MATCH(AM$36,'07 Uspora casu'!$K$5:$O$5,1))-INDEX('07 Uspora casu'!$K$5:$O$5,MATCH(AM$36,'07 Uspora casu'!$K$5:$O$5,1)-1)))*AL38,IFERROR($E38/INDEX('07 Uspora casu'!$K7:$O7,MATCH(AM$36,'07 Uspora casu'!$K$5:$O$5,0)),(INDEX('07 Uspora casu'!$K7:$O7,MATCH(AM$36,'07 Uspora casu'!$K$5:$O$5,1))/INDEX('07 Uspora casu'!$K7:$O7,MATCH(AM$36,'07 Uspora casu'!$K$5:$O$5,1)+1))^(1/(INDEX('07 Uspora casu'!$K$5:$O$5,MATCH(AM$36,'07 Uspora casu'!$K$5:$O$5,1)+1)-INDEX('07 Uspora casu'!$K$5:$O$5,MATCH(AM$36,'07 Uspora casu'!$K$5:$O$5,1))))*AL38))),0)))</f>
        <v>1.9941174799462492E-2</v>
      </c>
      <c r="AN38" s="48">
        <f>IF($E38="",0,IF('07 Uspora casu'!$D$2="Jazdný čas",IFERROR(IF(AN$36&lt;MIN('07 Uspora casu'!$K$5:$O$5),AO38*('07 Uspora casu'!$K7/'07 Uspora casu'!$L7)^(1/('07 Uspora casu'!$L$5-'07 Uspora casu'!$K$5)),IF(AN$36&gt;MAX('07 Uspora casu'!$K$5:$O$5),(INDEX('07 Uspora casu'!$K7:$O7,MATCH(AN$36,'07 Uspora casu'!$K$5:$O$5,1))/INDEX('07 Uspora casu'!$K7:$O7,MATCH(AN$36,'07 Uspora casu'!$K$5:$O$5,1)-1))^(1/(INDEX('07 Uspora casu'!$K$5:$O$5,MATCH(AN$36,'07 Uspora casu'!$K$5:$O$5,1))-INDEX('07 Uspora casu'!$K$5:$O$5,MATCH(AN$36,'07 Uspora casu'!$K$5:$O$5,1)-1)))*AM38,IFERROR(INDEX('07 Uspora casu'!$K7:$O7,MATCH(AN$36,'07 Uspora casu'!$K$5:$O$5,0))/60,(INDEX('07 Uspora casu'!$K7:$O7,MATCH(AN$36,'07 Uspora casu'!$K$5:$O$5,1)+1)/INDEX('07 Uspora casu'!$K7:$O7,MATCH(AN$36,'07 Uspora casu'!$K$5:$O$5,1)))^(1/(INDEX('07 Uspora casu'!$K$5:$O$5,MATCH(AN$36,'07 Uspora casu'!$K$5:$O$5,1)+1)-INDEX('07 Uspora casu'!$K$5:$O$5,MATCH(AN$36,'07 Uspora casu'!$K$5:$O$5,1))))*AM38))),0),IFERROR(IF(AN$36&lt;MIN('07 Uspora casu'!$K$5:$O$5),AO38*('07 Uspora casu'!$L7/'07 Uspora casu'!$K7)^(1/('07 Uspora casu'!$L$5-'07 Uspora casu'!$K$5)),IF(AN$36&gt;MAX('07 Uspora casu'!$K$5:$O$5),(INDEX('07 Uspora casu'!$K7:$O7,MATCH(AN$36,'07 Uspora casu'!$K$5:$O$5,1)-1)/INDEX('07 Uspora casu'!$K7:$O7,MATCH(AN$36,'07 Uspora casu'!$K$5:$O$5,1)))^(1/(INDEX('07 Uspora casu'!$K$5:$O$5,MATCH(AN$36,'07 Uspora casu'!$K$5:$O$5,1))-INDEX('07 Uspora casu'!$K$5:$O$5,MATCH(AN$36,'07 Uspora casu'!$K$5:$O$5,1)-1)))*AM38,IFERROR($E38/INDEX('07 Uspora casu'!$K7:$O7,MATCH(AN$36,'07 Uspora casu'!$K$5:$O$5,0)),(INDEX('07 Uspora casu'!$K7:$O7,MATCH(AN$36,'07 Uspora casu'!$K$5:$O$5,1))/INDEX('07 Uspora casu'!$K7:$O7,MATCH(AN$36,'07 Uspora casu'!$K$5:$O$5,1)+1))^(1/(INDEX('07 Uspora casu'!$K$5:$O$5,MATCH(AN$36,'07 Uspora casu'!$K$5:$O$5,1)+1)-INDEX('07 Uspora casu'!$K$5:$O$5,MATCH(AN$36,'07 Uspora casu'!$K$5:$O$5,1))))*AM38))),0)))</f>
        <v>2.0036576968759465E-2</v>
      </c>
      <c r="AO38" s="48">
        <f>IF($E38="",0,IF('07 Uspora casu'!$D$2="Jazdný čas",IFERROR(IF(AO$36&lt;MIN('07 Uspora casu'!$K$5:$O$5),AP38*('07 Uspora casu'!$K7/'07 Uspora casu'!$L7)^(1/('07 Uspora casu'!$L$5-'07 Uspora casu'!$K$5)),IF(AO$36&gt;MAX('07 Uspora casu'!$K$5:$O$5),(INDEX('07 Uspora casu'!$K7:$O7,MATCH(AO$36,'07 Uspora casu'!$K$5:$O$5,1))/INDEX('07 Uspora casu'!$K7:$O7,MATCH(AO$36,'07 Uspora casu'!$K$5:$O$5,1)-1))^(1/(INDEX('07 Uspora casu'!$K$5:$O$5,MATCH(AO$36,'07 Uspora casu'!$K$5:$O$5,1))-INDEX('07 Uspora casu'!$K$5:$O$5,MATCH(AO$36,'07 Uspora casu'!$K$5:$O$5,1)-1)))*AN38,IFERROR(INDEX('07 Uspora casu'!$K7:$O7,MATCH(AO$36,'07 Uspora casu'!$K$5:$O$5,0))/60,(INDEX('07 Uspora casu'!$K7:$O7,MATCH(AO$36,'07 Uspora casu'!$K$5:$O$5,1)+1)/INDEX('07 Uspora casu'!$K7:$O7,MATCH(AO$36,'07 Uspora casu'!$K$5:$O$5,1)))^(1/(INDEX('07 Uspora casu'!$K$5:$O$5,MATCH(AO$36,'07 Uspora casu'!$K$5:$O$5,1)+1)-INDEX('07 Uspora casu'!$K$5:$O$5,MATCH(AO$36,'07 Uspora casu'!$K$5:$O$5,1))))*AN38))),0),IFERROR(IF(AO$36&lt;MIN('07 Uspora casu'!$K$5:$O$5),AP38*('07 Uspora casu'!$L7/'07 Uspora casu'!$K7)^(1/('07 Uspora casu'!$L$5-'07 Uspora casu'!$K$5)),IF(AO$36&gt;MAX('07 Uspora casu'!$K$5:$O$5),(INDEX('07 Uspora casu'!$K7:$O7,MATCH(AO$36,'07 Uspora casu'!$K$5:$O$5,1)-1)/INDEX('07 Uspora casu'!$K7:$O7,MATCH(AO$36,'07 Uspora casu'!$K$5:$O$5,1)))^(1/(INDEX('07 Uspora casu'!$K$5:$O$5,MATCH(AO$36,'07 Uspora casu'!$K$5:$O$5,1))-INDEX('07 Uspora casu'!$K$5:$O$5,MATCH(AO$36,'07 Uspora casu'!$K$5:$O$5,1)-1)))*AN38,IFERROR($E38/INDEX('07 Uspora casu'!$K7:$O7,MATCH(AO$36,'07 Uspora casu'!$K$5:$O$5,0)),(INDEX('07 Uspora casu'!$K7:$O7,MATCH(AO$36,'07 Uspora casu'!$K$5:$O$5,1))/INDEX('07 Uspora casu'!$K7:$O7,MATCH(AO$36,'07 Uspora casu'!$K$5:$O$5,1)+1))^(1/(INDEX('07 Uspora casu'!$K$5:$O$5,MATCH(AO$36,'07 Uspora casu'!$K$5:$O$5,1)+1)-INDEX('07 Uspora casu'!$K$5:$O$5,MATCH(AO$36,'07 Uspora casu'!$K$5:$O$5,1))))*AN38))),0)))</f>
        <v>2.0132435559205047E-2</v>
      </c>
      <c r="AP38" s="48">
        <f>IF($E38="",0,IF('07 Uspora casu'!$D$2="Jazdný čas",IFERROR(IF(AP$36&lt;MIN('07 Uspora casu'!$K$5:$O$5),AQ38*('07 Uspora casu'!$K7/'07 Uspora casu'!$L7)^(1/('07 Uspora casu'!$L$5-'07 Uspora casu'!$K$5)),IF(AP$36&gt;MAX('07 Uspora casu'!$K$5:$O$5),(INDEX('07 Uspora casu'!$K7:$O7,MATCH(AP$36,'07 Uspora casu'!$K$5:$O$5,1))/INDEX('07 Uspora casu'!$K7:$O7,MATCH(AP$36,'07 Uspora casu'!$K$5:$O$5,1)-1))^(1/(INDEX('07 Uspora casu'!$K$5:$O$5,MATCH(AP$36,'07 Uspora casu'!$K$5:$O$5,1))-INDEX('07 Uspora casu'!$K$5:$O$5,MATCH(AP$36,'07 Uspora casu'!$K$5:$O$5,1)-1)))*AO38,IFERROR(INDEX('07 Uspora casu'!$K7:$O7,MATCH(AP$36,'07 Uspora casu'!$K$5:$O$5,0))/60,(INDEX('07 Uspora casu'!$K7:$O7,MATCH(AP$36,'07 Uspora casu'!$K$5:$O$5,1)+1)/INDEX('07 Uspora casu'!$K7:$O7,MATCH(AP$36,'07 Uspora casu'!$K$5:$O$5,1)))^(1/(INDEX('07 Uspora casu'!$K$5:$O$5,MATCH(AP$36,'07 Uspora casu'!$K$5:$O$5,1)+1)-INDEX('07 Uspora casu'!$K$5:$O$5,MATCH(AP$36,'07 Uspora casu'!$K$5:$O$5,1))))*AO38))),0),IFERROR(IF(AP$36&lt;MIN('07 Uspora casu'!$K$5:$O$5),AQ38*('07 Uspora casu'!$L7/'07 Uspora casu'!$K7)^(1/('07 Uspora casu'!$L$5-'07 Uspora casu'!$K$5)),IF(AP$36&gt;MAX('07 Uspora casu'!$K$5:$O$5),(INDEX('07 Uspora casu'!$K7:$O7,MATCH(AP$36,'07 Uspora casu'!$K$5:$O$5,1)-1)/INDEX('07 Uspora casu'!$K7:$O7,MATCH(AP$36,'07 Uspora casu'!$K$5:$O$5,1)))^(1/(INDEX('07 Uspora casu'!$K$5:$O$5,MATCH(AP$36,'07 Uspora casu'!$K$5:$O$5,1))-INDEX('07 Uspora casu'!$K$5:$O$5,MATCH(AP$36,'07 Uspora casu'!$K$5:$O$5,1)-1)))*AO38,IFERROR($E38/INDEX('07 Uspora casu'!$K7:$O7,MATCH(AP$36,'07 Uspora casu'!$K$5:$O$5,0)),(INDEX('07 Uspora casu'!$K7:$O7,MATCH(AP$36,'07 Uspora casu'!$K$5:$O$5,1))/INDEX('07 Uspora casu'!$K7:$O7,MATCH(AP$36,'07 Uspora casu'!$K$5:$O$5,1)+1))^(1/(INDEX('07 Uspora casu'!$K$5:$O$5,MATCH(AP$36,'07 Uspora casu'!$K$5:$O$5,1)+1)-INDEX('07 Uspora casu'!$K$5:$O$5,MATCH(AP$36,'07 Uspora casu'!$K$5:$O$5,1))))*AO38))),0)))</f>
        <v>2.022875275440016E-2</v>
      </c>
      <c r="AQ38" s="48">
        <f>IF($E38="",0,IF('07 Uspora casu'!$D$2="Jazdný čas",IFERROR(IF(AQ$36&lt;MIN('07 Uspora casu'!$K$5:$O$5),AR38*('07 Uspora casu'!$K7/'07 Uspora casu'!$L7)^(1/('07 Uspora casu'!$L$5-'07 Uspora casu'!$K$5)),IF(AQ$36&gt;MAX('07 Uspora casu'!$K$5:$O$5),(INDEX('07 Uspora casu'!$K7:$O7,MATCH(AQ$36,'07 Uspora casu'!$K$5:$O$5,1))/INDEX('07 Uspora casu'!$K7:$O7,MATCH(AQ$36,'07 Uspora casu'!$K$5:$O$5,1)-1))^(1/(INDEX('07 Uspora casu'!$K$5:$O$5,MATCH(AQ$36,'07 Uspora casu'!$K$5:$O$5,1))-INDEX('07 Uspora casu'!$K$5:$O$5,MATCH(AQ$36,'07 Uspora casu'!$K$5:$O$5,1)-1)))*AP38,IFERROR(INDEX('07 Uspora casu'!$K7:$O7,MATCH(AQ$36,'07 Uspora casu'!$K$5:$O$5,0))/60,(INDEX('07 Uspora casu'!$K7:$O7,MATCH(AQ$36,'07 Uspora casu'!$K$5:$O$5,1)+1)/INDEX('07 Uspora casu'!$K7:$O7,MATCH(AQ$36,'07 Uspora casu'!$K$5:$O$5,1)))^(1/(INDEX('07 Uspora casu'!$K$5:$O$5,MATCH(AQ$36,'07 Uspora casu'!$K$5:$O$5,1)+1)-INDEX('07 Uspora casu'!$K$5:$O$5,MATCH(AQ$36,'07 Uspora casu'!$K$5:$O$5,1))))*AP38))),0),IFERROR(IF(AQ$36&lt;MIN('07 Uspora casu'!$K$5:$O$5),AR38*('07 Uspora casu'!$L7/'07 Uspora casu'!$K7)^(1/('07 Uspora casu'!$L$5-'07 Uspora casu'!$K$5)),IF(AQ$36&gt;MAX('07 Uspora casu'!$K$5:$O$5),(INDEX('07 Uspora casu'!$K7:$O7,MATCH(AQ$36,'07 Uspora casu'!$K$5:$O$5,1)-1)/INDEX('07 Uspora casu'!$K7:$O7,MATCH(AQ$36,'07 Uspora casu'!$K$5:$O$5,1)))^(1/(INDEX('07 Uspora casu'!$K$5:$O$5,MATCH(AQ$36,'07 Uspora casu'!$K$5:$O$5,1))-INDEX('07 Uspora casu'!$K$5:$O$5,MATCH(AQ$36,'07 Uspora casu'!$K$5:$O$5,1)-1)))*AP38,IFERROR($E38/INDEX('07 Uspora casu'!$K7:$O7,MATCH(AQ$36,'07 Uspora casu'!$K$5:$O$5,0)),(INDEX('07 Uspora casu'!$K7:$O7,MATCH(AQ$36,'07 Uspora casu'!$K$5:$O$5,1))/INDEX('07 Uspora casu'!$K7:$O7,MATCH(AQ$36,'07 Uspora casu'!$K$5:$O$5,1)+1))^(1/(INDEX('07 Uspora casu'!$K$5:$O$5,MATCH(AQ$36,'07 Uspora casu'!$K$5:$O$5,1)+1)-INDEX('07 Uspora casu'!$K$5:$O$5,MATCH(AQ$36,'07 Uspora casu'!$K$5:$O$5,1))))*AP38))),0)))</f>
        <v>2.0325530748392467E-2</v>
      </c>
      <c r="AR38" s="48">
        <f>IF($E38="",0,IF('07 Uspora casu'!$D$2="Jazdný čas",IFERROR(IF(AR$36&lt;MIN('07 Uspora casu'!$K$5:$O$5),AS38*('07 Uspora casu'!$K7/'07 Uspora casu'!$L7)^(1/('07 Uspora casu'!$L$5-'07 Uspora casu'!$K$5)),IF(AR$36&gt;MAX('07 Uspora casu'!$K$5:$O$5),(INDEX('07 Uspora casu'!$K7:$O7,MATCH(AR$36,'07 Uspora casu'!$K$5:$O$5,1))/INDEX('07 Uspora casu'!$K7:$O7,MATCH(AR$36,'07 Uspora casu'!$K$5:$O$5,1)-1))^(1/(INDEX('07 Uspora casu'!$K$5:$O$5,MATCH(AR$36,'07 Uspora casu'!$K$5:$O$5,1))-INDEX('07 Uspora casu'!$K$5:$O$5,MATCH(AR$36,'07 Uspora casu'!$K$5:$O$5,1)-1)))*AQ38,IFERROR(INDEX('07 Uspora casu'!$K7:$O7,MATCH(AR$36,'07 Uspora casu'!$K$5:$O$5,0))/60,(INDEX('07 Uspora casu'!$K7:$O7,MATCH(AR$36,'07 Uspora casu'!$K$5:$O$5,1)+1)/INDEX('07 Uspora casu'!$K7:$O7,MATCH(AR$36,'07 Uspora casu'!$K$5:$O$5,1)))^(1/(INDEX('07 Uspora casu'!$K$5:$O$5,MATCH(AR$36,'07 Uspora casu'!$K$5:$O$5,1)+1)-INDEX('07 Uspora casu'!$K$5:$O$5,MATCH(AR$36,'07 Uspora casu'!$K$5:$O$5,1))))*AQ38))),0),IFERROR(IF(AR$36&lt;MIN('07 Uspora casu'!$K$5:$O$5),AS38*('07 Uspora casu'!$L7/'07 Uspora casu'!$K7)^(1/('07 Uspora casu'!$L$5-'07 Uspora casu'!$K$5)),IF(AR$36&gt;MAX('07 Uspora casu'!$K$5:$O$5),(INDEX('07 Uspora casu'!$K7:$O7,MATCH(AR$36,'07 Uspora casu'!$K$5:$O$5,1)-1)/INDEX('07 Uspora casu'!$K7:$O7,MATCH(AR$36,'07 Uspora casu'!$K$5:$O$5,1)))^(1/(INDEX('07 Uspora casu'!$K$5:$O$5,MATCH(AR$36,'07 Uspora casu'!$K$5:$O$5,1))-INDEX('07 Uspora casu'!$K$5:$O$5,MATCH(AR$36,'07 Uspora casu'!$K$5:$O$5,1)-1)))*AQ38,IFERROR($E38/INDEX('07 Uspora casu'!$K7:$O7,MATCH(AR$36,'07 Uspora casu'!$K$5:$O$5,0)),(INDEX('07 Uspora casu'!$K7:$O7,MATCH(AR$36,'07 Uspora casu'!$K$5:$O$5,1))/INDEX('07 Uspora casu'!$K7:$O7,MATCH(AR$36,'07 Uspora casu'!$K$5:$O$5,1)+1))^(1/(INDEX('07 Uspora casu'!$K$5:$O$5,MATCH(AR$36,'07 Uspora casu'!$K$5:$O$5,1)+1)-INDEX('07 Uspora casu'!$K$5:$O$5,MATCH(AR$36,'07 Uspora casu'!$K$5:$O$5,1))))*AQ38))),0)))</f>
        <v>2.0422771745726348E-2</v>
      </c>
      <c r="AS38" s="48">
        <f>IF($E38="",0,IF('07 Uspora casu'!$D$2="Jazdný čas",IFERROR(IF(AS$36&lt;MIN('07 Uspora casu'!$K$5:$O$5),AT38*('07 Uspora casu'!$K7/'07 Uspora casu'!$L7)^(1/('07 Uspora casu'!$L$5-'07 Uspora casu'!$K$5)),IF(AS$36&gt;MAX('07 Uspora casu'!$K$5:$O$5),(INDEX('07 Uspora casu'!$K7:$O7,MATCH(AS$36,'07 Uspora casu'!$K$5:$O$5,1))/INDEX('07 Uspora casu'!$K7:$O7,MATCH(AS$36,'07 Uspora casu'!$K$5:$O$5,1)-1))^(1/(INDEX('07 Uspora casu'!$K$5:$O$5,MATCH(AS$36,'07 Uspora casu'!$K$5:$O$5,1))-INDEX('07 Uspora casu'!$K$5:$O$5,MATCH(AS$36,'07 Uspora casu'!$K$5:$O$5,1)-1)))*AR38,IFERROR(INDEX('07 Uspora casu'!$K7:$O7,MATCH(AS$36,'07 Uspora casu'!$K$5:$O$5,0))/60,(INDEX('07 Uspora casu'!$K7:$O7,MATCH(AS$36,'07 Uspora casu'!$K$5:$O$5,1)+1)/INDEX('07 Uspora casu'!$K7:$O7,MATCH(AS$36,'07 Uspora casu'!$K$5:$O$5,1)))^(1/(INDEX('07 Uspora casu'!$K$5:$O$5,MATCH(AS$36,'07 Uspora casu'!$K$5:$O$5,1)+1)-INDEX('07 Uspora casu'!$K$5:$O$5,MATCH(AS$36,'07 Uspora casu'!$K$5:$O$5,1))))*AR38))),0),IFERROR(IF(AS$36&lt;MIN('07 Uspora casu'!$K$5:$O$5),AT38*('07 Uspora casu'!$L7/'07 Uspora casu'!$K7)^(1/('07 Uspora casu'!$L$5-'07 Uspora casu'!$K$5)),IF(AS$36&gt;MAX('07 Uspora casu'!$K$5:$O$5),(INDEX('07 Uspora casu'!$K7:$O7,MATCH(AS$36,'07 Uspora casu'!$K$5:$O$5,1)-1)/INDEX('07 Uspora casu'!$K7:$O7,MATCH(AS$36,'07 Uspora casu'!$K$5:$O$5,1)))^(1/(INDEX('07 Uspora casu'!$K$5:$O$5,MATCH(AS$36,'07 Uspora casu'!$K$5:$O$5,1))-INDEX('07 Uspora casu'!$K$5:$O$5,MATCH(AS$36,'07 Uspora casu'!$K$5:$O$5,1)-1)))*AR38,IFERROR($E38/INDEX('07 Uspora casu'!$K7:$O7,MATCH(AS$36,'07 Uspora casu'!$K$5:$O$5,0)),(INDEX('07 Uspora casu'!$K7:$O7,MATCH(AS$36,'07 Uspora casu'!$K$5:$O$5,1))/INDEX('07 Uspora casu'!$K7:$O7,MATCH(AS$36,'07 Uspora casu'!$K$5:$O$5,1)+1))^(1/(INDEX('07 Uspora casu'!$K$5:$O$5,MATCH(AS$36,'07 Uspora casu'!$K$5:$O$5,1)+1)-INDEX('07 Uspora casu'!$K$5:$O$5,MATCH(AS$36,'07 Uspora casu'!$K$5:$O$5,1))))*AR38))),0)))</f>
        <v>2.0520477961493123E-2</v>
      </c>
      <c r="AT38" s="48">
        <f>IF($E38="",0,IF('07 Uspora casu'!$D$2="Jazdný čas",IFERROR(IF(AT$36&lt;MIN('07 Uspora casu'!$K$5:$O$5),AU38*('07 Uspora casu'!$K7/'07 Uspora casu'!$L7)^(1/('07 Uspora casu'!$L$5-'07 Uspora casu'!$K$5)),IF(AT$36&gt;MAX('07 Uspora casu'!$K$5:$O$5),(INDEX('07 Uspora casu'!$K7:$O7,MATCH(AT$36,'07 Uspora casu'!$K$5:$O$5,1))/INDEX('07 Uspora casu'!$K7:$O7,MATCH(AT$36,'07 Uspora casu'!$K$5:$O$5,1)-1))^(1/(INDEX('07 Uspora casu'!$K$5:$O$5,MATCH(AT$36,'07 Uspora casu'!$K$5:$O$5,1))-INDEX('07 Uspora casu'!$K$5:$O$5,MATCH(AT$36,'07 Uspora casu'!$K$5:$O$5,1)-1)))*AS38,IFERROR(INDEX('07 Uspora casu'!$K7:$O7,MATCH(AT$36,'07 Uspora casu'!$K$5:$O$5,0))/60,(INDEX('07 Uspora casu'!$K7:$O7,MATCH(AT$36,'07 Uspora casu'!$K$5:$O$5,1)+1)/INDEX('07 Uspora casu'!$K7:$O7,MATCH(AT$36,'07 Uspora casu'!$K$5:$O$5,1)))^(1/(INDEX('07 Uspora casu'!$K$5:$O$5,MATCH(AT$36,'07 Uspora casu'!$K$5:$O$5,1)+1)-INDEX('07 Uspora casu'!$K$5:$O$5,MATCH(AT$36,'07 Uspora casu'!$K$5:$O$5,1))))*AS38))),0),IFERROR(IF(AT$36&lt;MIN('07 Uspora casu'!$K$5:$O$5),AU38*('07 Uspora casu'!$L7/'07 Uspora casu'!$K7)^(1/('07 Uspora casu'!$L$5-'07 Uspora casu'!$K$5)),IF(AT$36&gt;MAX('07 Uspora casu'!$K$5:$O$5),(INDEX('07 Uspora casu'!$K7:$O7,MATCH(AT$36,'07 Uspora casu'!$K$5:$O$5,1)-1)/INDEX('07 Uspora casu'!$K7:$O7,MATCH(AT$36,'07 Uspora casu'!$K$5:$O$5,1)))^(1/(INDEX('07 Uspora casu'!$K$5:$O$5,MATCH(AT$36,'07 Uspora casu'!$K$5:$O$5,1))-INDEX('07 Uspora casu'!$K$5:$O$5,MATCH(AT$36,'07 Uspora casu'!$K$5:$O$5,1)-1)))*AS38,IFERROR($E38/INDEX('07 Uspora casu'!$K7:$O7,MATCH(AT$36,'07 Uspora casu'!$K$5:$O$5,0)),(INDEX('07 Uspora casu'!$K7:$O7,MATCH(AT$36,'07 Uspora casu'!$K$5:$O$5,1))/INDEX('07 Uspora casu'!$K7:$O7,MATCH(AT$36,'07 Uspora casu'!$K$5:$O$5,1)+1))^(1/(INDEX('07 Uspora casu'!$K$5:$O$5,MATCH(AT$36,'07 Uspora casu'!$K$5:$O$5,1)+1)-INDEX('07 Uspora casu'!$K$5:$O$5,MATCH(AT$36,'07 Uspora casu'!$K$5:$O$5,1))))*AS38))),0)))</f>
        <v>2.0618651621381504E-2</v>
      </c>
      <c r="AU38" s="48">
        <f>IF($E38="",0,IF('07 Uspora casu'!$D$2="Jazdný čas",IFERROR(IF(AU$36&lt;MIN('07 Uspora casu'!$K$5:$O$5),AV38*('07 Uspora casu'!$K7/'07 Uspora casu'!$L7)^(1/('07 Uspora casu'!$L$5-'07 Uspora casu'!$K$5)),IF(AU$36&gt;MAX('07 Uspora casu'!$K$5:$O$5),(INDEX('07 Uspora casu'!$K7:$O7,MATCH(AU$36,'07 Uspora casu'!$K$5:$O$5,1))/INDEX('07 Uspora casu'!$K7:$O7,MATCH(AU$36,'07 Uspora casu'!$K$5:$O$5,1)-1))^(1/(INDEX('07 Uspora casu'!$K$5:$O$5,MATCH(AU$36,'07 Uspora casu'!$K$5:$O$5,1))-INDEX('07 Uspora casu'!$K$5:$O$5,MATCH(AU$36,'07 Uspora casu'!$K$5:$O$5,1)-1)))*AT38,IFERROR(INDEX('07 Uspora casu'!$K7:$O7,MATCH(AU$36,'07 Uspora casu'!$K$5:$O$5,0))/60,(INDEX('07 Uspora casu'!$K7:$O7,MATCH(AU$36,'07 Uspora casu'!$K$5:$O$5,1)+1)/INDEX('07 Uspora casu'!$K7:$O7,MATCH(AU$36,'07 Uspora casu'!$K$5:$O$5,1)))^(1/(INDEX('07 Uspora casu'!$K$5:$O$5,MATCH(AU$36,'07 Uspora casu'!$K$5:$O$5,1)+1)-INDEX('07 Uspora casu'!$K$5:$O$5,MATCH(AU$36,'07 Uspora casu'!$K$5:$O$5,1))))*AT38))),0),IFERROR(IF(AU$36&lt;MIN('07 Uspora casu'!$K$5:$O$5),AV38*('07 Uspora casu'!$L7/'07 Uspora casu'!$K7)^(1/('07 Uspora casu'!$L$5-'07 Uspora casu'!$K$5)),IF(AU$36&gt;MAX('07 Uspora casu'!$K$5:$O$5),(INDEX('07 Uspora casu'!$K7:$O7,MATCH(AU$36,'07 Uspora casu'!$K$5:$O$5,1)-1)/INDEX('07 Uspora casu'!$K7:$O7,MATCH(AU$36,'07 Uspora casu'!$K$5:$O$5,1)))^(1/(INDEX('07 Uspora casu'!$K$5:$O$5,MATCH(AU$36,'07 Uspora casu'!$K$5:$O$5,1))-INDEX('07 Uspora casu'!$K$5:$O$5,MATCH(AU$36,'07 Uspora casu'!$K$5:$O$5,1)-1)))*AT38,IFERROR($E38/INDEX('07 Uspora casu'!$K7:$O7,MATCH(AU$36,'07 Uspora casu'!$K$5:$O$5,0)),(INDEX('07 Uspora casu'!$K7:$O7,MATCH(AU$36,'07 Uspora casu'!$K$5:$O$5,1))/INDEX('07 Uspora casu'!$K7:$O7,MATCH(AU$36,'07 Uspora casu'!$K$5:$O$5,1)+1))^(1/(INDEX('07 Uspora casu'!$K$5:$O$5,MATCH(AU$36,'07 Uspora casu'!$K$5:$O$5,1)+1)-INDEX('07 Uspora casu'!$K$5:$O$5,MATCH(AU$36,'07 Uspora casu'!$K$5:$O$5,1))))*AT38))),0)))</f>
        <v>2.0717294961728302E-2</v>
      </c>
      <c r="AV38" s="48">
        <f>IF($E38="",0,IF('07 Uspora casu'!$D$2="Jazdný čas",IFERROR(IF(AV$36&lt;MIN('07 Uspora casu'!$K$5:$O$5),AW38*('07 Uspora casu'!$K7/'07 Uspora casu'!$L7)^(1/('07 Uspora casu'!$L$5-'07 Uspora casu'!$K$5)),IF(AV$36&gt;MAX('07 Uspora casu'!$K$5:$O$5),(INDEX('07 Uspora casu'!$K7:$O7,MATCH(AV$36,'07 Uspora casu'!$K$5:$O$5,1))/INDEX('07 Uspora casu'!$K7:$O7,MATCH(AV$36,'07 Uspora casu'!$K$5:$O$5,1)-1))^(1/(INDEX('07 Uspora casu'!$K$5:$O$5,MATCH(AV$36,'07 Uspora casu'!$K$5:$O$5,1))-INDEX('07 Uspora casu'!$K$5:$O$5,MATCH(AV$36,'07 Uspora casu'!$K$5:$O$5,1)-1)))*AU38,IFERROR(INDEX('07 Uspora casu'!$K7:$O7,MATCH(AV$36,'07 Uspora casu'!$K$5:$O$5,0))/60,(INDEX('07 Uspora casu'!$K7:$O7,MATCH(AV$36,'07 Uspora casu'!$K$5:$O$5,1)+1)/INDEX('07 Uspora casu'!$K7:$O7,MATCH(AV$36,'07 Uspora casu'!$K$5:$O$5,1)))^(1/(INDEX('07 Uspora casu'!$K$5:$O$5,MATCH(AV$36,'07 Uspora casu'!$K$5:$O$5,1)+1)-INDEX('07 Uspora casu'!$K$5:$O$5,MATCH(AV$36,'07 Uspora casu'!$K$5:$O$5,1))))*AU38))),0),IFERROR(IF(AV$36&lt;MIN('07 Uspora casu'!$K$5:$O$5),AW38*('07 Uspora casu'!$L7/'07 Uspora casu'!$K7)^(1/('07 Uspora casu'!$L$5-'07 Uspora casu'!$K$5)),IF(AV$36&gt;MAX('07 Uspora casu'!$K$5:$O$5),(INDEX('07 Uspora casu'!$K7:$O7,MATCH(AV$36,'07 Uspora casu'!$K$5:$O$5,1)-1)/INDEX('07 Uspora casu'!$K7:$O7,MATCH(AV$36,'07 Uspora casu'!$K$5:$O$5,1)))^(1/(INDEX('07 Uspora casu'!$K$5:$O$5,MATCH(AV$36,'07 Uspora casu'!$K$5:$O$5,1))-INDEX('07 Uspora casu'!$K$5:$O$5,MATCH(AV$36,'07 Uspora casu'!$K$5:$O$5,1)-1)))*AU38,IFERROR($E38/INDEX('07 Uspora casu'!$K7:$O7,MATCH(AV$36,'07 Uspora casu'!$K$5:$O$5,0)),(INDEX('07 Uspora casu'!$K7:$O7,MATCH(AV$36,'07 Uspora casu'!$K$5:$O$5,1))/INDEX('07 Uspora casu'!$K7:$O7,MATCH(AV$36,'07 Uspora casu'!$K$5:$O$5,1)+1))^(1/(INDEX('07 Uspora casu'!$K$5:$O$5,MATCH(AV$36,'07 Uspora casu'!$K$5:$O$5,1)+1)-INDEX('07 Uspora casu'!$K$5:$O$5,MATCH(AV$36,'07 Uspora casu'!$K$5:$O$5,1))))*AU38))),0)))</f>
        <v>2.0816410229569364E-2</v>
      </c>
      <c r="AW38" s="48">
        <f>IF($E38="",0,IF('07 Uspora casu'!$D$2="Jazdný čas",IFERROR(IF(AW$36&lt;MIN('07 Uspora casu'!$K$5:$O$5),AX38*('07 Uspora casu'!$K7/'07 Uspora casu'!$L7)^(1/('07 Uspora casu'!$L$5-'07 Uspora casu'!$K$5)),IF(AW$36&gt;MAX('07 Uspora casu'!$K$5:$O$5),(INDEX('07 Uspora casu'!$K7:$O7,MATCH(AW$36,'07 Uspora casu'!$K$5:$O$5,1))/INDEX('07 Uspora casu'!$K7:$O7,MATCH(AW$36,'07 Uspora casu'!$K$5:$O$5,1)-1))^(1/(INDEX('07 Uspora casu'!$K$5:$O$5,MATCH(AW$36,'07 Uspora casu'!$K$5:$O$5,1))-INDEX('07 Uspora casu'!$K$5:$O$5,MATCH(AW$36,'07 Uspora casu'!$K$5:$O$5,1)-1)))*AV38,IFERROR(INDEX('07 Uspora casu'!$K7:$O7,MATCH(AW$36,'07 Uspora casu'!$K$5:$O$5,0))/60,(INDEX('07 Uspora casu'!$K7:$O7,MATCH(AW$36,'07 Uspora casu'!$K$5:$O$5,1)+1)/INDEX('07 Uspora casu'!$K7:$O7,MATCH(AW$36,'07 Uspora casu'!$K$5:$O$5,1)))^(1/(INDEX('07 Uspora casu'!$K$5:$O$5,MATCH(AW$36,'07 Uspora casu'!$K$5:$O$5,1)+1)-INDEX('07 Uspora casu'!$K$5:$O$5,MATCH(AW$36,'07 Uspora casu'!$K$5:$O$5,1))))*AV38))),0),IFERROR(IF(AW$36&lt;MIN('07 Uspora casu'!$K$5:$O$5),AX38*('07 Uspora casu'!$L7/'07 Uspora casu'!$K7)^(1/('07 Uspora casu'!$L$5-'07 Uspora casu'!$K$5)),IF(AW$36&gt;MAX('07 Uspora casu'!$K$5:$O$5),(INDEX('07 Uspora casu'!$K7:$O7,MATCH(AW$36,'07 Uspora casu'!$K$5:$O$5,1)-1)/INDEX('07 Uspora casu'!$K7:$O7,MATCH(AW$36,'07 Uspora casu'!$K$5:$O$5,1)))^(1/(INDEX('07 Uspora casu'!$K$5:$O$5,MATCH(AW$36,'07 Uspora casu'!$K$5:$O$5,1))-INDEX('07 Uspora casu'!$K$5:$O$5,MATCH(AW$36,'07 Uspora casu'!$K$5:$O$5,1)-1)))*AV38,IFERROR($E38/INDEX('07 Uspora casu'!$K7:$O7,MATCH(AW$36,'07 Uspora casu'!$K$5:$O$5,0)),(INDEX('07 Uspora casu'!$K7:$O7,MATCH(AW$36,'07 Uspora casu'!$K$5:$O$5,1))/INDEX('07 Uspora casu'!$K7:$O7,MATCH(AW$36,'07 Uspora casu'!$K$5:$O$5,1)+1))^(1/(INDEX('07 Uspora casu'!$K$5:$O$5,MATCH(AW$36,'07 Uspora casu'!$K$5:$O$5,1)+1)-INDEX('07 Uspora casu'!$K$5:$O$5,MATCH(AW$36,'07 Uspora casu'!$K$5:$O$5,1))))*AV38))),0)))</f>
        <v>2.0915999682690759E-2</v>
      </c>
      <c r="AX38" s="48">
        <f>IF($E38="",0,IF('07 Uspora casu'!$D$2="Jazdný čas",IFERROR(IF(AX$36&lt;MIN('07 Uspora casu'!$K$5:$O$5),AY38*('07 Uspora casu'!$K7/'07 Uspora casu'!$L7)^(1/('07 Uspora casu'!$L$5-'07 Uspora casu'!$K$5)),IF(AX$36&gt;MAX('07 Uspora casu'!$K$5:$O$5),(INDEX('07 Uspora casu'!$K7:$O7,MATCH(AX$36,'07 Uspora casu'!$K$5:$O$5,1))/INDEX('07 Uspora casu'!$K7:$O7,MATCH(AX$36,'07 Uspora casu'!$K$5:$O$5,1)-1))^(1/(INDEX('07 Uspora casu'!$K$5:$O$5,MATCH(AX$36,'07 Uspora casu'!$K$5:$O$5,1))-INDEX('07 Uspora casu'!$K$5:$O$5,MATCH(AX$36,'07 Uspora casu'!$K$5:$O$5,1)-1)))*AW38,IFERROR(INDEX('07 Uspora casu'!$K7:$O7,MATCH(AX$36,'07 Uspora casu'!$K$5:$O$5,0))/60,(INDEX('07 Uspora casu'!$K7:$O7,MATCH(AX$36,'07 Uspora casu'!$K$5:$O$5,1)+1)/INDEX('07 Uspora casu'!$K7:$O7,MATCH(AX$36,'07 Uspora casu'!$K$5:$O$5,1)))^(1/(INDEX('07 Uspora casu'!$K$5:$O$5,MATCH(AX$36,'07 Uspora casu'!$K$5:$O$5,1)+1)-INDEX('07 Uspora casu'!$K$5:$O$5,MATCH(AX$36,'07 Uspora casu'!$K$5:$O$5,1))))*AW38))),0),IFERROR(IF(AX$36&lt;MIN('07 Uspora casu'!$K$5:$O$5),AY38*('07 Uspora casu'!$L7/'07 Uspora casu'!$K7)^(1/('07 Uspora casu'!$L$5-'07 Uspora casu'!$K$5)),IF(AX$36&gt;MAX('07 Uspora casu'!$K$5:$O$5),(INDEX('07 Uspora casu'!$K7:$O7,MATCH(AX$36,'07 Uspora casu'!$K$5:$O$5,1)-1)/INDEX('07 Uspora casu'!$K7:$O7,MATCH(AX$36,'07 Uspora casu'!$K$5:$O$5,1)))^(1/(INDEX('07 Uspora casu'!$K$5:$O$5,MATCH(AX$36,'07 Uspora casu'!$K$5:$O$5,1))-INDEX('07 Uspora casu'!$K$5:$O$5,MATCH(AX$36,'07 Uspora casu'!$K$5:$O$5,1)-1)))*AW38,IFERROR($E38/INDEX('07 Uspora casu'!$K7:$O7,MATCH(AX$36,'07 Uspora casu'!$K$5:$O$5,0)),(INDEX('07 Uspora casu'!$K7:$O7,MATCH(AX$36,'07 Uspora casu'!$K$5:$O$5,1))/INDEX('07 Uspora casu'!$K7:$O7,MATCH(AX$36,'07 Uspora casu'!$K$5:$O$5,1)+1))^(1/(INDEX('07 Uspora casu'!$K$5:$O$5,MATCH(AX$36,'07 Uspora casu'!$K$5:$O$5,1)+1)-INDEX('07 Uspora casu'!$K$5:$O$5,MATCH(AX$36,'07 Uspora casu'!$K$5:$O$5,1))))*AW38))),0)))</f>
        <v>2.1016065589680218E-2</v>
      </c>
      <c r="AY38" s="48">
        <f>IF($E38="",0,IF('07 Uspora casu'!$D$2="Jazdný čas",IFERROR(IF(AY$36&lt;MIN('07 Uspora casu'!$K$5:$O$5),AZ38*('07 Uspora casu'!$K7/'07 Uspora casu'!$L7)^(1/('07 Uspora casu'!$L$5-'07 Uspora casu'!$K$5)),IF(AY$36&gt;MAX('07 Uspora casu'!$K$5:$O$5),(INDEX('07 Uspora casu'!$K7:$O7,MATCH(AY$36,'07 Uspora casu'!$K$5:$O$5,1))/INDEX('07 Uspora casu'!$K7:$O7,MATCH(AY$36,'07 Uspora casu'!$K$5:$O$5,1)-1))^(1/(INDEX('07 Uspora casu'!$K$5:$O$5,MATCH(AY$36,'07 Uspora casu'!$K$5:$O$5,1))-INDEX('07 Uspora casu'!$K$5:$O$5,MATCH(AY$36,'07 Uspora casu'!$K$5:$O$5,1)-1)))*AX38,IFERROR(INDEX('07 Uspora casu'!$K7:$O7,MATCH(AY$36,'07 Uspora casu'!$K$5:$O$5,0))/60,(INDEX('07 Uspora casu'!$K7:$O7,MATCH(AY$36,'07 Uspora casu'!$K$5:$O$5,1)+1)/INDEX('07 Uspora casu'!$K7:$O7,MATCH(AY$36,'07 Uspora casu'!$K$5:$O$5,1)))^(1/(INDEX('07 Uspora casu'!$K$5:$O$5,MATCH(AY$36,'07 Uspora casu'!$K$5:$O$5,1)+1)-INDEX('07 Uspora casu'!$K$5:$O$5,MATCH(AY$36,'07 Uspora casu'!$K$5:$O$5,1))))*AX38))),0),IFERROR(IF(AY$36&lt;MIN('07 Uspora casu'!$K$5:$O$5),AZ38*('07 Uspora casu'!$L7/'07 Uspora casu'!$K7)^(1/('07 Uspora casu'!$L$5-'07 Uspora casu'!$K$5)),IF(AY$36&gt;MAX('07 Uspora casu'!$K$5:$O$5),(INDEX('07 Uspora casu'!$K7:$O7,MATCH(AY$36,'07 Uspora casu'!$K$5:$O$5,1)-1)/INDEX('07 Uspora casu'!$K7:$O7,MATCH(AY$36,'07 Uspora casu'!$K$5:$O$5,1)))^(1/(INDEX('07 Uspora casu'!$K$5:$O$5,MATCH(AY$36,'07 Uspora casu'!$K$5:$O$5,1))-INDEX('07 Uspora casu'!$K$5:$O$5,MATCH(AY$36,'07 Uspora casu'!$K$5:$O$5,1)-1)))*AX38,IFERROR($E38/INDEX('07 Uspora casu'!$K7:$O7,MATCH(AY$36,'07 Uspora casu'!$K$5:$O$5,0)),(INDEX('07 Uspora casu'!$K7:$O7,MATCH(AY$36,'07 Uspora casu'!$K$5:$O$5,1))/INDEX('07 Uspora casu'!$K7:$O7,MATCH(AY$36,'07 Uspora casu'!$K$5:$O$5,1)+1))^(1/(INDEX('07 Uspora casu'!$K$5:$O$5,MATCH(AY$36,'07 Uspora casu'!$K$5:$O$5,1)+1)-INDEX('07 Uspora casu'!$K$5:$O$5,MATCH(AY$36,'07 Uspora casu'!$K$5:$O$5,1))))*AX38))),0)))</f>
        <v>2.1116610229978794E-2</v>
      </c>
      <c r="AZ38" s="48">
        <f>IF($E38="",0,IF('07 Uspora casu'!$D$2="Jazdný čas",IFERROR(IF(AZ$36&lt;MIN('07 Uspora casu'!$K$5:$O$5),BA38*('07 Uspora casu'!$K7/'07 Uspora casu'!$L7)^(1/('07 Uspora casu'!$L$5-'07 Uspora casu'!$K$5)),IF(AZ$36&gt;MAX('07 Uspora casu'!$K$5:$O$5),(INDEX('07 Uspora casu'!$K7:$O7,MATCH(AZ$36,'07 Uspora casu'!$K$5:$O$5,1))/INDEX('07 Uspora casu'!$K7:$O7,MATCH(AZ$36,'07 Uspora casu'!$K$5:$O$5,1)-1))^(1/(INDEX('07 Uspora casu'!$K$5:$O$5,MATCH(AZ$36,'07 Uspora casu'!$K$5:$O$5,1))-INDEX('07 Uspora casu'!$K$5:$O$5,MATCH(AZ$36,'07 Uspora casu'!$K$5:$O$5,1)-1)))*AY38,IFERROR(INDEX('07 Uspora casu'!$K7:$O7,MATCH(AZ$36,'07 Uspora casu'!$K$5:$O$5,0))/60,(INDEX('07 Uspora casu'!$K7:$O7,MATCH(AZ$36,'07 Uspora casu'!$K$5:$O$5,1)+1)/INDEX('07 Uspora casu'!$K7:$O7,MATCH(AZ$36,'07 Uspora casu'!$K$5:$O$5,1)))^(1/(INDEX('07 Uspora casu'!$K$5:$O$5,MATCH(AZ$36,'07 Uspora casu'!$K$5:$O$5,1)+1)-INDEX('07 Uspora casu'!$K$5:$O$5,MATCH(AZ$36,'07 Uspora casu'!$K$5:$O$5,1))))*AY38))),0),IFERROR(IF(AZ$36&lt;MIN('07 Uspora casu'!$K$5:$O$5),BA38*('07 Uspora casu'!$L7/'07 Uspora casu'!$K7)^(1/('07 Uspora casu'!$L$5-'07 Uspora casu'!$K$5)),IF(AZ$36&gt;MAX('07 Uspora casu'!$K$5:$O$5),(INDEX('07 Uspora casu'!$K7:$O7,MATCH(AZ$36,'07 Uspora casu'!$K$5:$O$5,1)-1)/INDEX('07 Uspora casu'!$K7:$O7,MATCH(AZ$36,'07 Uspora casu'!$K$5:$O$5,1)))^(1/(INDEX('07 Uspora casu'!$K$5:$O$5,MATCH(AZ$36,'07 Uspora casu'!$K$5:$O$5,1))-INDEX('07 Uspora casu'!$K$5:$O$5,MATCH(AZ$36,'07 Uspora casu'!$K$5:$O$5,1)-1)))*AY38,IFERROR($E38/INDEX('07 Uspora casu'!$K7:$O7,MATCH(AZ$36,'07 Uspora casu'!$K$5:$O$5,0)),(INDEX('07 Uspora casu'!$K7:$O7,MATCH(AZ$36,'07 Uspora casu'!$K$5:$O$5,1))/INDEX('07 Uspora casu'!$K7:$O7,MATCH(AZ$36,'07 Uspora casu'!$K$5:$O$5,1)+1))^(1/(INDEX('07 Uspora casu'!$K$5:$O$5,MATCH(AZ$36,'07 Uspora casu'!$K$5:$O$5,1)+1)-INDEX('07 Uspora casu'!$K$5:$O$5,MATCH(AZ$36,'07 Uspora casu'!$K$5:$O$5,1))))*AY38))),0)))</f>
        <v>2.1217635893932805E-2</v>
      </c>
      <c r="BA38" s="48">
        <f>IF($E38="",0,IF('07 Uspora casu'!$D$2="Jazdný čas",IFERROR(IF(BA$36&lt;MIN('07 Uspora casu'!$K$5:$O$5),BB38*('07 Uspora casu'!$K7/'07 Uspora casu'!$L7)^(1/('07 Uspora casu'!$L$5-'07 Uspora casu'!$K$5)),IF(BA$36&gt;MAX('07 Uspora casu'!$K$5:$O$5),(INDEX('07 Uspora casu'!$K7:$O7,MATCH(BA$36,'07 Uspora casu'!$K$5:$O$5,1))/INDEX('07 Uspora casu'!$K7:$O7,MATCH(BA$36,'07 Uspora casu'!$K$5:$O$5,1)-1))^(1/(INDEX('07 Uspora casu'!$K$5:$O$5,MATCH(BA$36,'07 Uspora casu'!$K$5:$O$5,1))-INDEX('07 Uspora casu'!$K$5:$O$5,MATCH(BA$36,'07 Uspora casu'!$K$5:$O$5,1)-1)))*AZ38,IFERROR(INDEX('07 Uspora casu'!$K7:$O7,MATCH(BA$36,'07 Uspora casu'!$K$5:$O$5,0))/60,(INDEX('07 Uspora casu'!$K7:$O7,MATCH(BA$36,'07 Uspora casu'!$K$5:$O$5,1)+1)/INDEX('07 Uspora casu'!$K7:$O7,MATCH(BA$36,'07 Uspora casu'!$K$5:$O$5,1)))^(1/(INDEX('07 Uspora casu'!$K$5:$O$5,MATCH(BA$36,'07 Uspora casu'!$K$5:$O$5,1)+1)-INDEX('07 Uspora casu'!$K$5:$O$5,MATCH(BA$36,'07 Uspora casu'!$K$5:$O$5,1))))*AZ38))),0),IFERROR(IF(BA$36&lt;MIN('07 Uspora casu'!$K$5:$O$5),BB38*('07 Uspora casu'!$L7/'07 Uspora casu'!$K7)^(1/('07 Uspora casu'!$L$5-'07 Uspora casu'!$K$5)),IF(BA$36&gt;MAX('07 Uspora casu'!$K$5:$O$5),(INDEX('07 Uspora casu'!$K7:$O7,MATCH(BA$36,'07 Uspora casu'!$K$5:$O$5,1)-1)/INDEX('07 Uspora casu'!$K7:$O7,MATCH(BA$36,'07 Uspora casu'!$K$5:$O$5,1)))^(1/(INDEX('07 Uspora casu'!$K$5:$O$5,MATCH(BA$36,'07 Uspora casu'!$K$5:$O$5,1))-INDEX('07 Uspora casu'!$K$5:$O$5,MATCH(BA$36,'07 Uspora casu'!$K$5:$O$5,1)-1)))*AZ38,IFERROR($E38/INDEX('07 Uspora casu'!$K7:$O7,MATCH(BA$36,'07 Uspora casu'!$K$5:$O$5,0)),(INDEX('07 Uspora casu'!$K7:$O7,MATCH(BA$36,'07 Uspora casu'!$K$5:$O$5,1))/INDEX('07 Uspora casu'!$K7:$O7,MATCH(BA$36,'07 Uspora casu'!$K$5:$O$5,1)+1))^(1/(INDEX('07 Uspora casu'!$K$5:$O$5,MATCH(BA$36,'07 Uspora casu'!$K$5:$O$5,1)+1)-INDEX('07 Uspora casu'!$K$5:$O$5,MATCH(BA$36,'07 Uspora casu'!$K$5:$O$5,1))))*AZ38))),0)))</f>
        <v>2.1319144882845989E-2</v>
      </c>
      <c r="BB38" s="48">
        <f>IF($E38="",0,IF('07 Uspora casu'!$D$2="Jazdný čas",IFERROR(IF(BB$36&lt;MIN('07 Uspora casu'!$K$5:$O$5),BC38*('07 Uspora casu'!$K7/'07 Uspora casu'!$L7)^(1/('07 Uspora casu'!$L$5-'07 Uspora casu'!$K$5)),IF(BB$36&gt;MAX('07 Uspora casu'!$K$5:$O$5),(INDEX('07 Uspora casu'!$K7:$O7,MATCH(BB$36,'07 Uspora casu'!$K$5:$O$5,1))/INDEX('07 Uspora casu'!$K7:$O7,MATCH(BB$36,'07 Uspora casu'!$K$5:$O$5,1)-1))^(1/(INDEX('07 Uspora casu'!$K$5:$O$5,MATCH(BB$36,'07 Uspora casu'!$K$5:$O$5,1))-INDEX('07 Uspora casu'!$K$5:$O$5,MATCH(BB$36,'07 Uspora casu'!$K$5:$O$5,1)-1)))*BA38,IFERROR(INDEX('07 Uspora casu'!$K7:$O7,MATCH(BB$36,'07 Uspora casu'!$K$5:$O$5,0))/60,(INDEX('07 Uspora casu'!$K7:$O7,MATCH(BB$36,'07 Uspora casu'!$K$5:$O$5,1)+1)/INDEX('07 Uspora casu'!$K7:$O7,MATCH(BB$36,'07 Uspora casu'!$K$5:$O$5,1)))^(1/(INDEX('07 Uspora casu'!$K$5:$O$5,MATCH(BB$36,'07 Uspora casu'!$K$5:$O$5,1)+1)-INDEX('07 Uspora casu'!$K$5:$O$5,MATCH(BB$36,'07 Uspora casu'!$K$5:$O$5,1))))*BA38))),0),IFERROR(IF(BB$36&lt;MIN('07 Uspora casu'!$K$5:$O$5),BC38*('07 Uspora casu'!$L7/'07 Uspora casu'!$K7)^(1/('07 Uspora casu'!$L$5-'07 Uspora casu'!$K$5)),IF(BB$36&gt;MAX('07 Uspora casu'!$K$5:$O$5),(INDEX('07 Uspora casu'!$K7:$O7,MATCH(BB$36,'07 Uspora casu'!$K$5:$O$5,1)-1)/INDEX('07 Uspora casu'!$K7:$O7,MATCH(BB$36,'07 Uspora casu'!$K$5:$O$5,1)))^(1/(INDEX('07 Uspora casu'!$K$5:$O$5,MATCH(BB$36,'07 Uspora casu'!$K$5:$O$5,1))-INDEX('07 Uspora casu'!$K$5:$O$5,MATCH(BB$36,'07 Uspora casu'!$K$5:$O$5,1)-1)))*BA38,IFERROR($E38/INDEX('07 Uspora casu'!$K7:$O7,MATCH(BB$36,'07 Uspora casu'!$K$5:$O$5,0)),(INDEX('07 Uspora casu'!$K7:$O7,MATCH(BB$36,'07 Uspora casu'!$K$5:$O$5,1))/INDEX('07 Uspora casu'!$K7:$O7,MATCH(BB$36,'07 Uspora casu'!$K$5:$O$5,1)+1))^(1/(INDEX('07 Uspora casu'!$K$5:$O$5,MATCH(BB$36,'07 Uspora casu'!$K$5:$O$5,1)+1)-INDEX('07 Uspora casu'!$K$5:$O$5,MATCH(BB$36,'07 Uspora casu'!$K$5:$O$5,1))))*BA38))),0)))</f>
        <v>2.1421139509031947E-2</v>
      </c>
      <c r="BC38" s="48">
        <f>IF($E38="",0,IF('07 Uspora casu'!$D$2="Jazdný čas",IFERROR(IF(BC$36&lt;MIN('07 Uspora casu'!$K$5:$O$5),BD38*('07 Uspora casu'!$K7/'07 Uspora casu'!$L7)^(1/('07 Uspora casu'!$L$5-'07 Uspora casu'!$K$5)),IF(BC$36&gt;MAX('07 Uspora casu'!$K$5:$O$5),(INDEX('07 Uspora casu'!$K7:$O7,MATCH(BC$36,'07 Uspora casu'!$K$5:$O$5,1))/INDEX('07 Uspora casu'!$K7:$O7,MATCH(BC$36,'07 Uspora casu'!$K$5:$O$5,1)-1))^(1/(INDEX('07 Uspora casu'!$K$5:$O$5,MATCH(BC$36,'07 Uspora casu'!$K$5:$O$5,1))-INDEX('07 Uspora casu'!$K$5:$O$5,MATCH(BC$36,'07 Uspora casu'!$K$5:$O$5,1)-1)))*BB38,IFERROR(INDEX('07 Uspora casu'!$K7:$O7,MATCH(BC$36,'07 Uspora casu'!$K$5:$O$5,0))/60,(INDEX('07 Uspora casu'!$K7:$O7,MATCH(BC$36,'07 Uspora casu'!$K$5:$O$5,1)+1)/INDEX('07 Uspora casu'!$K7:$O7,MATCH(BC$36,'07 Uspora casu'!$K$5:$O$5,1)))^(1/(INDEX('07 Uspora casu'!$K$5:$O$5,MATCH(BC$36,'07 Uspora casu'!$K$5:$O$5,1)+1)-INDEX('07 Uspora casu'!$K$5:$O$5,MATCH(BC$36,'07 Uspora casu'!$K$5:$O$5,1))))*BB38))),0),IFERROR(IF(BC$36&lt;MIN('07 Uspora casu'!$K$5:$O$5),BD38*('07 Uspora casu'!$L7/'07 Uspora casu'!$K7)^(1/('07 Uspora casu'!$L$5-'07 Uspora casu'!$K$5)),IF(BC$36&gt;MAX('07 Uspora casu'!$K$5:$O$5),(INDEX('07 Uspora casu'!$K7:$O7,MATCH(BC$36,'07 Uspora casu'!$K$5:$O$5,1)-1)/INDEX('07 Uspora casu'!$K7:$O7,MATCH(BC$36,'07 Uspora casu'!$K$5:$O$5,1)))^(1/(INDEX('07 Uspora casu'!$K$5:$O$5,MATCH(BC$36,'07 Uspora casu'!$K$5:$O$5,1))-INDEX('07 Uspora casu'!$K$5:$O$5,MATCH(BC$36,'07 Uspora casu'!$K$5:$O$5,1)-1)))*BB38,IFERROR($E38/INDEX('07 Uspora casu'!$K7:$O7,MATCH(BC$36,'07 Uspora casu'!$K$5:$O$5,0)),(INDEX('07 Uspora casu'!$K7:$O7,MATCH(BC$36,'07 Uspora casu'!$K$5:$O$5,1))/INDEX('07 Uspora casu'!$K7:$O7,MATCH(BC$36,'07 Uspora casu'!$K$5:$O$5,1)+1))^(1/(INDEX('07 Uspora casu'!$K$5:$O$5,MATCH(BC$36,'07 Uspora casu'!$K$5:$O$5,1)+1)-INDEX('07 Uspora casu'!$K$5:$O$5,MATCH(BC$36,'07 Uspora casu'!$K$5:$O$5,1))))*BB38))),0)))</f>
        <v>2.1523622095866793E-2</v>
      </c>
    </row>
    <row r="39" spans="2:55" x14ac:dyDescent="0.2">
      <c r="B39" s="5">
        <v>2</v>
      </c>
      <c r="C39" s="5">
        <f>IF(ISBLANK('07 Uspora casu'!C8)=TRUE,"",'07 Uspora casu'!C8)</f>
        <v>90781</v>
      </c>
      <c r="D39" s="5" t="str">
        <f>IF(ISBLANK('07 Uspora casu'!D8)=TRUE,"",'07 Uspora casu'!D8)</f>
        <v>I/59 Tvrdošín - pred okružnou</v>
      </c>
      <c r="E39" s="5">
        <f>IF(ISBLANK('07 Uspora casu'!E8)=TRUE,"",'07 Uspora casu'!E8)</f>
        <v>1.42</v>
      </c>
      <c r="F39" s="48">
        <f>IF($E39="",0,IF('07 Uspora casu'!$D$2="Jazdný čas",IFERROR(IF(F$36&lt;MIN('07 Uspora casu'!$K$5:$O$5),G39*('07 Uspora casu'!$K8/'07 Uspora casu'!$L8)^(1/('07 Uspora casu'!$L$5-'07 Uspora casu'!$K$5)),IF(F$36&gt;MAX('07 Uspora casu'!$K$5:$O$5),(INDEX('07 Uspora casu'!$K8:$O8,MATCH(F$36,'07 Uspora casu'!$K$5:$O$5,1))/INDEX('07 Uspora casu'!$K8:$O8,MATCH(F$36,'07 Uspora casu'!$K$5:$O$5,1)-1))^(1/(INDEX('07 Uspora casu'!$K$5:$O$5,MATCH(F$36,'07 Uspora casu'!$K$5:$O$5,1))-INDEX('07 Uspora casu'!$K$5:$O$5,MATCH(F$36,'07 Uspora casu'!$K$5:$O$5,1)-1)))*E39,IFERROR(INDEX('07 Uspora casu'!$K8:$O8,MATCH(F$36,'07 Uspora casu'!$K$5:$O$5,0))/60,(INDEX('07 Uspora casu'!$K8:$O8,MATCH(F$36,'07 Uspora casu'!$K$5:$O$5,1)+1)/INDEX('07 Uspora casu'!$K8:$O8,MATCH(F$36,'07 Uspora casu'!$K$5:$O$5,1)))^(1/(INDEX('07 Uspora casu'!$K$5:$O$5,MATCH(F$36,'07 Uspora casu'!$K$5:$O$5,1)+1)-INDEX('07 Uspora casu'!$K$5:$O$5,MATCH(F$36,'07 Uspora casu'!$K$5:$O$5,1))))*E39))),0),IFERROR(IF(F$36&lt;MIN('07 Uspora casu'!$K$5:$O$5),G39*('07 Uspora casu'!$L8/'07 Uspora casu'!$K8)^(1/('07 Uspora casu'!$L$5-'07 Uspora casu'!$K$5)),IF(F$36&gt;MAX('07 Uspora casu'!$K$5:$O$5),(INDEX('07 Uspora casu'!$K8:$O8,MATCH(F$36,'07 Uspora casu'!$K$5:$O$5,1)-1)/INDEX('07 Uspora casu'!$K8:$O8,MATCH(F$36,'07 Uspora casu'!$K$5:$O$5,1)))^(1/(INDEX('07 Uspora casu'!$K$5:$O$5,MATCH(F$36,'07 Uspora casu'!$K$5:$O$5,1))-INDEX('07 Uspora casu'!$K$5:$O$5,MATCH(F$36,'07 Uspora casu'!$K$5:$O$5,1)-1)))*E39,IFERROR($E39/INDEX('07 Uspora casu'!$K8:$O8,MATCH(F$36,'07 Uspora casu'!$K$5:$O$5,0)),(INDEX('07 Uspora casu'!$K8:$O8,MATCH(F$36,'07 Uspora casu'!$K$5:$O$5,1))/INDEX('07 Uspora casu'!$K8:$O8,MATCH(F$36,'07 Uspora casu'!$K$5:$O$5,1)+1))^(1/(INDEX('07 Uspora casu'!$K$5:$O$5,MATCH(F$36,'07 Uspora casu'!$K$5:$O$5,1)+1)-INDEX('07 Uspora casu'!$K$5:$O$5,MATCH(F$36,'07 Uspora casu'!$K$5:$O$5,1))))*E39))),0)))</f>
        <v>2.8704265211239133E-2</v>
      </c>
      <c r="G39" s="48">
        <f>IF($E39="",0,IF('07 Uspora casu'!$D$2="Jazdný čas",IFERROR(IF(G$36&lt;MIN('07 Uspora casu'!$K$5:$O$5),H39*('07 Uspora casu'!$K8/'07 Uspora casu'!$L8)^(1/('07 Uspora casu'!$L$5-'07 Uspora casu'!$K$5)),IF(G$36&gt;MAX('07 Uspora casu'!$K$5:$O$5),(INDEX('07 Uspora casu'!$K8:$O8,MATCH(G$36,'07 Uspora casu'!$K$5:$O$5,1))/INDEX('07 Uspora casu'!$K8:$O8,MATCH(G$36,'07 Uspora casu'!$K$5:$O$5,1)-1))^(1/(INDEX('07 Uspora casu'!$K$5:$O$5,MATCH(G$36,'07 Uspora casu'!$K$5:$O$5,1))-INDEX('07 Uspora casu'!$K$5:$O$5,MATCH(G$36,'07 Uspora casu'!$K$5:$O$5,1)-1)))*F39,IFERROR(INDEX('07 Uspora casu'!$K8:$O8,MATCH(G$36,'07 Uspora casu'!$K$5:$O$5,0))/60,(INDEX('07 Uspora casu'!$K8:$O8,MATCH(G$36,'07 Uspora casu'!$K$5:$O$5,1)+1)/INDEX('07 Uspora casu'!$K8:$O8,MATCH(G$36,'07 Uspora casu'!$K$5:$O$5,1)))^(1/(INDEX('07 Uspora casu'!$K$5:$O$5,MATCH(G$36,'07 Uspora casu'!$K$5:$O$5,1)+1)-INDEX('07 Uspora casu'!$K$5:$O$5,MATCH(G$36,'07 Uspora casu'!$K$5:$O$5,1))))*F39))),0),IFERROR(IF(G$36&lt;MIN('07 Uspora casu'!$K$5:$O$5),H39*('07 Uspora casu'!$L8/'07 Uspora casu'!$K8)^(1/('07 Uspora casu'!$L$5-'07 Uspora casu'!$K$5)),IF(G$36&gt;MAX('07 Uspora casu'!$K$5:$O$5),(INDEX('07 Uspora casu'!$K8:$O8,MATCH(G$36,'07 Uspora casu'!$K$5:$O$5,1)-1)/INDEX('07 Uspora casu'!$K8:$O8,MATCH(G$36,'07 Uspora casu'!$K$5:$O$5,1)))^(1/(INDEX('07 Uspora casu'!$K$5:$O$5,MATCH(G$36,'07 Uspora casu'!$K$5:$O$5,1))-INDEX('07 Uspora casu'!$K$5:$O$5,MATCH(G$36,'07 Uspora casu'!$K$5:$O$5,1)-1)))*F39,IFERROR($E39/INDEX('07 Uspora casu'!$K8:$O8,MATCH(G$36,'07 Uspora casu'!$K$5:$O$5,0)),(INDEX('07 Uspora casu'!$K8:$O8,MATCH(G$36,'07 Uspora casu'!$K$5:$O$5,1))/INDEX('07 Uspora casu'!$K8:$O8,MATCH(G$36,'07 Uspora casu'!$K$5:$O$5,1)+1))^(1/(INDEX('07 Uspora casu'!$K$5:$O$5,MATCH(G$36,'07 Uspora casu'!$K$5:$O$5,1)+1)-INDEX('07 Uspora casu'!$K$5:$O$5,MATCH(G$36,'07 Uspora casu'!$K$5:$O$5,1))))*F39))),0)))</f>
        <v>2.8789021383897235E-2</v>
      </c>
      <c r="H39" s="48">
        <f>IF($E39="",0,IF('07 Uspora casu'!$D$2="Jazdný čas",IFERROR(IF(H$36&lt;MIN('07 Uspora casu'!$K$5:$O$5),I39*('07 Uspora casu'!$K8/'07 Uspora casu'!$L8)^(1/('07 Uspora casu'!$L$5-'07 Uspora casu'!$K$5)),IF(H$36&gt;MAX('07 Uspora casu'!$K$5:$O$5),(INDEX('07 Uspora casu'!$K8:$O8,MATCH(H$36,'07 Uspora casu'!$K$5:$O$5,1))/INDEX('07 Uspora casu'!$K8:$O8,MATCH(H$36,'07 Uspora casu'!$K$5:$O$5,1)-1))^(1/(INDEX('07 Uspora casu'!$K$5:$O$5,MATCH(H$36,'07 Uspora casu'!$K$5:$O$5,1))-INDEX('07 Uspora casu'!$K$5:$O$5,MATCH(H$36,'07 Uspora casu'!$K$5:$O$5,1)-1)))*G39,IFERROR(INDEX('07 Uspora casu'!$K8:$O8,MATCH(H$36,'07 Uspora casu'!$K$5:$O$5,0))/60,(INDEX('07 Uspora casu'!$K8:$O8,MATCH(H$36,'07 Uspora casu'!$K$5:$O$5,1)+1)/INDEX('07 Uspora casu'!$K8:$O8,MATCH(H$36,'07 Uspora casu'!$K$5:$O$5,1)))^(1/(INDEX('07 Uspora casu'!$K$5:$O$5,MATCH(H$36,'07 Uspora casu'!$K$5:$O$5,1)+1)-INDEX('07 Uspora casu'!$K$5:$O$5,MATCH(H$36,'07 Uspora casu'!$K$5:$O$5,1))))*G39))),0),IFERROR(IF(H$36&lt;MIN('07 Uspora casu'!$K$5:$O$5),I39*('07 Uspora casu'!$L8/'07 Uspora casu'!$K8)^(1/('07 Uspora casu'!$L$5-'07 Uspora casu'!$K$5)),IF(H$36&gt;MAX('07 Uspora casu'!$K$5:$O$5),(INDEX('07 Uspora casu'!$K8:$O8,MATCH(H$36,'07 Uspora casu'!$K$5:$O$5,1)-1)/INDEX('07 Uspora casu'!$K8:$O8,MATCH(H$36,'07 Uspora casu'!$K$5:$O$5,1)))^(1/(INDEX('07 Uspora casu'!$K$5:$O$5,MATCH(H$36,'07 Uspora casu'!$K$5:$O$5,1))-INDEX('07 Uspora casu'!$K$5:$O$5,MATCH(H$36,'07 Uspora casu'!$K$5:$O$5,1)-1)))*G39,IFERROR($E39/INDEX('07 Uspora casu'!$K8:$O8,MATCH(H$36,'07 Uspora casu'!$K$5:$O$5,0)),(INDEX('07 Uspora casu'!$K8:$O8,MATCH(H$36,'07 Uspora casu'!$K$5:$O$5,1))/INDEX('07 Uspora casu'!$K8:$O8,MATCH(H$36,'07 Uspora casu'!$K$5:$O$5,1)+1))^(1/(INDEX('07 Uspora casu'!$K$5:$O$5,MATCH(H$36,'07 Uspora casu'!$K$5:$O$5,1)+1)-INDEX('07 Uspora casu'!$K$5:$O$5,MATCH(H$36,'07 Uspora casu'!$K$5:$O$5,1))))*G39))),0)))</f>
        <v>2.8874027819321191E-2</v>
      </c>
      <c r="I39" s="48">
        <f>IF($E39="",0,IF('07 Uspora casu'!$D$2="Jazdný čas",IFERROR(IF(I$36&lt;MIN('07 Uspora casu'!$K$5:$O$5),J39*('07 Uspora casu'!$K8/'07 Uspora casu'!$L8)^(1/('07 Uspora casu'!$L$5-'07 Uspora casu'!$K$5)),IF(I$36&gt;MAX('07 Uspora casu'!$K$5:$O$5),(INDEX('07 Uspora casu'!$K8:$O8,MATCH(I$36,'07 Uspora casu'!$K$5:$O$5,1))/INDEX('07 Uspora casu'!$K8:$O8,MATCH(I$36,'07 Uspora casu'!$K$5:$O$5,1)-1))^(1/(INDEX('07 Uspora casu'!$K$5:$O$5,MATCH(I$36,'07 Uspora casu'!$K$5:$O$5,1))-INDEX('07 Uspora casu'!$K$5:$O$5,MATCH(I$36,'07 Uspora casu'!$K$5:$O$5,1)-1)))*H39,IFERROR(INDEX('07 Uspora casu'!$K8:$O8,MATCH(I$36,'07 Uspora casu'!$K$5:$O$5,0))/60,(INDEX('07 Uspora casu'!$K8:$O8,MATCH(I$36,'07 Uspora casu'!$K$5:$O$5,1)+1)/INDEX('07 Uspora casu'!$K8:$O8,MATCH(I$36,'07 Uspora casu'!$K$5:$O$5,1)))^(1/(INDEX('07 Uspora casu'!$K$5:$O$5,MATCH(I$36,'07 Uspora casu'!$K$5:$O$5,1)+1)-INDEX('07 Uspora casu'!$K$5:$O$5,MATCH(I$36,'07 Uspora casu'!$K$5:$O$5,1))))*H39))),0),IFERROR(IF(I$36&lt;MIN('07 Uspora casu'!$K$5:$O$5),J39*('07 Uspora casu'!$L8/'07 Uspora casu'!$K8)^(1/('07 Uspora casu'!$L$5-'07 Uspora casu'!$K$5)),IF(I$36&gt;MAX('07 Uspora casu'!$K$5:$O$5),(INDEX('07 Uspora casu'!$K8:$O8,MATCH(I$36,'07 Uspora casu'!$K$5:$O$5,1)-1)/INDEX('07 Uspora casu'!$K8:$O8,MATCH(I$36,'07 Uspora casu'!$K$5:$O$5,1)))^(1/(INDEX('07 Uspora casu'!$K$5:$O$5,MATCH(I$36,'07 Uspora casu'!$K$5:$O$5,1))-INDEX('07 Uspora casu'!$K$5:$O$5,MATCH(I$36,'07 Uspora casu'!$K$5:$O$5,1)-1)))*H39,IFERROR($E39/INDEX('07 Uspora casu'!$K8:$O8,MATCH(I$36,'07 Uspora casu'!$K$5:$O$5,0)),(INDEX('07 Uspora casu'!$K8:$O8,MATCH(I$36,'07 Uspora casu'!$K$5:$O$5,1))/INDEX('07 Uspora casu'!$K8:$O8,MATCH(I$36,'07 Uspora casu'!$K$5:$O$5,1)+1))^(1/(INDEX('07 Uspora casu'!$K$5:$O$5,MATCH(I$36,'07 Uspora casu'!$K$5:$O$5,1)+1)-INDEX('07 Uspora casu'!$K$5:$O$5,MATCH(I$36,'07 Uspora casu'!$K$5:$O$5,1))))*H39))),0)))</f>
        <v>2.8959285256471366E-2</v>
      </c>
      <c r="J39" s="48">
        <f>IF($E39="",0,IF('07 Uspora casu'!$D$2="Jazdný čas",IFERROR(IF(J$36&lt;MIN('07 Uspora casu'!$K$5:$O$5),K39*('07 Uspora casu'!$K8/'07 Uspora casu'!$L8)^(1/('07 Uspora casu'!$L$5-'07 Uspora casu'!$K$5)),IF(J$36&gt;MAX('07 Uspora casu'!$K$5:$O$5),(INDEX('07 Uspora casu'!$K8:$O8,MATCH(J$36,'07 Uspora casu'!$K$5:$O$5,1))/INDEX('07 Uspora casu'!$K8:$O8,MATCH(J$36,'07 Uspora casu'!$K$5:$O$5,1)-1))^(1/(INDEX('07 Uspora casu'!$K$5:$O$5,MATCH(J$36,'07 Uspora casu'!$K$5:$O$5,1))-INDEX('07 Uspora casu'!$K$5:$O$5,MATCH(J$36,'07 Uspora casu'!$K$5:$O$5,1)-1)))*I39,IFERROR(INDEX('07 Uspora casu'!$K8:$O8,MATCH(J$36,'07 Uspora casu'!$K$5:$O$5,0))/60,(INDEX('07 Uspora casu'!$K8:$O8,MATCH(J$36,'07 Uspora casu'!$K$5:$O$5,1)+1)/INDEX('07 Uspora casu'!$K8:$O8,MATCH(J$36,'07 Uspora casu'!$K$5:$O$5,1)))^(1/(INDEX('07 Uspora casu'!$K$5:$O$5,MATCH(J$36,'07 Uspora casu'!$K$5:$O$5,1)+1)-INDEX('07 Uspora casu'!$K$5:$O$5,MATCH(J$36,'07 Uspora casu'!$K$5:$O$5,1))))*I39))),0),IFERROR(IF(J$36&lt;MIN('07 Uspora casu'!$K$5:$O$5),K39*('07 Uspora casu'!$L8/'07 Uspora casu'!$K8)^(1/('07 Uspora casu'!$L$5-'07 Uspora casu'!$K$5)),IF(J$36&gt;MAX('07 Uspora casu'!$K$5:$O$5),(INDEX('07 Uspora casu'!$K8:$O8,MATCH(J$36,'07 Uspora casu'!$K$5:$O$5,1)-1)/INDEX('07 Uspora casu'!$K8:$O8,MATCH(J$36,'07 Uspora casu'!$K$5:$O$5,1)))^(1/(INDEX('07 Uspora casu'!$K$5:$O$5,MATCH(J$36,'07 Uspora casu'!$K$5:$O$5,1))-INDEX('07 Uspora casu'!$K$5:$O$5,MATCH(J$36,'07 Uspora casu'!$K$5:$O$5,1)-1)))*I39,IFERROR($E39/INDEX('07 Uspora casu'!$K8:$O8,MATCH(J$36,'07 Uspora casu'!$K$5:$O$5,0)),(INDEX('07 Uspora casu'!$K8:$O8,MATCH(J$36,'07 Uspora casu'!$K$5:$O$5,1))/INDEX('07 Uspora casu'!$K8:$O8,MATCH(J$36,'07 Uspora casu'!$K$5:$O$5,1)+1))^(1/(INDEX('07 Uspora casu'!$K$5:$O$5,MATCH(J$36,'07 Uspora casu'!$K$5:$O$5,1)+1)-INDEX('07 Uspora casu'!$K$5:$O$5,MATCH(J$36,'07 Uspora casu'!$K$5:$O$5,1))))*I39))),0)))</f>
        <v>2.9044794436490079E-2</v>
      </c>
      <c r="K39" s="48">
        <f>IF($E39="",0,IF('07 Uspora casu'!$D$2="Jazdný čas",IFERROR(IF(K$36&lt;MIN('07 Uspora casu'!$K$5:$O$5),L39*('07 Uspora casu'!$K8/'07 Uspora casu'!$L8)^(1/('07 Uspora casu'!$L$5-'07 Uspora casu'!$K$5)),IF(K$36&gt;MAX('07 Uspora casu'!$K$5:$O$5),(INDEX('07 Uspora casu'!$K8:$O8,MATCH(K$36,'07 Uspora casu'!$K$5:$O$5,1))/INDEX('07 Uspora casu'!$K8:$O8,MATCH(K$36,'07 Uspora casu'!$K$5:$O$5,1)-1))^(1/(INDEX('07 Uspora casu'!$K$5:$O$5,MATCH(K$36,'07 Uspora casu'!$K$5:$O$5,1))-INDEX('07 Uspora casu'!$K$5:$O$5,MATCH(K$36,'07 Uspora casu'!$K$5:$O$5,1)-1)))*J39,IFERROR(INDEX('07 Uspora casu'!$K8:$O8,MATCH(K$36,'07 Uspora casu'!$K$5:$O$5,0))/60,(INDEX('07 Uspora casu'!$K8:$O8,MATCH(K$36,'07 Uspora casu'!$K$5:$O$5,1)+1)/INDEX('07 Uspora casu'!$K8:$O8,MATCH(K$36,'07 Uspora casu'!$K$5:$O$5,1)))^(1/(INDEX('07 Uspora casu'!$K$5:$O$5,MATCH(K$36,'07 Uspora casu'!$K$5:$O$5,1)+1)-INDEX('07 Uspora casu'!$K$5:$O$5,MATCH(K$36,'07 Uspora casu'!$K$5:$O$5,1))))*J39))),0),IFERROR(IF(K$36&lt;MIN('07 Uspora casu'!$K$5:$O$5),L39*('07 Uspora casu'!$L8/'07 Uspora casu'!$K8)^(1/('07 Uspora casu'!$L$5-'07 Uspora casu'!$K$5)),IF(K$36&gt;MAX('07 Uspora casu'!$K$5:$O$5),(INDEX('07 Uspora casu'!$K8:$O8,MATCH(K$36,'07 Uspora casu'!$K$5:$O$5,1)-1)/INDEX('07 Uspora casu'!$K8:$O8,MATCH(K$36,'07 Uspora casu'!$K$5:$O$5,1)))^(1/(INDEX('07 Uspora casu'!$K$5:$O$5,MATCH(K$36,'07 Uspora casu'!$K$5:$O$5,1))-INDEX('07 Uspora casu'!$K$5:$O$5,MATCH(K$36,'07 Uspora casu'!$K$5:$O$5,1)-1)))*J39,IFERROR($E39/INDEX('07 Uspora casu'!$K8:$O8,MATCH(K$36,'07 Uspora casu'!$K$5:$O$5,0)),(INDEX('07 Uspora casu'!$K8:$O8,MATCH(K$36,'07 Uspora casu'!$K$5:$O$5,1))/INDEX('07 Uspora casu'!$K8:$O8,MATCH(K$36,'07 Uspora casu'!$K$5:$O$5,1)+1))^(1/(INDEX('07 Uspora casu'!$K$5:$O$5,MATCH(K$36,'07 Uspora casu'!$K$5:$O$5,1)+1)-INDEX('07 Uspora casu'!$K$5:$O$5,MATCH(K$36,'07 Uspora casu'!$K$5:$O$5,1))))*J39))),0)))</f>
        <v>2.916735137967191E-2</v>
      </c>
      <c r="L39" s="48">
        <f>IF($E39="",0,IF('07 Uspora casu'!$D$2="Jazdný čas",IFERROR(IF(L$36&lt;MIN('07 Uspora casu'!$K$5:$O$5),M39*('07 Uspora casu'!$K8/'07 Uspora casu'!$L8)^(1/('07 Uspora casu'!$L$5-'07 Uspora casu'!$K$5)),IF(L$36&gt;MAX('07 Uspora casu'!$K$5:$O$5),(INDEX('07 Uspora casu'!$K8:$O8,MATCH(L$36,'07 Uspora casu'!$K$5:$O$5,1))/INDEX('07 Uspora casu'!$K8:$O8,MATCH(L$36,'07 Uspora casu'!$K$5:$O$5,1)-1))^(1/(INDEX('07 Uspora casu'!$K$5:$O$5,MATCH(L$36,'07 Uspora casu'!$K$5:$O$5,1))-INDEX('07 Uspora casu'!$K$5:$O$5,MATCH(L$36,'07 Uspora casu'!$K$5:$O$5,1)-1)))*K39,IFERROR(INDEX('07 Uspora casu'!$K8:$O8,MATCH(L$36,'07 Uspora casu'!$K$5:$O$5,0))/60,(INDEX('07 Uspora casu'!$K8:$O8,MATCH(L$36,'07 Uspora casu'!$K$5:$O$5,1)+1)/INDEX('07 Uspora casu'!$K8:$O8,MATCH(L$36,'07 Uspora casu'!$K$5:$O$5,1)))^(1/(INDEX('07 Uspora casu'!$K$5:$O$5,MATCH(L$36,'07 Uspora casu'!$K$5:$O$5,1)+1)-INDEX('07 Uspora casu'!$K$5:$O$5,MATCH(L$36,'07 Uspora casu'!$K$5:$O$5,1))))*K39))),0),IFERROR(IF(L$36&lt;MIN('07 Uspora casu'!$K$5:$O$5),M39*('07 Uspora casu'!$L8/'07 Uspora casu'!$K8)^(1/('07 Uspora casu'!$L$5-'07 Uspora casu'!$K$5)),IF(L$36&gt;MAX('07 Uspora casu'!$K$5:$O$5),(INDEX('07 Uspora casu'!$K8:$O8,MATCH(L$36,'07 Uspora casu'!$K$5:$O$5,1)-1)/INDEX('07 Uspora casu'!$K8:$O8,MATCH(L$36,'07 Uspora casu'!$K$5:$O$5,1)))^(1/(INDEX('07 Uspora casu'!$K$5:$O$5,MATCH(L$36,'07 Uspora casu'!$K$5:$O$5,1))-INDEX('07 Uspora casu'!$K$5:$O$5,MATCH(L$36,'07 Uspora casu'!$K$5:$O$5,1)-1)))*K39,IFERROR($E39/INDEX('07 Uspora casu'!$K8:$O8,MATCH(L$36,'07 Uspora casu'!$K$5:$O$5,0)),(INDEX('07 Uspora casu'!$K8:$O8,MATCH(L$36,'07 Uspora casu'!$K$5:$O$5,1))/INDEX('07 Uspora casu'!$K8:$O8,MATCH(L$36,'07 Uspora casu'!$K$5:$O$5,1)+1))^(1/(INDEX('07 Uspora casu'!$K$5:$O$5,MATCH(L$36,'07 Uspora casu'!$K$5:$O$5,1)+1)-INDEX('07 Uspora casu'!$K$5:$O$5,MATCH(L$36,'07 Uspora casu'!$K$5:$O$5,1))))*K39))),0)))</f>
        <v>2.9290425462141986E-2</v>
      </c>
      <c r="M39" s="48">
        <f>IF($E39="",0,IF('07 Uspora casu'!$D$2="Jazdný čas",IFERROR(IF(M$36&lt;MIN('07 Uspora casu'!$K$5:$O$5),N39*('07 Uspora casu'!$K8/'07 Uspora casu'!$L8)^(1/('07 Uspora casu'!$L$5-'07 Uspora casu'!$K$5)),IF(M$36&gt;MAX('07 Uspora casu'!$K$5:$O$5),(INDEX('07 Uspora casu'!$K8:$O8,MATCH(M$36,'07 Uspora casu'!$K$5:$O$5,1))/INDEX('07 Uspora casu'!$K8:$O8,MATCH(M$36,'07 Uspora casu'!$K$5:$O$5,1)-1))^(1/(INDEX('07 Uspora casu'!$K$5:$O$5,MATCH(M$36,'07 Uspora casu'!$K$5:$O$5,1))-INDEX('07 Uspora casu'!$K$5:$O$5,MATCH(M$36,'07 Uspora casu'!$K$5:$O$5,1)-1)))*L39,IFERROR(INDEX('07 Uspora casu'!$K8:$O8,MATCH(M$36,'07 Uspora casu'!$K$5:$O$5,0))/60,(INDEX('07 Uspora casu'!$K8:$O8,MATCH(M$36,'07 Uspora casu'!$K$5:$O$5,1)+1)/INDEX('07 Uspora casu'!$K8:$O8,MATCH(M$36,'07 Uspora casu'!$K$5:$O$5,1)))^(1/(INDEX('07 Uspora casu'!$K$5:$O$5,MATCH(M$36,'07 Uspora casu'!$K$5:$O$5,1)+1)-INDEX('07 Uspora casu'!$K$5:$O$5,MATCH(M$36,'07 Uspora casu'!$K$5:$O$5,1))))*L39))),0),IFERROR(IF(M$36&lt;MIN('07 Uspora casu'!$K$5:$O$5),N39*('07 Uspora casu'!$L8/'07 Uspora casu'!$K8)^(1/('07 Uspora casu'!$L$5-'07 Uspora casu'!$K$5)),IF(M$36&gt;MAX('07 Uspora casu'!$K$5:$O$5),(INDEX('07 Uspora casu'!$K8:$O8,MATCH(M$36,'07 Uspora casu'!$K$5:$O$5,1)-1)/INDEX('07 Uspora casu'!$K8:$O8,MATCH(M$36,'07 Uspora casu'!$K$5:$O$5,1)))^(1/(INDEX('07 Uspora casu'!$K$5:$O$5,MATCH(M$36,'07 Uspora casu'!$K$5:$O$5,1))-INDEX('07 Uspora casu'!$K$5:$O$5,MATCH(M$36,'07 Uspora casu'!$K$5:$O$5,1)-1)))*L39,IFERROR($E39/INDEX('07 Uspora casu'!$K8:$O8,MATCH(M$36,'07 Uspora casu'!$K$5:$O$5,0)),(INDEX('07 Uspora casu'!$K8:$O8,MATCH(M$36,'07 Uspora casu'!$K$5:$O$5,1))/INDEX('07 Uspora casu'!$K8:$O8,MATCH(M$36,'07 Uspora casu'!$K$5:$O$5,1)+1))^(1/(INDEX('07 Uspora casu'!$K$5:$O$5,MATCH(M$36,'07 Uspora casu'!$K$5:$O$5,1)+1)-INDEX('07 Uspora casu'!$K$5:$O$5,MATCH(M$36,'07 Uspora casu'!$K$5:$O$5,1))))*L39))),0)))</f>
        <v>2.9414018866012852E-2</v>
      </c>
      <c r="N39" s="48">
        <f>IF($E39="",0,IF('07 Uspora casu'!$D$2="Jazdný čas",IFERROR(IF(N$36&lt;MIN('07 Uspora casu'!$K$5:$O$5),O39*('07 Uspora casu'!$K8/'07 Uspora casu'!$L8)^(1/('07 Uspora casu'!$L$5-'07 Uspora casu'!$K$5)),IF(N$36&gt;MAX('07 Uspora casu'!$K$5:$O$5),(INDEX('07 Uspora casu'!$K8:$O8,MATCH(N$36,'07 Uspora casu'!$K$5:$O$5,1))/INDEX('07 Uspora casu'!$K8:$O8,MATCH(N$36,'07 Uspora casu'!$K$5:$O$5,1)-1))^(1/(INDEX('07 Uspora casu'!$K$5:$O$5,MATCH(N$36,'07 Uspora casu'!$K$5:$O$5,1))-INDEX('07 Uspora casu'!$K$5:$O$5,MATCH(N$36,'07 Uspora casu'!$K$5:$O$5,1)-1)))*M39,IFERROR(INDEX('07 Uspora casu'!$K8:$O8,MATCH(N$36,'07 Uspora casu'!$K$5:$O$5,0))/60,(INDEX('07 Uspora casu'!$K8:$O8,MATCH(N$36,'07 Uspora casu'!$K$5:$O$5,1)+1)/INDEX('07 Uspora casu'!$K8:$O8,MATCH(N$36,'07 Uspora casu'!$K$5:$O$5,1)))^(1/(INDEX('07 Uspora casu'!$K$5:$O$5,MATCH(N$36,'07 Uspora casu'!$K$5:$O$5,1)+1)-INDEX('07 Uspora casu'!$K$5:$O$5,MATCH(N$36,'07 Uspora casu'!$K$5:$O$5,1))))*M39))),0),IFERROR(IF(N$36&lt;MIN('07 Uspora casu'!$K$5:$O$5),O39*('07 Uspora casu'!$L8/'07 Uspora casu'!$K8)^(1/('07 Uspora casu'!$L$5-'07 Uspora casu'!$K$5)),IF(N$36&gt;MAX('07 Uspora casu'!$K$5:$O$5),(INDEX('07 Uspora casu'!$K8:$O8,MATCH(N$36,'07 Uspora casu'!$K$5:$O$5,1)-1)/INDEX('07 Uspora casu'!$K8:$O8,MATCH(N$36,'07 Uspora casu'!$K$5:$O$5,1)))^(1/(INDEX('07 Uspora casu'!$K$5:$O$5,MATCH(N$36,'07 Uspora casu'!$K$5:$O$5,1))-INDEX('07 Uspora casu'!$K$5:$O$5,MATCH(N$36,'07 Uspora casu'!$K$5:$O$5,1)-1)))*M39,IFERROR($E39/INDEX('07 Uspora casu'!$K8:$O8,MATCH(N$36,'07 Uspora casu'!$K$5:$O$5,0)),(INDEX('07 Uspora casu'!$K8:$O8,MATCH(N$36,'07 Uspora casu'!$K$5:$O$5,1))/INDEX('07 Uspora casu'!$K8:$O8,MATCH(N$36,'07 Uspora casu'!$K$5:$O$5,1)+1))^(1/(INDEX('07 Uspora casu'!$K$5:$O$5,MATCH(N$36,'07 Uspora casu'!$K$5:$O$5,1)+1)-INDEX('07 Uspora casu'!$K$5:$O$5,MATCH(N$36,'07 Uspora casu'!$K$5:$O$5,1))))*M39))),0)))</f>
        <v>2.9538133782604663E-2</v>
      </c>
      <c r="O39" s="48">
        <f>IF($E39="",0,IF('07 Uspora casu'!$D$2="Jazdný čas",IFERROR(IF(O$36&lt;MIN('07 Uspora casu'!$K$5:$O$5),P39*('07 Uspora casu'!$K8/'07 Uspora casu'!$L8)^(1/('07 Uspora casu'!$L$5-'07 Uspora casu'!$K$5)),IF(O$36&gt;MAX('07 Uspora casu'!$K$5:$O$5),(INDEX('07 Uspora casu'!$K8:$O8,MATCH(O$36,'07 Uspora casu'!$K$5:$O$5,1))/INDEX('07 Uspora casu'!$K8:$O8,MATCH(O$36,'07 Uspora casu'!$K$5:$O$5,1)-1))^(1/(INDEX('07 Uspora casu'!$K$5:$O$5,MATCH(O$36,'07 Uspora casu'!$K$5:$O$5,1))-INDEX('07 Uspora casu'!$K$5:$O$5,MATCH(O$36,'07 Uspora casu'!$K$5:$O$5,1)-1)))*N39,IFERROR(INDEX('07 Uspora casu'!$K8:$O8,MATCH(O$36,'07 Uspora casu'!$K$5:$O$5,0))/60,(INDEX('07 Uspora casu'!$K8:$O8,MATCH(O$36,'07 Uspora casu'!$K$5:$O$5,1)+1)/INDEX('07 Uspora casu'!$K8:$O8,MATCH(O$36,'07 Uspora casu'!$K$5:$O$5,1)))^(1/(INDEX('07 Uspora casu'!$K$5:$O$5,MATCH(O$36,'07 Uspora casu'!$K$5:$O$5,1)+1)-INDEX('07 Uspora casu'!$K$5:$O$5,MATCH(O$36,'07 Uspora casu'!$K$5:$O$5,1))))*N39))),0),IFERROR(IF(O$36&lt;MIN('07 Uspora casu'!$K$5:$O$5),P39*('07 Uspora casu'!$L8/'07 Uspora casu'!$K8)^(1/('07 Uspora casu'!$L$5-'07 Uspora casu'!$K$5)),IF(O$36&gt;MAX('07 Uspora casu'!$K$5:$O$5),(INDEX('07 Uspora casu'!$K8:$O8,MATCH(O$36,'07 Uspora casu'!$K$5:$O$5,1)-1)/INDEX('07 Uspora casu'!$K8:$O8,MATCH(O$36,'07 Uspora casu'!$K$5:$O$5,1)))^(1/(INDEX('07 Uspora casu'!$K$5:$O$5,MATCH(O$36,'07 Uspora casu'!$K$5:$O$5,1))-INDEX('07 Uspora casu'!$K$5:$O$5,MATCH(O$36,'07 Uspora casu'!$K$5:$O$5,1)-1)))*N39,IFERROR($E39/INDEX('07 Uspora casu'!$K8:$O8,MATCH(O$36,'07 Uspora casu'!$K$5:$O$5,0)),(INDEX('07 Uspora casu'!$K8:$O8,MATCH(O$36,'07 Uspora casu'!$K$5:$O$5,1))/INDEX('07 Uspora casu'!$K8:$O8,MATCH(O$36,'07 Uspora casu'!$K$5:$O$5,1)+1))^(1/(INDEX('07 Uspora casu'!$K$5:$O$5,MATCH(O$36,'07 Uspora casu'!$K$5:$O$5,1)+1)-INDEX('07 Uspora casu'!$K$5:$O$5,MATCH(O$36,'07 Uspora casu'!$K$5:$O$5,1))))*N39))),0)))</f>
        <v>2.966277241248403E-2</v>
      </c>
      <c r="P39" s="48">
        <f>IF($E39="",0,IF('07 Uspora casu'!$D$2="Jazdný čas",IFERROR(IF(P$36&lt;MIN('07 Uspora casu'!$K$5:$O$5),Q39*('07 Uspora casu'!$K8/'07 Uspora casu'!$L8)^(1/('07 Uspora casu'!$L$5-'07 Uspora casu'!$K$5)),IF(P$36&gt;MAX('07 Uspora casu'!$K$5:$O$5),(INDEX('07 Uspora casu'!$K8:$O8,MATCH(P$36,'07 Uspora casu'!$K$5:$O$5,1))/INDEX('07 Uspora casu'!$K8:$O8,MATCH(P$36,'07 Uspora casu'!$K$5:$O$5,1)-1))^(1/(INDEX('07 Uspora casu'!$K$5:$O$5,MATCH(P$36,'07 Uspora casu'!$K$5:$O$5,1))-INDEX('07 Uspora casu'!$K$5:$O$5,MATCH(P$36,'07 Uspora casu'!$K$5:$O$5,1)-1)))*O39,IFERROR(INDEX('07 Uspora casu'!$K8:$O8,MATCH(P$36,'07 Uspora casu'!$K$5:$O$5,0))/60,(INDEX('07 Uspora casu'!$K8:$O8,MATCH(P$36,'07 Uspora casu'!$K$5:$O$5,1)+1)/INDEX('07 Uspora casu'!$K8:$O8,MATCH(P$36,'07 Uspora casu'!$K$5:$O$5,1)))^(1/(INDEX('07 Uspora casu'!$K$5:$O$5,MATCH(P$36,'07 Uspora casu'!$K$5:$O$5,1)+1)-INDEX('07 Uspora casu'!$K$5:$O$5,MATCH(P$36,'07 Uspora casu'!$K$5:$O$5,1))))*O39))),0),IFERROR(IF(P$36&lt;MIN('07 Uspora casu'!$K$5:$O$5),Q39*('07 Uspora casu'!$L8/'07 Uspora casu'!$K8)^(1/('07 Uspora casu'!$L$5-'07 Uspora casu'!$K$5)),IF(P$36&gt;MAX('07 Uspora casu'!$K$5:$O$5),(INDEX('07 Uspora casu'!$K8:$O8,MATCH(P$36,'07 Uspora casu'!$K$5:$O$5,1)-1)/INDEX('07 Uspora casu'!$K8:$O8,MATCH(P$36,'07 Uspora casu'!$K$5:$O$5,1)))^(1/(INDEX('07 Uspora casu'!$K$5:$O$5,MATCH(P$36,'07 Uspora casu'!$K$5:$O$5,1))-INDEX('07 Uspora casu'!$K$5:$O$5,MATCH(P$36,'07 Uspora casu'!$K$5:$O$5,1)-1)))*O39,IFERROR($E39/INDEX('07 Uspora casu'!$K8:$O8,MATCH(P$36,'07 Uspora casu'!$K$5:$O$5,0)),(INDEX('07 Uspora casu'!$K8:$O8,MATCH(P$36,'07 Uspora casu'!$K$5:$O$5,1))/INDEX('07 Uspora casu'!$K8:$O8,MATCH(P$36,'07 Uspora casu'!$K$5:$O$5,1)+1))^(1/(INDEX('07 Uspora casu'!$K$5:$O$5,MATCH(P$36,'07 Uspora casu'!$K$5:$O$5,1)+1)-INDEX('07 Uspora casu'!$K$5:$O$5,MATCH(P$36,'07 Uspora casu'!$K$5:$O$5,1))))*O39))),0)))</f>
        <v>2.9787936965503043E-2</v>
      </c>
      <c r="Q39" s="48">
        <f>IF($E39="",0,IF('07 Uspora casu'!$D$2="Jazdný čas",IFERROR(IF(Q$36&lt;MIN('07 Uspora casu'!$K$5:$O$5),R39*('07 Uspora casu'!$K8/'07 Uspora casu'!$L8)^(1/('07 Uspora casu'!$L$5-'07 Uspora casu'!$K$5)),IF(Q$36&gt;MAX('07 Uspora casu'!$K$5:$O$5),(INDEX('07 Uspora casu'!$K8:$O8,MATCH(Q$36,'07 Uspora casu'!$K$5:$O$5,1))/INDEX('07 Uspora casu'!$K8:$O8,MATCH(Q$36,'07 Uspora casu'!$K$5:$O$5,1)-1))^(1/(INDEX('07 Uspora casu'!$K$5:$O$5,MATCH(Q$36,'07 Uspora casu'!$K$5:$O$5,1))-INDEX('07 Uspora casu'!$K$5:$O$5,MATCH(Q$36,'07 Uspora casu'!$K$5:$O$5,1)-1)))*P39,IFERROR(INDEX('07 Uspora casu'!$K8:$O8,MATCH(Q$36,'07 Uspora casu'!$K$5:$O$5,0))/60,(INDEX('07 Uspora casu'!$K8:$O8,MATCH(Q$36,'07 Uspora casu'!$K$5:$O$5,1)+1)/INDEX('07 Uspora casu'!$K8:$O8,MATCH(Q$36,'07 Uspora casu'!$K$5:$O$5,1)))^(1/(INDEX('07 Uspora casu'!$K$5:$O$5,MATCH(Q$36,'07 Uspora casu'!$K$5:$O$5,1)+1)-INDEX('07 Uspora casu'!$K$5:$O$5,MATCH(Q$36,'07 Uspora casu'!$K$5:$O$5,1))))*P39))),0),IFERROR(IF(Q$36&lt;MIN('07 Uspora casu'!$K$5:$O$5),R39*('07 Uspora casu'!$L8/'07 Uspora casu'!$K8)^(1/('07 Uspora casu'!$L$5-'07 Uspora casu'!$K$5)),IF(Q$36&gt;MAX('07 Uspora casu'!$K$5:$O$5),(INDEX('07 Uspora casu'!$K8:$O8,MATCH(Q$36,'07 Uspora casu'!$K$5:$O$5,1)-1)/INDEX('07 Uspora casu'!$K8:$O8,MATCH(Q$36,'07 Uspora casu'!$K$5:$O$5,1)))^(1/(INDEX('07 Uspora casu'!$K$5:$O$5,MATCH(Q$36,'07 Uspora casu'!$K$5:$O$5,1))-INDEX('07 Uspora casu'!$K$5:$O$5,MATCH(Q$36,'07 Uspora casu'!$K$5:$O$5,1)-1)))*P39,IFERROR($E39/INDEX('07 Uspora casu'!$K8:$O8,MATCH(Q$36,'07 Uspora casu'!$K$5:$O$5,0)),(INDEX('07 Uspora casu'!$K8:$O8,MATCH(Q$36,'07 Uspora casu'!$K$5:$O$5,1))/INDEX('07 Uspora casu'!$K8:$O8,MATCH(Q$36,'07 Uspora casu'!$K$5:$O$5,1)+1))^(1/(INDEX('07 Uspora casu'!$K$5:$O$5,MATCH(Q$36,'07 Uspora casu'!$K$5:$O$5,1)+1)-INDEX('07 Uspora casu'!$K$5:$O$5,MATCH(Q$36,'07 Uspora casu'!$K$5:$O$5,1))))*P39))),0)))</f>
        <v>2.9913629660838423E-2</v>
      </c>
      <c r="R39" s="48">
        <f>IF($E39="",0,IF('07 Uspora casu'!$D$2="Jazdný čas",IFERROR(IF(R$36&lt;MIN('07 Uspora casu'!$K$5:$O$5),S39*('07 Uspora casu'!$K8/'07 Uspora casu'!$L8)^(1/('07 Uspora casu'!$L$5-'07 Uspora casu'!$K$5)),IF(R$36&gt;MAX('07 Uspora casu'!$K$5:$O$5),(INDEX('07 Uspora casu'!$K8:$O8,MATCH(R$36,'07 Uspora casu'!$K$5:$O$5,1))/INDEX('07 Uspora casu'!$K8:$O8,MATCH(R$36,'07 Uspora casu'!$K$5:$O$5,1)-1))^(1/(INDEX('07 Uspora casu'!$K$5:$O$5,MATCH(R$36,'07 Uspora casu'!$K$5:$O$5,1))-INDEX('07 Uspora casu'!$K$5:$O$5,MATCH(R$36,'07 Uspora casu'!$K$5:$O$5,1)-1)))*Q39,IFERROR(INDEX('07 Uspora casu'!$K8:$O8,MATCH(R$36,'07 Uspora casu'!$K$5:$O$5,0))/60,(INDEX('07 Uspora casu'!$K8:$O8,MATCH(R$36,'07 Uspora casu'!$K$5:$O$5,1)+1)/INDEX('07 Uspora casu'!$K8:$O8,MATCH(R$36,'07 Uspora casu'!$K$5:$O$5,1)))^(1/(INDEX('07 Uspora casu'!$K$5:$O$5,MATCH(R$36,'07 Uspora casu'!$K$5:$O$5,1)+1)-INDEX('07 Uspora casu'!$K$5:$O$5,MATCH(R$36,'07 Uspora casu'!$K$5:$O$5,1))))*Q39))),0),IFERROR(IF(R$36&lt;MIN('07 Uspora casu'!$K$5:$O$5),S39*('07 Uspora casu'!$L8/'07 Uspora casu'!$K8)^(1/('07 Uspora casu'!$L$5-'07 Uspora casu'!$K$5)),IF(R$36&gt;MAX('07 Uspora casu'!$K$5:$O$5),(INDEX('07 Uspora casu'!$K8:$O8,MATCH(R$36,'07 Uspora casu'!$K$5:$O$5,1)-1)/INDEX('07 Uspora casu'!$K8:$O8,MATCH(R$36,'07 Uspora casu'!$K$5:$O$5,1)))^(1/(INDEX('07 Uspora casu'!$K$5:$O$5,MATCH(R$36,'07 Uspora casu'!$K$5:$O$5,1))-INDEX('07 Uspora casu'!$K$5:$O$5,MATCH(R$36,'07 Uspora casu'!$K$5:$O$5,1)-1)))*Q39,IFERROR($E39/INDEX('07 Uspora casu'!$K8:$O8,MATCH(R$36,'07 Uspora casu'!$K$5:$O$5,0)),(INDEX('07 Uspora casu'!$K8:$O8,MATCH(R$36,'07 Uspora casu'!$K$5:$O$5,1))/INDEX('07 Uspora casu'!$K8:$O8,MATCH(R$36,'07 Uspora casu'!$K$5:$O$5,1)+1))^(1/(INDEX('07 Uspora casu'!$K$5:$O$5,MATCH(R$36,'07 Uspora casu'!$K$5:$O$5,1)+1)-INDEX('07 Uspora casu'!$K$5:$O$5,MATCH(R$36,'07 Uspora casu'!$K$5:$O$5,1))))*Q39))),0)))</f>
        <v>3.005326283902765E-2</v>
      </c>
      <c r="S39" s="48">
        <f>IF($E39="",0,IF('07 Uspora casu'!$D$2="Jazdný čas",IFERROR(IF(S$36&lt;MIN('07 Uspora casu'!$K$5:$O$5),T39*('07 Uspora casu'!$K8/'07 Uspora casu'!$L8)^(1/('07 Uspora casu'!$L$5-'07 Uspora casu'!$K$5)),IF(S$36&gt;MAX('07 Uspora casu'!$K$5:$O$5),(INDEX('07 Uspora casu'!$K8:$O8,MATCH(S$36,'07 Uspora casu'!$K$5:$O$5,1))/INDEX('07 Uspora casu'!$K8:$O8,MATCH(S$36,'07 Uspora casu'!$K$5:$O$5,1)-1))^(1/(INDEX('07 Uspora casu'!$K$5:$O$5,MATCH(S$36,'07 Uspora casu'!$K$5:$O$5,1))-INDEX('07 Uspora casu'!$K$5:$O$5,MATCH(S$36,'07 Uspora casu'!$K$5:$O$5,1)-1)))*R39,IFERROR(INDEX('07 Uspora casu'!$K8:$O8,MATCH(S$36,'07 Uspora casu'!$K$5:$O$5,0))/60,(INDEX('07 Uspora casu'!$K8:$O8,MATCH(S$36,'07 Uspora casu'!$K$5:$O$5,1)+1)/INDEX('07 Uspora casu'!$K8:$O8,MATCH(S$36,'07 Uspora casu'!$K$5:$O$5,1)))^(1/(INDEX('07 Uspora casu'!$K$5:$O$5,MATCH(S$36,'07 Uspora casu'!$K$5:$O$5,1)+1)-INDEX('07 Uspora casu'!$K$5:$O$5,MATCH(S$36,'07 Uspora casu'!$K$5:$O$5,1))))*R39))),0),IFERROR(IF(S$36&lt;MIN('07 Uspora casu'!$K$5:$O$5),T39*('07 Uspora casu'!$L8/'07 Uspora casu'!$K8)^(1/('07 Uspora casu'!$L$5-'07 Uspora casu'!$K$5)),IF(S$36&gt;MAX('07 Uspora casu'!$K$5:$O$5),(INDEX('07 Uspora casu'!$K8:$O8,MATCH(S$36,'07 Uspora casu'!$K$5:$O$5,1)-1)/INDEX('07 Uspora casu'!$K8:$O8,MATCH(S$36,'07 Uspora casu'!$K$5:$O$5,1)))^(1/(INDEX('07 Uspora casu'!$K$5:$O$5,MATCH(S$36,'07 Uspora casu'!$K$5:$O$5,1))-INDEX('07 Uspora casu'!$K$5:$O$5,MATCH(S$36,'07 Uspora casu'!$K$5:$O$5,1)-1)))*R39,IFERROR($E39/INDEX('07 Uspora casu'!$K8:$O8,MATCH(S$36,'07 Uspora casu'!$K$5:$O$5,0)),(INDEX('07 Uspora casu'!$K8:$O8,MATCH(S$36,'07 Uspora casu'!$K$5:$O$5,1))/INDEX('07 Uspora casu'!$K8:$O8,MATCH(S$36,'07 Uspora casu'!$K$5:$O$5,1)+1))^(1/(INDEX('07 Uspora casu'!$K$5:$O$5,MATCH(S$36,'07 Uspora casu'!$K$5:$O$5,1)+1)-INDEX('07 Uspora casu'!$K$5:$O$5,MATCH(S$36,'07 Uspora casu'!$K$5:$O$5,1))))*R39))),0)))</f>
        <v>3.0193547807877932E-2</v>
      </c>
      <c r="T39" s="48">
        <f>IF($E39="",0,IF('07 Uspora casu'!$D$2="Jazdný čas",IFERROR(IF(T$36&lt;MIN('07 Uspora casu'!$K$5:$O$5),U39*('07 Uspora casu'!$K8/'07 Uspora casu'!$L8)^(1/('07 Uspora casu'!$L$5-'07 Uspora casu'!$K$5)),IF(T$36&gt;MAX('07 Uspora casu'!$K$5:$O$5),(INDEX('07 Uspora casu'!$K8:$O8,MATCH(T$36,'07 Uspora casu'!$K$5:$O$5,1))/INDEX('07 Uspora casu'!$K8:$O8,MATCH(T$36,'07 Uspora casu'!$K$5:$O$5,1)-1))^(1/(INDEX('07 Uspora casu'!$K$5:$O$5,MATCH(T$36,'07 Uspora casu'!$K$5:$O$5,1))-INDEX('07 Uspora casu'!$K$5:$O$5,MATCH(T$36,'07 Uspora casu'!$K$5:$O$5,1)-1)))*S39,IFERROR(INDEX('07 Uspora casu'!$K8:$O8,MATCH(T$36,'07 Uspora casu'!$K$5:$O$5,0))/60,(INDEX('07 Uspora casu'!$K8:$O8,MATCH(T$36,'07 Uspora casu'!$K$5:$O$5,1)+1)/INDEX('07 Uspora casu'!$K8:$O8,MATCH(T$36,'07 Uspora casu'!$K$5:$O$5,1)))^(1/(INDEX('07 Uspora casu'!$K$5:$O$5,MATCH(T$36,'07 Uspora casu'!$K$5:$O$5,1)+1)-INDEX('07 Uspora casu'!$K$5:$O$5,MATCH(T$36,'07 Uspora casu'!$K$5:$O$5,1))))*S39))),0),IFERROR(IF(T$36&lt;MIN('07 Uspora casu'!$K$5:$O$5),U39*('07 Uspora casu'!$L8/'07 Uspora casu'!$K8)^(1/('07 Uspora casu'!$L$5-'07 Uspora casu'!$K$5)),IF(T$36&gt;MAX('07 Uspora casu'!$K$5:$O$5),(INDEX('07 Uspora casu'!$K8:$O8,MATCH(T$36,'07 Uspora casu'!$K$5:$O$5,1)-1)/INDEX('07 Uspora casu'!$K8:$O8,MATCH(T$36,'07 Uspora casu'!$K$5:$O$5,1)))^(1/(INDEX('07 Uspora casu'!$K$5:$O$5,MATCH(T$36,'07 Uspora casu'!$K$5:$O$5,1))-INDEX('07 Uspora casu'!$K$5:$O$5,MATCH(T$36,'07 Uspora casu'!$K$5:$O$5,1)-1)))*S39,IFERROR($E39/INDEX('07 Uspora casu'!$K8:$O8,MATCH(T$36,'07 Uspora casu'!$K$5:$O$5,0)),(INDEX('07 Uspora casu'!$K8:$O8,MATCH(T$36,'07 Uspora casu'!$K$5:$O$5,1))/INDEX('07 Uspora casu'!$K8:$O8,MATCH(T$36,'07 Uspora casu'!$K$5:$O$5,1)+1))^(1/(INDEX('07 Uspora casu'!$K$5:$O$5,MATCH(T$36,'07 Uspora casu'!$K$5:$O$5,1)+1)-INDEX('07 Uspora casu'!$K$5:$O$5,MATCH(T$36,'07 Uspora casu'!$K$5:$O$5,1))))*S39))),0)))</f>
        <v>3.0334487609868652E-2</v>
      </c>
      <c r="U39" s="48">
        <f>IF($E39="",0,IF('07 Uspora casu'!$D$2="Jazdný čas",IFERROR(IF(U$36&lt;MIN('07 Uspora casu'!$K$5:$O$5),V39*('07 Uspora casu'!$K8/'07 Uspora casu'!$L8)^(1/('07 Uspora casu'!$L$5-'07 Uspora casu'!$K$5)),IF(U$36&gt;MAX('07 Uspora casu'!$K$5:$O$5),(INDEX('07 Uspora casu'!$K8:$O8,MATCH(U$36,'07 Uspora casu'!$K$5:$O$5,1))/INDEX('07 Uspora casu'!$K8:$O8,MATCH(U$36,'07 Uspora casu'!$K$5:$O$5,1)-1))^(1/(INDEX('07 Uspora casu'!$K$5:$O$5,MATCH(U$36,'07 Uspora casu'!$K$5:$O$5,1))-INDEX('07 Uspora casu'!$K$5:$O$5,MATCH(U$36,'07 Uspora casu'!$K$5:$O$5,1)-1)))*T39,IFERROR(INDEX('07 Uspora casu'!$K8:$O8,MATCH(U$36,'07 Uspora casu'!$K$5:$O$5,0))/60,(INDEX('07 Uspora casu'!$K8:$O8,MATCH(U$36,'07 Uspora casu'!$K$5:$O$5,1)+1)/INDEX('07 Uspora casu'!$K8:$O8,MATCH(U$36,'07 Uspora casu'!$K$5:$O$5,1)))^(1/(INDEX('07 Uspora casu'!$K$5:$O$5,MATCH(U$36,'07 Uspora casu'!$K$5:$O$5,1)+1)-INDEX('07 Uspora casu'!$K$5:$O$5,MATCH(U$36,'07 Uspora casu'!$K$5:$O$5,1))))*T39))),0),IFERROR(IF(U$36&lt;MIN('07 Uspora casu'!$K$5:$O$5),V39*('07 Uspora casu'!$L8/'07 Uspora casu'!$K8)^(1/('07 Uspora casu'!$L$5-'07 Uspora casu'!$K$5)),IF(U$36&gt;MAX('07 Uspora casu'!$K$5:$O$5),(INDEX('07 Uspora casu'!$K8:$O8,MATCH(U$36,'07 Uspora casu'!$K$5:$O$5,1)-1)/INDEX('07 Uspora casu'!$K8:$O8,MATCH(U$36,'07 Uspora casu'!$K$5:$O$5,1)))^(1/(INDEX('07 Uspora casu'!$K$5:$O$5,MATCH(U$36,'07 Uspora casu'!$K$5:$O$5,1))-INDEX('07 Uspora casu'!$K$5:$O$5,MATCH(U$36,'07 Uspora casu'!$K$5:$O$5,1)-1)))*T39,IFERROR($E39/INDEX('07 Uspora casu'!$K8:$O8,MATCH(U$36,'07 Uspora casu'!$K$5:$O$5,0)),(INDEX('07 Uspora casu'!$K8:$O8,MATCH(U$36,'07 Uspora casu'!$K$5:$O$5,1))/INDEX('07 Uspora casu'!$K8:$O8,MATCH(U$36,'07 Uspora casu'!$K$5:$O$5,1)+1))^(1/(INDEX('07 Uspora casu'!$K$5:$O$5,MATCH(U$36,'07 Uspora casu'!$K$5:$O$5,1)+1)-INDEX('07 Uspora casu'!$K$5:$O$5,MATCH(U$36,'07 Uspora casu'!$K$5:$O$5,1))))*T39))),0)))</f>
        <v>3.0476085301681118E-2</v>
      </c>
      <c r="V39" s="48">
        <f>IF($E39="",0,IF('07 Uspora casu'!$D$2="Jazdný čas",IFERROR(IF(V$36&lt;MIN('07 Uspora casu'!$K$5:$O$5),W39*('07 Uspora casu'!$K8/'07 Uspora casu'!$L8)^(1/('07 Uspora casu'!$L$5-'07 Uspora casu'!$K$5)),IF(V$36&gt;MAX('07 Uspora casu'!$K$5:$O$5),(INDEX('07 Uspora casu'!$K8:$O8,MATCH(V$36,'07 Uspora casu'!$K$5:$O$5,1))/INDEX('07 Uspora casu'!$K8:$O8,MATCH(V$36,'07 Uspora casu'!$K$5:$O$5,1)-1))^(1/(INDEX('07 Uspora casu'!$K$5:$O$5,MATCH(V$36,'07 Uspora casu'!$K$5:$O$5,1))-INDEX('07 Uspora casu'!$K$5:$O$5,MATCH(V$36,'07 Uspora casu'!$K$5:$O$5,1)-1)))*U39,IFERROR(INDEX('07 Uspora casu'!$K8:$O8,MATCH(V$36,'07 Uspora casu'!$K$5:$O$5,0))/60,(INDEX('07 Uspora casu'!$K8:$O8,MATCH(V$36,'07 Uspora casu'!$K$5:$O$5,1)+1)/INDEX('07 Uspora casu'!$K8:$O8,MATCH(V$36,'07 Uspora casu'!$K$5:$O$5,1)))^(1/(INDEX('07 Uspora casu'!$K$5:$O$5,MATCH(V$36,'07 Uspora casu'!$K$5:$O$5,1)+1)-INDEX('07 Uspora casu'!$K$5:$O$5,MATCH(V$36,'07 Uspora casu'!$K$5:$O$5,1))))*U39))),0),IFERROR(IF(V$36&lt;MIN('07 Uspora casu'!$K$5:$O$5),W39*('07 Uspora casu'!$L8/'07 Uspora casu'!$K8)^(1/('07 Uspora casu'!$L$5-'07 Uspora casu'!$K$5)),IF(V$36&gt;MAX('07 Uspora casu'!$K$5:$O$5),(INDEX('07 Uspora casu'!$K8:$O8,MATCH(V$36,'07 Uspora casu'!$K$5:$O$5,1)-1)/INDEX('07 Uspora casu'!$K8:$O8,MATCH(V$36,'07 Uspora casu'!$K$5:$O$5,1)))^(1/(INDEX('07 Uspora casu'!$K$5:$O$5,MATCH(V$36,'07 Uspora casu'!$K$5:$O$5,1))-INDEX('07 Uspora casu'!$K$5:$O$5,MATCH(V$36,'07 Uspora casu'!$K$5:$O$5,1)-1)))*U39,IFERROR($E39/INDEX('07 Uspora casu'!$K8:$O8,MATCH(V$36,'07 Uspora casu'!$K$5:$O$5,0)),(INDEX('07 Uspora casu'!$K8:$O8,MATCH(V$36,'07 Uspora casu'!$K$5:$O$5,1))/INDEX('07 Uspora casu'!$K8:$O8,MATCH(V$36,'07 Uspora casu'!$K$5:$O$5,1)+1))^(1/(INDEX('07 Uspora casu'!$K$5:$O$5,MATCH(V$36,'07 Uspora casu'!$K$5:$O$5,1)+1)-INDEX('07 Uspora casu'!$K$5:$O$5,MATCH(V$36,'07 Uspora casu'!$K$5:$O$5,1))))*U39))),0)))</f>
        <v>3.061834395426485E-2</v>
      </c>
      <c r="W39" s="48">
        <f>IF($E39="",0,IF('07 Uspora casu'!$D$2="Jazdný čas",IFERROR(IF(W$36&lt;MIN('07 Uspora casu'!$K$5:$O$5),X39*('07 Uspora casu'!$K8/'07 Uspora casu'!$L8)^(1/('07 Uspora casu'!$L$5-'07 Uspora casu'!$K$5)),IF(W$36&gt;MAX('07 Uspora casu'!$K$5:$O$5),(INDEX('07 Uspora casu'!$K8:$O8,MATCH(W$36,'07 Uspora casu'!$K$5:$O$5,1))/INDEX('07 Uspora casu'!$K8:$O8,MATCH(W$36,'07 Uspora casu'!$K$5:$O$5,1)-1))^(1/(INDEX('07 Uspora casu'!$K$5:$O$5,MATCH(W$36,'07 Uspora casu'!$K$5:$O$5,1))-INDEX('07 Uspora casu'!$K$5:$O$5,MATCH(W$36,'07 Uspora casu'!$K$5:$O$5,1)-1)))*V39,IFERROR(INDEX('07 Uspora casu'!$K8:$O8,MATCH(W$36,'07 Uspora casu'!$K$5:$O$5,0))/60,(INDEX('07 Uspora casu'!$K8:$O8,MATCH(W$36,'07 Uspora casu'!$K$5:$O$5,1)+1)/INDEX('07 Uspora casu'!$K8:$O8,MATCH(W$36,'07 Uspora casu'!$K$5:$O$5,1)))^(1/(INDEX('07 Uspora casu'!$K$5:$O$5,MATCH(W$36,'07 Uspora casu'!$K$5:$O$5,1)+1)-INDEX('07 Uspora casu'!$K$5:$O$5,MATCH(W$36,'07 Uspora casu'!$K$5:$O$5,1))))*V39))),0),IFERROR(IF(W$36&lt;MIN('07 Uspora casu'!$K$5:$O$5),X39*('07 Uspora casu'!$L8/'07 Uspora casu'!$K8)^(1/('07 Uspora casu'!$L$5-'07 Uspora casu'!$K$5)),IF(W$36&gt;MAX('07 Uspora casu'!$K$5:$O$5),(INDEX('07 Uspora casu'!$K8:$O8,MATCH(W$36,'07 Uspora casu'!$K$5:$O$5,1)-1)/INDEX('07 Uspora casu'!$K8:$O8,MATCH(W$36,'07 Uspora casu'!$K$5:$O$5,1)))^(1/(INDEX('07 Uspora casu'!$K$5:$O$5,MATCH(W$36,'07 Uspora casu'!$K$5:$O$5,1))-INDEX('07 Uspora casu'!$K$5:$O$5,MATCH(W$36,'07 Uspora casu'!$K$5:$O$5,1)-1)))*V39,IFERROR($E39/INDEX('07 Uspora casu'!$K8:$O8,MATCH(W$36,'07 Uspora casu'!$K$5:$O$5,0)),(INDEX('07 Uspora casu'!$K8:$O8,MATCH(W$36,'07 Uspora casu'!$K$5:$O$5,1))/INDEX('07 Uspora casu'!$K8:$O8,MATCH(W$36,'07 Uspora casu'!$K$5:$O$5,1)+1))^(1/(INDEX('07 Uspora casu'!$K$5:$O$5,MATCH(W$36,'07 Uspora casu'!$K$5:$O$5,1)+1)-INDEX('07 Uspora casu'!$K$5:$O$5,MATCH(W$36,'07 Uspora casu'!$K$5:$O$5,1))))*V39))),0)))</f>
        <v>3.0761266652904191E-2</v>
      </c>
      <c r="X39" s="48">
        <f>IF($E39="",0,IF('07 Uspora casu'!$D$2="Jazdný čas",IFERROR(IF(X$36&lt;MIN('07 Uspora casu'!$K$5:$O$5),Y39*('07 Uspora casu'!$K8/'07 Uspora casu'!$L8)^(1/('07 Uspora casu'!$L$5-'07 Uspora casu'!$K$5)),IF(X$36&gt;MAX('07 Uspora casu'!$K$5:$O$5),(INDEX('07 Uspora casu'!$K8:$O8,MATCH(X$36,'07 Uspora casu'!$K$5:$O$5,1))/INDEX('07 Uspora casu'!$K8:$O8,MATCH(X$36,'07 Uspora casu'!$K$5:$O$5,1)-1))^(1/(INDEX('07 Uspora casu'!$K$5:$O$5,MATCH(X$36,'07 Uspora casu'!$K$5:$O$5,1))-INDEX('07 Uspora casu'!$K$5:$O$5,MATCH(X$36,'07 Uspora casu'!$K$5:$O$5,1)-1)))*W39,IFERROR(INDEX('07 Uspora casu'!$K8:$O8,MATCH(X$36,'07 Uspora casu'!$K$5:$O$5,0))/60,(INDEX('07 Uspora casu'!$K8:$O8,MATCH(X$36,'07 Uspora casu'!$K$5:$O$5,1)+1)/INDEX('07 Uspora casu'!$K8:$O8,MATCH(X$36,'07 Uspora casu'!$K$5:$O$5,1)))^(1/(INDEX('07 Uspora casu'!$K$5:$O$5,MATCH(X$36,'07 Uspora casu'!$K$5:$O$5,1)+1)-INDEX('07 Uspora casu'!$K$5:$O$5,MATCH(X$36,'07 Uspora casu'!$K$5:$O$5,1))))*W39))),0),IFERROR(IF(X$36&lt;MIN('07 Uspora casu'!$K$5:$O$5),Y39*('07 Uspora casu'!$L8/'07 Uspora casu'!$K8)^(1/('07 Uspora casu'!$L$5-'07 Uspora casu'!$K$5)),IF(X$36&gt;MAX('07 Uspora casu'!$K$5:$O$5),(INDEX('07 Uspora casu'!$K8:$O8,MATCH(X$36,'07 Uspora casu'!$K$5:$O$5,1)-1)/INDEX('07 Uspora casu'!$K8:$O8,MATCH(X$36,'07 Uspora casu'!$K$5:$O$5,1)))^(1/(INDEX('07 Uspora casu'!$K$5:$O$5,MATCH(X$36,'07 Uspora casu'!$K$5:$O$5,1))-INDEX('07 Uspora casu'!$K$5:$O$5,MATCH(X$36,'07 Uspora casu'!$K$5:$O$5,1)-1)))*W39,IFERROR($E39/INDEX('07 Uspora casu'!$K8:$O8,MATCH(X$36,'07 Uspora casu'!$K$5:$O$5,0)),(INDEX('07 Uspora casu'!$K8:$O8,MATCH(X$36,'07 Uspora casu'!$K$5:$O$5,1))/INDEX('07 Uspora casu'!$K8:$O8,MATCH(X$36,'07 Uspora casu'!$K$5:$O$5,1)+1))^(1/(INDEX('07 Uspora casu'!$K$5:$O$5,MATCH(X$36,'07 Uspora casu'!$K$5:$O$5,1)+1)-INDEX('07 Uspora casu'!$K$5:$O$5,MATCH(X$36,'07 Uspora casu'!$K$5:$O$5,1))))*W39))),0)))</f>
        <v>3.0904856497285211E-2</v>
      </c>
      <c r="Y39" s="48">
        <f>IF($E39="",0,IF('07 Uspora casu'!$D$2="Jazdný čas",IFERROR(IF(Y$36&lt;MIN('07 Uspora casu'!$K$5:$O$5),Z39*('07 Uspora casu'!$K8/'07 Uspora casu'!$L8)^(1/('07 Uspora casu'!$L$5-'07 Uspora casu'!$K$5)),IF(Y$36&gt;MAX('07 Uspora casu'!$K$5:$O$5),(INDEX('07 Uspora casu'!$K8:$O8,MATCH(Y$36,'07 Uspora casu'!$K$5:$O$5,1))/INDEX('07 Uspora casu'!$K8:$O8,MATCH(Y$36,'07 Uspora casu'!$K$5:$O$5,1)-1))^(1/(INDEX('07 Uspora casu'!$K$5:$O$5,MATCH(Y$36,'07 Uspora casu'!$K$5:$O$5,1))-INDEX('07 Uspora casu'!$K$5:$O$5,MATCH(Y$36,'07 Uspora casu'!$K$5:$O$5,1)-1)))*X39,IFERROR(INDEX('07 Uspora casu'!$K8:$O8,MATCH(Y$36,'07 Uspora casu'!$K$5:$O$5,0))/60,(INDEX('07 Uspora casu'!$K8:$O8,MATCH(Y$36,'07 Uspora casu'!$K$5:$O$5,1)+1)/INDEX('07 Uspora casu'!$K8:$O8,MATCH(Y$36,'07 Uspora casu'!$K$5:$O$5,1)))^(1/(INDEX('07 Uspora casu'!$K$5:$O$5,MATCH(Y$36,'07 Uspora casu'!$K$5:$O$5,1)+1)-INDEX('07 Uspora casu'!$K$5:$O$5,MATCH(Y$36,'07 Uspora casu'!$K$5:$O$5,1))))*X39))),0),IFERROR(IF(Y$36&lt;MIN('07 Uspora casu'!$K$5:$O$5),Z39*('07 Uspora casu'!$L8/'07 Uspora casu'!$K8)^(1/('07 Uspora casu'!$L$5-'07 Uspora casu'!$K$5)),IF(Y$36&gt;MAX('07 Uspora casu'!$K$5:$O$5),(INDEX('07 Uspora casu'!$K8:$O8,MATCH(Y$36,'07 Uspora casu'!$K$5:$O$5,1)-1)/INDEX('07 Uspora casu'!$K8:$O8,MATCH(Y$36,'07 Uspora casu'!$K$5:$O$5,1)))^(1/(INDEX('07 Uspora casu'!$K$5:$O$5,MATCH(Y$36,'07 Uspora casu'!$K$5:$O$5,1))-INDEX('07 Uspora casu'!$K$5:$O$5,MATCH(Y$36,'07 Uspora casu'!$K$5:$O$5,1)-1)))*X39,IFERROR($E39/INDEX('07 Uspora casu'!$K8:$O8,MATCH(Y$36,'07 Uspora casu'!$K$5:$O$5,0)),(INDEX('07 Uspora casu'!$K8:$O8,MATCH(Y$36,'07 Uspora casu'!$K$5:$O$5,1))/INDEX('07 Uspora casu'!$K8:$O8,MATCH(Y$36,'07 Uspora casu'!$K$5:$O$5,1)+1))^(1/(INDEX('07 Uspora casu'!$K$5:$O$5,MATCH(Y$36,'07 Uspora casu'!$K$5:$O$5,1)+1)-INDEX('07 Uspora casu'!$K$5:$O$5,MATCH(Y$36,'07 Uspora casu'!$K$5:$O$5,1))))*X39))),0)))</f>
        <v>3.104911660156294E-2</v>
      </c>
      <c r="Z39" s="48">
        <f>IF($E39="",0,IF('07 Uspora casu'!$D$2="Jazdný čas",IFERROR(IF(Z$36&lt;MIN('07 Uspora casu'!$K$5:$O$5),AA39*('07 Uspora casu'!$K8/'07 Uspora casu'!$L8)^(1/('07 Uspora casu'!$L$5-'07 Uspora casu'!$K$5)),IF(Z$36&gt;MAX('07 Uspora casu'!$K$5:$O$5),(INDEX('07 Uspora casu'!$K8:$O8,MATCH(Z$36,'07 Uspora casu'!$K$5:$O$5,1))/INDEX('07 Uspora casu'!$K8:$O8,MATCH(Z$36,'07 Uspora casu'!$K$5:$O$5,1)-1))^(1/(INDEX('07 Uspora casu'!$K$5:$O$5,MATCH(Z$36,'07 Uspora casu'!$K$5:$O$5,1))-INDEX('07 Uspora casu'!$K$5:$O$5,MATCH(Z$36,'07 Uspora casu'!$K$5:$O$5,1)-1)))*Y39,IFERROR(INDEX('07 Uspora casu'!$K8:$O8,MATCH(Z$36,'07 Uspora casu'!$K$5:$O$5,0))/60,(INDEX('07 Uspora casu'!$K8:$O8,MATCH(Z$36,'07 Uspora casu'!$K$5:$O$5,1)+1)/INDEX('07 Uspora casu'!$K8:$O8,MATCH(Z$36,'07 Uspora casu'!$K$5:$O$5,1)))^(1/(INDEX('07 Uspora casu'!$K$5:$O$5,MATCH(Z$36,'07 Uspora casu'!$K$5:$O$5,1)+1)-INDEX('07 Uspora casu'!$K$5:$O$5,MATCH(Z$36,'07 Uspora casu'!$K$5:$O$5,1))))*Y39))),0),IFERROR(IF(Z$36&lt;MIN('07 Uspora casu'!$K$5:$O$5),AA39*('07 Uspora casu'!$L8/'07 Uspora casu'!$K8)^(1/('07 Uspora casu'!$L$5-'07 Uspora casu'!$K$5)),IF(Z$36&gt;MAX('07 Uspora casu'!$K$5:$O$5),(INDEX('07 Uspora casu'!$K8:$O8,MATCH(Z$36,'07 Uspora casu'!$K$5:$O$5,1)-1)/INDEX('07 Uspora casu'!$K8:$O8,MATCH(Z$36,'07 Uspora casu'!$K$5:$O$5,1)))^(1/(INDEX('07 Uspora casu'!$K$5:$O$5,MATCH(Z$36,'07 Uspora casu'!$K$5:$O$5,1))-INDEX('07 Uspora casu'!$K$5:$O$5,MATCH(Z$36,'07 Uspora casu'!$K$5:$O$5,1)-1)))*Y39,IFERROR($E39/INDEX('07 Uspora casu'!$K8:$O8,MATCH(Z$36,'07 Uspora casu'!$K$5:$O$5,0)),(INDEX('07 Uspora casu'!$K8:$O8,MATCH(Z$36,'07 Uspora casu'!$K$5:$O$5,1))/INDEX('07 Uspora casu'!$K8:$O8,MATCH(Z$36,'07 Uspora casu'!$K$5:$O$5,1)+1))^(1/(INDEX('07 Uspora casu'!$K$5:$O$5,MATCH(Z$36,'07 Uspora casu'!$K$5:$O$5,1)+1)-INDEX('07 Uspora casu'!$K$5:$O$5,MATCH(Z$36,'07 Uspora casu'!$K$5:$O$5,1))))*Y39))),0)))</f>
        <v>3.11940500944289E-2</v>
      </c>
      <c r="AA39" s="48">
        <f>IF($E39="",0,IF('07 Uspora casu'!$D$2="Jazdný čas",IFERROR(IF(AA$36&lt;MIN('07 Uspora casu'!$K$5:$O$5),AB39*('07 Uspora casu'!$K8/'07 Uspora casu'!$L8)^(1/('07 Uspora casu'!$L$5-'07 Uspora casu'!$K$5)),IF(AA$36&gt;MAX('07 Uspora casu'!$K$5:$O$5),(INDEX('07 Uspora casu'!$K8:$O8,MATCH(AA$36,'07 Uspora casu'!$K$5:$O$5,1))/INDEX('07 Uspora casu'!$K8:$O8,MATCH(AA$36,'07 Uspora casu'!$K$5:$O$5,1)-1))^(1/(INDEX('07 Uspora casu'!$K$5:$O$5,MATCH(AA$36,'07 Uspora casu'!$K$5:$O$5,1))-INDEX('07 Uspora casu'!$K$5:$O$5,MATCH(AA$36,'07 Uspora casu'!$K$5:$O$5,1)-1)))*Z39,IFERROR(INDEX('07 Uspora casu'!$K8:$O8,MATCH(AA$36,'07 Uspora casu'!$K$5:$O$5,0))/60,(INDEX('07 Uspora casu'!$K8:$O8,MATCH(AA$36,'07 Uspora casu'!$K$5:$O$5,1)+1)/INDEX('07 Uspora casu'!$K8:$O8,MATCH(AA$36,'07 Uspora casu'!$K$5:$O$5,1)))^(1/(INDEX('07 Uspora casu'!$K$5:$O$5,MATCH(AA$36,'07 Uspora casu'!$K$5:$O$5,1)+1)-INDEX('07 Uspora casu'!$K$5:$O$5,MATCH(AA$36,'07 Uspora casu'!$K$5:$O$5,1))))*Z39))),0),IFERROR(IF(AA$36&lt;MIN('07 Uspora casu'!$K$5:$O$5),AB39*('07 Uspora casu'!$L8/'07 Uspora casu'!$K8)^(1/('07 Uspora casu'!$L$5-'07 Uspora casu'!$K$5)),IF(AA$36&gt;MAX('07 Uspora casu'!$K$5:$O$5),(INDEX('07 Uspora casu'!$K8:$O8,MATCH(AA$36,'07 Uspora casu'!$K$5:$O$5,1)-1)/INDEX('07 Uspora casu'!$K8:$O8,MATCH(AA$36,'07 Uspora casu'!$K$5:$O$5,1)))^(1/(INDEX('07 Uspora casu'!$K$5:$O$5,MATCH(AA$36,'07 Uspora casu'!$K$5:$O$5,1))-INDEX('07 Uspora casu'!$K$5:$O$5,MATCH(AA$36,'07 Uspora casu'!$K$5:$O$5,1)-1)))*Z39,IFERROR($E39/INDEX('07 Uspora casu'!$K8:$O8,MATCH(AA$36,'07 Uspora casu'!$K$5:$O$5,0)),(INDEX('07 Uspora casu'!$K8:$O8,MATCH(AA$36,'07 Uspora casu'!$K$5:$O$5,1))/INDEX('07 Uspora casu'!$K8:$O8,MATCH(AA$36,'07 Uspora casu'!$K$5:$O$5,1)+1))^(1/(INDEX('07 Uspora casu'!$K$5:$O$5,MATCH(AA$36,'07 Uspora casu'!$K$5:$O$5,1)+1)-INDEX('07 Uspora casu'!$K$5:$O$5,MATCH(AA$36,'07 Uspora casu'!$K$5:$O$5,1))))*Z39))),0)))</f>
        <v>3.1339660119178984E-2</v>
      </c>
      <c r="AB39" s="48">
        <f>IF($E39="",0,IF('07 Uspora casu'!$D$2="Jazdný čas",IFERROR(IF(AB$36&lt;MIN('07 Uspora casu'!$K$5:$O$5),AC39*('07 Uspora casu'!$K8/'07 Uspora casu'!$L8)^(1/('07 Uspora casu'!$L$5-'07 Uspora casu'!$K$5)),IF(AB$36&gt;MAX('07 Uspora casu'!$K$5:$O$5),(INDEX('07 Uspora casu'!$K8:$O8,MATCH(AB$36,'07 Uspora casu'!$K$5:$O$5,1))/INDEX('07 Uspora casu'!$K8:$O8,MATCH(AB$36,'07 Uspora casu'!$K$5:$O$5,1)-1))^(1/(INDEX('07 Uspora casu'!$K$5:$O$5,MATCH(AB$36,'07 Uspora casu'!$K$5:$O$5,1))-INDEX('07 Uspora casu'!$K$5:$O$5,MATCH(AB$36,'07 Uspora casu'!$K$5:$O$5,1)-1)))*AA39,IFERROR(INDEX('07 Uspora casu'!$K8:$O8,MATCH(AB$36,'07 Uspora casu'!$K$5:$O$5,0))/60,(INDEX('07 Uspora casu'!$K8:$O8,MATCH(AB$36,'07 Uspora casu'!$K$5:$O$5,1)+1)/INDEX('07 Uspora casu'!$K8:$O8,MATCH(AB$36,'07 Uspora casu'!$K$5:$O$5,1)))^(1/(INDEX('07 Uspora casu'!$K$5:$O$5,MATCH(AB$36,'07 Uspora casu'!$K$5:$O$5,1)+1)-INDEX('07 Uspora casu'!$K$5:$O$5,MATCH(AB$36,'07 Uspora casu'!$K$5:$O$5,1))))*AA39))),0),IFERROR(IF(AB$36&lt;MIN('07 Uspora casu'!$K$5:$O$5),AC39*('07 Uspora casu'!$L8/'07 Uspora casu'!$K8)^(1/('07 Uspora casu'!$L$5-'07 Uspora casu'!$K$5)),IF(AB$36&gt;MAX('07 Uspora casu'!$K$5:$O$5),(INDEX('07 Uspora casu'!$K8:$O8,MATCH(AB$36,'07 Uspora casu'!$K$5:$O$5,1)-1)/INDEX('07 Uspora casu'!$K8:$O8,MATCH(AB$36,'07 Uspora casu'!$K$5:$O$5,1)))^(1/(INDEX('07 Uspora casu'!$K$5:$O$5,MATCH(AB$36,'07 Uspora casu'!$K$5:$O$5,1))-INDEX('07 Uspora casu'!$K$5:$O$5,MATCH(AB$36,'07 Uspora casu'!$K$5:$O$5,1)-1)))*AA39,IFERROR($E39/INDEX('07 Uspora casu'!$K8:$O8,MATCH(AB$36,'07 Uspora casu'!$K$5:$O$5,0)),(INDEX('07 Uspora casu'!$K8:$O8,MATCH(AB$36,'07 Uspora casu'!$K$5:$O$5,1))/INDEX('07 Uspora casu'!$K8:$O8,MATCH(AB$36,'07 Uspora casu'!$K$5:$O$5,1)+1))^(1/(INDEX('07 Uspora casu'!$K$5:$O$5,MATCH(AB$36,'07 Uspora casu'!$K$5:$O$5,1)+1)-INDEX('07 Uspora casu'!$K$5:$O$5,MATCH(AB$36,'07 Uspora casu'!$K$5:$O$5,1))))*AA39))),0)))</f>
        <v>3.1551043660071526E-2</v>
      </c>
      <c r="AC39" s="48">
        <f>IF($E39="",0,IF('07 Uspora casu'!$D$2="Jazdný čas",IFERROR(IF(AC$36&lt;MIN('07 Uspora casu'!$K$5:$O$5),AD39*('07 Uspora casu'!$K8/'07 Uspora casu'!$L8)^(1/('07 Uspora casu'!$L$5-'07 Uspora casu'!$K$5)),IF(AC$36&gt;MAX('07 Uspora casu'!$K$5:$O$5),(INDEX('07 Uspora casu'!$K8:$O8,MATCH(AC$36,'07 Uspora casu'!$K$5:$O$5,1))/INDEX('07 Uspora casu'!$K8:$O8,MATCH(AC$36,'07 Uspora casu'!$K$5:$O$5,1)-1))^(1/(INDEX('07 Uspora casu'!$K$5:$O$5,MATCH(AC$36,'07 Uspora casu'!$K$5:$O$5,1))-INDEX('07 Uspora casu'!$K$5:$O$5,MATCH(AC$36,'07 Uspora casu'!$K$5:$O$5,1)-1)))*AB39,IFERROR(INDEX('07 Uspora casu'!$K8:$O8,MATCH(AC$36,'07 Uspora casu'!$K$5:$O$5,0))/60,(INDEX('07 Uspora casu'!$K8:$O8,MATCH(AC$36,'07 Uspora casu'!$K$5:$O$5,1)+1)/INDEX('07 Uspora casu'!$K8:$O8,MATCH(AC$36,'07 Uspora casu'!$K$5:$O$5,1)))^(1/(INDEX('07 Uspora casu'!$K$5:$O$5,MATCH(AC$36,'07 Uspora casu'!$K$5:$O$5,1)+1)-INDEX('07 Uspora casu'!$K$5:$O$5,MATCH(AC$36,'07 Uspora casu'!$K$5:$O$5,1))))*AB39))),0),IFERROR(IF(AC$36&lt;MIN('07 Uspora casu'!$K$5:$O$5),AD39*('07 Uspora casu'!$L8/'07 Uspora casu'!$K8)^(1/('07 Uspora casu'!$L$5-'07 Uspora casu'!$K$5)),IF(AC$36&gt;MAX('07 Uspora casu'!$K$5:$O$5),(INDEX('07 Uspora casu'!$K8:$O8,MATCH(AC$36,'07 Uspora casu'!$K$5:$O$5,1)-1)/INDEX('07 Uspora casu'!$K8:$O8,MATCH(AC$36,'07 Uspora casu'!$K$5:$O$5,1)))^(1/(INDEX('07 Uspora casu'!$K$5:$O$5,MATCH(AC$36,'07 Uspora casu'!$K$5:$O$5,1))-INDEX('07 Uspora casu'!$K$5:$O$5,MATCH(AC$36,'07 Uspora casu'!$K$5:$O$5,1)-1)))*AB39,IFERROR($E39/INDEX('07 Uspora casu'!$K8:$O8,MATCH(AC$36,'07 Uspora casu'!$K$5:$O$5,0)),(INDEX('07 Uspora casu'!$K8:$O8,MATCH(AC$36,'07 Uspora casu'!$K$5:$O$5,1))/INDEX('07 Uspora casu'!$K8:$O8,MATCH(AC$36,'07 Uspora casu'!$K$5:$O$5,1)+1))^(1/(INDEX('07 Uspora casu'!$K$5:$O$5,MATCH(AC$36,'07 Uspora casu'!$K$5:$O$5,1)+1)-INDEX('07 Uspora casu'!$K$5:$O$5,MATCH(AC$36,'07 Uspora casu'!$K$5:$O$5,1))))*AB39))),0)))</f>
        <v>3.1763852966310291E-2</v>
      </c>
      <c r="AD39" s="48">
        <f>IF($E39="",0,IF('07 Uspora casu'!$D$2="Jazdný čas",IFERROR(IF(AD$36&lt;MIN('07 Uspora casu'!$K$5:$O$5),AE39*('07 Uspora casu'!$K8/'07 Uspora casu'!$L8)^(1/('07 Uspora casu'!$L$5-'07 Uspora casu'!$K$5)),IF(AD$36&gt;MAX('07 Uspora casu'!$K$5:$O$5),(INDEX('07 Uspora casu'!$K8:$O8,MATCH(AD$36,'07 Uspora casu'!$K$5:$O$5,1))/INDEX('07 Uspora casu'!$K8:$O8,MATCH(AD$36,'07 Uspora casu'!$K$5:$O$5,1)-1))^(1/(INDEX('07 Uspora casu'!$K$5:$O$5,MATCH(AD$36,'07 Uspora casu'!$K$5:$O$5,1))-INDEX('07 Uspora casu'!$K$5:$O$5,MATCH(AD$36,'07 Uspora casu'!$K$5:$O$5,1)-1)))*AC39,IFERROR(INDEX('07 Uspora casu'!$K8:$O8,MATCH(AD$36,'07 Uspora casu'!$K$5:$O$5,0))/60,(INDEX('07 Uspora casu'!$K8:$O8,MATCH(AD$36,'07 Uspora casu'!$K$5:$O$5,1)+1)/INDEX('07 Uspora casu'!$K8:$O8,MATCH(AD$36,'07 Uspora casu'!$K$5:$O$5,1)))^(1/(INDEX('07 Uspora casu'!$K$5:$O$5,MATCH(AD$36,'07 Uspora casu'!$K$5:$O$5,1)+1)-INDEX('07 Uspora casu'!$K$5:$O$5,MATCH(AD$36,'07 Uspora casu'!$K$5:$O$5,1))))*AC39))),0),IFERROR(IF(AD$36&lt;MIN('07 Uspora casu'!$K$5:$O$5),AE39*('07 Uspora casu'!$L8/'07 Uspora casu'!$K8)^(1/('07 Uspora casu'!$L$5-'07 Uspora casu'!$K$5)),IF(AD$36&gt;MAX('07 Uspora casu'!$K$5:$O$5),(INDEX('07 Uspora casu'!$K8:$O8,MATCH(AD$36,'07 Uspora casu'!$K$5:$O$5,1)-1)/INDEX('07 Uspora casu'!$K8:$O8,MATCH(AD$36,'07 Uspora casu'!$K$5:$O$5,1)))^(1/(INDEX('07 Uspora casu'!$K$5:$O$5,MATCH(AD$36,'07 Uspora casu'!$K$5:$O$5,1))-INDEX('07 Uspora casu'!$K$5:$O$5,MATCH(AD$36,'07 Uspora casu'!$K$5:$O$5,1)-1)))*AC39,IFERROR($E39/INDEX('07 Uspora casu'!$K8:$O8,MATCH(AD$36,'07 Uspora casu'!$K$5:$O$5,0)),(INDEX('07 Uspora casu'!$K8:$O8,MATCH(AD$36,'07 Uspora casu'!$K$5:$O$5,1))/INDEX('07 Uspora casu'!$K8:$O8,MATCH(AD$36,'07 Uspora casu'!$K$5:$O$5,1)+1))^(1/(INDEX('07 Uspora casu'!$K$5:$O$5,MATCH(AD$36,'07 Uspora casu'!$K$5:$O$5,1)+1)-INDEX('07 Uspora casu'!$K$5:$O$5,MATCH(AD$36,'07 Uspora casu'!$K$5:$O$5,1))))*AC39))),0)))</f>
        <v>3.1978097654570319E-2</v>
      </c>
      <c r="AE39" s="48">
        <f>IF($E39="",0,IF('07 Uspora casu'!$D$2="Jazdný čas",IFERROR(IF(AE$36&lt;MIN('07 Uspora casu'!$K$5:$O$5),AF39*('07 Uspora casu'!$K8/'07 Uspora casu'!$L8)^(1/('07 Uspora casu'!$L$5-'07 Uspora casu'!$K$5)),IF(AE$36&gt;MAX('07 Uspora casu'!$K$5:$O$5),(INDEX('07 Uspora casu'!$K8:$O8,MATCH(AE$36,'07 Uspora casu'!$K$5:$O$5,1))/INDEX('07 Uspora casu'!$K8:$O8,MATCH(AE$36,'07 Uspora casu'!$K$5:$O$5,1)-1))^(1/(INDEX('07 Uspora casu'!$K$5:$O$5,MATCH(AE$36,'07 Uspora casu'!$K$5:$O$5,1))-INDEX('07 Uspora casu'!$K$5:$O$5,MATCH(AE$36,'07 Uspora casu'!$K$5:$O$5,1)-1)))*AD39,IFERROR(INDEX('07 Uspora casu'!$K8:$O8,MATCH(AE$36,'07 Uspora casu'!$K$5:$O$5,0))/60,(INDEX('07 Uspora casu'!$K8:$O8,MATCH(AE$36,'07 Uspora casu'!$K$5:$O$5,1)+1)/INDEX('07 Uspora casu'!$K8:$O8,MATCH(AE$36,'07 Uspora casu'!$K$5:$O$5,1)))^(1/(INDEX('07 Uspora casu'!$K$5:$O$5,MATCH(AE$36,'07 Uspora casu'!$K$5:$O$5,1)+1)-INDEX('07 Uspora casu'!$K$5:$O$5,MATCH(AE$36,'07 Uspora casu'!$K$5:$O$5,1))))*AD39))),0),IFERROR(IF(AE$36&lt;MIN('07 Uspora casu'!$K$5:$O$5),AF39*('07 Uspora casu'!$L8/'07 Uspora casu'!$K8)^(1/('07 Uspora casu'!$L$5-'07 Uspora casu'!$K$5)),IF(AE$36&gt;MAX('07 Uspora casu'!$K$5:$O$5),(INDEX('07 Uspora casu'!$K8:$O8,MATCH(AE$36,'07 Uspora casu'!$K$5:$O$5,1)-1)/INDEX('07 Uspora casu'!$K8:$O8,MATCH(AE$36,'07 Uspora casu'!$K$5:$O$5,1)))^(1/(INDEX('07 Uspora casu'!$K$5:$O$5,MATCH(AE$36,'07 Uspora casu'!$K$5:$O$5,1))-INDEX('07 Uspora casu'!$K$5:$O$5,MATCH(AE$36,'07 Uspora casu'!$K$5:$O$5,1)-1)))*AD39,IFERROR($E39/INDEX('07 Uspora casu'!$K8:$O8,MATCH(AE$36,'07 Uspora casu'!$K$5:$O$5,0)),(INDEX('07 Uspora casu'!$K8:$O8,MATCH(AE$36,'07 Uspora casu'!$K$5:$O$5,1))/INDEX('07 Uspora casu'!$K8:$O8,MATCH(AE$36,'07 Uspora casu'!$K$5:$O$5,1)+1))^(1/(INDEX('07 Uspora casu'!$K$5:$O$5,MATCH(AE$36,'07 Uspora casu'!$K$5:$O$5,1)+1)-INDEX('07 Uspora casu'!$K$5:$O$5,MATCH(AE$36,'07 Uspora casu'!$K$5:$O$5,1))))*AD39))),0)))</f>
        <v>3.2193787406390374E-2</v>
      </c>
      <c r="AF39" s="48">
        <f>IF($E39="",0,IF('07 Uspora casu'!$D$2="Jazdný čas",IFERROR(IF(AF$36&lt;MIN('07 Uspora casu'!$K$5:$O$5),AG39*('07 Uspora casu'!$K8/'07 Uspora casu'!$L8)^(1/('07 Uspora casu'!$L$5-'07 Uspora casu'!$K$5)),IF(AF$36&gt;MAX('07 Uspora casu'!$K$5:$O$5),(INDEX('07 Uspora casu'!$K8:$O8,MATCH(AF$36,'07 Uspora casu'!$K$5:$O$5,1))/INDEX('07 Uspora casu'!$K8:$O8,MATCH(AF$36,'07 Uspora casu'!$K$5:$O$5,1)-1))^(1/(INDEX('07 Uspora casu'!$K$5:$O$5,MATCH(AF$36,'07 Uspora casu'!$K$5:$O$5,1))-INDEX('07 Uspora casu'!$K$5:$O$5,MATCH(AF$36,'07 Uspora casu'!$K$5:$O$5,1)-1)))*AE39,IFERROR(INDEX('07 Uspora casu'!$K8:$O8,MATCH(AF$36,'07 Uspora casu'!$K$5:$O$5,0))/60,(INDEX('07 Uspora casu'!$K8:$O8,MATCH(AF$36,'07 Uspora casu'!$K$5:$O$5,1)+1)/INDEX('07 Uspora casu'!$K8:$O8,MATCH(AF$36,'07 Uspora casu'!$K$5:$O$5,1)))^(1/(INDEX('07 Uspora casu'!$K$5:$O$5,MATCH(AF$36,'07 Uspora casu'!$K$5:$O$5,1)+1)-INDEX('07 Uspora casu'!$K$5:$O$5,MATCH(AF$36,'07 Uspora casu'!$K$5:$O$5,1))))*AE39))),0),IFERROR(IF(AF$36&lt;MIN('07 Uspora casu'!$K$5:$O$5),AG39*('07 Uspora casu'!$L8/'07 Uspora casu'!$K8)^(1/('07 Uspora casu'!$L$5-'07 Uspora casu'!$K$5)),IF(AF$36&gt;MAX('07 Uspora casu'!$K$5:$O$5),(INDEX('07 Uspora casu'!$K8:$O8,MATCH(AF$36,'07 Uspora casu'!$K$5:$O$5,1)-1)/INDEX('07 Uspora casu'!$K8:$O8,MATCH(AF$36,'07 Uspora casu'!$K$5:$O$5,1)))^(1/(INDEX('07 Uspora casu'!$K$5:$O$5,MATCH(AF$36,'07 Uspora casu'!$K$5:$O$5,1))-INDEX('07 Uspora casu'!$K$5:$O$5,MATCH(AF$36,'07 Uspora casu'!$K$5:$O$5,1)-1)))*AE39,IFERROR($E39/INDEX('07 Uspora casu'!$K8:$O8,MATCH(AF$36,'07 Uspora casu'!$K$5:$O$5,0)),(INDEX('07 Uspora casu'!$K8:$O8,MATCH(AF$36,'07 Uspora casu'!$K$5:$O$5,1))/INDEX('07 Uspora casu'!$K8:$O8,MATCH(AF$36,'07 Uspora casu'!$K$5:$O$5,1)+1))^(1/(INDEX('07 Uspora casu'!$K$5:$O$5,MATCH(AF$36,'07 Uspora casu'!$K$5:$O$5,1)+1)-INDEX('07 Uspora casu'!$K$5:$O$5,MATCH(AF$36,'07 Uspora casu'!$K$5:$O$5,1))))*AE39))),0)))</f>
        <v>3.2410931968610432E-2</v>
      </c>
      <c r="AG39" s="48">
        <f>IF($E39="",0,IF('07 Uspora casu'!$D$2="Jazdný čas",IFERROR(IF(AG$36&lt;MIN('07 Uspora casu'!$K$5:$O$5),AH39*('07 Uspora casu'!$K8/'07 Uspora casu'!$L8)^(1/('07 Uspora casu'!$L$5-'07 Uspora casu'!$K$5)),IF(AG$36&gt;MAX('07 Uspora casu'!$K$5:$O$5),(INDEX('07 Uspora casu'!$K8:$O8,MATCH(AG$36,'07 Uspora casu'!$K$5:$O$5,1))/INDEX('07 Uspora casu'!$K8:$O8,MATCH(AG$36,'07 Uspora casu'!$K$5:$O$5,1)-1))^(1/(INDEX('07 Uspora casu'!$K$5:$O$5,MATCH(AG$36,'07 Uspora casu'!$K$5:$O$5,1))-INDEX('07 Uspora casu'!$K$5:$O$5,MATCH(AG$36,'07 Uspora casu'!$K$5:$O$5,1)-1)))*AF39,IFERROR(INDEX('07 Uspora casu'!$K8:$O8,MATCH(AG$36,'07 Uspora casu'!$K$5:$O$5,0))/60,(INDEX('07 Uspora casu'!$K8:$O8,MATCH(AG$36,'07 Uspora casu'!$K$5:$O$5,1)+1)/INDEX('07 Uspora casu'!$K8:$O8,MATCH(AG$36,'07 Uspora casu'!$K$5:$O$5,1)))^(1/(INDEX('07 Uspora casu'!$K$5:$O$5,MATCH(AG$36,'07 Uspora casu'!$K$5:$O$5,1)+1)-INDEX('07 Uspora casu'!$K$5:$O$5,MATCH(AG$36,'07 Uspora casu'!$K$5:$O$5,1))))*AF39))),0),IFERROR(IF(AG$36&lt;MIN('07 Uspora casu'!$K$5:$O$5),AH39*('07 Uspora casu'!$L8/'07 Uspora casu'!$K8)^(1/('07 Uspora casu'!$L$5-'07 Uspora casu'!$K$5)),IF(AG$36&gt;MAX('07 Uspora casu'!$K$5:$O$5),(INDEX('07 Uspora casu'!$K8:$O8,MATCH(AG$36,'07 Uspora casu'!$K$5:$O$5,1)-1)/INDEX('07 Uspora casu'!$K8:$O8,MATCH(AG$36,'07 Uspora casu'!$K$5:$O$5,1)))^(1/(INDEX('07 Uspora casu'!$K$5:$O$5,MATCH(AG$36,'07 Uspora casu'!$K$5:$O$5,1))-INDEX('07 Uspora casu'!$K$5:$O$5,MATCH(AG$36,'07 Uspora casu'!$K$5:$O$5,1)-1)))*AF39,IFERROR($E39/INDEX('07 Uspora casu'!$K8:$O8,MATCH(AG$36,'07 Uspora casu'!$K$5:$O$5,0)),(INDEX('07 Uspora casu'!$K8:$O8,MATCH(AG$36,'07 Uspora casu'!$K$5:$O$5,1))/INDEX('07 Uspora casu'!$K8:$O8,MATCH(AG$36,'07 Uspora casu'!$K$5:$O$5,1)+1))^(1/(INDEX('07 Uspora casu'!$K$5:$O$5,MATCH(AG$36,'07 Uspora casu'!$K$5:$O$5,1)+1)-INDEX('07 Uspora casu'!$K$5:$O$5,MATCH(AG$36,'07 Uspora casu'!$K$5:$O$5,1))))*AF39))),0)))</f>
        <v>3.2629541153812142E-2</v>
      </c>
      <c r="AH39" s="48">
        <f>IF($E39="",0,IF('07 Uspora casu'!$D$2="Jazdný čas",IFERROR(IF(AH$36&lt;MIN('07 Uspora casu'!$K$5:$O$5),AI39*('07 Uspora casu'!$K8/'07 Uspora casu'!$L8)^(1/('07 Uspora casu'!$L$5-'07 Uspora casu'!$K$5)),IF(AH$36&gt;MAX('07 Uspora casu'!$K$5:$O$5),(INDEX('07 Uspora casu'!$K8:$O8,MATCH(AH$36,'07 Uspora casu'!$K$5:$O$5,1))/INDEX('07 Uspora casu'!$K8:$O8,MATCH(AH$36,'07 Uspora casu'!$K$5:$O$5,1)-1))^(1/(INDEX('07 Uspora casu'!$K$5:$O$5,MATCH(AH$36,'07 Uspora casu'!$K$5:$O$5,1))-INDEX('07 Uspora casu'!$K$5:$O$5,MATCH(AH$36,'07 Uspora casu'!$K$5:$O$5,1)-1)))*AG39,IFERROR(INDEX('07 Uspora casu'!$K8:$O8,MATCH(AH$36,'07 Uspora casu'!$K$5:$O$5,0))/60,(INDEX('07 Uspora casu'!$K8:$O8,MATCH(AH$36,'07 Uspora casu'!$K$5:$O$5,1)+1)/INDEX('07 Uspora casu'!$K8:$O8,MATCH(AH$36,'07 Uspora casu'!$K$5:$O$5,1)))^(1/(INDEX('07 Uspora casu'!$K$5:$O$5,MATCH(AH$36,'07 Uspora casu'!$K$5:$O$5,1)+1)-INDEX('07 Uspora casu'!$K$5:$O$5,MATCH(AH$36,'07 Uspora casu'!$K$5:$O$5,1))))*AG39))),0),IFERROR(IF(AH$36&lt;MIN('07 Uspora casu'!$K$5:$O$5),AI39*('07 Uspora casu'!$L8/'07 Uspora casu'!$K8)^(1/('07 Uspora casu'!$L$5-'07 Uspora casu'!$K$5)),IF(AH$36&gt;MAX('07 Uspora casu'!$K$5:$O$5),(INDEX('07 Uspora casu'!$K8:$O8,MATCH(AH$36,'07 Uspora casu'!$K$5:$O$5,1)-1)/INDEX('07 Uspora casu'!$K8:$O8,MATCH(AH$36,'07 Uspora casu'!$K$5:$O$5,1)))^(1/(INDEX('07 Uspora casu'!$K$5:$O$5,MATCH(AH$36,'07 Uspora casu'!$K$5:$O$5,1))-INDEX('07 Uspora casu'!$K$5:$O$5,MATCH(AH$36,'07 Uspora casu'!$K$5:$O$5,1)-1)))*AG39,IFERROR($E39/INDEX('07 Uspora casu'!$K8:$O8,MATCH(AH$36,'07 Uspora casu'!$K$5:$O$5,0)),(INDEX('07 Uspora casu'!$K8:$O8,MATCH(AH$36,'07 Uspora casu'!$K$5:$O$5,1))/INDEX('07 Uspora casu'!$K8:$O8,MATCH(AH$36,'07 Uspora casu'!$K$5:$O$5,1)+1))^(1/(INDEX('07 Uspora casu'!$K$5:$O$5,MATCH(AH$36,'07 Uspora casu'!$K$5:$O$5,1)+1)-INDEX('07 Uspora casu'!$K$5:$O$5,MATCH(AH$36,'07 Uspora casu'!$K$5:$O$5,1))))*AG39))),0)))</f>
        <v>3.2849624840762238E-2</v>
      </c>
      <c r="AI39" s="48">
        <f>IF($E39="",0,IF('07 Uspora casu'!$D$2="Jazdný čas",IFERROR(IF(AI$36&lt;MIN('07 Uspora casu'!$K$5:$O$5),AJ39*('07 Uspora casu'!$K8/'07 Uspora casu'!$L8)^(1/('07 Uspora casu'!$L$5-'07 Uspora casu'!$K$5)),IF(AI$36&gt;MAX('07 Uspora casu'!$K$5:$O$5),(INDEX('07 Uspora casu'!$K8:$O8,MATCH(AI$36,'07 Uspora casu'!$K$5:$O$5,1))/INDEX('07 Uspora casu'!$K8:$O8,MATCH(AI$36,'07 Uspora casu'!$K$5:$O$5,1)-1))^(1/(INDEX('07 Uspora casu'!$K$5:$O$5,MATCH(AI$36,'07 Uspora casu'!$K$5:$O$5,1))-INDEX('07 Uspora casu'!$K$5:$O$5,MATCH(AI$36,'07 Uspora casu'!$K$5:$O$5,1)-1)))*AH39,IFERROR(INDEX('07 Uspora casu'!$K8:$O8,MATCH(AI$36,'07 Uspora casu'!$K$5:$O$5,0))/60,(INDEX('07 Uspora casu'!$K8:$O8,MATCH(AI$36,'07 Uspora casu'!$K$5:$O$5,1)+1)/INDEX('07 Uspora casu'!$K8:$O8,MATCH(AI$36,'07 Uspora casu'!$K$5:$O$5,1)))^(1/(INDEX('07 Uspora casu'!$K$5:$O$5,MATCH(AI$36,'07 Uspora casu'!$K$5:$O$5,1)+1)-INDEX('07 Uspora casu'!$K$5:$O$5,MATCH(AI$36,'07 Uspora casu'!$K$5:$O$5,1))))*AH39))),0),IFERROR(IF(AI$36&lt;MIN('07 Uspora casu'!$K$5:$O$5),AJ39*('07 Uspora casu'!$L8/'07 Uspora casu'!$K8)^(1/('07 Uspora casu'!$L$5-'07 Uspora casu'!$K$5)),IF(AI$36&gt;MAX('07 Uspora casu'!$K$5:$O$5),(INDEX('07 Uspora casu'!$K8:$O8,MATCH(AI$36,'07 Uspora casu'!$K$5:$O$5,1)-1)/INDEX('07 Uspora casu'!$K8:$O8,MATCH(AI$36,'07 Uspora casu'!$K$5:$O$5,1)))^(1/(INDEX('07 Uspora casu'!$K$5:$O$5,MATCH(AI$36,'07 Uspora casu'!$K$5:$O$5,1))-INDEX('07 Uspora casu'!$K$5:$O$5,MATCH(AI$36,'07 Uspora casu'!$K$5:$O$5,1)-1)))*AH39,IFERROR($E39/INDEX('07 Uspora casu'!$K8:$O8,MATCH(AI$36,'07 Uspora casu'!$K$5:$O$5,0)),(INDEX('07 Uspora casu'!$K8:$O8,MATCH(AI$36,'07 Uspora casu'!$K$5:$O$5,1))/INDEX('07 Uspora casu'!$K8:$O8,MATCH(AI$36,'07 Uspora casu'!$K$5:$O$5,1)+1))^(1/(INDEX('07 Uspora casu'!$K$5:$O$5,MATCH(AI$36,'07 Uspora casu'!$K$5:$O$5,1)+1)-INDEX('07 Uspora casu'!$K$5:$O$5,MATCH(AI$36,'07 Uspora casu'!$K$5:$O$5,1))))*AH39))),0)))</f>
        <v>3.3071192974858964E-2</v>
      </c>
      <c r="AJ39" s="48">
        <f>IF($E39="",0,IF('07 Uspora casu'!$D$2="Jazdný čas",IFERROR(IF(AJ$36&lt;MIN('07 Uspora casu'!$K$5:$O$5),AK39*('07 Uspora casu'!$K8/'07 Uspora casu'!$L8)^(1/('07 Uspora casu'!$L$5-'07 Uspora casu'!$K$5)),IF(AJ$36&gt;MAX('07 Uspora casu'!$K$5:$O$5),(INDEX('07 Uspora casu'!$K8:$O8,MATCH(AJ$36,'07 Uspora casu'!$K$5:$O$5,1))/INDEX('07 Uspora casu'!$K8:$O8,MATCH(AJ$36,'07 Uspora casu'!$K$5:$O$5,1)-1))^(1/(INDEX('07 Uspora casu'!$K$5:$O$5,MATCH(AJ$36,'07 Uspora casu'!$K$5:$O$5,1))-INDEX('07 Uspora casu'!$K$5:$O$5,MATCH(AJ$36,'07 Uspora casu'!$K$5:$O$5,1)-1)))*AI39,IFERROR(INDEX('07 Uspora casu'!$K8:$O8,MATCH(AJ$36,'07 Uspora casu'!$K$5:$O$5,0))/60,(INDEX('07 Uspora casu'!$K8:$O8,MATCH(AJ$36,'07 Uspora casu'!$K$5:$O$5,1)+1)/INDEX('07 Uspora casu'!$K8:$O8,MATCH(AJ$36,'07 Uspora casu'!$K$5:$O$5,1)))^(1/(INDEX('07 Uspora casu'!$K$5:$O$5,MATCH(AJ$36,'07 Uspora casu'!$K$5:$O$5,1)+1)-INDEX('07 Uspora casu'!$K$5:$O$5,MATCH(AJ$36,'07 Uspora casu'!$K$5:$O$5,1))))*AI39))),0),IFERROR(IF(AJ$36&lt;MIN('07 Uspora casu'!$K$5:$O$5),AK39*('07 Uspora casu'!$L8/'07 Uspora casu'!$K8)^(1/('07 Uspora casu'!$L$5-'07 Uspora casu'!$K$5)),IF(AJ$36&gt;MAX('07 Uspora casu'!$K$5:$O$5),(INDEX('07 Uspora casu'!$K8:$O8,MATCH(AJ$36,'07 Uspora casu'!$K$5:$O$5,1)-1)/INDEX('07 Uspora casu'!$K8:$O8,MATCH(AJ$36,'07 Uspora casu'!$K$5:$O$5,1)))^(1/(INDEX('07 Uspora casu'!$K$5:$O$5,MATCH(AJ$36,'07 Uspora casu'!$K$5:$O$5,1))-INDEX('07 Uspora casu'!$K$5:$O$5,MATCH(AJ$36,'07 Uspora casu'!$K$5:$O$5,1)-1)))*AI39,IFERROR($E39/INDEX('07 Uspora casu'!$K8:$O8,MATCH(AJ$36,'07 Uspora casu'!$K$5:$O$5,0)),(INDEX('07 Uspora casu'!$K8:$O8,MATCH(AJ$36,'07 Uspora casu'!$K$5:$O$5,1))/INDEX('07 Uspora casu'!$K8:$O8,MATCH(AJ$36,'07 Uspora casu'!$K$5:$O$5,1)+1))^(1/(INDEX('07 Uspora casu'!$K$5:$O$5,MATCH(AJ$36,'07 Uspora casu'!$K$5:$O$5,1)+1)-INDEX('07 Uspora casu'!$K$5:$O$5,MATCH(AJ$36,'07 Uspora casu'!$K$5:$O$5,1))))*AI39))),0)))</f>
        <v>3.3294255568581475E-2</v>
      </c>
      <c r="AK39" s="48">
        <f>IF($E39="",0,IF('07 Uspora casu'!$D$2="Jazdný čas",IFERROR(IF(AK$36&lt;MIN('07 Uspora casu'!$K$5:$O$5),AL39*('07 Uspora casu'!$K8/'07 Uspora casu'!$L8)^(1/('07 Uspora casu'!$L$5-'07 Uspora casu'!$K$5)),IF(AK$36&gt;MAX('07 Uspora casu'!$K$5:$O$5),(INDEX('07 Uspora casu'!$K8:$O8,MATCH(AK$36,'07 Uspora casu'!$K$5:$O$5,1))/INDEX('07 Uspora casu'!$K8:$O8,MATCH(AK$36,'07 Uspora casu'!$K$5:$O$5,1)-1))^(1/(INDEX('07 Uspora casu'!$K$5:$O$5,MATCH(AK$36,'07 Uspora casu'!$K$5:$O$5,1))-INDEX('07 Uspora casu'!$K$5:$O$5,MATCH(AK$36,'07 Uspora casu'!$K$5:$O$5,1)-1)))*AJ39,IFERROR(INDEX('07 Uspora casu'!$K8:$O8,MATCH(AK$36,'07 Uspora casu'!$K$5:$O$5,0))/60,(INDEX('07 Uspora casu'!$K8:$O8,MATCH(AK$36,'07 Uspora casu'!$K$5:$O$5,1)+1)/INDEX('07 Uspora casu'!$K8:$O8,MATCH(AK$36,'07 Uspora casu'!$K$5:$O$5,1)))^(1/(INDEX('07 Uspora casu'!$K$5:$O$5,MATCH(AK$36,'07 Uspora casu'!$K$5:$O$5,1)+1)-INDEX('07 Uspora casu'!$K$5:$O$5,MATCH(AK$36,'07 Uspora casu'!$K$5:$O$5,1))))*AJ39))),0),IFERROR(IF(AK$36&lt;MIN('07 Uspora casu'!$K$5:$O$5),AL39*('07 Uspora casu'!$L8/'07 Uspora casu'!$K8)^(1/('07 Uspora casu'!$L$5-'07 Uspora casu'!$K$5)),IF(AK$36&gt;MAX('07 Uspora casu'!$K$5:$O$5),(INDEX('07 Uspora casu'!$K8:$O8,MATCH(AK$36,'07 Uspora casu'!$K$5:$O$5,1)-1)/INDEX('07 Uspora casu'!$K8:$O8,MATCH(AK$36,'07 Uspora casu'!$K$5:$O$5,1)))^(1/(INDEX('07 Uspora casu'!$K$5:$O$5,MATCH(AK$36,'07 Uspora casu'!$K$5:$O$5,1))-INDEX('07 Uspora casu'!$K$5:$O$5,MATCH(AK$36,'07 Uspora casu'!$K$5:$O$5,1)-1)))*AJ39,IFERROR($E39/INDEX('07 Uspora casu'!$K8:$O8,MATCH(AK$36,'07 Uspora casu'!$K$5:$O$5,0)),(INDEX('07 Uspora casu'!$K8:$O8,MATCH(AK$36,'07 Uspora casu'!$K$5:$O$5,1))/INDEX('07 Uspora casu'!$K8:$O8,MATCH(AK$36,'07 Uspora casu'!$K$5:$O$5,1)+1))^(1/(INDEX('07 Uspora casu'!$K$5:$O$5,MATCH(AK$36,'07 Uspora casu'!$K$5:$O$5,1)+1)-INDEX('07 Uspora casu'!$K$5:$O$5,MATCH(AK$36,'07 Uspora casu'!$K$5:$O$5,1))))*AJ39))),0)))</f>
        <v>3.3518822701942348E-2</v>
      </c>
      <c r="AL39" s="48">
        <f>IF($E39="",0,IF('07 Uspora casu'!$D$2="Jazdný čas",IFERROR(IF(AL$36&lt;MIN('07 Uspora casu'!$K$5:$O$5),AM39*('07 Uspora casu'!$K8/'07 Uspora casu'!$L8)^(1/('07 Uspora casu'!$L$5-'07 Uspora casu'!$K$5)),IF(AL$36&gt;MAX('07 Uspora casu'!$K$5:$O$5),(INDEX('07 Uspora casu'!$K8:$O8,MATCH(AL$36,'07 Uspora casu'!$K$5:$O$5,1))/INDEX('07 Uspora casu'!$K8:$O8,MATCH(AL$36,'07 Uspora casu'!$K$5:$O$5,1)-1))^(1/(INDEX('07 Uspora casu'!$K$5:$O$5,MATCH(AL$36,'07 Uspora casu'!$K$5:$O$5,1))-INDEX('07 Uspora casu'!$K$5:$O$5,MATCH(AL$36,'07 Uspora casu'!$K$5:$O$5,1)-1)))*AK39,IFERROR(INDEX('07 Uspora casu'!$K8:$O8,MATCH(AL$36,'07 Uspora casu'!$K$5:$O$5,0))/60,(INDEX('07 Uspora casu'!$K8:$O8,MATCH(AL$36,'07 Uspora casu'!$K$5:$O$5,1)+1)/INDEX('07 Uspora casu'!$K8:$O8,MATCH(AL$36,'07 Uspora casu'!$K$5:$O$5,1)))^(1/(INDEX('07 Uspora casu'!$K$5:$O$5,MATCH(AL$36,'07 Uspora casu'!$K$5:$O$5,1)+1)-INDEX('07 Uspora casu'!$K$5:$O$5,MATCH(AL$36,'07 Uspora casu'!$K$5:$O$5,1))))*AK39))),0),IFERROR(IF(AL$36&lt;MIN('07 Uspora casu'!$K$5:$O$5),AM39*('07 Uspora casu'!$L8/'07 Uspora casu'!$K8)^(1/('07 Uspora casu'!$L$5-'07 Uspora casu'!$K$5)),IF(AL$36&gt;MAX('07 Uspora casu'!$K$5:$O$5),(INDEX('07 Uspora casu'!$K8:$O8,MATCH(AL$36,'07 Uspora casu'!$K$5:$O$5,1)-1)/INDEX('07 Uspora casu'!$K8:$O8,MATCH(AL$36,'07 Uspora casu'!$K$5:$O$5,1)))^(1/(INDEX('07 Uspora casu'!$K$5:$O$5,MATCH(AL$36,'07 Uspora casu'!$K$5:$O$5,1))-INDEX('07 Uspora casu'!$K$5:$O$5,MATCH(AL$36,'07 Uspora casu'!$K$5:$O$5,1)-1)))*AK39,IFERROR($E39/INDEX('07 Uspora casu'!$K8:$O8,MATCH(AL$36,'07 Uspora casu'!$K$5:$O$5,0)),(INDEX('07 Uspora casu'!$K8:$O8,MATCH(AL$36,'07 Uspora casu'!$K$5:$O$5,1))/INDEX('07 Uspora casu'!$K8:$O8,MATCH(AL$36,'07 Uspora casu'!$K$5:$O$5,1)+1))^(1/(INDEX('07 Uspora casu'!$K$5:$O$5,MATCH(AL$36,'07 Uspora casu'!$K$5:$O$5,1)+1)-INDEX('07 Uspora casu'!$K$5:$O$5,MATCH(AL$36,'07 Uspora casu'!$K$5:$O$5,1))))*AK39))),0)))</f>
        <v>3.3744904522943014E-2</v>
      </c>
      <c r="AM39" s="48">
        <f>IF($E39="",0,IF('07 Uspora casu'!$D$2="Jazdný čas",IFERROR(IF(AM$36&lt;MIN('07 Uspora casu'!$K$5:$O$5),AN39*('07 Uspora casu'!$K8/'07 Uspora casu'!$L8)^(1/('07 Uspora casu'!$L$5-'07 Uspora casu'!$K$5)),IF(AM$36&gt;MAX('07 Uspora casu'!$K$5:$O$5),(INDEX('07 Uspora casu'!$K8:$O8,MATCH(AM$36,'07 Uspora casu'!$K$5:$O$5,1))/INDEX('07 Uspora casu'!$K8:$O8,MATCH(AM$36,'07 Uspora casu'!$K$5:$O$5,1)-1))^(1/(INDEX('07 Uspora casu'!$K$5:$O$5,MATCH(AM$36,'07 Uspora casu'!$K$5:$O$5,1))-INDEX('07 Uspora casu'!$K$5:$O$5,MATCH(AM$36,'07 Uspora casu'!$K$5:$O$5,1)-1)))*AL39,IFERROR(INDEX('07 Uspora casu'!$K8:$O8,MATCH(AM$36,'07 Uspora casu'!$K$5:$O$5,0))/60,(INDEX('07 Uspora casu'!$K8:$O8,MATCH(AM$36,'07 Uspora casu'!$K$5:$O$5,1)+1)/INDEX('07 Uspora casu'!$K8:$O8,MATCH(AM$36,'07 Uspora casu'!$K$5:$O$5,1)))^(1/(INDEX('07 Uspora casu'!$K$5:$O$5,MATCH(AM$36,'07 Uspora casu'!$K$5:$O$5,1)+1)-INDEX('07 Uspora casu'!$K$5:$O$5,MATCH(AM$36,'07 Uspora casu'!$K$5:$O$5,1))))*AL39))),0),IFERROR(IF(AM$36&lt;MIN('07 Uspora casu'!$K$5:$O$5),AN39*('07 Uspora casu'!$L8/'07 Uspora casu'!$K8)^(1/('07 Uspora casu'!$L$5-'07 Uspora casu'!$K$5)),IF(AM$36&gt;MAX('07 Uspora casu'!$K$5:$O$5),(INDEX('07 Uspora casu'!$K8:$O8,MATCH(AM$36,'07 Uspora casu'!$K$5:$O$5,1)-1)/INDEX('07 Uspora casu'!$K8:$O8,MATCH(AM$36,'07 Uspora casu'!$K$5:$O$5,1)))^(1/(INDEX('07 Uspora casu'!$K$5:$O$5,MATCH(AM$36,'07 Uspora casu'!$K$5:$O$5,1))-INDEX('07 Uspora casu'!$K$5:$O$5,MATCH(AM$36,'07 Uspora casu'!$K$5:$O$5,1)-1)))*AL39,IFERROR($E39/INDEX('07 Uspora casu'!$K8:$O8,MATCH(AM$36,'07 Uspora casu'!$K$5:$O$5,0)),(INDEX('07 Uspora casu'!$K8:$O8,MATCH(AM$36,'07 Uspora casu'!$K$5:$O$5,1))/INDEX('07 Uspora casu'!$K8:$O8,MATCH(AM$36,'07 Uspora casu'!$K$5:$O$5,1)+1))^(1/(INDEX('07 Uspora casu'!$K$5:$O$5,MATCH(AM$36,'07 Uspora casu'!$K$5:$O$5,1)+1)-INDEX('07 Uspora casu'!$K$5:$O$5,MATCH(AM$36,'07 Uspora casu'!$K$5:$O$5,1))))*AL39))),0)))</f>
        <v>3.397251124803239E-2</v>
      </c>
      <c r="AN39" s="48">
        <f>IF($E39="",0,IF('07 Uspora casu'!$D$2="Jazdný čas",IFERROR(IF(AN$36&lt;MIN('07 Uspora casu'!$K$5:$O$5),AO39*('07 Uspora casu'!$K8/'07 Uspora casu'!$L8)^(1/('07 Uspora casu'!$L$5-'07 Uspora casu'!$K$5)),IF(AN$36&gt;MAX('07 Uspora casu'!$K$5:$O$5),(INDEX('07 Uspora casu'!$K8:$O8,MATCH(AN$36,'07 Uspora casu'!$K$5:$O$5,1))/INDEX('07 Uspora casu'!$K8:$O8,MATCH(AN$36,'07 Uspora casu'!$K$5:$O$5,1)-1))^(1/(INDEX('07 Uspora casu'!$K$5:$O$5,MATCH(AN$36,'07 Uspora casu'!$K$5:$O$5,1))-INDEX('07 Uspora casu'!$K$5:$O$5,MATCH(AN$36,'07 Uspora casu'!$K$5:$O$5,1)-1)))*AM39,IFERROR(INDEX('07 Uspora casu'!$K8:$O8,MATCH(AN$36,'07 Uspora casu'!$K$5:$O$5,0))/60,(INDEX('07 Uspora casu'!$K8:$O8,MATCH(AN$36,'07 Uspora casu'!$K$5:$O$5,1)+1)/INDEX('07 Uspora casu'!$K8:$O8,MATCH(AN$36,'07 Uspora casu'!$K$5:$O$5,1)))^(1/(INDEX('07 Uspora casu'!$K$5:$O$5,MATCH(AN$36,'07 Uspora casu'!$K$5:$O$5,1)+1)-INDEX('07 Uspora casu'!$K$5:$O$5,MATCH(AN$36,'07 Uspora casu'!$K$5:$O$5,1))))*AM39))),0),IFERROR(IF(AN$36&lt;MIN('07 Uspora casu'!$K$5:$O$5),AO39*('07 Uspora casu'!$L8/'07 Uspora casu'!$K8)^(1/('07 Uspora casu'!$L$5-'07 Uspora casu'!$K$5)),IF(AN$36&gt;MAX('07 Uspora casu'!$K$5:$O$5),(INDEX('07 Uspora casu'!$K8:$O8,MATCH(AN$36,'07 Uspora casu'!$K$5:$O$5,1)-1)/INDEX('07 Uspora casu'!$K8:$O8,MATCH(AN$36,'07 Uspora casu'!$K$5:$O$5,1)))^(1/(INDEX('07 Uspora casu'!$K$5:$O$5,MATCH(AN$36,'07 Uspora casu'!$K$5:$O$5,1))-INDEX('07 Uspora casu'!$K$5:$O$5,MATCH(AN$36,'07 Uspora casu'!$K$5:$O$5,1)-1)))*AM39,IFERROR($E39/INDEX('07 Uspora casu'!$K8:$O8,MATCH(AN$36,'07 Uspora casu'!$K$5:$O$5,0)),(INDEX('07 Uspora casu'!$K8:$O8,MATCH(AN$36,'07 Uspora casu'!$K$5:$O$5,1))/INDEX('07 Uspora casu'!$K8:$O8,MATCH(AN$36,'07 Uspora casu'!$K$5:$O$5,1)+1))^(1/(INDEX('07 Uspora casu'!$K$5:$O$5,MATCH(AN$36,'07 Uspora casu'!$K$5:$O$5,1)+1)-INDEX('07 Uspora casu'!$K$5:$O$5,MATCH(AN$36,'07 Uspora casu'!$K$5:$O$5,1))))*AM39))),0)))</f>
        <v>3.420165316256854E-2</v>
      </c>
      <c r="AO39" s="48">
        <f>IF($E39="",0,IF('07 Uspora casu'!$D$2="Jazdný čas",IFERROR(IF(AO$36&lt;MIN('07 Uspora casu'!$K$5:$O$5),AP39*('07 Uspora casu'!$K8/'07 Uspora casu'!$L8)^(1/('07 Uspora casu'!$L$5-'07 Uspora casu'!$K$5)),IF(AO$36&gt;MAX('07 Uspora casu'!$K$5:$O$5),(INDEX('07 Uspora casu'!$K8:$O8,MATCH(AO$36,'07 Uspora casu'!$K$5:$O$5,1))/INDEX('07 Uspora casu'!$K8:$O8,MATCH(AO$36,'07 Uspora casu'!$K$5:$O$5,1)-1))^(1/(INDEX('07 Uspora casu'!$K$5:$O$5,MATCH(AO$36,'07 Uspora casu'!$K$5:$O$5,1))-INDEX('07 Uspora casu'!$K$5:$O$5,MATCH(AO$36,'07 Uspora casu'!$K$5:$O$5,1)-1)))*AN39,IFERROR(INDEX('07 Uspora casu'!$K8:$O8,MATCH(AO$36,'07 Uspora casu'!$K$5:$O$5,0))/60,(INDEX('07 Uspora casu'!$K8:$O8,MATCH(AO$36,'07 Uspora casu'!$K$5:$O$5,1)+1)/INDEX('07 Uspora casu'!$K8:$O8,MATCH(AO$36,'07 Uspora casu'!$K$5:$O$5,1)))^(1/(INDEX('07 Uspora casu'!$K$5:$O$5,MATCH(AO$36,'07 Uspora casu'!$K$5:$O$5,1)+1)-INDEX('07 Uspora casu'!$K$5:$O$5,MATCH(AO$36,'07 Uspora casu'!$K$5:$O$5,1))))*AN39))),0),IFERROR(IF(AO$36&lt;MIN('07 Uspora casu'!$K$5:$O$5),AP39*('07 Uspora casu'!$L8/'07 Uspora casu'!$K8)^(1/('07 Uspora casu'!$L$5-'07 Uspora casu'!$K$5)),IF(AO$36&gt;MAX('07 Uspora casu'!$K$5:$O$5),(INDEX('07 Uspora casu'!$K8:$O8,MATCH(AO$36,'07 Uspora casu'!$K$5:$O$5,1)-1)/INDEX('07 Uspora casu'!$K8:$O8,MATCH(AO$36,'07 Uspora casu'!$K$5:$O$5,1)))^(1/(INDEX('07 Uspora casu'!$K$5:$O$5,MATCH(AO$36,'07 Uspora casu'!$K$5:$O$5,1))-INDEX('07 Uspora casu'!$K$5:$O$5,MATCH(AO$36,'07 Uspora casu'!$K$5:$O$5,1)-1)))*AN39,IFERROR($E39/INDEX('07 Uspora casu'!$K8:$O8,MATCH(AO$36,'07 Uspora casu'!$K$5:$O$5,0)),(INDEX('07 Uspora casu'!$K8:$O8,MATCH(AO$36,'07 Uspora casu'!$K$5:$O$5,1))/INDEX('07 Uspora casu'!$K8:$O8,MATCH(AO$36,'07 Uspora casu'!$K$5:$O$5,1)+1))^(1/(INDEX('07 Uspora casu'!$K$5:$O$5,MATCH(AO$36,'07 Uspora casu'!$K$5:$O$5,1)+1)-INDEX('07 Uspora casu'!$K$5:$O$5,MATCH(AO$36,'07 Uspora casu'!$K$5:$O$5,1))))*AN39))),0)))</f>
        <v>3.4432340621283447E-2</v>
      </c>
      <c r="AP39" s="48">
        <f>IF($E39="",0,IF('07 Uspora casu'!$D$2="Jazdný čas",IFERROR(IF(AP$36&lt;MIN('07 Uspora casu'!$K$5:$O$5),AQ39*('07 Uspora casu'!$K8/'07 Uspora casu'!$L8)^(1/('07 Uspora casu'!$L$5-'07 Uspora casu'!$K$5)),IF(AP$36&gt;MAX('07 Uspora casu'!$K$5:$O$5),(INDEX('07 Uspora casu'!$K8:$O8,MATCH(AP$36,'07 Uspora casu'!$K$5:$O$5,1))/INDEX('07 Uspora casu'!$K8:$O8,MATCH(AP$36,'07 Uspora casu'!$K$5:$O$5,1)-1))^(1/(INDEX('07 Uspora casu'!$K$5:$O$5,MATCH(AP$36,'07 Uspora casu'!$K$5:$O$5,1))-INDEX('07 Uspora casu'!$K$5:$O$5,MATCH(AP$36,'07 Uspora casu'!$K$5:$O$5,1)-1)))*AO39,IFERROR(INDEX('07 Uspora casu'!$K8:$O8,MATCH(AP$36,'07 Uspora casu'!$K$5:$O$5,0))/60,(INDEX('07 Uspora casu'!$K8:$O8,MATCH(AP$36,'07 Uspora casu'!$K$5:$O$5,1)+1)/INDEX('07 Uspora casu'!$K8:$O8,MATCH(AP$36,'07 Uspora casu'!$K$5:$O$5,1)))^(1/(INDEX('07 Uspora casu'!$K$5:$O$5,MATCH(AP$36,'07 Uspora casu'!$K$5:$O$5,1)+1)-INDEX('07 Uspora casu'!$K$5:$O$5,MATCH(AP$36,'07 Uspora casu'!$K$5:$O$5,1))))*AO39))),0),IFERROR(IF(AP$36&lt;MIN('07 Uspora casu'!$K$5:$O$5),AQ39*('07 Uspora casu'!$L8/'07 Uspora casu'!$K8)^(1/('07 Uspora casu'!$L$5-'07 Uspora casu'!$K$5)),IF(AP$36&gt;MAX('07 Uspora casu'!$K$5:$O$5),(INDEX('07 Uspora casu'!$K8:$O8,MATCH(AP$36,'07 Uspora casu'!$K$5:$O$5,1)-1)/INDEX('07 Uspora casu'!$K8:$O8,MATCH(AP$36,'07 Uspora casu'!$K$5:$O$5,1)))^(1/(INDEX('07 Uspora casu'!$K$5:$O$5,MATCH(AP$36,'07 Uspora casu'!$K$5:$O$5,1))-INDEX('07 Uspora casu'!$K$5:$O$5,MATCH(AP$36,'07 Uspora casu'!$K$5:$O$5,1)-1)))*AO39,IFERROR($E39/INDEX('07 Uspora casu'!$K8:$O8,MATCH(AP$36,'07 Uspora casu'!$K$5:$O$5,0)),(INDEX('07 Uspora casu'!$K8:$O8,MATCH(AP$36,'07 Uspora casu'!$K$5:$O$5,1))/INDEX('07 Uspora casu'!$K8:$O8,MATCH(AP$36,'07 Uspora casu'!$K$5:$O$5,1)+1))^(1/(INDEX('07 Uspora casu'!$K$5:$O$5,MATCH(AP$36,'07 Uspora casu'!$K$5:$O$5,1)+1)-INDEX('07 Uspora casu'!$K$5:$O$5,MATCH(AP$36,'07 Uspora casu'!$K$5:$O$5,1))))*AO39))),0)))</f>
        <v>3.466458404875096E-2</v>
      </c>
      <c r="AQ39" s="48">
        <f>IF($E39="",0,IF('07 Uspora casu'!$D$2="Jazdný čas",IFERROR(IF(AQ$36&lt;MIN('07 Uspora casu'!$K$5:$O$5),AR39*('07 Uspora casu'!$K8/'07 Uspora casu'!$L8)^(1/('07 Uspora casu'!$L$5-'07 Uspora casu'!$K$5)),IF(AQ$36&gt;MAX('07 Uspora casu'!$K$5:$O$5),(INDEX('07 Uspora casu'!$K8:$O8,MATCH(AQ$36,'07 Uspora casu'!$K$5:$O$5,1))/INDEX('07 Uspora casu'!$K8:$O8,MATCH(AQ$36,'07 Uspora casu'!$K$5:$O$5,1)-1))^(1/(INDEX('07 Uspora casu'!$K$5:$O$5,MATCH(AQ$36,'07 Uspora casu'!$K$5:$O$5,1))-INDEX('07 Uspora casu'!$K$5:$O$5,MATCH(AQ$36,'07 Uspora casu'!$K$5:$O$5,1)-1)))*AP39,IFERROR(INDEX('07 Uspora casu'!$K8:$O8,MATCH(AQ$36,'07 Uspora casu'!$K$5:$O$5,0))/60,(INDEX('07 Uspora casu'!$K8:$O8,MATCH(AQ$36,'07 Uspora casu'!$K$5:$O$5,1)+1)/INDEX('07 Uspora casu'!$K8:$O8,MATCH(AQ$36,'07 Uspora casu'!$K$5:$O$5,1)))^(1/(INDEX('07 Uspora casu'!$K$5:$O$5,MATCH(AQ$36,'07 Uspora casu'!$K$5:$O$5,1)+1)-INDEX('07 Uspora casu'!$K$5:$O$5,MATCH(AQ$36,'07 Uspora casu'!$K$5:$O$5,1))))*AP39))),0),IFERROR(IF(AQ$36&lt;MIN('07 Uspora casu'!$K$5:$O$5),AR39*('07 Uspora casu'!$L8/'07 Uspora casu'!$K8)^(1/('07 Uspora casu'!$L$5-'07 Uspora casu'!$K$5)),IF(AQ$36&gt;MAX('07 Uspora casu'!$K$5:$O$5),(INDEX('07 Uspora casu'!$K8:$O8,MATCH(AQ$36,'07 Uspora casu'!$K$5:$O$5,1)-1)/INDEX('07 Uspora casu'!$K8:$O8,MATCH(AQ$36,'07 Uspora casu'!$K$5:$O$5,1)))^(1/(INDEX('07 Uspora casu'!$K$5:$O$5,MATCH(AQ$36,'07 Uspora casu'!$K$5:$O$5,1))-INDEX('07 Uspora casu'!$K$5:$O$5,MATCH(AQ$36,'07 Uspora casu'!$K$5:$O$5,1)-1)))*AP39,IFERROR($E39/INDEX('07 Uspora casu'!$K8:$O8,MATCH(AQ$36,'07 Uspora casu'!$K$5:$O$5,0)),(INDEX('07 Uspora casu'!$K8:$O8,MATCH(AQ$36,'07 Uspora casu'!$K$5:$O$5,1))/INDEX('07 Uspora casu'!$K8:$O8,MATCH(AQ$36,'07 Uspora casu'!$K$5:$O$5,1)+1))^(1/(INDEX('07 Uspora casu'!$K$5:$O$5,MATCH(AQ$36,'07 Uspora casu'!$K$5:$O$5,1)+1)-INDEX('07 Uspora casu'!$K$5:$O$5,MATCH(AQ$36,'07 Uspora casu'!$K$5:$O$5,1))))*AP39))),0)))</f>
        <v>3.4898393939857851E-2</v>
      </c>
      <c r="AR39" s="48">
        <f>IF($E39="",0,IF('07 Uspora casu'!$D$2="Jazdný čas",IFERROR(IF(AR$36&lt;MIN('07 Uspora casu'!$K$5:$O$5),AS39*('07 Uspora casu'!$K8/'07 Uspora casu'!$L8)^(1/('07 Uspora casu'!$L$5-'07 Uspora casu'!$K$5)),IF(AR$36&gt;MAX('07 Uspora casu'!$K$5:$O$5),(INDEX('07 Uspora casu'!$K8:$O8,MATCH(AR$36,'07 Uspora casu'!$K$5:$O$5,1))/INDEX('07 Uspora casu'!$K8:$O8,MATCH(AR$36,'07 Uspora casu'!$K$5:$O$5,1)-1))^(1/(INDEX('07 Uspora casu'!$K$5:$O$5,MATCH(AR$36,'07 Uspora casu'!$K$5:$O$5,1))-INDEX('07 Uspora casu'!$K$5:$O$5,MATCH(AR$36,'07 Uspora casu'!$K$5:$O$5,1)-1)))*AQ39,IFERROR(INDEX('07 Uspora casu'!$K8:$O8,MATCH(AR$36,'07 Uspora casu'!$K$5:$O$5,0))/60,(INDEX('07 Uspora casu'!$K8:$O8,MATCH(AR$36,'07 Uspora casu'!$K$5:$O$5,1)+1)/INDEX('07 Uspora casu'!$K8:$O8,MATCH(AR$36,'07 Uspora casu'!$K$5:$O$5,1)))^(1/(INDEX('07 Uspora casu'!$K$5:$O$5,MATCH(AR$36,'07 Uspora casu'!$K$5:$O$5,1)+1)-INDEX('07 Uspora casu'!$K$5:$O$5,MATCH(AR$36,'07 Uspora casu'!$K$5:$O$5,1))))*AQ39))),0),IFERROR(IF(AR$36&lt;MIN('07 Uspora casu'!$K$5:$O$5),AS39*('07 Uspora casu'!$L8/'07 Uspora casu'!$K8)^(1/('07 Uspora casu'!$L$5-'07 Uspora casu'!$K$5)),IF(AR$36&gt;MAX('07 Uspora casu'!$K$5:$O$5),(INDEX('07 Uspora casu'!$K8:$O8,MATCH(AR$36,'07 Uspora casu'!$K$5:$O$5,1)-1)/INDEX('07 Uspora casu'!$K8:$O8,MATCH(AR$36,'07 Uspora casu'!$K$5:$O$5,1)))^(1/(INDEX('07 Uspora casu'!$K$5:$O$5,MATCH(AR$36,'07 Uspora casu'!$K$5:$O$5,1))-INDEX('07 Uspora casu'!$K$5:$O$5,MATCH(AR$36,'07 Uspora casu'!$K$5:$O$5,1)-1)))*AQ39,IFERROR($E39/INDEX('07 Uspora casu'!$K8:$O8,MATCH(AR$36,'07 Uspora casu'!$K$5:$O$5,0)),(INDEX('07 Uspora casu'!$K8:$O8,MATCH(AR$36,'07 Uspora casu'!$K$5:$O$5,1))/INDEX('07 Uspora casu'!$K8:$O8,MATCH(AR$36,'07 Uspora casu'!$K$5:$O$5,1)+1))^(1/(INDEX('07 Uspora casu'!$K$5:$O$5,MATCH(AR$36,'07 Uspora casu'!$K$5:$O$5,1)+1)-INDEX('07 Uspora casu'!$K$5:$O$5,MATCH(AR$36,'07 Uspora casu'!$K$5:$O$5,1))))*AQ39))),0)))</f>
        <v>3.5133780860278074E-2</v>
      </c>
      <c r="AS39" s="48">
        <f>IF($E39="",0,IF('07 Uspora casu'!$D$2="Jazdný čas",IFERROR(IF(AS$36&lt;MIN('07 Uspora casu'!$K$5:$O$5),AT39*('07 Uspora casu'!$K8/'07 Uspora casu'!$L8)^(1/('07 Uspora casu'!$L$5-'07 Uspora casu'!$K$5)),IF(AS$36&gt;MAX('07 Uspora casu'!$K$5:$O$5),(INDEX('07 Uspora casu'!$K8:$O8,MATCH(AS$36,'07 Uspora casu'!$K$5:$O$5,1))/INDEX('07 Uspora casu'!$K8:$O8,MATCH(AS$36,'07 Uspora casu'!$K$5:$O$5,1)-1))^(1/(INDEX('07 Uspora casu'!$K$5:$O$5,MATCH(AS$36,'07 Uspora casu'!$K$5:$O$5,1))-INDEX('07 Uspora casu'!$K$5:$O$5,MATCH(AS$36,'07 Uspora casu'!$K$5:$O$5,1)-1)))*AR39,IFERROR(INDEX('07 Uspora casu'!$K8:$O8,MATCH(AS$36,'07 Uspora casu'!$K$5:$O$5,0))/60,(INDEX('07 Uspora casu'!$K8:$O8,MATCH(AS$36,'07 Uspora casu'!$K$5:$O$5,1)+1)/INDEX('07 Uspora casu'!$K8:$O8,MATCH(AS$36,'07 Uspora casu'!$K$5:$O$5,1)))^(1/(INDEX('07 Uspora casu'!$K$5:$O$5,MATCH(AS$36,'07 Uspora casu'!$K$5:$O$5,1)+1)-INDEX('07 Uspora casu'!$K$5:$O$5,MATCH(AS$36,'07 Uspora casu'!$K$5:$O$5,1))))*AR39))),0),IFERROR(IF(AS$36&lt;MIN('07 Uspora casu'!$K$5:$O$5),AT39*('07 Uspora casu'!$L8/'07 Uspora casu'!$K8)^(1/('07 Uspora casu'!$L$5-'07 Uspora casu'!$K$5)),IF(AS$36&gt;MAX('07 Uspora casu'!$K$5:$O$5),(INDEX('07 Uspora casu'!$K8:$O8,MATCH(AS$36,'07 Uspora casu'!$K$5:$O$5,1)-1)/INDEX('07 Uspora casu'!$K8:$O8,MATCH(AS$36,'07 Uspora casu'!$K$5:$O$5,1)))^(1/(INDEX('07 Uspora casu'!$K$5:$O$5,MATCH(AS$36,'07 Uspora casu'!$K$5:$O$5,1))-INDEX('07 Uspora casu'!$K$5:$O$5,MATCH(AS$36,'07 Uspora casu'!$K$5:$O$5,1)-1)))*AR39,IFERROR($E39/INDEX('07 Uspora casu'!$K8:$O8,MATCH(AS$36,'07 Uspora casu'!$K$5:$O$5,0)),(INDEX('07 Uspora casu'!$K8:$O8,MATCH(AS$36,'07 Uspora casu'!$K$5:$O$5,1))/INDEX('07 Uspora casu'!$K8:$O8,MATCH(AS$36,'07 Uspora casu'!$K$5:$O$5,1)+1))^(1/(INDEX('07 Uspora casu'!$K$5:$O$5,MATCH(AS$36,'07 Uspora casu'!$K$5:$O$5,1)+1)-INDEX('07 Uspora casu'!$K$5:$O$5,MATCH(AS$36,'07 Uspora casu'!$K$5:$O$5,1))))*AR39))),0)))</f>
        <v>3.5370755446950231E-2</v>
      </c>
      <c r="AT39" s="48">
        <f>IF($E39="",0,IF('07 Uspora casu'!$D$2="Jazdný čas",IFERROR(IF(AT$36&lt;MIN('07 Uspora casu'!$K$5:$O$5),AU39*('07 Uspora casu'!$K8/'07 Uspora casu'!$L8)^(1/('07 Uspora casu'!$L$5-'07 Uspora casu'!$K$5)),IF(AT$36&gt;MAX('07 Uspora casu'!$K$5:$O$5),(INDEX('07 Uspora casu'!$K8:$O8,MATCH(AT$36,'07 Uspora casu'!$K$5:$O$5,1))/INDEX('07 Uspora casu'!$K8:$O8,MATCH(AT$36,'07 Uspora casu'!$K$5:$O$5,1)-1))^(1/(INDEX('07 Uspora casu'!$K$5:$O$5,MATCH(AT$36,'07 Uspora casu'!$K$5:$O$5,1))-INDEX('07 Uspora casu'!$K$5:$O$5,MATCH(AT$36,'07 Uspora casu'!$K$5:$O$5,1)-1)))*AS39,IFERROR(INDEX('07 Uspora casu'!$K8:$O8,MATCH(AT$36,'07 Uspora casu'!$K$5:$O$5,0))/60,(INDEX('07 Uspora casu'!$K8:$O8,MATCH(AT$36,'07 Uspora casu'!$K$5:$O$5,1)+1)/INDEX('07 Uspora casu'!$K8:$O8,MATCH(AT$36,'07 Uspora casu'!$K$5:$O$5,1)))^(1/(INDEX('07 Uspora casu'!$K$5:$O$5,MATCH(AT$36,'07 Uspora casu'!$K$5:$O$5,1)+1)-INDEX('07 Uspora casu'!$K$5:$O$5,MATCH(AT$36,'07 Uspora casu'!$K$5:$O$5,1))))*AS39))),0),IFERROR(IF(AT$36&lt;MIN('07 Uspora casu'!$K$5:$O$5),AU39*('07 Uspora casu'!$L8/'07 Uspora casu'!$K8)^(1/('07 Uspora casu'!$L$5-'07 Uspora casu'!$K$5)),IF(AT$36&gt;MAX('07 Uspora casu'!$K$5:$O$5),(INDEX('07 Uspora casu'!$K8:$O8,MATCH(AT$36,'07 Uspora casu'!$K$5:$O$5,1)-1)/INDEX('07 Uspora casu'!$K8:$O8,MATCH(AT$36,'07 Uspora casu'!$K$5:$O$5,1)))^(1/(INDEX('07 Uspora casu'!$K$5:$O$5,MATCH(AT$36,'07 Uspora casu'!$K$5:$O$5,1))-INDEX('07 Uspora casu'!$K$5:$O$5,MATCH(AT$36,'07 Uspora casu'!$K$5:$O$5,1)-1)))*AS39,IFERROR($E39/INDEX('07 Uspora casu'!$K8:$O8,MATCH(AT$36,'07 Uspora casu'!$K$5:$O$5,0)),(INDEX('07 Uspora casu'!$K8:$O8,MATCH(AT$36,'07 Uspora casu'!$K$5:$O$5,1))/INDEX('07 Uspora casu'!$K8:$O8,MATCH(AT$36,'07 Uspora casu'!$K$5:$O$5,1)+1))^(1/(INDEX('07 Uspora casu'!$K$5:$O$5,MATCH(AT$36,'07 Uspora casu'!$K$5:$O$5,1)+1)-INDEX('07 Uspora casu'!$K$5:$O$5,MATCH(AT$36,'07 Uspora casu'!$K$5:$O$5,1))))*AS39))),0)))</f>
        <v>3.5609328408558225E-2</v>
      </c>
      <c r="AU39" s="48">
        <f>IF($E39="",0,IF('07 Uspora casu'!$D$2="Jazdný čas",IFERROR(IF(AU$36&lt;MIN('07 Uspora casu'!$K$5:$O$5),AV39*('07 Uspora casu'!$K8/'07 Uspora casu'!$L8)^(1/('07 Uspora casu'!$L$5-'07 Uspora casu'!$K$5)),IF(AU$36&gt;MAX('07 Uspora casu'!$K$5:$O$5),(INDEX('07 Uspora casu'!$K8:$O8,MATCH(AU$36,'07 Uspora casu'!$K$5:$O$5,1))/INDEX('07 Uspora casu'!$K8:$O8,MATCH(AU$36,'07 Uspora casu'!$K$5:$O$5,1)-1))^(1/(INDEX('07 Uspora casu'!$K$5:$O$5,MATCH(AU$36,'07 Uspora casu'!$K$5:$O$5,1))-INDEX('07 Uspora casu'!$K$5:$O$5,MATCH(AU$36,'07 Uspora casu'!$K$5:$O$5,1)-1)))*AT39,IFERROR(INDEX('07 Uspora casu'!$K8:$O8,MATCH(AU$36,'07 Uspora casu'!$K$5:$O$5,0))/60,(INDEX('07 Uspora casu'!$K8:$O8,MATCH(AU$36,'07 Uspora casu'!$K$5:$O$5,1)+1)/INDEX('07 Uspora casu'!$K8:$O8,MATCH(AU$36,'07 Uspora casu'!$K$5:$O$5,1)))^(1/(INDEX('07 Uspora casu'!$K$5:$O$5,MATCH(AU$36,'07 Uspora casu'!$K$5:$O$5,1)+1)-INDEX('07 Uspora casu'!$K$5:$O$5,MATCH(AU$36,'07 Uspora casu'!$K$5:$O$5,1))))*AT39))),0),IFERROR(IF(AU$36&lt;MIN('07 Uspora casu'!$K$5:$O$5),AV39*('07 Uspora casu'!$L8/'07 Uspora casu'!$K8)^(1/('07 Uspora casu'!$L$5-'07 Uspora casu'!$K$5)),IF(AU$36&gt;MAX('07 Uspora casu'!$K$5:$O$5),(INDEX('07 Uspora casu'!$K8:$O8,MATCH(AU$36,'07 Uspora casu'!$K$5:$O$5,1)-1)/INDEX('07 Uspora casu'!$K8:$O8,MATCH(AU$36,'07 Uspora casu'!$K$5:$O$5,1)))^(1/(INDEX('07 Uspora casu'!$K$5:$O$5,MATCH(AU$36,'07 Uspora casu'!$K$5:$O$5,1))-INDEX('07 Uspora casu'!$K$5:$O$5,MATCH(AU$36,'07 Uspora casu'!$K$5:$O$5,1)-1)))*AT39,IFERROR($E39/INDEX('07 Uspora casu'!$K8:$O8,MATCH(AU$36,'07 Uspora casu'!$K$5:$O$5,0)),(INDEX('07 Uspora casu'!$K8:$O8,MATCH(AU$36,'07 Uspora casu'!$K$5:$O$5,1))/INDEX('07 Uspora casu'!$K8:$O8,MATCH(AU$36,'07 Uspora casu'!$K$5:$O$5,1)+1))^(1/(INDEX('07 Uspora casu'!$K$5:$O$5,MATCH(AU$36,'07 Uspora casu'!$K$5:$O$5,1)+1)-INDEX('07 Uspora casu'!$K$5:$O$5,MATCH(AU$36,'07 Uspora casu'!$K$5:$O$5,1))))*AT39))),0)))</f>
        <v>3.5849510526015205E-2</v>
      </c>
      <c r="AV39" s="48">
        <f>IF($E39="",0,IF('07 Uspora casu'!$D$2="Jazdný čas",IFERROR(IF(AV$36&lt;MIN('07 Uspora casu'!$K$5:$O$5),AW39*('07 Uspora casu'!$K8/'07 Uspora casu'!$L8)^(1/('07 Uspora casu'!$L$5-'07 Uspora casu'!$K$5)),IF(AV$36&gt;MAX('07 Uspora casu'!$K$5:$O$5),(INDEX('07 Uspora casu'!$K8:$O8,MATCH(AV$36,'07 Uspora casu'!$K$5:$O$5,1))/INDEX('07 Uspora casu'!$K8:$O8,MATCH(AV$36,'07 Uspora casu'!$K$5:$O$5,1)-1))^(1/(INDEX('07 Uspora casu'!$K$5:$O$5,MATCH(AV$36,'07 Uspora casu'!$K$5:$O$5,1))-INDEX('07 Uspora casu'!$K$5:$O$5,MATCH(AV$36,'07 Uspora casu'!$K$5:$O$5,1)-1)))*AU39,IFERROR(INDEX('07 Uspora casu'!$K8:$O8,MATCH(AV$36,'07 Uspora casu'!$K$5:$O$5,0))/60,(INDEX('07 Uspora casu'!$K8:$O8,MATCH(AV$36,'07 Uspora casu'!$K$5:$O$5,1)+1)/INDEX('07 Uspora casu'!$K8:$O8,MATCH(AV$36,'07 Uspora casu'!$K$5:$O$5,1)))^(1/(INDEX('07 Uspora casu'!$K$5:$O$5,MATCH(AV$36,'07 Uspora casu'!$K$5:$O$5,1)+1)-INDEX('07 Uspora casu'!$K$5:$O$5,MATCH(AV$36,'07 Uspora casu'!$K$5:$O$5,1))))*AU39))),0),IFERROR(IF(AV$36&lt;MIN('07 Uspora casu'!$K$5:$O$5),AW39*('07 Uspora casu'!$L8/'07 Uspora casu'!$K8)^(1/('07 Uspora casu'!$L$5-'07 Uspora casu'!$K$5)),IF(AV$36&gt;MAX('07 Uspora casu'!$K$5:$O$5),(INDEX('07 Uspora casu'!$K8:$O8,MATCH(AV$36,'07 Uspora casu'!$K$5:$O$5,1)-1)/INDEX('07 Uspora casu'!$K8:$O8,MATCH(AV$36,'07 Uspora casu'!$K$5:$O$5,1)))^(1/(INDEX('07 Uspora casu'!$K$5:$O$5,MATCH(AV$36,'07 Uspora casu'!$K$5:$O$5,1))-INDEX('07 Uspora casu'!$K$5:$O$5,MATCH(AV$36,'07 Uspora casu'!$K$5:$O$5,1)-1)))*AU39,IFERROR($E39/INDEX('07 Uspora casu'!$K8:$O8,MATCH(AV$36,'07 Uspora casu'!$K$5:$O$5,0)),(INDEX('07 Uspora casu'!$K8:$O8,MATCH(AV$36,'07 Uspora casu'!$K$5:$O$5,1))/INDEX('07 Uspora casu'!$K8:$O8,MATCH(AV$36,'07 Uspora casu'!$K$5:$O$5,1)+1))^(1/(INDEX('07 Uspora casu'!$K$5:$O$5,MATCH(AV$36,'07 Uspora casu'!$K$5:$O$5,1)+1)-INDEX('07 Uspora casu'!$K$5:$O$5,MATCH(AV$36,'07 Uspora casu'!$K$5:$O$5,1))))*AU39))),0)))</f>
        <v>3.6091312652950722E-2</v>
      </c>
      <c r="AW39" s="48">
        <f>IF($E39="",0,IF('07 Uspora casu'!$D$2="Jazdný čas",IFERROR(IF(AW$36&lt;MIN('07 Uspora casu'!$K$5:$O$5),AX39*('07 Uspora casu'!$K8/'07 Uspora casu'!$L8)^(1/('07 Uspora casu'!$L$5-'07 Uspora casu'!$K$5)),IF(AW$36&gt;MAX('07 Uspora casu'!$K$5:$O$5),(INDEX('07 Uspora casu'!$K8:$O8,MATCH(AW$36,'07 Uspora casu'!$K$5:$O$5,1))/INDEX('07 Uspora casu'!$K8:$O8,MATCH(AW$36,'07 Uspora casu'!$K$5:$O$5,1)-1))^(1/(INDEX('07 Uspora casu'!$K$5:$O$5,MATCH(AW$36,'07 Uspora casu'!$K$5:$O$5,1))-INDEX('07 Uspora casu'!$K$5:$O$5,MATCH(AW$36,'07 Uspora casu'!$K$5:$O$5,1)-1)))*AV39,IFERROR(INDEX('07 Uspora casu'!$K8:$O8,MATCH(AW$36,'07 Uspora casu'!$K$5:$O$5,0))/60,(INDEX('07 Uspora casu'!$K8:$O8,MATCH(AW$36,'07 Uspora casu'!$K$5:$O$5,1)+1)/INDEX('07 Uspora casu'!$K8:$O8,MATCH(AW$36,'07 Uspora casu'!$K$5:$O$5,1)))^(1/(INDEX('07 Uspora casu'!$K$5:$O$5,MATCH(AW$36,'07 Uspora casu'!$K$5:$O$5,1)+1)-INDEX('07 Uspora casu'!$K$5:$O$5,MATCH(AW$36,'07 Uspora casu'!$K$5:$O$5,1))))*AV39))),0),IFERROR(IF(AW$36&lt;MIN('07 Uspora casu'!$K$5:$O$5),AX39*('07 Uspora casu'!$L8/'07 Uspora casu'!$K8)^(1/('07 Uspora casu'!$L$5-'07 Uspora casu'!$K$5)),IF(AW$36&gt;MAX('07 Uspora casu'!$K$5:$O$5),(INDEX('07 Uspora casu'!$K8:$O8,MATCH(AW$36,'07 Uspora casu'!$K$5:$O$5,1)-1)/INDEX('07 Uspora casu'!$K8:$O8,MATCH(AW$36,'07 Uspora casu'!$K$5:$O$5,1)))^(1/(INDEX('07 Uspora casu'!$K$5:$O$5,MATCH(AW$36,'07 Uspora casu'!$K$5:$O$5,1))-INDEX('07 Uspora casu'!$K$5:$O$5,MATCH(AW$36,'07 Uspora casu'!$K$5:$O$5,1)-1)))*AV39,IFERROR($E39/INDEX('07 Uspora casu'!$K8:$O8,MATCH(AW$36,'07 Uspora casu'!$K$5:$O$5,0)),(INDEX('07 Uspora casu'!$K8:$O8,MATCH(AW$36,'07 Uspora casu'!$K$5:$O$5,1))/INDEX('07 Uspora casu'!$K8:$O8,MATCH(AW$36,'07 Uspora casu'!$K$5:$O$5,1)+1))^(1/(INDEX('07 Uspora casu'!$K$5:$O$5,MATCH(AW$36,'07 Uspora casu'!$K$5:$O$5,1)+1)-INDEX('07 Uspora casu'!$K$5:$O$5,MATCH(AW$36,'07 Uspora casu'!$K$5:$O$5,1))))*AV39))),0)))</f>
        <v>3.6334745716201197E-2</v>
      </c>
      <c r="AX39" s="48">
        <f>IF($E39="",0,IF('07 Uspora casu'!$D$2="Jazdný čas",IFERROR(IF(AX$36&lt;MIN('07 Uspora casu'!$K$5:$O$5),AY39*('07 Uspora casu'!$K8/'07 Uspora casu'!$L8)^(1/('07 Uspora casu'!$L$5-'07 Uspora casu'!$K$5)),IF(AX$36&gt;MAX('07 Uspora casu'!$K$5:$O$5),(INDEX('07 Uspora casu'!$K8:$O8,MATCH(AX$36,'07 Uspora casu'!$K$5:$O$5,1))/INDEX('07 Uspora casu'!$K8:$O8,MATCH(AX$36,'07 Uspora casu'!$K$5:$O$5,1)-1))^(1/(INDEX('07 Uspora casu'!$K$5:$O$5,MATCH(AX$36,'07 Uspora casu'!$K$5:$O$5,1))-INDEX('07 Uspora casu'!$K$5:$O$5,MATCH(AX$36,'07 Uspora casu'!$K$5:$O$5,1)-1)))*AW39,IFERROR(INDEX('07 Uspora casu'!$K8:$O8,MATCH(AX$36,'07 Uspora casu'!$K$5:$O$5,0))/60,(INDEX('07 Uspora casu'!$K8:$O8,MATCH(AX$36,'07 Uspora casu'!$K$5:$O$5,1)+1)/INDEX('07 Uspora casu'!$K8:$O8,MATCH(AX$36,'07 Uspora casu'!$K$5:$O$5,1)))^(1/(INDEX('07 Uspora casu'!$K$5:$O$5,MATCH(AX$36,'07 Uspora casu'!$K$5:$O$5,1)+1)-INDEX('07 Uspora casu'!$K$5:$O$5,MATCH(AX$36,'07 Uspora casu'!$K$5:$O$5,1))))*AW39))),0),IFERROR(IF(AX$36&lt;MIN('07 Uspora casu'!$K$5:$O$5),AY39*('07 Uspora casu'!$L8/'07 Uspora casu'!$K8)^(1/('07 Uspora casu'!$L$5-'07 Uspora casu'!$K$5)),IF(AX$36&gt;MAX('07 Uspora casu'!$K$5:$O$5),(INDEX('07 Uspora casu'!$K8:$O8,MATCH(AX$36,'07 Uspora casu'!$K$5:$O$5,1)-1)/INDEX('07 Uspora casu'!$K8:$O8,MATCH(AX$36,'07 Uspora casu'!$K$5:$O$5,1)))^(1/(INDEX('07 Uspora casu'!$K$5:$O$5,MATCH(AX$36,'07 Uspora casu'!$K$5:$O$5,1))-INDEX('07 Uspora casu'!$K$5:$O$5,MATCH(AX$36,'07 Uspora casu'!$K$5:$O$5,1)-1)))*AW39,IFERROR($E39/INDEX('07 Uspora casu'!$K8:$O8,MATCH(AX$36,'07 Uspora casu'!$K$5:$O$5,0)),(INDEX('07 Uspora casu'!$K8:$O8,MATCH(AX$36,'07 Uspora casu'!$K$5:$O$5,1))/INDEX('07 Uspora casu'!$K8:$O8,MATCH(AX$36,'07 Uspora casu'!$K$5:$O$5,1)+1))^(1/(INDEX('07 Uspora casu'!$K$5:$O$5,MATCH(AX$36,'07 Uspora casu'!$K$5:$O$5,1)+1)-INDEX('07 Uspora casu'!$K$5:$O$5,MATCH(AX$36,'07 Uspora casu'!$K$5:$O$5,1))))*AW39))),0)))</f>
        <v>3.6579820716303717E-2</v>
      </c>
      <c r="AY39" s="48">
        <f>IF($E39="",0,IF('07 Uspora casu'!$D$2="Jazdný čas",IFERROR(IF(AY$36&lt;MIN('07 Uspora casu'!$K$5:$O$5),AZ39*('07 Uspora casu'!$K8/'07 Uspora casu'!$L8)^(1/('07 Uspora casu'!$L$5-'07 Uspora casu'!$K$5)),IF(AY$36&gt;MAX('07 Uspora casu'!$K$5:$O$5),(INDEX('07 Uspora casu'!$K8:$O8,MATCH(AY$36,'07 Uspora casu'!$K$5:$O$5,1))/INDEX('07 Uspora casu'!$K8:$O8,MATCH(AY$36,'07 Uspora casu'!$K$5:$O$5,1)-1))^(1/(INDEX('07 Uspora casu'!$K$5:$O$5,MATCH(AY$36,'07 Uspora casu'!$K$5:$O$5,1))-INDEX('07 Uspora casu'!$K$5:$O$5,MATCH(AY$36,'07 Uspora casu'!$K$5:$O$5,1)-1)))*AX39,IFERROR(INDEX('07 Uspora casu'!$K8:$O8,MATCH(AY$36,'07 Uspora casu'!$K$5:$O$5,0))/60,(INDEX('07 Uspora casu'!$K8:$O8,MATCH(AY$36,'07 Uspora casu'!$K$5:$O$5,1)+1)/INDEX('07 Uspora casu'!$K8:$O8,MATCH(AY$36,'07 Uspora casu'!$K$5:$O$5,1)))^(1/(INDEX('07 Uspora casu'!$K$5:$O$5,MATCH(AY$36,'07 Uspora casu'!$K$5:$O$5,1)+1)-INDEX('07 Uspora casu'!$K$5:$O$5,MATCH(AY$36,'07 Uspora casu'!$K$5:$O$5,1))))*AX39))),0),IFERROR(IF(AY$36&lt;MIN('07 Uspora casu'!$K$5:$O$5),AZ39*('07 Uspora casu'!$L8/'07 Uspora casu'!$K8)^(1/('07 Uspora casu'!$L$5-'07 Uspora casu'!$K$5)),IF(AY$36&gt;MAX('07 Uspora casu'!$K$5:$O$5),(INDEX('07 Uspora casu'!$K8:$O8,MATCH(AY$36,'07 Uspora casu'!$K$5:$O$5,1)-1)/INDEX('07 Uspora casu'!$K8:$O8,MATCH(AY$36,'07 Uspora casu'!$K$5:$O$5,1)))^(1/(INDEX('07 Uspora casu'!$K$5:$O$5,MATCH(AY$36,'07 Uspora casu'!$K$5:$O$5,1))-INDEX('07 Uspora casu'!$K$5:$O$5,MATCH(AY$36,'07 Uspora casu'!$K$5:$O$5,1)-1)))*AX39,IFERROR($E39/INDEX('07 Uspora casu'!$K8:$O8,MATCH(AY$36,'07 Uspora casu'!$K$5:$O$5,0)),(INDEX('07 Uspora casu'!$K8:$O8,MATCH(AY$36,'07 Uspora casu'!$K$5:$O$5,1))/INDEX('07 Uspora casu'!$K8:$O8,MATCH(AY$36,'07 Uspora casu'!$K$5:$O$5,1)+1))^(1/(INDEX('07 Uspora casu'!$K$5:$O$5,MATCH(AY$36,'07 Uspora casu'!$K$5:$O$5,1)+1)-INDEX('07 Uspora casu'!$K$5:$O$5,MATCH(AY$36,'07 Uspora casu'!$K$5:$O$5,1))))*AX39))),0)))</f>
        <v>3.6826548727993118E-2</v>
      </c>
      <c r="AZ39" s="48">
        <f>IF($E39="",0,IF('07 Uspora casu'!$D$2="Jazdný čas",IFERROR(IF(AZ$36&lt;MIN('07 Uspora casu'!$K$5:$O$5),BA39*('07 Uspora casu'!$K8/'07 Uspora casu'!$L8)^(1/('07 Uspora casu'!$L$5-'07 Uspora casu'!$K$5)),IF(AZ$36&gt;MAX('07 Uspora casu'!$K$5:$O$5),(INDEX('07 Uspora casu'!$K8:$O8,MATCH(AZ$36,'07 Uspora casu'!$K$5:$O$5,1))/INDEX('07 Uspora casu'!$K8:$O8,MATCH(AZ$36,'07 Uspora casu'!$K$5:$O$5,1)-1))^(1/(INDEX('07 Uspora casu'!$K$5:$O$5,MATCH(AZ$36,'07 Uspora casu'!$K$5:$O$5,1))-INDEX('07 Uspora casu'!$K$5:$O$5,MATCH(AZ$36,'07 Uspora casu'!$K$5:$O$5,1)-1)))*AY39,IFERROR(INDEX('07 Uspora casu'!$K8:$O8,MATCH(AZ$36,'07 Uspora casu'!$K$5:$O$5,0))/60,(INDEX('07 Uspora casu'!$K8:$O8,MATCH(AZ$36,'07 Uspora casu'!$K$5:$O$5,1)+1)/INDEX('07 Uspora casu'!$K8:$O8,MATCH(AZ$36,'07 Uspora casu'!$K$5:$O$5,1)))^(1/(INDEX('07 Uspora casu'!$K$5:$O$5,MATCH(AZ$36,'07 Uspora casu'!$K$5:$O$5,1)+1)-INDEX('07 Uspora casu'!$K$5:$O$5,MATCH(AZ$36,'07 Uspora casu'!$K$5:$O$5,1))))*AY39))),0),IFERROR(IF(AZ$36&lt;MIN('07 Uspora casu'!$K$5:$O$5),BA39*('07 Uspora casu'!$L8/'07 Uspora casu'!$K8)^(1/('07 Uspora casu'!$L$5-'07 Uspora casu'!$K$5)),IF(AZ$36&gt;MAX('07 Uspora casu'!$K$5:$O$5),(INDEX('07 Uspora casu'!$K8:$O8,MATCH(AZ$36,'07 Uspora casu'!$K$5:$O$5,1)-1)/INDEX('07 Uspora casu'!$K8:$O8,MATCH(AZ$36,'07 Uspora casu'!$K$5:$O$5,1)))^(1/(INDEX('07 Uspora casu'!$K$5:$O$5,MATCH(AZ$36,'07 Uspora casu'!$K$5:$O$5,1))-INDEX('07 Uspora casu'!$K$5:$O$5,MATCH(AZ$36,'07 Uspora casu'!$K$5:$O$5,1)-1)))*AY39,IFERROR($E39/INDEX('07 Uspora casu'!$K8:$O8,MATCH(AZ$36,'07 Uspora casu'!$K$5:$O$5,0)),(INDEX('07 Uspora casu'!$K8:$O8,MATCH(AZ$36,'07 Uspora casu'!$K$5:$O$5,1))/INDEX('07 Uspora casu'!$K8:$O8,MATCH(AZ$36,'07 Uspora casu'!$K$5:$O$5,1)+1))^(1/(INDEX('07 Uspora casu'!$K$5:$O$5,MATCH(AZ$36,'07 Uspora casu'!$K$5:$O$5,1)+1)-INDEX('07 Uspora casu'!$K$5:$O$5,MATCH(AZ$36,'07 Uspora casu'!$K$5:$O$5,1))))*AY39))),0)))</f>
        <v>3.7074940900702451E-2</v>
      </c>
      <c r="BA39" s="48">
        <f>IF($E39="",0,IF('07 Uspora casu'!$D$2="Jazdný čas",IFERROR(IF(BA$36&lt;MIN('07 Uspora casu'!$K$5:$O$5),BB39*('07 Uspora casu'!$K8/'07 Uspora casu'!$L8)^(1/('07 Uspora casu'!$L$5-'07 Uspora casu'!$K$5)),IF(BA$36&gt;MAX('07 Uspora casu'!$K$5:$O$5),(INDEX('07 Uspora casu'!$K8:$O8,MATCH(BA$36,'07 Uspora casu'!$K$5:$O$5,1))/INDEX('07 Uspora casu'!$K8:$O8,MATCH(BA$36,'07 Uspora casu'!$K$5:$O$5,1)-1))^(1/(INDEX('07 Uspora casu'!$K$5:$O$5,MATCH(BA$36,'07 Uspora casu'!$K$5:$O$5,1))-INDEX('07 Uspora casu'!$K$5:$O$5,MATCH(BA$36,'07 Uspora casu'!$K$5:$O$5,1)-1)))*AZ39,IFERROR(INDEX('07 Uspora casu'!$K8:$O8,MATCH(BA$36,'07 Uspora casu'!$K$5:$O$5,0))/60,(INDEX('07 Uspora casu'!$K8:$O8,MATCH(BA$36,'07 Uspora casu'!$K$5:$O$5,1)+1)/INDEX('07 Uspora casu'!$K8:$O8,MATCH(BA$36,'07 Uspora casu'!$K$5:$O$5,1)))^(1/(INDEX('07 Uspora casu'!$K$5:$O$5,MATCH(BA$36,'07 Uspora casu'!$K$5:$O$5,1)+1)-INDEX('07 Uspora casu'!$K$5:$O$5,MATCH(BA$36,'07 Uspora casu'!$K$5:$O$5,1))))*AZ39))),0),IFERROR(IF(BA$36&lt;MIN('07 Uspora casu'!$K$5:$O$5),BB39*('07 Uspora casu'!$L8/'07 Uspora casu'!$K8)^(1/('07 Uspora casu'!$L$5-'07 Uspora casu'!$K$5)),IF(BA$36&gt;MAX('07 Uspora casu'!$K$5:$O$5),(INDEX('07 Uspora casu'!$K8:$O8,MATCH(BA$36,'07 Uspora casu'!$K$5:$O$5,1)-1)/INDEX('07 Uspora casu'!$K8:$O8,MATCH(BA$36,'07 Uspora casu'!$K$5:$O$5,1)))^(1/(INDEX('07 Uspora casu'!$K$5:$O$5,MATCH(BA$36,'07 Uspora casu'!$K$5:$O$5,1))-INDEX('07 Uspora casu'!$K$5:$O$5,MATCH(BA$36,'07 Uspora casu'!$K$5:$O$5,1)-1)))*AZ39,IFERROR($E39/INDEX('07 Uspora casu'!$K8:$O8,MATCH(BA$36,'07 Uspora casu'!$K$5:$O$5,0)),(INDEX('07 Uspora casu'!$K8:$O8,MATCH(BA$36,'07 Uspora casu'!$K$5:$O$5,1))/INDEX('07 Uspora casu'!$K8:$O8,MATCH(BA$36,'07 Uspora casu'!$K$5:$O$5,1)+1))^(1/(INDEX('07 Uspora casu'!$K$5:$O$5,MATCH(BA$36,'07 Uspora casu'!$K$5:$O$5,1)+1)-INDEX('07 Uspora casu'!$K$5:$O$5,MATCH(BA$36,'07 Uspora casu'!$K$5:$O$5,1))))*AZ39))),0)))</f>
        <v>3.7325008459066819E-2</v>
      </c>
      <c r="BB39" s="48">
        <f>IF($E39="",0,IF('07 Uspora casu'!$D$2="Jazdný čas",IFERROR(IF(BB$36&lt;MIN('07 Uspora casu'!$K$5:$O$5),BC39*('07 Uspora casu'!$K8/'07 Uspora casu'!$L8)^(1/('07 Uspora casu'!$L$5-'07 Uspora casu'!$K$5)),IF(BB$36&gt;MAX('07 Uspora casu'!$K$5:$O$5),(INDEX('07 Uspora casu'!$K8:$O8,MATCH(BB$36,'07 Uspora casu'!$K$5:$O$5,1))/INDEX('07 Uspora casu'!$K8:$O8,MATCH(BB$36,'07 Uspora casu'!$K$5:$O$5,1)-1))^(1/(INDEX('07 Uspora casu'!$K$5:$O$5,MATCH(BB$36,'07 Uspora casu'!$K$5:$O$5,1))-INDEX('07 Uspora casu'!$K$5:$O$5,MATCH(BB$36,'07 Uspora casu'!$K$5:$O$5,1)-1)))*BA39,IFERROR(INDEX('07 Uspora casu'!$K8:$O8,MATCH(BB$36,'07 Uspora casu'!$K$5:$O$5,0))/60,(INDEX('07 Uspora casu'!$K8:$O8,MATCH(BB$36,'07 Uspora casu'!$K$5:$O$5,1)+1)/INDEX('07 Uspora casu'!$K8:$O8,MATCH(BB$36,'07 Uspora casu'!$K$5:$O$5,1)))^(1/(INDEX('07 Uspora casu'!$K$5:$O$5,MATCH(BB$36,'07 Uspora casu'!$K$5:$O$5,1)+1)-INDEX('07 Uspora casu'!$K$5:$O$5,MATCH(BB$36,'07 Uspora casu'!$K$5:$O$5,1))))*BA39))),0),IFERROR(IF(BB$36&lt;MIN('07 Uspora casu'!$K$5:$O$5),BC39*('07 Uspora casu'!$L8/'07 Uspora casu'!$K8)^(1/('07 Uspora casu'!$L$5-'07 Uspora casu'!$K$5)),IF(BB$36&gt;MAX('07 Uspora casu'!$K$5:$O$5),(INDEX('07 Uspora casu'!$K8:$O8,MATCH(BB$36,'07 Uspora casu'!$K$5:$O$5,1)-1)/INDEX('07 Uspora casu'!$K8:$O8,MATCH(BB$36,'07 Uspora casu'!$K$5:$O$5,1)))^(1/(INDEX('07 Uspora casu'!$K$5:$O$5,MATCH(BB$36,'07 Uspora casu'!$K$5:$O$5,1))-INDEX('07 Uspora casu'!$K$5:$O$5,MATCH(BB$36,'07 Uspora casu'!$K$5:$O$5,1)-1)))*BA39,IFERROR($E39/INDEX('07 Uspora casu'!$K8:$O8,MATCH(BB$36,'07 Uspora casu'!$K$5:$O$5,0)),(INDEX('07 Uspora casu'!$K8:$O8,MATCH(BB$36,'07 Uspora casu'!$K$5:$O$5,1))/INDEX('07 Uspora casu'!$K8:$O8,MATCH(BB$36,'07 Uspora casu'!$K$5:$O$5,1)+1))^(1/(INDEX('07 Uspora casu'!$K$5:$O$5,MATCH(BB$36,'07 Uspora casu'!$K$5:$O$5,1)+1)-INDEX('07 Uspora casu'!$K$5:$O$5,MATCH(BB$36,'07 Uspora casu'!$K$5:$O$5,1))))*BA39))),0)))</f>
        <v>3.7576762703430598E-2</v>
      </c>
      <c r="BC39" s="48">
        <f>IF($E39="",0,IF('07 Uspora casu'!$D$2="Jazdný čas",IFERROR(IF(BC$36&lt;MIN('07 Uspora casu'!$K$5:$O$5),BD39*('07 Uspora casu'!$K8/'07 Uspora casu'!$L8)^(1/('07 Uspora casu'!$L$5-'07 Uspora casu'!$K$5)),IF(BC$36&gt;MAX('07 Uspora casu'!$K$5:$O$5),(INDEX('07 Uspora casu'!$K8:$O8,MATCH(BC$36,'07 Uspora casu'!$K$5:$O$5,1))/INDEX('07 Uspora casu'!$K8:$O8,MATCH(BC$36,'07 Uspora casu'!$K$5:$O$5,1)-1))^(1/(INDEX('07 Uspora casu'!$K$5:$O$5,MATCH(BC$36,'07 Uspora casu'!$K$5:$O$5,1))-INDEX('07 Uspora casu'!$K$5:$O$5,MATCH(BC$36,'07 Uspora casu'!$K$5:$O$5,1)-1)))*BB39,IFERROR(INDEX('07 Uspora casu'!$K8:$O8,MATCH(BC$36,'07 Uspora casu'!$K$5:$O$5,0))/60,(INDEX('07 Uspora casu'!$K8:$O8,MATCH(BC$36,'07 Uspora casu'!$K$5:$O$5,1)+1)/INDEX('07 Uspora casu'!$K8:$O8,MATCH(BC$36,'07 Uspora casu'!$K$5:$O$5,1)))^(1/(INDEX('07 Uspora casu'!$K$5:$O$5,MATCH(BC$36,'07 Uspora casu'!$K$5:$O$5,1)+1)-INDEX('07 Uspora casu'!$K$5:$O$5,MATCH(BC$36,'07 Uspora casu'!$K$5:$O$5,1))))*BB39))),0),IFERROR(IF(BC$36&lt;MIN('07 Uspora casu'!$K$5:$O$5),BD39*('07 Uspora casu'!$L8/'07 Uspora casu'!$K8)^(1/('07 Uspora casu'!$L$5-'07 Uspora casu'!$K$5)),IF(BC$36&gt;MAX('07 Uspora casu'!$K$5:$O$5),(INDEX('07 Uspora casu'!$K8:$O8,MATCH(BC$36,'07 Uspora casu'!$K$5:$O$5,1)-1)/INDEX('07 Uspora casu'!$K8:$O8,MATCH(BC$36,'07 Uspora casu'!$K$5:$O$5,1)))^(1/(INDEX('07 Uspora casu'!$K$5:$O$5,MATCH(BC$36,'07 Uspora casu'!$K$5:$O$5,1))-INDEX('07 Uspora casu'!$K$5:$O$5,MATCH(BC$36,'07 Uspora casu'!$K$5:$O$5,1)-1)))*BB39,IFERROR($E39/INDEX('07 Uspora casu'!$K8:$O8,MATCH(BC$36,'07 Uspora casu'!$K$5:$O$5,0)),(INDEX('07 Uspora casu'!$K8:$O8,MATCH(BC$36,'07 Uspora casu'!$K$5:$O$5,1))/INDEX('07 Uspora casu'!$K8:$O8,MATCH(BC$36,'07 Uspora casu'!$K$5:$O$5,1)+1))^(1/(INDEX('07 Uspora casu'!$K$5:$O$5,MATCH(BC$36,'07 Uspora casu'!$K$5:$O$5,1)+1)-INDEX('07 Uspora casu'!$K$5:$O$5,MATCH(BC$36,'07 Uspora casu'!$K$5:$O$5,1))))*BB39))),0)))</f>
        <v>3.7830215010358111E-2</v>
      </c>
    </row>
    <row r="40" spans="2:55" x14ac:dyDescent="0.2">
      <c r="B40" s="5">
        <v>3</v>
      </c>
      <c r="C40" s="5">
        <f>IF(ISBLANK('07 Uspora casu'!C9)=TRUE,"",'07 Uspora casu'!C9)</f>
        <v>90782</v>
      </c>
      <c r="D40" s="5" t="str">
        <f>IF(ISBLANK('07 Uspora casu'!D9)=TRUE,"",'07 Uspora casu'!D9)</f>
        <v>I/59 Tvrdošín - po OK II/520</v>
      </c>
      <c r="E40" s="5">
        <f>IF(ISBLANK('07 Uspora casu'!E9)=TRUE,"",'07 Uspora casu'!E9)</f>
        <v>0.59</v>
      </c>
      <c r="F40" s="48">
        <f>IF($E40="",0,IF('07 Uspora casu'!$D$2="Jazdný čas",IFERROR(IF(F$36&lt;MIN('07 Uspora casu'!$K$5:$O$5),G40*('07 Uspora casu'!$K9/'07 Uspora casu'!$L9)^(1/('07 Uspora casu'!$L$5-'07 Uspora casu'!$K$5)),IF(F$36&gt;MAX('07 Uspora casu'!$K$5:$O$5),(INDEX('07 Uspora casu'!$K9:$O9,MATCH(F$36,'07 Uspora casu'!$K$5:$O$5,1))/INDEX('07 Uspora casu'!$K9:$O9,MATCH(F$36,'07 Uspora casu'!$K$5:$O$5,1)-1))^(1/(INDEX('07 Uspora casu'!$K$5:$O$5,MATCH(F$36,'07 Uspora casu'!$K$5:$O$5,1))-INDEX('07 Uspora casu'!$K$5:$O$5,MATCH(F$36,'07 Uspora casu'!$K$5:$O$5,1)-1)))*E40,IFERROR(INDEX('07 Uspora casu'!$K9:$O9,MATCH(F$36,'07 Uspora casu'!$K$5:$O$5,0))/60,(INDEX('07 Uspora casu'!$K9:$O9,MATCH(F$36,'07 Uspora casu'!$K$5:$O$5,1)+1)/INDEX('07 Uspora casu'!$K9:$O9,MATCH(F$36,'07 Uspora casu'!$K$5:$O$5,1)))^(1/(INDEX('07 Uspora casu'!$K$5:$O$5,MATCH(F$36,'07 Uspora casu'!$K$5:$O$5,1)+1)-INDEX('07 Uspora casu'!$K$5:$O$5,MATCH(F$36,'07 Uspora casu'!$K$5:$O$5,1))))*E40))),0),IFERROR(IF(F$36&lt;MIN('07 Uspora casu'!$K$5:$O$5),G40*('07 Uspora casu'!$L9/'07 Uspora casu'!$K9)^(1/('07 Uspora casu'!$L$5-'07 Uspora casu'!$K$5)),IF(F$36&gt;MAX('07 Uspora casu'!$K$5:$O$5),(INDEX('07 Uspora casu'!$K9:$O9,MATCH(F$36,'07 Uspora casu'!$K$5:$O$5,1)-1)/INDEX('07 Uspora casu'!$K9:$O9,MATCH(F$36,'07 Uspora casu'!$K$5:$O$5,1)))^(1/(INDEX('07 Uspora casu'!$K$5:$O$5,MATCH(F$36,'07 Uspora casu'!$K$5:$O$5,1))-INDEX('07 Uspora casu'!$K$5:$O$5,MATCH(F$36,'07 Uspora casu'!$K$5:$O$5,1)-1)))*E40,IFERROR($E40/INDEX('07 Uspora casu'!$K9:$O9,MATCH(F$36,'07 Uspora casu'!$K$5:$O$5,0)),(INDEX('07 Uspora casu'!$K9:$O9,MATCH(F$36,'07 Uspora casu'!$K$5:$O$5,1))/INDEX('07 Uspora casu'!$K9:$O9,MATCH(F$36,'07 Uspora casu'!$K$5:$O$5,1)+1))^(1/(INDEX('07 Uspora casu'!$K$5:$O$5,MATCH(F$36,'07 Uspora casu'!$K$5:$O$5,1)+1)-INDEX('07 Uspora casu'!$K$5:$O$5,MATCH(F$36,'07 Uspora casu'!$K$5:$O$5,1))))*E40))),0)))</f>
        <v>2.0536025060911938E-2</v>
      </c>
      <c r="G40" s="48">
        <f>IF($E40="",0,IF('07 Uspora casu'!$D$2="Jazdný čas",IFERROR(IF(G$36&lt;MIN('07 Uspora casu'!$K$5:$O$5),H40*('07 Uspora casu'!$K9/'07 Uspora casu'!$L9)^(1/('07 Uspora casu'!$L$5-'07 Uspora casu'!$K$5)),IF(G$36&gt;MAX('07 Uspora casu'!$K$5:$O$5),(INDEX('07 Uspora casu'!$K9:$O9,MATCH(G$36,'07 Uspora casu'!$K$5:$O$5,1))/INDEX('07 Uspora casu'!$K9:$O9,MATCH(G$36,'07 Uspora casu'!$K$5:$O$5,1)-1))^(1/(INDEX('07 Uspora casu'!$K$5:$O$5,MATCH(G$36,'07 Uspora casu'!$K$5:$O$5,1))-INDEX('07 Uspora casu'!$K$5:$O$5,MATCH(G$36,'07 Uspora casu'!$K$5:$O$5,1)-1)))*F40,IFERROR(INDEX('07 Uspora casu'!$K9:$O9,MATCH(G$36,'07 Uspora casu'!$K$5:$O$5,0))/60,(INDEX('07 Uspora casu'!$K9:$O9,MATCH(G$36,'07 Uspora casu'!$K$5:$O$5,1)+1)/INDEX('07 Uspora casu'!$K9:$O9,MATCH(G$36,'07 Uspora casu'!$K$5:$O$5,1)))^(1/(INDEX('07 Uspora casu'!$K$5:$O$5,MATCH(G$36,'07 Uspora casu'!$K$5:$O$5,1)+1)-INDEX('07 Uspora casu'!$K$5:$O$5,MATCH(G$36,'07 Uspora casu'!$K$5:$O$5,1))))*F40))),0),IFERROR(IF(G$36&lt;MIN('07 Uspora casu'!$K$5:$O$5),H40*('07 Uspora casu'!$L9/'07 Uspora casu'!$K9)^(1/('07 Uspora casu'!$L$5-'07 Uspora casu'!$K$5)),IF(G$36&gt;MAX('07 Uspora casu'!$K$5:$O$5),(INDEX('07 Uspora casu'!$K9:$O9,MATCH(G$36,'07 Uspora casu'!$K$5:$O$5,1)-1)/INDEX('07 Uspora casu'!$K9:$O9,MATCH(G$36,'07 Uspora casu'!$K$5:$O$5,1)))^(1/(INDEX('07 Uspora casu'!$K$5:$O$5,MATCH(G$36,'07 Uspora casu'!$K$5:$O$5,1))-INDEX('07 Uspora casu'!$K$5:$O$5,MATCH(G$36,'07 Uspora casu'!$K$5:$O$5,1)-1)))*F40,IFERROR($E40/INDEX('07 Uspora casu'!$K9:$O9,MATCH(G$36,'07 Uspora casu'!$K$5:$O$5,0)),(INDEX('07 Uspora casu'!$K9:$O9,MATCH(G$36,'07 Uspora casu'!$K$5:$O$5,1))/INDEX('07 Uspora casu'!$K9:$O9,MATCH(G$36,'07 Uspora casu'!$K$5:$O$5,1)+1))^(1/(INDEX('07 Uspora casu'!$K$5:$O$5,MATCH(G$36,'07 Uspora casu'!$K$5:$O$5,1)+1)-INDEX('07 Uspora casu'!$K$5:$O$5,MATCH(G$36,'07 Uspora casu'!$K$5:$O$5,1))))*F40))),0)))</f>
        <v>2.0624532782616337E-2</v>
      </c>
      <c r="H40" s="48">
        <f>IF($E40="",0,IF('07 Uspora casu'!$D$2="Jazdný čas",IFERROR(IF(H$36&lt;MIN('07 Uspora casu'!$K$5:$O$5),I40*('07 Uspora casu'!$K9/'07 Uspora casu'!$L9)^(1/('07 Uspora casu'!$L$5-'07 Uspora casu'!$K$5)),IF(H$36&gt;MAX('07 Uspora casu'!$K$5:$O$5),(INDEX('07 Uspora casu'!$K9:$O9,MATCH(H$36,'07 Uspora casu'!$K$5:$O$5,1))/INDEX('07 Uspora casu'!$K9:$O9,MATCH(H$36,'07 Uspora casu'!$K$5:$O$5,1)-1))^(1/(INDEX('07 Uspora casu'!$K$5:$O$5,MATCH(H$36,'07 Uspora casu'!$K$5:$O$5,1))-INDEX('07 Uspora casu'!$K$5:$O$5,MATCH(H$36,'07 Uspora casu'!$K$5:$O$5,1)-1)))*G40,IFERROR(INDEX('07 Uspora casu'!$K9:$O9,MATCH(H$36,'07 Uspora casu'!$K$5:$O$5,0))/60,(INDEX('07 Uspora casu'!$K9:$O9,MATCH(H$36,'07 Uspora casu'!$K$5:$O$5,1)+1)/INDEX('07 Uspora casu'!$K9:$O9,MATCH(H$36,'07 Uspora casu'!$K$5:$O$5,1)))^(1/(INDEX('07 Uspora casu'!$K$5:$O$5,MATCH(H$36,'07 Uspora casu'!$K$5:$O$5,1)+1)-INDEX('07 Uspora casu'!$K$5:$O$5,MATCH(H$36,'07 Uspora casu'!$K$5:$O$5,1))))*G40))),0),IFERROR(IF(H$36&lt;MIN('07 Uspora casu'!$K$5:$O$5),I40*('07 Uspora casu'!$L9/'07 Uspora casu'!$K9)^(1/('07 Uspora casu'!$L$5-'07 Uspora casu'!$K$5)),IF(H$36&gt;MAX('07 Uspora casu'!$K$5:$O$5),(INDEX('07 Uspora casu'!$K9:$O9,MATCH(H$36,'07 Uspora casu'!$K$5:$O$5,1)-1)/INDEX('07 Uspora casu'!$K9:$O9,MATCH(H$36,'07 Uspora casu'!$K$5:$O$5,1)))^(1/(INDEX('07 Uspora casu'!$K$5:$O$5,MATCH(H$36,'07 Uspora casu'!$K$5:$O$5,1))-INDEX('07 Uspora casu'!$K$5:$O$5,MATCH(H$36,'07 Uspora casu'!$K$5:$O$5,1)-1)))*G40,IFERROR($E40/INDEX('07 Uspora casu'!$K9:$O9,MATCH(H$36,'07 Uspora casu'!$K$5:$O$5,0)),(INDEX('07 Uspora casu'!$K9:$O9,MATCH(H$36,'07 Uspora casu'!$K$5:$O$5,1))/INDEX('07 Uspora casu'!$K9:$O9,MATCH(H$36,'07 Uspora casu'!$K$5:$O$5,1)+1))^(1/(INDEX('07 Uspora casu'!$K$5:$O$5,MATCH(H$36,'07 Uspora casu'!$K$5:$O$5,1)+1)-INDEX('07 Uspora casu'!$K$5:$O$5,MATCH(H$36,'07 Uspora casu'!$K$5:$O$5,1))))*G40))),0)))</f>
        <v>2.071342196162701E-2</v>
      </c>
      <c r="I40" s="48">
        <f>IF($E40="",0,IF('07 Uspora casu'!$D$2="Jazdný čas",IFERROR(IF(I$36&lt;MIN('07 Uspora casu'!$K$5:$O$5),J40*('07 Uspora casu'!$K9/'07 Uspora casu'!$L9)^(1/('07 Uspora casu'!$L$5-'07 Uspora casu'!$K$5)),IF(I$36&gt;MAX('07 Uspora casu'!$K$5:$O$5),(INDEX('07 Uspora casu'!$K9:$O9,MATCH(I$36,'07 Uspora casu'!$K$5:$O$5,1))/INDEX('07 Uspora casu'!$K9:$O9,MATCH(I$36,'07 Uspora casu'!$K$5:$O$5,1)-1))^(1/(INDEX('07 Uspora casu'!$K$5:$O$5,MATCH(I$36,'07 Uspora casu'!$K$5:$O$5,1))-INDEX('07 Uspora casu'!$K$5:$O$5,MATCH(I$36,'07 Uspora casu'!$K$5:$O$5,1)-1)))*H40,IFERROR(INDEX('07 Uspora casu'!$K9:$O9,MATCH(I$36,'07 Uspora casu'!$K$5:$O$5,0))/60,(INDEX('07 Uspora casu'!$K9:$O9,MATCH(I$36,'07 Uspora casu'!$K$5:$O$5,1)+1)/INDEX('07 Uspora casu'!$K9:$O9,MATCH(I$36,'07 Uspora casu'!$K$5:$O$5,1)))^(1/(INDEX('07 Uspora casu'!$K$5:$O$5,MATCH(I$36,'07 Uspora casu'!$K$5:$O$5,1)+1)-INDEX('07 Uspora casu'!$K$5:$O$5,MATCH(I$36,'07 Uspora casu'!$K$5:$O$5,1))))*H40))),0),IFERROR(IF(I$36&lt;MIN('07 Uspora casu'!$K$5:$O$5),J40*('07 Uspora casu'!$L9/'07 Uspora casu'!$K9)^(1/('07 Uspora casu'!$L$5-'07 Uspora casu'!$K$5)),IF(I$36&gt;MAX('07 Uspora casu'!$K$5:$O$5),(INDEX('07 Uspora casu'!$K9:$O9,MATCH(I$36,'07 Uspora casu'!$K$5:$O$5,1)-1)/INDEX('07 Uspora casu'!$K9:$O9,MATCH(I$36,'07 Uspora casu'!$K$5:$O$5,1)))^(1/(INDEX('07 Uspora casu'!$K$5:$O$5,MATCH(I$36,'07 Uspora casu'!$K$5:$O$5,1))-INDEX('07 Uspora casu'!$K$5:$O$5,MATCH(I$36,'07 Uspora casu'!$K$5:$O$5,1)-1)))*H40,IFERROR($E40/INDEX('07 Uspora casu'!$K9:$O9,MATCH(I$36,'07 Uspora casu'!$K$5:$O$5,0)),(INDEX('07 Uspora casu'!$K9:$O9,MATCH(I$36,'07 Uspora casu'!$K$5:$O$5,1))/INDEX('07 Uspora casu'!$K9:$O9,MATCH(I$36,'07 Uspora casu'!$K$5:$O$5,1)+1))^(1/(INDEX('07 Uspora casu'!$K$5:$O$5,MATCH(I$36,'07 Uspora casu'!$K$5:$O$5,1)+1)-INDEX('07 Uspora casu'!$K$5:$O$5,MATCH(I$36,'07 Uspora casu'!$K$5:$O$5,1))))*H40))),0)))</f>
        <v>2.080269424197765E-2</v>
      </c>
      <c r="J40" s="48">
        <f>IF($E40="",0,IF('07 Uspora casu'!$D$2="Jazdný čas",IFERROR(IF(J$36&lt;MIN('07 Uspora casu'!$K$5:$O$5),K40*('07 Uspora casu'!$K9/'07 Uspora casu'!$L9)^(1/('07 Uspora casu'!$L$5-'07 Uspora casu'!$K$5)),IF(J$36&gt;MAX('07 Uspora casu'!$K$5:$O$5),(INDEX('07 Uspora casu'!$K9:$O9,MATCH(J$36,'07 Uspora casu'!$K$5:$O$5,1))/INDEX('07 Uspora casu'!$K9:$O9,MATCH(J$36,'07 Uspora casu'!$K$5:$O$5,1)-1))^(1/(INDEX('07 Uspora casu'!$K$5:$O$5,MATCH(J$36,'07 Uspora casu'!$K$5:$O$5,1))-INDEX('07 Uspora casu'!$K$5:$O$5,MATCH(J$36,'07 Uspora casu'!$K$5:$O$5,1)-1)))*I40,IFERROR(INDEX('07 Uspora casu'!$K9:$O9,MATCH(J$36,'07 Uspora casu'!$K$5:$O$5,0))/60,(INDEX('07 Uspora casu'!$K9:$O9,MATCH(J$36,'07 Uspora casu'!$K$5:$O$5,1)+1)/INDEX('07 Uspora casu'!$K9:$O9,MATCH(J$36,'07 Uspora casu'!$K$5:$O$5,1)))^(1/(INDEX('07 Uspora casu'!$K$5:$O$5,MATCH(J$36,'07 Uspora casu'!$K$5:$O$5,1)+1)-INDEX('07 Uspora casu'!$K$5:$O$5,MATCH(J$36,'07 Uspora casu'!$K$5:$O$5,1))))*I40))),0),IFERROR(IF(J$36&lt;MIN('07 Uspora casu'!$K$5:$O$5),K40*('07 Uspora casu'!$L9/'07 Uspora casu'!$K9)^(1/('07 Uspora casu'!$L$5-'07 Uspora casu'!$K$5)),IF(J$36&gt;MAX('07 Uspora casu'!$K$5:$O$5),(INDEX('07 Uspora casu'!$K9:$O9,MATCH(J$36,'07 Uspora casu'!$K$5:$O$5,1)-1)/INDEX('07 Uspora casu'!$K9:$O9,MATCH(J$36,'07 Uspora casu'!$K$5:$O$5,1)))^(1/(INDEX('07 Uspora casu'!$K$5:$O$5,MATCH(J$36,'07 Uspora casu'!$K$5:$O$5,1))-INDEX('07 Uspora casu'!$K$5:$O$5,MATCH(J$36,'07 Uspora casu'!$K$5:$O$5,1)-1)))*I40,IFERROR($E40/INDEX('07 Uspora casu'!$K9:$O9,MATCH(J$36,'07 Uspora casu'!$K$5:$O$5,0)),(INDEX('07 Uspora casu'!$K9:$O9,MATCH(J$36,'07 Uspora casu'!$K$5:$O$5,1))/INDEX('07 Uspora casu'!$K9:$O9,MATCH(J$36,'07 Uspora casu'!$K$5:$O$5,1)+1))^(1/(INDEX('07 Uspora casu'!$K$5:$O$5,MATCH(J$36,'07 Uspora casu'!$K$5:$O$5,1)+1)-INDEX('07 Uspora casu'!$K$5:$O$5,MATCH(J$36,'07 Uspora casu'!$K$5:$O$5,1))))*I40))),0)))</f>
        <v>2.0892351274787536E-2</v>
      </c>
      <c r="K40" s="48">
        <f>IF($E40="",0,IF('07 Uspora casu'!$D$2="Jazdný čas",IFERROR(IF(K$36&lt;MIN('07 Uspora casu'!$K$5:$O$5),L40*('07 Uspora casu'!$K9/'07 Uspora casu'!$L9)^(1/('07 Uspora casu'!$L$5-'07 Uspora casu'!$K$5)),IF(K$36&gt;MAX('07 Uspora casu'!$K$5:$O$5),(INDEX('07 Uspora casu'!$K9:$O9,MATCH(K$36,'07 Uspora casu'!$K$5:$O$5,1))/INDEX('07 Uspora casu'!$K9:$O9,MATCH(K$36,'07 Uspora casu'!$K$5:$O$5,1)-1))^(1/(INDEX('07 Uspora casu'!$K$5:$O$5,MATCH(K$36,'07 Uspora casu'!$K$5:$O$5,1))-INDEX('07 Uspora casu'!$K$5:$O$5,MATCH(K$36,'07 Uspora casu'!$K$5:$O$5,1)-1)))*J40,IFERROR(INDEX('07 Uspora casu'!$K9:$O9,MATCH(K$36,'07 Uspora casu'!$K$5:$O$5,0))/60,(INDEX('07 Uspora casu'!$K9:$O9,MATCH(K$36,'07 Uspora casu'!$K$5:$O$5,1)+1)/INDEX('07 Uspora casu'!$K9:$O9,MATCH(K$36,'07 Uspora casu'!$K$5:$O$5,1)))^(1/(INDEX('07 Uspora casu'!$K$5:$O$5,MATCH(K$36,'07 Uspora casu'!$K$5:$O$5,1)+1)-INDEX('07 Uspora casu'!$K$5:$O$5,MATCH(K$36,'07 Uspora casu'!$K$5:$O$5,1))))*J40))),0),IFERROR(IF(K$36&lt;MIN('07 Uspora casu'!$K$5:$O$5),L40*('07 Uspora casu'!$L9/'07 Uspora casu'!$K9)^(1/('07 Uspora casu'!$L$5-'07 Uspora casu'!$K$5)),IF(K$36&gt;MAX('07 Uspora casu'!$K$5:$O$5),(INDEX('07 Uspora casu'!$K9:$O9,MATCH(K$36,'07 Uspora casu'!$K$5:$O$5,1)-1)/INDEX('07 Uspora casu'!$K9:$O9,MATCH(K$36,'07 Uspora casu'!$K$5:$O$5,1)))^(1/(INDEX('07 Uspora casu'!$K$5:$O$5,MATCH(K$36,'07 Uspora casu'!$K$5:$O$5,1))-INDEX('07 Uspora casu'!$K$5:$O$5,MATCH(K$36,'07 Uspora casu'!$K$5:$O$5,1)-1)))*J40,IFERROR($E40/INDEX('07 Uspora casu'!$K9:$O9,MATCH(K$36,'07 Uspora casu'!$K$5:$O$5,0)),(INDEX('07 Uspora casu'!$K9:$O9,MATCH(K$36,'07 Uspora casu'!$K$5:$O$5,1))/INDEX('07 Uspora casu'!$K9:$O9,MATCH(K$36,'07 Uspora casu'!$K$5:$O$5,1)+1))^(1/(INDEX('07 Uspora casu'!$K$5:$O$5,MATCH(K$36,'07 Uspora casu'!$K$5:$O$5,1)+1)-INDEX('07 Uspora casu'!$K$5:$O$5,MATCH(K$36,'07 Uspora casu'!$K$5:$O$5,1))))*J40))),0)))</f>
        <v>2.1044660140686337E-2</v>
      </c>
      <c r="L40" s="48">
        <f>IF($E40="",0,IF('07 Uspora casu'!$D$2="Jazdný čas",IFERROR(IF(L$36&lt;MIN('07 Uspora casu'!$K$5:$O$5),M40*('07 Uspora casu'!$K9/'07 Uspora casu'!$L9)^(1/('07 Uspora casu'!$L$5-'07 Uspora casu'!$K$5)),IF(L$36&gt;MAX('07 Uspora casu'!$K$5:$O$5),(INDEX('07 Uspora casu'!$K9:$O9,MATCH(L$36,'07 Uspora casu'!$K$5:$O$5,1))/INDEX('07 Uspora casu'!$K9:$O9,MATCH(L$36,'07 Uspora casu'!$K$5:$O$5,1)-1))^(1/(INDEX('07 Uspora casu'!$K$5:$O$5,MATCH(L$36,'07 Uspora casu'!$K$5:$O$5,1))-INDEX('07 Uspora casu'!$K$5:$O$5,MATCH(L$36,'07 Uspora casu'!$K$5:$O$5,1)-1)))*K40,IFERROR(INDEX('07 Uspora casu'!$K9:$O9,MATCH(L$36,'07 Uspora casu'!$K$5:$O$5,0))/60,(INDEX('07 Uspora casu'!$K9:$O9,MATCH(L$36,'07 Uspora casu'!$K$5:$O$5,1)+1)/INDEX('07 Uspora casu'!$K9:$O9,MATCH(L$36,'07 Uspora casu'!$K$5:$O$5,1)))^(1/(INDEX('07 Uspora casu'!$K$5:$O$5,MATCH(L$36,'07 Uspora casu'!$K$5:$O$5,1)+1)-INDEX('07 Uspora casu'!$K$5:$O$5,MATCH(L$36,'07 Uspora casu'!$K$5:$O$5,1))))*K40))),0),IFERROR(IF(L$36&lt;MIN('07 Uspora casu'!$K$5:$O$5),M40*('07 Uspora casu'!$L9/'07 Uspora casu'!$K9)^(1/('07 Uspora casu'!$L$5-'07 Uspora casu'!$K$5)),IF(L$36&gt;MAX('07 Uspora casu'!$K$5:$O$5),(INDEX('07 Uspora casu'!$K9:$O9,MATCH(L$36,'07 Uspora casu'!$K$5:$O$5,1)-1)/INDEX('07 Uspora casu'!$K9:$O9,MATCH(L$36,'07 Uspora casu'!$K$5:$O$5,1)))^(1/(INDEX('07 Uspora casu'!$K$5:$O$5,MATCH(L$36,'07 Uspora casu'!$K$5:$O$5,1))-INDEX('07 Uspora casu'!$K$5:$O$5,MATCH(L$36,'07 Uspora casu'!$K$5:$O$5,1)-1)))*K40,IFERROR($E40/INDEX('07 Uspora casu'!$K9:$O9,MATCH(L$36,'07 Uspora casu'!$K$5:$O$5,0)),(INDEX('07 Uspora casu'!$K9:$O9,MATCH(L$36,'07 Uspora casu'!$K$5:$O$5,1))/INDEX('07 Uspora casu'!$K9:$O9,MATCH(L$36,'07 Uspora casu'!$K$5:$O$5,1)+1))^(1/(INDEX('07 Uspora casu'!$K$5:$O$5,MATCH(L$36,'07 Uspora casu'!$K$5:$O$5,1)+1)-INDEX('07 Uspora casu'!$K$5:$O$5,MATCH(L$36,'07 Uspora casu'!$K$5:$O$5,1))))*K40))),0)))</f>
        <v>2.1198079364645191E-2</v>
      </c>
      <c r="M40" s="48">
        <f>IF($E40="",0,IF('07 Uspora casu'!$D$2="Jazdný čas",IFERROR(IF(M$36&lt;MIN('07 Uspora casu'!$K$5:$O$5),N40*('07 Uspora casu'!$K9/'07 Uspora casu'!$L9)^(1/('07 Uspora casu'!$L$5-'07 Uspora casu'!$K$5)),IF(M$36&gt;MAX('07 Uspora casu'!$K$5:$O$5),(INDEX('07 Uspora casu'!$K9:$O9,MATCH(M$36,'07 Uspora casu'!$K$5:$O$5,1))/INDEX('07 Uspora casu'!$K9:$O9,MATCH(M$36,'07 Uspora casu'!$K$5:$O$5,1)-1))^(1/(INDEX('07 Uspora casu'!$K$5:$O$5,MATCH(M$36,'07 Uspora casu'!$K$5:$O$5,1))-INDEX('07 Uspora casu'!$K$5:$O$5,MATCH(M$36,'07 Uspora casu'!$K$5:$O$5,1)-1)))*L40,IFERROR(INDEX('07 Uspora casu'!$K9:$O9,MATCH(M$36,'07 Uspora casu'!$K$5:$O$5,0))/60,(INDEX('07 Uspora casu'!$K9:$O9,MATCH(M$36,'07 Uspora casu'!$K$5:$O$5,1)+1)/INDEX('07 Uspora casu'!$K9:$O9,MATCH(M$36,'07 Uspora casu'!$K$5:$O$5,1)))^(1/(INDEX('07 Uspora casu'!$K$5:$O$5,MATCH(M$36,'07 Uspora casu'!$K$5:$O$5,1)+1)-INDEX('07 Uspora casu'!$K$5:$O$5,MATCH(M$36,'07 Uspora casu'!$K$5:$O$5,1))))*L40))),0),IFERROR(IF(M$36&lt;MIN('07 Uspora casu'!$K$5:$O$5),N40*('07 Uspora casu'!$L9/'07 Uspora casu'!$K9)^(1/('07 Uspora casu'!$L$5-'07 Uspora casu'!$K$5)),IF(M$36&gt;MAX('07 Uspora casu'!$K$5:$O$5),(INDEX('07 Uspora casu'!$K9:$O9,MATCH(M$36,'07 Uspora casu'!$K$5:$O$5,1)-1)/INDEX('07 Uspora casu'!$K9:$O9,MATCH(M$36,'07 Uspora casu'!$K$5:$O$5,1)))^(1/(INDEX('07 Uspora casu'!$K$5:$O$5,MATCH(M$36,'07 Uspora casu'!$K$5:$O$5,1))-INDEX('07 Uspora casu'!$K$5:$O$5,MATCH(M$36,'07 Uspora casu'!$K$5:$O$5,1)-1)))*L40,IFERROR($E40/INDEX('07 Uspora casu'!$K9:$O9,MATCH(M$36,'07 Uspora casu'!$K$5:$O$5,0)),(INDEX('07 Uspora casu'!$K9:$O9,MATCH(M$36,'07 Uspora casu'!$K$5:$O$5,1))/INDEX('07 Uspora casu'!$K9:$O9,MATCH(M$36,'07 Uspora casu'!$K$5:$O$5,1)+1))^(1/(INDEX('07 Uspora casu'!$K$5:$O$5,MATCH(M$36,'07 Uspora casu'!$K$5:$O$5,1)+1)-INDEX('07 Uspora casu'!$K$5:$O$5,MATCH(M$36,'07 Uspora casu'!$K$5:$O$5,1))))*L40))),0)))</f>
        <v>2.1352617041367015E-2</v>
      </c>
      <c r="N40" s="48">
        <f>IF($E40="",0,IF('07 Uspora casu'!$D$2="Jazdný čas",IFERROR(IF(N$36&lt;MIN('07 Uspora casu'!$K$5:$O$5),O40*('07 Uspora casu'!$K9/'07 Uspora casu'!$L9)^(1/('07 Uspora casu'!$L$5-'07 Uspora casu'!$K$5)),IF(N$36&gt;MAX('07 Uspora casu'!$K$5:$O$5),(INDEX('07 Uspora casu'!$K9:$O9,MATCH(N$36,'07 Uspora casu'!$K$5:$O$5,1))/INDEX('07 Uspora casu'!$K9:$O9,MATCH(N$36,'07 Uspora casu'!$K$5:$O$5,1)-1))^(1/(INDEX('07 Uspora casu'!$K$5:$O$5,MATCH(N$36,'07 Uspora casu'!$K$5:$O$5,1))-INDEX('07 Uspora casu'!$K$5:$O$5,MATCH(N$36,'07 Uspora casu'!$K$5:$O$5,1)-1)))*M40,IFERROR(INDEX('07 Uspora casu'!$K9:$O9,MATCH(N$36,'07 Uspora casu'!$K$5:$O$5,0))/60,(INDEX('07 Uspora casu'!$K9:$O9,MATCH(N$36,'07 Uspora casu'!$K$5:$O$5,1)+1)/INDEX('07 Uspora casu'!$K9:$O9,MATCH(N$36,'07 Uspora casu'!$K$5:$O$5,1)))^(1/(INDEX('07 Uspora casu'!$K$5:$O$5,MATCH(N$36,'07 Uspora casu'!$K$5:$O$5,1)+1)-INDEX('07 Uspora casu'!$K$5:$O$5,MATCH(N$36,'07 Uspora casu'!$K$5:$O$5,1))))*M40))),0),IFERROR(IF(N$36&lt;MIN('07 Uspora casu'!$K$5:$O$5),O40*('07 Uspora casu'!$L9/'07 Uspora casu'!$K9)^(1/('07 Uspora casu'!$L$5-'07 Uspora casu'!$K$5)),IF(N$36&gt;MAX('07 Uspora casu'!$K$5:$O$5),(INDEX('07 Uspora casu'!$K9:$O9,MATCH(N$36,'07 Uspora casu'!$K$5:$O$5,1)-1)/INDEX('07 Uspora casu'!$K9:$O9,MATCH(N$36,'07 Uspora casu'!$K$5:$O$5,1)))^(1/(INDEX('07 Uspora casu'!$K$5:$O$5,MATCH(N$36,'07 Uspora casu'!$K$5:$O$5,1))-INDEX('07 Uspora casu'!$K$5:$O$5,MATCH(N$36,'07 Uspora casu'!$K$5:$O$5,1)-1)))*M40,IFERROR($E40/INDEX('07 Uspora casu'!$K9:$O9,MATCH(N$36,'07 Uspora casu'!$K$5:$O$5,0)),(INDEX('07 Uspora casu'!$K9:$O9,MATCH(N$36,'07 Uspora casu'!$K$5:$O$5,1))/INDEX('07 Uspora casu'!$K9:$O9,MATCH(N$36,'07 Uspora casu'!$K$5:$O$5,1)+1))^(1/(INDEX('07 Uspora casu'!$K$5:$O$5,MATCH(N$36,'07 Uspora casu'!$K$5:$O$5,1)+1)-INDEX('07 Uspora casu'!$K$5:$O$5,MATCH(N$36,'07 Uspora casu'!$K$5:$O$5,1))))*M40))),0)))</f>
        <v>2.150828132456652E-2</v>
      </c>
      <c r="O40" s="48">
        <f>IF($E40="",0,IF('07 Uspora casu'!$D$2="Jazdný čas",IFERROR(IF(O$36&lt;MIN('07 Uspora casu'!$K$5:$O$5),P40*('07 Uspora casu'!$K9/'07 Uspora casu'!$L9)^(1/('07 Uspora casu'!$L$5-'07 Uspora casu'!$K$5)),IF(O$36&gt;MAX('07 Uspora casu'!$K$5:$O$5),(INDEX('07 Uspora casu'!$K9:$O9,MATCH(O$36,'07 Uspora casu'!$K$5:$O$5,1))/INDEX('07 Uspora casu'!$K9:$O9,MATCH(O$36,'07 Uspora casu'!$K$5:$O$5,1)-1))^(1/(INDEX('07 Uspora casu'!$K$5:$O$5,MATCH(O$36,'07 Uspora casu'!$K$5:$O$5,1))-INDEX('07 Uspora casu'!$K$5:$O$5,MATCH(O$36,'07 Uspora casu'!$K$5:$O$5,1)-1)))*N40,IFERROR(INDEX('07 Uspora casu'!$K9:$O9,MATCH(O$36,'07 Uspora casu'!$K$5:$O$5,0))/60,(INDEX('07 Uspora casu'!$K9:$O9,MATCH(O$36,'07 Uspora casu'!$K$5:$O$5,1)+1)/INDEX('07 Uspora casu'!$K9:$O9,MATCH(O$36,'07 Uspora casu'!$K$5:$O$5,1)))^(1/(INDEX('07 Uspora casu'!$K$5:$O$5,MATCH(O$36,'07 Uspora casu'!$K$5:$O$5,1)+1)-INDEX('07 Uspora casu'!$K$5:$O$5,MATCH(O$36,'07 Uspora casu'!$K$5:$O$5,1))))*N40))),0),IFERROR(IF(O$36&lt;MIN('07 Uspora casu'!$K$5:$O$5),P40*('07 Uspora casu'!$L9/'07 Uspora casu'!$K9)^(1/('07 Uspora casu'!$L$5-'07 Uspora casu'!$K$5)),IF(O$36&gt;MAX('07 Uspora casu'!$K$5:$O$5),(INDEX('07 Uspora casu'!$K9:$O9,MATCH(O$36,'07 Uspora casu'!$K$5:$O$5,1)-1)/INDEX('07 Uspora casu'!$K9:$O9,MATCH(O$36,'07 Uspora casu'!$K$5:$O$5,1)))^(1/(INDEX('07 Uspora casu'!$K$5:$O$5,MATCH(O$36,'07 Uspora casu'!$K$5:$O$5,1))-INDEX('07 Uspora casu'!$K$5:$O$5,MATCH(O$36,'07 Uspora casu'!$K$5:$O$5,1)-1)))*N40,IFERROR($E40/INDEX('07 Uspora casu'!$K9:$O9,MATCH(O$36,'07 Uspora casu'!$K$5:$O$5,0)),(INDEX('07 Uspora casu'!$K9:$O9,MATCH(O$36,'07 Uspora casu'!$K$5:$O$5,1))/INDEX('07 Uspora casu'!$K9:$O9,MATCH(O$36,'07 Uspora casu'!$K$5:$O$5,1)+1))^(1/(INDEX('07 Uspora casu'!$K$5:$O$5,MATCH(O$36,'07 Uspora casu'!$K$5:$O$5,1)+1)-INDEX('07 Uspora casu'!$K$5:$O$5,MATCH(O$36,'07 Uspora casu'!$K$5:$O$5,1))))*N40))),0)))</f>
        <v>2.1665080427400406E-2</v>
      </c>
      <c r="P40" s="48">
        <f>IF($E40="",0,IF('07 Uspora casu'!$D$2="Jazdný čas",IFERROR(IF(P$36&lt;MIN('07 Uspora casu'!$K$5:$O$5),Q40*('07 Uspora casu'!$K9/'07 Uspora casu'!$L9)^(1/('07 Uspora casu'!$L$5-'07 Uspora casu'!$K$5)),IF(P$36&gt;MAX('07 Uspora casu'!$K$5:$O$5),(INDEX('07 Uspora casu'!$K9:$O9,MATCH(P$36,'07 Uspora casu'!$K$5:$O$5,1))/INDEX('07 Uspora casu'!$K9:$O9,MATCH(P$36,'07 Uspora casu'!$K$5:$O$5,1)-1))^(1/(INDEX('07 Uspora casu'!$K$5:$O$5,MATCH(P$36,'07 Uspora casu'!$K$5:$O$5,1))-INDEX('07 Uspora casu'!$K$5:$O$5,MATCH(P$36,'07 Uspora casu'!$K$5:$O$5,1)-1)))*O40,IFERROR(INDEX('07 Uspora casu'!$K9:$O9,MATCH(P$36,'07 Uspora casu'!$K$5:$O$5,0))/60,(INDEX('07 Uspora casu'!$K9:$O9,MATCH(P$36,'07 Uspora casu'!$K$5:$O$5,1)+1)/INDEX('07 Uspora casu'!$K9:$O9,MATCH(P$36,'07 Uspora casu'!$K$5:$O$5,1)))^(1/(INDEX('07 Uspora casu'!$K$5:$O$5,MATCH(P$36,'07 Uspora casu'!$K$5:$O$5,1)+1)-INDEX('07 Uspora casu'!$K$5:$O$5,MATCH(P$36,'07 Uspora casu'!$K$5:$O$5,1))))*O40))),0),IFERROR(IF(P$36&lt;MIN('07 Uspora casu'!$K$5:$O$5),Q40*('07 Uspora casu'!$L9/'07 Uspora casu'!$K9)^(1/('07 Uspora casu'!$L$5-'07 Uspora casu'!$K$5)),IF(P$36&gt;MAX('07 Uspora casu'!$K$5:$O$5),(INDEX('07 Uspora casu'!$K9:$O9,MATCH(P$36,'07 Uspora casu'!$K$5:$O$5,1)-1)/INDEX('07 Uspora casu'!$K9:$O9,MATCH(P$36,'07 Uspora casu'!$K$5:$O$5,1)))^(1/(INDEX('07 Uspora casu'!$K$5:$O$5,MATCH(P$36,'07 Uspora casu'!$K$5:$O$5,1))-INDEX('07 Uspora casu'!$K$5:$O$5,MATCH(P$36,'07 Uspora casu'!$K$5:$O$5,1)-1)))*O40,IFERROR($E40/INDEX('07 Uspora casu'!$K9:$O9,MATCH(P$36,'07 Uspora casu'!$K$5:$O$5,0)),(INDEX('07 Uspora casu'!$K9:$O9,MATCH(P$36,'07 Uspora casu'!$K$5:$O$5,1))/INDEX('07 Uspora casu'!$K9:$O9,MATCH(P$36,'07 Uspora casu'!$K$5:$O$5,1)+1))^(1/(INDEX('07 Uspora casu'!$K$5:$O$5,MATCH(P$36,'07 Uspora casu'!$K$5:$O$5,1)+1)-INDEX('07 Uspora casu'!$K$5:$O$5,MATCH(P$36,'07 Uspora casu'!$K$5:$O$5,1))))*O40))),0)))</f>
        <v>2.1823022622900718E-2</v>
      </c>
      <c r="Q40" s="48">
        <f>IF($E40="",0,IF('07 Uspora casu'!$D$2="Jazdný čas",IFERROR(IF(Q$36&lt;MIN('07 Uspora casu'!$K$5:$O$5),R40*('07 Uspora casu'!$K9/'07 Uspora casu'!$L9)^(1/('07 Uspora casu'!$L$5-'07 Uspora casu'!$K$5)),IF(Q$36&gt;MAX('07 Uspora casu'!$K$5:$O$5),(INDEX('07 Uspora casu'!$K9:$O9,MATCH(Q$36,'07 Uspora casu'!$K$5:$O$5,1))/INDEX('07 Uspora casu'!$K9:$O9,MATCH(Q$36,'07 Uspora casu'!$K$5:$O$5,1)-1))^(1/(INDEX('07 Uspora casu'!$K$5:$O$5,MATCH(Q$36,'07 Uspora casu'!$K$5:$O$5,1))-INDEX('07 Uspora casu'!$K$5:$O$5,MATCH(Q$36,'07 Uspora casu'!$K$5:$O$5,1)-1)))*P40,IFERROR(INDEX('07 Uspora casu'!$K9:$O9,MATCH(Q$36,'07 Uspora casu'!$K$5:$O$5,0))/60,(INDEX('07 Uspora casu'!$K9:$O9,MATCH(Q$36,'07 Uspora casu'!$K$5:$O$5,1)+1)/INDEX('07 Uspora casu'!$K9:$O9,MATCH(Q$36,'07 Uspora casu'!$K$5:$O$5,1)))^(1/(INDEX('07 Uspora casu'!$K$5:$O$5,MATCH(Q$36,'07 Uspora casu'!$K$5:$O$5,1)+1)-INDEX('07 Uspora casu'!$K$5:$O$5,MATCH(Q$36,'07 Uspora casu'!$K$5:$O$5,1))))*P40))),0),IFERROR(IF(Q$36&lt;MIN('07 Uspora casu'!$K$5:$O$5),R40*('07 Uspora casu'!$L9/'07 Uspora casu'!$K9)^(1/('07 Uspora casu'!$L$5-'07 Uspora casu'!$K$5)),IF(Q$36&gt;MAX('07 Uspora casu'!$K$5:$O$5),(INDEX('07 Uspora casu'!$K9:$O9,MATCH(Q$36,'07 Uspora casu'!$K$5:$O$5,1)-1)/INDEX('07 Uspora casu'!$K9:$O9,MATCH(Q$36,'07 Uspora casu'!$K$5:$O$5,1)))^(1/(INDEX('07 Uspora casu'!$K$5:$O$5,MATCH(Q$36,'07 Uspora casu'!$K$5:$O$5,1))-INDEX('07 Uspora casu'!$K$5:$O$5,MATCH(Q$36,'07 Uspora casu'!$K$5:$O$5,1)-1)))*P40,IFERROR($E40/INDEX('07 Uspora casu'!$K9:$O9,MATCH(Q$36,'07 Uspora casu'!$K$5:$O$5,0)),(INDEX('07 Uspora casu'!$K9:$O9,MATCH(Q$36,'07 Uspora casu'!$K$5:$O$5,1))/INDEX('07 Uspora casu'!$K9:$O9,MATCH(Q$36,'07 Uspora casu'!$K$5:$O$5,1)+1))^(1/(INDEX('07 Uspora casu'!$K$5:$O$5,MATCH(Q$36,'07 Uspora casu'!$K$5:$O$5,1)+1)-INDEX('07 Uspora casu'!$K$5:$O$5,MATCH(Q$36,'07 Uspora casu'!$K$5:$O$5,1))))*P40))),0)))</f>
        <v>2.1982116244411324E-2</v>
      </c>
      <c r="R40" s="48">
        <f>IF($E40="",0,IF('07 Uspora casu'!$D$2="Jazdný čas",IFERROR(IF(R$36&lt;MIN('07 Uspora casu'!$K$5:$O$5),S40*('07 Uspora casu'!$K9/'07 Uspora casu'!$L9)^(1/('07 Uspora casu'!$L$5-'07 Uspora casu'!$K$5)),IF(R$36&gt;MAX('07 Uspora casu'!$K$5:$O$5),(INDEX('07 Uspora casu'!$K9:$O9,MATCH(R$36,'07 Uspora casu'!$K$5:$O$5,1))/INDEX('07 Uspora casu'!$K9:$O9,MATCH(R$36,'07 Uspora casu'!$K$5:$O$5,1)-1))^(1/(INDEX('07 Uspora casu'!$K$5:$O$5,MATCH(R$36,'07 Uspora casu'!$K$5:$O$5,1))-INDEX('07 Uspora casu'!$K$5:$O$5,MATCH(R$36,'07 Uspora casu'!$K$5:$O$5,1)-1)))*Q40,IFERROR(INDEX('07 Uspora casu'!$K9:$O9,MATCH(R$36,'07 Uspora casu'!$K$5:$O$5,0))/60,(INDEX('07 Uspora casu'!$K9:$O9,MATCH(R$36,'07 Uspora casu'!$K$5:$O$5,1)+1)/INDEX('07 Uspora casu'!$K9:$O9,MATCH(R$36,'07 Uspora casu'!$K$5:$O$5,1)))^(1/(INDEX('07 Uspora casu'!$K$5:$O$5,MATCH(R$36,'07 Uspora casu'!$K$5:$O$5,1)+1)-INDEX('07 Uspora casu'!$K$5:$O$5,MATCH(R$36,'07 Uspora casu'!$K$5:$O$5,1))))*Q40))),0),IFERROR(IF(R$36&lt;MIN('07 Uspora casu'!$K$5:$O$5),S40*('07 Uspora casu'!$L9/'07 Uspora casu'!$K9)^(1/('07 Uspora casu'!$L$5-'07 Uspora casu'!$K$5)),IF(R$36&gt;MAX('07 Uspora casu'!$K$5:$O$5),(INDEX('07 Uspora casu'!$K9:$O9,MATCH(R$36,'07 Uspora casu'!$K$5:$O$5,1)-1)/INDEX('07 Uspora casu'!$K9:$O9,MATCH(R$36,'07 Uspora casu'!$K$5:$O$5,1)))^(1/(INDEX('07 Uspora casu'!$K$5:$O$5,MATCH(R$36,'07 Uspora casu'!$K$5:$O$5,1))-INDEX('07 Uspora casu'!$K$5:$O$5,MATCH(R$36,'07 Uspora casu'!$K$5:$O$5,1)-1)))*Q40,IFERROR($E40/INDEX('07 Uspora casu'!$K9:$O9,MATCH(R$36,'07 Uspora casu'!$K$5:$O$5,0)),(INDEX('07 Uspora casu'!$K9:$O9,MATCH(R$36,'07 Uspora casu'!$K$5:$O$5,1))/INDEX('07 Uspora casu'!$K9:$O9,MATCH(R$36,'07 Uspora casu'!$K$5:$O$5,1)+1))^(1/(INDEX('07 Uspora casu'!$K$5:$O$5,MATCH(R$36,'07 Uspora casu'!$K$5:$O$5,1)+1)-INDEX('07 Uspora casu'!$K$5:$O$5,MATCH(R$36,'07 Uspora casu'!$K$5:$O$5,1))))*Q40))),0)))</f>
        <v>2.2149438122060511E-2</v>
      </c>
      <c r="S40" s="48">
        <f>IF($E40="",0,IF('07 Uspora casu'!$D$2="Jazdný čas",IFERROR(IF(S$36&lt;MIN('07 Uspora casu'!$K$5:$O$5),T40*('07 Uspora casu'!$K9/'07 Uspora casu'!$L9)^(1/('07 Uspora casu'!$L$5-'07 Uspora casu'!$K$5)),IF(S$36&gt;MAX('07 Uspora casu'!$K$5:$O$5),(INDEX('07 Uspora casu'!$K9:$O9,MATCH(S$36,'07 Uspora casu'!$K$5:$O$5,1))/INDEX('07 Uspora casu'!$K9:$O9,MATCH(S$36,'07 Uspora casu'!$K$5:$O$5,1)-1))^(1/(INDEX('07 Uspora casu'!$K$5:$O$5,MATCH(S$36,'07 Uspora casu'!$K$5:$O$5,1))-INDEX('07 Uspora casu'!$K$5:$O$5,MATCH(S$36,'07 Uspora casu'!$K$5:$O$5,1)-1)))*R40,IFERROR(INDEX('07 Uspora casu'!$K9:$O9,MATCH(S$36,'07 Uspora casu'!$K$5:$O$5,0))/60,(INDEX('07 Uspora casu'!$K9:$O9,MATCH(S$36,'07 Uspora casu'!$K$5:$O$5,1)+1)/INDEX('07 Uspora casu'!$K9:$O9,MATCH(S$36,'07 Uspora casu'!$K$5:$O$5,1)))^(1/(INDEX('07 Uspora casu'!$K$5:$O$5,MATCH(S$36,'07 Uspora casu'!$K$5:$O$5,1)+1)-INDEX('07 Uspora casu'!$K$5:$O$5,MATCH(S$36,'07 Uspora casu'!$K$5:$O$5,1))))*R40))),0),IFERROR(IF(S$36&lt;MIN('07 Uspora casu'!$K$5:$O$5),T40*('07 Uspora casu'!$L9/'07 Uspora casu'!$K9)^(1/('07 Uspora casu'!$L$5-'07 Uspora casu'!$K$5)),IF(S$36&gt;MAX('07 Uspora casu'!$K$5:$O$5),(INDEX('07 Uspora casu'!$K9:$O9,MATCH(S$36,'07 Uspora casu'!$K$5:$O$5,1)-1)/INDEX('07 Uspora casu'!$K9:$O9,MATCH(S$36,'07 Uspora casu'!$K$5:$O$5,1)))^(1/(INDEX('07 Uspora casu'!$K$5:$O$5,MATCH(S$36,'07 Uspora casu'!$K$5:$O$5,1))-INDEX('07 Uspora casu'!$K$5:$O$5,MATCH(S$36,'07 Uspora casu'!$K$5:$O$5,1)-1)))*R40,IFERROR($E40/INDEX('07 Uspora casu'!$K9:$O9,MATCH(S$36,'07 Uspora casu'!$K$5:$O$5,0)),(INDEX('07 Uspora casu'!$K9:$O9,MATCH(S$36,'07 Uspora casu'!$K$5:$O$5,1))/INDEX('07 Uspora casu'!$K9:$O9,MATCH(S$36,'07 Uspora casu'!$K$5:$O$5,1)+1))^(1/(INDEX('07 Uspora casu'!$K$5:$O$5,MATCH(S$36,'07 Uspora casu'!$K$5:$O$5,1)+1)-INDEX('07 Uspora casu'!$K$5:$O$5,MATCH(S$36,'07 Uspora casu'!$K$5:$O$5,1))))*R40))),0)))</f>
        <v>2.231803360823896E-2</v>
      </c>
      <c r="T40" s="48">
        <f>IF($E40="",0,IF('07 Uspora casu'!$D$2="Jazdný čas",IFERROR(IF(T$36&lt;MIN('07 Uspora casu'!$K$5:$O$5),U40*('07 Uspora casu'!$K9/'07 Uspora casu'!$L9)^(1/('07 Uspora casu'!$L$5-'07 Uspora casu'!$K$5)),IF(T$36&gt;MAX('07 Uspora casu'!$K$5:$O$5),(INDEX('07 Uspora casu'!$K9:$O9,MATCH(T$36,'07 Uspora casu'!$K$5:$O$5,1))/INDEX('07 Uspora casu'!$K9:$O9,MATCH(T$36,'07 Uspora casu'!$K$5:$O$5,1)-1))^(1/(INDEX('07 Uspora casu'!$K$5:$O$5,MATCH(T$36,'07 Uspora casu'!$K$5:$O$5,1))-INDEX('07 Uspora casu'!$K$5:$O$5,MATCH(T$36,'07 Uspora casu'!$K$5:$O$5,1)-1)))*S40,IFERROR(INDEX('07 Uspora casu'!$K9:$O9,MATCH(T$36,'07 Uspora casu'!$K$5:$O$5,0))/60,(INDEX('07 Uspora casu'!$K9:$O9,MATCH(T$36,'07 Uspora casu'!$K$5:$O$5,1)+1)/INDEX('07 Uspora casu'!$K9:$O9,MATCH(T$36,'07 Uspora casu'!$K$5:$O$5,1)))^(1/(INDEX('07 Uspora casu'!$K$5:$O$5,MATCH(T$36,'07 Uspora casu'!$K$5:$O$5,1)+1)-INDEX('07 Uspora casu'!$K$5:$O$5,MATCH(T$36,'07 Uspora casu'!$K$5:$O$5,1))))*S40))),0),IFERROR(IF(T$36&lt;MIN('07 Uspora casu'!$K$5:$O$5),U40*('07 Uspora casu'!$L9/'07 Uspora casu'!$K9)^(1/('07 Uspora casu'!$L$5-'07 Uspora casu'!$K$5)),IF(T$36&gt;MAX('07 Uspora casu'!$K$5:$O$5),(INDEX('07 Uspora casu'!$K9:$O9,MATCH(T$36,'07 Uspora casu'!$K$5:$O$5,1)-1)/INDEX('07 Uspora casu'!$K9:$O9,MATCH(T$36,'07 Uspora casu'!$K$5:$O$5,1)))^(1/(INDEX('07 Uspora casu'!$K$5:$O$5,MATCH(T$36,'07 Uspora casu'!$K$5:$O$5,1))-INDEX('07 Uspora casu'!$K$5:$O$5,MATCH(T$36,'07 Uspora casu'!$K$5:$O$5,1)-1)))*S40,IFERROR($E40/INDEX('07 Uspora casu'!$K9:$O9,MATCH(T$36,'07 Uspora casu'!$K$5:$O$5,0)),(INDEX('07 Uspora casu'!$K9:$O9,MATCH(T$36,'07 Uspora casu'!$K$5:$O$5,1))/INDEX('07 Uspora casu'!$K9:$O9,MATCH(T$36,'07 Uspora casu'!$K$5:$O$5,1)+1))^(1/(INDEX('07 Uspora casu'!$K$5:$O$5,MATCH(T$36,'07 Uspora casu'!$K$5:$O$5,1)+1)-INDEX('07 Uspora casu'!$K$5:$O$5,MATCH(T$36,'07 Uspora casu'!$K$5:$O$5,1))))*S40))),0)))</f>
        <v>2.2487912397307672E-2</v>
      </c>
      <c r="U40" s="48">
        <f>IF($E40="",0,IF('07 Uspora casu'!$D$2="Jazdný čas",IFERROR(IF(U$36&lt;MIN('07 Uspora casu'!$K$5:$O$5),V40*('07 Uspora casu'!$K9/'07 Uspora casu'!$L9)^(1/('07 Uspora casu'!$L$5-'07 Uspora casu'!$K$5)),IF(U$36&gt;MAX('07 Uspora casu'!$K$5:$O$5),(INDEX('07 Uspora casu'!$K9:$O9,MATCH(U$36,'07 Uspora casu'!$K$5:$O$5,1))/INDEX('07 Uspora casu'!$K9:$O9,MATCH(U$36,'07 Uspora casu'!$K$5:$O$5,1)-1))^(1/(INDEX('07 Uspora casu'!$K$5:$O$5,MATCH(U$36,'07 Uspora casu'!$K$5:$O$5,1))-INDEX('07 Uspora casu'!$K$5:$O$5,MATCH(U$36,'07 Uspora casu'!$K$5:$O$5,1)-1)))*T40,IFERROR(INDEX('07 Uspora casu'!$K9:$O9,MATCH(U$36,'07 Uspora casu'!$K$5:$O$5,0))/60,(INDEX('07 Uspora casu'!$K9:$O9,MATCH(U$36,'07 Uspora casu'!$K$5:$O$5,1)+1)/INDEX('07 Uspora casu'!$K9:$O9,MATCH(U$36,'07 Uspora casu'!$K$5:$O$5,1)))^(1/(INDEX('07 Uspora casu'!$K$5:$O$5,MATCH(U$36,'07 Uspora casu'!$K$5:$O$5,1)+1)-INDEX('07 Uspora casu'!$K$5:$O$5,MATCH(U$36,'07 Uspora casu'!$K$5:$O$5,1))))*T40))),0),IFERROR(IF(U$36&lt;MIN('07 Uspora casu'!$K$5:$O$5),V40*('07 Uspora casu'!$L9/'07 Uspora casu'!$K9)^(1/('07 Uspora casu'!$L$5-'07 Uspora casu'!$K$5)),IF(U$36&gt;MAX('07 Uspora casu'!$K$5:$O$5),(INDEX('07 Uspora casu'!$K9:$O9,MATCH(U$36,'07 Uspora casu'!$K$5:$O$5,1)-1)/INDEX('07 Uspora casu'!$K9:$O9,MATCH(U$36,'07 Uspora casu'!$K$5:$O$5,1)))^(1/(INDEX('07 Uspora casu'!$K$5:$O$5,MATCH(U$36,'07 Uspora casu'!$K$5:$O$5,1))-INDEX('07 Uspora casu'!$K$5:$O$5,MATCH(U$36,'07 Uspora casu'!$K$5:$O$5,1)-1)))*T40,IFERROR($E40/INDEX('07 Uspora casu'!$K9:$O9,MATCH(U$36,'07 Uspora casu'!$K$5:$O$5,0)),(INDEX('07 Uspora casu'!$K9:$O9,MATCH(U$36,'07 Uspora casu'!$K$5:$O$5,1))/INDEX('07 Uspora casu'!$K9:$O9,MATCH(U$36,'07 Uspora casu'!$K$5:$O$5,1)+1))^(1/(INDEX('07 Uspora casu'!$K$5:$O$5,MATCH(U$36,'07 Uspora casu'!$K$5:$O$5,1)+1)-INDEX('07 Uspora casu'!$K$5:$O$5,MATCH(U$36,'07 Uspora casu'!$K$5:$O$5,1))))*T40))),0)))</f>
        <v>2.2659084257418485E-2</v>
      </c>
      <c r="V40" s="48">
        <f>IF($E40="",0,IF('07 Uspora casu'!$D$2="Jazdný čas",IFERROR(IF(V$36&lt;MIN('07 Uspora casu'!$K$5:$O$5),W40*('07 Uspora casu'!$K9/'07 Uspora casu'!$L9)^(1/('07 Uspora casu'!$L$5-'07 Uspora casu'!$K$5)),IF(V$36&gt;MAX('07 Uspora casu'!$K$5:$O$5),(INDEX('07 Uspora casu'!$K9:$O9,MATCH(V$36,'07 Uspora casu'!$K$5:$O$5,1))/INDEX('07 Uspora casu'!$K9:$O9,MATCH(V$36,'07 Uspora casu'!$K$5:$O$5,1)-1))^(1/(INDEX('07 Uspora casu'!$K$5:$O$5,MATCH(V$36,'07 Uspora casu'!$K$5:$O$5,1))-INDEX('07 Uspora casu'!$K$5:$O$5,MATCH(V$36,'07 Uspora casu'!$K$5:$O$5,1)-1)))*U40,IFERROR(INDEX('07 Uspora casu'!$K9:$O9,MATCH(V$36,'07 Uspora casu'!$K$5:$O$5,0))/60,(INDEX('07 Uspora casu'!$K9:$O9,MATCH(V$36,'07 Uspora casu'!$K$5:$O$5,1)+1)/INDEX('07 Uspora casu'!$K9:$O9,MATCH(V$36,'07 Uspora casu'!$K$5:$O$5,1)))^(1/(INDEX('07 Uspora casu'!$K$5:$O$5,MATCH(V$36,'07 Uspora casu'!$K$5:$O$5,1)+1)-INDEX('07 Uspora casu'!$K$5:$O$5,MATCH(V$36,'07 Uspora casu'!$K$5:$O$5,1))))*U40))),0),IFERROR(IF(V$36&lt;MIN('07 Uspora casu'!$K$5:$O$5),W40*('07 Uspora casu'!$L9/'07 Uspora casu'!$K9)^(1/('07 Uspora casu'!$L$5-'07 Uspora casu'!$K$5)),IF(V$36&gt;MAX('07 Uspora casu'!$K$5:$O$5),(INDEX('07 Uspora casu'!$K9:$O9,MATCH(V$36,'07 Uspora casu'!$K$5:$O$5,1)-1)/INDEX('07 Uspora casu'!$K9:$O9,MATCH(V$36,'07 Uspora casu'!$K$5:$O$5,1)))^(1/(INDEX('07 Uspora casu'!$K$5:$O$5,MATCH(V$36,'07 Uspora casu'!$K$5:$O$5,1))-INDEX('07 Uspora casu'!$K$5:$O$5,MATCH(V$36,'07 Uspora casu'!$K$5:$O$5,1)-1)))*U40,IFERROR($E40/INDEX('07 Uspora casu'!$K9:$O9,MATCH(V$36,'07 Uspora casu'!$K$5:$O$5,0)),(INDEX('07 Uspora casu'!$K9:$O9,MATCH(V$36,'07 Uspora casu'!$K$5:$O$5,1))/INDEX('07 Uspora casu'!$K9:$O9,MATCH(V$36,'07 Uspora casu'!$K$5:$O$5,1)+1))^(1/(INDEX('07 Uspora casu'!$K$5:$O$5,MATCH(V$36,'07 Uspora casu'!$K$5:$O$5,1)+1)-INDEX('07 Uspora casu'!$K$5:$O$5,MATCH(V$36,'07 Uspora casu'!$K$5:$O$5,1))))*U40))),0)))</f>
        <v>2.2831559031075747E-2</v>
      </c>
      <c r="W40" s="48">
        <f>IF($E40="",0,IF('07 Uspora casu'!$D$2="Jazdný čas",IFERROR(IF(W$36&lt;MIN('07 Uspora casu'!$K$5:$O$5),X40*('07 Uspora casu'!$K9/'07 Uspora casu'!$L9)^(1/('07 Uspora casu'!$L$5-'07 Uspora casu'!$K$5)),IF(W$36&gt;MAX('07 Uspora casu'!$K$5:$O$5),(INDEX('07 Uspora casu'!$K9:$O9,MATCH(W$36,'07 Uspora casu'!$K$5:$O$5,1))/INDEX('07 Uspora casu'!$K9:$O9,MATCH(W$36,'07 Uspora casu'!$K$5:$O$5,1)-1))^(1/(INDEX('07 Uspora casu'!$K$5:$O$5,MATCH(W$36,'07 Uspora casu'!$K$5:$O$5,1))-INDEX('07 Uspora casu'!$K$5:$O$5,MATCH(W$36,'07 Uspora casu'!$K$5:$O$5,1)-1)))*V40,IFERROR(INDEX('07 Uspora casu'!$K9:$O9,MATCH(W$36,'07 Uspora casu'!$K$5:$O$5,0))/60,(INDEX('07 Uspora casu'!$K9:$O9,MATCH(W$36,'07 Uspora casu'!$K$5:$O$5,1)+1)/INDEX('07 Uspora casu'!$K9:$O9,MATCH(W$36,'07 Uspora casu'!$K$5:$O$5,1)))^(1/(INDEX('07 Uspora casu'!$K$5:$O$5,MATCH(W$36,'07 Uspora casu'!$K$5:$O$5,1)+1)-INDEX('07 Uspora casu'!$K$5:$O$5,MATCH(W$36,'07 Uspora casu'!$K$5:$O$5,1))))*V40))),0),IFERROR(IF(W$36&lt;MIN('07 Uspora casu'!$K$5:$O$5),X40*('07 Uspora casu'!$L9/'07 Uspora casu'!$K9)^(1/('07 Uspora casu'!$L$5-'07 Uspora casu'!$K$5)),IF(W$36&gt;MAX('07 Uspora casu'!$K$5:$O$5),(INDEX('07 Uspora casu'!$K9:$O9,MATCH(W$36,'07 Uspora casu'!$K$5:$O$5,1)-1)/INDEX('07 Uspora casu'!$K9:$O9,MATCH(W$36,'07 Uspora casu'!$K$5:$O$5,1)))^(1/(INDEX('07 Uspora casu'!$K$5:$O$5,MATCH(W$36,'07 Uspora casu'!$K$5:$O$5,1))-INDEX('07 Uspora casu'!$K$5:$O$5,MATCH(W$36,'07 Uspora casu'!$K$5:$O$5,1)-1)))*V40,IFERROR($E40/INDEX('07 Uspora casu'!$K9:$O9,MATCH(W$36,'07 Uspora casu'!$K$5:$O$5,0)),(INDEX('07 Uspora casu'!$K9:$O9,MATCH(W$36,'07 Uspora casu'!$K$5:$O$5,1))/INDEX('07 Uspora casu'!$K9:$O9,MATCH(W$36,'07 Uspora casu'!$K$5:$O$5,1)+1))^(1/(INDEX('07 Uspora casu'!$K$5:$O$5,MATCH(W$36,'07 Uspora casu'!$K$5:$O$5,1)+1)-INDEX('07 Uspora casu'!$K$5:$O$5,MATCH(W$36,'07 Uspora casu'!$K$5:$O$5,1))))*V40))),0)))</f>
        <v>2.3005346635702265E-2</v>
      </c>
      <c r="X40" s="48">
        <f>IF($E40="",0,IF('07 Uspora casu'!$D$2="Jazdný čas",IFERROR(IF(X$36&lt;MIN('07 Uspora casu'!$K$5:$O$5),Y40*('07 Uspora casu'!$K9/'07 Uspora casu'!$L9)^(1/('07 Uspora casu'!$L$5-'07 Uspora casu'!$K$5)),IF(X$36&gt;MAX('07 Uspora casu'!$K$5:$O$5),(INDEX('07 Uspora casu'!$K9:$O9,MATCH(X$36,'07 Uspora casu'!$K$5:$O$5,1))/INDEX('07 Uspora casu'!$K9:$O9,MATCH(X$36,'07 Uspora casu'!$K$5:$O$5,1)-1))^(1/(INDEX('07 Uspora casu'!$K$5:$O$5,MATCH(X$36,'07 Uspora casu'!$K$5:$O$5,1))-INDEX('07 Uspora casu'!$K$5:$O$5,MATCH(X$36,'07 Uspora casu'!$K$5:$O$5,1)-1)))*W40,IFERROR(INDEX('07 Uspora casu'!$K9:$O9,MATCH(X$36,'07 Uspora casu'!$K$5:$O$5,0))/60,(INDEX('07 Uspora casu'!$K9:$O9,MATCH(X$36,'07 Uspora casu'!$K$5:$O$5,1)+1)/INDEX('07 Uspora casu'!$K9:$O9,MATCH(X$36,'07 Uspora casu'!$K$5:$O$5,1)))^(1/(INDEX('07 Uspora casu'!$K$5:$O$5,MATCH(X$36,'07 Uspora casu'!$K$5:$O$5,1)+1)-INDEX('07 Uspora casu'!$K$5:$O$5,MATCH(X$36,'07 Uspora casu'!$K$5:$O$5,1))))*W40))),0),IFERROR(IF(X$36&lt;MIN('07 Uspora casu'!$K$5:$O$5),Y40*('07 Uspora casu'!$L9/'07 Uspora casu'!$K9)^(1/('07 Uspora casu'!$L$5-'07 Uspora casu'!$K$5)),IF(X$36&gt;MAX('07 Uspora casu'!$K$5:$O$5),(INDEX('07 Uspora casu'!$K9:$O9,MATCH(X$36,'07 Uspora casu'!$K$5:$O$5,1)-1)/INDEX('07 Uspora casu'!$K9:$O9,MATCH(X$36,'07 Uspora casu'!$K$5:$O$5,1)))^(1/(INDEX('07 Uspora casu'!$K$5:$O$5,MATCH(X$36,'07 Uspora casu'!$K$5:$O$5,1))-INDEX('07 Uspora casu'!$K$5:$O$5,MATCH(X$36,'07 Uspora casu'!$K$5:$O$5,1)-1)))*W40,IFERROR($E40/INDEX('07 Uspora casu'!$K9:$O9,MATCH(X$36,'07 Uspora casu'!$K$5:$O$5,0)),(INDEX('07 Uspora casu'!$K9:$O9,MATCH(X$36,'07 Uspora casu'!$K$5:$O$5,1))/INDEX('07 Uspora casu'!$K9:$O9,MATCH(X$36,'07 Uspora casu'!$K$5:$O$5,1)+1))^(1/(INDEX('07 Uspora casu'!$K$5:$O$5,MATCH(X$36,'07 Uspora casu'!$K$5:$O$5,1)+1)-INDEX('07 Uspora casu'!$K$5:$O$5,MATCH(X$36,'07 Uspora casu'!$K$5:$O$5,1))))*W40))),0)))</f>
        <v>2.3180457064209566E-2</v>
      </c>
      <c r="Y40" s="48">
        <f>IF($E40="",0,IF('07 Uspora casu'!$D$2="Jazdný čas",IFERROR(IF(Y$36&lt;MIN('07 Uspora casu'!$K$5:$O$5),Z40*('07 Uspora casu'!$K9/'07 Uspora casu'!$L9)^(1/('07 Uspora casu'!$L$5-'07 Uspora casu'!$K$5)),IF(Y$36&gt;MAX('07 Uspora casu'!$K$5:$O$5),(INDEX('07 Uspora casu'!$K9:$O9,MATCH(Y$36,'07 Uspora casu'!$K$5:$O$5,1))/INDEX('07 Uspora casu'!$K9:$O9,MATCH(Y$36,'07 Uspora casu'!$K$5:$O$5,1)-1))^(1/(INDEX('07 Uspora casu'!$K$5:$O$5,MATCH(Y$36,'07 Uspora casu'!$K$5:$O$5,1))-INDEX('07 Uspora casu'!$K$5:$O$5,MATCH(Y$36,'07 Uspora casu'!$K$5:$O$5,1)-1)))*X40,IFERROR(INDEX('07 Uspora casu'!$K9:$O9,MATCH(Y$36,'07 Uspora casu'!$K$5:$O$5,0))/60,(INDEX('07 Uspora casu'!$K9:$O9,MATCH(Y$36,'07 Uspora casu'!$K$5:$O$5,1)+1)/INDEX('07 Uspora casu'!$K9:$O9,MATCH(Y$36,'07 Uspora casu'!$K$5:$O$5,1)))^(1/(INDEX('07 Uspora casu'!$K$5:$O$5,MATCH(Y$36,'07 Uspora casu'!$K$5:$O$5,1)+1)-INDEX('07 Uspora casu'!$K$5:$O$5,MATCH(Y$36,'07 Uspora casu'!$K$5:$O$5,1))))*X40))),0),IFERROR(IF(Y$36&lt;MIN('07 Uspora casu'!$K$5:$O$5),Z40*('07 Uspora casu'!$L9/'07 Uspora casu'!$K9)^(1/('07 Uspora casu'!$L$5-'07 Uspora casu'!$K$5)),IF(Y$36&gt;MAX('07 Uspora casu'!$K$5:$O$5),(INDEX('07 Uspora casu'!$K9:$O9,MATCH(Y$36,'07 Uspora casu'!$K$5:$O$5,1)-1)/INDEX('07 Uspora casu'!$K9:$O9,MATCH(Y$36,'07 Uspora casu'!$K$5:$O$5,1)))^(1/(INDEX('07 Uspora casu'!$K$5:$O$5,MATCH(Y$36,'07 Uspora casu'!$K$5:$O$5,1))-INDEX('07 Uspora casu'!$K$5:$O$5,MATCH(Y$36,'07 Uspora casu'!$K$5:$O$5,1)-1)))*X40,IFERROR($E40/INDEX('07 Uspora casu'!$K9:$O9,MATCH(Y$36,'07 Uspora casu'!$K$5:$O$5,0)),(INDEX('07 Uspora casu'!$K9:$O9,MATCH(Y$36,'07 Uspora casu'!$K$5:$O$5,1))/INDEX('07 Uspora casu'!$K9:$O9,MATCH(Y$36,'07 Uspora casu'!$K$5:$O$5,1)+1))^(1/(INDEX('07 Uspora casu'!$K$5:$O$5,MATCH(Y$36,'07 Uspora casu'!$K$5:$O$5,1)+1)-INDEX('07 Uspora casu'!$K$5:$O$5,MATCH(Y$36,'07 Uspora casu'!$K$5:$O$5,1))))*X40))),0)))</f>
        <v>2.3356900385572497E-2</v>
      </c>
      <c r="Z40" s="48">
        <f>IF($E40="",0,IF('07 Uspora casu'!$D$2="Jazdný čas",IFERROR(IF(Z$36&lt;MIN('07 Uspora casu'!$K$5:$O$5),AA40*('07 Uspora casu'!$K9/'07 Uspora casu'!$L9)^(1/('07 Uspora casu'!$L$5-'07 Uspora casu'!$K$5)),IF(Z$36&gt;MAX('07 Uspora casu'!$K$5:$O$5),(INDEX('07 Uspora casu'!$K9:$O9,MATCH(Z$36,'07 Uspora casu'!$K$5:$O$5,1))/INDEX('07 Uspora casu'!$K9:$O9,MATCH(Z$36,'07 Uspora casu'!$K$5:$O$5,1)-1))^(1/(INDEX('07 Uspora casu'!$K$5:$O$5,MATCH(Z$36,'07 Uspora casu'!$K$5:$O$5,1))-INDEX('07 Uspora casu'!$K$5:$O$5,MATCH(Z$36,'07 Uspora casu'!$K$5:$O$5,1)-1)))*Y40,IFERROR(INDEX('07 Uspora casu'!$K9:$O9,MATCH(Z$36,'07 Uspora casu'!$K$5:$O$5,0))/60,(INDEX('07 Uspora casu'!$K9:$O9,MATCH(Z$36,'07 Uspora casu'!$K$5:$O$5,1)+1)/INDEX('07 Uspora casu'!$K9:$O9,MATCH(Z$36,'07 Uspora casu'!$K$5:$O$5,1)))^(1/(INDEX('07 Uspora casu'!$K$5:$O$5,MATCH(Z$36,'07 Uspora casu'!$K$5:$O$5,1)+1)-INDEX('07 Uspora casu'!$K$5:$O$5,MATCH(Z$36,'07 Uspora casu'!$K$5:$O$5,1))))*Y40))),0),IFERROR(IF(Z$36&lt;MIN('07 Uspora casu'!$K$5:$O$5),AA40*('07 Uspora casu'!$L9/'07 Uspora casu'!$K9)^(1/('07 Uspora casu'!$L$5-'07 Uspora casu'!$K$5)),IF(Z$36&gt;MAX('07 Uspora casu'!$K$5:$O$5),(INDEX('07 Uspora casu'!$K9:$O9,MATCH(Z$36,'07 Uspora casu'!$K$5:$O$5,1)-1)/INDEX('07 Uspora casu'!$K9:$O9,MATCH(Z$36,'07 Uspora casu'!$K$5:$O$5,1)))^(1/(INDEX('07 Uspora casu'!$K$5:$O$5,MATCH(Z$36,'07 Uspora casu'!$K$5:$O$5,1))-INDEX('07 Uspora casu'!$K$5:$O$5,MATCH(Z$36,'07 Uspora casu'!$K$5:$O$5,1)-1)))*Y40,IFERROR($E40/INDEX('07 Uspora casu'!$K9:$O9,MATCH(Z$36,'07 Uspora casu'!$K$5:$O$5,0)),(INDEX('07 Uspora casu'!$K9:$O9,MATCH(Z$36,'07 Uspora casu'!$K$5:$O$5,1))/INDEX('07 Uspora casu'!$K9:$O9,MATCH(Z$36,'07 Uspora casu'!$K$5:$O$5,1)+1))^(1/(INDEX('07 Uspora casu'!$K$5:$O$5,MATCH(Z$36,'07 Uspora casu'!$K$5:$O$5,1)+1)-INDEX('07 Uspora casu'!$K$5:$O$5,MATCH(Z$36,'07 Uspora casu'!$K$5:$O$5,1))))*Y40))),0)))</f>
        <v>2.3534686745408196E-2</v>
      </c>
      <c r="AA40" s="48">
        <f>IF($E40="",0,IF('07 Uspora casu'!$D$2="Jazdný čas",IFERROR(IF(AA$36&lt;MIN('07 Uspora casu'!$K$5:$O$5),AB40*('07 Uspora casu'!$K9/'07 Uspora casu'!$L9)^(1/('07 Uspora casu'!$L$5-'07 Uspora casu'!$K$5)),IF(AA$36&gt;MAX('07 Uspora casu'!$K$5:$O$5),(INDEX('07 Uspora casu'!$K9:$O9,MATCH(AA$36,'07 Uspora casu'!$K$5:$O$5,1))/INDEX('07 Uspora casu'!$K9:$O9,MATCH(AA$36,'07 Uspora casu'!$K$5:$O$5,1)-1))^(1/(INDEX('07 Uspora casu'!$K$5:$O$5,MATCH(AA$36,'07 Uspora casu'!$K$5:$O$5,1))-INDEX('07 Uspora casu'!$K$5:$O$5,MATCH(AA$36,'07 Uspora casu'!$K$5:$O$5,1)-1)))*Z40,IFERROR(INDEX('07 Uspora casu'!$K9:$O9,MATCH(AA$36,'07 Uspora casu'!$K$5:$O$5,0))/60,(INDEX('07 Uspora casu'!$K9:$O9,MATCH(AA$36,'07 Uspora casu'!$K$5:$O$5,1)+1)/INDEX('07 Uspora casu'!$K9:$O9,MATCH(AA$36,'07 Uspora casu'!$K$5:$O$5,1)))^(1/(INDEX('07 Uspora casu'!$K$5:$O$5,MATCH(AA$36,'07 Uspora casu'!$K$5:$O$5,1)+1)-INDEX('07 Uspora casu'!$K$5:$O$5,MATCH(AA$36,'07 Uspora casu'!$K$5:$O$5,1))))*Z40))),0),IFERROR(IF(AA$36&lt;MIN('07 Uspora casu'!$K$5:$O$5),AB40*('07 Uspora casu'!$L9/'07 Uspora casu'!$K9)^(1/('07 Uspora casu'!$L$5-'07 Uspora casu'!$K$5)),IF(AA$36&gt;MAX('07 Uspora casu'!$K$5:$O$5),(INDEX('07 Uspora casu'!$K9:$O9,MATCH(AA$36,'07 Uspora casu'!$K$5:$O$5,1)-1)/INDEX('07 Uspora casu'!$K9:$O9,MATCH(AA$36,'07 Uspora casu'!$K$5:$O$5,1)))^(1/(INDEX('07 Uspora casu'!$K$5:$O$5,MATCH(AA$36,'07 Uspora casu'!$K$5:$O$5,1))-INDEX('07 Uspora casu'!$K$5:$O$5,MATCH(AA$36,'07 Uspora casu'!$K$5:$O$5,1)-1)))*Z40,IFERROR($E40/INDEX('07 Uspora casu'!$K9:$O9,MATCH(AA$36,'07 Uspora casu'!$K$5:$O$5,0)),(INDEX('07 Uspora casu'!$K9:$O9,MATCH(AA$36,'07 Uspora casu'!$K$5:$O$5,1))/INDEX('07 Uspora casu'!$K9:$O9,MATCH(AA$36,'07 Uspora casu'!$K$5:$O$5,1)+1))^(1/(INDEX('07 Uspora casu'!$K$5:$O$5,MATCH(AA$36,'07 Uspora casu'!$K$5:$O$5,1)+1)-INDEX('07 Uspora casu'!$K$5:$O$5,MATCH(AA$36,'07 Uspora casu'!$K$5:$O$5,1))))*Z40))),0)))</f>
        <v>2.3713826366559485E-2</v>
      </c>
      <c r="AB40" s="48">
        <f>IF($E40="",0,IF('07 Uspora casu'!$D$2="Jazdný čas",IFERROR(IF(AB$36&lt;MIN('07 Uspora casu'!$K$5:$O$5),AC40*('07 Uspora casu'!$K9/'07 Uspora casu'!$L9)^(1/('07 Uspora casu'!$L$5-'07 Uspora casu'!$K$5)),IF(AB$36&gt;MAX('07 Uspora casu'!$K$5:$O$5),(INDEX('07 Uspora casu'!$K9:$O9,MATCH(AB$36,'07 Uspora casu'!$K$5:$O$5,1))/INDEX('07 Uspora casu'!$K9:$O9,MATCH(AB$36,'07 Uspora casu'!$K$5:$O$5,1)-1))^(1/(INDEX('07 Uspora casu'!$K$5:$O$5,MATCH(AB$36,'07 Uspora casu'!$K$5:$O$5,1))-INDEX('07 Uspora casu'!$K$5:$O$5,MATCH(AB$36,'07 Uspora casu'!$K$5:$O$5,1)-1)))*AA40,IFERROR(INDEX('07 Uspora casu'!$K9:$O9,MATCH(AB$36,'07 Uspora casu'!$K$5:$O$5,0))/60,(INDEX('07 Uspora casu'!$K9:$O9,MATCH(AB$36,'07 Uspora casu'!$K$5:$O$5,1)+1)/INDEX('07 Uspora casu'!$K9:$O9,MATCH(AB$36,'07 Uspora casu'!$K$5:$O$5,1)))^(1/(INDEX('07 Uspora casu'!$K$5:$O$5,MATCH(AB$36,'07 Uspora casu'!$K$5:$O$5,1)+1)-INDEX('07 Uspora casu'!$K$5:$O$5,MATCH(AB$36,'07 Uspora casu'!$K$5:$O$5,1))))*AA40))),0),IFERROR(IF(AB$36&lt;MIN('07 Uspora casu'!$K$5:$O$5),AC40*('07 Uspora casu'!$L9/'07 Uspora casu'!$K9)^(1/('07 Uspora casu'!$L$5-'07 Uspora casu'!$K$5)),IF(AB$36&gt;MAX('07 Uspora casu'!$K$5:$O$5),(INDEX('07 Uspora casu'!$K9:$O9,MATCH(AB$36,'07 Uspora casu'!$K$5:$O$5,1)-1)/INDEX('07 Uspora casu'!$K9:$O9,MATCH(AB$36,'07 Uspora casu'!$K$5:$O$5,1)))^(1/(INDEX('07 Uspora casu'!$K$5:$O$5,MATCH(AB$36,'07 Uspora casu'!$K$5:$O$5,1))-INDEX('07 Uspora casu'!$K$5:$O$5,MATCH(AB$36,'07 Uspora casu'!$K$5:$O$5,1)-1)))*AA40,IFERROR($E40/INDEX('07 Uspora casu'!$K9:$O9,MATCH(AB$36,'07 Uspora casu'!$K$5:$O$5,0)),(INDEX('07 Uspora casu'!$K9:$O9,MATCH(AB$36,'07 Uspora casu'!$K$5:$O$5,1))/INDEX('07 Uspora casu'!$K9:$O9,MATCH(AB$36,'07 Uspora casu'!$K$5:$O$5,1)+1))^(1/(INDEX('07 Uspora casu'!$K$5:$O$5,MATCH(AB$36,'07 Uspora casu'!$K$5:$O$5,1)+1)-INDEX('07 Uspora casu'!$K$5:$O$5,MATCH(AB$36,'07 Uspora casu'!$K$5:$O$5,1))))*AA40))),0)))</f>
        <v>2.3961372346449787E-2</v>
      </c>
      <c r="AC40" s="48">
        <f>IF($E40="",0,IF('07 Uspora casu'!$D$2="Jazdný čas",IFERROR(IF(AC$36&lt;MIN('07 Uspora casu'!$K$5:$O$5),AD40*('07 Uspora casu'!$K9/'07 Uspora casu'!$L9)^(1/('07 Uspora casu'!$L$5-'07 Uspora casu'!$K$5)),IF(AC$36&gt;MAX('07 Uspora casu'!$K$5:$O$5),(INDEX('07 Uspora casu'!$K9:$O9,MATCH(AC$36,'07 Uspora casu'!$K$5:$O$5,1))/INDEX('07 Uspora casu'!$K9:$O9,MATCH(AC$36,'07 Uspora casu'!$K$5:$O$5,1)-1))^(1/(INDEX('07 Uspora casu'!$K$5:$O$5,MATCH(AC$36,'07 Uspora casu'!$K$5:$O$5,1))-INDEX('07 Uspora casu'!$K$5:$O$5,MATCH(AC$36,'07 Uspora casu'!$K$5:$O$5,1)-1)))*AB40,IFERROR(INDEX('07 Uspora casu'!$K9:$O9,MATCH(AC$36,'07 Uspora casu'!$K$5:$O$5,0))/60,(INDEX('07 Uspora casu'!$K9:$O9,MATCH(AC$36,'07 Uspora casu'!$K$5:$O$5,1)+1)/INDEX('07 Uspora casu'!$K9:$O9,MATCH(AC$36,'07 Uspora casu'!$K$5:$O$5,1)))^(1/(INDEX('07 Uspora casu'!$K$5:$O$5,MATCH(AC$36,'07 Uspora casu'!$K$5:$O$5,1)+1)-INDEX('07 Uspora casu'!$K$5:$O$5,MATCH(AC$36,'07 Uspora casu'!$K$5:$O$5,1))))*AB40))),0),IFERROR(IF(AC$36&lt;MIN('07 Uspora casu'!$K$5:$O$5),AD40*('07 Uspora casu'!$L9/'07 Uspora casu'!$K9)^(1/('07 Uspora casu'!$L$5-'07 Uspora casu'!$K$5)),IF(AC$36&gt;MAX('07 Uspora casu'!$K$5:$O$5),(INDEX('07 Uspora casu'!$K9:$O9,MATCH(AC$36,'07 Uspora casu'!$K$5:$O$5,1)-1)/INDEX('07 Uspora casu'!$K9:$O9,MATCH(AC$36,'07 Uspora casu'!$K$5:$O$5,1)))^(1/(INDEX('07 Uspora casu'!$K$5:$O$5,MATCH(AC$36,'07 Uspora casu'!$K$5:$O$5,1))-INDEX('07 Uspora casu'!$K$5:$O$5,MATCH(AC$36,'07 Uspora casu'!$K$5:$O$5,1)-1)))*AB40,IFERROR($E40/INDEX('07 Uspora casu'!$K9:$O9,MATCH(AC$36,'07 Uspora casu'!$K$5:$O$5,0)),(INDEX('07 Uspora casu'!$K9:$O9,MATCH(AC$36,'07 Uspora casu'!$K$5:$O$5,1))/INDEX('07 Uspora casu'!$K9:$O9,MATCH(AC$36,'07 Uspora casu'!$K$5:$O$5,1)+1))^(1/(INDEX('07 Uspora casu'!$K$5:$O$5,MATCH(AC$36,'07 Uspora casu'!$K$5:$O$5,1)+1)-INDEX('07 Uspora casu'!$K$5:$O$5,MATCH(AC$36,'07 Uspora casu'!$K$5:$O$5,1))))*AB40))),0)))</f>
        <v>2.4211502431124049E-2</v>
      </c>
      <c r="AD40" s="48">
        <f>IF($E40="",0,IF('07 Uspora casu'!$D$2="Jazdný čas",IFERROR(IF(AD$36&lt;MIN('07 Uspora casu'!$K$5:$O$5),AE40*('07 Uspora casu'!$K9/'07 Uspora casu'!$L9)^(1/('07 Uspora casu'!$L$5-'07 Uspora casu'!$K$5)),IF(AD$36&gt;MAX('07 Uspora casu'!$K$5:$O$5),(INDEX('07 Uspora casu'!$K9:$O9,MATCH(AD$36,'07 Uspora casu'!$K$5:$O$5,1))/INDEX('07 Uspora casu'!$K9:$O9,MATCH(AD$36,'07 Uspora casu'!$K$5:$O$5,1)-1))^(1/(INDEX('07 Uspora casu'!$K$5:$O$5,MATCH(AD$36,'07 Uspora casu'!$K$5:$O$5,1))-INDEX('07 Uspora casu'!$K$5:$O$5,MATCH(AD$36,'07 Uspora casu'!$K$5:$O$5,1)-1)))*AC40,IFERROR(INDEX('07 Uspora casu'!$K9:$O9,MATCH(AD$36,'07 Uspora casu'!$K$5:$O$5,0))/60,(INDEX('07 Uspora casu'!$K9:$O9,MATCH(AD$36,'07 Uspora casu'!$K$5:$O$5,1)+1)/INDEX('07 Uspora casu'!$K9:$O9,MATCH(AD$36,'07 Uspora casu'!$K$5:$O$5,1)))^(1/(INDEX('07 Uspora casu'!$K$5:$O$5,MATCH(AD$36,'07 Uspora casu'!$K$5:$O$5,1)+1)-INDEX('07 Uspora casu'!$K$5:$O$5,MATCH(AD$36,'07 Uspora casu'!$K$5:$O$5,1))))*AC40))),0),IFERROR(IF(AD$36&lt;MIN('07 Uspora casu'!$K$5:$O$5),AE40*('07 Uspora casu'!$L9/'07 Uspora casu'!$K9)^(1/('07 Uspora casu'!$L$5-'07 Uspora casu'!$K$5)),IF(AD$36&gt;MAX('07 Uspora casu'!$K$5:$O$5),(INDEX('07 Uspora casu'!$K9:$O9,MATCH(AD$36,'07 Uspora casu'!$K$5:$O$5,1)-1)/INDEX('07 Uspora casu'!$K9:$O9,MATCH(AD$36,'07 Uspora casu'!$K$5:$O$5,1)))^(1/(INDEX('07 Uspora casu'!$K$5:$O$5,MATCH(AD$36,'07 Uspora casu'!$K$5:$O$5,1))-INDEX('07 Uspora casu'!$K$5:$O$5,MATCH(AD$36,'07 Uspora casu'!$K$5:$O$5,1)-1)))*AC40,IFERROR($E40/INDEX('07 Uspora casu'!$K9:$O9,MATCH(AD$36,'07 Uspora casu'!$K$5:$O$5,0)),(INDEX('07 Uspora casu'!$K9:$O9,MATCH(AD$36,'07 Uspora casu'!$K$5:$O$5,1))/INDEX('07 Uspora casu'!$K9:$O9,MATCH(AD$36,'07 Uspora casu'!$K$5:$O$5,1)+1))^(1/(INDEX('07 Uspora casu'!$K$5:$O$5,MATCH(AD$36,'07 Uspora casu'!$K$5:$O$5,1)+1)-INDEX('07 Uspora casu'!$K$5:$O$5,MATCH(AD$36,'07 Uspora casu'!$K$5:$O$5,1))))*AC40))),0)))</f>
        <v>2.4464243595762953E-2</v>
      </c>
      <c r="AE40" s="48">
        <f>IF($E40="",0,IF('07 Uspora casu'!$D$2="Jazdný čas",IFERROR(IF(AE$36&lt;MIN('07 Uspora casu'!$K$5:$O$5),AF40*('07 Uspora casu'!$K9/'07 Uspora casu'!$L9)^(1/('07 Uspora casu'!$L$5-'07 Uspora casu'!$K$5)),IF(AE$36&gt;MAX('07 Uspora casu'!$K$5:$O$5),(INDEX('07 Uspora casu'!$K9:$O9,MATCH(AE$36,'07 Uspora casu'!$K$5:$O$5,1))/INDEX('07 Uspora casu'!$K9:$O9,MATCH(AE$36,'07 Uspora casu'!$K$5:$O$5,1)-1))^(1/(INDEX('07 Uspora casu'!$K$5:$O$5,MATCH(AE$36,'07 Uspora casu'!$K$5:$O$5,1))-INDEX('07 Uspora casu'!$K$5:$O$5,MATCH(AE$36,'07 Uspora casu'!$K$5:$O$5,1)-1)))*AD40,IFERROR(INDEX('07 Uspora casu'!$K9:$O9,MATCH(AE$36,'07 Uspora casu'!$K$5:$O$5,0))/60,(INDEX('07 Uspora casu'!$K9:$O9,MATCH(AE$36,'07 Uspora casu'!$K$5:$O$5,1)+1)/INDEX('07 Uspora casu'!$K9:$O9,MATCH(AE$36,'07 Uspora casu'!$K$5:$O$5,1)))^(1/(INDEX('07 Uspora casu'!$K$5:$O$5,MATCH(AE$36,'07 Uspora casu'!$K$5:$O$5,1)+1)-INDEX('07 Uspora casu'!$K$5:$O$5,MATCH(AE$36,'07 Uspora casu'!$K$5:$O$5,1))))*AD40))),0),IFERROR(IF(AE$36&lt;MIN('07 Uspora casu'!$K$5:$O$5),AF40*('07 Uspora casu'!$L9/'07 Uspora casu'!$K9)^(1/('07 Uspora casu'!$L$5-'07 Uspora casu'!$K$5)),IF(AE$36&gt;MAX('07 Uspora casu'!$K$5:$O$5),(INDEX('07 Uspora casu'!$K9:$O9,MATCH(AE$36,'07 Uspora casu'!$K$5:$O$5,1)-1)/INDEX('07 Uspora casu'!$K9:$O9,MATCH(AE$36,'07 Uspora casu'!$K$5:$O$5,1)))^(1/(INDEX('07 Uspora casu'!$K$5:$O$5,MATCH(AE$36,'07 Uspora casu'!$K$5:$O$5,1))-INDEX('07 Uspora casu'!$K$5:$O$5,MATCH(AE$36,'07 Uspora casu'!$K$5:$O$5,1)-1)))*AD40,IFERROR($E40/INDEX('07 Uspora casu'!$K9:$O9,MATCH(AE$36,'07 Uspora casu'!$K$5:$O$5,0)),(INDEX('07 Uspora casu'!$K9:$O9,MATCH(AE$36,'07 Uspora casu'!$K$5:$O$5,1))/INDEX('07 Uspora casu'!$K9:$O9,MATCH(AE$36,'07 Uspora casu'!$K$5:$O$5,1)+1))^(1/(INDEX('07 Uspora casu'!$K$5:$O$5,MATCH(AE$36,'07 Uspora casu'!$K$5:$O$5,1)+1)-INDEX('07 Uspora casu'!$K$5:$O$5,MATCH(AE$36,'07 Uspora casu'!$K$5:$O$5,1))))*AD40))),0)))</f>
        <v>2.4719623097138075E-2</v>
      </c>
      <c r="AF40" s="48">
        <f>IF($E40="",0,IF('07 Uspora casu'!$D$2="Jazdný čas",IFERROR(IF(AF$36&lt;MIN('07 Uspora casu'!$K$5:$O$5),AG40*('07 Uspora casu'!$K9/'07 Uspora casu'!$L9)^(1/('07 Uspora casu'!$L$5-'07 Uspora casu'!$K$5)),IF(AF$36&gt;MAX('07 Uspora casu'!$K$5:$O$5),(INDEX('07 Uspora casu'!$K9:$O9,MATCH(AF$36,'07 Uspora casu'!$K$5:$O$5,1))/INDEX('07 Uspora casu'!$K9:$O9,MATCH(AF$36,'07 Uspora casu'!$K$5:$O$5,1)-1))^(1/(INDEX('07 Uspora casu'!$K$5:$O$5,MATCH(AF$36,'07 Uspora casu'!$K$5:$O$5,1))-INDEX('07 Uspora casu'!$K$5:$O$5,MATCH(AF$36,'07 Uspora casu'!$K$5:$O$5,1)-1)))*AE40,IFERROR(INDEX('07 Uspora casu'!$K9:$O9,MATCH(AF$36,'07 Uspora casu'!$K$5:$O$5,0))/60,(INDEX('07 Uspora casu'!$K9:$O9,MATCH(AF$36,'07 Uspora casu'!$K$5:$O$5,1)+1)/INDEX('07 Uspora casu'!$K9:$O9,MATCH(AF$36,'07 Uspora casu'!$K$5:$O$5,1)))^(1/(INDEX('07 Uspora casu'!$K$5:$O$5,MATCH(AF$36,'07 Uspora casu'!$K$5:$O$5,1)+1)-INDEX('07 Uspora casu'!$K$5:$O$5,MATCH(AF$36,'07 Uspora casu'!$K$5:$O$5,1))))*AE40))),0),IFERROR(IF(AF$36&lt;MIN('07 Uspora casu'!$K$5:$O$5),AG40*('07 Uspora casu'!$L9/'07 Uspora casu'!$K9)^(1/('07 Uspora casu'!$L$5-'07 Uspora casu'!$K$5)),IF(AF$36&gt;MAX('07 Uspora casu'!$K$5:$O$5),(INDEX('07 Uspora casu'!$K9:$O9,MATCH(AF$36,'07 Uspora casu'!$K$5:$O$5,1)-1)/INDEX('07 Uspora casu'!$K9:$O9,MATCH(AF$36,'07 Uspora casu'!$K$5:$O$5,1)))^(1/(INDEX('07 Uspora casu'!$K$5:$O$5,MATCH(AF$36,'07 Uspora casu'!$K$5:$O$5,1))-INDEX('07 Uspora casu'!$K$5:$O$5,MATCH(AF$36,'07 Uspora casu'!$K$5:$O$5,1)-1)))*AE40,IFERROR($E40/INDEX('07 Uspora casu'!$K9:$O9,MATCH(AF$36,'07 Uspora casu'!$K$5:$O$5,0)),(INDEX('07 Uspora casu'!$K9:$O9,MATCH(AF$36,'07 Uspora casu'!$K$5:$O$5,1))/INDEX('07 Uspora casu'!$K9:$O9,MATCH(AF$36,'07 Uspora casu'!$K$5:$O$5,1)+1))^(1/(INDEX('07 Uspora casu'!$K$5:$O$5,MATCH(AF$36,'07 Uspora casu'!$K$5:$O$5,1)+1)-INDEX('07 Uspora casu'!$K$5:$O$5,MATCH(AF$36,'07 Uspora casu'!$K$5:$O$5,1))))*AE40))),0)))</f>
        <v>2.4977668476551376E-2</v>
      </c>
      <c r="AG40" s="48">
        <f>IF($E40="",0,IF('07 Uspora casu'!$D$2="Jazdný čas",IFERROR(IF(AG$36&lt;MIN('07 Uspora casu'!$K$5:$O$5),AH40*('07 Uspora casu'!$K9/'07 Uspora casu'!$L9)^(1/('07 Uspora casu'!$L$5-'07 Uspora casu'!$K$5)),IF(AG$36&gt;MAX('07 Uspora casu'!$K$5:$O$5),(INDEX('07 Uspora casu'!$K9:$O9,MATCH(AG$36,'07 Uspora casu'!$K$5:$O$5,1))/INDEX('07 Uspora casu'!$K9:$O9,MATCH(AG$36,'07 Uspora casu'!$K$5:$O$5,1)-1))^(1/(INDEX('07 Uspora casu'!$K$5:$O$5,MATCH(AG$36,'07 Uspora casu'!$K$5:$O$5,1))-INDEX('07 Uspora casu'!$K$5:$O$5,MATCH(AG$36,'07 Uspora casu'!$K$5:$O$5,1)-1)))*AF40,IFERROR(INDEX('07 Uspora casu'!$K9:$O9,MATCH(AG$36,'07 Uspora casu'!$K$5:$O$5,0))/60,(INDEX('07 Uspora casu'!$K9:$O9,MATCH(AG$36,'07 Uspora casu'!$K$5:$O$5,1)+1)/INDEX('07 Uspora casu'!$K9:$O9,MATCH(AG$36,'07 Uspora casu'!$K$5:$O$5,1)))^(1/(INDEX('07 Uspora casu'!$K$5:$O$5,MATCH(AG$36,'07 Uspora casu'!$K$5:$O$5,1)+1)-INDEX('07 Uspora casu'!$K$5:$O$5,MATCH(AG$36,'07 Uspora casu'!$K$5:$O$5,1))))*AF40))),0),IFERROR(IF(AG$36&lt;MIN('07 Uspora casu'!$K$5:$O$5),AH40*('07 Uspora casu'!$L9/'07 Uspora casu'!$K9)^(1/('07 Uspora casu'!$L$5-'07 Uspora casu'!$K$5)),IF(AG$36&gt;MAX('07 Uspora casu'!$K$5:$O$5),(INDEX('07 Uspora casu'!$K9:$O9,MATCH(AG$36,'07 Uspora casu'!$K$5:$O$5,1)-1)/INDEX('07 Uspora casu'!$K9:$O9,MATCH(AG$36,'07 Uspora casu'!$K$5:$O$5,1)))^(1/(INDEX('07 Uspora casu'!$K$5:$O$5,MATCH(AG$36,'07 Uspora casu'!$K$5:$O$5,1))-INDEX('07 Uspora casu'!$K$5:$O$5,MATCH(AG$36,'07 Uspora casu'!$K$5:$O$5,1)-1)))*AF40,IFERROR($E40/INDEX('07 Uspora casu'!$K9:$O9,MATCH(AG$36,'07 Uspora casu'!$K$5:$O$5,0)),(INDEX('07 Uspora casu'!$K9:$O9,MATCH(AG$36,'07 Uspora casu'!$K$5:$O$5,1))/INDEX('07 Uspora casu'!$K9:$O9,MATCH(AG$36,'07 Uspora casu'!$K$5:$O$5,1)+1))^(1/(INDEX('07 Uspora casu'!$K$5:$O$5,MATCH(AG$36,'07 Uspora casu'!$K$5:$O$5,1)+1)-INDEX('07 Uspora casu'!$K$5:$O$5,MATCH(AG$36,'07 Uspora casu'!$K$5:$O$5,1))))*AF40))),0)))</f>
        <v>2.5238407562805387E-2</v>
      </c>
      <c r="AH40" s="48">
        <f>IF($E40="",0,IF('07 Uspora casu'!$D$2="Jazdný čas",IFERROR(IF(AH$36&lt;MIN('07 Uspora casu'!$K$5:$O$5),AI40*('07 Uspora casu'!$K9/'07 Uspora casu'!$L9)^(1/('07 Uspora casu'!$L$5-'07 Uspora casu'!$K$5)),IF(AH$36&gt;MAX('07 Uspora casu'!$K$5:$O$5),(INDEX('07 Uspora casu'!$K9:$O9,MATCH(AH$36,'07 Uspora casu'!$K$5:$O$5,1))/INDEX('07 Uspora casu'!$K9:$O9,MATCH(AH$36,'07 Uspora casu'!$K$5:$O$5,1)-1))^(1/(INDEX('07 Uspora casu'!$K$5:$O$5,MATCH(AH$36,'07 Uspora casu'!$K$5:$O$5,1))-INDEX('07 Uspora casu'!$K$5:$O$5,MATCH(AH$36,'07 Uspora casu'!$K$5:$O$5,1)-1)))*AG40,IFERROR(INDEX('07 Uspora casu'!$K9:$O9,MATCH(AH$36,'07 Uspora casu'!$K$5:$O$5,0))/60,(INDEX('07 Uspora casu'!$K9:$O9,MATCH(AH$36,'07 Uspora casu'!$K$5:$O$5,1)+1)/INDEX('07 Uspora casu'!$K9:$O9,MATCH(AH$36,'07 Uspora casu'!$K$5:$O$5,1)))^(1/(INDEX('07 Uspora casu'!$K$5:$O$5,MATCH(AH$36,'07 Uspora casu'!$K$5:$O$5,1)+1)-INDEX('07 Uspora casu'!$K$5:$O$5,MATCH(AH$36,'07 Uspora casu'!$K$5:$O$5,1))))*AG40))),0),IFERROR(IF(AH$36&lt;MIN('07 Uspora casu'!$K$5:$O$5),AI40*('07 Uspora casu'!$L9/'07 Uspora casu'!$K9)^(1/('07 Uspora casu'!$L$5-'07 Uspora casu'!$K$5)),IF(AH$36&gt;MAX('07 Uspora casu'!$K$5:$O$5),(INDEX('07 Uspora casu'!$K9:$O9,MATCH(AH$36,'07 Uspora casu'!$K$5:$O$5,1)-1)/INDEX('07 Uspora casu'!$K9:$O9,MATCH(AH$36,'07 Uspora casu'!$K$5:$O$5,1)))^(1/(INDEX('07 Uspora casu'!$K$5:$O$5,MATCH(AH$36,'07 Uspora casu'!$K$5:$O$5,1))-INDEX('07 Uspora casu'!$K$5:$O$5,MATCH(AH$36,'07 Uspora casu'!$K$5:$O$5,1)-1)))*AG40,IFERROR($E40/INDEX('07 Uspora casu'!$K9:$O9,MATCH(AH$36,'07 Uspora casu'!$K$5:$O$5,0)),(INDEX('07 Uspora casu'!$K9:$O9,MATCH(AH$36,'07 Uspora casu'!$K$5:$O$5,1))/INDEX('07 Uspora casu'!$K9:$O9,MATCH(AH$36,'07 Uspora casu'!$K$5:$O$5,1)+1))^(1/(INDEX('07 Uspora casu'!$K$5:$O$5,MATCH(AH$36,'07 Uspora casu'!$K$5:$O$5,1)+1)-INDEX('07 Uspora casu'!$K$5:$O$5,MATCH(AH$36,'07 Uspora casu'!$K$5:$O$5,1))))*AG40))),0)))</f>
        <v>2.5501868475204397E-2</v>
      </c>
      <c r="AI40" s="48">
        <f>IF($E40="",0,IF('07 Uspora casu'!$D$2="Jazdný čas",IFERROR(IF(AI$36&lt;MIN('07 Uspora casu'!$K$5:$O$5),AJ40*('07 Uspora casu'!$K9/'07 Uspora casu'!$L9)^(1/('07 Uspora casu'!$L$5-'07 Uspora casu'!$K$5)),IF(AI$36&gt;MAX('07 Uspora casu'!$K$5:$O$5),(INDEX('07 Uspora casu'!$K9:$O9,MATCH(AI$36,'07 Uspora casu'!$K$5:$O$5,1))/INDEX('07 Uspora casu'!$K9:$O9,MATCH(AI$36,'07 Uspora casu'!$K$5:$O$5,1)-1))^(1/(INDEX('07 Uspora casu'!$K$5:$O$5,MATCH(AI$36,'07 Uspora casu'!$K$5:$O$5,1))-INDEX('07 Uspora casu'!$K$5:$O$5,MATCH(AI$36,'07 Uspora casu'!$K$5:$O$5,1)-1)))*AH40,IFERROR(INDEX('07 Uspora casu'!$K9:$O9,MATCH(AI$36,'07 Uspora casu'!$K$5:$O$5,0))/60,(INDEX('07 Uspora casu'!$K9:$O9,MATCH(AI$36,'07 Uspora casu'!$K$5:$O$5,1)+1)/INDEX('07 Uspora casu'!$K9:$O9,MATCH(AI$36,'07 Uspora casu'!$K$5:$O$5,1)))^(1/(INDEX('07 Uspora casu'!$K$5:$O$5,MATCH(AI$36,'07 Uspora casu'!$K$5:$O$5,1)+1)-INDEX('07 Uspora casu'!$K$5:$O$5,MATCH(AI$36,'07 Uspora casu'!$K$5:$O$5,1))))*AH40))),0),IFERROR(IF(AI$36&lt;MIN('07 Uspora casu'!$K$5:$O$5),AJ40*('07 Uspora casu'!$L9/'07 Uspora casu'!$K9)^(1/('07 Uspora casu'!$L$5-'07 Uspora casu'!$K$5)),IF(AI$36&gt;MAX('07 Uspora casu'!$K$5:$O$5),(INDEX('07 Uspora casu'!$K9:$O9,MATCH(AI$36,'07 Uspora casu'!$K$5:$O$5,1)-1)/INDEX('07 Uspora casu'!$K9:$O9,MATCH(AI$36,'07 Uspora casu'!$K$5:$O$5,1)))^(1/(INDEX('07 Uspora casu'!$K$5:$O$5,MATCH(AI$36,'07 Uspora casu'!$K$5:$O$5,1))-INDEX('07 Uspora casu'!$K$5:$O$5,MATCH(AI$36,'07 Uspora casu'!$K$5:$O$5,1)-1)))*AH40,IFERROR($E40/INDEX('07 Uspora casu'!$K9:$O9,MATCH(AI$36,'07 Uspora casu'!$K$5:$O$5,0)),(INDEX('07 Uspora casu'!$K9:$O9,MATCH(AI$36,'07 Uspora casu'!$K$5:$O$5,1))/INDEX('07 Uspora casu'!$K9:$O9,MATCH(AI$36,'07 Uspora casu'!$K$5:$O$5,1)+1))^(1/(INDEX('07 Uspora casu'!$K$5:$O$5,MATCH(AI$36,'07 Uspora casu'!$K$5:$O$5,1)+1)-INDEX('07 Uspora casu'!$K$5:$O$5,MATCH(AI$36,'07 Uspora casu'!$K$5:$O$5,1))))*AH40))),0)))</f>
        <v>2.5768079626586966E-2</v>
      </c>
      <c r="AJ40" s="48">
        <f>IF($E40="",0,IF('07 Uspora casu'!$D$2="Jazdný čas",IFERROR(IF(AJ$36&lt;MIN('07 Uspora casu'!$K$5:$O$5),AK40*('07 Uspora casu'!$K9/'07 Uspora casu'!$L9)^(1/('07 Uspora casu'!$L$5-'07 Uspora casu'!$K$5)),IF(AJ$36&gt;MAX('07 Uspora casu'!$K$5:$O$5),(INDEX('07 Uspora casu'!$K9:$O9,MATCH(AJ$36,'07 Uspora casu'!$K$5:$O$5,1))/INDEX('07 Uspora casu'!$K9:$O9,MATCH(AJ$36,'07 Uspora casu'!$K$5:$O$5,1)-1))^(1/(INDEX('07 Uspora casu'!$K$5:$O$5,MATCH(AJ$36,'07 Uspora casu'!$K$5:$O$5,1))-INDEX('07 Uspora casu'!$K$5:$O$5,MATCH(AJ$36,'07 Uspora casu'!$K$5:$O$5,1)-1)))*AI40,IFERROR(INDEX('07 Uspora casu'!$K9:$O9,MATCH(AJ$36,'07 Uspora casu'!$K$5:$O$5,0))/60,(INDEX('07 Uspora casu'!$K9:$O9,MATCH(AJ$36,'07 Uspora casu'!$K$5:$O$5,1)+1)/INDEX('07 Uspora casu'!$K9:$O9,MATCH(AJ$36,'07 Uspora casu'!$K$5:$O$5,1)))^(1/(INDEX('07 Uspora casu'!$K$5:$O$5,MATCH(AJ$36,'07 Uspora casu'!$K$5:$O$5,1)+1)-INDEX('07 Uspora casu'!$K$5:$O$5,MATCH(AJ$36,'07 Uspora casu'!$K$5:$O$5,1))))*AI40))),0),IFERROR(IF(AJ$36&lt;MIN('07 Uspora casu'!$K$5:$O$5),AK40*('07 Uspora casu'!$L9/'07 Uspora casu'!$K9)^(1/('07 Uspora casu'!$L$5-'07 Uspora casu'!$K$5)),IF(AJ$36&gt;MAX('07 Uspora casu'!$K$5:$O$5),(INDEX('07 Uspora casu'!$K9:$O9,MATCH(AJ$36,'07 Uspora casu'!$K$5:$O$5,1)-1)/INDEX('07 Uspora casu'!$K9:$O9,MATCH(AJ$36,'07 Uspora casu'!$K$5:$O$5,1)))^(1/(INDEX('07 Uspora casu'!$K$5:$O$5,MATCH(AJ$36,'07 Uspora casu'!$K$5:$O$5,1))-INDEX('07 Uspora casu'!$K$5:$O$5,MATCH(AJ$36,'07 Uspora casu'!$K$5:$O$5,1)-1)))*AI40,IFERROR($E40/INDEX('07 Uspora casu'!$K9:$O9,MATCH(AJ$36,'07 Uspora casu'!$K$5:$O$5,0)),(INDEX('07 Uspora casu'!$K9:$O9,MATCH(AJ$36,'07 Uspora casu'!$K$5:$O$5,1))/INDEX('07 Uspora casu'!$K9:$O9,MATCH(AJ$36,'07 Uspora casu'!$K$5:$O$5,1)+1))^(1/(INDEX('07 Uspora casu'!$K$5:$O$5,MATCH(AJ$36,'07 Uspora casu'!$K$5:$O$5,1)+1)-INDEX('07 Uspora casu'!$K$5:$O$5,MATCH(AJ$36,'07 Uspora casu'!$K$5:$O$5,1))))*AI40))),0)))</f>
        <v>2.6037069726390114E-2</v>
      </c>
      <c r="AK40" s="48">
        <f>IF($E40="",0,IF('07 Uspora casu'!$D$2="Jazdný čas",IFERROR(IF(AK$36&lt;MIN('07 Uspora casu'!$K$5:$O$5),AL40*('07 Uspora casu'!$K9/'07 Uspora casu'!$L9)^(1/('07 Uspora casu'!$L$5-'07 Uspora casu'!$K$5)),IF(AK$36&gt;MAX('07 Uspora casu'!$K$5:$O$5),(INDEX('07 Uspora casu'!$K9:$O9,MATCH(AK$36,'07 Uspora casu'!$K$5:$O$5,1))/INDEX('07 Uspora casu'!$K9:$O9,MATCH(AK$36,'07 Uspora casu'!$K$5:$O$5,1)-1))^(1/(INDEX('07 Uspora casu'!$K$5:$O$5,MATCH(AK$36,'07 Uspora casu'!$K$5:$O$5,1))-INDEX('07 Uspora casu'!$K$5:$O$5,MATCH(AK$36,'07 Uspora casu'!$K$5:$O$5,1)-1)))*AJ40,IFERROR(INDEX('07 Uspora casu'!$K9:$O9,MATCH(AK$36,'07 Uspora casu'!$K$5:$O$5,0))/60,(INDEX('07 Uspora casu'!$K9:$O9,MATCH(AK$36,'07 Uspora casu'!$K$5:$O$5,1)+1)/INDEX('07 Uspora casu'!$K9:$O9,MATCH(AK$36,'07 Uspora casu'!$K$5:$O$5,1)))^(1/(INDEX('07 Uspora casu'!$K$5:$O$5,MATCH(AK$36,'07 Uspora casu'!$K$5:$O$5,1)+1)-INDEX('07 Uspora casu'!$K$5:$O$5,MATCH(AK$36,'07 Uspora casu'!$K$5:$O$5,1))))*AJ40))),0),IFERROR(IF(AK$36&lt;MIN('07 Uspora casu'!$K$5:$O$5),AL40*('07 Uspora casu'!$L9/'07 Uspora casu'!$K9)^(1/('07 Uspora casu'!$L$5-'07 Uspora casu'!$K$5)),IF(AK$36&gt;MAX('07 Uspora casu'!$K$5:$O$5),(INDEX('07 Uspora casu'!$K9:$O9,MATCH(AK$36,'07 Uspora casu'!$K$5:$O$5,1)-1)/INDEX('07 Uspora casu'!$K9:$O9,MATCH(AK$36,'07 Uspora casu'!$K$5:$O$5,1)))^(1/(INDEX('07 Uspora casu'!$K$5:$O$5,MATCH(AK$36,'07 Uspora casu'!$K$5:$O$5,1))-INDEX('07 Uspora casu'!$K$5:$O$5,MATCH(AK$36,'07 Uspora casu'!$K$5:$O$5,1)-1)))*AJ40,IFERROR($E40/INDEX('07 Uspora casu'!$K9:$O9,MATCH(AK$36,'07 Uspora casu'!$K$5:$O$5,0)),(INDEX('07 Uspora casu'!$K9:$O9,MATCH(AK$36,'07 Uspora casu'!$K$5:$O$5,1))/INDEX('07 Uspora casu'!$K9:$O9,MATCH(AK$36,'07 Uspora casu'!$K$5:$O$5,1)+1))^(1/(INDEX('07 Uspora casu'!$K$5:$O$5,MATCH(AK$36,'07 Uspora casu'!$K$5:$O$5,1)+1)-INDEX('07 Uspora casu'!$K$5:$O$5,MATCH(AK$36,'07 Uspora casu'!$K$5:$O$5,1))))*AJ40))),0)))</f>
        <v>2.6308867783745398E-2</v>
      </c>
      <c r="AL40" s="48">
        <f>IF($E40="",0,IF('07 Uspora casu'!$D$2="Jazdný čas",IFERROR(IF(AL$36&lt;MIN('07 Uspora casu'!$K$5:$O$5),AM40*('07 Uspora casu'!$K9/'07 Uspora casu'!$L9)^(1/('07 Uspora casu'!$L$5-'07 Uspora casu'!$K$5)),IF(AL$36&gt;MAX('07 Uspora casu'!$K$5:$O$5),(INDEX('07 Uspora casu'!$K9:$O9,MATCH(AL$36,'07 Uspora casu'!$K$5:$O$5,1))/INDEX('07 Uspora casu'!$K9:$O9,MATCH(AL$36,'07 Uspora casu'!$K$5:$O$5,1)-1))^(1/(INDEX('07 Uspora casu'!$K$5:$O$5,MATCH(AL$36,'07 Uspora casu'!$K$5:$O$5,1))-INDEX('07 Uspora casu'!$K$5:$O$5,MATCH(AL$36,'07 Uspora casu'!$K$5:$O$5,1)-1)))*AK40,IFERROR(INDEX('07 Uspora casu'!$K9:$O9,MATCH(AL$36,'07 Uspora casu'!$K$5:$O$5,0))/60,(INDEX('07 Uspora casu'!$K9:$O9,MATCH(AL$36,'07 Uspora casu'!$K$5:$O$5,1)+1)/INDEX('07 Uspora casu'!$K9:$O9,MATCH(AL$36,'07 Uspora casu'!$K$5:$O$5,1)))^(1/(INDEX('07 Uspora casu'!$K$5:$O$5,MATCH(AL$36,'07 Uspora casu'!$K$5:$O$5,1)+1)-INDEX('07 Uspora casu'!$K$5:$O$5,MATCH(AL$36,'07 Uspora casu'!$K$5:$O$5,1))))*AK40))),0),IFERROR(IF(AL$36&lt;MIN('07 Uspora casu'!$K$5:$O$5),AM40*('07 Uspora casu'!$L9/'07 Uspora casu'!$K9)^(1/('07 Uspora casu'!$L$5-'07 Uspora casu'!$K$5)),IF(AL$36&gt;MAX('07 Uspora casu'!$K$5:$O$5),(INDEX('07 Uspora casu'!$K9:$O9,MATCH(AL$36,'07 Uspora casu'!$K$5:$O$5,1)-1)/INDEX('07 Uspora casu'!$K9:$O9,MATCH(AL$36,'07 Uspora casu'!$K$5:$O$5,1)))^(1/(INDEX('07 Uspora casu'!$K$5:$O$5,MATCH(AL$36,'07 Uspora casu'!$K$5:$O$5,1))-INDEX('07 Uspora casu'!$K$5:$O$5,MATCH(AL$36,'07 Uspora casu'!$K$5:$O$5,1)-1)))*AK40,IFERROR($E40/INDEX('07 Uspora casu'!$K9:$O9,MATCH(AL$36,'07 Uspora casu'!$K$5:$O$5,0)),(INDEX('07 Uspora casu'!$K9:$O9,MATCH(AL$36,'07 Uspora casu'!$K$5:$O$5,1))/INDEX('07 Uspora casu'!$K9:$O9,MATCH(AL$36,'07 Uspora casu'!$K$5:$O$5,1)+1))^(1/(INDEX('07 Uspora casu'!$K$5:$O$5,MATCH(AL$36,'07 Uspora casu'!$K$5:$O$5,1)+1)-INDEX('07 Uspora casu'!$K$5:$O$5,MATCH(AL$36,'07 Uspora casu'!$K$5:$O$5,1))))*AK40))),0)))</f>
        <v>2.6583503110607518E-2</v>
      </c>
      <c r="AM40" s="48">
        <f>IF($E40="",0,IF('07 Uspora casu'!$D$2="Jazdný čas",IFERROR(IF(AM$36&lt;MIN('07 Uspora casu'!$K$5:$O$5),AN40*('07 Uspora casu'!$K9/'07 Uspora casu'!$L9)^(1/('07 Uspora casu'!$L$5-'07 Uspora casu'!$K$5)),IF(AM$36&gt;MAX('07 Uspora casu'!$K$5:$O$5),(INDEX('07 Uspora casu'!$K9:$O9,MATCH(AM$36,'07 Uspora casu'!$K$5:$O$5,1))/INDEX('07 Uspora casu'!$K9:$O9,MATCH(AM$36,'07 Uspora casu'!$K$5:$O$5,1)-1))^(1/(INDEX('07 Uspora casu'!$K$5:$O$5,MATCH(AM$36,'07 Uspora casu'!$K$5:$O$5,1))-INDEX('07 Uspora casu'!$K$5:$O$5,MATCH(AM$36,'07 Uspora casu'!$K$5:$O$5,1)-1)))*AL40,IFERROR(INDEX('07 Uspora casu'!$K9:$O9,MATCH(AM$36,'07 Uspora casu'!$K$5:$O$5,0))/60,(INDEX('07 Uspora casu'!$K9:$O9,MATCH(AM$36,'07 Uspora casu'!$K$5:$O$5,1)+1)/INDEX('07 Uspora casu'!$K9:$O9,MATCH(AM$36,'07 Uspora casu'!$K$5:$O$5,1)))^(1/(INDEX('07 Uspora casu'!$K$5:$O$5,MATCH(AM$36,'07 Uspora casu'!$K$5:$O$5,1)+1)-INDEX('07 Uspora casu'!$K$5:$O$5,MATCH(AM$36,'07 Uspora casu'!$K$5:$O$5,1))))*AL40))),0),IFERROR(IF(AM$36&lt;MIN('07 Uspora casu'!$K$5:$O$5),AN40*('07 Uspora casu'!$L9/'07 Uspora casu'!$K9)^(1/('07 Uspora casu'!$L$5-'07 Uspora casu'!$K$5)),IF(AM$36&gt;MAX('07 Uspora casu'!$K$5:$O$5),(INDEX('07 Uspora casu'!$K9:$O9,MATCH(AM$36,'07 Uspora casu'!$K$5:$O$5,1)-1)/INDEX('07 Uspora casu'!$K9:$O9,MATCH(AM$36,'07 Uspora casu'!$K$5:$O$5,1)))^(1/(INDEX('07 Uspora casu'!$K$5:$O$5,MATCH(AM$36,'07 Uspora casu'!$K$5:$O$5,1))-INDEX('07 Uspora casu'!$K$5:$O$5,MATCH(AM$36,'07 Uspora casu'!$K$5:$O$5,1)-1)))*AL40,IFERROR($E40/INDEX('07 Uspora casu'!$K9:$O9,MATCH(AM$36,'07 Uspora casu'!$K$5:$O$5,0)),(INDEX('07 Uspora casu'!$K9:$O9,MATCH(AM$36,'07 Uspora casu'!$K$5:$O$5,1))/INDEX('07 Uspora casu'!$K9:$O9,MATCH(AM$36,'07 Uspora casu'!$K$5:$O$5,1)+1))^(1/(INDEX('07 Uspora casu'!$K$5:$O$5,MATCH(AM$36,'07 Uspora casu'!$K$5:$O$5,1)+1)-INDEX('07 Uspora casu'!$K$5:$O$5,MATCH(AM$36,'07 Uspora casu'!$K$5:$O$5,1))))*AL40))),0)))</f>
        <v>2.6861005324915373E-2</v>
      </c>
      <c r="AN40" s="48">
        <f>IF($E40="",0,IF('07 Uspora casu'!$D$2="Jazdný čas",IFERROR(IF(AN$36&lt;MIN('07 Uspora casu'!$K$5:$O$5),AO40*('07 Uspora casu'!$K9/'07 Uspora casu'!$L9)^(1/('07 Uspora casu'!$L$5-'07 Uspora casu'!$K$5)),IF(AN$36&gt;MAX('07 Uspora casu'!$K$5:$O$5),(INDEX('07 Uspora casu'!$K9:$O9,MATCH(AN$36,'07 Uspora casu'!$K$5:$O$5,1))/INDEX('07 Uspora casu'!$K9:$O9,MATCH(AN$36,'07 Uspora casu'!$K$5:$O$5,1)-1))^(1/(INDEX('07 Uspora casu'!$K$5:$O$5,MATCH(AN$36,'07 Uspora casu'!$K$5:$O$5,1))-INDEX('07 Uspora casu'!$K$5:$O$5,MATCH(AN$36,'07 Uspora casu'!$K$5:$O$5,1)-1)))*AM40,IFERROR(INDEX('07 Uspora casu'!$K9:$O9,MATCH(AN$36,'07 Uspora casu'!$K$5:$O$5,0))/60,(INDEX('07 Uspora casu'!$K9:$O9,MATCH(AN$36,'07 Uspora casu'!$K$5:$O$5,1)+1)/INDEX('07 Uspora casu'!$K9:$O9,MATCH(AN$36,'07 Uspora casu'!$K$5:$O$5,1)))^(1/(INDEX('07 Uspora casu'!$K$5:$O$5,MATCH(AN$36,'07 Uspora casu'!$K$5:$O$5,1)+1)-INDEX('07 Uspora casu'!$K$5:$O$5,MATCH(AN$36,'07 Uspora casu'!$K$5:$O$5,1))))*AM40))),0),IFERROR(IF(AN$36&lt;MIN('07 Uspora casu'!$K$5:$O$5),AO40*('07 Uspora casu'!$L9/'07 Uspora casu'!$K9)^(1/('07 Uspora casu'!$L$5-'07 Uspora casu'!$K$5)),IF(AN$36&gt;MAX('07 Uspora casu'!$K$5:$O$5),(INDEX('07 Uspora casu'!$K9:$O9,MATCH(AN$36,'07 Uspora casu'!$K$5:$O$5,1)-1)/INDEX('07 Uspora casu'!$K9:$O9,MATCH(AN$36,'07 Uspora casu'!$K$5:$O$5,1)))^(1/(INDEX('07 Uspora casu'!$K$5:$O$5,MATCH(AN$36,'07 Uspora casu'!$K$5:$O$5,1))-INDEX('07 Uspora casu'!$K$5:$O$5,MATCH(AN$36,'07 Uspora casu'!$K$5:$O$5,1)-1)))*AM40,IFERROR($E40/INDEX('07 Uspora casu'!$K9:$O9,MATCH(AN$36,'07 Uspora casu'!$K$5:$O$5,0)),(INDEX('07 Uspora casu'!$K9:$O9,MATCH(AN$36,'07 Uspora casu'!$K$5:$O$5,1))/INDEX('07 Uspora casu'!$K9:$O9,MATCH(AN$36,'07 Uspora casu'!$K$5:$O$5,1)+1))^(1/(INDEX('07 Uspora casu'!$K$5:$O$5,MATCH(AN$36,'07 Uspora casu'!$K$5:$O$5,1)+1)-INDEX('07 Uspora casu'!$K$5:$O$5,MATCH(AN$36,'07 Uspora casu'!$K$5:$O$5,1))))*AM40))),0)))</f>
        <v>2.7141404353786203E-2</v>
      </c>
      <c r="AO40" s="48">
        <f>IF($E40="",0,IF('07 Uspora casu'!$D$2="Jazdný čas",IFERROR(IF(AO$36&lt;MIN('07 Uspora casu'!$K$5:$O$5),AP40*('07 Uspora casu'!$K9/'07 Uspora casu'!$L9)^(1/('07 Uspora casu'!$L$5-'07 Uspora casu'!$K$5)),IF(AO$36&gt;MAX('07 Uspora casu'!$K$5:$O$5),(INDEX('07 Uspora casu'!$K9:$O9,MATCH(AO$36,'07 Uspora casu'!$K$5:$O$5,1))/INDEX('07 Uspora casu'!$K9:$O9,MATCH(AO$36,'07 Uspora casu'!$K$5:$O$5,1)-1))^(1/(INDEX('07 Uspora casu'!$K$5:$O$5,MATCH(AO$36,'07 Uspora casu'!$K$5:$O$5,1))-INDEX('07 Uspora casu'!$K$5:$O$5,MATCH(AO$36,'07 Uspora casu'!$K$5:$O$5,1)-1)))*AN40,IFERROR(INDEX('07 Uspora casu'!$K9:$O9,MATCH(AO$36,'07 Uspora casu'!$K$5:$O$5,0))/60,(INDEX('07 Uspora casu'!$K9:$O9,MATCH(AO$36,'07 Uspora casu'!$K$5:$O$5,1)+1)/INDEX('07 Uspora casu'!$K9:$O9,MATCH(AO$36,'07 Uspora casu'!$K$5:$O$5,1)))^(1/(INDEX('07 Uspora casu'!$K$5:$O$5,MATCH(AO$36,'07 Uspora casu'!$K$5:$O$5,1)+1)-INDEX('07 Uspora casu'!$K$5:$O$5,MATCH(AO$36,'07 Uspora casu'!$K$5:$O$5,1))))*AN40))),0),IFERROR(IF(AO$36&lt;MIN('07 Uspora casu'!$K$5:$O$5),AP40*('07 Uspora casu'!$L9/'07 Uspora casu'!$K9)^(1/('07 Uspora casu'!$L$5-'07 Uspora casu'!$K$5)),IF(AO$36&gt;MAX('07 Uspora casu'!$K$5:$O$5),(INDEX('07 Uspora casu'!$K9:$O9,MATCH(AO$36,'07 Uspora casu'!$K$5:$O$5,1)-1)/INDEX('07 Uspora casu'!$K9:$O9,MATCH(AO$36,'07 Uspora casu'!$K$5:$O$5,1)))^(1/(INDEX('07 Uspora casu'!$K$5:$O$5,MATCH(AO$36,'07 Uspora casu'!$K$5:$O$5,1))-INDEX('07 Uspora casu'!$K$5:$O$5,MATCH(AO$36,'07 Uspora casu'!$K$5:$O$5,1)-1)))*AN40,IFERROR($E40/INDEX('07 Uspora casu'!$K9:$O9,MATCH(AO$36,'07 Uspora casu'!$K$5:$O$5,0)),(INDEX('07 Uspora casu'!$K9:$O9,MATCH(AO$36,'07 Uspora casu'!$K$5:$O$5,1))/INDEX('07 Uspora casu'!$K9:$O9,MATCH(AO$36,'07 Uspora casu'!$K$5:$O$5,1)+1))^(1/(INDEX('07 Uspora casu'!$K$5:$O$5,MATCH(AO$36,'07 Uspora casu'!$K$5:$O$5,1)+1)-INDEX('07 Uspora casu'!$K$5:$O$5,MATCH(AO$36,'07 Uspora casu'!$K$5:$O$5,1))))*AN40))),0)))</f>
        <v>2.7424730436743084E-2</v>
      </c>
      <c r="AP40" s="48">
        <f>IF($E40="",0,IF('07 Uspora casu'!$D$2="Jazdný čas",IFERROR(IF(AP$36&lt;MIN('07 Uspora casu'!$K$5:$O$5),AQ40*('07 Uspora casu'!$K9/'07 Uspora casu'!$L9)^(1/('07 Uspora casu'!$L$5-'07 Uspora casu'!$K$5)),IF(AP$36&gt;MAX('07 Uspora casu'!$K$5:$O$5),(INDEX('07 Uspora casu'!$K9:$O9,MATCH(AP$36,'07 Uspora casu'!$K$5:$O$5,1))/INDEX('07 Uspora casu'!$K9:$O9,MATCH(AP$36,'07 Uspora casu'!$K$5:$O$5,1)-1))^(1/(INDEX('07 Uspora casu'!$K$5:$O$5,MATCH(AP$36,'07 Uspora casu'!$K$5:$O$5,1))-INDEX('07 Uspora casu'!$K$5:$O$5,MATCH(AP$36,'07 Uspora casu'!$K$5:$O$5,1)-1)))*AO40,IFERROR(INDEX('07 Uspora casu'!$K9:$O9,MATCH(AP$36,'07 Uspora casu'!$K$5:$O$5,0))/60,(INDEX('07 Uspora casu'!$K9:$O9,MATCH(AP$36,'07 Uspora casu'!$K$5:$O$5,1)+1)/INDEX('07 Uspora casu'!$K9:$O9,MATCH(AP$36,'07 Uspora casu'!$K$5:$O$5,1)))^(1/(INDEX('07 Uspora casu'!$K$5:$O$5,MATCH(AP$36,'07 Uspora casu'!$K$5:$O$5,1)+1)-INDEX('07 Uspora casu'!$K$5:$O$5,MATCH(AP$36,'07 Uspora casu'!$K$5:$O$5,1))))*AO40))),0),IFERROR(IF(AP$36&lt;MIN('07 Uspora casu'!$K$5:$O$5),AQ40*('07 Uspora casu'!$L9/'07 Uspora casu'!$K9)^(1/('07 Uspora casu'!$L$5-'07 Uspora casu'!$K$5)),IF(AP$36&gt;MAX('07 Uspora casu'!$K$5:$O$5),(INDEX('07 Uspora casu'!$K9:$O9,MATCH(AP$36,'07 Uspora casu'!$K$5:$O$5,1)-1)/INDEX('07 Uspora casu'!$K9:$O9,MATCH(AP$36,'07 Uspora casu'!$K$5:$O$5,1)))^(1/(INDEX('07 Uspora casu'!$K$5:$O$5,MATCH(AP$36,'07 Uspora casu'!$K$5:$O$5,1))-INDEX('07 Uspora casu'!$K$5:$O$5,MATCH(AP$36,'07 Uspora casu'!$K$5:$O$5,1)-1)))*AO40,IFERROR($E40/INDEX('07 Uspora casu'!$K9:$O9,MATCH(AP$36,'07 Uspora casu'!$K$5:$O$5,0)),(INDEX('07 Uspora casu'!$K9:$O9,MATCH(AP$36,'07 Uspora casu'!$K$5:$O$5,1))/INDEX('07 Uspora casu'!$K9:$O9,MATCH(AP$36,'07 Uspora casu'!$K$5:$O$5,1)+1))^(1/(INDEX('07 Uspora casu'!$K$5:$O$5,MATCH(AP$36,'07 Uspora casu'!$K$5:$O$5,1)+1)-INDEX('07 Uspora casu'!$K$5:$O$5,MATCH(AP$36,'07 Uspora casu'!$K$5:$O$5,1))))*AO40))),0)))</f>
        <v>2.7711014128976086E-2</v>
      </c>
      <c r="AQ40" s="48">
        <f>IF($E40="",0,IF('07 Uspora casu'!$D$2="Jazdný čas",IFERROR(IF(AQ$36&lt;MIN('07 Uspora casu'!$K$5:$O$5),AR40*('07 Uspora casu'!$K9/'07 Uspora casu'!$L9)^(1/('07 Uspora casu'!$L$5-'07 Uspora casu'!$K$5)),IF(AQ$36&gt;MAX('07 Uspora casu'!$K$5:$O$5),(INDEX('07 Uspora casu'!$K9:$O9,MATCH(AQ$36,'07 Uspora casu'!$K$5:$O$5,1))/INDEX('07 Uspora casu'!$K9:$O9,MATCH(AQ$36,'07 Uspora casu'!$K$5:$O$5,1)-1))^(1/(INDEX('07 Uspora casu'!$K$5:$O$5,MATCH(AQ$36,'07 Uspora casu'!$K$5:$O$5,1))-INDEX('07 Uspora casu'!$K$5:$O$5,MATCH(AQ$36,'07 Uspora casu'!$K$5:$O$5,1)-1)))*AP40,IFERROR(INDEX('07 Uspora casu'!$K9:$O9,MATCH(AQ$36,'07 Uspora casu'!$K$5:$O$5,0))/60,(INDEX('07 Uspora casu'!$K9:$O9,MATCH(AQ$36,'07 Uspora casu'!$K$5:$O$5,1)+1)/INDEX('07 Uspora casu'!$K9:$O9,MATCH(AQ$36,'07 Uspora casu'!$K$5:$O$5,1)))^(1/(INDEX('07 Uspora casu'!$K$5:$O$5,MATCH(AQ$36,'07 Uspora casu'!$K$5:$O$5,1)+1)-INDEX('07 Uspora casu'!$K$5:$O$5,MATCH(AQ$36,'07 Uspora casu'!$K$5:$O$5,1))))*AP40))),0),IFERROR(IF(AQ$36&lt;MIN('07 Uspora casu'!$K$5:$O$5),AR40*('07 Uspora casu'!$L9/'07 Uspora casu'!$K9)^(1/('07 Uspora casu'!$L$5-'07 Uspora casu'!$K$5)),IF(AQ$36&gt;MAX('07 Uspora casu'!$K$5:$O$5),(INDEX('07 Uspora casu'!$K9:$O9,MATCH(AQ$36,'07 Uspora casu'!$K$5:$O$5,1)-1)/INDEX('07 Uspora casu'!$K9:$O9,MATCH(AQ$36,'07 Uspora casu'!$K$5:$O$5,1)))^(1/(INDEX('07 Uspora casu'!$K$5:$O$5,MATCH(AQ$36,'07 Uspora casu'!$K$5:$O$5,1))-INDEX('07 Uspora casu'!$K$5:$O$5,MATCH(AQ$36,'07 Uspora casu'!$K$5:$O$5,1)-1)))*AP40,IFERROR($E40/INDEX('07 Uspora casu'!$K9:$O9,MATCH(AQ$36,'07 Uspora casu'!$K$5:$O$5,0)),(INDEX('07 Uspora casu'!$K9:$O9,MATCH(AQ$36,'07 Uspora casu'!$K$5:$O$5,1))/INDEX('07 Uspora casu'!$K9:$O9,MATCH(AQ$36,'07 Uspora casu'!$K$5:$O$5,1)+1))^(1/(INDEX('07 Uspora casu'!$K$5:$O$5,MATCH(AQ$36,'07 Uspora casu'!$K$5:$O$5,1)+1)-INDEX('07 Uspora casu'!$K$5:$O$5,MATCH(AQ$36,'07 Uspora casu'!$K$5:$O$5,1))))*AP40))),0)))</f>
        <v>2.8000286304637488E-2</v>
      </c>
      <c r="AR40" s="48">
        <f>IF($E40="",0,IF('07 Uspora casu'!$D$2="Jazdný čas",IFERROR(IF(AR$36&lt;MIN('07 Uspora casu'!$K$5:$O$5),AS40*('07 Uspora casu'!$K9/'07 Uspora casu'!$L9)^(1/('07 Uspora casu'!$L$5-'07 Uspora casu'!$K$5)),IF(AR$36&gt;MAX('07 Uspora casu'!$K$5:$O$5),(INDEX('07 Uspora casu'!$K9:$O9,MATCH(AR$36,'07 Uspora casu'!$K$5:$O$5,1))/INDEX('07 Uspora casu'!$K9:$O9,MATCH(AR$36,'07 Uspora casu'!$K$5:$O$5,1)-1))^(1/(INDEX('07 Uspora casu'!$K$5:$O$5,MATCH(AR$36,'07 Uspora casu'!$K$5:$O$5,1))-INDEX('07 Uspora casu'!$K$5:$O$5,MATCH(AR$36,'07 Uspora casu'!$K$5:$O$5,1)-1)))*AQ40,IFERROR(INDEX('07 Uspora casu'!$K9:$O9,MATCH(AR$36,'07 Uspora casu'!$K$5:$O$5,0))/60,(INDEX('07 Uspora casu'!$K9:$O9,MATCH(AR$36,'07 Uspora casu'!$K$5:$O$5,1)+1)/INDEX('07 Uspora casu'!$K9:$O9,MATCH(AR$36,'07 Uspora casu'!$K$5:$O$5,1)))^(1/(INDEX('07 Uspora casu'!$K$5:$O$5,MATCH(AR$36,'07 Uspora casu'!$K$5:$O$5,1)+1)-INDEX('07 Uspora casu'!$K$5:$O$5,MATCH(AR$36,'07 Uspora casu'!$K$5:$O$5,1))))*AQ40))),0),IFERROR(IF(AR$36&lt;MIN('07 Uspora casu'!$K$5:$O$5),AS40*('07 Uspora casu'!$L9/'07 Uspora casu'!$K9)^(1/('07 Uspora casu'!$L$5-'07 Uspora casu'!$K$5)),IF(AR$36&gt;MAX('07 Uspora casu'!$K$5:$O$5),(INDEX('07 Uspora casu'!$K9:$O9,MATCH(AR$36,'07 Uspora casu'!$K$5:$O$5,1)-1)/INDEX('07 Uspora casu'!$K9:$O9,MATCH(AR$36,'07 Uspora casu'!$K$5:$O$5,1)))^(1/(INDEX('07 Uspora casu'!$K$5:$O$5,MATCH(AR$36,'07 Uspora casu'!$K$5:$O$5,1))-INDEX('07 Uspora casu'!$K$5:$O$5,MATCH(AR$36,'07 Uspora casu'!$K$5:$O$5,1)-1)))*AQ40,IFERROR($E40/INDEX('07 Uspora casu'!$K9:$O9,MATCH(AR$36,'07 Uspora casu'!$K$5:$O$5,0)),(INDEX('07 Uspora casu'!$K9:$O9,MATCH(AR$36,'07 Uspora casu'!$K$5:$O$5,1))/INDEX('07 Uspora casu'!$K9:$O9,MATCH(AR$36,'07 Uspora casu'!$K$5:$O$5,1)+1))^(1/(INDEX('07 Uspora casu'!$K$5:$O$5,MATCH(AR$36,'07 Uspora casu'!$K$5:$O$5,1)+1)-INDEX('07 Uspora casu'!$K$5:$O$5,MATCH(AR$36,'07 Uspora casu'!$K$5:$O$5,1))))*AQ40))),0)))</f>
        <v>2.8292578160171392E-2</v>
      </c>
      <c r="AS40" s="48">
        <f>IF($E40="",0,IF('07 Uspora casu'!$D$2="Jazdný čas",IFERROR(IF(AS$36&lt;MIN('07 Uspora casu'!$K$5:$O$5),AT40*('07 Uspora casu'!$K9/'07 Uspora casu'!$L9)^(1/('07 Uspora casu'!$L$5-'07 Uspora casu'!$K$5)),IF(AS$36&gt;MAX('07 Uspora casu'!$K$5:$O$5),(INDEX('07 Uspora casu'!$K9:$O9,MATCH(AS$36,'07 Uspora casu'!$K$5:$O$5,1))/INDEX('07 Uspora casu'!$K9:$O9,MATCH(AS$36,'07 Uspora casu'!$K$5:$O$5,1)-1))^(1/(INDEX('07 Uspora casu'!$K$5:$O$5,MATCH(AS$36,'07 Uspora casu'!$K$5:$O$5,1))-INDEX('07 Uspora casu'!$K$5:$O$5,MATCH(AS$36,'07 Uspora casu'!$K$5:$O$5,1)-1)))*AR40,IFERROR(INDEX('07 Uspora casu'!$K9:$O9,MATCH(AS$36,'07 Uspora casu'!$K$5:$O$5,0))/60,(INDEX('07 Uspora casu'!$K9:$O9,MATCH(AS$36,'07 Uspora casu'!$K$5:$O$5,1)+1)/INDEX('07 Uspora casu'!$K9:$O9,MATCH(AS$36,'07 Uspora casu'!$K$5:$O$5,1)))^(1/(INDEX('07 Uspora casu'!$K$5:$O$5,MATCH(AS$36,'07 Uspora casu'!$K$5:$O$5,1)+1)-INDEX('07 Uspora casu'!$K$5:$O$5,MATCH(AS$36,'07 Uspora casu'!$K$5:$O$5,1))))*AR40))),0),IFERROR(IF(AS$36&lt;MIN('07 Uspora casu'!$K$5:$O$5),AT40*('07 Uspora casu'!$L9/'07 Uspora casu'!$K9)^(1/('07 Uspora casu'!$L$5-'07 Uspora casu'!$K$5)),IF(AS$36&gt;MAX('07 Uspora casu'!$K$5:$O$5),(INDEX('07 Uspora casu'!$K9:$O9,MATCH(AS$36,'07 Uspora casu'!$K$5:$O$5,1)-1)/INDEX('07 Uspora casu'!$K9:$O9,MATCH(AS$36,'07 Uspora casu'!$K$5:$O$5,1)))^(1/(INDEX('07 Uspora casu'!$K$5:$O$5,MATCH(AS$36,'07 Uspora casu'!$K$5:$O$5,1))-INDEX('07 Uspora casu'!$K$5:$O$5,MATCH(AS$36,'07 Uspora casu'!$K$5:$O$5,1)-1)))*AR40,IFERROR($E40/INDEX('07 Uspora casu'!$K9:$O9,MATCH(AS$36,'07 Uspora casu'!$K$5:$O$5,0)),(INDEX('07 Uspora casu'!$K9:$O9,MATCH(AS$36,'07 Uspora casu'!$K$5:$O$5,1))/INDEX('07 Uspora casu'!$K9:$O9,MATCH(AS$36,'07 Uspora casu'!$K$5:$O$5,1)+1))^(1/(INDEX('07 Uspora casu'!$K$5:$O$5,MATCH(AS$36,'07 Uspora casu'!$K$5:$O$5,1)+1)-INDEX('07 Uspora casu'!$K$5:$O$5,MATCH(AS$36,'07 Uspora casu'!$K$5:$O$5,1))))*AR40))),0)))</f>
        <v>2.858792121767809E-2</v>
      </c>
      <c r="AT40" s="48">
        <f>IF($E40="",0,IF('07 Uspora casu'!$D$2="Jazdný čas",IFERROR(IF(AT$36&lt;MIN('07 Uspora casu'!$K$5:$O$5),AU40*('07 Uspora casu'!$K9/'07 Uspora casu'!$L9)^(1/('07 Uspora casu'!$L$5-'07 Uspora casu'!$K$5)),IF(AT$36&gt;MAX('07 Uspora casu'!$K$5:$O$5),(INDEX('07 Uspora casu'!$K9:$O9,MATCH(AT$36,'07 Uspora casu'!$K$5:$O$5,1))/INDEX('07 Uspora casu'!$K9:$O9,MATCH(AT$36,'07 Uspora casu'!$K$5:$O$5,1)-1))^(1/(INDEX('07 Uspora casu'!$K$5:$O$5,MATCH(AT$36,'07 Uspora casu'!$K$5:$O$5,1))-INDEX('07 Uspora casu'!$K$5:$O$5,MATCH(AT$36,'07 Uspora casu'!$K$5:$O$5,1)-1)))*AS40,IFERROR(INDEX('07 Uspora casu'!$K9:$O9,MATCH(AT$36,'07 Uspora casu'!$K$5:$O$5,0))/60,(INDEX('07 Uspora casu'!$K9:$O9,MATCH(AT$36,'07 Uspora casu'!$K$5:$O$5,1)+1)/INDEX('07 Uspora casu'!$K9:$O9,MATCH(AT$36,'07 Uspora casu'!$K$5:$O$5,1)))^(1/(INDEX('07 Uspora casu'!$K$5:$O$5,MATCH(AT$36,'07 Uspora casu'!$K$5:$O$5,1)+1)-INDEX('07 Uspora casu'!$K$5:$O$5,MATCH(AT$36,'07 Uspora casu'!$K$5:$O$5,1))))*AS40))),0),IFERROR(IF(AT$36&lt;MIN('07 Uspora casu'!$K$5:$O$5),AU40*('07 Uspora casu'!$L9/'07 Uspora casu'!$K9)^(1/('07 Uspora casu'!$L$5-'07 Uspora casu'!$K$5)),IF(AT$36&gt;MAX('07 Uspora casu'!$K$5:$O$5),(INDEX('07 Uspora casu'!$K9:$O9,MATCH(AT$36,'07 Uspora casu'!$K$5:$O$5,1)-1)/INDEX('07 Uspora casu'!$K9:$O9,MATCH(AT$36,'07 Uspora casu'!$K$5:$O$5,1)))^(1/(INDEX('07 Uspora casu'!$K$5:$O$5,MATCH(AT$36,'07 Uspora casu'!$K$5:$O$5,1))-INDEX('07 Uspora casu'!$K$5:$O$5,MATCH(AT$36,'07 Uspora casu'!$K$5:$O$5,1)-1)))*AS40,IFERROR($E40/INDEX('07 Uspora casu'!$K9:$O9,MATCH(AT$36,'07 Uspora casu'!$K$5:$O$5,0)),(INDEX('07 Uspora casu'!$K9:$O9,MATCH(AT$36,'07 Uspora casu'!$K$5:$O$5,1))/INDEX('07 Uspora casu'!$K9:$O9,MATCH(AT$36,'07 Uspora casu'!$K$5:$O$5,1)+1))^(1/(INDEX('07 Uspora casu'!$K$5:$O$5,MATCH(AT$36,'07 Uspora casu'!$K$5:$O$5,1)+1)-INDEX('07 Uspora casu'!$K$5:$O$5,MATCH(AT$36,'07 Uspora casu'!$K$5:$O$5,1))))*AS40))),0)))</f>
        <v>2.8886347328313546E-2</v>
      </c>
      <c r="AU40" s="48">
        <f>IF($E40="",0,IF('07 Uspora casu'!$D$2="Jazdný čas",IFERROR(IF(AU$36&lt;MIN('07 Uspora casu'!$K$5:$O$5),AV40*('07 Uspora casu'!$K9/'07 Uspora casu'!$L9)^(1/('07 Uspora casu'!$L$5-'07 Uspora casu'!$K$5)),IF(AU$36&gt;MAX('07 Uspora casu'!$K$5:$O$5),(INDEX('07 Uspora casu'!$K9:$O9,MATCH(AU$36,'07 Uspora casu'!$K$5:$O$5,1))/INDEX('07 Uspora casu'!$K9:$O9,MATCH(AU$36,'07 Uspora casu'!$K$5:$O$5,1)-1))^(1/(INDEX('07 Uspora casu'!$K$5:$O$5,MATCH(AU$36,'07 Uspora casu'!$K$5:$O$5,1))-INDEX('07 Uspora casu'!$K$5:$O$5,MATCH(AU$36,'07 Uspora casu'!$K$5:$O$5,1)-1)))*AT40,IFERROR(INDEX('07 Uspora casu'!$K9:$O9,MATCH(AU$36,'07 Uspora casu'!$K$5:$O$5,0))/60,(INDEX('07 Uspora casu'!$K9:$O9,MATCH(AU$36,'07 Uspora casu'!$K$5:$O$5,1)+1)/INDEX('07 Uspora casu'!$K9:$O9,MATCH(AU$36,'07 Uspora casu'!$K$5:$O$5,1)))^(1/(INDEX('07 Uspora casu'!$K$5:$O$5,MATCH(AU$36,'07 Uspora casu'!$K$5:$O$5,1)+1)-INDEX('07 Uspora casu'!$K$5:$O$5,MATCH(AU$36,'07 Uspora casu'!$K$5:$O$5,1))))*AT40))),0),IFERROR(IF(AU$36&lt;MIN('07 Uspora casu'!$K$5:$O$5),AV40*('07 Uspora casu'!$L9/'07 Uspora casu'!$K9)^(1/('07 Uspora casu'!$L$5-'07 Uspora casu'!$K$5)),IF(AU$36&gt;MAX('07 Uspora casu'!$K$5:$O$5),(INDEX('07 Uspora casu'!$K9:$O9,MATCH(AU$36,'07 Uspora casu'!$K$5:$O$5,1)-1)/INDEX('07 Uspora casu'!$K9:$O9,MATCH(AU$36,'07 Uspora casu'!$K$5:$O$5,1)))^(1/(INDEX('07 Uspora casu'!$K$5:$O$5,MATCH(AU$36,'07 Uspora casu'!$K$5:$O$5,1))-INDEX('07 Uspora casu'!$K$5:$O$5,MATCH(AU$36,'07 Uspora casu'!$K$5:$O$5,1)-1)))*AT40,IFERROR($E40/INDEX('07 Uspora casu'!$K9:$O9,MATCH(AU$36,'07 Uspora casu'!$K$5:$O$5,0)),(INDEX('07 Uspora casu'!$K9:$O9,MATCH(AU$36,'07 Uspora casu'!$K$5:$O$5,1))/INDEX('07 Uspora casu'!$K9:$O9,MATCH(AU$36,'07 Uspora casu'!$K$5:$O$5,1)+1))^(1/(INDEX('07 Uspora casu'!$K$5:$O$5,MATCH(AU$36,'07 Uspora casu'!$K$5:$O$5,1)+1)-INDEX('07 Uspora casu'!$K$5:$O$5,MATCH(AU$36,'07 Uspora casu'!$K$5:$O$5,1))))*AT40))),0)))</f>
        <v>2.9187888675724385E-2</v>
      </c>
      <c r="AV40" s="48">
        <f>IF($E40="",0,IF('07 Uspora casu'!$D$2="Jazdný čas",IFERROR(IF(AV$36&lt;MIN('07 Uspora casu'!$K$5:$O$5),AW40*('07 Uspora casu'!$K9/'07 Uspora casu'!$L9)^(1/('07 Uspora casu'!$L$5-'07 Uspora casu'!$K$5)),IF(AV$36&gt;MAX('07 Uspora casu'!$K$5:$O$5),(INDEX('07 Uspora casu'!$K9:$O9,MATCH(AV$36,'07 Uspora casu'!$K$5:$O$5,1))/INDEX('07 Uspora casu'!$K9:$O9,MATCH(AV$36,'07 Uspora casu'!$K$5:$O$5,1)-1))^(1/(INDEX('07 Uspora casu'!$K$5:$O$5,MATCH(AV$36,'07 Uspora casu'!$K$5:$O$5,1))-INDEX('07 Uspora casu'!$K$5:$O$5,MATCH(AV$36,'07 Uspora casu'!$K$5:$O$5,1)-1)))*AU40,IFERROR(INDEX('07 Uspora casu'!$K9:$O9,MATCH(AV$36,'07 Uspora casu'!$K$5:$O$5,0))/60,(INDEX('07 Uspora casu'!$K9:$O9,MATCH(AV$36,'07 Uspora casu'!$K$5:$O$5,1)+1)/INDEX('07 Uspora casu'!$K9:$O9,MATCH(AV$36,'07 Uspora casu'!$K$5:$O$5,1)))^(1/(INDEX('07 Uspora casu'!$K$5:$O$5,MATCH(AV$36,'07 Uspora casu'!$K$5:$O$5,1)+1)-INDEX('07 Uspora casu'!$K$5:$O$5,MATCH(AV$36,'07 Uspora casu'!$K$5:$O$5,1))))*AU40))),0),IFERROR(IF(AV$36&lt;MIN('07 Uspora casu'!$K$5:$O$5),AW40*('07 Uspora casu'!$L9/'07 Uspora casu'!$K9)^(1/('07 Uspora casu'!$L$5-'07 Uspora casu'!$K$5)),IF(AV$36&gt;MAX('07 Uspora casu'!$K$5:$O$5),(INDEX('07 Uspora casu'!$K9:$O9,MATCH(AV$36,'07 Uspora casu'!$K$5:$O$5,1)-1)/INDEX('07 Uspora casu'!$K9:$O9,MATCH(AV$36,'07 Uspora casu'!$K$5:$O$5,1)))^(1/(INDEX('07 Uspora casu'!$K$5:$O$5,MATCH(AV$36,'07 Uspora casu'!$K$5:$O$5,1))-INDEX('07 Uspora casu'!$K$5:$O$5,MATCH(AV$36,'07 Uspora casu'!$K$5:$O$5,1)-1)))*AU40,IFERROR($E40/INDEX('07 Uspora casu'!$K9:$O9,MATCH(AV$36,'07 Uspora casu'!$K$5:$O$5,0)),(INDEX('07 Uspora casu'!$K9:$O9,MATCH(AV$36,'07 Uspora casu'!$K$5:$O$5,1))/INDEX('07 Uspora casu'!$K9:$O9,MATCH(AV$36,'07 Uspora casu'!$K$5:$O$5,1)+1))^(1/(INDEX('07 Uspora casu'!$K$5:$O$5,MATCH(AV$36,'07 Uspora casu'!$K$5:$O$5,1)+1)-INDEX('07 Uspora casu'!$K$5:$O$5,MATCH(AV$36,'07 Uspora casu'!$K$5:$O$5,1))))*AU40))),0)))</f>
        <v>2.9492577779518709E-2</v>
      </c>
      <c r="AW40" s="48">
        <f>IF($E40="",0,IF('07 Uspora casu'!$D$2="Jazdný čas",IFERROR(IF(AW$36&lt;MIN('07 Uspora casu'!$K$5:$O$5),AX40*('07 Uspora casu'!$K9/'07 Uspora casu'!$L9)^(1/('07 Uspora casu'!$L$5-'07 Uspora casu'!$K$5)),IF(AW$36&gt;MAX('07 Uspora casu'!$K$5:$O$5),(INDEX('07 Uspora casu'!$K9:$O9,MATCH(AW$36,'07 Uspora casu'!$K$5:$O$5,1))/INDEX('07 Uspora casu'!$K9:$O9,MATCH(AW$36,'07 Uspora casu'!$K$5:$O$5,1)-1))^(1/(INDEX('07 Uspora casu'!$K$5:$O$5,MATCH(AW$36,'07 Uspora casu'!$K$5:$O$5,1))-INDEX('07 Uspora casu'!$K$5:$O$5,MATCH(AW$36,'07 Uspora casu'!$K$5:$O$5,1)-1)))*AV40,IFERROR(INDEX('07 Uspora casu'!$K9:$O9,MATCH(AW$36,'07 Uspora casu'!$K$5:$O$5,0))/60,(INDEX('07 Uspora casu'!$K9:$O9,MATCH(AW$36,'07 Uspora casu'!$K$5:$O$5,1)+1)/INDEX('07 Uspora casu'!$K9:$O9,MATCH(AW$36,'07 Uspora casu'!$K$5:$O$5,1)))^(1/(INDEX('07 Uspora casu'!$K$5:$O$5,MATCH(AW$36,'07 Uspora casu'!$K$5:$O$5,1)+1)-INDEX('07 Uspora casu'!$K$5:$O$5,MATCH(AW$36,'07 Uspora casu'!$K$5:$O$5,1))))*AV40))),0),IFERROR(IF(AW$36&lt;MIN('07 Uspora casu'!$K$5:$O$5),AX40*('07 Uspora casu'!$L9/'07 Uspora casu'!$K9)^(1/('07 Uspora casu'!$L$5-'07 Uspora casu'!$K$5)),IF(AW$36&gt;MAX('07 Uspora casu'!$K$5:$O$5),(INDEX('07 Uspora casu'!$K9:$O9,MATCH(AW$36,'07 Uspora casu'!$K$5:$O$5,1)-1)/INDEX('07 Uspora casu'!$K9:$O9,MATCH(AW$36,'07 Uspora casu'!$K$5:$O$5,1)))^(1/(INDEX('07 Uspora casu'!$K$5:$O$5,MATCH(AW$36,'07 Uspora casu'!$K$5:$O$5,1))-INDEX('07 Uspora casu'!$K$5:$O$5,MATCH(AW$36,'07 Uspora casu'!$K$5:$O$5,1)-1)))*AV40,IFERROR($E40/INDEX('07 Uspora casu'!$K9:$O9,MATCH(AW$36,'07 Uspora casu'!$K$5:$O$5,0)),(INDEX('07 Uspora casu'!$K9:$O9,MATCH(AW$36,'07 Uspora casu'!$K$5:$O$5,1))/INDEX('07 Uspora casu'!$K9:$O9,MATCH(AW$36,'07 Uspora casu'!$K$5:$O$5,1)+1))^(1/(INDEX('07 Uspora casu'!$K$5:$O$5,MATCH(AW$36,'07 Uspora casu'!$K$5:$O$5,1)+1)-INDEX('07 Uspora casu'!$K$5:$O$5,MATCH(AW$36,'07 Uspora casu'!$K$5:$O$5,1))))*AV40))),0)))</f>
        <v>2.980044749877318E-2</v>
      </c>
      <c r="AX40" s="48">
        <f>IF($E40="",0,IF('07 Uspora casu'!$D$2="Jazdný čas",IFERROR(IF(AX$36&lt;MIN('07 Uspora casu'!$K$5:$O$5),AY40*('07 Uspora casu'!$K9/'07 Uspora casu'!$L9)^(1/('07 Uspora casu'!$L$5-'07 Uspora casu'!$K$5)),IF(AX$36&gt;MAX('07 Uspora casu'!$K$5:$O$5),(INDEX('07 Uspora casu'!$K9:$O9,MATCH(AX$36,'07 Uspora casu'!$K$5:$O$5,1))/INDEX('07 Uspora casu'!$K9:$O9,MATCH(AX$36,'07 Uspora casu'!$K$5:$O$5,1)-1))^(1/(INDEX('07 Uspora casu'!$K$5:$O$5,MATCH(AX$36,'07 Uspora casu'!$K$5:$O$5,1))-INDEX('07 Uspora casu'!$K$5:$O$5,MATCH(AX$36,'07 Uspora casu'!$K$5:$O$5,1)-1)))*AW40,IFERROR(INDEX('07 Uspora casu'!$K9:$O9,MATCH(AX$36,'07 Uspora casu'!$K$5:$O$5,0))/60,(INDEX('07 Uspora casu'!$K9:$O9,MATCH(AX$36,'07 Uspora casu'!$K$5:$O$5,1)+1)/INDEX('07 Uspora casu'!$K9:$O9,MATCH(AX$36,'07 Uspora casu'!$K$5:$O$5,1)))^(1/(INDEX('07 Uspora casu'!$K$5:$O$5,MATCH(AX$36,'07 Uspora casu'!$K$5:$O$5,1)+1)-INDEX('07 Uspora casu'!$K$5:$O$5,MATCH(AX$36,'07 Uspora casu'!$K$5:$O$5,1))))*AW40))),0),IFERROR(IF(AX$36&lt;MIN('07 Uspora casu'!$K$5:$O$5),AY40*('07 Uspora casu'!$L9/'07 Uspora casu'!$K9)^(1/('07 Uspora casu'!$L$5-'07 Uspora casu'!$K$5)),IF(AX$36&gt;MAX('07 Uspora casu'!$K$5:$O$5),(INDEX('07 Uspora casu'!$K9:$O9,MATCH(AX$36,'07 Uspora casu'!$K$5:$O$5,1)-1)/INDEX('07 Uspora casu'!$K9:$O9,MATCH(AX$36,'07 Uspora casu'!$K$5:$O$5,1)))^(1/(INDEX('07 Uspora casu'!$K$5:$O$5,MATCH(AX$36,'07 Uspora casu'!$K$5:$O$5,1))-INDEX('07 Uspora casu'!$K$5:$O$5,MATCH(AX$36,'07 Uspora casu'!$K$5:$O$5,1)-1)))*AW40,IFERROR($E40/INDEX('07 Uspora casu'!$K9:$O9,MATCH(AX$36,'07 Uspora casu'!$K$5:$O$5,0)),(INDEX('07 Uspora casu'!$K9:$O9,MATCH(AX$36,'07 Uspora casu'!$K$5:$O$5,1))/INDEX('07 Uspora casu'!$K9:$O9,MATCH(AX$36,'07 Uspora casu'!$K$5:$O$5,1)+1))^(1/(INDEX('07 Uspora casu'!$K$5:$O$5,MATCH(AX$36,'07 Uspora casu'!$K$5:$O$5,1)+1)-INDEX('07 Uspora casu'!$K$5:$O$5,MATCH(AX$36,'07 Uspora casu'!$K$5:$O$5,1))))*AW40))),0)))</f>
        <v>3.0111531035576674E-2</v>
      </c>
      <c r="AY40" s="48">
        <f>IF($E40="",0,IF('07 Uspora casu'!$D$2="Jazdný čas",IFERROR(IF(AY$36&lt;MIN('07 Uspora casu'!$K$5:$O$5),AZ40*('07 Uspora casu'!$K9/'07 Uspora casu'!$L9)^(1/('07 Uspora casu'!$L$5-'07 Uspora casu'!$K$5)),IF(AY$36&gt;MAX('07 Uspora casu'!$K$5:$O$5),(INDEX('07 Uspora casu'!$K9:$O9,MATCH(AY$36,'07 Uspora casu'!$K$5:$O$5,1))/INDEX('07 Uspora casu'!$K9:$O9,MATCH(AY$36,'07 Uspora casu'!$K$5:$O$5,1)-1))^(1/(INDEX('07 Uspora casu'!$K$5:$O$5,MATCH(AY$36,'07 Uspora casu'!$K$5:$O$5,1))-INDEX('07 Uspora casu'!$K$5:$O$5,MATCH(AY$36,'07 Uspora casu'!$K$5:$O$5,1)-1)))*AX40,IFERROR(INDEX('07 Uspora casu'!$K9:$O9,MATCH(AY$36,'07 Uspora casu'!$K$5:$O$5,0))/60,(INDEX('07 Uspora casu'!$K9:$O9,MATCH(AY$36,'07 Uspora casu'!$K$5:$O$5,1)+1)/INDEX('07 Uspora casu'!$K9:$O9,MATCH(AY$36,'07 Uspora casu'!$K$5:$O$5,1)))^(1/(INDEX('07 Uspora casu'!$K$5:$O$5,MATCH(AY$36,'07 Uspora casu'!$K$5:$O$5,1)+1)-INDEX('07 Uspora casu'!$K$5:$O$5,MATCH(AY$36,'07 Uspora casu'!$K$5:$O$5,1))))*AX40))),0),IFERROR(IF(AY$36&lt;MIN('07 Uspora casu'!$K$5:$O$5),AZ40*('07 Uspora casu'!$L9/'07 Uspora casu'!$K9)^(1/('07 Uspora casu'!$L$5-'07 Uspora casu'!$K$5)),IF(AY$36&gt;MAX('07 Uspora casu'!$K$5:$O$5),(INDEX('07 Uspora casu'!$K9:$O9,MATCH(AY$36,'07 Uspora casu'!$K$5:$O$5,1)-1)/INDEX('07 Uspora casu'!$K9:$O9,MATCH(AY$36,'07 Uspora casu'!$K$5:$O$5,1)))^(1/(INDEX('07 Uspora casu'!$K$5:$O$5,MATCH(AY$36,'07 Uspora casu'!$K$5:$O$5,1))-INDEX('07 Uspora casu'!$K$5:$O$5,MATCH(AY$36,'07 Uspora casu'!$K$5:$O$5,1)-1)))*AX40,IFERROR($E40/INDEX('07 Uspora casu'!$K9:$O9,MATCH(AY$36,'07 Uspora casu'!$K$5:$O$5,0)),(INDEX('07 Uspora casu'!$K9:$O9,MATCH(AY$36,'07 Uspora casu'!$K$5:$O$5,1))/INDEX('07 Uspora casu'!$K9:$O9,MATCH(AY$36,'07 Uspora casu'!$K$5:$O$5,1)+1))^(1/(INDEX('07 Uspora casu'!$K$5:$O$5,MATCH(AY$36,'07 Uspora casu'!$K$5:$O$5,1)+1)-INDEX('07 Uspora casu'!$K$5:$O$5,MATCH(AY$36,'07 Uspora casu'!$K$5:$O$5,1))))*AX40))),0)))</f>
        <v>3.0425861938610965E-2</v>
      </c>
      <c r="AZ40" s="48">
        <f>IF($E40="",0,IF('07 Uspora casu'!$D$2="Jazdný čas",IFERROR(IF(AZ$36&lt;MIN('07 Uspora casu'!$K$5:$O$5),BA40*('07 Uspora casu'!$K9/'07 Uspora casu'!$L9)^(1/('07 Uspora casu'!$L$5-'07 Uspora casu'!$K$5)),IF(AZ$36&gt;MAX('07 Uspora casu'!$K$5:$O$5),(INDEX('07 Uspora casu'!$K9:$O9,MATCH(AZ$36,'07 Uspora casu'!$K$5:$O$5,1))/INDEX('07 Uspora casu'!$K9:$O9,MATCH(AZ$36,'07 Uspora casu'!$K$5:$O$5,1)-1))^(1/(INDEX('07 Uspora casu'!$K$5:$O$5,MATCH(AZ$36,'07 Uspora casu'!$K$5:$O$5,1))-INDEX('07 Uspora casu'!$K$5:$O$5,MATCH(AZ$36,'07 Uspora casu'!$K$5:$O$5,1)-1)))*AY40,IFERROR(INDEX('07 Uspora casu'!$K9:$O9,MATCH(AZ$36,'07 Uspora casu'!$K$5:$O$5,0))/60,(INDEX('07 Uspora casu'!$K9:$O9,MATCH(AZ$36,'07 Uspora casu'!$K$5:$O$5,1)+1)/INDEX('07 Uspora casu'!$K9:$O9,MATCH(AZ$36,'07 Uspora casu'!$K$5:$O$5,1)))^(1/(INDEX('07 Uspora casu'!$K$5:$O$5,MATCH(AZ$36,'07 Uspora casu'!$K$5:$O$5,1)+1)-INDEX('07 Uspora casu'!$K$5:$O$5,MATCH(AZ$36,'07 Uspora casu'!$K$5:$O$5,1))))*AY40))),0),IFERROR(IF(AZ$36&lt;MIN('07 Uspora casu'!$K$5:$O$5),BA40*('07 Uspora casu'!$L9/'07 Uspora casu'!$K9)^(1/('07 Uspora casu'!$L$5-'07 Uspora casu'!$K$5)),IF(AZ$36&gt;MAX('07 Uspora casu'!$K$5:$O$5),(INDEX('07 Uspora casu'!$K9:$O9,MATCH(AZ$36,'07 Uspora casu'!$K$5:$O$5,1)-1)/INDEX('07 Uspora casu'!$K9:$O9,MATCH(AZ$36,'07 Uspora casu'!$K$5:$O$5,1)))^(1/(INDEX('07 Uspora casu'!$K$5:$O$5,MATCH(AZ$36,'07 Uspora casu'!$K$5:$O$5,1))-INDEX('07 Uspora casu'!$K$5:$O$5,MATCH(AZ$36,'07 Uspora casu'!$K$5:$O$5,1)-1)))*AY40,IFERROR($E40/INDEX('07 Uspora casu'!$K9:$O9,MATCH(AZ$36,'07 Uspora casu'!$K$5:$O$5,0)),(INDEX('07 Uspora casu'!$K9:$O9,MATCH(AZ$36,'07 Uspora casu'!$K$5:$O$5,1))/INDEX('07 Uspora casu'!$K9:$O9,MATCH(AZ$36,'07 Uspora casu'!$K$5:$O$5,1)+1))^(1/(INDEX('07 Uspora casu'!$K$5:$O$5,MATCH(AZ$36,'07 Uspora casu'!$K$5:$O$5,1)+1)-INDEX('07 Uspora casu'!$K$5:$O$5,MATCH(AZ$36,'07 Uspora casu'!$K$5:$O$5,1))))*AY40))),0)))</f>
        <v>3.0743474106768764E-2</v>
      </c>
      <c r="BA40" s="48">
        <f>IF($E40="",0,IF('07 Uspora casu'!$D$2="Jazdný čas",IFERROR(IF(BA$36&lt;MIN('07 Uspora casu'!$K$5:$O$5),BB40*('07 Uspora casu'!$K9/'07 Uspora casu'!$L9)^(1/('07 Uspora casu'!$L$5-'07 Uspora casu'!$K$5)),IF(BA$36&gt;MAX('07 Uspora casu'!$K$5:$O$5),(INDEX('07 Uspora casu'!$K9:$O9,MATCH(BA$36,'07 Uspora casu'!$K$5:$O$5,1))/INDEX('07 Uspora casu'!$K9:$O9,MATCH(BA$36,'07 Uspora casu'!$K$5:$O$5,1)-1))^(1/(INDEX('07 Uspora casu'!$K$5:$O$5,MATCH(BA$36,'07 Uspora casu'!$K$5:$O$5,1))-INDEX('07 Uspora casu'!$K$5:$O$5,MATCH(BA$36,'07 Uspora casu'!$K$5:$O$5,1)-1)))*AZ40,IFERROR(INDEX('07 Uspora casu'!$K9:$O9,MATCH(BA$36,'07 Uspora casu'!$K$5:$O$5,0))/60,(INDEX('07 Uspora casu'!$K9:$O9,MATCH(BA$36,'07 Uspora casu'!$K$5:$O$5,1)+1)/INDEX('07 Uspora casu'!$K9:$O9,MATCH(BA$36,'07 Uspora casu'!$K$5:$O$5,1)))^(1/(INDEX('07 Uspora casu'!$K$5:$O$5,MATCH(BA$36,'07 Uspora casu'!$K$5:$O$5,1)+1)-INDEX('07 Uspora casu'!$K$5:$O$5,MATCH(BA$36,'07 Uspora casu'!$K$5:$O$5,1))))*AZ40))),0),IFERROR(IF(BA$36&lt;MIN('07 Uspora casu'!$K$5:$O$5),BB40*('07 Uspora casu'!$L9/'07 Uspora casu'!$K9)^(1/('07 Uspora casu'!$L$5-'07 Uspora casu'!$K$5)),IF(BA$36&gt;MAX('07 Uspora casu'!$K$5:$O$5),(INDEX('07 Uspora casu'!$K9:$O9,MATCH(BA$36,'07 Uspora casu'!$K$5:$O$5,1)-1)/INDEX('07 Uspora casu'!$K9:$O9,MATCH(BA$36,'07 Uspora casu'!$K$5:$O$5,1)))^(1/(INDEX('07 Uspora casu'!$K$5:$O$5,MATCH(BA$36,'07 Uspora casu'!$K$5:$O$5,1))-INDEX('07 Uspora casu'!$K$5:$O$5,MATCH(BA$36,'07 Uspora casu'!$K$5:$O$5,1)-1)))*AZ40,IFERROR($E40/INDEX('07 Uspora casu'!$K9:$O9,MATCH(BA$36,'07 Uspora casu'!$K$5:$O$5,0)),(INDEX('07 Uspora casu'!$K9:$O9,MATCH(BA$36,'07 Uspora casu'!$K$5:$O$5,1))/INDEX('07 Uspora casu'!$K9:$O9,MATCH(BA$36,'07 Uspora casu'!$K$5:$O$5,1)+1))^(1/(INDEX('07 Uspora casu'!$K$5:$O$5,MATCH(BA$36,'07 Uspora casu'!$K$5:$O$5,1)+1)-INDEX('07 Uspora casu'!$K$5:$O$5,MATCH(BA$36,'07 Uspora casu'!$K$5:$O$5,1))))*AZ40))),0)))</f>
        <v>3.1064401792809518E-2</v>
      </c>
      <c r="BB40" s="48">
        <f>IF($E40="",0,IF('07 Uspora casu'!$D$2="Jazdný čas",IFERROR(IF(BB$36&lt;MIN('07 Uspora casu'!$K$5:$O$5),BC40*('07 Uspora casu'!$K9/'07 Uspora casu'!$L9)^(1/('07 Uspora casu'!$L$5-'07 Uspora casu'!$K$5)),IF(BB$36&gt;MAX('07 Uspora casu'!$K$5:$O$5),(INDEX('07 Uspora casu'!$K9:$O9,MATCH(BB$36,'07 Uspora casu'!$K$5:$O$5,1))/INDEX('07 Uspora casu'!$K9:$O9,MATCH(BB$36,'07 Uspora casu'!$K$5:$O$5,1)-1))^(1/(INDEX('07 Uspora casu'!$K$5:$O$5,MATCH(BB$36,'07 Uspora casu'!$K$5:$O$5,1))-INDEX('07 Uspora casu'!$K$5:$O$5,MATCH(BB$36,'07 Uspora casu'!$K$5:$O$5,1)-1)))*BA40,IFERROR(INDEX('07 Uspora casu'!$K9:$O9,MATCH(BB$36,'07 Uspora casu'!$K$5:$O$5,0))/60,(INDEX('07 Uspora casu'!$K9:$O9,MATCH(BB$36,'07 Uspora casu'!$K$5:$O$5,1)+1)/INDEX('07 Uspora casu'!$K9:$O9,MATCH(BB$36,'07 Uspora casu'!$K$5:$O$5,1)))^(1/(INDEX('07 Uspora casu'!$K$5:$O$5,MATCH(BB$36,'07 Uspora casu'!$K$5:$O$5,1)+1)-INDEX('07 Uspora casu'!$K$5:$O$5,MATCH(BB$36,'07 Uspora casu'!$K$5:$O$5,1))))*BA40))),0),IFERROR(IF(BB$36&lt;MIN('07 Uspora casu'!$K$5:$O$5),BC40*('07 Uspora casu'!$L9/'07 Uspora casu'!$K9)^(1/('07 Uspora casu'!$L$5-'07 Uspora casu'!$K$5)),IF(BB$36&gt;MAX('07 Uspora casu'!$K$5:$O$5),(INDEX('07 Uspora casu'!$K9:$O9,MATCH(BB$36,'07 Uspora casu'!$K$5:$O$5,1)-1)/INDEX('07 Uspora casu'!$K9:$O9,MATCH(BB$36,'07 Uspora casu'!$K$5:$O$5,1)))^(1/(INDEX('07 Uspora casu'!$K$5:$O$5,MATCH(BB$36,'07 Uspora casu'!$K$5:$O$5,1))-INDEX('07 Uspora casu'!$K$5:$O$5,MATCH(BB$36,'07 Uspora casu'!$K$5:$O$5,1)-1)))*BA40,IFERROR($E40/INDEX('07 Uspora casu'!$K9:$O9,MATCH(BB$36,'07 Uspora casu'!$K$5:$O$5,0)),(INDEX('07 Uspora casu'!$K9:$O9,MATCH(BB$36,'07 Uspora casu'!$K$5:$O$5,1))/INDEX('07 Uspora casu'!$K9:$O9,MATCH(BB$36,'07 Uspora casu'!$K$5:$O$5,1)+1))^(1/(INDEX('07 Uspora casu'!$K$5:$O$5,MATCH(BB$36,'07 Uspora casu'!$K$5:$O$5,1)+1)-INDEX('07 Uspora casu'!$K$5:$O$5,MATCH(BB$36,'07 Uspora casu'!$K$5:$O$5,1))))*BA40))),0)))</f>
        <v>3.138867960705341E-2</v>
      </c>
      <c r="BC40" s="48">
        <f>IF($E40="",0,IF('07 Uspora casu'!$D$2="Jazdný čas",IFERROR(IF(BC$36&lt;MIN('07 Uspora casu'!$K$5:$O$5),BD40*('07 Uspora casu'!$K9/'07 Uspora casu'!$L9)^(1/('07 Uspora casu'!$L$5-'07 Uspora casu'!$K$5)),IF(BC$36&gt;MAX('07 Uspora casu'!$K$5:$O$5),(INDEX('07 Uspora casu'!$K9:$O9,MATCH(BC$36,'07 Uspora casu'!$K$5:$O$5,1))/INDEX('07 Uspora casu'!$K9:$O9,MATCH(BC$36,'07 Uspora casu'!$K$5:$O$5,1)-1))^(1/(INDEX('07 Uspora casu'!$K$5:$O$5,MATCH(BC$36,'07 Uspora casu'!$K$5:$O$5,1))-INDEX('07 Uspora casu'!$K$5:$O$5,MATCH(BC$36,'07 Uspora casu'!$K$5:$O$5,1)-1)))*BB40,IFERROR(INDEX('07 Uspora casu'!$K9:$O9,MATCH(BC$36,'07 Uspora casu'!$K$5:$O$5,0))/60,(INDEX('07 Uspora casu'!$K9:$O9,MATCH(BC$36,'07 Uspora casu'!$K$5:$O$5,1)+1)/INDEX('07 Uspora casu'!$K9:$O9,MATCH(BC$36,'07 Uspora casu'!$K$5:$O$5,1)))^(1/(INDEX('07 Uspora casu'!$K$5:$O$5,MATCH(BC$36,'07 Uspora casu'!$K$5:$O$5,1)+1)-INDEX('07 Uspora casu'!$K$5:$O$5,MATCH(BC$36,'07 Uspora casu'!$K$5:$O$5,1))))*BB40))),0),IFERROR(IF(BC$36&lt;MIN('07 Uspora casu'!$K$5:$O$5),BD40*('07 Uspora casu'!$L9/'07 Uspora casu'!$K9)^(1/('07 Uspora casu'!$L$5-'07 Uspora casu'!$K$5)),IF(BC$36&gt;MAX('07 Uspora casu'!$K$5:$O$5),(INDEX('07 Uspora casu'!$K9:$O9,MATCH(BC$36,'07 Uspora casu'!$K$5:$O$5,1)-1)/INDEX('07 Uspora casu'!$K9:$O9,MATCH(BC$36,'07 Uspora casu'!$K$5:$O$5,1)))^(1/(INDEX('07 Uspora casu'!$K$5:$O$5,MATCH(BC$36,'07 Uspora casu'!$K$5:$O$5,1))-INDEX('07 Uspora casu'!$K$5:$O$5,MATCH(BC$36,'07 Uspora casu'!$K$5:$O$5,1)-1)))*BB40,IFERROR($E40/INDEX('07 Uspora casu'!$K9:$O9,MATCH(BC$36,'07 Uspora casu'!$K$5:$O$5,0)),(INDEX('07 Uspora casu'!$K9:$O9,MATCH(BC$36,'07 Uspora casu'!$K$5:$O$5,1))/INDEX('07 Uspora casu'!$K9:$O9,MATCH(BC$36,'07 Uspora casu'!$K$5:$O$5,1)+1))^(1/(INDEX('07 Uspora casu'!$K$5:$O$5,MATCH(BC$36,'07 Uspora casu'!$K$5:$O$5,1)+1)-INDEX('07 Uspora casu'!$K$5:$O$5,MATCH(BC$36,'07 Uspora casu'!$K$5:$O$5,1))))*BB40))),0)))</f>
        <v>3.1716342521113876E-2</v>
      </c>
    </row>
    <row r="41" spans="2:55" x14ac:dyDescent="0.2">
      <c r="B41" s="5">
        <v>4</v>
      </c>
      <c r="C41" s="5">
        <f>IF(ISBLANK('07 Uspora casu'!C10)=TRUE,"",'07 Uspora casu'!C10)</f>
        <v>90783</v>
      </c>
      <c r="D41" s="5" t="str">
        <f>IF(ISBLANK('07 Uspora casu'!D10)=TRUE,"",'07 Uspora casu'!D10)</f>
        <v>I/59 Tvrdošín - centrum</v>
      </c>
      <c r="E41" s="5">
        <f>IF(ISBLANK('07 Uspora casu'!E10)=TRUE,"",'07 Uspora casu'!E10)</f>
        <v>1.21</v>
      </c>
      <c r="F41" s="48">
        <f>IF($E41="",0,IF('07 Uspora casu'!$D$2="Jazdný čas",IFERROR(IF(F$36&lt;MIN('07 Uspora casu'!$K$5:$O$5),G41*('07 Uspora casu'!$K10/'07 Uspora casu'!$L10)^(1/('07 Uspora casu'!$L$5-'07 Uspora casu'!$K$5)),IF(F$36&gt;MAX('07 Uspora casu'!$K$5:$O$5),(INDEX('07 Uspora casu'!$K10:$O10,MATCH(F$36,'07 Uspora casu'!$K$5:$O$5,1))/INDEX('07 Uspora casu'!$K10:$O10,MATCH(F$36,'07 Uspora casu'!$K$5:$O$5,1)-1))^(1/(INDEX('07 Uspora casu'!$K$5:$O$5,MATCH(F$36,'07 Uspora casu'!$K$5:$O$5,1))-INDEX('07 Uspora casu'!$K$5:$O$5,MATCH(F$36,'07 Uspora casu'!$K$5:$O$5,1)-1)))*E41,IFERROR(INDEX('07 Uspora casu'!$K10:$O10,MATCH(F$36,'07 Uspora casu'!$K$5:$O$5,0))/60,(INDEX('07 Uspora casu'!$K10:$O10,MATCH(F$36,'07 Uspora casu'!$K$5:$O$5,1)+1)/INDEX('07 Uspora casu'!$K10:$O10,MATCH(F$36,'07 Uspora casu'!$K$5:$O$5,1)))^(1/(INDEX('07 Uspora casu'!$K$5:$O$5,MATCH(F$36,'07 Uspora casu'!$K$5:$O$5,1)+1)-INDEX('07 Uspora casu'!$K$5:$O$5,MATCH(F$36,'07 Uspora casu'!$K$5:$O$5,1))))*E41))),0),IFERROR(IF(F$36&lt;MIN('07 Uspora casu'!$K$5:$O$5),G41*('07 Uspora casu'!$L10/'07 Uspora casu'!$K10)^(1/('07 Uspora casu'!$L$5-'07 Uspora casu'!$K$5)),IF(F$36&gt;MAX('07 Uspora casu'!$K$5:$O$5),(INDEX('07 Uspora casu'!$K10:$O10,MATCH(F$36,'07 Uspora casu'!$K$5:$O$5,1)-1)/INDEX('07 Uspora casu'!$K10:$O10,MATCH(F$36,'07 Uspora casu'!$K$5:$O$5,1)))^(1/(INDEX('07 Uspora casu'!$K$5:$O$5,MATCH(F$36,'07 Uspora casu'!$K$5:$O$5,1))-INDEX('07 Uspora casu'!$K$5:$O$5,MATCH(F$36,'07 Uspora casu'!$K$5:$O$5,1)-1)))*E41,IFERROR($E41/INDEX('07 Uspora casu'!$K10:$O10,MATCH(F$36,'07 Uspora casu'!$K$5:$O$5,0)),(INDEX('07 Uspora casu'!$K10:$O10,MATCH(F$36,'07 Uspora casu'!$K$5:$O$5,1))/INDEX('07 Uspora casu'!$K10:$O10,MATCH(F$36,'07 Uspora casu'!$K$5:$O$5,1)+1))^(1/(INDEX('07 Uspora casu'!$K$5:$O$5,MATCH(F$36,'07 Uspora casu'!$K$5:$O$5,1)+1)-INDEX('07 Uspora casu'!$K$5:$O$5,MATCH(F$36,'07 Uspora casu'!$K$5:$O$5,1))))*E41))),0)))</f>
        <v>4.4748520710059171E-2</v>
      </c>
      <c r="G41" s="48">
        <f>IF($E41="",0,IF('07 Uspora casu'!$D$2="Jazdný čas",IFERROR(IF(G$36&lt;MIN('07 Uspora casu'!$K$5:$O$5),H41*('07 Uspora casu'!$K10/'07 Uspora casu'!$L10)^(1/('07 Uspora casu'!$L$5-'07 Uspora casu'!$K$5)),IF(G$36&gt;MAX('07 Uspora casu'!$K$5:$O$5),(INDEX('07 Uspora casu'!$K10:$O10,MATCH(G$36,'07 Uspora casu'!$K$5:$O$5,1))/INDEX('07 Uspora casu'!$K10:$O10,MATCH(G$36,'07 Uspora casu'!$K$5:$O$5,1)-1))^(1/(INDEX('07 Uspora casu'!$K$5:$O$5,MATCH(G$36,'07 Uspora casu'!$K$5:$O$5,1))-INDEX('07 Uspora casu'!$K$5:$O$5,MATCH(G$36,'07 Uspora casu'!$K$5:$O$5,1)-1)))*F41,IFERROR(INDEX('07 Uspora casu'!$K10:$O10,MATCH(G$36,'07 Uspora casu'!$K$5:$O$5,0))/60,(INDEX('07 Uspora casu'!$K10:$O10,MATCH(G$36,'07 Uspora casu'!$K$5:$O$5,1)+1)/INDEX('07 Uspora casu'!$K10:$O10,MATCH(G$36,'07 Uspora casu'!$K$5:$O$5,1)))^(1/(INDEX('07 Uspora casu'!$K$5:$O$5,MATCH(G$36,'07 Uspora casu'!$K$5:$O$5,1)+1)-INDEX('07 Uspora casu'!$K$5:$O$5,MATCH(G$36,'07 Uspora casu'!$K$5:$O$5,1))))*F41))),0),IFERROR(IF(G$36&lt;MIN('07 Uspora casu'!$K$5:$O$5),H41*('07 Uspora casu'!$L10/'07 Uspora casu'!$K10)^(1/('07 Uspora casu'!$L$5-'07 Uspora casu'!$K$5)),IF(G$36&gt;MAX('07 Uspora casu'!$K$5:$O$5),(INDEX('07 Uspora casu'!$K10:$O10,MATCH(G$36,'07 Uspora casu'!$K$5:$O$5,1)-1)/INDEX('07 Uspora casu'!$K10:$O10,MATCH(G$36,'07 Uspora casu'!$K$5:$O$5,1)))^(1/(INDEX('07 Uspora casu'!$K$5:$O$5,MATCH(G$36,'07 Uspora casu'!$K$5:$O$5,1))-INDEX('07 Uspora casu'!$K$5:$O$5,MATCH(G$36,'07 Uspora casu'!$K$5:$O$5,1)-1)))*F41,IFERROR($E41/INDEX('07 Uspora casu'!$K10:$O10,MATCH(G$36,'07 Uspora casu'!$K$5:$O$5,0)),(INDEX('07 Uspora casu'!$K10:$O10,MATCH(G$36,'07 Uspora casu'!$K$5:$O$5,1))/INDEX('07 Uspora casu'!$K10:$O10,MATCH(G$36,'07 Uspora casu'!$K$5:$O$5,1)+1))^(1/(INDEX('07 Uspora casu'!$K$5:$O$5,MATCH(G$36,'07 Uspora casu'!$K$5:$O$5,1)+1)-INDEX('07 Uspora casu'!$K$5:$O$5,MATCH(G$36,'07 Uspora casu'!$K$5:$O$5,1))))*F41))),0)))</f>
        <v>4.5008770709578268E-2</v>
      </c>
      <c r="H41" s="48">
        <f>IF($E41="",0,IF('07 Uspora casu'!$D$2="Jazdný čas",IFERROR(IF(H$36&lt;MIN('07 Uspora casu'!$K$5:$O$5),I41*('07 Uspora casu'!$K10/'07 Uspora casu'!$L10)^(1/('07 Uspora casu'!$L$5-'07 Uspora casu'!$K$5)),IF(H$36&gt;MAX('07 Uspora casu'!$K$5:$O$5),(INDEX('07 Uspora casu'!$K10:$O10,MATCH(H$36,'07 Uspora casu'!$K$5:$O$5,1))/INDEX('07 Uspora casu'!$K10:$O10,MATCH(H$36,'07 Uspora casu'!$K$5:$O$5,1)-1))^(1/(INDEX('07 Uspora casu'!$K$5:$O$5,MATCH(H$36,'07 Uspora casu'!$K$5:$O$5,1))-INDEX('07 Uspora casu'!$K$5:$O$5,MATCH(H$36,'07 Uspora casu'!$K$5:$O$5,1)-1)))*G41,IFERROR(INDEX('07 Uspora casu'!$K10:$O10,MATCH(H$36,'07 Uspora casu'!$K$5:$O$5,0))/60,(INDEX('07 Uspora casu'!$K10:$O10,MATCH(H$36,'07 Uspora casu'!$K$5:$O$5,1)+1)/INDEX('07 Uspora casu'!$K10:$O10,MATCH(H$36,'07 Uspora casu'!$K$5:$O$5,1)))^(1/(INDEX('07 Uspora casu'!$K$5:$O$5,MATCH(H$36,'07 Uspora casu'!$K$5:$O$5,1)+1)-INDEX('07 Uspora casu'!$K$5:$O$5,MATCH(H$36,'07 Uspora casu'!$K$5:$O$5,1))))*G41))),0),IFERROR(IF(H$36&lt;MIN('07 Uspora casu'!$K$5:$O$5),I41*('07 Uspora casu'!$L10/'07 Uspora casu'!$K10)^(1/('07 Uspora casu'!$L$5-'07 Uspora casu'!$K$5)),IF(H$36&gt;MAX('07 Uspora casu'!$K$5:$O$5),(INDEX('07 Uspora casu'!$K10:$O10,MATCH(H$36,'07 Uspora casu'!$K$5:$O$5,1)-1)/INDEX('07 Uspora casu'!$K10:$O10,MATCH(H$36,'07 Uspora casu'!$K$5:$O$5,1)))^(1/(INDEX('07 Uspora casu'!$K$5:$O$5,MATCH(H$36,'07 Uspora casu'!$K$5:$O$5,1))-INDEX('07 Uspora casu'!$K$5:$O$5,MATCH(H$36,'07 Uspora casu'!$K$5:$O$5,1)-1)))*G41,IFERROR($E41/INDEX('07 Uspora casu'!$K10:$O10,MATCH(H$36,'07 Uspora casu'!$K$5:$O$5,0)),(INDEX('07 Uspora casu'!$K10:$O10,MATCH(H$36,'07 Uspora casu'!$K$5:$O$5,1))/INDEX('07 Uspora casu'!$K10:$O10,MATCH(H$36,'07 Uspora casu'!$K$5:$O$5,1)+1))^(1/(INDEX('07 Uspora casu'!$K$5:$O$5,MATCH(H$36,'07 Uspora casu'!$K$5:$O$5,1)+1)-INDEX('07 Uspora casu'!$K$5:$O$5,MATCH(H$36,'07 Uspora casu'!$K$5:$O$5,1))))*G41))),0)))</f>
        <v>4.5270534280075242E-2</v>
      </c>
      <c r="I41" s="48">
        <f>IF($E41="",0,IF('07 Uspora casu'!$D$2="Jazdný čas",IFERROR(IF(I$36&lt;MIN('07 Uspora casu'!$K$5:$O$5),J41*('07 Uspora casu'!$K10/'07 Uspora casu'!$L10)^(1/('07 Uspora casu'!$L$5-'07 Uspora casu'!$K$5)),IF(I$36&gt;MAX('07 Uspora casu'!$K$5:$O$5),(INDEX('07 Uspora casu'!$K10:$O10,MATCH(I$36,'07 Uspora casu'!$K$5:$O$5,1))/INDEX('07 Uspora casu'!$K10:$O10,MATCH(I$36,'07 Uspora casu'!$K$5:$O$5,1)-1))^(1/(INDEX('07 Uspora casu'!$K$5:$O$5,MATCH(I$36,'07 Uspora casu'!$K$5:$O$5,1))-INDEX('07 Uspora casu'!$K$5:$O$5,MATCH(I$36,'07 Uspora casu'!$K$5:$O$5,1)-1)))*H41,IFERROR(INDEX('07 Uspora casu'!$K10:$O10,MATCH(I$36,'07 Uspora casu'!$K$5:$O$5,0))/60,(INDEX('07 Uspora casu'!$K10:$O10,MATCH(I$36,'07 Uspora casu'!$K$5:$O$5,1)+1)/INDEX('07 Uspora casu'!$K10:$O10,MATCH(I$36,'07 Uspora casu'!$K$5:$O$5,1)))^(1/(INDEX('07 Uspora casu'!$K$5:$O$5,MATCH(I$36,'07 Uspora casu'!$K$5:$O$5,1)+1)-INDEX('07 Uspora casu'!$K$5:$O$5,MATCH(I$36,'07 Uspora casu'!$K$5:$O$5,1))))*H41))),0),IFERROR(IF(I$36&lt;MIN('07 Uspora casu'!$K$5:$O$5),J41*('07 Uspora casu'!$L10/'07 Uspora casu'!$K10)^(1/('07 Uspora casu'!$L$5-'07 Uspora casu'!$K$5)),IF(I$36&gt;MAX('07 Uspora casu'!$K$5:$O$5),(INDEX('07 Uspora casu'!$K10:$O10,MATCH(I$36,'07 Uspora casu'!$K$5:$O$5,1)-1)/INDEX('07 Uspora casu'!$K10:$O10,MATCH(I$36,'07 Uspora casu'!$K$5:$O$5,1)))^(1/(INDEX('07 Uspora casu'!$K$5:$O$5,MATCH(I$36,'07 Uspora casu'!$K$5:$O$5,1))-INDEX('07 Uspora casu'!$K$5:$O$5,MATCH(I$36,'07 Uspora casu'!$K$5:$O$5,1)-1)))*H41,IFERROR($E41/INDEX('07 Uspora casu'!$K10:$O10,MATCH(I$36,'07 Uspora casu'!$K$5:$O$5,0)),(INDEX('07 Uspora casu'!$K10:$O10,MATCH(I$36,'07 Uspora casu'!$K$5:$O$5,1))/INDEX('07 Uspora casu'!$K10:$O10,MATCH(I$36,'07 Uspora casu'!$K$5:$O$5,1)+1))^(1/(INDEX('07 Uspora casu'!$K$5:$O$5,MATCH(I$36,'07 Uspora casu'!$K$5:$O$5,1)+1)-INDEX('07 Uspora casu'!$K$5:$O$5,MATCH(I$36,'07 Uspora casu'!$K$5:$O$5,1))))*H41))),0)))</f>
        <v>4.5533820224228708E-2</v>
      </c>
      <c r="J41" s="48">
        <f>IF($E41="",0,IF('07 Uspora casu'!$D$2="Jazdný čas",IFERROR(IF(J$36&lt;MIN('07 Uspora casu'!$K$5:$O$5),K41*('07 Uspora casu'!$K10/'07 Uspora casu'!$L10)^(1/('07 Uspora casu'!$L$5-'07 Uspora casu'!$K$5)),IF(J$36&gt;MAX('07 Uspora casu'!$K$5:$O$5),(INDEX('07 Uspora casu'!$K10:$O10,MATCH(J$36,'07 Uspora casu'!$K$5:$O$5,1))/INDEX('07 Uspora casu'!$K10:$O10,MATCH(J$36,'07 Uspora casu'!$K$5:$O$5,1)-1))^(1/(INDEX('07 Uspora casu'!$K$5:$O$5,MATCH(J$36,'07 Uspora casu'!$K$5:$O$5,1))-INDEX('07 Uspora casu'!$K$5:$O$5,MATCH(J$36,'07 Uspora casu'!$K$5:$O$5,1)-1)))*I41,IFERROR(INDEX('07 Uspora casu'!$K10:$O10,MATCH(J$36,'07 Uspora casu'!$K$5:$O$5,0))/60,(INDEX('07 Uspora casu'!$K10:$O10,MATCH(J$36,'07 Uspora casu'!$K$5:$O$5,1)+1)/INDEX('07 Uspora casu'!$K10:$O10,MATCH(J$36,'07 Uspora casu'!$K$5:$O$5,1)))^(1/(INDEX('07 Uspora casu'!$K$5:$O$5,MATCH(J$36,'07 Uspora casu'!$K$5:$O$5,1)+1)-INDEX('07 Uspora casu'!$K$5:$O$5,MATCH(J$36,'07 Uspora casu'!$K$5:$O$5,1))))*I41))),0),IFERROR(IF(J$36&lt;MIN('07 Uspora casu'!$K$5:$O$5),K41*('07 Uspora casu'!$L10/'07 Uspora casu'!$K10)^(1/('07 Uspora casu'!$L$5-'07 Uspora casu'!$K$5)),IF(J$36&gt;MAX('07 Uspora casu'!$K$5:$O$5),(INDEX('07 Uspora casu'!$K10:$O10,MATCH(J$36,'07 Uspora casu'!$K$5:$O$5,1)-1)/INDEX('07 Uspora casu'!$K10:$O10,MATCH(J$36,'07 Uspora casu'!$K$5:$O$5,1)))^(1/(INDEX('07 Uspora casu'!$K$5:$O$5,MATCH(J$36,'07 Uspora casu'!$K$5:$O$5,1))-INDEX('07 Uspora casu'!$K$5:$O$5,MATCH(J$36,'07 Uspora casu'!$K$5:$O$5,1)-1)))*I41,IFERROR($E41/INDEX('07 Uspora casu'!$K10:$O10,MATCH(J$36,'07 Uspora casu'!$K$5:$O$5,0)),(INDEX('07 Uspora casu'!$K10:$O10,MATCH(J$36,'07 Uspora casu'!$K$5:$O$5,1))/INDEX('07 Uspora casu'!$K10:$O10,MATCH(J$36,'07 Uspora casu'!$K$5:$O$5,1)+1))^(1/(INDEX('07 Uspora casu'!$K$5:$O$5,MATCH(J$36,'07 Uspora casu'!$K$5:$O$5,1)+1)-INDEX('07 Uspora casu'!$K$5:$O$5,MATCH(J$36,'07 Uspora casu'!$K$5:$O$5,1))))*I41))),0)))</f>
        <v>4.5798637395912181E-2</v>
      </c>
      <c r="K41" s="48">
        <f>IF($E41="",0,IF('07 Uspora casu'!$D$2="Jazdný čas",IFERROR(IF(K$36&lt;MIN('07 Uspora casu'!$K$5:$O$5),L41*('07 Uspora casu'!$K10/'07 Uspora casu'!$L10)^(1/('07 Uspora casu'!$L$5-'07 Uspora casu'!$K$5)),IF(K$36&gt;MAX('07 Uspora casu'!$K$5:$O$5),(INDEX('07 Uspora casu'!$K10:$O10,MATCH(K$36,'07 Uspora casu'!$K$5:$O$5,1))/INDEX('07 Uspora casu'!$K10:$O10,MATCH(K$36,'07 Uspora casu'!$K$5:$O$5,1)-1))^(1/(INDEX('07 Uspora casu'!$K$5:$O$5,MATCH(K$36,'07 Uspora casu'!$K$5:$O$5,1))-INDEX('07 Uspora casu'!$K$5:$O$5,MATCH(K$36,'07 Uspora casu'!$K$5:$O$5,1)-1)))*J41,IFERROR(INDEX('07 Uspora casu'!$K10:$O10,MATCH(K$36,'07 Uspora casu'!$K$5:$O$5,0))/60,(INDEX('07 Uspora casu'!$K10:$O10,MATCH(K$36,'07 Uspora casu'!$K$5:$O$5,1)+1)/INDEX('07 Uspora casu'!$K10:$O10,MATCH(K$36,'07 Uspora casu'!$K$5:$O$5,1)))^(1/(INDEX('07 Uspora casu'!$K$5:$O$5,MATCH(K$36,'07 Uspora casu'!$K$5:$O$5,1)+1)-INDEX('07 Uspora casu'!$K$5:$O$5,MATCH(K$36,'07 Uspora casu'!$K$5:$O$5,1))))*J41))),0),IFERROR(IF(K$36&lt;MIN('07 Uspora casu'!$K$5:$O$5),L41*('07 Uspora casu'!$L10/'07 Uspora casu'!$K10)^(1/('07 Uspora casu'!$L$5-'07 Uspora casu'!$K$5)),IF(K$36&gt;MAX('07 Uspora casu'!$K$5:$O$5),(INDEX('07 Uspora casu'!$K10:$O10,MATCH(K$36,'07 Uspora casu'!$K$5:$O$5,1)-1)/INDEX('07 Uspora casu'!$K10:$O10,MATCH(K$36,'07 Uspora casu'!$K$5:$O$5,1)))^(1/(INDEX('07 Uspora casu'!$K$5:$O$5,MATCH(K$36,'07 Uspora casu'!$K$5:$O$5,1))-INDEX('07 Uspora casu'!$K$5:$O$5,MATCH(K$36,'07 Uspora casu'!$K$5:$O$5,1)-1)))*J41,IFERROR($E41/INDEX('07 Uspora casu'!$K10:$O10,MATCH(K$36,'07 Uspora casu'!$K$5:$O$5,0)),(INDEX('07 Uspora casu'!$K10:$O10,MATCH(K$36,'07 Uspora casu'!$K$5:$O$5,1))/INDEX('07 Uspora casu'!$K10:$O10,MATCH(K$36,'07 Uspora casu'!$K$5:$O$5,1)+1))^(1/(INDEX('07 Uspora casu'!$K$5:$O$5,MATCH(K$36,'07 Uspora casu'!$K$5:$O$5,1)+1)-INDEX('07 Uspora casu'!$K$5:$O$5,MATCH(K$36,'07 Uspora casu'!$K$5:$O$5,1))))*J41))),0)))</f>
        <v>4.6201223236525535E-2</v>
      </c>
      <c r="L41" s="48">
        <f>IF($E41="",0,IF('07 Uspora casu'!$D$2="Jazdný čas",IFERROR(IF(L$36&lt;MIN('07 Uspora casu'!$K$5:$O$5),M41*('07 Uspora casu'!$K10/'07 Uspora casu'!$L10)^(1/('07 Uspora casu'!$L$5-'07 Uspora casu'!$K$5)),IF(L$36&gt;MAX('07 Uspora casu'!$K$5:$O$5),(INDEX('07 Uspora casu'!$K10:$O10,MATCH(L$36,'07 Uspora casu'!$K$5:$O$5,1))/INDEX('07 Uspora casu'!$K10:$O10,MATCH(L$36,'07 Uspora casu'!$K$5:$O$5,1)-1))^(1/(INDEX('07 Uspora casu'!$K$5:$O$5,MATCH(L$36,'07 Uspora casu'!$K$5:$O$5,1))-INDEX('07 Uspora casu'!$K$5:$O$5,MATCH(L$36,'07 Uspora casu'!$K$5:$O$5,1)-1)))*K41,IFERROR(INDEX('07 Uspora casu'!$K10:$O10,MATCH(L$36,'07 Uspora casu'!$K$5:$O$5,0))/60,(INDEX('07 Uspora casu'!$K10:$O10,MATCH(L$36,'07 Uspora casu'!$K$5:$O$5,1)+1)/INDEX('07 Uspora casu'!$K10:$O10,MATCH(L$36,'07 Uspora casu'!$K$5:$O$5,1)))^(1/(INDEX('07 Uspora casu'!$K$5:$O$5,MATCH(L$36,'07 Uspora casu'!$K$5:$O$5,1)+1)-INDEX('07 Uspora casu'!$K$5:$O$5,MATCH(L$36,'07 Uspora casu'!$K$5:$O$5,1))))*K41))),0),IFERROR(IF(L$36&lt;MIN('07 Uspora casu'!$K$5:$O$5),M41*('07 Uspora casu'!$L10/'07 Uspora casu'!$K10)^(1/('07 Uspora casu'!$L$5-'07 Uspora casu'!$K$5)),IF(L$36&gt;MAX('07 Uspora casu'!$K$5:$O$5),(INDEX('07 Uspora casu'!$K10:$O10,MATCH(L$36,'07 Uspora casu'!$K$5:$O$5,1)-1)/INDEX('07 Uspora casu'!$K10:$O10,MATCH(L$36,'07 Uspora casu'!$K$5:$O$5,1)))^(1/(INDEX('07 Uspora casu'!$K$5:$O$5,MATCH(L$36,'07 Uspora casu'!$K$5:$O$5,1))-INDEX('07 Uspora casu'!$K$5:$O$5,MATCH(L$36,'07 Uspora casu'!$K$5:$O$5,1)-1)))*K41,IFERROR($E41/INDEX('07 Uspora casu'!$K10:$O10,MATCH(L$36,'07 Uspora casu'!$K$5:$O$5,0)),(INDEX('07 Uspora casu'!$K10:$O10,MATCH(L$36,'07 Uspora casu'!$K$5:$O$5,1))/INDEX('07 Uspora casu'!$K10:$O10,MATCH(L$36,'07 Uspora casu'!$K$5:$O$5,1)+1))^(1/(INDEX('07 Uspora casu'!$K$5:$O$5,MATCH(L$36,'07 Uspora casu'!$K$5:$O$5,1)+1)-INDEX('07 Uspora casu'!$K$5:$O$5,MATCH(L$36,'07 Uspora casu'!$K$5:$O$5,1))))*K41))),0)))</f>
        <v>4.6607347945722709E-2</v>
      </c>
      <c r="M41" s="48">
        <f>IF($E41="",0,IF('07 Uspora casu'!$D$2="Jazdný čas",IFERROR(IF(M$36&lt;MIN('07 Uspora casu'!$K$5:$O$5),N41*('07 Uspora casu'!$K10/'07 Uspora casu'!$L10)^(1/('07 Uspora casu'!$L$5-'07 Uspora casu'!$K$5)),IF(M$36&gt;MAX('07 Uspora casu'!$K$5:$O$5),(INDEX('07 Uspora casu'!$K10:$O10,MATCH(M$36,'07 Uspora casu'!$K$5:$O$5,1))/INDEX('07 Uspora casu'!$K10:$O10,MATCH(M$36,'07 Uspora casu'!$K$5:$O$5,1)-1))^(1/(INDEX('07 Uspora casu'!$K$5:$O$5,MATCH(M$36,'07 Uspora casu'!$K$5:$O$5,1))-INDEX('07 Uspora casu'!$K$5:$O$5,MATCH(M$36,'07 Uspora casu'!$K$5:$O$5,1)-1)))*L41,IFERROR(INDEX('07 Uspora casu'!$K10:$O10,MATCH(M$36,'07 Uspora casu'!$K$5:$O$5,0))/60,(INDEX('07 Uspora casu'!$K10:$O10,MATCH(M$36,'07 Uspora casu'!$K$5:$O$5,1)+1)/INDEX('07 Uspora casu'!$K10:$O10,MATCH(M$36,'07 Uspora casu'!$K$5:$O$5,1)))^(1/(INDEX('07 Uspora casu'!$K$5:$O$5,MATCH(M$36,'07 Uspora casu'!$K$5:$O$5,1)+1)-INDEX('07 Uspora casu'!$K$5:$O$5,MATCH(M$36,'07 Uspora casu'!$K$5:$O$5,1))))*L41))),0),IFERROR(IF(M$36&lt;MIN('07 Uspora casu'!$K$5:$O$5),N41*('07 Uspora casu'!$L10/'07 Uspora casu'!$K10)^(1/('07 Uspora casu'!$L$5-'07 Uspora casu'!$K$5)),IF(M$36&gt;MAX('07 Uspora casu'!$K$5:$O$5),(INDEX('07 Uspora casu'!$K10:$O10,MATCH(M$36,'07 Uspora casu'!$K$5:$O$5,1)-1)/INDEX('07 Uspora casu'!$K10:$O10,MATCH(M$36,'07 Uspora casu'!$K$5:$O$5,1)))^(1/(INDEX('07 Uspora casu'!$K$5:$O$5,MATCH(M$36,'07 Uspora casu'!$K$5:$O$5,1))-INDEX('07 Uspora casu'!$K$5:$O$5,MATCH(M$36,'07 Uspora casu'!$K$5:$O$5,1)-1)))*L41,IFERROR($E41/INDEX('07 Uspora casu'!$K10:$O10,MATCH(M$36,'07 Uspora casu'!$K$5:$O$5,0)),(INDEX('07 Uspora casu'!$K10:$O10,MATCH(M$36,'07 Uspora casu'!$K$5:$O$5,1))/INDEX('07 Uspora casu'!$K10:$O10,MATCH(M$36,'07 Uspora casu'!$K$5:$O$5,1)+1))^(1/(INDEX('07 Uspora casu'!$K$5:$O$5,MATCH(M$36,'07 Uspora casu'!$K$5:$O$5,1)+1)-INDEX('07 Uspora casu'!$K$5:$O$5,MATCH(M$36,'07 Uspora casu'!$K$5:$O$5,1))))*L41))),0)))</f>
        <v>4.7017042631380811E-2</v>
      </c>
      <c r="N41" s="48">
        <f>IF($E41="",0,IF('07 Uspora casu'!$D$2="Jazdný čas",IFERROR(IF(N$36&lt;MIN('07 Uspora casu'!$K$5:$O$5),O41*('07 Uspora casu'!$K10/'07 Uspora casu'!$L10)^(1/('07 Uspora casu'!$L$5-'07 Uspora casu'!$K$5)),IF(N$36&gt;MAX('07 Uspora casu'!$K$5:$O$5),(INDEX('07 Uspora casu'!$K10:$O10,MATCH(N$36,'07 Uspora casu'!$K$5:$O$5,1))/INDEX('07 Uspora casu'!$K10:$O10,MATCH(N$36,'07 Uspora casu'!$K$5:$O$5,1)-1))^(1/(INDEX('07 Uspora casu'!$K$5:$O$5,MATCH(N$36,'07 Uspora casu'!$K$5:$O$5,1))-INDEX('07 Uspora casu'!$K$5:$O$5,MATCH(N$36,'07 Uspora casu'!$K$5:$O$5,1)-1)))*M41,IFERROR(INDEX('07 Uspora casu'!$K10:$O10,MATCH(N$36,'07 Uspora casu'!$K$5:$O$5,0))/60,(INDEX('07 Uspora casu'!$K10:$O10,MATCH(N$36,'07 Uspora casu'!$K$5:$O$5,1)+1)/INDEX('07 Uspora casu'!$K10:$O10,MATCH(N$36,'07 Uspora casu'!$K$5:$O$5,1)))^(1/(INDEX('07 Uspora casu'!$K$5:$O$5,MATCH(N$36,'07 Uspora casu'!$K$5:$O$5,1)+1)-INDEX('07 Uspora casu'!$K$5:$O$5,MATCH(N$36,'07 Uspora casu'!$K$5:$O$5,1))))*M41))),0),IFERROR(IF(N$36&lt;MIN('07 Uspora casu'!$K$5:$O$5),O41*('07 Uspora casu'!$L10/'07 Uspora casu'!$K10)^(1/('07 Uspora casu'!$L$5-'07 Uspora casu'!$K$5)),IF(N$36&gt;MAX('07 Uspora casu'!$K$5:$O$5),(INDEX('07 Uspora casu'!$K10:$O10,MATCH(N$36,'07 Uspora casu'!$K$5:$O$5,1)-1)/INDEX('07 Uspora casu'!$K10:$O10,MATCH(N$36,'07 Uspora casu'!$K$5:$O$5,1)))^(1/(INDEX('07 Uspora casu'!$K$5:$O$5,MATCH(N$36,'07 Uspora casu'!$K$5:$O$5,1))-INDEX('07 Uspora casu'!$K$5:$O$5,MATCH(N$36,'07 Uspora casu'!$K$5:$O$5,1)-1)))*M41,IFERROR($E41/INDEX('07 Uspora casu'!$K10:$O10,MATCH(N$36,'07 Uspora casu'!$K$5:$O$5,0)),(INDEX('07 Uspora casu'!$K10:$O10,MATCH(N$36,'07 Uspora casu'!$K$5:$O$5,1))/INDEX('07 Uspora casu'!$K10:$O10,MATCH(N$36,'07 Uspora casu'!$K$5:$O$5,1)+1))^(1/(INDEX('07 Uspora casu'!$K$5:$O$5,MATCH(N$36,'07 Uspora casu'!$K$5:$O$5,1)+1)-INDEX('07 Uspora casu'!$K$5:$O$5,MATCH(N$36,'07 Uspora casu'!$K$5:$O$5,1))))*M41))),0)))</f>
        <v>4.7430338674825934E-2</v>
      </c>
      <c r="O41" s="48">
        <f>IF($E41="",0,IF('07 Uspora casu'!$D$2="Jazdný čas",IFERROR(IF(O$36&lt;MIN('07 Uspora casu'!$K$5:$O$5),P41*('07 Uspora casu'!$K10/'07 Uspora casu'!$L10)^(1/('07 Uspora casu'!$L$5-'07 Uspora casu'!$K$5)),IF(O$36&gt;MAX('07 Uspora casu'!$K$5:$O$5),(INDEX('07 Uspora casu'!$K10:$O10,MATCH(O$36,'07 Uspora casu'!$K$5:$O$5,1))/INDEX('07 Uspora casu'!$K10:$O10,MATCH(O$36,'07 Uspora casu'!$K$5:$O$5,1)-1))^(1/(INDEX('07 Uspora casu'!$K$5:$O$5,MATCH(O$36,'07 Uspora casu'!$K$5:$O$5,1))-INDEX('07 Uspora casu'!$K$5:$O$5,MATCH(O$36,'07 Uspora casu'!$K$5:$O$5,1)-1)))*N41,IFERROR(INDEX('07 Uspora casu'!$K10:$O10,MATCH(O$36,'07 Uspora casu'!$K$5:$O$5,0))/60,(INDEX('07 Uspora casu'!$K10:$O10,MATCH(O$36,'07 Uspora casu'!$K$5:$O$5,1)+1)/INDEX('07 Uspora casu'!$K10:$O10,MATCH(O$36,'07 Uspora casu'!$K$5:$O$5,1)))^(1/(INDEX('07 Uspora casu'!$K$5:$O$5,MATCH(O$36,'07 Uspora casu'!$K$5:$O$5,1)+1)-INDEX('07 Uspora casu'!$K$5:$O$5,MATCH(O$36,'07 Uspora casu'!$K$5:$O$5,1))))*N41))),0),IFERROR(IF(O$36&lt;MIN('07 Uspora casu'!$K$5:$O$5),P41*('07 Uspora casu'!$L10/'07 Uspora casu'!$K10)^(1/('07 Uspora casu'!$L$5-'07 Uspora casu'!$K$5)),IF(O$36&gt;MAX('07 Uspora casu'!$K$5:$O$5),(INDEX('07 Uspora casu'!$K10:$O10,MATCH(O$36,'07 Uspora casu'!$K$5:$O$5,1)-1)/INDEX('07 Uspora casu'!$K10:$O10,MATCH(O$36,'07 Uspora casu'!$K$5:$O$5,1)))^(1/(INDEX('07 Uspora casu'!$K$5:$O$5,MATCH(O$36,'07 Uspora casu'!$K$5:$O$5,1))-INDEX('07 Uspora casu'!$K$5:$O$5,MATCH(O$36,'07 Uspora casu'!$K$5:$O$5,1)-1)))*N41,IFERROR($E41/INDEX('07 Uspora casu'!$K10:$O10,MATCH(O$36,'07 Uspora casu'!$K$5:$O$5,0)),(INDEX('07 Uspora casu'!$K10:$O10,MATCH(O$36,'07 Uspora casu'!$K$5:$O$5,1))/INDEX('07 Uspora casu'!$K10:$O10,MATCH(O$36,'07 Uspora casu'!$K$5:$O$5,1)+1))^(1/(INDEX('07 Uspora casu'!$K$5:$O$5,MATCH(O$36,'07 Uspora casu'!$K$5:$O$5,1)+1)-INDEX('07 Uspora casu'!$K$5:$O$5,MATCH(O$36,'07 Uspora casu'!$K$5:$O$5,1))))*N41))),0)))</f>
        <v>4.7847267733236852E-2</v>
      </c>
      <c r="P41" s="48">
        <f>IF($E41="",0,IF('07 Uspora casu'!$D$2="Jazdný čas",IFERROR(IF(P$36&lt;MIN('07 Uspora casu'!$K$5:$O$5),Q41*('07 Uspora casu'!$K10/'07 Uspora casu'!$L10)^(1/('07 Uspora casu'!$L$5-'07 Uspora casu'!$K$5)),IF(P$36&gt;MAX('07 Uspora casu'!$K$5:$O$5),(INDEX('07 Uspora casu'!$K10:$O10,MATCH(P$36,'07 Uspora casu'!$K$5:$O$5,1))/INDEX('07 Uspora casu'!$K10:$O10,MATCH(P$36,'07 Uspora casu'!$K$5:$O$5,1)-1))^(1/(INDEX('07 Uspora casu'!$K$5:$O$5,MATCH(P$36,'07 Uspora casu'!$K$5:$O$5,1))-INDEX('07 Uspora casu'!$K$5:$O$5,MATCH(P$36,'07 Uspora casu'!$K$5:$O$5,1)-1)))*O41,IFERROR(INDEX('07 Uspora casu'!$K10:$O10,MATCH(P$36,'07 Uspora casu'!$K$5:$O$5,0))/60,(INDEX('07 Uspora casu'!$K10:$O10,MATCH(P$36,'07 Uspora casu'!$K$5:$O$5,1)+1)/INDEX('07 Uspora casu'!$K10:$O10,MATCH(P$36,'07 Uspora casu'!$K$5:$O$5,1)))^(1/(INDEX('07 Uspora casu'!$K$5:$O$5,MATCH(P$36,'07 Uspora casu'!$K$5:$O$5,1)+1)-INDEX('07 Uspora casu'!$K$5:$O$5,MATCH(P$36,'07 Uspora casu'!$K$5:$O$5,1))))*O41))),0),IFERROR(IF(P$36&lt;MIN('07 Uspora casu'!$K$5:$O$5),Q41*('07 Uspora casu'!$L10/'07 Uspora casu'!$K10)^(1/('07 Uspora casu'!$L$5-'07 Uspora casu'!$K$5)),IF(P$36&gt;MAX('07 Uspora casu'!$K$5:$O$5),(INDEX('07 Uspora casu'!$K10:$O10,MATCH(P$36,'07 Uspora casu'!$K$5:$O$5,1)-1)/INDEX('07 Uspora casu'!$K10:$O10,MATCH(P$36,'07 Uspora casu'!$K$5:$O$5,1)))^(1/(INDEX('07 Uspora casu'!$K$5:$O$5,MATCH(P$36,'07 Uspora casu'!$K$5:$O$5,1))-INDEX('07 Uspora casu'!$K$5:$O$5,MATCH(P$36,'07 Uspora casu'!$K$5:$O$5,1)-1)))*O41,IFERROR($E41/INDEX('07 Uspora casu'!$K10:$O10,MATCH(P$36,'07 Uspora casu'!$K$5:$O$5,0)),(INDEX('07 Uspora casu'!$K10:$O10,MATCH(P$36,'07 Uspora casu'!$K$5:$O$5,1))/INDEX('07 Uspora casu'!$K10:$O10,MATCH(P$36,'07 Uspora casu'!$K$5:$O$5,1)+1))^(1/(INDEX('07 Uspora casu'!$K$5:$O$5,MATCH(P$36,'07 Uspora casu'!$K$5:$O$5,1)+1)-INDEX('07 Uspora casu'!$K$5:$O$5,MATCH(P$36,'07 Uspora casu'!$K$5:$O$5,1))))*O41))),0)))</f>
        <v>4.8267861742069887E-2</v>
      </c>
      <c r="Q41" s="48">
        <f>IF($E41="",0,IF('07 Uspora casu'!$D$2="Jazdný čas",IFERROR(IF(Q$36&lt;MIN('07 Uspora casu'!$K$5:$O$5),R41*('07 Uspora casu'!$K10/'07 Uspora casu'!$L10)^(1/('07 Uspora casu'!$L$5-'07 Uspora casu'!$K$5)),IF(Q$36&gt;MAX('07 Uspora casu'!$K$5:$O$5),(INDEX('07 Uspora casu'!$K10:$O10,MATCH(Q$36,'07 Uspora casu'!$K$5:$O$5,1))/INDEX('07 Uspora casu'!$K10:$O10,MATCH(Q$36,'07 Uspora casu'!$K$5:$O$5,1)-1))^(1/(INDEX('07 Uspora casu'!$K$5:$O$5,MATCH(Q$36,'07 Uspora casu'!$K$5:$O$5,1))-INDEX('07 Uspora casu'!$K$5:$O$5,MATCH(Q$36,'07 Uspora casu'!$K$5:$O$5,1)-1)))*P41,IFERROR(INDEX('07 Uspora casu'!$K10:$O10,MATCH(Q$36,'07 Uspora casu'!$K$5:$O$5,0))/60,(INDEX('07 Uspora casu'!$K10:$O10,MATCH(Q$36,'07 Uspora casu'!$K$5:$O$5,1)+1)/INDEX('07 Uspora casu'!$K10:$O10,MATCH(Q$36,'07 Uspora casu'!$K$5:$O$5,1)))^(1/(INDEX('07 Uspora casu'!$K$5:$O$5,MATCH(Q$36,'07 Uspora casu'!$K$5:$O$5,1)+1)-INDEX('07 Uspora casu'!$K$5:$O$5,MATCH(Q$36,'07 Uspora casu'!$K$5:$O$5,1))))*P41))),0),IFERROR(IF(Q$36&lt;MIN('07 Uspora casu'!$K$5:$O$5),R41*('07 Uspora casu'!$L10/'07 Uspora casu'!$K10)^(1/('07 Uspora casu'!$L$5-'07 Uspora casu'!$K$5)),IF(Q$36&gt;MAX('07 Uspora casu'!$K$5:$O$5),(INDEX('07 Uspora casu'!$K10:$O10,MATCH(Q$36,'07 Uspora casu'!$K$5:$O$5,1)-1)/INDEX('07 Uspora casu'!$K10:$O10,MATCH(Q$36,'07 Uspora casu'!$K$5:$O$5,1)))^(1/(INDEX('07 Uspora casu'!$K$5:$O$5,MATCH(Q$36,'07 Uspora casu'!$K$5:$O$5,1))-INDEX('07 Uspora casu'!$K$5:$O$5,MATCH(Q$36,'07 Uspora casu'!$K$5:$O$5,1)-1)))*P41,IFERROR($E41/INDEX('07 Uspora casu'!$K10:$O10,MATCH(Q$36,'07 Uspora casu'!$K$5:$O$5,0)),(INDEX('07 Uspora casu'!$K10:$O10,MATCH(Q$36,'07 Uspora casu'!$K$5:$O$5,1))/INDEX('07 Uspora casu'!$K10:$O10,MATCH(Q$36,'07 Uspora casu'!$K$5:$O$5,1)+1))^(1/(INDEX('07 Uspora casu'!$K$5:$O$5,MATCH(Q$36,'07 Uspora casu'!$K$5:$O$5,1)+1)-INDEX('07 Uspora casu'!$K$5:$O$5,MATCH(Q$36,'07 Uspora casu'!$K$5:$O$5,1))))*P41))),0)))</f>
        <v>4.8692152917505026E-2</v>
      </c>
      <c r="R41" s="48">
        <f>IF($E41="",0,IF('07 Uspora casu'!$D$2="Jazdný čas",IFERROR(IF(R$36&lt;MIN('07 Uspora casu'!$K$5:$O$5),S41*('07 Uspora casu'!$K10/'07 Uspora casu'!$L10)^(1/('07 Uspora casu'!$L$5-'07 Uspora casu'!$K$5)),IF(R$36&gt;MAX('07 Uspora casu'!$K$5:$O$5),(INDEX('07 Uspora casu'!$K10:$O10,MATCH(R$36,'07 Uspora casu'!$K$5:$O$5,1))/INDEX('07 Uspora casu'!$K10:$O10,MATCH(R$36,'07 Uspora casu'!$K$5:$O$5,1)-1))^(1/(INDEX('07 Uspora casu'!$K$5:$O$5,MATCH(R$36,'07 Uspora casu'!$K$5:$O$5,1))-INDEX('07 Uspora casu'!$K$5:$O$5,MATCH(R$36,'07 Uspora casu'!$K$5:$O$5,1)-1)))*Q41,IFERROR(INDEX('07 Uspora casu'!$K10:$O10,MATCH(R$36,'07 Uspora casu'!$K$5:$O$5,0))/60,(INDEX('07 Uspora casu'!$K10:$O10,MATCH(R$36,'07 Uspora casu'!$K$5:$O$5,1)+1)/INDEX('07 Uspora casu'!$K10:$O10,MATCH(R$36,'07 Uspora casu'!$K$5:$O$5,1)))^(1/(INDEX('07 Uspora casu'!$K$5:$O$5,MATCH(R$36,'07 Uspora casu'!$K$5:$O$5,1)+1)-INDEX('07 Uspora casu'!$K$5:$O$5,MATCH(R$36,'07 Uspora casu'!$K$5:$O$5,1))))*Q41))),0),IFERROR(IF(R$36&lt;MIN('07 Uspora casu'!$K$5:$O$5),S41*('07 Uspora casu'!$L10/'07 Uspora casu'!$K10)^(1/('07 Uspora casu'!$L$5-'07 Uspora casu'!$K$5)),IF(R$36&gt;MAX('07 Uspora casu'!$K$5:$O$5),(INDEX('07 Uspora casu'!$K10:$O10,MATCH(R$36,'07 Uspora casu'!$K$5:$O$5,1)-1)/INDEX('07 Uspora casu'!$K10:$O10,MATCH(R$36,'07 Uspora casu'!$K$5:$O$5,1)))^(1/(INDEX('07 Uspora casu'!$K$5:$O$5,MATCH(R$36,'07 Uspora casu'!$K$5:$O$5,1))-INDEX('07 Uspora casu'!$K$5:$O$5,MATCH(R$36,'07 Uspora casu'!$K$5:$O$5,1)-1)))*Q41,IFERROR($E41/INDEX('07 Uspora casu'!$K10:$O10,MATCH(R$36,'07 Uspora casu'!$K$5:$O$5,0)),(INDEX('07 Uspora casu'!$K10:$O10,MATCH(R$36,'07 Uspora casu'!$K$5:$O$5,1))/INDEX('07 Uspora casu'!$K10:$O10,MATCH(R$36,'07 Uspora casu'!$K$5:$O$5,1)+1))^(1/(INDEX('07 Uspora casu'!$K$5:$O$5,MATCH(R$36,'07 Uspora casu'!$K$5:$O$5,1)+1)-INDEX('07 Uspora casu'!$K$5:$O$5,MATCH(R$36,'07 Uspora casu'!$K$5:$O$5,1))))*Q41))),0)))</f>
        <v>4.9134781695610315E-2</v>
      </c>
      <c r="S41" s="48">
        <f>IF($E41="",0,IF('07 Uspora casu'!$D$2="Jazdný čas",IFERROR(IF(S$36&lt;MIN('07 Uspora casu'!$K$5:$O$5),T41*('07 Uspora casu'!$K10/'07 Uspora casu'!$L10)^(1/('07 Uspora casu'!$L$5-'07 Uspora casu'!$K$5)),IF(S$36&gt;MAX('07 Uspora casu'!$K$5:$O$5),(INDEX('07 Uspora casu'!$K10:$O10,MATCH(S$36,'07 Uspora casu'!$K$5:$O$5,1))/INDEX('07 Uspora casu'!$K10:$O10,MATCH(S$36,'07 Uspora casu'!$K$5:$O$5,1)-1))^(1/(INDEX('07 Uspora casu'!$K$5:$O$5,MATCH(S$36,'07 Uspora casu'!$K$5:$O$5,1))-INDEX('07 Uspora casu'!$K$5:$O$5,MATCH(S$36,'07 Uspora casu'!$K$5:$O$5,1)-1)))*R41,IFERROR(INDEX('07 Uspora casu'!$K10:$O10,MATCH(S$36,'07 Uspora casu'!$K$5:$O$5,0))/60,(INDEX('07 Uspora casu'!$K10:$O10,MATCH(S$36,'07 Uspora casu'!$K$5:$O$5,1)+1)/INDEX('07 Uspora casu'!$K10:$O10,MATCH(S$36,'07 Uspora casu'!$K$5:$O$5,1)))^(1/(INDEX('07 Uspora casu'!$K$5:$O$5,MATCH(S$36,'07 Uspora casu'!$K$5:$O$5,1)+1)-INDEX('07 Uspora casu'!$K$5:$O$5,MATCH(S$36,'07 Uspora casu'!$K$5:$O$5,1))))*R41))),0),IFERROR(IF(S$36&lt;MIN('07 Uspora casu'!$K$5:$O$5),T41*('07 Uspora casu'!$L10/'07 Uspora casu'!$K10)^(1/('07 Uspora casu'!$L$5-'07 Uspora casu'!$K$5)),IF(S$36&gt;MAX('07 Uspora casu'!$K$5:$O$5),(INDEX('07 Uspora casu'!$K10:$O10,MATCH(S$36,'07 Uspora casu'!$K$5:$O$5,1)-1)/INDEX('07 Uspora casu'!$K10:$O10,MATCH(S$36,'07 Uspora casu'!$K$5:$O$5,1)))^(1/(INDEX('07 Uspora casu'!$K$5:$O$5,MATCH(S$36,'07 Uspora casu'!$K$5:$O$5,1))-INDEX('07 Uspora casu'!$K$5:$O$5,MATCH(S$36,'07 Uspora casu'!$K$5:$O$5,1)-1)))*R41,IFERROR($E41/INDEX('07 Uspora casu'!$K10:$O10,MATCH(S$36,'07 Uspora casu'!$K$5:$O$5,0)),(INDEX('07 Uspora casu'!$K10:$O10,MATCH(S$36,'07 Uspora casu'!$K$5:$O$5,1))/INDEX('07 Uspora casu'!$K10:$O10,MATCH(S$36,'07 Uspora casu'!$K$5:$O$5,1)+1))^(1/(INDEX('07 Uspora casu'!$K$5:$O$5,MATCH(S$36,'07 Uspora casu'!$K$5:$O$5,1)+1)-INDEX('07 Uspora casu'!$K$5:$O$5,MATCH(S$36,'07 Uspora casu'!$K$5:$O$5,1))))*R41))),0)))</f>
        <v>4.9581434124827087E-2</v>
      </c>
      <c r="T41" s="48">
        <f>IF($E41="",0,IF('07 Uspora casu'!$D$2="Jazdný čas",IFERROR(IF(T$36&lt;MIN('07 Uspora casu'!$K$5:$O$5),U41*('07 Uspora casu'!$K10/'07 Uspora casu'!$L10)^(1/('07 Uspora casu'!$L$5-'07 Uspora casu'!$K$5)),IF(T$36&gt;MAX('07 Uspora casu'!$K$5:$O$5),(INDEX('07 Uspora casu'!$K10:$O10,MATCH(T$36,'07 Uspora casu'!$K$5:$O$5,1))/INDEX('07 Uspora casu'!$K10:$O10,MATCH(T$36,'07 Uspora casu'!$K$5:$O$5,1)-1))^(1/(INDEX('07 Uspora casu'!$K$5:$O$5,MATCH(T$36,'07 Uspora casu'!$K$5:$O$5,1))-INDEX('07 Uspora casu'!$K$5:$O$5,MATCH(T$36,'07 Uspora casu'!$K$5:$O$5,1)-1)))*S41,IFERROR(INDEX('07 Uspora casu'!$K10:$O10,MATCH(T$36,'07 Uspora casu'!$K$5:$O$5,0))/60,(INDEX('07 Uspora casu'!$K10:$O10,MATCH(T$36,'07 Uspora casu'!$K$5:$O$5,1)+1)/INDEX('07 Uspora casu'!$K10:$O10,MATCH(T$36,'07 Uspora casu'!$K$5:$O$5,1)))^(1/(INDEX('07 Uspora casu'!$K$5:$O$5,MATCH(T$36,'07 Uspora casu'!$K$5:$O$5,1)+1)-INDEX('07 Uspora casu'!$K$5:$O$5,MATCH(T$36,'07 Uspora casu'!$K$5:$O$5,1))))*S41))),0),IFERROR(IF(T$36&lt;MIN('07 Uspora casu'!$K$5:$O$5),U41*('07 Uspora casu'!$L10/'07 Uspora casu'!$K10)^(1/('07 Uspora casu'!$L$5-'07 Uspora casu'!$K$5)),IF(T$36&gt;MAX('07 Uspora casu'!$K$5:$O$5),(INDEX('07 Uspora casu'!$K10:$O10,MATCH(T$36,'07 Uspora casu'!$K$5:$O$5,1)-1)/INDEX('07 Uspora casu'!$K10:$O10,MATCH(T$36,'07 Uspora casu'!$K$5:$O$5,1)))^(1/(INDEX('07 Uspora casu'!$K$5:$O$5,MATCH(T$36,'07 Uspora casu'!$K$5:$O$5,1))-INDEX('07 Uspora casu'!$K$5:$O$5,MATCH(T$36,'07 Uspora casu'!$K$5:$O$5,1)-1)))*S41,IFERROR($E41/INDEX('07 Uspora casu'!$K10:$O10,MATCH(T$36,'07 Uspora casu'!$K$5:$O$5,0)),(INDEX('07 Uspora casu'!$K10:$O10,MATCH(T$36,'07 Uspora casu'!$K$5:$O$5,1))/INDEX('07 Uspora casu'!$K10:$O10,MATCH(T$36,'07 Uspora casu'!$K$5:$O$5,1)+1))^(1/(INDEX('07 Uspora casu'!$K$5:$O$5,MATCH(T$36,'07 Uspora casu'!$K$5:$O$5,1)+1)-INDEX('07 Uspora casu'!$K$5:$O$5,MATCH(T$36,'07 Uspora casu'!$K$5:$O$5,1))))*S41))),0)))</f>
        <v>5.0032146781557665E-2</v>
      </c>
      <c r="U41" s="48">
        <f>IF($E41="",0,IF('07 Uspora casu'!$D$2="Jazdný čas",IFERROR(IF(U$36&lt;MIN('07 Uspora casu'!$K$5:$O$5),V41*('07 Uspora casu'!$K10/'07 Uspora casu'!$L10)^(1/('07 Uspora casu'!$L$5-'07 Uspora casu'!$K$5)),IF(U$36&gt;MAX('07 Uspora casu'!$K$5:$O$5),(INDEX('07 Uspora casu'!$K10:$O10,MATCH(U$36,'07 Uspora casu'!$K$5:$O$5,1))/INDEX('07 Uspora casu'!$K10:$O10,MATCH(U$36,'07 Uspora casu'!$K$5:$O$5,1)-1))^(1/(INDEX('07 Uspora casu'!$K$5:$O$5,MATCH(U$36,'07 Uspora casu'!$K$5:$O$5,1))-INDEX('07 Uspora casu'!$K$5:$O$5,MATCH(U$36,'07 Uspora casu'!$K$5:$O$5,1)-1)))*T41,IFERROR(INDEX('07 Uspora casu'!$K10:$O10,MATCH(U$36,'07 Uspora casu'!$K$5:$O$5,0))/60,(INDEX('07 Uspora casu'!$K10:$O10,MATCH(U$36,'07 Uspora casu'!$K$5:$O$5,1)+1)/INDEX('07 Uspora casu'!$K10:$O10,MATCH(U$36,'07 Uspora casu'!$K$5:$O$5,1)))^(1/(INDEX('07 Uspora casu'!$K$5:$O$5,MATCH(U$36,'07 Uspora casu'!$K$5:$O$5,1)+1)-INDEX('07 Uspora casu'!$K$5:$O$5,MATCH(U$36,'07 Uspora casu'!$K$5:$O$5,1))))*T41))),0),IFERROR(IF(U$36&lt;MIN('07 Uspora casu'!$K$5:$O$5),V41*('07 Uspora casu'!$L10/'07 Uspora casu'!$K10)^(1/('07 Uspora casu'!$L$5-'07 Uspora casu'!$K$5)),IF(U$36&gt;MAX('07 Uspora casu'!$K$5:$O$5),(INDEX('07 Uspora casu'!$K10:$O10,MATCH(U$36,'07 Uspora casu'!$K$5:$O$5,1)-1)/INDEX('07 Uspora casu'!$K10:$O10,MATCH(U$36,'07 Uspora casu'!$K$5:$O$5,1)))^(1/(INDEX('07 Uspora casu'!$K$5:$O$5,MATCH(U$36,'07 Uspora casu'!$K$5:$O$5,1))-INDEX('07 Uspora casu'!$K$5:$O$5,MATCH(U$36,'07 Uspora casu'!$K$5:$O$5,1)-1)))*T41,IFERROR($E41/INDEX('07 Uspora casu'!$K10:$O10,MATCH(U$36,'07 Uspora casu'!$K$5:$O$5,0)),(INDEX('07 Uspora casu'!$K10:$O10,MATCH(U$36,'07 Uspora casu'!$K$5:$O$5,1))/INDEX('07 Uspora casu'!$K10:$O10,MATCH(U$36,'07 Uspora casu'!$K$5:$O$5,1)+1))^(1/(INDEX('07 Uspora casu'!$K$5:$O$5,MATCH(U$36,'07 Uspora casu'!$K$5:$O$5,1)+1)-INDEX('07 Uspora casu'!$K$5:$O$5,MATCH(U$36,'07 Uspora casu'!$K$5:$O$5,1))))*T41))),0)))</f>
        <v>5.0486956574696713E-2</v>
      </c>
      <c r="V41" s="48">
        <f>IF($E41="",0,IF('07 Uspora casu'!$D$2="Jazdný čas",IFERROR(IF(V$36&lt;MIN('07 Uspora casu'!$K$5:$O$5),W41*('07 Uspora casu'!$K10/'07 Uspora casu'!$L10)^(1/('07 Uspora casu'!$L$5-'07 Uspora casu'!$K$5)),IF(V$36&gt;MAX('07 Uspora casu'!$K$5:$O$5),(INDEX('07 Uspora casu'!$K10:$O10,MATCH(V$36,'07 Uspora casu'!$K$5:$O$5,1))/INDEX('07 Uspora casu'!$K10:$O10,MATCH(V$36,'07 Uspora casu'!$K$5:$O$5,1)-1))^(1/(INDEX('07 Uspora casu'!$K$5:$O$5,MATCH(V$36,'07 Uspora casu'!$K$5:$O$5,1))-INDEX('07 Uspora casu'!$K$5:$O$5,MATCH(V$36,'07 Uspora casu'!$K$5:$O$5,1)-1)))*U41,IFERROR(INDEX('07 Uspora casu'!$K10:$O10,MATCH(V$36,'07 Uspora casu'!$K$5:$O$5,0))/60,(INDEX('07 Uspora casu'!$K10:$O10,MATCH(V$36,'07 Uspora casu'!$K$5:$O$5,1)+1)/INDEX('07 Uspora casu'!$K10:$O10,MATCH(V$36,'07 Uspora casu'!$K$5:$O$5,1)))^(1/(INDEX('07 Uspora casu'!$K$5:$O$5,MATCH(V$36,'07 Uspora casu'!$K$5:$O$5,1)+1)-INDEX('07 Uspora casu'!$K$5:$O$5,MATCH(V$36,'07 Uspora casu'!$K$5:$O$5,1))))*U41))),0),IFERROR(IF(V$36&lt;MIN('07 Uspora casu'!$K$5:$O$5),W41*('07 Uspora casu'!$L10/'07 Uspora casu'!$K10)^(1/('07 Uspora casu'!$L$5-'07 Uspora casu'!$K$5)),IF(V$36&gt;MAX('07 Uspora casu'!$K$5:$O$5),(INDEX('07 Uspora casu'!$K10:$O10,MATCH(V$36,'07 Uspora casu'!$K$5:$O$5,1)-1)/INDEX('07 Uspora casu'!$K10:$O10,MATCH(V$36,'07 Uspora casu'!$K$5:$O$5,1)))^(1/(INDEX('07 Uspora casu'!$K$5:$O$5,MATCH(V$36,'07 Uspora casu'!$K$5:$O$5,1))-INDEX('07 Uspora casu'!$K$5:$O$5,MATCH(V$36,'07 Uspora casu'!$K$5:$O$5,1)-1)))*U41,IFERROR($E41/INDEX('07 Uspora casu'!$K10:$O10,MATCH(V$36,'07 Uspora casu'!$K$5:$O$5,0)),(INDEX('07 Uspora casu'!$K10:$O10,MATCH(V$36,'07 Uspora casu'!$K$5:$O$5,1))/INDEX('07 Uspora casu'!$K10:$O10,MATCH(V$36,'07 Uspora casu'!$K$5:$O$5,1)+1))^(1/(INDEX('07 Uspora casu'!$K$5:$O$5,MATCH(V$36,'07 Uspora casu'!$K$5:$O$5,1)+1)-INDEX('07 Uspora casu'!$K$5:$O$5,MATCH(V$36,'07 Uspora casu'!$K$5:$O$5,1))))*U41))),0)))</f>
        <v>5.0945900748653725E-2</v>
      </c>
      <c r="W41" s="48">
        <f>IF($E41="",0,IF('07 Uspora casu'!$D$2="Jazdný čas",IFERROR(IF(W$36&lt;MIN('07 Uspora casu'!$K$5:$O$5),X41*('07 Uspora casu'!$K10/'07 Uspora casu'!$L10)^(1/('07 Uspora casu'!$L$5-'07 Uspora casu'!$K$5)),IF(W$36&gt;MAX('07 Uspora casu'!$K$5:$O$5),(INDEX('07 Uspora casu'!$K10:$O10,MATCH(W$36,'07 Uspora casu'!$K$5:$O$5,1))/INDEX('07 Uspora casu'!$K10:$O10,MATCH(W$36,'07 Uspora casu'!$K$5:$O$5,1)-1))^(1/(INDEX('07 Uspora casu'!$K$5:$O$5,MATCH(W$36,'07 Uspora casu'!$K$5:$O$5,1))-INDEX('07 Uspora casu'!$K$5:$O$5,MATCH(W$36,'07 Uspora casu'!$K$5:$O$5,1)-1)))*V41,IFERROR(INDEX('07 Uspora casu'!$K10:$O10,MATCH(W$36,'07 Uspora casu'!$K$5:$O$5,0))/60,(INDEX('07 Uspora casu'!$K10:$O10,MATCH(W$36,'07 Uspora casu'!$K$5:$O$5,1)+1)/INDEX('07 Uspora casu'!$K10:$O10,MATCH(W$36,'07 Uspora casu'!$K$5:$O$5,1)))^(1/(INDEX('07 Uspora casu'!$K$5:$O$5,MATCH(W$36,'07 Uspora casu'!$K$5:$O$5,1)+1)-INDEX('07 Uspora casu'!$K$5:$O$5,MATCH(W$36,'07 Uspora casu'!$K$5:$O$5,1))))*V41))),0),IFERROR(IF(W$36&lt;MIN('07 Uspora casu'!$K$5:$O$5),X41*('07 Uspora casu'!$L10/'07 Uspora casu'!$K10)^(1/('07 Uspora casu'!$L$5-'07 Uspora casu'!$K$5)),IF(W$36&gt;MAX('07 Uspora casu'!$K$5:$O$5),(INDEX('07 Uspora casu'!$K10:$O10,MATCH(W$36,'07 Uspora casu'!$K$5:$O$5,1)-1)/INDEX('07 Uspora casu'!$K10:$O10,MATCH(W$36,'07 Uspora casu'!$K$5:$O$5,1)))^(1/(INDEX('07 Uspora casu'!$K$5:$O$5,MATCH(W$36,'07 Uspora casu'!$K$5:$O$5,1))-INDEX('07 Uspora casu'!$K$5:$O$5,MATCH(W$36,'07 Uspora casu'!$K$5:$O$5,1)-1)))*V41,IFERROR($E41/INDEX('07 Uspora casu'!$K10:$O10,MATCH(W$36,'07 Uspora casu'!$K$5:$O$5,0)),(INDEX('07 Uspora casu'!$K10:$O10,MATCH(W$36,'07 Uspora casu'!$K$5:$O$5,1))/INDEX('07 Uspora casu'!$K10:$O10,MATCH(W$36,'07 Uspora casu'!$K$5:$O$5,1)+1))^(1/(INDEX('07 Uspora casu'!$K$5:$O$5,MATCH(W$36,'07 Uspora casu'!$K$5:$O$5,1)+1)-INDEX('07 Uspora casu'!$K$5:$O$5,MATCH(W$36,'07 Uspora casu'!$K$5:$O$5,1))))*V41))),0)))</f>
        <v>5.140901688640296E-2</v>
      </c>
      <c r="X41" s="48">
        <f>IF($E41="",0,IF('07 Uspora casu'!$D$2="Jazdný čas",IFERROR(IF(X$36&lt;MIN('07 Uspora casu'!$K$5:$O$5),Y41*('07 Uspora casu'!$K10/'07 Uspora casu'!$L10)^(1/('07 Uspora casu'!$L$5-'07 Uspora casu'!$K$5)),IF(X$36&gt;MAX('07 Uspora casu'!$K$5:$O$5),(INDEX('07 Uspora casu'!$K10:$O10,MATCH(X$36,'07 Uspora casu'!$K$5:$O$5,1))/INDEX('07 Uspora casu'!$K10:$O10,MATCH(X$36,'07 Uspora casu'!$K$5:$O$5,1)-1))^(1/(INDEX('07 Uspora casu'!$K$5:$O$5,MATCH(X$36,'07 Uspora casu'!$K$5:$O$5,1))-INDEX('07 Uspora casu'!$K$5:$O$5,MATCH(X$36,'07 Uspora casu'!$K$5:$O$5,1)-1)))*W41,IFERROR(INDEX('07 Uspora casu'!$K10:$O10,MATCH(X$36,'07 Uspora casu'!$K$5:$O$5,0))/60,(INDEX('07 Uspora casu'!$K10:$O10,MATCH(X$36,'07 Uspora casu'!$K$5:$O$5,1)+1)/INDEX('07 Uspora casu'!$K10:$O10,MATCH(X$36,'07 Uspora casu'!$K$5:$O$5,1)))^(1/(INDEX('07 Uspora casu'!$K$5:$O$5,MATCH(X$36,'07 Uspora casu'!$K$5:$O$5,1)+1)-INDEX('07 Uspora casu'!$K$5:$O$5,MATCH(X$36,'07 Uspora casu'!$K$5:$O$5,1))))*W41))),0),IFERROR(IF(X$36&lt;MIN('07 Uspora casu'!$K$5:$O$5),Y41*('07 Uspora casu'!$L10/'07 Uspora casu'!$K10)^(1/('07 Uspora casu'!$L$5-'07 Uspora casu'!$K$5)),IF(X$36&gt;MAX('07 Uspora casu'!$K$5:$O$5),(INDEX('07 Uspora casu'!$K10:$O10,MATCH(X$36,'07 Uspora casu'!$K$5:$O$5,1)-1)/INDEX('07 Uspora casu'!$K10:$O10,MATCH(X$36,'07 Uspora casu'!$K$5:$O$5,1)))^(1/(INDEX('07 Uspora casu'!$K$5:$O$5,MATCH(X$36,'07 Uspora casu'!$K$5:$O$5,1))-INDEX('07 Uspora casu'!$K$5:$O$5,MATCH(X$36,'07 Uspora casu'!$K$5:$O$5,1)-1)))*W41,IFERROR($E41/INDEX('07 Uspora casu'!$K10:$O10,MATCH(X$36,'07 Uspora casu'!$K$5:$O$5,0)),(INDEX('07 Uspora casu'!$K10:$O10,MATCH(X$36,'07 Uspora casu'!$K$5:$O$5,1))/INDEX('07 Uspora casu'!$K10:$O10,MATCH(X$36,'07 Uspora casu'!$K$5:$O$5,1)+1))^(1/(INDEX('07 Uspora casu'!$K$5:$O$5,MATCH(X$36,'07 Uspora casu'!$K$5:$O$5,1)+1)-INDEX('07 Uspora casu'!$K$5:$O$5,MATCH(X$36,'07 Uspora casu'!$K$5:$O$5,1))))*W41))),0)))</f>
        <v>5.1876342912561116E-2</v>
      </c>
      <c r="Y41" s="48">
        <f>IF($E41="",0,IF('07 Uspora casu'!$D$2="Jazdný čas",IFERROR(IF(Y$36&lt;MIN('07 Uspora casu'!$K$5:$O$5),Z41*('07 Uspora casu'!$K10/'07 Uspora casu'!$L10)^(1/('07 Uspora casu'!$L$5-'07 Uspora casu'!$K$5)),IF(Y$36&gt;MAX('07 Uspora casu'!$K$5:$O$5),(INDEX('07 Uspora casu'!$K10:$O10,MATCH(Y$36,'07 Uspora casu'!$K$5:$O$5,1))/INDEX('07 Uspora casu'!$K10:$O10,MATCH(Y$36,'07 Uspora casu'!$K$5:$O$5,1)-1))^(1/(INDEX('07 Uspora casu'!$K$5:$O$5,MATCH(Y$36,'07 Uspora casu'!$K$5:$O$5,1))-INDEX('07 Uspora casu'!$K$5:$O$5,MATCH(Y$36,'07 Uspora casu'!$K$5:$O$5,1)-1)))*X41,IFERROR(INDEX('07 Uspora casu'!$K10:$O10,MATCH(Y$36,'07 Uspora casu'!$K$5:$O$5,0))/60,(INDEX('07 Uspora casu'!$K10:$O10,MATCH(Y$36,'07 Uspora casu'!$K$5:$O$5,1)+1)/INDEX('07 Uspora casu'!$K10:$O10,MATCH(Y$36,'07 Uspora casu'!$K$5:$O$5,1)))^(1/(INDEX('07 Uspora casu'!$K$5:$O$5,MATCH(Y$36,'07 Uspora casu'!$K$5:$O$5,1)+1)-INDEX('07 Uspora casu'!$K$5:$O$5,MATCH(Y$36,'07 Uspora casu'!$K$5:$O$5,1))))*X41))),0),IFERROR(IF(Y$36&lt;MIN('07 Uspora casu'!$K$5:$O$5),Z41*('07 Uspora casu'!$L10/'07 Uspora casu'!$K10)^(1/('07 Uspora casu'!$L$5-'07 Uspora casu'!$K$5)),IF(Y$36&gt;MAX('07 Uspora casu'!$K$5:$O$5),(INDEX('07 Uspora casu'!$K10:$O10,MATCH(Y$36,'07 Uspora casu'!$K$5:$O$5,1)-1)/INDEX('07 Uspora casu'!$K10:$O10,MATCH(Y$36,'07 Uspora casu'!$K$5:$O$5,1)))^(1/(INDEX('07 Uspora casu'!$K$5:$O$5,MATCH(Y$36,'07 Uspora casu'!$K$5:$O$5,1))-INDEX('07 Uspora casu'!$K$5:$O$5,MATCH(Y$36,'07 Uspora casu'!$K$5:$O$5,1)-1)))*X41,IFERROR($E41/INDEX('07 Uspora casu'!$K10:$O10,MATCH(Y$36,'07 Uspora casu'!$K$5:$O$5,0)),(INDEX('07 Uspora casu'!$K10:$O10,MATCH(Y$36,'07 Uspora casu'!$K$5:$O$5,1))/INDEX('07 Uspora casu'!$K10:$O10,MATCH(Y$36,'07 Uspora casu'!$K$5:$O$5,1)+1))^(1/(INDEX('07 Uspora casu'!$K$5:$O$5,MATCH(Y$36,'07 Uspora casu'!$K$5:$O$5,1)+1)-INDEX('07 Uspora casu'!$K$5:$O$5,MATCH(Y$36,'07 Uspora casu'!$K$5:$O$5,1))))*X41))),0)))</f>
        <v>5.2347917096492981E-2</v>
      </c>
      <c r="Z41" s="48">
        <f>IF($E41="",0,IF('07 Uspora casu'!$D$2="Jazdný čas",IFERROR(IF(Z$36&lt;MIN('07 Uspora casu'!$K$5:$O$5),AA41*('07 Uspora casu'!$K10/'07 Uspora casu'!$L10)^(1/('07 Uspora casu'!$L$5-'07 Uspora casu'!$K$5)),IF(Z$36&gt;MAX('07 Uspora casu'!$K$5:$O$5),(INDEX('07 Uspora casu'!$K10:$O10,MATCH(Z$36,'07 Uspora casu'!$K$5:$O$5,1))/INDEX('07 Uspora casu'!$K10:$O10,MATCH(Z$36,'07 Uspora casu'!$K$5:$O$5,1)-1))^(1/(INDEX('07 Uspora casu'!$K$5:$O$5,MATCH(Z$36,'07 Uspora casu'!$K$5:$O$5,1))-INDEX('07 Uspora casu'!$K$5:$O$5,MATCH(Z$36,'07 Uspora casu'!$K$5:$O$5,1)-1)))*Y41,IFERROR(INDEX('07 Uspora casu'!$K10:$O10,MATCH(Z$36,'07 Uspora casu'!$K$5:$O$5,0))/60,(INDEX('07 Uspora casu'!$K10:$O10,MATCH(Z$36,'07 Uspora casu'!$K$5:$O$5,1)+1)/INDEX('07 Uspora casu'!$K10:$O10,MATCH(Z$36,'07 Uspora casu'!$K$5:$O$5,1)))^(1/(INDEX('07 Uspora casu'!$K$5:$O$5,MATCH(Z$36,'07 Uspora casu'!$K$5:$O$5,1)+1)-INDEX('07 Uspora casu'!$K$5:$O$5,MATCH(Z$36,'07 Uspora casu'!$K$5:$O$5,1))))*Y41))),0),IFERROR(IF(Z$36&lt;MIN('07 Uspora casu'!$K$5:$O$5),AA41*('07 Uspora casu'!$L10/'07 Uspora casu'!$K10)^(1/('07 Uspora casu'!$L$5-'07 Uspora casu'!$K$5)),IF(Z$36&gt;MAX('07 Uspora casu'!$K$5:$O$5),(INDEX('07 Uspora casu'!$K10:$O10,MATCH(Z$36,'07 Uspora casu'!$K$5:$O$5,1)-1)/INDEX('07 Uspora casu'!$K10:$O10,MATCH(Z$36,'07 Uspora casu'!$K$5:$O$5,1)))^(1/(INDEX('07 Uspora casu'!$K$5:$O$5,MATCH(Z$36,'07 Uspora casu'!$K$5:$O$5,1))-INDEX('07 Uspora casu'!$K$5:$O$5,MATCH(Z$36,'07 Uspora casu'!$K$5:$O$5,1)-1)))*Y41,IFERROR($E41/INDEX('07 Uspora casu'!$K10:$O10,MATCH(Z$36,'07 Uspora casu'!$K$5:$O$5,0)),(INDEX('07 Uspora casu'!$K10:$O10,MATCH(Z$36,'07 Uspora casu'!$K$5:$O$5,1))/INDEX('07 Uspora casu'!$K10:$O10,MATCH(Z$36,'07 Uspora casu'!$K$5:$O$5,1)+1))^(1/(INDEX('07 Uspora casu'!$K$5:$O$5,MATCH(Z$36,'07 Uspora casu'!$K$5:$O$5,1)+1)-INDEX('07 Uspora casu'!$K$5:$O$5,MATCH(Z$36,'07 Uspora casu'!$K$5:$O$5,1))))*Y41))),0)))</f>
        <v>5.2823778055445317E-2</v>
      </c>
      <c r="AA41" s="48">
        <f>IF($E41="",0,IF('07 Uspora casu'!$D$2="Jazdný čas",IFERROR(IF(AA$36&lt;MIN('07 Uspora casu'!$K$5:$O$5),AB41*('07 Uspora casu'!$K10/'07 Uspora casu'!$L10)^(1/('07 Uspora casu'!$L$5-'07 Uspora casu'!$K$5)),IF(AA$36&gt;MAX('07 Uspora casu'!$K$5:$O$5),(INDEX('07 Uspora casu'!$K10:$O10,MATCH(AA$36,'07 Uspora casu'!$K$5:$O$5,1))/INDEX('07 Uspora casu'!$K10:$O10,MATCH(AA$36,'07 Uspora casu'!$K$5:$O$5,1)-1))^(1/(INDEX('07 Uspora casu'!$K$5:$O$5,MATCH(AA$36,'07 Uspora casu'!$K$5:$O$5,1))-INDEX('07 Uspora casu'!$K$5:$O$5,MATCH(AA$36,'07 Uspora casu'!$K$5:$O$5,1)-1)))*Z41,IFERROR(INDEX('07 Uspora casu'!$K10:$O10,MATCH(AA$36,'07 Uspora casu'!$K$5:$O$5,0))/60,(INDEX('07 Uspora casu'!$K10:$O10,MATCH(AA$36,'07 Uspora casu'!$K$5:$O$5,1)+1)/INDEX('07 Uspora casu'!$K10:$O10,MATCH(AA$36,'07 Uspora casu'!$K$5:$O$5,1)))^(1/(INDEX('07 Uspora casu'!$K$5:$O$5,MATCH(AA$36,'07 Uspora casu'!$K$5:$O$5,1)+1)-INDEX('07 Uspora casu'!$K$5:$O$5,MATCH(AA$36,'07 Uspora casu'!$K$5:$O$5,1))))*Z41))),0),IFERROR(IF(AA$36&lt;MIN('07 Uspora casu'!$K$5:$O$5),AB41*('07 Uspora casu'!$L10/'07 Uspora casu'!$K10)^(1/('07 Uspora casu'!$L$5-'07 Uspora casu'!$K$5)),IF(AA$36&gt;MAX('07 Uspora casu'!$K$5:$O$5),(INDEX('07 Uspora casu'!$K10:$O10,MATCH(AA$36,'07 Uspora casu'!$K$5:$O$5,1)-1)/INDEX('07 Uspora casu'!$K10:$O10,MATCH(AA$36,'07 Uspora casu'!$K$5:$O$5,1)))^(1/(INDEX('07 Uspora casu'!$K$5:$O$5,MATCH(AA$36,'07 Uspora casu'!$K$5:$O$5,1))-INDEX('07 Uspora casu'!$K$5:$O$5,MATCH(AA$36,'07 Uspora casu'!$K$5:$O$5,1)-1)))*Z41,IFERROR($E41/INDEX('07 Uspora casu'!$K10:$O10,MATCH(AA$36,'07 Uspora casu'!$K$5:$O$5,0)),(INDEX('07 Uspora casu'!$K10:$O10,MATCH(AA$36,'07 Uspora casu'!$K$5:$O$5,1))/INDEX('07 Uspora casu'!$K10:$O10,MATCH(AA$36,'07 Uspora casu'!$K$5:$O$5,1)+1))^(1/(INDEX('07 Uspora casu'!$K$5:$O$5,MATCH(AA$36,'07 Uspora casu'!$K$5:$O$5,1)+1)-INDEX('07 Uspora casu'!$K$5:$O$5,MATCH(AA$36,'07 Uspora casu'!$K$5:$O$5,1))))*Z41))),0)))</f>
        <v>5.3303964757709252E-2</v>
      </c>
      <c r="AB41" s="48">
        <f>IF($E41="",0,IF('07 Uspora casu'!$D$2="Jazdný čas",IFERROR(IF(AB$36&lt;MIN('07 Uspora casu'!$K$5:$O$5),AC41*('07 Uspora casu'!$K10/'07 Uspora casu'!$L10)^(1/('07 Uspora casu'!$L$5-'07 Uspora casu'!$K$5)),IF(AB$36&gt;MAX('07 Uspora casu'!$K$5:$O$5),(INDEX('07 Uspora casu'!$K10:$O10,MATCH(AB$36,'07 Uspora casu'!$K$5:$O$5,1))/INDEX('07 Uspora casu'!$K10:$O10,MATCH(AB$36,'07 Uspora casu'!$K$5:$O$5,1)-1))^(1/(INDEX('07 Uspora casu'!$K$5:$O$5,MATCH(AB$36,'07 Uspora casu'!$K$5:$O$5,1))-INDEX('07 Uspora casu'!$K$5:$O$5,MATCH(AB$36,'07 Uspora casu'!$K$5:$O$5,1)-1)))*AA41,IFERROR(INDEX('07 Uspora casu'!$K10:$O10,MATCH(AB$36,'07 Uspora casu'!$K$5:$O$5,0))/60,(INDEX('07 Uspora casu'!$K10:$O10,MATCH(AB$36,'07 Uspora casu'!$K$5:$O$5,1)+1)/INDEX('07 Uspora casu'!$K10:$O10,MATCH(AB$36,'07 Uspora casu'!$K$5:$O$5,1)))^(1/(INDEX('07 Uspora casu'!$K$5:$O$5,MATCH(AB$36,'07 Uspora casu'!$K$5:$O$5,1)+1)-INDEX('07 Uspora casu'!$K$5:$O$5,MATCH(AB$36,'07 Uspora casu'!$K$5:$O$5,1))))*AA41))),0),IFERROR(IF(AB$36&lt;MIN('07 Uspora casu'!$K$5:$O$5),AC41*('07 Uspora casu'!$L10/'07 Uspora casu'!$K10)^(1/('07 Uspora casu'!$L$5-'07 Uspora casu'!$K$5)),IF(AB$36&gt;MAX('07 Uspora casu'!$K$5:$O$5),(INDEX('07 Uspora casu'!$K10:$O10,MATCH(AB$36,'07 Uspora casu'!$K$5:$O$5,1)-1)/INDEX('07 Uspora casu'!$K10:$O10,MATCH(AB$36,'07 Uspora casu'!$K$5:$O$5,1)))^(1/(INDEX('07 Uspora casu'!$K$5:$O$5,MATCH(AB$36,'07 Uspora casu'!$K$5:$O$5,1))-INDEX('07 Uspora casu'!$K$5:$O$5,MATCH(AB$36,'07 Uspora casu'!$K$5:$O$5,1)-1)))*AA41,IFERROR($E41/INDEX('07 Uspora casu'!$K10:$O10,MATCH(AB$36,'07 Uspora casu'!$K$5:$O$5,0)),(INDEX('07 Uspora casu'!$K10:$O10,MATCH(AB$36,'07 Uspora casu'!$K$5:$O$5,1))/INDEX('07 Uspora casu'!$K10:$O10,MATCH(AB$36,'07 Uspora casu'!$K$5:$O$5,1)+1))^(1/(INDEX('07 Uspora casu'!$K$5:$O$5,MATCH(AB$36,'07 Uspora casu'!$K$5:$O$5,1)+1)-INDEX('07 Uspora casu'!$K$5:$O$5,MATCH(AB$36,'07 Uspora casu'!$K$5:$O$5,1))))*AA41))),0)))</f>
        <v>5.3990630499902166E-2</v>
      </c>
      <c r="AC41" s="48">
        <f>IF($E41="",0,IF('07 Uspora casu'!$D$2="Jazdný čas",IFERROR(IF(AC$36&lt;MIN('07 Uspora casu'!$K$5:$O$5),AD41*('07 Uspora casu'!$K10/'07 Uspora casu'!$L10)^(1/('07 Uspora casu'!$L$5-'07 Uspora casu'!$K$5)),IF(AC$36&gt;MAX('07 Uspora casu'!$K$5:$O$5),(INDEX('07 Uspora casu'!$K10:$O10,MATCH(AC$36,'07 Uspora casu'!$K$5:$O$5,1))/INDEX('07 Uspora casu'!$K10:$O10,MATCH(AC$36,'07 Uspora casu'!$K$5:$O$5,1)-1))^(1/(INDEX('07 Uspora casu'!$K$5:$O$5,MATCH(AC$36,'07 Uspora casu'!$K$5:$O$5,1))-INDEX('07 Uspora casu'!$K$5:$O$5,MATCH(AC$36,'07 Uspora casu'!$K$5:$O$5,1)-1)))*AB41,IFERROR(INDEX('07 Uspora casu'!$K10:$O10,MATCH(AC$36,'07 Uspora casu'!$K$5:$O$5,0))/60,(INDEX('07 Uspora casu'!$K10:$O10,MATCH(AC$36,'07 Uspora casu'!$K$5:$O$5,1)+1)/INDEX('07 Uspora casu'!$K10:$O10,MATCH(AC$36,'07 Uspora casu'!$K$5:$O$5,1)))^(1/(INDEX('07 Uspora casu'!$K$5:$O$5,MATCH(AC$36,'07 Uspora casu'!$K$5:$O$5,1)+1)-INDEX('07 Uspora casu'!$K$5:$O$5,MATCH(AC$36,'07 Uspora casu'!$K$5:$O$5,1))))*AB41))),0),IFERROR(IF(AC$36&lt;MIN('07 Uspora casu'!$K$5:$O$5),AD41*('07 Uspora casu'!$L10/'07 Uspora casu'!$K10)^(1/('07 Uspora casu'!$L$5-'07 Uspora casu'!$K$5)),IF(AC$36&gt;MAX('07 Uspora casu'!$K$5:$O$5),(INDEX('07 Uspora casu'!$K10:$O10,MATCH(AC$36,'07 Uspora casu'!$K$5:$O$5,1)-1)/INDEX('07 Uspora casu'!$K10:$O10,MATCH(AC$36,'07 Uspora casu'!$K$5:$O$5,1)))^(1/(INDEX('07 Uspora casu'!$K$5:$O$5,MATCH(AC$36,'07 Uspora casu'!$K$5:$O$5,1))-INDEX('07 Uspora casu'!$K$5:$O$5,MATCH(AC$36,'07 Uspora casu'!$K$5:$O$5,1)-1)))*AB41,IFERROR($E41/INDEX('07 Uspora casu'!$K10:$O10,MATCH(AC$36,'07 Uspora casu'!$K$5:$O$5,0)),(INDEX('07 Uspora casu'!$K10:$O10,MATCH(AC$36,'07 Uspora casu'!$K$5:$O$5,1))/INDEX('07 Uspora casu'!$K10:$O10,MATCH(AC$36,'07 Uspora casu'!$K$5:$O$5,1)+1))^(1/(INDEX('07 Uspora casu'!$K$5:$O$5,MATCH(AC$36,'07 Uspora casu'!$K$5:$O$5,1)+1)-INDEX('07 Uspora casu'!$K$5:$O$5,MATCH(AC$36,'07 Uspora casu'!$K$5:$O$5,1))))*AB41))),0)))</f>
        <v>5.468614192259267E-2</v>
      </c>
      <c r="AD41" s="48">
        <f>IF($E41="",0,IF('07 Uspora casu'!$D$2="Jazdný čas",IFERROR(IF(AD$36&lt;MIN('07 Uspora casu'!$K$5:$O$5),AE41*('07 Uspora casu'!$K10/'07 Uspora casu'!$L10)^(1/('07 Uspora casu'!$L$5-'07 Uspora casu'!$K$5)),IF(AD$36&gt;MAX('07 Uspora casu'!$K$5:$O$5),(INDEX('07 Uspora casu'!$K10:$O10,MATCH(AD$36,'07 Uspora casu'!$K$5:$O$5,1))/INDEX('07 Uspora casu'!$K10:$O10,MATCH(AD$36,'07 Uspora casu'!$K$5:$O$5,1)-1))^(1/(INDEX('07 Uspora casu'!$K$5:$O$5,MATCH(AD$36,'07 Uspora casu'!$K$5:$O$5,1))-INDEX('07 Uspora casu'!$K$5:$O$5,MATCH(AD$36,'07 Uspora casu'!$K$5:$O$5,1)-1)))*AC41,IFERROR(INDEX('07 Uspora casu'!$K10:$O10,MATCH(AD$36,'07 Uspora casu'!$K$5:$O$5,0))/60,(INDEX('07 Uspora casu'!$K10:$O10,MATCH(AD$36,'07 Uspora casu'!$K$5:$O$5,1)+1)/INDEX('07 Uspora casu'!$K10:$O10,MATCH(AD$36,'07 Uspora casu'!$K$5:$O$5,1)))^(1/(INDEX('07 Uspora casu'!$K$5:$O$5,MATCH(AD$36,'07 Uspora casu'!$K$5:$O$5,1)+1)-INDEX('07 Uspora casu'!$K$5:$O$5,MATCH(AD$36,'07 Uspora casu'!$K$5:$O$5,1))))*AC41))),0),IFERROR(IF(AD$36&lt;MIN('07 Uspora casu'!$K$5:$O$5),AE41*('07 Uspora casu'!$L10/'07 Uspora casu'!$K10)^(1/('07 Uspora casu'!$L$5-'07 Uspora casu'!$K$5)),IF(AD$36&gt;MAX('07 Uspora casu'!$K$5:$O$5),(INDEX('07 Uspora casu'!$K10:$O10,MATCH(AD$36,'07 Uspora casu'!$K$5:$O$5,1)-1)/INDEX('07 Uspora casu'!$K10:$O10,MATCH(AD$36,'07 Uspora casu'!$K$5:$O$5,1)))^(1/(INDEX('07 Uspora casu'!$K$5:$O$5,MATCH(AD$36,'07 Uspora casu'!$K$5:$O$5,1))-INDEX('07 Uspora casu'!$K$5:$O$5,MATCH(AD$36,'07 Uspora casu'!$K$5:$O$5,1)-1)))*AC41,IFERROR($E41/INDEX('07 Uspora casu'!$K10:$O10,MATCH(AD$36,'07 Uspora casu'!$K$5:$O$5,0)),(INDEX('07 Uspora casu'!$K10:$O10,MATCH(AD$36,'07 Uspora casu'!$K$5:$O$5,1))/INDEX('07 Uspora casu'!$K10:$O10,MATCH(AD$36,'07 Uspora casu'!$K$5:$O$5,1)+1))^(1/(INDEX('07 Uspora casu'!$K$5:$O$5,MATCH(AD$36,'07 Uspora casu'!$K$5:$O$5,1)+1)-INDEX('07 Uspora casu'!$K$5:$O$5,MATCH(AD$36,'07 Uspora casu'!$K$5:$O$5,1))))*AC41))),0)))</f>
        <v>5.5390612976512037E-2</v>
      </c>
      <c r="AE41" s="48">
        <f>IF($E41="",0,IF('07 Uspora casu'!$D$2="Jazdný čas",IFERROR(IF(AE$36&lt;MIN('07 Uspora casu'!$K$5:$O$5),AF41*('07 Uspora casu'!$K10/'07 Uspora casu'!$L10)^(1/('07 Uspora casu'!$L$5-'07 Uspora casu'!$K$5)),IF(AE$36&gt;MAX('07 Uspora casu'!$K$5:$O$5),(INDEX('07 Uspora casu'!$K10:$O10,MATCH(AE$36,'07 Uspora casu'!$K$5:$O$5,1))/INDEX('07 Uspora casu'!$K10:$O10,MATCH(AE$36,'07 Uspora casu'!$K$5:$O$5,1)-1))^(1/(INDEX('07 Uspora casu'!$K$5:$O$5,MATCH(AE$36,'07 Uspora casu'!$K$5:$O$5,1))-INDEX('07 Uspora casu'!$K$5:$O$5,MATCH(AE$36,'07 Uspora casu'!$K$5:$O$5,1)-1)))*AD41,IFERROR(INDEX('07 Uspora casu'!$K10:$O10,MATCH(AE$36,'07 Uspora casu'!$K$5:$O$5,0))/60,(INDEX('07 Uspora casu'!$K10:$O10,MATCH(AE$36,'07 Uspora casu'!$K$5:$O$5,1)+1)/INDEX('07 Uspora casu'!$K10:$O10,MATCH(AE$36,'07 Uspora casu'!$K$5:$O$5,1)))^(1/(INDEX('07 Uspora casu'!$K$5:$O$5,MATCH(AE$36,'07 Uspora casu'!$K$5:$O$5,1)+1)-INDEX('07 Uspora casu'!$K$5:$O$5,MATCH(AE$36,'07 Uspora casu'!$K$5:$O$5,1))))*AD41))),0),IFERROR(IF(AE$36&lt;MIN('07 Uspora casu'!$K$5:$O$5),AF41*('07 Uspora casu'!$L10/'07 Uspora casu'!$K10)^(1/('07 Uspora casu'!$L$5-'07 Uspora casu'!$K$5)),IF(AE$36&gt;MAX('07 Uspora casu'!$K$5:$O$5),(INDEX('07 Uspora casu'!$K10:$O10,MATCH(AE$36,'07 Uspora casu'!$K$5:$O$5,1)-1)/INDEX('07 Uspora casu'!$K10:$O10,MATCH(AE$36,'07 Uspora casu'!$K$5:$O$5,1)))^(1/(INDEX('07 Uspora casu'!$K$5:$O$5,MATCH(AE$36,'07 Uspora casu'!$K$5:$O$5,1))-INDEX('07 Uspora casu'!$K$5:$O$5,MATCH(AE$36,'07 Uspora casu'!$K$5:$O$5,1)-1)))*AD41,IFERROR($E41/INDEX('07 Uspora casu'!$K10:$O10,MATCH(AE$36,'07 Uspora casu'!$K$5:$O$5,0)),(INDEX('07 Uspora casu'!$K10:$O10,MATCH(AE$36,'07 Uspora casu'!$K$5:$O$5,1))/INDEX('07 Uspora casu'!$K10:$O10,MATCH(AE$36,'07 Uspora casu'!$K$5:$O$5,1)+1))^(1/(INDEX('07 Uspora casu'!$K$5:$O$5,MATCH(AE$36,'07 Uspora casu'!$K$5:$O$5,1)+1)-INDEX('07 Uspora casu'!$K$5:$O$5,MATCH(AE$36,'07 Uspora casu'!$K$5:$O$5,1))))*AD41))),0)))</f>
        <v>5.6104159080313562E-2</v>
      </c>
      <c r="AF41" s="48">
        <f>IF($E41="",0,IF('07 Uspora casu'!$D$2="Jazdný čas",IFERROR(IF(AF$36&lt;MIN('07 Uspora casu'!$K$5:$O$5),AG41*('07 Uspora casu'!$K10/'07 Uspora casu'!$L10)^(1/('07 Uspora casu'!$L$5-'07 Uspora casu'!$K$5)),IF(AF$36&gt;MAX('07 Uspora casu'!$K$5:$O$5),(INDEX('07 Uspora casu'!$K10:$O10,MATCH(AF$36,'07 Uspora casu'!$K$5:$O$5,1))/INDEX('07 Uspora casu'!$K10:$O10,MATCH(AF$36,'07 Uspora casu'!$K$5:$O$5,1)-1))^(1/(INDEX('07 Uspora casu'!$K$5:$O$5,MATCH(AF$36,'07 Uspora casu'!$K$5:$O$5,1))-INDEX('07 Uspora casu'!$K$5:$O$5,MATCH(AF$36,'07 Uspora casu'!$K$5:$O$5,1)-1)))*AE41,IFERROR(INDEX('07 Uspora casu'!$K10:$O10,MATCH(AF$36,'07 Uspora casu'!$K$5:$O$5,0))/60,(INDEX('07 Uspora casu'!$K10:$O10,MATCH(AF$36,'07 Uspora casu'!$K$5:$O$5,1)+1)/INDEX('07 Uspora casu'!$K10:$O10,MATCH(AF$36,'07 Uspora casu'!$K$5:$O$5,1)))^(1/(INDEX('07 Uspora casu'!$K$5:$O$5,MATCH(AF$36,'07 Uspora casu'!$K$5:$O$5,1)+1)-INDEX('07 Uspora casu'!$K$5:$O$5,MATCH(AF$36,'07 Uspora casu'!$K$5:$O$5,1))))*AE41))),0),IFERROR(IF(AF$36&lt;MIN('07 Uspora casu'!$K$5:$O$5),AG41*('07 Uspora casu'!$L10/'07 Uspora casu'!$K10)^(1/('07 Uspora casu'!$L$5-'07 Uspora casu'!$K$5)),IF(AF$36&gt;MAX('07 Uspora casu'!$K$5:$O$5),(INDEX('07 Uspora casu'!$K10:$O10,MATCH(AF$36,'07 Uspora casu'!$K$5:$O$5,1)-1)/INDEX('07 Uspora casu'!$K10:$O10,MATCH(AF$36,'07 Uspora casu'!$K$5:$O$5,1)))^(1/(INDEX('07 Uspora casu'!$K$5:$O$5,MATCH(AF$36,'07 Uspora casu'!$K$5:$O$5,1))-INDEX('07 Uspora casu'!$K$5:$O$5,MATCH(AF$36,'07 Uspora casu'!$K$5:$O$5,1)-1)))*AE41,IFERROR($E41/INDEX('07 Uspora casu'!$K10:$O10,MATCH(AF$36,'07 Uspora casu'!$K$5:$O$5,0)),(INDEX('07 Uspora casu'!$K10:$O10,MATCH(AF$36,'07 Uspora casu'!$K$5:$O$5,1))/INDEX('07 Uspora casu'!$K10:$O10,MATCH(AF$36,'07 Uspora casu'!$K$5:$O$5,1)+1))^(1/(INDEX('07 Uspora casu'!$K$5:$O$5,MATCH(AF$36,'07 Uspora casu'!$K$5:$O$5,1)+1)-INDEX('07 Uspora casu'!$K$5:$O$5,MATCH(AF$36,'07 Uspora casu'!$K$5:$O$5,1))))*AE41))),0)))</f>
        <v>5.6826897139482441E-2</v>
      </c>
      <c r="AG41" s="48">
        <f>IF($E41="",0,IF('07 Uspora casu'!$D$2="Jazdný čas",IFERROR(IF(AG$36&lt;MIN('07 Uspora casu'!$K$5:$O$5),AH41*('07 Uspora casu'!$K10/'07 Uspora casu'!$L10)^(1/('07 Uspora casu'!$L$5-'07 Uspora casu'!$K$5)),IF(AG$36&gt;MAX('07 Uspora casu'!$K$5:$O$5),(INDEX('07 Uspora casu'!$K10:$O10,MATCH(AG$36,'07 Uspora casu'!$K$5:$O$5,1))/INDEX('07 Uspora casu'!$K10:$O10,MATCH(AG$36,'07 Uspora casu'!$K$5:$O$5,1)-1))^(1/(INDEX('07 Uspora casu'!$K$5:$O$5,MATCH(AG$36,'07 Uspora casu'!$K$5:$O$5,1))-INDEX('07 Uspora casu'!$K$5:$O$5,MATCH(AG$36,'07 Uspora casu'!$K$5:$O$5,1)-1)))*AF41,IFERROR(INDEX('07 Uspora casu'!$K10:$O10,MATCH(AG$36,'07 Uspora casu'!$K$5:$O$5,0))/60,(INDEX('07 Uspora casu'!$K10:$O10,MATCH(AG$36,'07 Uspora casu'!$K$5:$O$5,1)+1)/INDEX('07 Uspora casu'!$K10:$O10,MATCH(AG$36,'07 Uspora casu'!$K$5:$O$5,1)))^(1/(INDEX('07 Uspora casu'!$K$5:$O$5,MATCH(AG$36,'07 Uspora casu'!$K$5:$O$5,1)+1)-INDEX('07 Uspora casu'!$K$5:$O$5,MATCH(AG$36,'07 Uspora casu'!$K$5:$O$5,1))))*AF41))),0),IFERROR(IF(AG$36&lt;MIN('07 Uspora casu'!$K$5:$O$5),AH41*('07 Uspora casu'!$L10/'07 Uspora casu'!$K10)^(1/('07 Uspora casu'!$L$5-'07 Uspora casu'!$K$5)),IF(AG$36&gt;MAX('07 Uspora casu'!$K$5:$O$5),(INDEX('07 Uspora casu'!$K10:$O10,MATCH(AG$36,'07 Uspora casu'!$K$5:$O$5,1)-1)/INDEX('07 Uspora casu'!$K10:$O10,MATCH(AG$36,'07 Uspora casu'!$K$5:$O$5,1)))^(1/(INDEX('07 Uspora casu'!$K$5:$O$5,MATCH(AG$36,'07 Uspora casu'!$K$5:$O$5,1))-INDEX('07 Uspora casu'!$K$5:$O$5,MATCH(AG$36,'07 Uspora casu'!$K$5:$O$5,1)-1)))*AF41,IFERROR($E41/INDEX('07 Uspora casu'!$K10:$O10,MATCH(AG$36,'07 Uspora casu'!$K$5:$O$5,0)),(INDEX('07 Uspora casu'!$K10:$O10,MATCH(AG$36,'07 Uspora casu'!$K$5:$O$5,1))/INDEX('07 Uspora casu'!$K10:$O10,MATCH(AG$36,'07 Uspora casu'!$K$5:$O$5,1)+1))^(1/(INDEX('07 Uspora casu'!$K$5:$O$5,MATCH(AG$36,'07 Uspora casu'!$K$5:$O$5,1)+1)-INDEX('07 Uspora casu'!$K$5:$O$5,MATCH(AG$36,'07 Uspora casu'!$K$5:$O$5,1))))*AF41))),0)))</f>
        <v>5.7558945565489246E-2</v>
      </c>
      <c r="AH41" s="48">
        <f>IF($E41="",0,IF('07 Uspora casu'!$D$2="Jazdný čas",IFERROR(IF(AH$36&lt;MIN('07 Uspora casu'!$K$5:$O$5),AI41*('07 Uspora casu'!$K10/'07 Uspora casu'!$L10)^(1/('07 Uspora casu'!$L$5-'07 Uspora casu'!$K$5)),IF(AH$36&gt;MAX('07 Uspora casu'!$K$5:$O$5),(INDEX('07 Uspora casu'!$K10:$O10,MATCH(AH$36,'07 Uspora casu'!$K$5:$O$5,1))/INDEX('07 Uspora casu'!$K10:$O10,MATCH(AH$36,'07 Uspora casu'!$K$5:$O$5,1)-1))^(1/(INDEX('07 Uspora casu'!$K$5:$O$5,MATCH(AH$36,'07 Uspora casu'!$K$5:$O$5,1))-INDEX('07 Uspora casu'!$K$5:$O$5,MATCH(AH$36,'07 Uspora casu'!$K$5:$O$5,1)-1)))*AG41,IFERROR(INDEX('07 Uspora casu'!$K10:$O10,MATCH(AH$36,'07 Uspora casu'!$K$5:$O$5,0))/60,(INDEX('07 Uspora casu'!$K10:$O10,MATCH(AH$36,'07 Uspora casu'!$K$5:$O$5,1)+1)/INDEX('07 Uspora casu'!$K10:$O10,MATCH(AH$36,'07 Uspora casu'!$K$5:$O$5,1)))^(1/(INDEX('07 Uspora casu'!$K$5:$O$5,MATCH(AH$36,'07 Uspora casu'!$K$5:$O$5,1)+1)-INDEX('07 Uspora casu'!$K$5:$O$5,MATCH(AH$36,'07 Uspora casu'!$K$5:$O$5,1))))*AG41))),0),IFERROR(IF(AH$36&lt;MIN('07 Uspora casu'!$K$5:$O$5),AI41*('07 Uspora casu'!$L10/'07 Uspora casu'!$K10)^(1/('07 Uspora casu'!$L$5-'07 Uspora casu'!$K$5)),IF(AH$36&gt;MAX('07 Uspora casu'!$K$5:$O$5),(INDEX('07 Uspora casu'!$K10:$O10,MATCH(AH$36,'07 Uspora casu'!$K$5:$O$5,1)-1)/INDEX('07 Uspora casu'!$K10:$O10,MATCH(AH$36,'07 Uspora casu'!$K$5:$O$5,1)))^(1/(INDEX('07 Uspora casu'!$K$5:$O$5,MATCH(AH$36,'07 Uspora casu'!$K$5:$O$5,1))-INDEX('07 Uspora casu'!$K$5:$O$5,MATCH(AH$36,'07 Uspora casu'!$K$5:$O$5,1)-1)))*AG41,IFERROR($E41/INDEX('07 Uspora casu'!$K10:$O10,MATCH(AH$36,'07 Uspora casu'!$K$5:$O$5,0)),(INDEX('07 Uspora casu'!$K10:$O10,MATCH(AH$36,'07 Uspora casu'!$K$5:$O$5,1))/INDEX('07 Uspora casu'!$K10:$O10,MATCH(AH$36,'07 Uspora casu'!$K$5:$O$5,1)+1))^(1/(INDEX('07 Uspora casu'!$K$5:$O$5,MATCH(AH$36,'07 Uspora casu'!$K$5:$O$5,1)+1)-INDEX('07 Uspora casu'!$K$5:$O$5,MATCH(AH$36,'07 Uspora casu'!$K$5:$O$5,1))))*AG41))),0)))</f>
        <v>5.8300424295190154E-2</v>
      </c>
      <c r="AI41" s="48">
        <f>IF($E41="",0,IF('07 Uspora casu'!$D$2="Jazdný čas",IFERROR(IF(AI$36&lt;MIN('07 Uspora casu'!$K$5:$O$5),AJ41*('07 Uspora casu'!$K10/'07 Uspora casu'!$L10)^(1/('07 Uspora casu'!$L$5-'07 Uspora casu'!$K$5)),IF(AI$36&gt;MAX('07 Uspora casu'!$K$5:$O$5),(INDEX('07 Uspora casu'!$K10:$O10,MATCH(AI$36,'07 Uspora casu'!$K$5:$O$5,1))/INDEX('07 Uspora casu'!$K10:$O10,MATCH(AI$36,'07 Uspora casu'!$K$5:$O$5,1)-1))^(1/(INDEX('07 Uspora casu'!$K$5:$O$5,MATCH(AI$36,'07 Uspora casu'!$K$5:$O$5,1))-INDEX('07 Uspora casu'!$K$5:$O$5,MATCH(AI$36,'07 Uspora casu'!$K$5:$O$5,1)-1)))*AH41,IFERROR(INDEX('07 Uspora casu'!$K10:$O10,MATCH(AI$36,'07 Uspora casu'!$K$5:$O$5,0))/60,(INDEX('07 Uspora casu'!$K10:$O10,MATCH(AI$36,'07 Uspora casu'!$K$5:$O$5,1)+1)/INDEX('07 Uspora casu'!$K10:$O10,MATCH(AI$36,'07 Uspora casu'!$K$5:$O$5,1)))^(1/(INDEX('07 Uspora casu'!$K$5:$O$5,MATCH(AI$36,'07 Uspora casu'!$K$5:$O$5,1)+1)-INDEX('07 Uspora casu'!$K$5:$O$5,MATCH(AI$36,'07 Uspora casu'!$K$5:$O$5,1))))*AH41))),0),IFERROR(IF(AI$36&lt;MIN('07 Uspora casu'!$K$5:$O$5),AJ41*('07 Uspora casu'!$L10/'07 Uspora casu'!$K10)^(1/('07 Uspora casu'!$L$5-'07 Uspora casu'!$K$5)),IF(AI$36&gt;MAX('07 Uspora casu'!$K$5:$O$5),(INDEX('07 Uspora casu'!$K10:$O10,MATCH(AI$36,'07 Uspora casu'!$K$5:$O$5,1)-1)/INDEX('07 Uspora casu'!$K10:$O10,MATCH(AI$36,'07 Uspora casu'!$K$5:$O$5,1)))^(1/(INDEX('07 Uspora casu'!$K$5:$O$5,MATCH(AI$36,'07 Uspora casu'!$K$5:$O$5,1))-INDEX('07 Uspora casu'!$K$5:$O$5,MATCH(AI$36,'07 Uspora casu'!$K$5:$O$5,1)-1)))*AH41,IFERROR($E41/INDEX('07 Uspora casu'!$K10:$O10,MATCH(AI$36,'07 Uspora casu'!$K$5:$O$5,0)),(INDEX('07 Uspora casu'!$K10:$O10,MATCH(AI$36,'07 Uspora casu'!$K$5:$O$5,1))/INDEX('07 Uspora casu'!$K10:$O10,MATCH(AI$36,'07 Uspora casu'!$K$5:$O$5,1)+1))^(1/(INDEX('07 Uspora casu'!$K$5:$O$5,MATCH(AI$36,'07 Uspora casu'!$K$5:$O$5,1)+1)-INDEX('07 Uspora casu'!$K$5:$O$5,MATCH(AI$36,'07 Uspora casu'!$K$5:$O$5,1))))*AH41))),0)))</f>
        <v>5.9051454810477085E-2</v>
      </c>
      <c r="AJ41" s="48">
        <f>IF($E41="",0,IF('07 Uspora casu'!$D$2="Jazdný čas",IFERROR(IF(AJ$36&lt;MIN('07 Uspora casu'!$K$5:$O$5),AK41*('07 Uspora casu'!$K10/'07 Uspora casu'!$L10)^(1/('07 Uspora casu'!$L$5-'07 Uspora casu'!$K$5)),IF(AJ$36&gt;MAX('07 Uspora casu'!$K$5:$O$5),(INDEX('07 Uspora casu'!$K10:$O10,MATCH(AJ$36,'07 Uspora casu'!$K$5:$O$5,1))/INDEX('07 Uspora casu'!$K10:$O10,MATCH(AJ$36,'07 Uspora casu'!$K$5:$O$5,1)-1))^(1/(INDEX('07 Uspora casu'!$K$5:$O$5,MATCH(AJ$36,'07 Uspora casu'!$K$5:$O$5,1))-INDEX('07 Uspora casu'!$K$5:$O$5,MATCH(AJ$36,'07 Uspora casu'!$K$5:$O$5,1)-1)))*AI41,IFERROR(INDEX('07 Uspora casu'!$K10:$O10,MATCH(AJ$36,'07 Uspora casu'!$K$5:$O$5,0))/60,(INDEX('07 Uspora casu'!$K10:$O10,MATCH(AJ$36,'07 Uspora casu'!$K$5:$O$5,1)+1)/INDEX('07 Uspora casu'!$K10:$O10,MATCH(AJ$36,'07 Uspora casu'!$K$5:$O$5,1)))^(1/(INDEX('07 Uspora casu'!$K$5:$O$5,MATCH(AJ$36,'07 Uspora casu'!$K$5:$O$5,1)+1)-INDEX('07 Uspora casu'!$K$5:$O$5,MATCH(AJ$36,'07 Uspora casu'!$K$5:$O$5,1))))*AI41))),0),IFERROR(IF(AJ$36&lt;MIN('07 Uspora casu'!$K$5:$O$5),AK41*('07 Uspora casu'!$L10/'07 Uspora casu'!$K10)^(1/('07 Uspora casu'!$L$5-'07 Uspora casu'!$K$5)),IF(AJ$36&gt;MAX('07 Uspora casu'!$K$5:$O$5),(INDEX('07 Uspora casu'!$K10:$O10,MATCH(AJ$36,'07 Uspora casu'!$K$5:$O$5,1)-1)/INDEX('07 Uspora casu'!$K10:$O10,MATCH(AJ$36,'07 Uspora casu'!$K$5:$O$5,1)))^(1/(INDEX('07 Uspora casu'!$K$5:$O$5,MATCH(AJ$36,'07 Uspora casu'!$K$5:$O$5,1))-INDEX('07 Uspora casu'!$K$5:$O$5,MATCH(AJ$36,'07 Uspora casu'!$K$5:$O$5,1)-1)))*AI41,IFERROR($E41/INDEX('07 Uspora casu'!$K10:$O10,MATCH(AJ$36,'07 Uspora casu'!$K$5:$O$5,0)),(INDEX('07 Uspora casu'!$K10:$O10,MATCH(AJ$36,'07 Uspora casu'!$K$5:$O$5,1))/INDEX('07 Uspora casu'!$K10:$O10,MATCH(AJ$36,'07 Uspora casu'!$K$5:$O$5,1)+1))^(1/(INDEX('07 Uspora casu'!$K$5:$O$5,MATCH(AJ$36,'07 Uspora casu'!$K$5:$O$5,1)+1)-INDEX('07 Uspora casu'!$K$5:$O$5,MATCH(AJ$36,'07 Uspora casu'!$K$5:$O$5,1))))*AI41))),0)))</f>
        <v>5.9812160158180916E-2</v>
      </c>
      <c r="AK41" s="48">
        <f>IF($E41="",0,IF('07 Uspora casu'!$D$2="Jazdný čas",IFERROR(IF(AK$36&lt;MIN('07 Uspora casu'!$K$5:$O$5),AL41*('07 Uspora casu'!$K10/'07 Uspora casu'!$L10)^(1/('07 Uspora casu'!$L$5-'07 Uspora casu'!$K$5)),IF(AK$36&gt;MAX('07 Uspora casu'!$K$5:$O$5),(INDEX('07 Uspora casu'!$K10:$O10,MATCH(AK$36,'07 Uspora casu'!$K$5:$O$5,1))/INDEX('07 Uspora casu'!$K10:$O10,MATCH(AK$36,'07 Uspora casu'!$K$5:$O$5,1)-1))^(1/(INDEX('07 Uspora casu'!$K$5:$O$5,MATCH(AK$36,'07 Uspora casu'!$K$5:$O$5,1))-INDEX('07 Uspora casu'!$K$5:$O$5,MATCH(AK$36,'07 Uspora casu'!$K$5:$O$5,1)-1)))*AJ41,IFERROR(INDEX('07 Uspora casu'!$K10:$O10,MATCH(AK$36,'07 Uspora casu'!$K$5:$O$5,0))/60,(INDEX('07 Uspora casu'!$K10:$O10,MATCH(AK$36,'07 Uspora casu'!$K$5:$O$5,1)+1)/INDEX('07 Uspora casu'!$K10:$O10,MATCH(AK$36,'07 Uspora casu'!$K$5:$O$5,1)))^(1/(INDEX('07 Uspora casu'!$K$5:$O$5,MATCH(AK$36,'07 Uspora casu'!$K$5:$O$5,1)+1)-INDEX('07 Uspora casu'!$K$5:$O$5,MATCH(AK$36,'07 Uspora casu'!$K$5:$O$5,1))))*AJ41))),0),IFERROR(IF(AK$36&lt;MIN('07 Uspora casu'!$K$5:$O$5),AL41*('07 Uspora casu'!$L10/'07 Uspora casu'!$K10)^(1/('07 Uspora casu'!$L$5-'07 Uspora casu'!$K$5)),IF(AK$36&gt;MAX('07 Uspora casu'!$K$5:$O$5),(INDEX('07 Uspora casu'!$K10:$O10,MATCH(AK$36,'07 Uspora casu'!$K$5:$O$5,1)-1)/INDEX('07 Uspora casu'!$K10:$O10,MATCH(AK$36,'07 Uspora casu'!$K$5:$O$5,1)))^(1/(INDEX('07 Uspora casu'!$K$5:$O$5,MATCH(AK$36,'07 Uspora casu'!$K$5:$O$5,1))-INDEX('07 Uspora casu'!$K$5:$O$5,MATCH(AK$36,'07 Uspora casu'!$K$5:$O$5,1)-1)))*AJ41,IFERROR($E41/INDEX('07 Uspora casu'!$K10:$O10,MATCH(AK$36,'07 Uspora casu'!$K$5:$O$5,0)),(INDEX('07 Uspora casu'!$K10:$O10,MATCH(AK$36,'07 Uspora casu'!$K$5:$O$5,1))/INDEX('07 Uspora casu'!$K10:$O10,MATCH(AK$36,'07 Uspora casu'!$K$5:$O$5,1)+1))^(1/(INDEX('07 Uspora casu'!$K$5:$O$5,MATCH(AK$36,'07 Uspora casu'!$K$5:$O$5,1)+1)-INDEX('07 Uspora casu'!$K$5:$O$5,MATCH(AK$36,'07 Uspora casu'!$K$5:$O$5,1))))*AJ41))),0)))</f>
        <v>6.0582664970231292E-2</v>
      </c>
      <c r="AL41" s="48">
        <f>IF($E41="",0,IF('07 Uspora casu'!$D$2="Jazdný čas",IFERROR(IF(AL$36&lt;MIN('07 Uspora casu'!$K$5:$O$5),AM41*('07 Uspora casu'!$K10/'07 Uspora casu'!$L10)^(1/('07 Uspora casu'!$L$5-'07 Uspora casu'!$K$5)),IF(AL$36&gt;MAX('07 Uspora casu'!$K$5:$O$5),(INDEX('07 Uspora casu'!$K10:$O10,MATCH(AL$36,'07 Uspora casu'!$K$5:$O$5,1))/INDEX('07 Uspora casu'!$K10:$O10,MATCH(AL$36,'07 Uspora casu'!$K$5:$O$5,1)-1))^(1/(INDEX('07 Uspora casu'!$K$5:$O$5,MATCH(AL$36,'07 Uspora casu'!$K$5:$O$5,1))-INDEX('07 Uspora casu'!$K$5:$O$5,MATCH(AL$36,'07 Uspora casu'!$K$5:$O$5,1)-1)))*AK41,IFERROR(INDEX('07 Uspora casu'!$K10:$O10,MATCH(AL$36,'07 Uspora casu'!$K$5:$O$5,0))/60,(INDEX('07 Uspora casu'!$K10:$O10,MATCH(AL$36,'07 Uspora casu'!$K$5:$O$5,1)+1)/INDEX('07 Uspora casu'!$K10:$O10,MATCH(AL$36,'07 Uspora casu'!$K$5:$O$5,1)))^(1/(INDEX('07 Uspora casu'!$K$5:$O$5,MATCH(AL$36,'07 Uspora casu'!$K$5:$O$5,1)+1)-INDEX('07 Uspora casu'!$K$5:$O$5,MATCH(AL$36,'07 Uspora casu'!$K$5:$O$5,1))))*AK41))),0),IFERROR(IF(AL$36&lt;MIN('07 Uspora casu'!$K$5:$O$5),AM41*('07 Uspora casu'!$L10/'07 Uspora casu'!$K10)^(1/('07 Uspora casu'!$L$5-'07 Uspora casu'!$K$5)),IF(AL$36&gt;MAX('07 Uspora casu'!$K$5:$O$5),(INDEX('07 Uspora casu'!$K10:$O10,MATCH(AL$36,'07 Uspora casu'!$K$5:$O$5,1)-1)/INDEX('07 Uspora casu'!$K10:$O10,MATCH(AL$36,'07 Uspora casu'!$K$5:$O$5,1)))^(1/(INDEX('07 Uspora casu'!$K$5:$O$5,MATCH(AL$36,'07 Uspora casu'!$K$5:$O$5,1))-INDEX('07 Uspora casu'!$K$5:$O$5,MATCH(AL$36,'07 Uspora casu'!$K$5:$O$5,1)-1)))*AK41,IFERROR($E41/INDEX('07 Uspora casu'!$K10:$O10,MATCH(AL$36,'07 Uspora casu'!$K$5:$O$5,0)),(INDEX('07 Uspora casu'!$K10:$O10,MATCH(AL$36,'07 Uspora casu'!$K$5:$O$5,1))/INDEX('07 Uspora casu'!$K10:$O10,MATCH(AL$36,'07 Uspora casu'!$K$5:$O$5,1)+1))^(1/(INDEX('07 Uspora casu'!$K$5:$O$5,MATCH(AL$36,'07 Uspora casu'!$K$5:$O$5,1)+1)-INDEX('07 Uspora casu'!$K$5:$O$5,MATCH(AL$36,'07 Uspora casu'!$K$5:$O$5,1))))*AK41))),0)))</f>
        <v>6.13630954840758E-2</v>
      </c>
      <c r="AM41" s="48">
        <f>IF($E41="",0,IF('07 Uspora casu'!$D$2="Jazdný čas",IFERROR(IF(AM$36&lt;MIN('07 Uspora casu'!$K$5:$O$5),AN41*('07 Uspora casu'!$K10/'07 Uspora casu'!$L10)^(1/('07 Uspora casu'!$L$5-'07 Uspora casu'!$K$5)),IF(AM$36&gt;MAX('07 Uspora casu'!$K$5:$O$5),(INDEX('07 Uspora casu'!$K10:$O10,MATCH(AM$36,'07 Uspora casu'!$K$5:$O$5,1))/INDEX('07 Uspora casu'!$K10:$O10,MATCH(AM$36,'07 Uspora casu'!$K$5:$O$5,1)-1))^(1/(INDEX('07 Uspora casu'!$K$5:$O$5,MATCH(AM$36,'07 Uspora casu'!$K$5:$O$5,1))-INDEX('07 Uspora casu'!$K$5:$O$5,MATCH(AM$36,'07 Uspora casu'!$K$5:$O$5,1)-1)))*AL41,IFERROR(INDEX('07 Uspora casu'!$K10:$O10,MATCH(AM$36,'07 Uspora casu'!$K$5:$O$5,0))/60,(INDEX('07 Uspora casu'!$K10:$O10,MATCH(AM$36,'07 Uspora casu'!$K$5:$O$5,1)+1)/INDEX('07 Uspora casu'!$K10:$O10,MATCH(AM$36,'07 Uspora casu'!$K$5:$O$5,1)))^(1/(INDEX('07 Uspora casu'!$K$5:$O$5,MATCH(AM$36,'07 Uspora casu'!$K$5:$O$5,1)+1)-INDEX('07 Uspora casu'!$K$5:$O$5,MATCH(AM$36,'07 Uspora casu'!$K$5:$O$5,1))))*AL41))),0),IFERROR(IF(AM$36&lt;MIN('07 Uspora casu'!$K$5:$O$5),AN41*('07 Uspora casu'!$L10/'07 Uspora casu'!$K10)^(1/('07 Uspora casu'!$L$5-'07 Uspora casu'!$K$5)),IF(AM$36&gt;MAX('07 Uspora casu'!$K$5:$O$5),(INDEX('07 Uspora casu'!$K10:$O10,MATCH(AM$36,'07 Uspora casu'!$K$5:$O$5,1)-1)/INDEX('07 Uspora casu'!$K10:$O10,MATCH(AM$36,'07 Uspora casu'!$K$5:$O$5,1)))^(1/(INDEX('07 Uspora casu'!$K$5:$O$5,MATCH(AM$36,'07 Uspora casu'!$K$5:$O$5,1))-INDEX('07 Uspora casu'!$K$5:$O$5,MATCH(AM$36,'07 Uspora casu'!$K$5:$O$5,1)-1)))*AL41,IFERROR($E41/INDEX('07 Uspora casu'!$K10:$O10,MATCH(AM$36,'07 Uspora casu'!$K$5:$O$5,0)),(INDEX('07 Uspora casu'!$K10:$O10,MATCH(AM$36,'07 Uspora casu'!$K$5:$O$5,1))/INDEX('07 Uspora casu'!$K10:$O10,MATCH(AM$36,'07 Uspora casu'!$K$5:$O$5,1)+1))^(1/(INDEX('07 Uspora casu'!$K$5:$O$5,MATCH(AM$36,'07 Uspora casu'!$K$5:$O$5,1)+1)-INDEX('07 Uspora casu'!$K$5:$O$5,MATCH(AM$36,'07 Uspora casu'!$K$5:$O$5,1))))*AL41))),0)))</f>
        <v>6.2153579563362482E-2</v>
      </c>
      <c r="AN41" s="48">
        <f>IF($E41="",0,IF('07 Uspora casu'!$D$2="Jazdný čas",IFERROR(IF(AN$36&lt;MIN('07 Uspora casu'!$K$5:$O$5),AO41*('07 Uspora casu'!$K10/'07 Uspora casu'!$L10)^(1/('07 Uspora casu'!$L$5-'07 Uspora casu'!$K$5)),IF(AN$36&gt;MAX('07 Uspora casu'!$K$5:$O$5),(INDEX('07 Uspora casu'!$K10:$O10,MATCH(AN$36,'07 Uspora casu'!$K$5:$O$5,1))/INDEX('07 Uspora casu'!$K10:$O10,MATCH(AN$36,'07 Uspora casu'!$K$5:$O$5,1)-1))^(1/(INDEX('07 Uspora casu'!$K$5:$O$5,MATCH(AN$36,'07 Uspora casu'!$K$5:$O$5,1))-INDEX('07 Uspora casu'!$K$5:$O$5,MATCH(AN$36,'07 Uspora casu'!$K$5:$O$5,1)-1)))*AM41,IFERROR(INDEX('07 Uspora casu'!$K10:$O10,MATCH(AN$36,'07 Uspora casu'!$K$5:$O$5,0))/60,(INDEX('07 Uspora casu'!$K10:$O10,MATCH(AN$36,'07 Uspora casu'!$K$5:$O$5,1)+1)/INDEX('07 Uspora casu'!$K10:$O10,MATCH(AN$36,'07 Uspora casu'!$K$5:$O$5,1)))^(1/(INDEX('07 Uspora casu'!$K$5:$O$5,MATCH(AN$36,'07 Uspora casu'!$K$5:$O$5,1)+1)-INDEX('07 Uspora casu'!$K$5:$O$5,MATCH(AN$36,'07 Uspora casu'!$K$5:$O$5,1))))*AM41))),0),IFERROR(IF(AN$36&lt;MIN('07 Uspora casu'!$K$5:$O$5),AO41*('07 Uspora casu'!$L10/'07 Uspora casu'!$K10)^(1/('07 Uspora casu'!$L$5-'07 Uspora casu'!$K$5)),IF(AN$36&gt;MAX('07 Uspora casu'!$K$5:$O$5),(INDEX('07 Uspora casu'!$K10:$O10,MATCH(AN$36,'07 Uspora casu'!$K$5:$O$5,1)-1)/INDEX('07 Uspora casu'!$K10:$O10,MATCH(AN$36,'07 Uspora casu'!$K$5:$O$5,1)))^(1/(INDEX('07 Uspora casu'!$K$5:$O$5,MATCH(AN$36,'07 Uspora casu'!$K$5:$O$5,1))-INDEX('07 Uspora casu'!$K$5:$O$5,MATCH(AN$36,'07 Uspora casu'!$K$5:$O$5,1)-1)))*AM41,IFERROR($E41/INDEX('07 Uspora casu'!$K10:$O10,MATCH(AN$36,'07 Uspora casu'!$K$5:$O$5,0)),(INDEX('07 Uspora casu'!$K10:$O10,MATCH(AN$36,'07 Uspora casu'!$K$5:$O$5,1))/INDEX('07 Uspora casu'!$K10:$O10,MATCH(AN$36,'07 Uspora casu'!$K$5:$O$5,1)+1))^(1/(INDEX('07 Uspora casu'!$K$5:$O$5,MATCH(AN$36,'07 Uspora casu'!$K$5:$O$5,1)+1)-INDEX('07 Uspora casu'!$K$5:$O$5,MATCH(AN$36,'07 Uspora casu'!$K$5:$O$5,1))))*AM41))),0)))</f>
        <v>6.2954246718888662E-2</v>
      </c>
      <c r="AO41" s="48">
        <f>IF($E41="",0,IF('07 Uspora casu'!$D$2="Jazdný čas",IFERROR(IF(AO$36&lt;MIN('07 Uspora casu'!$K$5:$O$5),AP41*('07 Uspora casu'!$K10/'07 Uspora casu'!$L10)^(1/('07 Uspora casu'!$L$5-'07 Uspora casu'!$K$5)),IF(AO$36&gt;MAX('07 Uspora casu'!$K$5:$O$5),(INDEX('07 Uspora casu'!$K10:$O10,MATCH(AO$36,'07 Uspora casu'!$K$5:$O$5,1))/INDEX('07 Uspora casu'!$K10:$O10,MATCH(AO$36,'07 Uspora casu'!$K$5:$O$5,1)-1))^(1/(INDEX('07 Uspora casu'!$K$5:$O$5,MATCH(AO$36,'07 Uspora casu'!$K$5:$O$5,1))-INDEX('07 Uspora casu'!$K$5:$O$5,MATCH(AO$36,'07 Uspora casu'!$K$5:$O$5,1)-1)))*AN41,IFERROR(INDEX('07 Uspora casu'!$K10:$O10,MATCH(AO$36,'07 Uspora casu'!$K$5:$O$5,0))/60,(INDEX('07 Uspora casu'!$K10:$O10,MATCH(AO$36,'07 Uspora casu'!$K$5:$O$5,1)+1)/INDEX('07 Uspora casu'!$K10:$O10,MATCH(AO$36,'07 Uspora casu'!$K$5:$O$5,1)))^(1/(INDEX('07 Uspora casu'!$K$5:$O$5,MATCH(AO$36,'07 Uspora casu'!$K$5:$O$5,1)+1)-INDEX('07 Uspora casu'!$K$5:$O$5,MATCH(AO$36,'07 Uspora casu'!$K$5:$O$5,1))))*AN41))),0),IFERROR(IF(AO$36&lt;MIN('07 Uspora casu'!$K$5:$O$5),AP41*('07 Uspora casu'!$L10/'07 Uspora casu'!$K10)^(1/('07 Uspora casu'!$L$5-'07 Uspora casu'!$K$5)),IF(AO$36&gt;MAX('07 Uspora casu'!$K$5:$O$5),(INDEX('07 Uspora casu'!$K10:$O10,MATCH(AO$36,'07 Uspora casu'!$K$5:$O$5,1)-1)/INDEX('07 Uspora casu'!$K10:$O10,MATCH(AO$36,'07 Uspora casu'!$K$5:$O$5,1)))^(1/(INDEX('07 Uspora casu'!$K$5:$O$5,MATCH(AO$36,'07 Uspora casu'!$K$5:$O$5,1))-INDEX('07 Uspora casu'!$K$5:$O$5,MATCH(AO$36,'07 Uspora casu'!$K$5:$O$5,1)-1)))*AN41,IFERROR($E41/INDEX('07 Uspora casu'!$K10:$O10,MATCH(AO$36,'07 Uspora casu'!$K$5:$O$5,0)),(INDEX('07 Uspora casu'!$K10:$O10,MATCH(AO$36,'07 Uspora casu'!$K$5:$O$5,1))/INDEX('07 Uspora casu'!$K10:$O10,MATCH(AO$36,'07 Uspora casu'!$K$5:$O$5,1)+1))^(1/(INDEX('07 Uspora casu'!$K$5:$O$5,MATCH(AO$36,'07 Uspora casu'!$K$5:$O$5,1)+1)-INDEX('07 Uspora casu'!$K$5:$O$5,MATCH(AO$36,'07 Uspora casu'!$K$5:$O$5,1))))*AN41))),0)))</f>
        <v>6.3765228129819634E-2</v>
      </c>
      <c r="AP41" s="48">
        <f>IF($E41="",0,IF('07 Uspora casu'!$D$2="Jazdný čas",IFERROR(IF(AP$36&lt;MIN('07 Uspora casu'!$K$5:$O$5),AQ41*('07 Uspora casu'!$K10/'07 Uspora casu'!$L10)^(1/('07 Uspora casu'!$L$5-'07 Uspora casu'!$K$5)),IF(AP$36&gt;MAX('07 Uspora casu'!$K$5:$O$5),(INDEX('07 Uspora casu'!$K10:$O10,MATCH(AP$36,'07 Uspora casu'!$K$5:$O$5,1))/INDEX('07 Uspora casu'!$K10:$O10,MATCH(AP$36,'07 Uspora casu'!$K$5:$O$5,1)-1))^(1/(INDEX('07 Uspora casu'!$K$5:$O$5,MATCH(AP$36,'07 Uspora casu'!$K$5:$O$5,1))-INDEX('07 Uspora casu'!$K$5:$O$5,MATCH(AP$36,'07 Uspora casu'!$K$5:$O$5,1)-1)))*AO41,IFERROR(INDEX('07 Uspora casu'!$K10:$O10,MATCH(AP$36,'07 Uspora casu'!$K$5:$O$5,0))/60,(INDEX('07 Uspora casu'!$K10:$O10,MATCH(AP$36,'07 Uspora casu'!$K$5:$O$5,1)+1)/INDEX('07 Uspora casu'!$K10:$O10,MATCH(AP$36,'07 Uspora casu'!$K$5:$O$5,1)))^(1/(INDEX('07 Uspora casu'!$K$5:$O$5,MATCH(AP$36,'07 Uspora casu'!$K$5:$O$5,1)+1)-INDEX('07 Uspora casu'!$K$5:$O$5,MATCH(AP$36,'07 Uspora casu'!$K$5:$O$5,1))))*AO41))),0),IFERROR(IF(AP$36&lt;MIN('07 Uspora casu'!$K$5:$O$5),AQ41*('07 Uspora casu'!$L10/'07 Uspora casu'!$K10)^(1/('07 Uspora casu'!$L$5-'07 Uspora casu'!$K$5)),IF(AP$36&gt;MAX('07 Uspora casu'!$K$5:$O$5),(INDEX('07 Uspora casu'!$K10:$O10,MATCH(AP$36,'07 Uspora casu'!$K$5:$O$5,1)-1)/INDEX('07 Uspora casu'!$K10:$O10,MATCH(AP$36,'07 Uspora casu'!$K$5:$O$5,1)))^(1/(INDEX('07 Uspora casu'!$K$5:$O$5,MATCH(AP$36,'07 Uspora casu'!$K$5:$O$5,1))-INDEX('07 Uspora casu'!$K$5:$O$5,MATCH(AP$36,'07 Uspora casu'!$K$5:$O$5,1)-1)))*AO41,IFERROR($E41/INDEX('07 Uspora casu'!$K10:$O10,MATCH(AP$36,'07 Uspora casu'!$K$5:$O$5,0)),(INDEX('07 Uspora casu'!$K10:$O10,MATCH(AP$36,'07 Uspora casu'!$K$5:$O$5,1))/INDEX('07 Uspora casu'!$K10:$O10,MATCH(AP$36,'07 Uspora casu'!$K$5:$O$5,1)+1))^(1/(INDEX('07 Uspora casu'!$K$5:$O$5,MATCH(AP$36,'07 Uspora casu'!$K$5:$O$5,1)+1)-INDEX('07 Uspora casu'!$K$5:$O$5,MATCH(AP$36,'07 Uspora casu'!$K$5:$O$5,1))))*AO41))),0)))</f>
        <v>6.4586656665180708E-2</v>
      </c>
      <c r="AQ41" s="48">
        <f>IF($E41="",0,IF('07 Uspora casu'!$D$2="Jazdný čas",IFERROR(IF(AQ$36&lt;MIN('07 Uspora casu'!$K$5:$O$5),AR41*('07 Uspora casu'!$K10/'07 Uspora casu'!$L10)^(1/('07 Uspora casu'!$L$5-'07 Uspora casu'!$K$5)),IF(AQ$36&gt;MAX('07 Uspora casu'!$K$5:$O$5),(INDEX('07 Uspora casu'!$K10:$O10,MATCH(AQ$36,'07 Uspora casu'!$K$5:$O$5,1))/INDEX('07 Uspora casu'!$K10:$O10,MATCH(AQ$36,'07 Uspora casu'!$K$5:$O$5,1)-1))^(1/(INDEX('07 Uspora casu'!$K$5:$O$5,MATCH(AQ$36,'07 Uspora casu'!$K$5:$O$5,1))-INDEX('07 Uspora casu'!$K$5:$O$5,MATCH(AQ$36,'07 Uspora casu'!$K$5:$O$5,1)-1)))*AP41,IFERROR(INDEX('07 Uspora casu'!$K10:$O10,MATCH(AQ$36,'07 Uspora casu'!$K$5:$O$5,0))/60,(INDEX('07 Uspora casu'!$K10:$O10,MATCH(AQ$36,'07 Uspora casu'!$K$5:$O$5,1)+1)/INDEX('07 Uspora casu'!$K10:$O10,MATCH(AQ$36,'07 Uspora casu'!$K$5:$O$5,1)))^(1/(INDEX('07 Uspora casu'!$K$5:$O$5,MATCH(AQ$36,'07 Uspora casu'!$K$5:$O$5,1)+1)-INDEX('07 Uspora casu'!$K$5:$O$5,MATCH(AQ$36,'07 Uspora casu'!$K$5:$O$5,1))))*AP41))),0),IFERROR(IF(AQ$36&lt;MIN('07 Uspora casu'!$K$5:$O$5),AR41*('07 Uspora casu'!$L10/'07 Uspora casu'!$K10)^(1/('07 Uspora casu'!$L$5-'07 Uspora casu'!$K$5)),IF(AQ$36&gt;MAX('07 Uspora casu'!$K$5:$O$5),(INDEX('07 Uspora casu'!$K10:$O10,MATCH(AQ$36,'07 Uspora casu'!$K$5:$O$5,1)-1)/INDEX('07 Uspora casu'!$K10:$O10,MATCH(AQ$36,'07 Uspora casu'!$K$5:$O$5,1)))^(1/(INDEX('07 Uspora casu'!$K$5:$O$5,MATCH(AQ$36,'07 Uspora casu'!$K$5:$O$5,1))-INDEX('07 Uspora casu'!$K$5:$O$5,MATCH(AQ$36,'07 Uspora casu'!$K$5:$O$5,1)-1)))*AP41,IFERROR($E41/INDEX('07 Uspora casu'!$K10:$O10,MATCH(AQ$36,'07 Uspora casu'!$K$5:$O$5,0)),(INDEX('07 Uspora casu'!$K10:$O10,MATCH(AQ$36,'07 Uspora casu'!$K$5:$O$5,1))/INDEX('07 Uspora casu'!$K10:$O10,MATCH(AQ$36,'07 Uspora casu'!$K$5:$O$5,1)+1))^(1/(INDEX('07 Uspora casu'!$K$5:$O$5,MATCH(AQ$36,'07 Uspora casu'!$K$5:$O$5,1)+1)-INDEX('07 Uspora casu'!$K$5:$O$5,MATCH(AQ$36,'07 Uspora casu'!$K$5:$O$5,1))))*AP41))),0)))</f>
        <v>6.5418666905626116E-2</v>
      </c>
      <c r="AR41" s="48">
        <f>IF($E41="",0,IF('07 Uspora casu'!$D$2="Jazdný čas",IFERROR(IF(AR$36&lt;MIN('07 Uspora casu'!$K$5:$O$5),AS41*('07 Uspora casu'!$K10/'07 Uspora casu'!$L10)^(1/('07 Uspora casu'!$L$5-'07 Uspora casu'!$K$5)),IF(AR$36&gt;MAX('07 Uspora casu'!$K$5:$O$5),(INDEX('07 Uspora casu'!$K10:$O10,MATCH(AR$36,'07 Uspora casu'!$K$5:$O$5,1))/INDEX('07 Uspora casu'!$K10:$O10,MATCH(AR$36,'07 Uspora casu'!$K$5:$O$5,1)-1))^(1/(INDEX('07 Uspora casu'!$K$5:$O$5,MATCH(AR$36,'07 Uspora casu'!$K$5:$O$5,1))-INDEX('07 Uspora casu'!$K$5:$O$5,MATCH(AR$36,'07 Uspora casu'!$K$5:$O$5,1)-1)))*AQ41,IFERROR(INDEX('07 Uspora casu'!$K10:$O10,MATCH(AR$36,'07 Uspora casu'!$K$5:$O$5,0))/60,(INDEX('07 Uspora casu'!$K10:$O10,MATCH(AR$36,'07 Uspora casu'!$K$5:$O$5,1)+1)/INDEX('07 Uspora casu'!$K10:$O10,MATCH(AR$36,'07 Uspora casu'!$K$5:$O$5,1)))^(1/(INDEX('07 Uspora casu'!$K$5:$O$5,MATCH(AR$36,'07 Uspora casu'!$K$5:$O$5,1)+1)-INDEX('07 Uspora casu'!$K$5:$O$5,MATCH(AR$36,'07 Uspora casu'!$K$5:$O$5,1))))*AQ41))),0),IFERROR(IF(AR$36&lt;MIN('07 Uspora casu'!$K$5:$O$5),AS41*('07 Uspora casu'!$L10/'07 Uspora casu'!$K10)^(1/('07 Uspora casu'!$L$5-'07 Uspora casu'!$K$5)),IF(AR$36&gt;MAX('07 Uspora casu'!$K$5:$O$5),(INDEX('07 Uspora casu'!$K10:$O10,MATCH(AR$36,'07 Uspora casu'!$K$5:$O$5,1)-1)/INDEX('07 Uspora casu'!$K10:$O10,MATCH(AR$36,'07 Uspora casu'!$K$5:$O$5,1)))^(1/(INDEX('07 Uspora casu'!$K$5:$O$5,MATCH(AR$36,'07 Uspora casu'!$K$5:$O$5,1))-INDEX('07 Uspora casu'!$K$5:$O$5,MATCH(AR$36,'07 Uspora casu'!$K$5:$O$5,1)-1)))*AQ41,IFERROR($E41/INDEX('07 Uspora casu'!$K10:$O10,MATCH(AR$36,'07 Uspora casu'!$K$5:$O$5,0)),(INDEX('07 Uspora casu'!$K10:$O10,MATCH(AR$36,'07 Uspora casu'!$K$5:$O$5,1))/INDEX('07 Uspora casu'!$K10:$O10,MATCH(AR$36,'07 Uspora casu'!$K$5:$O$5,1)+1))^(1/(INDEX('07 Uspora casu'!$K$5:$O$5,MATCH(AR$36,'07 Uspora casu'!$K$5:$O$5,1)+1)-INDEX('07 Uspora casu'!$K$5:$O$5,MATCH(AR$36,'07 Uspora casu'!$K$5:$O$5,1))))*AQ41))),0)))</f>
        <v>6.626139516548836E-2</v>
      </c>
      <c r="AS41" s="48">
        <f>IF($E41="",0,IF('07 Uspora casu'!$D$2="Jazdný čas",IFERROR(IF(AS$36&lt;MIN('07 Uspora casu'!$K$5:$O$5),AT41*('07 Uspora casu'!$K10/'07 Uspora casu'!$L10)^(1/('07 Uspora casu'!$L$5-'07 Uspora casu'!$K$5)),IF(AS$36&gt;MAX('07 Uspora casu'!$K$5:$O$5),(INDEX('07 Uspora casu'!$K10:$O10,MATCH(AS$36,'07 Uspora casu'!$K$5:$O$5,1))/INDEX('07 Uspora casu'!$K10:$O10,MATCH(AS$36,'07 Uspora casu'!$K$5:$O$5,1)-1))^(1/(INDEX('07 Uspora casu'!$K$5:$O$5,MATCH(AS$36,'07 Uspora casu'!$K$5:$O$5,1))-INDEX('07 Uspora casu'!$K$5:$O$5,MATCH(AS$36,'07 Uspora casu'!$K$5:$O$5,1)-1)))*AR41,IFERROR(INDEX('07 Uspora casu'!$K10:$O10,MATCH(AS$36,'07 Uspora casu'!$K$5:$O$5,0))/60,(INDEX('07 Uspora casu'!$K10:$O10,MATCH(AS$36,'07 Uspora casu'!$K$5:$O$5,1)+1)/INDEX('07 Uspora casu'!$K10:$O10,MATCH(AS$36,'07 Uspora casu'!$K$5:$O$5,1)))^(1/(INDEX('07 Uspora casu'!$K$5:$O$5,MATCH(AS$36,'07 Uspora casu'!$K$5:$O$5,1)+1)-INDEX('07 Uspora casu'!$K$5:$O$5,MATCH(AS$36,'07 Uspora casu'!$K$5:$O$5,1))))*AR41))),0),IFERROR(IF(AS$36&lt;MIN('07 Uspora casu'!$K$5:$O$5),AT41*('07 Uspora casu'!$L10/'07 Uspora casu'!$K10)^(1/('07 Uspora casu'!$L$5-'07 Uspora casu'!$K$5)),IF(AS$36&gt;MAX('07 Uspora casu'!$K$5:$O$5),(INDEX('07 Uspora casu'!$K10:$O10,MATCH(AS$36,'07 Uspora casu'!$K$5:$O$5,1)-1)/INDEX('07 Uspora casu'!$K10:$O10,MATCH(AS$36,'07 Uspora casu'!$K$5:$O$5,1)))^(1/(INDEX('07 Uspora casu'!$K$5:$O$5,MATCH(AS$36,'07 Uspora casu'!$K$5:$O$5,1))-INDEX('07 Uspora casu'!$K$5:$O$5,MATCH(AS$36,'07 Uspora casu'!$K$5:$O$5,1)-1)))*AR41,IFERROR($E41/INDEX('07 Uspora casu'!$K10:$O10,MATCH(AS$36,'07 Uspora casu'!$K$5:$O$5,0)),(INDEX('07 Uspora casu'!$K10:$O10,MATCH(AS$36,'07 Uspora casu'!$K$5:$O$5,1))/INDEX('07 Uspora casu'!$K10:$O10,MATCH(AS$36,'07 Uspora casu'!$K$5:$O$5,1)+1))^(1/(INDEX('07 Uspora casu'!$K$5:$O$5,MATCH(AS$36,'07 Uspora casu'!$K$5:$O$5,1)+1)-INDEX('07 Uspora casu'!$K$5:$O$5,MATCH(AS$36,'07 Uspora casu'!$K$5:$O$5,1))))*AR41))),0)))</f>
        <v>6.7114979515111584E-2</v>
      </c>
      <c r="AT41" s="48">
        <f>IF($E41="",0,IF('07 Uspora casu'!$D$2="Jazdný čas",IFERROR(IF(AT$36&lt;MIN('07 Uspora casu'!$K$5:$O$5),AU41*('07 Uspora casu'!$K10/'07 Uspora casu'!$L10)^(1/('07 Uspora casu'!$L$5-'07 Uspora casu'!$K$5)),IF(AT$36&gt;MAX('07 Uspora casu'!$K$5:$O$5),(INDEX('07 Uspora casu'!$K10:$O10,MATCH(AT$36,'07 Uspora casu'!$K$5:$O$5,1))/INDEX('07 Uspora casu'!$K10:$O10,MATCH(AT$36,'07 Uspora casu'!$K$5:$O$5,1)-1))^(1/(INDEX('07 Uspora casu'!$K$5:$O$5,MATCH(AT$36,'07 Uspora casu'!$K$5:$O$5,1))-INDEX('07 Uspora casu'!$K$5:$O$5,MATCH(AT$36,'07 Uspora casu'!$K$5:$O$5,1)-1)))*AS41,IFERROR(INDEX('07 Uspora casu'!$K10:$O10,MATCH(AT$36,'07 Uspora casu'!$K$5:$O$5,0))/60,(INDEX('07 Uspora casu'!$K10:$O10,MATCH(AT$36,'07 Uspora casu'!$K$5:$O$5,1)+1)/INDEX('07 Uspora casu'!$K10:$O10,MATCH(AT$36,'07 Uspora casu'!$K$5:$O$5,1)))^(1/(INDEX('07 Uspora casu'!$K$5:$O$5,MATCH(AT$36,'07 Uspora casu'!$K$5:$O$5,1)+1)-INDEX('07 Uspora casu'!$K$5:$O$5,MATCH(AT$36,'07 Uspora casu'!$K$5:$O$5,1))))*AS41))),0),IFERROR(IF(AT$36&lt;MIN('07 Uspora casu'!$K$5:$O$5),AU41*('07 Uspora casu'!$L10/'07 Uspora casu'!$K10)^(1/('07 Uspora casu'!$L$5-'07 Uspora casu'!$K$5)),IF(AT$36&gt;MAX('07 Uspora casu'!$K$5:$O$5),(INDEX('07 Uspora casu'!$K10:$O10,MATCH(AT$36,'07 Uspora casu'!$K$5:$O$5,1)-1)/INDEX('07 Uspora casu'!$K10:$O10,MATCH(AT$36,'07 Uspora casu'!$K$5:$O$5,1)))^(1/(INDEX('07 Uspora casu'!$K$5:$O$5,MATCH(AT$36,'07 Uspora casu'!$K$5:$O$5,1))-INDEX('07 Uspora casu'!$K$5:$O$5,MATCH(AT$36,'07 Uspora casu'!$K$5:$O$5,1)-1)))*AS41,IFERROR($E41/INDEX('07 Uspora casu'!$K10:$O10,MATCH(AT$36,'07 Uspora casu'!$K$5:$O$5,0)),(INDEX('07 Uspora casu'!$K10:$O10,MATCH(AT$36,'07 Uspora casu'!$K$5:$O$5,1))/INDEX('07 Uspora casu'!$K10:$O10,MATCH(AT$36,'07 Uspora casu'!$K$5:$O$5,1)+1))^(1/(INDEX('07 Uspora casu'!$K$5:$O$5,MATCH(AT$36,'07 Uspora casu'!$K$5:$O$5,1)+1)-INDEX('07 Uspora casu'!$K$5:$O$5,MATCH(AT$36,'07 Uspora casu'!$K$5:$O$5,1))))*AS41))),0)))</f>
        <v>6.7979559803472617E-2</v>
      </c>
      <c r="AU41" s="48">
        <f>IF($E41="",0,IF('07 Uspora casu'!$D$2="Jazdný čas",IFERROR(IF(AU$36&lt;MIN('07 Uspora casu'!$K$5:$O$5),AV41*('07 Uspora casu'!$K10/'07 Uspora casu'!$L10)^(1/('07 Uspora casu'!$L$5-'07 Uspora casu'!$K$5)),IF(AU$36&gt;MAX('07 Uspora casu'!$K$5:$O$5),(INDEX('07 Uspora casu'!$K10:$O10,MATCH(AU$36,'07 Uspora casu'!$K$5:$O$5,1))/INDEX('07 Uspora casu'!$K10:$O10,MATCH(AU$36,'07 Uspora casu'!$K$5:$O$5,1)-1))^(1/(INDEX('07 Uspora casu'!$K$5:$O$5,MATCH(AU$36,'07 Uspora casu'!$K$5:$O$5,1))-INDEX('07 Uspora casu'!$K$5:$O$5,MATCH(AU$36,'07 Uspora casu'!$K$5:$O$5,1)-1)))*AT41,IFERROR(INDEX('07 Uspora casu'!$K10:$O10,MATCH(AU$36,'07 Uspora casu'!$K$5:$O$5,0))/60,(INDEX('07 Uspora casu'!$K10:$O10,MATCH(AU$36,'07 Uspora casu'!$K$5:$O$5,1)+1)/INDEX('07 Uspora casu'!$K10:$O10,MATCH(AU$36,'07 Uspora casu'!$K$5:$O$5,1)))^(1/(INDEX('07 Uspora casu'!$K$5:$O$5,MATCH(AU$36,'07 Uspora casu'!$K$5:$O$5,1)+1)-INDEX('07 Uspora casu'!$K$5:$O$5,MATCH(AU$36,'07 Uspora casu'!$K$5:$O$5,1))))*AT41))),0),IFERROR(IF(AU$36&lt;MIN('07 Uspora casu'!$K$5:$O$5),AV41*('07 Uspora casu'!$L10/'07 Uspora casu'!$K10)^(1/('07 Uspora casu'!$L$5-'07 Uspora casu'!$K$5)),IF(AU$36&gt;MAX('07 Uspora casu'!$K$5:$O$5),(INDEX('07 Uspora casu'!$K10:$O10,MATCH(AU$36,'07 Uspora casu'!$K$5:$O$5,1)-1)/INDEX('07 Uspora casu'!$K10:$O10,MATCH(AU$36,'07 Uspora casu'!$K$5:$O$5,1)))^(1/(INDEX('07 Uspora casu'!$K$5:$O$5,MATCH(AU$36,'07 Uspora casu'!$K$5:$O$5,1))-INDEX('07 Uspora casu'!$K$5:$O$5,MATCH(AU$36,'07 Uspora casu'!$K$5:$O$5,1)-1)))*AT41,IFERROR($E41/INDEX('07 Uspora casu'!$K10:$O10,MATCH(AU$36,'07 Uspora casu'!$K$5:$O$5,0)),(INDEX('07 Uspora casu'!$K10:$O10,MATCH(AU$36,'07 Uspora casu'!$K$5:$O$5,1))/INDEX('07 Uspora casu'!$K10:$O10,MATCH(AU$36,'07 Uspora casu'!$K$5:$O$5,1)+1))^(1/(INDEX('07 Uspora casu'!$K$5:$O$5,MATCH(AU$36,'07 Uspora casu'!$K$5:$O$5,1)+1)-INDEX('07 Uspora casu'!$K$5:$O$5,MATCH(AU$36,'07 Uspora casu'!$K$5:$O$5,1))))*AT41))),0)))</f>
        <v>6.8855277681093494E-2</v>
      </c>
      <c r="AV41" s="48">
        <f>IF($E41="",0,IF('07 Uspora casu'!$D$2="Jazdný čas",IFERROR(IF(AV$36&lt;MIN('07 Uspora casu'!$K$5:$O$5),AW41*('07 Uspora casu'!$K10/'07 Uspora casu'!$L10)^(1/('07 Uspora casu'!$L$5-'07 Uspora casu'!$K$5)),IF(AV$36&gt;MAX('07 Uspora casu'!$K$5:$O$5),(INDEX('07 Uspora casu'!$K10:$O10,MATCH(AV$36,'07 Uspora casu'!$K$5:$O$5,1))/INDEX('07 Uspora casu'!$K10:$O10,MATCH(AV$36,'07 Uspora casu'!$K$5:$O$5,1)-1))^(1/(INDEX('07 Uspora casu'!$K$5:$O$5,MATCH(AV$36,'07 Uspora casu'!$K$5:$O$5,1))-INDEX('07 Uspora casu'!$K$5:$O$5,MATCH(AV$36,'07 Uspora casu'!$K$5:$O$5,1)-1)))*AU41,IFERROR(INDEX('07 Uspora casu'!$K10:$O10,MATCH(AV$36,'07 Uspora casu'!$K$5:$O$5,0))/60,(INDEX('07 Uspora casu'!$K10:$O10,MATCH(AV$36,'07 Uspora casu'!$K$5:$O$5,1)+1)/INDEX('07 Uspora casu'!$K10:$O10,MATCH(AV$36,'07 Uspora casu'!$K$5:$O$5,1)))^(1/(INDEX('07 Uspora casu'!$K$5:$O$5,MATCH(AV$36,'07 Uspora casu'!$K$5:$O$5,1)+1)-INDEX('07 Uspora casu'!$K$5:$O$5,MATCH(AV$36,'07 Uspora casu'!$K$5:$O$5,1))))*AU41))),0),IFERROR(IF(AV$36&lt;MIN('07 Uspora casu'!$K$5:$O$5),AW41*('07 Uspora casu'!$L10/'07 Uspora casu'!$K10)^(1/('07 Uspora casu'!$L$5-'07 Uspora casu'!$K$5)),IF(AV$36&gt;MAX('07 Uspora casu'!$K$5:$O$5),(INDEX('07 Uspora casu'!$K10:$O10,MATCH(AV$36,'07 Uspora casu'!$K$5:$O$5,1)-1)/INDEX('07 Uspora casu'!$K10:$O10,MATCH(AV$36,'07 Uspora casu'!$K$5:$O$5,1)))^(1/(INDEX('07 Uspora casu'!$K$5:$O$5,MATCH(AV$36,'07 Uspora casu'!$K$5:$O$5,1))-INDEX('07 Uspora casu'!$K$5:$O$5,MATCH(AV$36,'07 Uspora casu'!$K$5:$O$5,1)-1)))*AU41,IFERROR($E41/INDEX('07 Uspora casu'!$K10:$O10,MATCH(AV$36,'07 Uspora casu'!$K$5:$O$5,0)),(INDEX('07 Uspora casu'!$K10:$O10,MATCH(AV$36,'07 Uspora casu'!$K$5:$O$5,1))/INDEX('07 Uspora casu'!$K10:$O10,MATCH(AV$36,'07 Uspora casu'!$K$5:$O$5,1)+1))^(1/(INDEX('07 Uspora casu'!$K$5:$O$5,MATCH(AV$36,'07 Uspora casu'!$K$5:$O$5,1)+1)-INDEX('07 Uspora casu'!$K$5:$O$5,MATCH(AV$36,'07 Uspora casu'!$K$5:$O$5,1))))*AU41))),0)))</f>
        <v>6.9742276623249097E-2</v>
      </c>
      <c r="AW41" s="48">
        <f>IF($E41="",0,IF('07 Uspora casu'!$D$2="Jazdný čas",IFERROR(IF(AW$36&lt;MIN('07 Uspora casu'!$K$5:$O$5),AX41*('07 Uspora casu'!$K10/'07 Uspora casu'!$L10)^(1/('07 Uspora casu'!$L$5-'07 Uspora casu'!$K$5)),IF(AW$36&gt;MAX('07 Uspora casu'!$K$5:$O$5),(INDEX('07 Uspora casu'!$K10:$O10,MATCH(AW$36,'07 Uspora casu'!$K$5:$O$5,1))/INDEX('07 Uspora casu'!$K10:$O10,MATCH(AW$36,'07 Uspora casu'!$K$5:$O$5,1)-1))^(1/(INDEX('07 Uspora casu'!$K$5:$O$5,MATCH(AW$36,'07 Uspora casu'!$K$5:$O$5,1))-INDEX('07 Uspora casu'!$K$5:$O$5,MATCH(AW$36,'07 Uspora casu'!$K$5:$O$5,1)-1)))*AV41,IFERROR(INDEX('07 Uspora casu'!$K10:$O10,MATCH(AW$36,'07 Uspora casu'!$K$5:$O$5,0))/60,(INDEX('07 Uspora casu'!$K10:$O10,MATCH(AW$36,'07 Uspora casu'!$K$5:$O$5,1)+1)/INDEX('07 Uspora casu'!$K10:$O10,MATCH(AW$36,'07 Uspora casu'!$K$5:$O$5,1)))^(1/(INDEX('07 Uspora casu'!$K$5:$O$5,MATCH(AW$36,'07 Uspora casu'!$K$5:$O$5,1)+1)-INDEX('07 Uspora casu'!$K$5:$O$5,MATCH(AW$36,'07 Uspora casu'!$K$5:$O$5,1))))*AV41))),0),IFERROR(IF(AW$36&lt;MIN('07 Uspora casu'!$K$5:$O$5),AX41*('07 Uspora casu'!$L10/'07 Uspora casu'!$K10)^(1/('07 Uspora casu'!$L$5-'07 Uspora casu'!$K$5)),IF(AW$36&gt;MAX('07 Uspora casu'!$K$5:$O$5),(INDEX('07 Uspora casu'!$K10:$O10,MATCH(AW$36,'07 Uspora casu'!$K$5:$O$5,1)-1)/INDEX('07 Uspora casu'!$K10:$O10,MATCH(AW$36,'07 Uspora casu'!$K$5:$O$5,1)))^(1/(INDEX('07 Uspora casu'!$K$5:$O$5,MATCH(AW$36,'07 Uspora casu'!$K$5:$O$5,1))-INDEX('07 Uspora casu'!$K$5:$O$5,MATCH(AW$36,'07 Uspora casu'!$K$5:$O$5,1)-1)))*AV41,IFERROR($E41/INDEX('07 Uspora casu'!$K10:$O10,MATCH(AW$36,'07 Uspora casu'!$K$5:$O$5,0)),(INDEX('07 Uspora casu'!$K10:$O10,MATCH(AW$36,'07 Uspora casu'!$K$5:$O$5,1))/INDEX('07 Uspora casu'!$K10:$O10,MATCH(AW$36,'07 Uspora casu'!$K$5:$O$5,1)+1))^(1/(INDEX('07 Uspora casu'!$K$5:$O$5,MATCH(AW$36,'07 Uspora casu'!$K$5:$O$5,1)+1)-INDEX('07 Uspora casu'!$K$5:$O$5,MATCH(AW$36,'07 Uspora casu'!$K$5:$O$5,1))))*AV41))),0)))</f>
        <v>7.0640701953473731E-2</v>
      </c>
      <c r="AX41" s="48">
        <f>IF($E41="",0,IF('07 Uspora casu'!$D$2="Jazdný čas",IFERROR(IF(AX$36&lt;MIN('07 Uspora casu'!$K$5:$O$5),AY41*('07 Uspora casu'!$K10/'07 Uspora casu'!$L10)^(1/('07 Uspora casu'!$L$5-'07 Uspora casu'!$K$5)),IF(AX$36&gt;MAX('07 Uspora casu'!$K$5:$O$5),(INDEX('07 Uspora casu'!$K10:$O10,MATCH(AX$36,'07 Uspora casu'!$K$5:$O$5,1))/INDEX('07 Uspora casu'!$K10:$O10,MATCH(AX$36,'07 Uspora casu'!$K$5:$O$5,1)-1))^(1/(INDEX('07 Uspora casu'!$K$5:$O$5,MATCH(AX$36,'07 Uspora casu'!$K$5:$O$5,1))-INDEX('07 Uspora casu'!$K$5:$O$5,MATCH(AX$36,'07 Uspora casu'!$K$5:$O$5,1)-1)))*AW41,IFERROR(INDEX('07 Uspora casu'!$K10:$O10,MATCH(AX$36,'07 Uspora casu'!$K$5:$O$5,0))/60,(INDEX('07 Uspora casu'!$K10:$O10,MATCH(AX$36,'07 Uspora casu'!$K$5:$O$5,1)+1)/INDEX('07 Uspora casu'!$K10:$O10,MATCH(AX$36,'07 Uspora casu'!$K$5:$O$5,1)))^(1/(INDEX('07 Uspora casu'!$K$5:$O$5,MATCH(AX$36,'07 Uspora casu'!$K$5:$O$5,1)+1)-INDEX('07 Uspora casu'!$K$5:$O$5,MATCH(AX$36,'07 Uspora casu'!$K$5:$O$5,1))))*AW41))),0),IFERROR(IF(AX$36&lt;MIN('07 Uspora casu'!$K$5:$O$5),AY41*('07 Uspora casu'!$L10/'07 Uspora casu'!$K10)^(1/('07 Uspora casu'!$L$5-'07 Uspora casu'!$K$5)),IF(AX$36&gt;MAX('07 Uspora casu'!$K$5:$O$5),(INDEX('07 Uspora casu'!$K10:$O10,MATCH(AX$36,'07 Uspora casu'!$K$5:$O$5,1)-1)/INDEX('07 Uspora casu'!$K10:$O10,MATCH(AX$36,'07 Uspora casu'!$K$5:$O$5,1)))^(1/(INDEX('07 Uspora casu'!$K$5:$O$5,MATCH(AX$36,'07 Uspora casu'!$K$5:$O$5,1))-INDEX('07 Uspora casu'!$K$5:$O$5,MATCH(AX$36,'07 Uspora casu'!$K$5:$O$5,1)-1)))*AW41,IFERROR($E41/INDEX('07 Uspora casu'!$K10:$O10,MATCH(AX$36,'07 Uspora casu'!$K$5:$O$5,0)),(INDEX('07 Uspora casu'!$K10:$O10,MATCH(AX$36,'07 Uspora casu'!$K$5:$O$5,1))/INDEX('07 Uspora casu'!$K10:$O10,MATCH(AX$36,'07 Uspora casu'!$K$5:$O$5,1)+1))^(1/(INDEX('07 Uspora casu'!$K$5:$O$5,MATCH(AX$36,'07 Uspora casu'!$K$5:$O$5,1)+1)-INDEX('07 Uspora casu'!$K$5:$O$5,MATCH(AX$36,'07 Uspora casu'!$K$5:$O$5,1))))*AW41))),0)))</f>
        <v>7.1550700867370559E-2</v>
      </c>
      <c r="AY41" s="48">
        <f>IF($E41="",0,IF('07 Uspora casu'!$D$2="Jazdný čas",IFERROR(IF(AY$36&lt;MIN('07 Uspora casu'!$K$5:$O$5),AZ41*('07 Uspora casu'!$K10/'07 Uspora casu'!$L10)^(1/('07 Uspora casu'!$L$5-'07 Uspora casu'!$K$5)),IF(AY$36&gt;MAX('07 Uspora casu'!$K$5:$O$5),(INDEX('07 Uspora casu'!$K10:$O10,MATCH(AY$36,'07 Uspora casu'!$K$5:$O$5,1))/INDEX('07 Uspora casu'!$K10:$O10,MATCH(AY$36,'07 Uspora casu'!$K$5:$O$5,1)-1))^(1/(INDEX('07 Uspora casu'!$K$5:$O$5,MATCH(AY$36,'07 Uspora casu'!$K$5:$O$5,1))-INDEX('07 Uspora casu'!$K$5:$O$5,MATCH(AY$36,'07 Uspora casu'!$K$5:$O$5,1)-1)))*AX41,IFERROR(INDEX('07 Uspora casu'!$K10:$O10,MATCH(AY$36,'07 Uspora casu'!$K$5:$O$5,0))/60,(INDEX('07 Uspora casu'!$K10:$O10,MATCH(AY$36,'07 Uspora casu'!$K$5:$O$5,1)+1)/INDEX('07 Uspora casu'!$K10:$O10,MATCH(AY$36,'07 Uspora casu'!$K$5:$O$5,1)))^(1/(INDEX('07 Uspora casu'!$K$5:$O$5,MATCH(AY$36,'07 Uspora casu'!$K$5:$O$5,1)+1)-INDEX('07 Uspora casu'!$K$5:$O$5,MATCH(AY$36,'07 Uspora casu'!$K$5:$O$5,1))))*AX41))),0),IFERROR(IF(AY$36&lt;MIN('07 Uspora casu'!$K$5:$O$5),AZ41*('07 Uspora casu'!$L10/'07 Uspora casu'!$K10)^(1/('07 Uspora casu'!$L$5-'07 Uspora casu'!$K$5)),IF(AY$36&gt;MAX('07 Uspora casu'!$K$5:$O$5),(INDEX('07 Uspora casu'!$K10:$O10,MATCH(AY$36,'07 Uspora casu'!$K$5:$O$5,1)-1)/INDEX('07 Uspora casu'!$K10:$O10,MATCH(AY$36,'07 Uspora casu'!$K$5:$O$5,1)))^(1/(INDEX('07 Uspora casu'!$K$5:$O$5,MATCH(AY$36,'07 Uspora casu'!$K$5:$O$5,1))-INDEX('07 Uspora casu'!$K$5:$O$5,MATCH(AY$36,'07 Uspora casu'!$K$5:$O$5,1)-1)))*AX41,IFERROR($E41/INDEX('07 Uspora casu'!$K10:$O10,MATCH(AY$36,'07 Uspora casu'!$K$5:$O$5,0)),(INDEX('07 Uspora casu'!$K10:$O10,MATCH(AY$36,'07 Uspora casu'!$K$5:$O$5,1))/INDEX('07 Uspora casu'!$K10:$O10,MATCH(AY$36,'07 Uspora casu'!$K$5:$O$5,1)+1))^(1/(INDEX('07 Uspora casu'!$K$5:$O$5,MATCH(AY$36,'07 Uspora casu'!$K$5:$O$5,1)+1)-INDEX('07 Uspora casu'!$K$5:$O$5,MATCH(AY$36,'07 Uspora casu'!$K$5:$O$5,1))))*AX41))),0)))</f>
        <v>7.2472422456727761E-2</v>
      </c>
      <c r="AZ41" s="48">
        <f>IF($E41="",0,IF('07 Uspora casu'!$D$2="Jazdný čas",IFERROR(IF(AZ$36&lt;MIN('07 Uspora casu'!$K$5:$O$5),BA41*('07 Uspora casu'!$K10/'07 Uspora casu'!$L10)^(1/('07 Uspora casu'!$L$5-'07 Uspora casu'!$K$5)),IF(AZ$36&gt;MAX('07 Uspora casu'!$K$5:$O$5),(INDEX('07 Uspora casu'!$K10:$O10,MATCH(AZ$36,'07 Uspora casu'!$K$5:$O$5,1))/INDEX('07 Uspora casu'!$K10:$O10,MATCH(AZ$36,'07 Uspora casu'!$K$5:$O$5,1)-1))^(1/(INDEX('07 Uspora casu'!$K$5:$O$5,MATCH(AZ$36,'07 Uspora casu'!$K$5:$O$5,1))-INDEX('07 Uspora casu'!$K$5:$O$5,MATCH(AZ$36,'07 Uspora casu'!$K$5:$O$5,1)-1)))*AY41,IFERROR(INDEX('07 Uspora casu'!$K10:$O10,MATCH(AZ$36,'07 Uspora casu'!$K$5:$O$5,0))/60,(INDEX('07 Uspora casu'!$K10:$O10,MATCH(AZ$36,'07 Uspora casu'!$K$5:$O$5,1)+1)/INDEX('07 Uspora casu'!$K10:$O10,MATCH(AZ$36,'07 Uspora casu'!$K$5:$O$5,1)))^(1/(INDEX('07 Uspora casu'!$K$5:$O$5,MATCH(AZ$36,'07 Uspora casu'!$K$5:$O$5,1)+1)-INDEX('07 Uspora casu'!$K$5:$O$5,MATCH(AZ$36,'07 Uspora casu'!$K$5:$O$5,1))))*AY41))),0),IFERROR(IF(AZ$36&lt;MIN('07 Uspora casu'!$K$5:$O$5),BA41*('07 Uspora casu'!$L10/'07 Uspora casu'!$K10)^(1/('07 Uspora casu'!$L$5-'07 Uspora casu'!$K$5)),IF(AZ$36&gt;MAX('07 Uspora casu'!$K$5:$O$5),(INDEX('07 Uspora casu'!$K10:$O10,MATCH(AZ$36,'07 Uspora casu'!$K$5:$O$5,1)-1)/INDEX('07 Uspora casu'!$K10:$O10,MATCH(AZ$36,'07 Uspora casu'!$K$5:$O$5,1)))^(1/(INDEX('07 Uspora casu'!$K$5:$O$5,MATCH(AZ$36,'07 Uspora casu'!$K$5:$O$5,1))-INDEX('07 Uspora casu'!$K$5:$O$5,MATCH(AZ$36,'07 Uspora casu'!$K$5:$O$5,1)-1)))*AY41,IFERROR($E41/INDEX('07 Uspora casu'!$K10:$O10,MATCH(AZ$36,'07 Uspora casu'!$K$5:$O$5,0)),(INDEX('07 Uspora casu'!$K10:$O10,MATCH(AZ$36,'07 Uspora casu'!$K$5:$O$5,1))/INDEX('07 Uspora casu'!$K10:$O10,MATCH(AZ$36,'07 Uspora casu'!$K$5:$O$5,1)+1))^(1/(INDEX('07 Uspora casu'!$K$5:$O$5,MATCH(AZ$36,'07 Uspora casu'!$K$5:$O$5,1)+1)-INDEX('07 Uspora casu'!$K$5:$O$5,MATCH(AZ$36,'07 Uspora casu'!$K$5:$O$5,1))))*AY41))),0)))</f>
        <v>7.3406017733945297E-2</v>
      </c>
      <c r="BA41" s="48">
        <f>IF($E41="",0,IF('07 Uspora casu'!$D$2="Jazdný čas",IFERROR(IF(BA$36&lt;MIN('07 Uspora casu'!$K$5:$O$5),BB41*('07 Uspora casu'!$K10/'07 Uspora casu'!$L10)^(1/('07 Uspora casu'!$L$5-'07 Uspora casu'!$K$5)),IF(BA$36&gt;MAX('07 Uspora casu'!$K$5:$O$5),(INDEX('07 Uspora casu'!$K10:$O10,MATCH(BA$36,'07 Uspora casu'!$K$5:$O$5,1))/INDEX('07 Uspora casu'!$K10:$O10,MATCH(BA$36,'07 Uspora casu'!$K$5:$O$5,1)-1))^(1/(INDEX('07 Uspora casu'!$K$5:$O$5,MATCH(BA$36,'07 Uspora casu'!$K$5:$O$5,1))-INDEX('07 Uspora casu'!$K$5:$O$5,MATCH(BA$36,'07 Uspora casu'!$K$5:$O$5,1)-1)))*AZ41,IFERROR(INDEX('07 Uspora casu'!$K10:$O10,MATCH(BA$36,'07 Uspora casu'!$K$5:$O$5,0))/60,(INDEX('07 Uspora casu'!$K10:$O10,MATCH(BA$36,'07 Uspora casu'!$K$5:$O$5,1)+1)/INDEX('07 Uspora casu'!$K10:$O10,MATCH(BA$36,'07 Uspora casu'!$K$5:$O$5,1)))^(1/(INDEX('07 Uspora casu'!$K$5:$O$5,MATCH(BA$36,'07 Uspora casu'!$K$5:$O$5,1)+1)-INDEX('07 Uspora casu'!$K$5:$O$5,MATCH(BA$36,'07 Uspora casu'!$K$5:$O$5,1))))*AZ41))),0),IFERROR(IF(BA$36&lt;MIN('07 Uspora casu'!$K$5:$O$5),BB41*('07 Uspora casu'!$L10/'07 Uspora casu'!$K10)^(1/('07 Uspora casu'!$L$5-'07 Uspora casu'!$K$5)),IF(BA$36&gt;MAX('07 Uspora casu'!$K$5:$O$5),(INDEX('07 Uspora casu'!$K10:$O10,MATCH(BA$36,'07 Uspora casu'!$K$5:$O$5,1)-1)/INDEX('07 Uspora casu'!$K10:$O10,MATCH(BA$36,'07 Uspora casu'!$K$5:$O$5,1)))^(1/(INDEX('07 Uspora casu'!$K$5:$O$5,MATCH(BA$36,'07 Uspora casu'!$K$5:$O$5,1))-INDEX('07 Uspora casu'!$K$5:$O$5,MATCH(BA$36,'07 Uspora casu'!$K$5:$O$5,1)-1)))*AZ41,IFERROR($E41/INDEX('07 Uspora casu'!$K10:$O10,MATCH(BA$36,'07 Uspora casu'!$K$5:$O$5,0)),(INDEX('07 Uspora casu'!$K10:$O10,MATCH(BA$36,'07 Uspora casu'!$K$5:$O$5,1))/INDEX('07 Uspora casu'!$K10:$O10,MATCH(BA$36,'07 Uspora casu'!$K$5:$O$5,1)+1))^(1/(INDEX('07 Uspora casu'!$K$5:$O$5,MATCH(BA$36,'07 Uspora casu'!$K$5:$O$5,1)+1)-INDEX('07 Uspora casu'!$K$5:$O$5,MATCH(BA$36,'07 Uspora casu'!$K$5:$O$5,1))))*AZ41))),0)))</f>
        <v>7.4351639656776394E-2</v>
      </c>
      <c r="BB41" s="48">
        <f>IF($E41="",0,IF('07 Uspora casu'!$D$2="Jazdný čas",IFERROR(IF(BB$36&lt;MIN('07 Uspora casu'!$K$5:$O$5),BC41*('07 Uspora casu'!$K10/'07 Uspora casu'!$L10)^(1/('07 Uspora casu'!$L$5-'07 Uspora casu'!$K$5)),IF(BB$36&gt;MAX('07 Uspora casu'!$K$5:$O$5),(INDEX('07 Uspora casu'!$K10:$O10,MATCH(BB$36,'07 Uspora casu'!$K$5:$O$5,1))/INDEX('07 Uspora casu'!$K10:$O10,MATCH(BB$36,'07 Uspora casu'!$K$5:$O$5,1)-1))^(1/(INDEX('07 Uspora casu'!$K$5:$O$5,MATCH(BB$36,'07 Uspora casu'!$K$5:$O$5,1))-INDEX('07 Uspora casu'!$K$5:$O$5,MATCH(BB$36,'07 Uspora casu'!$K$5:$O$5,1)-1)))*BA41,IFERROR(INDEX('07 Uspora casu'!$K10:$O10,MATCH(BB$36,'07 Uspora casu'!$K$5:$O$5,0))/60,(INDEX('07 Uspora casu'!$K10:$O10,MATCH(BB$36,'07 Uspora casu'!$K$5:$O$5,1)+1)/INDEX('07 Uspora casu'!$K10:$O10,MATCH(BB$36,'07 Uspora casu'!$K$5:$O$5,1)))^(1/(INDEX('07 Uspora casu'!$K$5:$O$5,MATCH(BB$36,'07 Uspora casu'!$K$5:$O$5,1)+1)-INDEX('07 Uspora casu'!$K$5:$O$5,MATCH(BB$36,'07 Uspora casu'!$K$5:$O$5,1))))*BA41))),0),IFERROR(IF(BB$36&lt;MIN('07 Uspora casu'!$K$5:$O$5),BC41*('07 Uspora casu'!$L10/'07 Uspora casu'!$K10)^(1/('07 Uspora casu'!$L$5-'07 Uspora casu'!$K$5)),IF(BB$36&gt;MAX('07 Uspora casu'!$K$5:$O$5),(INDEX('07 Uspora casu'!$K10:$O10,MATCH(BB$36,'07 Uspora casu'!$K$5:$O$5,1)-1)/INDEX('07 Uspora casu'!$K10:$O10,MATCH(BB$36,'07 Uspora casu'!$K$5:$O$5,1)))^(1/(INDEX('07 Uspora casu'!$K$5:$O$5,MATCH(BB$36,'07 Uspora casu'!$K$5:$O$5,1))-INDEX('07 Uspora casu'!$K$5:$O$5,MATCH(BB$36,'07 Uspora casu'!$K$5:$O$5,1)-1)))*BA41,IFERROR($E41/INDEX('07 Uspora casu'!$K10:$O10,MATCH(BB$36,'07 Uspora casu'!$K$5:$O$5,0)),(INDEX('07 Uspora casu'!$K10:$O10,MATCH(BB$36,'07 Uspora casu'!$K$5:$O$5,1))/INDEX('07 Uspora casu'!$K10:$O10,MATCH(BB$36,'07 Uspora casu'!$K$5:$O$5,1)+1))^(1/(INDEX('07 Uspora casu'!$K$5:$O$5,MATCH(BB$36,'07 Uspora casu'!$K$5:$O$5,1)+1)-INDEX('07 Uspora casu'!$K$5:$O$5,MATCH(BB$36,'07 Uspora casu'!$K$5:$O$5,1))))*BA41))),0)))</f>
        <v>7.5309443153387709E-2</v>
      </c>
      <c r="BC41" s="48">
        <f>IF($E41="",0,IF('07 Uspora casu'!$D$2="Jazdný čas",IFERROR(IF(BC$36&lt;MIN('07 Uspora casu'!$K$5:$O$5),BD41*('07 Uspora casu'!$K10/'07 Uspora casu'!$L10)^(1/('07 Uspora casu'!$L$5-'07 Uspora casu'!$K$5)),IF(BC$36&gt;MAX('07 Uspora casu'!$K$5:$O$5),(INDEX('07 Uspora casu'!$K10:$O10,MATCH(BC$36,'07 Uspora casu'!$K$5:$O$5,1))/INDEX('07 Uspora casu'!$K10:$O10,MATCH(BC$36,'07 Uspora casu'!$K$5:$O$5,1)-1))^(1/(INDEX('07 Uspora casu'!$K$5:$O$5,MATCH(BC$36,'07 Uspora casu'!$K$5:$O$5,1))-INDEX('07 Uspora casu'!$K$5:$O$5,MATCH(BC$36,'07 Uspora casu'!$K$5:$O$5,1)-1)))*BB41,IFERROR(INDEX('07 Uspora casu'!$K10:$O10,MATCH(BC$36,'07 Uspora casu'!$K$5:$O$5,0))/60,(INDEX('07 Uspora casu'!$K10:$O10,MATCH(BC$36,'07 Uspora casu'!$K$5:$O$5,1)+1)/INDEX('07 Uspora casu'!$K10:$O10,MATCH(BC$36,'07 Uspora casu'!$K$5:$O$5,1)))^(1/(INDEX('07 Uspora casu'!$K$5:$O$5,MATCH(BC$36,'07 Uspora casu'!$K$5:$O$5,1)+1)-INDEX('07 Uspora casu'!$K$5:$O$5,MATCH(BC$36,'07 Uspora casu'!$K$5:$O$5,1))))*BB41))),0),IFERROR(IF(BC$36&lt;MIN('07 Uspora casu'!$K$5:$O$5),BD41*('07 Uspora casu'!$L10/'07 Uspora casu'!$K10)^(1/('07 Uspora casu'!$L$5-'07 Uspora casu'!$K$5)),IF(BC$36&gt;MAX('07 Uspora casu'!$K$5:$O$5),(INDEX('07 Uspora casu'!$K10:$O10,MATCH(BC$36,'07 Uspora casu'!$K$5:$O$5,1)-1)/INDEX('07 Uspora casu'!$K10:$O10,MATCH(BC$36,'07 Uspora casu'!$K$5:$O$5,1)))^(1/(INDEX('07 Uspora casu'!$K$5:$O$5,MATCH(BC$36,'07 Uspora casu'!$K$5:$O$5,1))-INDEX('07 Uspora casu'!$K$5:$O$5,MATCH(BC$36,'07 Uspora casu'!$K$5:$O$5,1)-1)))*BB41,IFERROR($E41/INDEX('07 Uspora casu'!$K10:$O10,MATCH(BC$36,'07 Uspora casu'!$K$5:$O$5,0)),(INDEX('07 Uspora casu'!$K10:$O10,MATCH(BC$36,'07 Uspora casu'!$K$5:$O$5,1))/INDEX('07 Uspora casu'!$K10:$O10,MATCH(BC$36,'07 Uspora casu'!$K$5:$O$5,1)+1))^(1/(INDEX('07 Uspora casu'!$K$5:$O$5,MATCH(BC$36,'07 Uspora casu'!$K$5:$O$5,1)+1)-INDEX('07 Uspora casu'!$K$5:$O$5,MATCH(BC$36,'07 Uspora casu'!$K$5:$O$5,1))))*BB41))),0)))</f>
        <v>7.6279585147742399E-2</v>
      </c>
    </row>
    <row r="42" spans="2:55" x14ac:dyDescent="0.2">
      <c r="B42" s="5">
        <v>5</v>
      </c>
      <c r="C42" s="5">
        <f>IF(ISBLANK('07 Uspora casu'!C11)=TRUE,"",'07 Uspora casu'!C11)</f>
        <v>90783</v>
      </c>
      <c r="D42" s="5" t="str">
        <f>IF(ISBLANK('07 Uspora casu'!D11)=TRUE,"",'07 Uspora casu'!D11)</f>
        <v>I/59 Tvrdošín - severný okraj</v>
      </c>
      <c r="E42" s="5">
        <f>IF(ISBLANK('07 Uspora casu'!E11)=TRUE,"",'07 Uspora casu'!E11)</f>
        <v>0.38</v>
      </c>
      <c r="F42" s="48">
        <f>IF($E42="",0,IF('07 Uspora casu'!$D$2="Jazdný čas",IFERROR(IF(F$36&lt;MIN('07 Uspora casu'!$K$5:$O$5),G42*('07 Uspora casu'!$K11/'07 Uspora casu'!$L11)^(1/('07 Uspora casu'!$L$5-'07 Uspora casu'!$K$5)),IF(F$36&gt;MAX('07 Uspora casu'!$K$5:$O$5),(INDEX('07 Uspora casu'!$K11:$O11,MATCH(F$36,'07 Uspora casu'!$K$5:$O$5,1))/INDEX('07 Uspora casu'!$K11:$O11,MATCH(F$36,'07 Uspora casu'!$K$5:$O$5,1)-1))^(1/(INDEX('07 Uspora casu'!$K$5:$O$5,MATCH(F$36,'07 Uspora casu'!$K$5:$O$5,1))-INDEX('07 Uspora casu'!$K$5:$O$5,MATCH(F$36,'07 Uspora casu'!$K$5:$O$5,1)-1)))*E42,IFERROR(INDEX('07 Uspora casu'!$K11:$O11,MATCH(F$36,'07 Uspora casu'!$K$5:$O$5,0))/60,(INDEX('07 Uspora casu'!$K11:$O11,MATCH(F$36,'07 Uspora casu'!$K$5:$O$5,1)+1)/INDEX('07 Uspora casu'!$K11:$O11,MATCH(F$36,'07 Uspora casu'!$K$5:$O$5,1)))^(1/(INDEX('07 Uspora casu'!$K$5:$O$5,MATCH(F$36,'07 Uspora casu'!$K$5:$O$5,1)+1)-INDEX('07 Uspora casu'!$K$5:$O$5,MATCH(F$36,'07 Uspora casu'!$K$5:$O$5,1))))*E42))),0),IFERROR(IF(F$36&lt;MIN('07 Uspora casu'!$K$5:$O$5),G42*('07 Uspora casu'!$L11/'07 Uspora casu'!$K11)^(1/('07 Uspora casu'!$L$5-'07 Uspora casu'!$K$5)),IF(F$36&gt;MAX('07 Uspora casu'!$K$5:$O$5),(INDEX('07 Uspora casu'!$K11:$O11,MATCH(F$36,'07 Uspora casu'!$K$5:$O$5,1)-1)/INDEX('07 Uspora casu'!$K11:$O11,MATCH(F$36,'07 Uspora casu'!$K$5:$O$5,1)))^(1/(INDEX('07 Uspora casu'!$K$5:$O$5,MATCH(F$36,'07 Uspora casu'!$K$5:$O$5,1))-INDEX('07 Uspora casu'!$K$5:$O$5,MATCH(F$36,'07 Uspora casu'!$K$5:$O$5,1)-1)))*E42,IFERROR($E42/INDEX('07 Uspora casu'!$K11:$O11,MATCH(F$36,'07 Uspora casu'!$K$5:$O$5,0)),(INDEX('07 Uspora casu'!$K11:$O11,MATCH(F$36,'07 Uspora casu'!$K$5:$O$5,1))/INDEX('07 Uspora casu'!$K11:$O11,MATCH(F$36,'07 Uspora casu'!$K$5:$O$5,1)+1))^(1/(INDEX('07 Uspora casu'!$K$5:$O$5,MATCH(F$36,'07 Uspora casu'!$K$5:$O$5,1)+1)-INDEX('07 Uspora casu'!$K$5:$O$5,MATCH(F$36,'07 Uspora casu'!$K$5:$O$5,1))))*E42))),0)))</f>
        <v>8.493518104604381E-3</v>
      </c>
      <c r="G42" s="48">
        <f>IF($E42="",0,IF('07 Uspora casu'!$D$2="Jazdný čas",IFERROR(IF(G$36&lt;MIN('07 Uspora casu'!$K$5:$O$5),H42*('07 Uspora casu'!$K11/'07 Uspora casu'!$L11)^(1/('07 Uspora casu'!$L$5-'07 Uspora casu'!$K$5)),IF(G$36&gt;MAX('07 Uspora casu'!$K$5:$O$5),(INDEX('07 Uspora casu'!$K11:$O11,MATCH(G$36,'07 Uspora casu'!$K$5:$O$5,1))/INDEX('07 Uspora casu'!$K11:$O11,MATCH(G$36,'07 Uspora casu'!$K$5:$O$5,1)-1))^(1/(INDEX('07 Uspora casu'!$K$5:$O$5,MATCH(G$36,'07 Uspora casu'!$K$5:$O$5,1))-INDEX('07 Uspora casu'!$K$5:$O$5,MATCH(G$36,'07 Uspora casu'!$K$5:$O$5,1)-1)))*F42,IFERROR(INDEX('07 Uspora casu'!$K11:$O11,MATCH(G$36,'07 Uspora casu'!$K$5:$O$5,0))/60,(INDEX('07 Uspora casu'!$K11:$O11,MATCH(G$36,'07 Uspora casu'!$K$5:$O$5,1)+1)/INDEX('07 Uspora casu'!$K11:$O11,MATCH(G$36,'07 Uspora casu'!$K$5:$O$5,1)))^(1/(INDEX('07 Uspora casu'!$K$5:$O$5,MATCH(G$36,'07 Uspora casu'!$K$5:$O$5,1)+1)-INDEX('07 Uspora casu'!$K$5:$O$5,MATCH(G$36,'07 Uspora casu'!$K$5:$O$5,1))))*F42))),0),IFERROR(IF(G$36&lt;MIN('07 Uspora casu'!$K$5:$O$5),H42*('07 Uspora casu'!$L11/'07 Uspora casu'!$K11)^(1/('07 Uspora casu'!$L$5-'07 Uspora casu'!$K$5)),IF(G$36&gt;MAX('07 Uspora casu'!$K$5:$O$5),(INDEX('07 Uspora casu'!$K11:$O11,MATCH(G$36,'07 Uspora casu'!$K$5:$O$5,1)-1)/INDEX('07 Uspora casu'!$K11:$O11,MATCH(G$36,'07 Uspora casu'!$K$5:$O$5,1)))^(1/(INDEX('07 Uspora casu'!$K$5:$O$5,MATCH(G$36,'07 Uspora casu'!$K$5:$O$5,1))-INDEX('07 Uspora casu'!$K$5:$O$5,MATCH(G$36,'07 Uspora casu'!$K$5:$O$5,1)-1)))*F42,IFERROR($E42/INDEX('07 Uspora casu'!$K11:$O11,MATCH(G$36,'07 Uspora casu'!$K$5:$O$5,0)),(INDEX('07 Uspora casu'!$K11:$O11,MATCH(G$36,'07 Uspora casu'!$K$5:$O$5,1))/INDEX('07 Uspora casu'!$K11:$O11,MATCH(G$36,'07 Uspora casu'!$K$5:$O$5,1)+1))^(1/(INDEX('07 Uspora casu'!$K$5:$O$5,MATCH(G$36,'07 Uspora casu'!$K$5:$O$5,1)+1)-INDEX('07 Uspora casu'!$K$5:$O$5,MATCH(G$36,'07 Uspora casu'!$K$5:$O$5,1))))*F42))),0)))</f>
        <v>8.5217528556448124E-3</v>
      </c>
      <c r="H42" s="48">
        <f>IF($E42="",0,IF('07 Uspora casu'!$D$2="Jazdný čas",IFERROR(IF(H$36&lt;MIN('07 Uspora casu'!$K$5:$O$5),I42*('07 Uspora casu'!$K11/'07 Uspora casu'!$L11)^(1/('07 Uspora casu'!$L$5-'07 Uspora casu'!$K$5)),IF(H$36&gt;MAX('07 Uspora casu'!$K$5:$O$5),(INDEX('07 Uspora casu'!$K11:$O11,MATCH(H$36,'07 Uspora casu'!$K$5:$O$5,1))/INDEX('07 Uspora casu'!$K11:$O11,MATCH(H$36,'07 Uspora casu'!$K$5:$O$5,1)-1))^(1/(INDEX('07 Uspora casu'!$K$5:$O$5,MATCH(H$36,'07 Uspora casu'!$K$5:$O$5,1))-INDEX('07 Uspora casu'!$K$5:$O$5,MATCH(H$36,'07 Uspora casu'!$K$5:$O$5,1)-1)))*G42,IFERROR(INDEX('07 Uspora casu'!$K11:$O11,MATCH(H$36,'07 Uspora casu'!$K$5:$O$5,0))/60,(INDEX('07 Uspora casu'!$K11:$O11,MATCH(H$36,'07 Uspora casu'!$K$5:$O$5,1)+1)/INDEX('07 Uspora casu'!$K11:$O11,MATCH(H$36,'07 Uspora casu'!$K$5:$O$5,1)))^(1/(INDEX('07 Uspora casu'!$K$5:$O$5,MATCH(H$36,'07 Uspora casu'!$K$5:$O$5,1)+1)-INDEX('07 Uspora casu'!$K$5:$O$5,MATCH(H$36,'07 Uspora casu'!$K$5:$O$5,1))))*G42))),0),IFERROR(IF(H$36&lt;MIN('07 Uspora casu'!$K$5:$O$5),I42*('07 Uspora casu'!$L11/'07 Uspora casu'!$K11)^(1/('07 Uspora casu'!$L$5-'07 Uspora casu'!$K$5)),IF(H$36&gt;MAX('07 Uspora casu'!$K$5:$O$5),(INDEX('07 Uspora casu'!$K11:$O11,MATCH(H$36,'07 Uspora casu'!$K$5:$O$5,1)-1)/INDEX('07 Uspora casu'!$K11:$O11,MATCH(H$36,'07 Uspora casu'!$K$5:$O$5,1)))^(1/(INDEX('07 Uspora casu'!$K$5:$O$5,MATCH(H$36,'07 Uspora casu'!$K$5:$O$5,1))-INDEX('07 Uspora casu'!$K$5:$O$5,MATCH(H$36,'07 Uspora casu'!$K$5:$O$5,1)-1)))*G42,IFERROR($E42/INDEX('07 Uspora casu'!$K11:$O11,MATCH(H$36,'07 Uspora casu'!$K$5:$O$5,0)),(INDEX('07 Uspora casu'!$K11:$O11,MATCH(H$36,'07 Uspora casu'!$K$5:$O$5,1))/INDEX('07 Uspora casu'!$K11:$O11,MATCH(H$36,'07 Uspora casu'!$K$5:$O$5,1)+1))^(1/(INDEX('07 Uspora casu'!$K$5:$O$5,MATCH(H$36,'07 Uspora casu'!$K$5:$O$5,1)+1)-INDEX('07 Uspora casu'!$K$5:$O$5,MATCH(H$36,'07 Uspora casu'!$K$5:$O$5,1))))*G42))),0)))</f>
        <v>8.5500814666330874E-3</v>
      </c>
      <c r="I42" s="48">
        <f>IF($E42="",0,IF('07 Uspora casu'!$D$2="Jazdný čas",IFERROR(IF(I$36&lt;MIN('07 Uspora casu'!$K$5:$O$5),J42*('07 Uspora casu'!$K11/'07 Uspora casu'!$L11)^(1/('07 Uspora casu'!$L$5-'07 Uspora casu'!$K$5)),IF(I$36&gt;MAX('07 Uspora casu'!$K$5:$O$5),(INDEX('07 Uspora casu'!$K11:$O11,MATCH(I$36,'07 Uspora casu'!$K$5:$O$5,1))/INDEX('07 Uspora casu'!$K11:$O11,MATCH(I$36,'07 Uspora casu'!$K$5:$O$5,1)-1))^(1/(INDEX('07 Uspora casu'!$K$5:$O$5,MATCH(I$36,'07 Uspora casu'!$K$5:$O$5,1))-INDEX('07 Uspora casu'!$K$5:$O$5,MATCH(I$36,'07 Uspora casu'!$K$5:$O$5,1)-1)))*H42,IFERROR(INDEX('07 Uspora casu'!$K11:$O11,MATCH(I$36,'07 Uspora casu'!$K$5:$O$5,0))/60,(INDEX('07 Uspora casu'!$K11:$O11,MATCH(I$36,'07 Uspora casu'!$K$5:$O$5,1)+1)/INDEX('07 Uspora casu'!$K11:$O11,MATCH(I$36,'07 Uspora casu'!$K$5:$O$5,1)))^(1/(INDEX('07 Uspora casu'!$K$5:$O$5,MATCH(I$36,'07 Uspora casu'!$K$5:$O$5,1)+1)-INDEX('07 Uspora casu'!$K$5:$O$5,MATCH(I$36,'07 Uspora casu'!$K$5:$O$5,1))))*H42))),0),IFERROR(IF(I$36&lt;MIN('07 Uspora casu'!$K$5:$O$5),J42*('07 Uspora casu'!$L11/'07 Uspora casu'!$K11)^(1/('07 Uspora casu'!$L$5-'07 Uspora casu'!$K$5)),IF(I$36&gt;MAX('07 Uspora casu'!$K$5:$O$5),(INDEX('07 Uspora casu'!$K11:$O11,MATCH(I$36,'07 Uspora casu'!$K$5:$O$5,1)-1)/INDEX('07 Uspora casu'!$K11:$O11,MATCH(I$36,'07 Uspora casu'!$K$5:$O$5,1)))^(1/(INDEX('07 Uspora casu'!$K$5:$O$5,MATCH(I$36,'07 Uspora casu'!$K$5:$O$5,1))-INDEX('07 Uspora casu'!$K$5:$O$5,MATCH(I$36,'07 Uspora casu'!$K$5:$O$5,1)-1)))*H42,IFERROR($E42/INDEX('07 Uspora casu'!$K11:$O11,MATCH(I$36,'07 Uspora casu'!$K$5:$O$5,0)),(INDEX('07 Uspora casu'!$K11:$O11,MATCH(I$36,'07 Uspora casu'!$K$5:$O$5,1))/INDEX('07 Uspora casu'!$K11:$O11,MATCH(I$36,'07 Uspora casu'!$K$5:$O$5,1)+1))^(1/(INDEX('07 Uspora casu'!$K$5:$O$5,MATCH(I$36,'07 Uspora casu'!$K$5:$O$5,1)+1)-INDEX('07 Uspora casu'!$K$5:$O$5,MATCH(I$36,'07 Uspora casu'!$K$5:$O$5,1))))*H42))),0)))</f>
        <v>8.5785042495850564E-3</v>
      </c>
      <c r="J42" s="48">
        <f>IF($E42="",0,IF('07 Uspora casu'!$D$2="Jazdný čas",IFERROR(IF(J$36&lt;MIN('07 Uspora casu'!$K$5:$O$5),K42*('07 Uspora casu'!$K11/'07 Uspora casu'!$L11)^(1/('07 Uspora casu'!$L$5-'07 Uspora casu'!$K$5)),IF(J$36&gt;MAX('07 Uspora casu'!$K$5:$O$5),(INDEX('07 Uspora casu'!$K11:$O11,MATCH(J$36,'07 Uspora casu'!$K$5:$O$5,1))/INDEX('07 Uspora casu'!$K11:$O11,MATCH(J$36,'07 Uspora casu'!$K$5:$O$5,1)-1))^(1/(INDEX('07 Uspora casu'!$K$5:$O$5,MATCH(J$36,'07 Uspora casu'!$K$5:$O$5,1))-INDEX('07 Uspora casu'!$K$5:$O$5,MATCH(J$36,'07 Uspora casu'!$K$5:$O$5,1)-1)))*I42,IFERROR(INDEX('07 Uspora casu'!$K11:$O11,MATCH(J$36,'07 Uspora casu'!$K$5:$O$5,0))/60,(INDEX('07 Uspora casu'!$K11:$O11,MATCH(J$36,'07 Uspora casu'!$K$5:$O$5,1)+1)/INDEX('07 Uspora casu'!$K11:$O11,MATCH(J$36,'07 Uspora casu'!$K$5:$O$5,1)))^(1/(INDEX('07 Uspora casu'!$K$5:$O$5,MATCH(J$36,'07 Uspora casu'!$K$5:$O$5,1)+1)-INDEX('07 Uspora casu'!$K$5:$O$5,MATCH(J$36,'07 Uspora casu'!$K$5:$O$5,1))))*I42))),0),IFERROR(IF(J$36&lt;MIN('07 Uspora casu'!$K$5:$O$5),K42*('07 Uspora casu'!$L11/'07 Uspora casu'!$K11)^(1/('07 Uspora casu'!$L$5-'07 Uspora casu'!$K$5)),IF(J$36&gt;MAX('07 Uspora casu'!$K$5:$O$5),(INDEX('07 Uspora casu'!$K11:$O11,MATCH(J$36,'07 Uspora casu'!$K$5:$O$5,1)-1)/INDEX('07 Uspora casu'!$K11:$O11,MATCH(J$36,'07 Uspora casu'!$K$5:$O$5,1)))^(1/(INDEX('07 Uspora casu'!$K$5:$O$5,MATCH(J$36,'07 Uspora casu'!$K$5:$O$5,1))-INDEX('07 Uspora casu'!$K$5:$O$5,MATCH(J$36,'07 Uspora casu'!$K$5:$O$5,1)-1)))*I42,IFERROR($E42/INDEX('07 Uspora casu'!$K11:$O11,MATCH(J$36,'07 Uspora casu'!$K$5:$O$5,0)),(INDEX('07 Uspora casu'!$K11:$O11,MATCH(J$36,'07 Uspora casu'!$K$5:$O$5,1))/INDEX('07 Uspora casu'!$K11:$O11,MATCH(J$36,'07 Uspora casu'!$K$5:$O$5,1)+1))^(1/(INDEX('07 Uspora casu'!$K$5:$O$5,MATCH(J$36,'07 Uspora casu'!$K$5:$O$5,1)+1)-INDEX('07 Uspora casu'!$K$5:$O$5,MATCH(J$36,'07 Uspora casu'!$K$5:$O$5,1))))*I42))),0)))</f>
        <v>8.6070215175537944E-3</v>
      </c>
      <c r="K42" s="48">
        <f>IF($E42="",0,IF('07 Uspora casu'!$D$2="Jazdný čas",IFERROR(IF(K$36&lt;MIN('07 Uspora casu'!$K$5:$O$5),L42*('07 Uspora casu'!$K11/'07 Uspora casu'!$L11)^(1/('07 Uspora casu'!$L$5-'07 Uspora casu'!$K$5)),IF(K$36&gt;MAX('07 Uspora casu'!$K$5:$O$5),(INDEX('07 Uspora casu'!$K11:$O11,MATCH(K$36,'07 Uspora casu'!$K$5:$O$5,1))/INDEX('07 Uspora casu'!$K11:$O11,MATCH(K$36,'07 Uspora casu'!$K$5:$O$5,1)-1))^(1/(INDEX('07 Uspora casu'!$K$5:$O$5,MATCH(K$36,'07 Uspora casu'!$K$5:$O$5,1))-INDEX('07 Uspora casu'!$K$5:$O$5,MATCH(K$36,'07 Uspora casu'!$K$5:$O$5,1)-1)))*J42,IFERROR(INDEX('07 Uspora casu'!$K11:$O11,MATCH(K$36,'07 Uspora casu'!$K$5:$O$5,0))/60,(INDEX('07 Uspora casu'!$K11:$O11,MATCH(K$36,'07 Uspora casu'!$K$5:$O$5,1)+1)/INDEX('07 Uspora casu'!$K11:$O11,MATCH(K$36,'07 Uspora casu'!$K$5:$O$5,1)))^(1/(INDEX('07 Uspora casu'!$K$5:$O$5,MATCH(K$36,'07 Uspora casu'!$K$5:$O$5,1)+1)-INDEX('07 Uspora casu'!$K$5:$O$5,MATCH(K$36,'07 Uspora casu'!$K$5:$O$5,1))))*J42))),0),IFERROR(IF(K$36&lt;MIN('07 Uspora casu'!$K$5:$O$5),L42*('07 Uspora casu'!$L11/'07 Uspora casu'!$K11)^(1/('07 Uspora casu'!$L$5-'07 Uspora casu'!$K$5)),IF(K$36&gt;MAX('07 Uspora casu'!$K$5:$O$5),(INDEX('07 Uspora casu'!$K11:$O11,MATCH(K$36,'07 Uspora casu'!$K$5:$O$5,1)-1)/INDEX('07 Uspora casu'!$K11:$O11,MATCH(K$36,'07 Uspora casu'!$K$5:$O$5,1)))^(1/(INDEX('07 Uspora casu'!$K$5:$O$5,MATCH(K$36,'07 Uspora casu'!$K$5:$O$5,1))-INDEX('07 Uspora casu'!$K$5:$O$5,MATCH(K$36,'07 Uspora casu'!$K$5:$O$5,1)-1)))*J42,IFERROR($E42/INDEX('07 Uspora casu'!$K11:$O11,MATCH(K$36,'07 Uspora casu'!$K$5:$O$5,0)),(INDEX('07 Uspora casu'!$K11:$O11,MATCH(K$36,'07 Uspora casu'!$K$5:$O$5,1))/INDEX('07 Uspora casu'!$K11:$O11,MATCH(K$36,'07 Uspora casu'!$K$5:$O$5,1)+1))^(1/(INDEX('07 Uspora casu'!$K$5:$O$5,MATCH(K$36,'07 Uspora casu'!$K$5:$O$5,1)+1)-INDEX('07 Uspora casu'!$K$5:$O$5,MATCH(K$36,'07 Uspora casu'!$K$5:$O$5,1))))*J42))),0)))</f>
        <v>8.6507871767020281E-3</v>
      </c>
      <c r="L42" s="48">
        <f>IF($E42="",0,IF('07 Uspora casu'!$D$2="Jazdný čas",IFERROR(IF(L$36&lt;MIN('07 Uspora casu'!$K$5:$O$5),M42*('07 Uspora casu'!$K11/'07 Uspora casu'!$L11)^(1/('07 Uspora casu'!$L$5-'07 Uspora casu'!$K$5)),IF(L$36&gt;MAX('07 Uspora casu'!$K$5:$O$5),(INDEX('07 Uspora casu'!$K11:$O11,MATCH(L$36,'07 Uspora casu'!$K$5:$O$5,1))/INDEX('07 Uspora casu'!$K11:$O11,MATCH(L$36,'07 Uspora casu'!$K$5:$O$5,1)-1))^(1/(INDEX('07 Uspora casu'!$K$5:$O$5,MATCH(L$36,'07 Uspora casu'!$K$5:$O$5,1))-INDEX('07 Uspora casu'!$K$5:$O$5,MATCH(L$36,'07 Uspora casu'!$K$5:$O$5,1)-1)))*K42,IFERROR(INDEX('07 Uspora casu'!$K11:$O11,MATCH(L$36,'07 Uspora casu'!$K$5:$O$5,0))/60,(INDEX('07 Uspora casu'!$K11:$O11,MATCH(L$36,'07 Uspora casu'!$K$5:$O$5,1)+1)/INDEX('07 Uspora casu'!$K11:$O11,MATCH(L$36,'07 Uspora casu'!$K$5:$O$5,1)))^(1/(INDEX('07 Uspora casu'!$K$5:$O$5,MATCH(L$36,'07 Uspora casu'!$K$5:$O$5,1)+1)-INDEX('07 Uspora casu'!$K$5:$O$5,MATCH(L$36,'07 Uspora casu'!$K$5:$O$5,1))))*K42))),0),IFERROR(IF(L$36&lt;MIN('07 Uspora casu'!$K$5:$O$5),M42*('07 Uspora casu'!$L11/'07 Uspora casu'!$K11)^(1/('07 Uspora casu'!$L$5-'07 Uspora casu'!$K$5)),IF(L$36&gt;MAX('07 Uspora casu'!$K$5:$O$5),(INDEX('07 Uspora casu'!$K11:$O11,MATCH(L$36,'07 Uspora casu'!$K$5:$O$5,1)-1)/INDEX('07 Uspora casu'!$K11:$O11,MATCH(L$36,'07 Uspora casu'!$K$5:$O$5,1)))^(1/(INDEX('07 Uspora casu'!$K$5:$O$5,MATCH(L$36,'07 Uspora casu'!$K$5:$O$5,1))-INDEX('07 Uspora casu'!$K$5:$O$5,MATCH(L$36,'07 Uspora casu'!$K$5:$O$5,1)-1)))*K42,IFERROR($E42/INDEX('07 Uspora casu'!$K11:$O11,MATCH(L$36,'07 Uspora casu'!$K$5:$O$5,0)),(INDEX('07 Uspora casu'!$K11:$O11,MATCH(L$36,'07 Uspora casu'!$K$5:$O$5,1))/INDEX('07 Uspora casu'!$K11:$O11,MATCH(L$36,'07 Uspora casu'!$K$5:$O$5,1)+1))^(1/(INDEX('07 Uspora casu'!$K$5:$O$5,MATCH(L$36,'07 Uspora casu'!$K$5:$O$5,1)+1)-INDEX('07 Uspora casu'!$K$5:$O$5,MATCH(L$36,'07 Uspora casu'!$K$5:$O$5,1))))*K42))),0)))</f>
        <v>8.6947753789119661E-3</v>
      </c>
      <c r="M42" s="48">
        <f>IF($E42="",0,IF('07 Uspora casu'!$D$2="Jazdný čas",IFERROR(IF(M$36&lt;MIN('07 Uspora casu'!$K$5:$O$5),N42*('07 Uspora casu'!$K11/'07 Uspora casu'!$L11)^(1/('07 Uspora casu'!$L$5-'07 Uspora casu'!$K$5)),IF(M$36&gt;MAX('07 Uspora casu'!$K$5:$O$5),(INDEX('07 Uspora casu'!$K11:$O11,MATCH(M$36,'07 Uspora casu'!$K$5:$O$5,1))/INDEX('07 Uspora casu'!$K11:$O11,MATCH(M$36,'07 Uspora casu'!$K$5:$O$5,1)-1))^(1/(INDEX('07 Uspora casu'!$K$5:$O$5,MATCH(M$36,'07 Uspora casu'!$K$5:$O$5,1))-INDEX('07 Uspora casu'!$K$5:$O$5,MATCH(M$36,'07 Uspora casu'!$K$5:$O$5,1)-1)))*L42,IFERROR(INDEX('07 Uspora casu'!$K11:$O11,MATCH(M$36,'07 Uspora casu'!$K$5:$O$5,0))/60,(INDEX('07 Uspora casu'!$K11:$O11,MATCH(M$36,'07 Uspora casu'!$K$5:$O$5,1)+1)/INDEX('07 Uspora casu'!$K11:$O11,MATCH(M$36,'07 Uspora casu'!$K$5:$O$5,1)))^(1/(INDEX('07 Uspora casu'!$K$5:$O$5,MATCH(M$36,'07 Uspora casu'!$K$5:$O$5,1)+1)-INDEX('07 Uspora casu'!$K$5:$O$5,MATCH(M$36,'07 Uspora casu'!$K$5:$O$5,1))))*L42))),0),IFERROR(IF(M$36&lt;MIN('07 Uspora casu'!$K$5:$O$5),N42*('07 Uspora casu'!$L11/'07 Uspora casu'!$K11)^(1/('07 Uspora casu'!$L$5-'07 Uspora casu'!$K$5)),IF(M$36&gt;MAX('07 Uspora casu'!$K$5:$O$5),(INDEX('07 Uspora casu'!$K11:$O11,MATCH(M$36,'07 Uspora casu'!$K$5:$O$5,1)-1)/INDEX('07 Uspora casu'!$K11:$O11,MATCH(M$36,'07 Uspora casu'!$K$5:$O$5,1)))^(1/(INDEX('07 Uspora casu'!$K$5:$O$5,MATCH(M$36,'07 Uspora casu'!$K$5:$O$5,1))-INDEX('07 Uspora casu'!$K$5:$O$5,MATCH(M$36,'07 Uspora casu'!$K$5:$O$5,1)-1)))*L42,IFERROR($E42/INDEX('07 Uspora casu'!$K11:$O11,MATCH(M$36,'07 Uspora casu'!$K$5:$O$5,0)),(INDEX('07 Uspora casu'!$K11:$O11,MATCH(M$36,'07 Uspora casu'!$K$5:$O$5,1))/INDEX('07 Uspora casu'!$K11:$O11,MATCH(M$36,'07 Uspora casu'!$K$5:$O$5,1)+1))^(1/(INDEX('07 Uspora casu'!$K$5:$O$5,MATCH(M$36,'07 Uspora casu'!$K$5:$O$5,1)+1)-INDEX('07 Uspora casu'!$K$5:$O$5,MATCH(M$36,'07 Uspora casu'!$K$5:$O$5,1))))*L42))),0)))</f>
        <v>8.7389872557880523E-3</v>
      </c>
      <c r="N42" s="48">
        <f>IF($E42="",0,IF('07 Uspora casu'!$D$2="Jazdný čas",IFERROR(IF(N$36&lt;MIN('07 Uspora casu'!$K$5:$O$5),O42*('07 Uspora casu'!$K11/'07 Uspora casu'!$L11)^(1/('07 Uspora casu'!$L$5-'07 Uspora casu'!$K$5)),IF(N$36&gt;MAX('07 Uspora casu'!$K$5:$O$5),(INDEX('07 Uspora casu'!$K11:$O11,MATCH(N$36,'07 Uspora casu'!$K$5:$O$5,1))/INDEX('07 Uspora casu'!$K11:$O11,MATCH(N$36,'07 Uspora casu'!$K$5:$O$5,1)-1))^(1/(INDEX('07 Uspora casu'!$K$5:$O$5,MATCH(N$36,'07 Uspora casu'!$K$5:$O$5,1))-INDEX('07 Uspora casu'!$K$5:$O$5,MATCH(N$36,'07 Uspora casu'!$K$5:$O$5,1)-1)))*M42,IFERROR(INDEX('07 Uspora casu'!$K11:$O11,MATCH(N$36,'07 Uspora casu'!$K$5:$O$5,0))/60,(INDEX('07 Uspora casu'!$K11:$O11,MATCH(N$36,'07 Uspora casu'!$K$5:$O$5,1)+1)/INDEX('07 Uspora casu'!$K11:$O11,MATCH(N$36,'07 Uspora casu'!$K$5:$O$5,1)))^(1/(INDEX('07 Uspora casu'!$K$5:$O$5,MATCH(N$36,'07 Uspora casu'!$K$5:$O$5,1)+1)-INDEX('07 Uspora casu'!$K$5:$O$5,MATCH(N$36,'07 Uspora casu'!$K$5:$O$5,1))))*M42))),0),IFERROR(IF(N$36&lt;MIN('07 Uspora casu'!$K$5:$O$5),O42*('07 Uspora casu'!$L11/'07 Uspora casu'!$K11)^(1/('07 Uspora casu'!$L$5-'07 Uspora casu'!$K$5)),IF(N$36&gt;MAX('07 Uspora casu'!$K$5:$O$5),(INDEX('07 Uspora casu'!$K11:$O11,MATCH(N$36,'07 Uspora casu'!$K$5:$O$5,1)-1)/INDEX('07 Uspora casu'!$K11:$O11,MATCH(N$36,'07 Uspora casu'!$K$5:$O$5,1)))^(1/(INDEX('07 Uspora casu'!$K$5:$O$5,MATCH(N$36,'07 Uspora casu'!$K$5:$O$5,1))-INDEX('07 Uspora casu'!$K$5:$O$5,MATCH(N$36,'07 Uspora casu'!$K$5:$O$5,1)-1)))*M42,IFERROR($E42/INDEX('07 Uspora casu'!$K11:$O11,MATCH(N$36,'07 Uspora casu'!$K$5:$O$5,0)),(INDEX('07 Uspora casu'!$K11:$O11,MATCH(N$36,'07 Uspora casu'!$K$5:$O$5,1))/INDEX('07 Uspora casu'!$K11:$O11,MATCH(N$36,'07 Uspora casu'!$K$5:$O$5,1)+1))^(1/(INDEX('07 Uspora casu'!$K$5:$O$5,MATCH(N$36,'07 Uspora casu'!$K$5:$O$5,1)+1)-INDEX('07 Uspora casu'!$K$5:$O$5,MATCH(N$36,'07 Uspora casu'!$K$5:$O$5,1))))*M42))),0)))</f>
        <v>8.7834239446887997E-3</v>
      </c>
      <c r="O42" s="48">
        <f>IF($E42="",0,IF('07 Uspora casu'!$D$2="Jazdný čas",IFERROR(IF(O$36&lt;MIN('07 Uspora casu'!$K$5:$O$5),P42*('07 Uspora casu'!$K11/'07 Uspora casu'!$L11)^(1/('07 Uspora casu'!$L$5-'07 Uspora casu'!$K$5)),IF(O$36&gt;MAX('07 Uspora casu'!$K$5:$O$5),(INDEX('07 Uspora casu'!$K11:$O11,MATCH(O$36,'07 Uspora casu'!$K$5:$O$5,1))/INDEX('07 Uspora casu'!$K11:$O11,MATCH(O$36,'07 Uspora casu'!$K$5:$O$5,1)-1))^(1/(INDEX('07 Uspora casu'!$K$5:$O$5,MATCH(O$36,'07 Uspora casu'!$K$5:$O$5,1))-INDEX('07 Uspora casu'!$K$5:$O$5,MATCH(O$36,'07 Uspora casu'!$K$5:$O$5,1)-1)))*N42,IFERROR(INDEX('07 Uspora casu'!$K11:$O11,MATCH(O$36,'07 Uspora casu'!$K$5:$O$5,0))/60,(INDEX('07 Uspora casu'!$K11:$O11,MATCH(O$36,'07 Uspora casu'!$K$5:$O$5,1)+1)/INDEX('07 Uspora casu'!$K11:$O11,MATCH(O$36,'07 Uspora casu'!$K$5:$O$5,1)))^(1/(INDEX('07 Uspora casu'!$K$5:$O$5,MATCH(O$36,'07 Uspora casu'!$K$5:$O$5,1)+1)-INDEX('07 Uspora casu'!$K$5:$O$5,MATCH(O$36,'07 Uspora casu'!$K$5:$O$5,1))))*N42))),0),IFERROR(IF(O$36&lt;MIN('07 Uspora casu'!$K$5:$O$5),P42*('07 Uspora casu'!$L11/'07 Uspora casu'!$K11)^(1/('07 Uspora casu'!$L$5-'07 Uspora casu'!$K$5)),IF(O$36&gt;MAX('07 Uspora casu'!$K$5:$O$5),(INDEX('07 Uspora casu'!$K11:$O11,MATCH(O$36,'07 Uspora casu'!$K$5:$O$5,1)-1)/INDEX('07 Uspora casu'!$K11:$O11,MATCH(O$36,'07 Uspora casu'!$K$5:$O$5,1)))^(1/(INDEX('07 Uspora casu'!$K$5:$O$5,MATCH(O$36,'07 Uspora casu'!$K$5:$O$5,1))-INDEX('07 Uspora casu'!$K$5:$O$5,MATCH(O$36,'07 Uspora casu'!$K$5:$O$5,1)-1)))*N42,IFERROR($E42/INDEX('07 Uspora casu'!$K11:$O11,MATCH(O$36,'07 Uspora casu'!$K$5:$O$5,0)),(INDEX('07 Uspora casu'!$K11:$O11,MATCH(O$36,'07 Uspora casu'!$K$5:$O$5,1))/INDEX('07 Uspora casu'!$K11:$O11,MATCH(O$36,'07 Uspora casu'!$K$5:$O$5,1)+1))^(1/(INDEX('07 Uspora casu'!$K$5:$O$5,MATCH(O$36,'07 Uspora casu'!$K$5:$O$5,1)+1)-INDEX('07 Uspora casu'!$K$5:$O$5,MATCH(O$36,'07 Uspora casu'!$K$5:$O$5,1))))*N42))),0)))</f>
        <v>8.8280865887560515E-3</v>
      </c>
      <c r="P42" s="48">
        <f>IF($E42="",0,IF('07 Uspora casu'!$D$2="Jazdný čas",IFERROR(IF(P$36&lt;MIN('07 Uspora casu'!$K$5:$O$5),Q42*('07 Uspora casu'!$K11/'07 Uspora casu'!$L11)^(1/('07 Uspora casu'!$L$5-'07 Uspora casu'!$K$5)),IF(P$36&gt;MAX('07 Uspora casu'!$K$5:$O$5),(INDEX('07 Uspora casu'!$K11:$O11,MATCH(P$36,'07 Uspora casu'!$K$5:$O$5,1))/INDEX('07 Uspora casu'!$K11:$O11,MATCH(P$36,'07 Uspora casu'!$K$5:$O$5,1)-1))^(1/(INDEX('07 Uspora casu'!$K$5:$O$5,MATCH(P$36,'07 Uspora casu'!$K$5:$O$5,1))-INDEX('07 Uspora casu'!$K$5:$O$5,MATCH(P$36,'07 Uspora casu'!$K$5:$O$5,1)-1)))*O42,IFERROR(INDEX('07 Uspora casu'!$K11:$O11,MATCH(P$36,'07 Uspora casu'!$K$5:$O$5,0))/60,(INDEX('07 Uspora casu'!$K11:$O11,MATCH(P$36,'07 Uspora casu'!$K$5:$O$5,1)+1)/INDEX('07 Uspora casu'!$K11:$O11,MATCH(P$36,'07 Uspora casu'!$K$5:$O$5,1)))^(1/(INDEX('07 Uspora casu'!$K$5:$O$5,MATCH(P$36,'07 Uspora casu'!$K$5:$O$5,1)+1)-INDEX('07 Uspora casu'!$K$5:$O$5,MATCH(P$36,'07 Uspora casu'!$K$5:$O$5,1))))*O42))),0),IFERROR(IF(P$36&lt;MIN('07 Uspora casu'!$K$5:$O$5),Q42*('07 Uspora casu'!$L11/'07 Uspora casu'!$K11)^(1/('07 Uspora casu'!$L$5-'07 Uspora casu'!$K$5)),IF(P$36&gt;MAX('07 Uspora casu'!$K$5:$O$5),(INDEX('07 Uspora casu'!$K11:$O11,MATCH(P$36,'07 Uspora casu'!$K$5:$O$5,1)-1)/INDEX('07 Uspora casu'!$K11:$O11,MATCH(P$36,'07 Uspora casu'!$K$5:$O$5,1)))^(1/(INDEX('07 Uspora casu'!$K$5:$O$5,MATCH(P$36,'07 Uspora casu'!$K$5:$O$5,1))-INDEX('07 Uspora casu'!$K$5:$O$5,MATCH(P$36,'07 Uspora casu'!$K$5:$O$5,1)-1)))*O42,IFERROR($E42/INDEX('07 Uspora casu'!$K11:$O11,MATCH(P$36,'07 Uspora casu'!$K$5:$O$5,0)),(INDEX('07 Uspora casu'!$K11:$O11,MATCH(P$36,'07 Uspora casu'!$K$5:$O$5,1))/INDEX('07 Uspora casu'!$K11:$O11,MATCH(P$36,'07 Uspora casu'!$K$5:$O$5,1)+1))^(1/(INDEX('07 Uspora casu'!$K$5:$O$5,MATCH(P$36,'07 Uspora casu'!$K$5:$O$5,1)+1)-INDEX('07 Uspora casu'!$K$5:$O$5,MATCH(P$36,'07 Uspora casu'!$K$5:$O$5,1))))*O42))),0)))</f>
        <v>8.8729763369443885E-3</v>
      </c>
      <c r="Q42" s="48">
        <f>IF($E42="",0,IF('07 Uspora casu'!$D$2="Jazdný čas",IFERROR(IF(Q$36&lt;MIN('07 Uspora casu'!$K$5:$O$5),R42*('07 Uspora casu'!$K11/'07 Uspora casu'!$L11)^(1/('07 Uspora casu'!$L$5-'07 Uspora casu'!$K$5)),IF(Q$36&gt;MAX('07 Uspora casu'!$K$5:$O$5),(INDEX('07 Uspora casu'!$K11:$O11,MATCH(Q$36,'07 Uspora casu'!$K$5:$O$5,1))/INDEX('07 Uspora casu'!$K11:$O11,MATCH(Q$36,'07 Uspora casu'!$K$5:$O$5,1)-1))^(1/(INDEX('07 Uspora casu'!$K$5:$O$5,MATCH(Q$36,'07 Uspora casu'!$K$5:$O$5,1))-INDEX('07 Uspora casu'!$K$5:$O$5,MATCH(Q$36,'07 Uspora casu'!$K$5:$O$5,1)-1)))*P42,IFERROR(INDEX('07 Uspora casu'!$K11:$O11,MATCH(Q$36,'07 Uspora casu'!$K$5:$O$5,0))/60,(INDEX('07 Uspora casu'!$K11:$O11,MATCH(Q$36,'07 Uspora casu'!$K$5:$O$5,1)+1)/INDEX('07 Uspora casu'!$K11:$O11,MATCH(Q$36,'07 Uspora casu'!$K$5:$O$5,1)))^(1/(INDEX('07 Uspora casu'!$K$5:$O$5,MATCH(Q$36,'07 Uspora casu'!$K$5:$O$5,1)+1)-INDEX('07 Uspora casu'!$K$5:$O$5,MATCH(Q$36,'07 Uspora casu'!$K$5:$O$5,1))))*P42))),0),IFERROR(IF(Q$36&lt;MIN('07 Uspora casu'!$K$5:$O$5),R42*('07 Uspora casu'!$L11/'07 Uspora casu'!$K11)^(1/('07 Uspora casu'!$L$5-'07 Uspora casu'!$K$5)),IF(Q$36&gt;MAX('07 Uspora casu'!$K$5:$O$5),(INDEX('07 Uspora casu'!$K11:$O11,MATCH(Q$36,'07 Uspora casu'!$K$5:$O$5,1)-1)/INDEX('07 Uspora casu'!$K11:$O11,MATCH(Q$36,'07 Uspora casu'!$K$5:$O$5,1)))^(1/(INDEX('07 Uspora casu'!$K$5:$O$5,MATCH(Q$36,'07 Uspora casu'!$K$5:$O$5,1))-INDEX('07 Uspora casu'!$K$5:$O$5,MATCH(Q$36,'07 Uspora casu'!$K$5:$O$5,1)-1)))*P42,IFERROR($E42/INDEX('07 Uspora casu'!$K11:$O11,MATCH(Q$36,'07 Uspora casu'!$K$5:$O$5,0)),(INDEX('07 Uspora casu'!$K11:$O11,MATCH(Q$36,'07 Uspora casu'!$K$5:$O$5,1))/INDEX('07 Uspora casu'!$K11:$O11,MATCH(Q$36,'07 Uspora casu'!$K$5:$O$5,1)+1))^(1/(INDEX('07 Uspora casu'!$K$5:$O$5,MATCH(Q$36,'07 Uspora casu'!$K$5:$O$5,1)+1)-INDEX('07 Uspora casu'!$K$5:$O$5,MATCH(Q$36,'07 Uspora casu'!$K$5:$O$5,1))))*P42))),0)))</f>
        <v>8.9180943440506921E-3</v>
      </c>
      <c r="R42" s="48">
        <f>IF($E42="",0,IF('07 Uspora casu'!$D$2="Jazdný čas",IFERROR(IF(R$36&lt;MIN('07 Uspora casu'!$K$5:$O$5),S42*('07 Uspora casu'!$K11/'07 Uspora casu'!$L11)^(1/('07 Uspora casu'!$L$5-'07 Uspora casu'!$K$5)),IF(R$36&gt;MAX('07 Uspora casu'!$K$5:$O$5),(INDEX('07 Uspora casu'!$K11:$O11,MATCH(R$36,'07 Uspora casu'!$K$5:$O$5,1))/INDEX('07 Uspora casu'!$K11:$O11,MATCH(R$36,'07 Uspora casu'!$K$5:$O$5,1)-1))^(1/(INDEX('07 Uspora casu'!$K$5:$O$5,MATCH(R$36,'07 Uspora casu'!$K$5:$O$5,1))-INDEX('07 Uspora casu'!$K$5:$O$5,MATCH(R$36,'07 Uspora casu'!$K$5:$O$5,1)-1)))*Q42,IFERROR(INDEX('07 Uspora casu'!$K11:$O11,MATCH(R$36,'07 Uspora casu'!$K$5:$O$5,0))/60,(INDEX('07 Uspora casu'!$K11:$O11,MATCH(R$36,'07 Uspora casu'!$K$5:$O$5,1)+1)/INDEX('07 Uspora casu'!$K11:$O11,MATCH(R$36,'07 Uspora casu'!$K$5:$O$5,1)))^(1/(INDEX('07 Uspora casu'!$K$5:$O$5,MATCH(R$36,'07 Uspora casu'!$K$5:$O$5,1)+1)-INDEX('07 Uspora casu'!$K$5:$O$5,MATCH(R$36,'07 Uspora casu'!$K$5:$O$5,1))))*Q42))),0),IFERROR(IF(R$36&lt;MIN('07 Uspora casu'!$K$5:$O$5),S42*('07 Uspora casu'!$L11/'07 Uspora casu'!$K11)^(1/('07 Uspora casu'!$L$5-'07 Uspora casu'!$K$5)),IF(R$36&gt;MAX('07 Uspora casu'!$K$5:$O$5),(INDEX('07 Uspora casu'!$K11:$O11,MATCH(R$36,'07 Uspora casu'!$K$5:$O$5,1)-1)/INDEX('07 Uspora casu'!$K11:$O11,MATCH(R$36,'07 Uspora casu'!$K$5:$O$5,1)))^(1/(INDEX('07 Uspora casu'!$K$5:$O$5,MATCH(R$36,'07 Uspora casu'!$K$5:$O$5,1))-INDEX('07 Uspora casu'!$K$5:$O$5,MATCH(R$36,'07 Uspora casu'!$K$5:$O$5,1)-1)))*Q42,IFERROR($E42/INDEX('07 Uspora casu'!$K11:$O11,MATCH(R$36,'07 Uspora casu'!$K$5:$O$5,0)),(INDEX('07 Uspora casu'!$K11:$O11,MATCH(R$36,'07 Uspora casu'!$K$5:$O$5,1))/INDEX('07 Uspora casu'!$K11:$O11,MATCH(R$36,'07 Uspora casu'!$K$5:$O$5,1)+1))^(1/(INDEX('07 Uspora casu'!$K$5:$O$5,MATCH(R$36,'07 Uspora casu'!$K$5:$O$5,1)+1)-INDEX('07 Uspora casu'!$K$5:$O$5,MATCH(R$36,'07 Uspora casu'!$K$5:$O$5,1))))*Q42))),0)))</f>
        <v>8.969722539359402E-3</v>
      </c>
      <c r="S42" s="48">
        <f>IF($E42="",0,IF('07 Uspora casu'!$D$2="Jazdný čas",IFERROR(IF(S$36&lt;MIN('07 Uspora casu'!$K$5:$O$5),T42*('07 Uspora casu'!$K11/'07 Uspora casu'!$L11)^(1/('07 Uspora casu'!$L$5-'07 Uspora casu'!$K$5)),IF(S$36&gt;MAX('07 Uspora casu'!$K$5:$O$5),(INDEX('07 Uspora casu'!$K11:$O11,MATCH(S$36,'07 Uspora casu'!$K$5:$O$5,1))/INDEX('07 Uspora casu'!$K11:$O11,MATCH(S$36,'07 Uspora casu'!$K$5:$O$5,1)-1))^(1/(INDEX('07 Uspora casu'!$K$5:$O$5,MATCH(S$36,'07 Uspora casu'!$K$5:$O$5,1))-INDEX('07 Uspora casu'!$K$5:$O$5,MATCH(S$36,'07 Uspora casu'!$K$5:$O$5,1)-1)))*R42,IFERROR(INDEX('07 Uspora casu'!$K11:$O11,MATCH(S$36,'07 Uspora casu'!$K$5:$O$5,0))/60,(INDEX('07 Uspora casu'!$K11:$O11,MATCH(S$36,'07 Uspora casu'!$K$5:$O$5,1)+1)/INDEX('07 Uspora casu'!$K11:$O11,MATCH(S$36,'07 Uspora casu'!$K$5:$O$5,1)))^(1/(INDEX('07 Uspora casu'!$K$5:$O$5,MATCH(S$36,'07 Uspora casu'!$K$5:$O$5,1)+1)-INDEX('07 Uspora casu'!$K$5:$O$5,MATCH(S$36,'07 Uspora casu'!$K$5:$O$5,1))))*R42))),0),IFERROR(IF(S$36&lt;MIN('07 Uspora casu'!$K$5:$O$5),T42*('07 Uspora casu'!$L11/'07 Uspora casu'!$K11)^(1/('07 Uspora casu'!$L$5-'07 Uspora casu'!$K$5)),IF(S$36&gt;MAX('07 Uspora casu'!$K$5:$O$5),(INDEX('07 Uspora casu'!$K11:$O11,MATCH(S$36,'07 Uspora casu'!$K$5:$O$5,1)-1)/INDEX('07 Uspora casu'!$K11:$O11,MATCH(S$36,'07 Uspora casu'!$K$5:$O$5,1)))^(1/(INDEX('07 Uspora casu'!$K$5:$O$5,MATCH(S$36,'07 Uspora casu'!$K$5:$O$5,1))-INDEX('07 Uspora casu'!$K$5:$O$5,MATCH(S$36,'07 Uspora casu'!$K$5:$O$5,1)-1)))*R42,IFERROR($E42/INDEX('07 Uspora casu'!$K11:$O11,MATCH(S$36,'07 Uspora casu'!$K$5:$O$5,0)),(INDEX('07 Uspora casu'!$K11:$O11,MATCH(S$36,'07 Uspora casu'!$K$5:$O$5,1))/INDEX('07 Uspora casu'!$K11:$O11,MATCH(S$36,'07 Uspora casu'!$K$5:$O$5,1)+1))^(1/(INDEX('07 Uspora casu'!$K$5:$O$5,MATCH(S$36,'07 Uspora casu'!$K$5:$O$5,1)+1)-INDEX('07 Uspora casu'!$K$5:$O$5,MATCH(S$36,'07 Uspora casu'!$K$5:$O$5,1))))*R42))),0)))</f>
        <v>9.0216496180896139E-3</v>
      </c>
      <c r="T42" s="48">
        <f>IF($E42="",0,IF('07 Uspora casu'!$D$2="Jazdný čas",IFERROR(IF(T$36&lt;MIN('07 Uspora casu'!$K$5:$O$5),U42*('07 Uspora casu'!$K11/'07 Uspora casu'!$L11)^(1/('07 Uspora casu'!$L$5-'07 Uspora casu'!$K$5)),IF(T$36&gt;MAX('07 Uspora casu'!$K$5:$O$5),(INDEX('07 Uspora casu'!$K11:$O11,MATCH(T$36,'07 Uspora casu'!$K$5:$O$5,1))/INDEX('07 Uspora casu'!$K11:$O11,MATCH(T$36,'07 Uspora casu'!$K$5:$O$5,1)-1))^(1/(INDEX('07 Uspora casu'!$K$5:$O$5,MATCH(T$36,'07 Uspora casu'!$K$5:$O$5,1))-INDEX('07 Uspora casu'!$K$5:$O$5,MATCH(T$36,'07 Uspora casu'!$K$5:$O$5,1)-1)))*S42,IFERROR(INDEX('07 Uspora casu'!$K11:$O11,MATCH(T$36,'07 Uspora casu'!$K$5:$O$5,0))/60,(INDEX('07 Uspora casu'!$K11:$O11,MATCH(T$36,'07 Uspora casu'!$K$5:$O$5,1)+1)/INDEX('07 Uspora casu'!$K11:$O11,MATCH(T$36,'07 Uspora casu'!$K$5:$O$5,1)))^(1/(INDEX('07 Uspora casu'!$K$5:$O$5,MATCH(T$36,'07 Uspora casu'!$K$5:$O$5,1)+1)-INDEX('07 Uspora casu'!$K$5:$O$5,MATCH(T$36,'07 Uspora casu'!$K$5:$O$5,1))))*S42))),0),IFERROR(IF(T$36&lt;MIN('07 Uspora casu'!$K$5:$O$5),U42*('07 Uspora casu'!$L11/'07 Uspora casu'!$K11)^(1/('07 Uspora casu'!$L$5-'07 Uspora casu'!$K$5)),IF(T$36&gt;MAX('07 Uspora casu'!$K$5:$O$5),(INDEX('07 Uspora casu'!$K11:$O11,MATCH(T$36,'07 Uspora casu'!$K$5:$O$5,1)-1)/INDEX('07 Uspora casu'!$K11:$O11,MATCH(T$36,'07 Uspora casu'!$K$5:$O$5,1)))^(1/(INDEX('07 Uspora casu'!$K$5:$O$5,MATCH(T$36,'07 Uspora casu'!$K$5:$O$5,1))-INDEX('07 Uspora casu'!$K$5:$O$5,MATCH(T$36,'07 Uspora casu'!$K$5:$O$5,1)-1)))*S42,IFERROR($E42/INDEX('07 Uspora casu'!$K11:$O11,MATCH(T$36,'07 Uspora casu'!$K$5:$O$5,0)),(INDEX('07 Uspora casu'!$K11:$O11,MATCH(T$36,'07 Uspora casu'!$K$5:$O$5,1))/INDEX('07 Uspora casu'!$K11:$O11,MATCH(T$36,'07 Uspora casu'!$K$5:$O$5,1)+1))^(1/(INDEX('07 Uspora casu'!$K$5:$O$5,MATCH(T$36,'07 Uspora casu'!$K$5:$O$5,1)+1)-INDEX('07 Uspora casu'!$K$5:$O$5,MATCH(T$36,'07 Uspora casu'!$K$5:$O$5,1))))*S42))),0)))</f>
        <v>9.0738773105226052E-3</v>
      </c>
      <c r="U42" s="48">
        <f>IF($E42="",0,IF('07 Uspora casu'!$D$2="Jazdný čas",IFERROR(IF(U$36&lt;MIN('07 Uspora casu'!$K$5:$O$5),V42*('07 Uspora casu'!$K11/'07 Uspora casu'!$L11)^(1/('07 Uspora casu'!$L$5-'07 Uspora casu'!$K$5)),IF(U$36&gt;MAX('07 Uspora casu'!$K$5:$O$5),(INDEX('07 Uspora casu'!$K11:$O11,MATCH(U$36,'07 Uspora casu'!$K$5:$O$5,1))/INDEX('07 Uspora casu'!$K11:$O11,MATCH(U$36,'07 Uspora casu'!$K$5:$O$5,1)-1))^(1/(INDEX('07 Uspora casu'!$K$5:$O$5,MATCH(U$36,'07 Uspora casu'!$K$5:$O$5,1))-INDEX('07 Uspora casu'!$K$5:$O$5,MATCH(U$36,'07 Uspora casu'!$K$5:$O$5,1)-1)))*T42,IFERROR(INDEX('07 Uspora casu'!$K11:$O11,MATCH(U$36,'07 Uspora casu'!$K$5:$O$5,0))/60,(INDEX('07 Uspora casu'!$K11:$O11,MATCH(U$36,'07 Uspora casu'!$K$5:$O$5,1)+1)/INDEX('07 Uspora casu'!$K11:$O11,MATCH(U$36,'07 Uspora casu'!$K$5:$O$5,1)))^(1/(INDEX('07 Uspora casu'!$K$5:$O$5,MATCH(U$36,'07 Uspora casu'!$K$5:$O$5,1)+1)-INDEX('07 Uspora casu'!$K$5:$O$5,MATCH(U$36,'07 Uspora casu'!$K$5:$O$5,1))))*T42))),0),IFERROR(IF(U$36&lt;MIN('07 Uspora casu'!$K$5:$O$5),V42*('07 Uspora casu'!$L11/'07 Uspora casu'!$K11)^(1/('07 Uspora casu'!$L$5-'07 Uspora casu'!$K$5)),IF(U$36&gt;MAX('07 Uspora casu'!$K$5:$O$5),(INDEX('07 Uspora casu'!$K11:$O11,MATCH(U$36,'07 Uspora casu'!$K$5:$O$5,1)-1)/INDEX('07 Uspora casu'!$K11:$O11,MATCH(U$36,'07 Uspora casu'!$K$5:$O$5,1)))^(1/(INDEX('07 Uspora casu'!$K$5:$O$5,MATCH(U$36,'07 Uspora casu'!$K$5:$O$5,1))-INDEX('07 Uspora casu'!$K$5:$O$5,MATCH(U$36,'07 Uspora casu'!$K$5:$O$5,1)-1)))*T42,IFERROR($E42/INDEX('07 Uspora casu'!$K11:$O11,MATCH(U$36,'07 Uspora casu'!$K$5:$O$5,0)),(INDEX('07 Uspora casu'!$K11:$O11,MATCH(U$36,'07 Uspora casu'!$K$5:$O$5,1))/INDEX('07 Uspora casu'!$K11:$O11,MATCH(U$36,'07 Uspora casu'!$K$5:$O$5,1)+1))^(1/(INDEX('07 Uspora casu'!$K$5:$O$5,MATCH(U$36,'07 Uspora casu'!$K$5:$O$5,1)+1)-INDEX('07 Uspora casu'!$K$5:$O$5,MATCH(U$36,'07 Uspora casu'!$K$5:$O$5,1))))*T42))),0)))</f>
        <v>9.1264073569565108E-3</v>
      </c>
      <c r="V42" s="48">
        <f>IF($E42="",0,IF('07 Uspora casu'!$D$2="Jazdný čas",IFERROR(IF(V$36&lt;MIN('07 Uspora casu'!$K$5:$O$5),W42*('07 Uspora casu'!$K11/'07 Uspora casu'!$L11)^(1/('07 Uspora casu'!$L$5-'07 Uspora casu'!$K$5)),IF(V$36&gt;MAX('07 Uspora casu'!$K$5:$O$5),(INDEX('07 Uspora casu'!$K11:$O11,MATCH(V$36,'07 Uspora casu'!$K$5:$O$5,1))/INDEX('07 Uspora casu'!$K11:$O11,MATCH(V$36,'07 Uspora casu'!$K$5:$O$5,1)-1))^(1/(INDEX('07 Uspora casu'!$K$5:$O$5,MATCH(V$36,'07 Uspora casu'!$K$5:$O$5,1))-INDEX('07 Uspora casu'!$K$5:$O$5,MATCH(V$36,'07 Uspora casu'!$K$5:$O$5,1)-1)))*U42,IFERROR(INDEX('07 Uspora casu'!$K11:$O11,MATCH(V$36,'07 Uspora casu'!$K$5:$O$5,0))/60,(INDEX('07 Uspora casu'!$K11:$O11,MATCH(V$36,'07 Uspora casu'!$K$5:$O$5,1)+1)/INDEX('07 Uspora casu'!$K11:$O11,MATCH(V$36,'07 Uspora casu'!$K$5:$O$5,1)))^(1/(INDEX('07 Uspora casu'!$K$5:$O$5,MATCH(V$36,'07 Uspora casu'!$K$5:$O$5,1)+1)-INDEX('07 Uspora casu'!$K$5:$O$5,MATCH(V$36,'07 Uspora casu'!$K$5:$O$5,1))))*U42))),0),IFERROR(IF(V$36&lt;MIN('07 Uspora casu'!$K$5:$O$5),W42*('07 Uspora casu'!$L11/'07 Uspora casu'!$K11)^(1/('07 Uspora casu'!$L$5-'07 Uspora casu'!$K$5)),IF(V$36&gt;MAX('07 Uspora casu'!$K$5:$O$5),(INDEX('07 Uspora casu'!$K11:$O11,MATCH(V$36,'07 Uspora casu'!$K$5:$O$5,1)-1)/INDEX('07 Uspora casu'!$K11:$O11,MATCH(V$36,'07 Uspora casu'!$K$5:$O$5,1)))^(1/(INDEX('07 Uspora casu'!$K$5:$O$5,MATCH(V$36,'07 Uspora casu'!$K$5:$O$5,1))-INDEX('07 Uspora casu'!$K$5:$O$5,MATCH(V$36,'07 Uspora casu'!$K$5:$O$5,1)-1)))*U42,IFERROR($E42/INDEX('07 Uspora casu'!$K11:$O11,MATCH(V$36,'07 Uspora casu'!$K$5:$O$5,0)),(INDEX('07 Uspora casu'!$K11:$O11,MATCH(V$36,'07 Uspora casu'!$K$5:$O$5,1))/INDEX('07 Uspora casu'!$K11:$O11,MATCH(V$36,'07 Uspora casu'!$K$5:$O$5,1)+1))^(1/(INDEX('07 Uspora casu'!$K$5:$O$5,MATCH(V$36,'07 Uspora casu'!$K$5:$O$5,1)+1)-INDEX('07 Uspora casu'!$K$5:$O$5,MATCH(V$36,'07 Uspora casu'!$K$5:$O$5,1))))*U42))),0)))</f>
        <v>9.1792415077643144E-3</v>
      </c>
      <c r="W42" s="48">
        <f>IF($E42="",0,IF('07 Uspora casu'!$D$2="Jazdný čas",IFERROR(IF(W$36&lt;MIN('07 Uspora casu'!$K$5:$O$5),X42*('07 Uspora casu'!$K11/'07 Uspora casu'!$L11)^(1/('07 Uspora casu'!$L$5-'07 Uspora casu'!$K$5)),IF(W$36&gt;MAX('07 Uspora casu'!$K$5:$O$5),(INDEX('07 Uspora casu'!$K11:$O11,MATCH(W$36,'07 Uspora casu'!$K$5:$O$5,1))/INDEX('07 Uspora casu'!$K11:$O11,MATCH(W$36,'07 Uspora casu'!$K$5:$O$5,1)-1))^(1/(INDEX('07 Uspora casu'!$K$5:$O$5,MATCH(W$36,'07 Uspora casu'!$K$5:$O$5,1))-INDEX('07 Uspora casu'!$K$5:$O$5,MATCH(W$36,'07 Uspora casu'!$K$5:$O$5,1)-1)))*V42,IFERROR(INDEX('07 Uspora casu'!$K11:$O11,MATCH(W$36,'07 Uspora casu'!$K$5:$O$5,0))/60,(INDEX('07 Uspora casu'!$K11:$O11,MATCH(W$36,'07 Uspora casu'!$K$5:$O$5,1)+1)/INDEX('07 Uspora casu'!$K11:$O11,MATCH(W$36,'07 Uspora casu'!$K$5:$O$5,1)))^(1/(INDEX('07 Uspora casu'!$K$5:$O$5,MATCH(W$36,'07 Uspora casu'!$K$5:$O$5,1)+1)-INDEX('07 Uspora casu'!$K$5:$O$5,MATCH(W$36,'07 Uspora casu'!$K$5:$O$5,1))))*V42))),0),IFERROR(IF(W$36&lt;MIN('07 Uspora casu'!$K$5:$O$5),X42*('07 Uspora casu'!$L11/'07 Uspora casu'!$K11)^(1/('07 Uspora casu'!$L$5-'07 Uspora casu'!$K$5)),IF(W$36&gt;MAX('07 Uspora casu'!$K$5:$O$5),(INDEX('07 Uspora casu'!$K11:$O11,MATCH(W$36,'07 Uspora casu'!$K$5:$O$5,1)-1)/INDEX('07 Uspora casu'!$K11:$O11,MATCH(W$36,'07 Uspora casu'!$K$5:$O$5,1)))^(1/(INDEX('07 Uspora casu'!$K$5:$O$5,MATCH(W$36,'07 Uspora casu'!$K$5:$O$5,1))-INDEX('07 Uspora casu'!$K$5:$O$5,MATCH(W$36,'07 Uspora casu'!$K$5:$O$5,1)-1)))*V42,IFERROR($E42/INDEX('07 Uspora casu'!$K11:$O11,MATCH(W$36,'07 Uspora casu'!$K$5:$O$5,0)),(INDEX('07 Uspora casu'!$K11:$O11,MATCH(W$36,'07 Uspora casu'!$K$5:$O$5,1))/INDEX('07 Uspora casu'!$K11:$O11,MATCH(W$36,'07 Uspora casu'!$K$5:$O$5,1)+1))^(1/(INDEX('07 Uspora casu'!$K$5:$O$5,MATCH(W$36,'07 Uspora casu'!$K$5:$O$5,1)+1)-INDEX('07 Uspora casu'!$K$5:$O$5,MATCH(W$36,'07 Uspora casu'!$K$5:$O$5,1))))*V42))),0)))</f>
        <v>9.2323815234521735E-3</v>
      </c>
      <c r="X42" s="48">
        <f>IF($E42="",0,IF('07 Uspora casu'!$D$2="Jazdný čas",IFERROR(IF(X$36&lt;MIN('07 Uspora casu'!$K$5:$O$5),Y42*('07 Uspora casu'!$K11/'07 Uspora casu'!$L11)^(1/('07 Uspora casu'!$L$5-'07 Uspora casu'!$K$5)),IF(X$36&gt;MAX('07 Uspora casu'!$K$5:$O$5),(INDEX('07 Uspora casu'!$K11:$O11,MATCH(X$36,'07 Uspora casu'!$K$5:$O$5,1))/INDEX('07 Uspora casu'!$K11:$O11,MATCH(X$36,'07 Uspora casu'!$K$5:$O$5,1)-1))^(1/(INDEX('07 Uspora casu'!$K$5:$O$5,MATCH(X$36,'07 Uspora casu'!$K$5:$O$5,1))-INDEX('07 Uspora casu'!$K$5:$O$5,MATCH(X$36,'07 Uspora casu'!$K$5:$O$5,1)-1)))*W42,IFERROR(INDEX('07 Uspora casu'!$K11:$O11,MATCH(X$36,'07 Uspora casu'!$K$5:$O$5,0))/60,(INDEX('07 Uspora casu'!$K11:$O11,MATCH(X$36,'07 Uspora casu'!$K$5:$O$5,1)+1)/INDEX('07 Uspora casu'!$K11:$O11,MATCH(X$36,'07 Uspora casu'!$K$5:$O$5,1)))^(1/(INDEX('07 Uspora casu'!$K$5:$O$5,MATCH(X$36,'07 Uspora casu'!$K$5:$O$5,1)+1)-INDEX('07 Uspora casu'!$K$5:$O$5,MATCH(X$36,'07 Uspora casu'!$K$5:$O$5,1))))*W42))),0),IFERROR(IF(X$36&lt;MIN('07 Uspora casu'!$K$5:$O$5),Y42*('07 Uspora casu'!$L11/'07 Uspora casu'!$K11)^(1/('07 Uspora casu'!$L$5-'07 Uspora casu'!$K$5)),IF(X$36&gt;MAX('07 Uspora casu'!$K$5:$O$5),(INDEX('07 Uspora casu'!$K11:$O11,MATCH(X$36,'07 Uspora casu'!$K$5:$O$5,1)-1)/INDEX('07 Uspora casu'!$K11:$O11,MATCH(X$36,'07 Uspora casu'!$K$5:$O$5,1)))^(1/(INDEX('07 Uspora casu'!$K$5:$O$5,MATCH(X$36,'07 Uspora casu'!$K$5:$O$5,1))-INDEX('07 Uspora casu'!$K$5:$O$5,MATCH(X$36,'07 Uspora casu'!$K$5:$O$5,1)-1)))*W42,IFERROR($E42/INDEX('07 Uspora casu'!$K11:$O11,MATCH(X$36,'07 Uspora casu'!$K$5:$O$5,0)),(INDEX('07 Uspora casu'!$K11:$O11,MATCH(X$36,'07 Uspora casu'!$K$5:$O$5,1))/INDEX('07 Uspora casu'!$K11:$O11,MATCH(X$36,'07 Uspora casu'!$K$5:$O$5,1)+1))^(1/(INDEX('07 Uspora casu'!$K$5:$O$5,MATCH(X$36,'07 Uspora casu'!$K$5:$O$5,1)+1)-INDEX('07 Uspora casu'!$K$5:$O$5,MATCH(X$36,'07 Uspora casu'!$K$5:$O$5,1))))*W42))),0)))</f>
        <v>9.2858291747180844E-3</v>
      </c>
      <c r="Y42" s="48">
        <f>IF($E42="",0,IF('07 Uspora casu'!$D$2="Jazdný čas",IFERROR(IF(Y$36&lt;MIN('07 Uspora casu'!$K$5:$O$5),Z42*('07 Uspora casu'!$K11/'07 Uspora casu'!$L11)^(1/('07 Uspora casu'!$L$5-'07 Uspora casu'!$K$5)),IF(Y$36&gt;MAX('07 Uspora casu'!$K$5:$O$5),(INDEX('07 Uspora casu'!$K11:$O11,MATCH(Y$36,'07 Uspora casu'!$K$5:$O$5,1))/INDEX('07 Uspora casu'!$K11:$O11,MATCH(Y$36,'07 Uspora casu'!$K$5:$O$5,1)-1))^(1/(INDEX('07 Uspora casu'!$K$5:$O$5,MATCH(Y$36,'07 Uspora casu'!$K$5:$O$5,1))-INDEX('07 Uspora casu'!$K$5:$O$5,MATCH(Y$36,'07 Uspora casu'!$K$5:$O$5,1)-1)))*X42,IFERROR(INDEX('07 Uspora casu'!$K11:$O11,MATCH(Y$36,'07 Uspora casu'!$K$5:$O$5,0))/60,(INDEX('07 Uspora casu'!$K11:$O11,MATCH(Y$36,'07 Uspora casu'!$K$5:$O$5,1)+1)/INDEX('07 Uspora casu'!$K11:$O11,MATCH(Y$36,'07 Uspora casu'!$K$5:$O$5,1)))^(1/(INDEX('07 Uspora casu'!$K$5:$O$5,MATCH(Y$36,'07 Uspora casu'!$K$5:$O$5,1)+1)-INDEX('07 Uspora casu'!$K$5:$O$5,MATCH(Y$36,'07 Uspora casu'!$K$5:$O$5,1))))*X42))),0),IFERROR(IF(Y$36&lt;MIN('07 Uspora casu'!$K$5:$O$5),Z42*('07 Uspora casu'!$L11/'07 Uspora casu'!$K11)^(1/('07 Uspora casu'!$L$5-'07 Uspora casu'!$K$5)),IF(Y$36&gt;MAX('07 Uspora casu'!$K$5:$O$5),(INDEX('07 Uspora casu'!$K11:$O11,MATCH(Y$36,'07 Uspora casu'!$K$5:$O$5,1)-1)/INDEX('07 Uspora casu'!$K11:$O11,MATCH(Y$36,'07 Uspora casu'!$K$5:$O$5,1)))^(1/(INDEX('07 Uspora casu'!$K$5:$O$5,MATCH(Y$36,'07 Uspora casu'!$K$5:$O$5,1))-INDEX('07 Uspora casu'!$K$5:$O$5,MATCH(Y$36,'07 Uspora casu'!$K$5:$O$5,1)-1)))*X42,IFERROR($E42/INDEX('07 Uspora casu'!$K11:$O11,MATCH(Y$36,'07 Uspora casu'!$K$5:$O$5,0)),(INDEX('07 Uspora casu'!$K11:$O11,MATCH(Y$36,'07 Uspora casu'!$K$5:$O$5,1))/INDEX('07 Uspora casu'!$K11:$O11,MATCH(Y$36,'07 Uspora casu'!$K$5:$O$5,1)+1))^(1/(INDEX('07 Uspora casu'!$K$5:$O$5,MATCH(Y$36,'07 Uspora casu'!$K$5:$O$5,1)+1)-INDEX('07 Uspora casu'!$K$5:$O$5,MATCH(Y$36,'07 Uspora casu'!$K$5:$O$5,1))))*X42))),0)))</f>
        <v>9.3395862425108764E-3</v>
      </c>
      <c r="Z42" s="48">
        <f>IF($E42="",0,IF('07 Uspora casu'!$D$2="Jazdný čas",IFERROR(IF(Z$36&lt;MIN('07 Uspora casu'!$K$5:$O$5),AA42*('07 Uspora casu'!$K11/'07 Uspora casu'!$L11)^(1/('07 Uspora casu'!$L$5-'07 Uspora casu'!$K$5)),IF(Z$36&gt;MAX('07 Uspora casu'!$K$5:$O$5),(INDEX('07 Uspora casu'!$K11:$O11,MATCH(Z$36,'07 Uspora casu'!$K$5:$O$5,1))/INDEX('07 Uspora casu'!$K11:$O11,MATCH(Z$36,'07 Uspora casu'!$K$5:$O$5,1)-1))^(1/(INDEX('07 Uspora casu'!$K$5:$O$5,MATCH(Z$36,'07 Uspora casu'!$K$5:$O$5,1))-INDEX('07 Uspora casu'!$K$5:$O$5,MATCH(Z$36,'07 Uspora casu'!$K$5:$O$5,1)-1)))*Y42,IFERROR(INDEX('07 Uspora casu'!$K11:$O11,MATCH(Z$36,'07 Uspora casu'!$K$5:$O$5,0))/60,(INDEX('07 Uspora casu'!$K11:$O11,MATCH(Z$36,'07 Uspora casu'!$K$5:$O$5,1)+1)/INDEX('07 Uspora casu'!$K11:$O11,MATCH(Z$36,'07 Uspora casu'!$K$5:$O$5,1)))^(1/(INDEX('07 Uspora casu'!$K$5:$O$5,MATCH(Z$36,'07 Uspora casu'!$K$5:$O$5,1)+1)-INDEX('07 Uspora casu'!$K$5:$O$5,MATCH(Z$36,'07 Uspora casu'!$K$5:$O$5,1))))*Y42))),0),IFERROR(IF(Z$36&lt;MIN('07 Uspora casu'!$K$5:$O$5),AA42*('07 Uspora casu'!$L11/'07 Uspora casu'!$K11)^(1/('07 Uspora casu'!$L$5-'07 Uspora casu'!$K$5)),IF(Z$36&gt;MAX('07 Uspora casu'!$K$5:$O$5),(INDEX('07 Uspora casu'!$K11:$O11,MATCH(Z$36,'07 Uspora casu'!$K$5:$O$5,1)-1)/INDEX('07 Uspora casu'!$K11:$O11,MATCH(Z$36,'07 Uspora casu'!$K$5:$O$5,1)))^(1/(INDEX('07 Uspora casu'!$K$5:$O$5,MATCH(Z$36,'07 Uspora casu'!$K$5:$O$5,1))-INDEX('07 Uspora casu'!$K$5:$O$5,MATCH(Z$36,'07 Uspora casu'!$K$5:$O$5,1)-1)))*Y42,IFERROR($E42/INDEX('07 Uspora casu'!$K11:$O11,MATCH(Z$36,'07 Uspora casu'!$K$5:$O$5,0)),(INDEX('07 Uspora casu'!$K11:$O11,MATCH(Z$36,'07 Uspora casu'!$K$5:$O$5,1))/INDEX('07 Uspora casu'!$K11:$O11,MATCH(Z$36,'07 Uspora casu'!$K$5:$O$5,1)+1))^(1/(INDEX('07 Uspora casu'!$K$5:$O$5,MATCH(Z$36,'07 Uspora casu'!$K$5:$O$5,1)+1)-INDEX('07 Uspora casu'!$K$5:$O$5,MATCH(Z$36,'07 Uspora casu'!$K$5:$O$5,1))))*Y42))),0)))</f>
        <v>9.3936545180895656E-3</v>
      </c>
      <c r="AA42" s="48">
        <f>IF($E42="",0,IF('07 Uspora casu'!$D$2="Jazdný čas",IFERROR(IF(AA$36&lt;MIN('07 Uspora casu'!$K$5:$O$5),AB42*('07 Uspora casu'!$K11/'07 Uspora casu'!$L11)^(1/('07 Uspora casu'!$L$5-'07 Uspora casu'!$K$5)),IF(AA$36&gt;MAX('07 Uspora casu'!$K$5:$O$5),(INDEX('07 Uspora casu'!$K11:$O11,MATCH(AA$36,'07 Uspora casu'!$K$5:$O$5,1))/INDEX('07 Uspora casu'!$K11:$O11,MATCH(AA$36,'07 Uspora casu'!$K$5:$O$5,1)-1))^(1/(INDEX('07 Uspora casu'!$K$5:$O$5,MATCH(AA$36,'07 Uspora casu'!$K$5:$O$5,1))-INDEX('07 Uspora casu'!$K$5:$O$5,MATCH(AA$36,'07 Uspora casu'!$K$5:$O$5,1)-1)))*Z42,IFERROR(INDEX('07 Uspora casu'!$K11:$O11,MATCH(AA$36,'07 Uspora casu'!$K$5:$O$5,0))/60,(INDEX('07 Uspora casu'!$K11:$O11,MATCH(AA$36,'07 Uspora casu'!$K$5:$O$5,1)+1)/INDEX('07 Uspora casu'!$K11:$O11,MATCH(AA$36,'07 Uspora casu'!$K$5:$O$5,1)))^(1/(INDEX('07 Uspora casu'!$K$5:$O$5,MATCH(AA$36,'07 Uspora casu'!$K$5:$O$5,1)+1)-INDEX('07 Uspora casu'!$K$5:$O$5,MATCH(AA$36,'07 Uspora casu'!$K$5:$O$5,1))))*Z42))),0),IFERROR(IF(AA$36&lt;MIN('07 Uspora casu'!$K$5:$O$5),AB42*('07 Uspora casu'!$L11/'07 Uspora casu'!$K11)^(1/('07 Uspora casu'!$L$5-'07 Uspora casu'!$K$5)),IF(AA$36&gt;MAX('07 Uspora casu'!$K$5:$O$5),(INDEX('07 Uspora casu'!$K11:$O11,MATCH(AA$36,'07 Uspora casu'!$K$5:$O$5,1)-1)/INDEX('07 Uspora casu'!$K11:$O11,MATCH(AA$36,'07 Uspora casu'!$K$5:$O$5,1)))^(1/(INDEX('07 Uspora casu'!$K$5:$O$5,MATCH(AA$36,'07 Uspora casu'!$K$5:$O$5,1))-INDEX('07 Uspora casu'!$K$5:$O$5,MATCH(AA$36,'07 Uspora casu'!$K$5:$O$5,1)-1)))*Z42,IFERROR($E42/INDEX('07 Uspora casu'!$K11:$O11,MATCH(AA$36,'07 Uspora casu'!$K$5:$O$5,0)),(INDEX('07 Uspora casu'!$K11:$O11,MATCH(AA$36,'07 Uspora casu'!$K$5:$O$5,1))/INDEX('07 Uspora casu'!$K11:$O11,MATCH(AA$36,'07 Uspora casu'!$K$5:$O$5,1)+1))^(1/(INDEX('07 Uspora casu'!$K$5:$O$5,MATCH(AA$36,'07 Uspora casu'!$K$5:$O$5,1)+1)-INDEX('07 Uspora casu'!$K$5:$O$5,MATCH(AA$36,'07 Uspora casu'!$K$5:$O$5,1))))*Z42))),0)))</f>
        <v>9.4480358030830432E-3</v>
      </c>
      <c r="AB42" s="48">
        <f>IF($E42="",0,IF('07 Uspora casu'!$D$2="Jazdný čas",IFERROR(IF(AB$36&lt;MIN('07 Uspora casu'!$K$5:$O$5),AC42*('07 Uspora casu'!$K11/'07 Uspora casu'!$L11)^(1/('07 Uspora casu'!$L$5-'07 Uspora casu'!$K$5)),IF(AB$36&gt;MAX('07 Uspora casu'!$K$5:$O$5),(INDEX('07 Uspora casu'!$K11:$O11,MATCH(AB$36,'07 Uspora casu'!$K$5:$O$5,1))/INDEX('07 Uspora casu'!$K11:$O11,MATCH(AB$36,'07 Uspora casu'!$K$5:$O$5,1)-1))^(1/(INDEX('07 Uspora casu'!$K$5:$O$5,MATCH(AB$36,'07 Uspora casu'!$K$5:$O$5,1))-INDEX('07 Uspora casu'!$K$5:$O$5,MATCH(AB$36,'07 Uspora casu'!$K$5:$O$5,1)-1)))*AA42,IFERROR(INDEX('07 Uspora casu'!$K11:$O11,MATCH(AB$36,'07 Uspora casu'!$K$5:$O$5,0))/60,(INDEX('07 Uspora casu'!$K11:$O11,MATCH(AB$36,'07 Uspora casu'!$K$5:$O$5,1)+1)/INDEX('07 Uspora casu'!$K11:$O11,MATCH(AB$36,'07 Uspora casu'!$K$5:$O$5,1)))^(1/(INDEX('07 Uspora casu'!$K$5:$O$5,MATCH(AB$36,'07 Uspora casu'!$K$5:$O$5,1)+1)-INDEX('07 Uspora casu'!$K$5:$O$5,MATCH(AB$36,'07 Uspora casu'!$K$5:$O$5,1))))*AA42))),0),IFERROR(IF(AB$36&lt;MIN('07 Uspora casu'!$K$5:$O$5),AC42*('07 Uspora casu'!$L11/'07 Uspora casu'!$K11)^(1/('07 Uspora casu'!$L$5-'07 Uspora casu'!$K$5)),IF(AB$36&gt;MAX('07 Uspora casu'!$K$5:$O$5),(INDEX('07 Uspora casu'!$K11:$O11,MATCH(AB$36,'07 Uspora casu'!$K$5:$O$5,1)-1)/INDEX('07 Uspora casu'!$K11:$O11,MATCH(AB$36,'07 Uspora casu'!$K$5:$O$5,1)))^(1/(INDEX('07 Uspora casu'!$K$5:$O$5,MATCH(AB$36,'07 Uspora casu'!$K$5:$O$5,1))-INDEX('07 Uspora casu'!$K$5:$O$5,MATCH(AB$36,'07 Uspora casu'!$K$5:$O$5,1)-1)))*AA42,IFERROR($E42/INDEX('07 Uspora casu'!$K11:$O11,MATCH(AB$36,'07 Uspora casu'!$K$5:$O$5,0)),(INDEX('07 Uspora casu'!$K11:$O11,MATCH(AB$36,'07 Uspora casu'!$K$5:$O$5,1))/INDEX('07 Uspora casu'!$K11:$O11,MATCH(AB$36,'07 Uspora casu'!$K$5:$O$5,1)+1))^(1/(INDEX('07 Uspora casu'!$K$5:$O$5,MATCH(AB$36,'07 Uspora casu'!$K$5:$O$5,1)+1)-INDEX('07 Uspora casu'!$K$5:$O$5,MATCH(AB$36,'07 Uspora casu'!$K$5:$O$5,1))))*AA42))),0)))</f>
        <v>9.5223962772859692E-3</v>
      </c>
      <c r="AC42" s="48">
        <f>IF($E42="",0,IF('07 Uspora casu'!$D$2="Jazdný čas",IFERROR(IF(AC$36&lt;MIN('07 Uspora casu'!$K$5:$O$5),AD42*('07 Uspora casu'!$K11/'07 Uspora casu'!$L11)^(1/('07 Uspora casu'!$L$5-'07 Uspora casu'!$K$5)),IF(AC$36&gt;MAX('07 Uspora casu'!$K$5:$O$5),(INDEX('07 Uspora casu'!$K11:$O11,MATCH(AC$36,'07 Uspora casu'!$K$5:$O$5,1))/INDEX('07 Uspora casu'!$K11:$O11,MATCH(AC$36,'07 Uspora casu'!$K$5:$O$5,1)-1))^(1/(INDEX('07 Uspora casu'!$K$5:$O$5,MATCH(AC$36,'07 Uspora casu'!$K$5:$O$5,1))-INDEX('07 Uspora casu'!$K$5:$O$5,MATCH(AC$36,'07 Uspora casu'!$K$5:$O$5,1)-1)))*AB42,IFERROR(INDEX('07 Uspora casu'!$K11:$O11,MATCH(AC$36,'07 Uspora casu'!$K$5:$O$5,0))/60,(INDEX('07 Uspora casu'!$K11:$O11,MATCH(AC$36,'07 Uspora casu'!$K$5:$O$5,1)+1)/INDEX('07 Uspora casu'!$K11:$O11,MATCH(AC$36,'07 Uspora casu'!$K$5:$O$5,1)))^(1/(INDEX('07 Uspora casu'!$K$5:$O$5,MATCH(AC$36,'07 Uspora casu'!$K$5:$O$5,1)+1)-INDEX('07 Uspora casu'!$K$5:$O$5,MATCH(AC$36,'07 Uspora casu'!$K$5:$O$5,1))))*AB42))),0),IFERROR(IF(AC$36&lt;MIN('07 Uspora casu'!$K$5:$O$5),AD42*('07 Uspora casu'!$L11/'07 Uspora casu'!$K11)^(1/('07 Uspora casu'!$L$5-'07 Uspora casu'!$K$5)),IF(AC$36&gt;MAX('07 Uspora casu'!$K$5:$O$5),(INDEX('07 Uspora casu'!$K11:$O11,MATCH(AC$36,'07 Uspora casu'!$K$5:$O$5,1)-1)/INDEX('07 Uspora casu'!$K11:$O11,MATCH(AC$36,'07 Uspora casu'!$K$5:$O$5,1)))^(1/(INDEX('07 Uspora casu'!$K$5:$O$5,MATCH(AC$36,'07 Uspora casu'!$K$5:$O$5,1))-INDEX('07 Uspora casu'!$K$5:$O$5,MATCH(AC$36,'07 Uspora casu'!$K$5:$O$5,1)-1)))*AB42,IFERROR($E42/INDEX('07 Uspora casu'!$K11:$O11,MATCH(AC$36,'07 Uspora casu'!$K$5:$O$5,0)),(INDEX('07 Uspora casu'!$K11:$O11,MATCH(AC$36,'07 Uspora casu'!$K$5:$O$5,1))/INDEX('07 Uspora casu'!$K11:$O11,MATCH(AC$36,'07 Uspora casu'!$K$5:$O$5,1)+1))^(1/(INDEX('07 Uspora casu'!$K$5:$O$5,MATCH(AC$36,'07 Uspora casu'!$K$5:$O$5,1)+1)-INDEX('07 Uspora casu'!$K$5:$O$5,MATCH(AC$36,'07 Uspora casu'!$K$5:$O$5,1))))*AB42))),0)))</f>
        <v>9.5973420033061974E-3</v>
      </c>
      <c r="AD42" s="48">
        <f>IF($E42="",0,IF('07 Uspora casu'!$D$2="Jazdný čas",IFERROR(IF(AD$36&lt;MIN('07 Uspora casu'!$K$5:$O$5),AE42*('07 Uspora casu'!$K11/'07 Uspora casu'!$L11)^(1/('07 Uspora casu'!$L$5-'07 Uspora casu'!$K$5)),IF(AD$36&gt;MAX('07 Uspora casu'!$K$5:$O$5),(INDEX('07 Uspora casu'!$K11:$O11,MATCH(AD$36,'07 Uspora casu'!$K$5:$O$5,1))/INDEX('07 Uspora casu'!$K11:$O11,MATCH(AD$36,'07 Uspora casu'!$K$5:$O$5,1)-1))^(1/(INDEX('07 Uspora casu'!$K$5:$O$5,MATCH(AD$36,'07 Uspora casu'!$K$5:$O$5,1))-INDEX('07 Uspora casu'!$K$5:$O$5,MATCH(AD$36,'07 Uspora casu'!$K$5:$O$5,1)-1)))*AC42,IFERROR(INDEX('07 Uspora casu'!$K11:$O11,MATCH(AD$36,'07 Uspora casu'!$K$5:$O$5,0))/60,(INDEX('07 Uspora casu'!$K11:$O11,MATCH(AD$36,'07 Uspora casu'!$K$5:$O$5,1)+1)/INDEX('07 Uspora casu'!$K11:$O11,MATCH(AD$36,'07 Uspora casu'!$K$5:$O$5,1)))^(1/(INDEX('07 Uspora casu'!$K$5:$O$5,MATCH(AD$36,'07 Uspora casu'!$K$5:$O$5,1)+1)-INDEX('07 Uspora casu'!$K$5:$O$5,MATCH(AD$36,'07 Uspora casu'!$K$5:$O$5,1))))*AC42))),0),IFERROR(IF(AD$36&lt;MIN('07 Uspora casu'!$K$5:$O$5),AE42*('07 Uspora casu'!$L11/'07 Uspora casu'!$K11)^(1/('07 Uspora casu'!$L$5-'07 Uspora casu'!$K$5)),IF(AD$36&gt;MAX('07 Uspora casu'!$K$5:$O$5),(INDEX('07 Uspora casu'!$K11:$O11,MATCH(AD$36,'07 Uspora casu'!$K$5:$O$5,1)-1)/INDEX('07 Uspora casu'!$K11:$O11,MATCH(AD$36,'07 Uspora casu'!$K$5:$O$5,1)))^(1/(INDEX('07 Uspora casu'!$K$5:$O$5,MATCH(AD$36,'07 Uspora casu'!$K$5:$O$5,1))-INDEX('07 Uspora casu'!$K$5:$O$5,MATCH(AD$36,'07 Uspora casu'!$K$5:$O$5,1)-1)))*AC42,IFERROR($E42/INDEX('07 Uspora casu'!$K11:$O11,MATCH(AD$36,'07 Uspora casu'!$K$5:$O$5,0)),(INDEX('07 Uspora casu'!$K11:$O11,MATCH(AD$36,'07 Uspora casu'!$K$5:$O$5,1))/INDEX('07 Uspora casu'!$K11:$O11,MATCH(AD$36,'07 Uspora casu'!$K$5:$O$5,1)+1))^(1/(INDEX('07 Uspora casu'!$K$5:$O$5,MATCH(AD$36,'07 Uspora casu'!$K$5:$O$5,1)+1)-INDEX('07 Uspora casu'!$K$5:$O$5,MATCH(AD$36,'07 Uspora casu'!$K$5:$O$5,1))))*AC42))),0)))</f>
        <v>9.6728775873500938E-3</v>
      </c>
      <c r="AE42" s="48">
        <f>IF($E42="",0,IF('07 Uspora casu'!$D$2="Jazdný čas",IFERROR(IF(AE$36&lt;MIN('07 Uspora casu'!$K$5:$O$5),AF42*('07 Uspora casu'!$K11/'07 Uspora casu'!$L11)^(1/('07 Uspora casu'!$L$5-'07 Uspora casu'!$K$5)),IF(AE$36&gt;MAX('07 Uspora casu'!$K$5:$O$5),(INDEX('07 Uspora casu'!$K11:$O11,MATCH(AE$36,'07 Uspora casu'!$K$5:$O$5,1))/INDEX('07 Uspora casu'!$K11:$O11,MATCH(AE$36,'07 Uspora casu'!$K$5:$O$5,1)-1))^(1/(INDEX('07 Uspora casu'!$K$5:$O$5,MATCH(AE$36,'07 Uspora casu'!$K$5:$O$5,1))-INDEX('07 Uspora casu'!$K$5:$O$5,MATCH(AE$36,'07 Uspora casu'!$K$5:$O$5,1)-1)))*AD42,IFERROR(INDEX('07 Uspora casu'!$K11:$O11,MATCH(AE$36,'07 Uspora casu'!$K$5:$O$5,0))/60,(INDEX('07 Uspora casu'!$K11:$O11,MATCH(AE$36,'07 Uspora casu'!$K$5:$O$5,1)+1)/INDEX('07 Uspora casu'!$K11:$O11,MATCH(AE$36,'07 Uspora casu'!$K$5:$O$5,1)))^(1/(INDEX('07 Uspora casu'!$K$5:$O$5,MATCH(AE$36,'07 Uspora casu'!$K$5:$O$5,1)+1)-INDEX('07 Uspora casu'!$K$5:$O$5,MATCH(AE$36,'07 Uspora casu'!$K$5:$O$5,1))))*AD42))),0),IFERROR(IF(AE$36&lt;MIN('07 Uspora casu'!$K$5:$O$5),AF42*('07 Uspora casu'!$L11/'07 Uspora casu'!$K11)^(1/('07 Uspora casu'!$L$5-'07 Uspora casu'!$K$5)),IF(AE$36&gt;MAX('07 Uspora casu'!$K$5:$O$5),(INDEX('07 Uspora casu'!$K11:$O11,MATCH(AE$36,'07 Uspora casu'!$K$5:$O$5,1)-1)/INDEX('07 Uspora casu'!$K11:$O11,MATCH(AE$36,'07 Uspora casu'!$K$5:$O$5,1)))^(1/(INDEX('07 Uspora casu'!$K$5:$O$5,MATCH(AE$36,'07 Uspora casu'!$K$5:$O$5,1))-INDEX('07 Uspora casu'!$K$5:$O$5,MATCH(AE$36,'07 Uspora casu'!$K$5:$O$5,1)-1)))*AD42,IFERROR($E42/INDEX('07 Uspora casu'!$K11:$O11,MATCH(AE$36,'07 Uspora casu'!$K$5:$O$5,0)),(INDEX('07 Uspora casu'!$K11:$O11,MATCH(AE$36,'07 Uspora casu'!$K$5:$O$5,1))/INDEX('07 Uspora casu'!$K11:$O11,MATCH(AE$36,'07 Uspora casu'!$K$5:$O$5,1)+1))^(1/(INDEX('07 Uspora casu'!$K$5:$O$5,MATCH(AE$36,'07 Uspora casu'!$K$5:$O$5,1)+1)-INDEX('07 Uspora casu'!$K$5:$O$5,MATCH(AE$36,'07 Uspora casu'!$K$5:$O$5,1))))*AD42))),0)))</f>
        <v>9.7490076718770285E-3</v>
      </c>
      <c r="AF42" s="48">
        <f>IF($E42="",0,IF('07 Uspora casu'!$D$2="Jazdný čas",IFERROR(IF(AF$36&lt;MIN('07 Uspora casu'!$K$5:$O$5),AG42*('07 Uspora casu'!$K11/'07 Uspora casu'!$L11)^(1/('07 Uspora casu'!$L$5-'07 Uspora casu'!$K$5)),IF(AF$36&gt;MAX('07 Uspora casu'!$K$5:$O$5),(INDEX('07 Uspora casu'!$K11:$O11,MATCH(AF$36,'07 Uspora casu'!$K$5:$O$5,1))/INDEX('07 Uspora casu'!$K11:$O11,MATCH(AF$36,'07 Uspora casu'!$K$5:$O$5,1)-1))^(1/(INDEX('07 Uspora casu'!$K$5:$O$5,MATCH(AF$36,'07 Uspora casu'!$K$5:$O$5,1))-INDEX('07 Uspora casu'!$K$5:$O$5,MATCH(AF$36,'07 Uspora casu'!$K$5:$O$5,1)-1)))*AE42,IFERROR(INDEX('07 Uspora casu'!$K11:$O11,MATCH(AF$36,'07 Uspora casu'!$K$5:$O$5,0))/60,(INDEX('07 Uspora casu'!$K11:$O11,MATCH(AF$36,'07 Uspora casu'!$K$5:$O$5,1)+1)/INDEX('07 Uspora casu'!$K11:$O11,MATCH(AF$36,'07 Uspora casu'!$K$5:$O$5,1)))^(1/(INDEX('07 Uspora casu'!$K$5:$O$5,MATCH(AF$36,'07 Uspora casu'!$K$5:$O$5,1)+1)-INDEX('07 Uspora casu'!$K$5:$O$5,MATCH(AF$36,'07 Uspora casu'!$K$5:$O$5,1))))*AE42))),0),IFERROR(IF(AF$36&lt;MIN('07 Uspora casu'!$K$5:$O$5),AG42*('07 Uspora casu'!$L11/'07 Uspora casu'!$K11)^(1/('07 Uspora casu'!$L$5-'07 Uspora casu'!$K$5)),IF(AF$36&gt;MAX('07 Uspora casu'!$K$5:$O$5),(INDEX('07 Uspora casu'!$K11:$O11,MATCH(AF$36,'07 Uspora casu'!$K$5:$O$5,1)-1)/INDEX('07 Uspora casu'!$K11:$O11,MATCH(AF$36,'07 Uspora casu'!$K$5:$O$5,1)))^(1/(INDEX('07 Uspora casu'!$K$5:$O$5,MATCH(AF$36,'07 Uspora casu'!$K$5:$O$5,1))-INDEX('07 Uspora casu'!$K$5:$O$5,MATCH(AF$36,'07 Uspora casu'!$K$5:$O$5,1)-1)))*AE42,IFERROR($E42/INDEX('07 Uspora casu'!$K11:$O11,MATCH(AF$36,'07 Uspora casu'!$K$5:$O$5,0)),(INDEX('07 Uspora casu'!$K11:$O11,MATCH(AF$36,'07 Uspora casu'!$K$5:$O$5,1))/INDEX('07 Uspora casu'!$K11:$O11,MATCH(AF$36,'07 Uspora casu'!$K$5:$O$5,1)+1))^(1/(INDEX('07 Uspora casu'!$K$5:$O$5,MATCH(AF$36,'07 Uspora casu'!$K$5:$O$5,1)+1)-INDEX('07 Uspora casu'!$K$5:$O$5,MATCH(AF$36,'07 Uspora casu'!$K$5:$O$5,1))))*AE42))),0)))</f>
        <v>9.8257369358847064E-3</v>
      </c>
      <c r="AG42" s="48">
        <f>IF($E42="",0,IF('07 Uspora casu'!$D$2="Jazdný čas",IFERROR(IF(AG$36&lt;MIN('07 Uspora casu'!$K$5:$O$5),AH42*('07 Uspora casu'!$K11/'07 Uspora casu'!$L11)^(1/('07 Uspora casu'!$L$5-'07 Uspora casu'!$K$5)),IF(AG$36&gt;MAX('07 Uspora casu'!$K$5:$O$5),(INDEX('07 Uspora casu'!$K11:$O11,MATCH(AG$36,'07 Uspora casu'!$K$5:$O$5,1))/INDEX('07 Uspora casu'!$K11:$O11,MATCH(AG$36,'07 Uspora casu'!$K$5:$O$5,1)-1))^(1/(INDEX('07 Uspora casu'!$K$5:$O$5,MATCH(AG$36,'07 Uspora casu'!$K$5:$O$5,1))-INDEX('07 Uspora casu'!$K$5:$O$5,MATCH(AG$36,'07 Uspora casu'!$K$5:$O$5,1)-1)))*AF42,IFERROR(INDEX('07 Uspora casu'!$K11:$O11,MATCH(AG$36,'07 Uspora casu'!$K$5:$O$5,0))/60,(INDEX('07 Uspora casu'!$K11:$O11,MATCH(AG$36,'07 Uspora casu'!$K$5:$O$5,1)+1)/INDEX('07 Uspora casu'!$K11:$O11,MATCH(AG$36,'07 Uspora casu'!$K$5:$O$5,1)))^(1/(INDEX('07 Uspora casu'!$K$5:$O$5,MATCH(AG$36,'07 Uspora casu'!$K$5:$O$5,1)+1)-INDEX('07 Uspora casu'!$K$5:$O$5,MATCH(AG$36,'07 Uspora casu'!$K$5:$O$5,1))))*AF42))),0),IFERROR(IF(AG$36&lt;MIN('07 Uspora casu'!$K$5:$O$5),AH42*('07 Uspora casu'!$L11/'07 Uspora casu'!$K11)^(1/('07 Uspora casu'!$L$5-'07 Uspora casu'!$K$5)),IF(AG$36&gt;MAX('07 Uspora casu'!$K$5:$O$5),(INDEX('07 Uspora casu'!$K11:$O11,MATCH(AG$36,'07 Uspora casu'!$K$5:$O$5,1)-1)/INDEX('07 Uspora casu'!$K11:$O11,MATCH(AG$36,'07 Uspora casu'!$K$5:$O$5,1)))^(1/(INDEX('07 Uspora casu'!$K$5:$O$5,MATCH(AG$36,'07 Uspora casu'!$K$5:$O$5,1))-INDEX('07 Uspora casu'!$K$5:$O$5,MATCH(AG$36,'07 Uspora casu'!$K$5:$O$5,1)-1)))*AF42,IFERROR($E42/INDEX('07 Uspora casu'!$K11:$O11,MATCH(AG$36,'07 Uspora casu'!$K$5:$O$5,0)),(INDEX('07 Uspora casu'!$K11:$O11,MATCH(AG$36,'07 Uspora casu'!$K$5:$O$5,1))/INDEX('07 Uspora casu'!$K11:$O11,MATCH(AG$36,'07 Uspora casu'!$K$5:$O$5,1)+1))^(1/(INDEX('07 Uspora casu'!$K$5:$O$5,MATCH(AG$36,'07 Uspora casu'!$K$5:$O$5,1)+1)-INDEX('07 Uspora casu'!$K$5:$O$5,MATCH(AG$36,'07 Uspora casu'!$K$5:$O$5,1))))*AF42))),0)))</f>
        <v>9.9030700951967376E-3</v>
      </c>
      <c r="AH42" s="48">
        <f>IF($E42="",0,IF('07 Uspora casu'!$D$2="Jazdný čas",IFERROR(IF(AH$36&lt;MIN('07 Uspora casu'!$K$5:$O$5),AI42*('07 Uspora casu'!$K11/'07 Uspora casu'!$L11)^(1/('07 Uspora casu'!$L$5-'07 Uspora casu'!$K$5)),IF(AH$36&gt;MAX('07 Uspora casu'!$K$5:$O$5),(INDEX('07 Uspora casu'!$K11:$O11,MATCH(AH$36,'07 Uspora casu'!$K$5:$O$5,1))/INDEX('07 Uspora casu'!$K11:$O11,MATCH(AH$36,'07 Uspora casu'!$K$5:$O$5,1)-1))^(1/(INDEX('07 Uspora casu'!$K$5:$O$5,MATCH(AH$36,'07 Uspora casu'!$K$5:$O$5,1))-INDEX('07 Uspora casu'!$K$5:$O$5,MATCH(AH$36,'07 Uspora casu'!$K$5:$O$5,1)-1)))*AG42,IFERROR(INDEX('07 Uspora casu'!$K11:$O11,MATCH(AH$36,'07 Uspora casu'!$K$5:$O$5,0))/60,(INDEX('07 Uspora casu'!$K11:$O11,MATCH(AH$36,'07 Uspora casu'!$K$5:$O$5,1)+1)/INDEX('07 Uspora casu'!$K11:$O11,MATCH(AH$36,'07 Uspora casu'!$K$5:$O$5,1)))^(1/(INDEX('07 Uspora casu'!$K$5:$O$5,MATCH(AH$36,'07 Uspora casu'!$K$5:$O$5,1)+1)-INDEX('07 Uspora casu'!$K$5:$O$5,MATCH(AH$36,'07 Uspora casu'!$K$5:$O$5,1))))*AG42))),0),IFERROR(IF(AH$36&lt;MIN('07 Uspora casu'!$K$5:$O$5),AI42*('07 Uspora casu'!$L11/'07 Uspora casu'!$K11)^(1/('07 Uspora casu'!$L$5-'07 Uspora casu'!$K$5)),IF(AH$36&gt;MAX('07 Uspora casu'!$K$5:$O$5),(INDEX('07 Uspora casu'!$K11:$O11,MATCH(AH$36,'07 Uspora casu'!$K$5:$O$5,1)-1)/INDEX('07 Uspora casu'!$K11:$O11,MATCH(AH$36,'07 Uspora casu'!$K$5:$O$5,1)))^(1/(INDEX('07 Uspora casu'!$K$5:$O$5,MATCH(AH$36,'07 Uspora casu'!$K$5:$O$5,1))-INDEX('07 Uspora casu'!$K$5:$O$5,MATCH(AH$36,'07 Uspora casu'!$K$5:$O$5,1)-1)))*AG42,IFERROR($E42/INDEX('07 Uspora casu'!$K11:$O11,MATCH(AH$36,'07 Uspora casu'!$K$5:$O$5,0)),(INDEX('07 Uspora casu'!$K11:$O11,MATCH(AH$36,'07 Uspora casu'!$K$5:$O$5,1))/INDEX('07 Uspora casu'!$K11:$O11,MATCH(AH$36,'07 Uspora casu'!$K$5:$O$5,1)+1))^(1/(INDEX('07 Uspora casu'!$K$5:$O$5,MATCH(AH$36,'07 Uspora casu'!$K$5:$O$5,1)+1)-INDEX('07 Uspora casu'!$K$5:$O$5,MATCH(AH$36,'07 Uspora casu'!$K$5:$O$5,1))))*AG42))),0)))</f>
        <v>9.9810119027524784E-3</v>
      </c>
      <c r="AI42" s="48">
        <f>IF($E42="",0,IF('07 Uspora casu'!$D$2="Jazdný čas",IFERROR(IF(AI$36&lt;MIN('07 Uspora casu'!$K$5:$O$5),AJ42*('07 Uspora casu'!$K11/'07 Uspora casu'!$L11)^(1/('07 Uspora casu'!$L$5-'07 Uspora casu'!$K$5)),IF(AI$36&gt;MAX('07 Uspora casu'!$K$5:$O$5),(INDEX('07 Uspora casu'!$K11:$O11,MATCH(AI$36,'07 Uspora casu'!$K$5:$O$5,1))/INDEX('07 Uspora casu'!$K11:$O11,MATCH(AI$36,'07 Uspora casu'!$K$5:$O$5,1)-1))^(1/(INDEX('07 Uspora casu'!$K$5:$O$5,MATCH(AI$36,'07 Uspora casu'!$K$5:$O$5,1))-INDEX('07 Uspora casu'!$K$5:$O$5,MATCH(AI$36,'07 Uspora casu'!$K$5:$O$5,1)-1)))*AH42,IFERROR(INDEX('07 Uspora casu'!$K11:$O11,MATCH(AI$36,'07 Uspora casu'!$K$5:$O$5,0))/60,(INDEX('07 Uspora casu'!$K11:$O11,MATCH(AI$36,'07 Uspora casu'!$K$5:$O$5,1)+1)/INDEX('07 Uspora casu'!$K11:$O11,MATCH(AI$36,'07 Uspora casu'!$K$5:$O$5,1)))^(1/(INDEX('07 Uspora casu'!$K$5:$O$5,MATCH(AI$36,'07 Uspora casu'!$K$5:$O$5,1)+1)-INDEX('07 Uspora casu'!$K$5:$O$5,MATCH(AI$36,'07 Uspora casu'!$K$5:$O$5,1))))*AH42))),0),IFERROR(IF(AI$36&lt;MIN('07 Uspora casu'!$K$5:$O$5),AJ42*('07 Uspora casu'!$L11/'07 Uspora casu'!$K11)^(1/('07 Uspora casu'!$L$5-'07 Uspora casu'!$K$5)),IF(AI$36&gt;MAX('07 Uspora casu'!$K$5:$O$5),(INDEX('07 Uspora casu'!$K11:$O11,MATCH(AI$36,'07 Uspora casu'!$K$5:$O$5,1)-1)/INDEX('07 Uspora casu'!$K11:$O11,MATCH(AI$36,'07 Uspora casu'!$K$5:$O$5,1)))^(1/(INDEX('07 Uspora casu'!$K$5:$O$5,MATCH(AI$36,'07 Uspora casu'!$K$5:$O$5,1))-INDEX('07 Uspora casu'!$K$5:$O$5,MATCH(AI$36,'07 Uspora casu'!$K$5:$O$5,1)-1)))*AH42,IFERROR($E42/INDEX('07 Uspora casu'!$K11:$O11,MATCH(AI$36,'07 Uspora casu'!$K$5:$O$5,0)),(INDEX('07 Uspora casu'!$K11:$O11,MATCH(AI$36,'07 Uspora casu'!$K$5:$O$5,1))/INDEX('07 Uspora casu'!$K11:$O11,MATCH(AI$36,'07 Uspora casu'!$K$5:$O$5,1)+1))^(1/(INDEX('07 Uspora casu'!$K$5:$O$5,MATCH(AI$36,'07 Uspora casu'!$K$5:$O$5,1)+1)-INDEX('07 Uspora casu'!$K$5:$O$5,MATCH(AI$36,'07 Uspora casu'!$K$5:$O$5,1))))*AH42))),0)))</f>
        <v>1.0059567148899147E-2</v>
      </c>
      <c r="AJ42" s="48">
        <f>IF($E42="",0,IF('07 Uspora casu'!$D$2="Jazdný čas",IFERROR(IF(AJ$36&lt;MIN('07 Uspora casu'!$K$5:$O$5),AK42*('07 Uspora casu'!$K11/'07 Uspora casu'!$L11)^(1/('07 Uspora casu'!$L$5-'07 Uspora casu'!$K$5)),IF(AJ$36&gt;MAX('07 Uspora casu'!$K$5:$O$5),(INDEX('07 Uspora casu'!$K11:$O11,MATCH(AJ$36,'07 Uspora casu'!$K$5:$O$5,1))/INDEX('07 Uspora casu'!$K11:$O11,MATCH(AJ$36,'07 Uspora casu'!$K$5:$O$5,1)-1))^(1/(INDEX('07 Uspora casu'!$K$5:$O$5,MATCH(AJ$36,'07 Uspora casu'!$K$5:$O$5,1))-INDEX('07 Uspora casu'!$K$5:$O$5,MATCH(AJ$36,'07 Uspora casu'!$K$5:$O$5,1)-1)))*AI42,IFERROR(INDEX('07 Uspora casu'!$K11:$O11,MATCH(AJ$36,'07 Uspora casu'!$K$5:$O$5,0))/60,(INDEX('07 Uspora casu'!$K11:$O11,MATCH(AJ$36,'07 Uspora casu'!$K$5:$O$5,1)+1)/INDEX('07 Uspora casu'!$K11:$O11,MATCH(AJ$36,'07 Uspora casu'!$K$5:$O$5,1)))^(1/(INDEX('07 Uspora casu'!$K$5:$O$5,MATCH(AJ$36,'07 Uspora casu'!$K$5:$O$5,1)+1)-INDEX('07 Uspora casu'!$K$5:$O$5,MATCH(AJ$36,'07 Uspora casu'!$K$5:$O$5,1))))*AI42))),0),IFERROR(IF(AJ$36&lt;MIN('07 Uspora casu'!$K$5:$O$5),AK42*('07 Uspora casu'!$L11/'07 Uspora casu'!$K11)^(1/('07 Uspora casu'!$L$5-'07 Uspora casu'!$K$5)),IF(AJ$36&gt;MAX('07 Uspora casu'!$K$5:$O$5),(INDEX('07 Uspora casu'!$K11:$O11,MATCH(AJ$36,'07 Uspora casu'!$K$5:$O$5,1)-1)/INDEX('07 Uspora casu'!$K11:$O11,MATCH(AJ$36,'07 Uspora casu'!$K$5:$O$5,1)))^(1/(INDEX('07 Uspora casu'!$K$5:$O$5,MATCH(AJ$36,'07 Uspora casu'!$K$5:$O$5,1))-INDEX('07 Uspora casu'!$K$5:$O$5,MATCH(AJ$36,'07 Uspora casu'!$K$5:$O$5,1)-1)))*AI42,IFERROR($E42/INDEX('07 Uspora casu'!$K11:$O11,MATCH(AJ$36,'07 Uspora casu'!$K$5:$O$5,0)),(INDEX('07 Uspora casu'!$K11:$O11,MATCH(AJ$36,'07 Uspora casu'!$K$5:$O$5,1))/INDEX('07 Uspora casu'!$K11:$O11,MATCH(AJ$36,'07 Uspora casu'!$K$5:$O$5,1)+1))^(1/(INDEX('07 Uspora casu'!$K$5:$O$5,MATCH(AJ$36,'07 Uspora casu'!$K$5:$O$5,1)+1)-INDEX('07 Uspora casu'!$K$5:$O$5,MATCH(AJ$36,'07 Uspora casu'!$K$5:$O$5,1))))*AI42))),0)))</f>
        <v>1.0138740661686234E-2</v>
      </c>
      <c r="AK42" s="48">
        <f>IF($E42="",0,IF('07 Uspora casu'!$D$2="Jazdný čas",IFERROR(IF(AK$36&lt;MIN('07 Uspora casu'!$K$5:$O$5),AL42*('07 Uspora casu'!$K11/'07 Uspora casu'!$L11)^(1/('07 Uspora casu'!$L$5-'07 Uspora casu'!$K$5)),IF(AK$36&gt;MAX('07 Uspora casu'!$K$5:$O$5),(INDEX('07 Uspora casu'!$K11:$O11,MATCH(AK$36,'07 Uspora casu'!$K$5:$O$5,1))/INDEX('07 Uspora casu'!$K11:$O11,MATCH(AK$36,'07 Uspora casu'!$K$5:$O$5,1)-1))^(1/(INDEX('07 Uspora casu'!$K$5:$O$5,MATCH(AK$36,'07 Uspora casu'!$K$5:$O$5,1))-INDEX('07 Uspora casu'!$K$5:$O$5,MATCH(AK$36,'07 Uspora casu'!$K$5:$O$5,1)-1)))*AJ42,IFERROR(INDEX('07 Uspora casu'!$K11:$O11,MATCH(AK$36,'07 Uspora casu'!$K$5:$O$5,0))/60,(INDEX('07 Uspora casu'!$K11:$O11,MATCH(AK$36,'07 Uspora casu'!$K$5:$O$5,1)+1)/INDEX('07 Uspora casu'!$K11:$O11,MATCH(AK$36,'07 Uspora casu'!$K$5:$O$5,1)))^(1/(INDEX('07 Uspora casu'!$K$5:$O$5,MATCH(AK$36,'07 Uspora casu'!$K$5:$O$5,1)+1)-INDEX('07 Uspora casu'!$K$5:$O$5,MATCH(AK$36,'07 Uspora casu'!$K$5:$O$5,1))))*AJ42))),0),IFERROR(IF(AK$36&lt;MIN('07 Uspora casu'!$K$5:$O$5),AL42*('07 Uspora casu'!$L11/'07 Uspora casu'!$K11)^(1/('07 Uspora casu'!$L$5-'07 Uspora casu'!$K$5)),IF(AK$36&gt;MAX('07 Uspora casu'!$K$5:$O$5),(INDEX('07 Uspora casu'!$K11:$O11,MATCH(AK$36,'07 Uspora casu'!$K$5:$O$5,1)-1)/INDEX('07 Uspora casu'!$K11:$O11,MATCH(AK$36,'07 Uspora casu'!$K$5:$O$5,1)))^(1/(INDEX('07 Uspora casu'!$K$5:$O$5,MATCH(AK$36,'07 Uspora casu'!$K$5:$O$5,1))-INDEX('07 Uspora casu'!$K$5:$O$5,MATCH(AK$36,'07 Uspora casu'!$K$5:$O$5,1)-1)))*AJ42,IFERROR($E42/INDEX('07 Uspora casu'!$K11:$O11,MATCH(AK$36,'07 Uspora casu'!$K$5:$O$5,0)),(INDEX('07 Uspora casu'!$K11:$O11,MATCH(AK$36,'07 Uspora casu'!$K$5:$O$5,1))/INDEX('07 Uspora casu'!$K11:$O11,MATCH(AK$36,'07 Uspora casu'!$K$5:$O$5,1)+1))^(1/(INDEX('07 Uspora casu'!$K$5:$O$5,MATCH(AK$36,'07 Uspora casu'!$K$5:$O$5,1)+1)-INDEX('07 Uspora casu'!$K$5:$O$5,MATCH(AK$36,'07 Uspora casu'!$K$5:$O$5,1))))*AJ42))),0)))</f>
        <v>1.0218537307162266E-2</v>
      </c>
      <c r="AL42" s="48">
        <f>IF($E42="",0,IF('07 Uspora casu'!$D$2="Jazdný čas",IFERROR(IF(AL$36&lt;MIN('07 Uspora casu'!$K$5:$O$5),AM42*('07 Uspora casu'!$K11/'07 Uspora casu'!$L11)^(1/('07 Uspora casu'!$L$5-'07 Uspora casu'!$K$5)),IF(AL$36&gt;MAX('07 Uspora casu'!$K$5:$O$5),(INDEX('07 Uspora casu'!$K11:$O11,MATCH(AL$36,'07 Uspora casu'!$K$5:$O$5,1))/INDEX('07 Uspora casu'!$K11:$O11,MATCH(AL$36,'07 Uspora casu'!$K$5:$O$5,1)-1))^(1/(INDEX('07 Uspora casu'!$K$5:$O$5,MATCH(AL$36,'07 Uspora casu'!$K$5:$O$5,1))-INDEX('07 Uspora casu'!$K$5:$O$5,MATCH(AL$36,'07 Uspora casu'!$K$5:$O$5,1)-1)))*AK42,IFERROR(INDEX('07 Uspora casu'!$K11:$O11,MATCH(AL$36,'07 Uspora casu'!$K$5:$O$5,0))/60,(INDEX('07 Uspora casu'!$K11:$O11,MATCH(AL$36,'07 Uspora casu'!$K$5:$O$5,1)+1)/INDEX('07 Uspora casu'!$K11:$O11,MATCH(AL$36,'07 Uspora casu'!$K$5:$O$5,1)))^(1/(INDEX('07 Uspora casu'!$K$5:$O$5,MATCH(AL$36,'07 Uspora casu'!$K$5:$O$5,1)+1)-INDEX('07 Uspora casu'!$K$5:$O$5,MATCH(AL$36,'07 Uspora casu'!$K$5:$O$5,1))))*AK42))),0),IFERROR(IF(AL$36&lt;MIN('07 Uspora casu'!$K$5:$O$5),AM42*('07 Uspora casu'!$L11/'07 Uspora casu'!$K11)^(1/('07 Uspora casu'!$L$5-'07 Uspora casu'!$K$5)),IF(AL$36&gt;MAX('07 Uspora casu'!$K$5:$O$5),(INDEX('07 Uspora casu'!$K11:$O11,MATCH(AL$36,'07 Uspora casu'!$K$5:$O$5,1)-1)/INDEX('07 Uspora casu'!$K11:$O11,MATCH(AL$36,'07 Uspora casu'!$K$5:$O$5,1)))^(1/(INDEX('07 Uspora casu'!$K$5:$O$5,MATCH(AL$36,'07 Uspora casu'!$K$5:$O$5,1))-INDEX('07 Uspora casu'!$K$5:$O$5,MATCH(AL$36,'07 Uspora casu'!$K$5:$O$5,1)-1)))*AK42,IFERROR($E42/INDEX('07 Uspora casu'!$K11:$O11,MATCH(AL$36,'07 Uspora casu'!$K$5:$O$5,0)),(INDEX('07 Uspora casu'!$K11:$O11,MATCH(AL$36,'07 Uspora casu'!$K$5:$O$5,1))/INDEX('07 Uspora casu'!$K11:$O11,MATCH(AL$36,'07 Uspora casu'!$K$5:$O$5,1)+1))^(1/(INDEX('07 Uspora casu'!$K$5:$O$5,MATCH(AL$36,'07 Uspora casu'!$K$5:$O$5,1)+1)-INDEX('07 Uspora casu'!$K$5:$O$5,MATCH(AL$36,'07 Uspora casu'!$K$5:$O$5,1))))*AK42))),0)))</f>
        <v>1.0298961989673835E-2</v>
      </c>
      <c r="AM42" s="48">
        <f>IF($E42="",0,IF('07 Uspora casu'!$D$2="Jazdný čas",IFERROR(IF(AM$36&lt;MIN('07 Uspora casu'!$K$5:$O$5),AN42*('07 Uspora casu'!$K11/'07 Uspora casu'!$L11)^(1/('07 Uspora casu'!$L$5-'07 Uspora casu'!$K$5)),IF(AM$36&gt;MAX('07 Uspora casu'!$K$5:$O$5),(INDEX('07 Uspora casu'!$K11:$O11,MATCH(AM$36,'07 Uspora casu'!$K$5:$O$5,1))/INDEX('07 Uspora casu'!$K11:$O11,MATCH(AM$36,'07 Uspora casu'!$K$5:$O$5,1)-1))^(1/(INDEX('07 Uspora casu'!$K$5:$O$5,MATCH(AM$36,'07 Uspora casu'!$K$5:$O$5,1))-INDEX('07 Uspora casu'!$K$5:$O$5,MATCH(AM$36,'07 Uspora casu'!$K$5:$O$5,1)-1)))*AL42,IFERROR(INDEX('07 Uspora casu'!$K11:$O11,MATCH(AM$36,'07 Uspora casu'!$K$5:$O$5,0))/60,(INDEX('07 Uspora casu'!$K11:$O11,MATCH(AM$36,'07 Uspora casu'!$K$5:$O$5,1)+1)/INDEX('07 Uspora casu'!$K11:$O11,MATCH(AM$36,'07 Uspora casu'!$K$5:$O$5,1)))^(1/(INDEX('07 Uspora casu'!$K$5:$O$5,MATCH(AM$36,'07 Uspora casu'!$K$5:$O$5,1)+1)-INDEX('07 Uspora casu'!$K$5:$O$5,MATCH(AM$36,'07 Uspora casu'!$K$5:$O$5,1))))*AL42))),0),IFERROR(IF(AM$36&lt;MIN('07 Uspora casu'!$K$5:$O$5),AN42*('07 Uspora casu'!$L11/'07 Uspora casu'!$K11)^(1/('07 Uspora casu'!$L$5-'07 Uspora casu'!$K$5)),IF(AM$36&gt;MAX('07 Uspora casu'!$K$5:$O$5),(INDEX('07 Uspora casu'!$K11:$O11,MATCH(AM$36,'07 Uspora casu'!$K$5:$O$5,1)-1)/INDEX('07 Uspora casu'!$K11:$O11,MATCH(AM$36,'07 Uspora casu'!$K$5:$O$5,1)))^(1/(INDEX('07 Uspora casu'!$K$5:$O$5,MATCH(AM$36,'07 Uspora casu'!$K$5:$O$5,1))-INDEX('07 Uspora casu'!$K$5:$O$5,MATCH(AM$36,'07 Uspora casu'!$K$5:$O$5,1)-1)))*AL42,IFERROR($E42/INDEX('07 Uspora casu'!$K11:$O11,MATCH(AM$36,'07 Uspora casu'!$K$5:$O$5,0)),(INDEX('07 Uspora casu'!$K11:$O11,MATCH(AM$36,'07 Uspora casu'!$K$5:$O$5,1))/INDEX('07 Uspora casu'!$K11:$O11,MATCH(AM$36,'07 Uspora casu'!$K$5:$O$5,1)+1))^(1/(INDEX('07 Uspora casu'!$K$5:$O$5,MATCH(AM$36,'07 Uspora casu'!$K$5:$O$5,1)+1)-INDEX('07 Uspora casu'!$K$5:$O$5,MATCH(AM$36,'07 Uspora casu'!$K$5:$O$5,1))))*AL42))),0)))</f>
        <v>1.0380019652167043E-2</v>
      </c>
      <c r="AN42" s="48">
        <f>IF($E42="",0,IF('07 Uspora casu'!$D$2="Jazdný čas",IFERROR(IF(AN$36&lt;MIN('07 Uspora casu'!$K$5:$O$5),AO42*('07 Uspora casu'!$K11/'07 Uspora casu'!$L11)^(1/('07 Uspora casu'!$L$5-'07 Uspora casu'!$K$5)),IF(AN$36&gt;MAX('07 Uspora casu'!$K$5:$O$5),(INDEX('07 Uspora casu'!$K11:$O11,MATCH(AN$36,'07 Uspora casu'!$K$5:$O$5,1))/INDEX('07 Uspora casu'!$K11:$O11,MATCH(AN$36,'07 Uspora casu'!$K$5:$O$5,1)-1))^(1/(INDEX('07 Uspora casu'!$K$5:$O$5,MATCH(AN$36,'07 Uspora casu'!$K$5:$O$5,1))-INDEX('07 Uspora casu'!$K$5:$O$5,MATCH(AN$36,'07 Uspora casu'!$K$5:$O$5,1)-1)))*AM42,IFERROR(INDEX('07 Uspora casu'!$K11:$O11,MATCH(AN$36,'07 Uspora casu'!$K$5:$O$5,0))/60,(INDEX('07 Uspora casu'!$K11:$O11,MATCH(AN$36,'07 Uspora casu'!$K$5:$O$5,1)+1)/INDEX('07 Uspora casu'!$K11:$O11,MATCH(AN$36,'07 Uspora casu'!$K$5:$O$5,1)))^(1/(INDEX('07 Uspora casu'!$K$5:$O$5,MATCH(AN$36,'07 Uspora casu'!$K$5:$O$5,1)+1)-INDEX('07 Uspora casu'!$K$5:$O$5,MATCH(AN$36,'07 Uspora casu'!$K$5:$O$5,1))))*AM42))),0),IFERROR(IF(AN$36&lt;MIN('07 Uspora casu'!$K$5:$O$5),AO42*('07 Uspora casu'!$L11/'07 Uspora casu'!$K11)^(1/('07 Uspora casu'!$L$5-'07 Uspora casu'!$K$5)),IF(AN$36&gt;MAX('07 Uspora casu'!$K$5:$O$5),(INDEX('07 Uspora casu'!$K11:$O11,MATCH(AN$36,'07 Uspora casu'!$K$5:$O$5,1)-1)/INDEX('07 Uspora casu'!$K11:$O11,MATCH(AN$36,'07 Uspora casu'!$K$5:$O$5,1)))^(1/(INDEX('07 Uspora casu'!$K$5:$O$5,MATCH(AN$36,'07 Uspora casu'!$K$5:$O$5,1))-INDEX('07 Uspora casu'!$K$5:$O$5,MATCH(AN$36,'07 Uspora casu'!$K$5:$O$5,1)-1)))*AM42,IFERROR($E42/INDEX('07 Uspora casu'!$K11:$O11,MATCH(AN$36,'07 Uspora casu'!$K$5:$O$5,0)),(INDEX('07 Uspora casu'!$K11:$O11,MATCH(AN$36,'07 Uspora casu'!$K$5:$O$5,1))/INDEX('07 Uspora casu'!$K11:$O11,MATCH(AN$36,'07 Uspora casu'!$K$5:$O$5,1)+1))^(1/(INDEX('07 Uspora casu'!$K$5:$O$5,MATCH(AN$36,'07 Uspora casu'!$K$5:$O$5,1)+1)-INDEX('07 Uspora casu'!$K$5:$O$5,MATCH(AN$36,'07 Uspora casu'!$K$5:$O$5,1))))*AM42))),0)))</f>
        <v>1.0461715276491304E-2</v>
      </c>
      <c r="AO42" s="48">
        <f>IF($E42="",0,IF('07 Uspora casu'!$D$2="Jazdný čas",IFERROR(IF(AO$36&lt;MIN('07 Uspora casu'!$K$5:$O$5),AP42*('07 Uspora casu'!$K11/'07 Uspora casu'!$L11)^(1/('07 Uspora casu'!$L$5-'07 Uspora casu'!$K$5)),IF(AO$36&gt;MAX('07 Uspora casu'!$K$5:$O$5),(INDEX('07 Uspora casu'!$K11:$O11,MATCH(AO$36,'07 Uspora casu'!$K$5:$O$5,1))/INDEX('07 Uspora casu'!$K11:$O11,MATCH(AO$36,'07 Uspora casu'!$K$5:$O$5,1)-1))^(1/(INDEX('07 Uspora casu'!$K$5:$O$5,MATCH(AO$36,'07 Uspora casu'!$K$5:$O$5,1))-INDEX('07 Uspora casu'!$K$5:$O$5,MATCH(AO$36,'07 Uspora casu'!$K$5:$O$5,1)-1)))*AN42,IFERROR(INDEX('07 Uspora casu'!$K11:$O11,MATCH(AO$36,'07 Uspora casu'!$K$5:$O$5,0))/60,(INDEX('07 Uspora casu'!$K11:$O11,MATCH(AO$36,'07 Uspora casu'!$K$5:$O$5,1)+1)/INDEX('07 Uspora casu'!$K11:$O11,MATCH(AO$36,'07 Uspora casu'!$K$5:$O$5,1)))^(1/(INDEX('07 Uspora casu'!$K$5:$O$5,MATCH(AO$36,'07 Uspora casu'!$K$5:$O$5,1)+1)-INDEX('07 Uspora casu'!$K$5:$O$5,MATCH(AO$36,'07 Uspora casu'!$K$5:$O$5,1))))*AN42))),0),IFERROR(IF(AO$36&lt;MIN('07 Uspora casu'!$K$5:$O$5),AP42*('07 Uspora casu'!$L11/'07 Uspora casu'!$K11)^(1/('07 Uspora casu'!$L$5-'07 Uspora casu'!$K$5)),IF(AO$36&gt;MAX('07 Uspora casu'!$K$5:$O$5),(INDEX('07 Uspora casu'!$K11:$O11,MATCH(AO$36,'07 Uspora casu'!$K$5:$O$5,1)-1)/INDEX('07 Uspora casu'!$K11:$O11,MATCH(AO$36,'07 Uspora casu'!$K$5:$O$5,1)))^(1/(INDEX('07 Uspora casu'!$K$5:$O$5,MATCH(AO$36,'07 Uspora casu'!$K$5:$O$5,1))-INDEX('07 Uspora casu'!$K$5:$O$5,MATCH(AO$36,'07 Uspora casu'!$K$5:$O$5,1)-1)))*AN42,IFERROR($E42/INDEX('07 Uspora casu'!$K11:$O11,MATCH(AO$36,'07 Uspora casu'!$K$5:$O$5,0)),(INDEX('07 Uspora casu'!$K11:$O11,MATCH(AO$36,'07 Uspora casu'!$K$5:$O$5,1))/INDEX('07 Uspora casu'!$K11:$O11,MATCH(AO$36,'07 Uspora casu'!$K$5:$O$5,1)+1))^(1/(INDEX('07 Uspora casu'!$K$5:$O$5,MATCH(AO$36,'07 Uspora casu'!$K$5:$O$5,1)+1)-INDEX('07 Uspora casu'!$K$5:$O$5,MATCH(AO$36,'07 Uspora casu'!$K$5:$O$5,1))))*AN42))),0)))</f>
        <v>1.0544053883705518E-2</v>
      </c>
      <c r="AP42" s="48">
        <f>IF($E42="",0,IF('07 Uspora casu'!$D$2="Jazdný čas",IFERROR(IF(AP$36&lt;MIN('07 Uspora casu'!$K$5:$O$5),AQ42*('07 Uspora casu'!$K11/'07 Uspora casu'!$L11)^(1/('07 Uspora casu'!$L$5-'07 Uspora casu'!$K$5)),IF(AP$36&gt;MAX('07 Uspora casu'!$K$5:$O$5),(INDEX('07 Uspora casu'!$K11:$O11,MATCH(AP$36,'07 Uspora casu'!$K$5:$O$5,1))/INDEX('07 Uspora casu'!$K11:$O11,MATCH(AP$36,'07 Uspora casu'!$K$5:$O$5,1)-1))^(1/(INDEX('07 Uspora casu'!$K$5:$O$5,MATCH(AP$36,'07 Uspora casu'!$K$5:$O$5,1))-INDEX('07 Uspora casu'!$K$5:$O$5,MATCH(AP$36,'07 Uspora casu'!$K$5:$O$5,1)-1)))*AO42,IFERROR(INDEX('07 Uspora casu'!$K11:$O11,MATCH(AP$36,'07 Uspora casu'!$K$5:$O$5,0))/60,(INDEX('07 Uspora casu'!$K11:$O11,MATCH(AP$36,'07 Uspora casu'!$K$5:$O$5,1)+1)/INDEX('07 Uspora casu'!$K11:$O11,MATCH(AP$36,'07 Uspora casu'!$K$5:$O$5,1)))^(1/(INDEX('07 Uspora casu'!$K$5:$O$5,MATCH(AP$36,'07 Uspora casu'!$K$5:$O$5,1)+1)-INDEX('07 Uspora casu'!$K$5:$O$5,MATCH(AP$36,'07 Uspora casu'!$K$5:$O$5,1))))*AO42))),0),IFERROR(IF(AP$36&lt;MIN('07 Uspora casu'!$K$5:$O$5),AQ42*('07 Uspora casu'!$L11/'07 Uspora casu'!$K11)^(1/('07 Uspora casu'!$L$5-'07 Uspora casu'!$K$5)),IF(AP$36&gt;MAX('07 Uspora casu'!$K$5:$O$5),(INDEX('07 Uspora casu'!$K11:$O11,MATCH(AP$36,'07 Uspora casu'!$K$5:$O$5,1)-1)/INDEX('07 Uspora casu'!$K11:$O11,MATCH(AP$36,'07 Uspora casu'!$K$5:$O$5,1)))^(1/(INDEX('07 Uspora casu'!$K$5:$O$5,MATCH(AP$36,'07 Uspora casu'!$K$5:$O$5,1))-INDEX('07 Uspora casu'!$K$5:$O$5,MATCH(AP$36,'07 Uspora casu'!$K$5:$O$5,1)-1)))*AO42,IFERROR($E42/INDEX('07 Uspora casu'!$K11:$O11,MATCH(AP$36,'07 Uspora casu'!$K$5:$O$5,0)),(INDEX('07 Uspora casu'!$K11:$O11,MATCH(AP$36,'07 Uspora casu'!$K$5:$O$5,1))/INDEX('07 Uspora casu'!$K11:$O11,MATCH(AP$36,'07 Uspora casu'!$K$5:$O$5,1)+1))^(1/(INDEX('07 Uspora casu'!$K$5:$O$5,MATCH(AP$36,'07 Uspora casu'!$K$5:$O$5,1)+1)-INDEX('07 Uspora casu'!$K$5:$O$5,MATCH(AP$36,'07 Uspora casu'!$K$5:$O$5,1))))*AO42))),0)))</f>
        <v>1.0627040534386678E-2</v>
      </c>
      <c r="AQ42" s="48">
        <f>IF($E42="",0,IF('07 Uspora casu'!$D$2="Jazdný čas",IFERROR(IF(AQ$36&lt;MIN('07 Uspora casu'!$K$5:$O$5),AR42*('07 Uspora casu'!$K11/'07 Uspora casu'!$L11)^(1/('07 Uspora casu'!$L$5-'07 Uspora casu'!$K$5)),IF(AQ$36&gt;MAX('07 Uspora casu'!$K$5:$O$5),(INDEX('07 Uspora casu'!$K11:$O11,MATCH(AQ$36,'07 Uspora casu'!$K$5:$O$5,1))/INDEX('07 Uspora casu'!$K11:$O11,MATCH(AQ$36,'07 Uspora casu'!$K$5:$O$5,1)-1))^(1/(INDEX('07 Uspora casu'!$K$5:$O$5,MATCH(AQ$36,'07 Uspora casu'!$K$5:$O$5,1))-INDEX('07 Uspora casu'!$K$5:$O$5,MATCH(AQ$36,'07 Uspora casu'!$K$5:$O$5,1)-1)))*AP42,IFERROR(INDEX('07 Uspora casu'!$K11:$O11,MATCH(AQ$36,'07 Uspora casu'!$K$5:$O$5,0))/60,(INDEX('07 Uspora casu'!$K11:$O11,MATCH(AQ$36,'07 Uspora casu'!$K$5:$O$5,1)+1)/INDEX('07 Uspora casu'!$K11:$O11,MATCH(AQ$36,'07 Uspora casu'!$K$5:$O$5,1)))^(1/(INDEX('07 Uspora casu'!$K$5:$O$5,MATCH(AQ$36,'07 Uspora casu'!$K$5:$O$5,1)+1)-INDEX('07 Uspora casu'!$K$5:$O$5,MATCH(AQ$36,'07 Uspora casu'!$K$5:$O$5,1))))*AP42))),0),IFERROR(IF(AQ$36&lt;MIN('07 Uspora casu'!$K$5:$O$5),AR42*('07 Uspora casu'!$L11/'07 Uspora casu'!$K11)^(1/('07 Uspora casu'!$L$5-'07 Uspora casu'!$K$5)),IF(AQ$36&gt;MAX('07 Uspora casu'!$K$5:$O$5),(INDEX('07 Uspora casu'!$K11:$O11,MATCH(AQ$36,'07 Uspora casu'!$K$5:$O$5,1)-1)/INDEX('07 Uspora casu'!$K11:$O11,MATCH(AQ$36,'07 Uspora casu'!$K$5:$O$5,1)))^(1/(INDEX('07 Uspora casu'!$K$5:$O$5,MATCH(AQ$36,'07 Uspora casu'!$K$5:$O$5,1))-INDEX('07 Uspora casu'!$K$5:$O$5,MATCH(AQ$36,'07 Uspora casu'!$K$5:$O$5,1)-1)))*AP42,IFERROR($E42/INDEX('07 Uspora casu'!$K11:$O11,MATCH(AQ$36,'07 Uspora casu'!$K$5:$O$5,0)),(INDEX('07 Uspora casu'!$K11:$O11,MATCH(AQ$36,'07 Uspora casu'!$K$5:$O$5,1))/INDEX('07 Uspora casu'!$K11:$O11,MATCH(AQ$36,'07 Uspora casu'!$K$5:$O$5,1)+1))^(1/(INDEX('07 Uspora casu'!$K$5:$O$5,MATCH(AQ$36,'07 Uspora casu'!$K$5:$O$5,1)+1)-INDEX('07 Uspora casu'!$K$5:$O$5,MATCH(AQ$36,'07 Uspora casu'!$K$5:$O$5,1))))*AP42))),0)))</f>
        <v>1.071068032894089E-2</v>
      </c>
      <c r="AR42" s="48">
        <f>IF($E42="",0,IF('07 Uspora casu'!$D$2="Jazdný čas",IFERROR(IF(AR$36&lt;MIN('07 Uspora casu'!$K$5:$O$5),AS42*('07 Uspora casu'!$K11/'07 Uspora casu'!$L11)^(1/('07 Uspora casu'!$L$5-'07 Uspora casu'!$K$5)),IF(AR$36&gt;MAX('07 Uspora casu'!$K$5:$O$5),(INDEX('07 Uspora casu'!$K11:$O11,MATCH(AR$36,'07 Uspora casu'!$K$5:$O$5,1))/INDEX('07 Uspora casu'!$K11:$O11,MATCH(AR$36,'07 Uspora casu'!$K$5:$O$5,1)-1))^(1/(INDEX('07 Uspora casu'!$K$5:$O$5,MATCH(AR$36,'07 Uspora casu'!$K$5:$O$5,1))-INDEX('07 Uspora casu'!$K$5:$O$5,MATCH(AR$36,'07 Uspora casu'!$K$5:$O$5,1)-1)))*AQ42,IFERROR(INDEX('07 Uspora casu'!$K11:$O11,MATCH(AR$36,'07 Uspora casu'!$K$5:$O$5,0))/60,(INDEX('07 Uspora casu'!$K11:$O11,MATCH(AR$36,'07 Uspora casu'!$K$5:$O$5,1)+1)/INDEX('07 Uspora casu'!$K11:$O11,MATCH(AR$36,'07 Uspora casu'!$K$5:$O$5,1)))^(1/(INDEX('07 Uspora casu'!$K$5:$O$5,MATCH(AR$36,'07 Uspora casu'!$K$5:$O$5,1)+1)-INDEX('07 Uspora casu'!$K$5:$O$5,MATCH(AR$36,'07 Uspora casu'!$K$5:$O$5,1))))*AQ42))),0),IFERROR(IF(AR$36&lt;MIN('07 Uspora casu'!$K$5:$O$5),AS42*('07 Uspora casu'!$L11/'07 Uspora casu'!$K11)^(1/('07 Uspora casu'!$L$5-'07 Uspora casu'!$K$5)),IF(AR$36&gt;MAX('07 Uspora casu'!$K$5:$O$5),(INDEX('07 Uspora casu'!$K11:$O11,MATCH(AR$36,'07 Uspora casu'!$K$5:$O$5,1)-1)/INDEX('07 Uspora casu'!$K11:$O11,MATCH(AR$36,'07 Uspora casu'!$K$5:$O$5,1)))^(1/(INDEX('07 Uspora casu'!$K$5:$O$5,MATCH(AR$36,'07 Uspora casu'!$K$5:$O$5,1))-INDEX('07 Uspora casu'!$K$5:$O$5,MATCH(AR$36,'07 Uspora casu'!$K$5:$O$5,1)-1)))*AQ42,IFERROR($E42/INDEX('07 Uspora casu'!$K11:$O11,MATCH(AR$36,'07 Uspora casu'!$K$5:$O$5,0)),(INDEX('07 Uspora casu'!$K11:$O11,MATCH(AR$36,'07 Uspora casu'!$K$5:$O$5,1))/INDEX('07 Uspora casu'!$K11:$O11,MATCH(AR$36,'07 Uspora casu'!$K$5:$O$5,1)+1))^(1/(INDEX('07 Uspora casu'!$K$5:$O$5,MATCH(AR$36,'07 Uspora casu'!$K$5:$O$5,1)+1)-INDEX('07 Uspora casu'!$K$5:$O$5,MATCH(AR$36,'07 Uspora casu'!$K$5:$O$5,1))))*AQ42))),0)))</f>
        <v>1.0794978407916852E-2</v>
      </c>
      <c r="AS42" s="48">
        <f>IF($E42="",0,IF('07 Uspora casu'!$D$2="Jazdný čas",IFERROR(IF(AS$36&lt;MIN('07 Uspora casu'!$K$5:$O$5),AT42*('07 Uspora casu'!$K11/'07 Uspora casu'!$L11)^(1/('07 Uspora casu'!$L$5-'07 Uspora casu'!$K$5)),IF(AS$36&gt;MAX('07 Uspora casu'!$K$5:$O$5),(INDEX('07 Uspora casu'!$K11:$O11,MATCH(AS$36,'07 Uspora casu'!$K$5:$O$5,1))/INDEX('07 Uspora casu'!$K11:$O11,MATCH(AS$36,'07 Uspora casu'!$K$5:$O$5,1)-1))^(1/(INDEX('07 Uspora casu'!$K$5:$O$5,MATCH(AS$36,'07 Uspora casu'!$K$5:$O$5,1))-INDEX('07 Uspora casu'!$K$5:$O$5,MATCH(AS$36,'07 Uspora casu'!$K$5:$O$5,1)-1)))*AR42,IFERROR(INDEX('07 Uspora casu'!$K11:$O11,MATCH(AS$36,'07 Uspora casu'!$K$5:$O$5,0))/60,(INDEX('07 Uspora casu'!$K11:$O11,MATCH(AS$36,'07 Uspora casu'!$K$5:$O$5,1)+1)/INDEX('07 Uspora casu'!$K11:$O11,MATCH(AS$36,'07 Uspora casu'!$K$5:$O$5,1)))^(1/(INDEX('07 Uspora casu'!$K$5:$O$5,MATCH(AS$36,'07 Uspora casu'!$K$5:$O$5,1)+1)-INDEX('07 Uspora casu'!$K$5:$O$5,MATCH(AS$36,'07 Uspora casu'!$K$5:$O$5,1))))*AR42))),0),IFERROR(IF(AS$36&lt;MIN('07 Uspora casu'!$K$5:$O$5),AT42*('07 Uspora casu'!$L11/'07 Uspora casu'!$K11)^(1/('07 Uspora casu'!$L$5-'07 Uspora casu'!$K$5)),IF(AS$36&gt;MAX('07 Uspora casu'!$K$5:$O$5),(INDEX('07 Uspora casu'!$K11:$O11,MATCH(AS$36,'07 Uspora casu'!$K$5:$O$5,1)-1)/INDEX('07 Uspora casu'!$K11:$O11,MATCH(AS$36,'07 Uspora casu'!$K$5:$O$5,1)))^(1/(INDEX('07 Uspora casu'!$K$5:$O$5,MATCH(AS$36,'07 Uspora casu'!$K$5:$O$5,1))-INDEX('07 Uspora casu'!$K$5:$O$5,MATCH(AS$36,'07 Uspora casu'!$K$5:$O$5,1)-1)))*AR42,IFERROR($E42/INDEX('07 Uspora casu'!$K11:$O11,MATCH(AS$36,'07 Uspora casu'!$K$5:$O$5,0)),(INDEX('07 Uspora casu'!$K11:$O11,MATCH(AS$36,'07 Uspora casu'!$K$5:$O$5,1))/INDEX('07 Uspora casu'!$K11:$O11,MATCH(AS$36,'07 Uspora casu'!$K$5:$O$5,1)+1))^(1/(INDEX('07 Uspora casu'!$K$5:$O$5,MATCH(AS$36,'07 Uspora casu'!$K$5:$O$5,1)+1)-INDEX('07 Uspora casu'!$K$5:$O$5,MATCH(AS$36,'07 Uspora casu'!$K$5:$O$5,1))))*AR42))),0)))</f>
        <v>1.0879939952321786E-2</v>
      </c>
      <c r="AT42" s="48">
        <f>IF($E42="",0,IF('07 Uspora casu'!$D$2="Jazdný čas",IFERROR(IF(AT$36&lt;MIN('07 Uspora casu'!$K$5:$O$5),AU42*('07 Uspora casu'!$K11/'07 Uspora casu'!$L11)^(1/('07 Uspora casu'!$L$5-'07 Uspora casu'!$K$5)),IF(AT$36&gt;MAX('07 Uspora casu'!$K$5:$O$5),(INDEX('07 Uspora casu'!$K11:$O11,MATCH(AT$36,'07 Uspora casu'!$K$5:$O$5,1))/INDEX('07 Uspora casu'!$K11:$O11,MATCH(AT$36,'07 Uspora casu'!$K$5:$O$5,1)-1))^(1/(INDEX('07 Uspora casu'!$K$5:$O$5,MATCH(AT$36,'07 Uspora casu'!$K$5:$O$5,1))-INDEX('07 Uspora casu'!$K$5:$O$5,MATCH(AT$36,'07 Uspora casu'!$K$5:$O$5,1)-1)))*AS42,IFERROR(INDEX('07 Uspora casu'!$K11:$O11,MATCH(AT$36,'07 Uspora casu'!$K$5:$O$5,0))/60,(INDEX('07 Uspora casu'!$K11:$O11,MATCH(AT$36,'07 Uspora casu'!$K$5:$O$5,1)+1)/INDEX('07 Uspora casu'!$K11:$O11,MATCH(AT$36,'07 Uspora casu'!$K$5:$O$5,1)))^(1/(INDEX('07 Uspora casu'!$K$5:$O$5,MATCH(AT$36,'07 Uspora casu'!$K$5:$O$5,1)+1)-INDEX('07 Uspora casu'!$K$5:$O$5,MATCH(AT$36,'07 Uspora casu'!$K$5:$O$5,1))))*AS42))),0),IFERROR(IF(AT$36&lt;MIN('07 Uspora casu'!$K$5:$O$5),AU42*('07 Uspora casu'!$L11/'07 Uspora casu'!$K11)^(1/('07 Uspora casu'!$L$5-'07 Uspora casu'!$K$5)),IF(AT$36&gt;MAX('07 Uspora casu'!$K$5:$O$5),(INDEX('07 Uspora casu'!$K11:$O11,MATCH(AT$36,'07 Uspora casu'!$K$5:$O$5,1)-1)/INDEX('07 Uspora casu'!$K11:$O11,MATCH(AT$36,'07 Uspora casu'!$K$5:$O$5,1)))^(1/(INDEX('07 Uspora casu'!$K$5:$O$5,MATCH(AT$36,'07 Uspora casu'!$K$5:$O$5,1))-INDEX('07 Uspora casu'!$K$5:$O$5,MATCH(AT$36,'07 Uspora casu'!$K$5:$O$5,1)-1)))*AS42,IFERROR($E42/INDEX('07 Uspora casu'!$K11:$O11,MATCH(AT$36,'07 Uspora casu'!$K$5:$O$5,0)),(INDEX('07 Uspora casu'!$K11:$O11,MATCH(AT$36,'07 Uspora casu'!$K$5:$O$5,1))/INDEX('07 Uspora casu'!$K11:$O11,MATCH(AT$36,'07 Uspora casu'!$K$5:$O$5,1)+1))^(1/(INDEX('07 Uspora casu'!$K$5:$O$5,MATCH(AT$36,'07 Uspora casu'!$K$5:$O$5,1)+1)-INDEX('07 Uspora casu'!$K$5:$O$5,MATCH(AT$36,'07 Uspora casu'!$K$5:$O$5,1))))*AS42))),0)))</f>
        <v>1.0965570183939876E-2</v>
      </c>
      <c r="AU42" s="48">
        <f>IF($E42="",0,IF('07 Uspora casu'!$D$2="Jazdný čas",IFERROR(IF(AU$36&lt;MIN('07 Uspora casu'!$K$5:$O$5),AV42*('07 Uspora casu'!$K11/'07 Uspora casu'!$L11)^(1/('07 Uspora casu'!$L$5-'07 Uspora casu'!$K$5)),IF(AU$36&gt;MAX('07 Uspora casu'!$K$5:$O$5),(INDEX('07 Uspora casu'!$K11:$O11,MATCH(AU$36,'07 Uspora casu'!$K$5:$O$5,1))/INDEX('07 Uspora casu'!$K11:$O11,MATCH(AU$36,'07 Uspora casu'!$K$5:$O$5,1)-1))^(1/(INDEX('07 Uspora casu'!$K$5:$O$5,MATCH(AU$36,'07 Uspora casu'!$K$5:$O$5,1))-INDEX('07 Uspora casu'!$K$5:$O$5,MATCH(AU$36,'07 Uspora casu'!$K$5:$O$5,1)-1)))*AT42,IFERROR(INDEX('07 Uspora casu'!$K11:$O11,MATCH(AU$36,'07 Uspora casu'!$K$5:$O$5,0))/60,(INDEX('07 Uspora casu'!$K11:$O11,MATCH(AU$36,'07 Uspora casu'!$K$5:$O$5,1)+1)/INDEX('07 Uspora casu'!$K11:$O11,MATCH(AU$36,'07 Uspora casu'!$K$5:$O$5,1)))^(1/(INDEX('07 Uspora casu'!$K$5:$O$5,MATCH(AU$36,'07 Uspora casu'!$K$5:$O$5,1)+1)-INDEX('07 Uspora casu'!$K$5:$O$5,MATCH(AU$36,'07 Uspora casu'!$K$5:$O$5,1))))*AT42))),0),IFERROR(IF(AU$36&lt;MIN('07 Uspora casu'!$K$5:$O$5),AV42*('07 Uspora casu'!$L11/'07 Uspora casu'!$K11)^(1/('07 Uspora casu'!$L$5-'07 Uspora casu'!$K$5)),IF(AU$36&gt;MAX('07 Uspora casu'!$K$5:$O$5),(INDEX('07 Uspora casu'!$K11:$O11,MATCH(AU$36,'07 Uspora casu'!$K$5:$O$5,1)-1)/INDEX('07 Uspora casu'!$K11:$O11,MATCH(AU$36,'07 Uspora casu'!$K$5:$O$5,1)))^(1/(INDEX('07 Uspora casu'!$K$5:$O$5,MATCH(AU$36,'07 Uspora casu'!$K$5:$O$5,1))-INDEX('07 Uspora casu'!$K$5:$O$5,MATCH(AU$36,'07 Uspora casu'!$K$5:$O$5,1)-1)))*AT42,IFERROR($E42/INDEX('07 Uspora casu'!$K11:$O11,MATCH(AU$36,'07 Uspora casu'!$K$5:$O$5,0)),(INDEX('07 Uspora casu'!$K11:$O11,MATCH(AU$36,'07 Uspora casu'!$K$5:$O$5,1))/INDEX('07 Uspora casu'!$K11:$O11,MATCH(AU$36,'07 Uspora casu'!$K$5:$O$5,1)+1))^(1/(INDEX('07 Uspora casu'!$K$5:$O$5,MATCH(AU$36,'07 Uspora casu'!$K$5:$O$5,1)+1)-INDEX('07 Uspora casu'!$K$5:$O$5,MATCH(AU$36,'07 Uspora casu'!$K$5:$O$5,1))))*AT42))),0)))</f>
        <v>1.1051874365653197E-2</v>
      </c>
      <c r="AV42" s="48">
        <f>IF($E42="",0,IF('07 Uspora casu'!$D$2="Jazdný čas",IFERROR(IF(AV$36&lt;MIN('07 Uspora casu'!$K$5:$O$5),AW42*('07 Uspora casu'!$K11/'07 Uspora casu'!$L11)^(1/('07 Uspora casu'!$L$5-'07 Uspora casu'!$K$5)),IF(AV$36&gt;MAX('07 Uspora casu'!$K$5:$O$5),(INDEX('07 Uspora casu'!$K11:$O11,MATCH(AV$36,'07 Uspora casu'!$K$5:$O$5,1))/INDEX('07 Uspora casu'!$K11:$O11,MATCH(AV$36,'07 Uspora casu'!$K$5:$O$5,1)-1))^(1/(INDEX('07 Uspora casu'!$K$5:$O$5,MATCH(AV$36,'07 Uspora casu'!$K$5:$O$5,1))-INDEX('07 Uspora casu'!$K$5:$O$5,MATCH(AV$36,'07 Uspora casu'!$K$5:$O$5,1)-1)))*AU42,IFERROR(INDEX('07 Uspora casu'!$K11:$O11,MATCH(AV$36,'07 Uspora casu'!$K$5:$O$5,0))/60,(INDEX('07 Uspora casu'!$K11:$O11,MATCH(AV$36,'07 Uspora casu'!$K$5:$O$5,1)+1)/INDEX('07 Uspora casu'!$K11:$O11,MATCH(AV$36,'07 Uspora casu'!$K$5:$O$5,1)))^(1/(INDEX('07 Uspora casu'!$K$5:$O$5,MATCH(AV$36,'07 Uspora casu'!$K$5:$O$5,1)+1)-INDEX('07 Uspora casu'!$K$5:$O$5,MATCH(AV$36,'07 Uspora casu'!$K$5:$O$5,1))))*AU42))),0),IFERROR(IF(AV$36&lt;MIN('07 Uspora casu'!$K$5:$O$5),AW42*('07 Uspora casu'!$L11/'07 Uspora casu'!$K11)^(1/('07 Uspora casu'!$L$5-'07 Uspora casu'!$K$5)),IF(AV$36&gt;MAX('07 Uspora casu'!$K$5:$O$5),(INDEX('07 Uspora casu'!$K11:$O11,MATCH(AV$36,'07 Uspora casu'!$K$5:$O$5,1)-1)/INDEX('07 Uspora casu'!$K11:$O11,MATCH(AV$36,'07 Uspora casu'!$K$5:$O$5,1)))^(1/(INDEX('07 Uspora casu'!$K$5:$O$5,MATCH(AV$36,'07 Uspora casu'!$K$5:$O$5,1))-INDEX('07 Uspora casu'!$K$5:$O$5,MATCH(AV$36,'07 Uspora casu'!$K$5:$O$5,1)-1)))*AU42,IFERROR($E42/INDEX('07 Uspora casu'!$K11:$O11,MATCH(AV$36,'07 Uspora casu'!$K$5:$O$5,0)),(INDEX('07 Uspora casu'!$K11:$O11,MATCH(AV$36,'07 Uspora casu'!$K$5:$O$5,1))/INDEX('07 Uspora casu'!$K11:$O11,MATCH(AV$36,'07 Uspora casu'!$K$5:$O$5,1)+1))^(1/(INDEX('07 Uspora casu'!$K$5:$O$5,MATCH(AV$36,'07 Uspora casu'!$K$5:$O$5,1)+1)-INDEX('07 Uspora casu'!$K$5:$O$5,MATCH(AV$36,'07 Uspora casu'!$K$5:$O$5,1))))*AU42))),0)))</f>
        <v>1.1138857801765174E-2</v>
      </c>
      <c r="AW42" s="48">
        <f>IF($E42="",0,IF('07 Uspora casu'!$D$2="Jazdný čas",IFERROR(IF(AW$36&lt;MIN('07 Uspora casu'!$K$5:$O$5),AX42*('07 Uspora casu'!$K11/'07 Uspora casu'!$L11)^(1/('07 Uspora casu'!$L$5-'07 Uspora casu'!$K$5)),IF(AW$36&gt;MAX('07 Uspora casu'!$K$5:$O$5),(INDEX('07 Uspora casu'!$K11:$O11,MATCH(AW$36,'07 Uspora casu'!$K$5:$O$5,1))/INDEX('07 Uspora casu'!$K11:$O11,MATCH(AW$36,'07 Uspora casu'!$K$5:$O$5,1)-1))^(1/(INDEX('07 Uspora casu'!$K$5:$O$5,MATCH(AW$36,'07 Uspora casu'!$K$5:$O$5,1))-INDEX('07 Uspora casu'!$K$5:$O$5,MATCH(AW$36,'07 Uspora casu'!$K$5:$O$5,1)-1)))*AV42,IFERROR(INDEX('07 Uspora casu'!$K11:$O11,MATCH(AW$36,'07 Uspora casu'!$K$5:$O$5,0))/60,(INDEX('07 Uspora casu'!$K11:$O11,MATCH(AW$36,'07 Uspora casu'!$K$5:$O$5,1)+1)/INDEX('07 Uspora casu'!$K11:$O11,MATCH(AW$36,'07 Uspora casu'!$K$5:$O$5,1)))^(1/(INDEX('07 Uspora casu'!$K$5:$O$5,MATCH(AW$36,'07 Uspora casu'!$K$5:$O$5,1)+1)-INDEX('07 Uspora casu'!$K$5:$O$5,MATCH(AW$36,'07 Uspora casu'!$K$5:$O$5,1))))*AV42))),0),IFERROR(IF(AW$36&lt;MIN('07 Uspora casu'!$K$5:$O$5),AX42*('07 Uspora casu'!$L11/'07 Uspora casu'!$K11)^(1/('07 Uspora casu'!$L$5-'07 Uspora casu'!$K$5)),IF(AW$36&gt;MAX('07 Uspora casu'!$K$5:$O$5),(INDEX('07 Uspora casu'!$K11:$O11,MATCH(AW$36,'07 Uspora casu'!$K$5:$O$5,1)-1)/INDEX('07 Uspora casu'!$K11:$O11,MATCH(AW$36,'07 Uspora casu'!$K$5:$O$5,1)))^(1/(INDEX('07 Uspora casu'!$K$5:$O$5,MATCH(AW$36,'07 Uspora casu'!$K$5:$O$5,1))-INDEX('07 Uspora casu'!$K$5:$O$5,MATCH(AW$36,'07 Uspora casu'!$K$5:$O$5,1)-1)))*AV42,IFERROR($E42/INDEX('07 Uspora casu'!$K11:$O11,MATCH(AW$36,'07 Uspora casu'!$K$5:$O$5,0)),(INDEX('07 Uspora casu'!$K11:$O11,MATCH(AW$36,'07 Uspora casu'!$K$5:$O$5,1))/INDEX('07 Uspora casu'!$K11:$O11,MATCH(AW$36,'07 Uspora casu'!$K$5:$O$5,1)+1))^(1/(INDEX('07 Uspora casu'!$K$5:$O$5,MATCH(AW$36,'07 Uspora casu'!$K$5:$O$5,1)+1)-INDEX('07 Uspora casu'!$K$5:$O$5,MATCH(AW$36,'07 Uspora casu'!$K$5:$O$5,1))))*AV42))),0)))</f>
        <v>1.1226525838326586E-2</v>
      </c>
      <c r="AX42" s="48">
        <f>IF($E42="",0,IF('07 Uspora casu'!$D$2="Jazdný čas",IFERROR(IF(AX$36&lt;MIN('07 Uspora casu'!$K$5:$O$5),AY42*('07 Uspora casu'!$K11/'07 Uspora casu'!$L11)^(1/('07 Uspora casu'!$L$5-'07 Uspora casu'!$K$5)),IF(AX$36&gt;MAX('07 Uspora casu'!$K$5:$O$5),(INDEX('07 Uspora casu'!$K11:$O11,MATCH(AX$36,'07 Uspora casu'!$K$5:$O$5,1))/INDEX('07 Uspora casu'!$K11:$O11,MATCH(AX$36,'07 Uspora casu'!$K$5:$O$5,1)-1))^(1/(INDEX('07 Uspora casu'!$K$5:$O$5,MATCH(AX$36,'07 Uspora casu'!$K$5:$O$5,1))-INDEX('07 Uspora casu'!$K$5:$O$5,MATCH(AX$36,'07 Uspora casu'!$K$5:$O$5,1)-1)))*AW42,IFERROR(INDEX('07 Uspora casu'!$K11:$O11,MATCH(AX$36,'07 Uspora casu'!$K$5:$O$5,0))/60,(INDEX('07 Uspora casu'!$K11:$O11,MATCH(AX$36,'07 Uspora casu'!$K$5:$O$5,1)+1)/INDEX('07 Uspora casu'!$K11:$O11,MATCH(AX$36,'07 Uspora casu'!$K$5:$O$5,1)))^(1/(INDEX('07 Uspora casu'!$K$5:$O$5,MATCH(AX$36,'07 Uspora casu'!$K$5:$O$5,1)+1)-INDEX('07 Uspora casu'!$K$5:$O$5,MATCH(AX$36,'07 Uspora casu'!$K$5:$O$5,1))))*AW42))),0),IFERROR(IF(AX$36&lt;MIN('07 Uspora casu'!$K$5:$O$5),AY42*('07 Uspora casu'!$L11/'07 Uspora casu'!$K11)^(1/('07 Uspora casu'!$L$5-'07 Uspora casu'!$K$5)),IF(AX$36&gt;MAX('07 Uspora casu'!$K$5:$O$5),(INDEX('07 Uspora casu'!$K11:$O11,MATCH(AX$36,'07 Uspora casu'!$K$5:$O$5,1)-1)/INDEX('07 Uspora casu'!$K11:$O11,MATCH(AX$36,'07 Uspora casu'!$K$5:$O$5,1)))^(1/(INDEX('07 Uspora casu'!$K$5:$O$5,MATCH(AX$36,'07 Uspora casu'!$K$5:$O$5,1))-INDEX('07 Uspora casu'!$K$5:$O$5,MATCH(AX$36,'07 Uspora casu'!$K$5:$O$5,1)-1)))*AW42,IFERROR($E42/INDEX('07 Uspora casu'!$K11:$O11,MATCH(AX$36,'07 Uspora casu'!$K$5:$O$5,0)),(INDEX('07 Uspora casu'!$K11:$O11,MATCH(AX$36,'07 Uspora casu'!$K$5:$O$5,1))/INDEX('07 Uspora casu'!$K11:$O11,MATCH(AX$36,'07 Uspora casu'!$K$5:$O$5,1)+1))^(1/(INDEX('07 Uspora casu'!$K$5:$O$5,MATCH(AX$36,'07 Uspora casu'!$K$5:$O$5,1)+1)-INDEX('07 Uspora casu'!$K$5:$O$5,MATCH(AX$36,'07 Uspora casu'!$K$5:$O$5,1))))*AW42))),0)))</f>
        <v>1.1314883863464145E-2</v>
      </c>
      <c r="AY42" s="48">
        <f>IF($E42="",0,IF('07 Uspora casu'!$D$2="Jazdný čas",IFERROR(IF(AY$36&lt;MIN('07 Uspora casu'!$K$5:$O$5),AZ42*('07 Uspora casu'!$K11/'07 Uspora casu'!$L11)^(1/('07 Uspora casu'!$L$5-'07 Uspora casu'!$K$5)),IF(AY$36&gt;MAX('07 Uspora casu'!$K$5:$O$5),(INDEX('07 Uspora casu'!$K11:$O11,MATCH(AY$36,'07 Uspora casu'!$K$5:$O$5,1))/INDEX('07 Uspora casu'!$K11:$O11,MATCH(AY$36,'07 Uspora casu'!$K$5:$O$5,1)-1))^(1/(INDEX('07 Uspora casu'!$K$5:$O$5,MATCH(AY$36,'07 Uspora casu'!$K$5:$O$5,1))-INDEX('07 Uspora casu'!$K$5:$O$5,MATCH(AY$36,'07 Uspora casu'!$K$5:$O$5,1)-1)))*AX42,IFERROR(INDEX('07 Uspora casu'!$K11:$O11,MATCH(AY$36,'07 Uspora casu'!$K$5:$O$5,0))/60,(INDEX('07 Uspora casu'!$K11:$O11,MATCH(AY$36,'07 Uspora casu'!$K$5:$O$5,1)+1)/INDEX('07 Uspora casu'!$K11:$O11,MATCH(AY$36,'07 Uspora casu'!$K$5:$O$5,1)))^(1/(INDEX('07 Uspora casu'!$K$5:$O$5,MATCH(AY$36,'07 Uspora casu'!$K$5:$O$5,1)+1)-INDEX('07 Uspora casu'!$K$5:$O$5,MATCH(AY$36,'07 Uspora casu'!$K$5:$O$5,1))))*AX42))),0),IFERROR(IF(AY$36&lt;MIN('07 Uspora casu'!$K$5:$O$5),AZ42*('07 Uspora casu'!$L11/'07 Uspora casu'!$K11)^(1/('07 Uspora casu'!$L$5-'07 Uspora casu'!$K$5)),IF(AY$36&gt;MAX('07 Uspora casu'!$K$5:$O$5),(INDEX('07 Uspora casu'!$K11:$O11,MATCH(AY$36,'07 Uspora casu'!$K$5:$O$5,1)-1)/INDEX('07 Uspora casu'!$K11:$O11,MATCH(AY$36,'07 Uspora casu'!$K$5:$O$5,1)))^(1/(INDEX('07 Uspora casu'!$K$5:$O$5,MATCH(AY$36,'07 Uspora casu'!$K$5:$O$5,1))-INDEX('07 Uspora casu'!$K$5:$O$5,MATCH(AY$36,'07 Uspora casu'!$K$5:$O$5,1)-1)))*AX42,IFERROR($E42/INDEX('07 Uspora casu'!$K11:$O11,MATCH(AY$36,'07 Uspora casu'!$K$5:$O$5,0)),(INDEX('07 Uspora casu'!$K11:$O11,MATCH(AY$36,'07 Uspora casu'!$K$5:$O$5,1))/INDEX('07 Uspora casu'!$K11:$O11,MATCH(AY$36,'07 Uspora casu'!$K$5:$O$5,1)+1))^(1/(INDEX('07 Uspora casu'!$K$5:$O$5,MATCH(AY$36,'07 Uspora casu'!$K$5:$O$5,1)+1)-INDEX('07 Uspora casu'!$K$5:$O$5,MATCH(AY$36,'07 Uspora casu'!$K$5:$O$5,1))))*AX42))),0)))</f>
        <v>1.1403937307711646E-2</v>
      </c>
      <c r="AZ42" s="48">
        <f>IF($E42="",0,IF('07 Uspora casu'!$D$2="Jazdný čas",IFERROR(IF(AZ$36&lt;MIN('07 Uspora casu'!$K$5:$O$5),BA42*('07 Uspora casu'!$K11/'07 Uspora casu'!$L11)^(1/('07 Uspora casu'!$L$5-'07 Uspora casu'!$K$5)),IF(AZ$36&gt;MAX('07 Uspora casu'!$K$5:$O$5),(INDEX('07 Uspora casu'!$K11:$O11,MATCH(AZ$36,'07 Uspora casu'!$K$5:$O$5,1))/INDEX('07 Uspora casu'!$K11:$O11,MATCH(AZ$36,'07 Uspora casu'!$K$5:$O$5,1)-1))^(1/(INDEX('07 Uspora casu'!$K$5:$O$5,MATCH(AZ$36,'07 Uspora casu'!$K$5:$O$5,1))-INDEX('07 Uspora casu'!$K$5:$O$5,MATCH(AZ$36,'07 Uspora casu'!$K$5:$O$5,1)-1)))*AY42,IFERROR(INDEX('07 Uspora casu'!$K11:$O11,MATCH(AZ$36,'07 Uspora casu'!$K$5:$O$5,0))/60,(INDEX('07 Uspora casu'!$K11:$O11,MATCH(AZ$36,'07 Uspora casu'!$K$5:$O$5,1)+1)/INDEX('07 Uspora casu'!$K11:$O11,MATCH(AZ$36,'07 Uspora casu'!$K$5:$O$5,1)))^(1/(INDEX('07 Uspora casu'!$K$5:$O$5,MATCH(AZ$36,'07 Uspora casu'!$K$5:$O$5,1)+1)-INDEX('07 Uspora casu'!$K$5:$O$5,MATCH(AZ$36,'07 Uspora casu'!$K$5:$O$5,1))))*AY42))),0),IFERROR(IF(AZ$36&lt;MIN('07 Uspora casu'!$K$5:$O$5),BA42*('07 Uspora casu'!$L11/'07 Uspora casu'!$K11)^(1/('07 Uspora casu'!$L$5-'07 Uspora casu'!$K$5)),IF(AZ$36&gt;MAX('07 Uspora casu'!$K$5:$O$5),(INDEX('07 Uspora casu'!$K11:$O11,MATCH(AZ$36,'07 Uspora casu'!$K$5:$O$5,1)-1)/INDEX('07 Uspora casu'!$K11:$O11,MATCH(AZ$36,'07 Uspora casu'!$K$5:$O$5,1)))^(1/(INDEX('07 Uspora casu'!$K$5:$O$5,MATCH(AZ$36,'07 Uspora casu'!$K$5:$O$5,1))-INDEX('07 Uspora casu'!$K$5:$O$5,MATCH(AZ$36,'07 Uspora casu'!$K$5:$O$5,1)-1)))*AY42,IFERROR($E42/INDEX('07 Uspora casu'!$K11:$O11,MATCH(AZ$36,'07 Uspora casu'!$K$5:$O$5,0)),(INDEX('07 Uspora casu'!$K11:$O11,MATCH(AZ$36,'07 Uspora casu'!$K$5:$O$5,1))/INDEX('07 Uspora casu'!$K11:$O11,MATCH(AZ$36,'07 Uspora casu'!$K$5:$O$5,1)+1))^(1/(INDEX('07 Uspora casu'!$K$5:$O$5,MATCH(AZ$36,'07 Uspora casu'!$K$5:$O$5,1)+1)-INDEX('07 Uspora casu'!$K$5:$O$5,MATCH(AZ$36,'07 Uspora casu'!$K$5:$O$5,1))))*AY42))),0)))</f>
        <v>1.1493691644343728E-2</v>
      </c>
      <c r="BA42" s="48">
        <f>IF($E42="",0,IF('07 Uspora casu'!$D$2="Jazdný čas",IFERROR(IF(BA$36&lt;MIN('07 Uspora casu'!$K$5:$O$5),BB42*('07 Uspora casu'!$K11/'07 Uspora casu'!$L11)^(1/('07 Uspora casu'!$L$5-'07 Uspora casu'!$K$5)),IF(BA$36&gt;MAX('07 Uspora casu'!$K$5:$O$5),(INDEX('07 Uspora casu'!$K11:$O11,MATCH(BA$36,'07 Uspora casu'!$K$5:$O$5,1))/INDEX('07 Uspora casu'!$K11:$O11,MATCH(BA$36,'07 Uspora casu'!$K$5:$O$5,1)-1))^(1/(INDEX('07 Uspora casu'!$K$5:$O$5,MATCH(BA$36,'07 Uspora casu'!$K$5:$O$5,1))-INDEX('07 Uspora casu'!$K$5:$O$5,MATCH(BA$36,'07 Uspora casu'!$K$5:$O$5,1)-1)))*AZ42,IFERROR(INDEX('07 Uspora casu'!$K11:$O11,MATCH(BA$36,'07 Uspora casu'!$K$5:$O$5,0))/60,(INDEX('07 Uspora casu'!$K11:$O11,MATCH(BA$36,'07 Uspora casu'!$K$5:$O$5,1)+1)/INDEX('07 Uspora casu'!$K11:$O11,MATCH(BA$36,'07 Uspora casu'!$K$5:$O$5,1)))^(1/(INDEX('07 Uspora casu'!$K$5:$O$5,MATCH(BA$36,'07 Uspora casu'!$K$5:$O$5,1)+1)-INDEX('07 Uspora casu'!$K$5:$O$5,MATCH(BA$36,'07 Uspora casu'!$K$5:$O$5,1))))*AZ42))),0),IFERROR(IF(BA$36&lt;MIN('07 Uspora casu'!$K$5:$O$5),BB42*('07 Uspora casu'!$L11/'07 Uspora casu'!$K11)^(1/('07 Uspora casu'!$L$5-'07 Uspora casu'!$K$5)),IF(BA$36&gt;MAX('07 Uspora casu'!$K$5:$O$5),(INDEX('07 Uspora casu'!$K11:$O11,MATCH(BA$36,'07 Uspora casu'!$K$5:$O$5,1)-1)/INDEX('07 Uspora casu'!$K11:$O11,MATCH(BA$36,'07 Uspora casu'!$K$5:$O$5,1)))^(1/(INDEX('07 Uspora casu'!$K$5:$O$5,MATCH(BA$36,'07 Uspora casu'!$K$5:$O$5,1))-INDEX('07 Uspora casu'!$K$5:$O$5,MATCH(BA$36,'07 Uspora casu'!$K$5:$O$5,1)-1)))*AZ42,IFERROR($E42/INDEX('07 Uspora casu'!$K11:$O11,MATCH(BA$36,'07 Uspora casu'!$K$5:$O$5,0)),(INDEX('07 Uspora casu'!$K11:$O11,MATCH(BA$36,'07 Uspora casu'!$K$5:$O$5,1))/INDEX('07 Uspora casu'!$K11:$O11,MATCH(BA$36,'07 Uspora casu'!$K$5:$O$5,1)+1))^(1/(INDEX('07 Uspora casu'!$K$5:$O$5,MATCH(BA$36,'07 Uspora casu'!$K$5:$O$5,1)+1)-INDEX('07 Uspora casu'!$K$5:$O$5,MATCH(BA$36,'07 Uspora casu'!$K$5:$O$5,1))))*AZ42))),0)))</f>
        <v>1.1584152389712275E-2</v>
      </c>
      <c r="BB42" s="48">
        <f>IF($E42="",0,IF('07 Uspora casu'!$D$2="Jazdný čas",IFERROR(IF(BB$36&lt;MIN('07 Uspora casu'!$K$5:$O$5),BC42*('07 Uspora casu'!$K11/'07 Uspora casu'!$L11)^(1/('07 Uspora casu'!$L$5-'07 Uspora casu'!$K$5)),IF(BB$36&gt;MAX('07 Uspora casu'!$K$5:$O$5),(INDEX('07 Uspora casu'!$K11:$O11,MATCH(BB$36,'07 Uspora casu'!$K$5:$O$5,1))/INDEX('07 Uspora casu'!$K11:$O11,MATCH(BB$36,'07 Uspora casu'!$K$5:$O$5,1)-1))^(1/(INDEX('07 Uspora casu'!$K$5:$O$5,MATCH(BB$36,'07 Uspora casu'!$K$5:$O$5,1))-INDEX('07 Uspora casu'!$K$5:$O$5,MATCH(BB$36,'07 Uspora casu'!$K$5:$O$5,1)-1)))*BA42,IFERROR(INDEX('07 Uspora casu'!$K11:$O11,MATCH(BB$36,'07 Uspora casu'!$K$5:$O$5,0))/60,(INDEX('07 Uspora casu'!$K11:$O11,MATCH(BB$36,'07 Uspora casu'!$K$5:$O$5,1)+1)/INDEX('07 Uspora casu'!$K11:$O11,MATCH(BB$36,'07 Uspora casu'!$K$5:$O$5,1)))^(1/(INDEX('07 Uspora casu'!$K$5:$O$5,MATCH(BB$36,'07 Uspora casu'!$K$5:$O$5,1)+1)-INDEX('07 Uspora casu'!$K$5:$O$5,MATCH(BB$36,'07 Uspora casu'!$K$5:$O$5,1))))*BA42))),0),IFERROR(IF(BB$36&lt;MIN('07 Uspora casu'!$K$5:$O$5),BC42*('07 Uspora casu'!$L11/'07 Uspora casu'!$K11)^(1/('07 Uspora casu'!$L$5-'07 Uspora casu'!$K$5)),IF(BB$36&gt;MAX('07 Uspora casu'!$K$5:$O$5),(INDEX('07 Uspora casu'!$K11:$O11,MATCH(BB$36,'07 Uspora casu'!$K$5:$O$5,1)-1)/INDEX('07 Uspora casu'!$K11:$O11,MATCH(BB$36,'07 Uspora casu'!$K$5:$O$5,1)))^(1/(INDEX('07 Uspora casu'!$K$5:$O$5,MATCH(BB$36,'07 Uspora casu'!$K$5:$O$5,1))-INDEX('07 Uspora casu'!$K$5:$O$5,MATCH(BB$36,'07 Uspora casu'!$K$5:$O$5,1)-1)))*BA42,IFERROR($E42/INDEX('07 Uspora casu'!$K11:$O11,MATCH(BB$36,'07 Uspora casu'!$K$5:$O$5,0)),(INDEX('07 Uspora casu'!$K11:$O11,MATCH(BB$36,'07 Uspora casu'!$K$5:$O$5,1))/INDEX('07 Uspora casu'!$K11:$O11,MATCH(BB$36,'07 Uspora casu'!$K$5:$O$5,1)+1))^(1/(INDEX('07 Uspora casu'!$K$5:$O$5,MATCH(BB$36,'07 Uspora casu'!$K$5:$O$5,1)+1)-INDEX('07 Uspora casu'!$K$5:$O$5,MATCH(BB$36,'07 Uspora casu'!$K$5:$O$5,1))))*BA42))),0)))</f>
        <v>1.1675325103585446E-2</v>
      </c>
      <c r="BC42" s="48">
        <f>IF($E42="",0,IF('07 Uspora casu'!$D$2="Jazdný čas",IFERROR(IF(BC$36&lt;MIN('07 Uspora casu'!$K$5:$O$5),BD42*('07 Uspora casu'!$K11/'07 Uspora casu'!$L11)^(1/('07 Uspora casu'!$L$5-'07 Uspora casu'!$K$5)),IF(BC$36&gt;MAX('07 Uspora casu'!$K$5:$O$5),(INDEX('07 Uspora casu'!$K11:$O11,MATCH(BC$36,'07 Uspora casu'!$K$5:$O$5,1))/INDEX('07 Uspora casu'!$K11:$O11,MATCH(BC$36,'07 Uspora casu'!$K$5:$O$5,1)-1))^(1/(INDEX('07 Uspora casu'!$K$5:$O$5,MATCH(BC$36,'07 Uspora casu'!$K$5:$O$5,1))-INDEX('07 Uspora casu'!$K$5:$O$5,MATCH(BC$36,'07 Uspora casu'!$K$5:$O$5,1)-1)))*BB42,IFERROR(INDEX('07 Uspora casu'!$K11:$O11,MATCH(BC$36,'07 Uspora casu'!$K$5:$O$5,0))/60,(INDEX('07 Uspora casu'!$K11:$O11,MATCH(BC$36,'07 Uspora casu'!$K$5:$O$5,1)+1)/INDEX('07 Uspora casu'!$K11:$O11,MATCH(BC$36,'07 Uspora casu'!$K$5:$O$5,1)))^(1/(INDEX('07 Uspora casu'!$K$5:$O$5,MATCH(BC$36,'07 Uspora casu'!$K$5:$O$5,1)+1)-INDEX('07 Uspora casu'!$K$5:$O$5,MATCH(BC$36,'07 Uspora casu'!$K$5:$O$5,1))))*BB42))),0),IFERROR(IF(BC$36&lt;MIN('07 Uspora casu'!$K$5:$O$5),BD42*('07 Uspora casu'!$L11/'07 Uspora casu'!$K11)^(1/('07 Uspora casu'!$L$5-'07 Uspora casu'!$K$5)),IF(BC$36&gt;MAX('07 Uspora casu'!$K$5:$O$5),(INDEX('07 Uspora casu'!$K11:$O11,MATCH(BC$36,'07 Uspora casu'!$K$5:$O$5,1)-1)/INDEX('07 Uspora casu'!$K11:$O11,MATCH(BC$36,'07 Uspora casu'!$K$5:$O$5,1)))^(1/(INDEX('07 Uspora casu'!$K$5:$O$5,MATCH(BC$36,'07 Uspora casu'!$K$5:$O$5,1))-INDEX('07 Uspora casu'!$K$5:$O$5,MATCH(BC$36,'07 Uspora casu'!$K$5:$O$5,1)-1)))*BB42,IFERROR($E42/INDEX('07 Uspora casu'!$K11:$O11,MATCH(BC$36,'07 Uspora casu'!$K$5:$O$5,0)),(INDEX('07 Uspora casu'!$K11:$O11,MATCH(BC$36,'07 Uspora casu'!$K$5:$O$5,1))/INDEX('07 Uspora casu'!$K11:$O11,MATCH(BC$36,'07 Uspora casu'!$K$5:$O$5,1)+1))^(1/(INDEX('07 Uspora casu'!$K$5:$O$5,MATCH(BC$36,'07 Uspora casu'!$K$5:$O$5,1)+1)-INDEX('07 Uspora casu'!$K$5:$O$5,MATCH(BC$36,'07 Uspora casu'!$K$5:$O$5,1))))*BB42))),0)))</f>
        <v>1.1767215389489384E-2</v>
      </c>
    </row>
    <row r="43" spans="2:55" x14ac:dyDescent="0.2">
      <c r="B43" s="5">
        <v>6</v>
      </c>
      <c r="C43" s="5">
        <f>IF(ISBLANK('07 Uspora casu'!C12)=TRUE,"",'07 Uspora casu'!C12)</f>
        <v>95850</v>
      </c>
      <c r="D43" s="5" t="str">
        <f>IF(ISBLANK('07 Uspora casu'!D12)=TRUE,"",'07 Uspora casu'!D12)</f>
        <v>Privádzač Tvrdošín</v>
      </c>
      <c r="E43" s="5">
        <f>IF(ISBLANK('07 Uspora casu'!E12)=TRUE,"",'07 Uspora casu'!E12)</f>
        <v>0.96</v>
      </c>
      <c r="F43" s="48">
        <f>IF($E43="",0,IF('07 Uspora casu'!$D$2="Jazdný čas",IFERROR(IF(F$36&lt;MIN('07 Uspora casu'!$K$5:$O$5),G43*('07 Uspora casu'!$K12/'07 Uspora casu'!$L12)^(1/('07 Uspora casu'!$L$5-'07 Uspora casu'!$K$5)),IF(F$36&gt;MAX('07 Uspora casu'!$K$5:$O$5),(INDEX('07 Uspora casu'!$K12:$O12,MATCH(F$36,'07 Uspora casu'!$K$5:$O$5,1))/INDEX('07 Uspora casu'!$K12:$O12,MATCH(F$36,'07 Uspora casu'!$K$5:$O$5,1)-1))^(1/(INDEX('07 Uspora casu'!$K$5:$O$5,MATCH(F$36,'07 Uspora casu'!$K$5:$O$5,1))-INDEX('07 Uspora casu'!$K$5:$O$5,MATCH(F$36,'07 Uspora casu'!$K$5:$O$5,1)-1)))*E43,IFERROR(INDEX('07 Uspora casu'!$K12:$O12,MATCH(F$36,'07 Uspora casu'!$K$5:$O$5,0))/60,(INDEX('07 Uspora casu'!$K12:$O12,MATCH(F$36,'07 Uspora casu'!$K$5:$O$5,1)+1)/INDEX('07 Uspora casu'!$K12:$O12,MATCH(F$36,'07 Uspora casu'!$K$5:$O$5,1)))^(1/(INDEX('07 Uspora casu'!$K$5:$O$5,MATCH(F$36,'07 Uspora casu'!$K$5:$O$5,1)+1)-INDEX('07 Uspora casu'!$K$5:$O$5,MATCH(F$36,'07 Uspora casu'!$K$5:$O$5,1))))*E43))),0),IFERROR(IF(F$36&lt;MIN('07 Uspora casu'!$K$5:$O$5),G43*('07 Uspora casu'!$L12/'07 Uspora casu'!$K12)^(1/('07 Uspora casu'!$L$5-'07 Uspora casu'!$K$5)),IF(F$36&gt;MAX('07 Uspora casu'!$K$5:$O$5),(INDEX('07 Uspora casu'!$K12:$O12,MATCH(F$36,'07 Uspora casu'!$K$5:$O$5,1)-1)/INDEX('07 Uspora casu'!$K12:$O12,MATCH(F$36,'07 Uspora casu'!$K$5:$O$5,1)))^(1/(INDEX('07 Uspora casu'!$K$5:$O$5,MATCH(F$36,'07 Uspora casu'!$K$5:$O$5,1))-INDEX('07 Uspora casu'!$K$5:$O$5,MATCH(F$36,'07 Uspora casu'!$K$5:$O$5,1)-1)))*E43,IFERROR($E43/INDEX('07 Uspora casu'!$K12:$O12,MATCH(F$36,'07 Uspora casu'!$K$5:$O$5,0)),(INDEX('07 Uspora casu'!$K12:$O12,MATCH(F$36,'07 Uspora casu'!$K$5:$O$5,1))/INDEX('07 Uspora casu'!$K12:$O12,MATCH(F$36,'07 Uspora casu'!$K$5:$O$5,1)+1))^(1/(INDEX('07 Uspora casu'!$K$5:$O$5,MATCH(F$36,'07 Uspora casu'!$K$5:$O$5,1)+1)-INDEX('07 Uspora casu'!$K$5:$O$5,MATCH(F$36,'07 Uspora casu'!$K$5:$O$5,1))))*E43))),0)))</f>
        <v>1.6794961511546535E-2</v>
      </c>
      <c r="G43" s="48">
        <f>IF($E43="",0,IF('07 Uspora casu'!$D$2="Jazdný čas",IFERROR(IF(G$36&lt;MIN('07 Uspora casu'!$K$5:$O$5),H43*('07 Uspora casu'!$K12/'07 Uspora casu'!$L12)^(1/('07 Uspora casu'!$L$5-'07 Uspora casu'!$K$5)),IF(G$36&gt;MAX('07 Uspora casu'!$K$5:$O$5),(INDEX('07 Uspora casu'!$K12:$O12,MATCH(G$36,'07 Uspora casu'!$K$5:$O$5,1))/INDEX('07 Uspora casu'!$K12:$O12,MATCH(G$36,'07 Uspora casu'!$K$5:$O$5,1)-1))^(1/(INDEX('07 Uspora casu'!$K$5:$O$5,MATCH(G$36,'07 Uspora casu'!$K$5:$O$5,1))-INDEX('07 Uspora casu'!$K$5:$O$5,MATCH(G$36,'07 Uspora casu'!$K$5:$O$5,1)-1)))*F43,IFERROR(INDEX('07 Uspora casu'!$K12:$O12,MATCH(G$36,'07 Uspora casu'!$K$5:$O$5,0))/60,(INDEX('07 Uspora casu'!$K12:$O12,MATCH(G$36,'07 Uspora casu'!$K$5:$O$5,1)+1)/INDEX('07 Uspora casu'!$K12:$O12,MATCH(G$36,'07 Uspora casu'!$K$5:$O$5,1)))^(1/(INDEX('07 Uspora casu'!$K$5:$O$5,MATCH(G$36,'07 Uspora casu'!$K$5:$O$5,1)+1)-INDEX('07 Uspora casu'!$K$5:$O$5,MATCH(G$36,'07 Uspora casu'!$K$5:$O$5,1))))*F43))),0),IFERROR(IF(G$36&lt;MIN('07 Uspora casu'!$K$5:$O$5),H43*('07 Uspora casu'!$L12/'07 Uspora casu'!$K12)^(1/('07 Uspora casu'!$L$5-'07 Uspora casu'!$K$5)),IF(G$36&gt;MAX('07 Uspora casu'!$K$5:$O$5),(INDEX('07 Uspora casu'!$K12:$O12,MATCH(G$36,'07 Uspora casu'!$K$5:$O$5,1)-1)/INDEX('07 Uspora casu'!$K12:$O12,MATCH(G$36,'07 Uspora casu'!$K$5:$O$5,1)))^(1/(INDEX('07 Uspora casu'!$K$5:$O$5,MATCH(G$36,'07 Uspora casu'!$K$5:$O$5,1))-INDEX('07 Uspora casu'!$K$5:$O$5,MATCH(G$36,'07 Uspora casu'!$K$5:$O$5,1)-1)))*F43,IFERROR($E43/INDEX('07 Uspora casu'!$K12:$O12,MATCH(G$36,'07 Uspora casu'!$K$5:$O$5,0)),(INDEX('07 Uspora casu'!$K12:$O12,MATCH(G$36,'07 Uspora casu'!$K$5:$O$5,1))/INDEX('07 Uspora casu'!$K12:$O12,MATCH(G$36,'07 Uspora casu'!$K$5:$O$5,1)+1))^(1/(INDEX('07 Uspora casu'!$K$5:$O$5,MATCH(G$36,'07 Uspora casu'!$K$5:$O$5,1)+1)-INDEX('07 Uspora casu'!$K$5:$O$5,MATCH(G$36,'07 Uspora casu'!$K$5:$O$5,1))))*F43))),0)))</f>
        <v>1.6794961511546535E-2</v>
      </c>
      <c r="H43" s="48">
        <f>IF($E43="",0,IF('07 Uspora casu'!$D$2="Jazdný čas",IFERROR(IF(H$36&lt;MIN('07 Uspora casu'!$K$5:$O$5),I43*('07 Uspora casu'!$K12/'07 Uspora casu'!$L12)^(1/('07 Uspora casu'!$L$5-'07 Uspora casu'!$K$5)),IF(H$36&gt;MAX('07 Uspora casu'!$K$5:$O$5),(INDEX('07 Uspora casu'!$K12:$O12,MATCH(H$36,'07 Uspora casu'!$K$5:$O$5,1))/INDEX('07 Uspora casu'!$K12:$O12,MATCH(H$36,'07 Uspora casu'!$K$5:$O$5,1)-1))^(1/(INDEX('07 Uspora casu'!$K$5:$O$5,MATCH(H$36,'07 Uspora casu'!$K$5:$O$5,1))-INDEX('07 Uspora casu'!$K$5:$O$5,MATCH(H$36,'07 Uspora casu'!$K$5:$O$5,1)-1)))*G43,IFERROR(INDEX('07 Uspora casu'!$K12:$O12,MATCH(H$36,'07 Uspora casu'!$K$5:$O$5,0))/60,(INDEX('07 Uspora casu'!$K12:$O12,MATCH(H$36,'07 Uspora casu'!$K$5:$O$5,1)+1)/INDEX('07 Uspora casu'!$K12:$O12,MATCH(H$36,'07 Uspora casu'!$K$5:$O$5,1)))^(1/(INDEX('07 Uspora casu'!$K$5:$O$5,MATCH(H$36,'07 Uspora casu'!$K$5:$O$5,1)+1)-INDEX('07 Uspora casu'!$K$5:$O$5,MATCH(H$36,'07 Uspora casu'!$K$5:$O$5,1))))*G43))),0),IFERROR(IF(H$36&lt;MIN('07 Uspora casu'!$K$5:$O$5),I43*('07 Uspora casu'!$L12/'07 Uspora casu'!$K12)^(1/('07 Uspora casu'!$L$5-'07 Uspora casu'!$K$5)),IF(H$36&gt;MAX('07 Uspora casu'!$K$5:$O$5),(INDEX('07 Uspora casu'!$K12:$O12,MATCH(H$36,'07 Uspora casu'!$K$5:$O$5,1)-1)/INDEX('07 Uspora casu'!$K12:$O12,MATCH(H$36,'07 Uspora casu'!$K$5:$O$5,1)))^(1/(INDEX('07 Uspora casu'!$K$5:$O$5,MATCH(H$36,'07 Uspora casu'!$K$5:$O$5,1))-INDEX('07 Uspora casu'!$K$5:$O$5,MATCH(H$36,'07 Uspora casu'!$K$5:$O$5,1)-1)))*G43,IFERROR($E43/INDEX('07 Uspora casu'!$K12:$O12,MATCH(H$36,'07 Uspora casu'!$K$5:$O$5,0)),(INDEX('07 Uspora casu'!$K12:$O12,MATCH(H$36,'07 Uspora casu'!$K$5:$O$5,1))/INDEX('07 Uspora casu'!$K12:$O12,MATCH(H$36,'07 Uspora casu'!$K$5:$O$5,1)+1))^(1/(INDEX('07 Uspora casu'!$K$5:$O$5,MATCH(H$36,'07 Uspora casu'!$K$5:$O$5,1)+1)-INDEX('07 Uspora casu'!$K$5:$O$5,MATCH(H$36,'07 Uspora casu'!$K$5:$O$5,1))))*G43))),0)))</f>
        <v>1.6794961511546535E-2</v>
      </c>
      <c r="I43" s="48">
        <f>IF($E43="",0,IF('07 Uspora casu'!$D$2="Jazdný čas",IFERROR(IF(I$36&lt;MIN('07 Uspora casu'!$K$5:$O$5),J43*('07 Uspora casu'!$K12/'07 Uspora casu'!$L12)^(1/('07 Uspora casu'!$L$5-'07 Uspora casu'!$K$5)),IF(I$36&gt;MAX('07 Uspora casu'!$K$5:$O$5),(INDEX('07 Uspora casu'!$K12:$O12,MATCH(I$36,'07 Uspora casu'!$K$5:$O$5,1))/INDEX('07 Uspora casu'!$K12:$O12,MATCH(I$36,'07 Uspora casu'!$K$5:$O$5,1)-1))^(1/(INDEX('07 Uspora casu'!$K$5:$O$5,MATCH(I$36,'07 Uspora casu'!$K$5:$O$5,1))-INDEX('07 Uspora casu'!$K$5:$O$5,MATCH(I$36,'07 Uspora casu'!$K$5:$O$5,1)-1)))*H43,IFERROR(INDEX('07 Uspora casu'!$K12:$O12,MATCH(I$36,'07 Uspora casu'!$K$5:$O$5,0))/60,(INDEX('07 Uspora casu'!$K12:$O12,MATCH(I$36,'07 Uspora casu'!$K$5:$O$5,1)+1)/INDEX('07 Uspora casu'!$K12:$O12,MATCH(I$36,'07 Uspora casu'!$K$5:$O$5,1)))^(1/(INDEX('07 Uspora casu'!$K$5:$O$5,MATCH(I$36,'07 Uspora casu'!$K$5:$O$5,1)+1)-INDEX('07 Uspora casu'!$K$5:$O$5,MATCH(I$36,'07 Uspora casu'!$K$5:$O$5,1))))*H43))),0),IFERROR(IF(I$36&lt;MIN('07 Uspora casu'!$K$5:$O$5),J43*('07 Uspora casu'!$L12/'07 Uspora casu'!$K12)^(1/('07 Uspora casu'!$L$5-'07 Uspora casu'!$K$5)),IF(I$36&gt;MAX('07 Uspora casu'!$K$5:$O$5),(INDEX('07 Uspora casu'!$K12:$O12,MATCH(I$36,'07 Uspora casu'!$K$5:$O$5,1)-1)/INDEX('07 Uspora casu'!$K12:$O12,MATCH(I$36,'07 Uspora casu'!$K$5:$O$5,1)))^(1/(INDEX('07 Uspora casu'!$K$5:$O$5,MATCH(I$36,'07 Uspora casu'!$K$5:$O$5,1))-INDEX('07 Uspora casu'!$K$5:$O$5,MATCH(I$36,'07 Uspora casu'!$K$5:$O$5,1)-1)))*H43,IFERROR($E43/INDEX('07 Uspora casu'!$K12:$O12,MATCH(I$36,'07 Uspora casu'!$K$5:$O$5,0)),(INDEX('07 Uspora casu'!$K12:$O12,MATCH(I$36,'07 Uspora casu'!$K$5:$O$5,1))/INDEX('07 Uspora casu'!$K12:$O12,MATCH(I$36,'07 Uspora casu'!$K$5:$O$5,1)+1))^(1/(INDEX('07 Uspora casu'!$K$5:$O$5,MATCH(I$36,'07 Uspora casu'!$K$5:$O$5,1)+1)-INDEX('07 Uspora casu'!$K$5:$O$5,MATCH(I$36,'07 Uspora casu'!$K$5:$O$5,1))))*H43))),0)))</f>
        <v>1.6794961511546535E-2</v>
      </c>
      <c r="J43" s="48">
        <f>IF($E43="",0,IF('07 Uspora casu'!$D$2="Jazdný čas",IFERROR(IF(J$36&lt;MIN('07 Uspora casu'!$K$5:$O$5),K43*('07 Uspora casu'!$K12/'07 Uspora casu'!$L12)^(1/('07 Uspora casu'!$L$5-'07 Uspora casu'!$K$5)),IF(J$36&gt;MAX('07 Uspora casu'!$K$5:$O$5),(INDEX('07 Uspora casu'!$K12:$O12,MATCH(J$36,'07 Uspora casu'!$K$5:$O$5,1))/INDEX('07 Uspora casu'!$K12:$O12,MATCH(J$36,'07 Uspora casu'!$K$5:$O$5,1)-1))^(1/(INDEX('07 Uspora casu'!$K$5:$O$5,MATCH(J$36,'07 Uspora casu'!$K$5:$O$5,1))-INDEX('07 Uspora casu'!$K$5:$O$5,MATCH(J$36,'07 Uspora casu'!$K$5:$O$5,1)-1)))*I43,IFERROR(INDEX('07 Uspora casu'!$K12:$O12,MATCH(J$36,'07 Uspora casu'!$K$5:$O$5,0))/60,(INDEX('07 Uspora casu'!$K12:$O12,MATCH(J$36,'07 Uspora casu'!$K$5:$O$5,1)+1)/INDEX('07 Uspora casu'!$K12:$O12,MATCH(J$36,'07 Uspora casu'!$K$5:$O$5,1)))^(1/(INDEX('07 Uspora casu'!$K$5:$O$5,MATCH(J$36,'07 Uspora casu'!$K$5:$O$5,1)+1)-INDEX('07 Uspora casu'!$K$5:$O$5,MATCH(J$36,'07 Uspora casu'!$K$5:$O$5,1))))*I43))),0),IFERROR(IF(J$36&lt;MIN('07 Uspora casu'!$K$5:$O$5),K43*('07 Uspora casu'!$L12/'07 Uspora casu'!$K12)^(1/('07 Uspora casu'!$L$5-'07 Uspora casu'!$K$5)),IF(J$36&gt;MAX('07 Uspora casu'!$K$5:$O$5),(INDEX('07 Uspora casu'!$K12:$O12,MATCH(J$36,'07 Uspora casu'!$K$5:$O$5,1)-1)/INDEX('07 Uspora casu'!$K12:$O12,MATCH(J$36,'07 Uspora casu'!$K$5:$O$5,1)))^(1/(INDEX('07 Uspora casu'!$K$5:$O$5,MATCH(J$36,'07 Uspora casu'!$K$5:$O$5,1))-INDEX('07 Uspora casu'!$K$5:$O$5,MATCH(J$36,'07 Uspora casu'!$K$5:$O$5,1)-1)))*I43,IFERROR($E43/INDEX('07 Uspora casu'!$K12:$O12,MATCH(J$36,'07 Uspora casu'!$K$5:$O$5,0)),(INDEX('07 Uspora casu'!$K12:$O12,MATCH(J$36,'07 Uspora casu'!$K$5:$O$5,1))/INDEX('07 Uspora casu'!$K12:$O12,MATCH(J$36,'07 Uspora casu'!$K$5:$O$5,1)+1))^(1/(INDEX('07 Uspora casu'!$K$5:$O$5,MATCH(J$36,'07 Uspora casu'!$K$5:$O$5,1)+1)-INDEX('07 Uspora casu'!$K$5:$O$5,MATCH(J$36,'07 Uspora casu'!$K$5:$O$5,1))))*I43))),0)))</f>
        <v>1.6794961511546535E-2</v>
      </c>
      <c r="K43" s="48">
        <f>IF($E43="",0,IF('07 Uspora casu'!$D$2="Jazdný čas",IFERROR(IF(K$36&lt;MIN('07 Uspora casu'!$K$5:$O$5),L43*('07 Uspora casu'!$K12/'07 Uspora casu'!$L12)^(1/('07 Uspora casu'!$L$5-'07 Uspora casu'!$K$5)),IF(K$36&gt;MAX('07 Uspora casu'!$K$5:$O$5),(INDEX('07 Uspora casu'!$K12:$O12,MATCH(K$36,'07 Uspora casu'!$K$5:$O$5,1))/INDEX('07 Uspora casu'!$K12:$O12,MATCH(K$36,'07 Uspora casu'!$K$5:$O$5,1)-1))^(1/(INDEX('07 Uspora casu'!$K$5:$O$5,MATCH(K$36,'07 Uspora casu'!$K$5:$O$5,1))-INDEX('07 Uspora casu'!$K$5:$O$5,MATCH(K$36,'07 Uspora casu'!$K$5:$O$5,1)-1)))*J43,IFERROR(INDEX('07 Uspora casu'!$K12:$O12,MATCH(K$36,'07 Uspora casu'!$K$5:$O$5,0))/60,(INDEX('07 Uspora casu'!$K12:$O12,MATCH(K$36,'07 Uspora casu'!$K$5:$O$5,1)+1)/INDEX('07 Uspora casu'!$K12:$O12,MATCH(K$36,'07 Uspora casu'!$K$5:$O$5,1)))^(1/(INDEX('07 Uspora casu'!$K$5:$O$5,MATCH(K$36,'07 Uspora casu'!$K$5:$O$5,1)+1)-INDEX('07 Uspora casu'!$K$5:$O$5,MATCH(K$36,'07 Uspora casu'!$K$5:$O$5,1))))*J43))),0),IFERROR(IF(K$36&lt;MIN('07 Uspora casu'!$K$5:$O$5),L43*('07 Uspora casu'!$L12/'07 Uspora casu'!$K12)^(1/('07 Uspora casu'!$L$5-'07 Uspora casu'!$K$5)),IF(K$36&gt;MAX('07 Uspora casu'!$K$5:$O$5),(INDEX('07 Uspora casu'!$K12:$O12,MATCH(K$36,'07 Uspora casu'!$K$5:$O$5,1)-1)/INDEX('07 Uspora casu'!$K12:$O12,MATCH(K$36,'07 Uspora casu'!$K$5:$O$5,1)))^(1/(INDEX('07 Uspora casu'!$K$5:$O$5,MATCH(K$36,'07 Uspora casu'!$K$5:$O$5,1))-INDEX('07 Uspora casu'!$K$5:$O$5,MATCH(K$36,'07 Uspora casu'!$K$5:$O$5,1)-1)))*J43,IFERROR($E43/INDEX('07 Uspora casu'!$K12:$O12,MATCH(K$36,'07 Uspora casu'!$K$5:$O$5,0)),(INDEX('07 Uspora casu'!$K12:$O12,MATCH(K$36,'07 Uspora casu'!$K$5:$O$5,1))/INDEX('07 Uspora casu'!$K12:$O12,MATCH(K$36,'07 Uspora casu'!$K$5:$O$5,1)+1))^(1/(INDEX('07 Uspora casu'!$K$5:$O$5,MATCH(K$36,'07 Uspora casu'!$K$5:$O$5,1)+1)-INDEX('07 Uspora casu'!$K$5:$O$5,MATCH(K$36,'07 Uspora casu'!$K$5:$O$5,1))))*J43))),0)))</f>
        <v>1.6795381301627357E-2</v>
      </c>
      <c r="L43" s="48">
        <f>IF($E43="",0,IF('07 Uspora casu'!$D$2="Jazdný čas",IFERROR(IF(L$36&lt;MIN('07 Uspora casu'!$K$5:$O$5),M43*('07 Uspora casu'!$K12/'07 Uspora casu'!$L12)^(1/('07 Uspora casu'!$L$5-'07 Uspora casu'!$K$5)),IF(L$36&gt;MAX('07 Uspora casu'!$K$5:$O$5),(INDEX('07 Uspora casu'!$K12:$O12,MATCH(L$36,'07 Uspora casu'!$K$5:$O$5,1))/INDEX('07 Uspora casu'!$K12:$O12,MATCH(L$36,'07 Uspora casu'!$K$5:$O$5,1)-1))^(1/(INDEX('07 Uspora casu'!$K$5:$O$5,MATCH(L$36,'07 Uspora casu'!$K$5:$O$5,1))-INDEX('07 Uspora casu'!$K$5:$O$5,MATCH(L$36,'07 Uspora casu'!$K$5:$O$5,1)-1)))*K43,IFERROR(INDEX('07 Uspora casu'!$K12:$O12,MATCH(L$36,'07 Uspora casu'!$K$5:$O$5,0))/60,(INDEX('07 Uspora casu'!$K12:$O12,MATCH(L$36,'07 Uspora casu'!$K$5:$O$5,1)+1)/INDEX('07 Uspora casu'!$K12:$O12,MATCH(L$36,'07 Uspora casu'!$K$5:$O$5,1)))^(1/(INDEX('07 Uspora casu'!$K$5:$O$5,MATCH(L$36,'07 Uspora casu'!$K$5:$O$5,1)+1)-INDEX('07 Uspora casu'!$K$5:$O$5,MATCH(L$36,'07 Uspora casu'!$K$5:$O$5,1))))*K43))),0),IFERROR(IF(L$36&lt;MIN('07 Uspora casu'!$K$5:$O$5),M43*('07 Uspora casu'!$L12/'07 Uspora casu'!$K12)^(1/('07 Uspora casu'!$L$5-'07 Uspora casu'!$K$5)),IF(L$36&gt;MAX('07 Uspora casu'!$K$5:$O$5),(INDEX('07 Uspora casu'!$K12:$O12,MATCH(L$36,'07 Uspora casu'!$K$5:$O$5,1)-1)/INDEX('07 Uspora casu'!$K12:$O12,MATCH(L$36,'07 Uspora casu'!$K$5:$O$5,1)))^(1/(INDEX('07 Uspora casu'!$K$5:$O$5,MATCH(L$36,'07 Uspora casu'!$K$5:$O$5,1))-INDEX('07 Uspora casu'!$K$5:$O$5,MATCH(L$36,'07 Uspora casu'!$K$5:$O$5,1)-1)))*K43,IFERROR($E43/INDEX('07 Uspora casu'!$K12:$O12,MATCH(L$36,'07 Uspora casu'!$K$5:$O$5,0)),(INDEX('07 Uspora casu'!$K12:$O12,MATCH(L$36,'07 Uspora casu'!$K$5:$O$5,1))/INDEX('07 Uspora casu'!$K12:$O12,MATCH(L$36,'07 Uspora casu'!$K$5:$O$5,1)+1))^(1/(INDEX('07 Uspora casu'!$K$5:$O$5,MATCH(L$36,'07 Uspora casu'!$K$5:$O$5,1)+1)-INDEX('07 Uspora casu'!$K$5:$O$5,MATCH(L$36,'07 Uspora casu'!$K$5:$O$5,1))))*K43))),0)))</f>
        <v>1.679580110220083E-2</v>
      </c>
      <c r="M43" s="48">
        <f>IF($E43="",0,IF('07 Uspora casu'!$D$2="Jazdný čas",IFERROR(IF(M$36&lt;MIN('07 Uspora casu'!$K$5:$O$5),N43*('07 Uspora casu'!$K12/'07 Uspora casu'!$L12)^(1/('07 Uspora casu'!$L$5-'07 Uspora casu'!$K$5)),IF(M$36&gt;MAX('07 Uspora casu'!$K$5:$O$5),(INDEX('07 Uspora casu'!$K12:$O12,MATCH(M$36,'07 Uspora casu'!$K$5:$O$5,1))/INDEX('07 Uspora casu'!$K12:$O12,MATCH(M$36,'07 Uspora casu'!$K$5:$O$5,1)-1))^(1/(INDEX('07 Uspora casu'!$K$5:$O$5,MATCH(M$36,'07 Uspora casu'!$K$5:$O$5,1))-INDEX('07 Uspora casu'!$K$5:$O$5,MATCH(M$36,'07 Uspora casu'!$K$5:$O$5,1)-1)))*L43,IFERROR(INDEX('07 Uspora casu'!$K12:$O12,MATCH(M$36,'07 Uspora casu'!$K$5:$O$5,0))/60,(INDEX('07 Uspora casu'!$K12:$O12,MATCH(M$36,'07 Uspora casu'!$K$5:$O$5,1)+1)/INDEX('07 Uspora casu'!$K12:$O12,MATCH(M$36,'07 Uspora casu'!$K$5:$O$5,1)))^(1/(INDEX('07 Uspora casu'!$K$5:$O$5,MATCH(M$36,'07 Uspora casu'!$K$5:$O$5,1)+1)-INDEX('07 Uspora casu'!$K$5:$O$5,MATCH(M$36,'07 Uspora casu'!$K$5:$O$5,1))))*L43))),0),IFERROR(IF(M$36&lt;MIN('07 Uspora casu'!$K$5:$O$5),N43*('07 Uspora casu'!$L12/'07 Uspora casu'!$K12)^(1/('07 Uspora casu'!$L$5-'07 Uspora casu'!$K$5)),IF(M$36&gt;MAX('07 Uspora casu'!$K$5:$O$5),(INDEX('07 Uspora casu'!$K12:$O12,MATCH(M$36,'07 Uspora casu'!$K$5:$O$5,1)-1)/INDEX('07 Uspora casu'!$K12:$O12,MATCH(M$36,'07 Uspora casu'!$K$5:$O$5,1)))^(1/(INDEX('07 Uspora casu'!$K$5:$O$5,MATCH(M$36,'07 Uspora casu'!$K$5:$O$5,1))-INDEX('07 Uspora casu'!$K$5:$O$5,MATCH(M$36,'07 Uspora casu'!$K$5:$O$5,1)-1)))*L43,IFERROR($E43/INDEX('07 Uspora casu'!$K12:$O12,MATCH(M$36,'07 Uspora casu'!$K$5:$O$5,0)),(INDEX('07 Uspora casu'!$K12:$O12,MATCH(M$36,'07 Uspora casu'!$K$5:$O$5,1))/INDEX('07 Uspora casu'!$K12:$O12,MATCH(M$36,'07 Uspora casu'!$K$5:$O$5,1)+1))^(1/(INDEX('07 Uspora casu'!$K$5:$O$5,MATCH(M$36,'07 Uspora casu'!$K$5:$O$5,1)+1)-INDEX('07 Uspora casu'!$K$5:$O$5,MATCH(M$36,'07 Uspora casu'!$K$5:$O$5,1))))*L43))),0)))</f>
        <v>1.6796220913267219E-2</v>
      </c>
      <c r="N43" s="48">
        <f>IF($E43="",0,IF('07 Uspora casu'!$D$2="Jazdný čas",IFERROR(IF(N$36&lt;MIN('07 Uspora casu'!$K$5:$O$5),O43*('07 Uspora casu'!$K12/'07 Uspora casu'!$L12)^(1/('07 Uspora casu'!$L$5-'07 Uspora casu'!$K$5)),IF(N$36&gt;MAX('07 Uspora casu'!$K$5:$O$5),(INDEX('07 Uspora casu'!$K12:$O12,MATCH(N$36,'07 Uspora casu'!$K$5:$O$5,1))/INDEX('07 Uspora casu'!$K12:$O12,MATCH(N$36,'07 Uspora casu'!$K$5:$O$5,1)-1))^(1/(INDEX('07 Uspora casu'!$K$5:$O$5,MATCH(N$36,'07 Uspora casu'!$K$5:$O$5,1))-INDEX('07 Uspora casu'!$K$5:$O$5,MATCH(N$36,'07 Uspora casu'!$K$5:$O$5,1)-1)))*M43,IFERROR(INDEX('07 Uspora casu'!$K12:$O12,MATCH(N$36,'07 Uspora casu'!$K$5:$O$5,0))/60,(INDEX('07 Uspora casu'!$K12:$O12,MATCH(N$36,'07 Uspora casu'!$K$5:$O$5,1)+1)/INDEX('07 Uspora casu'!$K12:$O12,MATCH(N$36,'07 Uspora casu'!$K$5:$O$5,1)))^(1/(INDEX('07 Uspora casu'!$K$5:$O$5,MATCH(N$36,'07 Uspora casu'!$K$5:$O$5,1)+1)-INDEX('07 Uspora casu'!$K$5:$O$5,MATCH(N$36,'07 Uspora casu'!$K$5:$O$5,1))))*M43))),0),IFERROR(IF(N$36&lt;MIN('07 Uspora casu'!$K$5:$O$5),O43*('07 Uspora casu'!$L12/'07 Uspora casu'!$K12)^(1/('07 Uspora casu'!$L$5-'07 Uspora casu'!$K$5)),IF(N$36&gt;MAX('07 Uspora casu'!$K$5:$O$5),(INDEX('07 Uspora casu'!$K12:$O12,MATCH(N$36,'07 Uspora casu'!$K$5:$O$5,1)-1)/INDEX('07 Uspora casu'!$K12:$O12,MATCH(N$36,'07 Uspora casu'!$K$5:$O$5,1)))^(1/(INDEX('07 Uspora casu'!$K$5:$O$5,MATCH(N$36,'07 Uspora casu'!$K$5:$O$5,1))-INDEX('07 Uspora casu'!$K$5:$O$5,MATCH(N$36,'07 Uspora casu'!$K$5:$O$5,1)-1)))*M43,IFERROR($E43/INDEX('07 Uspora casu'!$K12:$O12,MATCH(N$36,'07 Uspora casu'!$K$5:$O$5,0)),(INDEX('07 Uspora casu'!$K12:$O12,MATCH(N$36,'07 Uspora casu'!$K$5:$O$5,1))/INDEX('07 Uspora casu'!$K12:$O12,MATCH(N$36,'07 Uspora casu'!$K$5:$O$5,1)+1))^(1/(INDEX('07 Uspora casu'!$K$5:$O$5,MATCH(N$36,'07 Uspora casu'!$K$5:$O$5,1)+1)-INDEX('07 Uspora casu'!$K$5:$O$5,MATCH(N$36,'07 Uspora casu'!$K$5:$O$5,1))))*M43))),0)))</f>
        <v>1.6796640734826788E-2</v>
      </c>
      <c r="O43" s="48">
        <f>IF($E43="",0,IF('07 Uspora casu'!$D$2="Jazdný čas",IFERROR(IF(O$36&lt;MIN('07 Uspora casu'!$K$5:$O$5),P43*('07 Uspora casu'!$K12/'07 Uspora casu'!$L12)^(1/('07 Uspora casu'!$L$5-'07 Uspora casu'!$K$5)),IF(O$36&gt;MAX('07 Uspora casu'!$K$5:$O$5),(INDEX('07 Uspora casu'!$K12:$O12,MATCH(O$36,'07 Uspora casu'!$K$5:$O$5,1))/INDEX('07 Uspora casu'!$K12:$O12,MATCH(O$36,'07 Uspora casu'!$K$5:$O$5,1)-1))^(1/(INDEX('07 Uspora casu'!$K$5:$O$5,MATCH(O$36,'07 Uspora casu'!$K$5:$O$5,1))-INDEX('07 Uspora casu'!$K$5:$O$5,MATCH(O$36,'07 Uspora casu'!$K$5:$O$5,1)-1)))*N43,IFERROR(INDEX('07 Uspora casu'!$K12:$O12,MATCH(O$36,'07 Uspora casu'!$K$5:$O$5,0))/60,(INDEX('07 Uspora casu'!$K12:$O12,MATCH(O$36,'07 Uspora casu'!$K$5:$O$5,1)+1)/INDEX('07 Uspora casu'!$K12:$O12,MATCH(O$36,'07 Uspora casu'!$K$5:$O$5,1)))^(1/(INDEX('07 Uspora casu'!$K$5:$O$5,MATCH(O$36,'07 Uspora casu'!$K$5:$O$5,1)+1)-INDEX('07 Uspora casu'!$K$5:$O$5,MATCH(O$36,'07 Uspora casu'!$K$5:$O$5,1))))*N43))),0),IFERROR(IF(O$36&lt;MIN('07 Uspora casu'!$K$5:$O$5),P43*('07 Uspora casu'!$L12/'07 Uspora casu'!$K12)^(1/('07 Uspora casu'!$L$5-'07 Uspora casu'!$K$5)),IF(O$36&gt;MAX('07 Uspora casu'!$K$5:$O$5),(INDEX('07 Uspora casu'!$K12:$O12,MATCH(O$36,'07 Uspora casu'!$K$5:$O$5,1)-1)/INDEX('07 Uspora casu'!$K12:$O12,MATCH(O$36,'07 Uspora casu'!$K$5:$O$5,1)))^(1/(INDEX('07 Uspora casu'!$K$5:$O$5,MATCH(O$36,'07 Uspora casu'!$K$5:$O$5,1))-INDEX('07 Uspora casu'!$K$5:$O$5,MATCH(O$36,'07 Uspora casu'!$K$5:$O$5,1)-1)))*N43,IFERROR($E43/INDEX('07 Uspora casu'!$K12:$O12,MATCH(O$36,'07 Uspora casu'!$K$5:$O$5,0)),(INDEX('07 Uspora casu'!$K12:$O12,MATCH(O$36,'07 Uspora casu'!$K$5:$O$5,1))/INDEX('07 Uspora casu'!$K12:$O12,MATCH(O$36,'07 Uspora casu'!$K$5:$O$5,1)+1))^(1/(INDEX('07 Uspora casu'!$K$5:$O$5,MATCH(O$36,'07 Uspora casu'!$K$5:$O$5,1)+1)-INDEX('07 Uspora casu'!$K$5:$O$5,MATCH(O$36,'07 Uspora casu'!$K$5:$O$5,1))))*N43))),0)))</f>
        <v>1.6797060566879796E-2</v>
      </c>
      <c r="P43" s="48">
        <f>IF($E43="",0,IF('07 Uspora casu'!$D$2="Jazdný čas",IFERROR(IF(P$36&lt;MIN('07 Uspora casu'!$K$5:$O$5),Q43*('07 Uspora casu'!$K12/'07 Uspora casu'!$L12)^(1/('07 Uspora casu'!$L$5-'07 Uspora casu'!$K$5)),IF(P$36&gt;MAX('07 Uspora casu'!$K$5:$O$5),(INDEX('07 Uspora casu'!$K12:$O12,MATCH(P$36,'07 Uspora casu'!$K$5:$O$5,1))/INDEX('07 Uspora casu'!$K12:$O12,MATCH(P$36,'07 Uspora casu'!$K$5:$O$5,1)-1))^(1/(INDEX('07 Uspora casu'!$K$5:$O$5,MATCH(P$36,'07 Uspora casu'!$K$5:$O$5,1))-INDEX('07 Uspora casu'!$K$5:$O$5,MATCH(P$36,'07 Uspora casu'!$K$5:$O$5,1)-1)))*O43,IFERROR(INDEX('07 Uspora casu'!$K12:$O12,MATCH(P$36,'07 Uspora casu'!$K$5:$O$5,0))/60,(INDEX('07 Uspora casu'!$K12:$O12,MATCH(P$36,'07 Uspora casu'!$K$5:$O$5,1)+1)/INDEX('07 Uspora casu'!$K12:$O12,MATCH(P$36,'07 Uspora casu'!$K$5:$O$5,1)))^(1/(INDEX('07 Uspora casu'!$K$5:$O$5,MATCH(P$36,'07 Uspora casu'!$K$5:$O$5,1)+1)-INDEX('07 Uspora casu'!$K$5:$O$5,MATCH(P$36,'07 Uspora casu'!$K$5:$O$5,1))))*O43))),0),IFERROR(IF(P$36&lt;MIN('07 Uspora casu'!$K$5:$O$5),Q43*('07 Uspora casu'!$L12/'07 Uspora casu'!$K12)^(1/('07 Uspora casu'!$L$5-'07 Uspora casu'!$K$5)),IF(P$36&gt;MAX('07 Uspora casu'!$K$5:$O$5),(INDEX('07 Uspora casu'!$K12:$O12,MATCH(P$36,'07 Uspora casu'!$K$5:$O$5,1)-1)/INDEX('07 Uspora casu'!$K12:$O12,MATCH(P$36,'07 Uspora casu'!$K$5:$O$5,1)))^(1/(INDEX('07 Uspora casu'!$K$5:$O$5,MATCH(P$36,'07 Uspora casu'!$K$5:$O$5,1))-INDEX('07 Uspora casu'!$K$5:$O$5,MATCH(P$36,'07 Uspora casu'!$K$5:$O$5,1)-1)))*O43,IFERROR($E43/INDEX('07 Uspora casu'!$K12:$O12,MATCH(P$36,'07 Uspora casu'!$K$5:$O$5,0)),(INDEX('07 Uspora casu'!$K12:$O12,MATCH(P$36,'07 Uspora casu'!$K$5:$O$5,1))/INDEX('07 Uspora casu'!$K12:$O12,MATCH(P$36,'07 Uspora casu'!$K$5:$O$5,1)+1))^(1/(INDEX('07 Uspora casu'!$K$5:$O$5,MATCH(P$36,'07 Uspora casu'!$K$5:$O$5,1)+1)-INDEX('07 Uspora casu'!$K$5:$O$5,MATCH(P$36,'07 Uspora casu'!$K$5:$O$5,1))))*O43))),0)))</f>
        <v>1.6797480409426507E-2</v>
      </c>
      <c r="Q43" s="48">
        <f>IF($E43="",0,IF('07 Uspora casu'!$D$2="Jazdný čas",IFERROR(IF(Q$36&lt;MIN('07 Uspora casu'!$K$5:$O$5),R43*('07 Uspora casu'!$K12/'07 Uspora casu'!$L12)^(1/('07 Uspora casu'!$L$5-'07 Uspora casu'!$K$5)),IF(Q$36&gt;MAX('07 Uspora casu'!$K$5:$O$5),(INDEX('07 Uspora casu'!$K12:$O12,MATCH(Q$36,'07 Uspora casu'!$K$5:$O$5,1))/INDEX('07 Uspora casu'!$K12:$O12,MATCH(Q$36,'07 Uspora casu'!$K$5:$O$5,1)-1))^(1/(INDEX('07 Uspora casu'!$K$5:$O$5,MATCH(Q$36,'07 Uspora casu'!$K$5:$O$5,1))-INDEX('07 Uspora casu'!$K$5:$O$5,MATCH(Q$36,'07 Uspora casu'!$K$5:$O$5,1)-1)))*P43,IFERROR(INDEX('07 Uspora casu'!$K12:$O12,MATCH(Q$36,'07 Uspora casu'!$K$5:$O$5,0))/60,(INDEX('07 Uspora casu'!$K12:$O12,MATCH(Q$36,'07 Uspora casu'!$K$5:$O$5,1)+1)/INDEX('07 Uspora casu'!$K12:$O12,MATCH(Q$36,'07 Uspora casu'!$K$5:$O$5,1)))^(1/(INDEX('07 Uspora casu'!$K$5:$O$5,MATCH(Q$36,'07 Uspora casu'!$K$5:$O$5,1)+1)-INDEX('07 Uspora casu'!$K$5:$O$5,MATCH(Q$36,'07 Uspora casu'!$K$5:$O$5,1))))*P43))),0),IFERROR(IF(Q$36&lt;MIN('07 Uspora casu'!$K$5:$O$5),R43*('07 Uspora casu'!$L12/'07 Uspora casu'!$K12)^(1/('07 Uspora casu'!$L$5-'07 Uspora casu'!$K$5)),IF(Q$36&gt;MAX('07 Uspora casu'!$K$5:$O$5),(INDEX('07 Uspora casu'!$K12:$O12,MATCH(Q$36,'07 Uspora casu'!$K$5:$O$5,1)-1)/INDEX('07 Uspora casu'!$K12:$O12,MATCH(Q$36,'07 Uspora casu'!$K$5:$O$5,1)))^(1/(INDEX('07 Uspora casu'!$K$5:$O$5,MATCH(Q$36,'07 Uspora casu'!$K$5:$O$5,1))-INDEX('07 Uspora casu'!$K$5:$O$5,MATCH(Q$36,'07 Uspora casu'!$K$5:$O$5,1)-1)))*P43,IFERROR($E43/INDEX('07 Uspora casu'!$K12:$O12,MATCH(Q$36,'07 Uspora casu'!$K$5:$O$5,0)),(INDEX('07 Uspora casu'!$K12:$O12,MATCH(Q$36,'07 Uspora casu'!$K$5:$O$5,1))/INDEX('07 Uspora casu'!$K12:$O12,MATCH(Q$36,'07 Uspora casu'!$K$5:$O$5,1)+1))^(1/(INDEX('07 Uspora casu'!$K$5:$O$5,MATCH(Q$36,'07 Uspora casu'!$K$5:$O$5,1)+1)-INDEX('07 Uspora casu'!$K$5:$O$5,MATCH(Q$36,'07 Uspora casu'!$K$5:$O$5,1))))*P43))),0)))</f>
        <v>1.6797900262467191E-2</v>
      </c>
      <c r="R43" s="48">
        <f>IF($E43="",0,IF('07 Uspora casu'!$D$2="Jazdný čas",IFERROR(IF(R$36&lt;MIN('07 Uspora casu'!$K$5:$O$5),S43*('07 Uspora casu'!$K12/'07 Uspora casu'!$L12)^(1/('07 Uspora casu'!$L$5-'07 Uspora casu'!$K$5)),IF(R$36&gt;MAX('07 Uspora casu'!$K$5:$O$5),(INDEX('07 Uspora casu'!$K12:$O12,MATCH(R$36,'07 Uspora casu'!$K$5:$O$5,1))/INDEX('07 Uspora casu'!$K12:$O12,MATCH(R$36,'07 Uspora casu'!$K$5:$O$5,1)-1))^(1/(INDEX('07 Uspora casu'!$K$5:$O$5,MATCH(R$36,'07 Uspora casu'!$K$5:$O$5,1))-INDEX('07 Uspora casu'!$K$5:$O$5,MATCH(R$36,'07 Uspora casu'!$K$5:$O$5,1)-1)))*Q43,IFERROR(INDEX('07 Uspora casu'!$K12:$O12,MATCH(R$36,'07 Uspora casu'!$K$5:$O$5,0))/60,(INDEX('07 Uspora casu'!$K12:$O12,MATCH(R$36,'07 Uspora casu'!$K$5:$O$5,1)+1)/INDEX('07 Uspora casu'!$K12:$O12,MATCH(R$36,'07 Uspora casu'!$K$5:$O$5,1)))^(1/(INDEX('07 Uspora casu'!$K$5:$O$5,MATCH(R$36,'07 Uspora casu'!$K$5:$O$5,1)+1)-INDEX('07 Uspora casu'!$K$5:$O$5,MATCH(R$36,'07 Uspora casu'!$K$5:$O$5,1))))*Q43))),0),IFERROR(IF(R$36&lt;MIN('07 Uspora casu'!$K$5:$O$5),S43*('07 Uspora casu'!$L12/'07 Uspora casu'!$K12)^(1/('07 Uspora casu'!$L$5-'07 Uspora casu'!$K$5)),IF(R$36&gt;MAX('07 Uspora casu'!$K$5:$O$5),(INDEX('07 Uspora casu'!$K12:$O12,MATCH(R$36,'07 Uspora casu'!$K$5:$O$5,1)-1)/INDEX('07 Uspora casu'!$K12:$O12,MATCH(R$36,'07 Uspora casu'!$K$5:$O$5,1)))^(1/(INDEX('07 Uspora casu'!$K$5:$O$5,MATCH(R$36,'07 Uspora casu'!$K$5:$O$5,1))-INDEX('07 Uspora casu'!$K$5:$O$5,MATCH(R$36,'07 Uspora casu'!$K$5:$O$5,1)-1)))*Q43,IFERROR($E43/INDEX('07 Uspora casu'!$K12:$O12,MATCH(R$36,'07 Uspora casu'!$K$5:$O$5,0)),(INDEX('07 Uspora casu'!$K12:$O12,MATCH(R$36,'07 Uspora casu'!$K$5:$O$5,1))/INDEX('07 Uspora casu'!$K12:$O12,MATCH(R$36,'07 Uspora casu'!$K$5:$O$5,1)+1))^(1/(INDEX('07 Uspora casu'!$K$5:$O$5,MATCH(R$36,'07 Uspora casu'!$K$5:$O$5,1)+1)-INDEX('07 Uspora casu'!$K$5:$O$5,MATCH(R$36,'07 Uspora casu'!$K$5:$O$5,1))))*Q43))),0)))</f>
        <v>1.6797606364236838E-2</v>
      </c>
      <c r="S43" s="48">
        <f>IF($E43="",0,IF('07 Uspora casu'!$D$2="Jazdný čas",IFERROR(IF(S$36&lt;MIN('07 Uspora casu'!$K$5:$O$5),T43*('07 Uspora casu'!$K12/'07 Uspora casu'!$L12)^(1/('07 Uspora casu'!$L$5-'07 Uspora casu'!$K$5)),IF(S$36&gt;MAX('07 Uspora casu'!$K$5:$O$5),(INDEX('07 Uspora casu'!$K12:$O12,MATCH(S$36,'07 Uspora casu'!$K$5:$O$5,1))/INDEX('07 Uspora casu'!$K12:$O12,MATCH(S$36,'07 Uspora casu'!$K$5:$O$5,1)-1))^(1/(INDEX('07 Uspora casu'!$K$5:$O$5,MATCH(S$36,'07 Uspora casu'!$K$5:$O$5,1))-INDEX('07 Uspora casu'!$K$5:$O$5,MATCH(S$36,'07 Uspora casu'!$K$5:$O$5,1)-1)))*R43,IFERROR(INDEX('07 Uspora casu'!$K12:$O12,MATCH(S$36,'07 Uspora casu'!$K$5:$O$5,0))/60,(INDEX('07 Uspora casu'!$K12:$O12,MATCH(S$36,'07 Uspora casu'!$K$5:$O$5,1)+1)/INDEX('07 Uspora casu'!$K12:$O12,MATCH(S$36,'07 Uspora casu'!$K$5:$O$5,1)))^(1/(INDEX('07 Uspora casu'!$K$5:$O$5,MATCH(S$36,'07 Uspora casu'!$K$5:$O$5,1)+1)-INDEX('07 Uspora casu'!$K$5:$O$5,MATCH(S$36,'07 Uspora casu'!$K$5:$O$5,1))))*R43))),0),IFERROR(IF(S$36&lt;MIN('07 Uspora casu'!$K$5:$O$5),T43*('07 Uspora casu'!$L12/'07 Uspora casu'!$K12)^(1/('07 Uspora casu'!$L$5-'07 Uspora casu'!$K$5)),IF(S$36&gt;MAX('07 Uspora casu'!$K$5:$O$5),(INDEX('07 Uspora casu'!$K12:$O12,MATCH(S$36,'07 Uspora casu'!$K$5:$O$5,1)-1)/INDEX('07 Uspora casu'!$K12:$O12,MATCH(S$36,'07 Uspora casu'!$K$5:$O$5,1)))^(1/(INDEX('07 Uspora casu'!$K$5:$O$5,MATCH(S$36,'07 Uspora casu'!$K$5:$O$5,1))-INDEX('07 Uspora casu'!$K$5:$O$5,MATCH(S$36,'07 Uspora casu'!$K$5:$O$5,1)-1)))*R43,IFERROR($E43/INDEX('07 Uspora casu'!$K12:$O12,MATCH(S$36,'07 Uspora casu'!$K$5:$O$5,0)),(INDEX('07 Uspora casu'!$K12:$O12,MATCH(S$36,'07 Uspora casu'!$K$5:$O$5,1))/INDEX('07 Uspora casu'!$K12:$O12,MATCH(S$36,'07 Uspora casu'!$K$5:$O$5,1)+1))^(1/(INDEX('07 Uspora casu'!$K$5:$O$5,MATCH(S$36,'07 Uspora casu'!$K$5:$O$5,1)+1)-INDEX('07 Uspora casu'!$K$5:$O$5,MATCH(S$36,'07 Uspora casu'!$K$5:$O$5,1))))*R43))),0)))</f>
        <v>1.6797312471148566E-2</v>
      </c>
      <c r="T43" s="48">
        <f>IF($E43="",0,IF('07 Uspora casu'!$D$2="Jazdný čas",IFERROR(IF(T$36&lt;MIN('07 Uspora casu'!$K$5:$O$5),U43*('07 Uspora casu'!$K12/'07 Uspora casu'!$L12)^(1/('07 Uspora casu'!$L$5-'07 Uspora casu'!$K$5)),IF(T$36&gt;MAX('07 Uspora casu'!$K$5:$O$5),(INDEX('07 Uspora casu'!$K12:$O12,MATCH(T$36,'07 Uspora casu'!$K$5:$O$5,1))/INDEX('07 Uspora casu'!$K12:$O12,MATCH(T$36,'07 Uspora casu'!$K$5:$O$5,1)-1))^(1/(INDEX('07 Uspora casu'!$K$5:$O$5,MATCH(T$36,'07 Uspora casu'!$K$5:$O$5,1))-INDEX('07 Uspora casu'!$K$5:$O$5,MATCH(T$36,'07 Uspora casu'!$K$5:$O$5,1)-1)))*S43,IFERROR(INDEX('07 Uspora casu'!$K12:$O12,MATCH(T$36,'07 Uspora casu'!$K$5:$O$5,0))/60,(INDEX('07 Uspora casu'!$K12:$O12,MATCH(T$36,'07 Uspora casu'!$K$5:$O$5,1)+1)/INDEX('07 Uspora casu'!$K12:$O12,MATCH(T$36,'07 Uspora casu'!$K$5:$O$5,1)))^(1/(INDEX('07 Uspora casu'!$K$5:$O$5,MATCH(T$36,'07 Uspora casu'!$K$5:$O$5,1)+1)-INDEX('07 Uspora casu'!$K$5:$O$5,MATCH(T$36,'07 Uspora casu'!$K$5:$O$5,1))))*S43))),0),IFERROR(IF(T$36&lt;MIN('07 Uspora casu'!$K$5:$O$5),U43*('07 Uspora casu'!$L12/'07 Uspora casu'!$K12)^(1/('07 Uspora casu'!$L$5-'07 Uspora casu'!$K$5)),IF(T$36&gt;MAX('07 Uspora casu'!$K$5:$O$5),(INDEX('07 Uspora casu'!$K12:$O12,MATCH(T$36,'07 Uspora casu'!$K$5:$O$5,1)-1)/INDEX('07 Uspora casu'!$K12:$O12,MATCH(T$36,'07 Uspora casu'!$K$5:$O$5,1)))^(1/(INDEX('07 Uspora casu'!$K$5:$O$5,MATCH(T$36,'07 Uspora casu'!$K$5:$O$5,1))-INDEX('07 Uspora casu'!$K$5:$O$5,MATCH(T$36,'07 Uspora casu'!$K$5:$O$5,1)-1)))*S43,IFERROR($E43/INDEX('07 Uspora casu'!$K12:$O12,MATCH(T$36,'07 Uspora casu'!$K$5:$O$5,0)),(INDEX('07 Uspora casu'!$K12:$O12,MATCH(T$36,'07 Uspora casu'!$K$5:$O$5,1))/INDEX('07 Uspora casu'!$K12:$O12,MATCH(T$36,'07 Uspora casu'!$K$5:$O$5,1)+1))^(1/(INDEX('07 Uspora casu'!$K$5:$O$5,MATCH(T$36,'07 Uspora casu'!$K$5:$O$5,1)+1)-INDEX('07 Uspora casu'!$K$5:$O$5,MATCH(T$36,'07 Uspora casu'!$K$5:$O$5,1))))*S43))),0)))</f>
        <v>1.6797018583202285E-2</v>
      </c>
      <c r="U43" s="48">
        <f>IF($E43="",0,IF('07 Uspora casu'!$D$2="Jazdný čas",IFERROR(IF(U$36&lt;MIN('07 Uspora casu'!$K$5:$O$5),V43*('07 Uspora casu'!$K12/'07 Uspora casu'!$L12)^(1/('07 Uspora casu'!$L$5-'07 Uspora casu'!$K$5)),IF(U$36&gt;MAX('07 Uspora casu'!$K$5:$O$5),(INDEX('07 Uspora casu'!$K12:$O12,MATCH(U$36,'07 Uspora casu'!$K$5:$O$5,1))/INDEX('07 Uspora casu'!$K12:$O12,MATCH(U$36,'07 Uspora casu'!$K$5:$O$5,1)-1))^(1/(INDEX('07 Uspora casu'!$K$5:$O$5,MATCH(U$36,'07 Uspora casu'!$K$5:$O$5,1))-INDEX('07 Uspora casu'!$K$5:$O$5,MATCH(U$36,'07 Uspora casu'!$K$5:$O$5,1)-1)))*T43,IFERROR(INDEX('07 Uspora casu'!$K12:$O12,MATCH(U$36,'07 Uspora casu'!$K$5:$O$5,0))/60,(INDEX('07 Uspora casu'!$K12:$O12,MATCH(U$36,'07 Uspora casu'!$K$5:$O$5,1)+1)/INDEX('07 Uspora casu'!$K12:$O12,MATCH(U$36,'07 Uspora casu'!$K$5:$O$5,1)))^(1/(INDEX('07 Uspora casu'!$K$5:$O$5,MATCH(U$36,'07 Uspora casu'!$K$5:$O$5,1)+1)-INDEX('07 Uspora casu'!$K$5:$O$5,MATCH(U$36,'07 Uspora casu'!$K$5:$O$5,1))))*T43))),0),IFERROR(IF(U$36&lt;MIN('07 Uspora casu'!$K$5:$O$5),V43*('07 Uspora casu'!$L12/'07 Uspora casu'!$K12)^(1/('07 Uspora casu'!$L$5-'07 Uspora casu'!$K$5)),IF(U$36&gt;MAX('07 Uspora casu'!$K$5:$O$5),(INDEX('07 Uspora casu'!$K12:$O12,MATCH(U$36,'07 Uspora casu'!$K$5:$O$5,1)-1)/INDEX('07 Uspora casu'!$K12:$O12,MATCH(U$36,'07 Uspora casu'!$K$5:$O$5,1)))^(1/(INDEX('07 Uspora casu'!$K$5:$O$5,MATCH(U$36,'07 Uspora casu'!$K$5:$O$5,1))-INDEX('07 Uspora casu'!$K$5:$O$5,MATCH(U$36,'07 Uspora casu'!$K$5:$O$5,1)-1)))*T43,IFERROR($E43/INDEX('07 Uspora casu'!$K12:$O12,MATCH(U$36,'07 Uspora casu'!$K$5:$O$5,0)),(INDEX('07 Uspora casu'!$K12:$O12,MATCH(U$36,'07 Uspora casu'!$K$5:$O$5,1))/INDEX('07 Uspora casu'!$K12:$O12,MATCH(U$36,'07 Uspora casu'!$K$5:$O$5,1)+1))^(1/(INDEX('07 Uspora casu'!$K$5:$O$5,MATCH(U$36,'07 Uspora casu'!$K$5:$O$5,1)+1)-INDEX('07 Uspora casu'!$K$5:$O$5,MATCH(U$36,'07 Uspora casu'!$K$5:$O$5,1))))*T43))),0)))</f>
        <v>1.6796724700397905E-2</v>
      </c>
      <c r="V43" s="48">
        <f>IF($E43="",0,IF('07 Uspora casu'!$D$2="Jazdný čas",IFERROR(IF(V$36&lt;MIN('07 Uspora casu'!$K$5:$O$5),W43*('07 Uspora casu'!$K12/'07 Uspora casu'!$L12)^(1/('07 Uspora casu'!$L$5-'07 Uspora casu'!$K$5)),IF(V$36&gt;MAX('07 Uspora casu'!$K$5:$O$5),(INDEX('07 Uspora casu'!$K12:$O12,MATCH(V$36,'07 Uspora casu'!$K$5:$O$5,1))/INDEX('07 Uspora casu'!$K12:$O12,MATCH(V$36,'07 Uspora casu'!$K$5:$O$5,1)-1))^(1/(INDEX('07 Uspora casu'!$K$5:$O$5,MATCH(V$36,'07 Uspora casu'!$K$5:$O$5,1))-INDEX('07 Uspora casu'!$K$5:$O$5,MATCH(V$36,'07 Uspora casu'!$K$5:$O$5,1)-1)))*U43,IFERROR(INDEX('07 Uspora casu'!$K12:$O12,MATCH(V$36,'07 Uspora casu'!$K$5:$O$5,0))/60,(INDEX('07 Uspora casu'!$K12:$O12,MATCH(V$36,'07 Uspora casu'!$K$5:$O$5,1)+1)/INDEX('07 Uspora casu'!$K12:$O12,MATCH(V$36,'07 Uspora casu'!$K$5:$O$5,1)))^(1/(INDEX('07 Uspora casu'!$K$5:$O$5,MATCH(V$36,'07 Uspora casu'!$K$5:$O$5,1)+1)-INDEX('07 Uspora casu'!$K$5:$O$5,MATCH(V$36,'07 Uspora casu'!$K$5:$O$5,1))))*U43))),0),IFERROR(IF(V$36&lt;MIN('07 Uspora casu'!$K$5:$O$5),W43*('07 Uspora casu'!$L12/'07 Uspora casu'!$K12)^(1/('07 Uspora casu'!$L$5-'07 Uspora casu'!$K$5)),IF(V$36&gt;MAX('07 Uspora casu'!$K$5:$O$5),(INDEX('07 Uspora casu'!$K12:$O12,MATCH(V$36,'07 Uspora casu'!$K$5:$O$5,1)-1)/INDEX('07 Uspora casu'!$K12:$O12,MATCH(V$36,'07 Uspora casu'!$K$5:$O$5,1)))^(1/(INDEX('07 Uspora casu'!$K$5:$O$5,MATCH(V$36,'07 Uspora casu'!$K$5:$O$5,1))-INDEX('07 Uspora casu'!$K$5:$O$5,MATCH(V$36,'07 Uspora casu'!$K$5:$O$5,1)-1)))*U43,IFERROR($E43/INDEX('07 Uspora casu'!$K12:$O12,MATCH(V$36,'07 Uspora casu'!$K$5:$O$5,0)),(INDEX('07 Uspora casu'!$K12:$O12,MATCH(V$36,'07 Uspora casu'!$K$5:$O$5,1))/INDEX('07 Uspora casu'!$K12:$O12,MATCH(V$36,'07 Uspora casu'!$K$5:$O$5,1)+1))^(1/(INDEX('07 Uspora casu'!$K$5:$O$5,MATCH(V$36,'07 Uspora casu'!$K$5:$O$5,1)+1)-INDEX('07 Uspora casu'!$K$5:$O$5,MATCH(V$36,'07 Uspora casu'!$K$5:$O$5,1))))*U43))),0)))</f>
        <v>1.6796430822735339E-2</v>
      </c>
      <c r="W43" s="48">
        <f>IF($E43="",0,IF('07 Uspora casu'!$D$2="Jazdný čas",IFERROR(IF(W$36&lt;MIN('07 Uspora casu'!$K$5:$O$5),X43*('07 Uspora casu'!$K12/'07 Uspora casu'!$L12)^(1/('07 Uspora casu'!$L$5-'07 Uspora casu'!$K$5)),IF(W$36&gt;MAX('07 Uspora casu'!$K$5:$O$5),(INDEX('07 Uspora casu'!$K12:$O12,MATCH(W$36,'07 Uspora casu'!$K$5:$O$5,1))/INDEX('07 Uspora casu'!$K12:$O12,MATCH(W$36,'07 Uspora casu'!$K$5:$O$5,1)-1))^(1/(INDEX('07 Uspora casu'!$K$5:$O$5,MATCH(W$36,'07 Uspora casu'!$K$5:$O$5,1))-INDEX('07 Uspora casu'!$K$5:$O$5,MATCH(W$36,'07 Uspora casu'!$K$5:$O$5,1)-1)))*V43,IFERROR(INDEX('07 Uspora casu'!$K12:$O12,MATCH(W$36,'07 Uspora casu'!$K$5:$O$5,0))/60,(INDEX('07 Uspora casu'!$K12:$O12,MATCH(W$36,'07 Uspora casu'!$K$5:$O$5,1)+1)/INDEX('07 Uspora casu'!$K12:$O12,MATCH(W$36,'07 Uspora casu'!$K$5:$O$5,1)))^(1/(INDEX('07 Uspora casu'!$K$5:$O$5,MATCH(W$36,'07 Uspora casu'!$K$5:$O$5,1)+1)-INDEX('07 Uspora casu'!$K$5:$O$5,MATCH(W$36,'07 Uspora casu'!$K$5:$O$5,1))))*V43))),0),IFERROR(IF(W$36&lt;MIN('07 Uspora casu'!$K$5:$O$5),X43*('07 Uspora casu'!$L12/'07 Uspora casu'!$K12)^(1/('07 Uspora casu'!$L$5-'07 Uspora casu'!$K$5)),IF(W$36&gt;MAX('07 Uspora casu'!$K$5:$O$5),(INDEX('07 Uspora casu'!$K12:$O12,MATCH(W$36,'07 Uspora casu'!$K$5:$O$5,1)-1)/INDEX('07 Uspora casu'!$K12:$O12,MATCH(W$36,'07 Uspora casu'!$K$5:$O$5,1)))^(1/(INDEX('07 Uspora casu'!$K$5:$O$5,MATCH(W$36,'07 Uspora casu'!$K$5:$O$5,1))-INDEX('07 Uspora casu'!$K$5:$O$5,MATCH(W$36,'07 Uspora casu'!$K$5:$O$5,1)-1)))*V43,IFERROR($E43/INDEX('07 Uspora casu'!$K12:$O12,MATCH(W$36,'07 Uspora casu'!$K$5:$O$5,0)),(INDEX('07 Uspora casu'!$K12:$O12,MATCH(W$36,'07 Uspora casu'!$K$5:$O$5,1))/INDEX('07 Uspora casu'!$K12:$O12,MATCH(W$36,'07 Uspora casu'!$K$5:$O$5,1)+1))^(1/(INDEX('07 Uspora casu'!$K$5:$O$5,MATCH(W$36,'07 Uspora casu'!$K$5:$O$5,1)+1)-INDEX('07 Uspora casu'!$K$5:$O$5,MATCH(W$36,'07 Uspora casu'!$K$5:$O$5,1))))*V43))),0)))</f>
        <v>1.6796136950214494E-2</v>
      </c>
      <c r="X43" s="48">
        <f>IF($E43="",0,IF('07 Uspora casu'!$D$2="Jazdný čas",IFERROR(IF(X$36&lt;MIN('07 Uspora casu'!$K$5:$O$5),Y43*('07 Uspora casu'!$K12/'07 Uspora casu'!$L12)^(1/('07 Uspora casu'!$L$5-'07 Uspora casu'!$K$5)),IF(X$36&gt;MAX('07 Uspora casu'!$K$5:$O$5),(INDEX('07 Uspora casu'!$K12:$O12,MATCH(X$36,'07 Uspora casu'!$K$5:$O$5,1))/INDEX('07 Uspora casu'!$K12:$O12,MATCH(X$36,'07 Uspora casu'!$K$5:$O$5,1)-1))^(1/(INDEX('07 Uspora casu'!$K$5:$O$5,MATCH(X$36,'07 Uspora casu'!$K$5:$O$5,1))-INDEX('07 Uspora casu'!$K$5:$O$5,MATCH(X$36,'07 Uspora casu'!$K$5:$O$5,1)-1)))*W43,IFERROR(INDEX('07 Uspora casu'!$K12:$O12,MATCH(X$36,'07 Uspora casu'!$K$5:$O$5,0))/60,(INDEX('07 Uspora casu'!$K12:$O12,MATCH(X$36,'07 Uspora casu'!$K$5:$O$5,1)+1)/INDEX('07 Uspora casu'!$K12:$O12,MATCH(X$36,'07 Uspora casu'!$K$5:$O$5,1)))^(1/(INDEX('07 Uspora casu'!$K$5:$O$5,MATCH(X$36,'07 Uspora casu'!$K$5:$O$5,1)+1)-INDEX('07 Uspora casu'!$K$5:$O$5,MATCH(X$36,'07 Uspora casu'!$K$5:$O$5,1))))*W43))),0),IFERROR(IF(X$36&lt;MIN('07 Uspora casu'!$K$5:$O$5),Y43*('07 Uspora casu'!$L12/'07 Uspora casu'!$K12)^(1/('07 Uspora casu'!$L$5-'07 Uspora casu'!$K$5)),IF(X$36&gt;MAX('07 Uspora casu'!$K$5:$O$5),(INDEX('07 Uspora casu'!$K12:$O12,MATCH(X$36,'07 Uspora casu'!$K$5:$O$5,1)-1)/INDEX('07 Uspora casu'!$K12:$O12,MATCH(X$36,'07 Uspora casu'!$K$5:$O$5,1)))^(1/(INDEX('07 Uspora casu'!$K$5:$O$5,MATCH(X$36,'07 Uspora casu'!$K$5:$O$5,1))-INDEX('07 Uspora casu'!$K$5:$O$5,MATCH(X$36,'07 Uspora casu'!$K$5:$O$5,1)-1)))*W43,IFERROR($E43/INDEX('07 Uspora casu'!$K12:$O12,MATCH(X$36,'07 Uspora casu'!$K$5:$O$5,0)),(INDEX('07 Uspora casu'!$K12:$O12,MATCH(X$36,'07 Uspora casu'!$K$5:$O$5,1))/INDEX('07 Uspora casu'!$K12:$O12,MATCH(X$36,'07 Uspora casu'!$K$5:$O$5,1)+1))^(1/(INDEX('07 Uspora casu'!$K$5:$O$5,MATCH(X$36,'07 Uspora casu'!$K$5:$O$5,1)+1)-INDEX('07 Uspora casu'!$K$5:$O$5,MATCH(X$36,'07 Uspora casu'!$K$5:$O$5,1))))*W43))),0)))</f>
        <v>1.6795843082835278E-2</v>
      </c>
      <c r="Y43" s="48">
        <f>IF($E43="",0,IF('07 Uspora casu'!$D$2="Jazdný čas",IFERROR(IF(Y$36&lt;MIN('07 Uspora casu'!$K$5:$O$5),Z43*('07 Uspora casu'!$K12/'07 Uspora casu'!$L12)^(1/('07 Uspora casu'!$L$5-'07 Uspora casu'!$K$5)),IF(Y$36&gt;MAX('07 Uspora casu'!$K$5:$O$5),(INDEX('07 Uspora casu'!$K12:$O12,MATCH(Y$36,'07 Uspora casu'!$K$5:$O$5,1))/INDEX('07 Uspora casu'!$K12:$O12,MATCH(Y$36,'07 Uspora casu'!$K$5:$O$5,1)-1))^(1/(INDEX('07 Uspora casu'!$K$5:$O$5,MATCH(Y$36,'07 Uspora casu'!$K$5:$O$5,1))-INDEX('07 Uspora casu'!$K$5:$O$5,MATCH(Y$36,'07 Uspora casu'!$K$5:$O$5,1)-1)))*X43,IFERROR(INDEX('07 Uspora casu'!$K12:$O12,MATCH(Y$36,'07 Uspora casu'!$K$5:$O$5,0))/60,(INDEX('07 Uspora casu'!$K12:$O12,MATCH(Y$36,'07 Uspora casu'!$K$5:$O$5,1)+1)/INDEX('07 Uspora casu'!$K12:$O12,MATCH(Y$36,'07 Uspora casu'!$K$5:$O$5,1)))^(1/(INDEX('07 Uspora casu'!$K$5:$O$5,MATCH(Y$36,'07 Uspora casu'!$K$5:$O$5,1)+1)-INDEX('07 Uspora casu'!$K$5:$O$5,MATCH(Y$36,'07 Uspora casu'!$K$5:$O$5,1))))*X43))),0),IFERROR(IF(Y$36&lt;MIN('07 Uspora casu'!$K$5:$O$5),Z43*('07 Uspora casu'!$L12/'07 Uspora casu'!$K12)^(1/('07 Uspora casu'!$L$5-'07 Uspora casu'!$K$5)),IF(Y$36&gt;MAX('07 Uspora casu'!$K$5:$O$5),(INDEX('07 Uspora casu'!$K12:$O12,MATCH(Y$36,'07 Uspora casu'!$K$5:$O$5,1)-1)/INDEX('07 Uspora casu'!$K12:$O12,MATCH(Y$36,'07 Uspora casu'!$K$5:$O$5,1)))^(1/(INDEX('07 Uspora casu'!$K$5:$O$5,MATCH(Y$36,'07 Uspora casu'!$K$5:$O$5,1))-INDEX('07 Uspora casu'!$K$5:$O$5,MATCH(Y$36,'07 Uspora casu'!$K$5:$O$5,1)-1)))*X43,IFERROR($E43/INDEX('07 Uspora casu'!$K12:$O12,MATCH(Y$36,'07 Uspora casu'!$K$5:$O$5,0)),(INDEX('07 Uspora casu'!$K12:$O12,MATCH(Y$36,'07 Uspora casu'!$K$5:$O$5,1))/INDEX('07 Uspora casu'!$K12:$O12,MATCH(Y$36,'07 Uspora casu'!$K$5:$O$5,1)+1))^(1/(INDEX('07 Uspora casu'!$K$5:$O$5,MATCH(Y$36,'07 Uspora casu'!$K$5:$O$5,1)+1)-INDEX('07 Uspora casu'!$K$5:$O$5,MATCH(Y$36,'07 Uspora casu'!$K$5:$O$5,1))))*X43))),0)))</f>
        <v>1.6795549220597606E-2</v>
      </c>
      <c r="Z43" s="48">
        <f>IF($E43="",0,IF('07 Uspora casu'!$D$2="Jazdný čas",IFERROR(IF(Z$36&lt;MIN('07 Uspora casu'!$K$5:$O$5),AA43*('07 Uspora casu'!$K12/'07 Uspora casu'!$L12)^(1/('07 Uspora casu'!$L$5-'07 Uspora casu'!$K$5)),IF(Z$36&gt;MAX('07 Uspora casu'!$K$5:$O$5),(INDEX('07 Uspora casu'!$K12:$O12,MATCH(Z$36,'07 Uspora casu'!$K$5:$O$5,1))/INDEX('07 Uspora casu'!$K12:$O12,MATCH(Z$36,'07 Uspora casu'!$K$5:$O$5,1)-1))^(1/(INDEX('07 Uspora casu'!$K$5:$O$5,MATCH(Z$36,'07 Uspora casu'!$K$5:$O$5,1))-INDEX('07 Uspora casu'!$K$5:$O$5,MATCH(Z$36,'07 Uspora casu'!$K$5:$O$5,1)-1)))*Y43,IFERROR(INDEX('07 Uspora casu'!$K12:$O12,MATCH(Z$36,'07 Uspora casu'!$K$5:$O$5,0))/60,(INDEX('07 Uspora casu'!$K12:$O12,MATCH(Z$36,'07 Uspora casu'!$K$5:$O$5,1)+1)/INDEX('07 Uspora casu'!$K12:$O12,MATCH(Z$36,'07 Uspora casu'!$K$5:$O$5,1)))^(1/(INDEX('07 Uspora casu'!$K$5:$O$5,MATCH(Z$36,'07 Uspora casu'!$K$5:$O$5,1)+1)-INDEX('07 Uspora casu'!$K$5:$O$5,MATCH(Z$36,'07 Uspora casu'!$K$5:$O$5,1))))*Y43))),0),IFERROR(IF(Z$36&lt;MIN('07 Uspora casu'!$K$5:$O$5),AA43*('07 Uspora casu'!$L12/'07 Uspora casu'!$K12)^(1/('07 Uspora casu'!$L$5-'07 Uspora casu'!$K$5)),IF(Z$36&gt;MAX('07 Uspora casu'!$K$5:$O$5),(INDEX('07 Uspora casu'!$K12:$O12,MATCH(Z$36,'07 Uspora casu'!$K$5:$O$5,1)-1)/INDEX('07 Uspora casu'!$K12:$O12,MATCH(Z$36,'07 Uspora casu'!$K$5:$O$5,1)))^(1/(INDEX('07 Uspora casu'!$K$5:$O$5,MATCH(Z$36,'07 Uspora casu'!$K$5:$O$5,1))-INDEX('07 Uspora casu'!$K$5:$O$5,MATCH(Z$36,'07 Uspora casu'!$K$5:$O$5,1)-1)))*Y43,IFERROR($E43/INDEX('07 Uspora casu'!$K12:$O12,MATCH(Z$36,'07 Uspora casu'!$K$5:$O$5,0)),(INDEX('07 Uspora casu'!$K12:$O12,MATCH(Z$36,'07 Uspora casu'!$K$5:$O$5,1))/INDEX('07 Uspora casu'!$K12:$O12,MATCH(Z$36,'07 Uspora casu'!$K$5:$O$5,1)+1))^(1/(INDEX('07 Uspora casu'!$K$5:$O$5,MATCH(Z$36,'07 Uspora casu'!$K$5:$O$5,1)+1)-INDEX('07 Uspora casu'!$K$5:$O$5,MATCH(Z$36,'07 Uspora casu'!$K$5:$O$5,1))))*Y43))),0)))</f>
        <v>1.6795255363501384E-2</v>
      </c>
      <c r="AA43" s="48">
        <f>IF($E43="",0,IF('07 Uspora casu'!$D$2="Jazdný čas",IFERROR(IF(AA$36&lt;MIN('07 Uspora casu'!$K$5:$O$5),AB43*('07 Uspora casu'!$K12/'07 Uspora casu'!$L12)^(1/('07 Uspora casu'!$L$5-'07 Uspora casu'!$K$5)),IF(AA$36&gt;MAX('07 Uspora casu'!$K$5:$O$5),(INDEX('07 Uspora casu'!$K12:$O12,MATCH(AA$36,'07 Uspora casu'!$K$5:$O$5,1))/INDEX('07 Uspora casu'!$K12:$O12,MATCH(AA$36,'07 Uspora casu'!$K$5:$O$5,1)-1))^(1/(INDEX('07 Uspora casu'!$K$5:$O$5,MATCH(AA$36,'07 Uspora casu'!$K$5:$O$5,1))-INDEX('07 Uspora casu'!$K$5:$O$5,MATCH(AA$36,'07 Uspora casu'!$K$5:$O$5,1)-1)))*Z43,IFERROR(INDEX('07 Uspora casu'!$K12:$O12,MATCH(AA$36,'07 Uspora casu'!$K$5:$O$5,0))/60,(INDEX('07 Uspora casu'!$K12:$O12,MATCH(AA$36,'07 Uspora casu'!$K$5:$O$5,1)+1)/INDEX('07 Uspora casu'!$K12:$O12,MATCH(AA$36,'07 Uspora casu'!$K$5:$O$5,1)))^(1/(INDEX('07 Uspora casu'!$K$5:$O$5,MATCH(AA$36,'07 Uspora casu'!$K$5:$O$5,1)+1)-INDEX('07 Uspora casu'!$K$5:$O$5,MATCH(AA$36,'07 Uspora casu'!$K$5:$O$5,1))))*Z43))),0),IFERROR(IF(AA$36&lt;MIN('07 Uspora casu'!$K$5:$O$5),AB43*('07 Uspora casu'!$L12/'07 Uspora casu'!$K12)^(1/('07 Uspora casu'!$L$5-'07 Uspora casu'!$K$5)),IF(AA$36&gt;MAX('07 Uspora casu'!$K$5:$O$5),(INDEX('07 Uspora casu'!$K12:$O12,MATCH(AA$36,'07 Uspora casu'!$K$5:$O$5,1)-1)/INDEX('07 Uspora casu'!$K12:$O12,MATCH(AA$36,'07 Uspora casu'!$K$5:$O$5,1)))^(1/(INDEX('07 Uspora casu'!$K$5:$O$5,MATCH(AA$36,'07 Uspora casu'!$K$5:$O$5,1))-INDEX('07 Uspora casu'!$K$5:$O$5,MATCH(AA$36,'07 Uspora casu'!$K$5:$O$5,1)-1)))*Z43,IFERROR($E43/INDEX('07 Uspora casu'!$K12:$O12,MATCH(AA$36,'07 Uspora casu'!$K$5:$O$5,0)),(INDEX('07 Uspora casu'!$K12:$O12,MATCH(AA$36,'07 Uspora casu'!$K$5:$O$5,1))/INDEX('07 Uspora casu'!$K12:$O12,MATCH(AA$36,'07 Uspora casu'!$K$5:$O$5,1)+1))^(1/(INDEX('07 Uspora casu'!$K$5:$O$5,MATCH(AA$36,'07 Uspora casu'!$K$5:$O$5,1)+1)-INDEX('07 Uspora casu'!$K$5:$O$5,MATCH(AA$36,'07 Uspora casu'!$K$5:$O$5,1))))*Z43))),0)))</f>
        <v>1.6794961511546535E-2</v>
      </c>
      <c r="AB43" s="48">
        <f>IF($E43="",0,IF('07 Uspora casu'!$D$2="Jazdný čas",IFERROR(IF(AB$36&lt;MIN('07 Uspora casu'!$K$5:$O$5),AC43*('07 Uspora casu'!$K12/'07 Uspora casu'!$L12)^(1/('07 Uspora casu'!$L$5-'07 Uspora casu'!$K$5)),IF(AB$36&gt;MAX('07 Uspora casu'!$K$5:$O$5),(INDEX('07 Uspora casu'!$K12:$O12,MATCH(AB$36,'07 Uspora casu'!$K$5:$O$5,1))/INDEX('07 Uspora casu'!$K12:$O12,MATCH(AB$36,'07 Uspora casu'!$K$5:$O$5,1)-1))^(1/(INDEX('07 Uspora casu'!$K$5:$O$5,MATCH(AB$36,'07 Uspora casu'!$K$5:$O$5,1))-INDEX('07 Uspora casu'!$K$5:$O$5,MATCH(AB$36,'07 Uspora casu'!$K$5:$O$5,1)-1)))*AA43,IFERROR(INDEX('07 Uspora casu'!$K12:$O12,MATCH(AB$36,'07 Uspora casu'!$K$5:$O$5,0))/60,(INDEX('07 Uspora casu'!$K12:$O12,MATCH(AB$36,'07 Uspora casu'!$K$5:$O$5,1)+1)/INDEX('07 Uspora casu'!$K12:$O12,MATCH(AB$36,'07 Uspora casu'!$K$5:$O$5,1)))^(1/(INDEX('07 Uspora casu'!$K$5:$O$5,MATCH(AB$36,'07 Uspora casu'!$K$5:$O$5,1)+1)-INDEX('07 Uspora casu'!$K$5:$O$5,MATCH(AB$36,'07 Uspora casu'!$K$5:$O$5,1))))*AA43))),0),IFERROR(IF(AB$36&lt;MIN('07 Uspora casu'!$K$5:$O$5),AC43*('07 Uspora casu'!$L12/'07 Uspora casu'!$K12)^(1/('07 Uspora casu'!$L$5-'07 Uspora casu'!$K$5)),IF(AB$36&gt;MAX('07 Uspora casu'!$K$5:$O$5),(INDEX('07 Uspora casu'!$K12:$O12,MATCH(AB$36,'07 Uspora casu'!$K$5:$O$5,1)-1)/INDEX('07 Uspora casu'!$K12:$O12,MATCH(AB$36,'07 Uspora casu'!$K$5:$O$5,1)))^(1/(INDEX('07 Uspora casu'!$K$5:$O$5,MATCH(AB$36,'07 Uspora casu'!$K$5:$O$5,1))-INDEX('07 Uspora casu'!$K$5:$O$5,MATCH(AB$36,'07 Uspora casu'!$K$5:$O$5,1)-1)))*AA43,IFERROR($E43/INDEX('07 Uspora casu'!$K12:$O12,MATCH(AB$36,'07 Uspora casu'!$K$5:$O$5,0)),(INDEX('07 Uspora casu'!$K12:$O12,MATCH(AB$36,'07 Uspora casu'!$K$5:$O$5,1))/INDEX('07 Uspora casu'!$K12:$O12,MATCH(AB$36,'07 Uspora casu'!$K$5:$O$5,1)+1))^(1/(INDEX('07 Uspora casu'!$K$5:$O$5,MATCH(AB$36,'07 Uspora casu'!$K$5:$O$5,1)+1)-INDEX('07 Uspora casu'!$K$5:$O$5,MATCH(AB$36,'07 Uspora casu'!$K$5:$O$5,1))))*AA43))),0)))</f>
        <v>1.679463507251849E-2</v>
      </c>
      <c r="AC43" s="48">
        <f>IF($E43="",0,IF('07 Uspora casu'!$D$2="Jazdný čas",IFERROR(IF(AC$36&lt;MIN('07 Uspora casu'!$K$5:$O$5),AD43*('07 Uspora casu'!$K12/'07 Uspora casu'!$L12)^(1/('07 Uspora casu'!$L$5-'07 Uspora casu'!$K$5)),IF(AC$36&gt;MAX('07 Uspora casu'!$K$5:$O$5),(INDEX('07 Uspora casu'!$K12:$O12,MATCH(AC$36,'07 Uspora casu'!$K$5:$O$5,1))/INDEX('07 Uspora casu'!$K12:$O12,MATCH(AC$36,'07 Uspora casu'!$K$5:$O$5,1)-1))^(1/(INDEX('07 Uspora casu'!$K$5:$O$5,MATCH(AC$36,'07 Uspora casu'!$K$5:$O$5,1))-INDEX('07 Uspora casu'!$K$5:$O$5,MATCH(AC$36,'07 Uspora casu'!$K$5:$O$5,1)-1)))*AB43,IFERROR(INDEX('07 Uspora casu'!$K12:$O12,MATCH(AC$36,'07 Uspora casu'!$K$5:$O$5,0))/60,(INDEX('07 Uspora casu'!$K12:$O12,MATCH(AC$36,'07 Uspora casu'!$K$5:$O$5,1)+1)/INDEX('07 Uspora casu'!$K12:$O12,MATCH(AC$36,'07 Uspora casu'!$K$5:$O$5,1)))^(1/(INDEX('07 Uspora casu'!$K$5:$O$5,MATCH(AC$36,'07 Uspora casu'!$K$5:$O$5,1)+1)-INDEX('07 Uspora casu'!$K$5:$O$5,MATCH(AC$36,'07 Uspora casu'!$K$5:$O$5,1))))*AB43))),0),IFERROR(IF(AC$36&lt;MIN('07 Uspora casu'!$K$5:$O$5),AD43*('07 Uspora casu'!$L12/'07 Uspora casu'!$K12)^(1/('07 Uspora casu'!$L$5-'07 Uspora casu'!$K$5)),IF(AC$36&gt;MAX('07 Uspora casu'!$K$5:$O$5),(INDEX('07 Uspora casu'!$K12:$O12,MATCH(AC$36,'07 Uspora casu'!$K$5:$O$5,1)-1)/INDEX('07 Uspora casu'!$K12:$O12,MATCH(AC$36,'07 Uspora casu'!$K$5:$O$5,1)))^(1/(INDEX('07 Uspora casu'!$K$5:$O$5,MATCH(AC$36,'07 Uspora casu'!$K$5:$O$5,1))-INDEX('07 Uspora casu'!$K$5:$O$5,MATCH(AC$36,'07 Uspora casu'!$K$5:$O$5,1)-1)))*AB43,IFERROR($E43/INDEX('07 Uspora casu'!$K12:$O12,MATCH(AC$36,'07 Uspora casu'!$K$5:$O$5,0)),(INDEX('07 Uspora casu'!$K12:$O12,MATCH(AC$36,'07 Uspora casu'!$K$5:$O$5,1))/INDEX('07 Uspora casu'!$K12:$O12,MATCH(AC$36,'07 Uspora casu'!$K$5:$O$5,1)+1))^(1/(INDEX('07 Uspora casu'!$K$5:$O$5,MATCH(AC$36,'07 Uspora casu'!$K$5:$O$5,1)+1)-INDEX('07 Uspora casu'!$K$5:$O$5,MATCH(AC$36,'07 Uspora casu'!$K$5:$O$5,1))))*AB43))),0)))</f>
        <v>1.6794308639835352E-2</v>
      </c>
      <c r="AD43" s="48">
        <f>IF($E43="",0,IF('07 Uspora casu'!$D$2="Jazdný čas",IFERROR(IF(AD$36&lt;MIN('07 Uspora casu'!$K$5:$O$5),AE43*('07 Uspora casu'!$K12/'07 Uspora casu'!$L12)^(1/('07 Uspora casu'!$L$5-'07 Uspora casu'!$K$5)),IF(AD$36&gt;MAX('07 Uspora casu'!$K$5:$O$5),(INDEX('07 Uspora casu'!$K12:$O12,MATCH(AD$36,'07 Uspora casu'!$K$5:$O$5,1))/INDEX('07 Uspora casu'!$K12:$O12,MATCH(AD$36,'07 Uspora casu'!$K$5:$O$5,1)-1))^(1/(INDEX('07 Uspora casu'!$K$5:$O$5,MATCH(AD$36,'07 Uspora casu'!$K$5:$O$5,1))-INDEX('07 Uspora casu'!$K$5:$O$5,MATCH(AD$36,'07 Uspora casu'!$K$5:$O$5,1)-1)))*AC43,IFERROR(INDEX('07 Uspora casu'!$K12:$O12,MATCH(AD$36,'07 Uspora casu'!$K$5:$O$5,0))/60,(INDEX('07 Uspora casu'!$K12:$O12,MATCH(AD$36,'07 Uspora casu'!$K$5:$O$5,1)+1)/INDEX('07 Uspora casu'!$K12:$O12,MATCH(AD$36,'07 Uspora casu'!$K$5:$O$5,1)))^(1/(INDEX('07 Uspora casu'!$K$5:$O$5,MATCH(AD$36,'07 Uspora casu'!$K$5:$O$5,1)+1)-INDEX('07 Uspora casu'!$K$5:$O$5,MATCH(AD$36,'07 Uspora casu'!$K$5:$O$5,1))))*AC43))),0),IFERROR(IF(AD$36&lt;MIN('07 Uspora casu'!$K$5:$O$5),AE43*('07 Uspora casu'!$L12/'07 Uspora casu'!$K12)^(1/('07 Uspora casu'!$L$5-'07 Uspora casu'!$K$5)),IF(AD$36&gt;MAX('07 Uspora casu'!$K$5:$O$5),(INDEX('07 Uspora casu'!$K12:$O12,MATCH(AD$36,'07 Uspora casu'!$K$5:$O$5,1)-1)/INDEX('07 Uspora casu'!$K12:$O12,MATCH(AD$36,'07 Uspora casu'!$K$5:$O$5,1)))^(1/(INDEX('07 Uspora casu'!$K$5:$O$5,MATCH(AD$36,'07 Uspora casu'!$K$5:$O$5,1))-INDEX('07 Uspora casu'!$K$5:$O$5,MATCH(AD$36,'07 Uspora casu'!$K$5:$O$5,1)-1)))*AC43,IFERROR($E43/INDEX('07 Uspora casu'!$K12:$O12,MATCH(AD$36,'07 Uspora casu'!$K$5:$O$5,0)),(INDEX('07 Uspora casu'!$K12:$O12,MATCH(AD$36,'07 Uspora casu'!$K$5:$O$5,1))/INDEX('07 Uspora casu'!$K12:$O12,MATCH(AD$36,'07 Uspora casu'!$K$5:$O$5,1)+1))^(1/(INDEX('07 Uspora casu'!$K$5:$O$5,MATCH(AD$36,'07 Uspora casu'!$K$5:$O$5,1)+1)-INDEX('07 Uspora casu'!$K$5:$O$5,MATCH(AD$36,'07 Uspora casu'!$K$5:$O$5,1))))*AC43))),0)))</f>
        <v>1.6793982213496997E-2</v>
      </c>
      <c r="AE43" s="48">
        <f>IF($E43="",0,IF('07 Uspora casu'!$D$2="Jazdný čas",IFERROR(IF(AE$36&lt;MIN('07 Uspora casu'!$K$5:$O$5),AF43*('07 Uspora casu'!$K12/'07 Uspora casu'!$L12)^(1/('07 Uspora casu'!$L$5-'07 Uspora casu'!$K$5)),IF(AE$36&gt;MAX('07 Uspora casu'!$K$5:$O$5),(INDEX('07 Uspora casu'!$K12:$O12,MATCH(AE$36,'07 Uspora casu'!$K$5:$O$5,1))/INDEX('07 Uspora casu'!$K12:$O12,MATCH(AE$36,'07 Uspora casu'!$K$5:$O$5,1)-1))^(1/(INDEX('07 Uspora casu'!$K$5:$O$5,MATCH(AE$36,'07 Uspora casu'!$K$5:$O$5,1))-INDEX('07 Uspora casu'!$K$5:$O$5,MATCH(AE$36,'07 Uspora casu'!$K$5:$O$5,1)-1)))*AD43,IFERROR(INDEX('07 Uspora casu'!$K12:$O12,MATCH(AE$36,'07 Uspora casu'!$K$5:$O$5,0))/60,(INDEX('07 Uspora casu'!$K12:$O12,MATCH(AE$36,'07 Uspora casu'!$K$5:$O$5,1)+1)/INDEX('07 Uspora casu'!$K12:$O12,MATCH(AE$36,'07 Uspora casu'!$K$5:$O$5,1)))^(1/(INDEX('07 Uspora casu'!$K$5:$O$5,MATCH(AE$36,'07 Uspora casu'!$K$5:$O$5,1)+1)-INDEX('07 Uspora casu'!$K$5:$O$5,MATCH(AE$36,'07 Uspora casu'!$K$5:$O$5,1))))*AD43))),0),IFERROR(IF(AE$36&lt;MIN('07 Uspora casu'!$K$5:$O$5),AF43*('07 Uspora casu'!$L12/'07 Uspora casu'!$K12)^(1/('07 Uspora casu'!$L$5-'07 Uspora casu'!$K$5)),IF(AE$36&gt;MAX('07 Uspora casu'!$K$5:$O$5),(INDEX('07 Uspora casu'!$K12:$O12,MATCH(AE$36,'07 Uspora casu'!$K$5:$O$5,1)-1)/INDEX('07 Uspora casu'!$K12:$O12,MATCH(AE$36,'07 Uspora casu'!$K$5:$O$5,1)))^(1/(INDEX('07 Uspora casu'!$K$5:$O$5,MATCH(AE$36,'07 Uspora casu'!$K$5:$O$5,1))-INDEX('07 Uspora casu'!$K$5:$O$5,MATCH(AE$36,'07 Uspora casu'!$K$5:$O$5,1)-1)))*AD43,IFERROR($E43/INDEX('07 Uspora casu'!$K12:$O12,MATCH(AE$36,'07 Uspora casu'!$K$5:$O$5,0)),(INDEX('07 Uspora casu'!$K12:$O12,MATCH(AE$36,'07 Uspora casu'!$K$5:$O$5,1))/INDEX('07 Uspora casu'!$K12:$O12,MATCH(AE$36,'07 Uspora casu'!$K$5:$O$5,1)+1))^(1/(INDEX('07 Uspora casu'!$K$5:$O$5,MATCH(AE$36,'07 Uspora casu'!$K$5:$O$5,1)+1)-INDEX('07 Uspora casu'!$K$5:$O$5,MATCH(AE$36,'07 Uspora casu'!$K$5:$O$5,1))))*AD43))),0)))</f>
        <v>1.6793655793503299E-2</v>
      </c>
      <c r="AF43" s="48">
        <f>IF($E43="",0,IF('07 Uspora casu'!$D$2="Jazdný čas",IFERROR(IF(AF$36&lt;MIN('07 Uspora casu'!$K$5:$O$5),AG43*('07 Uspora casu'!$K12/'07 Uspora casu'!$L12)^(1/('07 Uspora casu'!$L$5-'07 Uspora casu'!$K$5)),IF(AF$36&gt;MAX('07 Uspora casu'!$K$5:$O$5),(INDEX('07 Uspora casu'!$K12:$O12,MATCH(AF$36,'07 Uspora casu'!$K$5:$O$5,1))/INDEX('07 Uspora casu'!$K12:$O12,MATCH(AF$36,'07 Uspora casu'!$K$5:$O$5,1)-1))^(1/(INDEX('07 Uspora casu'!$K$5:$O$5,MATCH(AF$36,'07 Uspora casu'!$K$5:$O$5,1))-INDEX('07 Uspora casu'!$K$5:$O$5,MATCH(AF$36,'07 Uspora casu'!$K$5:$O$5,1)-1)))*AE43,IFERROR(INDEX('07 Uspora casu'!$K12:$O12,MATCH(AF$36,'07 Uspora casu'!$K$5:$O$5,0))/60,(INDEX('07 Uspora casu'!$K12:$O12,MATCH(AF$36,'07 Uspora casu'!$K$5:$O$5,1)+1)/INDEX('07 Uspora casu'!$K12:$O12,MATCH(AF$36,'07 Uspora casu'!$K$5:$O$5,1)))^(1/(INDEX('07 Uspora casu'!$K$5:$O$5,MATCH(AF$36,'07 Uspora casu'!$K$5:$O$5,1)+1)-INDEX('07 Uspora casu'!$K$5:$O$5,MATCH(AF$36,'07 Uspora casu'!$K$5:$O$5,1))))*AE43))),0),IFERROR(IF(AF$36&lt;MIN('07 Uspora casu'!$K$5:$O$5),AG43*('07 Uspora casu'!$L12/'07 Uspora casu'!$K12)^(1/('07 Uspora casu'!$L$5-'07 Uspora casu'!$K$5)),IF(AF$36&gt;MAX('07 Uspora casu'!$K$5:$O$5),(INDEX('07 Uspora casu'!$K12:$O12,MATCH(AF$36,'07 Uspora casu'!$K$5:$O$5,1)-1)/INDEX('07 Uspora casu'!$K12:$O12,MATCH(AF$36,'07 Uspora casu'!$K$5:$O$5,1)))^(1/(INDEX('07 Uspora casu'!$K$5:$O$5,MATCH(AF$36,'07 Uspora casu'!$K$5:$O$5,1))-INDEX('07 Uspora casu'!$K$5:$O$5,MATCH(AF$36,'07 Uspora casu'!$K$5:$O$5,1)-1)))*AE43,IFERROR($E43/INDEX('07 Uspora casu'!$K12:$O12,MATCH(AF$36,'07 Uspora casu'!$K$5:$O$5,0)),(INDEX('07 Uspora casu'!$K12:$O12,MATCH(AF$36,'07 Uspora casu'!$K$5:$O$5,1))/INDEX('07 Uspora casu'!$K12:$O12,MATCH(AF$36,'07 Uspora casu'!$K$5:$O$5,1)+1))^(1/(INDEX('07 Uspora casu'!$K$5:$O$5,MATCH(AF$36,'07 Uspora casu'!$K$5:$O$5,1)+1)-INDEX('07 Uspora casu'!$K$5:$O$5,MATCH(AF$36,'07 Uspora casu'!$K$5:$O$5,1))))*AE43))),0)))</f>
        <v>1.6793329379854137E-2</v>
      </c>
      <c r="AG43" s="48">
        <f>IF($E43="",0,IF('07 Uspora casu'!$D$2="Jazdný čas",IFERROR(IF(AG$36&lt;MIN('07 Uspora casu'!$K$5:$O$5),AH43*('07 Uspora casu'!$K12/'07 Uspora casu'!$L12)^(1/('07 Uspora casu'!$L$5-'07 Uspora casu'!$K$5)),IF(AG$36&gt;MAX('07 Uspora casu'!$K$5:$O$5),(INDEX('07 Uspora casu'!$K12:$O12,MATCH(AG$36,'07 Uspora casu'!$K$5:$O$5,1))/INDEX('07 Uspora casu'!$K12:$O12,MATCH(AG$36,'07 Uspora casu'!$K$5:$O$5,1)-1))^(1/(INDEX('07 Uspora casu'!$K$5:$O$5,MATCH(AG$36,'07 Uspora casu'!$K$5:$O$5,1))-INDEX('07 Uspora casu'!$K$5:$O$5,MATCH(AG$36,'07 Uspora casu'!$K$5:$O$5,1)-1)))*AF43,IFERROR(INDEX('07 Uspora casu'!$K12:$O12,MATCH(AG$36,'07 Uspora casu'!$K$5:$O$5,0))/60,(INDEX('07 Uspora casu'!$K12:$O12,MATCH(AG$36,'07 Uspora casu'!$K$5:$O$5,1)+1)/INDEX('07 Uspora casu'!$K12:$O12,MATCH(AG$36,'07 Uspora casu'!$K$5:$O$5,1)))^(1/(INDEX('07 Uspora casu'!$K$5:$O$5,MATCH(AG$36,'07 Uspora casu'!$K$5:$O$5,1)+1)-INDEX('07 Uspora casu'!$K$5:$O$5,MATCH(AG$36,'07 Uspora casu'!$K$5:$O$5,1))))*AF43))),0),IFERROR(IF(AG$36&lt;MIN('07 Uspora casu'!$K$5:$O$5),AH43*('07 Uspora casu'!$L12/'07 Uspora casu'!$K12)^(1/('07 Uspora casu'!$L$5-'07 Uspora casu'!$K$5)),IF(AG$36&gt;MAX('07 Uspora casu'!$K$5:$O$5),(INDEX('07 Uspora casu'!$K12:$O12,MATCH(AG$36,'07 Uspora casu'!$K$5:$O$5,1)-1)/INDEX('07 Uspora casu'!$K12:$O12,MATCH(AG$36,'07 Uspora casu'!$K$5:$O$5,1)))^(1/(INDEX('07 Uspora casu'!$K$5:$O$5,MATCH(AG$36,'07 Uspora casu'!$K$5:$O$5,1))-INDEX('07 Uspora casu'!$K$5:$O$5,MATCH(AG$36,'07 Uspora casu'!$K$5:$O$5,1)-1)))*AF43,IFERROR($E43/INDEX('07 Uspora casu'!$K12:$O12,MATCH(AG$36,'07 Uspora casu'!$K$5:$O$5,0)),(INDEX('07 Uspora casu'!$K12:$O12,MATCH(AG$36,'07 Uspora casu'!$K$5:$O$5,1))/INDEX('07 Uspora casu'!$K12:$O12,MATCH(AG$36,'07 Uspora casu'!$K$5:$O$5,1)+1))^(1/(INDEX('07 Uspora casu'!$K$5:$O$5,MATCH(AG$36,'07 Uspora casu'!$K$5:$O$5,1)+1)-INDEX('07 Uspora casu'!$K$5:$O$5,MATCH(AG$36,'07 Uspora casu'!$K$5:$O$5,1))))*AF43))),0)))</f>
        <v>1.6793002972549386E-2</v>
      </c>
      <c r="AH43" s="48">
        <f>IF($E43="",0,IF('07 Uspora casu'!$D$2="Jazdný čas",IFERROR(IF(AH$36&lt;MIN('07 Uspora casu'!$K$5:$O$5),AI43*('07 Uspora casu'!$K12/'07 Uspora casu'!$L12)^(1/('07 Uspora casu'!$L$5-'07 Uspora casu'!$K$5)),IF(AH$36&gt;MAX('07 Uspora casu'!$K$5:$O$5),(INDEX('07 Uspora casu'!$K12:$O12,MATCH(AH$36,'07 Uspora casu'!$K$5:$O$5,1))/INDEX('07 Uspora casu'!$K12:$O12,MATCH(AH$36,'07 Uspora casu'!$K$5:$O$5,1)-1))^(1/(INDEX('07 Uspora casu'!$K$5:$O$5,MATCH(AH$36,'07 Uspora casu'!$K$5:$O$5,1))-INDEX('07 Uspora casu'!$K$5:$O$5,MATCH(AH$36,'07 Uspora casu'!$K$5:$O$5,1)-1)))*AG43,IFERROR(INDEX('07 Uspora casu'!$K12:$O12,MATCH(AH$36,'07 Uspora casu'!$K$5:$O$5,0))/60,(INDEX('07 Uspora casu'!$K12:$O12,MATCH(AH$36,'07 Uspora casu'!$K$5:$O$5,1)+1)/INDEX('07 Uspora casu'!$K12:$O12,MATCH(AH$36,'07 Uspora casu'!$K$5:$O$5,1)))^(1/(INDEX('07 Uspora casu'!$K$5:$O$5,MATCH(AH$36,'07 Uspora casu'!$K$5:$O$5,1)+1)-INDEX('07 Uspora casu'!$K$5:$O$5,MATCH(AH$36,'07 Uspora casu'!$K$5:$O$5,1))))*AG43))),0),IFERROR(IF(AH$36&lt;MIN('07 Uspora casu'!$K$5:$O$5),AI43*('07 Uspora casu'!$L12/'07 Uspora casu'!$K12)^(1/('07 Uspora casu'!$L$5-'07 Uspora casu'!$K$5)),IF(AH$36&gt;MAX('07 Uspora casu'!$K$5:$O$5),(INDEX('07 Uspora casu'!$K12:$O12,MATCH(AH$36,'07 Uspora casu'!$K$5:$O$5,1)-1)/INDEX('07 Uspora casu'!$K12:$O12,MATCH(AH$36,'07 Uspora casu'!$K$5:$O$5,1)))^(1/(INDEX('07 Uspora casu'!$K$5:$O$5,MATCH(AH$36,'07 Uspora casu'!$K$5:$O$5,1))-INDEX('07 Uspora casu'!$K$5:$O$5,MATCH(AH$36,'07 Uspora casu'!$K$5:$O$5,1)-1)))*AG43,IFERROR($E43/INDEX('07 Uspora casu'!$K12:$O12,MATCH(AH$36,'07 Uspora casu'!$K$5:$O$5,0)),(INDEX('07 Uspora casu'!$K12:$O12,MATCH(AH$36,'07 Uspora casu'!$K$5:$O$5,1))/INDEX('07 Uspora casu'!$K12:$O12,MATCH(AH$36,'07 Uspora casu'!$K$5:$O$5,1)+1))^(1/(INDEX('07 Uspora casu'!$K$5:$O$5,MATCH(AH$36,'07 Uspora casu'!$K$5:$O$5,1)+1)-INDEX('07 Uspora casu'!$K$5:$O$5,MATCH(AH$36,'07 Uspora casu'!$K$5:$O$5,1))))*AG43))),0)))</f>
        <v>1.6792676571588925E-2</v>
      </c>
      <c r="AI43" s="48">
        <f>IF($E43="",0,IF('07 Uspora casu'!$D$2="Jazdný čas",IFERROR(IF(AI$36&lt;MIN('07 Uspora casu'!$K$5:$O$5),AJ43*('07 Uspora casu'!$K12/'07 Uspora casu'!$L12)^(1/('07 Uspora casu'!$L$5-'07 Uspora casu'!$K$5)),IF(AI$36&gt;MAX('07 Uspora casu'!$K$5:$O$5),(INDEX('07 Uspora casu'!$K12:$O12,MATCH(AI$36,'07 Uspora casu'!$K$5:$O$5,1))/INDEX('07 Uspora casu'!$K12:$O12,MATCH(AI$36,'07 Uspora casu'!$K$5:$O$5,1)-1))^(1/(INDEX('07 Uspora casu'!$K$5:$O$5,MATCH(AI$36,'07 Uspora casu'!$K$5:$O$5,1))-INDEX('07 Uspora casu'!$K$5:$O$5,MATCH(AI$36,'07 Uspora casu'!$K$5:$O$5,1)-1)))*AH43,IFERROR(INDEX('07 Uspora casu'!$K12:$O12,MATCH(AI$36,'07 Uspora casu'!$K$5:$O$5,0))/60,(INDEX('07 Uspora casu'!$K12:$O12,MATCH(AI$36,'07 Uspora casu'!$K$5:$O$5,1)+1)/INDEX('07 Uspora casu'!$K12:$O12,MATCH(AI$36,'07 Uspora casu'!$K$5:$O$5,1)))^(1/(INDEX('07 Uspora casu'!$K$5:$O$5,MATCH(AI$36,'07 Uspora casu'!$K$5:$O$5,1)+1)-INDEX('07 Uspora casu'!$K$5:$O$5,MATCH(AI$36,'07 Uspora casu'!$K$5:$O$5,1))))*AH43))),0),IFERROR(IF(AI$36&lt;MIN('07 Uspora casu'!$K$5:$O$5),AJ43*('07 Uspora casu'!$L12/'07 Uspora casu'!$K12)^(1/('07 Uspora casu'!$L$5-'07 Uspora casu'!$K$5)),IF(AI$36&gt;MAX('07 Uspora casu'!$K$5:$O$5),(INDEX('07 Uspora casu'!$K12:$O12,MATCH(AI$36,'07 Uspora casu'!$K$5:$O$5,1)-1)/INDEX('07 Uspora casu'!$K12:$O12,MATCH(AI$36,'07 Uspora casu'!$K$5:$O$5,1)))^(1/(INDEX('07 Uspora casu'!$K$5:$O$5,MATCH(AI$36,'07 Uspora casu'!$K$5:$O$5,1))-INDEX('07 Uspora casu'!$K$5:$O$5,MATCH(AI$36,'07 Uspora casu'!$K$5:$O$5,1)-1)))*AH43,IFERROR($E43/INDEX('07 Uspora casu'!$K12:$O12,MATCH(AI$36,'07 Uspora casu'!$K$5:$O$5,0)),(INDEX('07 Uspora casu'!$K12:$O12,MATCH(AI$36,'07 Uspora casu'!$K$5:$O$5,1))/INDEX('07 Uspora casu'!$K12:$O12,MATCH(AI$36,'07 Uspora casu'!$K$5:$O$5,1)+1))^(1/(INDEX('07 Uspora casu'!$K$5:$O$5,MATCH(AI$36,'07 Uspora casu'!$K$5:$O$5,1)+1)-INDEX('07 Uspora casu'!$K$5:$O$5,MATCH(AI$36,'07 Uspora casu'!$K$5:$O$5,1))))*AH43))),0)))</f>
        <v>1.6792350176972629E-2</v>
      </c>
      <c r="AJ43" s="48">
        <f>IF($E43="",0,IF('07 Uspora casu'!$D$2="Jazdný čas",IFERROR(IF(AJ$36&lt;MIN('07 Uspora casu'!$K$5:$O$5),AK43*('07 Uspora casu'!$K12/'07 Uspora casu'!$L12)^(1/('07 Uspora casu'!$L$5-'07 Uspora casu'!$K$5)),IF(AJ$36&gt;MAX('07 Uspora casu'!$K$5:$O$5),(INDEX('07 Uspora casu'!$K12:$O12,MATCH(AJ$36,'07 Uspora casu'!$K$5:$O$5,1))/INDEX('07 Uspora casu'!$K12:$O12,MATCH(AJ$36,'07 Uspora casu'!$K$5:$O$5,1)-1))^(1/(INDEX('07 Uspora casu'!$K$5:$O$5,MATCH(AJ$36,'07 Uspora casu'!$K$5:$O$5,1))-INDEX('07 Uspora casu'!$K$5:$O$5,MATCH(AJ$36,'07 Uspora casu'!$K$5:$O$5,1)-1)))*AI43,IFERROR(INDEX('07 Uspora casu'!$K12:$O12,MATCH(AJ$36,'07 Uspora casu'!$K$5:$O$5,0))/60,(INDEX('07 Uspora casu'!$K12:$O12,MATCH(AJ$36,'07 Uspora casu'!$K$5:$O$5,1)+1)/INDEX('07 Uspora casu'!$K12:$O12,MATCH(AJ$36,'07 Uspora casu'!$K$5:$O$5,1)))^(1/(INDEX('07 Uspora casu'!$K$5:$O$5,MATCH(AJ$36,'07 Uspora casu'!$K$5:$O$5,1)+1)-INDEX('07 Uspora casu'!$K$5:$O$5,MATCH(AJ$36,'07 Uspora casu'!$K$5:$O$5,1))))*AI43))),0),IFERROR(IF(AJ$36&lt;MIN('07 Uspora casu'!$K$5:$O$5),AK43*('07 Uspora casu'!$L12/'07 Uspora casu'!$K12)^(1/('07 Uspora casu'!$L$5-'07 Uspora casu'!$K$5)),IF(AJ$36&gt;MAX('07 Uspora casu'!$K$5:$O$5),(INDEX('07 Uspora casu'!$K12:$O12,MATCH(AJ$36,'07 Uspora casu'!$K$5:$O$5,1)-1)/INDEX('07 Uspora casu'!$K12:$O12,MATCH(AJ$36,'07 Uspora casu'!$K$5:$O$5,1)))^(1/(INDEX('07 Uspora casu'!$K$5:$O$5,MATCH(AJ$36,'07 Uspora casu'!$K$5:$O$5,1))-INDEX('07 Uspora casu'!$K$5:$O$5,MATCH(AJ$36,'07 Uspora casu'!$K$5:$O$5,1)-1)))*AI43,IFERROR($E43/INDEX('07 Uspora casu'!$K12:$O12,MATCH(AJ$36,'07 Uspora casu'!$K$5:$O$5,0)),(INDEX('07 Uspora casu'!$K12:$O12,MATCH(AJ$36,'07 Uspora casu'!$K$5:$O$5,1))/INDEX('07 Uspora casu'!$K12:$O12,MATCH(AJ$36,'07 Uspora casu'!$K$5:$O$5,1)+1))^(1/(INDEX('07 Uspora casu'!$K$5:$O$5,MATCH(AJ$36,'07 Uspora casu'!$K$5:$O$5,1)+1)-INDEX('07 Uspora casu'!$K$5:$O$5,MATCH(AJ$36,'07 Uspora casu'!$K$5:$O$5,1))))*AI43))),0)))</f>
        <v>1.6792023788700365E-2</v>
      </c>
      <c r="AK43" s="48">
        <f>IF($E43="",0,IF('07 Uspora casu'!$D$2="Jazdný čas",IFERROR(IF(AK$36&lt;MIN('07 Uspora casu'!$K$5:$O$5),AL43*('07 Uspora casu'!$K12/'07 Uspora casu'!$L12)^(1/('07 Uspora casu'!$L$5-'07 Uspora casu'!$K$5)),IF(AK$36&gt;MAX('07 Uspora casu'!$K$5:$O$5),(INDEX('07 Uspora casu'!$K12:$O12,MATCH(AK$36,'07 Uspora casu'!$K$5:$O$5,1))/INDEX('07 Uspora casu'!$K12:$O12,MATCH(AK$36,'07 Uspora casu'!$K$5:$O$5,1)-1))^(1/(INDEX('07 Uspora casu'!$K$5:$O$5,MATCH(AK$36,'07 Uspora casu'!$K$5:$O$5,1))-INDEX('07 Uspora casu'!$K$5:$O$5,MATCH(AK$36,'07 Uspora casu'!$K$5:$O$5,1)-1)))*AJ43,IFERROR(INDEX('07 Uspora casu'!$K12:$O12,MATCH(AK$36,'07 Uspora casu'!$K$5:$O$5,0))/60,(INDEX('07 Uspora casu'!$K12:$O12,MATCH(AK$36,'07 Uspora casu'!$K$5:$O$5,1)+1)/INDEX('07 Uspora casu'!$K12:$O12,MATCH(AK$36,'07 Uspora casu'!$K$5:$O$5,1)))^(1/(INDEX('07 Uspora casu'!$K$5:$O$5,MATCH(AK$36,'07 Uspora casu'!$K$5:$O$5,1)+1)-INDEX('07 Uspora casu'!$K$5:$O$5,MATCH(AK$36,'07 Uspora casu'!$K$5:$O$5,1))))*AJ43))),0),IFERROR(IF(AK$36&lt;MIN('07 Uspora casu'!$K$5:$O$5),AL43*('07 Uspora casu'!$L12/'07 Uspora casu'!$K12)^(1/('07 Uspora casu'!$L$5-'07 Uspora casu'!$K$5)),IF(AK$36&gt;MAX('07 Uspora casu'!$K$5:$O$5),(INDEX('07 Uspora casu'!$K12:$O12,MATCH(AK$36,'07 Uspora casu'!$K$5:$O$5,1)-1)/INDEX('07 Uspora casu'!$K12:$O12,MATCH(AK$36,'07 Uspora casu'!$K$5:$O$5,1)))^(1/(INDEX('07 Uspora casu'!$K$5:$O$5,MATCH(AK$36,'07 Uspora casu'!$K$5:$O$5,1))-INDEX('07 Uspora casu'!$K$5:$O$5,MATCH(AK$36,'07 Uspora casu'!$K$5:$O$5,1)-1)))*AJ43,IFERROR($E43/INDEX('07 Uspora casu'!$K12:$O12,MATCH(AK$36,'07 Uspora casu'!$K$5:$O$5,0)),(INDEX('07 Uspora casu'!$K12:$O12,MATCH(AK$36,'07 Uspora casu'!$K$5:$O$5,1))/INDEX('07 Uspora casu'!$K12:$O12,MATCH(AK$36,'07 Uspora casu'!$K$5:$O$5,1)+1))^(1/(INDEX('07 Uspora casu'!$K$5:$O$5,MATCH(AK$36,'07 Uspora casu'!$K$5:$O$5,1)+1)-INDEX('07 Uspora casu'!$K$5:$O$5,MATCH(AK$36,'07 Uspora casu'!$K$5:$O$5,1))))*AJ43))),0)))</f>
        <v>1.6791697406772027E-2</v>
      </c>
      <c r="AL43" s="48">
        <f>IF($E43="",0,IF('07 Uspora casu'!$D$2="Jazdný čas",IFERROR(IF(AL$36&lt;MIN('07 Uspora casu'!$K$5:$O$5),AM43*('07 Uspora casu'!$K12/'07 Uspora casu'!$L12)^(1/('07 Uspora casu'!$L$5-'07 Uspora casu'!$K$5)),IF(AL$36&gt;MAX('07 Uspora casu'!$K$5:$O$5),(INDEX('07 Uspora casu'!$K12:$O12,MATCH(AL$36,'07 Uspora casu'!$K$5:$O$5,1))/INDEX('07 Uspora casu'!$K12:$O12,MATCH(AL$36,'07 Uspora casu'!$K$5:$O$5,1)-1))^(1/(INDEX('07 Uspora casu'!$K$5:$O$5,MATCH(AL$36,'07 Uspora casu'!$K$5:$O$5,1))-INDEX('07 Uspora casu'!$K$5:$O$5,MATCH(AL$36,'07 Uspora casu'!$K$5:$O$5,1)-1)))*AK43,IFERROR(INDEX('07 Uspora casu'!$K12:$O12,MATCH(AL$36,'07 Uspora casu'!$K$5:$O$5,0))/60,(INDEX('07 Uspora casu'!$K12:$O12,MATCH(AL$36,'07 Uspora casu'!$K$5:$O$5,1)+1)/INDEX('07 Uspora casu'!$K12:$O12,MATCH(AL$36,'07 Uspora casu'!$K$5:$O$5,1)))^(1/(INDEX('07 Uspora casu'!$K$5:$O$5,MATCH(AL$36,'07 Uspora casu'!$K$5:$O$5,1)+1)-INDEX('07 Uspora casu'!$K$5:$O$5,MATCH(AL$36,'07 Uspora casu'!$K$5:$O$5,1))))*AK43))),0),IFERROR(IF(AL$36&lt;MIN('07 Uspora casu'!$K$5:$O$5),AM43*('07 Uspora casu'!$L12/'07 Uspora casu'!$K12)^(1/('07 Uspora casu'!$L$5-'07 Uspora casu'!$K$5)),IF(AL$36&gt;MAX('07 Uspora casu'!$K$5:$O$5),(INDEX('07 Uspora casu'!$K12:$O12,MATCH(AL$36,'07 Uspora casu'!$K$5:$O$5,1)-1)/INDEX('07 Uspora casu'!$K12:$O12,MATCH(AL$36,'07 Uspora casu'!$K$5:$O$5,1)))^(1/(INDEX('07 Uspora casu'!$K$5:$O$5,MATCH(AL$36,'07 Uspora casu'!$K$5:$O$5,1))-INDEX('07 Uspora casu'!$K$5:$O$5,MATCH(AL$36,'07 Uspora casu'!$K$5:$O$5,1)-1)))*AK43,IFERROR($E43/INDEX('07 Uspora casu'!$K12:$O12,MATCH(AL$36,'07 Uspora casu'!$K$5:$O$5,0)),(INDEX('07 Uspora casu'!$K12:$O12,MATCH(AL$36,'07 Uspora casu'!$K$5:$O$5,1))/INDEX('07 Uspora casu'!$K12:$O12,MATCH(AL$36,'07 Uspora casu'!$K$5:$O$5,1)+1))^(1/(INDEX('07 Uspora casu'!$K$5:$O$5,MATCH(AL$36,'07 Uspora casu'!$K$5:$O$5,1)+1)-INDEX('07 Uspora casu'!$K$5:$O$5,MATCH(AL$36,'07 Uspora casu'!$K$5:$O$5,1))))*AK43))),0)))</f>
        <v>1.6791371031187486E-2</v>
      </c>
      <c r="AM43" s="48">
        <f>IF($E43="",0,IF('07 Uspora casu'!$D$2="Jazdný čas",IFERROR(IF(AM$36&lt;MIN('07 Uspora casu'!$K$5:$O$5),AN43*('07 Uspora casu'!$K12/'07 Uspora casu'!$L12)^(1/('07 Uspora casu'!$L$5-'07 Uspora casu'!$K$5)),IF(AM$36&gt;MAX('07 Uspora casu'!$K$5:$O$5),(INDEX('07 Uspora casu'!$K12:$O12,MATCH(AM$36,'07 Uspora casu'!$K$5:$O$5,1))/INDEX('07 Uspora casu'!$K12:$O12,MATCH(AM$36,'07 Uspora casu'!$K$5:$O$5,1)-1))^(1/(INDEX('07 Uspora casu'!$K$5:$O$5,MATCH(AM$36,'07 Uspora casu'!$K$5:$O$5,1))-INDEX('07 Uspora casu'!$K$5:$O$5,MATCH(AM$36,'07 Uspora casu'!$K$5:$O$5,1)-1)))*AL43,IFERROR(INDEX('07 Uspora casu'!$K12:$O12,MATCH(AM$36,'07 Uspora casu'!$K$5:$O$5,0))/60,(INDEX('07 Uspora casu'!$K12:$O12,MATCH(AM$36,'07 Uspora casu'!$K$5:$O$5,1)+1)/INDEX('07 Uspora casu'!$K12:$O12,MATCH(AM$36,'07 Uspora casu'!$K$5:$O$5,1)))^(1/(INDEX('07 Uspora casu'!$K$5:$O$5,MATCH(AM$36,'07 Uspora casu'!$K$5:$O$5,1)+1)-INDEX('07 Uspora casu'!$K$5:$O$5,MATCH(AM$36,'07 Uspora casu'!$K$5:$O$5,1))))*AL43))),0),IFERROR(IF(AM$36&lt;MIN('07 Uspora casu'!$K$5:$O$5),AN43*('07 Uspora casu'!$L12/'07 Uspora casu'!$K12)^(1/('07 Uspora casu'!$L$5-'07 Uspora casu'!$K$5)),IF(AM$36&gt;MAX('07 Uspora casu'!$K$5:$O$5),(INDEX('07 Uspora casu'!$K12:$O12,MATCH(AM$36,'07 Uspora casu'!$K$5:$O$5,1)-1)/INDEX('07 Uspora casu'!$K12:$O12,MATCH(AM$36,'07 Uspora casu'!$K$5:$O$5,1)))^(1/(INDEX('07 Uspora casu'!$K$5:$O$5,MATCH(AM$36,'07 Uspora casu'!$K$5:$O$5,1))-INDEX('07 Uspora casu'!$K$5:$O$5,MATCH(AM$36,'07 Uspora casu'!$K$5:$O$5,1)-1)))*AL43,IFERROR($E43/INDEX('07 Uspora casu'!$K12:$O12,MATCH(AM$36,'07 Uspora casu'!$K$5:$O$5,0)),(INDEX('07 Uspora casu'!$K12:$O12,MATCH(AM$36,'07 Uspora casu'!$K$5:$O$5,1))/INDEX('07 Uspora casu'!$K12:$O12,MATCH(AM$36,'07 Uspora casu'!$K$5:$O$5,1)+1))^(1/(INDEX('07 Uspora casu'!$K$5:$O$5,MATCH(AM$36,'07 Uspora casu'!$K$5:$O$5,1)+1)-INDEX('07 Uspora casu'!$K$5:$O$5,MATCH(AM$36,'07 Uspora casu'!$K$5:$O$5,1))))*AL43))),0)))</f>
        <v>1.6791044661946617E-2</v>
      </c>
      <c r="AN43" s="48">
        <f>IF($E43="",0,IF('07 Uspora casu'!$D$2="Jazdný čas",IFERROR(IF(AN$36&lt;MIN('07 Uspora casu'!$K$5:$O$5),AO43*('07 Uspora casu'!$K12/'07 Uspora casu'!$L12)^(1/('07 Uspora casu'!$L$5-'07 Uspora casu'!$K$5)),IF(AN$36&gt;MAX('07 Uspora casu'!$K$5:$O$5),(INDEX('07 Uspora casu'!$K12:$O12,MATCH(AN$36,'07 Uspora casu'!$K$5:$O$5,1))/INDEX('07 Uspora casu'!$K12:$O12,MATCH(AN$36,'07 Uspora casu'!$K$5:$O$5,1)-1))^(1/(INDEX('07 Uspora casu'!$K$5:$O$5,MATCH(AN$36,'07 Uspora casu'!$K$5:$O$5,1))-INDEX('07 Uspora casu'!$K$5:$O$5,MATCH(AN$36,'07 Uspora casu'!$K$5:$O$5,1)-1)))*AM43,IFERROR(INDEX('07 Uspora casu'!$K12:$O12,MATCH(AN$36,'07 Uspora casu'!$K$5:$O$5,0))/60,(INDEX('07 Uspora casu'!$K12:$O12,MATCH(AN$36,'07 Uspora casu'!$K$5:$O$5,1)+1)/INDEX('07 Uspora casu'!$K12:$O12,MATCH(AN$36,'07 Uspora casu'!$K$5:$O$5,1)))^(1/(INDEX('07 Uspora casu'!$K$5:$O$5,MATCH(AN$36,'07 Uspora casu'!$K$5:$O$5,1)+1)-INDEX('07 Uspora casu'!$K$5:$O$5,MATCH(AN$36,'07 Uspora casu'!$K$5:$O$5,1))))*AM43))),0),IFERROR(IF(AN$36&lt;MIN('07 Uspora casu'!$K$5:$O$5),AO43*('07 Uspora casu'!$L12/'07 Uspora casu'!$K12)^(1/('07 Uspora casu'!$L$5-'07 Uspora casu'!$K$5)),IF(AN$36&gt;MAX('07 Uspora casu'!$K$5:$O$5),(INDEX('07 Uspora casu'!$K12:$O12,MATCH(AN$36,'07 Uspora casu'!$K$5:$O$5,1)-1)/INDEX('07 Uspora casu'!$K12:$O12,MATCH(AN$36,'07 Uspora casu'!$K$5:$O$5,1)))^(1/(INDEX('07 Uspora casu'!$K$5:$O$5,MATCH(AN$36,'07 Uspora casu'!$K$5:$O$5,1))-INDEX('07 Uspora casu'!$K$5:$O$5,MATCH(AN$36,'07 Uspora casu'!$K$5:$O$5,1)-1)))*AM43,IFERROR($E43/INDEX('07 Uspora casu'!$K12:$O12,MATCH(AN$36,'07 Uspora casu'!$K$5:$O$5,0)),(INDEX('07 Uspora casu'!$K12:$O12,MATCH(AN$36,'07 Uspora casu'!$K$5:$O$5,1))/INDEX('07 Uspora casu'!$K12:$O12,MATCH(AN$36,'07 Uspora casu'!$K$5:$O$5,1)+1))^(1/(INDEX('07 Uspora casu'!$K$5:$O$5,MATCH(AN$36,'07 Uspora casu'!$K$5:$O$5,1)+1)-INDEX('07 Uspora casu'!$K$5:$O$5,MATCH(AN$36,'07 Uspora casu'!$K$5:$O$5,1))))*AM43))),0)))</f>
        <v>1.6790718299049295E-2</v>
      </c>
      <c r="AO43" s="48">
        <f>IF($E43="",0,IF('07 Uspora casu'!$D$2="Jazdný čas",IFERROR(IF(AO$36&lt;MIN('07 Uspora casu'!$K$5:$O$5),AP43*('07 Uspora casu'!$K12/'07 Uspora casu'!$L12)^(1/('07 Uspora casu'!$L$5-'07 Uspora casu'!$K$5)),IF(AO$36&gt;MAX('07 Uspora casu'!$K$5:$O$5),(INDEX('07 Uspora casu'!$K12:$O12,MATCH(AO$36,'07 Uspora casu'!$K$5:$O$5,1))/INDEX('07 Uspora casu'!$K12:$O12,MATCH(AO$36,'07 Uspora casu'!$K$5:$O$5,1)-1))^(1/(INDEX('07 Uspora casu'!$K$5:$O$5,MATCH(AO$36,'07 Uspora casu'!$K$5:$O$5,1))-INDEX('07 Uspora casu'!$K$5:$O$5,MATCH(AO$36,'07 Uspora casu'!$K$5:$O$5,1)-1)))*AN43,IFERROR(INDEX('07 Uspora casu'!$K12:$O12,MATCH(AO$36,'07 Uspora casu'!$K$5:$O$5,0))/60,(INDEX('07 Uspora casu'!$K12:$O12,MATCH(AO$36,'07 Uspora casu'!$K$5:$O$5,1)+1)/INDEX('07 Uspora casu'!$K12:$O12,MATCH(AO$36,'07 Uspora casu'!$K$5:$O$5,1)))^(1/(INDEX('07 Uspora casu'!$K$5:$O$5,MATCH(AO$36,'07 Uspora casu'!$K$5:$O$5,1)+1)-INDEX('07 Uspora casu'!$K$5:$O$5,MATCH(AO$36,'07 Uspora casu'!$K$5:$O$5,1))))*AN43))),0),IFERROR(IF(AO$36&lt;MIN('07 Uspora casu'!$K$5:$O$5),AP43*('07 Uspora casu'!$L12/'07 Uspora casu'!$K12)^(1/('07 Uspora casu'!$L$5-'07 Uspora casu'!$K$5)),IF(AO$36&gt;MAX('07 Uspora casu'!$K$5:$O$5),(INDEX('07 Uspora casu'!$K12:$O12,MATCH(AO$36,'07 Uspora casu'!$K$5:$O$5,1)-1)/INDEX('07 Uspora casu'!$K12:$O12,MATCH(AO$36,'07 Uspora casu'!$K$5:$O$5,1)))^(1/(INDEX('07 Uspora casu'!$K$5:$O$5,MATCH(AO$36,'07 Uspora casu'!$K$5:$O$5,1))-INDEX('07 Uspora casu'!$K$5:$O$5,MATCH(AO$36,'07 Uspora casu'!$K$5:$O$5,1)-1)))*AN43,IFERROR($E43/INDEX('07 Uspora casu'!$K12:$O12,MATCH(AO$36,'07 Uspora casu'!$K$5:$O$5,0)),(INDEX('07 Uspora casu'!$K12:$O12,MATCH(AO$36,'07 Uspora casu'!$K$5:$O$5,1))/INDEX('07 Uspora casu'!$K12:$O12,MATCH(AO$36,'07 Uspora casu'!$K$5:$O$5,1)+1))^(1/(INDEX('07 Uspora casu'!$K$5:$O$5,MATCH(AO$36,'07 Uspora casu'!$K$5:$O$5,1)+1)-INDEX('07 Uspora casu'!$K$5:$O$5,MATCH(AO$36,'07 Uspora casu'!$K$5:$O$5,1))))*AN43))),0)))</f>
        <v>1.6790391942495399E-2</v>
      </c>
      <c r="AP43" s="48">
        <f>IF($E43="",0,IF('07 Uspora casu'!$D$2="Jazdný čas",IFERROR(IF(AP$36&lt;MIN('07 Uspora casu'!$K$5:$O$5),AQ43*('07 Uspora casu'!$K12/'07 Uspora casu'!$L12)^(1/('07 Uspora casu'!$L$5-'07 Uspora casu'!$K$5)),IF(AP$36&gt;MAX('07 Uspora casu'!$K$5:$O$5),(INDEX('07 Uspora casu'!$K12:$O12,MATCH(AP$36,'07 Uspora casu'!$K$5:$O$5,1))/INDEX('07 Uspora casu'!$K12:$O12,MATCH(AP$36,'07 Uspora casu'!$K$5:$O$5,1)-1))^(1/(INDEX('07 Uspora casu'!$K$5:$O$5,MATCH(AP$36,'07 Uspora casu'!$K$5:$O$5,1))-INDEX('07 Uspora casu'!$K$5:$O$5,MATCH(AP$36,'07 Uspora casu'!$K$5:$O$5,1)-1)))*AO43,IFERROR(INDEX('07 Uspora casu'!$K12:$O12,MATCH(AP$36,'07 Uspora casu'!$K$5:$O$5,0))/60,(INDEX('07 Uspora casu'!$K12:$O12,MATCH(AP$36,'07 Uspora casu'!$K$5:$O$5,1)+1)/INDEX('07 Uspora casu'!$K12:$O12,MATCH(AP$36,'07 Uspora casu'!$K$5:$O$5,1)))^(1/(INDEX('07 Uspora casu'!$K$5:$O$5,MATCH(AP$36,'07 Uspora casu'!$K$5:$O$5,1)+1)-INDEX('07 Uspora casu'!$K$5:$O$5,MATCH(AP$36,'07 Uspora casu'!$K$5:$O$5,1))))*AO43))),0),IFERROR(IF(AP$36&lt;MIN('07 Uspora casu'!$K$5:$O$5),AQ43*('07 Uspora casu'!$L12/'07 Uspora casu'!$K12)^(1/('07 Uspora casu'!$L$5-'07 Uspora casu'!$K$5)),IF(AP$36&gt;MAX('07 Uspora casu'!$K$5:$O$5),(INDEX('07 Uspora casu'!$K12:$O12,MATCH(AP$36,'07 Uspora casu'!$K$5:$O$5,1)-1)/INDEX('07 Uspora casu'!$K12:$O12,MATCH(AP$36,'07 Uspora casu'!$K$5:$O$5,1)))^(1/(INDEX('07 Uspora casu'!$K$5:$O$5,MATCH(AP$36,'07 Uspora casu'!$K$5:$O$5,1))-INDEX('07 Uspora casu'!$K$5:$O$5,MATCH(AP$36,'07 Uspora casu'!$K$5:$O$5,1)-1)))*AO43,IFERROR($E43/INDEX('07 Uspora casu'!$K12:$O12,MATCH(AP$36,'07 Uspora casu'!$K$5:$O$5,0)),(INDEX('07 Uspora casu'!$K12:$O12,MATCH(AP$36,'07 Uspora casu'!$K$5:$O$5,1))/INDEX('07 Uspora casu'!$K12:$O12,MATCH(AP$36,'07 Uspora casu'!$K$5:$O$5,1)+1))^(1/(INDEX('07 Uspora casu'!$K$5:$O$5,MATCH(AP$36,'07 Uspora casu'!$K$5:$O$5,1)+1)-INDEX('07 Uspora casu'!$K$5:$O$5,MATCH(AP$36,'07 Uspora casu'!$K$5:$O$5,1))))*AO43))),0)))</f>
        <v>1.6790065592284808E-2</v>
      </c>
      <c r="AQ43" s="48">
        <f>IF($E43="",0,IF('07 Uspora casu'!$D$2="Jazdný čas",IFERROR(IF(AQ$36&lt;MIN('07 Uspora casu'!$K$5:$O$5),AR43*('07 Uspora casu'!$K12/'07 Uspora casu'!$L12)^(1/('07 Uspora casu'!$L$5-'07 Uspora casu'!$K$5)),IF(AQ$36&gt;MAX('07 Uspora casu'!$K$5:$O$5),(INDEX('07 Uspora casu'!$K12:$O12,MATCH(AQ$36,'07 Uspora casu'!$K$5:$O$5,1))/INDEX('07 Uspora casu'!$K12:$O12,MATCH(AQ$36,'07 Uspora casu'!$K$5:$O$5,1)-1))^(1/(INDEX('07 Uspora casu'!$K$5:$O$5,MATCH(AQ$36,'07 Uspora casu'!$K$5:$O$5,1))-INDEX('07 Uspora casu'!$K$5:$O$5,MATCH(AQ$36,'07 Uspora casu'!$K$5:$O$5,1)-1)))*AP43,IFERROR(INDEX('07 Uspora casu'!$K12:$O12,MATCH(AQ$36,'07 Uspora casu'!$K$5:$O$5,0))/60,(INDEX('07 Uspora casu'!$K12:$O12,MATCH(AQ$36,'07 Uspora casu'!$K$5:$O$5,1)+1)/INDEX('07 Uspora casu'!$K12:$O12,MATCH(AQ$36,'07 Uspora casu'!$K$5:$O$5,1)))^(1/(INDEX('07 Uspora casu'!$K$5:$O$5,MATCH(AQ$36,'07 Uspora casu'!$K$5:$O$5,1)+1)-INDEX('07 Uspora casu'!$K$5:$O$5,MATCH(AQ$36,'07 Uspora casu'!$K$5:$O$5,1))))*AP43))),0),IFERROR(IF(AQ$36&lt;MIN('07 Uspora casu'!$K$5:$O$5),AR43*('07 Uspora casu'!$L12/'07 Uspora casu'!$K12)^(1/('07 Uspora casu'!$L$5-'07 Uspora casu'!$K$5)),IF(AQ$36&gt;MAX('07 Uspora casu'!$K$5:$O$5),(INDEX('07 Uspora casu'!$K12:$O12,MATCH(AQ$36,'07 Uspora casu'!$K$5:$O$5,1)-1)/INDEX('07 Uspora casu'!$K12:$O12,MATCH(AQ$36,'07 Uspora casu'!$K$5:$O$5,1)))^(1/(INDEX('07 Uspora casu'!$K$5:$O$5,MATCH(AQ$36,'07 Uspora casu'!$K$5:$O$5,1))-INDEX('07 Uspora casu'!$K$5:$O$5,MATCH(AQ$36,'07 Uspora casu'!$K$5:$O$5,1)-1)))*AP43,IFERROR($E43/INDEX('07 Uspora casu'!$K12:$O12,MATCH(AQ$36,'07 Uspora casu'!$K$5:$O$5,0)),(INDEX('07 Uspora casu'!$K12:$O12,MATCH(AQ$36,'07 Uspora casu'!$K$5:$O$5,1))/INDEX('07 Uspora casu'!$K12:$O12,MATCH(AQ$36,'07 Uspora casu'!$K$5:$O$5,1)+1))^(1/(INDEX('07 Uspora casu'!$K$5:$O$5,MATCH(AQ$36,'07 Uspora casu'!$K$5:$O$5,1)+1)-INDEX('07 Uspora casu'!$K$5:$O$5,MATCH(AQ$36,'07 Uspora casu'!$K$5:$O$5,1))))*AP43))),0)))</f>
        <v>1.6789739248417396E-2</v>
      </c>
      <c r="AR43" s="48">
        <f>IF($E43="",0,IF('07 Uspora casu'!$D$2="Jazdný čas",IFERROR(IF(AR$36&lt;MIN('07 Uspora casu'!$K$5:$O$5),AS43*('07 Uspora casu'!$K12/'07 Uspora casu'!$L12)^(1/('07 Uspora casu'!$L$5-'07 Uspora casu'!$K$5)),IF(AR$36&gt;MAX('07 Uspora casu'!$K$5:$O$5),(INDEX('07 Uspora casu'!$K12:$O12,MATCH(AR$36,'07 Uspora casu'!$K$5:$O$5,1))/INDEX('07 Uspora casu'!$K12:$O12,MATCH(AR$36,'07 Uspora casu'!$K$5:$O$5,1)-1))^(1/(INDEX('07 Uspora casu'!$K$5:$O$5,MATCH(AR$36,'07 Uspora casu'!$K$5:$O$5,1))-INDEX('07 Uspora casu'!$K$5:$O$5,MATCH(AR$36,'07 Uspora casu'!$K$5:$O$5,1)-1)))*AQ43,IFERROR(INDEX('07 Uspora casu'!$K12:$O12,MATCH(AR$36,'07 Uspora casu'!$K$5:$O$5,0))/60,(INDEX('07 Uspora casu'!$K12:$O12,MATCH(AR$36,'07 Uspora casu'!$K$5:$O$5,1)+1)/INDEX('07 Uspora casu'!$K12:$O12,MATCH(AR$36,'07 Uspora casu'!$K$5:$O$5,1)))^(1/(INDEX('07 Uspora casu'!$K$5:$O$5,MATCH(AR$36,'07 Uspora casu'!$K$5:$O$5,1)+1)-INDEX('07 Uspora casu'!$K$5:$O$5,MATCH(AR$36,'07 Uspora casu'!$K$5:$O$5,1))))*AQ43))),0),IFERROR(IF(AR$36&lt;MIN('07 Uspora casu'!$K$5:$O$5),AS43*('07 Uspora casu'!$L12/'07 Uspora casu'!$K12)^(1/('07 Uspora casu'!$L$5-'07 Uspora casu'!$K$5)),IF(AR$36&gt;MAX('07 Uspora casu'!$K$5:$O$5),(INDEX('07 Uspora casu'!$K12:$O12,MATCH(AR$36,'07 Uspora casu'!$K$5:$O$5,1)-1)/INDEX('07 Uspora casu'!$K12:$O12,MATCH(AR$36,'07 Uspora casu'!$K$5:$O$5,1)))^(1/(INDEX('07 Uspora casu'!$K$5:$O$5,MATCH(AR$36,'07 Uspora casu'!$K$5:$O$5,1))-INDEX('07 Uspora casu'!$K$5:$O$5,MATCH(AR$36,'07 Uspora casu'!$K$5:$O$5,1)-1)))*AQ43,IFERROR($E43/INDEX('07 Uspora casu'!$K12:$O12,MATCH(AR$36,'07 Uspora casu'!$K$5:$O$5,0)),(INDEX('07 Uspora casu'!$K12:$O12,MATCH(AR$36,'07 Uspora casu'!$K$5:$O$5,1))/INDEX('07 Uspora casu'!$K12:$O12,MATCH(AR$36,'07 Uspora casu'!$K$5:$O$5,1)+1))^(1/(INDEX('07 Uspora casu'!$K$5:$O$5,MATCH(AR$36,'07 Uspora casu'!$K$5:$O$5,1)+1)-INDEX('07 Uspora casu'!$K$5:$O$5,MATCH(AR$36,'07 Uspora casu'!$K$5:$O$5,1))))*AQ43))),0)))</f>
        <v>1.6789412910893038E-2</v>
      </c>
      <c r="AS43" s="48">
        <f>IF($E43="",0,IF('07 Uspora casu'!$D$2="Jazdný čas",IFERROR(IF(AS$36&lt;MIN('07 Uspora casu'!$K$5:$O$5),AT43*('07 Uspora casu'!$K12/'07 Uspora casu'!$L12)^(1/('07 Uspora casu'!$L$5-'07 Uspora casu'!$K$5)),IF(AS$36&gt;MAX('07 Uspora casu'!$K$5:$O$5),(INDEX('07 Uspora casu'!$K12:$O12,MATCH(AS$36,'07 Uspora casu'!$K$5:$O$5,1))/INDEX('07 Uspora casu'!$K12:$O12,MATCH(AS$36,'07 Uspora casu'!$K$5:$O$5,1)-1))^(1/(INDEX('07 Uspora casu'!$K$5:$O$5,MATCH(AS$36,'07 Uspora casu'!$K$5:$O$5,1))-INDEX('07 Uspora casu'!$K$5:$O$5,MATCH(AS$36,'07 Uspora casu'!$K$5:$O$5,1)-1)))*AR43,IFERROR(INDEX('07 Uspora casu'!$K12:$O12,MATCH(AS$36,'07 Uspora casu'!$K$5:$O$5,0))/60,(INDEX('07 Uspora casu'!$K12:$O12,MATCH(AS$36,'07 Uspora casu'!$K$5:$O$5,1)+1)/INDEX('07 Uspora casu'!$K12:$O12,MATCH(AS$36,'07 Uspora casu'!$K$5:$O$5,1)))^(1/(INDEX('07 Uspora casu'!$K$5:$O$5,MATCH(AS$36,'07 Uspora casu'!$K$5:$O$5,1)+1)-INDEX('07 Uspora casu'!$K$5:$O$5,MATCH(AS$36,'07 Uspora casu'!$K$5:$O$5,1))))*AR43))),0),IFERROR(IF(AS$36&lt;MIN('07 Uspora casu'!$K$5:$O$5),AT43*('07 Uspora casu'!$L12/'07 Uspora casu'!$K12)^(1/('07 Uspora casu'!$L$5-'07 Uspora casu'!$K$5)),IF(AS$36&gt;MAX('07 Uspora casu'!$K$5:$O$5),(INDEX('07 Uspora casu'!$K12:$O12,MATCH(AS$36,'07 Uspora casu'!$K$5:$O$5,1)-1)/INDEX('07 Uspora casu'!$K12:$O12,MATCH(AS$36,'07 Uspora casu'!$K$5:$O$5,1)))^(1/(INDEX('07 Uspora casu'!$K$5:$O$5,MATCH(AS$36,'07 Uspora casu'!$K$5:$O$5,1))-INDEX('07 Uspora casu'!$K$5:$O$5,MATCH(AS$36,'07 Uspora casu'!$K$5:$O$5,1)-1)))*AR43,IFERROR($E43/INDEX('07 Uspora casu'!$K12:$O12,MATCH(AS$36,'07 Uspora casu'!$K$5:$O$5,0)),(INDEX('07 Uspora casu'!$K12:$O12,MATCH(AS$36,'07 Uspora casu'!$K$5:$O$5,1))/INDEX('07 Uspora casu'!$K12:$O12,MATCH(AS$36,'07 Uspora casu'!$K$5:$O$5,1)+1))^(1/(INDEX('07 Uspora casu'!$K$5:$O$5,MATCH(AS$36,'07 Uspora casu'!$K$5:$O$5,1)+1)-INDEX('07 Uspora casu'!$K$5:$O$5,MATCH(AS$36,'07 Uspora casu'!$K$5:$O$5,1))))*AR43))),0)))</f>
        <v>1.6789086579711614E-2</v>
      </c>
      <c r="AT43" s="48">
        <f>IF($E43="",0,IF('07 Uspora casu'!$D$2="Jazdný čas",IFERROR(IF(AT$36&lt;MIN('07 Uspora casu'!$K$5:$O$5),AU43*('07 Uspora casu'!$K12/'07 Uspora casu'!$L12)^(1/('07 Uspora casu'!$L$5-'07 Uspora casu'!$K$5)),IF(AT$36&gt;MAX('07 Uspora casu'!$K$5:$O$5),(INDEX('07 Uspora casu'!$K12:$O12,MATCH(AT$36,'07 Uspora casu'!$K$5:$O$5,1))/INDEX('07 Uspora casu'!$K12:$O12,MATCH(AT$36,'07 Uspora casu'!$K$5:$O$5,1)-1))^(1/(INDEX('07 Uspora casu'!$K$5:$O$5,MATCH(AT$36,'07 Uspora casu'!$K$5:$O$5,1))-INDEX('07 Uspora casu'!$K$5:$O$5,MATCH(AT$36,'07 Uspora casu'!$K$5:$O$5,1)-1)))*AS43,IFERROR(INDEX('07 Uspora casu'!$K12:$O12,MATCH(AT$36,'07 Uspora casu'!$K$5:$O$5,0))/60,(INDEX('07 Uspora casu'!$K12:$O12,MATCH(AT$36,'07 Uspora casu'!$K$5:$O$5,1)+1)/INDEX('07 Uspora casu'!$K12:$O12,MATCH(AT$36,'07 Uspora casu'!$K$5:$O$5,1)))^(1/(INDEX('07 Uspora casu'!$K$5:$O$5,MATCH(AT$36,'07 Uspora casu'!$K$5:$O$5,1)+1)-INDEX('07 Uspora casu'!$K$5:$O$5,MATCH(AT$36,'07 Uspora casu'!$K$5:$O$5,1))))*AS43))),0),IFERROR(IF(AT$36&lt;MIN('07 Uspora casu'!$K$5:$O$5),AU43*('07 Uspora casu'!$L12/'07 Uspora casu'!$K12)^(1/('07 Uspora casu'!$L$5-'07 Uspora casu'!$K$5)),IF(AT$36&gt;MAX('07 Uspora casu'!$K$5:$O$5),(INDEX('07 Uspora casu'!$K12:$O12,MATCH(AT$36,'07 Uspora casu'!$K$5:$O$5,1)-1)/INDEX('07 Uspora casu'!$K12:$O12,MATCH(AT$36,'07 Uspora casu'!$K$5:$O$5,1)))^(1/(INDEX('07 Uspora casu'!$K$5:$O$5,MATCH(AT$36,'07 Uspora casu'!$K$5:$O$5,1))-INDEX('07 Uspora casu'!$K$5:$O$5,MATCH(AT$36,'07 Uspora casu'!$K$5:$O$5,1)-1)))*AS43,IFERROR($E43/INDEX('07 Uspora casu'!$K12:$O12,MATCH(AT$36,'07 Uspora casu'!$K$5:$O$5,0)),(INDEX('07 Uspora casu'!$K12:$O12,MATCH(AT$36,'07 Uspora casu'!$K$5:$O$5,1))/INDEX('07 Uspora casu'!$K12:$O12,MATCH(AT$36,'07 Uspora casu'!$K$5:$O$5,1)+1))^(1/(INDEX('07 Uspora casu'!$K$5:$O$5,MATCH(AT$36,'07 Uspora casu'!$K$5:$O$5,1)+1)-INDEX('07 Uspora casu'!$K$5:$O$5,MATCH(AT$36,'07 Uspora casu'!$K$5:$O$5,1))))*AS43))),0)))</f>
        <v>1.6788760254872998E-2</v>
      </c>
      <c r="AU43" s="48">
        <f>IF($E43="",0,IF('07 Uspora casu'!$D$2="Jazdný čas",IFERROR(IF(AU$36&lt;MIN('07 Uspora casu'!$K$5:$O$5),AV43*('07 Uspora casu'!$K12/'07 Uspora casu'!$L12)^(1/('07 Uspora casu'!$L$5-'07 Uspora casu'!$K$5)),IF(AU$36&gt;MAX('07 Uspora casu'!$K$5:$O$5),(INDEX('07 Uspora casu'!$K12:$O12,MATCH(AU$36,'07 Uspora casu'!$K$5:$O$5,1))/INDEX('07 Uspora casu'!$K12:$O12,MATCH(AU$36,'07 Uspora casu'!$K$5:$O$5,1)-1))^(1/(INDEX('07 Uspora casu'!$K$5:$O$5,MATCH(AU$36,'07 Uspora casu'!$K$5:$O$5,1))-INDEX('07 Uspora casu'!$K$5:$O$5,MATCH(AU$36,'07 Uspora casu'!$K$5:$O$5,1)-1)))*AT43,IFERROR(INDEX('07 Uspora casu'!$K12:$O12,MATCH(AU$36,'07 Uspora casu'!$K$5:$O$5,0))/60,(INDEX('07 Uspora casu'!$K12:$O12,MATCH(AU$36,'07 Uspora casu'!$K$5:$O$5,1)+1)/INDEX('07 Uspora casu'!$K12:$O12,MATCH(AU$36,'07 Uspora casu'!$K$5:$O$5,1)))^(1/(INDEX('07 Uspora casu'!$K$5:$O$5,MATCH(AU$36,'07 Uspora casu'!$K$5:$O$5,1)+1)-INDEX('07 Uspora casu'!$K$5:$O$5,MATCH(AU$36,'07 Uspora casu'!$K$5:$O$5,1))))*AT43))),0),IFERROR(IF(AU$36&lt;MIN('07 Uspora casu'!$K$5:$O$5),AV43*('07 Uspora casu'!$L12/'07 Uspora casu'!$K12)^(1/('07 Uspora casu'!$L$5-'07 Uspora casu'!$K$5)),IF(AU$36&gt;MAX('07 Uspora casu'!$K$5:$O$5),(INDEX('07 Uspora casu'!$K12:$O12,MATCH(AU$36,'07 Uspora casu'!$K$5:$O$5,1)-1)/INDEX('07 Uspora casu'!$K12:$O12,MATCH(AU$36,'07 Uspora casu'!$K$5:$O$5,1)))^(1/(INDEX('07 Uspora casu'!$K$5:$O$5,MATCH(AU$36,'07 Uspora casu'!$K$5:$O$5,1))-INDEX('07 Uspora casu'!$K$5:$O$5,MATCH(AU$36,'07 Uspora casu'!$K$5:$O$5,1)-1)))*AT43,IFERROR($E43/INDEX('07 Uspora casu'!$K12:$O12,MATCH(AU$36,'07 Uspora casu'!$K$5:$O$5,0)),(INDEX('07 Uspora casu'!$K12:$O12,MATCH(AU$36,'07 Uspora casu'!$K$5:$O$5,1))/INDEX('07 Uspora casu'!$K12:$O12,MATCH(AU$36,'07 Uspora casu'!$K$5:$O$5,1)+1))^(1/(INDEX('07 Uspora casu'!$K$5:$O$5,MATCH(AU$36,'07 Uspora casu'!$K$5:$O$5,1)+1)-INDEX('07 Uspora casu'!$K$5:$O$5,MATCH(AU$36,'07 Uspora casu'!$K$5:$O$5,1))))*AT43))),0)))</f>
        <v>1.6788433936377068E-2</v>
      </c>
      <c r="AV43" s="48">
        <f>IF($E43="",0,IF('07 Uspora casu'!$D$2="Jazdný čas",IFERROR(IF(AV$36&lt;MIN('07 Uspora casu'!$K$5:$O$5),AW43*('07 Uspora casu'!$K12/'07 Uspora casu'!$L12)^(1/('07 Uspora casu'!$L$5-'07 Uspora casu'!$K$5)),IF(AV$36&gt;MAX('07 Uspora casu'!$K$5:$O$5),(INDEX('07 Uspora casu'!$K12:$O12,MATCH(AV$36,'07 Uspora casu'!$K$5:$O$5,1))/INDEX('07 Uspora casu'!$K12:$O12,MATCH(AV$36,'07 Uspora casu'!$K$5:$O$5,1)-1))^(1/(INDEX('07 Uspora casu'!$K$5:$O$5,MATCH(AV$36,'07 Uspora casu'!$K$5:$O$5,1))-INDEX('07 Uspora casu'!$K$5:$O$5,MATCH(AV$36,'07 Uspora casu'!$K$5:$O$5,1)-1)))*AU43,IFERROR(INDEX('07 Uspora casu'!$K12:$O12,MATCH(AV$36,'07 Uspora casu'!$K$5:$O$5,0))/60,(INDEX('07 Uspora casu'!$K12:$O12,MATCH(AV$36,'07 Uspora casu'!$K$5:$O$5,1)+1)/INDEX('07 Uspora casu'!$K12:$O12,MATCH(AV$36,'07 Uspora casu'!$K$5:$O$5,1)))^(1/(INDEX('07 Uspora casu'!$K$5:$O$5,MATCH(AV$36,'07 Uspora casu'!$K$5:$O$5,1)+1)-INDEX('07 Uspora casu'!$K$5:$O$5,MATCH(AV$36,'07 Uspora casu'!$K$5:$O$5,1))))*AU43))),0),IFERROR(IF(AV$36&lt;MIN('07 Uspora casu'!$K$5:$O$5),AW43*('07 Uspora casu'!$L12/'07 Uspora casu'!$K12)^(1/('07 Uspora casu'!$L$5-'07 Uspora casu'!$K$5)),IF(AV$36&gt;MAX('07 Uspora casu'!$K$5:$O$5),(INDEX('07 Uspora casu'!$K12:$O12,MATCH(AV$36,'07 Uspora casu'!$K$5:$O$5,1)-1)/INDEX('07 Uspora casu'!$K12:$O12,MATCH(AV$36,'07 Uspora casu'!$K$5:$O$5,1)))^(1/(INDEX('07 Uspora casu'!$K$5:$O$5,MATCH(AV$36,'07 Uspora casu'!$K$5:$O$5,1))-INDEX('07 Uspora casu'!$K$5:$O$5,MATCH(AV$36,'07 Uspora casu'!$K$5:$O$5,1)-1)))*AU43,IFERROR($E43/INDEX('07 Uspora casu'!$K12:$O12,MATCH(AV$36,'07 Uspora casu'!$K$5:$O$5,0)),(INDEX('07 Uspora casu'!$K12:$O12,MATCH(AV$36,'07 Uspora casu'!$K$5:$O$5,1))/INDEX('07 Uspora casu'!$K12:$O12,MATCH(AV$36,'07 Uspora casu'!$K$5:$O$5,1)+1))^(1/(INDEX('07 Uspora casu'!$K$5:$O$5,MATCH(AV$36,'07 Uspora casu'!$K$5:$O$5,1)+1)-INDEX('07 Uspora casu'!$K$5:$O$5,MATCH(AV$36,'07 Uspora casu'!$K$5:$O$5,1))))*AU43))),0)))</f>
        <v>1.6788107624223701E-2</v>
      </c>
      <c r="AW43" s="48">
        <f>IF($E43="",0,IF('07 Uspora casu'!$D$2="Jazdný čas",IFERROR(IF(AW$36&lt;MIN('07 Uspora casu'!$K$5:$O$5),AX43*('07 Uspora casu'!$K12/'07 Uspora casu'!$L12)^(1/('07 Uspora casu'!$L$5-'07 Uspora casu'!$K$5)),IF(AW$36&gt;MAX('07 Uspora casu'!$K$5:$O$5),(INDEX('07 Uspora casu'!$K12:$O12,MATCH(AW$36,'07 Uspora casu'!$K$5:$O$5,1))/INDEX('07 Uspora casu'!$K12:$O12,MATCH(AW$36,'07 Uspora casu'!$K$5:$O$5,1)-1))^(1/(INDEX('07 Uspora casu'!$K$5:$O$5,MATCH(AW$36,'07 Uspora casu'!$K$5:$O$5,1))-INDEX('07 Uspora casu'!$K$5:$O$5,MATCH(AW$36,'07 Uspora casu'!$K$5:$O$5,1)-1)))*AV43,IFERROR(INDEX('07 Uspora casu'!$K12:$O12,MATCH(AW$36,'07 Uspora casu'!$K$5:$O$5,0))/60,(INDEX('07 Uspora casu'!$K12:$O12,MATCH(AW$36,'07 Uspora casu'!$K$5:$O$5,1)+1)/INDEX('07 Uspora casu'!$K12:$O12,MATCH(AW$36,'07 Uspora casu'!$K$5:$O$5,1)))^(1/(INDEX('07 Uspora casu'!$K$5:$O$5,MATCH(AW$36,'07 Uspora casu'!$K$5:$O$5,1)+1)-INDEX('07 Uspora casu'!$K$5:$O$5,MATCH(AW$36,'07 Uspora casu'!$K$5:$O$5,1))))*AV43))),0),IFERROR(IF(AW$36&lt;MIN('07 Uspora casu'!$K$5:$O$5),AX43*('07 Uspora casu'!$L12/'07 Uspora casu'!$K12)^(1/('07 Uspora casu'!$L$5-'07 Uspora casu'!$K$5)),IF(AW$36&gt;MAX('07 Uspora casu'!$K$5:$O$5),(INDEX('07 Uspora casu'!$K12:$O12,MATCH(AW$36,'07 Uspora casu'!$K$5:$O$5,1)-1)/INDEX('07 Uspora casu'!$K12:$O12,MATCH(AW$36,'07 Uspora casu'!$K$5:$O$5,1)))^(1/(INDEX('07 Uspora casu'!$K$5:$O$5,MATCH(AW$36,'07 Uspora casu'!$K$5:$O$5,1))-INDEX('07 Uspora casu'!$K$5:$O$5,MATCH(AW$36,'07 Uspora casu'!$K$5:$O$5,1)-1)))*AV43,IFERROR($E43/INDEX('07 Uspora casu'!$K12:$O12,MATCH(AW$36,'07 Uspora casu'!$K$5:$O$5,0)),(INDEX('07 Uspora casu'!$K12:$O12,MATCH(AW$36,'07 Uspora casu'!$K$5:$O$5,1))/INDEX('07 Uspora casu'!$K12:$O12,MATCH(AW$36,'07 Uspora casu'!$K$5:$O$5,1)+1))^(1/(INDEX('07 Uspora casu'!$K$5:$O$5,MATCH(AW$36,'07 Uspora casu'!$K$5:$O$5,1)+1)-INDEX('07 Uspora casu'!$K$5:$O$5,MATCH(AW$36,'07 Uspora casu'!$K$5:$O$5,1))))*AV43))),0)))</f>
        <v>1.678778131841277E-2</v>
      </c>
      <c r="AX43" s="48">
        <f>IF($E43="",0,IF('07 Uspora casu'!$D$2="Jazdný čas",IFERROR(IF(AX$36&lt;MIN('07 Uspora casu'!$K$5:$O$5),AY43*('07 Uspora casu'!$K12/'07 Uspora casu'!$L12)^(1/('07 Uspora casu'!$L$5-'07 Uspora casu'!$K$5)),IF(AX$36&gt;MAX('07 Uspora casu'!$K$5:$O$5),(INDEX('07 Uspora casu'!$K12:$O12,MATCH(AX$36,'07 Uspora casu'!$K$5:$O$5,1))/INDEX('07 Uspora casu'!$K12:$O12,MATCH(AX$36,'07 Uspora casu'!$K$5:$O$5,1)-1))^(1/(INDEX('07 Uspora casu'!$K$5:$O$5,MATCH(AX$36,'07 Uspora casu'!$K$5:$O$5,1))-INDEX('07 Uspora casu'!$K$5:$O$5,MATCH(AX$36,'07 Uspora casu'!$K$5:$O$5,1)-1)))*AW43,IFERROR(INDEX('07 Uspora casu'!$K12:$O12,MATCH(AX$36,'07 Uspora casu'!$K$5:$O$5,0))/60,(INDEX('07 Uspora casu'!$K12:$O12,MATCH(AX$36,'07 Uspora casu'!$K$5:$O$5,1)+1)/INDEX('07 Uspora casu'!$K12:$O12,MATCH(AX$36,'07 Uspora casu'!$K$5:$O$5,1)))^(1/(INDEX('07 Uspora casu'!$K$5:$O$5,MATCH(AX$36,'07 Uspora casu'!$K$5:$O$5,1)+1)-INDEX('07 Uspora casu'!$K$5:$O$5,MATCH(AX$36,'07 Uspora casu'!$K$5:$O$5,1))))*AW43))),0),IFERROR(IF(AX$36&lt;MIN('07 Uspora casu'!$K$5:$O$5),AY43*('07 Uspora casu'!$L12/'07 Uspora casu'!$K12)^(1/('07 Uspora casu'!$L$5-'07 Uspora casu'!$K$5)),IF(AX$36&gt;MAX('07 Uspora casu'!$K$5:$O$5),(INDEX('07 Uspora casu'!$K12:$O12,MATCH(AX$36,'07 Uspora casu'!$K$5:$O$5,1)-1)/INDEX('07 Uspora casu'!$K12:$O12,MATCH(AX$36,'07 Uspora casu'!$K$5:$O$5,1)))^(1/(INDEX('07 Uspora casu'!$K$5:$O$5,MATCH(AX$36,'07 Uspora casu'!$K$5:$O$5,1))-INDEX('07 Uspora casu'!$K$5:$O$5,MATCH(AX$36,'07 Uspora casu'!$K$5:$O$5,1)-1)))*AW43,IFERROR($E43/INDEX('07 Uspora casu'!$K12:$O12,MATCH(AX$36,'07 Uspora casu'!$K$5:$O$5,0)),(INDEX('07 Uspora casu'!$K12:$O12,MATCH(AX$36,'07 Uspora casu'!$K$5:$O$5,1))/INDEX('07 Uspora casu'!$K12:$O12,MATCH(AX$36,'07 Uspora casu'!$K$5:$O$5,1)+1))^(1/(INDEX('07 Uspora casu'!$K$5:$O$5,MATCH(AX$36,'07 Uspora casu'!$K$5:$O$5,1)+1)-INDEX('07 Uspora casu'!$K$5:$O$5,MATCH(AX$36,'07 Uspora casu'!$K$5:$O$5,1))))*AW43))),0)))</f>
        <v>1.6787455018944155E-2</v>
      </c>
      <c r="AY43" s="48">
        <f>IF($E43="",0,IF('07 Uspora casu'!$D$2="Jazdný čas",IFERROR(IF(AY$36&lt;MIN('07 Uspora casu'!$K$5:$O$5),AZ43*('07 Uspora casu'!$K12/'07 Uspora casu'!$L12)^(1/('07 Uspora casu'!$L$5-'07 Uspora casu'!$K$5)),IF(AY$36&gt;MAX('07 Uspora casu'!$K$5:$O$5),(INDEX('07 Uspora casu'!$K12:$O12,MATCH(AY$36,'07 Uspora casu'!$K$5:$O$5,1))/INDEX('07 Uspora casu'!$K12:$O12,MATCH(AY$36,'07 Uspora casu'!$K$5:$O$5,1)-1))^(1/(INDEX('07 Uspora casu'!$K$5:$O$5,MATCH(AY$36,'07 Uspora casu'!$K$5:$O$5,1))-INDEX('07 Uspora casu'!$K$5:$O$5,MATCH(AY$36,'07 Uspora casu'!$K$5:$O$5,1)-1)))*AX43,IFERROR(INDEX('07 Uspora casu'!$K12:$O12,MATCH(AY$36,'07 Uspora casu'!$K$5:$O$5,0))/60,(INDEX('07 Uspora casu'!$K12:$O12,MATCH(AY$36,'07 Uspora casu'!$K$5:$O$5,1)+1)/INDEX('07 Uspora casu'!$K12:$O12,MATCH(AY$36,'07 Uspora casu'!$K$5:$O$5,1)))^(1/(INDEX('07 Uspora casu'!$K$5:$O$5,MATCH(AY$36,'07 Uspora casu'!$K$5:$O$5,1)+1)-INDEX('07 Uspora casu'!$K$5:$O$5,MATCH(AY$36,'07 Uspora casu'!$K$5:$O$5,1))))*AX43))),0),IFERROR(IF(AY$36&lt;MIN('07 Uspora casu'!$K$5:$O$5),AZ43*('07 Uspora casu'!$L12/'07 Uspora casu'!$K12)^(1/('07 Uspora casu'!$L$5-'07 Uspora casu'!$K$5)),IF(AY$36&gt;MAX('07 Uspora casu'!$K$5:$O$5),(INDEX('07 Uspora casu'!$K12:$O12,MATCH(AY$36,'07 Uspora casu'!$K$5:$O$5,1)-1)/INDEX('07 Uspora casu'!$K12:$O12,MATCH(AY$36,'07 Uspora casu'!$K$5:$O$5,1)))^(1/(INDEX('07 Uspora casu'!$K$5:$O$5,MATCH(AY$36,'07 Uspora casu'!$K$5:$O$5,1))-INDEX('07 Uspora casu'!$K$5:$O$5,MATCH(AY$36,'07 Uspora casu'!$K$5:$O$5,1)-1)))*AX43,IFERROR($E43/INDEX('07 Uspora casu'!$K12:$O12,MATCH(AY$36,'07 Uspora casu'!$K$5:$O$5,0)),(INDEX('07 Uspora casu'!$K12:$O12,MATCH(AY$36,'07 Uspora casu'!$K$5:$O$5,1))/INDEX('07 Uspora casu'!$K12:$O12,MATCH(AY$36,'07 Uspora casu'!$K$5:$O$5,1)+1))^(1/(INDEX('07 Uspora casu'!$K$5:$O$5,MATCH(AY$36,'07 Uspora casu'!$K$5:$O$5,1)+1)-INDEX('07 Uspora casu'!$K$5:$O$5,MATCH(AY$36,'07 Uspora casu'!$K$5:$O$5,1))))*AX43))),0)))</f>
        <v>1.6787128725817734E-2</v>
      </c>
      <c r="AZ43" s="48">
        <f>IF($E43="",0,IF('07 Uspora casu'!$D$2="Jazdný čas",IFERROR(IF(AZ$36&lt;MIN('07 Uspora casu'!$K$5:$O$5),BA43*('07 Uspora casu'!$K12/'07 Uspora casu'!$L12)^(1/('07 Uspora casu'!$L$5-'07 Uspora casu'!$K$5)),IF(AZ$36&gt;MAX('07 Uspora casu'!$K$5:$O$5),(INDEX('07 Uspora casu'!$K12:$O12,MATCH(AZ$36,'07 Uspora casu'!$K$5:$O$5,1))/INDEX('07 Uspora casu'!$K12:$O12,MATCH(AZ$36,'07 Uspora casu'!$K$5:$O$5,1)-1))^(1/(INDEX('07 Uspora casu'!$K$5:$O$5,MATCH(AZ$36,'07 Uspora casu'!$K$5:$O$5,1))-INDEX('07 Uspora casu'!$K$5:$O$5,MATCH(AZ$36,'07 Uspora casu'!$K$5:$O$5,1)-1)))*AY43,IFERROR(INDEX('07 Uspora casu'!$K12:$O12,MATCH(AZ$36,'07 Uspora casu'!$K$5:$O$5,0))/60,(INDEX('07 Uspora casu'!$K12:$O12,MATCH(AZ$36,'07 Uspora casu'!$K$5:$O$5,1)+1)/INDEX('07 Uspora casu'!$K12:$O12,MATCH(AZ$36,'07 Uspora casu'!$K$5:$O$5,1)))^(1/(INDEX('07 Uspora casu'!$K$5:$O$5,MATCH(AZ$36,'07 Uspora casu'!$K$5:$O$5,1)+1)-INDEX('07 Uspora casu'!$K$5:$O$5,MATCH(AZ$36,'07 Uspora casu'!$K$5:$O$5,1))))*AY43))),0),IFERROR(IF(AZ$36&lt;MIN('07 Uspora casu'!$K$5:$O$5),BA43*('07 Uspora casu'!$L12/'07 Uspora casu'!$K12)^(1/('07 Uspora casu'!$L$5-'07 Uspora casu'!$K$5)),IF(AZ$36&gt;MAX('07 Uspora casu'!$K$5:$O$5),(INDEX('07 Uspora casu'!$K12:$O12,MATCH(AZ$36,'07 Uspora casu'!$K$5:$O$5,1)-1)/INDEX('07 Uspora casu'!$K12:$O12,MATCH(AZ$36,'07 Uspora casu'!$K$5:$O$5,1)))^(1/(INDEX('07 Uspora casu'!$K$5:$O$5,MATCH(AZ$36,'07 Uspora casu'!$K$5:$O$5,1))-INDEX('07 Uspora casu'!$K$5:$O$5,MATCH(AZ$36,'07 Uspora casu'!$K$5:$O$5,1)-1)))*AY43,IFERROR($E43/INDEX('07 Uspora casu'!$K12:$O12,MATCH(AZ$36,'07 Uspora casu'!$K$5:$O$5,0)),(INDEX('07 Uspora casu'!$K12:$O12,MATCH(AZ$36,'07 Uspora casu'!$K$5:$O$5,1))/INDEX('07 Uspora casu'!$K12:$O12,MATCH(AZ$36,'07 Uspora casu'!$K$5:$O$5,1)+1))^(1/(INDEX('07 Uspora casu'!$K$5:$O$5,MATCH(AZ$36,'07 Uspora casu'!$K$5:$O$5,1)+1)-INDEX('07 Uspora casu'!$K$5:$O$5,MATCH(AZ$36,'07 Uspora casu'!$K$5:$O$5,1))))*AY43))),0)))</f>
        <v>1.6786802439033383E-2</v>
      </c>
      <c r="BA43" s="48">
        <f>IF($E43="",0,IF('07 Uspora casu'!$D$2="Jazdný čas",IFERROR(IF(BA$36&lt;MIN('07 Uspora casu'!$K$5:$O$5),BB43*('07 Uspora casu'!$K12/'07 Uspora casu'!$L12)^(1/('07 Uspora casu'!$L$5-'07 Uspora casu'!$K$5)),IF(BA$36&gt;MAX('07 Uspora casu'!$K$5:$O$5),(INDEX('07 Uspora casu'!$K12:$O12,MATCH(BA$36,'07 Uspora casu'!$K$5:$O$5,1))/INDEX('07 Uspora casu'!$K12:$O12,MATCH(BA$36,'07 Uspora casu'!$K$5:$O$5,1)-1))^(1/(INDEX('07 Uspora casu'!$K$5:$O$5,MATCH(BA$36,'07 Uspora casu'!$K$5:$O$5,1))-INDEX('07 Uspora casu'!$K$5:$O$5,MATCH(BA$36,'07 Uspora casu'!$K$5:$O$5,1)-1)))*AZ43,IFERROR(INDEX('07 Uspora casu'!$K12:$O12,MATCH(BA$36,'07 Uspora casu'!$K$5:$O$5,0))/60,(INDEX('07 Uspora casu'!$K12:$O12,MATCH(BA$36,'07 Uspora casu'!$K$5:$O$5,1)+1)/INDEX('07 Uspora casu'!$K12:$O12,MATCH(BA$36,'07 Uspora casu'!$K$5:$O$5,1)))^(1/(INDEX('07 Uspora casu'!$K$5:$O$5,MATCH(BA$36,'07 Uspora casu'!$K$5:$O$5,1)+1)-INDEX('07 Uspora casu'!$K$5:$O$5,MATCH(BA$36,'07 Uspora casu'!$K$5:$O$5,1))))*AZ43))),0),IFERROR(IF(BA$36&lt;MIN('07 Uspora casu'!$K$5:$O$5),BB43*('07 Uspora casu'!$L12/'07 Uspora casu'!$K12)^(1/('07 Uspora casu'!$L$5-'07 Uspora casu'!$K$5)),IF(BA$36&gt;MAX('07 Uspora casu'!$K$5:$O$5),(INDEX('07 Uspora casu'!$K12:$O12,MATCH(BA$36,'07 Uspora casu'!$K$5:$O$5,1)-1)/INDEX('07 Uspora casu'!$K12:$O12,MATCH(BA$36,'07 Uspora casu'!$K$5:$O$5,1)))^(1/(INDEX('07 Uspora casu'!$K$5:$O$5,MATCH(BA$36,'07 Uspora casu'!$K$5:$O$5,1))-INDEX('07 Uspora casu'!$K$5:$O$5,MATCH(BA$36,'07 Uspora casu'!$K$5:$O$5,1)-1)))*AZ43,IFERROR($E43/INDEX('07 Uspora casu'!$K12:$O12,MATCH(BA$36,'07 Uspora casu'!$K$5:$O$5,0)),(INDEX('07 Uspora casu'!$K12:$O12,MATCH(BA$36,'07 Uspora casu'!$K$5:$O$5,1))/INDEX('07 Uspora casu'!$K12:$O12,MATCH(BA$36,'07 Uspora casu'!$K$5:$O$5,1)+1))^(1/(INDEX('07 Uspora casu'!$K$5:$O$5,MATCH(BA$36,'07 Uspora casu'!$K$5:$O$5,1)+1)-INDEX('07 Uspora casu'!$K$5:$O$5,MATCH(BA$36,'07 Uspora casu'!$K$5:$O$5,1))))*AZ43))),0)))</f>
        <v>1.6786476158590979E-2</v>
      </c>
      <c r="BB43" s="48">
        <f>IF($E43="",0,IF('07 Uspora casu'!$D$2="Jazdný čas",IFERROR(IF(BB$36&lt;MIN('07 Uspora casu'!$K$5:$O$5),BC43*('07 Uspora casu'!$K12/'07 Uspora casu'!$L12)^(1/('07 Uspora casu'!$L$5-'07 Uspora casu'!$K$5)),IF(BB$36&gt;MAX('07 Uspora casu'!$K$5:$O$5),(INDEX('07 Uspora casu'!$K12:$O12,MATCH(BB$36,'07 Uspora casu'!$K$5:$O$5,1))/INDEX('07 Uspora casu'!$K12:$O12,MATCH(BB$36,'07 Uspora casu'!$K$5:$O$5,1)-1))^(1/(INDEX('07 Uspora casu'!$K$5:$O$5,MATCH(BB$36,'07 Uspora casu'!$K$5:$O$5,1))-INDEX('07 Uspora casu'!$K$5:$O$5,MATCH(BB$36,'07 Uspora casu'!$K$5:$O$5,1)-1)))*BA43,IFERROR(INDEX('07 Uspora casu'!$K12:$O12,MATCH(BB$36,'07 Uspora casu'!$K$5:$O$5,0))/60,(INDEX('07 Uspora casu'!$K12:$O12,MATCH(BB$36,'07 Uspora casu'!$K$5:$O$5,1)+1)/INDEX('07 Uspora casu'!$K12:$O12,MATCH(BB$36,'07 Uspora casu'!$K$5:$O$5,1)))^(1/(INDEX('07 Uspora casu'!$K$5:$O$5,MATCH(BB$36,'07 Uspora casu'!$K$5:$O$5,1)+1)-INDEX('07 Uspora casu'!$K$5:$O$5,MATCH(BB$36,'07 Uspora casu'!$K$5:$O$5,1))))*BA43))),0),IFERROR(IF(BB$36&lt;MIN('07 Uspora casu'!$K$5:$O$5),BC43*('07 Uspora casu'!$L12/'07 Uspora casu'!$K12)^(1/('07 Uspora casu'!$L$5-'07 Uspora casu'!$K$5)),IF(BB$36&gt;MAX('07 Uspora casu'!$K$5:$O$5),(INDEX('07 Uspora casu'!$K12:$O12,MATCH(BB$36,'07 Uspora casu'!$K$5:$O$5,1)-1)/INDEX('07 Uspora casu'!$K12:$O12,MATCH(BB$36,'07 Uspora casu'!$K$5:$O$5,1)))^(1/(INDEX('07 Uspora casu'!$K$5:$O$5,MATCH(BB$36,'07 Uspora casu'!$K$5:$O$5,1))-INDEX('07 Uspora casu'!$K$5:$O$5,MATCH(BB$36,'07 Uspora casu'!$K$5:$O$5,1)-1)))*BA43,IFERROR($E43/INDEX('07 Uspora casu'!$K12:$O12,MATCH(BB$36,'07 Uspora casu'!$K$5:$O$5,0)),(INDEX('07 Uspora casu'!$K12:$O12,MATCH(BB$36,'07 Uspora casu'!$K$5:$O$5,1))/INDEX('07 Uspora casu'!$K12:$O12,MATCH(BB$36,'07 Uspora casu'!$K$5:$O$5,1)+1))^(1/(INDEX('07 Uspora casu'!$K$5:$O$5,MATCH(BB$36,'07 Uspora casu'!$K$5:$O$5,1)+1)-INDEX('07 Uspora casu'!$K$5:$O$5,MATCH(BB$36,'07 Uspora casu'!$K$5:$O$5,1))))*BA43))),0)))</f>
        <v>1.6786149884490398E-2</v>
      </c>
      <c r="BC43" s="48">
        <f>IF($E43="",0,IF('07 Uspora casu'!$D$2="Jazdný čas",IFERROR(IF(BC$36&lt;MIN('07 Uspora casu'!$K$5:$O$5),BD43*('07 Uspora casu'!$K12/'07 Uspora casu'!$L12)^(1/('07 Uspora casu'!$L$5-'07 Uspora casu'!$K$5)),IF(BC$36&gt;MAX('07 Uspora casu'!$K$5:$O$5),(INDEX('07 Uspora casu'!$K12:$O12,MATCH(BC$36,'07 Uspora casu'!$K$5:$O$5,1))/INDEX('07 Uspora casu'!$K12:$O12,MATCH(BC$36,'07 Uspora casu'!$K$5:$O$5,1)-1))^(1/(INDEX('07 Uspora casu'!$K$5:$O$5,MATCH(BC$36,'07 Uspora casu'!$K$5:$O$5,1))-INDEX('07 Uspora casu'!$K$5:$O$5,MATCH(BC$36,'07 Uspora casu'!$K$5:$O$5,1)-1)))*BB43,IFERROR(INDEX('07 Uspora casu'!$K12:$O12,MATCH(BC$36,'07 Uspora casu'!$K$5:$O$5,0))/60,(INDEX('07 Uspora casu'!$K12:$O12,MATCH(BC$36,'07 Uspora casu'!$K$5:$O$5,1)+1)/INDEX('07 Uspora casu'!$K12:$O12,MATCH(BC$36,'07 Uspora casu'!$K$5:$O$5,1)))^(1/(INDEX('07 Uspora casu'!$K$5:$O$5,MATCH(BC$36,'07 Uspora casu'!$K$5:$O$5,1)+1)-INDEX('07 Uspora casu'!$K$5:$O$5,MATCH(BC$36,'07 Uspora casu'!$K$5:$O$5,1))))*BB43))),0),IFERROR(IF(BC$36&lt;MIN('07 Uspora casu'!$K$5:$O$5),BD43*('07 Uspora casu'!$L12/'07 Uspora casu'!$K12)^(1/('07 Uspora casu'!$L$5-'07 Uspora casu'!$K$5)),IF(BC$36&gt;MAX('07 Uspora casu'!$K$5:$O$5),(INDEX('07 Uspora casu'!$K12:$O12,MATCH(BC$36,'07 Uspora casu'!$K$5:$O$5,1)-1)/INDEX('07 Uspora casu'!$K12:$O12,MATCH(BC$36,'07 Uspora casu'!$K$5:$O$5,1)))^(1/(INDEX('07 Uspora casu'!$K$5:$O$5,MATCH(BC$36,'07 Uspora casu'!$K$5:$O$5,1))-INDEX('07 Uspora casu'!$K$5:$O$5,MATCH(BC$36,'07 Uspora casu'!$K$5:$O$5,1)-1)))*BB43,IFERROR($E43/INDEX('07 Uspora casu'!$K12:$O12,MATCH(BC$36,'07 Uspora casu'!$K$5:$O$5,0)),(INDEX('07 Uspora casu'!$K12:$O12,MATCH(BC$36,'07 Uspora casu'!$K$5:$O$5,1))/INDEX('07 Uspora casu'!$K12:$O12,MATCH(BC$36,'07 Uspora casu'!$K$5:$O$5,1)+1))^(1/(INDEX('07 Uspora casu'!$K$5:$O$5,MATCH(BC$36,'07 Uspora casu'!$K$5:$O$5,1)+1)-INDEX('07 Uspora casu'!$K$5:$O$5,MATCH(BC$36,'07 Uspora casu'!$K$5:$O$5,1))))*BB43))),0)))</f>
        <v>1.6785823616731515E-2</v>
      </c>
    </row>
    <row r="44" spans="2:55" x14ac:dyDescent="0.2">
      <c r="B44" s="5">
        <v>7</v>
      </c>
      <c r="C44" s="5" t="str">
        <f>IF(ISBLANK('07 Uspora casu'!C13)=TRUE,"",'07 Uspora casu'!C13)</f>
        <v/>
      </c>
      <c r="D44" s="5" t="str">
        <f>IF(ISBLANK('07 Uspora casu'!D13)=TRUE,"",'07 Uspora casu'!D13)</f>
        <v>R3 Tvrdošín - Nižná 1</v>
      </c>
      <c r="E44" s="5" t="str">
        <f>IF(ISBLANK('07 Uspora casu'!E13)=TRUE,"",'07 Uspora casu'!E13)</f>
        <v/>
      </c>
      <c r="F44" s="48">
        <f>IF($E44="",0,IF('07 Uspora casu'!$D$2="Jazdný čas",IFERROR(IF(F$36&lt;MIN('07 Uspora casu'!$K$5:$O$5),G44*('07 Uspora casu'!$K13/'07 Uspora casu'!$L13)^(1/('07 Uspora casu'!$L$5-'07 Uspora casu'!$K$5)),IF(F$36&gt;MAX('07 Uspora casu'!$K$5:$O$5),(INDEX('07 Uspora casu'!$K13:$O13,MATCH(F$36,'07 Uspora casu'!$K$5:$O$5,1))/INDEX('07 Uspora casu'!$K13:$O13,MATCH(F$36,'07 Uspora casu'!$K$5:$O$5,1)-1))^(1/(INDEX('07 Uspora casu'!$K$5:$O$5,MATCH(F$36,'07 Uspora casu'!$K$5:$O$5,1))-INDEX('07 Uspora casu'!$K$5:$O$5,MATCH(F$36,'07 Uspora casu'!$K$5:$O$5,1)-1)))*E44,IFERROR(INDEX('07 Uspora casu'!$K13:$O13,MATCH(F$36,'07 Uspora casu'!$K$5:$O$5,0))/60,(INDEX('07 Uspora casu'!$K13:$O13,MATCH(F$36,'07 Uspora casu'!$K$5:$O$5,1)+1)/INDEX('07 Uspora casu'!$K13:$O13,MATCH(F$36,'07 Uspora casu'!$K$5:$O$5,1)))^(1/(INDEX('07 Uspora casu'!$K$5:$O$5,MATCH(F$36,'07 Uspora casu'!$K$5:$O$5,1)+1)-INDEX('07 Uspora casu'!$K$5:$O$5,MATCH(F$36,'07 Uspora casu'!$K$5:$O$5,1))))*E44))),0),IFERROR(IF(F$36&lt;MIN('07 Uspora casu'!$K$5:$O$5),G44*('07 Uspora casu'!$L13/'07 Uspora casu'!$K13)^(1/('07 Uspora casu'!$L$5-'07 Uspora casu'!$K$5)),IF(F$36&gt;MAX('07 Uspora casu'!$K$5:$O$5),(INDEX('07 Uspora casu'!$K13:$O13,MATCH(F$36,'07 Uspora casu'!$K$5:$O$5,1)-1)/INDEX('07 Uspora casu'!$K13:$O13,MATCH(F$36,'07 Uspora casu'!$K$5:$O$5,1)))^(1/(INDEX('07 Uspora casu'!$K$5:$O$5,MATCH(F$36,'07 Uspora casu'!$K$5:$O$5,1))-INDEX('07 Uspora casu'!$K$5:$O$5,MATCH(F$36,'07 Uspora casu'!$K$5:$O$5,1)-1)))*E44,IFERROR($E44/INDEX('07 Uspora casu'!$K13:$O13,MATCH(F$36,'07 Uspora casu'!$K$5:$O$5,0)),(INDEX('07 Uspora casu'!$K13:$O13,MATCH(F$36,'07 Uspora casu'!$K$5:$O$5,1))/INDEX('07 Uspora casu'!$K13:$O13,MATCH(F$36,'07 Uspora casu'!$K$5:$O$5,1)+1))^(1/(INDEX('07 Uspora casu'!$K$5:$O$5,MATCH(F$36,'07 Uspora casu'!$K$5:$O$5,1)+1)-INDEX('07 Uspora casu'!$K$5:$O$5,MATCH(F$36,'07 Uspora casu'!$K$5:$O$5,1))))*E44))),0)))</f>
        <v>0</v>
      </c>
      <c r="G44" s="48">
        <f>IF($E44="",0,IF('07 Uspora casu'!$D$2="Jazdný čas",IFERROR(IF(G$36&lt;MIN('07 Uspora casu'!$K$5:$O$5),H44*('07 Uspora casu'!$K13/'07 Uspora casu'!$L13)^(1/('07 Uspora casu'!$L$5-'07 Uspora casu'!$K$5)),IF(G$36&gt;MAX('07 Uspora casu'!$K$5:$O$5),(INDEX('07 Uspora casu'!$K13:$O13,MATCH(G$36,'07 Uspora casu'!$K$5:$O$5,1))/INDEX('07 Uspora casu'!$K13:$O13,MATCH(G$36,'07 Uspora casu'!$K$5:$O$5,1)-1))^(1/(INDEX('07 Uspora casu'!$K$5:$O$5,MATCH(G$36,'07 Uspora casu'!$K$5:$O$5,1))-INDEX('07 Uspora casu'!$K$5:$O$5,MATCH(G$36,'07 Uspora casu'!$K$5:$O$5,1)-1)))*F44,IFERROR(INDEX('07 Uspora casu'!$K13:$O13,MATCH(G$36,'07 Uspora casu'!$K$5:$O$5,0))/60,(INDEX('07 Uspora casu'!$K13:$O13,MATCH(G$36,'07 Uspora casu'!$K$5:$O$5,1)+1)/INDEX('07 Uspora casu'!$K13:$O13,MATCH(G$36,'07 Uspora casu'!$K$5:$O$5,1)))^(1/(INDEX('07 Uspora casu'!$K$5:$O$5,MATCH(G$36,'07 Uspora casu'!$K$5:$O$5,1)+1)-INDEX('07 Uspora casu'!$K$5:$O$5,MATCH(G$36,'07 Uspora casu'!$K$5:$O$5,1))))*F44))),0),IFERROR(IF(G$36&lt;MIN('07 Uspora casu'!$K$5:$O$5),H44*('07 Uspora casu'!$L13/'07 Uspora casu'!$K13)^(1/('07 Uspora casu'!$L$5-'07 Uspora casu'!$K$5)),IF(G$36&gt;MAX('07 Uspora casu'!$K$5:$O$5),(INDEX('07 Uspora casu'!$K13:$O13,MATCH(G$36,'07 Uspora casu'!$K$5:$O$5,1)-1)/INDEX('07 Uspora casu'!$K13:$O13,MATCH(G$36,'07 Uspora casu'!$K$5:$O$5,1)))^(1/(INDEX('07 Uspora casu'!$K$5:$O$5,MATCH(G$36,'07 Uspora casu'!$K$5:$O$5,1))-INDEX('07 Uspora casu'!$K$5:$O$5,MATCH(G$36,'07 Uspora casu'!$K$5:$O$5,1)-1)))*F44,IFERROR($E44/INDEX('07 Uspora casu'!$K13:$O13,MATCH(G$36,'07 Uspora casu'!$K$5:$O$5,0)),(INDEX('07 Uspora casu'!$K13:$O13,MATCH(G$36,'07 Uspora casu'!$K$5:$O$5,1))/INDEX('07 Uspora casu'!$K13:$O13,MATCH(G$36,'07 Uspora casu'!$K$5:$O$5,1)+1))^(1/(INDEX('07 Uspora casu'!$K$5:$O$5,MATCH(G$36,'07 Uspora casu'!$K$5:$O$5,1)+1)-INDEX('07 Uspora casu'!$K$5:$O$5,MATCH(G$36,'07 Uspora casu'!$K$5:$O$5,1))))*F44))),0)))</f>
        <v>0</v>
      </c>
      <c r="H44" s="48">
        <f>IF($E44="",0,IF('07 Uspora casu'!$D$2="Jazdný čas",IFERROR(IF(H$36&lt;MIN('07 Uspora casu'!$K$5:$O$5),I44*('07 Uspora casu'!$K13/'07 Uspora casu'!$L13)^(1/('07 Uspora casu'!$L$5-'07 Uspora casu'!$K$5)),IF(H$36&gt;MAX('07 Uspora casu'!$K$5:$O$5),(INDEX('07 Uspora casu'!$K13:$O13,MATCH(H$36,'07 Uspora casu'!$K$5:$O$5,1))/INDEX('07 Uspora casu'!$K13:$O13,MATCH(H$36,'07 Uspora casu'!$K$5:$O$5,1)-1))^(1/(INDEX('07 Uspora casu'!$K$5:$O$5,MATCH(H$36,'07 Uspora casu'!$K$5:$O$5,1))-INDEX('07 Uspora casu'!$K$5:$O$5,MATCH(H$36,'07 Uspora casu'!$K$5:$O$5,1)-1)))*G44,IFERROR(INDEX('07 Uspora casu'!$K13:$O13,MATCH(H$36,'07 Uspora casu'!$K$5:$O$5,0))/60,(INDEX('07 Uspora casu'!$K13:$O13,MATCH(H$36,'07 Uspora casu'!$K$5:$O$5,1)+1)/INDEX('07 Uspora casu'!$K13:$O13,MATCH(H$36,'07 Uspora casu'!$K$5:$O$5,1)))^(1/(INDEX('07 Uspora casu'!$K$5:$O$5,MATCH(H$36,'07 Uspora casu'!$K$5:$O$5,1)+1)-INDEX('07 Uspora casu'!$K$5:$O$5,MATCH(H$36,'07 Uspora casu'!$K$5:$O$5,1))))*G44))),0),IFERROR(IF(H$36&lt;MIN('07 Uspora casu'!$K$5:$O$5),I44*('07 Uspora casu'!$L13/'07 Uspora casu'!$K13)^(1/('07 Uspora casu'!$L$5-'07 Uspora casu'!$K$5)),IF(H$36&gt;MAX('07 Uspora casu'!$K$5:$O$5),(INDEX('07 Uspora casu'!$K13:$O13,MATCH(H$36,'07 Uspora casu'!$K$5:$O$5,1)-1)/INDEX('07 Uspora casu'!$K13:$O13,MATCH(H$36,'07 Uspora casu'!$K$5:$O$5,1)))^(1/(INDEX('07 Uspora casu'!$K$5:$O$5,MATCH(H$36,'07 Uspora casu'!$K$5:$O$5,1))-INDEX('07 Uspora casu'!$K$5:$O$5,MATCH(H$36,'07 Uspora casu'!$K$5:$O$5,1)-1)))*G44,IFERROR($E44/INDEX('07 Uspora casu'!$K13:$O13,MATCH(H$36,'07 Uspora casu'!$K$5:$O$5,0)),(INDEX('07 Uspora casu'!$K13:$O13,MATCH(H$36,'07 Uspora casu'!$K$5:$O$5,1))/INDEX('07 Uspora casu'!$K13:$O13,MATCH(H$36,'07 Uspora casu'!$K$5:$O$5,1)+1))^(1/(INDEX('07 Uspora casu'!$K$5:$O$5,MATCH(H$36,'07 Uspora casu'!$K$5:$O$5,1)+1)-INDEX('07 Uspora casu'!$K$5:$O$5,MATCH(H$36,'07 Uspora casu'!$K$5:$O$5,1))))*G44))),0)))</f>
        <v>0</v>
      </c>
      <c r="I44" s="48">
        <f>IF($E44="",0,IF('07 Uspora casu'!$D$2="Jazdný čas",IFERROR(IF(I$36&lt;MIN('07 Uspora casu'!$K$5:$O$5),J44*('07 Uspora casu'!$K13/'07 Uspora casu'!$L13)^(1/('07 Uspora casu'!$L$5-'07 Uspora casu'!$K$5)),IF(I$36&gt;MAX('07 Uspora casu'!$K$5:$O$5),(INDEX('07 Uspora casu'!$K13:$O13,MATCH(I$36,'07 Uspora casu'!$K$5:$O$5,1))/INDEX('07 Uspora casu'!$K13:$O13,MATCH(I$36,'07 Uspora casu'!$K$5:$O$5,1)-1))^(1/(INDEX('07 Uspora casu'!$K$5:$O$5,MATCH(I$36,'07 Uspora casu'!$K$5:$O$5,1))-INDEX('07 Uspora casu'!$K$5:$O$5,MATCH(I$36,'07 Uspora casu'!$K$5:$O$5,1)-1)))*H44,IFERROR(INDEX('07 Uspora casu'!$K13:$O13,MATCH(I$36,'07 Uspora casu'!$K$5:$O$5,0))/60,(INDEX('07 Uspora casu'!$K13:$O13,MATCH(I$36,'07 Uspora casu'!$K$5:$O$5,1)+1)/INDEX('07 Uspora casu'!$K13:$O13,MATCH(I$36,'07 Uspora casu'!$K$5:$O$5,1)))^(1/(INDEX('07 Uspora casu'!$K$5:$O$5,MATCH(I$36,'07 Uspora casu'!$K$5:$O$5,1)+1)-INDEX('07 Uspora casu'!$K$5:$O$5,MATCH(I$36,'07 Uspora casu'!$K$5:$O$5,1))))*H44))),0),IFERROR(IF(I$36&lt;MIN('07 Uspora casu'!$K$5:$O$5),J44*('07 Uspora casu'!$L13/'07 Uspora casu'!$K13)^(1/('07 Uspora casu'!$L$5-'07 Uspora casu'!$K$5)),IF(I$36&gt;MAX('07 Uspora casu'!$K$5:$O$5),(INDEX('07 Uspora casu'!$K13:$O13,MATCH(I$36,'07 Uspora casu'!$K$5:$O$5,1)-1)/INDEX('07 Uspora casu'!$K13:$O13,MATCH(I$36,'07 Uspora casu'!$K$5:$O$5,1)))^(1/(INDEX('07 Uspora casu'!$K$5:$O$5,MATCH(I$36,'07 Uspora casu'!$K$5:$O$5,1))-INDEX('07 Uspora casu'!$K$5:$O$5,MATCH(I$36,'07 Uspora casu'!$K$5:$O$5,1)-1)))*H44,IFERROR($E44/INDEX('07 Uspora casu'!$K13:$O13,MATCH(I$36,'07 Uspora casu'!$K$5:$O$5,0)),(INDEX('07 Uspora casu'!$K13:$O13,MATCH(I$36,'07 Uspora casu'!$K$5:$O$5,1))/INDEX('07 Uspora casu'!$K13:$O13,MATCH(I$36,'07 Uspora casu'!$K$5:$O$5,1)+1))^(1/(INDEX('07 Uspora casu'!$K$5:$O$5,MATCH(I$36,'07 Uspora casu'!$K$5:$O$5,1)+1)-INDEX('07 Uspora casu'!$K$5:$O$5,MATCH(I$36,'07 Uspora casu'!$K$5:$O$5,1))))*H44))),0)))</f>
        <v>0</v>
      </c>
      <c r="J44" s="48">
        <f>IF($E44="",0,IF('07 Uspora casu'!$D$2="Jazdný čas",IFERROR(IF(J$36&lt;MIN('07 Uspora casu'!$K$5:$O$5),K44*('07 Uspora casu'!$K13/'07 Uspora casu'!$L13)^(1/('07 Uspora casu'!$L$5-'07 Uspora casu'!$K$5)),IF(J$36&gt;MAX('07 Uspora casu'!$K$5:$O$5),(INDEX('07 Uspora casu'!$K13:$O13,MATCH(J$36,'07 Uspora casu'!$K$5:$O$5,1))/INDEX('07 Uspora casu'!$K13:$O13,MATCH(J$36,'07 Uspora casu'!$K$5:$O$5,1)-1))^(1/(INDEX('07 Uspora casu'!$K$5:$O$5,MATCH(J$36,'07 Uspora casu'!$K$5:$O$5,1))-INDEX('07 Uspora casu'!$K$5:$O$5,MATCH(J$36,'07 Uspora casu'!$K$5:$O$5,1)-1)))*I44,IFERROR(INDEX('07 Uspora casu'!$K13:$O13,MATCH(J$36,'07 Uspora casu'!$K$5:$O$5,0))/60,(INDEX('07 Uspora casu'!$K13:$O13,MATCH(J$36,'07 Uspora casu'!$K$5:$O$5,1)+1)/INDEX('07 Uspora casu'!$K13:$O13,MATCH(J$36,'07 Uspora casu'!$K$5:$O$5,1)))^(1/(INDEX('07 Uspora casu'!$K$5:$O$5,MATCH(J$36,'07 Uspora casu'!$K$5:$O$5,1)+1)-INDEX('07 Uspora casu'!$K$5:$O$5,MATCH(J$36,'07 Uspora casu'!$K$5:$O$5,1))))*I44))),0),IFERROR(IF(J$36&lt;MIN('07 Uspora casu'!$K$5:$O$5),K44*('07 Uspora casu'!$L13/'07 Uspora casu'!$K13)^(1/('07 Uspora casu'!$L$5-'07 Uspora casu'!$K$5)),IF(J$36&gt;MAX('07 Uspora casu'!$K$5:$O$5),(INDEX('07 Uspora casu'!$K13:$O13,MATCH(J$36,'07 Uspora casu'!$K$5:$O$5,1)-1)/INDEX('07 Uspora casu'!$K13:$O13,MATCH(J$36,'07 Uspora casu'!$K$5:$O$5,1)))^(1/(INDEX('07 Uspora casu'!$K$5:$O$5,MATCH(J$36,'07 Uspora casu'!$K$5:$O$5,1))-INDEX('07 Uspora casu'!$K$5:$O$5,MATCH(J$36,'07 Uspora casu'!$K$5:$O$5,1)-1)))*I44,IFERROR($E44/INDEX('07 Uspora casu'!$K13:$O13,MATCH(J$36,'07 Uspora casu'!$K$5:$O$5,0)),(INDEX('07 Uspora casu'!$K13:$O13,MATCH(J$36,'07 Uspora casu'!$K$5:$O$5,1))/INDEX('07 Uspora casu'!$K13:$O13,MATCH(J$36,'07 Uspora casu'!$K$5:$O$5,1)+1))^(1/(INDEX('07 Uspora casu'!$K$5:$O$5,MATCH(J$36,'07 Uspora casu'!$K$5:$O$5,1)+1)-INDEX('07 Uspora casu'!$K$5:$O$5,MATCH(J$36,'07 Uspora casu'!$K$5:$O$5,1))))*I44))),0)))</f>
        <v>0</v>
      </c>
      <c r="K44" s="48">
        <f>IF($E44="",0,IF('07 Uspora casu'!$D$2="Jazdný čas",IFERROR(IF(K$36&lt;MIN('07 Uspora casu'!$K$5:$O$5),L44*('07 Uspora casu'!$K13/'07 Uspora casu'!$L13)^(1/('07 Uspora casu'!$L$5-'07 Uspora casu'!$K$5)),IF(K$36&gt;MAX('07 Uspora casu'!$K$5:$O$5),(INDEX('07 Uspora casu'!$K13:$O13,MATCH(K$36,'07 Uspora casu'!$K$5:$O$5,1))/INDEX('07 Uspora casu'!$K13:$O13,MATCH(K$36,'07 Uspora casu'!$K$5:$O$5,1)-1))^(1/(INDEX('07 Uspora casu'!$K$5:$O$5,MATCH(K$36,'07 Uspora casu'!$K$5:$O$5,1))-INDEX('07 Uspora casu'!$K$5:$O$5,MATCH(K$36,'07 Uspora casu'!$K$5:$O$5,1)-1)))*J44,IFERROR(INDEX('07 Uspora casu'!$K13:$O13,MATCH(K$36,'07 Uspora casu'!$K$5:$O$5,0))/60,(INDEX('07 Uspora casu'!$K13:$O13,MATCH(K$36,'07 Uspora casu'!$K$5:$O$5,1)+1)/INDEX('07 Uspora casu'!$K13:$O13,MATCH(K$36,'07 Uspora casu'!$K$5:$O$5,1)))^(1/(INDEX('07 Uspora casu'!$K$5:$O$5,MATCH(K$36,'07 Uspora casu'!$K$5:$O$5,1)+1)-INDEX('07 Uspora casu'!$K$5:$O$5,MATCH(K$36,'07 Uspora casu'!$K$5:$O$5,1))))*J44))),0),IFERROR(IF(K$36&lt;MIN('07 Uspora casu'!$K$5:$O$5),L44*('07 Uspora casu'!$L13/'07 Uspora casu'!$K13)^(1/('07 Uspora casu'!$L$5-'07 Uspora casu'!$K$5)),IF(K$36&gt;MAX('07 Uspora casu'!$K$5:$O$5),(INDEX('07 Uspora casu'!$K13:$O13,MATCH(K$36,'07 Uspora casu'!$K$5:$O$5,1)-1)/INDEX('07 Uspora casu'!$K13:$O13,MATCH(K$36,'07 Uspora casu'!$K$5:$O$5,1)))^(1/(INDEX('07 Uspora casu'!$K$5:$O$5,MATCH(K$36,'07 Uspora casu'!$K$5:$O$5,1))-INDEX('07 Uspora casu'!$K$5:$O$5,MATCH(K$36,'07 Uspora casu'!$K$5:$O$5,1)-1)))*J44,IFERROR($E44/INDEX('07 Uspora casu'!$K13:$O13,MATCH(K$36,'07 Uspora casu'!$K$5:$O$5,0)),(INDEX('07 Uspora casu'!$K13:$O13,MATCH(K$36,'07 Uspora casu'!$K$5:$O$5,1))/INDEX('07 Uspora casu'!$K13:$O13,MATCH(K$36,'07 Uspora casu'!$K$5:$O$5,1)+1))^(1/(INDEX('07 Uspora casu'!$K$5:$O$5,MATCH(K$36,'07 Uspora casu'!$K$5:$O$5,1)+1)-INDEX('07 Uspora casu'!$K$5:$O$5,MATCH(K$36,'07 Uspora casu'!$K$5:$O$5,1))))*J44))),0)))</f>
        <v>0</v>
      </c>
      <c r="L44" s="48">
        <f>IF($E44="",0,IF('07 Uspora casu'!$D$2="Jazdný čas",IFERROR(IF(L$36&lt;MIN('07 Uspora casu'!$K$5:$O$5),M44*('07 Uspora casu'!$K13/'07 Uspora casu'!$L13)^(1/('07 Uspora casu'!$L$5-'07 Uspora casu'!$K$5)),IF(L$36&gt;MAX('07 Uspora casu'!$K$5:$O$5),(INDEX('07 Uspora casu'!$K13:$O13,MATCH(L$36,'07 Uspora casu'!$K$5:$O$5,1))/INDEX('07 Uspora casu'!$K13:$O13,MATCH(L$36,'07 Uspora casu'!$K$5:$O$5,1)-1))^(1/(INDEX('07 Uspora casu'!$K$5:$O$5,MATCH(L$36,'07 Uspora casu'!$K$5:$O$5,1))-INDEX('07 Uspora casu'!$K$5:$O$5,MATCH(L$36,'07 Uspora casu'!$K$5:$O$5,1)-1)))*K44,IFERROR(INDEX('07 Uspora casu'!$K13:$O13,MATCH(L$36,'07 Uspora casu'!$K$5:$O$5,0))/60,(INDEX('07 Uspora casu'!$K13:$O13,MATCH(L$36,'07 Uspora casu'!$K$5:$O$5,1)+1)/INDEX('07 Uspora casu'!$K13:$O13,MATCH(L$36,'07 Uspora casu'!$K$5:$O$5,1)))^(1/(INDEX('07 Uspora casu'!$K$5:$O$5,MATCH(L$36,'07 Uspora casu'!$K$5:$O$5,1)+1)-INDEX('07 Uspora casu'!$K$5:$O$5,MATCH(L$36,'07 Uspora casu'!$K$5:$O$5,1))))*K44))),0),IFERROR(IF(L$36&lt;MIN('07 Uspora casu'!$K$5:$O$5),M44*('07 Uspora casu'!$L13/'07 Uspora casu'!$K13)^(1/('07 Uspora casu'!$L$5-'07 Uspora casu'!$K$5)),IF(L$36&gt;MAX('07 Uspora casu'!$K$5:$O$5),(INDEX('07 Uspora casu'!$K13:$O13,MATCH(L$36,'07 Uspora casu'!$K$5:$O$5,1)-1)/INDEX('07 Uspora casu'!$K13:$O13,MATCH(L$36,'07 Uspora casu'!$K$5:$O$5,1)))^(1/(INDEX('07 Uspora casu'!$K$5:$O$5,MATCH(L$36,'07 Uspora casu'!$K$5:$O$5,1))-INDEX('07 Uspora casu'!$K$5:$O$5,MATCH(L$36,'07 Uspora casu'!$K$5:$O$5,1)-1)))*K44,IFERROR($E44/INDEX('07 Uspora casu'!$K13:$O13,MATCH(L$36,'07 Uspora casu'!$K$5:$O$5,0)),(INDEX('07 Uspora casu'!$K13:$O13,MATCH(L$36,'07 Uspora casu'!$K$5:$O$5,1))/INDEX('07 Uspora casu'!$K13:$O13,MATCH(L$36,'07 Uspora casu'!$K$5:$O$5,1)+1))^(1/(INDEX('07 Uspora casu'!$K$5:$O$5,MATCH(L$36,'07 Uspora casu'!$K$5:$O$5,1)+1)-INDEX('07 Uspora casu'!$K$5:$O$5,MATCH(L$36,'07 Uspora casu'!$K$5:$O$5,1))))*K44))),0)))</f>
        <v>0</v>
      </c>
      <c r="M44" s="48">
        <f>IF($E44="",0,IF('07 Uspora casu'!$D$2="Jazdný čas",IFERROR(IF(M$36&lt;MIN('07 Uspora casu'!$K$5:$O$5),N44*('07 Uspora casu'!$K13/'07 Uspora casu'!$L13)^(1/('07 Uspora casu'!$L$5-'07 Uspora casu'!$K$5)),IF(M$36&gt;MAX('07 Uspora casu'!$K$5:$O$5),(INDEX('07 Uspora casu'!$K13:$O13,MATCH(M$36,'07 Uspora casu'!$K$5:$O$5,1))/INDEX('07 Uspora casu'!$K13:$O13,MATCH(M$36,'07 Uspora casu'!$K$5:$O$5,1)-1))^(1/(INDEX('07 Uspora casu'!$K$5:$O$5,MATCH(M$36,'07 Uspora casu'!$K$5:$O$5,1))-INDEX('07 Uspora casu'!$K$5:$O$5,MATCH(M$36,'07 Uspora casu'!$K$5:$O$5,1)-1)))*L44,IFERROR(INDEX('07 Uspora casu'!$K13:$O13,MATCH(M$36,'07 Uspora casu'!$K$5:$O$5,0))/60,(INDEX('07 Uspora casu'!$K13:$O13,MATCH(M$36,'07 Uspora casu'!$K$5:$O$5,1)+1)/INDEX('07 Uspora casu'!$K13:$O13,MATCH(M$36,'07 Uspora casu'!$K$5:$O$5,1)))^(1/(INDEX('07 Uspora casu'!$K$5:$O$5,MATCH(M$36,'07 Uspora casu'!$K$5:$O$5,1)+1)-INDEX('07 Uspora casu'!$K$5:$O$5,MATCH(M$36,'07 Uspora casu'!$K$5:$O$5,1))))*L44))),0),IFERROR(IF(M$36&lt;MIN('07 Uspora casu'!$K$5:$O$5),N44*('07 Uspora casu'!$L13/'07 Uspora casu'!$K13)^(1/('07 Uspora casu'!$L$5-'07 Uspora casu'!$K$5)),IF(M$36&gt;MAX('07 Uspora casu'!$K$5:$O$5),(INDEX('07 Uspora casu'!$K13:$O13,MATCH(M$36,'07 Uspora casu'!$K$5:$O$5,1)-1)/INDEX('07 Uspora casu'!$K13:$O13,MATCH(M$36,'07 Uspora casu'!$K$5:$O$5,1)))^(1/(INDEX('07 Uspora casu'!$K$5:$O$5,MATCH(M$36,'07 Uspora casu'!$K$5:$O$5,1))-INDEX('07 Uspora casu'!$K$5:$O$5,MATCH(M$36,'07 Uspora casu'!$K$5:$O$5,1)-1)))*L44,IFERROR($E44/INDEX('07 Uspora casu'!$K13:$O13,MATCH(M$36,'07 Uspora casu'!$K$5:$O$5,0)),(INDEX('07 Uspora casu'!$K13:$O13,MATCH(M$36,'07 Uspora casu'!$K$5:$O$5,1))/INDEX('07 Uspora casu'!$K13:$O13,MATCH(M$36,'07 Uspora casu'!$K$5:$O$5,1)+1))^(1/(INDEX('07 Uspora casu'!$K$5:$O$5,MATCH(M$36,'07 Uspora casu'!$K$5:$O$5,1)+1)-INDEX('07 Uspora casu'!$K$5:$O$5,MATCH(M$36,'07 Uspora casu'!$K$5:$O$5,1))))*L44))),0)))</f>
        <v>0</v>
      </c>
      <c r="N44" s="48">
        <f>IF($E44="",0,IF('07 Uspora casu'!$D$2="Jazdný čas",IFERROR(IF(N$36&lt;MIN('07 Uspora casu'!$K$5:$O$5),O44*('07 Uspora casu'!$K13/'07 Uspora casu'!$L13)^(1/('07 Uspora casu'!$L$5-'07 Uspora casu'!$K$5)),IF(N$36&gt;MAX('07 Uspora casu'!$K$5:$O$5),(INDEX('07 Uspora casu'!$K13:$O13,MATCH(N$36,'07 Uspora casu'!$K$5:$O$5,1))/INDEX('07 Uspora casu'!$K13:$O13,MATCH(N$36,'07 Uspora casu'!$K$5:$O$5,1)-1))^(1/(INDEX('07 Uspora casu'!$K$5:$O$5,MATCH(N$36,'07 Uspora casu'!$K$5:$O$5,1))-INDEX('07 Uspora casu'!$K$5:$O$5,MATCH(N$36,'07 Uspora casu'!$K$5:$O$5,1)-1)))*M44,IFERROR(INDEX('07 Uspora casu'!$K13:$O13,MATCH(N$36,'07 Uspora casu'!$K$5:$O$5,0))/60,(INDEX('07 Uspora casu'!$K13:$O13,MATCH(N$36,'07 Uspora casu'!$K$5:$O$5,1)+1)/INDEX('07 Uspora casu'!$K13:$O13,MATCH(N$36,'07 Uspora casu'!$K$5:$O$5,1)))^(1/(INDEX('07 Uspora casu'!$K$5:$O$5,MATCH(N$36,'07 Uspora casu'!$K$5:$O$5,1)+1)-INDEX('07 Uspora casu'!$K$5:$O$5,MATCH(N$36,'07 Uspora casu'!$K$5:$O$5,1))))*M44))),0),IFERROR(IF(N$36&lt;MIN('07 Uspora casu'!$K$5:$O$5),O44*('07 Uspora casu'!$L13/'07 Uspora casu'!$K13)^(1/('07 Uspora casu'!$L$5-'07 Uspora casu'!$K$5)),IF(N$36&gt;MAX('07 Uspora casu'!$K$5:$O$5),(INDEX('07 Uspora casu'!$K13:$O13,MATCH(N$36,'07 Uspora casu'!$K$5:$O$5,1)-1)/INDEX('07 Uspora casu'!$K13:$O13,MATCH(N$36,'07 Uspora casu'!$K$5:$O$5,1)))^(1/(INDEX('07 Uspora casu'!$K$5:$O$5,MATCH(N$36,'07 Uspora casu'!$K$5:$O$5,1))-INDEX('07 Uspora casu'!$K$5:$O$5,MATCH(N$36,'07 Uspora casu'!$K$5:$O$5,1)-1)))*M44,IFERROR($E44/INDEX('07 Uspora casu'!$K13:$O13,MATCH(N$36,'07 Uspora casu'!$K$5:$O$5,0)),(INDEX('07 Uspora casu'!$K13:$O13,MATCH(N$36,'07 Uspora casu'!$K$5:$O$5,1))/INDEX('07 Uspora casu'!$K13:$O13,MATCH(N$36,'07 Uspora casu'!$K$5:$O$5,1)+1))^(1/(INDEX('07 Uspora casu'!$K$5:$O$5,MATCH(N$36,'07 Uspora casu'!$K$5:$O$5,1)+1)-INDEX('07 Uspora casu'!$K$5:$O$5,MATCH(N$36,'07 Uspora casu'!$K$5:$O$5,1))))*M44))),0)))</f>
        <v>0</v>
      </c>
      <c r="O44" s="48">
        <f>IF($E44="",0,IF('07 Uspora casu'!$D$2="Jazdný čas",IFERROR(IF(O$36&lt;MIN('07 Uspora casu'!$K$5:$O$5),P44*('07 Uspora casu'!$K13/'07 Uspora casu'!$L13)^(1/('07 Uspora casu'!$L$5-'07 Uspora casu'!$K$5)),IF(O$36&gt;MAX('07 Uspora casu'!$K$5:$O$5),(INDEX('07 Uspora casu'!$K13:$O13,MATCH(O$36,'07 Uspora casu'!$K$5:$O$5,1))/INDEX('07 Uspora casu'!$K13:$O13,MATCH(O$36,'07 Uspora casu'!$K$5:$O$5,1)-1))^(1/(INDEX('07 Uspora casu'!$K$5:$O$5,MATCH(O$36,'07 Uspora casu'!$K$5:$O$5,1))-INDEX('07 Uspora casu'!$K$5:$O$5,MATCH(O$36,'07 Uspora casu'!$K$5:$O$5,1)-1)))*N44,IFERROR(INDEX('07 Uspora casu'!$K13:$O13,MATCH(O$36,'07 Uspora casu'!$K$5:$O$5,0))/60,(INDEX('07 Uspora casu'!$K13:$O13,MATCH(O$36,'07 Uspora casu'!$K$5:$O$5,1)+1)/INDEX('07 Uspora casu'!$K13:$O13,MATCH(O$36,'07 Uspora casu'!$K$5:$O$5,1)))^(1/(INDEX('07 Uspora casu'!$K$5:$O$5,MATCH(O$36,'07 Uspora casu'!$K$5:$O$5,1)+1)-INDEX('07 Uspora casu'!$K$5:$O$5,MATCH(O$36,'07 Uspora casu'!$K$5:$O$5,1))))*N44))),0),IFERROR(IF(O$36&lt;MIN('07 Uspora casu'!$K$5:$O$5),P44*('07 Uspora casu'!$L13/'07 Uspora casu'!$K13)^(1/('07 Uspora casu'!$L$5-'07 Uspora casu'!$K$5)),IF(O$36&gt;MAX('07 Uspora casu'!$K$5:$O$5),(INDEX('07 Uspora casu'!$K13:$O13,MATCH(O$36,'07 Uspora casu'!$K$5:$O$5,1)-1)/INDEX('07 Uspora casu'!$K13:$O13,MATCH(O$36,'07 Uspora casu'!$K$5:$O$5,1)))^(1/(INDEX('07 Uspora casu'!$K$5:$O$5,MATCH(O$36,'07 Uspora casu'!$K$5:$O$5,1))-INDEX('07 Uspora casu'!$K$5:$O$5,MATCH(O$36,'07 Uspora casu'!$K$5:$O$5,1)-1)))*N44,IFERROR($E44/INDEX('07 Uspora casu'!$K13:$O13,MATCH(O$36,'07 Uspora casu'!$K$5:$O$5,0)),(INDEX('07 Uspora casu'!$K13:$O13,MATCH(O$36,'07 Uspora casu'!$K$5:$O$5,1))/INDEX('07 Uspora casu'!$K13:$O13,MATCH(O$36,'07 Uspora casu'!$K$5:$O$5,1)+1))^(1/(INDEX('07 Uspora casu'!$K$5:$O$5,MATCH(O$36,'07 Uspora casu'!$K$5:$O$5,1)+1)-INDEX('07 Uspora casu'!$K$5:$O$5,MATCH(O$36,'07 Uspora casu'!$K$5:$O$5,1))))*N44))),0)))</f>
        <v>0</v>
      </c>
      <c r="P44" s="48">
        <f>IF($E44="",0,IF('07 Uspora casu'!$D$2="Jazdný čas",IFERROR(IF(P$36&lt;MIN('07 Uspora casu'!$K$5:$O$5),Q44*('07 Uspora casu'!$K13/'07 Uspora casu'!$L13)^(1/('07 Uspora casu'!$L$5-'07 Uspora casu'!$K$5)),IF(P$36&gt;MAX('07 Uspora casu'!$K$5:$O$5),(INDEX('07 Uspora casu'!$K13:$O13,MATCH(P$36,'07 Uspora casu'!$K$5:$O$5,1))/INDEX('07 Uspora casu'!$K13:$O13,MATCH(P$36,'07 Uspora casu'!$K$5:$O$5,1)-1))^(1/(INDEX('07 Uspora casu'!$K$5:$O$5,MATCH(P$36,'07 Uspora casu'!$K$5:$O$5,1))-INDEX('07 Uspora casu'!$K$5:$O$5,MATCH(P$36,'07 Uspora casu'!$K$5:$O$5,1)-1)))*O44,IFERROR(INDEX('07 Uspora casu'!$K13:$O13,MATCH(P$36,'07 Uspora casu'!$K$5:$O$5,0))/60,(INDEX('07 Uspora casu'!$K13:$O13,MATCH(P$36,'07 Uspora casu'!$K$5:$O$5,1)+1)/INDEX('07 Uspora casu'!$K13:$O13,MATCH(P$36,'07 Uspora casu'!$K$5:$O$5,1)))^(1/(INDEX('07 Uspora casu'!$K$5:$O$5,MATCH(P$36,'07 Uspora casu'!$K$5:$O$5,1)+1)-INDEX('07 Uspora casu'!$K$5:$O$5,MATCH(P$36,'07 Uspora casu'!$K$5:$O$5,1))))*O44))),0),IFERROR(IF(P$36&lt;MIN('07 Uspora casu'!$K$5:$O$5),Q44*('07 Uspora casu'!$L13/'07 Uspora casu'!$K13)^(1/('07 Uspora casu'!$L$5-'07 Uspora casu'!$K$5)),IF(P$36&gt;MAX('07 Uspora casu'!$K$5:$O$5),(INDEX('07 Uspora casu'!$K13:$O13,MATCH(P$36,'07 Uspora casu'!$K$5:$O$5,1)-1)/INDEX('07 Uspora casu'!$K13:$O13,MATCH(P$36,'07 Uspora casu'!$K$5:$O$5,1)))^(1/(INDEX('07 Uspora casu'!$K$5:$O$5,MATCH(P$36,'07 Uspora casu'!$K$5:$O$5,1))-INDEX('07 Uspora casu'!$K$5:$O$5,MATCH(P$36,'07 Uspora casu'!$K$5:$O$5,1)-1)))*O44,IFERROR($E44/INDEX('07 Uspora casu'!$K13:$O13,MATCH(P$36,'07 Uspora casu'!$K$5:$O$5,0)),(INDEX('07 Uspora casu'!$K13:$O13,MATCH(P$36,'07 Uspora casu'!$K$5:$O$5,1))/INDEX('07 Uspora casu'!$K13:$O13,MATCH(P$36,'07 Uspora casu'!$K$5:$O$5,1)+1))^(1/(INDEX('07 Uspora casu'!$K$5:$O$5,MATCH(P$36,'07 Uspora casu'!$K$5:$O$5,1)+1)-INDEX('07 Uspora casu'!$K$5:$O$5,MATCH(P$36,'07 Uspora casu'!$K$5:$O$5,1))))*O44))),0)))</f>
        <v>0</v>
      </c>
      <c r="Q44" s="48">
        <f>IF($E44="",0,IF('07 Uspora casu'!$D$2="Jazdný čas",IFERROR(IF(Q$36&lt;MIN('07 Uspora casu'!$K$5:$O$5),R44*('07 Uspora casu'!$K13/'07 Uspora casu'!$L13)^(1/('07 Uspora casu'!$L$5-'07 Uspora casu'!$K$5)),IF(Q$36&gt;MAX('07 Uspora casu'!$K$5:$O$5),(INDEX('07 Uspora casu'!$K13:$O13,MATCH(Q$36,'07 Uspora casu'!$K$5:$O$5,1))/INDEX('07 Uspora casu'!$K13:$O13,MATCH(Q$36,'07 Uspora casu'!$K$5:$O$5,1)-1))^(1/(INDEX('07 Uspora casu'!$K$5:$O$5,MATCH(Q$36,'07 Uspora casu'!$K$5:$O$5,1))-INDEX('07 Uspora casu'!$K$5:$O$5,MATCH(Q$36,'07 Uspora casu'!$K$5:$O$5,1)-1)))*P44,IFERROR(INDEX('07 Uspora casu'!$K13:$O13,MATCH(Q$36,'07 Uspora casu'!$K$5:$O$5,0))/60,(INDEX('07 Uspora casu'!$K13:$O13,MATCH(Q$36,'07 Uspora casu'!$K$5:$O$5,1)+1)/INDEX('07 Uspora casu'!$K13:$O13,MATCH(Q$36,'07 Uspora casu'!$K$5:$O$5,1)))^(1/(INDEX('07 Uspora casu'!$K$5:$O$5,MATCH(Q$36,'07 Uspora casu'!$K$5:$O$5,1)+1)-INDEX('07 Uspora casu'!$K$5:$O$5,MATCH(Q$36,'07 Uspora casu'!$K$5:$O$5,1))))*P44))),0),IFERROR(IF(Q$36&lt;MIN('07 Uspora casu'!$K$5:$O$5),R44*('07 Uspora casu'!$L13/'07 Uspora casu'!$K13)^(1/('07 Uspora casu'!$L$5-'07 Uspora casu'!$K$5)),IF(Q$36&gt;MAX('07 Uspora casu'!$K$5:$O$5),(INDEX('07 Uspora casu'!$K13:$O13,MATCH(Q$36,'07 Uspora casu'!$K$5:$O$5,1)-1)/INDEX('07 Uspora casu'!$K13:$O13,MATCH(Q$36,'07 Uspora casu'!$K$5:$O$5,1)))^(1/(INDEX('07 Uspora casu'!$K$5:$O$5,MATCH(Q$36,'07 Uspora casu'!$K$5:$O$5,1))-INDEX('07 Uspora casu'!$K$5:$O$5,MATCH(Q$36,'07 Uspora casu'!$K$5:$O$5,1)-1)))*P44,IFERROR($E44/INDEX('07 Uspora casu'!$K13:$O13,MATCH(Q$36,'07 Uspora casu'!$K$5:$O$5,0)),(INDEX('07 Uspora casu'!$K13:$O13,MATCH(Q$36,'07 Uspora casu'!$K$5:$O$5,1))/INDEX('07 Uspora casu'!$K13:$O13,MATCH(Q$36,'07 Uspora casu'!$K$5:$O$5,1)+1))^(1/(INDEX('07 Uspora casu'!$K$5:$O$5,MATCH(Q$36,'07 Uspora casu'!$K$5:$O$5,1)+1)-INDEX('07 Uspora casu'!$K$5:$O$5,MATCH(Q$36,'07 Uspora casu'!$K$5:$O$5,1))))*P44))),0)))</f>
        <v>0</v>
      </c>
      <c r="R44" s="48">
        <f>IF($E44="",0,IF('07 Uspora casu'!$D$2="Jazdný čas",IFERROR(IF(R$36&lt;MIN('07 Uspora casu'!$K$5:$O$5),S44*('07 Uspora casu'!$K13/'07 Uspora casu'!$L13)^(1/('07 Uspora casu'!$L$5-'07 Uspora casu'!$K$5)),IF(R$36&gt;MAX('07 Uspora casu'!$K$5:$O$5),(INDEX('07 Uspora casu'!$K13:$O13,MATCH(R$36,'07 Uspora casu'!$K$5:$O$5,1))/INDEX('07 Uspora casu'!$K13:$O13,MATCH(R$36,'07 Uspora casu'!$K$5:$O$5,1)-1))^(1/(INDEX('07 Uspora casu'!$K$5:$O$5,MATCH(R$36,'07 Uspora casu'!$K$5:$O$5,1))-INDEX('07 Uspora casu'!$K$5:$O$5,MATCH(R$36,'07 Uspora casu'!$K$5:$O$5,1)-1)))*Q44,IFERROR(INDEX('07 Uspora casu'!$K13:$O13,MATCH(R$36,'07 Uspora casu'!$K$5:$O$5,0))/60,(INDEX('07 Uspora casu'!$K13:$O13,MATCH(R$36,'07 Uspora casu'!$K$5:$O$5,1)+1)/INDEX('07 Uspora casu'!$K13:$O13,MATCH(R$36,'07 Uspora casu'!$K$5:$O$5,1)))^(1/(INDEX('07 Uspora casu'!$K$5:$O$5,MATCH(R$36,'07 Uspora casu'!$K$5:$O$5,1)+1)-INDEX('07 Uspora casu'!$K$5:$O$5,MATCH(R$36,'07 Uspora casu'!$K$5:$O$5,1))))*Q44))),0),IFERROR(IF(R$36&lt;MIN('07 Uspora casu'!$K$5:$O$5),S44*('07 Uspora casu'!$L13/'07 Uspora casu'!$K13)^(1/('07 Uspora casu'!$L$5-'07 Uspora casu'!$K$5)),IF(R$36&gt;MAX('07 Uspora casu'!$K$5:$O$5),(INDEX('07 Uspora casu'!$K13:$O13,MATCH(R$36,'07 Uspora casu'!$K$5:$O$5,1)-1)/INDEX('07 Uspora casu'!$K13:$O13,MATCH(R$36,'07 Uspora casu'!$K$5:$O$5,1)))^(1/(INDEX('07 Uspora casu'!$K$5:$O$5,MATCH(R$36,'07 Uspora casu'!$K$5:$O$5,1))-INDEX('07 Uspora casu'!$K$5:$O$5,MATCH(R$36,'07 Uspora casu'!$K$5:$O$5,1)-1)))*Q44,IFERROR($E44/INDEX('07 Uspora casu'!$K13:$O13,MATCH(R$36,'07 Uspora casu'!$K$5:$O$5,0)),(INDEX('07 Uspora casu'!$K13:$O13,MATCH(R$36,'07 Uspora casu'!$K$5:$O$5,1))/INDEX('07 Uspora casu'!$K13:$O13,MATCH(R$36,'07 Uspora casu'!$K$5:$O$5,1)+1))^(1/(INDEX('07 Uspora casu'!$K$5:$O$5,MATCH(R$36,'07 Uspora casu'!$K$5:$O$5,1)+1)-INDEX('07 Uspora casu'!$K$5:$O$5,MATCH(R$36,'07 Uspora casu'!$K$5:$O$5,1))))*Q44))),0)))</f>
        <v>0</v>
      </c>
      <c r="S44" s="48">
        <f>IF($E44="",0,IF('07 Uspora casu'!$D$2="Jazdný čas",IFERROR(IF(S$36&lt;MIN('07 Uspora casu'!$K$5:$O$5),T44*('07 Uspora casu'!$K13/'07 Uspora casu'!$L13)^(1/('07 Uspora casu'!$L$5-'07 Uspora casu'!$K$5)),IF(S$36&gt;MAX('07 Uspora casu'!$K$5:$O$5),(INDEX('07 Uspora casu'!$K13:$O13,MATCH(S$36,'07 Uspora casu'!$K$5:$O$5,1))/INDEX('07 Uspora casu'!$K13:$O13,MATCH(S$36,'07 Uspora casu'!$K$5:$O$5,1)-1))^(1/(INDEX('07 Uspora casu'!$K$5:$O$5,MATCH(S$36,'07 Uspora casu'!$K$5:$O$5,1))-INDEX('07 Uspora casu'!$K$5:$O$5,MATCH(S$36,'07 Uspora casu'!$K$5:$O$5,1)-1)))*R44,IFERROR(INDEX('07 Uspora casu'!$K13:$O13,MATCH(S$36,'07 Uspora casu'!$K$5:$O$5,0))/60,(INDEX('07 Uspora casu'!$K13:$O13,MATCH(S$36,'07 Uspora casu'!$K$5:$O$5,1)+1)/INDEX('07 Uspora casu'!$K13:$O13,MATCH(S$36,'07 Uspora casu'!$K$5:$O$5,1)))^(1/(INDEX('07 Uspora casu'!$K$5:$O$5,MATCH(S$36,'07 Uspora casu'!$K$5:$O$5,1)+1)-INDEX('07 Uspora casu'!$K$5:$O$5,MATCH(S$36,'07 Uspora casu'!$K$5:$O$5,1))))*R44))),0),IFERROR(IF(S$36&lt;MIN('07 Uspora casu'!$K$5:$O$5),T44*('07 Uspora casu'!$L13/'07 Uspora casu'!$K13)^(1/('07 Uspora casu'!$L$5-'07 Uspora casu'!$K$5)),IF(S$36&gt;MAX('07 Uspora casu'!$K$5:$O$5),(INDEX('07 Uspora casu'!$K13:$O13,MATCH(S$36,'07 Uspora casu'!$K$5:$O$5,1)-1)/INDEX('07 Uspora casu'!$K13:$O13,MATCH(S$36,'07 Uspora casu'!$K$5:$O$5,1)))^(1/(INDEX('07 Uspora casu'!$K$5:$O$5,MATCH(S$36,'07 Uspora casu'!$K$5:$O$5,1))-INDEX('07 Uspora casu'!$K$5:$O$5,MATCH(S$36,'07 Uspora casu'!$K$5:$O$5,1)-1)))*R44,IFERROR($E44/INDEX('07 Uspora casu'!$K13:$O13,MATCH(S$36,'07 Uspora casu'!$K$5:$O$5,0)),(INDEX('07 Uspora casu'!$K13:$O13,MATCH(S$36,'07 Uspora casu'!$K$5:$O$5,1))/INDEX('07 Uspora casu'!$K13:$O13,MATCH(S$36,'07 Uspora casu'!$K$5:$O$5,1)+1))^(1/(INDEX('07 Uspora casu'!$K$5:$O$5,MATCH(S$36,'07 Uspora casu'!$K$5:$O$5,1)+1)-INDEX('07 Uspora casu'!$K$5:$O$5,MATCH(S$36,'07 Uspora casu'!$K$5:$O$5,1))))*R44))),0)))</f>
        <v>0</v>
      </c>
      <c r="T44" s="48">
        <f>IF($E44="",0,IF('07 Uspora casu'!$D$2="Jazdný čas",IFERROR(IF(T$36&lt;MIN('07 Uspora casu'!$K$5:$O$5),U44*('07 Uspora casu'!$K13/'07 Uspora casu'!$L13)^(1/('07 Uspora casu'!$L$5-'07 Uspora casu'!$K$5)),IF(T$36&gt;MAX('07 Uspora casu'!$K$5:$O$5),(INDEX('07 Uspora casu'!$K13:$O13,MATCH(T$36,'07 Uspora casu'!$K$5:$O$5,1))/INDEX('07 Uspora casu'!$K13:$O13,MATCH(T$36,'07 Uspora casu'!$K$5:$O$5,1)-1))^(1/(INDEX('07 Uspora casu'!$K$5:$O$5,MATCH(T$36,'07 Uspora casu'!$K$5:$O$5,1))-INDEX('07 Uspora casu'!$K$5:$O$5,MATCH(T$36,'07 Uspora casu'!$K$5:$O$5,1)-1)))*S44,IFERROR(INDEX('07 Uspora casu'!$K13:$O13,MATCH(T$36,'07 Uspora casu'!$K$5:$O$5,0))/60,(INDEX('07 Uspora casu'!$K13:$O13,MATCH(T$36,'07 Uspora casu'!$K$5:$O$5,1)+1)/INDEX('07 Uspora casu'!$K13:$O13,MATCH(T$36,'07 Uspora casu'!$K$5:$O$5,1)))^(1/(INDEX('07 Uspora casu'!$K$5:$O$5,MATCH(T$36,'07 Uspora casu'!$K$5:$O$5,1)+1)-INDEX('07 Uspora casu'!$K$5:$O$5,MATCH(T$36,'07 Uspora casu'!$K$5:$O$5,1))))*S44))),0),IFERROR(IF(T$36&lt;MIN('07 Uspora casu'!$K$5:$O$5),U44*('07 Uspora casu'!$L13/'07 Uspora casu'!$K13)^(1/('07 Uspora casu'!$L$5-'07 Uspora casu'!$K$5)),IF(T$36&gt;MAX('07 Uspora casu'!$K$5:$O$5),(INDEX('07 Uspora casu'!$K13:$O13,MATCH(T$36,'07 Uspora casu'!$K$5:$O$5,1)-1)/INDEX('07 Uspora casu'!$K13:$O13,MATCH(T$36,'07 Uspora casu'!$K$5:$O$5,1)))^(1/(INDEX('07 Uspora casu'!$K$5:$O$5,MATCH(T$36,'07 Uspora casu'!$K$5:$O$5,1))-INDEX('07 Uspora casu'!$K$5:$O$5,MATCH(T$36,'07 Uspora casu'!$K$5:$O$5,1)-1)))*S44,IFERROR($E44/INDEX('07 Uspora casu'!$K13:$O13,MATCH(T$36,'07 Uspora casu'!$K$5:$O$5,0)),(INDEX('07 Uspora casu'!$K13:$O13,MATCH(T$36,'07 Uspora casu'!$K$5:$O$5,1))/INDEX('07 Uspora casu'!$K13:$O13,MATCH(T$36,'07 Uspora casu'!$K$5:$O$5,1)+1))^(1/(INDEX('07 Uspora casu'!$K$5:$O$5,MATCH(T$36,'07 Uspora casu'!$K$5:$O$5,1)+1)-INDEX('07 Uspora casu'!$K$5:$O$5,MATCH(T$36,'07 Uspora casu'!$K$5:$O$5,1))))*S44))),0)))</f>
        <v>0</v>
      </c>
      <c r="U44" s="48">
        <f>IF($E44="",0,IF('07 Uspora casu'!$D$2="Jazdný čas",IFERROR(IF(U$36&lt;MIN('07 Uspora casu'!$K$5:$O$5),V44*('07 Uspora casu'!$K13/'07 Uspora casu'!$L13)^(1/('07 Uspora casu'!$L$5-'07 Uspora casu'!$K$5)),IF(U$36&gt;MAX('07 Uspora casu'!$K$5:$O$5),(INDEX('07 Uspora casu'!$K13:$O13,MATCH(U$36,'07 Uspora casu'!$K$5:$O$5,1))/INDEX('07 Uspora casu'!$K13:$O13,MATCH(U$36,'07 Uspora casu'!$K$5:$O$5,1)-1))^(1/(INDEX('07 Uspora casu'!$K$5:$O$5,MATCH(U$36,'07 Uspora casu'!$K$5:$O$5,1))-INDEX('07 Uspora casu'!$K$5:$O$5,MATCH(U$36,'07 Uspora casu'!$K$5:$O$5,1)-1)))*T44,IFERROR(INDEX('07 Uspora casu'!$K13:$O13,MATCH(U$36,'07 Uspora casu'!$K$5:$O$5,0))/60,(INDEX('07 Uspora casu'!$K13:$O13,MATCH(U$36,'07 Uspora casu'!$K$5:$O$5,1)+1)/INDEX('07 Uspora casu'!$K13:$O13,MATCH(U$36,'07 Uspora casu'!$K$5:$O$5,1)))^(1/(INDEX('07 Uspora casu'!$K$5:$O$5,MATCH(U$36,'07 Uspora casu'!$K$5:$O$5,1)+1)-INDEX('07 Uspora casu'!$K$5:$O$5,MATCH(U$36,'07 Uspora casu'!$K$5:$O$5,1))))*T44))),0),IFERROR(IF(U$36&lt;MIN('07 Uspora casu'!$K$5:$O$5),V44*('07 Uspora casu'!$L13/'07 Uspora casu'!$K13)^(1/('07 Uspora casu'!$L$5-'07 Uspora casu'!$K$5)),IF(U$36&gt;MAX('07 Uspora casu'!$K$5:$O$5),(INDEX('07 Uspora casu'!$K13:$O13,MATCH(U$36,'07 Uspora casu'!$K$5:$O$5,1)-1)/INDEX('07 Uspora casu'!$K13:$O13,MATCH(U$36,'07 Uspora casu'!$K$5:$O$5,1)))^(1/(INDEX('07 Uspora casu'!$K$5:$O$5,MATCH(U$36,'07 Uspora casu'!$K$5:$O$5,1))-INDEX('07 Uspora casu'!$K$5:$O$5,MATCH(U$36,'07 Uspora casu'!$K$5:$O$5,1)-1)))*T44,IFERROR($E44/INDEX('07 Uspora casu'!$K13:$O13,MATCH(U$36,'07 Uspora casu'!$K$5:$O$5,0)),(INDEX('07 Uspora casu'!$K13:$O13,MATCH(U$36,'07 Uspora casu'!$K$5:$O$5,1))/INDEX('07 Uspora casu'!$K13:$O13,MATCH(U$36,'07 Uspora casu'!$K$5:$O$5,1)+1))^(1/(INDEX('07 Uspora casu'!$K$5:$O$5,MATCH(U$36,'07 Uspora casu'!$K$5:$O$5,1)+1)-INDEX('07 Uspora casu'!$K$5:$O$5,MATCH(U$36,'07 Uspora casu'!$K$5:$O$5,1))))*T44))),0)))</f>
        <v>0</v>
      </c>
      <c r="V44" s="48">
        <f>IF($E44="",0,IF('07 Uspora casu'!$D$2="Jazdný čas",IFERROR(IF(V$36&lt;MIN('07 Uspora casu'!$K$5:$O$5),W44*('07 Uspora casu'!$K13/'07 Uspora casu'!$L13)^(1/('07 Uspora casu'!$L$5-'07 Uspora casu'!$K$5)),IF(V$36&gt;MAX('07 Uspora casu'!$K$5:$O$5),(INDEX('07 Uspora casu'!$K13:$O13,MATCH(V$36,'07 Uspora casu'!$K$5:$O$5,1))/INDEX('07 Uspora casu'!$K13:$O13,MATCH(V$36,'07 Uspora casu'!$K$5:$O$5,1)-1))^(1/(INDEX('07 Uspora casu'!$K$5:$O$5,MATCH(V$36,'07 Uspora casu'!$K$5:$O$5,1))-INDEX('07 Uspora casu'!$K$5:$O$5,MATCH(V$36,'07 Uspora casu'!$K$5:$O$5,1)-1)))*U44,IFERROR(INDEX('07 Uspora casu'!$K13:$O13,MATCH(V$36,'07 Uspora casu'!$K$5:$O$5,0))/60,(INDEX('07 Uspora casu'!$K13:$O13,MATCH(V$36,'07 Uspora casu'!$K$5:$O$5,1)+1)/INDEX('07 Uspora casu'!$K13:$O13,MATCH(V$36,'07 Uspora casu'!$K$5:$O$5,1)))^(1/(INDEX('07 Uspora casu'!$K$5:$O$5,MATCH(V$36,'07 Uspora casu'!$K$5:$O$5,1)+1)-INDEX('07 Uspora casu'!$K$5:$O$5,MATCH(V$36,'07 Uspora casu'!$K$5:$O$5,1))))*U44))),0),IFERROR(IF(V$36&lt;MIN('07 Uspora casu'!$K$5:$O$5),W44*('07 Uspora casu'!$L13/'07 Uspora casu'!$K13)^(1/('07 Uspora casu'!$L$5-'07 Uspora casu'!$K$5)),IF(V$36&gt;MAX('07 Uspora casu'!$K$5:$O$5),(INDEX('07 Uspora casu'!$K13:$O13,MATCH(V$36,'07 Uspora casu'!$K$5:$O$5,1)-1)/INDEX('07 Uspora casu'!$K13:$O13,MATCH(V$36,'07 Uspora casu'!$K$5:$O$5,1)))^(1/(INDEX('07 Uspora casu'!$K$5:$O$5,MATCH(V$36,'07 Uspora casu'!$K$5:$O$5,1))-INDEX('07 Uspora casu'!$K$5:$O$5,MATCH(V$36,'07 Uspora casu'!$K$5:$O$5,1)-1)))*U44,IFERROR($E44/INDEX('07 Uspora casu'!$K13:$O13,MATCH(V$36,'07 Uspora casu'!$K$5:$O$5,0)),(INDEX('07 Uspora casu'!$K13:$O13,MATCH(V$36,'07 Uspora casu'!$K$5:$O$5,1))/INDEX('07 Uspora casu'!$K13:$O13,MATCH(V$36,'07 Uspora casu'!$K$5:$O$5,1)+1))^(1/(INDEX('07 Uspora casu'!$K$5:$O$5,MATCH(V$36,'07 Uspora casu'!$K$5:$O$5,1)+1)-INDEX('07 Uspora casu'!$K$5:$O$5,MATCH(V$36,'07 Uspora casu'!$K$5:$O$5,1))))*U44))),0)))</f>
        <v>0</v>
      </c>
      <c r="W44" s="48">
        <f>IF($E44="",0,IF('07 Uspora casu'!$D$2="Jazdný čas",IFERROR(IF(W$36&lt;MIN('07 Uspora casu'!$K$5:$O$5),X44*('07 Uspora casu'!$K13/'07 Uspora casu'!$L13)^(1/('07 Uspora casu'!$L$5-'07 Uspora casu'!$K$5)),IF(W$36&gt;MAX('07 Uspora casu'!$K$5:$O$5),(INDEX('07 Uspora casu'!$K13:$O13,MATCH(W$36,'07 Uspora casu'!$K$5:$O$5,1))/INDEX('07 Uspora casu'!$K13:$O13,MATCH(W$36,'07 Uspora casu'!$K$5:$O$5,1)-1))^(1/(INDEX('07 Uspora casu'!$K$5:$O$5,MATCH(W$36,'07 Uspora casu'!$K$5:$O$5,1))-INDEX('07 Uspora casu'!$K$5:$O$5,MATCH(W$36,'07 Uspora casu'!$K$5:$O$5,1)-1)))*V44,IFERROR(INDEX('07 Uspora casu'!$K13:$O13,MATCH(W$36,'07 Uspora casu'!$K$5:$O$5,0))/60,(INDEX('07 Uspora casu'!$K13:$O13,MATCH(W$36,'07 Uspora casu'!$K$5:$O$5,1)+1)/INDEX('07 Uspora casu'!$K13:$O13,MATCH(W$36,'07 Uspora casu'!$K$5:$O$5,1)))^(1/(INDEX('07 Uspora casu'!$K$5:$O$5,MATCH(W$36,'07 Uspora casu'!$K$5:$O$5,1)+1)-INDEX('07 Uspora casu'!$K$5:$O$5,MATCH(W$36,'07 Uspora casu'!$K$5:$O$5,1))))*V44))),0),IFERROR(IF(W$36&lt;MIN('07 Uspora casu'!$K$5:$O$5),X44*('07 Uspora casu'!$L13/'07 Uspora casu'!$K13)^(1/('07 Uspora casu'!$L$5-'07 Uspora casu'!$K$5)),IF(W$36&gt;MAX('07 Uspora casu'!$K$5:$O$5),(INDEX('07 Uspora casu'!$K13:$O13,MATCH(W$36,'07 Uspora casu'!$K$5:$O$5,1)-1)/INDEX('07 Uspora casu'!$K13:$O13,MATCH(W$36,'07 Uspora casu'!$K$5:$O$5,1)))^(1/(INDEX('07 Uspora casu'!$K$5:$O$5,MATCH(W$36,'07 Uspora casu'!$K$5:$O$5,1))-INDEX('07 Uspora casu'!$K$5:$O$5,MATCH(W$36,'07 Uspora casu'!$K$5:$O$5,1)-1)))*V44,IFERROR($E44/INDEX('07 Uspora casu'!$K13:$O13,MATCH(W$36,'07 Uspora casu'!$K$5:$O$5,0)),(INDEX('07 Uspora casu'!$K13:$O13,MATCH(W$36,'07 Uspora casu'!$K$5:$O$5,1))/INDEX('07 Uspora casu'!$K13:$O13,MATCH(W$36,'07 Uspora casu'!$K$5:$O$5,1)+1))^(1/(INDEX('07 Uspora casu'!$K$5:$O$5,MATCH(W$36,'07 Uspora casu'!$K$5:$O$5,1)+1)-INDEX('07 Uspora casu'!$K$5:$O$5,MATCH(W$36,'07 Uspora casu'!$K$5:$O$5,1))))*V44))),0)))</f>
        <v>0</v>
      </c>
      <c r="X44" s="48">
        <f>IF($E44="",0,IF('07 Uspora casu'!$D$2="Jazdný čas",IFERROR(IF(X$36&lt;MIN('07 Uspora casu'!$K$5:$O$5),Y44*('07 Uspora casu'!$K13/'07 Uspora casu'!$L13)^(1/('07 Uspora casu'!$L$5-'07 Uspora casu'!$K$5)),IF(X$36&gt;MAX('07 Uspora casu'!$K$5:$O$5),(INDEX('07 Uspora casu'!$K13:$O13,MATCH(X$36,'07 Uspora casu'!$K$5:$O$5,1))/INDEX('07 Uspora casu'!$K13:$O13,MATCH(X$36,'07 Uspora casu'!$K$5:$O$5,1)-1))^(1/(INDEX('07 Uspora casu'!$K$5:$O$5,MATCH(X$36,'07 Uspora casu'!$K$5:$O$5,1))-INDEX('07 Uspora casu'!$K$5:$O$5,MATCH(X$36,'07 Uspora casu'!$K$5:$O$5,1)-1)))*W44,IFERROR(INDEX('07 Uspora casu'!$K13:$O13,MATCH(X$36,'07 Uspora casu'!$K$5:$O$5,0))/60,(INDEX('07 Uspora casu'!$K13:$O13,MATCH(X$36,'07 Uspora casu'!$K$5:$O$5,1)+1)/INDEX('07 Uspora casu'!$K13:$O13,MATCH(X$36,'07 Uspora casu'!$K$5:$O$5,1)))^(1/(INDEX('07 Uspora casu'!$K$5:$O$5,MATCH(X$36,'07 Uspora casu'!$K$5:$O$5,1)+1)-INDEX('07 Uspora casu'!$K$5:$O$5,MATCH(X$36,'07 Uspora casu'!$K$5:$O$5,1))))*W44))),0),IFERROR(IF(X$36&lt;MIN('07 Uspora casu'!$K$5:$O$5),Y44*('07 Uspora casu'!$L13/'07 Uspora casu'!$K13)^(1/('07 Uspora casu'!$L$5-'07 Uspora casu'!$K$5)),IF(X$36&gt;MAX('07 Uspora casu'!$K$5:$O$5),(INDEX('07 Uspora casu'!$K13:$O13,MATCH(X$36,'07 Uspora casu'!$K$5:$O$5,1)-1)/INDEX('07 Uspora casu'!$K13:$O13,MATCH(X$36,'07 Uspora casu'!$K$5:$O$5,1)))^(1/(INDEX('07 Uspora casu'!$K$5:$O$5,MATCH(X$36,'07 Uspora casu'!$K$5:$O$5,1))-INDEX('07 Uspora casu'!$K$5:$O$5,MATCH(X$36,'07 Uspora casu'!$K$5:$O$5,1)-1)))*W44,IFERROR($E44/INDEX('07 Uspora casu'!$K13:$O13,MATCH(X$36,'07 Uspora casu'!$K$5:$O$5,0)),(INDEX('07 Uspora casu'!$K13:$O13,MATCH(X$36,'07 Uspora casu'!$K$5:$O$5,1))/INDEX('07 Uspora casu'!$K13:$O13,MATCH(X$36,'07 Uspora casu'!$K$5:$O$5,1)+1))^(1/(INDEX('07 Uspora casu'!$K$5:$O$5,MATCH(X$36,'07 Uspora casu'!$K$5:$O$5,1)+1)-INDEX('07 Uspora casu'!$K$5:$O$5,MATCH(X$36,'07 Uspora casu'!$K$5:$O$5,1))))*W44))),0)))</f>
        <v>0</v>
      </c>
      <c r="Y44" s="48">
        <f>IF($E44="",0,IF('07 Uspora casu'!$D$2="Jazdný čas",IFERROR(IF(Y$36&lt;MIN('07 Uspora casu'!$K$5:$O$5),Z44*('07 Uspora casu'!$K13/'07 Uspora casu'!$L13)^(1/('07 Uspora casu'!$L$5-'07 Uspora casu'!$K$5)),IF(Y$36&gt;MAX('07 Uspora casu'!$K$5:$O$5),(INDEX('07 Uspora casu'!$K13:$O13,MATCH(Y$36,'07 Uspora casu'!$K$5:$O$5,1))/INDEX('07 Uspora casu'!$K13:$O13,MATCH(Y$36,'07 Uspora casu'!$K$5:$O$5,1)-1))^(1/(INDEX('07 Uspora casu'!$K$5:$O$5,MATCH(Y$36,'07 Uspora casu'!$K$5:$O$5,1))-INDEX('07 Uspora casu'!$K$5:$O$5,MATCH(Y$36,'07 Uspora casu'!$K$5:$O$5,1)-1)))*X44,IFERROR(INDEX('07 Uspora casu'!$K13:$O13,MATCH(Y$36,'07 Uspora casu'!$K$5:$O$5,0))/60,(INDEX('07 Uspora casu'!$K13:$O13,MATCH(Y$36,'07 Uspora casu'!$K$5:$O$5,1)+1)/INDEX('07 Uspora casu'!$K13:$O13,MATCH(Y$36,'07 Uspora casu'!$K$5:$O$5,1)))^(1/(INDEX('07 Uspora casu'!$K$5:$O$5,MATCH(Y$36,'07 Uspora casu'!$K$5:$O$5,1)+1)-INDEX('07 Uspora casu'!$K$5:$O$5,MATCH(Y$36,'07 Uspora casu'!$K$5:$O$5,1))))*X44))),0),IFERROR(IF(Y$36&lt;MIN('07 Uspora casu'!$K$5:$O$5),Z44*('07 Uspora casu'!$L13/'07 Uspora casu'!$K13)^(1/('07 Uspora casu'!$L$5-'07 Uspora casu'!$K$5)),IF(Y$36&gt;MAX('07 Uspora casu'!$K$5:$O$5),(INDEX('07 Uspora casu'!$K13:$O13,MATCH(Y$36,'07 Uspora casu'!$K$5:$O$5,1)-1)/INDEX('07 Uspora casu'!$K13:$O13,MATCH(Y$36,'07 Uspora casu'!$K$5:$O$5,1)))^(1/(INDEX('07 Uspora casu'!$K$5:$O$5,MATCH(Y$36,'07 Uspora casu'!$K$5:$O$5,1))-INDEX('07 Uspora casu'!$K$5:$O$5,MATCH(Y$36,'07 Uspora casu'!$K$5:$O$5,1)-1)))*X44,IFERROR($E44/INDEX('07 Uspora casu'!$K13:$O13,MATCH(Y$36,'07 Uspora casu'!$K$5:$O$5,0)),(INDEX('07 Uspora casu'!$K13:$O13,MATCH(Y$36,'07 Uspora casu'!$K$5:$O$5,1))/INDEX('07 Uspora casu'!$K13:$O13,MATCH(Y$36,'07 Uspora casu'!$K$5:$O$5,1)+1))^(1/(INDEX('07 Uspora casu'!$K$5:$O$5,MATCH(Y$36,'07 Uspora casu'!$K$5:$O$5,1)+1)-INDEX('07 Uspora casu'!$K$5:$O$5,MATCH(Y$36,'07 Uspora casu'!$K$5:$O$5,1))))*X44))),0)))</f>
        <v>0</v>
      </c>
      <c r="Z44" s="48">
        <f>IF($E44="",0,IF('07 Uspora casu'!$D$2="Jazdný čas",IFERROR(IF(Z$36&lt;MIN('07 Uspora casu'!$K$5:$O$5),AA44*('07 Uspora casu'!$K13/'07 Uspora casu'!$L13)^(1/('07 Uspora casu'!$L$5-'07 Uspora casu'!$K$5)),IF(Z$36&gt;MAX('07 Uspora casu'!$K$5:$O$5),(INDEX('07 Uspora casu'!$K13:$O13,MATCH(Z$36,'07 Uspora casu'!$K$5:$O$5,1))/INDEX('07 Uspora casu'!$K13:$O13,MATCH(Z$36,'07 Uspora casu'!$K$5:$O$5,1)-1))^(1/(INDEX('07 Uspora casu'!$K$5:$O$5,MATCH(Z$36,'07 Uspora casu'!$K$5:$O$5,1))-INDEX('07 Uspora casu'!$K$5:$O$5,MATCH(Z$36,'07 Uspora casu'!$K$5:$O$5,1)-1)))*Y44,IFERROR(INDEX('07 Uspora casu'!$K13:$O13,MATCH(Z$36,'07 Uspora casu'!$K$5:$O$5,0))/60,(INDEX('07 Uspora casu'!$K13:$O13,MATCH(Z$36,'07 Uspora casu'!$K$5:$O$5,1)+1)/INDEX('07 Uspora casu'!$K13:$O13,MATCH(Z$36,'07 Uspora casu'!$K$5:$O$5,1)))^(1/(INDEX('07 Uspora casu'!$K$5:$O$5,MATCH(Z$36,'07 Uspora casu'!$K$5:$O$5,1)+1)-INDEX('07 Uspora casu'!$K$5:$O$5,MATCH(Z$36,'07 Uspora casu'!$K$5:$O$5,1))))*Y44))),0),IFERROR(IF(Z$36&lt;MIN('07 Uspora casu'!$K$5:$O$5),AA44*('07 Uspora casu'!$L13/'07 Uspora casu'!$K13)^(1/('07 Uspora casu'!$L$5-'07 Uspora casu'!$K$5)),IF(Z$36&gt;MAX('07 Uspora casu'!$K$5:$O$5),(INDEX('07 Uspora casu'!$K13:$O13,MATCH(Z$36,'07 Uspora casu'!$K$5:$O$5,1)-1)/INDEX('07 Uspora casu'!$K13:$O13,MATCH(Z$36,'07 Uspora casu'!$K$5:$O$5,1)))^(1/(INDEX('07 Uspora casu'!$K$5:$O$5,MATCH(Z$36,'07 Uspora casu'!$K$5:$O$5,1))-INDEX('07 Uspora casu'!$K$5:$O$5,MATCH(Z$36,'07 Uspora casu'!$K$5:$O$5,1)-1)))*Y44,IFERROR($E44/INDEX('07 Uspora casu'!$K13:$O13,MATCH(Z$36,'07 Uspora casu'!$K$5:$O$5,0)),(INDEX('07 Uspora casu'!$K13:$O13,MATCH(Z$36,'07 Uspora casu'!$K$5:$O$5,1))/INDEX('07 Uspora casu'!$K13:$O13,MATCH(Z$36,'07 Uspora casu'!$K$5:$O$5,1)+1))^(1/(INDEX('07 Uspora casu'!$K$5:$O$5,MATCH(Z$36,'07 Uspora casu'!$K$5:$O$5,1)+1)-INDEX('07 Uspora casu'!$K$5:$O$5,MATCH(Z$36,'07 Uspora casu'!$K$5:$O$5,1))))*Y44))),0)))</f>
        <v>0</v>
      </c>
      <c r="AA44" s="48">
        <f>IF($E44="",0,IF('07 Uspora casu'!$D$2="Jazdný čas",IFERROR(IF(AA$36&lt;MIN('07 Uspora casu'!$K$5:$O$5),AB44*('07 Uspora casu'!$K13/'07 Uspora casu'!$L13)^(1/('07 Uspora casu'!$L$5-'07 Uspora casu'!$K$5)),IF(AA$36&gt;MAX('07 Uspora casu'!$K$5:$O$5),(INDEX('07 Uspora casu'!$K13:$O13,MATCH(AA$36,'07 Uspora casu'!$K$5:$O$5,1))/INDEX('07 Uspora casu'!$K13:$O13,MATCH(AA$36,'07 Uspora casu'!$K$5:$O$5,1)-1))^(1/(INDEX('07 Uspora casu'!$K$5:$O$5,MATCH(AA$36,'07 Uspora casu'!$K$5:$O$5,1))-INDEX('07 Uspora casu'!$K$5:$O$5,MATCH(AA$36,'07 Uspora casu'!$K$5:$O$5,1)-1)))*Z44,IFERROR(INDEX('07 Uspora casu'!$K13:$O13,MATCH(AA$36,'07 Uspora casu'!$K$5:$O$5,0))/60,(INDEX('07 Uspora casu'!$K13:$O13,MATCH(AA$36,'07 Uspora casu'!$K$5:$O$5,1)+1)/INDEX('07 Uspora casu'!$K13:$O13,MATCH(AA$36,'07 Uspora casu'!$K$5:$O$5,1)))^(1/(INDEX('07 Uspora casu'!$K$5:$O$5,MATCH(AA$36,'07 Uspora casu'!$K$5:$O$5,1)+1)-INDEX('07 Uspora casu'!$K$5:$O$5,MATCH(AA$36,'07 Uspora casu'!$K$5:$O$5,1))))*Z44))),0),IFERROR(IF(AA$36&lt;MIN('07 Uspora casu'!$K$5:$O$5),AB44*('07 Uspora casu'!$L13/'07 Uspora casu'!$K13)^(1/('07 Uspora casu'!$L$5-'07 Uspora casu'!$K$5)),IF(AA$36&gt;MAX('07 Uspora casu'!$K$5:$O$5),(INDEX('07 Uspora casu'!$K13:$O13,MATCH(AA$36,'07 Uspora casu'!$K$5:$O$5,1)-1)/INDEX('07 Uspora casu'!$K13:$O13,MATCH(AA$36,'07 Uspora casu'!$K$5:$O$5,1)))^(1/(INDEX('07 Uspora casu'!$K$5:$O$5,MATCH(AA$36,'07 Uspora casu'!$K$5:$O$5,1))-INDEX('07 Uspora casu'!$K$5:$O$5,MATCH(AA$36,'07 Uspora casu'!$K$5:$O$5,1)-1)))*Z44,IFERROR($E44/INDEX('07 Uspora casu'!$K13:$O13,MATCH(AA$36,'07 Uspora casu'!$K$5:$O$5,0)),(INDEX('07 Uspora casu'!$K13:$O13,MATCH(AA$36,'07 Uspora casu'!$K$5:$O$5,1))/INDEX('07 Uspora casu'!$K13:$O13,MATCH(AA$36,'07 Uspora casu'!$K$5:$O$5,1)+1))^(1/(INDEX('07 Uspora casu'!$K$5:$O$5,MATCH(AA$36,'07 Uspora casu'!$K$5:$O$5,1)+1)-INDEX('07 Uspora casu'!$K$5:$O$5,MATCH(AA$36,'07 Uspora casu'!$K$5:$O$5,1))))*Z44))),0)))</f>
        <v>0</v>
      </c>
      <c r="AB44" s="48">
        <f>IF($E44="",0,IF('07 Uspora casu'!$D$2="Jazdný čas",IFERROR(IF(AB$36&lt;MIN('07 Uspora casu'!$K$5:$O$5),AC44*('07 Uspora casu'!$K13/'07 Uspora casu'!$L13)^(1/('07 Uspora casu'!$L$5-'07 Uspora casu'!$K$5)),IF(AB$36&gt;MAX('07 Uspora casu'!$K$5:$O$5),(INDEX('07 Uspora casu'!$K13:$O13,MATCH(AB$36,'07 Uspora casu'!$K$5:$O$5,1))/INDEX('07 Uspora casu'!$K13:$O13,MATCH(AB$36,'07 Uspora casu'!$K$5:$O$5,1)-1))^(1/(INDEX('07 Uspora casu'!$K$5:$O$5,MATCH(AB$36,'07 Uspora casu'!$K$5:$O$5,1))-INDEX('07 Uspora casu'!$K$5:$O$5,MATCH(AB$36,'07 Uspora casu'!$K$5:$O$5,1)-1)))*AA44,IFERROR(INDEX('07 Uspora casu'!$K13:$O13,MATCH(AB$36,'07 Uspora casu'!$K$5:$O$5,0))/60,(INDEX('07 Uspora casu'!$K13:$O13,MATCH(AB$36,'07 Uspora casu'!$K$5:$O$5,1)+1)/INDEX('07 Uspora casu'!$K13:$O13,MATCH(AB$36,'07 Uspora casu'!$K$5:$O$5,1)))^(1/(INDEX('07 Uspora casu'!$K$5:$O$5,MATCH(AB$36,'07 Uspora casu'!$K$5:$O$5,1)+1)-INDEX('07 Uspora casu'!$K$5:$O$5,MATCH(AB$36,'07 Uspora casu'!$K$5:$O$5,1))))*AA44))),0),IFERROR(IF(AB$36&lt;MIN('07 Uspora casu'!$K$5:$O$5),AC44*('07 Uspora casu'!$L13/'07 Uspora casu'!$K13)^(1/('07 Uspora casu'!$L$5-'07 Uspora casu'!$K$5)),IF(AB$36&gt;MAX('07 Uspora casu'!$K$5:$O$5),(INDEX('07 Uspora casu'!$K13:$O13,MATCH(AB$36,'07 Uspora casu'!$K$5:$O$5,1)-1)/INDEX('07 Uspora casu'!$K13:$O13,MATCH(AB$36,'07 Uspora casu'!$K$5:$O$5,1)))^(1/(INDEX('07 Uspora casu'!$K$5:$O$5,MATCH(AB$36,'07 Uspora casu'!$K$5:$O$5,1))-INDEX('07 Uspora casu'!$K$5:$O$5,MATCH(AB$36,'07 Uspora casu'!$K$5:$O$5,1)-1)))*AA44,IFERROR($E44/INDEX('07 Uspora casu'!$K13:$O13,MATCH(AB$36,'07 Uspora casu'!$K$5:$O$5,0)),(INDEX('07 Uspora casu'!$K13:$O13,MATCH(AB$36,'07 Uspora casu'!$K$5:$O$5,1))/INDEX('07 Uspora casu'!$K13:$O13,MATCH(AB$36,'07 Uspora casu'!$K$5:$O$5,1)+1))^(1/(INDEX('07 Uspora casu'!$K$5:$O$5,MATCH(AB$36,'07 Uspora casu'!$K$5:$O$5,1)+1)-INDEX('07 Uspora casu'!$K$5:$O$5,MATCH(AB$36,'07 Uspora casu'!$K$5:$O$5,1))))*AA44))),0)))</f>
        <v>0</v>
      </c>
      <c r="AC44" s="48">
        <f>IF($E44="",0,IF('07 Uspora casu'!$D$2="Jazdný čas",IFERROR(IF(AC$36&lt;MIN('07 Uspora casu'!$K$5:$O$5),AD44*('07 Uspora casu'!$K13/'07 Uspora casu'!$L13)^(1/('07 Uspora casu'!$L$5-'07 Uspora casu'!$K$5)),IF(AC$36&gt;MAX('07 Uspora casu'!$K$5:$O$5),(INDEX('07 Uspora casu'!$K13:$O13,MATCH(AC$36,'07 Uspora casu'!$K$5:$O$5,1))/INDEX('07 Uspora casu'!$K13:$O13,MATCH(AC$36,'07 Uspora casu'!$K$5:$O$5,1)-1))^(1/(INDEX('07 Uspora casu'!$K$5:$O$5,MATCH(AC$36,'07 Uspora casu'!$K$5:$O$5,1))-INDEX('07 Uspora casu'!$K$5:$O$5,MATCH(AC$36,'07 Uspora casu'!$K$5:$O$5,1)-1)))*AB44,IFERROR(INDEX('07 Uspora casu'!$K13:$O13,MATCH(AC$36,'07 Uspora casu'!$K$5:$O$5,0))/60,(INDEX('07 Uspora casu'!$K13:$O13,MATCH(AC$36,'07 Uspora casu'!$K$5:$O$5,1)+1)/INDEX('07 Uspora casu'!$K13:$O13,MATCH(AC$36,'07 Uspora casu'!$K$5:$O$5,1)))^(1/(INDEX('07 Uspora casu'!$K$5:$O$5,MATCH(AC$36,'07 Uspora casu'!$K$5:$O$5,1)+1)-INDEX('07 Uspora casu'!$K$5:$O$5,MATCH(AC$36,'07 Uspora casu'!$K$5:$O$5,1))))*AB44))),0),IFERROR(IF(AC$36&lt;MIN('07 Uspora casu'!$K$5:$O$5),AD44*('07 Uspora casu'!$L13/'07 Uspora casu'!$K13)^(1/('07 Uspora casu'!$L$5-'07 Uspora casu'!$K$5)),IF(AC$36&gt;MAX('07 Uspora casu'!$K$5:$O$5),(INDEX('07 Uspora casu'!$K13:$O13,MATCH(AC$36,'07 Uspora casu'!$K$5:$O$5,1)-1)/INDEX('07 Uspora casu'!$K13:$O13,MATCH(AC$36,'07 Uspora casu'!$K$5:$O$5,1)))^(1/(INDEX('07 Uspora casu'!$K$5:$O$5,MATCH(AC$36,'07 Uspora casu'!$K$5:$O$5,1))-INDEX('07 Uspora casu'!$K$5:$O$5,MATCH(AC$36,'07 Uspora casu'!$K$5:$O$5,1)-1)))*AB44,IFERROR($E44/INDEX('07 Uspora casu'!$K13:$O13,MATCH(AC$36,'07 Uspora casu'!$K$5:$O$5,0)),(INDEX('07 Uspora casu'!$K13:$O13,MATCH(AC$36,'07 Uspora casu'!$K$5:$O$5,1))/INDEX('07 Uspora casu'!$K13:$O13,MATCH(AC$36,'07 Uspora casu'!$K$5:$O$5,1)+1))^(1/(INDEX('07 Uspora casu'!$K$5:$O$5,MATCH(AC$36,'07 Uspora casu'!$K$5:$O$5,1)+1)-INDEX('07 Uspora casu'!$K$5:$O$5,MATCH(AC$36,'07 Uspora casu'!$K$5:$O$5,1))))*AB44))),0)))</f>
        <v>0</v>
      </c>
      <c r="AD44" s="48">
        <f>IF($E44="",0,IF('07 Uspora casu'!$D$2="Jazdný čas",IFERROR(IF(AD$36&lt;MIN('07 Uspora casu'!$K$5:$O$5),AE44*('07 Uspora casu'!$K13/'07 Uspora casu'!$L13)^(1/('07 Uspora casu'!$L$5-'07 Uspora casu'!$K$5)),IF(AD$36&gt;MAX('07 Uspora casu'!$K$5:$O$5),(INDEX('07 Uspora casu'!$K13:$O13,MATCH(AD$36,'07 Uspora casu'!$K$5:$O$5,1))/INDEX('07 Uspora casu'!$K13:$O13,MATCH(AD$36,'07 Uspora casu'!$K$5:$O$5,1)-1))^(1/(INDEX('07 Uspora casu'!$K$5:$O$5,MATCH(AD$36,'07 Uspora casu'!$K$5:$O$5,1))-INDEX('07 Uspora casu'!$K$5:$O$5,MATCH(AD$36,'07 Uspora casu'!$K$5:$O$5,1)-1)))*AC44,IFERROR(INDEX('07 Uspora casu'!$K13:$O13,MATCH(AD$36,'07 Uspora casu'!$K$5:$O$5,0))/60,(INDEX('07 Uspora casu'!$K13:$O13,MATCH(AD$36,'07 Uspora casu'!$K$5:$O$5,1)+1)/INDEX('07 Uspora casu'!$K13:$O13,MATCH(AD$36,'07 Uspora casu'!$K$5:$O$5,1)))^(1/(INDEX('07 Uspora casu'!$K$5:$O$5,MATCH(AD$36,'07 Uspora casu'!$K$5:$O$5,1)+1)-INDEX('07 Uspora casu'!$K$5:$O$5,MATCH(AD$36,'07 Uspora casu'!$K$5:$O$5,1))))*AC44))),0),IFERROR(IF(AD$36&lt;MIN('07 Uspora casu'!$K$5:$O$5),AE44*('07 Uspora casu'!$L13/'07 Uspora casu'!$K13)^(1/('07 Uspora casu'!$L$5-'07 Uspora casu'!$K$5)),IF(AD$36&gt;MAX('07 Uspora casu'!$K$5:$O$5),(INDEX('07 Uspora casu'!$K13:$O13,MATCH(AD$36,'07 Uspora casu'!$K$5:$O$5,1)-1)/INDEX('07 Uspora casu'!$K13:$O13,MATCH(AD$36,'07 Uspora casu'!$K$5:$O$5,1)))^(1/(INDEX('07 Uspora casu'!$K$5:$O$5,MATCH(AD$36,'07 Uspora casu'!$K$5:$O$5,1))-INDEX('07 Uspora casu'!$K$5:$O$5,MATCH(AD$36,'07 Uspora casu'!$K$5:$O$5,1)-1)))*AC44,IFERROR($E44/INDEX('07 Uspora casu'!$K13:$O13,MATCH(AD$36,'07 Uspora casu'!$K$5:$O$5,0)),(INDEX('07 Uspora casu'!$K13:$O13,MATCH(AD$36,'07 Uspora casu'!$K$5:$O$5,1))/INDEX('07 Uspora casu'!$K13:$O13,MATCH(AD$36,'07 Uspora casu'!$K$5:$O$5,1)+1))^(1/(INDEX('07 Uspora casu'!$K$5:$O$5,MATCH(AD$36,'07 Uspora casu'!$K$5:$O$5,1)+1)-INDEX('07 Uspora casu'!$K$5:$O$5,MATCH(AD$36,'07 Uspora casu'!$K$5:$O$5,1))))*AC44))),0)))</f>
        <v>0</v>
      </c>
      <c r="AE44" s="48">
        <f>IF($E44="",0,IF('07 Uspora casu'!$D$2="Jazdný čas",IFERROR(IF(AE$36&lt;MIN('07 Uspora casu'!$K$5:$O$5),AF44*('07 Uspora casu'!$K13/'07 Uspora casu'!$L13)^(1/('07 Uspora casu'!$L$5-'07 Uspora casu'!$K$5)),IF(AE$36&gt;MAX('07 Uspora casu'!$K$5:$O$5),(INDEX('07 Uspora casu'!$K13:$O13,MATCH(AE$36,'07 Uspora casu'!$K$5:$O$5,1))/INDEX('07 Uspora casu'!$K13:$O13,MATCH(AE$36,'07 Uspora casu'!$K$5:$O$5,1)-1))^(1/(INDEX('07 Uspora casu'!$K$5:$O$5,MATCH(AE$36,'07 Uspora casu'!$K$5:$O$5,1))-INDEX('07 Uspora casu'!$K$5:$O$5,MATCH(AE$36,'07 Uspora casu'!$K$5:$O$5,1)-1)))*AD44,IFERROR(INDEX('07 Uspora casu'!$K13:$O13,MATCH(AE$36,'07 Uspora casu'!$K$5:$O$5,0))/60,(INDEX('07 Uspora casu'!$K13:$O13,MATCH(AE$36,'07 Uspora casu'!$K$5:$O$5,1)+1)/INDEX('07 Uspora casu'!$K13:$O13,MATCH(AE$36,'07 Uspora casu'!$K$5:$O$5,1)))^(1/(INDEX('07 Uspora casu'!$K$5:$O$5,MATCH(AE$36,'07 Uspora casu'!$K$5:$O$5,1)+1)-INDEX('07 Uspora casu'!$K$5:$O$5,MATCH(AE$36,'07 Uspora casu'!$K$5:$O$5,1))))*AD44))),0),IFERROR(IF(AE$36&lt;MIN('07 Uspora casu'!$K$5:$O$5),AF44*('07 Uspora casu'!$L13/'07 Uspora casu'!$K13)^(1/('07 Uspora casu'!$L$5-'07 Uspora casu'!$K$5)),IF(AE$36&gt;MAX('07 Uspora casu'!$K$5:$O$5),(INDEX('07 Uspora casu'!$K13:$O13,MATCH(AE$36,'07 Uspora casu'!$K$5:$O$5,1)-1)/INDEX('07 Uspora casu'!$K13:$O13,MATCH(AE$36,'07 Uspora casu'!$K$5:$O$5,1)))^(1/(INDEX('07 Uspora casu'!$K$5:$O$5,MATCH(AE$36,'07 Uspora casu'!$K$5:$O$5,1))-INDEX('07 Uspora casu'!$K$5:$O$5,MATCH(AE$36,'07 Uspora casu'!$K$5:$O$5,1)-1)))*AD44,IFERROR($E44/INDEX('07 Uspora casu'!$K13:$O13,MATCH(AE$36,'07 Uspora casu'!$K$5:$O$5,0)),(INDEX('07 Uspora casu'!$K13:$O13,MATCH(AE$36,'07 Uspora casu'!$K$5:$O$5,1))/INDEX('07 Uspora casu'!$K13:$O13,MATCH(AE$36,'07 Uspora casu'!$K$5:$O$5,1)+1))^(1/(INDEX('07 Uspora casu'!$K$5:$O$5,MATCH(AE$36,'07 Uspora casu'!$K$5:$O$5,1)+1)-INDEX('07 Uspora casu'!$K$5:$O$5,MATCH(AE$36,'07 Uspora casu'!$K$5:$O$5,1))))*AD44))),0)))</f>
        <v>0</v>
      </c>
      <c r="AF44" s="48">
        <f>IF($E44="",0,IF('07 Uspora casu'!$D$2="Jazdný čas",IFERROR(IF(AF$36&lt;MIN('07 Uspora casu'!$K$5:$O$5),AG44*('07 Uspora casu'!$K13/'07 Uspora casu'!$L13)^(1/('07 Uspora casu'!$L$5-'07 Uspora casu'!$K$5)),IF(AF$36&gt;MAX('07 Uspora casu'!$K$5:$O$5),(INDEX('07 Uspora casu'!$K13:$O13,MATCH(AF$36,'07 Uspora casu'!$K$5:$O$5,1))/INDEX('07 Uspora casu'!$K13:$O13,MATCH(AF$36,'07 Uspora casu'!$K$5:$O$5,1)-1))^(1/(INDEX('07 Uspora casu'!$K$5:$O$5,MATCH(AF$36,'07 Uspora casu'!$K$5:$O$5,1))-INDEX('07 Uspora casu'!$K$5:$O$5,MATCH(AF$36,'07 Uspora casu'!$K$5:$O$5,1)-1)))*AE44,IFERROR(INDEX('07 Uspora casu'!$K13:$O13,MATCH(AF$36,'07 Uspora casu'!$K$5:$O$5,0))/60,(INDEX('07 Uspora casu'!$K13:$O13,MATCH(AF$36,'07 Uspora casu'!$K$5:$O$5,1)+1)/INDEX('07 Uspora casu'!$K13:$O13,MATCH(AF$36,'07 Uspora casu'!$K$5:$O$5,1)))^(1/(INDEX('07 Uspora casu'!$K$5:$O$5,MATCH(AF$36,'07 Uspora casu'!$K$5:$O$5,1)+1)-INDEX('07 Uspora casu'!$K$5:$O$5,MATCH(AF$36,'07 Uspora casu'!$K$5:$O$5,1))))*AE44))),0),IFERROR(IF(AF$36&lt;MIN('07 Uspora casu'!$K$5:$O$5),AG44*('07 Uspora casu'!$L13/'07 Uspora casu'!$K13)^(1/('07 Uspora casu'!$L$5-'07 Uspora casu'!$K$5)),IF(AF$36&gt;MAX('07 Uspora casu'!$K$5:$O$5),(INDEX('07 Uspora casu'!$K13:$O13,MATCH(AF$36,'07 Uspora casu'!$K$5:$O$5,1)-1)/INDEX('07 Uspora casu'!$K13:$O13,MATCH(AF$36,'07 Uspora casu'!$K$5:$O$5,1)))^(1/(INDEX('07 Uspora casu'!$K$5:$O$5,MATCH(AF$36,'07 Uspora casu'!$K$5:$O$5,1))-INDEX('07 Uspora casu'!$K$5:$O$5,MATCH(AF$36,'07 Uspora casu'!$K$5:$O$5,1)-1)))*AE44,IFERROR($E44/INDEX('07 Uspora casu'!$K13:$O13,MATCH(AF$36,'07 Uspora casu'!$K$5:$O$5,0)),(INDEX('07 Uspora casu'!$K13:$O13,MATCH(AF$36,'07 Uspora casu'!$K$5:$O$5,1))/INDEX('07 Uspora casu'!$K13:$O13,MATCH(AF$36,'07 Uspora casu'!$K$5:$O$5,1)+1))^(1/(INDEX('07 Uspora casu'!$K$5:$O$5,MATCH(AF$36,'07 Uspora casu'!$K$5:$O$5,1)+1)-INDEX('07 Uspora casu'!$K$5:$O$5,MATCH(AF$36,'07 Uspora casu'!$K$5:$O$5,1))))*AE44))),0)))</f>
        <v>0</v>
      </c>
      <c r="AG44" s="48">
        <f>IF($E44="",0,IF('07 Uspora casu'!$D$2="Jazdný čas",IFERROR(IF(AG$36&lt;MIN('07 Uspora casu'!$K$5:$O$5),AH44*('07 Uspora casu'!$K13/'07 Uspora casu'!$L13)^(1/('07 Uspora casu'!$L$5-'07 Uspora casu'!$K$5)),IF(AG$36&gt;MAX('07 Uspora casu'!$K$5:$O$5),(INDEX('07 Uspora casu'!$K13:$O13,MATCH(AG$36,'07 Uspora casu'!$K$5:$O$5,1))/INDEX('07 Uspora casu'!$K13:$O13,MATCH(AG$36,'07 Uspora casu'!$K$5:$O$5,1)-1))^(1/(INDEX('07 Uspora casu'!$K$5:$O$5,MATCH(AG$36,'07 Uspora casu'!$K$5:$O$5,1))-INDEX('07 Uspora casu'!$K$5:$O$5,MATCH(AG$36,'07 Uspora casu'!$K$5:$O$5,1)-1)))*AF44,IFERROR(INDEX('07 Uspora casu'!$K13:$O13,MATCH(AG$36,'07 Uspora casu'!$K$5:$O$5,0))/60,(INDEX('07 Uspora casu'!$K13:$O13,MATCH(AG$36,'07 Uspora casu'!$K$5:$O$5,1)+1)/INDEX('07 Uspora casu'!$K13:$O13,MATCH(AG$36,'07 Uspora casu'!$K$5:$O$5,1)))^(1/(INDEX('07 Uspora casu'!$K$5:$O$5,MATCH(AG$36,'07 Uspora casu'!$K$5:$O$5,1)+1)-INDEX('07 Uspora casu'!$K$5:$O$5,MATCH(AG$36,'07 Uspora casu'!$K$5:$O$5,1))))*AF44))),0),IFERROR(IF(AG$36&lt;MIN('07 Uspora casu'!$K$5:$O$5),AH44*('07 Uspora casu'!$L13/'07 Uspora casu'!$K13)^(1/('07 Uspora casu'!$L$5-'07 Uspora casu'!$K$5)),IF(AG$36&gt;MAX('07 Uspora casu'!$K$5:$O$5),(INDEX('07 Uspora casu'!$K13:$O13,MATCH(AG$36,'07 Uspora casu'!$K$5:$O$5,1)-1)/INDEX('07 Uspora casu'!$K13:$O13,MATCH(AG$36,'07 Uspora casu'!$K$5:$O$5,1)))^(1/(INDEX('07 Uspora casu'!$K$5:$O$5,MATCH(AG$36,'07 Uspora casu'!$K$5:$O$5,1))-INDEX('07 Uspora casu'!$K$5:$O$5,MATCH(AG$36,'07 Uspora casu'!$K$5:$O$5,1)-1)))*AF44,IFERROR($E44/INDEX('07 Uspora casu'!$K13:$O13,MATCH(AG$36,'07 Uspora casu'!$K$5:$O$5,0)),(INDEX('07 Uspora casu'!$K13:$O13,MATCH(AG$36,'07 Uspora casu'!$K$5:$O$5,1))/INDEX('07 Uspora casu'!$K13:$O13,MATCH(AG$36,'07 Uspora casu'!$K$5:$O$5,1)+1))^(1/(INDEX('07 Uspora casu'!$K$5:$O$5,MATCH(AG$36,'07 Uspora casu'!$K$5:$O$5,1)+1)-INDEX('07 Uspora casu'!$K$5:$O$5,MATCH(AG$36,'07 Uspora casu'!$K$5:$O$5,1))))*AF44))),0)))</f>
        <v>0</v>
      </c>
      <c r="AH44" s="48">
        <f>IF($E44="",0,IF('07 Uspora casu'!$D$2="Jazdný čas",IFERROR(IF(AH$36&lt;MIN('07 Uspora casu'!$K$5:$O$5),AI44*('07 Uspora casu'!$K13/'07 Uspora casu'!$L13)^(1/('07 Uspora casu'!$L$5-'07 Uspora casu'!$K$5)),IF(AH$36&gt;MAX('07 Uspora casu'!$K$5:$O$5),(INDEX('07 Uspora casu'!$K13:$O13,MATCH(AH$36,'07 Uspora casu'!$K$5:$O$5,1))/INDEX('07 Uspora casu'!$K13:$O13,MATCH(AH$36,'07 Uspora casu'!$K$5:$O$5,1)-1))^(1/(INDEX('07 Uspora casu'!$K$5:$O$5,MATCH(AH$36,'07 Uspora casu'!$K$5:$O$5,1))-INDEX('07 Uspora casu'!$K$5:$O$5,MATCH(AH$36,'07 Uspora casu'!$K$5:$O$5,1)-1)))*AG44,IFERROR(INDEX('07 Uspora casu'!$K13:$O13,MATCH(AH$36,'07 Uspora casu'!$K$5:$O$5,0))/60,(INDEX('07 Uspora casu'!$K13:$O13,MATCH(AH$36,'07 Uspora casu'!$K$5:$O$5,1)+1)/INDEX('07 Uspora casu'!$K13:$O13,MATCH(AH$36,'07 Uspora casu'!$K$5:$O$5,1)))^(1/(INDEX('07 Uspora casu'!$K$5:$O$5,MATCH(AH$36,'07 Uspora casu'!$K$5:$O$5,1)+1)-INDEX('07 Uspora casu'!$K$5:$O$5,MATCH(AH$36,'07 Uspora casu'!$K$5:$O$5,1))))*AG44))),0),IFERROR(IF(AH$36&lt;MIN('07 Uspora casu'!$K$5:$O$5),AI44*('07 Uspora casu'!$L13/'07 Uspora casu'!$K13)^(1/('07 Uspora casu'!$L$5-'07 Uspora casu'!$K$5)),IF(AH$36&gt;MAX('07 Uspora casu'!$K$5:$O$5),(INDEX('07 Uspora casu'!$K13:$O13,MATCH(AH$36,'07 Uspora casu'!$K$5:$O$5,1)-1)/INDEX('07 Uspora casu'!$K13:$O13,MATCH(AH$36,'07 Uspora casu'!$K$5:$O$5,1)))^(1/(INDEX('07 Uspora casu'!$K$5:$O$5,MATCH(AH$36,'07 Uspora casu'!$K$5:$O$5,1))-INDEX('07 Uspora casu'!$K$5:$O$5,MATCH(AH$36,'07 Uspora casu'!$K$5:$O$5,1)-1)))*AG44,IFERROR($E44/INDEX('07 Uspora casu'!$K13:$O13,MATCH(AH$36,'07 Uspora casu'!$K$5:$O$5,0)),(INDEX('07 Uspora casu'!$K13:$O13,MATCH(AH$36,'07 Uspora casu'!$K$5:$O$5,1))/INDEX('07 Uspora casu'!$K13:$O13,MATCH(AH$36,'07 Uspora casu'!$K$5:$O$5,1)+1))^(1/(INDEX('07 Uspora casu'!$K$5:$O$5,MATCH(AH$36,'07 Uspora casu'!$K$5:$O$5,1)+1)-INDEX('07 Uspora casu'!$K$5:$O$5,MATCH(AH$36,'07 Uspora casu'!$K$5:$O$5,1))))*AG44))),0)))</f>
        <v>0</v>
      </c>
      <c r="AI44" s="48">
        <f>IF($E44="",0,IF('07 Uspora casu'!$D$2="Jazdný čas",IFERROR(IF(AI$36&lt;MIN('07 Uspora casu'!$K$5:$O$5),AJ44*('07 Uspora casu'!$K13/'07 Uspora casu'!$L13)^(1/('07 Uspora casu'!$L$5-'07 Uspora casu'!$K$5)),IF(AI$36&gt;MAX('07 Uspora casu'!$K$5:$O$5),(INDEX('07 Uspora casu'!$K13:$O13,MATCH(AI$36,'07 Uspora casu'!$K$5:$O$5,1))/INDEX('07 Uspora casu'!$K13:$O13,MATCH(AI$36,'07 Uspora casu'!$K$5:$O$5,1)-1))^(1/(INDEX('07 Uspora casu'!$K$5:$O$5,MATCH(AI$36,'07 Uspora casu'!$K$5:$O$5,1))-INDEX('07 Uspora casu'!$K$5:$O$5,MATCH(AI$36,'07 Uspora casu'!$K$5:$O$5,1)-1)))*AH44,IFERROR(INDEX('07 Uspora casu'!$K13:$O13,MATCH(AI$36,'07 Uspora casu'!$K$5:$O$5,0))/60,(INDEX('07 Uspora casu'!$K13:$O13,MATCH(AI$36,'07 Uspora casu'!$K$5:$O$5,1)+1)/INDEX('07 Uspora casu'!$K13:$O13,MATCH(AI$36,'07 Uspora casu'!$K$5:$O$5,1)))^(1/(INDEX('07 Uspora casu'!$K$5:$O$5,MATCH(AI$36,'07 Uspora casu'!$K$5:$O$5,1)+1)-INDEX('07 Uspora casu'!$K$5:$O$5,MATCH(AI$36,'07 Uspora casu'!$K$5:$O$5,1))))*AH44))),0),IFERROR(IF(AI$36&lt;MIN('07 Uspora casu'!$K$5:$O$5),AJ44*('07 Uspora casu'!$L13/'07 Uspora casu'!$K13)^(1/('07 Uspora casu'!$L$5-'07 Uspora casu'!$K$5)),IF(AI$36&gt;MAX('07 Uspora casu'!$K$5:$O$5),(INDEX('07 Uspora casu'!$K13:$O13,MATCH(AI$36,'07 Uspora casu'!$K$5:$O$5,1)-1)/INDEX('07 Uspora casu'!$K13:$O13,MATCH(AI$36,'07 Uspora casu'!$K$5:$O$5,1)))^(1/(INDEX('07 Uspora casu'!$K$5:$O$5,MATCH(AI$36,'07 Uspora casu'!$K$5:$O$5,1))-INDEX('07 Uspora casu'!$K$5:$O$5,MATCH(AI$36,'07 Uspora casu'!$K$5:$O$5,1)-1)))*AH44,IFERROR($E44/INDEX('07 Uspora casu'!$K13:$O13,MATCH(AI$36,'07 Uspora casu'!$K$5:$O$5,0)),(INDEX('07 Uspora casu'!$K13:$O13,MATCH(AI$36,'07 Uspora casu'!$K$5:$O$5,1))/INDEX('07 Uspora casu'!$K13:$O13,MATCH(AI$36,'07 Uspora casu'!$K$5:$O$5,1)+1))^(1/(INDEX('07 Uspora casu'!$K$5:$O$5,MATCH(AI$36,'07 Uspora casu'!$K$5:$O$5,1)+1)-INDEX('07 Uspora casu'!$K$5:$O$5,MATCH(AI$36,'07 Uspora casu'!$K$5:$O$5,1))))*AH44))),0)))</f>
        <v>0</v>
      </c>
      <c r="AJ44" s="48">
        <f>IF($E44="",0,IF('07 Uspora casu'!$D$2="Jazdný čas",IFERROR(IF(AJ$36&lt;MIN('07 Uspora casu'!$K$5:$O$5),AK44*('07 Uspora casu'!$K13/'07 Uspora casu'!$L13)^(1/('07 Uspora casu'!$L$5-'07 Uspora casu'!$K$5)),IF(AJ$36&gt;MAX('07 Uspora casu'!$K$5:$O$5),(INDEX('07 Uspora casu'!$K13:$O13,MATCH(AJ$36,'07 Uspora casu'!$K$5:$O$5,1))/INDEX('07 Uspora casu'!$K13:$O13,MATCH(AJ$36,'07 Uspora casu'!$K$5:$O$5,1)-1))^(1/(INDEX('07 Uspora casu'!$K$5:$O$5,MATCH(AJ$36,'07 Uspora casu'!$K$5:$O$5,1))-INDEX('07 Uspora casu'!$K$5:$O$5,MATCH(AJ$36,'07 Uspora casu'!$K$5:$O$5,1)-1)))*AI44,IFERROR(INDEX('07 Uspora casu'!$K13:$O13,MATCH(AJ$36,'07 Uspora casu'!$K$5:$O$5,0))/60,(INDEX('07 Uspora casu'!$K13:$O13,MATCH(AJ$36,'07 Uspora casu'!$K$5:$O$5,1)+1)/INDEX('07 Uspora casu'!$K13:$O13,MATCH(AJ$36,'07 Uspora casu'!$K$5:$O$5,1)))^(1/(INDEX('07 Uspora casu'!$K$5:$O$5,MATCH(AJ$36,'07 Uspora casu'!$K$5:$O$5,1)+1)-INDEX('07 Uspora casu'!$K$5:$O$5,MATCH(AJ$36,'07 Uspora casu'!$K$5:$O$5,1))))*AI44))),0),IFERROR(IF(AJ$36&lt;MIN('07 Uspora casu'!$K$5:$O$5),AK44*('07 Uspora casu'!$L13/'07 Uspora casu'!$K13)^(1/('07 Uspora casu'!$L$5-'07 Uspora casu'!$K$5)),IF(AJ$36&gt;MAX('07 Uspora casu'!$K$5:$O$5),(INDEX('07 Uspora casu'!$K13:$O13,MATCH(AJ$36,'07 Uspora casu'!$K$5:$O$5,1)-1)/INDEX('07 Uspora casu'!$K13:$O13,MATCH(AJ$36,'07 Uspora casu'!$K$5:$O$5,1)))^(1/(INDEX('07 Uspora casu'!$K$5:$O$5,MATCH(AJ$36,'07 Uspora casu'!$K$5:$O$5,1))-INDEX('07 Uspora casu'!$K$5:$O$5,MATCH(AJ$36,'07 Uspora casu'!$K$5:$O$5,1)-1)))*AI44,IFERROR($E44/INDEX('07 Uspora casu'!$K13:$O13,MATCH(AJ$36,'07 Uspora casu'!$K$5:$O$5,0)),(INDEX('07 Uspora casu'!$K13:$O13,MATCH(AJ$36,'07 Uspora casu'!$K$5:$O$5,1))/INDEX('07 Uspora casu'!$K13:$O13,MATCH(AJ$36,'07 Uspora casu'!$K$5:$O$5,1)+1))^(1/(INDEX('07 Uspora casu'!$K$5:$O$5,MATCH(AJ$36,'07 Uspora casu'!$K$5:$O$5,1)+1)-INDEX('07 Uspora casu'!$K$5:$O$5,MATCH(AJ$36,'07 Uspora casu'!$K$5:$O$5,1))))*AI44))),0)))</f>
        <v>0</v>
      </c>
      <c r="AK44" s="48">
        <f>IF($E44="",0,IF('07 Uspora casu'!$D$2="Jazdný čas",IFERROR(IF(AK$36&lt;MIN('07 Uspora casu'!$K$5:$O$5),AL44*('07 Uspora casu'!$K13/'07 Uspora casu'!$L13)^(1/('07 Uspora casu'!$L$5-'07 Uspora casu'!$K$5)),IF(AK$36&gt;MAX('07 Uspora casu'!$K$5:$O$5),(INDEX('07 Uspora casu'!$K13:$O13,MATCH(AK$36,'07 Uspora casu'!$K$5:$O$5,1))/INDEX('07 Uspora casu'!$K13:$O13,MATCH(AK$36,'07 Uspora casu'!$K$5:$O$5,1)-1))^(1/(INDEX('07 Uspora casu'!$K$5:$O$5,MATCH(AK$36,'07 Uspora casu'!$K$5:$O$5,1))-INDEX('07 Uspora casu'!$K$5:$O$5,MATCH(AK$36,'07 Uspora casu'!$K$5:$O$5,1)-1)))*AJ44,IFERROR(INDEX('07 Uspora casu'!$K13:$O13,MATCH(AK$36,'07 Uspora casu'!$K$5:$O$5,0))/60,(INDEX('07 Uspora casu'!$K13:$O13,MATCH(AK$36,'07 Uspora casu'!$K$5:$O$5,1)+1)/INDEX('07 Uspora casu'!$K13:$O13,MATCH(AK$36,'07 Uspora casu'!$K$5:$O$5,1)))^(1/(INDEX('07 Uspora casu'!$K$5:$O$5,MATCH(AK$36,'07 Uspora casu'!$K$5:$O$5,1)+1)-INDEX('07 Uspora casu'!$K$5:$O$5,MATCH(AK$36,'07 Uspora casu'!$K$5:$O$5,1))))*AJ44))),0),IFERROR(IF(AK$36&lt;MIN('07 Uspora casu'!$K$5:$O$5),AL44*('07 Uspora casu'!$L13/'07 Uspora casu'!$K13)^(1/('07 Uspora casu'!$L$5-'07 Uspora casu'!$K$5)),IF(AK$36&gt;MAX('07 Uspora casu'!$K$5:$O$5),(INDEX('07 Uspora casu'!$K13:$O13,MATCH(AK$36,'07 Uspora casu'!$K$5:$O$5,1)-1)/INDEX('07 Uspora casu'!$K13:$O13,MATCH(AK$36,'07 Uspora casu'!$K$5:$O$5,1)))^(1/(INDEX('07 Uspora casu'!$K$5:$O$5,MATCH(AK$36,'07 Uspora casu'!$K$5:$O$5,1))-INDEX('07 Uspora casu'!$K$5:$O$5,MATCH(AK$36,'07 Uspora casu'!$K$5:$O$5,1)-1)))*AJ44,IFERROR($E44/INDEX('07 Uspora casu'!$K13:$O13,MATCH(AK$36,'07 Uspora casu'!$K$5:$O$5,0)),(INDEX('07 Uspora casu'!$K13:$O13,MATCH(AK$36,'07 Uspora casu'!$K$5:$O$5,1))/INDEX('07 Uspora casu'!$K13:$O13,MATCH(AK$36,'07 Uspora casu'!$K$5:$O$5,1)+1))^(1/(INDEX('07 Uspora casu'!$K$5:$O$5,MATCH(AK$36,'07 Uspora casu'!$K$5:$O$5,1)+1)-INDEX('07 Uspora casu'!$K$5:$O$5,MATCH(AK$36,'07 Uspora casu'!$K$5:$O$5,1))))*AJ44))),0)))</f>
        <v>0</v>
      </c>
      <c r="AL44" s="48">
        <f>IF($E44="",0,IF('07 Uspora casu'!$D$2="Jazdný čas",IFERROR(IF(AL$36&lt;MIN('07 Uspora casu'!$K$5:$O$5),AM44*('07 Uspora casu'!$K13/'07 Uspora casu'!$L13)^(1/('07 Uspora casu'!$L$5-'07 Uspora casu'!$K$5)),IF(AL$36&gt;MAX('07 Uspora casu'!$K$5:$O$5),(INDEX('07 Uspora casu'!$K13:$O13,MATCH(AL$36,'07 Uspora casu'!$K$5:$O$5,1))/INDEX('07 Uspora casu'!$K13:$O13,MATCH(AL$36,'07 Uspora casu'!$K$5:$O$5,1)-1))^(1/(INDEX('07 Uspora casu'!$K$5:$O$5,MATCH(AL$36,'07 Uspora casu'!$K$5:$O$5,1))-INDEX('07 Uspora casu'!$K$5:$O$5,MATCH(AL$36,'07 Uspora casu'!$K$5:$O$5,1)-1)))*AK44,IFERROR(INDEX('07 Uspora casu'!$K13:$O13,MATCH(AL$36,'07 Uspora casu'!$K$5:$O$5,0))/60,(INDEX('07 Uspora casu'!$K13:$O13,MATCH(AL$36,'07 Uspora casu'!$K$5:$O$5,1)+1)/INDEX('07 Uspora casu'!$K13:$O13,MATCH(AL$36,'07 Uspora casu'!$K$5:$O$5,1)))^(1/(INDEX('07 Uspora casu'!$K$5:$O$5,MATCH(AL$36,'07 Uspora casu'!$K$5:$O$5,1)+1)-INDEX('07 Uspora casu'!$K$5:$O$5,MATCH(AL$36,'07 Uspora casu'!$K$5:$O$5,1))))*AK44))),0),IFERROR(IF(AL$36&lt;MIN('07 Uspora casu'!$K$5:$O$5),AM44*('07 Uspora casu'!$L13/'07 Uspora casu'!$K13)^(1/('07 Uspora casu'!$L$5-'07 Uspora casu'!$K$5)),IF(AL$36&gt;MAX('07 Uspora casu'!$K$5:$O$5),(INDEX('07 Uspora casu'!$K13:$O13,MATCH(AL$36,'07 Uspora casu'!$K$5:$O$5,1)-1)/INDEX('07 Uspora casu'!$K13:$O13,MATCH(AL$36,'07 Uspora casu'!$K$5:$O$5,1)))^(1/(INDEX('07 Uspora casu'!$K$5:$O$5,MATCH(AL$36,'07 Uspora casu'!$K$5:$O$5,1))-INDEX('07 Uspora casu'!$K$5:$O$5,MATCH(AL$36,'07 Uspora casu'!$K$5:$O$5,1)-1)))*AK44,IFERROR($E44/INDEX('07 Uspora casu'!$K13:$O13,MATCH(AL$36,'07 Uspora casu'!$K$5:$O$5,0)),(INDEX('07 Uspora casu'!$K13:$O13,MATCH(AL$36,'07 Uspora casu'!$K$5:$O$5,1))/INDEX('07 Uspora casu'!$K13:$O13,MATCH(AL$36,'07 Uspora casu'!$K$5:$O$5,1)+1))^(1/(INDEX('07 Uspora casu'!$K$5:$O$5,MATCH(AL$36,'07 Uspora casu'!$K$5:$O$5,1)+1)-INDEX('07 Uspora casu'!$K$5:$O$5,MATCH(AL$36,'07 Uspora casu'!$K$5:$O$5,1))))*AK44))),0)))</f>
        <v>0</v>
      </c>
      <c r="AM44" s="48">
        <f>IF($E44="",0,IF('07 Uspora casu'!$D$2="Jazdný čas",IFERROR(IF(AM$36&lt;MIN('07 Uspora casu'!$K$5:$O$5),AN44*('07 Uspora casu'!$K13/'07 Uspora casu'!$L13)^(1/('07 Uspora casu'!$L$5-'07 Uspora casu'!$K$5)),IF(AM$36&gt;MAX('07 Uspora casu'!$K$5:$O$5),(INDEX('07 Uspora casu'!$K13:$O13,MATCH(AM$36,'07 Uspora casu'!$K$5:$O$5,1))/INDEX('07 Uspora casu'!$K13:$O13,MATCH(AM$36,'07 Uspora casu'!$K$5:$O$5,1)-1))^(1/(INDEX('07 Uspora casu'!$K$5:$O$5,MATCH(AM$36,'07 Uspora casu'!$K$5:$O$5,1))-INDEX('07 Uspora casu'!$K$5:$O$5,MATCH(AM$36,'07 Uspora casu'!$K$5:$O$5,1)-1)))*AL44,IFERROR(INDEX('07 Uspora casu'!$K13:$O13,MATCH(AM$36,'07 Uspora casu'!$K$5:$O$5,0))/60,(INDEX('07 Uspora casu'!$K13:$O13,MATCH(AM$36,'07 Uspora casu'!$K$5:$O$5,1)+1)/INDEX('07 Uspora casu'!$K13:$O13,MATCH(AM$36,'07 Uspora casu'!$K$5:$O$5,1)))^(1/(INDEX('07 Uspora casu'!$K$5:$O$5,MATCH(AM$36,'07 Uspora casu'!$K$5:$O$5,1)+1)-INDEX('07 Uspora casu'!$K$5:$O$5,MATCH(AM$36,'07 Uspora casu'!$K$5:$O$5,1))))*AL44))),0),IFERROR(IF(AM$36&lt;MIN('07 Uspora casu'!$K$5:$O$5),AN44*('07 Uspora casu'!$L13/'07 Uspora casu'!$K13)^(1/('07 Uspora casu'!$L$5-'07 Uspora casu'!$K$5)),IF(AM$36&gt;MAX('07 Uspora casu'!$K$5:$O$5),(INDEX('07 Uspora casu'!$K13:$O13,MATCH(AM$36,'07 Uspora casu'!$K$5:$O$5,1)-1)/INDEX('07 Uspora casu'!$K13:$O13,MATCH(AM$36,'07 Uspora casu'!$K$5:$O$5,1)))^(1/(INDEX('07 Uspora casu'!$K$5:$O$5,MATCH(AM$36,'07 Uspora casu'!$K$5:$O$5,1))-INDEX('07 Uspora casu'!$K$5:$O$5,MATCH(AM$36,'07 Uspora casu'!$K$5:$O$5,1)-1)))*AL44,IFERROR($E44/INDEX('07 Uspora casu'!$K13:$O13,MATCH(AM$36,'07 Uspora casu'!$K$5:$O$5,0)),(INDEX('07 Uspora casu'!$K13:$O13,MATCH(AM$36,'07 Uspora casu'!$K$5:$O$5,1))/INDEX('07 Uspora casu'!$K13:$O13,MATCH(AM$36,'07 Uspora casu'!$K$5:$O$5,1)+1))^(1/(INDEX('07 Uspora casu'!$K$5:$O$5,MATCH(AM$36,'07 Uspora casu'!$K$5:$O$5,1)+1)-INDEX('07 Uspora casu'!$K$5:$O$5,MATCH(AM$36,'07 Uspora casu'!$K$5:$O$5,1))))*AL44))),0)))</f>
        <v>0</v>
      </c>
      <c r="AN44" s="48">
        <f>IF($E44="",0,IF('07 Uspora casu'!$D$2="Jazdný čas",IFERROR(IF(AN$36&lt;MIN('07 Uspora casu'!$K$5:$O$5),AO44*('07 Uspora casu'!$K13/'07 Uspora casu'!$L13)^(1/('07 Uspora casu'!$L$5-'07 Uspora casu'!$K$5)),IF(AN$36&gt;MAX('07 Uspora casu'!$K$5:$O$5),(INDEX('07 Uspora casu'!$K13:$O13,MATCH(AN$36,'07 Uspora casu'!$K$5:$O$5,1))/INDEX('07 Uspora casu'!$K13:$O13,MATCH(AN$36,'07 Uspora casu'!$K$5:$O$5,1)-1))^(1/(INDEX('07 Uspora casu'!$K$5:$O$5,MATCH(AN$36,'07 Uspora casu'!$K$5:$O$5,1))-INDEX('07 Uspora casu'!$K$5:$O$5,MATCH(AN$36,'07 Uspora casu'!$K$5:$O$5,1)-1)))*AM44,IFERROR(INDEX('07 Uspora casu'!$K13:$O13,MATCH(AN$36,'07 Uspora casu'!$K$5:$O$5,0))/60,(INDEX('07 Uspora casu'!$K13:$O13,MATCH(AN$36,'07 Uspora casu'!$K$5:$O$5,1)+1)/INDEX('07 Uspora casu'!$K13:$O13,MATCH(AN$36,'07 Uspora casu'!$K$5:$O$5,1)))^(1/(INDEX('07 Uspora casu'!$K$5:$O$5,MATCH(AN$36,'07 Uspora casu'!$K$5:$O$5,1)+1)-INDEX('07 Uspora casu'!$K$5:$O$5,MATCH(AN$36,'07 Uspora casu'!$K$5:$O$5,1))))*AM44))),0),IFERROR(IF(AN$36&lt;MIN('07 Uspora casu'!$K$5:$O$5),AO44*('07 Uspora casu'!$L13/'07 Uspora casu'!$K13)^(1/('07 Uspora casu'!$L$5-'07 Uspora casu'!$K$5)),IF(AN$36&gt;MAX('07 Uspora casu'!$K$5:$O$5),(INDEX('07 Uspora casu'!$K13:$O13,MATCH(AN$36,'07 Uspora casu'!$K$5:$O$5,1)-1)/INDEX('07 Uspora casu'!$K13:$O13,MATCH(AN$36,'07 Uspora casu'!$K$5:$O$5,1)))^(1/(INDEX('07 Uspora casu'!$K$5:$O$5,MATCH(AN$36,'07 Uspora casu'!$K$5:$O$5,1))-INDEX('07 Uspora casu'!$K$5:$O$5,MATCH(AN$36,'07 Uspora casu'!$K$5:$O$5,1)-1)))*AM44,IFERROR($E44/INDEX('07 Uspora casu'!$K13:$O13,MATCH(AN$36,'07 Uspora casu'!$K$5:$O$5,0)),(INDEX('07 Uspora casu'!$K13:$O13,MATCH(AN$36,'07 Uspora casu'!$K$5:$O$5,1))/INDEX('07 Uspora casu'!$K13:$O13,MATCH(AN$36,'07 Uspora casu'!$K$5:$O$5,1)+1))^(1/(INDEX('07 Uspora casu'!$K$5:$O$5,MATCH(AN$36,'07 Uspora casu'!$K$5:$O$5,1)+1)-INDEX('07 Uspora casu'!$K$5:$O$5,MATCH(AN$36,'07 Uspora casu'!$K$5:$O$5,1))))*AM44))),0)))</f>
        <v>0</v>
      </c>
      <c r="AO44" s="48">
        <f>IF($E44="",0,IF('07 Uspora casu'!$D$2="Jazdný čas",IFERROR(IF(AO$36&lt;MIN('07 Uspora casu'!$K$5:$O$5),AP44*('07 Uspora casu'!$K13/'07 Uspora casu'!$L13)^(1/('07 Uspora casu'!$L$5-'07 Uspora casu'!$K$5)),IF(AO$36&gt;MAX('07 Uspora casu'!$K$5:$O$5),(INDEX('07 Uspora casu'!$K13:$O13,MATCH(AO$36,'07 Uspora casu'!$K$5:$O$5,1))/INDEX('07 Uspora casu'!$K13:$O13,MATCH(AO$36,'07 Uspora casu'!$K$5:$O$5,1)-1))^(1/(INDEX('07 Uspora casu'!$K$5:$O$5,MATCH(AO$36,'07 Uspora casu'!$K$5:$O$5,1))-INDEX('07 Uspora casu'!$K$5:$O$5,MATCH(AO$36,'07 Uspora casu'!$K$5:$O$5,1)-1)))*AN44,IFERROR(INDEX('07 Uspora casu'!$K13:$O13,MATCH(AO$36,'07 Uspora casu'!$K$5:$O$5,0))/60,(INDEX('07 Uspora casu'!$K13:$O13,MATCH(AO$36,'07 Uspora casu'!$K$5:$O$5,1)+1)/INDEX('07 Uspora casu'!$K13:$O13,MATCH(AO$36,'07 Uspora casu'!$K$5:$O$5,1)))^(1/(INDEX('07 Uspora casu'!$K$5:$O$5,MATCH(AO$36,'07 Uspora casu'!$K$5:$O$5,1)+1)-INDEX('07 Uspora casu'!$K$5:$O$5,MATCH(AO$36,'07 Uspora casu'!$K$5:$O$5,1))))*AN44))),0),IFERROR(IF(AO$36&lt;MIN('07 Uspora casu'!$K$5:$O$5),AP44*('07 Uspora casu'!$L13/'07 Uspora casu'!$K13)^(1/('07 Uspora casu'!$L$5-'07 Uspora casu'!$K$5)),IF(AO$36&gt;MAX('07 Uspora casu'!$K$5:$O$5),(INDEX('07 Uspora casu'!$K13:$O13,MATCH(AO$36,'07 Uspora casu'!$K$5:$O$5,1)-1)/INDEX('07 Uspora casu'!$K13:$O13,MATCH(AO$36,'07 Uspora casu'!$K$5:$O$5,1)))^(1/(INDEX('07 Uspora casu'!$K$5:$O$5,MATCH(AO$36,'07 Uspora casu'!$K$5:$O$5,1))-INDEX('07 Uspora casu'!$K$5:$O$5,MATCH(AO$36,'07 Uspora casu'!$K$5:$O$5,1)-1)))*AN44,IFERROR($E44/INDEX('07 Uspora casu'!$K13:$O13,MATCH(AO$36,'07 Uspora casu'!$K$5:$O$5,0)),(INDEX('07 Uspora casu'!$K13:$O13,MATCH(AO$36,'07 Uspora casu'!$K$5:$O$5,1))/INDEX('07 Uspora casu'!$K13:$O13,MATCH(AO$36,'07 Uspora casu'!$K$5:$O$5,1)+1))^(1/(INDEX('07 Uspora casu'!$K$5:$O$5,MATCH(AO$36,'07 Uspora casu'!$K$5:$O$5,1)+1)-INDEX('07 Uspora casu'!$K$5:$O$5,MATCH(AO$36,'07 Uspora casu'!$K$5:$O$5,1))))*AN44))),0)))</f>
        <v>0</v>
      </c>
      <c r="AP44" s="48">
        <f>IF($E44="",0,IF('07 Uspora casu'!$D$2="Jazdný čas",IFERROR(IF(AP$36&lt;MIN('07 Uspora casu'!$K$5:$O$5),AQ44*('07 Uspora casu'!$K13/'07 Uspora casu'!$L13)^(1/('07 Uspora casu'!$L$5-'07 Uspora casu'!$K$5)),IF(AP$36&gt;MAX('07 Uspora casu'!$K$5:$O$5),(INDEX('07 Uspora casu'!$K13:$O13,MATCH(AP$36,'07 Uspora casu'!$K$5:$O$5,1))/INDEX('07 Uspora casu'!$K13:$O13,MATCH(AP$36,'07 Uspora casu'!$K$5:$O$5,1)-1))^(1/(INDEX('07 Uspora casu'!$K$5:$O$5,MATCH(AP$36,'07 Uspora casu'!$K$5:$O$5,1))-INDEX('07 Uspora casu'!$K$5:$O$5,MATCH(AP$36,'07 Uspora casu'!$K$5:$O$5,1)-1)))*AO44,IFERROR(INDEX('07 Uspora casu'!$K13:$O13,MATCH(AP$36,'07 Uspora casu'!$K$5:$O$5,0))/60,(INDEX('07 Uspora casu'!$K13:$O13,MATCH(AP$36,'07 Uspora casu'!$K$5:$O$5,1)+1)/INDEX('07 Uspora casu'!$K13:$O13,MATCH(AP$36,'07 Uspora casu'!$K$5:$O$5,1)))^(1/(INDEX('07 Uspora casu'!$K$5:$O$5,MATCH(AP$36,'07 Uspora casu'!$K$5:$O$5,1)+1)-INDEX('07 Uspora casu'!$K$5:$O$5,MATCH(AP$36,'07 Uspora casu'!$K$5:$O$5,1))))*AO44))),0),IFERROR(IF(AP$36&lt;MIN('07 Uspora casu'!$K$5:$O$5),AQ44*('07 Uspora casu'!$L13/'07 Uspora casu'!$K13)^(1/('07 Uspora casu'!$L$5-'07 Uspora casu'!$K$5)),IF(AP$36&gt;MAX('07 Uspora casu'!$K$5:$O$5),(INDEX('07 Uspora casu'!$K13:$O13,MATCH(AP$36,'07 Uspora casu'!$K$5:$O$5,1)-1)/INDEX('07 Uspora casu'!$K13:$O13,MATCH(AP$36,'07 Uspora casu'!$K$5:$O$5,1)))^(1/(INDEX('07 Uspora casu'!$K$5:$O$5,MATCH(AP$36,'07 Uspora casu'!$K$5:$O$5,1))-INDEX('07 Uspora casu'!$K$5:$O$5,MATCH(AP$36,'07 Uspora casu'!$K$5:$O$5,1)-1)))*AO44,IFERROR($E44/INDEX('07 Uspora casu'!$K13:$O13,MATCH(AP$36,'07 Uspora casu'!$K$5:$O$5,0)),(INDEX('07 Uspora casu'!$K13:$O13,MATCH(AP$36,'07 Uspora casu'!$K$5:$O$5,1))/INDEX('07 Uspora casu'!$K13:$O13,MATCH(AP$36,'07 Uspora casu'!$K$5:$O$5,1)+1))^(1/(INDEX('07 Uspora casu'!$K$5:$O$5,MATCH(AP$36,'07 Uspora casu'!$K$5:$O$5,1)+1)-INDEX('07 Uspora casu'!$K$5:$O$5,MATCH(AP$36,'07 Uspora casu'!$K$5:$O$5,1))))*AO44))),0)))</f>
        <v>0</v>
      </c>
      <c r="AQ44" s="48">
        <f>IF($E44="",0,IF('07 Uspora casu'!$D$2="Jazdný čas",IFERROR(IF(AQ$36&lt;MIN('07 Uspora casu'!$K$5:$O$5),AR44*('07 Uspora casu'!$K13/'07 Uspora casu'!$L13)^(1/('07 Uspora casu'!$L$5-'07 Uspora casu'!$K$5)),IF(AQ$36&gt;MAX('07 Uspora casu'!$K$5:$O$5),(INDEX('07 Uspora casu'!$K13:$O13,MATCH(AQ$36,'07 Uspora casu'!$K$5:$O$5,1))/INDEX('07 Uspora casu'!$K13:$O13,MATCH(AQ$36,'07 Uspora casu'!$K$5:$O$5,1)-1))^(1/(INDEX('07 Uspora casu'!$K$5:$O$5,MATCH(AQ$36,'07 Uspora casu'!$K$5:$O$5,1))-INDEX('07 Uspora casu'!$K$5:$O$5,MATCH(AQ$36,'07 Uspora casu'!$K$5:$O$5,1)-1)))*AP44,IFERROR(INDEX('07 Uspora casu'!$K13:$O13,MATCH(AQ$36,'07 Uspora casu'!$K$5:$O$5,0))/60,(INDEX('07 Uspora casu'!$K13:$O13,MATCH(AQ$36,'07 Uspora casu'!$K$5:$O$5,1)+1)/INDEX('07 Uspora casu'!$K13:$O13,MATCH(AQ$36,'07 Uspora casu'!$K$5:$O$5,1)))^(1/(INDEX('07 Uspora casu'!$K$5:$O$5,MATCH(AQ$36,'07 Uspora casu'!$K$5:$O$5,1)+1)-INDEX('07 Uspora casu'!$K$5:$O$5,MATCH(AQ$36,'07 Uspora casu'!$K$5:$O$5,1))))*AP44))),0),IFERROR(IF(AQ$36&lt;MIN('07 Uspora casu'!$K$5:$O$5),AR44*('07 Uspora casu'!$L13/'07 Uspora casu'!$K13)^(1/('07 Uspora casu'!$L$5-'07 Uspora casu'!$K$5)),IF(AQ$36&gt;MAX('07 Uspora casu'!$K$5:$O$5),(INDEX('07 Uspora casu'!$K13:$O13,MATCH(AQ$36,'07 Uspora casu'!$K$5:$O$5,1)-1)/INDEX('07 Uspora casu'!$K13:$O13,MATCH(AQ$36,'07 Uspora casu'!$K$5:$O$5,1)))^(1/(INDEX('07 Uspora casu'!$K$5:$O$5,MATCH(AQ$36,'07 Uspora casu'!$K$5:$O$5,1))-INDEX('07 Uspora casu'!$K$5:$O$5,MATCH(AQ$36,'07 Uspora casu'!$K$5:$O$5,1)-1)))*AP44,IFERROR($E44/INDEX('07 Uspora casu'!$K13:$O13,MATCH(AQ$36,'07 Uspora casu'!$K$5:$O$5,0)),(INDEX('07 Uspora casu'!$K13:$O13,MATCH(AQ$36,'07 Uspora casu'!$K$5:$O$5,1))/INDEX('07 Uspora casu'!$K13:$O13,MATCH(AQ$36,'07 Uspora casu'!$K$5:$O$5,1)+1))^(1/(INDEX('07 Uspora casu'!$K$5:$O$5,MATCH(AQ$36,'07 Uspora casu'!$K$5:$O$5,1)+1)-INDEX('07 Uspora casu'!$K$5:$O$5,MATCH(AQ$36,'07 Uspora casu'!$K$5:$O$5,1))))*AP44))),0)))</f>
        <v>0</v>
      </c>
      <c r="AR44" s="48">
        <f>IF($E44="",0,IF('07 Uspora casu'!$D$2="Jazdný čas",IFERROR(IF(AR$36&lt;MIN('07 Uspora casu'!$K$5:$O$5),AS44*('07 Uspora casu'!$K13/'07 Uspora casu'!$L13)^(1/('07 Uspora casu'!$L$5-'07 Uspora casu'!$K$5)),IF(AR$36&gt;MAX('07 Uspora casu'!$K$5:$O$5),(INDEX('07 Uspora casu'!$K13:$O13,MATCH(AR$36,'07 Uspora casu'!$K$5:$O$5,1))/INDEX('07 Uspora casu'!$K13:$O13,MATCH(AR$36,'07 Uspora casu'!$K$5:$O$5,1)-1))^(1/(INDEX('07 Uspora casu'!$K$5:$O$5,MATCH(AR$36,'07 Uspora casu'!$K$5:$O$5,1))-INDEX('07 Uspora casu'!$K$5:$O$5,MATCH(AR$36,'07 Uspora casu'!$K$5:$O$5,1)-1)))*AQ44,IFERROR(INDEX('07 Uspora casu'!$K13:$O13,MATCH(AR$36,'07 Uspora casu'!$K$5:$O$5,0))/60,(INDEX('07 Uspora casu'!$K13:$O13,MATCH(AR$36,'07 Uspora casu'!$K$5:$O$5,1)+1)/INDEX('07 Uspora casu'!$K13:$O13,MATCH(AR$36,'07 Uspora casu'!$K$5:$O$5,1)))^(1/(INDEX('07 Uspora casu'!$K$5:$O$5,MATCH(AR$36,'07 Uspora casu'!$K$5:$O$5,1)+1)-INDEX('07 Uspora casu'!$K$5:$O$5,MATCH(AR$36,'07 Uspora casu'!$K$5:$O$5,1))))*AQ44))),0),IFERROR(IF(AR$36&lt;MIN('07 Uspora casu'!$K$5:$O$5),AS44*('07 Uspora casu'!$L13/'07 Uspora casu'!$K13)^(1/('07 Uspora casu'!$L$5-'07 Uspora casu'!$K$5)),IF(AR$36&gt;MAX('07 Uspora casu'!$K$5:$O$5),(INDEX('07 Uspora casu'!$K13:$O13,MATCH(AR$36,'07 Uspora casu'!$K$5:$O$5,1)-1)/INDEX('07 Uspora casu'!$K13:$O13,MATCH(AR$36,'07 Uspora casu'!$K$5:$O$5,1)))^(1/(INDEX('07 Uspora casu'!$K$5:$O$5,MATCH(AR$36,'07 Uspora casu'!$K$5:$O$5,1))-INDEX('07 Uspora casu'!$K$5:$O$5,MATCH(AR$36,'07 Uspora casu'!$K$5:$O$5,1)-1)))*AQ44,IFERROR($E44/INDEX('07 Uspora casu'!$K13:$O13,MATCH(AR$36,'07 Uspora casu'!$K$5:$O$5,0)),(INDEX('07 Uspora casu'!$K13:$O13,MATCH(AR$36,'07 Uspora casu'!$K$5:$O$5,1))/INDEX('07 Uspora casu'!$K13:$O13,MATCH(AR$36,'07 Uspora casu'!$K$5:$O$5,1)+1))^(1/(INDEX('07 Uspora casu'!$K$5:$O$5,MATCH(AR$36,'07 Uspora casu'!$K$5:$O$5,1)+1)-INDEX('07 Uspora casu'!$K$5:$O$5,MATCH(AR$36,'07 Uspora casu'!$K$5:$O$5,1))))*AQ44))),0)))</f>
        <v>0</v>
      </c>
      <c r="AS44" s="48">
        <f>IF($E44="",0,IF('07 Uspora casu'!$D$2="Jazdný čas",IFERROR(IF(AS$36&lt;MIN('07 Uspora casu'!$K$5:$O$5),AT44*('07 Uspora casu'!$K13/'07 Uspora casu'!$L13)^(1/('07 Uspora casu'!$L$5-'07 Uspora casu'!$K$5)),IF(AS$36&gt;MAX('07 Uspora casu'!$K$5:$O$5),(INDEX('07 Uspora casu'!$K13:$O13,MATCH(AS$36,'07 Uspora casu'!$K$5:$O$5,1))/INDEX('07 Uspora casu'!$K13:$O13,MATCH(AS$36,'07 Uspora casu'!$K$5:$O$5,1)-1))^(1/(INDEX('07 Uspora casu'!$K$5:$O$5,MATCH(AS$36,'07 Uspora casu'!$K$5:$O$5,1))-INDEX('07 Uspora casu'!$K$5:$O$5,MATCH(AS$36,'07 Uspora casu'!$K$5:$O$5,1)-1)))*AR44,IFERROR(INDEX('07 Uspora casu'!$K13:$O13,MATCH(AS$36,'07 Uspora casu'!$K$5:$O$5,0))/60,(INDEX('07 Uspora casu'!$K13:$O13,MATCH(AS$36,'07 Uspora casu'!$K$5:$O$5,1)+1)/INDEX('07 Uspora casu'!$K13:$O13,MATCH(AS$36,'07 Uspora casu'!$K$5:$O$5,1)))^(1/(INDEX('07 Uspora casu'!$K$5:$O$5,MATCH(AS$36,'07 Uspora casu'!$K$5:$O$5,1)+1)-INDEX('07 Uspora casu'!$K$5:$O$5,MATCH(AS$36,'07 Uspora casu'!$K$5:$O$5,1))))*AR44))),0),IFERROR(IF(AS$36&lt;MIN('07 Uspora casu'!$K$5:$O$5),AT44*('07 Uspora casu'!$L13/'07 Uspora casu'!$K13)^(1/('07 Uspora casu'!$L$5-'07 Uspora casu'!$K$5)),IF(AS$36&gt;MAX('07 Uspora casu'!$K$5:$O$5),(INDEX('07 Uspora casu'!$K13:$O13,MATCH(AS$36,'07 Uspora casu'!$K$5:$O$5,1)-1)/INDEX('07 Uspora casu'!$K13:$O13,MATCH(AS$36,'07 Uspora casu'!$K$5:$O$5,1)))^(1/(INDEX('07 Uspora casu'!$K$5:$O$5,MATCH(AS$36,'07 Uspora casu'!$K$5:$O$5,1))-INDEX('07 Uspora casu'!$K$5:$O$5,MATCH(AS$36,'07 Uspora casu'!$K$5:$O$5,1)-1)))*AR44,IFERROR($E44/INDEX('07 Uspora casu'!$K13:$O13,MATCH(AS$36,'07 Uspora casu'!$K$5:$O$5,0)),(INDEX('07 Uspora casu'!$K13:$O13,MATCH(AS$36,'07 Uspora casu'!$K$5:$O$5,1))/INDEX('07 Uspora casu'!$K13:$O13,MATCH(AS$36,'07 Uspora casu'!$K$5:$O$5,1)+1))^(1/(INDEX('07 Uspora casu'!$K$5:$O$5,MATCH(AS$36,'07 Uspora casu'!$K$5:$O$5,1)+1)-INDEX('07 Uspora casu'!$K$5:$O$5,MATCH(AS$36,'07 Uspora casu'!$K$5:$O$5,1))))*AR44))),0)))</f>
        <v>0</v>
      </c>
      <c r="AT44" s="48">
        <f>IF($E44="",0,IF('07 Uspora casu'!$D$2="Jazdný čas",IFERROR(IF(AT$36&lt;MIN('07 Uspora casu'!$K$5:$O$5),AU44*('07 Uspora casu'!$K13/'07 Uspora casu'!$L13)^(1/('07 Uspora casu'!$L$5-'07 Uspora casu'!$K$5)),IF(AT$36&gt;MAX('07 Uspora casu'!$K$5:$O$5),(INDEX('07 Uspora casu'!$K13:$O13,MATCH(AT$36,'07 Uspora casu'!$K$5:$O$5,1))/INDEX('07 Uspora casu'!$K13:$O13,MATCH(AT$36,'07 Uspora casu'!$K$5:$O$5,1)-1))^(1/(INDEX('07 Uspora casu'!$K$5:$O$5,MATCH(AT$36,'07 Uspora casu'!$K$5:$O$5,1))-INDEX('07 Uspora casu'!$K$5:$O$5,MATCH(AT$36,'07 Uspora casu'!$K$5:$O$5,1)-1)))*AS44,IFERROR(INDEX('07 Uspora casu'!$K13:$O13,MATCH(AT$36,'07 Uspora casu'!$K$5:$O$5,0))/60,(INDEX('07 Uspora casu'!$K13:$O13,MATCH(AT$36,'07 Uspora casu'!$K$5:$O$5,1)+1)/INDEX('07 Uspora casu'!$K13:$O13,MATCH(AT$36,'07 Uspora casu'!$K$5:$O$5,1)))^(1/(INDEX('07 Uspora casu'!$K$5:$O$5,MATCH(AT$36,'07 Uspora casu'!$K$5:$O$5,1)+1)-INDEX('07 Uspora casu'!$K$5:$O$5,MATCH(AT$36,'07 Uspora casu'!$K$5:$O$5,1))))*AS44))),0),IFERROR(IF(AT$36&lt;MIN('07 Uspora casu'!$K$5:$O$5),AU44*('07 Uspora casu'!$L13/'07 Uspora casu'!$K13)^(1/('07 Uspora casu'!$L$5-'07 Uspora casu'!$K$5)),IF(AT$36&gt;MAX('07 Uspora casu'!$K$5:$O$5),(INDEX('07 Uspora casu'!$K13:$O13,MATCH(AT$36,'07 Uspora casu'!$K$5:$O$5,1)-1)/INDEX('07 Uspora casu'!$K13:$O13,MATCH(AT$36,'07 Uspora casu'!$K$5:$O$5,1)))^(1/(INDEX('07 Uspora casu'!$K$5:$O$5,MATCH(AT$36,'07 Uspora casu'!$K$5:$O$5,1))-INDEX('07 Uspora casu'!$K$5:$O$5,MATCH(AT$36,'07 Uspora casu'!$K$5:$O$5,1)-1)))*AS44,IFERROR($E44/INDEX('07 Uspora casu'!$K13:$O13,MATCH(AT$36,'07 Uspora casu'!$K$5:$O$5,0)),(INDEX('07 Uspora casu'!$K13:$O13,MATCH(AT$36,'07 Uspora casu'!$K$5:$O$5,1))/INDEX('07 Uspora casu'!$K13:$O13,MATCH(AT$36,'07 Uspora casu'!$K$5:$O$5,1)+1))^(1/(INDEX('07 Uspora casu'!$K$5:$O$5,MATCH(AT$36,'07 Uspora casu'!$K$5:$O$5,1)+1)-INDEX('07 Uspora casu'!$K$5:$O$5,MATCH(AT$36,'07 Uspora casu'!$K$5:$O$5,1))))*AS44))),0)))</f>
        <v>0</v>
      </c>
      <c r="AU44" s="48">
        <f>IF($E44="",0,IF('07 Uspora casu'!$D$2="Jazdný čas",IFERROR(IF(AU$36&lt;MIN('07 Uspora casu'!$K$5:$O$5),AV44*('07 Uspora casu'!$K13/'07 Uspora casu'!$L13)^(1/('07 Uspora casu'!$L$5-'07 Uspora casu'!$K$5)),IF(AU$36&gt;MAX('07 Uspora casu'!$K$5:$O$5),(INDEX('07 Uspora casu'!$K13:$O13,MATCH(AU$36,'07 Uspora casu'!$K$5:$O$5,1))/INDEX('07 Uspora casu'!$K13:$O13,MATCH(AU$36,'07 Uspora casu'!$K$5:$O$5,1)-1))^(1/(INDEX('07 Uspora casu'!$K$5:$O$5,MATCH(AU$36,'07 Uspora casu'!$K$5:$O$5,1))-INDEX('07 Uspora casu'!$K$5:$O$5,MATCH(AU$36,'07 Uspora casu'!$K$5:$O$5,1)-1)))*AT44,IFERROR(INDEX('07 Uspora casu'!$K13:$O13,MATCH(AU$36,'07 Uspora casu'!$K$5:$O$5,0))/60,(INDEX('07 Uspora casu'!$K13:$O13,MATCH(AU$36,'07 Uspora casu'!$K$5:$O$5,1)+1)/INDEX('07 Uspora casu'!$K13:$O13,MATCH(AU$36,'07 Uspora casu'!$K$5:$O$5,1)))^(1/(INDEX('07 Uspora casu'!$K$5:$O$5,MATCH(AU$36,'07 Uspora casu'!$K$5:$O$5,1)+1)-INDEX('07 Uspora casu'!$K$5:$O$5,MATCH(AU$36,'07 Uspora casu'!$K$5:$O$5,1))))*AT44))),0),IFERROR(IF(AU$36&lt;MIN('07 Uspora casu'!$K$5:$O$5),AV44*('07 Uspora casu'!$L13/'07 Uspora casu'!$K13)^(1/('07 Uspora casu'!$L$5-'07 Uspora casu'!$K$5)),IF(AU$36&gt;MAX('07 Uspora casu'!$K$5:$O$5),(INDEX('07 Uspora casu'!$K13:$O13,MATCH(AU$36,'07 Uspora casu'!$K$5:$O$5,1)-1)/INDEX('07 Uspora casu'!$K13:$O13,MATCH(AU$36,'07 Uspora casu'!$K$5:$O$5,1)))^(1/(INDEX('07 Uspora casu'!$K$5:$O$5,MATCH(AU$36,'07 Uspora casu'!$K$5:$O$5,1))-INDEX('07 Uspora casu'!$K$5:$O$5,MATCH(AU$36,'07 Uspora casu'!$K$5:$O$5,1)-1)))*AT44,IFERROR($E44/INDEX('07 Uspora casu'!$K13:$O13,MATCH(AU$36,'07 Uspora casu'!$K$5:$O$5,0)),(INDEX('07 Uspora casu'!$K13:$O13,MATCH(AU$36,'07 Uspora casu'!$K$5:$O$5,1))/INDEX('07 Uspora casu'!$K13:$O13,MATCH(AU$36,'07 Uspora casu'!$K$5:$O$5,1)+1))^(1/(INDEX('07 Uspora casu'!$K$5:$O$5,MATCH(AU$36,'07 Uspora casu'!$K$5:$O$5,1)+1)-INDEX('07 Uspora casu'!$K$5:$O$5,MATCH(AU$36,'07 Uspora casu'!$K$5:$O$5,1))))*AT44))),0)))</f>
        <v>0</v>
      </c>
      <c r="AV44" s="48">
        <f>IF($E44="",0,IF('07 Uspora casu'!$D$2="Jazdný čas",IFERROR(IF(AV$36&lt;MIN('07 Uspora casu'!$K$5:$O$5),AW44*('07 Uspora casu'!$K13/'07 Uspora casu'!$L13)^(1/('07 Uspora casu'!$L$5-'07 Uspora casu'!$K$5)),IF(AV$36&gt;MAX('07 Uspora casu'!$K$5:$O$5),(INDEX('07 Uspora casu'!$K13:$O13,MATCH(AV$36,'07 Uspora casu'!$K$5:$O$5,1))/INDEX('07 Uspora casu'!$K13:$O13,MATCH(AV$36,'07 Uspora casu'!$K$5:$O$5,1)-1))^(1/(INDEX('07 Uspora casu'!$K$5:$O$5,MATCH(AV$36,'07 Uspora casu'!$K$5:$O$5,1))-INDEX('07 Uspora casu'!$K$5:$O$5,MATCH(AV$36,'07 Uspora casu'!$K$5:$O$5,1)-1)))*AU44,IFERROR(INDEX('07 Uspora casu'!$K13:$O13,MATCH(AV$36,'07 Uspora casu'!$K$5:$O$5,0))/60,(INDEX('07 Uspora casu'!$K13:$O13,MATCH(AV$36,'07 Uspora casu'!$K$5:$O$5,1)+1)/INDEX('07 Uspora casu'!$K13:$O13,MATCH(AV$36,'07 Uspora casu'!$K$5:$O$5,1)))^(1/(INDEX('07 Uspora casu'!$K$5:$O$5,MATCH(AV$36,'07 Uspora casu'!$K$5:$O$5,1)+1)-INDEX('07 Uspora casu'!$K$5:$O$5,MATCH(AV$36,'07 Uspora casu'!$K$5:$O$5,1))))*AU44))),0),IFERROR(IF(AV$36&lt;MIN('07 Uspora casu'!$K$5:$O$5),AW44*('07 Uspora casu'!$L13/'07 Uspora casu'!$K13)^(1/('07 Uspora casu'!$L$5-'07 Uspora casu'!$K$5)),IF(AV$36&gt;MAX('07 Uspora casu'!$K$5:$O$5),(INDEX('07 Uspora casu'!$K13:$O13,MATCH(AV$36,'07 Uspora casu'!$K$5:$O$5,1)-1)/INDEX('07 Uspora casu'!$K13:$O13,MATCH(AV$36,'07 Uspora casu'!$K$5:$O$5,1)))^(1/(INDEX('07 Uspora casu'!$K$5:$O$5,MATCH(AV$36,'07 Uspora casu'!$K$5:$O$5,1))-INDEX('07 Uspora casu'!$K$5:$O$5,MATCH(AV$36,'07 Uspora casu'!$K$5:$O$5,1)-1)))*AU44,IFERROR($E44/INDEX('07 Uspora casu'!$K13:$O13,MATCH(AV$36,'07 Uspora casu'!$K$5:$O$5,0)),(INDEX('07 Uspora casu'!$K13:$O13,MATCH(AV$36,'07 Uspora casu'!$K$5:$O$5,1))/INDEX('07 Uspora casu'!$K13:$O13,MATCH(AV$36,'07 Uspora casu'!$K$5:$O$5,1)+1))^(1/(INDEX('07 Uspora casu'!$K$5:$O$5,MATCH(AV$36,'07 Uspora casu'!$K$5:$O$5,1)+1)-INDEX('07 Uspora casu'!$K$5:$O$5,MATCH(AV$36,'07 Uspora casu'!$K$5:$O$5,1))))*AU44))),0)))</f>
        <v>0</v>
      </c>
      <c r="AW44" s="48">
        <f>IF($E44="",0,IF('07 Uspora casu'!$D$2="Jazdný čas",IFERROR(IF(AW$36&lt;MIN('07 Uspora casu'!$K$5:$O$5),AX44*('07 Uspora casu'!$K13/'07 Uspora casu'!$L13)^(1/('07 Uspora casu'!$L$5-'07 Uspora casu'!$K$5)),IF(AW$36&gt;MAX('07 Uspora casu'!$K$5:$O$5),(INDEX('07 Uspora casu'!$K13:$O13,MATCH(AW$36,'07 Uspora casu'!$K$5:$O$5,1))/INDEX('07 Uspora casu'!$K13:$O13,MATCH(AW$36,'07 Uspora casu'!$K$5:$O$5,1)-1))^(1/(INDEX('07 Uspora casu'!$K$5:$O$5,MATCH(AW$36,'07 Uspora casu'!$K$5:$O$5,1))-INDEX('07 Uspora casu'!$K$5:$O$5,MATCH(AW$36,'07 Uspora casu'!$K$5:$O$5,1)-1)))*AV44,IFERROR(INDEX('07 Uspora casu'!$K13:$O13,MATCH(AW$36,'07 Uspora casu'!$K$5:$O$5,0))/60,(INDEX('07 Uspora casu'!$K13:$O13,MATCH(AW$36,'07 Uspora casu'!$K$5:$O$5,1)+1)/INDEX('07 Uspora casu'!$K13:$O13,MATCH(AW$36,'07 Uspora casu'!$K$5:$O$5,1)))^(1/(INDEX('07 Uspora casu'!$K$5:$O$5,MATCH(AW$36,'07 Uspora casu'!$K$5:$O$5,1)+1)-INDEX('07 Uspora casu'!$K$5:$O$5,MATCH(AW$36,'07 Uspora casu'!$K$5:$O$5,1))))*AV44))),0),IFERROR(IF(AW$36&lt;MIN('07 Uspora casu'!$K$5:$O$5),AX44*('07 Uspora casu'!$L13/'07 Uspora casu'!$K13)^(1/('07 Uspora casu'!$L$5-'07 Uspora casu'!$K$5)),IF(AW$36&gt;MAX('07 Uspora casu'!$K$5:$O$5),(INDEX('07 Uspora casu'!$K13:$O13,MATCH(AW$36,'07 Uspora casu'!$K$5:$O$5,1)-1)/INDEX('07 Uspora casu'!$K13:$O13,MATCH(AW$36,'07 Uspora casu'!$K$5:$O$5,1)))^(1/(INDEX('07 Uspora casu'!$K$5:$O$5,MATCH(AW$36,'07 Uspora casu'!$K$5:$O$5,1))-INDEX('07 Uspora casu'!$K$5:$O$5,MATCH(AW$36,'07 Uspora casu'!$K$5:$O$5,1)-1)))*AV44,IFERROR($E44/INDEX('07 Uspora casu'!$K13:$O13,MATCH(AW$36,'07 Uspora casu'!$K$5:$O$5,0)),(INDEX('07 Uspora casu'!$K13:$O13,MATCH(AW$36,'07 Uspora casu'!$K$5:$O$5,1))/INDEX('07 Uspora casu'!$K13:$O13,MATCH(AW$36,'07 Uspora casu'!$K$5:$O$5,1)+1))^(1/(INDEX('07 Uspora casu'!$K$5:$O$5,MATCH(AW$36,'07 Uspora casu'!$K$5:$O$5,1)+1)-INDEX('07 Uspora casu'!$K$5:$O$5,MATCH(AW$36,'07 Uspora casu'!$K$5:$O$5,1))))*AV44))),0)))</f>
        <v>0</v>
      </c>
      <c r="AX44" s="48">
        <f>IF($E44="",0,IF('07 Uspora casu'!$D$2="Jazdný čas",IFERROR(IF(AX$36&lt;MIN('07 Uspora casu'!$K$5:$O$5),AY44*('07 Uspora casu'!$K13/'07 Uspora casu'!$L13)^(1/('07 Uspora casu'!$L$5-'07 Uspora casu'!$K$5)),IF(AX$36&gt;MAX('07 Uspora casu'!$K$5:$O$5),(INDEX('07 Uspora casu'!$K13:$O13,MATCH(AX$36,'07 Uspora casu'!$K$5:$O$5,1))/INDEX('07 Uspora casu'!$K13:$O13,MATCH(AX$36,'07 Uspora casu'!$K$5:$O$5,1)-1))^(1/(INDEX('07 Uspora casu'!$K$5:$O$5,MATCH(AX$36,'07 Uspora casu'!$K$5:$O$5,1))-INDEX('07 Uspora casu'!$K$5:$O$5,MATCH(AX$36,'07 Uspora casu'!$K$5:$O$5,1)-1)))*AW44,IFERROR(INDEX('07 Uspora casu'!$K13:$O13,MATCH(AX$36,'07 Uspora casu'!$K$5:$O$5,0))/60,(INDEX('07 Uspora casu'!$K13:$O13,MATCH(AX$36,'07 Uspora casu'!$K$5:$O$5,1)+1)/INDEX('07 Uspora casu'!$K13:$O13,MATCH(AX$36,'07 Uspora casu'!$K$5:$O$5,1)))^(1/(INDEX('07 Uspora casu'!$K$5:$O$5,MATCH(AX$36,'07 Uspora casu'!$K$5:$O$5,1)+1)-INDEX('07 Uspora casu'!$K$5:$O$5,MATCH(AX$36,'07 Uspora casu'!$K$5:$O$5,1))))*AW44))),0),IFERROR(IF(AX$36&lt;MIN('07 Uspora casu'!$K$5:$O$5),AY44*('07 Uspora casu'!$L13/'07 Uspora casu'!$K13)^(1/('07 Uspora casu'!$L$5-'07 Uspora casu'!$K$5)),IF(AX$36&gt;MAX('07 Uspora casu'!$K$5:$O$5),(INDEX('07 Uspora casu'!$K13:$O13,MATCH(AX$36,'07 Uspora casu'!$K$5:$O$5,1)-1)/INDEX('07 Uspora casu'!$K13:$O13,MATCH(AX$36,'07 Uspora casu'!$K$5:$O$5,1)))^(1/(INDEX('07 Uspora casu'!$K$5:$O$5,MATCH(AX$36,'07 Uspora casu'!$K$5:$O$5,1))-INDEX('07 Uspora casu'!$K$5:$O$5,MATCH(AX$36,'07 Uspora casu'!$K$5:$O$5,1)-1)))*AW44,IFERROR($E44/INDEX('07 Uspora casu'!$K13:$O13,MATCH(AX$36,'07 Uspora casu'!$K$5:$O$5,0)),(INDEX('07 Uspora casu'!$K13:$O13,MATCH(AX$36,'07 Uspora casu'!$K$5:$O$5,1))/INDEX('07 Uspora casu'!$K13:$O13,MATCH(AX$36,'07 Uspora casu'!$K$5:$O$5,1)+1))^(1/(INDEX('07 Uspora casu'!$K$5:$O$5,MATCH(AX$36,'07 Uspora casu'!$K$5:$O$5,1)+1)-INDEX('07 Uspora casu'!$K$5:$O$5,MATCH(AX$36,'07 Uspora casu'!$K$5:$O$5,1))))*AW44))),0)))</f>
        <v>0</v>
      </c>
      <c r="AY44" s="48">
        <f>IF($E44="",0,IF('07 Uspora casu'!$D$2="Jazdný čas",IFERROR(IF(AY$36&lt;MIN('07 Uspora casu'!$K$5:$O$5),AZ44*('07 Uspora casu'!$K13/'07 Uspora casu'!$L13)^(1/('07 Uspora casu'!$L$5-'07 Uspora casu'!$K$5)),IF(AY$36&gt;MAX('07 Uspora casu'!$K$5:$O$5),(INDEX('07 Uspora casu'!$K13:$O13,MATCH(AY$36,'07 Uspora casu'!$K$5:$O$5,1))/INDEX('07 Uspora casu'!$K13:$O13,MATCH(AY$36,'07 Uspora casu'!$K$5:$O$5,1)-1))^(1/(INDEX('07 Uspora casu'!$K$5:$O$5,MATCH(AY$36,'07 Uspora casu'!$K$5:$O$5,1))-INDEX('07 Uspora casu'!$K$5:$O$5,MATCH(AY$36,'07 Uspora casu'!$K$5:$O$5,1)-1)))*AX44,IFERROR(INDEX('07 Uspora casu'!$K13:$O13,MATCH(AY$36,'07 Uspora casu'!$K$5:$O$5,0))/60,(INDEX('07 Uspora casu'!$K13:$O13,MATCH(AY$36,'07 Uspora casu'!$K$5:$O$5,1)+1)/INDEX('07 Uspora casu'!$K13:$O13,MATCH(AY$36,'07 Uspora casu'!$K$5:$O$5,1)))^(1/(INDEX('07 Uspora casu'!$K$5:$O$5,MATCH(AY$36,'07 Uspora casu'!$K$5:$O$5,1)+1)-INDEX('07 Uspora casu'!$K$5:$O$5,MATCH(AY$36,'07 Uspora casu'!$K$5:$O$5,1))))*AX44))),0),IFERROR(IF(AY$36&lt;MIN('07 Uspora casu'!$K$5:$O$5),AZ44*('07 Uspora casu'!$L13/'07 Uspora casu'!$K13)^(1/('07 Uspora casu'!$L$5-'07 Uspora casu'!$K$5)),IF(AY$36&gt;MAX('07 Uspora casu'!$K$5:$O$5),(INDEX('07 Uspora casu'!$K13:$O13,MATCH(AY$36,'07 Uspora casu'!$K$5:$O$5,1)-1)/INDEX('07 Uspora casu'!$K13:$O13,MATCH(AY$36,'07 Uspora casu'!$K$5:$O$5,1)))^(1/(INDEX('07 Uspora casu'!$K$5:$O$5,MATCH(AY$36,'07 Uspora casu'!$K$5:$O$5,1))-INDEX('07 Uspora casu'!$K$5:$O$5,MATCH(AY$36,'07 Uspora casu'!$K$5:$O$5,1)-1)))*AX44,IFERROR($E44/INDEX('07 Uspora casu'!$K13:$O13,MATCH(AY$36,'07 Uspora casu'!$K$5:$O$5,0)),(INDEX('07 Uspora casu'!$K13:$O13,MATCH(AY$36,'07 Uspora casu'!$K$5:$O$5,1))/INDEX('07 Uspora casu'!$K13:$O13,MATCH(AY$36,'07 Uspora casu'!$K$5:$O$5,1)+1))^(1/(INDEX('07 Uspora casu'!$K$5:$O$5,MATCH(AY$36,'07 Uspora casu'!$K$5:$O$5,1)+1)-INDEX('07 Uspora casu'!$K$5:$O$5,MATCH(AY$36,'07 Uspora casu'!$K$5:$O$5,1))))*AX44))),0)))</f>
        <v>0</v>
      </c>
      <c r="AZ44" s="48">
        <f>IF($E44="",0,IF('07 Uspora casu'!$D$2="Jazdný čas",IFERROR(IF(AZ$36&lt;MIN('07 Uspora casu'!$K$5:$O$5),BA44*('07 Uspora casu'!$K13/'07 Uspora casu'!$L13)^(1/('07 Uspora casu'!$L$5-'07 Uspora casu'!$K$5)),IF(AZ$36&gt;MAX('07 Uspora casu'!$K$5:$O$5),(INDEX('07 Uspora casu'!$K13:$O13,MATCH(AZ$36,'07 Uspora casu'!$K$5:$O$5,1))/INDEX('07 Uspora casu'!$K13:$O13,MATCH(AZ$36,'07 Uspora casu'!$K$5:$O$5,1)-1))^(1/(INDEX('07 Uspora casu'!$K$5:$O$5,MATCH(AZ$36,'07 Uspora casu'!$K$5:$O$5,1))-INDEX('07 Uspora casu'!$K$5:$O$5,MATCH(AZ$36,'07 Uspora casu'!$K$5:$O$5,1)-1)))*AY44,IFERROR(INDEX('07 Uspora casu'!$K13:$O13,MATCH(AZ$36,'07 Uspora casu'!$K$5:$O$5,0))/60,(INDEX('07 Uspora casu'!$K13:$O13,MATCH(AZ$36,'07 Uspora casu'!$K$5:$O$5,1)+1)/INDEX('07 Uspora casu'!$K13:$O13,MATCH(AZ$36,'07 Uspora casu'!$K$5:$O$5,1)))^(1/(INDEX('07 Uspora casu'!$K$5:$O$5,MATCH(AZ$36,'07 Uspora casu'!$K$5:$O$5,1)+1)-INDEX('07 Uspora casu'!$K$5:$O$5,MATCH(AZ$36,'07 Uspora casu'!$K$5:$O$5,1))))*AY44))),0),IFERROR(IF(AZ$36&lt;MIN('07 Uspora casu'!$K$5:$O$5),BA44*('07 Uspora casu'!$L13/'07 Uspora casu'!$K13)^(1/('07 Uspora casu'!$L$5-'07 Uspora casu'!$K$5)),IF(AZ$36&gt;MAX('07 Uspora casu'!$K$5:$O$5),(INDEX('07 Uspora casu'!$K13:$O13,MATCH(AZ$36,'07 Uspora casu'!$K$5:$O$5,1)-1)/INDEX('07 Uspora casu'!$K13:$O13,MATCH(AZ$36,'07 Uspora casu'!$K$5:$O$5,1)))^(1/(INDEX('07 Uspora casu'!$K$5:$O$5,MATCH(AZ$36,'07 Uspora casu'!$K$5:$O$5,1))-INDEX('07 Uspora casu'!$K$5:$O$5,MATCH(AZ$36,'07 Uspora casu'!$K$5:$O$5,1)-1)))*AY44,IFERROR($E44/INDEX('07 Uspora casu'!$K13:$O13,MATCH(AZ$36,'07 Uspora casu'!$K$5:$O$5,0)),(INDEX('07 Uspora casu'!$K13:$O13,MATCH(AZ$36,'07 Uspora casu'!$K$5:$O$5,1))/INDEX('07 Uspora casu'!$K13:$O13,MATCH(AZ$36,'07 Uspora casu'!$K$5:$O$5,1)+1))^(1/(INDEX('07 Uspora casu'!$K$5:$O$5,MATCH(AZ$36,'07 Uspora casu'!$K$5:$O$5,1)+1)-INDEX('07 Uspora casu'!$K$5:$O$5,MATCH(AZ$36,'07 Uspora casu'!$K$5:$O$5,1))))*AY44))),0)))</f>
        <v>0</v>
      </c>
      <c r="BA44" s="48">
        <f>IF($E44="",0,IF('07 Uspora casu'!$D$2="Jazdný čas",IFERROR(IF(BA$36&lt;MIN('07 Uspora casu'!$K$5:$O$5),BB44*('07 Uspora casu'!$K13/'07 Uspora casu'!$L13)^(1/('07 Uspora casu'!$L$5-'07 Uspora casu'!$K$5)),IF(BA$36&gt;MAX('07 Uspora casu'!$K$5:$O$5),(INDEX('07 Uspora casu'!$K13:$O13,MATCH(BA$36,'07 Uspora casu'!$K$5:$O$5,1))/INDEX('07 Uspora casu'!$K13:$O13,MATCH(BA$36,'07 Uspora casu'!$K$5:$O$5,1)-1))^(1/(INDEX('07 Uspora casu'!$K$5:$O$5,MATCH(BA$36,'07 Uspora casu'!$K$5:$O$5,1))-INDEX('07 Uspora casu'!$K$5:$O$5,MATCH(BA$36,'07 Uspora casu'!$K$5:$O$5,1)-1)))*AZ44,IFERROR(INDEX('07 Uspora casu'!$K13:$O13,MATCH(BA$36,'07 Uspora casu'!$K$5:$O$5,0))/60,(INDEX('07 Uspora casu'!$K13:$O13,MATCH(BA$36,'07 Uspora casu'!$K$5:$O$5,1)+1)/INDEX('07 Uspora casu'!$K13:$O13,MATCH(BA$36,'07 Uspora casu'!$K$5:$O$5,1)))^(1/(INDEX('07 Uspora casu'!$K$5:$O$5,MATCH(BA$36,'07 Uspora casu'!$K$5:$O$5,1)+1)-INDEX('07 Uspora casu'!$K$5:$O$5,MATCH(BA$36,'07 Uspora casu'!$K$5:$O$5,1))))*AZ44))),0),IFERROR(IF(BA$36&lt;MIN('07 Uspora casu'!$K$5:$O$5),BB44*('07 Uspora casu'!$L13/'07 Uspora casu'!$K13)^(1/('07 Uspora casu'!$L$5-'07 Uspora casu'!$K$5)),IF(BA$36&gt;MAX('07 Uspora casu'!$K$5:$O$5),(INDEX('07 Uspora casu'!$K13:$O13,MATCH(BA$36,'07 Uspora casu'!$K$5:$O$5,1)-1)/INDEX('07 Uspora casu'!$K13:$O13,MATCH(BA$36,'07 Uspora casu'!$K$5:$O$5,1)))^(1/(INDEX('07 Uspora casu'!$K$5:$O$5,MATCH(BA$36,'07 Uspora casu'!$K$5:$O$5,1))-INDEX('07 Uspora casu'!$K$5:$O$5,MATCH(BA$36,'07 Uspora casu'!$K$5:$O$5,1)-1)))*AZ44,IFERROR($E44/INDEX('07 Uspora casu'!$K13:$O13,MATCH(BA$36,'07 Uspora casu'!$K$5:$O$5,0)),(INDEX('07 Uspora casu'!$K13:$O13,MATCH(BA$36,'07 Uspora casu'!$K$5:$O$5,1))/INDEX('07 Uspora casu'!$K13:$O13,MATCH(BA$36,'07 Uspora casu'!$K$5:$O$5,1)+1))^(1/(INDEX('07 Uspora casu'!$K$5:$O$5,MATCH(BA$36,'07 Uspora casu'!$K$5:$O$5,1)+1)-INDEX('07 Uspora casu'!$K$5:$O$5,MATCH(BA$36,'07 Uspora casu'!$K$5:$O$5,1))))*AZ44))),0)))</f>
        <v>0</v>
      </c>
      <c r="BB44" s="48">
        <f>IF($E44="",0,IF('07 Uspora casu'!$D$2="Jazdný čas",IFERROR(IF(BB$36&lt;MIN('07 Uspora casu'!$K$5:$O$5),BC44*('07 Uspora casu'!$K13/'07 Uspora casu'!$L13)^(1/('07 Uspora casu'!$L$5-'07 Uspora casu'!$K$5)),IF(BB$36&gt;MAX('07 Uspora casu'!$K$5:$O$5),(INDEX('07 Uspora casu'!$K13:$O13,MATCH(BB$36,'07 Uspora casu'!$K$5:$O$5,1))/INDEX('07 Uspora casu'!$K13:$O13,MATCH(BB$36,'07 Uspora casu'!$K$5:$O$5,1)-1))^(1/(INDEX('07 Uspora casu'!$K$5:$O$5,MATCH(BB$36,'07 Uspora casu'!$K$5:$O$5,1))-INDEX('07 Uspora casu'!$K$5:$O$5,MATCH(BB$36,'07 Uspora casu'!$K$5:$O$5,1)-1)))*BA44,IFERROR(INDEX('07 Uspora casu'!$K13:$O13,MATCH(BB$36,'07 Uspora casu'!$K$5:$O$5,0))/60,(INDEX('07 Uspora casu'!$K13:$O13,MATCH(BB$36,'07 Uspora casu'!$K$5:$O$5,1)+1)/INDEX('07 Uspora casu'!$K13:$O13,MATCH(BB$36,'07 Uspora casu'!$K$5:$O$5,1)))^(1/(INDEX('07 Uspora casu'!$K$5:$O$5,MATCH(BB$36,'07 Uspora casu'!$K$5:$O$5,1)+1)-INDEX('07 Uspora casu'!$K$5:$O$5,MATCH(BB$36,'07 Uspora casu'!$K$5:$O$5,1))))*BA44))),0),IFERROR(IF(BB$36&lt;MIN('07 Uspora casu'!$K$5:$O$5),BC44*('07 Uspora casu'!$L13/'07 Uspora casu'!$K13)^(1/('07 Uspora casu'!$L$5-'07 Uspora casu'!$K$5)),IF(BB$36&gt;MAX('07 Uspora casu'!$K$5:$O$5),(INDEX('07 Uspora casu'!$K13:$O13,MATCH(BB$36,'07 Uspora casu'!$K$5:$O$5,1)-1)/INDEX('07 Uspora casu'!$K13:$O13,MATCH(BB$36,'07 Uspora casu'!$K$5:$O$5,1)))^(1/(INDEX('07 Uspora casu'!$K$5:$O$5,MATCH(BB$36,'07 Uspora casu'!$K$5:$O$5,1))-INDEX('07 Uspora casu'!$K$5:$O$5,MATCH(BB$36,'07 Uspora casu'!$K$5:$O$5,1)-1)))*BA44,IFERROR($E44/INDEX('07 Uspora casu'!$K13:$O13,MATCH(BB$36,'07 Uspora casu'!$K$5:$O$5,0)),(INDEX('07 Uspora casu'!$K13:$O13,MATCH(BB$36,'07 Uspora casu'!$K$5:$O$5,1))/INDEX('07 Uspora casu'!$K13:$O13,MATCH(BB$36,'07 Uspora casu'!$K$5:$O$5,1)+1))^(1/(INDEX('07 Uspora casu'!$K$5:$O$5,MATCH(BB$36,'07 Uspora casu'!$K$5:$O$5,1)+1)-INDEX('07 Uspora casu'!$K$5:$O$5,MATCH(BB$36,'07 Uspora casu'!$K$5:$O$5,1))))*BA44))),0)))</f>
        <v>0</v>
      </c>
      <c r="BC44" s="48">
        <f>IF($E44="",0,IF('07 Uspora casu'!$D$2="Jazdný čas",IFERROR(IF(BC$36&lt;MIN('07 Uspora casu'!$K$5:$O$5),BD44*('07 Uspora casu'!$K13/'07 Uspora casu'!$L13)^(1/('07 Uspora casu'!$L$5-'07 Uspora casu'!$K$5)),IF(BC$36&gt;MAX('07 Uspora casu'!$K$5:$O$5),(INDEX('07 Uspora casu'!$K13:$O13,MATCH(BC$36,'07 Uspora casu'!$K$5:$O$5,1))/INDEX('07 Uspora casu'!$K13:$O13,MATCH(BC$36,'07 Uspora casu'!$K$5:$O$5,1)-1))^(1/(INDEX('07 Uspora casu'!$K$5:$O$5,MATCH(BC$36,'07 Uspora casu'!$K$5:$O$5,1))-INDEX('07 Uspora casu'!$K$5:$O$5,MATCH(BC$36,'07 Uspora casu'!$K$5:$O$5,1)-1)))*BB44,IFERROR(INDEX('07 Uspora casu'!$K13:$O13,MATCH(BC$36,'07 Uspora casu'!$K$5:$O$5,0))/60,(INDEX('07 Uspora casu'!$K13:$O13,MATCH(BC$36,'07 Uspora casu'!$K$5:$O$5,1)+1)/INDEX('07 Uspora casu'!$K13:$O13,MATCH(BC$36,'07 Uspora casu'!$K$5:$O$5,1)))^(1/(INDEX('07 Uspora casu'!$K$5:$O$5,MATCH(BC$36,'07 Uspora casu'!$K$5:$O$5,1)+1)-INDEX('07 Uspora casu'!$K$5:$O$5,MATCH(BC$36,'07 Uspora casu'!$K$5:$O$5,1))))*BB44))),0),IFERROR(IF(BC$36&lt;MIN('07 Uspora casu'!$K$5:$O$5),BD44*('07 Uspora casu'!$L13/'07 Uspora casu'!$K13)^(1/('07 Uspora casu'!$L$5-'07 Uspora casu'!$K$5)),IF(BC$36&gt;MAX('07 Uspora casu'!$K$5:$O$5),(INDEX('07 Uspora casu'!$K13:$O13,MATCH(BC$36,'07 Uspora casu'!$K$5:$O$5,1)-1)/INDEX('07 Uspora casu'!$K13:$O13,MATCH(BC$36,'07 Uspora casu'!$K$5:$O$5,1)))^(1/(INDEX('07 Uspora casu'!$K$5:$O$5,MATCH(BC$36,'07 Uspora casu'!$K$5:$O$5,1))-INDEX('07 Uspora casu'!$K$5:$O$5,MATCH(BC$36,'07 Uspora casu'!$K$5:$O$5,1)-1)))*BB44,IFERROR($E44/INDEX('07 Uspora casu'!$K13:$O13,MATCH(BC$36,'07 Uspora casu'!$K$5:$O$5,0)),(INDEX('07 Uspora casu'!$K13:$O13,MATCH(BC$36,'07 Uspora casu'!$K$5:$O$5,1))/INDEX('07 Uspora casu'!$K13:$O13,MATCH(BC$36,'07 Uspora casu'!$K$5:$O$5,1)+1))^(1/(INDEX('07 Uspora casu'!$K$5:$O$5,MATCH(BC$36,'07 Uspora casu'!$K$5:$O$5,1)+1)-INDEX('07 Uspora casu'!$K$5:$O$5,MATCH(BC$36,'07 Uspora casu'!$K$5:$O$5,1))))*BB44))),0)))</f>
        <v>0</v>
      </c>
    </row>
    <row r="45" spans="2:55" x14ac:dyDescent="0.2">
      <c r="B45" s="5">
        <v>8</v>
      </c>
      <c r="C45" s="5" t="str">
        <f>IF(ISBLANK('07 Uspora casu'!C14)=TRUE,"",'07 Uspora casu'!C14)</f>
        <v/>
      </c>
      <c r="D45" s="5" t="str">
        <f>IF(ISBLANK('07 Uspora casu'!D14)=TRUE,"",'07 Uspora casu'!D14)</f>
        <v>R3 Tvrdošín - Nižná 2</v>
      </c>
      <c r="E45" s="5" t="str">
        <f>IF(ISBLANK('07 Uspora casu'!E14)=TRUE,"",'07 Uspora casu'!E14)</f>
        <v/>
      </c>
      <c r="F45" s="48">
        <f>IF($E45="",0,IF('07 Uspora casu'!$D$2="Jazdný čas",IFERROR(IF(F$36&lt;MIN('07 Uspora casu'!$K$5:$O$5),G45*('07 Uspora casu'!$K14/'07 Uspora casu'!$L14)^(1/('07 Uspora casu'!$L$5-'07 Uspora casu'!$K$5)),IF(F$36&gt;MAX('07 Uspora casu'!$K$5:$O$5),(INDEX('07 Uspora casu'!$K14:$O14,MATCH(F$36,'07 Uspora casu'!$K$5:$O$5,1))/INDEX('07 Uspora casu'!$K14:$O14,MATCH(F$36,'07 Uspora casu'!$K$5:$O$5,1)-1))^(1/(INDEX('07 Uspora casu'!$K$5:$O$5,MATCH(F$36,'07 Uspora casu'!$K$5:$O$5,1))-INDEX('07 Uspora casu'!$K$5:$O$5,MATCH(F$36,'07 Uspora casu'!$K$5:$O$5,1)-1)))*E45,IFERROR(INDEX('07 Uspora casu'!$K14:$O14,MATCH(F$36,'07 Uspora casu'!$K$5:$O$5,0))/60,(INDEX('07 Uspora casu'!$K14:$O14,MATCH(F$36,'07 Uspora casu'!$K$5:$O$5,1)+1)/INDEX('07 Uspora casu'!$K14:$O14,MATCH(F$36,'07 Uspora casu'!$K$5:$O$5,1)))^(1/(INDEX('07 Uspora casu'!$K$5:$O$5,MATCH(F$36,'07 Uspora casu'!$K$5:$O$5,1)+1)-INDEX('07 Uspora casu'!$K$5:$O$5,MATCH(F$36,'07 Uspora casu'!$K$5:$O$5,1))))*E45))),0),IFERROR(IF(F$36&lt;MIN('07 Uspora casu'!$K$5:$O$5),G45*('07 Uspora casu'!$L14/'07 Uspora casu'!$K14)^(1/('07 Uspora casu'!$L$5-'07 Uspora casu'!$K$5)),IF(F$36&gt;MAX('07 Uspora casu'!$K$5:$O$5),(INDEX('07 Uspora casu'!$K14:$O14,MATCH(F$36,'07 Uspora casu'!$K$5:$O$5,1)-1)/INDEX('07 Uspora casu'!$K14:$O14,MATCH(F$36,'07 Uspora casu'!$K$5:$O$5,1)))^(1/(INDEX('07 Uspora casu'!$K$5:$O$5,MATCH(F$36,'07 Uspora casu'!$K$5:$O$5,1))-INDEX('07 Uspora casu'!$K$5:$O$5,MATCH(F$36,'07 Uspora casu'!$K$5:$O$5,1)-1)))*E45,IFERROR($E45/INDEX('07 Uspora casu'!$K14:$O14,MATCH(F$36,'07 Uspora casu'!$K$5:$O$5,0)),(INDEX('07 Uspora casu'!$K14:$O14,MATCH(F$36,'07 Uspora casu'!$K$5:$O$5,1))/INDEX('07 Uspora casu'!$K14:$O14,MATCH(F$36,'07 Uspora casu'!$K$5:$O$5,1)+1))^(1/(INDEX('07 Uspora casu'!$K$5:$O$5,MATCH(F$36,'07 Uspora casu'!$K$5:$O$5,1)+1)-INDEX('07 Uspora casu'!$K$5:$O$5,MATCH(F$36,'07 Uspora casu'!$K$5:$O$5,1))))*E45))),0)))</f>
        <v>0</v>
      </c>
      <c r="G45" s="48">
        <f>IF($E45="",0,IF('07 Uspora casu'!$D$2="Jazdný čas",IFERROR(IF(G$36&lt;MIN('07 Uspora casu'!$K$5:$O$5),H45*('07 Uspora casu'!$K14/'07 Uspora casu'!$L14)^(1/('07 Uspora casu'!$L$5-'07 Uspora casu'!$K$5)),IF(G$36&gt;MAX('07 Uspora casu'!$K$5:$O$5),(INDEX('07 Uspora casu'!$K14:$O14,MATCH(G$36,'07 Uspora casu'!$K$5:$O$5,1))/INDEX('07 Uspora casu'!$K14:$O14,MATCH(G$36,'07 Uspora casu'!$K$5:$O$5,1)-1))^(1/(INDEX('07 Uspora casu'!$K$5:$O$5,MATCH(G$36,'07 Uspora casu'!$K$5:$O$5,1))-INDEX('07 Uspora casu'!$K$5:$O$5,MATCH(G$36,'07 Uspora casu'!$K$5:$O$5,1)-1)))*F45,IFERROR(INDEX('07 Uspora casu'!$K14:$O14,MATCH(G$36,'07 Uspora casu'!$K$5:$O$5,0))/60,(INDEX('07 Uspora casu'!$K14:$O14,MATCH(G$36,'07 Uspora casu'!$K$5:$O$5,1)+1)/INDEX('07 Uspora casu'!$K14:$O14,MATCH(G$36,'07 Uspora casu'!$K$5:$O$5,1)))^(1/(INDEX('07 Uspora casu'!$K$5:$O$5,MATCH(G$36,'07 Uspora casu'!$K$5:$O$5,1)+1)-INDEX('07 Uspora casu'!$K$5:$O$5,MATCH(G$36,'07 Uspora casu'!$K$5:$O$5,1))))*F45))),0),IFERROR(IF(G$36&lt;MIN('07 Uspora casu'!$K$5:$O$5),H45*('07 Uspora casu'!$L14/'07 Uspora casu'!$K14)^(1/('07 Uspora casu'!$L$5-'07 Uspora casu'!$K$5)),IF(G$36&gt;MAX('07 Uspora casu'!$K$5:$O$5),(INDEX('07 Uspora casu'!$K14:$O14,MATCH(G$36,'07 Uspora casu'!$K$5:$O$5,1)-1)/INDEX('07 Uspora casu'!$K14:$O14,MATCH(G$36,'07 Uspora casu'!$K$5:$O$5,1)))^(1/(INDEX('07 Uspora casu'!$K$5:$O$5,MATCH(G$36,'07 Uspora casu'!$K$5:$O$5,1))-INDEX('07 Uspora casu'!$K$5:$O$5,MATCH(G$36,'07 Uspora casu'!$K$5:$O$5,1)-1)))*F45,IFERROR($E45/INDEX('07 Uspora casu'!$K14:$O14,MATCH(G$36,'07 Uspora casu'!$K$5:$O$5,0)),(INDEX('07 Uspora casu'!$K14:$O14,MATCH(G$36,'07 Uspora casu'!$K$5:$O$5,1))/INDEX('07 Uspora casu'!$K14:$O14,MATCH(G$36,'07 Uspora casu'!$K$5:$O$5,1)+1))^(1/(INDEX('07 Uspora casu'!$K$5:$O$5,MATCH(G$36,'07 Uspora casu'!$K$5:$O$5,1)+1)-INDEX('07 Uspora casu'!$K$5:$O$5,MATCH(G$36,'07 Uspora casu'!$K$5:$O$5,1))))*F45))),0)))</f>
        <v>0</v>
      </c>
      <c r="H45" s="48">
        <f>IF($E45="",0,IF('07 Uspora casu'!$D$2="Jazdný čas",IFERROR(IF(H$36&lt;MIN('07 Uspora casu'!$K$5:$O$5),I45*('07 Uspora casu'!$K14/'07 Uspora casu'!$L14)^(1/('07 Uspora casu'!$L$5-'07 Uspora casu'!$K$5)),IF(H$36&gt;MAX('07 Uspora casu'!$K$5:$O$5),(INDEX('07 Uspora casu'!$K14:$O14,MATCH(H$36,'07 Uspora casu'!$K$5:$O$5,1))/INDEX('07 Uspora casu'!$K14:$O14,MATCH(H$36,'07 Uspora casu'!$K$5:$O$5,1)-1))^(1/(INDEX('07 Uspora casu'!$K$5:$O$5,MATCH(H$36,'07 Uspora casu'!$K$5:$O$5,1))-INDEX('07 Uspora casu'!$K$5:$O$5,MATCH(H$36,'07 Uspora casu'!$K$5:$O$5,1)-1)))*G45,IFERROR(INDEX('07 Uspora casu'!$K14:$O14,MATCH(H$36,'07 Uspora casu'!$K$5:$O$5,0))/60,(INDEX('07 Uspora casu'!$K14:$O14,MATCH(H$36,'07 Uspora casu'!$K$5:$O$5,1)+1)/INDEX('07 Uspora casu'!$K14:$O14,MATCH(H$36,'07 Uspora casu'!$K$5:$O$5,1)))^(1/(INDEX('07 Uspora casu'!$K$5:$O$5,MATCH(H$36,'07 Uspora casu'!$K$5:$O$5,1)+1)-INDEX('07 Uspora casu'!$K$5:$O$5,MATCH(H$36,'07 Uspora casu'!$K$5:$O$5,1))))*G45))),0),IFERROR(IF(H$36&lt;MIN('07 Uspora casu'!$K$5:$O$5),I45*('07 Uspora casu'!$L14/'07 Uspora casu'!$K14)^(1/('07 Uspora casu'!$L$5-'07 Uspora casu'!$K$5)),IF(H$36&gt;MAX('07 Uspora casu'!$K$5:$O$5),(INDEX('07 Uspora casu'!$K14:$O14,MATCH(H$36,'07 Uspora casu'!$K$5:$O$5,1)-1)/INDEX('07 Uspora casu'!$K14:$O14,MATCH(H$36,'07 Uspora casu'!$K$5:$O$5,1)))^(1/(INDEX('07 Uspora casu'!$K$5:$O$5,MATCH(H$36,'07 Uspora casu'!$K$5:$O$5,1))-INDEX('07 Uspora casu'!$K$5:$O$5,MATCH(H$36,'07 Uspora casu'!$K$5:$O$5,1)-1)))*G45,IFERROR($E45/INDEX('07 Uspora casu'!$K14:$O14,MATCH(H$36,'07 Uspora casu'!$K$5:$O$5,0)),(INDEX('07 Uspora casu'!$K14:$O14,MATCH(H$36,'07 Uspora casu'!$K$5:$O$5,1))/INDEX('07 Uspora casu'!$K14:$O14,MATCH(H$36,'07 Uspora casu'!$K$5:$O$5,1)+1))^(1/(INDEX('07 Uspora casu'!$K$5:$O$5,MATCH(H$36,'07 Uspora casu'!$K$5:$O$5,1)+1)-INDEX('07 Uspora casu'!$K$5:$O$5,MATCH(H$36,'07 Uspora casu'!$K$5:$O$5,1))))*G45))),0)))</f>
        <v>0</v>
      </c>
      <c r="I45" s="48">
        <f>IF($E45="",0,IF('07 Uspora casu'!$D$2="Jazdný čas",IFERROR(IF(I$36&lt;MIN('07 Uspora casu'!$K$5:$O$5),J45*('07 Uspora casu'!$K14/'07 Uspora casu'!$L14)^(1/('07 Uspora casu'!$L$5-'07 Uspora casu'!$K$5)),IF(I$36&gt;MAX('07 Uspora casu'!$K$5:$O$5),(INDEX('07 Uspora casu'!$K14:$O14,MATCH(I$36,'07 Uspora casu'!$K$5:$O$5,1))/INDEX('07 Uspora casu'!$K14:$O14,MATCH(I$36,'07 Uspora casu'!$K$5:$O$5,1)-1))^(1/(INDEX('07 Uspora casu'!$K$5:$O$5,MATCH(I$36,'07 Uspora casu'!$K$5:$O$5,1))-INDEX('07 Uspora casu'!$K$5:$O$5,MATCH(I$36,'07 Uspora casu'!$K$5:$O$5,1)-1)))*H45,IFERROR(INDEX('07 Uspora casu'!$K14:$O14,MATCH(I$36,'07 Uspora casu'!$K$5:$O$5,0))/60,(INDEX('07 Uspora casu'!$K14:$O14,MATCH(I$36,'07 Uspora casu'!$K$5:$O$5,1)+1)/INDEX('07 Uspora casu'!$K14:$O14,MATCH(I$36,'07 Uspora casu'!$K$5:$O$5,1)))^(1/(INDEX('07 Uspora casu'!$K$5:$O$5,MATCH(I$36,'07 Uspora casu'!$K$5:$O$5,1)+1)-INDEX('07 Uspora casu'!$K$5:$O$5,MATCH(I$36,'07 Uspora casu'!$K$5:$O$5,1))))*H45))),0),IFERROR(IF(I$36&lt;MIN('07 Uspora casu'!$K$5:$O$5),J45*('07 Uspora casu'!$L14/'07 Uspora casu'!$K14)^(1/('07 Uspora casu'!$L$5-'07 Uspora casu'!$K$5)),IF(I$36&gt;MAX('07 Uspora casu'!$K$5:$O$5),(INDEX('07 Uspora casu'!$K14:$O14,MATCH(I$36,'07 Uspora casu'!$K$5:$O$5,1)-1)/INDEX('07 Uspora casu'!$K14:$O14,MATCH(I$36,'07 Uspora casu'!$K$5:$O$5,1)))^(1/(INDEX('07 Uspora casu'!$K$5:$O$5,MATCH(I$36,'07 Uspora casu'!$K$5:$O$5,1))-INDEX('07 Uspora casu'!$K$5:$O$5,MATCH(I$36,'07 Uspora casu'!$K$5:$O$5,1)-1)))*H45,IFERROR($E45/INDEX('07 Uspora casu'!$K14:$O14,MATCH(I$36,'07 Uspora casu'!$K$5:$O$5,0)),(INDEX('07 Uspora casu'!$K14:$O14,MATCH(I$36,'07 Uspora casu'!$K$5:$O$5,1))/INDEX('07 Uspora casu'!$K14:$O14,MATCH(I$36,'07 Uspora casu'!$K$5:$O$5,1)+1))^(1/(INDEX('07 Uspora casu'!$K$5:$O$5,MATCH(I$36,'07 Uspora casu'!$K$5:$O$5,1)+1)-INDEX('07 Uspora casu'!$K$5:$O$5,MATCH(I$36,'07 Uspora casu'!$K$5:$O$5,1))))*H45))),0)))</f>
        <v>0</v>
      </c>
      <c r="J45" s="48">
        <f>IF($E45="",0,IF('07 Uspora casu'!$D$2="Jazdný čas",IFERROR(IF(J$36&lt;MIN('07 Uspora casu'!$K$5:$O$5),K45*('07 Uspora casu'!$K14/'07 Uspora casu'!$L14)^(1/('07 Uspora casu'!$L$5-'07 Uspora casu'!$K$5)),IF(J$36&gt;MAX('07 Uspora casu'!$K$5:$O$5),(INDEX('07 Uspora casu'!$K14:$O14,MATCH(J$36,'07 Uspora casu'!$K$5:$O$5,1))/INDEX('07 Uspora casu'!$K14:$O14,MATCH(J$36,'07 Uspora casu'!$K$5:$O$5,1)-1))^(1/(INDEX('07 Uspora casu'!$K$5:$O$5,MATCH(J$36,'07 Uspora casu'!$K$5:$O$5,1))-INDEX('07 Uspora casu'!$K$5:$O$5,MATCH(J$36,'07 Uspora casu'!$K$5:$O$5,1)-1)))*I45,IFERROR(INDEX('07 Uspora casu'!$K14:$O14,MATCH(J$36,'07 Uspora casu'!$K$5:$O$5,0))/60,(INDEX('07 Uspora casu'!$K14:$O14,MATCH(J$36,'07 Uspora casu'!$K$5:$O$5,1)+1)/INDEX('07 Uspora casu'!$K14:$O14,MATCH(J$36,'07 Uspora casu'!$K$5:$O$5,1)))^(1/(INDEX('07 Uspora casu'!$K$5:$O$5,MATCH(J$36,'07 Uspora casu'!$K$5:$O$5,1)+1)-INDEX('07 Uspora casu'!$K$5:$O$5,MATCH(J$36,'07 Uspora casu'!$K$5:$O$5,1))))*I45))),0),IFERROR(IF(J$36&lt;MIN('07 Uspora casu'!$K$5:$O$5),K45*('07 Uspora casu'!$L14/'07 Uspora casu'!$K14)^(1/('07 Uspora casu'!$L$5-'07 Uspora casu'!$K$5)),IF(J$36&gt;MAX('07 Uspora casu'!$K$5:$O$5),(INDEX('07 Uspora casu'!$K14:$O14,MATCH(J$36,'07 Uspora casu'!$K$5:$O$5,1)-1)/INDEX('07 Uspora casu'!$K14:$O14,MATCH(J$36,'07 Uspora casu'!$K$5:$O$5,1)))^(1/(INDEX('07 Uspora casu'!$K$5:$O$5,MATCH(J$36,'07 Uspora casu'!$K$5:$O$5,1))-INDEX('07 Uspora casu'!$K$5:$O$5,MATCH(J$36,'07 Uspora casu'!$K$5:$O$5,1)-1)))*I45,IFERROR($E45/INDEX('07 Uspora casu'!$K14:$O14,MATCH(J$36,'07 Uspora casu'!$K$5:$O$5,0)),(INDEX('07 Uspora casu'!$K14:$O14,MATCH(J$36,'07 Uspora casu'!$K$5:$O$5,1))/INDEX('07 Uspora casu'!$K14:$O14,MATCH(J$36,'07 Uspora casu'!$K$5:$O$5,1)+1))^(1/(INDEX('07 Uspora casu'!$K$5:$O$5,MATCH(J$36,'07 Uspora casu'!$K$5:$O$5,1)+1)-INDEX('07 Uspora casu'!$K$5:$O$5,MATCH(J$36,'07 Uspora casu'!$K$5:$O$5,1))))*I45))),0)))</f>
        <v>0</v>
      </c>
      <c r="K45" s="48">
        <f>IF($E45="",0,IF('07 Uspora casu'!$D$2="Jazdný čas",IFERROR(IF(K$36&lt;MIN('07 Uspora casu'!$K$5:$O$5),L45*('07 Uspora casu'!$K14/'07 Uspora casu'!$L14)^(1/('07 Uspora casu'!$L$5-'07 Uspora casu'!$K$5)),IF(K$36&gt;MAX('07 Uspora casu'!$K$5:$O$5),(INDEX('07 Uspora casu'!$K14:$O14,MATCH(K$36,'07 Uspora casu'!$K$5:$O$5,1))/INDEX('07 Uspora casu'!$K14:$O14,MATCH(K$36,'07 Uspora casu'!$K$5:$O$5,1)-1))^(1/(INDEX('07 Uspora casu'!$K$5:$O$5,MATCH(K$36,'07 Uspora casu'!$K$5:$O$5,1))-INDEX('07 Uspora casu'!$K$5:$O$5,MATCH(K$36,'07 Uspora casu'!$K$5:$O$5,1)-1)))*J45,IFERROR(INDEX('07 Uspora casu'!$K14:$O14,MATCH(K$36,'07 Uspora casu'!$K$5:$O$5,0))/60,(INDEX('07 Uspora casu'!$K14:$O14,MATCH(K$36,'07 Uspora casu'!$K$5:$O$5,1)+1)/INDEX('07 Uspora casu'!$K14:$O14,MATCH(K$36,'07 Uspora casu'!$K$5:$O$5,1)))^(1/(INDEX('07 Uspora casu'!$K$5:$O$5,MATCH(K$36,'07 Uspora casu'!$K$5:$O$5,1)+1)-INDEX('07 Uspora casu'!$K$5:$O$5,MATCH(K$36,'07 Uspora casu'!$K$5:$O$5,1))))*J45))),0),IFERROR(IF(K$36&lt;MIN('07 Uspora casu'!$K$5:$O$5),L45*('07 Uspora casu'!$L14/'07 Uspora casu'!$K14)^(1/('07 Uspora casu'!$L$5-'07 Uspora casu'!$K$5)),IF(K$36&gt;MAX('07 Uspora casu'!$K$5:$O$5),(INDEX('07 Uspora casu'!$K14:$O14,MATCH(K$36,'07 Uspora casu'!$K$5:$O$5,1)-1)/INDEX('07 Uspora casu'!$K14:$O14,MATCH(K$36,'07 Uspora casu'!$K$5:$O$5,1)))^(1/(INDEX('07 Uspora casu'!$K$5:$O$5,MATCH(K$36,'07 Uspora casu'!$K$5:$O$5,1))-INDEX('07 Uspora casu'!$K$5:$O$5,MATCH(K$36,'07 Uspora casu'!$K$5:$O$5,1)-1)))*J45,IFERROR($E45/INDEX('07 Uspora casu'!$K14:$O14,MATCH(K$36,'07 Uspora casu'!$K$5:$O$5,0)),(INDEX('07 Uspora casu'!$K14:$O14,MATCH(K$36,'07 Uspora casu'!$K$5:$O$5,1))/INDEX('07 Uspora casu'!$K14:$O14,MATCH(K$36,'07 Uspora casu'!$K$5:$O$5,1)+1))^(1/(INDEX('07 Uspora casu'!$K$5:$O$5,MATCH(K$36,'07 Uspora casu'!$K$5:$O$5,1)+1)-INDEX('07 Uspora casu'!$K$5:$O$5,MATCH(K$36,'07 Uspora casu'!$K$5:$O$5,1))))*J45))),0)))</f>
        <v>0</v>
      </c>
      <c r="L45" s="48">
        <f>IF($E45="",0,IF('07 Uspora casu'!$D$2="Jazdný čas",IFERROR(IF(L$36&lt;MIN('07 Uspora casu'!$K$5:$O$5),M45*('07 Uspora casu'!$K14/'07 Uspora casu'!$L14)^(1/('07 Uspora casu'!$L$5-'07 Uspora casu'!$K$5)),IF(L$36&gt;MAX('07 Uspora casu'!$K$5:$O$5),(INDEX('07 Uspora casu'!$K14:$O14,MATCH(L$36,'07 Uspora casu'!$K$5:$O$5,1))/INDEX('07 Uspora casu'!$K14:$O14,MATCH(L$36,'07 Uspora casu'!$K$5:$O$5,1)-1))^(1/(INDEX('07 Uspora casu'!$K$5:$O$5,MATCH(L$36,'07 Uspora casu'!$K$5:$O$5,1))-INDEX('07 Uspora casu'!$K$5:$O$5,MATCH(L$36,'07 Uspora casu'!$K$5:$O$5,1)-1)))*K45,IFERROR(INDEX('07 Uspora casu'!$K14:$O14,MATCH(L$36,'07 Uspora casu'!$K$5:$O$5,0))/60,(INDEX('07 Uspora casu'!$K14:$O14,MATCH(L$36,'07 Uspora casu'!$K$5:$O$5,1)+1)/INDEX('07 Uspora casu'!$K14:$O14,MATCH(L$36,'07 Uspora casu'!$K$5:$O$5,1)))^(1/(INDEX('07 Uspora casu'!$K$5:$O$5,MATCH(L$36,'07 Uspora casu'!$K$5:$O$5,1)+1)-INDEX('07 Uspora casu'!$K$5:$O$5,MATCH(L$36,'07 Uspora casu'!$K$5:$O$5,1))))*K45))),0),IFERROR(IF(L$36&lt;MIN('07 Uspora casu'!$K$5:$O$5),M45*('07 Uspora casu'!$L14/'07 Uspora casu'!$K14)^(1/('07 Uspora casu'!$L$5-'07 Uspora casu'!$K$5)),IF(L$36&gt;MAX('07 Uspora casu'!$K$5:$O$5),(INDEX('07 Uspora casu'!$K14:$O14,MATCH(L$36,'07 Uspora casu'!$K$5:$O$5,1)-1)/INDEX('07 Uspora casu'!$K14:$O14,MATCH(L$36,'07 Uspora casu'!$K$5:$O$5,1)))^(1/(INDEX('07 Uspora casu'!$K$5:$O$5,MATCH(L$36,'07 Uspora casu'!$K$5:$O$5,1))-INDEX('07 Uspora casu'!$K$5:$O$5,MATCH(L$36,'07 Uspora casu'!$K$5:$O$5,1)-1)))*K45,IFERROR($E45/INDEX('07 Uspora casu'!$K14:$O14,MATCH(L$36,'07 Uspora casu'!$K$5:$O$5,0)),(INDEX('07 Uspora casu'!$K14:$O14,MATCH(L$36,'07 Uspora casu'!$K$5:$O$5,1))/INDEX('07 Uspora casu'!$K14:$O14,MATCH(L$36,'07 Uspora casu'!$K$5:$O$5,1)+1))^(1/(INDEX('07 Uspora casu'!$K$5:$O$5,MATCH(L$36,'07 Uspora casu'!$K$5:$O$5,1)+1)-INDEX('07 Uspora casu'!$K$5:$O$5,MATCH(L$36,'07 Uspora casu'!$K$5:$O$5,1))))*K45))),0)))</f>
        <v>0</v>
      </c>
      <c r="M45" s="48">
        <f>IF($E45="",0,IF('07 Uspora casu'!$D$2="Jazdný čas",IFERROR(IF(M$36&lt;MIN('07 Uspora casu'!$K$5:$O$5),N45*('07 Uspora casu'!$K14/'07 Uspora casu'!$L14)^(1/('07 Uspora casu'!$L$5-'07 Uspora casu'!$K$5)),IF(M$36&gt;MAX('07 Uspora casu'!$K$5:$O$5),(INDEX('07 Uspora casu'!$K14:$O14,MATCH(M$36,'07 Uspora casu'!$K$5:$O$5,1))/INDEX('07 Uspora casu'!$K14:$O14,MATCH(M$36,'07 Uspora casu'!$K$5:$O$5,1)-1))^(1/(INDEX('07 Uspora casu'!$K$5:$O$5,MATCH(M$36,'07 Uspora casu'!$K$5:$O$5,1))-INDEX('07 Uspora casu'!$K$5:$O$5,MATCH(M$36,'07 Uspora casu'!$K$5:$O$5,1)-1)))*L45,IFERROR(INDEX('07 Uspora casu'!$K14:$O14,MATCH(M$36,'07 Uspora casu'!$K$5:$O$5,0))/60,(INDEX('07 Uspora casu'!$K14:$O14,MATCH(M$36,'07 Uspora casu'!$K$5:$O$5,1)+1)/INDEX('07 Uspora casu'!$K14:$O14,MATCH(M$36,'07 Uspora casu'!$K$5:$O$5,1)))^(1/(INDEX('07 Uspora casu'!$K$5:$O$5,MATCH(M$36,'07 Uspora casu'!$K$5:$O$5,1)+1)-INDEX('07 Uspora casu'!$K$5:$O$5,MATCH(M$36,'07 Uspora casu'!$K$5:$O$5,1))))*L45))),0),IFERROR(IF(M$36&lt;MIN('07 Uspora casu'!$K$5:$O$5),N45*('07 Uspora casu'!$L14/'07 Uspora casu'!$K14)^(1/('07 Uspora casu'!$L$5-'07 Uspora casu'!$K$5)),IF(M$36&gt;MAX('07 Uspora casu'!$K$5:$O$5),(INDEX('07 Uspora casu'!$K14:$O14,MATCH(M$36,'07 Uspora casu'!$K$5:$O$5,1)-1)/INDEX('07 Uspora casu'!$K14:$O14,MATCH(M$36,'07 Uspora casu'!$K$5:$O$5,1)))^(1/(INDEX('07 Uspora casu'!$K$5:$O$5,MATCH(M$36,'07 Uspora casu'!$K$5:$O$5,1))-INDEX('07 Uspora casu'!$K$5:$O$5,MATCH(M$36,'07 Uspora casu'!$K$5:$O$5,1)-1)))*L45,IFERROR($E45/INDEX('07 Uspora casu'!$K14:$O14,MATCH(M$36,'07 Uspora casu'!$K$5:$O$5,0)),(INDEX('07 Uspora casu'!$K14:$O14,MATCH(M$36,'07 Uspora casu'!$K$5:$O$5,1))/INDEX('07 Uspora casu'!$K14:$O14,MATCH(M$36,'07 Uspora casu'!$K$5:$O$5,1)+1))^(1/(INDEX('07 Uspora casu'!$K$5:$O$5,MATCH(M$36,'07 Uspora casu'!$K$5:$O$5,1)+1)-INDEX('07 Uspora casu'!$K$5:$O$5,MATCH(M$36,'07 Uspora casu'!$K$5:$O$5,1))))*L45))),0)))</f>
        <v>0</v>
      </c>
      <c r="N45" s="48">
        <f>IF($E45="",0,IF('07 Uspora casu'!$D$2="Jazdný čas",IFERROR(IF(N$36&lt;MIN('07 Uspora casu'!$K$5:$O$5),O45*('07 Uspora casu'!$K14/'07 Uspora casu'!$L14)^(1/('07 Uspora casu'!$L$5-'07 Uspora casu'!$K$5)),IF(N$36&gt;MAX('07 Uspora casu'!$K$5:$O$5),(INDEX('07 Uspora casu'!$K14:$O14,MATCH(N$36,'07 Uspora casu'!$K$5:$O$5,1))/INDEX('07 Uspora casu'!$K14:$O14,MATCH(N$36,'07 Uspora casu'!$K$5:$O$5,1)-1))^(1/(INDEX('07 Uspora casu'!$K$5:$O$5,MATCH(N$36,'07 Uspora casu'!$K$5:$O$5,1))-INDEX('07 Uspora casu'!$K$5:$O$5,MATCH(N$36,'07 Uspora casu'!$K$5:$O$5,1)-1)))*M45,IFERROR(INDEX('07 Uspora casu'!$K14:$O14,MATCH(N$36,'07 Uspora casu'!$K$5:$O$5,0))/60,(INDEX('07 Uspora casu'!$K14:$O14,MATCH(N$36,'07 Uspora casu'!$K$5:$O$5,1)+1)/INDEX('07 Uspora casu'!$K14:$O14,MATCH(N$36,'07 Uspora casu'!$K$5:$O$5,1)))^(1/(INDEX('07 Uspora casu'!$K$5:$O$5,MATCH(N$36,'07 Uspora casu'!$K$5:$O$5,1)+1)-INDEX('07 Uspora casu'!$K$5:$O$5,MATCH(N$36,'07 Uspora casu'!$K$5:$O$5,1))))*M45))),0),IFERROR(IF(N$36&lt;MIN('07 Uspora casu'!$K$5:$O$5),O45*('07 Uspora casu'!$L14/'07 Uspora casu'!$K14)^(1/('07 Uspora casu'!$L$5-'07 Uspora casu'!$K$5)),IF(N$36&gt;MAX('07 Uspora casu'!$K$5:$O$5),(INDEX('07 Uspora casu'!$K14:$O14,MATCH(N$36,'07 Uspora casu'!$K$5:$O$5,1)-1)/INDEX('07 Uspora casu'!$K14:$O14,MATCH(N$36,'07 Uspora casu'!$K$5:$O$5,1)))^(1/(INDEX('07 Uspora casu'!$K$5:$O$5,MATCH(N$36,'07 Uspora casu'!$K$5:$O$5,1))-INDEX('07 Uspora casu'!$K$5:$O$5,MATCH(N$36,'07 Uspora casu'!$K$5:$O$5,1)-1)))*M45,IFERROR($E45/INDEX('07 Uspora casu'!$K14:$O14,MATCH(N$36,'07 Uspora casu'!$K$5:$O$5,0)),(INDEX('07 Uspora casu'!$K14:$O14,MATCH(N$36,'07 Uspora casu'!$K$5:$O$5,1))/INDEX('07 Uspora casu'!$K14:$O14,MATCH(N$36,'07 Uspora casu'!$K$5:$O$5,1)+1))^(1/(INDEX('07 Uspora casu'!$K$5:$O$5,MATCH(N$36,'07 Uspora casu'!$K$5:$O$5,1)+1)-INDEX('07 Uspora casu'!$K$5:$O$5,MATCH(N$36,'07 Uspora casu'!$K$5:$O$5,1))))*M45))),0)))</f>
        <v>0</v>
      </c>
      <c r="O45" s="48">
        <f>IF($E45="",0,IF('07 Uspora casu'!$D$2="Jazdný čas",IFERROR(IF(O$36&lt;MIN('07 Uspora casu'!$K$5:$O$5),P45*('07 Uspora casu'!$K14/'07 Uspora casu'!$L14)^(1/('07 Uspora casu'!$L$5-'07 Uspora casu'!$K$5)),IF(O$36&gt;MAX('07 Uspora casu'!$K$5:$O$5),(INDEX('07 Uspora casu'!$K14:$O14,MATCH(O$36,'07 Uspora casu'!$K$5:$O$5,1))/INDEX('07 Uspora casu'!$K14:$O14,MATCH(O$36,'07 Uspora casu'!$K$5:$O$5,1)-1))^(1/(INDEX('07 Uspora casu'!$K$5:$O$5,MATCH(O$36,'07 Uspora casu'!$K$5:$O$5,1))-INDEX('07 Uspora casu'!$K$5:$O$5,MATCH(O$36,'07 Uspora casu'!$K$5:$O$5,1)-1)))*N45,IFERROR(INDEX('07 Uspora casu'!$K14:$O14,MATCH(O$36,'07 Uspora casu'!$K$5:$O$5,0))/60,(INDEX('07 Uspora casu'!$K14:$O14,MATCH(O$36,'07 Uspora casu'!$K$5:$O$5,1)+1)/INDEX('07 Uspora casu'!$K14:$O14,MATCH(O$36,'07 Uspora casu'!$K$5:$O$5,1)))^(1/(INDEX('07 Uspora casu'!$K$5:$O$5,MATCH(O$36,'07 Uspora casu'!$K$5:$O$5,1)+1)-INDEX('07 Uspora casu'!$K$5:$O$5,MATCH(O$36,'07 Uspora casu'!$K$5:$O$5,1))))*N45))),0),IFERROR(IF(O$36&lt;MIN('07 Uspora casu'!$K$5:$O$5),P45*('07 Uspora casu'!$L14/'07 Uspora casu'!$K14)^(1/('07 Uspora casu'!$L$5-'07 Uspora casu'!$K$5)),IF(O$36&gt;MAX('07 Uspora casu'!$K$5:$O$5),(INDEX('07 Uspora casu'!$K14:$O14,MATCH(O$36,'07 Uspora casu'!$K$5:$O$5,1)-1)/INDEX('07 Uspora casu'!$K14:$O14,MATCH(O$36,'07 Uspora casu'!$K$5:$O$5,1)))^(1/(INDEX('07 Uspora casu'!$K$5:$O$5,MATCH(O$36,'07 Uspora casu'!$K$5:$O$5,1))-INDEX('07 Uspora casu'!$K$5:$O$5,MATCH(O$36,'07 Uspora casu'!$K$5:$O$5,1)-1)))*N45,IFERROR($E45/INDEX('07 Uspora casu'!$K14:$O14,MATCH(O$36,'07 Uspora casu'!$K$5:$O$5,0)),(INDEX('07 Uspora casu'!$K14:$O14,MATCH(O$36,'07 Uspora casu'!$K$5:$O$5,1))/INDEX('07 Uspora casu'!$K14:$O14,MATCH(O$36,'07 Uspora casu'!$K$5:$O$5,1)+1))^(1/(INDEX('07 Uspora casu'!$K$5:$O$5,MATCH(O$36,'07 Uspora casu'!$K$5:$O$5,1)+1)-INDEX('07 Uspora casu'!$K$5:$O$5,MATCH(O$36,'07 Uspora casu'!$K$5:$O$5,1))))*N45))),0)))</f>
        <v>0</v>
      </c>
      <c r="P45" s="48">
        <f>IF($E45="",0,IF('07 Uspora casu'!$D$2="Jazdný čas",IFERROR(IF(P$36&lt;MIN('07 Uspora casu'!$K$5:$O$5),Q45*('07 Uspora casu'!$K14/'07 Uspora casu'!$L14)^(1/('07 Uspora casu'!$L$5-'07 Uspora casu'!$K$5)),IF(P$36&gt;MAX('07 Uspora casu'!$K$5:$O$5),(INDEX('07 Uspora casu'!$K14:$O14,MATCH(P$36,'07 Uspora casu'!$K$5:$O$5,1))/INDEX('07 Uspora casu'!$K14:$O14,MATCH(P$36,'07 Uspora casu'!$K$5:$O$5,1)-1))^(1/(INDEX('07 Uspora casu'!$K$5:$O$5,MATCH(P$36,'07 Uspora casu'!$K$5:$O$5,1))-INDEX('07 Uspora casu'!$K$5:$O$5,MATCH(P$36,'07 Uspora casu'!$K$5:$O$5,1)-1)))*O45,IFERROR(INDEX('07 Uspora casu'!$K14:$O14,MATCH(P$36,'07 Uspora casu'!$K$5:$O$5,0))/60,(INDEX('07 Uspora casu'!$K14:$O14,MATCH(P$36,'07 Uspora casu'!$K$5:$O$5,1)+1)/INDEX('07 Uspora casu'!$K14:$O14,MATCH(P$36,'07 Uspora casu'!$K$5:$O$5,1)))^(1/(INDEX('07 Uspora casu'!$K$5:$O$5,MATCH(P$36,'07 Uspora casu'!$K$5:$O$5,1)+1)-INDEX('07 Uspora casu'!$K$5:$O$5,MATCH(P$36,'07 Uspora casu'!$K$5:$O$5,1))))*O45))),0),IFERROR(IF(P$36&lt;MIN('07 Uspora casu'!$K$5:$O$5),Q45*('07 Uspora casu'!$L14/'07 Uspora casu'!$K14)^(1/('07 Uspora casu'!$L$5-'07 Uspora casu'!$K$5)),IF(P$36&gt;MAX('07 Uspora casu'!$K$5:$O$5),(INDEX('07 Uspora casu'!$K14:$O14,MATCH(P$36,'07 Uspora casu'!$K$5:$O$5,1)-1)/INDEX('07 Uspora casu'!$K14:$O14,MATCH(P$36,'07 Uspora casu'!$K$5:$O$5,1)))^(1/(INDEX('07 Uspora casu'!$K$5:$O$5,MATCH(P$36,'07 Uspora casu'!$K$5:$O$5,1))-INDEX('07 Uspora casu'!$K$5:$O$5,MATCH(P$36,'07 Uspora casu'!$K$5:$O$5,1)-1)))*O45,IFERROR($E45/INDEX('07 Uspora casu'!$K14:$O14,MATCH(P$36,'07 Uspora casu'!$K$5:$O$5,0)),(INDEX('07 Uspora casu'!$K14:$O14,MATCH(P$36,'07 Uspora casu'!$K$5:$O$5,1))/INDEX('07 Uspora casu'!$K14:$O14,MATCH(P$36,'07 Uspora casu'!$K$5:$O$5,1)+1))^(1/(INDEX('07 Uspora casu'!$K$5:$O$5,MATCH(P$36,'07 Uspora casu'!$K$5:$O$5,1)+1)-INDEX('07 Uspora casu'!$K$5:$O$5,MATCH(P$36,'07 Uspora casu'!$K$5:$O$5,1))))*O45))),0)))</f>
        <v>0</v>
      </c>
      <c r="Q45" s="48">
        <f>IF($E45="",0,IF('07 Uspora casu'!$D$2="Jazdný čas",IFERROR(IF(Q$36&lt;MIN('07 Uspora casu'!$K$5:$O$5),R45*('07 Uspora casu'!$K14/'07 Uspora casu'!$L14)^(1/('07 Uspora casu'!$L$5-'07 Uspora casu'!$K$5)),IF(Q$36&gt;MAX('07 Uspora casu'!$K$5:$O$5),(INDEX('07 Uspora casu'!$K14:$O14,MATCH(Q$36,'07 Uspora casu'!$K$5:$O$5,1))/INDEX('07 Uspora casu'!$K14:$O14,MATCH(Q$36,'07 Uspora casu'!$K$5:$O$5,1)-1))^(1/(INDEX('07 Uspora casu'!$K$5:$O$5,MATCH(Q$36,'07 Uspora casu'!$K$5:$O$5,1))-INDEX('07 Uspora casu'!$K$5:$O$5,MATCH(Q$36,'07 Uspora casu'!$K$5:$O$5,1)-1)))*P45,IFERROR(INDEX('07 Uspora casu'!$K14:$O14,MATCH(Q$36,'07 Uspora casu'!$K$5:$O$5,0))/60,(INDEX('07 Uspora casu'!$K14:$O14,MATCH(Q$36,'07 Uspora casu'!$K$5:$O$5,1)+1)/INDEX('07 Uspora casu'!$K14:$O14,MATCH(Q$36,'07 Uspora casu'!$K$5:$O$5,1)))^(1/(INDEX('07 Uspora casu'!$K$5:$O$5,MATCH(Q$36,'07 Uspora casu'!$K$5:$O$5,1)+1)-INDEX('07 Uspora casu'!$K$5:$O$5,MATCH(Q$36,'07 Uspora casu'!$K$5:$O$5,1))))*P45))),0),IFERROR(IF(Q$36&lt;MIN('07 Uspora casu'!$K$5:$O$5),R45*('07 Uspora casu'!$L14/'07 Uspora casu'!$K14)^(1/('07 Uspora casu'!$L$5-'07 Uspora casu'!$K$5)),IF(Q$36&gt;MAX('07 Uspora casu'!$K$5:$O$5),(INDEX('07 Uspora casu'!$K14:$O14,MATCH(Q$36,'07 Uspora casu'!$K$5:$O$5,1)-1)/INDEX('07 Uspora casu'!$K14:$O14,MATCH(Q$36,'07 Uspora casu'!$K$5:$O$5,1)))^(1/(INDEX('07 Uspora casu'!$K$5:$O$5,MATCH(Q$36,'07 Uspora casu'!$K$5:$O$5,1))-INDEX('07 Uspora casu'!$K$5:$O$5,MATCH(Q$36,'07 Uspora casu'!$K$5:$O$5,1)-1)))*P45,IFERROR($E45/INDEX('07 Uspora casu'!$K14:$O14,MATCH(Q$36,'07 Uspora casu'!$K$5:$O$5,0)),(INDEX('07 Uspora casu'!$K14:$O14,MATCH(Q$36,'07 Uspora casu'!$K$5:$O$5,1))/INDEX('07 Uspora casu'!$K14:$O14,MATCH(Q$36,'07 Uspora casu'!$K$5:$O$5,1)+1))^(1/(INDEX('07 Uspora casu'!$K$5:$O$5,MATCH(Q$36,'07 Uspora casu'!$K$5:$O$5,1)+1)-INDEX('07 Uspora casu'!$K$5:$O$5,MATCH(Q$36,'07 Uspora casu'!$K$5:$O$5,1))))*P45))),0)))</f>
        <v>0</v>
      </c>
      <c r="R45" s="48">
        <f>IF($E45="",0,IF('07 Uspora casu'!$D$2="Jazdný čas",IFERROR(IF(R$36&lt;MIN('07 Uspora casu'!$K$5:$O$5),S45*('07 Uspora casu'!$K14/'07 Uspora casu'!$L14)^(1/('07 Uspora casu'!$L$5-'07 Uspora casu'!$K$5)),IF(R$36&gt;MAX('07 Uspora casu'!$K$5:$O$5),(INDEX('07 Uspora casu'!$K14:$O14,MATCH(R$36,'07 Uspora casu'!$K$5:$O$5,1))/INDEX('07 Uspora casu'!$K14:$O14,MATCH(R$36,'07 Uspora casu'!$K$5:$O$5,1)-1))^(1/(INDEX('07 Uspora casu'!$K$5:$O$5,MATCH(R$36,'07 Uspora casu'!$K$5:$O$5,1))-INDEX('07 Uspora casu'!$K$5:$O$5,MATCH(R$36,'07 Uspora casu'!$K$5:$O$5,1)-1)))*Q45,IFERROR(INDEX('07 Uspora casu'!$K14:$O14,MATCH(R$36,'07 Uspora casu'!$K$5:$O$5,0))/60,(INDEX('07 Uspora casu'!$K14:$O14,MATCH(R$36,'07 Uspora casu'!$K$5:$O$5,1)+1)/INDEX('07 Uspora casu'!$K14:$O14,MATCH(R$36,'07 Uspora casu'!$K$5:$O$5,1)))^(1/(INDEX('07 Uspora casu'!$K$5:$O$5,MATCH(R$36,'07 Uspora casu'!$K$5:$O$5,1)+1)-INDEX('07 Uspora casu'!$K$5:$O$5,MATCH(R$36,'07 Uspora casu'!$K$5:$O$5,1))))*Q45))),0),IFERROR(IF(R$36&lt;MIN('07 Uspora casu'!$K$5:$O$5),S45*('07 Uspora casu'!$L14/'07 Uspora casu'!$K14)^(1/('07 Uspora casu'!$L$5-'07 Uspora casu'!$K$5)),IF(R$36&gt;MAX('07 Uspora casu'!$K$5:$O$5),(INDEX('07 Uspora casu'!$K14:$O14,MATCH(R$36,'07 Uspora casu'!$K$5:$O$5,1)-1)/INDEX('07 Uspora casu'!$K14:$O14,MATCH(R$36,'07 Uspora casu'!$K$5:$O$5,1)))^(1/(INDEX('07 Uspora casu'!$K$5:$O$5,MATCH(R$36,'07 Uspora casu'!$K$5:$O$5,1))-INDEX('07 Uspora casu'!$K$5:$O$5,MATCH(R$36,'07 Uspora casu'!$K$5:$O$5,1)-1)))*Q45,IFERROR($E45/INDEX('07 Uspora casu'!$K14:$O14,MATCH(R$36,'07 Uspora casu'!$K$5:$O$5,0)),(INDEX('07 Uspora casu'!$K14:$O14,MATCH(R$36,'07 Uspora casu'!$K$5:$O$5,1))/INDEX('07 Uspora casu'!$K14:$O14,MATCH(R$36,'07 Uspora casu'!$K$5:$O$5,1)+1))^(1/(INDEX('07 Uspora casu'!$K$5:$O$5,MATCH(R$36,'07 Uspora casu'!$K$5:$O$5,1)+1)-INDEX('07 Uspora casu'!$K$5:$O$5,MATCH(R$36,'07 Uspora casu'!$K$5:$O$5,1))))*Q45))),0)))</f>
        <v>0</v>
      </c>
      <c r="S45" s="48">
        <f>IF($E45="",0,IF('07 Uspora casu'!$D$2="Jazdný čas",IFERROR(IF(S$36&lt;MIN('07 Uspora casu'!$K$5:$O$5),T45*('07 Uspora casu'!$K14/'07 Uspora casu'!$L14)^(1/('07 Uspora casu'!$L$5-'07 Uspora casu'!$K$5)),IF(S$36&gt;MAX('07 Uspora casu'!$K$5:$O$5),(INDEX('07 Uspora casu'!$K14:$O14,MATCH(S$36,'07 Uspora casu'!$K$5:$O$5,1))/INDEX('07 Uspora casu'!$K14:$O14,MATCH(S$36,'07 Uspora casu'!$K$5:$O$5,1)-1))^(1/(INDEX('07 Uspora casu'!$K$5:$O$5,MATCH(S$36,'07 Uspora casu'!$K$5:$O$5,1))-INDEX('07 Uspora casu'!$K$5:$O$5,MATCH(S$36,'07 Uspora casu'!$K$5:$O$5,1)-1)))*R45,IFERROR(INDEX('07 Uspora casu'!$K14:$O14,MATCH(S$36,'07 Uspora casu'!$K$5:$O$5,0))/60,(INDEX('07 Uspora casu'!$K14:$O14,MATCH(S$36,'07 Uspora casu'!$K$5:$O$5,1)+1)/INDEX('07 Uspora casu'!$K14:$O14,MATCH(S$36,'07 Uspora casu'!$K$5:$O$5,1)))^(1/(INDEX('07 Uspora casu'!$K$5:$O$5,MATCH(S$36,'07 Uspora casu'!$K$5:$O$5,1)+1)-INDEX('07 Uspora casu'!$K$5:$O$5,MATCH(S$36,'07 Uspora casu'!$K$5:$O$5,1))))*R45))),0),IFERROR(IF(S$36&lt;MIN('07 Uspora casu'!$K$5:$O$5),T45*('07 Uspora casu'!$L14/'07 Uspora casu'!$K14)^(1/('07 Uspora casu'!$L$5-'07 Uspora casu'!$K$5)),IF(S$36&gt;MAX('07 Uspora casu'!$K$5:$O$5),(INDEX('07 Uspora casu'!$K14:$O14,MATCH(S$36,'07 Uspora casu'!$K$5:$O$5,1)-1)/INDEX('07 Uspora casu'!$K14:$O14,MATCH(S$36,'07 Uspora casu'!$K$5:$O$5,1)))^(1/(INDEX('07 Uspora casu'!$K$5:$O$5,MATCH(S$36,'07 Uspora casu'!$K$5:$O$5,1))-INDEX('07 Uspora casu'!$K$5:$O$5,MATCH(S$36,'07 Uspora casu'!$K$5:$O$5,1)-1)))*R45,IFERROR($E45/INDEX('07 Uspora casu'!$K14:$O14,MATCH(S$36,'07 Uspora casu'!$K$5:$O$5,0)),(INDEX('07 Uspora casu'!$K14:$O14,MATCH(S$36,'07 Uspora casu'!$K$5:$O$5,1))/INDEX('07 Uspora casu'!$K14:$O14,MATCH(S$36,'07 Uspora casu'!$K$5:$O$5,1)+1))^(1/(INDEX('07 Uspora casu'!$K$5:$O$5,MATCH(S$36,'07 Uspora casu'!$K$5:$O$5,1)+1)-INDEX('07 Uspora casu'!$K$5:$O$5,MATCH(S$36,'07 Uspora casu'!$K$5:$O$5,1))))*R45))),0)))</f>
        <v>0</v>
      </c>
      <c r="T45" s="48">
        <f>IF($E45="",0,IF('07 Uspora casu'!$D$2="Jazdný čas",IFERROR(IF(T$36&lt;MIN('07 Uspora casu'!$K$5:$O$5),U45*('07 Uspora casu'!$K14/'07 Uspora casu'!$L14)^(1/('07 Uspora casu'!$L$5-'07 Uspora casu'!$K$5)),IF(T$36&gt;MAX('07 Uspora casu'!$K$5:$O$5),(INDEX('07 Uspora casu'!$K14:$O14,MATCH(T$36,'07 Uspora casu'!$K$5:$O$5,1))/INDEX('07 Uspora casu'!$K14:$O14,MATCH(T$36,'07 Uspora casu'!$K$5:$O$5,1)-1))^(1/(INDEX('07 Uspora casu'!$K$5:$O$5,MATCH(T$36,'07 Uspora casu'!$K$5:$O$5,1))-INDEX('07 Uspora casu'!$K$5:$O$5,MATCH(T$36,'07 Uspora casu'!$K$5:$O$5,1)-1)))*S45,IFERROR(INDEX('07 Uspora casu'!$K14:$O14,MATCH(T$36,'07 Uspora casu'!$K$5:$O$5,0))/60,(INDEX('07 Uspora casu'!$K14:$O14,MATCH(T$36,'07 Uspora casu'!$K$5:$O$5,1)+1)/INDEX('07 Uspora casu'!$K14:$O14,MATCH(T$36,'07 Uspora casu'!$K$5:$O$5,1)))^(1/(INDEX('07 Uspora casu'!$K$5:$O$5,MATCH(T$36,'07 Uspora casu'!$K$5:$O$5,1)+1)-INDEX('07 Uspora casu'!$K$5:$O$5,MATCH(T$36,'07 Uspora casu'!$K$5:$O$5,1))))*S45))),0),IFERROR(IF(T$36&lt;MIN('07 Uspora casu'!$K$5:$O$5),U45*('07 Uspora casu'!$L14/'07 Uspora casu'!$K14)^(1/('07 Uspora casu'!$L$5-'07 Uspora casu'!$K$5)),IF(T$36&gt;MAX('07 Uspora casu'!$K$5:$O$5),(INDEX('07 Uspora casu'!$K14:$O14,MATCH(T$36,'07 Uspora casu'!$K$5:$O$5,1)-1)/INDEX('07 Uspora casu'!$K14:$O14,MATCH(T$36,'07 Uspora casu'!$K$5:$O$5,1)))^(1/(INDEX('07 Uspora casu'!$K$5:$O$5,MATCH(T$36,'07 Uspora casu'!$K$5:$O$5,1))-INDEX('07 Uspora casu'!$K$5:$O$5,MATCH(T$36,'07 Uspora casu'!$K$5:$O$5,1)-1)))*S45,IFERROR($E45/INDEX('07 Uspora casu'!$K14:$O14,MATCH(T$36,'07 Uspora casu'!$K$5:$O$5,0)),(INDEX('07 Uspora casu'!$K14:$O14,MATCH(T$36,'07 Uspora casu'!$K$5:$O$5,1))/INDEX('07 Uspora casu'!$K14:$O14,MATCH(T$36,'07 Uspora casu'!$K$5:$O$5,1)+1))^(1/(INDEX('07 Uspora casu'!$K$5:$O$5,MATCH(T$36,'07 Uspora casu'!$K$5:$O$5,1)+1)-INDEX('07 Uspora casu'!$K$5:$O$5,MATCH(T$36,'07 Uspora casu'!$K$5:$O$5,1))))*S45))),0)))</f>
        <v>0</v>
      </c>
      <c r="U45" s="48">
        <f>IF($E45="",0,IF('07 Uspora casu'!$D$2="Jazdný čas",IFERROR(IF(U$36&lt;MIN('07 Uspora casu'!$K$5:$O$5),V45*('07 Uspora casu'!$K14/'07 Uspora casu'!$L14)^(1/('07 Uspora casu'!$L$5-'07 Uspora casu'!$K$5)),IF(U$36&gt;MAX('07 Uspora casu'!$K$5:$O$5),(INDEX('07 Uspora casu'!$K14:$O14,MATCH(U$36,'07 Uspora casu'!$K$5:$O$5,1))/INDEX('07 Uspora casu'!$K14:$O14,MATCH(U$36,'07 Uspora casu'!$K$5:$O$5,1)-1))^(1/(INDEX('07 Uspora casu'!$K$5:$O$5,MATCH(U$36,'07 Uspora casu'!$K$5:$O$5,1))-INDEX('07 Uspora casu'!$K$5:$O$5,MATCH(U$36,'07 Uspora casu'!$K$5:$O$5,1)-1)))*T45,IFERROR(INDEX('07 Uspora casu'!$K14:$O14,MATCH(U$36,'07 Uspora casu'!$K$5:$O$5,0))/60,(INDEX('07 Uspora casu'!$K14:$O14,MATCH(U$36,'07 Uspora casu'!$K$5:$O$5,1)+1)/INDEX('07 Uspora casu'!$K14:$O14,MATCH(U$36,'07 Uspora casu'!$K$5:$O$5,1)))^(1/(INDEX('07 Uspora casu'!$K$5:$O$5,MATCH(U$36,'07 Uspora casu'!$K$5:$O$5,1)+1)-INDEX('07 Uspora casu'!$K$5:$O$5,MATCH(U$36,'07 Uspora casu'!$K$5:$O$5,1))))*T45))),0),IFERROR(IF(U$36&lt;MIN('07 Uspora casu'!$K$5:$O$5),V45*('07 Uspora casu'!$L14/'07 Uspora casu'!$K14)^(1/('07 Uspora casu'!$L$5-'07 Uspora casu'!$K$5)),IF(U$36&gt;MAX('07 Uspora casu'!$K$5:$O$5),(INDEX('07 Uspora casu'!$K14:$O14,MATCH(U$36,'07 Uspora casu'!$K$5:$O$5,1)-1)/INDEX('07 Uspora casu'!$K14:$O14,MATCH(U$36,'07 Uspora casu'!$K$5:$O$5,1)))^(1/(INDEX('07 Uspora casu'!$K$5:$O$5,MATCH(U$36,'07 Uspora casu'!$K$5:$O$5,1))-INDEX('07 Uspora casu'!$K$5:$O$5,MATCH(U$36,'07 Uspora casu'!$K$5:$O$5,1)-1)))*T45,IFERROR($E45/INDEX('07 Uspora casu'!$K14:$O14,MATCH(U$36,'07 Uspora casu'!$K$5:$O$5,0)),(INDEX('07 Uspora casu'!$K14:$O14,MATCH(U$36,'07 Uspora casu'!$K$5:$O$5,1))/INDEX('07 Uspora casu'!$K14:$O14,MATCH(U$36,'07 Uspora casu'!$K$5:$O$5,1)+1))^(1/(INDEX('07 Uspora casu'!$K$5:$O$5,MATCH(U$36,'07 Uspora casu'!$K$5:$O$5,1)+1)-INDEX('07 Uspora casu'!$K$5:$O$5,MATCH(U$36,'07 Uspora casu'!$K$5:$O$5,1))))*T45))),0)))</f>
        <v>0</v>
      </c>
      <c r="V45" s="48">
        <f>IF($E45="",0,IF('07 Uspora casu'!$D$2="Jazdný čas",IFERROR(IF(V$36&lt;MIN('07 Uspora casu'!$K$5:$O$5),W45*('07 Uspora casu'!$K14/'07 Uspora casu'!$L14)^(1/('07 Uspora casu'!$L$5-'07 Uspora casu'!$K$5)),IF(V$36&gt;MAX('07 Uspora casu'!$K$5:$O$5),(INDEX('07 Uspora casu'!$K14:$O14,MATCH(V$36,'07 Uspora casu'!$K$5:$O$5,1))/INDEX('07 Uspora casu'!$K14:$O14,MATCH(V$36,'07 Uspora casu'!$K$5:$O$5,1)-1))^(1/(INDEX('07 Uspora casu'!$K$5:$O$5,MATCH(V$36,'07 Uspora casu'!$K$5:$O$5,1))-INDEX('07 Uspora casu'!$K$5:$O$5,MATCH(V$36,'07 Uspora casu'!$K$5:$O$5,1)-1)))*U45,IFERROR(INDEX('07 Uspora casu'!$K14:$O14,MATCH(V$36,'07 Uspora casu'!$K$5:$O$5,0))/60,(INDEX('07 Uspora casu'!$K14:$O14,MATCH(V$36,'07 Uspora casu'!$K$5:$O$5,1)+1)/INDEX('07 Uspora casu'!$K14:$O14,MATCH(V$36,'07 Uspora casu'!$K$5:$O$5,1)))^(1/(INDEX('07 Uspora casu'!$K$5:$O$5,MATCH(V$36,'07 Uspora casu'!$K$5:$O$5,1)+1)-INDEX('07 Uspora casu'!$K$5:$O$5,MATCH(V$36,'07 Uspora casu'!$K$5:$O$5,1))))*U45))),0),IFERROR(IF(V$36&lt;MIN('07 Uspora casu'!$K$5:$O$5),W45*('07 Uspora casu'!$L14/'07 Uspora casu'!$K14)^(1/('07 Uspora casu'!$L$5-'07 Uspora casu'!$K$5)),IF(V$36&gt;MAX('07 Uspora casu'!$K$5:$O$5),(INDEX('07 Uspora casu'!$K14:$O14,MATCH(V$36,'07 Uspora casu'!$K$5:$O$5,1)-1)/INDEX('07 Uspora casu'!$K14:$O14,MATCH(V$36,'07 Uspora casu'!$K$5:$O$5,1)))^(1/(INDEX('07 Uspora casu'!$K$5:$O$5,MATCH(V$36,'07 Uspora casu'!$K$5:$O$5,1))-INDEX('07 Uspora casu'!$K$5:$O$5,MATCH(V$36,'07 Uspora casu'!$K$5:$O$5,1)-1)))*U45,IFERROR($E45/INDEX('07 Uspora casu'!$K14:$O14,MATCH(V$36,'07 Uspora casu'!$K$5:$O$5,0)),(INDEX('07 Uspora casu'!$K14:$O14,MATCH(V$36,'07 Uspora casu'!$K$5:$O$5,1))/INDEX('07 Uspora casu'!$K14:$O14,MATCH(V$36,'07 Uspora casu'!$K$5:$O$5,1)+1))^(1/(INDEX('07 Uspora casu'!$K$5:$O$5,MATCH(V$36,'07 Uspora casu'!$K$5:$O$5,1)+1)-INDEX('07 Uspora casu'!$K$5:$O$5,MATCH(V$36,'07 Uspora casu'!$K$5:$O$5,1))))*U45))),0)))</f>
        <v>0</v>
      </c>
      <c r="W45" s="48">
        <f>IF($E45="",0,IF('07 Uspora casu'!$D$2="Jazdný čas",IFERROR(IF(W$36&lt;MIN('07 Uspora casu'!$K$5:$O$5),X45*('07 Uspora casu'!$K14/'07 Uspora casu'!$L14)^(1/('07 Uspora casu'!$L$5-'07 Uspora casu'!$K$5)),IF(W$36&gt;MAX('07 Uspora casu'!$K$5:$O$5),(INDEX('07 Uspora casu'!$K14:$O14,MATCH(W$36,'07 Uspora casu'!$K$5:$O$5,1))/INDEX('07 Uspora casu'!$K14:$O14,MATCH(W$36,'07 Uspora casu'!$K$5:$O$5,1)-1))^(1/(INDEX('07 Uspora casu'!$K$5:$O$5,MATCH(W$36,'07 Uspora casu'!$K$5:$O$5,1))-INDEX('07 Uspora casu'!$K$5:$O$5,MATCH(W$36,'07 Uspora casu'!$K$5:$O$5,1)-1)))*V45,IFERROR(INDEX('07 Uspora casu'!$K14:$O14,MATCH(W$36,'07 Uspora casu'!$K$5:$O$5,0))/60,(INDEX('07 Uspora casu'!$K14:$O14,MATCH(W$36,'07 Uspora casu'!$K$5:$O$5,1)+1)/INDEX('07 Uspora casu'!$K14:$O14,MATCH(W$36,'07 Uspora casu'!$K$5:$O$5,1)))^(1/(INDEX('07 Uspora casu'!$K$5:$O$5,MATCH(W$36,'07 Uspora casu'!$K$5:$O$5,1)+1)-INDEX('07 Uspora casu'!$K$5:$O$5,MATCH(W$36,'07 Uspora casu'!$K$5:$O$5,1))))*V45))),0),IFERROR(IF(W$36&lt;MIN('07 Uspora casu'!$K$5:$O$5),X45*('07 Uspora casu'!$L14/'07 Uspora casu'!$K14)^(1/('07 Uspora casu'!$L$5-'07 Uspora casu'!$K$5)),IF(W$36&gt;MAX('07 Uspora casu'!$K$5:$O$5),(INDEX('07 Uspora casu'!$K14:$O14,MATCH(W$36,'07 Uspora casu'!$K$5:$O$5,1)-1)/INDEX('07 Uspora casu'!$K14:$O14,MATCH(W$36,'07 Uspora casu'!$K$5:$O$5,1)))^(1/(INDEX('07 Uspora casu'!$K$5:$O$5,MATCH(W$36,'07 Uspora casu'!$K$5:$O$5,1))-INDEX('07 Uspora casu'!$K$5:$O$5,MATCH(W$36,'07 Uspora casu'!$K$5:$O$5,1)-1)))*V45,IFERROR($E45/INDEX('07 Uspora casu'!$K14:$O14,MATCH(W$36,'07 Uspora casu'!$K$5:$O$5,0)),(INDEX('07 Uspora casu'!$K14:$O14,MATCH(W$36,'07 Uspora casu'!$K$5:$O$5,1))/INDEX('07 Uspora casu'!$K14:$O14,MATCH(W$36,'07 Uspora casu'!$K$5:$O$5,1)+1))^(1/(INDEX('07 Uspora casu'!$K$5:$O$5,MATCH(W$36,'07 Uspora casu'!$K$5:$O$5,1)+1)-INDEX('07 Uspora casu'!$K$5:$O$5,MATCH(W$36,'07 Uspora casu'!$K$5:$O$5,1))))*V45))),0)))</f>
        <v>0</v>
      </c>
      <c r="X45" s="48">
        <f>IF($E45="",0,IF('07 Uspora casu'!$D$2="Jazdný čas",IFERROR(IF(X$36&lt;MIN('07 Uspora casu'!$K$5:$O$5),Y45*('07 Uspora casu'!$K14/'07 Uspora casu'!$L14)^(1/('07 Uspora casu'!$L$5-'07 Uspora casu'!$K$5)),IF(X$36&gt;MAX('07 Uspora casu'!$K$5:$O$5),(INDEX('07 Uspora casu'!$K14:$O14,MATCH(X$36,'07 Uspora casu'!$K$5:$O$5,1))/INDEX('07 Uspora casu'!$K14:$O14,MATCH(X$36,'07 Uspora casu'!$K$5:$O$5,1)-1))^(1/(INDEX('07 Uspora casu'!$K$5:$O$5,MATCH(X$36,'07 Uspora casu'!$K$5:$O$5,1))-INDEX('07 Uspora casu'!$K$5:$O$5,MATCH(X$36,'07 Uspora casu'!$K$5:$O$5,1)-1)))*W45,IFERROR(INDEX('07 Uspora casu'!$K14:$O14,MATCH(X$36,'07 Uspora casu'!$K$5:$O$5,0))/60,(INDEX('07 Uspora casu'!$K14:$O14,MATCH(X$36,'07 Uspora casu'!$K$5:$O$5,1)+1)/INDEX('07 Uspora casu'!$K14:$O14,MATCH(X$36,'07 Uspora casu'!$K$5:$O$5,1)))^(1/(INDEX('07 Uspora casu'!$K$5:$O$5,MATCH(X$36,'07 Uspora casu'!$K$5:$O$5,1)+1)-INDEX('07 Uspora casu'!$K$5:$O$5,MATCH(X$36,'07 Uspora casu'!$K$5:$O$5,1))))*W45))),0),IFERROR(IF(X$36&lt;MIN('07 Uspora casu'!$K$5:$O$5),Y45*('07 Uspora casu'!$L14/'07 Uspora casu'!$K14)^(1/('07 Uspora casu'!$L$5-'07 Uspora casu'!$K$5)),IF(X$36&gt;MAX('07 Uspora casu'!$K$5:$O$5),(INDEX('07 Uspora casu'!$K14:$O14,MATCH(X$36,'07 Uspora casu'!$K$5:$O$5,1)-1)/INDEX('07 Uspora casu'!$K14:$O14,MATCH(X$36,'07 Uspora casu'!$K$5:$O$5,1)))^(1/(INDEX('07 Uspora casu'!$K$5:$O$5,MATCH(X$36,'07 Uspora casu'!$K$5:$O$5,1))-INDEX('07 Uspora casu'!$K$5:$O$5,MATCH(X$36,'07 Uspora casu'!$K$5:$O$5,1)-1)))*W45,IFERROR($E45/INDEX('07 Uspora casu'!$K14:$O14,MATCH(X$36,'07 Uspora casu'!$K$5:$O$5,0)),(INDEX('07 Uspora casu'!$K14:$O14,MATCH(X$36,'07 Uspora casu'!$K$5:$O$5,1))/INDEX('07 Uspora casu'!$K14:$O14,MATCH(X$36,'07 Uspora casu'!$K$5:$O$5,1)+1))^(1/(INDEX('07 Uspora casu'!$K$5:$O$5,MATCH(X$36,'07 Uspora casu'!$K$5:$O$5,1)+1)-INDEX('07 Uspora casu'!$K$5:$O$5,MATCH(X$36,'07 Uspora casu'!$K$5:$O$5,1))))*W45))),0)))</f>
        <v>0</v>
      </c>
      <c r="Y45" s="48">
        <f>IF($E45="",0,IF('07 Uspora casu'!$D$2="Jazdný čas",IFERROR(IF(Y$36&lt;MIN('07 Uspora casu'!$K$5:$O$5),Z45*('07 Uspora casu'!$K14/'07 Uspora casu'!$L14)^(1/('07 Uspora casu'!$L$5-'07 Uspora casu'!$K$5)),IF(Y$36&gt;MAX('07 Uspora casu'!$K$5:$O$5),(INDEX('07 Uspora casu'!$K14:$O14,MATCH(Y$36,'07 Uspora casu'!$K$5:$O$5,1))/INDEX('07 Uspora casu'!$K14:$O14,MATCH(Y$36,'07 Uspora casu'!$K$5:$O$5,1)-1))^(1/(INDEX('07 Uspora casu'!$K$5:$O$5,MATCH(Y$36,'07 Uspora casu'!$K$5:$O$5,1))-INDEX('07 Uspora casu'!$K$5:$O$5,MATCH(Y$36,'07 Uspora casu'!$K$5:$O$5,1)-1)))*X45,IFERROR(INDEX('07 Uspora casu'!$K14:$O14,MATCH(Y$36,'07 Uspora casu'!$K$5:$O$5,0))/60,(INDEX('07 Uspora casu'!$K14:$O14,MATCH(Y$36,'07 Uspora casu'!$K$5:$O$5,1)+1)/INDEX('07 Uspora casu'!$K14:$O14,MATCH(Y$36,'07 Uspora casu'!$K$5:$O$5,1)))^(1/(INDEX('07 Uspora casu'!$K$5:$O$5,MATCH(Y$36,'07 Uspora casu'!$K$5:$O$5,1)+1)-INDEX('07 Uspora casu'!$K$5:$O$5,MATCH(Y$36,'07 Uspora casu'!$K$5:$O$5,1))))*X45))),0),IFERROR(IF(Y$36&lt;MIN('07 Uspora casu'!$K$5:$O$5),Z45*('07 Uspora casu'!$L14/'07 Uspora casu'!$K14)^(1/('07 Uspora casu'!$L$5-'07 Uspora casu'!$K$5)),IF(Y$36&gt;MAX('07 Uspora casu'!$K$5:$O$5),(INDEX('07 Uspora casu'!$K14:$O14,MATCH(Y$36,'07 Uspora casu'!$K$5:$O$5,1)-1)/INDEX('07 Uspora casu'!$K14:$O14,MATCH(Y$36,'07 Uspora casu'!$K$5:$O$5,1)))^(1/(INDEX('07 Uspora casu'!$K$5:$O$5,MATCH(Y$36,'07 Uspora casu'!$K$5:$O$5,1))-INDEX('07 Uspora casu'!$K$5:$O$5,MATCH(Y$36,'07 Uspora casu'!$K$5:$O$5,1)-1)))*X45,IFERROR($E45/INDEX('07 Uspora casu'!$K14:$O14,MATCH(Y$36,'07 Uspora casu'!$K$5:$O$5,0)),(INDEX('07 Uspora casu'!$K14:$O14,MATCH(Y$36,'07 Uspora casu'!$K$5:$O$5,1))/INDEX('07 Uspora casu'!$K14:$O14,MATCH(Y$36,'07 Uspora casu'!$K$5:$O$5,1)+1))^(1/(INDEX('07 Uspora casu'!$K$5:$O$5,MATCH(Y$36,'07 Uspora casu'!$K$5:$O$5,1)+1)-INDEX('07 Uspora casu'!$K$5:$O$5,MATCH(Y$36,'07 Uspora casu'!$K$5:$O$5,1))))*X45))),0)))</f>
        <v>0</v>
      </c>
      <c r="Z45" s="48">
        <f>IF($E45="",0,IF('07 Uspora casu'!$D$2="Jazdný čas",IFERROR(IF(Z$36&lt;MIN('07 Uspora casu'!$K$5:$O$5),AA45*('07 Uspora casu'!$K14/'07 Uspora casu'!$L14)^(1/('07 Uspora casu'!$L$5-'07 Uspora casu'!$K$5)),IF(Z$36&gt;MAX('07 Uspora casu'!$K$5:$O$5),(INDEX('07 Uspora casu'!$K14:$O14,MATCH(Z$36,'07 Uspora casu'!$K$5:$O$5,1))/INDEX('07 Uspora casu'!$K14:$O14,MATCH(Z$36,'07 Uspora casu'!$K$5:$O$5,1)-1))^(1/(INDEX('07 Uspora casu'!$K$5:$O$5,MATCH(Z$36,'07 Uspora casu'!$K$5:$O$5,1))-INDEX('07 Uspora casu'!$K$5:$O$5,MATCH(Z$36,'07 Uspora casu'!$K$5:$O$5,1)-1)))*Y45,IFERROR(INDEX('07 Uspora casu'!$K14:$O14,MATCH(Z$36,'07 Uspora casu'!$K$5:$O$5,0))/60,(INDEX('07 Uspora casu'!$K14:$O14,MATCH(Z$36,'07 Uspora casu'!$K$5:$O$5,1)+1)/INDEX('07 Uspora casu'!$K14:$O14,MATCH(Z$36,'07 Uspora casu'!$K$5:$O$5,1)))^(1/(INDEX('07 Uspora casu'!$K$5:$O$5,MATCH(Z$36,'07 Uspora casu'!$K$5:$O$5,1)+1)-INDEX('07 Uspora casu'!$K$5:$O$5,MATCH(Z$36,'07 Uspora casu'!$K$5:$O$5,1))))*Y45))),0),IFERROR(IF(Z$36&lt;MIN('07 Uspora casu'!$K$5:$O$5),AA45*('07 Uspora casu'!$L14/'07 Uspora casu'!$K14)^(1/('07 Uspora casu'!$L$5-'07 Uspora casu'!$K$5)),IF(Z$36&gt;MAX('07 Uspora casu'!$K$5:$O$5),(INDEX('07 Uspora casu'!$K14:$O14,MATCH(Z$36,'07 Uspora casu'!$K$5:$O$5,1)-1)/INDEX('07 Uspora casu'!$K14:$O14,MATCH(Z$36,'07 Uspora casu'!$K$5:$O$5,1)))^(1/(INDEX('07 Uspora casu'!$K$5:$O$5,MATCH(Z$36,'07 Uspora casu'!$K$5:$O$5,1))-INDEX('07 Uspora casu'!$K$5:$O$5,MATCH(Z$36,'07 Uspora casu'!$K$5:$O$5,1)-1)))*Y45,IFERROR($E45/INDEX('07 Uspora casu'!$K14:$O14,MATCH(Z$36,'07 Uspora casu'!$K$5:$O$5,0)),(INDEX('07 Uspora casu'!$K14:$O14,MATCH(Z$36,'07 Uspora casu'!$K$5:$O$5,1))/INDEX('07 Uspora casu'!$K14:$O14,MATCH(Z$36,'07 Uspora casu'!$K$5:$O$5,1)+1))^(1/(INDEX('07 Uspora casu'!$K$5:$O$5,MATCH(Z$36,'07 Uspora casu'!$K$5:$O$5,1)+1)-INDEX('07 Uspora casu'!$K$5:$O$5,MATCH(Z$36,'07 Uspora casu'!$K$5:$O$5,1))))*Y45))),0)))</f>
        <v>0</v>
      </c>
      <c r="AA45" s="48">
        <f>IF($E45="",0,IF('07 Uspora casu'!$D$2="Jazdný čas",IFERROR(IF(AA$36&lt;MIN('07 Uspora casu'!$K$5:$O$5),AB45*('07 Uspora casu'!$K14/'07 Uspora casu'!$L14)^(1/('07 Uspora casu'!$L$5-'07 Uspora casu'!$K$5)),IF(AA$36&gt;MAX('07 Uspora casu'!$K$5:$O$5),(INDEX('07 Uspora casu'!$K14:$O14,MATCH(AA$36,'07 Uspora casu'!$K$5:$O$5,1))/INDEX('07 Uspora casu'!$K14:$O14,MATCH(AA$36,'07 Uspora casu'!$K$5:$O$5,1)-1))^(1/(INDEX('07 Uspora casu'!$K$5:$O$5,MATCH(AA$36,'07 Uspora casu'!$K$5:$O$5,1))-INDEX('07 Uspora casu'!$K$5:$O$5,MATCH(AA$36,'07 Uspora casu'!$K$5:$O$5,1)-1)))*Z45,IFERROR(INDEX('07 Uspora casu'!$K14:$O14,MATCH(AA$36,'07 Uspora casu'!$K$5:$O$5,0))/60,(INDEX('07 Uspora casu'!$K14:$O14,MATCH(AA$36,'07 Uspora casu'!$K$5:$O$5,1)+1)/INDEX('07 Uspora casu'!$K14:$O14,MATCH(AA$36,'07 Uspora casu'!$K$5:$O$5,1)))^(1/(INDEX('07 Uspora casu'!$K$5:$O$5,MATCH(AA$36,'07 Uspora casu'!$K$5:$O$5,1)+1)-INDEX('07 Uspora casu'!$K$5:$O$5,MATCH(AA$36,'07 Uspora casu'!$K$5:$O$5,1))))*Z45))),0),IFERROR(IF(AA$36&lt;MIN('07 Uspora casu'!$K$5:$O$5),AB45*('07 Uspora casu'!$L14/'07 Uspora casu'!$K14)^(1/('07 Uspora casu'!$L$5-'07 Uspora casu'!$K$5)),IF(AA$36&gt;MAX('07 Uspora casu'!$K$5:$O$5),(INDEX('07 Uspora casu'!$K14:$O14,MATCH(AA$36,'07 Uspora casu'!$K$5:$O$5,1)-1)/INDEX('07 Uspora casu'!$K14:$O14,MATCH(AA$36,'07 Uspora casu'!$K$5:$O$5,1)))^(1/(INDEX('07 Uspora casu'!$K$5:$O$5,MATCH(AA$36,'07 Uspora casu'!$K$5:$O$5,1))-INDEX('07 Uspora casu'!$K$5:$O$5,MATCH(AA$36,'07 Uspora casu'!$K$5:$O$5,1)-1)))*Z45,IFERROR($E45/INDEX('07 Uspora casu'!$K14:$O14,MATCH(AA$36,'07 Uspora casu'!$K$5:$O$5,0)),(INDEX('07 Uspora casu'!$K14:$O14,MATCH(AA$36,'07 Uspora casu'!$K$5:$O$5,1))/INDEX('07 Uspora casu'!$K14:$O14,MATCH(AA$36,'07 Uspora casu'!$K$5:$O$5,1)+1))^(1/(INDEX('07 Uspora casu'!$K$5:$O$5,MATCH(AA$36,'07 Uspora casu'!$K$5:$O$5,1)+1)-INDEX('07 Uspora casu'!$K$5:$O$5,MATCH(AA$36,'07 Uspora casu'!$K$5:$O$5,1))))*Z45))),0)))</f>
        <v>0</v>
      </c>
      <c r="AB45" s="48">
        <f>IF($E45="",0,IF('07 Uspora casu'!$D$2="Jazdný čas",IFERROR(IF(AB$36&lt;MIN('07 Uspora casu'!$K$5:$O$5),AC45*('07 Uspora casu'!$K14/'07 Uspora casu'!$L14)^(1/('07 Uspora casu'!$L$5-'07 Uspora casu'!$K$5)),IF(AB$36&gt;MAX('07 Uspora casu'!$K$5:$O$5),(INDEX('07 Uspora casu'!$K14:$O14,MATCH(AB$36,'07 Uspora casu'!$K$5:$O$5,1))/INDEX('07 Uspora casu'!$K14:$O14,MATCH(AB$36,'07 Uspora casu'!$K$5:$O$5,1)-1))^(1/(INDEX('07 Uspora casu'!$K$5:$O$5,MATCH(AB$36,'07 Uspora casu'!$K$5:$O$5,1))-INDEX('07 Uspora casu'!$K$5:$O$5,MATCH(AB$36,'07 Uspora casu'!$K$5:$O$5,1)-1)))*AA45,IFERROR(INDEX('07 Uspora casu'!$K14:$O14,MATCH(AB$36,'07 Uspora casu'!$K$5:$O$5,0))/60,(INDEX('07 Uspora casu'!$K14:$O14,MATCH(AB$36,'07 Uspora casu'!$K$5:$O$5,1)+1)/INDEX('07 Uspora casu'!$K14:$O14,MATCH(AB$36,'07 Uspora casu'!$K$5:$O$5,1)))^(1/(INDEX('07 Uspora casu'!$K$5:$O$5,MATCH(AB$36,'07 Uspora casu'!$K$5:$O$5,1)+1)-INDEX('07 Uspora casu'!$K$5:$O$5,MATCH(AB$36,'07 Uspora casu'!$K$5:$O$5,1))))*AA45))),0),IFERROR(IF(AB$36&lt;MIN('07 Uspora casu'!$K$5:$O$5),AC45*('07 Uspora casu'!$L14/'07 Uspora casu'!$K14)^(1/('07 Uspora casu'!$L$5-'07 Uspora casu'!$K$5)),IF(AB$36&gt;MAX('07 Uspora casu'!$K$5:$O$5),(INDEX('07 Uspora casu'!$K14:$O14,MATCH(AB$36,'07 Uspora casu'!$K$5:$O$5,1)-1)/INDEX('07 Uspora casu'!$K14:$O14,MATCH(AB$36,'07 Uspora casu'!$K$5:$O$5,1)))^(1/(INDEX('07 Uspora casu'!$K$5:$O$5,MATCH(AB$36,'07 Uspora casu'!$K$5:$O$5,1))-INDEX('07 Uspora casu'!$K$5:$O$5,MATCH(AB$36,'07 Uspora casu'!$K$5:$O$5,1)-1)))*AA45,IFERROR($E45/INDEX('07 Uspora casu'!$K14:$O14,MATCH(AB$36,'07 Uspora casu'!$K$5:$O$5,0)),(INDEX('07 Uspora casu'!$K14:$O14,MATCH(AB$36,'07 Uspora casu'!$K$5:$O$5,1))/INDEX('07 Uspora casu'!$K14:$O14,MATCH(AB$36,'07 Uspora casu'!$K$5:$O$5,1)+1))^(1/(INDEX('07 Uspora casu'!$K$5:$O$5,MATCH(AB$36,'07 Uspora casu'!$K$5:$O$5,1)+1)-INDEX('07 Uspora casu'!$K$5:$O$5,MATCH(AB$36,'07 Uspora casu'!$K$5:$O$5,1))))*AA45))),0)))</f>
        <v>0</v>
      </c>
      <c r="AC45" s="48">
        <f>IF($E45="",0,IF('07 Uspora casu'!$D$2="Jazdný čas",IFERROR(IF(AC$36&lt;MIN('07 Uspora casu'!$K$5:$O$5),AD45*('07 Uspora casu'!$K14/'07 Uspora casu'!$L14)^(1/('07 Uspora casu'!$L$5-'07 Uspora casu'!$K$5)),IF(AC$36&gt;MAX('07 Uspora casu'!$K$5:$O$5),(INDEX('07 Uspora casu'!$K14:$O14,MATCH(AC$36,'07 Uspora casu'!$K$5:$O$5,1))/INDEX('07 Uspora casu'!$K14:$O14,MATCH(AC$36,'07 Uspora casu'!$K$5:$O$5,1)-1))^(1/(INDEX('07 Uspora casu'!$K$5:$O$5,MATCH(AC$36,'07 Uspora casu'!$K$5:$O$5,1))-INDEX('07 Uspora casu'!$K$5:$O$5,MATCH(AC$36,'07 Uspora casu'!$K$5:$O$5,1)-1)))*AB45,IFERROR(INDEX('07 Uspora casu'!$K14:$O14,MATCH(AC$36,'07 Uspora casu'!$K$5:$O$5,0))/60,(INDEX('07 Uspora casu'!$K14:$O14,MATCH(AC$36,'07 Uspora casu'!$K$5:$O$5,1)+1)/INDEX('07 Uspora casu'!$K14:$O14,MATCH(AC$36,'07 Uspora casu'!$K$5:$O$5,1)))^(1/(INDEX('07 Uspora casu'!$K$5:$O$5,MATCH(AC$36,'07 Uspora casu'!$K$5:$O$5,1)+1)-INDEX('07 Uspora casu'!$K$5:$O$5,MATCH(AC$36,'07 Uspora casu'!$K$5:$O$5,1))))*AB45))),0),IFERROR(IF(AC$36&lt;MIN('07 Uspora casu'!$K$5:$O$5),AD45*('07 Uspora casu'!$L14/'07 Uspora casu'!$K14)^(1/('07 Uspora casu'!$L$5-'07 Uspora casu'!$K$5)),IF(AC$36&gt;MAX('07 Uspora casu'!$K$5:$O$5),(INDEX('07 Uspora casu'!$K14:$O14,MATCH(AC$36,'07 Uspora casu'!$K$5:$O$5,1)-1)/INDEX('07 Uspora casu'!$K14:$O14,MATCH(AC$36,'07 Uspora casu'!$K$5:$O$5,1)))^(1/(INDEX('07 Uspora casu'!$K$5:$O$5,MATCH(AC$36,'07 Uspora casu'!$K$5:$O$5,1))-INDEX('07 Uspora casu'!$K$5:$O$5,MATCH(AC$36,'07 Uspora casu'!$K$5:$O$5,1)-1)))*AB45,IFERROR($E45/INDEX('07 Uspora casu'!$K14:$O14,MATCH(AC$36,'07 Uspora casu'!$K$5:$O$5,0)),(INDEX('07 Uspora casu'!$K14:$O14,MATCH(AC$36,'07 Uspora casu'!$K$5:$O$5,1))/INDEX('07 Uspora casu'!$K14:$O14,MATCH(AC$36,'07 Uspora casu'!$K$5:$O$5,1)+1))^(1/(INDEX('07 Uspora casu'!$K$5:$O$5,MATCH(AC$36,'07 Uspora casu'!$K$5:$O$5,1)+1)-INDEX('07 Uspora casu'!$K$5:$O$5,MATCH(AC$36,'07 Uspora casu'!$K$5:$O$5,1))))*AB45))),0)))</f>
        <v>0</v>
      </c>
      <c r="AD45" s="48">
        <f>IF($E45="",0,IF('07 Uspora casu'!$D$2="Jazdný čas",IFERROR(IF(AD$36&lt;MIN('07 Uspora casu'!$K$5:$O$5),AE45*('07 Uspora casu'!$K14/'07 Uspora casu'!$L14)^(1/('07 Uspora casu'!$L$5-'07 Uspora casu'!$K$5)),IF(AD$36&gt;MAX('07 Uspora casu'!$K$5:$O$5),(INDEX('07 Uspora casu'!$K14:$O14,MATCH(AD$36,'07 Uspora casu'!$K$5:$O$5,1))/INDEX('07 Uspora casu'!$K14:$O14,MATCH(AD$36,'07 Uspora casu'!$K$5:$O$5,1)-1))^(1/(INDEX('07 Uspora casu'!$K$5:$O$5,MATCH(AD$36,'07 Uspora casu'!$K$5:$O$5,1))-INDEX('07 Uspora casu'!$K$5:$O$5,MATCH(AD$36,'07 Uspora casu'!$K$5:$O$5,1)-1)))*AC45,IFERROR(INDEX('07 Uspora casu'!$K14:$O14,MATCH(AD$36,'07 Uspora casu'!$K$5:$O$5,0))/60,(INDEX('07 Uspora casu'!$K14:$O14,MATCH(AD$36,'07 Uspora casu'!$K$5:$O$5,1)+1)/INDEX('07 Uspora casu'!$K14:$O14,MATCH(AD$36,'07 Uspora casu'!$K$5:$O$5,1)))^(1/(INDEX('07 Uspora casu'!$K$5:$O$5,MATCH(AD$36,'07 Uspora casu'!$K$5:$O$5,1)+1)-INDEX('07 Uspora casu'!$K$5:$O$5,MATCH(AD$36,'07 Uspora casu'!$K$5:$O$5,1))))*AC45))),0),IFERROR(IF(AD$36&lt;MIN('07 Uspora casu'!$K$5:$O$5),AE45*('07 Uspora casu'!$L14/'07 Uspora casu'!$K14)^(1/('07 Uspora casu'!$L$5-'07 Uspora casu'!$K$5)),IF(AD$36&gt;MAX('07 Uspora casu'!$K$5:$O$5),(INDEX('07 Uspora casu'!$K14:$O14,MATCH(AD$36,'07 Uspora casu'!$K$5:$O$5,1)-1)/INDEX('07 Uspora casu'!$K14:$O14,MATCH(AD$36,'07 Uspora casu'!$K$5:$O$5,1)))^(1/(INDEX('07 Uspora casu'!$K$5:$O$5,MATCH(AD$36,'07 Uspora casu'!$K$5:$O$5,1))-INDEX('07 Uspora casu'!$K$5:$O$5,MATCH(AD$36,'07 Uspora casu'!$K$5:$O$5,1)-1)))*AC45,IFERROR($E45/INDEX('07 Uspora casu'!$K14:$O14,MATCH(AD$36,'07 Uspora casu'!$K$5:$O$5,0)),(INDEX('07 Uspora casu'!$K14:$O14,MATCH(AD$36,'07 Uspora casu'!$K$5:$O$5,1))/INDEX('07 Uspora casu'!$K14:$O14,MATCH(AD$36,'07 Uspora casu'!$K$5:$O$5,1)+1))^(1/(INDEX('07 Uspora casu'!$K$5:$O$5,MATCH(AD$36,'07 Uspora casu'!$K$5:$O$5,1)+1)-INDEX('07 Uspora casu'!$K$5:$O$5,MATCH(AD$36,'07 Uspora casu'!$K$5:$O$5,1))))*AC45))),0)))</f>
        <v>0</v>
      </c>
      <c r="AE45" s="48">
        <f>IF($E45="",0,IF('07 Uspora casu'!$D$2="Jazdný čas",IFERROR(IF(AE$36&lt;MIN('07 Uspora casu'!$K$5:$O$5),AF45*('07 Uspora casu'!$K14/'07 Uspora casu'!$L14)^(1/('07 Uspora casu'!$L$5-'07 Uspora casu'!$K$5)),IF(AE$36&gt;MAX('07 Uspora casu'!$K$5:$O$5),(INDEX('07 Uspora casu'!$K14:$O14,MATCH(AE$36,'07 Uspora casu'!$K$5:$O$5,1))/INDEX('07 Uspora casu'!$K14:$O14,MATCH(AE$36,'07 Uspora casu'!$K$5:$O$5,1)-1))^(1/(INDEX('07 Uspora casu'!$K$5:$O$5,MATCH(AE$36,'07 Uspora casu'!$K$5:$O$5,1))-INDEX('07 Uspora casu'!$K$5:$O$5,MATCH(AE$36,'07 Uspora casu'!$K$5:$O$5,1)-1)))*AD45,IFERROR(INDEX('07 Uspora casu'!$K14:$O14,MATCH(AE$36,'07 Uspora casu'!$K$5:$O$5,0))/60,(INDEX('07 Uspora casu'!$K14:$O14,MATCH(AE$36,'07 Uspora casu'!$K$5:$O$5,1)+1)/INDEX('07 Uspora casu'!$K14:$O14,MATCH(AE$36,'07 Uspora casu'!$K$5:$O$5,1)))^(1/(INDEX('07 Uspora casu'!$K$5:$O$5,MATCH(AE$36,'07 Uspora casu'!$K$5:$O$5,1)+1)-INDEX('07 Uspora casu'!$K$5:$O$5,MATCH(AE$36,'07 Uspora casu'!$K$5:$O$5,1))))*AD45))),0),IFERROR(IF(AE$36&lt;MIN('07 Uspora casu'!$K$5:$O$5),AF45*('07 Uspora casu'!$L14/'07 Uspora casu'!$K14)^(1/('07 Uspora casu'!$L$5-'07 Uspora casu'!$K$5)),IF(AE$36&gt;MAX('07 Uspora casu'!$K$5:$O$5),(INDEX('07 Uspora casu'!$K14:$O14,MATCH(AE$36,'07 Uspora casu'!$K$5:$O$5,1)-1)/INDEX('07 Uspora casu'!$K14:$O14,MATCH(AE$36,'07 Uspora casu'!$K$5:$O$5,1)))^(1/(INDEX('07 Uspora casu'!$K$5:$O$5,MATCH(AE$36,'07 Uspora casu'!$K$5:$O$5,1))-INDEX('07 Uspora casu'!$K$5:$O$5,MATCH(AE$36,'07 Uspora casu'!$K$5:$O$5,1)-1)))*AD45,IFERROR($E45/INDEX('07 Uspora casu'!$K14:$O14,MATCH(AE$36,'07 Uspora casu'!$K$5:$O$5,0)),(INDEX('07 Uspora casu'!$K14:$O14,MATCH(AE$36,'07 Uspora casu'!$K$5:$O$5,1))/INDEX('07 Uspora casu'!$K14:$O14,MATCH(AE$36,'07 Uspora casu'!$K$5:$O$5,1)+1))^(1/(INDEX('07 Uspora casu'!$K$5:$O$5,MATCH(AE$36,'07 Uspora casu'!$K$5:$O$5,1)+1)-INDEX('07 Uspora casu'!$K$5:$O$5,MATCH(AE$36,'07 Uspora casu'!$K$5:$O$5,1))))*AD45))),0)))</f>
        <v>0</v>
      </c>
      <c r="AF45" s="48">
        <f>IF($E45="",0,IF('07 Uspora casu'!$D$2="Jazdný čas",IFERROR(IF(AF$36&lt;MIN('07 Uspora casu'!$K$5:$O$5),AG45*('07 Uspora casu'!$K14/'07 Uspora casu'!$L14)^(1/('07 Uspora casu'!$L$5-'07 Uspora casu'!$K$5)),IF(AF$36&gt;MAX('07 Uspora casu'!$K$5:$O$5),(INDEX('07 Uspora casu'!$K14:$O14,MATCH(AF$36,'07 Uspora casu'!$K$5:$O$5,1))/INDEX('07 Uspora casu'!$K14:$O14,MATCH(AF$36,'07 Uspora casu'!$K$5:$O$5,1)-1))^(1/(INDEX('07 Uspora casu'!$K$5:$O$5,MATCH(AF$36,'07 Uspora casu'!$K$5:$O$5,1))-INDEX('07 Uspora casu'!$K$5:$O$5,MATCH(AF$36,'07 Uspora casu'!$K$5:$O$5,1)-1)))*AE45,IFERROR(INDEX('07 Uspora casu'!$K14:$O14,MATCH(AF$36,'07 Uspora casu'!$K$5:$O$5,0))/60,(INDEX('07 Uspora casu'!$K14:$O14,MATCH(AF$36,'07 Uspora casu'!$K$5:$O$5,1)+1)/INDEX('07 Uspora casu'!$K14:$O14,MATCH(AF$36,'07 Uspora casu'!$K$5:$O$5,1)))^(1/(INDEX('07 Uspora casu'!$K$5:$O$5,MATCH(AF$36,'07 Uspora casu'!$K$5:$O$5,1)+1)-INDEX('07 Uspora casu'!$K$5:$O$5,MATCH(AF$36,'07 Uspora casu'!$K$5:$O$5,1))))*AE45))),0),IFERROR(IF(AF$36&lt;MIN('07 Uspora casu'!$K$5:$O$5),AG45*('07 Uspora casu'!$L14/'07 Uspora casu'!$K14)^(1/('07 Uspora casu'!$L$5-'07 Uspora casu'!$K$5)),IF(AF$36&gt;MAX('07 Uspora casu'!$K$5:$O$5),(INDEX('07 Uspora casu'!$K14:$O14,MATCH(AF$36,'07 Uspora casu'!$K$5:$O$5,1)-1)/INDEX('07 Uspora casu'!$K14:$O14,MATCH(AF$36,'07 Uspora casu'!$K$5:$O$5,1)))^(1/(INDEX('07 Uspora casu'!$K$5:$O$5,MATCH(AF$36,'07 Uspora casu'!$K$5:$O$5,1))-INDEX('07 Uspora casu'!$K$5:$O$5,MATCH(AF$36,'07 Uspora casu'!$K$5:$O$5,1)-1)))*AE45,IFERROR($E45/INDEX('07 Uspora casu'!$K14:$O14,MATCH(AF$36,'07 Uspora casu'!$K$5:$O$5,0)),(INDEX('07 Uspora casu'!$K14:$O14,MATCH(AF$36,'07 Uspora casu'!$K$5:$O$5,1))/INDEX('07 Uspora casu'!$K14:$O14,MATCH(AF$36,'07 Uspora casu'!$K$5:$O$5,1)+1))^(1/(INDEX('07 Uspora casu'!$K$5:$O$5,MATCH(AF$36,'07 Uspora casu'!$K$5:$O$5,1)+1)-INDEX('07 Uspora casu'!$K$5:$O$5,MATCH(AF$36,'07 Uspora casu'!$K$5:$O$5,1))))*AE45))),0)))</f>
        <v>0</v>
      </c>
      <c r="AG45" s="48">
        <f>IF($E45="",0,IF('07 Uspora casu'!$D$2="Jazdný čas",IFERROR(IF(AG$36&lt;MIN('07 Uspora casu'!$K$5:$O$5),AH45*('07 Uspora casu'!$K14/'07 Uspora casu'!$L14)^(1/('07 Uspora casu'!$L$5-'07 Uspora casu'!$K$5)),IF(AG$36&gt;MAX('07 Uspora casu'!$K$5:$O$5),(INDEX('07 Uspora casu'!$K14:$O14,MATCH(AG$36,'07 Uspora casu'!$K$5:$O$5,1))/INDEX('07 Uspora casu'!$K14:$O14,MATCH(AG$36,'07 Uspora casu'!$K$5:$O$5,1)-1))^(1/(INDEX('07 Uspora casu'!$K$5:$O$5,MATCH(AG$36,'07 Uspora casu'!$K$5:$O$5,1))-INDEX('07 Uspora casu'!$K$5:$O$5,MATCH(AG$36,'07 Uspora casu'!$K$5:$O$5,1)-1)))*AF45,IFERROR(INDEX('07 Uspora casu'!$K14:$O14,MATCH(AG$36,'07 Uspora casu'!$K$5:$O$5,0))/60,(INDEX('07 Uspora casu'!$K14:$O14,MATCH(AG$36,'07 Uspora casu'!$K$5:$O$5,1)+1)/INDEX('07 Uspora casu'!$K14:$O14,MATCH(AG$36,'07 Uspora casu'!$K$5:$O$5,1)))^(1/(INDEX('07 Uspora casu'!$K$5:$O$5,MATCH(AG$36,'07 Uspora casu'!$K$5:$O$5,1)+1)-INDEX('07 Uspora casu'!$K$5:$O$5,MATCH(AG$36,'07 Uspora casu'!$K$5:$O$5,1))))*AF45))),0),IFERROR(IF(AG$36&lt;MIN('07 Uspora casu'!$K$5:$O$5),AH45*('07 Uspora casu'!$L14/'07 Uspora casu'!$K14)^(1/('07 Uspora casu'!$L$5-'07 Uspora casu'!$K$5)),IF(AG$36&gt;MAX('07 Uspora casu'!$K$5:$O$5),(INDEX('07 Uspora casu'!$K14:$O14,MATCH(AG$36,'07 Uspora casu'!$K$5:$O$5,1)-1)/INDEX('07 Uspora casu'!$K14:$O14,MATCH(AG$36,'07 Uspora casu'!$K$5:$O$5,1)))^(1/(INDEX('07 Uspora casu'!$K$5:$O$5,MATCH(AG$36,'07 Uspora casu'!$K$5:$O$5,1))-INDEX('07 Uspora casu'!$K$5:$O$5,MATCH(AG$36,'07 Uspora casu'!$K$5:$O$5,1)-1)))*AF45,IFERROR($E45/INDEX('07 Uspora casu'!$K14:$O14,MATCH(AG$36,'07 Uspora casu'!$K$5:$O$5,0)),(INDEX('07 Uspora casu'!$K14:$O14,MATCH(AG$36,'07 Uspora casu'!$K$5:$O$5,1))/INDEX('07 Uspora casu'!$K14:$O14,MATCH(AG$36,'07 Uspora casu'!$K$5:$O$5,1)+1))^(1/(INDEX('07 Uspora casu'!$K$5:$O$5,MATCH(AG$36,'07 Uspora casu'!$K$5:$O$5,1)+1)-INDEX('07 Uspora casu'!$K$5:$O$5,MATCH(AG$36,'07 Uspora casu'!$K$5:$O$5,1))))*AF45))),0)))</f>
        <v>0</v>
      </c>
      <c r="AH45" s="48">
        <f>IF($E45="",0,IF('07 Uspora casu'!$D$2="Jazdný čas",IFERROR(IF(AH$36&lt;MIN('07 Uspora casu'!$K$5:$O$5),AI45*('07 Uspora casu'!$K14/'07 Uspora casu'!$L14)^(1/('07 Uspora casu'!$L$5-'07 Uspora casu'!$K$5)),IF(AH$36&gt;MAX('07 Uspora casu'!$K$5:$O$5),(INDEX('07 Uspora casu'!$K14:$O14,MATCH(AH$36,'07 Uspora casu'!$K$5:$O$5,1))/INDEX('07 Uspora casu'!$K14:$O14,MATCH(AH$36,'07 Uspora casu'!$K$5:$O$5,1)-1))^(1/(INDEX('07 Uspora casu'!$K$5:$O$5,MATCH(AH$36,'07 Uspora casu'!$K$5:$O$5,1))-INDEX('07 Uspora casu'!$K$5:$O$5,MATCH(AH$36,'07 Uspora casu'!$K$5:$O$5,1)-1)))*AG45,IFERROR(INDEX('07 Uspora casu'!$K14:$O14,MATCH(AH$36,'07 Uspora casu'!$K$5:$O$5,0))/60,(INDEX('07 Uspora casu'!$K14:$O14,MATCH(AH$36,'07 Uspora casu'!$K$5:$O$5,1)+1)/INDEX('07 Uspora casu'!$K14:$O14,MATCH(AH$36,'07 Uspora casu'!$K$5:$O$5,1)))^(1/(INDEX('07 Uspora casu'!$K$5:$O$5,MATCH(AH$36,'07 Uspora casu'!$K$5:$O$5,1)+1)-INDEX('07 Uspora casu'!$K$5:$O$5,MATCH(AH$36,'07 Uspora casu'!$K$5:$O$5,1))))*AG45))),0),IFERROR(IF(AH$36&lt;MIN('07 Uspora casu'!$K$5:$O$5),AI45*('07 Uspora casu'!$L14/'07 Uspora casu'!$K14)^(1/('07 Uspora casu'!$L$5-'07 Uspora casu'!$K$5)),IF(AH$36&gt;MAX('07 Uspora casu'!$K$5:$O$5),(INDEX('07 Uspora casu'!$K14:$O14,MATCH(AH$36,'07 Uspora casu'!$K$5:$O$5,1)-1)/INDEX('07 Uspora casu'!$K14:$O14,MATCH(AH$36,'07 Uspora casu'!$K$5:$O$5,1)))^(1/(INDEX('07 Uspora casu'!$K$5:$O$5,MATCH(AH$36,'07 Uspora casu'!$K$5:$O$5,1))-INDEX('07 Uspora casu'!$K$5:$O$5,MATCH(AH$36,'07 Uspora casu'!$K$5:$O$5,1)-1)))*AG45,IFERROR($E45/INDEX('07 Uspora casu'!$K14:$O14,MATCH(AH$36,'07 Uspora casu'!$K$5:$O$5,0)),(INDEX('07 Uspora casu'!$K14:$O14,MATCH(AH$36,'07 Uspora casu'!$K$5:$O$5,1))/INDEX('07 Uspora casu'!$K14:$O14,MATCH(AH$36,'07 Uspora casu'!$K$5:$O$5,1)+1))^(1/(INDEX('07 Uspora casu'!$K$5:$O$5,MATCH(AH$36,'07 Uspora casu'!$K$5:$O$5,1)+1)-INDEX('07 Uspora casu'!$K$5:$O$5,MATCH(AH$36,'07 Uspora casu'!$K$5:$O$5,1))))*AG45))),0)))</f>
        <v>0</v>
      </c>
      <c r="AI45" s="48">
        <f>IF($E45="",0,IF('07 Uspora casu'!$D$2="Jazdný čas",IFERROR(IF(AI$36&lt;MIN('07 Uspora casu'!$K$5:$O$5),AJ45*('07 Uspora casu'!$K14/'07 Uspora casu'!$L14)^(1/('07 Uspora casu'!$L$5-'07 Uspora casu'!$K$5)),IF(AI$36&gt;MAX('07 Uspora casu'!$K$5:$O$5),(INDEX('07 Uspora casu'!$K14:$O14,MATCH(AI$36,'07 Uspora casu'!$K$5:$O$5,1))/INDEX('07 Uspora casu'!$K14:$O14,MATCH(AI$36,'07 Uspora casu'!$K$5:$O$5,1)-1))^(1/(INDEX('07 Uspora casu'!$K$5:$O$5,MATCH(AI$36,'07 Uspora casu'!$K$5:$O$5,1))-INDEX('07 Uspora casu'!$K$5:$O$5,MATCH(AI$36,'07 Uspora casu'!$K$5:$O$5,1)-1)))*AH45,IFERROR(INDEX('07 Uspora casu'!$K14:$O14,MATCH(AI$36,'07 Uspora casu'!$K$5:$O$5,0))/60,(INDEX('07 Uspora casu'!$K14:$O14,MATCH(AI$36,'07 Uspora casu'!$K$5:$O$5,1)+1)/INDEX('07 Uspora casu'!$K14:$O14,MATCH(AI$36,'07 Uspora casu'!$K$5:$O$5,1)))^(1/(INDEX('07 Uspora casu'!$K$5:$O$5,MATCH(AI$36,'07 Uspora casu'!$K$5:$O$5,1)+1)-INDEX('07 Uspora casu'!$K$5:$O$5,MATCH(AI$36,'07 Uspora casu'!$K$5:$O$5,1))))*AH45))),0),IFERROR(IF(AI$36&lt;MIN('07 Uspora casu'!$K$5:$O$5),AJ45*('07 Uspora casu'!$L14/'07 Uspora casu'!$K14)^(1/('07 Uspora casu'!$L$5-'07 Uspora casu'!$K$5)),IF(AI$36&gt;MAX('07 Uspora casu'!$K$5:$O$5),(INDEX('07 Uspora casu'!$K14:$O14,MATCH(AI$36,'07 Uspora casu'!$K$5:$O$5,1)-1)/INDEX('07 Uspora casu'!$K14:$O14,MATCH(AI$36,'07 Uspora casu'!$K$5:$O$5,1)))^(1/(INDEX('07 Uspora casu'!$K$5:$O$5,MATCH(AI$36,'07 Uspora casu'!$K$5:$O$5,1))-INDEX('07 Uspora casu'!$K$5:$O$5,MATCH(AI$36,'07 Uspora casu'!$K$5:$O$5,1)-1)))*AH45,IFERROR($E45/INDEX('07 Uspora casu'!$K14:$O14,MATCH(AI$36,'07 Uspora casu'!$K$5:$O$5,0)),(INDEX('07 Uspora casu'!$K14:$O14,MATCH(AI$36,'07 Uspora casu'!$K$5:$O$5,1))/INDEX('07 Uspora casu'!$K14:$O14,MATCH(AI$36,'07 Uspora casu'!$K$5:$O$5,1)+1))^(1/(INDEX('07 Uspora casu'!$K$5:$O$5,MATCH(AI$36,'07 Uspora casu'!$K$5:$O$5,1)+1)-INDEX('07 Uspora casu'!$K$5:$O$5,MATCH(AI$36,'07 Uspora casu'!$K$5:$O$5,1))))*AH45))),0)))</f>
        <v>0</v>
      </c>
      <c r="AJ45" s="48">
        <f>IF($E45="",0,IF('07 Uspora casu'!$D$2="Jazdný čas",IFERROR(IF(AJ$36&lt;MIN('07 Uspora casu'!$K$5:$O$5),AK45*('07 Uspora casu'!$K14/'07 Uspora casu'!$L14)^(1/('07 Uspora casu'!$L$5-'07 Uspora casu'!$K$5)),IF(AJ$36&gt;MAX('07 Uspora casu'!$K$5:$O$5),(INDEX('07 Uspora casu'!$K14:$O14,MATCH(AJ$36,'07 Uspora casu'!$K$5:$O$5,1))/INDEX('07 Uspora casu'!$K14:$O14,MATCH(AJ$36,'07 Uspora casu'!$K$5:$O$5,1)-1))^(1/(INDEX('07 Uspora casu'!$K$5:$O$5,MATCH(AJ$36,'07 Uspora casu'!$K$5:$O$5,1))-INDEX('07 Uspora casu'!$K$5:$O$5,MATCH(AJ$36,'07 Uspora casu'!$K$5:$O$5,1)-1)))*AI45,IFERROR(INDEX('07 Uspora casu'!$K14:$O14,MATCH(AJ$36,'07 Uspora casu'!$K$5:$O$5,0))/60,(INDEX('07 Uspora casu'!$K14:$O14,MATCH(AJ$36,'07 Uspora casu'!$K$5:$O$5,1)+1)/INDEX('07 Uspora casu'!$K14:$O14,MATCH(AJ$36,'07 Uspora casu'!$K$5:$O$5,1)))^(1/(INDEX('07 Uspora casu'!$K$5:$O$5,MATCH(AJ$36,'07 Uspora casu'!$K$5:$O$5,1)+1)-INDEX('07 Uspora casu'!$K$5:$O$5,MATCH(AJ$36,'07 Uspora casu'!$K$5:$O$5,1))))*AI45))),0),IFERROR(IF(AJ$36&lt;MIN('07 Uspora casu'!$K$5:$O$5),AK45*('07 Uspora casu'!$L14/'07 Uspora casu'!$K14)^(1/('07 Uspora casu'!$L$5-'07 Uspora casu'!$K$5)),IF(AJ$36&gt;MAX('07 Uspora casu'!$K$5:$O$5),(INDEX('07 Uspora casu'!$K14:$O14,MATCH(AJ$36,'07 Uspora casu'!$K$5:$O$5,1)-1)/INDEX('07 Uspora casu'!$K14:$O14,MATCH(AJ$36,'07 Uspora casu'!$K$5:$O$5,1)))^(1/(INDEX('07 Uspora casu'!$K$5:$O$5,MATCH(AJ$36,'07 Uspora casu'!$K$5:$O$5,1))-INDEX('07 Uspora casu'!$K$5:$O$5,MATCH(AJ$36,'07 Uspora casu'!$K$5:$O$5,1)-1)))*AI45,IFERROR($E45/INDEX('07 Uspora casu'!$K14:$O14,MATCH(AJ$36,'07 Uspora casu'!$K$5:$O$5,0)),(INDEX('07 Uspora casu'!$K14:$O14,MATCH(AJ$36,'07 Uspora casu'!$K$5:$O$5,1))/INDEX('07 Uspora casu'!$K14:$O14,MATCH(AJ$36,'07 Uspora casu'!$K$5:$O$5,1)+1))^(1/(INDEX('07 Uspora casu'!$K$5:$O$5,MATCH(AJ$36,'07 Uspora casu'!$K$5:$O$5,1)+1)-INDEX('07 Uspora casu'!$K$5:$O$5,MATCH(AJ$36,'07 Uspora casu'!$K$5:$O$5,1))))*AI45))),0)))</f>
        <v>0</v>
      </c>
      <c r="AK45" s="48">
        <f>IF($E45="",0,IF('07 Uspora casu'!$D$2="Jazdný čas",IFERROR(IF(AK$36&lt;MIN('07 Uspora casu'!$K$5:$O$5),AL45*('07 Uspora casu'!$K14/'07 Uspora casu'!$L14)^(1/('07 Uspora casu'!$L$5-'07 Uspora casu'!$K$5)),IF(AK$36&gt;MAX('07 Uspora casu'!$K$5:$O$5),(INDEX('07 Uspora casu'!$K14:$O14,MATCH(AK$36,'07 Uspora casu'!$K$5:$O$5,1))/INDEX('07 Uspora casu'!$K14:$O14,MATCH(AK$36,'07 Uspora casu'!$K$5:$O$5,1)-1))^(1/(INDEX('07 Uspora casu'!$K$5:$O$5,MATCH(AK$36,'07 Uspora casu'!$K$5:$O$5,1))-INDEX('07 Uspora casu'!$K$5:$O$5,MATCH(AK$36,'07 Uspora casu'!$K$5:$O$5,1)-1)))*AJ45,IFERROR(INDEX('07 Uspora casu'!$K14:$O14,MATCH(AK$36,'07 Uspora casu'!$K$5:$O$5,0))/60,(INDEX('07 Uspora casu'!$K14:$O14,MATCH(AK$36,'07 Uspora casu'!$K$5:$O$5,1)+1)/INDEX('07 Uspora casu'!$K14:$O14,MATCH(AK$36,'07 Uspora casu'!$K$5:$O$5,1)))^(1/(INDEX('07 Uspora casu'!$K$5:$O$5,MATCH(AK$36,'07 Uspora casu'!$K$5:$O$5,1)+1)-INDEX('07 Uspora casu'!$K$5:$O$5,MATCH(AK$36,'07 Uspora casu'!$K$5:$O$5,1))))*AJ45))),0),IFERROR(IF(AK$36&lt;MIN('07 Uspora casu'!$K$5:$O$5),AL45*('07 Uspora casu'!$L14/'07 Uspora casu'!$K14)^(1/('07 Uspora casu'!$L$5-'07 Uspora casu'!$K$5)),IF(AK$36&gt;MAX('07 Uspora casu'!$K$5:$O$5),(INDEX('07 Uspora casu'!$K14:$O14,MATCH(AK$36,'07 Uspora casu'!$K$5:$O$5,1)-1)/INDEX('07 Uspora casu'!$K14:$O14,MATCH(AK$36,'07 Uspora casu'!$K$5:$O$5,1)))^(1/(INDEX('07 Uspora casu'!$K$5:$O$5,MATCH(AK$36,'07 Uspora casu'!$K$5:$O$5,1))-INDEX('07 Uspora casu'!$K$5:$O$5,MATCH(AK$36,'07 Uspora casu'!$K$5:$O$5,1)-1)))*AJ45,IFERROR($E45/INDEX('07 Uspora casu'!$K14:$O14,MATCH(AK$36,'07 Uspora casu'!$K$5:$O$5,0)),(INDEX('07 Uspora casu'!$K14:$O14,MATCH(AK$36,'07 Uspora casu'!$K$5:$O$5,1))/INDEX('07 Uspora casu'!$K14:$O14,MATCH(AK$36,'07 Uspora casu'!$K$5:$O$5,1)+1))^(1/(INDEX('07 Uspora casu'!$K$5:$O$5,MATCH(AK$36,'07 Uspora casu'!$K$5:$O$5,1)+1)-INDEX('07 Uspora casu'!$K$5:$O$5,MATCH(AK$36,'07 Uspora casu'!$K$5:$O$5,1))))*AJ45))),0)))</f>
        <v>0</v>
      </c>
      <c r="AL45" s="48">
        <f>IF($E45="",0,IF('07 Uspora casu'!$D$2="Jazdný čas",IFERROR(IF(AL$36&lt;MIN('07 Uspora casu'!$K$5:$O$5),AM45*('07 Uspora casu'!$K14/'07 Uspora casu'!$L14)^(1/('07 Uspora casu'!$L$5-'07 Uspora casu'!$K$5)),IF(AL$36&gt;MAX('07 Uspora casu'!$K$5:$O$5),(INDEX('07 Uspora casu'!$K14:$O14,MATCH(AL$36,'07 Uspora casu'!$K$5:$O$5,1))/INDEX('07 Uspora casu'!$K14:$O14,MATCH(AL$36,'07 Uspora casu'!$K$5:$O$5,1)-1))^(1/(INDEX('07 Uspora casu'!$K$5:$O$5,MATCH(AL$36,'07 Uspora casu'!$K$5:$O$5,1))-INDEX('07 Uspora casu'!$K$5:$O$5,MATCH(AL$36,'07 Uspora casu'!$K$5:$O$5,1)-1)))*AK45,IFERROR(INDEX('07 Uspora casu'!$K14:$O14,MATCH(AL$36,'07 Uspora casu'!$K$5:$O$5,0))/60,(INDEX('07 Uspora casu'!$K14:$O14,MATCH(AL$36,'07 Uspora casu'!$K$5:$O$5,1)+1)/INDEX('07 Uspora casu'!$K14:$O14,MATCH(AL$36,'07 Uspora casu'!$K$5:$O$5,1)))^(1/(INDEX('07 Uspora casu'!$K$5:$O$5,MATCH(AL$36,'07 Uspora casu'!$K$5:$O$5,1)+1)-INDEX('07 Uspora casu'!$K$5:$O$5,MATCH(AL$36,'07 Uspora casu'!$K$5:$O$5,1))))*AK45))),0),IFERROR(IF(AL$36&lt;MIN('07 Uspora casu'!$K$5:$O$5),AM45*('07 Uspora casu'!$L14/'07 Uspora casu'!$K14)^(1/('07 Uspora casu'!$L$5-'07 Uspora casu'!$K$5)),IF(AL$36&gt;MAX('07 Uspora casu'!$K$5:$O$5),(INDEX('07 Uspora casu'!$K14:$O14,MATCH(AL$36,'07 Uspora casu'!$K$5:$O$5,1)-1)/INDEX('07 Uspora casu'!$K14:$O14,MATCH(AL$36,'07 Uspora casu'!$K$5:$O$5,1)))^(1/(INDEX('07 Uspora casu'!$K$5:$O$5,MATCH(AL$36,'07 Uspora casu'!$K$5:$O$5,1))-INDEX('07 Uspora casu'!$K$5:$O$5,MATCH(AL$36,'07 Uspora casu'!$K$5:$O$5,1)-1)))*AK45,IFERROR($E45/INDEX('07 Uspora casu'!$K14:$O14,MATCH(AL$36,'07 Uspora casu'!$K$5:$O$5,0)),(INDEX('07 Uspora casu'!$K14:$O14,MATCH(AL$36,'07 Uspora casu'!$K$5:$O$5,1))/INDEX('07 Uspora casu'!$K14:$O14,MATCH(AL$36,'07 Uspora casu'!$K$5:$O$5,1)+1))^(1/(INDEX('07 Uspora casu'!$K$5:$O$5,MATCH(AL$36,'07 Uspora casu'!$K$5:$O$5,1)+1)-INDEX('07 Uspora casu'!$K$5:$O$5,MATCH(AL$36,'07 Uspora casu'!$K$5:$O$5,1))))*AK45))),0)))</f>
        <v>0</v>
      </c>
      <c r="AM45" s="48">
        <f>IF($E45="",0,IF('07 Uspora casu'!$D$2="Jazdný čas",IFERROR(IF(AM$36&lt;MIN('07 Uspora casu'!$K$5:$O$5),AN45*('07 Uspora casu'!$K14/'07 Uspora casu'!$L14)^(1/('07 Uspora casu'!$L$5-'07 Uspora casu'!$K$5)),IF(AM$36&gt;MAX('07 Uspora casu'!$K$5:$O$5),(INDEX('07 Uspora casu'!$K14:$O14,MATCH(AM$36,'07 Uspora casu'!$K$5:$O$5,1))/INDEX('07 Uspora casu'!$K14:$O14,MATCH(AM$36,'07 Uspora casu'!$K$5:$O$5,1)-1))^(1/(INDEX('07 Uspora casu'!$K$5:$O$5,MATCH(AM$36,'07 Uspora casu'!$K$5:$O$5,1))-INDEX('07 Uspora casu'!$K$5:$O$5,MATCH(AM$36,'07 Uspora casu'!$K$5:$O$5,1)-1)))*AL45,IFERROR(INDEX('07 Uspora casu'!$K14:$O14,MATCH(AM$36,'07 Uspora casu'!$K$5:$O$5,0))/60,(INDEX('07 Uspora casu'!$K14:$O14,MATCH(AM$36,'07 Uspora casu'!$K$5:$O$5,1)+1)/INDEX('07 Uspora casu'!$K14:$O14,MATCH(AM$36,'07 Uspora casu'!$K$5:$O$5,1)))^(1/(INDEX('07 Uspora casu'!$K$5:$O$5,MATCH(AM$36,'07 Uspora casu'!$K$5:$O$5,1)+1)-INDEX('07 Uspora casu'!$K$5:$O$5,MATCH(AM$36,'07 Uspora casu'!$K$5:$O$5,1))))*AL45))),0),IFERROR(IF(AM$36&lt;MIN('07 Uspora casu'!$K$5:$O$5),AN45*('07 Uspora casu'!$L14/'07 Uspora casu'!$K14)^(1/('07 Uspora casu'!$L$5-'07 Uspora casu'!$K$5)),IF(AM$36&gt;MAX('07 Uspora casu'!$K$5:$O$5),(INDEX('07 Uspora casu'!$K14:$O14,MATCH(AM$36,'07 Uspora casu'!$K$5:$O$5,1)-1)/INDEX('07 Uspora casu'!$K14:$O14,MATCH(AM$36,'07 Uspora casu'!$K$5:$O$5,1)))^(1/(INDEX('07 Uspora casu'!$K$5:$O$5,MATCH(AM$36,'07 Uspora casu'!$K$5:$O$5,1))-INDEX('07 Uspora casu'!$K$5:$O$5,MATCH(AM$36,'07 Uspora casu'!$K$5:$O$5,1)-1)))*AL45,IFERROR($E45/INDEX('07 Uspora casu'!$K14:$O14,MATCH(AM$36,'07 Uspora casu'!$K$5:$O$5,0)),(INDEX('07 Uspora casu'!$K14:$O14,MATCH(AM$36,'07 Uspora casu'!$K$5:$O$5,1))/INDEX('07 Uspora casu'!$K14:$O14,MATCH(AM$36,'07 Uspora casu'!$K$5:$O$5,1)+1))^(1/(INDEX('07 Uspora casu'!$K$5:$O$5,MATCH(AM$36,'07 Uspora casu'!$K$5:$O$5,1)+1)-INDEX('07 Uspora casu'!$K$5:$O$5,MATCH(AM$36,'07 Uspora casu'!$K$5:$O$5,1))))*AL45))),0)))</f>
        <v>0</v>
      </c>
      <c r="AN45" s="48">
        <f>IF($E45="",0,IF('07 Uspora casu'!$D$2="Jazdný čas",IFERROR(IF(AN$36&lt;MIN('07 Uspora casu'!$K$5:$O$5),AO45*('07 Uspora casu'!$K14/'07 Uspora casu'!$L14)^(1/('07 Uspora casu'!$L$5-'07 Uspora casu'!$K$5)),IF(AN$36&gt;MAX('07 Uspora casu'!$K$5:$O$5),(INDEX('07 Uspora casu'!$K14:$O14,MATCH(AN$36,'07 Uspora casu'!$K$5:$O$5,1))/INDEX('07 Uspora casu'!$K14:$O14,MATCH(AN$36,'07 Uspora casu'!$K$5:$O$5,1)-1))^(1/(INDEX('07 Uspora casu'!$K$5:$O$5,MATCH(AN$36,'07 Uspora casu'!$K$5:$O$5,1))-INDEX('07 Uspora casu'!$K$5:$O$5,MATCH(AN$36,'07 Uspora casu'!$K$5:$O$5,1)-1)))*AM45,IFERROR(INDEX('07 Uspora casu'!$K14:$O14,MATCH(AN$36,'07 Uspora casu'!$K$5:$O$5,0))/60,(INDEX('07 Uspora casu'!$K14:$O14,MATCH(AN$36,'07 Uspora casu'!$K$5:$O$5,1)+1)/INDEX('07 Uspora casu'!$K14:$O14,MATCH(AN$36,'07 Uspora casu'!$K$5:$O$5,1)))^(1/(INDEX('07 Uspora casu'!$K$5:$O$5,MATCH(AN$36,'07 Uspora casu'!$K$5:$O$5,1)+1)-INDEX('07 Uspora casu'!$K$5:$O$5,MATCH(AN$36,'07 Uspora casu'!$K$5:$O$5,1))))*AM45))),0),IFERROR(IF(AN$36&lt;MIN('07 Uspora casu'!$K$5:$O$5),AO45*('07 Uspora casu'!$L14/'07 Uspora casu'!$K14)^(1/('07 Uspora casu'!$L$5-'07 Uspora casu'!$K$5)),IF(AN$36&gt;MAX('07 Uspora casu'!$K$5:$O$5),(INDEX('07 Uspora casu'!$K14:$O14,MATCH(AN$36,'07 Uspora casu'!$K$5:$O$5,1)-1)/INDEX('07 Uspora casu'!$K14:$O14,MATCH(AN$36,'07 Uspora casu'!$K$5:$O$5,1)))^(1/(INDEX('07 Uspora casu'!$K$5:$O$5,MATCH(AN$36,'07 Uspora casu'!$K$5:$O$5,1))-INDEX('07 Uspora casu'!$K$5:$O$5,MATCH(AN$36,'07 Uspora casu'!$K$5:$O$5,1)-1)))*AM45,IFERROR($E45/INDEX('07 Uspora casu'!$K14:$O14,MATCH(AN$36,'07 Uspora casu'!$K$5:$O$5,0)),(INDEX('07 Uspora casu'!$K14:$O14,MATCH(AN$36,'07 Uspora casu'!$K$5:$O$5,1))/INDEX('07 Uspora casu'!$K14:$O14,MATCH(AN$36,'07 Uspora casu'!$K$5:$O$5,1)+1))^(1/(INDEX('07 Uspora casu'!$K$5:$O$5,MATCH(AN$36,'07 Uspora casu'!$K$5:$O$5,1)+1)-INDEX('07 Uspora casu'!$K$5:$O$5,MATCH(AN$36,'07 Uspora casu'!$K$5:$O$5,1))))*AM45))),0)))</f>
        <v>0</v>
      </c>
      <c r="AO45" s="48">
        <f>IF($E45="",0,IF('07 Uspora casu'!$D$2="Jazdný čas",IFERROR(IF(AO$36&lt;MIN('07 Uspora casu'!$K$5:$O$5),AP45*('07 Uspora casu'!$K14/'07 Uspora casu'!$L14)^(1/('07 Uspora casu'!$L$5-'07 Uspora casu'!$K$5)),IF(AO$36&gt;MAX('07 Uspora casu'!$K$5:$O$5),(INDEX('07 Uspora casu'!$K14:$O14,MATCH(AO$36,'07 Uspora casu'!$K$5:$O$5,1))/INDEX('07 Uspora casu'!$K14:$O14,MATCH(AO$36,'07 Uspora casu'!$K$5:$O$5,1)-1))^(1/(INDEX('07 Uspora casu'!$K$5:$O$5,MATCH(AO$36,'07 Uspora casu'!$K$5:$O$5,1))-INDEX('07 Uspora casu'!$K$5:$O$5,MATCH(AO$36,'07 Uspora casu'!$K$5:$O$5,1)-1)))*AN45,IFERROR(INDEX('07 Uspora casu'!$K14:$O14,MATCH(AO$36,'07 Uspora casu'!$K$5:$O$5,0))/60,(INDEX('07 Uspora casu'!$K14:$O14,MATCH(AO$36,'07 Uspora casu'!$K$5:$O$5,1)+1)/INDEX('07 Uspora casu'!$K14:$O14,MATCH(AO$36,'07 Uspora casu'!$K$5:$O$5,1)))^(1/(INDEX('07 Uspora casu'!$K$5:$O$5,MATCH(AO$36,'07 Uspora casu'!$K$5:$O$5,1)+1)-INDEX('07 Uspora casu'!$K$5:$O$5,MATCH(AO$36,'07 Uspora casu'!$K$5:$O$5,1))))*AN45))),0),IFERROR(IF(AO$36&lt;MIN('07 Uspora casu'!$K$5:$O$5),AP45*('07 Uspora casu'!$L14/'07 Uspora casu'!$K14)^(1/('07 Uspora casu'!$L$5-'07 Uspora casu'!$K$5)),IF(AO$36&gt;MAX('07 Uspora casu'!$K$5:$O$5),(INDEX('07 Uspora casu'!$K14:$O14,MATCH(AO$36,'07 Uspora casu'!$K$5:$O$5,1)-1)/INDEX('07 Uspora casu'!$K14:$O14,MATCH(AO$36,'07 Uspora casu'!$K$5:$O$5,1)))^(1/(INDEX('07 Uspora casu'!$K$5:$O$5,MATCH(AO$36,'07 Uspora casu'!$K$5:$O$5,1))-INDEX('07 Uspora casu'!$K$5:$O$5,MATCH(AO$36,'07 Uspora casu'!$K$5:$O$5,1)-1)))*AN45,IFERROR($E45/INDEX('07 Uspora casu'!$K14:$O14,MATCH(AO$36,'07 Uspora casu'!$K$5:$O$5,0)),(INDEX('07 Uspora casu'!$K14:$O14,MATCH(AO$36,'07 Uspora casu'!$K$5:$O$5,1))/INDEX('07 Uspora casu'!$K14:$O14,MATCH(AO$36,'07 Uspora casu'!$K$5:$O$5,1)+1))^(1/(INDEX('07 Uspora casu'!$K$5:$O$5,MATCH(AO$36,'07 Uspora casu'!$K$5:$O$5,1)+1)-INDEX('07 Uspora casu'!$K$5:$O$5,MATCH(AO$36,'07 Uspora casu'!$K$5:$O$5,1))))*AN45))),0)))</f>
        <v>0</v>
      </c>
      <c r="AP45" s="48">
        <f>IF($E45="",0,IF('07 Uspora casu'!$D$2="Jazdný čas",IFERROR(IF(AP$36&lt;MIN('07 Uspora casu'!$K$5:$O$5),AQ45*('07 Uspora casu'!$K14/'07 Uspora casu'!$L14)^(1/('07 Uspora casu'!$L$5-'07 Uspora casu'!$K$5)),IF(AP$36&gt;MAX('07 Uspora casu'!$K$5:$O$5),(INDEX('07 Uspora casu'!$K14:$O14,MATCH(AP$36,'07 Uspora casu'!$K$5:$O$5,1))/INDEX('07 Uspora casu'!$K14:$O14,MATCH(AP$36,'07 Uspora casu'!$K$5:$O$5,1)-1))^(1/(INDEX('07 Uspora casu'!$K$5:$O$5,MATCH(AP$36,'07 Uspora casu'!$K$5:$O$5,1))-INDEX('07 Uspora casu'!$K$5:$O$5,MATCH(AP$36,'07 Uspora casu'!$K$5:$O$5,1)-1)))*AO45,IFERROR(INDEX('07 Uspora casu'!$K14:$O14,MATCH(AP$36,'07 Uspora casu'!$K$5:$O$5,0))/60,(INDEX('07 Uspora casu'!$K14:$O14,MATCH(AP$36,'07 Uspora casu'!$K$5:$O$5,1)+1)/INDEX('07 Uspora casu'!$K14:$O14,MATCH(AP$36,'07 Uspora casu'!$K$5:$O$5,1)))^(1/(INDEX('07 Uspora casu'!$K$5:$O$5,MATCH(AP$36,'07 Uspora casu'!$K$5:$O$5,1)+1)-INDEX('07 Uspora casu'!$K$5:$O$5,MATCH(AP$36,'07 Uspora casu'!$K$5:$O$5,1))))*AO45))),0),IFERROR(IF(AP$36&lt;MIN('07 Uspora casu'!$K$5:$O$5),AQ45*('07 Uspora casu'!$L14/'07 Uspora casu'!$K14)^(1/('07 Uspora casu'!$L$5-'07 Uspora casu'!$K$5)),IF(AP$36&gt;MAX('07 Uspora casu'!$K$5:$O$5),(INDEX('07 Uspora casu'!$K14:$O14,MATCH(AP$36,'07 Uspora casu'!$K$5:$O$5,1)-1)/INDEX('07 Uspora casu'!$K14:$O14,MATCH(AP$36,'07 Uspora casu'!$K$5:$O$5,1)))^(1/(INDEX('07 Uspora casu'!$K$5:$O$5,MATCH(AP$36,'07 Uspora casu'!$K$5:$O$5,1))-INDEX('07 Uspora casu'!$K$5:$O$5,MATCH(AP$36,'07 Uspora casu'!$K$5:$O$5,1)-1)))*AO45,IFERROR($E45/INDEX('07 Uspora casu'!$K14:$O14,MATCH(AP$36,'07 Uspora casu'!$K$5:$O$5,0)),(INDEX('07 Uspora casu'!$K14:$O14,MATCH(AP$36,'07 Uspora casu'!$K$5:$O$5,1))/INDEX('07 Uspora casu'!$K14:$O14,MATCH(AP$36,'07 Uspora casu'!$K$5:$O$5,1)+1))^(1/(INDEX('07 Uspora casu'!$K$5:$O$5,MATCH(AP$36,'07 Uspora casu'!$K$5:$O$5,1)+1)-INDEX('07 Uspora casu'!$K$5:$O$5,MATCH(AP$36,'07 Uspora casu'!$K$5:$O$5,1))))*AO45))),0)))</f>
        <v>0</v>
      </c>
      <c r="AQ45" s="48">
        <f>IF($E45="",0,IF('07 Uspora casu'!$D$2="Jazdný čas",IFERROR(IF(AQ$36&lt;MIN('07 Uspora casu'!$K$5:$O$5),AR45*('07 Uspora casu'!$K14/'07 Uspora casu'!$L14)^(1/('07 Uspora casu'!$L$5-'07 Uspora casu'!$K$5)),IF(AQ$36&gt;MAX('07 Uspora casu'!$K$5:$O$5),(INDEX('07 Uspora casu'!$K14:$O14,MATCH(AQ$36,'07 Uspora casu'!$K$5:$O$5,1))/INDEX('07 Uspora casu'!$K14:$O14,MATCH(AQ$36,'07 Uspora casu'!$K$5:$O$5,1)-1))^(1/(INDEX('07 Uspora casu'!$K$5:$O$5,MATCH(AQ$36,'07 Uspora casu'!$K$5:$O$5,1))-INDEX('07 Uspora casu'!$K$5:$O$5,MATCH(AQ$36,'07 Uspora casu'!$K$5:$O$5,1)-1)))*AP45,IFERROR(INDEX('07 Uspora casu'!$K14:$O14,MATCH(AQ$36,'07 Uspora casu'!$K$5:$O$5,0))/60,(INDEX('07 Uspora casu'!$K14:$O14,MATCH(AQ$36,'07 Uspora casu'!$K$5:$O$5,1)+1)/INDEX('07 Uspora casu'!$K14:$O14,MATCH(AQ$36,'07 Uspora casu'!$K$5:$O$5,1)))^(1/(INDEX('07 Uspora casu'!$K$5:$O$5,MATCH(AQ$36,'07 Uspora casu'!$K$5:$O$5,1)+1)-INDEX('07 Uspora casu'!$K$5:$O$5,MATCH(AQ$36,'07 Uspora casu'!$K$5:$O$5,1))))*AP45))),0),IFERROR(IF(AQ$36&lt;MIN('07 Uspora casu'!$K$5:$O$5),AR45*('07 Uspora casu'!$L14/'07 Uspora casu'!$K14)^(1/('07 Uspora casu'!$L$5-'07 Uspora casu'!$K$5)),IF(AQ$36&gt;MAX('07 Uspora casu'!$K$5:$O$5),(INDEX('07 Uspora casu'!$K14:$O14,MATCH(AQ$36,'07 Uspora casu'!$K$5:$O$5,1)-1)/INDEX('07 Uspora casu'!$K14:$O14,MATCH(AQ$36,'07 Uspora casu'!$K$5:$O$5,1)))^(1/(INDEX('07 Uspora casu'!$K$5:$O$5,MATCH(AQ$36,'07 Uspora casu'!$K$5:$O$5,1))-INDEX('07 Uspora casu'!$K$5:$O$5,MATCH(AQ$36,'07 Uspora casu'!$K$5:$O$5,1)-1)))*AP45,IFERROR($E45/INDEX('07 Uspora casu'!$K14:$O14,MATCH(AQ$36,'07 Uspora casu'!$K$5:$O$5,0)),(INDEX('07 Uspora casu'!$K14:$O14,MATCH(AQ$36,'07 Uspora casu'!$K$5:$O$5,1))/INDEX('07 Uspora casu'!$K14:$O14,MATCH(AQ$36,'07 Uspora casu'!$K$5:$O$5,1)+1))^(1/(INDEX('07 Uspora casu'!$K$5:$O$5,MATCH(AQ$36,'07 Uspora casu'!$K$5:$O$5,1)+1)-INDEX('07 Uspora casu'!$K$5:$O$5,MATCH(AQ$36,'07 Uspora casu'!$K$5:$O$5,1))))*AP45))),0)))</f>
        <v>0</v>
      </c>
      <c r="AR45" s="48">
        <f>IF($E45="",0,IF('07 Uspora casu'!$D$2="Jazdný čas",IFERROR(IF(AR$36&lt;MIN('07 Uspora casu'!$K$5:$O$5),AS45*('07 Uspora casu'!$K14/'07 Uspora casu'!$L14)^(1/('07 Uspora casu'!$L$5-'07 Uspora casu'!$K$5)),IF(AR$36&gt;MAX('07 Uspora casu'!$K$5:$O$5),(INDEX('07 Uspora casu'!$K14:$O14,MATCH(AR$36,'07 Uspora casu'!$K$5:$O$5,1))/INDEX('07 Uspora casu'!$K14:$O14,MATCH(AR$36,'07 Uspora casu'!$K$5:$O$5,1)-1))^(1/(INDEX('07 Uspora casu'!$K$5:$O$5,MATCH(AR$36,'07 Uspora casu'!$K$5:$O$5,1))-INDEX('07 Uspora casu'!$K$5:$O$5,MATCH(AR$36,'07 Uspora casu'!$K$5:$O$5,1)-1)))*AQ45,IFERROR(INDEX('07 Uspora casu'!$K14:$O14,MATCH(AR$36,'07 Uspora casu'!$K$5:$O$5,0))/60,(INDEX('07 Uspora casu'!$K14:$O14,MATCH(AR$36,'07 Uspora casu'!$K$5:$O$5,1)+1)/INDEX('07 Uspora casu'!$K14:$O14,MATCH(AR$36,'07 Uspora casu'!$K$5:$O$5,1)))^(1/(INDEX('07 Uspora casu'!$K$5:$O$5,MATCH(AR$36,'07 Uspora casu'!$K$5:$O$5,1)+1)-INDEX('07 Uspora casu'!$K$5:$O$5,MATCH(AR$36,'07 Uspora casu'!$K$5:$O$5,1))))*AQ45))),0),IFERROR(IF(AR$36&lt;MIN('07 Uspora casu'!$K$5:$O$5),AS45*('07 Uspora casu'!$L14/'07 Uspora casu'!$K14)^(1/('07 Uspora casu'!$L$5-'07 Uspora casu'!$K$5)),IF(AR$36&gt;MAX('07 Uspora casu'!$K$5:$O$5),(INDEX('07 Uspora casu'!$K14:$O14,MATCH(AR$36,'07 Uspora casu'!$K$5:$O$5,1)-1)/INDEX('07 Uspora casu'!$K14:$O14,MATCH(AR$36,'07 Uspora casu'!$K$5:$O$5,1)))^(1/(INDEX('07 Uspora casu'!$K$5:$O$5,MATCH(AR$36,'07 Uspora casu'!$K$5:$O$5,1))-INDEX('07 Uspora casu'!$K$5:$O$5,MATCH(AR$36,'07 Uspora casu'!$K$5:$O$5,1)-1)))*AQ45,IFERROR($E45/INDEX('07 Uspora casu'!$K14:$O14,MATCH(AR$36,'07 Uspora casu'!$K$5:$O$5,0)),(INDEX('07 Uspora casu'!$K14:$O14,MATCH(AR$36,'07 Uspora casu'!$K$5:$O$5,1))/INDEX('07 Uspora casu'!$K14:$O14,MATCH(AR$36,'07 Uspora casu'!$K$5:$O$5,1)+1))^(1/(INDEX('07 Uspora casu'!$K$5:$O$5,MATCH(AR$36,'07 Uspora casu'!$K$5:$O$5,1)+1)-INDEX('07 Uspora casu'!$K$5:$O$5,MATCH(AR$36,'07 Uspora casu'!$K$5:$O$5,1))))*AQ45))),0)))</f>
        <v>0</v>
      </c>
      <c r="AS45" s="48">
        <f>IF($E45="",0,IF('07 Uspora casu'!$D$2="Jazdný čas",IFERROR(IF(AS$36&lt;MIN('07 Uspora casu'!$K$5:$O$5),AT45*('07 Uspora casu'!$K14/'07 Uspora casu'!$L14)^(1/('07 Uspora casu'!$L$5-'07 Uspora casu'!$K$5)),IF(AS$36&gt;MAX('07 Uspora casu'!$K$5:$O$5),(INDEX('07 Uspora casu'!$K14:$O14,MATCH(AS$36,'07 Uspora casu'!$K$5:$O$5,1))/INDEX('07 Uspora casu'!$K14:$O14,MATCH(AS$36,'07 Uspora casu'!$K$5:$O$5,1)-1))^(1/(INDEX('07 Uspora casu'!$K$5:$O$5,MATCH(AS$36,'07 Uspora casu'!$K$5:$O$5,1))-INDEX('07 Uspora casu'!$K$5:$O$5,MATCH(AS$36,'07 Uspora casu'!$K$5:$O$5,1)-1)))*AR45,IFERROR(INDEX('07 Uspora casu'!$K14:$O14,MATCH(AS$36,'07 Uspora casu'!$K$5:$O$5,0))/60,(INDEX('07 Uspora casu'!$K14:$O14,MATCH(AS$36,'07 Uspora casu'!$K$5:$O$5,1)+1)/INDEX('07 Uspora casu'!$K14:$O14,MATCH(AS$36,'07 Uspora casu'!$K$5:$O$5,1)))^(1/(INDEX('07 Uspora casu'!$K$5:$O$5,MATCH(AS$36,'07 Uspora casu'!$K$5:$O$5,1)+1)-INDEX('07 Uspora casu'!$K$5:$O$5,MATCH(AS$36,'07 Uspora casu'!$K$5:$O$5,1))))*AR45))),0),IFERROR(IF(AS$36&lt;MIN('07 Uspora casu'!$K$5:$O$5),AT45*('07 Uspora casu'!$L14/'07 Uspora casu'!$K14)^(1/('07 Uspora casu'!$L$5-'07 Uspora casu'!$K$5)),IF(AS$36&gt;MAX('07 Uspora casu'!$K$5:$O$5),(INDEX('07 Uspora casu'!$K14:$O14,MATCH(AS$36,'07 Uspora casu'!$K$5:$O$5,1)-1)/INDEX('07 Uspora casu'!$K14:$O14,MATCH(AS$36,'07 Uspora casu'!$K$5:$O$5,1)))^(1/(INDEX('07 Uspora casu'!$K$5:$O$5,MATCH(AS$36,'07 Uspora casu'!$K$5:$O$5,1))-INDEX('07 Uspora casu'!$K$5:$O$5,MATCH(AS$36,'07 Uspora casu'!$K$5:$O$5,1)-1)))*AR45,IFERROR($E45/INDEX('07 Uspora casu'!$K14:$O14,MATCH(AS$36,'07 Uspora casu'!$K$5:$O$5,0)),(INDEX('07 Uspora casu'!$K14:$O14,MATCH(AS$36,'07 Uspora casu'!$K$5:$O$5,1))/INDEX('07 Uspora casu'!$K14:$O14,MATCH(AS$36,'07 Uspora casu'!$K$5:$O$5,1)+1))^(1/(INDEX('07 Uspora casu'!$K$5:$O$5,MATCH(AS$36,'07 Uspora casu'!$K$5:$O$5,1)+1)-INDEX('07 Uspora casu'!$K$5:$O$5,MATCH(AS$36,'07 Uspora casu'!$K$5:$O$5,1))))*AR45))),0)))</f>
        <v>0</v>
      </c>
      <c r="AT45" s="48">
        <f>IF($E45="",0,IF('07 Uspora casu'!$D$2="Jazdný čas",IFERROR(IF(AT$36&lt;MIN('07 Uspora casu'!$K$5:$O$5),AU45*('07 Uspora casu'!$K14/'07 Uspora casu'!$L14)^(1/('07 Uspora casu'!$L$5-'07 Uspora casu'!$K$5)),IF(AT$36&gt;MAX('07 Uspora casu'!$K$5:$O$5),(INDEX('07 Uspora casu'!$K14:$O14,MATCH(AT$36,'07 Uspora casu'!$K$5:$O$5,1))/INDEX('07 Uspora casu'!$K14:$O14,MATCH(AT$36,'07 Uspora casu'!$K$5:$O$5,1)-1))^(1/(INDEX('07 Uspora casu'!$K$5:$O$5,MATCH(AT$36,'07 Uspora casu'!$K$5:$O$5,1))-INDEX('07 Uspora casu'!$K$5:$O$5,MATCH(AT$36,'07 Uspora casu'!$K$5:$O$5,1)-1)))*AS45,IFERROR(INDEX('07 Uspora casu'!$K14:$O14,MATCH(AT$36,'07 Uspora casu'!$K$5:$O$5,0))/60,(INDEX('07 Uspora casu'!$K14:$O14,MATCH(AT$36,'07 Uspora casu'!$K$5:$O$5,1)+1)/INDEX('07 Uspora casu'!$K14:$O14,MATCH(AT$36,'07 Uspora casu'!$K$5:$O$5,1)))^(1/(INDEX('07 Uspora casu'!$K$5:$O$5,MATCH(AT$36,'07 Uspora casu'!$K$5:$O$5,1)+1)-INDEX('07 Uspora casu'!$K$5:$O$5,MATCH(AT$36,'07 Uspora casu'!$K$5:$O$5,1))))*AS45))),0),IFERROR(IF(AT$36&lt;MIN('07 Uspora casu'!$K$5:$O$5),AU45*('07 Uspora casu'!$L14/'07 Uspora casu'!$K14)^(1/('07 Uspora casu'!$L$5-'07 Uspora casu'!$K$5)),IF(AT$36&gt;MAX('07 Uspora casu'!$K$5:$O$5),(INDEX('07 Uspora casu'!$K14:$O14,MATCH(AT$36,'07 Uspora casu'!$K$5:$O$5,1)-1)/INDEX('07 Uspora casu'!$K14:$O14,MATCH(AT$36,'07 Uspora casu'!$K$5:$O$5,1)))^(1/(INDEX('07 Uspora casu'!$K$5:$O$5,MATCH(AT$36,'07 Uspora casu'!$K$5:$O$5,1))-INDEX('07 Uspora casu'!$K$5:$O$5,MATCH(AT$36,'07 Uspora casu'!$K$5:$O$5,1)-1)))*AS45,IFERROR($E45/INDEX('07 Uspora casu'!$K14:$O14,MATCH(AT$36,'07 Uspora casu'!$K$5:$O$5,0)),(INDEX('07 Uspora casu'!$K14:$O14,MATCH(AT$36,'07 Uspora casu'!$K$5:$O$5,1))/INDEX('07 Uspora casu'!$K14:$O14,MATCH(AT$36,'07 Uspora casu'!$K$5:$O$5,1)+1))^(1/(INDEX('07 Uspora casu'!$K$5:$O$5,MATCH(AT$36,'07 Uspora casu'!$K$5:$O$5,1)+1)-INDEX('07 Uspora casu'!$K$5:$O$5,MATCH(AT$36,'07 Uspora casu'!$K$5:$O$5,1))))*AS45))),0)))</f>
        <v>0</v>
      </c>
      <c r="AU45" s="48">
        <f>IF($E45="",0,IF('07 Uspora casu'!$D$2="Jazdný čas",IFERROR(IF(AU$36&lt;MIN('07 Uspora casu'!$K$5:$O$5),AV45*('07 Uspora casu'!$K14/'07 Uspora casu'!$L14)^(1/('07 Uspora casu'!$L$5-'07 Uspora casu'!$K$5)),IF(AU$36&gt;MAX('07 Uspora casu'!$K$5:$O$5),(INDEX('07 Uspora casu'!$K14:$O14,MATCH(AU$36,'07 Uspora casu'!$K$5:$O$5,1))/INDEX('07 Uspora casu'!$K14:$O14,MATCH(AU$36,'07 Uspora casu'!$K$5:$O$5,1)-1))^(1/(INDEX('07 Uspora casu'!$K$5:$O$5,MATCH(AU$36,'07 Uspora casu'!$K$5:$O$5,1))-INDEX('07 Uspora casu'!$K$5:$O$5,MATCH(AU$36,'07 Uspora casu'!$K$5:$O$5,1)-1)))*AT45,IFERROR(INDEX('07 Uspora casu'!$K14:$O14,MATCH(AU$36,'07 Uspora casu'!$K$5:$O$5,0))/60,(INDEX('07 Uspora casu'!$K14:$O14,MATCH(AU$36,'07 Uspora casu'!$K$5:$O$5,1)+1)/INDEX('07 Uspora casu'!$K14:$O14,MATCH(AU$36,'07 Uspora casu'!$K$5:$O$5,1)))^(1/(INDEX('07 Uspora casu'!$K$5:$O$5,MATCH(AU$36,'07 Uspora casu'!$K$5:$O$5,1)+1)-INDEX('07 Uspora casu'!$K$5:$O$5,MATCH(AU$36,'07 Uspora casu'!$K$5:$O$5,1))))*AT45))),0),IFERROR(IF(AU$36&lt;MIN('07 Uspora casu'!$K$5:$O$5),AV45*('07 Uspora casu'!$L14/'07 Uspora casu'!$K14)^(1/('07 Uspora casu'!$L$5-'07 Uspora casu'!$K$5)),IF(AU$36&gt;MAX('07 Uspora casu'!$K$5:$O$5),(INDEX('07 Uspora casu'!$K14:$O14,MATCH(AU$36,'07 Uspora casu'!$K$5:$O$5,1)-1)/INDEX('07 Uspora casu'!$K14:$O14,MATCH(AU$36,'07 Uspora casu'!$K$5:$O$5,1)))^(1/(INDEX('07 Uspora casu'!$K$5:$O$5,MATCH(AU$36,'07 Uspora casu'!$K$5:$O$5,1))-INDEX('07 Uspora casu'!$K$5:$O$5,MATCH(AU$36,'07 Uspora casu'!$K$5:$O$5,1)-1)))*AT45,IFERROR($E45/INDEX('07 Uspora casu'!$K14:$O14,MATCH(AU$36,'07 Uspora casu'!$K$5:$O$5,0)),(INDEX('07 Uspora casu'!$K14:$O14,MATCH(AU$36,'07 Uspora casu'!$K$5:$O$5,1))/INDEX('07 Uspora casu'!$K14:$O14,MATCH(AU$36,'07 Uspora casu'!$K$5:$O$5,1)+1))^(1/(INDEX('07 Uspora casu'!$K$5:$O$5,MATCH(AU$36,'07 Uspora casu'!$K$5:$O$5,1)+1)-INDEX('07 Uspora casu'!$K$5:$O$5,MATCH(AU$36,'07 Uspora casu'!$K$5:$O$5,1))))*AT45))),0)))</f>
        <v>0</v>
      </c>
      <c r="AV45" s="48">
        <f>IF($E45="",0,IF('07 Uspora casu'!$D$2="Jazdný čas",IFERROR(IF(AV$36&lt;MIN('07 Uspora casu'!$K$5:$O$5),AW45*('07 Uspora casu'!$K14/'07 Uspora casu'!$L14)^(1/('07 Uspora casu'!$L$5-'07 Uspora casu'!$K$5)),IF(AV$36&gt;MAX('07 Uspora casu'!$K$5:$O$5),(INDEX('07 Uspora casu'!$K14:$O14,MATCH(AV$36,'07 Uspora casu'!$K$5:$O$5,1))/INDEX('07 Uspora casu'!$K14:$O14,MATCH(AV$36,'07 Uspora casu'!$K$5:$O$5,1)-1))^(1/(INDEX('07 Uspora casu'!$K$5:$O$5,MATCH(AV$36,'07 Uspora casu'!$K$5:$O$5,1))-INDEX('07 Uspora casu'!$K$5:$O$5,MATCH(AV$36,'07 Uspora casu'!$K$5:$O$5,1)-1)))*AU45,IFERROR(INDEX('07 Uspora casu'!$K14:$O14,MATCH(AV$36,'07 Uspora casu'!$K$5:$O$5,0))/60,(INDEX('07 Uspora casu'!$K14:$O14,MATCH(AV$36,'07 Uspora casu'!$K$5:$O$5,1)+1)/INDEX('07 Uspora casu'!$K14:$O14,MATCH(AV$36,'07 Uspora casu'!$K$5:$O$5,1)))^(1/(INDEX('07 Uspora casu'!$K$5:$O$5,MATCH(AV$36,'07 Uspora casu'!$K$5:$O$5,1)+1)-INDEX('07 Uspora casu'!$K$5:$O$5,MATCH(AV$36,'07 Uspora casu'!$K$5:$O$5,1))))*AU45))),0),IFERROR(IF(AV$36&lt;MIN('07 Uspora casu'!$K$5:$O$5),AW45*('07 Uspora casu'!$L14/'07 Uspora casu'!$K14)^(1/('07 Uspora casu'!$L$5-'07 Uspora casu'!$K$5)),IF(AV$36&gt;MAX('07 Uspora casu'!$K$5:$O$5),(INDEX('07 Uspora casu'!$K14:$O14,MATCH(AV$36,'07 Uspora casu'!$K$5:$O$5,1)-1)/INDEX('07 Uspora casu'!$K14:$O14,MATCH(AV$36,'07 Uspora casu'!$K$5:$O$5,1)))^(1/(INDEX('07 Uspora casu'!$K$5:$O$5,MATCH(AV$36,'07 Uspora casu'!$K$5:$O$5,1))-INDEX('07 Uspora casu'!$K$5:$O$5,MATCH(AV$36,'07 Uspora casu'!$K$5:$O$5,1)-1)))*AU45,IFERROR($E45/INDEX('07 Uspora casu'!$K14:$O14,MATCH(AV$36,'07 Uspora casu'!$K$5:$O$5,0)),(INDEX('07 Uspora casu'!$K14:$O14,MATCH(AV$36,'07 Uspora casu'!$K$5:$O$5,1))/INDEX('07 Uspora casu'!$K14:$O14,MATCH(AV$36,'07 Uspora casu'!$K$5:$O$5,1)+1))^(1/(INDEX('07 Uspora casu'!$K$5:$O$5,MATCH(AV$36,'07 Uspora casu'!$K$5:$O$5,1)+1)-INDEX('07 Uspora casu'!$K$5:$O$5,MATCH(AV$36,'07 Uspora casu'!$K$5:$O$5,1))))*AU45))),0)))</f>
        <v>0</v>
      </c>
      <c r="AW45" s="48">
        <f>IF($E45="",0,IF('07 Uspora casu'!$D$2="Jazdný čas",IFERROR(IF(AW$36&lt;MIN('07 Uspora casu'!$K$5:$O$5),AX45*('07 Uspora casu'!$K14/'07 Uspora casu'!$L14)^(1/('07 Uspora casu'!$L$5-'07 Uspora casu'!$K$5)),IF(AW$36&gt;MAX('07 Uspora casu'!$K$5:$O$5),(INDEX('07 Uspora casu'!$K14:$O14,MATCH(AW$36,'07 Uspora casu'!$K$5:$O$5,1))/INDEX('07 Uspora casu'!$K14:$O14,MATCH(AW$36,'07 Uspora casu'!$K$5:$O$5,1)-1))^(1/(INDEX('07 Uspora casu'!$K$5:$O$5,MATCH(AW$36,'07 Uspora casu'!$K$5:$O$5,1))-INDEX('07 Uspora casu'!$K$5:$O$5,MATCH(AW$36,'07 Uspora casu'!$K$5:$O$5,1)-1)))*AV45,IFERROR(INDEX('07 Uspora casu'!$K14:$O14,MATCH(AW$36,'07 Uspora casu'!$K$5:$O$5,0))/60,(INDEX('07 Uspora casu'!$K14:$O14,MATCH(AW$36,'07 Uspora casu'!$K$5:$O$5,1)+1)/INDEX('07 Uspora casu'!$K14:$O14,MATCH(AW$36,'07 Uspora casu'!$K$5:$O$5,1)))^(1/(INDEX('07 Uspora casu'!$K$5:$O$5,MATCH(AW$36,'07 Uspora casu'!$K$5:$O$5,1)+1)-INDEX('07 Uspora casu'!$K$5:$O$5,MATCH(AW$36,'07 Uspora casu'!$K$5:$O$5,1))))*AV45))),0),IFERROR(IF(AW$36&lt;MIN('07 Uspora casu'!$K$5:$O$5),AX45*('07 Uspora casu'!$L14/'07 Uspora casu'!$K14)^(1/('07 Uspora casu'!$L$5-'07 Uspora casu'!$K$5)),IF(AW$36&gt;MAX('07 Uspora casu'!$K$5:$O$5),(INDEX('07 Uspora casu'!$K14:$O14,MATCH(AW$36,'07 Uspora casu'!$K$5:$O$5,1)-1)/INDEX('07 Uspora casu'!$K14:$O14,MATCH(AW$36,'07 Uspora casu'!$K$5:$O$5,1)))^(1/(INDEX('07 Uspora casu'!$K$5:$O$5,MATCH(AW$36,'07 Uspora casu'!$K$5:$O$5,1))-INDEX('07 Uspora casu'!$K$5:$O$5,MATCH(AW$36,'07 Uspora casu'!$K$5:$O$5,1)-1)))*AV45,IFERROR($E45/INDEX('07 Uspora casu'!$K14:$O14,MATCH(AW$36,'07 Uspora casu'!$K$5:$O$5,0)),(INDEX('07 Uspora casu'!$K14:$O14,MATCH(AW$36,'07 Uspora casu'!$K$5:$O$5,1))/INDEX('07 Uspora casu'!$K14:$O14,MATCH(AW$36,'07 Uspora casu'!$K$5:$O$5,1)+1))^(1/(INDEX('07 Uspora casu'!$K$5:$O$5,MATCH(AW$36,'07 Uspora casu'!$K$5:$O$5,1)+1)-INDEX('07 Uspora casu'!$K$5:$O$5,MATCH(AW$36,'07 Uspora casu'!$K$5:$O$5,1))))*AV45))),0)))</f>
        <v>0</v>
      </c>
      <c r="AX45" s="48">
        <f>IF($E45="",0,IF('07 Uspora casu'!$D$2="Jazdný čas",IFERROR(IF(AX$36&lt;MIN('07 Uspora casu'!$K$5:$O$5),AY45*('07 Uspora casu'!$K14/'07 Uspora casu'!$L14)^(1/('07 Uspora casu'!$L$5-'07 Uspora casu'!$K$5)),IF(AX$36&gt;MAX('07 Uspora casu'!$K$5:$O$5),(INDEX('07 Uspora casu'!$K14:$O14,MATCH(AX$36,'07 Uspora casu'!$K$5:$O$5,1))/INDEX('07 Uspora casu'!$K14:$O14,MATCH(AX$36,'07 Uspora casu'!$K$5:$O$5,1)-1))^(1/(INDEX('07 Uspora casu'!$K$5:$O$5,MATCH(AX$36,'07 Uspora casu'!$K$5:$O$5,1))-INDEX('07 Uspora casu'!$K$5:$O$5,MATCH(AX$36,'07 Uspora casu'!$K$5:$O$5,1)-1)))*AW45,IFERROR(INDEX('07 Uspora casu'!$K14:$O14,MATCH(AX$36,'07 Uspora casu'!$K$5:$O$5,0))/60,(INDEX('07 Uspora casu'!$K14:$O14,MATCH(AX$36,'07 Uspora casu'!$K$5:$O$5,1)+1)/INDEX('07 Uspora casu'!$K14:$O14,MATCH(AX$36,'07 Uspora casu'!$K$5:$O$5,1)))^(1/(INDEX('07 Uspora casu'!$K$5:$O$5,MATCH(AX$36,'07 Uspora casu'!$K$5:$O$5,1)+1)-INDEX('07 Uspora casu'!$K$5:$O$5,MATCH(AX$36,'07 Uspora casu'!$K$5:$O$5,1))))*AW45))),0),IFERROR(IF(AX$36&lt;MIN('07 Uspora casu'!$K$5:$O$5),AY45*('07 Uspora casu'!$L14/'07 Uspora casu'!$K14)^(1/('07 Uspora casu'!$L$5-'07 Uspora casu'!$K$5)),IF(AX$36&gt;MAX('07 Uspora casu'!$K$5:$O$5),(INDEX('07 Uspora casu'!$K14:$O14,MATCH(AX$36,'07 Uspora casu'!$K$5:$O$5,1)-1)/INDEX('07 Uspora casu'!$K14:$O14,MATCH(AX$36,'07 Uspora casu'!$K$5:$O$5,1)))^(1/(INDEX('07 Uspora casu'!$K$5:$O$5,MATCH(AX$36,'07 Uspora casu'!$K$5:$O$5,1))-INDEX('07 Uspora casu'!$K$5:$O$5,MATCH(AX$36,'07 Uspora casu'!$K$5:$O$5,1)-1)))*AW45,IFERROR($E45/INDEX('07 Uspora casu'!$K14:$O14,MATCH(AX$36,'07 Uspora casu'!$K$5:$O$5,0)),(INDEX('07 Uspora casu'!$K14:$O14,MATCH(AX$36,'07 Uspora casu'!$K$5:$O$5,1))/INDEX('07 Uspora casu'!$K14:$O14,MATCH(AX$36,'07 Uspora casu'!$K$5:$O$5,1)+1))^(1/(INDEX('07 Uspora casu'!$K$5:$O$5,MATCH(AX$36,'07 Uspora casu'!$K$5:$O$5,1)+1)-INDEX('07 Uspora casu'!$K$5:$O$5,MATCH(AX$36,'07 Uspora casu'!$K$5:$O$5,1))))*AW45))),0)))</f>
        <v>0</v>
      </c>
      <c r="AY45" s="48">
        <f>IF($E45="",0,IF('07 Uspora casu'!$D$2="Jazdný čas",IFERROR(IF(AY$36&lt;MIN('07 Uspora casu'!$K$5:$O$5),AZ45*('07 Uspora casu'!$K14/'07 Uspora casu'!$L14)^(1/('07 Uspora casu'!$L$5-'07 Uspora casu'!$K$5)),IF(AY$36&gt;MAX('07 Uspora casu'!$K$5:$O$5),(INDEX('07 Uspora casu'!$K14:$O14,MATCH(AY$36,'07 Uspora casu'!$K$5:$O$5,1))/INDEX('07 Uspora casu'!$K14:$O14,MATCH(AY$36,'07 Uspora casu'!$K$5:$O$5,1)-1))^(1/(INDEX('07 Uspora casu'!$K$5:$O$5,MATCH(AY$36,'07 Uspora casu'!$K$5:$O$5,1))-INDEX('07 Uspora casu'!$K$5:$O$5,MATCH(AY$36,'07 Uspora casu'!$K$5:$O$5,1)-1)))*AX45,IFERROR(INDEX('07 Uspora casu'!$K14:$O14,MATCH(AY$36,'07 Uspora casu'!$K$5:$O$5,0))/60,(INDEX('07 Uspora casu'!$K14:$O14,MATCH(AY$36,'07 Uspora casu'!$K$5:$O$5,1)+1)/INDEX('07 Uspora casu'!$K14:$O14,MATCH(AY$36,'07 Uspora casu'!$K$5:$O$5,1)))^(1/(INDEX('07 Uspora casu'!$K$5:$O$5,MATCH(AY$36,'07 Uspora casu'!$K$5:$O$5,1)+1)-INDEX('07 Uspora casu'!$K$5:$O$5,MATCH(AY$36,'07 Uspora casu'!$K$5:$O$5,1))))*AX45))),0),IFERROR(IF(AY$36&lt;MIN('07 Uspora casu'!$K$5:$O$5),AZ45*('07 Uspora casu'!$L14/'07 Uspora casu'!$K14)^(1/('07 Uspora casu'!$L$5-'07 Uspora casu'!$K$5)),IF(AY$36&gt;MAX('07 Uspora casu'!$K$5:$O$5),(INDEX('07 Uspora casu'!$K14:$O14,MATCH(AY$36,'07 Uspora casu'!$K$5:$O$5,1)-1)/INDEX('07 Uspora casu'!$K14:$O14,MATCH(AY$36,'07 Uspora casu'!$K$5:$O$5,1)))^(1/(INDEX('07 Uspora casu'!$K$5:$O$5,MATCH(AY$36,'07 Uspora casu'!$K$5:$O$5,1))-INDEX('07 Uspora casu'!$K$5:$O$5,MATCH(AY$36,'07 Uspora casu'!$K$5:$O$5,1)-1)))*AX45,IFERROR($E45/INDEX('07 Uspora casu'!$K14:$O14,MATCH(AY$36,'07 Uspora casu'!$K$5:$O$5,0)),(INDEX('07 Uspora casu'!$K14:$O14,MATCH(AY$36,'07 Uspora casu'!$K$5:$O$5,1))/INDEX('07 Uspora casu'!$K14:$O14,MATCH(AY$36,'07 Uspora casu'!$K$5:$O$5,1)+1))^(1/(INDEX('07 Uspora casu'!$K$5:$O$5,MATCH(AY$36,'07 Uspora casu'!$K$5:$O$5,1)+1)-INDEX('07 Uspora casu'!$K$5:$O$5,MATCH(AY$36,'07 Uspora casu'!$K$5:$O$5,1))))*AX45))),0)))</f>
        <v>0</v>
      </c>
      <c r="AZ45" s="48">
        <f>IF($E45="",0,IF('07 Uspora casu'!$D$2="Jazdný čas",IFERROR(IF(AZ$36&lt;MIN('07 Uspora casu'!$K$5:$O$5),BA45*('07 Uspora casu'!$K14/'07 Uspora casu'!$L14)^(1/('07 Uspora casu'!$L$5-'07 Uspora casu'!$K$5)),IF(AZ$36&gt;MAX('07 Uspora casu'!$K$5:$O$5),(INDEX('07 Uspora casu'!$K14:$O14,MATCH(AZ$36,'07 Uspora casu'!$K$5:$O$5,1))/INDEX('07 Uspora casu'!$K14:$O14,MATCH(AZ$36,'07 Uspora casu'!$K$5:$O$5,1)-1))^(1/(INDEX('07 Uspora casu'!$K$5:$O$5,MATCH(AZ$36,'07 Uspora casu'!$K$5:$O$5,1))-INDEX('07 Uspora casu'!$K$5:$O$5,MATCH(AZ$36,'07 Uspora casu'!$K$5:$O$5,1)-1)))*AY45,IFERROR(INDEX('07 Uspora casu'!$K14:$O14,MATCH(AZ$36,'07 Uspora casu'!$K$5:$O$5,0))/60,(INDEX('07 Uspora casu'!$K14:$O14,MATCH(AZ$36,'07 Uspora casu'!$K$5:$O$5,1)+1)/INDEX('07 Uspora casu'!$K14:$O14,MATCH(AZ$36,'07 Uspora casu'!$K$5:$O$5,1)))^(1/(INDEX('07 Uspora casu'!$K$5:$O$5,MATCH(AZ$36,'07 Uspora casu'!$K$5:$O$5,1)+1)-INDEX('07 Uspora casu'!$K$5:$O$5,MATCH(AZ$36,'07 Uspora casu'!$K$5:$O$5,1))))*AY45))),0),IFERROR(IF(AZ$36&lt;MIN('07 Uspora casu'!$K$5:$O$5),BA45*('07 Uspora casu'!$L14/'07 Uspora casu'!$K14)^(1/('07 Uspora casu'!$L$5-'07 Uspora casu'!$K$5)),IF(AZ$36&gt;MAX('07 Uspora casu'!$K$5:$O$5),(INDEX('07 Uspora casu'!$K14:$O14,MATCH(AZ$36,'07 Uspora casu'!$K$5:$O$5,1)-1)/INDEX('07 Uspora casu'!$K14:$O14,MATCH(AZ$36,'07 Uspora casu'!$K$5:$O$5,1)))^(1/(INDEX('07 Uspora casu'!$K$5:$O$5,MATCH(AZ$36,'07 Uspora casu'!$K$5:$O$5,1))-INDEX('07 Uspora casu'!$K$5:$O$5,MATCH(AZ$36,'07 Uspora casu'!$K$5:$O$5,1)-1)))*AY45,IFERROR($E45/INDEX('07 Uspora casu'!$K14:$O14,MATCH(AZ$36,'07 Uspora casu'!$K$5:$O$5,0)),(INDEX('07 Uspora casu'!$K14:$O14,MATCH(AZ$36,'07 Uspora casu'!$K$5:$O$5,1))/INDEX('07 Uspora casu'!$K14:$O14,MATCH(AZ$36,'07 Uspora casu'!$K$5:$O$5,1)+1))^(1/(INDEX('07 Uspora casu'!$K$5:$O$5,MATCH(AZ$36,'07 Uspora casu'!$K$5:$O$5,1)+1)-INDEX('07 Uspora casu'!$K$5:$O$5,MATCH(AZ$36,'07 Uspora casu'!$K$5:$O$5,1))))*AY45))),0)))</f>
        <v>0</v>
      </c>
      <c r="BA45" s="48">
        <f>IF($E45="",0,IF('07 Uspora casu'!$D$2="Jazdný čas",IFERROR(IF(BA$36&lt;MIN('07 Uspora casu'!$K$5:$O$5),BB45*('07 Uspora casu'!$K14/'07 Uspora casu'!$L14)^(1/('07 Uspora casu'!$L$5-'07 Uspora casu'!$K$5)),IF(BA$36&gt;MAX('07 Uspora casu'!$K$5:$O$5),(INDEX('07 Uspora casu'!$K14:$O14,MATCH(BA$36,'07 Uspora casu'!$K$5:$O$5,1))/INDEX('07 Uspora casu'!$K14:$O14,MATCH(BA$36,'07 Uspora casu'!$K$5:$O$5,1)-1))^(1/(INDEX('07 Uspora casu'!$K$5:$O$5,MATCH(BA$36,'07 Uspora casu'!$K$5:$O$5,1))-INDEX('07 Uspora casu'!$K$5:$O$5,MATCH(BA$36,'07 Uspora casu'!$K$5:$O$5,1)-1)))*AZ45,IFERROR(INDEX('07 Uspora casu'!$K14:$O14,MATCH(BA$36,'07 Uspora casu'!$K$5:$O$5,0))/60,(INDEX('07 Uspora casu'!$K14:$O14,MATCH(BA$36,'07 Uspora casu'!$K$5:$O$5,1)+1)/INDEX('07 Uspora casu'!$K14:$O14,MATCH(BA$36,'07 Uspora casu'!$K$5:$O$5,1)))^(1/(INDEX('07 Uspora casu'!$K$5:$O$5,MATCH(BA$36,'07 Uspora casu'!$K$5:$O$5,1)+1)-INDEX('07 Uspora casu'!$K$5:$O$5,MATCH(BA$36,'07 Uspora casu'!$K$5:$O$5,1))))*AZ45))),0),IFERROR(IF(BA$36&lt;MIN('07 Uspora casu'!$K$5:$O$5),BB45*('07 Uspora casu'!$L14/'07 Uspora casu'!$K14)^(1/('07 Uspora casu'!$L$5-'07 Uspora casu'!$K$5)),IF(BA$36&gt;MAX('07 Uspora casu'!$K$5:$O$5),(INDEX('07 Uspora casu'!$K14:$O14,MATCH(BA$36,'07 Uspora casu'!$K$5:$O$5,1)-1)/INDEX('07 Uspora casu'!$K14:$O14,MATCH(BA$36,'07 Uspora casu'!$K$5:$O$5,1)))^(1/(INDEX('07 Uspora casu'!$K$5:$O$5,MATCH(BA$36,'07 Uspora casu'!$K$5:$O$5,1))-INDEX('07 Uspora casu'!$K$5:$O$5,MATCH(BA$36,'07 Uspora casu'!$K$5:$O$5,1)-1)))*AZ45,IFERROR($E45/INDEX('07 Uspora casu'!$K14:$O14,MATCH(BA$36,'07 Uspora casu'!$K$5:$O$5,0)),(INDEX('07 Uspora casu'!$K14:$O14,MATCH(BA$36,'07 Uspora casu'!$K$5:$O$5,1))/INDEX('07 Uspora casu'!$K14:$O14,MATCH(BA$36,'07 Uspora casu'!$K$5:$O$5,1)+1))^(1/(INDEX('07 Uspora casu'!$K$5:$O$5,MATCH(BA$36,'07 Uspora casu'!$K$5:$O$5,1)+1)-INDEX('07 Uspora casu'!$K$5:$O$5,MATCH(BA$36,'07 Uspora casu'!$K$5:$O$5,1))))*AZ45))),0)))</f>
        <v>0</v>
      </c>
      <c r="BB45" s="48">
        <f>IF($E45="",0,IF('07 Uspora casu'!$D$2="Jazdný čas",IFERROR(IF(BB$36&lt;MIN('07 Uspora casu'!$K$5:$O$5),BC45*('07 Uspora casu'!$K14/'07 Uspora casu'!$L14)^(1/('07 Uspora casu'!$L$5-'07 Uspora casu'!$K$5)),IF(BB$36&gt;MAX('07 Uspora casu'!$K$5:$O$5),(INDEX('07 Uspora casu'!$K14:$O14,MATCH(BB$36,'07 Uspora casu'!$K$5:$O$5,1))/INDEX('07 Uspora casu'!$K14:$O14,MATCH(BB$36,'07 Uspora casu'!$K$5:$O$5,1)-1))^(1/(INDEX('07 Uspora casu'!$K$5:$O$5,MATCH(BB$36,'07 Uspora casu'!$K$5:$O$5,1))-INDEX('07 Uspora casu'!$K$5:$O$5,MATCH(BB$36,'07 Uspora casu'!$K$5:$O$5,1)-1)))*BA45,IFERROR(INDEX('07 Uspora casu'!$K14:$O14,MATCH(BB$36,'07 Uspora casu'!$K$5:$O$5,0))/60,(INDEX('07 Uspora casu'!$K14:$O14,MATCH(BB$36,'07 Uspora casu'!$K$5:$O$5,1)+1)/INDEX('07 Uspora casu'!$K14:$O14,MATCH(BB$36,'07 Uspora casu'!$K$5:$O$5,1)))^(1/(INDEX('07 Uspora casu'!$K$5:$O$5,MATCH(BB$36,'07 Uspora casu'!$K$5:$O$5,1)+1)-INDEX('07 Uspora casu'!$K$5:$O$5,MATCH(BB$36,'07 Uspora casu'!$K$5:$O$5,1))))*BA45))),0),IFERROR(IF(BB$36&lt;MIN('07 Uspora casu'!$K$5:$O$5),BC45*('07 Uspora casu'!$L14/'07 Uspora casu'!$K14)^(1/('07 Uspora casu'!$L$5-'07 Uspora casu'!$K$5)),IF(BB$36&gt;MAX('07 Uspora casu'!$K$5:$O$5),(INDEX('07 Uspora casu'!$K14:$O14,MATCH(BB$36,'07 Uspora casu'!$K$5:$O$5,1)-1)/INDEX('07 Uspora casu'!$K14:$O14,MATCH(BB$36,'07 Uspora casu'!$K$5:$O$5,1)))^(1/(INDEX('07 Uspora casu'!$K$5:$O$5,MATCH(BB$36,'07 Uspora casu'!$K$5:$O$5,1))-INDEX('07 Uspora casu'!$K$5:$O$5,MATCH(BB$36,'07 Uspora casu'!$K$5:$O$5,1)-1)))*BA45,IFERROR($E45/INDEX('07 Uspora casu'!$K14:$O14,MATCH(BB$36,'07 Uspora casu'!$K$5:$O$5,0)),(INDEX('07 Uspora casu'!$K14:$O14,MATCH(BB$36,'07 Uspora casu'!$K$5:$O$5,1))/INDEX('07 Uspora casu'!$K14:$O14,MATCH(BB$36,'07 Uspora casu'!$K$5:$O$5,1)+1))^(1/(INDEX('07 Uspora casu'!$K$5:$O$5,MATCH(BB$36,'07 Uspora casu'!$K$5:$O$5,1)+1)-INDEX('07 Uspora casu'!$K$5:$O$5,MATCH(BB$36,'07 Uspora casu'!$K$5:$O$5,1))))*BA45))),0)))</f>
        <v>0</v>
      </c>
      <c r="BC45" s="48">
        <f>IF($E45="",0,IF('07 Uspora casu'!$D$2="Jazdný čas",IFERROR(IF(BC$36&lt;MIN('07 Uspora casu'!$K$5:$O$5),BD45*('07 Uspora casu'!$K14/'07 Uspora casu'!$L14)^(1/('07 Uspora casu'!$L$5-'07 Uspora casu'!$K$5)),IF(BC$36&gt;MAX('07 Uspora casu'!$K$5:$O$5),(INDEX('07 Uspora casu'!$K14:$O14,MATCH(BC$36,'07 Uspora casu'!$K$5:$O$5,1))/INDEX('07 Uspora casu'!$K14:$O14,MATCH(BC$36,'07 Uspora casu'!$K$5:$O$5,1)-1))^(1/(INDEX('07 Uspora casu'!$K$5:$O$5,MATCH(BC$36,'07 Uspora casu'!$K$5:$O$5,1))-INDEX('07 Uspora casu'!$K$5:$O$5,MATCH(BC$36,'07 Uspora casu'!$K$5:$O$5,1)-1)))*BB45,IFERROR(INDEX('07 Uspora casu'!$K14:$O14,MATCH(BC$36,'07 Uspora casu'!$K$5:$O$5,0))/60,(INDEX('07 Uspora casu'!$K14:$O14,MATCH(BC$36,'07 Uspora casu'!$K$5:$O$5,1)+1)/INDEX('07 Uspora casu'!$K14:$O14,MATCH(BC$36,'07 Uspora casu'!$K$5:$O$5,1)))^(1/(INDEX('07 Uspora casu'!$K$5:$O$5,MATCH(BC$36,'07 Uspora casu'!$K$5:$O$5,1)+1)-INDEX('07 Uspora casu'!$K$5:$O$5,MATCH(BC$36,'07 Uspora casu'!$K$5:$O$5,1))))*BB45))),0),IFERROR(IF(BC$36&lt;MIN('07 Uspora casu'!$K$5:$O$5),BD45*('07 Uspora casu'!$L14/'07 Uspora casu'!$K14)^(1/('07 Uspora casu'!$L$5-'07 Uspora casu'!$K$5)),IF(BC$36&gt;MAX('07 Uspora casu'!$K$5:$O$5),(INDEX('07 Uspora casu'!$K14:$O14,MATCH(BC$36,'07 Uspora casu'!$K$5:$O$5,1)-1)/INDEX('07 Uspora casu'!$K14:$O14,MATCH(BC$36,'07 Uspora casu'!$K$5:$O$5,1)))^(1/(INDEX('07 Uspora casu'!$K$5:$O$5,MATCH(BC$36,'07 Uspora casu'!$K$5:$O$5,1))-INDEX('07 Uspora casu'!$K$5:$O$5,MATCH(BC$36,'07 Uspora casu'!$K$5:$O$5,1)-1)))*BB45,IFERROR($E45/INDEX('07 Uspora casu'!$K14:$O14,MATCH(BC$36,'07 Uspora casu'!$K$5:$O$5,0)),(INDEX('07 Uspora casu'!$K14:$O14,MATCH(BC$36,'07 Uspora casu'!$K$5:$O$5,1))/INDEX('07 Uspora casu'!$K14:$O14,MATCH(BC$36,'07 Uspora casu'!$K$5:$O$5,1)+1))^(1/(INDEX('07 Uspora casu'!$K$5:$O$5,MATCH(BC$36,'07 Uspora casu'!$K$5:$O$5,1)+1)-INDEX('07 Uspora casu'!$K$5:$O$5,MATCH(BC$36,'07 Uspora casu'!$K$5:$O$5,1))))*BB45))),0)))</f>
        <v>0</v>
      </c>
    </row>
    <row r="46" spans="2:55" x14ac:dyDescent="0.2">
      <c r="B46" s="5">
        <v>9</v>
      </c>
      <c r="C46" s="5" t="str">
        <f>IF(ISBLANK('07 Uspora casu'!C15)=TRUE,"",'07 Uspora casu'!C15)</f>
        <v/>
      </c>
      <c r="D46" s="5" t="str">
        <f>IF(ISBLANK('07 Uspora casu'!D15)=TRUE,"",'07 Uspora casu'!D15)</f>
        <v>Privádzač Nižná</v>
      </c>
      <c r="E46" s="5" t="str">
        <f>IF(ISBLANK('07 Uspora casu'!E15)=TRUE,"",'07 Uspora casu'!E15)</f>
        <v/>
      </c>
      <c r="F46" s="48">
        <f>IF($E46="",0,IF('07 Uspora casu'!$D$2="Jazdný čas",IFERROR(IF(F$36&lt;MIN('07 Uspora casu'!$K$5:$O$5),G46*('07 Uspora casu'!$K15/'07 Uspora casu'!$L15)^(1/('07 Uspora casu'!$L$5-'07 Uspora casu'!$K$5)),IF(F$36&gt;MAX('07 Uspora casu'!$K$5:$O$5),(INDEX('07 Uspora casu'!$K15:$O15,MATCH(F$36,'07 Uspora casu'!$K$5:$O$5,1))/INDEX('07 Uspora casu'!$K15:$O15,MATCH(F$36,'07 Uspora casu'!$K$5:$O$5,1)-1))^(1/(INDEX('07 Uspora casu'!$K$5:$O$5,MATCH(F$36,'07 Uspora casu'!$K$5:$O$5,1))-INDEX('07 Uspora casu'!$K$5:$O$5,MATCH(F$36,'07 Uspora casu'!$K$5:$O$5,1)-1)))*E46,IFERROR(INDEX('07 Uspora casu'!$K15:$O15,MATCH(F$36,'07 Uspora casu'!$K$5:$O$5,0))/60,(INDEX('07 Uspora casu'!$K15:$O15,MATCH(F$36,'07 Uspora casu'!$K$5:$O$5,1)+1)/INDEX('07 Uspora casu'!$K15:$O15,MATCH(F$36,'07 Uspora casu'!$K$5:$O$5,1)))^(1/(INDEX('07 Uspora casu'!$K$5:$O$5,MATCH(F$36,'07 Uspora casu'!$K$5:$O$5,1)+1)-INDEX('07 Uspora casu'!$K$5:$O$5,MATCH(F$36,'07 Uspora casu'!$K$5:$O$5,1))))*E46))),0),IFERROR(IF(F$36&lt;MIN('07 Uspora casu'!$K$5:$O$5),G46*('07 Uspora casu'!$L15/'07 Uspora casu'!$K15)^(1/('07 Uspora casu'!$L$5-'07 Uspora casu'!$K$5)),IF(F$36&gt;MAX('07 Uspora casu'!$K$5:$O$5),(INDEX('07 Uspora casu'!$K15:$O15,MATCH(F$36,'07 Uspora casu'!$K$5:$O$5,1)-1)/INDEX('07 Uspora casu'!$K15:$O15,MATCH(F$36,'07 Uspora casu'!$K$5:$O$5,1)))^(1/(INDEX('07 Uspora casu'!$K$5:$O$5,MATCH(F$36,'07 Uspora casu'!$K$5:$O$5,1))-INDEX('07 Uspora casu'!$K$5:$O$5,MATCH(F$36,'07 Uspora casu'!$K$5:$O$5,1)-1)))*E46,IFERROR($E46/INDEX('07 Uspora casu'!$K15:$O15,MATCH(F$36,'07 Uspora casu'!$K$5:$O$5,0)),(INDEX('07 Uspora casu'!$K15:$O15,MATCH(F$36,'07 Uspora casu'!$K$5:$O$5,1))/INDEX('07 Uspora casu'!$K15:$O15,MATCH(F$36,'07 Uspora casu'!$K$5:$O$5,1)+1))^(1/(INDEX('07 Uspora casu'!$K$5:$O$5,MATCH(F$36,'07 Uspora casu'!$K$5:$O$5,1)+1)-INDEX('07 Uspora casu'!$K$5:$O$5,MATCH(F$36,'07 Uspora casu'!$K$5:$O$5,1))))*E46))),0)))</f>
        <v>0</v>
      </c>
      <c r="G46" s="48">
        <f>IF($E46="",0,IF('07 Uspora casu'!$D$2="Jazdný čas",IFERROR(IF(G$36&lt;MIN('07 Uspora casu'!$K$5:$O$5),H46*('07 Uspora casu'!$K15/'07 Uspora casu'!$L15)^(1/('07 Uspora casu'!$L$5-'07 Uspora casu'!$K$5)),IF(G$36&gt;MAX('07 Uspora casu'!$K$5:$O$5),(INDEX('07 Uspora casu'!$K15:$O15,MATCH(G$36,'07 Uspora casu'!$K$5:$O$5,1))/INDEX('07 Uspora casu'!$K15:$O15,MATCH(G$36,'07 Uspora casu'!$K$5:$O$5,1)-1))^(1/(INDEX('07 Uspora casu'!$K$5:$O$5,MATCH(G$36,'07 Uspora casu'!$K$5:$O$5,1))-INDEX('07 Uspora casu'!$K$5:$O$5,MATCH(G$36,'07 Uspora casu'!$K$5:$O$5,1)-1)))*F46,IFERROR(INDEX('07 Uspora casu'!$K15:$O15,MATCH(G$36,'07 Uspora casu'!$K$5:$O$5,0))/60,(INDEX('07 Uspora casu'!$K15:$O15,MATCH(G$36,'07 Uspora casu'!$K$5:$O$5,1)+1)/INDEX('07 Uspora casu'!$K15:$O15,MATCH(G$36,'07 Uspora casu'!$K$5:$O$5,1)))^(1/(INDEX('07 Uspora casu'!$K$5:$O$5,MATCH(G$36,'07 Uspora casu'!$K$5:$O$5,1)+1)-INDEX('07 Uspora casu'!$K$5:$O$5,MATCH(G$36,'07 Uspora casu'!$K$5:$O$5,1))))*F46))),0),IFERROR(IF(G$36&lt;MIN('07 Uspora casu'!$K$5:$O$5),H46*('07 Uspora casu'!$L15/'07 Uspora casu'!$K15)^(1/('07 Uspora casu'!$L$5-'07 Uspora casu'!$K$5)),IF(G$36&gt;MAX('07 Uspora casu'!$K$5:$O$5),(INDEX('07 Uspora casu'!$K15:$O15,MATCH(G$36,'07 Uspora casu'!$K$5:$O$5,1)-1)/INDEX('07 Uspora casu'!$K15:$O15,MATCH(G$36,'07 Uspora casu'!$K$5:$O$5,1)))^(1/(INDEX('07 Uspora casu'!$K$5:$O$5,MATCH(G$36,'07 Uspora casu'!$K$5:$O$5,1))-INDEX('07 Uspora casu'!$K$5:$O$5,MATCH(G$36,'07 Uspora casu'!$K$5:$O$5,1)-1)))*F46,IFERROR($E46/INDEX('07 Uspora casu'!$K15:$O15,MATCH(G$36,'07 Uspora casu'!$K$5:$O$5,0)),(INDEX('07 Uspora casu'!$K15:$O15,MATCH(G$36,'07 Uspora casu'!$K$5:$O$5,1))/INDEX('07 Uspora casu'!$K15:$O15,MATCH(G$36,'07 Uspora casu'!$K$5:$O$5,1)+1))^(1/(INDEX('07 Uspora casu'!$K$5:$O$5,MATCH(G$36,'07 Uspora casu'!$K$5:$O$5,1)+1)-INDEX('07 Uspora casu'!$K$5:$O$5,MATCH(G$36,'07 Uspora casu'!$K$5:$O$5,1))))*F46))),0)))</f>
        <v>0</v>
      </c>
      <c r="H46" s="48">
        <f>IF($E46="",0,IF('07 Uspora casu'!$D$2="Jazdný čas",IFERROR(IF(H$36&lt;MIN('07 Uspora casu'!$K$5:$O$5),I46*('07 Uspora casu'!$K15/'07 Uspora casu'!$L15)^(1/('07 Uspora casu'!$L$5-'07 Uspora casu'!$K$5)),IF(H$36&gt;MAX('07 Uspora casu'!$K$5:$O$5),(INDEX('07 Uspora casu'!$K15:$O15,MATCH(H$36,'07 Uspora casu'!$K$5:$O$5,1))/INDEX('07 Uspora casu'!$K15:$O15,MATCH(H$36,'07 Uspora casu'!$K$5:$O$5,1)-1))^(1/(INDEX('07 Uspora casu'!$K$5:$O$5,MATCH(H$36,'07 Uspora casu'!$K$5:$O$5,1))-INDEX('07 Uspora casu'!$K$5:$O$5,MATCH(H$36,'07 Uspora casu'!$K$5:$O$5,1)-1)))*G46,IFERROR(INDEX('07 Uspora casu'!$K15:$O15,MATCH(H$36,'07 Uspora casu'!$K$5:$O$5,0))/60,(INDEX('07 Uspora casu'!$K15:$O15,MATCH(H$36,'07 Uspora casu'!$K$5:$O$5,1)+1)/INDEX('07 Uspora casu'!$K15:$O15,MATCH(H$36,'07 Uspora casu'!$K$5:$O$5,1)))^(1/(INDEX('07 Uspora casu'!$K$5:$O$5,MATCH(H$36,'07 Uspora casu'!$K$5:$O$5,1)+1)-INDEX('07 Uspora casu'!$K$5:$O$5,MATCH(H$36,'07 Uspora casu'!$K$5:$O$5,1))))*G46))),0),IFERROR(IF(H$36&lt;MIN('07 Uspora casu'!$K$5:$O$5),I46*('07 Uspora casu'!$L15/'07 Uspora casu'!$K15)^(1/('07 Uspora casu'!$L$5-'07 Uspora casu'!$K$5)),IF(H$36&gt;MAX('07 Uspora casu'!$K$5:$O$5),(INDEX('07 Uspora casu'!$K15:$O15,MATCH(H$36,'07 Uspora casu'!$K$5:$O$5,1)-1)/INDEX('07 Uspora casu'!$K15:$O15,MATCH(H$36,'07 Uspora casu'!$K$5:$O$5,1)))^(1/(INDEX('07 Uspora casu'!$K$5:$O$5,MATCH(H$36,'07 Uspora casu'!$K$5:$O$5,1))-INDEX('07 Uspora casu'!$K$5:$O$5,MATCH(H$36,'07 Uspora casu'!$K$5:$O$5,1)-1)))*G46,IFERROR($E46/INDEX('07 Uspora casu'!$K15:$O15,MATCH(H$36,'07 Uspora casu'!$K$5:$O$5,0)),(INDEX('07 Uspora casu'!$K15:$O15,MATCH(H$36,'07 Uspora casu'!$K$5:$O$5,1))/INDEX('07 Uspora casu'!$K15:$O15,MATCH(H$36,'07 Uspora casu'!$K$5:$O$5,1)+1))^(1/(INDEX('07 Uspora casu'!$K$5:$O$5,MATCH(H$36,'07 Uspora casu'!$K$5:$O$5,1)+1)-INDEX('07 Uspora casu'!$K$5:$O$5,MATCH(H$36,'07 Uspora casu'!$K$5:$O$5,1))))*G46))),0)))</f>
        <v>0</v>
      </c>
      <c r="I46" s="48">
        <f>IF($E46="",0,IF('07 Uspora casu'!$D$2="Jazdný čas",IFERROR(IF(I$36&lt;MIN('07 Uspora casu'!$K$5:$O$5),J46*('07 Uspora casu'!$K15/'07 Uspora casu'!$L15)^(1/('07 Uspora casu'!$L$5-'07 Uspora casu'!$K$5)),IF(I$36&gt;MAX('07 Uspora casu'!$K$5:$O$5),(INDEX('07 Uspora casu'!$K15:$O15,MATCH(I$36,'07 Uspora casu'!$K$5:$O$5,1))/INDEX('07 Uspora casu'!$K15:$O15,MATCH(I$36,'07 Uspora casu'!$K$5:$O$5,1)-1))^(1/(INDEX('07 Uspora casu'!$K$5:$O$5,MATCH(I$36,'07 Uspora casu'!$K$5:$O$5,1))-INDEX('07 Uspora casu'!$K$5:$O$5,MATCH(I$36,'07 Uspora casu'!$K$5:$O$5,1)-1)))*H46,IFERROR(INDEX('07 Uspora casu'!$K15:$O15,MATCH(I$36,'07 Uspora casu'!$K$5:$O$5,0))/60,(INDEX('07 Uspora casu'!$K15:$O15,MATCH(I$36,'07 Uspora casu'!$K$5:$O$5,1)+1)/INDEX('07 Uspora casu'!$K15:$O15,MATCH(I$36,'07 Uspora casu'!$K$5:$O$5,1)))^(1/(INDEX('07 Uspora casu'!$K$5:$O$5,MATCH(I$36,'07 Uspora casu'!$K$5:$O$5,1)+1)-INDEX('07 Uspora casu'!$K$5:$O$5,MATCH(I$36,'07 Uspora casu'!$K$5:$O$5,1))))*H46))),0),IFERROR(IF(I$36&lt;MIN('07 Uspora casu'!$K$5:$O$5),J46*('07 Uspora casu'!$L15/'07 Uspora casu'!$K15)^(1/('07 Uspora casu'!$L$5-'07 Uspora casu'!$K$5)),IF(I$36&gt;MAX('07 Uspora casu'!$K$5:$O$5),(INDEX('07 Uspora casu'!$K15:$O15,MATCH(I$36,'07 Uspora casu'!$K$5:$O$5,1)-1)/INDEX('07 Uspora casu'!$K15:$O15,MATCH(I$36,'07 Uspora casu'!$K$5:$O$5,1)))^(1/(INDEX('07 Uspora casu'!$K$5:$O$5,MATCH(I$36,'07 Uspora casu'!$K$5:$O$5,1))-INDEX('07 Uspora casu'!$K$5:$O$5,MATCH(I$36,'07 Uspora casu'!$K$5:$O$5,1)-1)))*H46,IFERROR($E46/INDEX('07 Uspora casu'!$K15:$O15,MATCH(I$36,'07 Uspora casu'!$K$5:$O$5,0)),(INDEX('07 Uspora casu'!$K15:$O15,MATCH(I$36,'07 Uspora casu'!$K$5:$O$5,1))/INDEX('07 Uspora casu'!$K15:$O15,MATCH(I$36,'07 Uspora casu'!$K$5:$O$5,1)+1))^(1/(INDEX('07 Uspora casu'!$K$5:$O$5,MATCH(I$36,'07 Uspora casu'!$K$5:$O$5,1)+1)-INDEX('07 Uspora casu'!$K$5:$O$5,MATCH(I$36,'07 Uspora casu'!$K$5:$O$5,1))))*H46))),0)))</f>
        <v>0</v>
      </c>
      <c r="J46" s="48">
        <f>IF($E46="",0,IF('07 Uspora casu'!$D$2="Jazdný čas",IFERROR(IF(J$36&lt;MIN('07 Uspora casu'!$K$5:$O$5),K46*('07 Uspora casu'!$K15/'07 Uspora casu'!$L15)^(1/('07 Uspora casu'!$L$5-'07 Uspora casu'!$K$5)),IF(J$36&gt;MAX('07 Uspora casu'!$K$5:$O$5),(INDEX('07 Uspora casu'!$K15:$O15,MATCH(J$36,'07 Uspora casu'!$K$5:$O$5,1))/INDEX('07 Uspora casu'!$K15:$O15,MATCH(J$36,'07 Uspora casu'!$K$5:$O$5,1)-1))^(1/(INDEX('07 Uspora casu'!$K$5:$O$5,MATCH(J$36,'07 Uspora casu'!$K$5:$O$5,1))-INDEX('07 Uspora casu'!$K$5:$O$5,MATCH(J$36,'07 Uspora casu'!$K$5:$O$5,1)-1)))*I46,IFERROR(INDEX('07 Uspora casu'!$K15:$O15,MATCH(J$36,'07 Uspora casu'!$K$5:$O$5,0))/60,(INDEX('07 Uspora casu'!$K15:$O15,MATCH(J$36,'07 Uspora casu'!$K$5:$O$5,1)+1)/INDEX('07 Uspora casu'!$K15:$O15,MATCH(J$36,'07 Uspora casu'!$K$5:$O$5,1)))^(1/(INDEX('07 Uspora casu'!$K$5:$O$5,MATCH(J$36,'07 Uspora casu'!$K$5:$O$5,1)+1)-INDEX('07 Uspora casu'!$K$5:$O$5,MATCH(J$36,'07 Uspora casu'!$K$5:$O$5,1))))*I46))),0),IFERROR(IF(J$36&lt;MIN('07 Uspora casu'!$K$5:$O$5),K46*('07 Uspora casu'!$L15/'07 Uspora casu'!$K15)^(1/('07 Uspora casu'!$L$5-'07 Uspora casu'!$K$5)),IF(J$36&gt;MAX('07 Uspora casu'!$K$5:$O$5),(INDEX('07 Uspora casu'!$K15:$O15,MATCH(J$36,'07 Uspora casu'!$K$5:$O$5,1)-1)/INDEX('07 Uspora casu'!$K15:$O15,MATCH(J$36,'07 Uspora casu'!$K$5:$O$5,1)))^(1/(INDEX('07 Uspora casu'!$K$5:$O$5,MATCH(J$36,'07 Uspora casu'!$K$5:$O$5,1))-INDEX('07 Uspora casu'!$K$5:$O$5,MATCH(J$36,'07 Uspora casu'!$K$5:$O$5,1)-1)))*I46,IFERROR($E46/INDEX('07 Uspora casu'!$K15:$O15,MATCH(J$36,'07 Uspora casu'!$K$5:$O$5,0)),(INDEX('07 Uspora casu'!$K15:$O15,MATCH(J$36,'07 Uspora casu'!$K$5:$O$5,1))/INDEX('07 Uspora casu'!$K15:$O15,MATCH(J$36,'07 Uspora casu'!$K$5:$O$5,1)+1))^(1/(INDEX('07 Uspora casu'!$K$5:$O$5,MATCH(J$36,'07 Uspora casu'!$K$5:$O$5,1)+1)-INDEX('07 Uspora casu'!$K$5:$O$5,MATCH(J$36,'07 Uspora casu'!$K$5:$O$5,1))))*I46))),0)))</f>
        <v>0</v>
      </c>
      <c r="K46" s="48">
        <f>IF($E46="",0,IF('07 Uspora casu'!$D$2="Jazdný čas",IFERROR(IF(K$36&lt;MIN('07 Uspora casu'!$K$5:$O$5),L46*('07 Uspora casu'!$K15/'07 Uspora casu'!$L15)^(1/('07 Uspora casu'!$L$5-'07 Uspora casu'!$K$5)),IF(K$36&gt;MAX('07 Uspora casu'!$K$5:$O$5),(INDEX('07 Uspora casu'!$K15:$O15,MATCH(K$36,'07 Uspora casu'!$K$5:$O$5,1))/INDEX('07 Uspora casu'!$K15:$O15,MATCH(K$36,'07 Uspora casu'!$K$5:$O$5,1)-1))^(1/(INDEX('07 Uspora casu'!$K$5:$O$5,MATCH(K$36,'07 Uspora casu'!$K$5:$O$5,1))-INDEX('07 Uspora casu'!$K$5:$O$5,MATCH(K$36,'07 Uspora casu'!$K$5:$O$5,1)-1)))*J46,IFERROR(INDEX('07 Uspora casu'!$K15:$O15,MATCH(K$36,'07 Uspora casu'!$K$5:$O$5,0))/60,(INDEX('07 Uspora casu'!$K15:$O15,MATCH(K$36,'07 Uspora casu'!$K$5:$O$5,1)+1)/INDEX('07 Uspora casu'!$K15:$O15,MATCH(K$36,'07 Uspora casu'!$K$5:$O$5,1)))^(1/(INDEX('07 Uspora casu'!$K$5:$O$5,MATCH(K$36,'07 Uspora casu'!$K$5:$O$5,1)+1)-INDEX('07 Uspora casu'!$K$5:$O$5,MATCH(K$36,'07 Uspora casu'!$K$5:$O$5,1))))*J46))),0),IFERROR(IF(K$36&lt;MIN('07 Uspora casu'!$K$5:$O$5),L46*('07 Uspora casu'!$L15/'07 Uspora casu'!$K15)^(1/('07 Uspora casu'!$L$5-'07 Uspora casu'!$K$5)),IF(K$36&gt;MAX('07 Uspora casu'!$K$5:$O$5),(INDEX('07 Uspora casu'!$K15:$O15,MATCH(K$36,'07 Uspora casu'!$K$5:$O$5,1)-1)/INDEX('07 Uspora casu'!$K15:$O15,MATCH(K$36,'07 Uspora casu'!$K$5:$O$5,1)))^(1/(INDEX('07 Uspora casu'!$K$5:$O$5,MATCH(K$36,'07 Uspora casu'!$K$5:$O$5,1))-INDEX('07 Uspora casu'!$K$5:$O$5,MATCH(K$36,'07 Uspora casu'!$K$5:$O$5,1)-1)))*J46,IFERROR($E46/INDEX('07 Uspora casu'!$K15:$O15,MATCH(K$36,'07 Uspora casu'!$K$5:$O$5,0)),(INDEX('07 Uspora casu'!$K15:$O15,MATCH(K$36,'07 Uspora casu'!$K$5:$O$5,1))/INDEX('07 Uspora casu'!$K15:$O15,MATCH(K$36,'07 Uspora casu'!$K$5:$O$5,1)+1))^(1/(INDEX('07 Uspora casu'!$K$5:$O$5,MATCH(K$36,'07 Uspora casu'!$K$5:$O$5,1)+1)-INDEX('07 Uspora casu'!$K$5:$O$5,MATCH(K$36,'07 Uspora casu'!$K$5:$O$5,1))))*J46))),0)))</f>
        <v>0</v>
      </c>
      <c r="L46" s="48">
        <f>IF($E46="",0,IF('07 Uspora casu'!$D$2="Jazdný čas",IFERROR(IF(L$36&lt;MIN('07 Uspora casu'!$K$5:$O$5),M46*('07 Uspora casu'!$K15/'07 Uspora casu'!$L15)^(1/('07 Uspora casu'!$L$5-'07 Uspora casu'!$K$5)),IF(L$36&gt;MAX('07 Uspora casu'!$K$5:$O$5),(INDEX('07 Uspora casu'!$K15:$O15,MATCH(L$36,'07 Uspora casu'!$K$5:$O$5,1))/INDEX('07 Uspora casu'!$K15:$O15,MATCH(L$36,'07 Uspora casu'!$K$5:$O$5,1)-1))^(1/(INDEX('07 Uspora casu'!$K$5:$O$5,MATCH(L$36,'07 Uspora casu'!$K$5:$O$5,1))-INDEX('07 Uspora casu'!$K$5:$O$5,MATCH(L$36,'07 Uspora casu'!$K$5:$O$5,1)-1)))*K46,IFERROR(INDEX('07 Uspora casu'!$K15:$O15,MATCH(L$36,'07 Uspora casu'!$K$5:$O$5,0))/60,(INDEX('07 Uspora casu'!$K15:$O15,MATCH(L$36,'07 Uspora casu'!$K$5:$O$5,1)+1)/INDEX('07 Uspora casu'!$K15:$O15,MATCH(L$36,'07 Uspora casu'!$K$5:$O$5,1)))^(1/(INDEX('07 Uspora casu'!$K$5:$O$5,MATCH(L$36,'07 Uspora casu'!$K$5:$O$5,1)+1)-INDEX('07 Uspora casu'!$K$5:$O$5,MATCH(L$36,'07 Uspora casu'!$K$5:$O$5,1))))*K46))),0),IFERROR(IF(L$36&lt;MIN('07 Uspora casu'!$K$5:$O$5),M46*('07 Uspora casu'!$L15/'07 Uspora casu'!$K15)^(1/('07 Uspora casu'!$L$5-'07 Uspora casu'!$K$5)),IF(L$36&gt;MAX('07 Uspora casu'!$K$5:$O$5),(INDEX('07 Uspora casu'!$K15:$O15,MATCH(L$36,'07 Uspora casu'!$K$5:$O$5,1)-1)/INDEX('07 Uspora casu'!$K15:$O15,MATCH(L$36,'07 Uspora casu'!$K$5:$O$5,1)))^(1/(INDEX('07 Uspora casu'!$K$5:$O$5,MATCH(L$36,'07 Uspora casu'!$K$5:$O$5,1))-INDEX('07 Uspora casu'!$K$5:$O$5,MATCH(L$36,'07 Uspora casu'!$K$5:$O$5,1)-1)))*K46,IFERROR($E46/INDEX('07 Uspora casu'!$K15:$O15,MATCH(L$36,'07 Uspora casu'!$K$5:$O$5,0)),(INDEX('07 Uspora casu'!$K15:$O15,MATCH(L$36,'07 Uspora casu'!$K$5:$O$5,1))/INDEX('07 Uspora casu'!$K15:$O15,MATCH(L$36,'07 Uspora casu'!$K$5:$O$5,1)+1))^(1/(INDEX('07 Uspora casu'!$K$5:$O$5,MATCH(L$36,'07 Uspora casu'!$K$5:$O$5,1)+1)-INDEX('07 Uspora casu'!$K$5:$O$5,MATCH(L$36,'07 Uspora casu'!$K$5:$O$5,1))))*K46))),0)))</f>
        <v>0</v>
      </c>
      <c r="M46" s="48">
        <f>IF($E46="",0,IF('07 Uspora casu'!$D$2="Jazdný čas",IFERROR(IF(M$36&lt;MIN('07 Uspora casu'!$K$5:$O$5),N46*('07 Uspora casu'!$K15/'07 Uspora casu'!$L15)^(1/('07 Uspora casu'!$L$5-'07 Uspora casu'!$K$5)),IF(M$36&gt;MAX('07 Uspora casu'!$K$5:$O$5),(INDEX('07 Uspora casu'!$K15:$O15,MATCH(M$36,'07 Uspora casu'!$K$5:$O$5,1))/INDEX('07 Uspora casu'!$K15:$O15,MATCH(M$36,'07 Uspora casu'!$K$5:$O$5,1)-1))^(1/(INDEX('07 Uspora casu'!$K$5:$O$5,MATCH(M$36,'07 Uspora casu'!$K$5:$O$5,1))-INDEX('07 Uspora casu'!$K$5:$O$5,MATCH(M$36,'07 Uspora casu'!$K$5:$O$5,1)-1)))*L46,IFERROR(INDEX('07 Uspora casu'!$K15:$O15,MATCH(M$36,'07 Uspora casu'!$K$5:$O$5,0))/60,(INDEX('07 Uspora casu'!$K15:$O15,MATCH(M$36,'07 Uspora casu'!$K$5:$O$5,1)+1)/INDEX('07 Uspora casu'!$K15:$O15,MATCH(M$36,'07 Uspora casu'!$K$5:$O$5,1)))^(1/(INDEX('07 Uspora casu'!$K$5:$O$5,MATCH(M$36,'07 Uspora casu'!$K$5:$O$5,1)+1)-INDEX('07 Uspora casu'!$K$5:$O$5,MATCH(M$36,'07 Uspora casu'!$K$5:$O$5,1))))*L46))),0),IFERROR(IF(M$36&lt;MIN('07 Uspora casu'!$K$5:$O$5),N46*('07 Uspora casu'!$L15/'07 Uspora casu'!$K15)^(1/('07 Uspora casu'!$L$5-'07 Uspora casu'!$K$5)),IF(M$36&gt;MAX('07 Uspora casu'!$K$5:$O$5),(INDEX('07 Uspora casu'!$K15:$O15,MATCH(M$36,'07 Uspora casu'!$K$5:$O$5,1)-1)/INDEX('07 Uspora casu'!$K15:$O15,MATCH(M$36,'07 Uspora casu'!$K$5:$O$5,1)))^(1/(INDEX('07 Uspora casu'!$K$5:$O$5,MATCH(M$36,'07 Uspora casu'!$K$5:$O$5,1))-INDEX('07 Uspora casu'!$K$5:$O$5,MATCH(M$36,'07 Uspora casu'!$K$5:$O$5,1)-1)))*L46,IFERROR($E46/INDEX('07 Uspora casu'!$K15:$O15,MATCH(M$36,'07 Uspora casu'!$K$5:$O$5,0)),(INDEX('07 Uspora casu'!$K15:$O15,MATCH(M$36,'07 Uspora casu'!$K$5:$O$5,1))/INDEX('07 Uspora casu'!$K15:$O15,MATCH(M$36,'07 Uspora casu'!$K$5:$O$5,1)+1))^(1/(INDEX('07 Uspora casu'!$K$5:$O$5,MATCH(M$36,'07 Uspora casu'!$K$5:$O$5,1)+1)-INDEX('07 Uspora casu'!$K$5:$O$5,MATCH(M$36,'07 Uspora casu'!$K$5:$O$5,1))))*L46))),0)))</f>
        <v>0</v>
      </c>
      <c r="N46" s="48">
        <f>IF($E46="",0,IF('07 Uspora casu'!$D$2="Jazdný čas",IFERROR(IF(N$36&lt;MIN('07 Uspora casu'!$K$5:$O$5),O46*('07 Uspora casu'!$K15/'07 Uspora casu'!$L15)^(1/('07 Uspora casu'!$L$5-'07 Uspora casu'!$K$5)),IF(N$36&gt;MAX('07 Uspora casu'!$K$5:$O$5),(INDEX('07 Uspora casu'!$K15:$O15,MATCH(N$36,'07 Uspora casu'!$K$5:$O$5,1))/INDEX('07 Uspora casu'!$K15:$O15,MATCH(N$36,'07 Uspora casu'!$K$5:$O$5,1)-1))^(1/(INDEX('07 Uspora casu'!$K$5:$O$5,MATCH(N$36,'07 Uspora casu'!$K$5:$O$5,1))-INDEX('07 Uspora casu'!$K$5:$O$5,MATCH(N$36,'07 Uspora casu'!$K$5:$O$5,1)-1)))*M46,IFERROR(INDEX('07 Uspora casu'!$K15:$O15,MATCH(N$36,'07 Uspora casu'!$K$5:$O$5,0))/60,(INDEX('07 Uspora casu'!$K15:$O15,MATCH(N$36,'07 Uspora casu'!$K$5:$O$5,1)+1)/INDEX('07 Uspora casu'!$K15:$O15,MATCH(N$36,'07 Uspora casu'!$K$5:$O$5,1)))^(1/(INDEX('07 Uspora casu'!$K$5:$O$5,MATCH(N$36,'07 Uspora casu'!$K$5:$O$5,1)+1)-INDEX('07 Uspora casu'!$K$5:$O$5,MATCH(N$36,'07 Uspora casu'!$K$5:$O$5,1))))*M46))),0),IFERROR(IF(N$36&lt;MIN('07 Uspora casu'!$K$5:$O$5),O46*('07 Uspora casu'!$L15/'07 Uspora casu'!$K15)^(1/('07 Uspora casu'!$L$5-'07 Uspora casu'!$K$5)),IF(N$36&gt;MAX('07 Uspora casu'!$K$5:$O$5),(INDEX('07 Uspora casu'!$K15:$O15,MATCH(N$36,'07 Uspora casu'!$K$5:$O$5,1)-1)/INDEX('07 Uspora casu'!$K15:$O15,MATCH(N$36,'07 Uspora casu'!$K$5:$O$5,1)))^(1/(INDEX('07 Uspora casu'!$K$5:$O$5,MATCH(N$36,'07 Uspora casu'!$K$5:$O$5,1))-INDEX('07 Uspora casu'!$K$5:$O$5,MATCH(N$36,'07 Uspora casu'!$K$5:$O$5,1)-1)))*M46,IFERROR($E46/INDEX('07 Uspora casu'!$K15:$O15,MATCH(N$36,'07 Uspora casu'!$K$5:$O$5,0)),(INDEX('07 Uspora casu'!$K15:$O15,MATCH(N$36,'07 Uspora casu'!$K$5:$O$5,1))/INDEX('07 Uspora casu'!$K15:$O15,MATCH(N$36,'07 Uspora casu'!$K$5:$O$5,1)+1))^(1/(INDEX('07 Uspora casu'!$K$5:$O$5,MATCH(N$36,'07 Uspora casu'!$K$5:$O$5,1)+1)-INDEX('07 Uspora casu'!$K$5:$O$5,MATCH(N$36,'07 Uspora casu'!$K$5:$O$5,1))))*M46))),0)))</f>
        <v>0</v>
      </c>
      <c r="O46" s="48">
        <f>IF($E46="",0,IF('07 Uspora casu'!$D$2="Jazdný čas",IFERROR(IF(O$36&lt;MIN('07 Uspora casu'!$K$5:$O$5),P46*('07 Uspora casu'!$K15/'07 Uspora casu'!$L15)^(1/('07 Uspora casu'!$L$5-'07 Uspora casu'!$K$5)),IF(O$36&gt;MAX('07 Uspora casu'!$K$5:$O$5),(INDEX('07 Uspora casu'!$K15:$O15,MATCH(O$36,'07 Uspora casu'!$K$5:$O$5,1))/INDEX('07 Uspora casu'!$K15:$O15,MATCH(O$36,'07 Uspora casu'!$K$5:$O$5,1)-1))^(1/(INDEX('07 Uspora casu'!$K$5:$O$5,MATCH(O$36,'07 Uspora casu'!$K$5:$O$5,1))-INDEX('07 Uspora casu'!$K$5:$O$5,MATCH(O$36,'07 Uspora casu'!$K$5:$O$5,1)-1)))*N46,IFERROR(INDEX('07 Uspora casu'!$K15:$O15,MATCH(O$36,'07 Uspora casu'!$K$5:$O$5,0))/60,(INDEX('07 Uspora casu'!$K15:$O15,MATCH(O$36,'07 Uspora casu'!$K$5:$O$5,1)+1)/INDEX('07 Uspora casu'!$K15:$O15,MATCH(O$36,'07 Uspora casu'!$K$5:$O$5,1)))^(1/(INDEX('07 Uspora casu'!$K$5:$O$5,MATCH(O$36,'07 Uspora casu'!$K$5:$O$5,1)+1)-INDEX('07 Uspora casu'!$K$5:$O$5,MATCH(O$36,'07 Uspora casu'!$K$5:$O$5,1))))*N46))),0),IFERROR(IF(O$36&lt;MIN('07 Uspora casu'!$K$5:$O$5),P46*('07 Uspora casu'!$L15/'07 Uspora casu'!$K15)^(1/('07 Uspora casu'!$L$5-'07 Uspora casu'!$K$5)),IF(O$36&gt;MAX('07 Uspora casu'!$K$5:$O$5),(INDEX('07 Uspora casu'!$K15:$O15,MATCH(O$36,'07 Uspora casu'!$K$5:$O$5,1)-1)/INDEX('07 Uspora casu'!$K15:$O15,MATCH(O$36,'07 Uspora casu'!$K$5:$O$5,1)))^(1/(INDEX('07 Uspora casu'!$K$5:$O$5,MATCH(O$36,'07 Uspora casu'!$K$5:$O$5,1))-INDEX('07 Uspora casu'!$K$5:$O$5,MATCH(O$36,'07 Uspora casu'!$K$5:$O$5,1)-1)))*N46,IFERROR($E46/INDEX('07 Uspora casu'!$K15:$O15,MATCH(O$36,'07 Uspora casu'!$K$5:$O$5,0)),(INDEX('07 Uspora casu'!$K15:$O15,MATCH(O$36,'07 Uspora casu'!$K$5:$O$5,1))/INDEX('07 Uspora casu'!$K15:$O15,MATCH(O$36,'07 Uspora casu'!$K$5:$O$5,1)+1))^(1/(INDEX('07 Uspora casu'!$K$5:$O$5,MATCH(O$36,'07 Uspora casu'!$K$5:$O$5,1)+1)-INDEX('07 Uspora casu'!$K$5:$O$5,MATCH(O$36,'07 Uspora casu'!$K$5:$O$5,1))))*N46))),0)))</f>
        <v>0</v>
      </c>
      <c r="P46" s="48">
        <f>IF($E46="",0,IF('07 Uspora casu'!$D$2="Jazdný čas",IFERROR(IF(P$36&lt;MIN('07 Uspora casu'!$K$5:$O$5),Q46*('07 Uspora casu'!$K15/'07 Uspora casu'!$L15)^(1/('07 Uspora casu'!$L$5-'07 Uspora casu'!$K$5)),IF(P$36&gt;MAX('07 Uspora casu'!$K$5:$O$5),(INDEX('07 Uspora casu'!$K15:$O15,MATCH(P$36,'07 Uspora casu'!$K$5:$O$5,1))/INDEX('07 Uspora casu'!$K15:$O15,MATCH(P$36,'07 Uspora casu'!$K$5:$O$5,1)-1))^(1/(INDEX('07 Uspora casu'!$K$5:$O$5,MATCH(P$36,'07 Uspora casu'!$K$5:$O$5,1))-INDEX('07 Uspora casu'!$K$5:$O$5,MATCH(P$36,'07 Uspora casu'!$K$5:$O$5,1)-1)))*O46,IFERROR(INDEX('07 Uspora casu'!$K15:$O15,MATCH(P$36,'07 Uspora casu'!$K$5:$O$5,0))/60,(INDEX('07 Uspora casu'!$K15:$O15,MATCH(P$36,'07 Uspora casu'!$K$5:$O$5,1)+1)/INDEX('07 Uspora casu'!$K15:$O15,MATCH(P$36,'07 Uspora casu'!$K$5:$O$5,1)))^(1/(INDEX('07 Uspora casu'!$K$5:$O$5,MATCH(P$36,'07 Uspora casu'!$K$5:$O$5,1)+1)-INDEX('07 Uspora casu'!$K$5:$O$5,MATCH(P$36,'07 Uspora casu'!$K$5:$O$5,1))))*O46))),0),IFERROR(IF(P$36&lt;MIN('07 Uspora casu'!$K$5:$O$5),Q46*('07 Uspora casu'!$L15/'07 Uspora casu'!$K15)^(1/('07 Uspora casu'!$L$5-'07 Uspora casu'!$K$5)),IF(P$36&gt;MAX('07 Uspora casu'!$K$5:$O$5),(INDEX('07 Uspora casu'!$K15:$O15,MATCH(P$36,'07 Uspora casu'!$K$5:$O$5,1)-1)/INDEX('07 Uspora casu'!$K15:$O15,MATCH(P$36,'07 Uspora casu'!$K$5:$O$5,1)))^(1/(INDEX('07 Uspora casu'!$K$5:$O$5,MATCH(P$36,'07 Uspora casu'!$K$5:$O$5,1))-INDEX('07 Uspora casu'!$K$5:$O$5,MATCH(P$36,'07 Uspora casu'!$K$5:$O$5,1)-1)))*O46,IFERROR($E46/INDEX('07 Uspora casu'!$K15:$O15,MATCH(P$36,'07 Uspora casu'!$K$5:$O$5,0)),(INDEX('07 Uspora casu'!$K15:$O15,MATCH(P$36,'07 Uspora casu'!$K$5:$O$5,1))/INDEX('07 Uspora casu'!$K15:$O15,MATCH(P$36,'07 Uspora casu'!$K$5:$O$5,1)+1))^(1/(INDEX('07 Uspora casu'!$K$5:$O$5,MATCH(P$36,'07 Uspora casu'!$K$5:$O$5,1)+1)-INDEX('07 Uspora casu'!$K$5:$O$5,MATCH(P$36,'07 Uspora casu'!$K$5:$O$5,1))))*O46))),0)))</f>
        <v>0</v>
      </c>
      <c r="Q46" s="48">
        <f>IF($E46="",0,IF('07 Uspora casu'!$D$2="Jazdný čas",IFERROR(IF(Q$36&lt;MIN('07 Uspora casu'!$K$5:$O$5),R46*('07 Uspora casu'!$K15/'07 Uspora casu'!$L15)^(1/('07 Uspora casu'!$L$5-'07 Uspora casu'!$K$5)),IF(Q$36&gt;MAX('07 Uspora casu'!$K$5:$O$5),(INDEX('07 Uspora casu'!$K15:$O15,MATCH(Q$36,'07 Uspora casu'!$K$5:$O$5,1))/INDEX('07 Uspora casu'!$K15:$O15,MATCH(Q$36,'07 Uspora casu'!$K$5:$O$5,1)-1))^(1/(INDEX('07 Uspora casu'!$K$5:$O$5,MATCH(Q$36,'07 Uspora casu'!$K$5:$O$5,1))-INDEX('07 Uspora casu'!$K$5:$O$5,MATCH(Q$36,'07 Uspora casu'!$K$5:$O$5,1)-1)))*P46,IFERROR(INDEX('07 Uspora casu'!$K15:$O15,MATCH(Q$36,'07 Uspora casu'!$K$5:$O$5,0))/60,(INDEX('07 Uspora casu'!$K15:$O15,MATCH(Q$36,'07 Uspora casu'!$K$5:$O$5,1)+1)/INDEX('07 Uspora casu'!$K15:$O15,MATCH(Q$36,'07 Uspora casu'!$K$5:$O$5,1)))^(1/(INDEX('07 Uspora casu'!$K$5:$O$5,MATCH(Q$36,'07 Uspora casu'!$K$5:$O$5,1)+1)-INDEX('07 Uspora casu'!$K$5:$O$5,MATCH(Q$36,'07 Uspora casu'!$K$5:$O$5,1))))*P46))),0),IFERROR(IF(Q$36&lt;MIN('07 Uspora casu'!$K$5:$O$5),R46*('07 Uspora casu'!$L15/'07 Uspora casu'!$K15)^(1/('07 Uspora casu'!$L$5-'07 Uspora casu'!$K$5)),IF(Q$36&gt;MAX('07 Uspora casu'!$K$5:$O$5),(INDEX('07 Uspora casu'!$K15:$O15,MATCH(Q$36,'07 Uspora casu'!$K$5:$O$5,1)-1)/INDEX('07 Uspora casu'!$K15:$O15,MATCH(Q$36,'07 Uspora casu'!$K$5:$O$5,1)))^(1/(INDEX('07 Uspora casu'!$K$5:$O$5,MATCH(Q$36,'07 Uspora casu'!$K$5:$O$5,1))-INDEX('07 Uspora casu'!$K$5:$O$5,MATCH(Q$36,'07 Uspora casu'!$K$5:$O$5,1)-1)))*P46,IFERROR($E46/INDEX('07 Uspora casu'!$K15:$O15,MATCH(Q$36,'07 Uspora casu'!$K$5:$O$5,0)),(INDEX('07 Uspora casu'!$K15:$O15,MATCH(Q$36,'07 Uspora casu'!$K$5:$O$5,1))/INDEX('07 Uspora casu'!$K15:$O15,MATCH(Q$36,'07 Uspora casu'!$K$5:$O$5,1)+1))^(1/(INDEX('07 Uspora casu'!$K$5:$O$5,MATCH(Q$36,'07 Uspora casu'!$K$5:$O$5,1)+1)-INDEX('07 Uspora casu'!$K$5:$O$5,MATCH(Q$36,'07 Uspora casu'!$K$5:$O$5,1))))*P46))),0)))</f>
        <v>0</v>
      </c>
      <c r="R46" s="48">
        <f>IF($E46="",0,IF('07 Uspora casu'!$D$2="Jazdný čas",IFERROR(IF(R$36&lt;MIN('07 Uspora casu'!$K$5:$O$5),S46*('07 Uspora casu'!$K15/'07 Uspora casu'!$L15)^(1/('07 Uspora casu'!$L$5-'07 Uspora casu'!$K$5)),IF(R$36&gt;MAX('07 Uspora casu'!$K$5:$O$5),(INDEX('07 Uspora casu'!$K15:$O15,MATCH(R$36,'07 Uspora casu'!$K$5:$O$5,1))/INDEX('07 Uspora casu'!$K15:$O15,MATCH(R$36,'07 Uspora casu'!$K$5:$O$5,1)-1))^(1/(INDEX('07 Uspora casu'!$K$5:$O$5,MATCH(R$36,'07 Uspora casu'!$K$5:$O$5,1))-INDEX('07 Uspora casu'!$K$5:$O$5,MATCH(R$36,'07 Uspora casu'!$K$5:$O$5,1)-1)))*Q46,IFERROR(INDEX('07 Uspora casu'!$K15:$O15,MATCH(R$36,'07 Uspora casu'!$K$5:$O$5,0))/60,(INDEX('07 Uspora casu'!$K15:$O15,MATCH(R$36,'07 Uspora casu'!$K$5:$O$5,1)+1)/INDEX('07 Uspora casu'!$K15:$O15,MATCH(R$36,'07 Uspora casu'!$K$5:$O$5,1)))^(1/(INDEX('07 Uspora casu'!$K$5:$O$5,MATCH(R$36,'07 Uspora casu'!$K$5:$O$5,1)+1)-INDEX('07 Uspora casu'!$K$5:$O$5,MATCH(R$36,'07 Uspora casu'!$K$5:$O$5,1))))*Q46))),0),IFERROR(IF(R$36&lt;MIN('07 Uspora casu'!$K$5:$O$5),S46*('07 Uspora casu'!$L15/'07 Uspora casu'!$K15)^(1/('07 Uspora casu'!$L$5-'07 Uspora casu'!$K$5)),IF(R$36&gt;MAX('07 Uspora casu'!$K$5:$O$5),(INDEX('07 Uspora casu'!$K15:$O15,MATCH(R$36,'07 Uspora casu'!$K$5:$O$5,1)-1)/INDEX('07 Uspora casu'!$K15:$O15,MATCH(R$36,'07 Uspora casu'!$K$5:$O$5,1)))^(1/(INDEX('07 Uspora casu'!$K$5:$O$5,MATCH(R$36,'07 Uspora casu'!$K$5:$O$5,1))-INDEX('07 Uspora casu'!$K$5:$O$5,MATCH(R$36,'07 Uspora casu'!$K$5:$O$5,1)-1)))*Q46,IFERROR($E46/INDEX('07 Uspora casu'!$K15:$O15,MATCH(R$36,'07 Uspora casu'!$K$5:$O$5,0)),(INDEX('07 Uspora casu'!$K15:$O15,MATCH(R$36,'07 Uspora casu'!$K$5:$O$5,1))/INDEX('07 Uspora casu'!$K15:$O15,MATCH(R$36,'07 Uspora casu'!$K$5:$O$5,1)+1))^(1/(INDEX('07 Uspora casu'!$K$5:$O$5,MATCH(R$36,'07 Uspora casu'!$K$5:$O$5,1)+1)-INDEX('07 Uspora casu'!$K$5:$O$5,MATCH(R$36,'07 Uspora casu'!$K$5:$O$5,1))))*Q46))),0)))</f>
        <v>0</v>
      </c>
      <c r="S46" s="48">
        <f>IF($E46="",0,IF('07 Uspora casu'!$D$2="Jazdný čas",IFERROR(IF(S$36&lt;MIN('07 Uspora casu'!$K$5:$O$5),T46*('07 Uspora casu'!$K15/'07 Uspora casu'!$L15)^(1/('07 Uspora casu'!$L$5-'07 Uspora casu'!$K$5)),IF(S$36&gt;MAX('07 Uspora casu'!$K$5:$O$5),(INDEX('07 Uspora casu'!$K15:$O15,MATCH(S$36,'07 Uspora casu'!$K$5:$O$5,1))/INDEX('07 Uspora casu'!$K15:$O15,MATCH(S$36,'07 Uspora casu'!$K$5:$O$5,1)-1))^(1/(INDEX('07 Uspora casu'!$K$5:$O$5,MATCH(S$36,'07 Uspora casu'!$K$5:$O$5,1))-INDEX('07 Uspora casu'!$K$5:$O$5,MATCH(S$36,'07 Uspora casu'!$K$5:$O$5,1)-1)))*R46,IFERROR(INDEX('07 Uspora casu'!$K15:$O15,MATCH(S$36,'07 Uspora casu'!$K$5:$O$5,0))/60,(INDEX('07 Uspora casu'!$K15:$O15,MATCH(S$36,'07 Uspora casu'!$K$5:$O$5,1)+1)/INDEX('07 Uspora casu'!$K15:$O15,MATCH(S$36,'07 Uspora casu'!$K$5:$O$5,1)))^(1/(INDEX('07 Uspora casu'!$K$5:$O$5,MATCH(S$36,'07 Uspora casu'!$K$5:$O$5,1)+1)-INDEX('07 Uspora casu'!$K$5:$O$5,MATCH(S$36,'07 Uspora casu'!$K$5:$O$5,1))))*R46))),0),IFERROR(IF(S$36&lt;MIN('07 Uspora casu'!$K$5:$O$5),T46*('07 Uspora casu'!$L15/'07 Uspora casu'!$K15)^(1/('07 Uspora casu'!$L$5-'07 Uspora casu'!$K$5)),IF(S$36&gt;MAX('07 Uspora casu'!$K$5:$O$5),(INDEX('07 Uspora casu'!$K15:$O15,MATCH(S$36,'07 Uspora casu'!$K$5:$O$5,1)-1)/INDEX('07 Uspora casu'!$K15:$O15,MATCH(S$36,'07 Uspora casu'!$K$5:$O$5,1)))^(1/(INDEX('07 Uspora casu'!$K$5:$O$5,MATCH(S$36,'07 Uspora casu'!$K$5:$O$5,1))-INDEX('07 Uspora casu'!$K$5:$O$5,MATCH(S$36,'07 Uspora casu'!$K$5:$O$5,1)-1)))*R46,IFERROR($E46/INDEX('07 Uspora casu'!$K15:$O15,MATCH(S$36,'07 Uspora casu'!$K$5:$O$5,0)),(INDEX('07 Uspora casu'!$K15:$O15,MATCH(S$36,'07 Uspora casu'!$K$5:$O$5,1))/INDEX('07 Uspora casu'!$K15:$O15,MATCH(S$36,'07 Uspora casu'!$K$5:$O$5,1)+1))^(1/(INDEX('07 Uspora casu'!$K$5:$O$5,MATCH(S$36,'07 Uspora casu'!$K$5:$O$5,1)+1)-INDEX('07 Uspora casu'!$K$5:$O$5,MATCH(S$36,'07 Uspora casu'!$K$5:$O$5,1))))*R46))),0)))</f>
        <v>0</v>
      </c>
      <c r="T46" s="48">
        <f>IF($E46="",0,IF('07 Uspora casu'!$D$2="Jazdný čas",IFERROR(IF(T$36&lt;MIN('07 Uspora casu'!$K$5:$O$5),U46*('07 Uspora casu'!$K15/'07 Uspora casu'!$L15)^(1/('07 Uspora casu'!$L$5-'07 Uspora casu'!$K$5)),IF(T$36&gt;MAX('07 Uspora casu'!$K$5:$O$5),(INDEX('07 Uspora casu'!$K15:$O15,MATCH(T$36,'07 Uspora casu'!$K$5:$O$5,1))/INDEX('07 Uspora casu'!$K15:$O15,MATCH(T$36,'07 Uspora casu'!$K$5:$O$5,1)-1))^(1/(INDEX('07 Uspora casu'!$K$5:$O$5,MATCH(T$36,'07 Uspora casu'!$K$5:$O$5,1))-INDEX('07 Uspora casu'!$K$5:$O$5,MATCH(T$36,'07 Uspora casu'!$K$5:$O$5,1)-1)))*S46,IFERROR(INDEX('07 Uspora casu'!$K15:$O15,MATCH(T$36,'07 Uspora casu'!$K$5:$O$5,0))/60,(INDEX('07 Uspora casu'!$K15:$O15,MATCH(T$36,'07 Uspora casu'!$K$5:$O$5,1)+1)/INDEX('07 Uspora casu'!$K15:$O15,MATCH(T$36,'07 Uspora casu'!$K$5:$O$5,1)))^(1/(INDEX('07 Uspora casu'!$K$5:$O$5,MATCH(T$36,'07 Uspora casu'!$K$5:$O$5,1)+1)-INDEX('07 Uspora casu'!$K$5:$O$5,MATCH(T$36,'07 Uspora casu'!$K$5:$O$5,1))))*S46))),0),IFERROR(IF(T$36&lt;MIN('07 Uspora casu'!$K$5:$O$5),U46*('07 Uspora casu'!$L15/'07 Uspora casu'!$K15)^(1/('07 Uspora casu'!$L$5-'07 Uspora casu'!$K$5)),IF(T$36&gt;MAX('07 Uspora casu'!$K$5:$O$5),(INDEX('07 Uspora casu'!$K15:$O15,MATCH(T$36,'07 Uspora casu'!$K$5:$O$5,1)-1)/INDEX('07 Uspora casu'!$K15:$O15,MATCH(T$36,'07 Uspora casu'!$K$5:$O$5,1)))^(1/(INDEX('07 Uspora casu'!$K$5:$O$5,MATCH(T$36,'07 Uspora casu'!$K$5:$O$5,1))-INDEX('07 Uspora casu'!$K$5:$O$5,MATCH(T$36,'07 Uspora casu'!$K$5:$O$5,1)-1)))*S46,IFERROR($E46/INDEX('07 Uspora casu'!$K15:$O15,MATCH(T$36,'07 Uspora casu'!$K$5:$O$5,0)),(INDEX('07 Uspora casu'!$K15:$O15,MATCH(T$36,'07 Uspora casu'!$K$5:$O$5,1))/INDEX('07 Uspora casu'!$K15:$O15,MATCH(T$36,'07 Uspora casu'!$K$5:$O$5,1)+1))^(1/(INDEX('07 Uspora casu'!$K$5:$O$5,MATCH(T$36,'07 Uspora casu'!$K$5:$O$5,1)+1)-INDEX('07 Uspora casu'!$K$5:$O$5,MATCH(T$36,'07 Uspora casu'!$K$5:$O$5,1))))*S46))),0)))</f>
        <v>0</v>
      </c>
      <c r="U46" s="48">
        <f>IF($E46="",0,IF('07 Uspora casu'!$D$2="Jazdný čas",IFERROR(IF(U$36&lt;MIN('07 Uspora casu'!$K$5:$O$5),V46*('07 Uspora casu'!$K15/'07 Uspora casu'!$L15)^(1/('07 Uspora casu'!$L$5-'07 Uspora casu'!$K$5)),IF(U$36&gt;MAX('07 Uspora casu'!$K$5:$O$5),(INDEX('07 Uspora casu'!$K15:$O15,MATCH(U$36,'07 Uspora casu'!$K$5:$O$5,1))/INDEX('07 Uspora casu'!$K15:$O15,MATCH(U$36,'07 Uspora casu'!$K$5:$O$5,1)-1))^(1/(INDEX('07 Uspora casu'!$K$5:$O$5,MATCH(U$36,'07 Uspora casu'!$K$5:$O$5,1))-INDEX('07 Uspora casu'!$K$5:$O$5,MATCH(U$36,'07 Uspora casu'!$K$5:$O$5,1)-1)))*T46,IFERROR(INDEX('07 Uspora casu'!$K15:$O15,MATCH(U$36,'07 Uspora casu'!$K$5:$O$5,0))/60,(INDEX('07 Uspora casu'!$K15:$O15,MATCH(U$36,'07 Uspora casu'!$K$5:$O$5,1)+1)/INDEX('07 Uspora casu'!$K15:$O15,MATCH(U$36,'07 Uspora casu'!$K$5:$O$5,1)))^(1/(INDEX('07 Uspora casu'!$K$5:$O$5,MATCH(U$36,'07 Uspora casu'!$K$5:$O$5,1)+1)-INDEX('07 Uspora casu'!$K$5:$O$5,MATCH(U$36,'07 Uspora casu'!$K$5:$O$5,1))))*T46))),0),IFERROR(IF(U$36&lt;MIN('07 Uspora casu'!$K$5:$O$5),V46*('07 Uspora casu'!$L15/'07 Uspora casu'!$K15)^(1/('07 Uspora casu'!$L$5-'07 Uspora casu'!$K$5)),IF(U$36&gt;MAX('07 Uspora casu'!$K$5:$O$5),(INDEX('07 Uspora casu'!$K15:$O15,MATCH(U$36,'07 Uspora casu'!$K$5:$O$5,1)-1)/INDEX('07 Uspora casu'!$K15:$O15,MATCH(U$36,'07 Uspora casu'!$K$5:$O$5,1)))^(1/(INDEX('07 Uspora casu'!$K$5:$O$5,MATCH(U$36,'07 Uspora casu'!$K$5:$O$5,1))-INDEX('07 Uspora casu'!$K$5:$O$5,MATCH(U$36,'07 Uspora casu'!$K$5:$O$5,1)-1)))*T46,IFERROR($E46/INDEX('07 Uspora casu'!$K15:$O15,MATCH(U$36,'07 Uspora casu'!$K$5:$O$5,0)),(INDEX('07 Uspora casu'!$K15:$O15,MATCH(U$36,'07 Uspora casu'!$K$5:$O$5,1))/INDEX('07 Uspora casu'!$K15:$O15,MATCH(U$36,'07 Uspora casu'!$K$5:$O$5,1)+1))^(1/(INDEX('07 Uspora casu'!$K$5:$O$5,MATCH(U$36,'07 Uspora casu'!$K$5:$O$5,1)+1)-INDEX('07 Uspora casu'!$K$5:$O$5,MATCH(U$36,'07 Uspora casu'!$K$5:$O$5,1))))*T46))),0)))</f>
        <v>0</v>
      </c>
      <c r="V46" s="48">
        <f>IF($E46="",0,IF('07 Uspora casu'!$D$2="Jazdný čas",IFERROR(IF(V$36&lt;MIN('07 Uspora casu'!$K$5:$O$5),W46*('07 Uspora casu'!$K15/'07 Uspora casu'!$L15)^(1/('07 Uspora casu'!$L$5-'07 Uspora casu'!$K$5)),IF(V$36&gt;MAX('07 Uspora casu'!$K$5:$O$5),(INDEX('07 Uspora casu'!$K15:$O15,MATCH(V$36,'07 Uspora casu'!$K$5:$O$5,1))/INDEX('07 Uspora casu'!$K15:$O15,MATCH(V$36,'07 Uspora casu'!$K$5:$O$5,1)-1))^(1/(INDEX('07 Uspora casu'!$K$5:$O$5,MATCH(V$36,'07 Uspora casu'!$K$5:$O$5,1))-INDEX('07 Uspora casu'!$K$5:$O$5,MATCH(V$36,'07 Uspora casu'!$K$5:$O$5,1)-1)))*U46,IFERROR(INDEX('07 Uspora casu'!$K15:$O15,MATCH(V$36,'07 Uspora casu'!$K$5:$O$5,0))/60,(INDEX('07 Uspora casu'!$K15:$O15,MATCH(V$36,'07 Uspora casu'!$K$5:$O$5,1)+1)/INDEX('07 Uspora casu'!$K15:$O15,MATCH(V$36,'07 Uspora casu'!$K$5:$O$5,1)))^(1/(INDEX('07 Uspora casu'!$K$5:$O$5,MATCH(V$36,'07 Uspora casu'!$K$5:$O$5,1)+1)-INDEX('07 Uspora casu'!$K$5:$O$5,MATCH(V$36,'07 Uspora casu'!$K$5:$O$5,1))))*U46))),0),IFERROR(IF(V$36&lt;MIN('07 Uspora casu'!$K$5:$O$5),W46*('07 Uspora casu'!$L15/'07 Uspora casu'!$K15)^(1/('07 Uspora casu'!$L$5-'07 Uspora casu'!$K$5)),IF(V$36&gt;MAX('07 Uspora casu'!$K$5:$O$5),(INDEX('07 Uspora casu'!$K15:$O15,MATCH(V$36,'07 Uspora casu'!$K$5:$O$5,1)-1)/INDEX('07 Uspora casu'!$K15:$O15,MATCH(V$36,'07 Uspora casu'!$K$5:$O$5,1)))^(1/(INDEX('07 Uspora casu'!$K$5:$O$5,MATCH(V$36,'07 Uspora casu'!$K$5:$O$5,1))-INDEX('07 Uspora casu'!$K$5:$O$5,MATCH(V$36,'07 Uspora casu'!$K$5:$O$5,1)-1)))*U46,IFERROR($E46/INDEX('07 Uspora casu'!$K15:$O15,MATCH(V$36,'07 Uspora casu'!$K$5:$O$5,0)),(INDEX('07 Uspora casu'!$K15:$O15,MATCH(V$36,'07 Uspora casu'!$K$5:$O$5,1))/INDEX('07 Uspora casu'!$K15:$O15,MATCH(V$36,'07 Uspora casu'!$K$5:$O$5,1)+1))^(1/(INDEX('07 Uspora casu'!$K$5:$O$5,MATCH(V$36,'07 Uspora casu'!$K$5:$O$5,1)+1)-INDEX('07 Uspora casu'!$K$5:$O$5,MATCH(V$36,'07 Uspora casu'!$K$5:$O$5,1))))*U46))),0)))</f>
        <v>0</v>
      </c>
      <c r="W46" s="48">
        <f>IF($E46="",0,IF('07 Uspora casu'!$D$2="Jazdný čas",IFERROR(IF(W$36&lt;MIN('07 Uspora casu'!$K$5:$O$5),X46*('07 Uspora casu'!$K15/'07 Uspora casu'!$L15)^(1/('07 Uspora casu'!$L$5-'07 Uspora casu'!$K$5)),IF(W$36&gt;MAX('07 Uspora casu'!$K$5:$O$5),(INDEX('07 Uspora casu'!$K15:$O15,MATCH(W$36,'07 Uspora casu'!$K$5:$O$5,1))/INDEX('07 Uspora casu'!$K15:$O15,MATCH(W$36,'07 Uspora casu'!$K$5:$O$5,1)-1))^(1/(INDEX('07 Uspora casu'!$K$5:$O$5,MATCH(W$36,'07 Uspora casu'!$K$5:$O$5,1))-INDEX('07 Uspora casu'!$K$5:$O$5,MATCH(W$36,'07 Uspora casu'!$K$5:$O$5,1)-1)))*V46,IFERROR(INDEX('07 Uspora casu'!$K15:$O15,MATCH(W$36,'07 Uspora casu'!$K$5:$O$5,0))/60,(INDEX('07 Uspora casu'!$K15:$O15,MATCH(W$36,'07 Uspora casu'!$K$5:$O$5,1)+1)/INDEX('07 Uspora casu'!$K15:$O15,MATCH(W$36,'07 Uspora casu'!$K$5:$O$5,1)))^(1/(INDEX('07 Uspora casu'!$K$5:$O$5,MATCH(W$36,'07 Uspora casu'!$K$5:$O$5,1)+1)-INDEX('07 Uspora casu'!$K$5:$O$5,MATCH(W$36,'07 Uspora casu'!$K$5:$O$5,1))))*V46))),0),IFERROR(IF(W$36&lt;MIN('07 Uspora casu'!$K$5:$O$5),X46*('07 Uspora casu'!$L15/'07 Uspora casu'!$K15)^(1/('07 Uspora casu'!$L$5-'07 Uspora casu'!$K$5)),IF(W$36&gt;MAX('07 Uspora casu'!$K$5:$O$5),(INDEX('07 Uspora casu'!$K15:$O15,MATCH(W$36,'07 Uspora casu'!$K$5:$O$5,1)-1)/INDEX('07 Uspora casu'!$K15:$O15,MATCH(W$36,'07 Uspora casu'!$K$5:$O$5,1)))^(1/(INDEX('07 Uspora casu'!$K$5:$O$5,MATCH(W$36,'07 Uspora casu'!$K$5:$O$5,1))-INDEX('07 Uspora casu'!$K$5:$O$5,MATCH(W$36,'07 Uspora casu'!$K$5:$O$5,1)-1)))*V46,IFERROR($E46/INDEX('07 Uspora casu'!$K15:$O15,MATCH(W$36,'07 Uspora casu'!$K$5:$O$5,0)),(INDEX('07 Uspora casu'!$K15:$O15,MATCH(W$36,'07 Uspora casu'!$K$5:$O$5,1))/INDEX('07 Uspora casu'!$K15:$O15,MATCH(W$36,'07 Uspora casu'!$K$5:$O$5,1)+1))^(1/(INDEX('07 Uspora casu'!$K$5:$O$5,MATCH(W$36,'07 Uspora casu'!$K$5:$O$5,1)+1)-INDEX('07 Uspora casu'!$K$5:$O$5,MATCH(W$36,'07 Uspora casu'!$K$5:$O$5,1))))*V46))),0)))</f>
        <v>0</v>
      </c>
      <c r="X46" s="48">
        <f>IF($E46="",0,IF('07 Uspora casu'!$D$2="Jazdný čas",IFERROR(IF(X$36&lt;MIN('07 Uspora casu'!$K$5:$O$5),Y46*('07 Uspora casu'!$K15/'07 Uspora casu'!$L15)^(1/('07 Uspora casu'!$L$5-'07 Uspora casu'!$K$5)),IF(X$36&gt;MAX('07 Uspora casu'!$K$5:$O$5),(INDEX('07 Uspora casu'!$K15:$O15,MATCH(X$36,'07 Uspora casu'!$K$5:$O$5,1))/INDEX('07 Uspora casu'!$K15:$O15,MATCH(X$36,'07 Uspora casu'!$K$5:$O$5,1)-1))^(1/(INDEX('07 Uspora casu'!$K$5:$O$5,MATCH(X$36,'07 Uspora casu'!$K$5:$O$5,1))-INDEX('07 Uspora casu'!$K$5:$O$5,MATCH(X$36,'07 Uspora casu'!$K$5:$O$5,1)-1)))*W46,IFERROR(INDEX('07 Uspora casu'!$K15:$O15,MATCH(X$36,'07 Uspora casu'!$K$5:$O$5,0))/60,(INDEX('07 Uspora casu'!$K15:$O15,MATCH(X$36,'07 Uspora casu'!$K$5:$O$5,1)+1)/INDEX('07 Uspora casu'!$K15:$O15,MATCH(X$36,'07 Uspora casu'!$K$5:$O$5,1)))^(1/(INDEX('07 Uspora casu'!$K$5:$O$5,MATCH(X$36,'07 Uspora casu'!$K$5:$O$5,1)+1)-INDEX('07 Uspora casu'!$K$5:$O$5,MATCH(X$36,'07 Uspora casu'!$K$5:$O$5,1))))*W46))),0),IFERROR(IF(X$36&lt;MIN('07 Uspora casu'!$K$5:$O$5),Y46*('07 Uspora casu'!$L15/'07 Uspora casu'!$K15)^(1/('07 Uspora casu'!$L$5-'07 Uspora casu'!$K$5)),IF(X$36&gt;MAX('07 Uspora casu'!$K$5:$O$5),(INDEX('07 Uspora casu'!$K15:$O15,MATCH(X$36,'07 Uspora casu'!$K$5:$O$5,1)-1)/INDEX('07 Uspora casu'!$K15:$O15,MATCH(X$36,'07 Uspora casu'!$K$5:$O$5,1)))^(1/(INDEX('07 Uspora casu'!$K$5:$O$5,MATCH(X$36,'07 Uspora casu'!$K$5:$O$5,1))-INDEX('07 Uspora casu'!$K$5:$O$5,MATCH(X$36,'07 Uspora casu'!$K$5:$O$5,1)-1)))*W46,IFERROR($E46/INDEX('07 Uspora casu'!$K15:$O15,MATCH(X$36,'07 Uspora casu'!$K$5:$O$5,0)),(INDEX('07 Uspora casu'!$K15:$O15,MATCH(X$36,'07 Uspora casu'!$K$5:$O$5,1))/INDEX('07 Uspora casu'!$K15:$O15,MATCH(X$36,'07 Uspora casu'!$K$5:$O$5,1)+1))^(1/(INDEX('07 Uspora casu'!$K$5:$O$5,MATCH(X$36,'07 Uspora casu'!$K$5:$O$5,1)+1)-INDEX('07 Uspora casu'!$K$5:$O$5,MATCH(X$36,'07 Uspora casu'!$K$5:$O$5,1))))*W46))),0)))</f>
        <v>0</v>
      </c>
      <c r="Y46" s="48">
        <f>IF($E46="",0,IF('07 Uspora casu'!$D$2="Jazdný čas",IFERROR(IF(Y$36&lt;MIN('07 Uspora casu'!$K$5:$O$5),Z46*('07 Uspora casu'!$K15/'07 Uspora casu'!$L15)^(1/('07 Uspora casu'!$L$5-'07 Uspora casu'!$K$5)),IF(Y$36&gt;MAX('07 Uspora casu'!$K$5:$O$5),(INDEX('07 Uspora casu'!$K15:$O15,MATCH(Y$36,'07 Uspora casu'!$K$5:$O$5,1))/INDEX('07 Uspora casu'!$K15:$O15,MATCH(Y$36,'07 Uspora casu'!$K$5:$O$5,1)-1))^(1/(INDEX('07 Uspora casu'!$K$5:$O$5,MATCH(Y$36,'07 Uspora casu'!$K$5:$O$5,1))-INDEX('07 Uspora casu'!$K$5:$O$5,MATCH(Y$36,'07 Uspora casu'!$K$5:$O$5,1)-1)))*X46,IFERROR(INDEX('07 Uspora casu'!$K15:$O15,MATCH(Y$36,'07 Uspora casu'!$K$5:$O$5,0))/60,(INDEX('07 Uspora casu'!$K15:$O15,MATCH(Y$36,'07 Uspora casu'!$K$5:$O$5,1)+1)/INDEX('07 Uspora casu'!$K15:$O15,MATCH(Y$36,'07 Uspora casu'!$K$5:$O$5,1)))^(1/(INDEX('07 Uspora casu'!$K$5:$O$5,MATCH(Y$36,'07 Uspora casu'!$K$5:$O$5,1)+1)-INDEX('07 Uspora casu'!$K$5:$O$5,MATCH(Y$36,'07 Uspora casu'!$K$5:$O$5,1))))*X46))),0),IFERROR(IF(Y$36&lt;MIN('07 Uspora casu'!$K$5:$O$5),Z46*('07 Uspora casu'!$L15/'07 Uspora casu'!$K15)^(1/('07 Uspora casu'!$L$5-'07 Uspora casu'!$K$5)),IF(Y$36&gt;MAX('07 Uspora casu'!$K$5:$O$5),(INDEX('07 Uspora casu'!$K15:$O15,MATCH(Y$36,'07 Uspora casu'!$K$5:$O$5,1)-1)/INDEX('07 Uspora casu'!$K15:$O15,MATCH(Y$36,'07 Uspora casu'!$K$5:$O$5,1)))^(1/(INDEX('07 Uspora casu'!$K$5:$O$5,MATCH(Y$36,'07 Uspora casu'!$K$5:$O$5,1))-INDEX('07 Uspora casu'!$K$5:$O$5,MATCH(Y$36,'07 Uspora casu'!$K$5:$O$5,1)-1)))*X46,IFERROR($E46/INDEX('07 Uspora casu'!$K15:$O15,MATCH(Y$36,'07 Uspora casu'!$K$5:$O$5,0)),(INDEX('07 Uspora casu'!$K15:$O15,MATCH(Y$36,'07 Uspora casu'!$K$5:$O$5,1))/INDEX('07 Uspora casu'!$K15:$O15,MATCH(Y$36,'07 Uspora casu'!$K$5:$O$5,1)+1))^(1/(INDEX('07 Uspora casu'!$K$5:$O$5,MATCH(Y$36,'07 Uspora casu'!$K$5:$O$5,1)+1)-INDEX('07 Uspora casu'!$K$5:$O$5,MATCH(Y$36,'07 Uspora casu'!$K$5:$O$5,1))))*X46))),0)))</f>
        <v>0</v>
      </c>
      <c r="Z46" s="48">
        <f>IF($E46="",0,IF('07 Uspora casu'!$D$2="Jazdný čas",IFERROR(IF(Z$36&lt;MIN('07 Uspora casu'!$K$5:$O$5),AA46*('07 Uspora casu'!$K15/'07 Uspora casu'!$L15)^(1/('07 Uspora casu'!$L$5-'07 Uspora casu'!$K$5)),IF(Z$36&gt;MAX('07 Uspora casu'!$K$5:$O$5),(INDEX('07 Uspora casu'!$K15:$O15,MATCH(Z$36,'07 Uspora casu'!$K$5:$O$5,1))/INDEX('07 Uspora casu'!$K15:$O15,MATCH(Z$36,'07 Uspora casu'!$K$5:$O$5,1)-1))^(1/(INDEX('07 Uspora casu'!$K$5:$O$5,MATCH(Z$36,'07 Uspora casu'!$K$5:$O$5,1))-INDEX('07 Uspora casu'!$K$5:$O$5,MATCH(Z$36,'07 Uspora casu'!$K$5:$O$5,1)-1)))*Y46,IFERROR(INDEX('07 Uspora casu'!$K15:$O15,MATCH(Z$36,'07 Uspora casu'!$K$5:$O$5,0))/60,(INDEX('07 Uspora casu'!$K15:$O15,MATCH(Z$36,'07 Uspora casu'!$K$5:$O$5,1)+1)/INDEX('07 Uspora casu'!$K15:$O15,MATCH(Z$36,'07 Uspora casu'!$K$5:$O$5,1)))^(1/(INDEX('07 Uspora casu'!$K$5:$O$5,MATCH(Z$36,'07 Uspora casu'!$K$5:$O$5,1)+1)-INDEX('07 Uspora casu'!$K$5:$O$5,MATCH(Z$36,'07 Uspora casu'!$K$5:$O$5,1))))*Y46))),0),IFERROR(IF(Z$36&lt;MIN('07 Uspora casu'!$K$5:$O$5),AA46*('07 Uspora casu'!$L15/'07 Uspora casu'!$K15)^(1/('07 Uspora casu'!$L$5-'07 Uspora casu'!$K$5)),IF(Z$36&gt;MAX('07 Uspora casu'!$K$5:$O$5),(INDEX('07 Uspora casu'!$K15:$O15,MATCH(Z$36,'07 Uspora casu'!$K$5:$O$5,1)-1)/INDEX('07 Uspora casu'!$K15:$O15,MATCH(Z$36,'07 Uspora casu'!$K$5:$O$5,1)))^(1/(INDEX('07 Uspora casu'!$K$5:$O$5,MATCH(Z$36,'07 Uspora casu'!$K$5:$O$5,1))-INDEX('07 Uspora casu'!$K$5:$O$5,MATCH(Z$36,'07 Uspora casu'!$K$5:$O$5,1)-1)))*Y46,IFERROR($E46/INDEX('07 Uspora casu'!$K15:$O15,MATCH(Z$36,'07 Uspora casu'!$K$5:$O$5,0)),(INDEX('07 Uspora casu'!$K15:$O15,MATCH(Z$36,'07 Uspora casu'!$K$5:$O$5,1))/INDEX('07 Uspora casu'!$K15:$O15,MATCH(Z$36,'07 Uspora casu'!$K$5:$O$5,1)+1))^(1/(INDEX('07 Uspora casu'!$K$5:$O$5,MATCH(Z$36,'07 Uspora casu'!$K$5:$O$5,1)+1)-INDEX('07 Uspora casu'!$K$5:$O$5,MATCH(Z$36,'07 Uspora casu'!$K$5:$O$5,1))))*Y46))),0)))</f>
        <v>0</v>
      </c>
      <c r="AA46" s="48">
        <f>IF($E46="",0,IF('07 Uspora casu'!$D$2="Jazdný čas",IFERROR(IF(AA$36&lt;MIN('07 Uspora casu'!$K$5:$O$5),AB46*('07 Uspora casu'!$K15/'07 Uspora casu'!$L15)^(1/('07 Uspora casu'!$L$5-'07 Uspora casu'!$K$5)),IF(AA$36&gt;MAX('07 Uspora casu'!$K$5:$O$5),(INDEX('07 Uspora casu'!$K15:$O15,MATCH(AA$36,'07 Uspora casu'!$K$5:$O$5,1))/INDEX('07 Uspora casu'!$K15:$O15,MATCH(AA$36,'07 Uspora casu'!$K$5:$O$5,1)-1))^(1/(INDEX('07 Uspora casu'!$K$5:$O$5,MATCH(AA$36,'07 Uspora casu'!$K$5:$O$5,1))-INDEX('07 Uspora casu'!$K$5:$O$5,MATCH(AA$36,'07 Uspora casu'!$K$5:$O$5,1)-1)))*Z46,IFERROR(INDEX('07 Uspora casu'!$K15:$O15,MATCH(AA$36,'07 Uspora casu'!$K$5:$O$5,0))/60,(INDEX('07 Uspora casu'!$K15:$O15,MATCH(AA$36,'07 Uspora casu'!$K$5:$O$5,1)+1)/INDEX('07 Uspora casu'!$K15:$O15,MATCH(AA$36,'07 Uspora casu'!$K$5:$O$5,1)))^(1/(INDEX('07 Uspora casu'!$K$5:$O$5,MATCH(AA$36,'07 Uspora casu'!$K$5:$O$5,1)+1)-INDEX('07 Uspora casu'!$K$5:$O$5,MATCH(AA$36,'07 Uspora casu'!$K$5:$O$5,1))))*Z46))),0),IFERROR(IF(AA$36&lt;MIN('07 Uspora casu'!$K$5:$O$5),AB46*('07 Uspora casu'!$L15/'07 Uspora casu'!$K15)^(1/('07 Uspora casu'!$L$5-'07 Uspora casu'!$K$5)),IF(AA$36&gt;MAX('07 Uspora casu'!$K$5:$O$5),(INDEX('07 Uspora casu'!$K15:$O15,MATCH(AA$36,'07 Uspora casu'!$K$5:$O$5,1)-1)/INDEX('07 Uspora casu'!$K15:$O15,MATCH(AA$36,'07 Uspora casu'!$K$5:$O$5,1)))^(1/(INDEX('07 Uspora casu'!$K$5:$O$5,MATCH(AA$36,'07 Uspora casu'!$K$5:$O$5,1))-INDEX('07 Uspora casu'!$K$5:$O$5,MATCH(AA$36,'07 Uspora casu'!$K$5:$O$5,1)-1)))*Z46,IFERROR($E46/INDEX('07 Uspora casu'!$K15:$O15,MATCH(AA$36,'07 Uspora casu'!$K$5:$O$5,0)),(INDEX('07 Uspora casu'!$K15:$O15,MATCH(AA$36,'07 Uspora casu'!$K$5:$O$5,1))/INDEX('07 Uspora casu'!$K15:$O15,MATCH(AA$36,'07 Uspora casu'!$K$5:$O$5,1)+1))^(1/(INDEX('07 Uspora casu'!$K$5:$O$5,MATCH(AA$36,'07 Uspora casu'!$K$5:$O$5,1)+1)-INDEX('07 Uspora casu'!$K$5:$O$5,MATCH(AA$36,'07 Uspora casu'!$K$5:$O$5,1))))*Z46))),0)))</f>
        <v>0</v>
      </c>
      <c r="AB46" s="48">
        <f>IF($E46="",0,IF('07 Uspora casu'!$D$2="Jazdný čas",IFERROR(IF(AB$36&lt;MIN('07 Uspora casu'!$K$5:$O$5),AC46*('07 Uspora casu'!$K15/'07 Uspora casu'!$L15)^(1/('07 Uspora casu'!$L$5-'07 Uspora casu'!$K$5)),IF(AB$36&gt;MAX('07 Uspora casu'!$K$5:$O$5),(INDEX('07 Uspora casu'!$K15:$O15,MATCH(AB$36,'07 Uspora casu'!$K$5:$O$5,1))/INDEX('07 Uspora casu'!$K15:$O15,MATCH(AB$36,'07 Uspora casu'!$K$5:$O$5,1)-1))^(1/(INDEX('07 Uspora casu'!$K$5:$O$5,MATCH(AB$36,'07 Uspora casu'!$K$5:$O$5,1))-INDEX('07 Uspora casu'!$K$5:$O$5,MATCH(AB$36,'07 Uspora casu'!$K$5:$O$5,1)-1)))*AA46,IFERROR(INDEX('07 Uspora casu'!$K15:$O15,MATCH(AB$36,'07 Uspora casu'!$K$5:$O$5,0))/60,(INDEX('07 Uspora casu'!$K15:$O15,MATCH(AB$36,'07 Uspora casu'!$K$5:$O$5,1)+1)/INDEX('07 Uspora casu'!$K15:$O15,MATCH(AB$36,'07 Uspora casu'!$K$5:$O$5,1)))^(1/(INDEX('07 Uspora casu'!$K$5:$O$5,MATCH(AB$36,'07 Uspora casu'!$K$5:$O$5,1)+1)-INDEX('07 Uspora casu'!$K$5:$O$5,MATCH(AB$36,'07 Uspora casu'!$K$5:$O$5,1))))*AA46))),0),IFERROR(IF(AB$36&lt;MIN('07 Uspora casu'!$K$5:$O$5),AC46*('07 Uspora casu'!$L15/'07 Uspora casu'!$K15)^(1/('07 Uspora casu'!$L$5-'07 Uspora casu'!$K$5)),IF(AB$36&gt;MAX('07 Uspora casu'!$K$5:$O$5),(INDEX('07 Uspora casu'!$K15:$O15,MATCH(AB$36,'07 Uspora casu'!$K$5:$O$5,1)-1)/INDEX('07 Uspora casu'!$K15:$O15,MATCH(AB$36,'07 Uspora casu'!$K$5:$O$5,1)))^(1/(INDEX('07 Uspora casu'!$K$5:$O$5,MATCH(AB$36,'07 Uspora casu'!$K$5:$O$5,1))-INDEX('07 Uspora casu'!$K$5:$O$5,MATCH(AB$36,'07 Uspora casu'!$K$5:$O$5,1)-1)))*AA46,IFERROR($E46/INDEX('07 Uspora casu'!$K15:$O15,MATCH(AB$36,'07 Uspora casu'!$K$5:$O$5,0)),(INDEX('07 Uspora casu'!$K15:$O15,MATCH(AB$36,'07 Uspora casu'!$K$5:$O$5,1))/INDEX('07 Uspora casu'!$K15:$O15,MATCH(AB$36,'07 Uspora casu'!$K$5:$O$5,1)+1))^(1/(INDEX('07 Uspora casu'!$K$5:$O$5,MATCH(AB$36,'07 Uspora casu'!$K$5:$O$5,1)+1)-INDEX('07 Uspora casu'!$K$5:$O$5,MATCH(AB$36,'07 Uspora casu'!$K$5:$O$5,1))))*AA46))),0)))</f>
        <v>0</v>
      </c>
      <c r="AC46" s="48">
        <f>IF($E46="",0,IF('07 Uspora casu'!$D$2="Jazdný čas",IFERROR(IF(AC$36&lt;MIN('07 Uspora casu'!$K$5:$O$5),AD46*('07 Uspora casu'!$K15/'07 Uspora casu'!$L15)^(1/('07 Uspora casu'!$L$5-'07 Uspora casu'!$K$5)),IF(AC$36&gt;MAX('07 Uspora casu'!$K$5:$O$5),(INDEX('07 Uspora casu'!$K15:$O15,MATCH(AC$36,'07 Uspora casu'!$K$5:$O$5,1))/INDEX('07 Uspora casu'!$K15:$O15,MATCH(AC$36,'07 Uspora casu'!$K$5:$O$5,1)-1))^(1/(INDEX('07 Uspora casu'!$K$5:$O$5,MATCH(AC$36,'07 Uspora casu'!$K$5:$O$5,1))-INDEX('07 Uspora casu'!$K$5:$O$5,MATCH(AC$36,'07 Uspora casu'!$K$5:$O$5,1)-1)))*AB46,IFERROR(INDEX('07 Uspora casu'!$K15:$O15,MATCH(AC$36,'07 Uspora casu'!$K$5:$O$5,0))/60,(INDEX('07 Uspora casu'!$K15:$O15,MATCH(AC$36,'07 Uspora casu'!$K$5:$O$5,1)+1)/INDEX('07 Uspora casu'!$K15:$O15,MATCH(AC$36,'07 Uspora casu'!$K$5:$O$5,1)))^(1/(INDEX('07 Uspora casu'!$K$5:$O$5,MATCH(AC$36,'07 Uspora casu'!$K$5:$O$5,1)+1)-INDEX('07 Uspora casu'!$K$5:$O$5,MATCH(AC$36,'07 Uspora casu'!$K$5:$O$5,1))))*AB46))),0),IFERROR(IF(AC$36&lt;MIN('07 Uspora casu'!$K$5:$O$5),AD46*('07 Uspora casu'!$L15/'07 Uspora casu'!$K15)^(1/('07 Uspora casu'!$L$5-'07 Uspora casu'!$K$5)),IF(AC$36&gt;MAX('07 Uspora casu'!$K$5:$O$5),(INDEX('07 Uspora casu'!$K15:$O15,MATCH(AC$36,'07 Uspora casu'!$K$5:$O$5,1)-1)/INDEX('07 Uspora casu'!$K15:$O15,MATCH(AC$36,'07 Uspora casu'!$K$5:$O$5,1)))^(1/(INDEX('07 Uspora casu'!$K$5:$O$5,MATCH(AC$36,'07 Uspora casu'!$K$5:$O$5,1))-INDEX('07 Uspora casu'!$K$5:$O$5,MATCH(AC$36,'07 Uspora casu'!$K$5:$O$5,1)-1)))*AB46,IFERROR($E46/INDEX('07 Uspora casu'!$K15:$O15,MATCH(AC$36,'07 Uspora casu'!$K$5:$O$5,0)),(INDEX('07 Uspora casu'!$K15:$O15,MATCH(AC$36,'07 Uspora casu'!$K$5:$O$5,1))/INDEX('07 Uspora casu'!$K15:$O15,MATCH(AC$36,'07 Uspora casu'!$K$5:$O$5,1)+1))^(1/(INDEX('07 Uspora casu'!$K$5:$O$5,MATCH(AC$36,'07 Uspora casu'!$K$5:$O$5,1)+1)-INDEX('07 Uspora casu'!$K$5:$O$5,MATCH(AC$36,'07 Uspora casu'!$K$5:$O$5,1))))*AB46))),0)))</f>
        <v>0</v>
      </c>
      <c r="AD46" s="48">
        <f>IF($E46="",0,IF('07 Uspora casu'!$D$2="Jazdný čas",IFERROR(IF(AD$36&lt;MIN('07 Uspora casu'!$K$5:$O$5),AE46*('07 Uspora casu'!$K15/'07 Uspora casu'!$L15)^(1/('07 Uspora casu'!$L$5-'07 Uspora casu'!$K$5)),IF(AD$36&gt;MAX('07 Uspora casu'!$K$5:$O$5),(INDEX('07 Uspora casu'!$K15:$O15,MATCH(AD$36,'07 Uspora casu'!$K$5:$O$5,1))/INDEX('07 Uspora casu'!$K15:$O15,MATCH(AD$36,'07 Uspora casu'!$K$5:$O$5,1)-1))^(1/(INDEX('07 Uspora casu'!$K$5:$O$5,MATCH(AD$36,'07 Uspora casu'!$K$5:$O$5,1))-INDEX('07 Uspora casu'!$K$5:$O$5,MATCH(AD$36,'07 Uspora casu'!$K$5:$O$5,1)-1)))*AC46,IFERROR(INDEX('07 Uspora casu'!$K15:$O15,MATCH(AD$36,'07 Uspora casu'!$K$5:$O$5,0))/60,(INDEX('07 Uspora casu'!$K15:$O15,MATCH(AD$36,'07 Uspora casu'!$K$5:$O$5,1)+1)/INDEX('07 Uspora casu'!$K15:$O15,MATCH(AD$36,'07 Uspora casu'!$K$5:$O$5,1)))^(1/(INDEX('07 Uspora casu'!$K$5:$O$5,MATCH(AD$36,'07 Uspora casu'!$K$5:$O$5,1)+1)-INDEX('07 Uspora casu'!$K$5:$O$5,MATCH(AD$36,'07 Uspora casu'!$K$5:$O$5,1))))*AC46))),0),IFERROR(IF(AD$36&lt;MIN('07 Uspora casu'!$K$5:$O$5),AE46*('07 Uspora casu'!$L15/'07 Uspora casu'!$K15)^(1/('07 Uspora casu'!$L$5-'07 Uspora casu'!$K$5)),IF(AD$36&gt;MAX('07 Uspora casu'!$K$5:$O$5),(INDEX('07 Uspora casu'!$K15:$O15,MATCH(AD$36,'07 Uspora casu'!$K$5:$O$5,1)-1)/INDEX('07 Uspora casu'!$K15:$O15,MATCH(AD$36,'07 Uspora casu'!$K$5:$O$5,1)))^(1/(INDEX('07 Uspora casu'!$K$5:$O$5,MATCH(AD$36,'07 Uspora casu'!$K$5:$O$5,1))-INDEX('07 Uspora casu'!$K$5:$O$5,MATCH(AD$36,'07 Uspora casu'!$K$5:$O$5,1)-1)))*AC46,IFERROR($E46/INDEX('07 Uspora casu'!$K15:$O15,MATCH(AD$36,'07 Uspora casu'!$K$5:$O$5,0)),(INDEX('07 Uspora casu'!$K15:$O15,MATCH(AD$36,'07 Uspora casu'!$K$5:$O$5,1))/INDEX('07 Uspora casu'!$K15:$O15,MATCH(AD$36,'07 Uspora casu'!$K$5:$O$5,1)+1))^(1/(INDEX('07 Uspora casu'!$K$5:$O$5,MATCH(AD$36,'07 Uspora casu'!$K$5:$O$5,1)+1)-INDEX('07 Uspora casu'!$K$5:$O$5,MATCH(AD$36,'07 Uspora casu'!$K$5:$O$5,1))))*AC46))),0)))</f>
        <v>0</v>
      </c>
      <c r="AE46" s="48">
        <f>IF($E46="",0,IF('07 Uspora casu'!$D$2="Jazdný čas",IFERROR(IF(AE$36&lt;MIN('07 Uspora casu'!$K$5:$O$5),AF46*('07 Uspora casu'!$K15/'07 Uspora casu'!$L15)^(1/('07 Uspora casu'!$L$5-'07 Uspora casu'!$K$5)),IF(AE$36&gt;MAX('07 Uspora casu'!$K$5:$O$5),(INDEX('07 Uspora casu'!$K15:$O15,MATCH(AE$36,'07 Uspora casu'!$K$5:$O$5,1))/INDEX('07 Uspora casu'!$K15:$O15,MATCH(AE$36,'07 Uspora casu'!$K$5:$O$5,1)-1))^(1/(INDEX('07 Uspora casu'!$K$5:$O$5,MATCH(AE$36,'07 Uspora casu'!$K$5:$O$5,1))-INDEX('07 Uspora casu'!$K$5:$O$5,MATCH(AE$36,'07 Uspora casu'!$K$5:$O$5,1)-1)))*AD46,IFERROR(INDEX('07 Uspora casu'!$K15:$O15,MATCH(AE$36,'07 Uspora casu'!$K$5:$O$5,0))/60,(INDEX('07 Uspora casu'!$K15:$O15,MATCH(AE$36,'07 Uspora casu'!$K$5:$O$5,1)+1)/INDEX('07 Uspora casu'!$K15:$O15,MATCH(AE$36,'07 Uspora casu'!$K$5:$O$5,1)))^(1/(INDEX('07 Uspora casu'!$K$5:$O$5,MATCH(AE$36,'07 Uspora casu'!$K$5:$O$5,1)+1)-INDEX('07 Uspora casu'!$K$5:$O$5,MATCH(AE$36,'07 Uspora casu'!$K$5:$O$5,1))))*AD46))),0),IFERROR(IF(AE$36&lt;MIN('07 Uspora casu'!$K$5:$O$5),AF46*('07 Uspora casu'!$L15/'07 Uspora casu'!$K15)^(1/('07 Uspora casu'!$L$5-'07 Uspora casu'!$K$5)),IF(AE$36&gt;MAX('07 Uspora casu'!$K$5:$O$5),(INDEX('07 Uspora casu'!$K15:$O15,MATCH(AE$36,'07 Uspora casu'!$K$5:$O$5,1)-1)/INDEX('07 Uspora casu'!$K15:$O15,MATCH(AE$36,'07 Uspora casu'!$K$5:$O$5,1)))^(1/(INDEX('07 Uspora casu'!$K$5:$O$5,MATCH(AE$36,'07 Uspora casu'!$K$5:$O$5,1))-INDEX('07 Uspora casu'!$K$5:$O$5,MATCH(AE$36,'07 Uspora casu'!$K$5:$O$5,1)-1)))*AD46,IFERROR($E46/INDEX('07 Uspora casu'!$K15:$O15,MATCH(AE$36,'07 Uspora casu'!$K$5:$O$5,0)),(INDEX('07 Uspora casu'!$K15:$O15,MATCH(AE$36,'07 Uspora casu'!$K$5:$O$5,1))/INDEX('07 Uspora casu'!$K15:$O15,MATCH(AE$36,'07 Uspora casu'!$K$5:$O$5,1)+1))^(1/(INDEX('07 Uspora casu'!$K$5:$O$5,MATCH(AE$36,'07 Uspora casu'!$K$5:$O$5,1)+1)-INDEX('07 Uspora casu'!$K$5:$O$5,MATCH(AE$36,'07 Uspora casu'!$K$5:$O$5,1))))*AD46))),0)))</f>
        <v>0</v>
      </c>
      <c r="AF46" s="48">
        <f>IF($E46="",0,IF('07 Uspora casu'!$D$2="Jazdný čas",IFERROR(IF(AF$36&lt;MIN('07 Uspora casu'!$K$5:$O$5),AG46*('07 Uspora casu'!$K15/'07 Uspora casu'!$L15)^(1/('07 Uspora casu'!$L$5-'07 Uspora casu'!$K$5)),IF(AF$36&gt;MAX('07 Uspora casu'!$K$5:$O$5),(INDEX('07 Uspora casu'!$K15:$O15,MATCH(AF$36,'07 Uspora casu'!$K$5:$O$5,1))/INDEX('07 Uspora casu'!$K15:$O15,MATCH(AF$36,'07 Uspora casu'!$K$5:$O$5,1)-1))^(1/(INDEX('07 Uspora casu'!$K$5:$O$5,MATCH(AF$36,'07 Uspora casu'!$K$5:$O$5,1))-INDEX('07 Uspora casu'!$K$5:$O$5,MATCH(AF$36,'07 Uspora casu'!$K$5:$O$5,1)-1)))*AE46,IFERROR(INDEX('07 Uspora casu'!$K15:$O15,MATCH(AF$36,'07 Uspora casu'!$K$5:$O$5,0))/60,(INDEX('07 Uspora casu'!$K15:$O15,MATCH(AF$36,'07 Uspora casu'!$K$5:$O$5,1)+1)/INDEX('07 Uspora casu'!$K15:$O15,MATCH(AF$36,'07 Uspora casu'!$K$5:$O$5,1)))^(1/(INDEX('07 Uspora casu'!$K$5:$O$5,MATCH(AF$36,'07 Uspora casu'!$K$5:$O$5,1)+1)-INDEX('07 Uspora casu'!$K$5:$O$5,MATCH(AF$36,'07 Uspora casu'!$K$5:$O$5,1))))*AE46))),0),IFERROR(IF(AF$36&lt;MIN('07 Uspora casu'!$K$5:$O$5),AG46*('07 Uspora casu'!$L15/'07 Uspora casu'!$K15)^(1/('07 Uspora casu'!$L$5-'07 Uspora casu'!$K$5)),IF(AF$36&gt;MAX('07 Uspora casu'!$K$5:$O$5),(INDEX('07 Uspora casu'!$K15:$O15,MATCH(AF$36,'07 Uspora casu'!$K$5:$O$5,1)-1)/INDEX('07 Uspora casu'!$K15:$O15,MATCH(AF$36,'07 Uspora casu'!$K$5:$O$5,1)))^(1/(INDEX('07 Uspora casu'!$K$5:$O$5,MATCH(AF$36,'07 Uspora casu'!$K$5:$O$5,1))-INDEX('07 Uspora casu'!$K$5:$O$5,MATCH(AF$36,'07 Uspora casu'!$K$5:$O$5,1)-1)))*AE46,IFERROR($E46/INDEX('07 Uspora casu'!$K15:$O15,MATCH(AF$36,'07 Uspora casu'!$K$5:$O$5,0)),(INDEX('07 Uspora casu'!$K15:$O15,MATCH(AF$36,'07 Uspora casu'!$K$5:$O$5,1))/INDEX('07 Uspora casu'!$K15:$O15,MATCH(AF$36,'07 Uspora casu'!$K$5:$O$5,1)+1))^(1/(INDEX('07 Uspora casu'!$K$5:$O$5,MATCH(AF$36,'07 Uspora casu'!$K$5:$O$5,1)+1)-INDEX('07 Uspora casu'!$K$5:$O$5,MATCH(AF$36,'07 Uspora casu'!$K$5:$O$5,1))))*AE46))),0)))</f>
        <v>0</v>
      </c>
      <c r="AG46" s="48">
        <f>IF($E46="",0,IF('07 Uspora casu'!$D$2="Jazdný čas",IFERROR(IF(AG$36&lt;MIN('07 Uspora casu'!$K$5:$O$5),AH46*('07 Uspora casu'!$K15/'07 Uspora casu'!$L15)^(1/('07 Uspora casu'!$L$5-'07 Uspora casu'!$K$5)),IF(AG$36&gt;MAX('07 Uspora casu'!$K$5:$O$5),(INDEX('07 Uspora casu'!$K15:$O15,MATCH(AG$36,'07 Uspora casu'!$K$5:$O$5,1))/INDEX('07 Uspora casu'!$K15:$O15,MATCH(AG$36,'07 Uspora casu'!$K$5:$O$5,1)-1))^(1/(INDEX('07 Uspora casu'!$K$5:$O$5,MATCH(AG$36,'07 Uspora casu'!$K$5:$O$5,1))-INDEX('07 Uspora casu'!$K$5:$O$5,MATCH(AG$36,'07 Uspora casu'!$K$5:$O$5,1)-1)))*AF46,IFERROR(INDEX('07 Uspora casu'!$K15:$O15,MATCH(AG$36,'07 Uspora casu'!$K$5:$O$5,0))/60,(INDEX('07 Uspora casu'!$K15:$O15,MATCH(AG$36,'07 Uspora casu'!$K$5:$O$5,1)+1)/INDEX('07 Uspora casu'!$K15:$O15,MATCH(AG$36,'07 Uspora casu'!$K$5:$O$5,1)))^(1/(INDEX('07 Uspora casu'!$K$5:$O$5,MATCH(AG$36,'07 Uspora casu'!$K$5:$O$5,1)+1)-INDEX('07 Uspora casu'!$K$5:$O$5,MATCH(AG$36,'07 Uspora casu'!$K$5:$O$5,1))))*AF46))),0),IFERROR(IF(AG$36&lt;MIN('07 Uspora casu'!$K$5:$O$5),AH46*('07 Uspora casu'!$L15/'07 Uspora casu'!$K15)^(1/('07 Uspora casu'!$L$5-'07 Uspora casu'!$K$5)),IF(AG$36&gt;MAX('07 Uspora casu'!$K$5:$O$5),(INDEX('07 Uspora casu'!$K15:$O15,MATCH(AG$36,'07 Uspora casu'!$K$5:$O$5,1)-1)/INDEX('07 Uspora casu'!$K15:$O15,MATCH(AG$36,'07 Uspora casu'!$K$5:$O$5,1)))^(1/(INDEX('07 Uspora casu'!$K$5:$O$5,MATCH(AG$36,'07 Uspora casu'!$K$5:$O$5,1))-INDEX('07 Uspora casu'!$K$5:$O$5,MATCH(AG$36,'07 Uspora casu'!$K$5:$O$5,1)-1)))*AF46,IFERROR($E46/INDEX('07 Uspora casu'!$K15:$O15,MATCH(AG$36,'07 Uspora casu'!$K$5:$O$5,0)),(INDEX('07 Uspora casu'!$K15:$O15,MATCH(AG$36,'07 Uspora casu'!$K$5:$O$5,1))/INDEX('07 Uspora casu'!$K15:$O15,MATCH(AG$36,'07 Uspora casu'!$K$5:$O$5,1)+1))^(1/(INDEX('07 Uspora casu'!$K$5:$O$5,MATCH(AG$36,'07 Uspora casu'!$K$5:$O$5,1)+1)-INDEX('07 Uspora casu'!$K$5:$O$5,MATCH(AG$36,'07 Uspora casu'!$K$5:$O$5,1))))*AF46))),0)))</f>
        <v>0</v>
      </c>
      <c r="AH46" s="48">
        <f>IF($E46="",0,IF('07 Uspora casu'!$D$2="Jazdný čas",IFERROR(IF(AH$36&lt;MIN('07 Uspora casu'!$K$5:$O$5),AI46*('07 Uspora casu'!$K15/'07 Uspora casu'!$L15)^(1/('07 Uspora casu'!$L$5-'07 Uspora casu'!$K$5)),IF(AH$36&gt;MAX('07 Uspora casu'!$K$5:$O$5),(INDEX('07 Uspora casu'!$K15:$O15,MATCH(AH$36,'07 Uspora casu'!$K$5:$O$5,1))/INDEX('07 Uspora casu'!$K15:$O15,MATCH(AH$36,'07 Uspora casu'!$K$5:$O$5,1)-1))^(1/(INDEX('07 Uspora casu'!$K$5:$O$5,MATCH(AH$36,'07 Uspora casu'!$K$5:$O$5,1))-INDEX('07 Uspora casu'!$K$5:$O$5,MATCH(AH$36,'07 Uspora casu'!$K$5:$O$5,1)-1)))*AG46,IFERROR(INDEX('07 Uspora casu'!$K15:$O15,MATCH(AH$36,'07 Uspora casu'!$K$5:$O$5,0))/60,(INDEX('07 Uspora casu'!$K15:$O15,MATCH(AH$36,'07 Uspora casu'!$K$5:$O$5,1)+1)/INDEX('07 Uspora casu'!$K15:$O15,MATCH(AH$36,'07 Uspora casu'!$K$5:$O$5,1)))^(1/(INDEX('07 Uspora casu'!$K$5:$O$5,MATCH(AH$36,'07 Uspora casu'!$K$5:$O$5,1)+1)-INDEX('07 Uspora casu'!$K$5:$O$5,MATCH(AH$36,'07 Uspora casu'!$K$5:$O$5,1))))*AG46))),0),IFERROR(IF(AH$36&lt;MIN('07 Uspora casu'!$K$5:$O$5),AI46*('07 Uspora casu'!$L15/'07 Uspora casu'!$K15)^(1/('07 Uspora casu'!$L$5-'07 Uspora casu'!$K$5)),IF(AH$36&gt;MAX('07 Uspora casu'!$K$5:$O$5),(INDEX('07 Uspora casu'!$K15:$O15,MATCH(AH$36,'07 Uspora casu'!$K$5:$O$5,1)-1)/INDEX('07 Uspora casu'!$K15:$O15,MATCH(AH$36,'07 Uspora casu'!$K$5:$O$5,1)))^(1/(INDEX('07 Uspora casu'!$K$5:$O$5,MATCH(AH$36,'07 Uspora casu'!$K$5:$O$5,1))-INDEX('07 Uspora casu'!$K$5:$O$5,MATCH(AH$36,'07 Uspora casu'!$K$5:$O$5,1)-1)))*AG46,IFERROR($E46/INDEX('07 Uspora casu'!$K15:$O15,MATCH(AH$36,'07 Uspora casu'!$K$5:$O$5,0)),(INDEX('07 Uspora casu'!$K15:$O15,MATCH(AH$36,'07 Uspora casu'!$K$5:$O$5,1))/INDEX('07 Uspora casu'!$K15:$O15,MATCH(AH$36,'07 Uspora casu'!$K$5:$O$5,1)+1))^(1/(INDEX('07 Uspora casu'!$K$5:$O$5,MATCH(AH$36,'07 Uspora casu'!$K$5:$O$5,1)+1)-INDEX('07 Uspora casu'!$K$5:$O$5,MATCH(AH$36,'07 Uspora casu'!$K$5:$O$5,1))))*AG46))),0)))</f>
        <v>0</v>
      </c>
      <c r="AI46" s="48">
        <f>IF($E46="",0,IF('07 Uspora casu'!$D$2="Jazdný čas",IFERROR(IF(AI$36&lt;MIN('07 Uspora casu'!$K$5:$O$5),AJ46*('07 Uspora casu'!$K15/'07 Uspora casu'!$L15)^(1/('07 Uspora casu'!$L$5-'07 Uspora casu'!$K$5)),IF(AI$36&gt;MAX('07 Uspora casu'!$K$5:$O$5),(INDEX('07 Uspora casu'!$K15:$O15,MATCH(AI$36,'07 Uspora casu'!$K$5:$O$5,1))/INDEX('07 Uspora casu'!$K15:$O15,MATCH(AI$36,'07 Uspora casu'!$K$5:$O$5,1)-1))^(1/(INDEX('07 Uspora casu'!$K$5:$O$5,MATCH(AI$36,'07 Uspora casu'!$K$5:$O$5,1))-INDEX('07 Uspora casu'!$K$5:$O$5,MATCH(AI$36,'07 Uspora casu'!$K$5:$O$5,1)-1)))*AH46,IFERROR(INDEX('07 Uspora casu'!$K15:$O15,MATCH(AI$36,'07 Uspora casu'!$K$5:$O$5,0))/60,(INDEX('07 Uspora casu'!$K15:$O15,MATCH(AI$36,'07 Uspora casu'!$K$5:$O$5,1)+1)/INDEX('07 Uspora casu'!$K15:$O15,MATCH(AI$36,'07 Uspora casu'!$K$5:$O$5,1)))^(1/(INDEX('07 Uspora casu'!$K$5:$O$5,MATCH(AI$36,'07 Uspora casu'!$K$5:$O$5,1)+1)-INDEX('07 Uspora casu'!$K$5:$O$5,MATCH(AI$36,'07 Uspora casu'!$K$5:$O$5,1))))*AH46))),0),IFERROR(IF(AI$36&lt;MIN('07 Uspora casu'!$K$5:$O$5),AJ46*('07 Uspora casu'!$L15/'07 Uspora casu'!$K15)^(1/('07 Uspora casu'!$L$5-'07 Uspora casu'!$K$5)),IF(AI$36&gt;MAX('07 Uspora casu'!$K$5:$O$5),(INDEX('07 Uspora casu'!$K15:$O15,MATCH(AI$36,'07 Uspora casu'!$K$5:$O$5,1)-1)/INDEX('07 Uspora casu'!$K15:$O15,MATCH(AI$36,'07 Uspora casu'!$K$5:$O$5,1)))^(1/(INDEX('07 Uspora casu'!$K$5:$O$5,MATCH(AI$36,'07 Uspora casu'!$K$5:$O$5,1))-INDEX('07 Uspora casu'!$K$5:$O$5,MATCH(AI$36,'07 Uspora casu'!$K$5:$O$5,1)-1)))*AH46,IFERROR($E46/INDEX('07 Uspora casu'!$K15:$O15,MATCH(AI$36,'07 Uspora casu'!$K$5:$O$5,0)),(INDEX('07 Uspora casu'!$K15:$O15,MATCH(AI$36,'07 Uspora casu'!$K$5:$O$5,1))/INDEX('07 Uspora casu'!$K15:$O15,MATCH(AI$36,'07 Uspora casu'!$K$5:$O$5,1)+1))^(1/(INDEX('07 Uspora casu'!$K$5:$O$5,MATCH(AI$36,'07 Uspora casu'!$K$5:$O$5,1)+1)-INDEX('07 Uspora casu'!$K$5:$O$5,MATCH(AI$36,'07 Uspora casu'!$K$5:$O$5,1))))*AH46))),0)))</f>
        <v>0</v>
      </c>
      <c r="AJ46" s="48">
        <f>IF($E46="",0,IF('07 Uspora casu'!$D$2="Jazdný čas",IFERROR(IF(AJ$36&lt;MIN('07 Uspora casu'!$K$5:$O$5),AK46*('07 Uspora casu'!$K15/'07 Uspora casu'!$L15)^(1/('07 Uspora casu'!$L$5-'07 Uspora casu'!$K$5)),IF(AJ$36&gt;MAX('07 Uspora casu'!$K$5:$O$5),(INDEX('07 Uspora casu'!$K15:$O15,MATCH(AJ$36,'07 Uspora casu'!$K$5:$O$5,1))/INDEX('07 Uspora casu'!$K15:$O15,MATCH(AJ$36,'07 Uspora casu'!$K$5:$O$5,1)-1))^(1/(INDEX('07 Uspora casu'!$K$5:$O$5,MATCH(AJ$36,'07 Uspora casu'!$K$5:$O$5,1))-INDEX('07 Uspora casu'!$K$5:$O$5,MATCH(AJ$36,'07 Uspora casu'!$K$5:$O$5,1)-1)))*AI46,IFERROR(INDEX('07 Uspora casu'!$K15:$O15,MATCH(AJ$36,'07 Uspora casu'!$K$5:$O$5,0))/60,(INDEX('07 Uspora casu'!$K15:$O15,MATCH(AJ$36,'07 Uspora casu'!$K$5:$O$5,1)+1)/INDEX('07 Uspora casu'!$K15:$O15,MATCH(AJ$36,'07 Uspora casu'!$K$5:$O$5,1)))^(1/(INDEX('07 Uspora casu'!$K$5:$O$5,MATCH(AJ$36,'07 Uspora casu'!$K$5:$O$5,1)+1)-INDEX('07 Uspora casu'!$K$5:$O$5,MATCH(AJ$36,'07 Uspora casu'!$K$5:$O$5,1))))*AI46))),0),IFERROR(IF(AJ$36&lt;MIN('07 Uspora casu'!$K$5:$O$5),AK46*('07 Uspora casu'!$L15/'07 Uspora casu'!$K15)^(1/('07 Uspora casu'!$L$5-'07 Uspora casu'!$K$5)),IF(AJ$36&gt;MAX('07 Uspora casu'!$K$5:$O$5),(INDEX('07 Uspora casu'!$K15:$O15,MATCH(AJ$36,'07 Uspora casu'!$K$5:$O$5,1)-1)/INDEX('07 Uspora casu'!$K15:$O15,MATCH(AJ$36,'07 Uspora casu'!$K$5:$O$5,1)))^(1/(INDEX('07 Uspora casu'!$K$5:$O$5,MATCH(AJ$36,'07 Uspora casu'!$K$5:$O$5,1))-INDEX('07 Uspora casu'!$K$5:$O$5,MATCH(AJ$36,'07 Uspora casu'!$K$5:$O$5,1)-1)))*AI46,IFERROR($E46/INDEX('07 Uspora casu'!$K15:$O15,MATCH(AJ$36,'07 Uspora casu'!$K$5:$O$5,0)),(INDEX('07 Uspora casu'!$K15:$O15,MATCH(AJ$36,'07 Uspora casu'!$K$5:$O$5,1))/INDEX('07 Uspora casu'!$K15:$O15,MATCH(AJ$36,'07 Uspora casu'!$K$5:$O$5,1)+1))^(1/(INDEX('07 Uspora casu'!$K$5:$O$5,MATCH(AJ$36,'07 Uspora casu'!$K$5:$O$5,1)+1)-INDEX('07 Uspora casu'!$K$5:$O$5,MATCH(AJ$36,'07 Uspora casu'!$K$5:$O$5,1))))*AI46))),0)))</f>
        <v>0</v>
      </c>
      <c r="AK46" s="48">
        <f>IF($E46="",0,IF('07 Uspora casu'!$D$2="Jazdný čas",IFERROR(IF(AK$36&lt;MIN('07 Uspora casu'!$K$5:$O$5),AL46*('07 Uspora casu'!$K15/'07 Uspora casu'!$L15)^(1/('07 Uspora casu'!$L$5-'07 Uspora casu'!$K$5)),IF(AK$36&gt;MAX('07 Uspora casu'!$K$5:$O$5),(INDEX('07 Uspora casu'!$K15:$O15,MATCH(AK$36,'07 Uspora casu'!$K$5:$O$5,1))/INDEX('07 Uspora casu'!$K15:$O15,MATCH(AK$36,'07 Uspora casu'!$K$5:$O$5,1)-1))^(1/(INDEX('07 Uspora casu'!$K$5:$O$5,MATCH(AK$36,'07 Uspora casu'!$K$5:$O$5,1))-INDEX('07 Uspora casu'!$K$5:$O$5,MATCH(AK$36,'07 Uspora casu'!$K$5:$O$5,1)-1)))*AJ46,IFERROR(INDEX('07 Uspora casu'!$K15:$O15,MATCH(AK$36,'07 Uspora casu'!$K$5:$O$5,0))/60,(INDEX('07 Uspora casu'!$K15:$O15,MATCH(AK$36,'07 Uspora casu'!$K$5:$O$5,1)+1)/INDEX('07 Uspora casu'!$K15:$O15,MATCH(AK$36,'07 Uspora casu'!$K$5:$O$5,1)))^(1/(INDEX('07 Uspora casu'!$K$5:$O$5,MATCH(AK$36,'07 Uspora casu'!$K$5:$O$5,1)+1)-INDEX('07 Uspora casu'!$K$5:$O$5,MATCH(AK$36,'07 Uspora casu'!$K$5:$O$5,1))))*AJ46))),0),IFERROR(IF(AK$36&lt;MIN('07 Uspora casu'!$K$5:$O$5),AL46*('07 Uspora casu'!$L15/'07 Uspora casu'!$K15)^(1/('07 Uspora casu'!$L$5-'07 Uspora casu'!$K$5)),IF(AK$36&gt;MAX('07 Uspora casu'!$K$5:$O$5),(INDEX('07 Uspora casu'!$K15:$O15,MATCH(AK$36,'07 Uspora casu'!$K$5:$O$5,1)-1)/INDEX('07 Uspora casu'!$K15:$O15,MATCH(AK$36,'07 Uspora casu'!$K$5:$O$5,1)))^(1/(INDEX('07 Uspora casu'!$K$5:$O$5,MATCH(AK$36,'07 Uspora casu'!$K$5:$O$5,1))-INDEX('07 Uspora casu'!$K$5:$O$5,MATCH(AK$36,'07 Uspora casu'!$K$5:$O$5,1)-1)))*AJ46,IFERROR($E46/INDEX('07 Uspora casu'!$K15:$O15,MATCH(AK$36,'07 Uspora casu'!$K$5:$O$5,0)),(INDEX('07 Uspora casu'!$K15:$O15,MATCH(AK$36,'07 Uspora casu'!$K$5:$O$5,1))/INDEX('07 Uspora casu'!$K15:$O15,MATCH(AK$36,'07 Uspora casu'!$K$5:$O$5,1)+1))^(1/(INDEX('07 Uspora casu'!$K$5:$O$5,MATCH(AK$36,'07 Uspora casu'!$K$5:$O$5,1)+1)-INDEX('07 Uspora casu'!$K$5:$O$5,MATCH(AK$36,'07 Uspora casu'!$K$5:$O$5,1))))*AJ46))),0)))</f>
        <v>0</v>
      </c>
      <c r="AL46" s="48">
        <f>IF($E46="",0,IF('07 Uspora casu'!$D$2="Jazdný čas",IFERROR(IF(AL$36&lt;MIN('07 Uspora casu'!$K$5:$O$5),AM46*('07 Uspora casu'!$K15/'07 Uspora casu'!$L15)^(1/('07 Uspora casu'!$L$5-'07 Uspora casu'!$K$5)),IF(AL$36&gt;MAX('07 Uspora casu'!$K$5:$O$5),(INDEX('07 Uspora casu'!$K15:$O15,MATCH(AL$36,'07 Uspora casu'!$K$5:$O$5,1))/INDEX('07 Uspora casu'!$K15:$O15,MATCH(AL$36,'07 Uspora casu'!$K$5:$O$5,1)-1))^(1/(INDEX('07 Uspora casu'!$K$5:$O$5,MATCH(AL$36,'07 Uspora casu'!$K$5:$O$5,1))-INDEX('07 Uspora casu'!$K$5:$O$5,MATCH(AL$36,'07 Uspora casu'!$K$5:$O$5,1)-1)))*AK46,IFERROR(INDEX('07 Uspora casu'!$K15:$O15,MATCH(AL$36,'07 Uspora casu'!$K$5:$O$5,0))/60,(INDEX('07 Uspora casu'!$K15:$O15,MATCH(AL$36,'07 Uspora casu'!$K$5:$O$5,1)+1)/INDEX('07 Uspora casu'!$K15:$O15,MATCH(AL$36,'07 Uspora casu'!$K$5:$O$5,1)))^(1/(INDEX('07 Uspora casu'!$K$5:$O$5,MATCH(AL$36,'07 Uspora casu'!$K$5:$O$5,1)+1)-INDEX('07 Uspora casu'!$K$5:$O$5,MATCH(AL$36,'07 Uspora casu'!$K$5:$O$5,1))))*AK46))),0),IFERROR(IF(AL$36&lt;MIN('07 Uspora casu'!$K$5:$O$5),AM46*('07 Uspora casu'!$L15/'07 Uspora casu'!$K15)^(1/('07 Uspora casu'!$L$5-'07 Uspora casu'!$K$5)),IF(AL$36&gt;MAX('07 Uspora casu'!$K$5:$O$5),(INDEX('07 Uspora casu'!$K15:$O15,MATCH(AL$36,'07 Uspora casu'!$K$5:$O$5,1)-1)/INDEX('07 Uspora casu'!$K15:$O15,MATCH(AL$36,'07 Uspora casu'!$K$5:$O$5,1)))^(1/(INDEX('07 Uspora casu'!$K$5:$O$5,MATCH(AL$36,'07 Uspora casu'!$K$5:$O$5,1))-INDEX('07 Uspora casu'!$K$5:$O$5,MATCH(AL$36,'07 Uspora casu'!$K$5:$O$5,1)-1)))*AK46,IFERROR($E46/INDEX('07 Uspora casu'!$K15:$O15,MATCH(AL$36,'07 Uspora casu'!$K$5:$O$5,0)),(INDEX('07 Uspora casu'!$K15:$O15,MATCH(AL$36,'07 Uspora casu'!$K$5:$O$5,1))/INDEX('07 Uspora casu'!$K15:$O15,MATCH(AL$36,'07 Uspora casu'!$K$5:$O$5,1)+1))^(1/(INDEX('07 Uspora casu'!$K$5:$O$5,MATCH(AL$36,'07 Uspora casu'!$K$5:$O$5,1)+1)-INDEX('07 Uspora casu'!$K$5:$O$5,MATCH(AL$36,'07 Uspora casu'!$K$5:$O$5,1))))*AK46))),0)))</f>
        <v>0</v>
      </c>
      <c r="AM46" s="48">
        <f>IF($E46="",0,IF('07 Uspora casu'!$D$2="Jazdný čas",IFERROR(IF(AM$36&lt;MIN('07 Uspora casu'!$K$5:$O$5),AN46*('07 Uspora casu'!$K15/'07 Uspora casu'!$L15)^(1/('07 Uspora casu'!$L$5-'07 Uspora casu'!$K$5)),IF(AM$36&gt;MAX('07 Uspora casu'!$K$5:$O$5),(INDEX('07 Uspora casu'!$K15:$O15,MATCH(AM$36,'07 Uspora casu'!$K$5:$O$5,1))/INDEX('07 Uspora casu'!$K15:$O15,MATCH(AM$36,'07 Uspora casu'!$K$5:$O$5,1)-1))^(1/(INDEX('07 Uspora casu'!$K$5:$O$5,MATCH(AM$36,'07 Uspora casu'!$K$5:$O$5,1))-INDEX('07 Uspora casu'!$K$5:$O$5,MATCH(AM$36,'07 Uspora casu'!$K$5:$O$5,1)-1)))*AL46,IFERROR(INDEX('07 Uspora casu'!$K15:$O15,MATCH(AM$36,'07 Uspora casu'!$K$5:$O$5,0))/60,(INDEX('07 Uspora casu'!$K15:$O15,MATCH(AM$36,'07 Uspora casu'!$K$5:$O$5,1)+1)/INDEX('07 Uspora casu'!$K15:$O15,MATCH(AM$36,'07 Uspora casu'!$K$5:$O$5,1)))^(1/(INDEX('07 Uspora casu'!$K$5:$O$5,MATCH(AM$36,'07 Uspora casu'!$K$5:$O$5,1)+1)-INDEX('07 Uspora casu'!$K$5:$O$5,MATCH(AM$36,'07 Uspora casu'!$K$5:$O$5,1))))*AL46))),0),IFERROR(IF(AM$36&lt;MIN('07 Uspora casu'!$K$5:$O$5),AN46*('07 Uspora casu'!$L15/'07 Uspora casu'!$K15)^(1/('07 Uspora casu'!$L$5-'07 Uspora casu'!$K$5)),IF(AM$36&gt;MAX('07 Uspora casu'!$K$5:$O$5),(INDEX('07 Uspora casu'!$K15:$O15,MATCH(AM$36,'07 Uspora casu'!$K$5:$O$5,1)-1)/INDEX('07 Uspora casu'!$K15:$O15,MATCH(AM$36,'07 Uspora casu'!$K$5:$O$5,1)))^(1/(INDEX('07 Uspora casu'!$K$5:$O$5,MATCH(AM$36,'07 Uspora casu'!$K$5:$O$5,1))-INDEX('07 Uspora casu'!$K$5:$O$5,MATCH(AM$36,'07 Uspora casu'!$K$5:$O$5,1)-1)))*AL46,IFERROR($E46/INDEX('07 Uspora casu'!$K15:$O15,MATCH(AM$36,'07 Uspora casu'!$K$5:$O$5,0)),(INDEX('07 Uspora casu'!$K15:$O15,MATCH(AM$36,'07 Uspora casu'!$K$5:$O$5,1))/INDEX('07 Uspora casu'!$K15:$O15,MATCH(AM$36,'07 Uspora casu'!$K$5:$O$5,1)+1))^(1/(INDEX('07 Uspora casu'!$K$5:$O$5,MATCH(AM$36,'07 Uspora casu'!$K$5:$O$5,1)+1)-INDEX('07 Uspora casu'!$K$5:$O$5,MATCH(AM$36,'07 Uspora casu'!$K$5:$O$5,1))))*AL46))),0)))</f>
        <v>0</v>
      </c>
      <c r="AN46" s="48">
        <f>IF($E46="",0,IF('07 Uspora casu'!$D$2="Jazdný čas",IFERROR(IF(AN$36&lt;MIN('07 Uspora casu'!$K$5:$O$5),AO46*('07 Uspora casu'!$K15/'07 Uspora casu'!$L15)^(1/('07 Uspora casu'!$L$5-'07 Uspora casu'!$K$5)),IF(AN$36&gt;MAX('07 Uspora casu'!$K$5:$O$5),(INDEX('07 Uspora casu'!$K15:$O15,MATCH(AN$36,'07 Uspora casu'!$K$5:$O$5,1))/INDEX('07 Uspora casu'!$K15:$O15,MATCH(AN$36,'07 Uspora casu'!$K$5:$O$5,1)-1))^(1/(INDEX('07 Uspora casu'!$K$5:$O$5,MATCH(AN$36,'07 Uspora casu'!$K$5:$O$5,1))-INDEX('07 Uspora casu'!$K$5:$O$5,MATCH(AN$36,'07 Uspora casu'!$K$5:$O$5,1)-1)))*AM46,IFERROR(INDEX('07 Uspora casu'!$K15:$O15,MATCH(AN$36,'07 Uspora casu'!$K$5:$O$5,0))/60,(INDEX('07 Uspora casu'!$K15:$O15,MATCH(AN$36,'07 Uspora casu'!$K$5:$O$5,1)+1)/INDEX('07 Uspora casu'!$K15:$O15,MATCH(AN$36,'07 Uspora casu'!$K$5:$O$5,1)))^(1/(INDEX('07 Uspora casu'!$K$5:$O$5,MATCH(AN$36,'07 Uspora casu'!$K$5:$O$5,1)+1)-INDEX('07 Uspora casu'!$K$5:$O$5,MATCH(AN$36,'07 Uspora casu'!$K$5:$O$5,1))))*AM46))),0),IFERROR(IF(AN$36&lt;MIN('07 Uspora casu'!$K$5:$O$5),AO46*('07 Uspora casu'!$L15/'07 Uspora casu'!$K15)^(1/('07 Uspora casu'!$L$5-'07 Uspora casu'!$K$5)),IF(AN$36&gt;MAX('07 Uspora casu'!$K$5:$O$5),(INDEX('07 Uspora casu'!$K15:$O15,MATCH(AN$36,'07 Uspora casu'!$K$5:$O$5,1)-1)/INDEX('07 Uspora casu'!$K15:$O15,MATCH(AN$36,'07 Uspora casu'!$K$5:$O$5,1)))^(1/(INDEX('07 Uspora casu'!$K$5:$O$5,MATCH(AN$36,'07 Uspora casu'!$K$5:$O$5,1))-INDEX('07 Uspora casu'!$K$5:$O$5,MATCH(AN$36,'07 Uspora casu'!$K$5:$O$5,1)-1)))*AM46,IFERROR($E46/INDEX('07 Uspora casu'!$K15:$O15,MATCH(AN$36,'07 Uspora casu'!$K$5:$O$5,0)),(INDEX('07 Uspora casu'!$K15:$O15,MATCH(AN$36,'07 Uspora casu'!$K$5:$O$5,1))/INDEX('07 Uspora casu'!$K15:$O15,MATCH(AN$36,'07 Uspora casu'!$K$5:$O$5,1)+1))^(1/(INDEX('07 Uspora casu'!$K$5:$O$5,MATCH(AN$36,'07 Uspora casu'!$K$5:$O$5,1)+1)-INDEX('07 Uspora casu'!$K$5:$O$5,MATCH(AN$36,'07 Uspora casu'!$K$5:$O$5,1))))*AM46))),0)))</f>
        <v>0</v>
      </c>
      <c r="AO46" s="48">
        <f>IF($E46="",0,IF('07 Uspora casu'!$D$2="Jazdný čas",IFERROR(IF(AO$36&lt;MIN('07 Uspora casu'!$K$5:$O$5),AP46*('07 Uspora casu'!$K15/'07 Uspora casu'!$L15)^(1/('07 Uspora casu'!$L$5-'07 Uspora casu'!$K$5)),IF(AO$36&gt;MAX('07 Uspora casu'!$K$5:$O$5),(INDEX('07 Uspora casu'!$K15:$O15,MATCH(AO$36,'07 Uspora casu'!$K$5:$O$5,1))/INDEX('07 Uspora casu'!$K15:$O15,MATCH(AO$36,'07 Uspora casu'!$K$5:$O$5,1)-1))^(1/(INDEX('07 Uspora casu'!$K$5:$O$5,MATCH(AO$36,'07 Uspora casu'!$K$5:$O$5,1))-INDEX('07 Uspora casu'!$K$5:$O$5,MATCH(AO$36,'07 Uspora casu'!$K$5:$O$5,1)-1)))*AN46,IFERROR(INDEX('07 Uspora casu'!$K15:$O15,MATCH(AO$36,'07 Uspora casu'!$K$5:$O$5,0))/60,(INDEX('07 Uspora casu'!$K15:$O15,MATCH(AO$36,'07 Uspora casu'!$K$5:$O$5,1)+1)/INDEX('07 Uspora casu'!$K15:$O15,MATCH(AO$36,'07 Uspora casu'!$K$5:$O$5,1)))^(1/(INDEX('07 Uspora casu'!$K$5:$O$5,MATCH(AO$36,'07 Uspora casu'!$K$5:$O$5,1)+1)-INDEX('07 Uspora casu'!$K$5:$O$5,MATCH(AO$36,'07 Uspora casu'!$K$5:$O$5,1))))*AN46))),0),IFERROR(IF(AO$36&lt;MIN('07 Uspora casu'!$K$5:$O$5),AP46*('07 Uspora casu'!$L15/'07 Uspora casu'!$K15)^(1/('07 Uspora casu'!$L$5-'07 Uspora casu'!$K$5)),IF(AO$36&gt;MAX('07 Uspora casu'!$K$5:$O$5),(INDEX('07 Uspora casu'!$K15:$O15,MATCH(AO$36,'07 Uspora casu'!$K$5:$O$5,1)-1)/INDEX('07 Uspora casu'!$K15:$O15,MATCH(AO$36,'07 Uspora casu'!$K$5:$O$5,1)))^(1/(INDEX('07 Uspora casu'!$K$5:$O$5,MATCH(AO$36,'07 Uspora casu'!$K$5:$O$5,1))-INDEX('07 Uspora casu'!$K$5:$O$5,MATCH(AO$36,'07 Uspora casu'!$K$5:$O$5,1)-1)))*AN46,IFERROR($E46/INDEX('07 Uspora casu'!$K15:$O15,MATCH(AO$36,'07 Uspora casu'!$K$5:$O$5,0)),(INDEX('07 Uspora casu'!$K15:$O15,MATCH(AO$36,'07 Uspora casu'!$K$5:$O$5,1))/INDEX('07 Uspora casu'!$K15:$O15,MATCH(AO$36,'07 Uspora casu'!$K$5:$O$5,1)+1))^(1/(INDEX('07 Uspora casu'!$K$5:$O$5,MATCH(AO$36,'07 Uspora casu'!$K$5:$O$5,1)+1)-INDEX('07 Uspora casu'!$K$5:$O$5,MATCH(AO$36,'07 Uspora casu'!$K$5:$O$5,1))))*AN46))),0)))</f>
        <v>0</v>
      </c>
      <c r="AP46" s="48">
        <f>IF($E46="",0,IF('07 Uspora casu'!$D$2="Jazdný čas",IFERROR(IF(AP$36&lt;MIN('07 Uspora casu'!$K$5:$O$5),AQ46*('07 Uspora casu'!$K15/'07 Uspora casu'!$L15)^(1/('07 Uspora casu'!$L$5-'07 Uspora casu'!$K$5)),IF(AP$36&gt;MAX('07 Uspora casu'!$K$5:$O$5),(INDEX('07 Uspora casu'!$K15:$O15,MATCH(AP$36,'07 Uspora casu'!$K$5:$O$5,1))/INDEX('07 Uspora casu'!$K15:$O15,MATCH(AP$36,'07 Uspora casu'!$K$5:$O$5,1)-1))^(1/(INDEX('07 Uspora casu'!$K$5:$O$5,MATCH(AP$36,'07 Uspora casu'!$K$5:$O$5,1))-INDEX('07 Uspora casu'!$K$5:$O$5,MATCH(AP$36,'07 Uspora casu'!$K$5:$O$5,1)-1)))*AO46,IFERROR(INDEX('07 Uspora casu'!$K15:$O15,MATCH(AP$36,'07 Uspora casu'!$K$5:$O$5,0))/60,(INDEX('07 Uspora casu'!$K15:$O15,MATCH(AP$36,'07 Uspora casu'!$K$5:$O$5,1)+1)/INDEX('07 Uspora casu'!$K15:$O15,MATCH(AP$36,'07 Uspora casu'!$K$5:$O$5,1)))^(1/(INDEX('07 Uspora casu'!$K$5:$O$5,MATCH(AP$36,'07 Uspora casu'!$K$5:$O$5,1)+1)-INDEX('07 Uspora casu'!$K$5:$O$5,MATCH(AP$36,'07 Uspora casu'!$K$5:$O$5,1))))*AO46))),0),IFERROR(IF(AP$36&lt;MIN('07 Uspora casu'!$K$5:$O$5),AQ46*('07 Uspora casu'!$L15/'07 Uspora casu'!$K15)^(1/('07 Uspora casu'!$L$5-'07 Uspora casu'!$K$5)),IF(AP$36&gt;MAX('07 Uspora casu'!$K$5:$O$5),(INDEX('07 Uspora casu'!$K15:$O15,MATCH(AP$36,'07 Uspora casu'!$K$5:$O$5,1)-1)/INDEX('07 Uspora casu'!$K15:$O15,MATCH(AP$36,'07 Uspora casu'!$K$5:$O$5,1)))^(1/(INDEX('07 Uspora casu'!$K$5:$O$5,MATCH(AP$36,'07 Uspora casu'!$K$5:$O$5,1))-INDEX('07 Uspora casu'!$K$5:$O$5,MATCH(AP$36,'07 Uspora casu'!$K$5:$O$5,1)-1)))*AO46,IFERROR($E46/INDEX('07 Uspora casu'!$K15:$O15,MATCH(AP$36,'07 Uspora casu'!$K$5:$O$5,0)),(INDEX('07 Uspora casu'!$K15:$O15,MATCH(AP$36,'07 Uspora casu'!$K$5:$O$5,1))/INDEX('07 Uspora casu'!$K15:$O15,MATCH(AP$36,'07 Uspora casu'!$K$5:$O$5,1)+1))^(1/(INDEX('07 Uspora casu'!$K$5:$O$5,MATCH(AP$36,'07 Uspora casu'!$K$5:$O$5,1)+1)-INDEX('07 Uspora casu'!$K$5:$O$5,MATCH(AP$36,'07 Uspora casu'!$K$5:$O$5,1))))*AO46))),0)))</f>
        <v>0</v>
      </c>
      <c r="AQ46" s="48">
        <f>IF($E46="",0,IF('07 Uspora casu'!$D$2="Jazdný čas",IFERROR(IF(AQ$36&lt;MIN('07 Uspora casu'!$K$5:$O$5),AR46*('07 Uspora casu'!$K15/'07 Uspora casu'!$L15)^(1/('07 Uspora casu'!$L$5-'07 Uspora casu'!$K$5)),IF(AQ$36&gt;MAX('07 Uspora casu'!$K$5:$O$5),(INDEX('07 Uspora casu'!$K15:$O15,MATCH(AQ$36,'07 Uspora casu'!$K$5:$O$5,1))/INDEX('07 Uspora casu'!$K15:$O15,MATCH(AQ$36,'07 Uspora casu'!$K$5:$O$5,1)-1))^(1/(INDEX('07 Uspora casu'!$K$5:$O$5,MATCH(AQ$36,'07 Uspora casu'!$K$5:$O$5,1))-INDEX('07 Uspora casu'!$K$5:$O$5,MATCH(AQ$36,'07 Uspora casu'!$K$5:$O$5,1)-1)))*AP46,IFERROR(INDEX('07 Uspora casu'!$K15:$O15,MATCH(AQ$36,'07 Uspora casu'!$K$5:$O$5,0))/60,(INDEX('07 Uspora casu'!$K15:$O15,MATCH(AQ$36,'07 Uspora casu'!$K$5:$O$5,1)+1)/INDEX('07 Uspora casu'!$K15:$O15,MATCH(AQ$36,'07 Uspora casu'!$K$5:$O$5,1)))^(1/(INDEX('07 Uspora casu'!$K$5:$O$5,MATCH(AQ$36,'07 Uspora casu'!$K$5:$O$5,1)+1)-INDEX('07 Uspora casu'!$K$5:$O$5,MATCH(AQ$36,'07 Uspora casu'!$K$5:$O$5,1))))*AP46))),0),IFERROR(IF(AQ$36&lt;MIN('07 Uspora casu'!$K$5:$O$5),AR46*('07 Uspora casu'!$L15/'07 Uspora casu'!$K15)^(1/('07 Uspora casu'!$L$5-'07 Uspora casu'!$K$5)),IF(AQ$36&gt;MAX('07 Uspora casu'!$K$5:$O$5),(INDEX('07 Uspora casu'!$K15:$O15,MATCH(AQ$36,'07 Uspora casu'!$K$5:$O$5,1)-1)/INDEX('07 Uspora casu'!$K15:$O15,MATCH(AQ$36,'07 Uspora casu'!$K$5:$O$5,1)))^(1/(INDEX('07 Uspora casu'!$K$5:$O$5,MATCH(AQ$36,'07 Uspora casu'!$K$5:$O$5,1))-INDEX('07 Uspora casu'!$K$5:$O$5,MATCH(AQ$36,'07 Uspora casu'!$K$5:$O$5,1)-1)))*AP46,IFERROR($E46/INDEX('07 Uspora casu'!$K15:$O15,MATCH(AQ$36,'07 Uspora casu'!$K$5:$O$5,0)),(INDEX('07 Uspora casu'!$K15:$O15,MATCH(AQ$36,'07 Uspora casu'!$K$5:$O$5,1))/INDEX('07 Uspora casu'!$K15:$O15,MATCH(AQ$36,'07 Uspora casu'!$K$5:$O$5,1)+1))^(1/(INDEX('07 Uspora casu'!$K$5:$O$5,MATCH(AQ$36,'07 Uspora casu'!$K$5:$O$5,1)+1)-INDEX('07 Uspora casu'!$K$5:$O$5,MATCH(AQ$36,'07 Uspora casu'!$K$5:$O$5,1))))*AP46))),0)))</f>
        <v>0</v>
      </c>
      <c r="AR46" s="48">
        <f>IF($E46="",0,IF('07 Uspora casu'!$D$2="Jazdný čas",IFERROR(IF(AR$36&lt;MIN('07 Uspora casu'!$K$5:$O$5),AS46*('07 Uspora casu'!$K15/'07 Uspora casu'!$L15)^(1/('07 Uspora casu'!$L$5-'07 Uspora casu'!$K$5)),IF(AR$36&gt;MAX('07 Uspora casu'!$K$5:$O$5),(INDEX('07 Uspora casu'!$K15:$O15,MATCH(AR$36,'07 Uspora casu'!$K$5:$O$5,1))/INDEX('07 Uspora casu'!$K15:$O15,MATCH(AR$36,'07 Uspora casu'!$K$5:$O$5,1)-1))^(1/(INDEX('07 Uspora casu'!$K$5:$O$5,MATCH(AR$36,'07 Uspora casu'!$K$5:$O$5,1))-INDEX('07 Uspora casu'!$K$5:$O$5,MATCH(AR$36,'07 Uspora casu'!$K$5:$O$5,1)-1)))*AQ46,IFERROR(INDEX('07 Uspora casu'!$K15:$O15,MATCH(AR$36,'07 Uspora casu'!$K$5:$O$5,0))/60,(INDEX('07 Uspora casu'!$K15:$O15,MATCH(AR$36,'07 Uspora casu'!$K$5:$O$5,1)+1)/INDEX('07 Uspora casu'!$K15:$O15,MATCH(AR$36,'07 Uspora casu'!$K$5:$O$5,1)))^(1/(INDEX('07 Uspora casu'!$K$5:$O$5,MATCH(AR$36,'07 Uspora casu'!$K$5:$O$5,1)+1)-INDEX('07 Uspora casu'!$K$5:$O$5,MATCH(AR$36,'07 Uspora casu'!$K$5:$O$5,1))))*AQ46))),0),IFERROR(IF(AR$36&lt;MIN('07 Uspora casu'!$K$5:$O$5),AS46*('07 Uspora casu'!$L15/'07 Uspora casu'!$K15)^(1/('07 Uspora casu'!$L$5-'07 Uspora casu'!$K$5)),IF(AR$36&gt;MAX('07 Uspora casu'!$K$5:$O$5),(INDEX('07 Uspora casu'!$K15:$O15,MATCH(AR$36,'07 Uspora casu'!$K$5:$O$5,1)-1)/INDEX('07 Uspora casu'!$K15:$O15,MATCH(AR$36,'07 Uspora casu'!$K$5:$O$5,1)))^(1/(INDEX('07 Uspora casu'!$K$5:$O$5,MATCH(AR$36,'07 Uspora casu'!$K$5:$O$5,1))-INDEX('07 Uspora casu'!$K$5:$O$5,MATCH(AR$36,'07 Uspora casu'!$K$5:$O$5,1)-1)))*AQ46,IFERROR($E46/INDEX('07 Uspora casu'!$K15:$O15,MATCH(AR$36,'07 Uspora casu'!$K$5:$O$5,0)),(INDEX('07 Uspora casu'!$K15:$O15,MATCH(AR$36,'07 Uspora casu'!$K$5:$O$5,1))/INDEX('07 Uspora casu'!$K15:$O15,MATCH(AR$36,'07 Uspora casu'!$K$5:$O$5,1)+1))^(1/(INDEX('07 Uspora casu'!$K$5:$O$5,MATCH(AR$36,'07 Uspora casu'!$K$5:$O$5,1)+1)-INDEX('07 Uspora casu'!$K$5:$O$5,MATCH(AR$36,'07 Uspora casu'!$K$5:$O$5,1))))*AQ46))),0)))</f>
        <v>0</v>
      </c>
      <c r="AS46" s="48">
        <f>IF($E46="",0,IF('07 Uspora casu'!$D$2="Jazdný čas",IFERROR(IF(AS$36&lt;MIN('07 Uspora casu'!$K$5:$O$5),AT46*('07 Uspora casu'!$K15/'07 Uspora casu'!$L15)^(1/('07 Uspora casu'!$L$5-'07 Uspora casu'!$K$5)),IF(AS$36&gt;MAX('07 Uspora casu'!$K$5:$O$5),(INDEX('07 Uspora casu'!$K15:$O15,MATCH(AS$36,'07 Uspora casu'!$K$5:$O$5,1))/INDEX('07 Uspora casu'!$K15:$O15,MATCH(AS$36,'07 Uspora casu'!$K$5:$O$5,1)-1))^(1/(INDEX('07 Uspora casu'!$K$5:$O$5,MATCH(AS$36,'07 Uspora casu'!$K$5:$O$5,1))-INDEX('07 Uspora casu'!$K$5:$O$5,MATCH(AS$36,'07 Uspora casu'!$K$5:$O$5,1)-1)))*AR46,IFERROR(INDEX('07 Uspora casu'!$K15:$O15,MATCH(AS$36,'07 Uspora casu'!$K$5:$O$5,0))/60,(INDEX('07 Uspora casu'!$K15:$O15,MATCH(AS$36,'07 Uspora casu'!$K$5:$O$5,1)+1)/INDEX('07 Uspora casu'!$K15:$O15,MATCH(AS$36,'07 Uspora casu'!$K$5:$O$5,1)))^(1/(INDEX('07 Uspora casu'!$K$5:$O$5,MATCH(AS$36,'07 Uspora casu'!$K$5:$O$5,1)+1)-INDEX('07 Uspora casu'!$K$5:$O$5,MATCH(AS$36,'07 Uspora casu'!$K$5:$O$5,1))))*AR46))),0),IFERROR(IF(AS$36&lt;MIN('07 Uspora casu'!$K$5:$O$5),AT46*('07 Uspora casu'!$L15/'07 Uspora casu'!$K15)^(1/('07 Uspora casu'!$L$5-'07 Uspora casu'!$K$5)),IF(AS$36&gt;MAX('07 Uspora casu'!$K$5:$O$5),(INDEX('07 Uspora casu'!$K15:$O15,MATCH(AS$36,'07 Uspora casu'!$K$5:$O$5,1)-1)/INDEX('07 Uspora casu'!$K15:$O15,MATCH(AS$36,'07 Uspora casu'!$K$5:$O$5,1)))^(1/(INDEX('07 Uspora casu'!$K$5:$O$5,MATCH(AS$36,'07 Uspora casu'!$K$5:$O$5,1))-INDEX('07 Uspora casu'!$K$5:$O$5,MATCH(AS$36,'07 Uspora casu'!$K$5:$O$5,1)-1)))*AR46,IFERROR($E46/INDEX('07 Uspora casu'!$K15:$O15,MATCH(AS$36,'07 Uspora casu'!$K$5:$O$5,0)),(INDEX('07 Uspora casu'!$K15:$O15,MATCH(AS$36,'07 Uspora casu'!$K$5:$O$5,1))/INDEX('07 Uspora casu'!$K15:$O15,MATCH(AS$36,'07 Uspora casu'!$K$5:$O$5,1)+1))^(1/(INDEX('07 Uspora casu'!$K$5:$O$5,MATCH(AS$36,'07 Uspora casu'!$K$5:$O$5,1)+1)-INDEX('07 Uspora casu'!$K$5:$O$5,MATCH(AS$36,'07 Uspora casu'!$K$5:$O$5,1))))*AR46))),0)))</f>
        <v>0</v>
      </c>
      <c r="AT46" s="48">
        <f>IF($E46="",0,IF('07 Uspora casu'!$D$2="Jazdný čas",IFERROR(IF(AT$36&lt;MIN('07 Uspora casu'!$K$5:$O$5),AU46*('07 Uspora casu'!$K15/'07 Uspora casu'!$L15)^(1/('07 Uspora casu'!$L$5-'07 Uspora casu'!$K$5)),IF(AT$36&gt;MAX('07 Uspora casu'!$K$5:$O$5),(INDEX('07 Uspora casu'!$K15:$O15,MATCH(AT$36,'07 Uspora casu'!$K$5:$O$5,1))/INDEX('07 Uspora casu'!$K15:$O15,MATCH(AT$36,'07 Uspora casu'!$K$5:$O$5,1)-1))^(1/(INDEX('07 Uspora casu'!$K$5:$O$5,MATCH(AT$36,'07 Uspora casu'!$K$5:$O$5,1))-INDEX('07 Uspora casu'!$K$5:$O$5,MATCH(AT$36,'07 Uspora casu'!$K$5:$O$5,1)-1)))*AS46,IFERROR(INDEX('07 Uspora casu'!$K15:$O15,MATCH(AT$36,'07 Uspora casu'!$K$5:$O$5,0))/60,(INDEX('07 Uspora casu'!$K15:$O15,MATCH(AT$36,'07 Uspora casu'!$K$5:$O$5,1)+1)/INDEX('07 Uspora casu'!$K15:$O15,MATCH(AT$36,'07 Uspora casu'!$K$5:$O$5,1)))^(1/(INDEX('07 Uspora casu'!$K$5:$O$5,MATCH(AT$36,'07 Uspora casu'!$K$5:$O$5,1)+1)-INDEX('07 Uspora casu'!$K$5:$O$5,MATCH(AT$36,'07 Uspora casu'!$K$5:$O$5,1))))*AS46))),0),IFERROR(IF(AT$36&lt;MIN('07 Uspora casu'!$K$5:$O$5),AU46*('07 Uspora casu'!$L15/'07 Uspora casu'!$K15)^(1/('07 Uspora casu'!$L$5-'07 Uspora casu'!$K$5)),IF(AT$36&gt;MAX('07 Uspora casu'!$K$5:$O$5),(INDEX('07 Uspora casu'!$K15:$O15,MATCH(AT$36,'07 Uspora casu'!$K$5:$O$5,1)-1)/INDEX('07 Uspora casu'!$K15:$O15,MATCH(AT$36,'07 Uspora casu'!$K$5:$O$5,1)))^(1/(INDEX('07 Uspora casu'!$K$5:$O$5,MATCH(AT$36,'07 Uspora casu'!$K$5:$O$5,1))-INDEX('07 Uspora casu'!$K$5:$O$5,MATCH(AT$36,'07 Uspora casu'!$K$5:$O$5,1)-1)))*AS46,IFERROR($E46/INDEX('07 Uspora casu'!$K15:$O15,MATCH(AT$36,'07 Uspora casu'!$K$5:$O$5,0)),(INDEX('07 Uspora casu'!$K15:$O15,MATCH(AT$36,'07 Uspora casu'!$K$5:$O$5,1))/INDEX('07 Uspora casu'!$K15:$O15,MATCH(AT$36,'07 Uspora casu'!$K$5:$O$5,1)+1))^(1/(INDEX('07 Uspora casu'!$K$5:$O$5,MATCH(AT$36,'07 Uspora casu'!$K$5:$O$5,1)+1)-INDEX('07 Uspora casu'!$K$5:$O$5,MATCH(AT$36,'07 Uspora casu'!$K$5:$O$5,1))))*AS46))),0)))</f>
        <v>0</v>
      </c>
      <c r="AU46" s="48">
        <f>IF($E46="",0,IF('07 Uspora casu'!$D$2="Jazdný čas",IFERROR(IF(AU$36&lt;MIN('07 Uspora casu'!$K$5:$O$5),AV46*('07 Uspora casu'!$K15/'07 Uspora casu'!$L15)^(1/('07 Uspora casu'!$L$5-'07 Uspora casu'!$K$5)),IF(AU$36&gt;MAX('07 Uspora casu'!$K$5:$O$5),(INDEX('07 Uspora casu'!$K15:$O15,MATCH(AU$36,'07 Uspora casu'!$K$5:$O$5,1))/INDEX('07 Uspora casu'!$K15:$O15,MATCH(AU$36,'07 Uspora casu'!$K$5:$O$5,1)-1))^(1/(INDEX('07 Uspora casu'!$K$5:$O$5,MATCH(AU$36,'07 Uspora casu'!$K$5:$O$5,1))-INDEX('07 Uspora casu'!$K$5:$O$5,MATCH(AU$36,'07 Uspora casu'!$K$5:$O$5,1)-1)))*AT46,IFERROR(INDEX('07 Uspora casu'!$K15:$O15,MATCH(AU$36,'07 Uspora casu'!$K$5:$O$5,0))/60,(INDEX('07 Uspora casu'!$K15:$O15,MATCH(AU$36,'07 Uspora casu'!$K$5:$O$5,1)+1)/INDEX('07 Uspora casu'!$K15:$O15,MATCH(AU$36,'07 Uspora casu'!$K$5:$O$5,1)))^(1/(INDEX('07 Uspora casu'!$K$5:$O$5,MATCH(AU$36,'07 Uspora casu'!$K$5:$O$5,1)+1)-INDEX('07 Uspora casu'!$K$5:$O$5,MATCH(AU$36,'07 Uspora casu'!$K$5:$O$5,1))))*AT46))),0),IFERROR(IF(AU$36&lt;MIN('07 Uspora casu'!$K$5:$O$5),AV46*('07 Uspora casu'!$L15/'07 Uspora casu'!$K15)^(1/('07 Uspora casu'!$L$5-'07 Uspora casu'!$K$5)),IF(AU$36&gt;MAX('07 Uspora casu'!$K$5:$O$5),(INDEX('07 Uspora casu'!$K15:$O15,MATCH(AU$36,'07 Uspora casu'!$K$5:$O$5,1)-1)/INDEX('07 Uspora casu'!$K15:$O15,MATCH(AU$36,'07 Uspora casu'!$K$5:$O$5,1)))^(1/(INDEX('07 Uspora casu'!$K$5:$O$5,MATCH(AU$36,'07 Uspora casu'!$K$5:$O$5,1))-INDEX('07 Uspora casu'!$K$5:$O$5,MATCH(AU$36,'07 Uspora casu'!$K$5:$O$5,1)-1)))*AT46,IFERROR($E46/INDEX('07 Uspora casu'!$K15:$O15,MATCH(AU$36,'07 Uspora casu'!$K$5:$O$5,0)),(INDEX('07 Uspora casu'!$K15:$O15,MATCH(AU$36,'07 Uspora casu'!$K$5:$O$5,1))/INDEX('07 Uspora casu'!$K15:$O15,MATCH(AU$36,'07 Uspora casu'!$K$5:$O$5,1)+1))^(1/(INDEX('07 Uspora casu'!$K$5:$O$5,MATCH(AU$36,'07 Uspora casu'!$K$5:$O$5,1)+1)-INDEX('07 Uspora casu'!$K$5:$O$5,MATCH(AU$36,'07 Uspora casu'!$K$5:$O$5,1))))*AT46))),0)))</f>
        <v>0</v>
      </c>
      <c r="AV46" s="48">
        <f>IF($E46="",0,IF('07 Uspora casu'!$D$2="Jazdný čas",IFERROR(IF(AV$36&lt;MIN('07 Uspora casu'!$K$5:$O$5),AW46*('07 Uspora casu'!$K15/'07 Uspora casu'!$L15)^(1/('07 Uspora casu'!$L$5-'07 Uspora casu'!$K$5)),IF(AV$36&gt;MAX('07 Uspora casu'!$K$5:$O$5),(INDEX('07 Uspora casu'!$K15:$O15,MATCH(AV$36,'07 Uspora casu'!$K$5:$O$5,1))/INDEX('07 Uspora casu'!$K15:$O15,MATCH(AV$36,'07 Uspora casu'!$K$5:$O$5,1)-1))^(1/(INDEX('07 Uspora casu'!$K$5:$O$5,MATCH(AV$36,'07 Uspora casu'!$K$5:$O$5,1))-INDEX('07 Uspora casu'!$K$5:$O$5,MATCH(AV$36,'07 Uspora casu'!$K$5:$O$5,1)-1)))*AU46,IFERROR(INDEX('07 Uspora casu'!$K15:$O15,MATCH(AV$36,'07 Uspora casu'!$K$5:$O$5,0))/60,(INDEX('07 Uspora casu'!$K15:$O15,MATCH(AV$36,'07 Uspora casu'!$K$5:$O$5,1)+1)/INDEX('07 Uspora casu'!$K15:$O15,MATCH(AV$36,'07 Uspora casu'!$K$5:$O$5,1)))^(1/(INDEX('07 Uspora casu'!$K$5:$O$5,MATCH(AV$36,'07 Uspora casu'!$K$5:$O$5,1)+1)-INDEX('07 Uspora casu'!$K$5:$O$5,MATCH(AV$36,'07 Uspora casu'!$K$5:$O$5,1))))*AU46))),0),IFERROR(IF(AV$36&lt;MIN('07 Uspora casu'!$K$5:$O$5),AW46*('07 Uspora casu'!$L15/'07 Uspora casu'!$K15)^(1/('07 Uspora casu'!$L$5-'07 Uspora casu'!$K$5)),IF(AV$36&gt;MAX('07 Uspora casu'!$K$5:$O$5),(INDEX('07 Uspora casu'!$K15:$O15,MATCH(AV$36,'07 Uspora casu'!$K$5:$O$5,1)-1)/INDEX('07 Uspora casu'!$K15:$O15,MATCH(AV$36,'07 Uspora casu'!$K$5:$O$5,1)))^(1/(INDEX('07 Uspora casu'!$K$5:$O$5,MATCH(AV$36,'07 Uspora casu'!$K$5:$O$5,1))-INDEX('07 Uspora casu'!$K$5:$O$5,MATCH(AV$36,'07 Uspora casu'!$K$5:$O$5,1)-1)))*AU46,IFERROR($E46/INDEX('07 Uspora casu'!$K15:$O15,MATCH(AV$36,'07 Uspora casu'!$K$5:$O$5,0)),(INDEX('07 Uspora casu'!$K15:$O15,MATCH(AV$36,'07 Uspora casu'!$K$5:$O$5,1))/INDEX('07 Uspora casu'!$K15:$O15,MATCH(AV$36,'07 Uspora casu'!$K$5:$O$5,1)+1))^(1/(INDEX('07 Uspora casu'!$K$5:$O$5,MATCH(AV$36,'07 Uspora casu'!$K$5:$O$5,1)+1)-INDEX('07 Uspora casu'!$K$5:$O$5,MATCH(AV$36,'07 Uspora casu'!$K$5:$O$5,1))))*AU46))),0)))</f>
        <v>0</v>
      </c>
      <c r="AW46" s="48">
        <f>IF($E46="",0,IF('07 Uspora casu'!$D$2="Jazdný čas",IFERROR(IF(AW$36&lt;MIN('07 Uspora casu'!$K$5:$O$5),AX46*('07 Uspora casu'!$K15/'07 Uspora casu'!$L15)^(1/('07 Uspora casu'!$L$5-'07 Uspora casu'!$K$5)),IF(AW$36&gt;MAX('07 Uspora casu'!$K$5:$O$5),(INDEX('07 Uspora casu'!$K15:$O15,MATCH(AW$36,'07 Uspora casu'!$K$5:$O$5,1))/INDEX('07 Uspora casu'!$K15:$O15,MATCH(AW$36,'07 Uspora casu'!$K$5:$O$5,1)-1))^(1/(INDEX('07 Uspora casu'!$K$5:$O$5,MATCH(AW$36,'07 Uspora casu'!$K$5:$O$5,1))-INDEX('07 Uspora casu'!$K$5:$O$5,MATCH(AW$36,'07 Uspora casu'!$K$5:$O$5,1)-1)))*AV46,IFERROR(INDEX('07 Uspora casu'!$K15:$O15,MATCH(AW$36,'07 Uspora casu'!$K$5:$O$5,0))/60,(INDEX('07 Uspora casu'!$K15:$O15,MATCH(AW$36,'07 Uspora casu'!$K$5:$O$5,1)+1)/INDEX('07 Uspora casu'!$K15:$O15,MATCH(AW$36,'07 Uspora casu'!$K$5:$O$5,1)))^(1/(INDEX('07 Uspora casu'!$K$5:$O$5,MATCH(AW$36,'07 Uspora casu'!$K$5:$O$5,1)+1)-INDEX('07 Uspora casu'!$K$5:$O$5,MATCH(AW$36,'07 Uspora casu'!$K$5:$O$5,1))))*AV46))),0),IFERROR(IF(AW$36&lt;MIN('07 Uspora casu'!$K$5:$O$5),AX46*('07 Uspora casu'!$L15/'07 Uspora casu'!$K15)^(1/('07 Uspora casu'!$L$5-'07 Uspora casu'!$K$5)),IF(AW$36&gt;MAX('07 Uspora casu'!$K$5:$O$5),(INDEX('07 Uspora casu'!$K15:$O15,MATCH(AW$36,'07 Uspora casu'!$K$5:$O$5,1)-1)/INDEX('07 Uspora casu'!$K15:$O15,MATCH(AW$36,'07 Uspora casu'!$K$5:$O$5,1)))^(1/(INDEX('07 Uspora casu'!$K$5:$O$5,MATCH(AW$36,'07 Uspora casu'!$K$5:$O$5,1))-INDEX('07 Uspora casu'!$K$5:$O$5,MATCH(AW$36,'07 Uspora casu'!$K$5:$O$5,1)-1)))*AV46,IFERROR($E46/INDEX('07 Uspora casu'!$K15:$O15,MATCH(AW$36,'07 Uspora casu'!$K$5:$O$5,0)),(INDEX('07 Uspora casu'!$K15:$O15,MATCH(AW$36,'07 Uspora casu'!$K$5:$O$5,1))/INDEX('07 Uspora casu'!$K15:$O15,MATCH(AW$36,'07 Uspora casu'!$K$5:$O$5,1)+1))^(1/(INDEX('07 Uspora casu'!$K$5:$O$5,MATCH(AW$36,'07 Uspora casu'!$K$5:$O$5,1)+1)-INDEX('07 Uspora casu'!$K$5:$O$5,MATCH(AW$36,'07 Uspora casu'!$K$5:$O$5,1))))*AV46))),0)))</f>
        <v>0</v>
      </c>
      <c r="AX46" s="48">
        <f>IF($E46="",0,IF('07 Uspora casu'!$D$2="Jazdný čas",IFERROR(IF(AX$36&lt;MIN('07 Uspora casu'!$K$5:$O$5),AY46*('07 Uspora casu'!$K15/'07 Uspora casu'!$L15)^(1/('07 Uspora casu'!$L$5-'07 Uspora casu'!$K$5)),IF(AX$36&gt;MAX('07 Uspora casu'!$K$5:$O$5),(INDEX('07 Uspora casu'!$K15:$O15,MATCH(AX$36,'07 Uspora casu'!$K$5:$O$5,1))/INDEX('07 Uspora casu'!$K15:$O15,MATCH(AX$36,'07 Uspora casu'!$K$5:$O$5,1)-1))^(1/(INDEX('07 Uspora casu'!$K$5:$O$5,MATCH(AX$36,'07 Uspora casu'!$K$5:$O$5,1))-INDEX('07 Uspora casu'!$K$5:$O$5,MATCH(AX$36,'07 Uspora casu'!$K$5:$O$5,1)-1)))*AW46,IFERROR(INDEX('07 Uspora casu'!$K15:$O15,MATCH(AX$36,'07 Uspora casu'!$K$5:$O$5,0))/60,(INDEX('07 Uspora casu'!$K15:$O15,MATCH(AX$36,'07 Uspora casu'!$K$5:$O$5,1)+1)/INDEX('07 Uspora casu'!$K15:$O15,MATCH(AX$36,'07 Uspora casu'!$K$5:$O$5,1)))^(1/(INDEX('07 Uspora casu'!$K$5:$O$5,MATCH(AX$36,'07 Uspora casu'!$K$5:$O$5,1)+1)-INDEX('07 Uspora casu'!$K$5:$O$5,MATCH(AX$36,'07 Uspora casu'!$K$5:$O$5,1))))*AW46))),0),IFERROR(IF(AX$36&lt;MIN('07 Uspora casu'!$K$5:$O$5),AY46*('07 Uspora casu'!$L15/'07 Uspora casu'!$K15)^(1/('07 Uspora casu'!$L$5-'07 Uspora casu'!$K$5)),IF(AX$36&gt;MAX('07 Uspora casu'!$K$5:$O$5),(INDEX('07 Uspora casu'!$K15:$O15,MATCH(AX$36,'07 Uspora casu'!$K$5:$O$5,1)-1)/INDEX('07 Uspora casu'!$K15:$O15,MATCH(AX$36,'07 Uspora casu'!$K$5:$O$5,1)))^(1/(INDEX('07 Uspora casu'!$K$5:$O$5,MATCH(AX$36,'07 Uspora casu'!$K$5:$O$5,1))-INDEX('07 Uspora casu'!$K$5:$O$5,MATCH(AX$36,'07 Uspora casu'!$K$5:$O$5,1)-1)))*AW46,IFERROR($E46/INDEX('07 Uspora casu'!$K15:$O15,MATCH(AX$36,'07 Uspora casu'!$K$5:$O$5,0)),(INDEX('07 Uspora casu'!$K15:$O15,MATCH(AX$36,'07 Uspora casu'!$K$5:$O$5,1))/INDEX('07 Uspora casu'!$K15:$O15,MATCH(AX$36,'07 Uspora casu'!$K$5:$O$5,1)+1))^(1/(INDEX('07 Uspora casu'!$K$5:$O$5,MATCH(AX$36,'07 Uspora casu'!$K$5:$O$5,1)+1)-INDEX('07 Uspora casu'!$K$5:$O$5,MATCH(AX$36,'07 Uspora casu'!$K$5:$O$5,1))))*AW46))),0)))</f>
        <v>0</v>
      </c>
      <c r="AY46" s="48">
        <f>IF($E46="",0,IF('07 Uspora casu'!$D$2="Jazdný čas",IFERROR(IF(AY$36&lt;MIN('07 Uspora casu'!$K$5:$O$5),AZ46*('07 Uspora casu'!$K15/'07 Uspora casu'!$L15)^(1/('07 Uspora casu'!$L$5-'07 Uspora casu'!$K$5)),IF(AY$36&gt;MAX('07 Uspora casu'!$K$5:$O$5),(INDEX('07 Uspora casu'!$K15:$O15,MATCH(AY$36,'07 Uspora casu'!$K$5:$O$5,1))/INDEX('07 Uspora casu'!$K15:$O15,MATCH(AY$36,'07 Uspora casu'!$K$5:$O$5,1)-1))^(1/(INDEX('07 Uspora casu'!$K$5:$O$5,MATCH(AY$36,'07 Uspora casu'!$K$5:$O$5,1))-INDEX('07 Uspora casu'!$K$5:$O$5,MATCH(AY$36,'07 Uspora casu'!$K$5:$O$5,1)-1)))*AX46,IFERROR(INDEX('07 Uspora casu'!$K15:$O15,MATCH(AY$36,'07 Uspora casu'!$K$5:$O$5,0))/60,(INDEX('07 Uspora casu'!$K15:$O15,MATCH(AY$36,'07 Uspora casu'!$K$5:$O$5,1)+1)/INDEX('07 Uspora casu'!$K15:$O15,MATCH(AY$36,'07 Uspora casu'!$K$5:$O$5,1)))^(1/(INDEX('07 Uspora casu'!$K$5:$O$5,MATCH(AY$36,'07 Uspora casu'!$K$5:$O$5,1)+1)-INDEX('07 Uspora casu'!$K$5:$O$5,MATCH(AY$36,'07 Uspora casu'!$K$5:$O$5,1))))*AX46))),0),IFERROR(IF(AY$36&lt;MIN('07 Uspora casu'!$K$5:$O$5),AZ46*('07 Uspora casu'!$L15/'07 Uspora casu'!$K15)^(1/('07 Uspora casu'!$L$5-'07 Uspora casu'!$K$5)),IF(AY$36&gt;MAX('07 Uspora casu'!$K$5:$O$5),(INDEX('07 Uspora casu'!$K15:$O15,MATCH(AY$36,'07 Uspora casu'!$K$5:$O$5,1)-1)/INDEX('07 Uspora casu'!$K15:$O15,MATCH(AY$36,'07 Uspora casu'!$K$5:$O$5,1)))^(1/(INDEX('07 Uspora casu'!$K$5:$O$5,MATCH(AY$36,'07 Uspora casu'!$K$5:$O$5,1))-INDEX('07 Uspora casu'!$K$5:$O$5,MATCH(AY$36,'07 Uspora casu'!$K$5:$O$5,1)-1)))*AX46,IFERROR($E46/INDEX('07 Uspora casu'!$K15:$O15,MATCH(AY$36,'07 Uspora casu'!$K$5:$O$5,0)),(INDEX('07 Uspora casu'!$K15:$O15,MATCH(AY$36,'07 Uspora casu'!$K$5:$O$5,1))/INDEX('07 Uspora casu'!$K15:$O15,MATCH(AY$36,'07 Uspora casu'!$K$5:$O$5,1)+1))^(1/(INDEX('07 Uspora casu'!$K$5:$O$5,MATCH(AY$36,'07 Uspora casu'!$K$5:$O$5,1)+1)-INDEX('07 Uspora casu'!$K$5:$O$5,MATCH(AY$36,'07 Uspora casu'!$K$5:$O$5,1))))*AX46))),0)))</f>
        <v>0</v>
      </c>
      <c r="AZ46" s="48">
        <f>IF($E46="",0,IF('07 Uspora casu'!$D$2="Jazdný čas",IFERROR(IF(AZ$36&lt;MIN('07 Uspora casu'!$K$5:$O$5),BA46*('07 Uspora casu'!$K15/'07 Uspora casu'!$L15)^(1/('07 Uspora casu'!$L$5-'07 Uspora casu'!$K$5)),IF(AZ$36&gt;MAX('07 Uspora casu'!$K$5:$O$5),(INDEX('07 Uspora casu'!$K15:$O15,MATCH(AZ$36,'07 Uspora casu'!$K$5:$O$5,1))/INDEX('07 Uspora casu'!$K15:$O15,MATCH(AZ$36,'07 Uspora casu'!$K$5:$O$5,1)-1))^(1/(INDEX('07 Uspora casu'!$K$5:$O$5,MATCH(AZ$36,'07 Uspora casu'!$K$5:$O$5,1))-INDEX('07 Uspora casu'!$K$5:$O$5,MATCH(AZ$36,'07 Uspora casu'!$K$5:$O$5,1)-1)))*AY46,IFERROR(INDEX('07 Uspora casu'!$K15:$O15,MATCH(AZ$36,'07 Uspora casu'!$K$5:$O$5,0))/60,(INDEX('07 Uspora casu'!$K15:$O15,MATCH(AZ$36,'07 Uspora casu'!$K$5:$O$5,1)+1)/INDEX('07 Uspora casu'!$K15:$O15,MATCH(AZ$36,'07 Uspora casu'!$K$5:$O$5,1)))^(1/(INDEX('07 Uspora casu'!$K$5:$O$5,MATCH(AZ$36,'07 Uspora casu'!$K$5:$O$5,1)+1)-INDEX('07 Uspora casu'!$K$5:$O$5,MATCH(AZ$36,'07 Uspora casu'!$K$5:$O$5,1))))*AY46))),0),IFERROR(IF(AZ$36&lt;MIN('07 Uspora casu'!$K$5:$O$5),BA46*('07 Uspora casu'!$L15/'07 Uspora casu'!$K15)^(1/('07 Uspora casu'!$L$5-'07 Uspora casu'!$K$5)),IF(AZ$36&gt;MAX('07 Uspora casu'!$K$5:$O$5),(INDEX('07 Uspora casu'!$K15:$O15,MATCH(AZ$36,'07 Uspora casu'!$K$5:$O$5,1)-1)/INDEX('07 Uspora casu'!$K15:$O15,MATCH(AZ$36,'07 Uspora casu'!$K$5:$O$5,1)))^(1/(INDEX('07 Uspora casu'!$K$5:$O$5,MATCH(AZ$36,'07 Uspora casu'!$K$5:$O$5,1))-INDEX('07 Uspora casu'!$K$5:$O$5,MATCH(AZ$36,'07 Uspora casu'!$K$5:$O$5,1)-1)))*AY46,IFERROR($E46/INDEX('07 Uspora casu'!$K15:$O15,MATCH(AZ$36,'07 Uspora casu'!$K$5:$O$5,0)),(INDEX('07 Uspora casu'!$K15:$O15,MATCH(AZ$36,'07 Uspora casu'!$K$5:$O$5,1))/INDEX('07 Uspora casu'!$K15:$O15,MATCH(AZ$36,'07 Uspora casu'!$K$5:$O$5,1)+1))^(1/(INDEX('07 Uspora casu'!$K$5:$O$5,MATCH(AZ$36,'07 Uspora casu'!$K$5:$O$5,1)+1)-INDEX('07 Uspora casu'!$K$5:$O$5,MATCH(AZ$36,'07 Uspora casu'!$K$5:$O$5,1))))*AY46))),0)))</f>
        <v>0</v>
      </c>
      <c r="BA46" s="48">
        <f>IF($E46="",0,IF('07 Uspora casu'!$D$2="Jazdný čas",IFERROR(IF(BA$36&lt;MIN('07 Uspora casu'!$K$5:$O$5),BB46*('07 Uspora casu'!$K15/'07 Uspora casu'!$L15)^(1/('07 Uspora casu'!$L$5-'07 Uspora casu'!$K$5)),IF(BA$36&gt;MAX('07 Uspora casu'!$K$5:$O$5),(INDEX('07 Uspora casu'!$K15:$O15,MATCH(BA$36,'07 Uspora casu'!$K$5:$O$5,1))/INDEX('07 Uspora casu'!$K15:$O15,MATCH(BA$36,'07 Uspora casu'!$K$5:$O$5,1)-1))^(1/(INDEX('07 Uspora casu'!$K$5:$O$5,MATCH(BA$36,'07 Uspora casu'!$K$5:$O$5,1))-INDEX('07 Uspora casu'!$K$5:$O$5,MATCH(BA$36,'07 Uspora casu'!$K$5:$O$5,1)-1)))*AZ46,IFERROR(INDEX('07 Uspora casu'!$K15:$O15,MATCH(BA$36,'07 Uspora casu'!$K$5:$O$5,0))/60,(INDEX('07 Uspora casu'!$K15:$O15,MATCH(BA$36,'07 Uspora casu'!$K$5:$O$5,1)+1)/INDEX('07 Uspora casu'!$K15:$O15,MATCH(BA$36,'07 Uspora casu'!$K$5:$O$5,1)))^(1/(INDEX('07 Uspora casu'!$K$5:$O$5,MATCH(BA$36,'07 Uspora casu'!$K$5:$O$5,1)+1)-INDEX('07 Uspora casu'!$K$5:$O$5,MATCH(BA$36,'07 Uspora casu'!$K$5:$O$5,1))))*AZ46))),0),IFERROR(IF(BA$36&lt;MIN('07 Uspora casu'!$K$5:$O$5),BB46*('07 Uspora casu'!$L15/'07 Uspora casu'!$K15)^(1/('07 Uspora casu'!$L$5-'07 Uspora casu'!$K$5)),IF(BA$36&gt;MAX('07 Uspora casu'!$K$5:$O$5),(INDEX('07 Uspora casu'!$K15:$O15,MATCH(BA$36,'07 Uspora casu'!$K$5:$O$5,1)-1)/INDEX('07 Uspora casu'!$K15:$O15,MATCH(BA$36,'07 Uspora casu'!$K$5:$O$5,1)))^(1/(INDEX('07 Uspora casu'!$K$5:$O$5,MATCH(BA$36,'07 Uspora casu'!$K$5:$O$5,1))-INDEX('07 Uspora casu'!$K$5:$O$5,MATCH(BA$36,'07 Uspora casu'!$K$5:$O$5,1)-1)))*AZ46,IFERROR($E46/INDEX('07 Uspora casu'!$K15:$O15,MATCH(BA$36,'07 Uspora casu'!$K$5:$O$5,0)),(INDEX('07 Uspora casu'!$K15:$O15,MATCH(BA$36,'07 Uspora casu'!$K$5:$O$5,1))/INDEX('07 Uspora casu'!$K15:$O15,MATCH(BA$36,'07 Uspora casu'!$K$5:$O$5,1)+1))^(1/(INDEX('07 Uspora casu'!$K$5:$O$5,MATCH(BA$36,'07 Uspora casu'!$K$5:$O$5,1)+1)-INDEX('07 Uspora casu'!$K$5:$O$5,MATCH(BA$36,'07 Uspora casu'!$K$5:$O$5,1))))*AZ46))),0)))</f>
        <v>0</v>
      </c>
      <c r="BB46" s="48">
        <f>IF($E46="",0,IF('07 Uspora casu'!$D$2="Jazdný čas",IFERROR(IF(BB$36&lt;MIN('07 Uspora casu'!$K$5:$O$5),BC46*('07 Uspora casu'!$K15/'07 Uspora casu'!$L15)^(1/('07 Uspora casu'!$L$5-'07 Uspora casu'!$K$5)),IF(BB$36&gt;MAX('07 Uspora casu'!$K$5:$O$5),(INDEX('07 Uspora casu'!$K15:$O15,MATCH(BB$36,'07 Uspora casu'!$K$5:$O$5,1))/INDEX('07 Uspora casu'!$K15:$O15,MATCH(BB$36,'07 Uspora casu'!$K$5:$O$5,1)-1))^(1/(INDEX('07 Uspora casu'!$K$5:$O$5,MATCH(BB$36,'07 Uspora casu'!$K$5:$O$5,1))-INDEX('07 Uspora casu'!$K$5:$O$5,MATCH(BB$36,'07 Uspora casu'!$K$5:$O$5,1)-1)))*BA46,IFERROR(INDEX('07 Uspora casu'!$K15:$O15,MATCH(BB$36,'07 Uspora casu'!$K$5:$O$5,0))/60,(INDEX('07 Uspora casu'!$K15:$O15,MATCH(BB$36,'07 Uspora casu'!$K$5:$O$5,1)+1)/INDEX('07 Uspora casu'!$K15:$O15,MATCH(BB$36,'07 Uspora casu'!$K$5:$O$5,1)))^(1/(INDEX('07 Uspora casu'!$K$5:$O$5,MATCH(BB$36,'07 Uspora casu'!$K$5:$O$5,1)+1)-INDEX('07 Uspora casu'!$K$5:$O$5,MATCH(BB$36,'07 Uspora casu'!$K$5:$O$5,1))))*BA46))),0),IFERROR(IF(BB$36&lt;MIN('07 Uspora casu'!$K$5:$O$5),BC46*('07 Uspora casu'!$L15/'07 Uspora casu'!$K15)^(1/('07 Uspora casu'!$L$5-'07 Uspora casu'!$K$5)),IF(BB$36&gt;MAX('07 Uspora casu'!$K$5:$O$5),(INDEX('07 Uspora casu'!$K15:$O15,MATCH(BB$36,'07 Uspora casu'!$K$5:$O$5,1)-1)/INDEX('07 Uspora casu'!$K15:$O15,MATCH(BB$36,'07 Uspora casu'!$K$5:$O$5,1)))^(1/(INDEX('07 Uspora casu'!$K$5:$O$5,MATCH(BB$36,'07 Uspora casu'!$K$5:$O$5,1))-INDEX('07 Uspora casu'!$K$5:$O$5,MATCH(BB$36,'07 Uspora casu'!$K$5:$O$5,1)-1)))*BA46,IFERROR($E46/INDEX('07 Uspora casu'!$K15:$O15,MATCH(BB$36,'07 Uspora casu'!$K$5:$O$5,0)),(INDEX('07 Uspora casu'!$K15:$O15,MATCH(BB$36,'07 Uspora casu'!$K$5:$O$5,1))/INDEX('07 Uspora casu'!$K15:$O15,MATCH(BB$36,'07 Uspora casu'!$K$5:$O$5,1)+1))^(1/(INDEX('07 Uspora casu'!$K$5:$O$5,MATCH(BB$36,'07 Uspora casu'!$K$5:$O$5,1)+1)-INDEX('07 Uspora casu'!$K$5:$O$5,MATCH(BB$36,'07 Uspora casu'!$K$5:$O$5,1))))*BA46))),0)))</f>
        <v>0</v>
      </c>
      <c r="BC46" s="48">
        <f>IF($E46="",0,IF('07 Uspora casu'!$D$2="Jazdný čas",IFERROR(IF(BC$36&lt;MIN('07 Uspora casu'!$K$5:$O$5),BD46*('07 Uspora casu'!$K15/'07 Uspora casu'!$L15)^(1/('07 Uspora casu'!$L$5-'07 Uspora casu'!$K$5)),IF(BC$36&gt;MAX('07 Uspora casu'!$K$5:$O$5),(INDEX('07 Uspora casu'!$K15:$O15,MATCH(BC$36,'07 Uspora casu'!$K$5:$O$5,1))/INDEX('07 Uspora casu'!$K15:$O15,MATCH(BC$36,'07 Uspora casu'!$K$5:$O$5,1)-1))^(1/(INDEX('07 Uspora casu'!$K$5:$O$5,MATCH(BC$36,'07 Uspora casu'!$K$5:$O$5,1))-INDEX('07 Uspora casu'!$K$5:$O$5,MATCH(BC$36,'07 Uspora casu'!$K$5:$O$5,1)-1)))*BB46,IFERROR(INDEX('07 Uspora casu'!$K15:$O15,MATCH(BC$36,'07 Uspora casu'!$K$5:$O$5,0))/60,(INDEX('07 Uspora casu'!$K15:$O15,MATCH(BC$36,'07 Uspora casu'!$K$5:$O$5,1)+1)/INDEX('07 Uspora casu'!$K15:$O15,MATCH(BC$36,'07 Uspora casu'!$K$5:$O$5,1)))^(1/(INDEX('07 Uspora casu'!$K$5:$O$5,MATCH(BC$36,'07 Uspora casu'!$K$5:$O$5,1)+1)-INDEX('07 Uspora casu'!$K$5:$O$5,MATCH(BC$36,'07 Uspora casu'!$K$5:$O$5,1))))*BB46))),0),IFERROR(IF(BC$36&lt;MIN('07 Uspora casu'!$K$5:$O$5),BD46*('07 Uspora casu'!$L15/'07 Uspora casu'!$K15)^(1/('07 Uspora casu'!$L$5-'07 Uspora casu'!$K$5)),IF(BC$36&gt;MAX('07 Uspora casu'!$K$5:$O$5),(INDEX('07 Uspora casu'!$K15:$O15,MATCH(BC$36,'07 Uspora casu'!$K$5:$O$5,1)-1)/INDEX('07 Uspora casu'!$K15:$O15,MATCH(BC$36,'07 Uspora casu'!$K$5:$O$5,1)))^(1/(INDEX('07 Uspora casu'!$K$5:$O$5,MATCH(BC$36,'07 Uspora casu'!$K$5:$O$5,1))-INDEX('07 Uspora casu'!$K$5:$O$5,MATCH(BC$36,'07 Uspora casu'!$K$5:$O$5,1)-1)))*BB46,IFERROR($E46/INDEX('07 Uspora casu'!$K15:$O15,MATCH(BC$36,'07 Uspora casu'!$K$5:$O$5,0)),(INDEX('07 Uspora casu'!$K15:$O15,MATCH(BC$36,'07 Uspora casu'!$K$5:$O$5,1))/INDEX('07 Uspora casu'!$K15:$O15,MATCH(BC$36,'07 Uspora casu'!$K$5:$O$5,1)+1))^(1/(INDEX('07 Uspora casu'!$K$5:$O$5,MATCH(BC$36,'07 Uspora casu'!$K$5:$O$5,1)+1)-INDEX('07 Uspora casu'!$K$5:$O$5,MATCH(BC$36,'07 Uspora casu'!$K$5:$O$5,1))))*BB46))),0)))</f>
        <v>0</v>
      </c>
    </row>
    <row r="47" spans="2:55" x14ac:dyDescent="0.2">
      <c r="B47" s="5">
        <v>10</v>
      </c>
      <c r="C47" s="5" t="str">
        <f>IF(ISBLANK('07 Uspora casu'!C16)=TRUE,"",'07 Uspora casu'!C16)</f>
        <v/>
      </c>
      <c r="D47" s="5" t="str">
        <f>IF(ISBLANK('07 Uspora casu'!D16)=TRUE,"",'07 Uspora casu'!D16)</f>
        <v/>
      </c>
      <c r="E47" s="5" t="str">
        <f>IF(ISBLANK('07 Uspora casu'!E16)=TRUE,"",'07 Uspora casu'!E16)</f>
        <v/>
      </c>
      <c r="F47" s="48">
        <f>IF($E47="",0,IF('07 Uspora casu'!$D$2="Jazdný čas",IFERROR(IF(F$36&lt;MIN('07 Uspora casu'!$K$5:$O$5),G47*('07 Uspora casu'!$K16/'07 Uspora casu'!$L16)^(1/('07 Uspora casu'!$L$5-'07 Uspora casu'!$K$5)),IF(F$36&gt;MAX('07 Uspora casu'!$K$5:$O$5),(INDEX('07 Uspora casu'!$K16:$O16,MATCH(F$36,'07 Uspora casu'!$K$5:$O$5,1))/INDEX('07 Uspora casu'!$K16:$O16,MATCH(F$36,'07 Uspora casu'!$K$5:$O$5,1)-1))^(1/(INDEX('07 Uspora casu'!$K$5:$O$5,MATCH(F$36,'07 Uspora casu'!$K$5:$O$5,1))-INDEX('07 Uspora casu'!$K$5:$O$5,MATCH(F$36,'07 Uspora casu'!$K$5:$O$5,1)-1)))*E47,IFERROR(INDEX('07 Uspora casu'!$K16:$O16,MATCH(F$36,'07 Uspora casu'!$K$5:$O$5,0))/60,(INDEX('07 Uspora casu'!$K16:$O16,MATCH(F$36,'07 Uspora casu'!$K$5:$O$5,1)+1)/INDEX('07 Uspora casu'!$K16:$O16,MATCH(F$36,'07 Uspora casu'!$K$5:$O$5,1)))^(1/(INDEX('07 Uspora casu'!$K$5:$O$5,MATCH(F$36,'07 Uspora casu'!$K$5:$O$5,1)+1)-INDEX('07 Uspora casu'!$K$5:$O$5,MATCH(F$36,'07 Uspora casu'!$K$5:$O$5,1))))*E47))),0),IFERROR(IF(F$36&lt;MIN('07 Uspora casu'!$K$5:$O$5),G47*('07 Uspora casu'!$L16/'07 Uspora casu'!$K16)^(1/('07 Uspora casu'!$L$5-'07 Uspora casu'!$K$5)),IF(F$36&gt;MAX('07 Uspora casu'!$K$5:$O$5),(INDEX('07 Uspora casu'!$K16:$O16,MATCH(F$36,'07 Uspora casu'!$K$5:$O$5,1)-1)/INDEX('07 Uspora casu'!$K16:$O16,MATCH(F$36,'07 Uspora casu'!$K$5:$O$5,1)))^(1/(INDEX('07 Uspora casu'!$K$5:$O$5,MATCH(F$36,'07 Uspora casu'!$K$5:$O$5,1))-INDEX('07 Uspora casu'!$K$5:$O$5,MATCH(F$36,'07 Uspora casu'!$K$5:$O$5,1)-1)))*E47,IFERROR($E47/INDEX('07 Uspora casu'!$K16:$O16,MATCH(F$36,'07 Uspora casu'!$K$5:$O$5,0)),(INDEX('07 Uspora casu'!$K16:$O16,MATCH(F$36,'07 Uspora casu'!$K$5:$O$5,1))/INDEX('07 Uspora casu'!$K16:$O16,MATCH(F$36,'07 Uspora casu'!$K$5:$O$5,1)+1))^(1/(INDEX('07 Uspora casu'!$K$5:$O$5,MATCH(F$36,'07 Uspora casu'!$K$5:$O$5,1)+1)-INDEX('07 Uspora casu'!$K$5:$O$5,MATCH(F$36,'07 Uspora casu'!$K$5:$O$5,1))))*E47))),0)))</f>
        <v>0</v>
      </c>
      <c r="G47" s="48">
        <f>IF($E47="",0,IF('07 Uspora casu'!$D$2="Jazdný čas",IFERROR(IF(G$36&lt;MIN('07 Uspora casu'!$K$5:$O$5),H47*('07 Uspora casu'!$K16/'07 Uspora casu'!$L16)^(1/('07 Uspora casu'!$L$5-'07 Uspora casu'!$K$5)),IF(G$36&gt;MAX('07 Uspora casu'!$K$5:$O$5),(INDEX('07 Uspora casu'!$K16:$O16,MATCH(G$36,'07 Uspora casu'!$K$5:$O$5,1))/INDEX('07 Uspora casu'!$K16:$O16,MATCH(G$36,'07 Uspora casu'!$K$5:$O$5,1)-1))^(1/(INDEX('07 Uspora casu'!$K$5:$O$5,MATCH(G$36,'07 Uspora casu'!$K$5:$O$5,1))-INDEX('07 Uspora casu'!$K$5:$O$5,MATCH(G$36,'07 Uspora casu'!$K$5:$O$5,1)-1)))*F47,IFERROR(INDEX('07 Uspora casu'!$K16:$O16,MATCH(G$36,'07 Uspora casu'!$K$5:$O$5,0))/60,(INDEX('07 Uspora casu'!$K16:$O16,MATCH(G$36,'07 Uspora casu'!$K$5:$O$5,1)+1)/INDEX('07 Uspora casu'!$K16:$O16,MATCH(G$36,'07 Uspora casu'!$K$5:$O$5,1)))^(1/(INDEX('07 Uspora casu'!$K$5:$O$5,MATCH(G$36,'07 Uspora casu'!$K$5:$O$5,1)+1)-INDEX('07 Uspora casu'!$K$5:$O$5,MATCH(G$36,'07 Uspora casu'!$K$5:$O$5,1))))*F47))),0),IFERROR(IF(G$36&lt;MIN('07 Uspora casu'!$K$5:$O$5),H47*('07 Uspora casu'!$L16/'07 Uspora casu'!$K16)^(1/('07 Uspora casu'!$L$5-'07 Uspora casu'!$K$5)),IF(G$36&gt;MAX('07 Uspora casu'!$K$5:$O$5),(INDEX('07 Uspora casu'!$K16:$O16,MATCH(G$36,'07 Uspora casu'!$K$5:$O$5,1)-1)/INDEX('07 Uspora casu'!$K16:$O16,MATCH(G$36,'07 Uspora casu'!$K$5:$O$5,1)))^(1/(INDEX('07 Uspora casu'!$K$5:$O$5,MATCH(G$36,'07 Uspora casu'!$K$5:$O$5,1))-INDEX('07 Uspora casu'!$K$5:$O$5,MATCH(G$36,'07 Uspora casu'!$K$5:$O$5,1)-1)))*F47,IFERROR($E47/INDEX('07 Uspora casu'!$K16:$O16,MATCH(G$36,'07 Uspora casu'!$K$5:$O$5,0)),(INDEX('07 Uspora casu'!$K16:$O16,MATCH(G$36,'07 Uspora casu'!$K$5:$O$5,1))/INDEX('07 Uspora casu'!$K16:$O16,MATCH(G$36,'07 Uspora casu'!$K$5:$O$5,1)+1))^(1/(INDEX('07 Uspora casu'!$K$5:$O$5,MATCH(G$36,'07 Uspora casu'!$K$5:$O$5,1)+1)-INDEX('07 Uspora casu'!$K$5:$O$5,MATCH(G$36,'07 Uspora casu'!$K$5:$O$5,1))))*F47))),0)))</f>
        <v>0</v>
      </c>
      <c r="H47" s="48">
        <f>IF($E47="",0,IF('07 Uspora casu'!$D$2="Jazdný čas",IFERROR(IF(H$36&lt;MIN('07 Uspora casu'!$K$5:$O$5),I47*('07 Uspora casu'!$K16/'07 Uspora casu'!$L16)^(1/('07 Uspora casu'!$L$5-'07 Uspora casu'!$K$5)),IF(H$36&gt;MAX('07 Uspora casu'!$K$5:$O$5),(INDEX('07 Uspora casu'!$K16:$O16,MATCH(H$36,'07 Uspora casu'!$K$5:$O$5,1))/INDEX('07 Uspora casu'!$K16:$O16,MATCH(H$36,'07 Uspora casu'!$K$5:$O$5,1)-1))^(1/(INDEX('07 Uspora casu'!$K$5:$O$5,MATCH(H$36,'07 Uspora casu'!$K$5:$O$5,1))-INDEX('07 Uspora casu'!$K$5:$O$5,MATCH(H$36,'07 Uspora casu'!$K$5:$O$5,1)-1)))*G47,IFERROR(INDEX('07 Uspora casu'!$K16:$O16,MATCH(H$36,'07 Uspora casu'!$K$5:$O$5,0))/60,(INDEX('07 Uspora casu'!$K16:$O16,MATCH(H$36,'07 Uspora casu'!$K$5:$O$5,1)+1)/INDEX('07 Uspora casu'!$K16:$O16,MATCH(H$36,'07 Uspora casu'!$K$5:$O$5,1)))^(1/(INDEX('07 Uspora casu'!$K$5:$O$5,MATCH(H$36,'07 Uspora casu'!$K$5:$O$5,1)+1)-INDEX('07 Uspora casu'!$K$5:$O$5,MATCH(H$36,'07 Uspora casu'!$K$5:$O$5,1))))*G47))),0),IFERROR(IF(H$36&lt;MIN('07 Uspora casu'!$K$5:$O$5),I47*('07 Uspora casu'!$L16/'07 Uspora casu'!$K16)^(1/('07 Uspora casu'!$L$5-'07 Uspora casu'!$K$5)),IF(H$36&gt;MAX('07 Uspora casu'!$K$5:$O$5),(INDEX('07 Uspora casu'!$K16:$O16,MATCH(H$36,'07 Uspora casu'!$K$5:$O$5,1)-1)/INDEX('07 Uspora casu'!$K16:$O16,MATCH(H$36,'07 Uspora casu'!$K$5:$O$5,1)))^(1/(INDEX('07 Uspora casu'!$K$5:$O$5,MATCH(H$36,'07 Uspora casu'!$K$5:$O$5,1))-INDEX('07 Uspora casu'!$K$5:$O$5,MATCH(H$36,'07 Uspora casu'!$K$5:$O$5,1)-1)))*G47,IFERROR($E47/INDEX('07 Uspora casu'!$K16:$O16,MATCH(H$36,'07 Uspora casu'!$K$5:$O$5,0)),(INDEX('07 Uspora casu'!$K16:$O16,MATCH(H$36,'07 Uspora casu'!$K$5:$O$5,1))/INDEX('07 Uspora casu'!$K16:$O16,MATCH(H$36,'07 Uspora casu'!$K$5:$O$5,1)+1))^(1/(INDEX('07 Uspora casu'!$K$5:$O$5,MATCH(H$36,'07 Uspora casu'!$K$5:$O$5,1)+1)-INDEX('07 Uspora casu'!$K$5:$O$5,MATCH(H$36,'07 Uspora casu'!$K$5:$O$5,1))))*G47))),0)))</f>
        <v>0</v>
      </c>
      <c r="I47" s="48">
        <f>IF($E47="",0,IF('07 Uspora casu'!$D$2="Jazdný čas",IFERROR(IF(I$36&lt;MIN('07 Uspora casu'!$K$5:$O$5),J47*('07 Uspora casu'!$K16/'07 Uspora casu'!$L16)^(1/('07 Uspora casu'!$L$5-'07 Uspora casu'!$K$5)),IF(I$36&gt;MAX('07 Uspora casu'!$K$5:$O$5),(INDEX('07 Uspora casu'!$K16:$O16,MATCH(I$36,'07 Uspora casu'!$K$5:$O$5,1))/INDEX('07 Uspora casu'!$K16:$O16,MATCH(I$36,'07 Uspora casu'!$K$5:$O$5,1)-1))^(1/(INDEX('07 Uspora casu'!$K$5:$O$5,MATCH(I$36,'07 Uspora casu'!$K$5:$O$5,1))-INDEX('07 Uspora casu'!$K$5:$O$5,MATCH(I$36,'07 Uspora casu'!$K$5:$O$5,1)-1)))*H47,IFERROR(INDEX('07 Uspora casu'!$K16:$O16,MATCH(I$36,'07 Uspora casu'!$K$5:$O$5,0))/60,(INDEX('07 Uspora casu'!$K16:$O16,MATCH(I$36,'07 Uspora casu'!$K$5:$O$5,1)+1)/INDEX('07 Uspora casu'!$K16:$O16,MATCH(I$36,'07 Uspora casu'!$K$5:$O$5,1)))^(1/(INDEX('07 Uspora casu'!$K$5:$O$5,MATCH(I$36,'07 Uspora casu'!$K$5:$O$5,1)+1)-INDEX('07 Uspora casu'!$K$5:$O$5,MATCH(I$36,'07 Uspora casu'!$K$5:$O$5,1))))*H47))),0),IFERROR(IF(I$36&lt;MIN('07 Uspora casu'!$K$5:$O$5),J47*('07 Uspora casu'!$L16/'07 Uspora casu'!$K16)^(1/('07 Uspora casu'!$L$5-'07 Uspora casu'!$K$5)),IF(I$36&gt;MAX('07 Uspora casu'!$K$5:$O$5),(INDEX('07 Uspora casu'!$K16:$O16,MATCH(I$36,'07 Uspora casu'!$K$5:$O$5,1)-1)/INDEX('07 Uspora casu'!$K16:$O16,MATCH(I$36,'07 Uspora casu'!$K$5:$O$5,1)))^(1/(INDEX('07 Uspora casu'!$K$5:$O$5,MATCH(I$36,'07 Uspora casu'!$K$5:$O$5,1))-INDEX('07 Uspora casu'!$K$5:$O$5,MATCH(I$36,'07 Uspora casu'!$K$5:$O$5,1)-1)))*H47,IFERROR($E47/INDEX('07 Uspora casu'!$K16:$O16,MATCH(I$36,'07 Uspora casu'!$K$5:$O$5,0)),(INDEX('07 Uspora casu'!$K16:$O16,MATCH(I$36,'07 Uspora casu'!$K$5:$O$5,1))/INDEX('07 Uspora casu'!$K16:$O16,MATCH(I$36,'07 Uspora casu'!$K$5:$O$5,1)+1))^(1/(INDEX('07 Uspora casu'!$K$5:$O$5,MATCH(I$36,'07 Uspora casu'!$K$5:$O$5,1)+1)-INDEX('07 Uspora casu'!$K$5:$O$5,MATCH(I$36,'07 Uspora casu'!$K$5:$O$5,1))))*H47))),0)))</f>
        <v>0</v>
      </c>
      <c r="J47" s="48">
        <f>IF($E47="",0,IF('07 Uspora casu'!$D$2="Jazdný čas",IFERROR(IF(J$36&lt;MIN('07 Uspora casu'!$K$5:$O$5),K47*('07 Uspora casu'!$K16/'07 Uspora casu'!$L16)^(1/('07 Uspora casu'!$L$5-'07 Uspora casu'!$K$5)),IF(J$36&gt;MAX('07 Uspora casu'!$K$5:$O$5),(INDEX('07 Uspora casu'!$K16:$O16,MATCH(J$36,'07 Uspora casu'!$K$5:$O$5,1))/INDEX('07 Uspora casu'!$K16:$O16,MATCH(J$36,'07 Uspora casu'!$K$5:$O$5,1)-1))^(1/(INDEX('07 Uspora casu'!$K$5:$O$5,MATCH(J$36,'07 Uspora casu'!$K$5:$O$5,1))-INDEX('07 Uspora casu'!$K$5:$O$5,MATCH(J$36,'07 Uspora casu'!$K$5:$O$5,1)-1)))*I47,IFERROR(INDEX('07 Uspora casu'!$K16:$O16,MATCH(J$36,'07 Uspora casu'!$K$5:$O$5,0))/60,(INDEX('07 Uspora casu'!$K16:$O16,MATCH(J$36,'07 Uspora casu'!$K$5:$O$5,1)+1)/INDEX('07 Uspora casu'!$K16:$O16,MATCH(J$36,'07 Uspora casu'!$K$5:$O$5,1)))^(1/(INDEX('07 Uspora casu'!$K$5:$O$5,MATCH(J$36,'07 Uspora casu'!$K$5:$O$5,1)+1)-INDEX('07 Uspora casu'!$K$5:$O$5,MATCH(J$36,'07 Uspora casu'!$K$5:$O$5,1))))*I47))),0),IFERROR(IF(J$36&lt;MIN('07 Uspora casu'!$K$5:$O$5),K47*('07 Uspora casu'!$L16/'07 Uspora casu'!$K16)^(1/('07 Uspora casu'!$L$5-'07 Uspora casu'!$K$5)),IF(J$36&gt;MAX('07 Uspora casu'!$K$5:$O$5),(INDEX('07 Uspora casu'!$K16:$O16,MATCH(J$36,'07 Uspora casu'!$K$5:$O$5,1)-1)/INDEX('07 Uspora casu'!$K16:$O16,MATCH(J$36,'07 Uspora casu'!$K$5:$O$5,1)))^(1/(INDEX('07 Uspora casu'!$K$5:$O$5,MATCH(J$36,'07 Uspora casu'!$K$5:$O$5,1))-INDEX('07 Uspora casu'!$K$5:$O$5,MATCH(J$36,'07 Uspora casu'!$K$5:$O$5,1)-1)))*I47,IFERROR($E47/INDEX('07 Uspora casu'!$K16:$O16,MATCH(J$36,'07 Uspora casu'!$K$5:$O$5,0)),(INDEX('07 Uspora casu'!$K16:$O16,MATCH(J$36,'07 Uspora casu'!$K$5:$O$5,1))/INDEX('07 Uspora casu'!$K16:$O16,MATCH(J$36,'07 Uspora casu'!$K$5:$O$5,1)+1))^(1/(INDEX('07 Uspora casu'!$K$5:$O$5,MATCH(J$36,'07 Uspora casu'!$K$5:$O$5,1)+1)-INDEX('07 Uspora casu'!$K$5:$O$5,MATCH(J$36,'07 Uspora casu'!$K$5:$O$5,1))))*I47))),0)))</f>
        <v>0</v>
      </c>
      <c r="K47" s="48">
        <f>IF($E47="",0,IF('07 Uspora casu'!$D$2="Jazdný čas",IFERROR(IF(K$36&lt;MIN('07 Uspora casu'!$K$5:$O$5),L47*('07 Uspora casu'!$K16/'07 Uspora casu'!$L16)^(1/('07 Uspora casu'!$L$5-'07 Uspora casu'!$K$5)),IF(K$36&gt;MAX('07 Uspora casu'!$K$5:$O$5),(INDEX('07 Uspora casu'!$K16:$O16,MATCH(K$36,'07 Uspora casu'!$K$5:$O$5,1))/INDEX('07 Uspora casu'!$K16:$O16,MATCH(K$36,'07 Uspora casu'!$K$5:$O$5,1)-1))^(1/(INDEX('07 Uspora casu'!$K$5:$O$5,MATCH(K$36,'07 Uspora casu'!$K$5:$O$5,1))-INDEX('07 Uspora casu'!$K$5:$O$5,MATCH(K$36,'07 Uspora casu'!$K$5:$O$5,1)-1)))*J47,IFERROR(INDEX('07 Uspora casu'!$K16:$O16,MATCH(K$36,'07 Uspora casu'!$K$5:$O$5,0))/60,(INDEX('07 Uspora casu'!$K16:$O16,MATCH(K$36,'07 Uspora casu'!$K$5:$O$5,1)+1)/INDEX('07 Uspora casu'!$K16:$O16,MATCH(K$36,'07 Uspora casu'!$K$5:$O$5,1)))^(1/(INDEX('07 Uspora casu'!$K$5:$O$5,MATCH(K$36,'07 Uspora casu'!$K$5:$O$5,1)+1)-INDEX('07 Uspora casu'!$K$5:$O$5,MATCH(K$36,'07 Uspora casu'!$K$5:$O$5,1))))*J47))),0),IFERROR(IF(K$36&lt;MIN('07 Uspora casu'!$K$5:$O$5),L47*('07 Uspora casu'!$L16/'07 Uspora casu'!$K16)^(1/('07 Uspora casu'!$L$5-'07 Uspora casu'!$K$5)),IF(K$36&gt;MAX('07 Uspora casu'!$K$5:$O$5),(INDEX('07 Uspora casu'!$K16:$O16,MATCH(K$36,'07 Uspora casu'!$K$5:$O$5,1)-1)/INDEX('07 Uspora casu'!$K16:$O16,MATCH(K$36,'07 Uspora casu'!$K$5:$O$5,1)))^(1/(INDEX('07 Uspora casu'!$K$5:$O$5,MATCH(K$36,'07 Uspora casu'!$K$5:$O$5,1))-INDEX('07 Uspora casu'!$K$5:$O$5,MATCH(K$36,'07 Uspora casu'!$K$5:$O$5,1)-1)))*J47,IFERROR($E47/INDEX('07 Uspora casu'!$K16:$O16,MATCH(K$36,'07 Uspora casu'!$K$5:$O$5,0)),(INDEX('07 Uspora casu'!$K16:$O16,MATCH(K$36,'07 Uspora casu'!$K$5:$O$5,1))/INDEX('07 Uspora casu'!$K16:$O16,MATCH(K$36,'07 Uspora casu'!$K$5:$O$5,1)+1))^(1/(INDEX('07 Uspora casu'!$K$5:$O$5,MATCH(K$36,'07 Uspora casu'!$K$5:$O$5,1)+1)-INDEX('07 Uspora casu'!$K$5:$O$5,MATCH(K$36,'07 Uspora casu'!$K$5:$O$5,1))))*J47))),0)))</f>
        <v>0</v>
      </c>
      <c r="L47" s="48">
        <f>IF($E47="",0,IF('07 Uspora casu'!$D$2="Jazdný čas",IFERROR(IF(L$36&lt;MIN('07 Uspora casu'!$K$5:$O$5),M47*('07 Uspora casu'!$K16/'07 Uspora casu'!$L16)^(1/('07 Uspora casu'!$L$5-'07 Uspora casu'!$K$5)),IF(L$36&gt;MAX('07 Uspora casu'!$K$5:$O$5),(INDEX('07 Uspora casu'!$K16:$O16,MATCH(L$36,'07 Uspora casu'!$K$5:$O$5,1))/INDEX('07 Uspora casu'!$K16:$O16,MATCH(L$36,'07 Uspora casu'!$K$5:$O$5,1)-1))^(1/(INDEX('07 Uspora casu'!$K$5:$O$5,MATCH(L$36,'07 Uspora casu'!$K$5:$O$5,1))-INDEX('07 Uspora casu'!$K$5:$O$5,MATCH(L$36,'07 Uspora casu'!$K$5:$O$5,1)-1)))*K47,IFERROR(INDEX('07 Uspora casu'!$K16:$O16,MATCH(L$36,'07 Uspora casu'!$K$5:$O$5,0))/60,(INDEX('07 Uspora casu'!$K16:$O16,MATCH(L$36,'07 Uspora casu'!$K$5:$O$5,1)+1)/INDEX('07 Uspora casu'!$K16:$O16,MATCH(L$36,'07 Uspora casu'!$K$5:$O$5,1)))^(1/(INDEX('07 Uspora casu'!$K$5:$O$5,MATCH(L$36,'07 Uspora casu'!$K$5:$O$5,1)+1)-INDEX('07 Uspora casu'!$K$5:$O$5,MATCH(L$36,'07 Uspora casu'!$K$5:$O$5,1))))*K47))),0),IFERROR(IF(L$36&lt;MIN('07 Uspora casu'!$K$5:$O$5),M47*('07 Uspora casu'!$L16/'07 Uspora casu'!$K16)^(1/('07 Uspora casu'!$L$5-'07 Uspora casu'!$K$5)),IF(L$36&gt;MAX('07 Uspora casu'!$K$5:$O$5),(INDEX('07 Uspora casu'!$K16:$O16,MATCH(L$36,'07 Uspora casu'!$K$5:$O$5,1)-1)/INDEX('07 Uspora casu'!$K16:$O16,MATCH(L$36,'07 Uspora casu'!$K$5:$O$5,1)))^(1/(INDEX('07 Uspora casu'!$K$5:$O$5,MATCH(L$36,'07 Uspora casu'!$K$5:$O$5,1))-INDEX('07 Uspora casu'!$K$5:$O$5,MATCH(L$36,'07 Uspora casu'!$K$5:$O$5,1)-1)))*K47,IFERROR($E47/INDEX('07 Uspora casu'!$K16:$O16,MATCH(L$36,'07 Uspora casu'!$K$5:$O$5,0)),(INDEX('07 Uspora casu'!$K16:$O16,MATCH(L$36,'07 Uspora casu'!$K$5:$O$5,1))/INDEX('07 Uspora casu'!$K16:$O16,MATCH(L$36,'07 Uspora casu'!$K$5:$O$5,1)+1))^(1/(INDEX('07 Uspora casu'!$K$5:$O$5,MATCH(L$36,'07 Uspora casu'!$K$5:$O$5,1)+1)-INDEX('07 Uspora casu'!$K$5:$O$5,MATCH(L$36,'07 Uspora casu'!$K$5:$O$5,1))))*K47))),0)))</f>
        <v>0</v>
      </c>
      <c r="M47" s="48">
        <f>IF($E47="",0,IF('07 Uspora casu'!$D$2="Jazdný čas",IFERROR(IF(M$36&lt;MIN('07 Uspora casu'!$K$5:$O$5),N47*('07 Uspora casu'!$K16/'07 Uspora casu'!$L16)^(1/('07 Uspora casu'!$L$5-'07 Uspora casu'!$K$5)),IF(M$36&gt;MAX('07 Uspora casu'!$K$5:$O$5),(INDEX('07 Uspora casu'!$K16:$O16,MATCH(M$36,'07 Uspora casu'!$K$5:$O$5,1))/INDEX('07 Uspora casu'!$K16:$O16,MATCH(M$36,'07 Uspora casu'!$K$5:$O$5,1)-1))^(1/(INDEX('07 Uspora casu'!$K$5:$O$5,MATCH(M$36,'07 Uspora casu'!$K$5:$O$5,1))-INDEX('07 Uspora casu'!$K$5:$O$5,MATCH(M$36,'07 Uspora casu'!$K$5:$O$5,1)-1)))*L47,IFERROR(INDEX('07 Uspora casu'!$K16:$O16,MATCH(M$36,'07 Uspora casu'!$K$5:$O$5,0))/60,(INDEX('07 Uspora casu'!$K16:$O16,MATCH(M$36,'07 Uspora casu'!$K$5:$O$5,1)+1)/INDEX('07 Uspora casu'!$K16:$O16,MATCH(M$36,'07 Uspora casu'!$K$5:$O$5,1)))^(1/(INDEX('07 Uspora casu'!$K$5:$O$5,MATCH(M$36,'07 Uspora casu'!$K$5:$O$5,1)+1)-INDEX('07 Uspora casu'!$K$5:$O$5,MATCH(M$36,'07 Uspora casu'!$K$5:$O$5,1))))*L47))),0),IFERROR(IF(M$36&lt;MIN('07 Uspora casu'!$K$5:$O$5),N47*('07 Uspora casu'!$L16/'07 Uspora casu'!$K16)^(1/('07 Uspora casu'!$L$5-'07 Uspora casu'!$K$5)),IF(M$36&gt;MAX('07 Uspora casu'!$K$5:$O$5),(INDEX('07 Uspora casu'!$K16:$O16,MATCH(M$36,'07 Uspora casu'!$K$5:$O$5,1)-1)/INDEX('07 Uspora casu'!$K16:$O16,MATCH(M$36,'07 Uspora casu'!$K$5:$O$5,1)))^(1/(INDEX('07 Uspora casu'!$K$5:$O$5,MATCH(M$36,'07 Uspora casu'!$K$5:$O$5,1))-INDEX('07 Uspora casu'!$K$5:$O$5,MATCH(M$36,'07 Uspora casu'!$K$5:$O$5,1)-1)))*L47,IFERROR($E47/INDEX('07 Uspora casu'!$K16:$O16,MATCH(M$36,'07 Uspora casu'!$K$5:$O$5,0)),(INDEX('07 Uspora casu'!$K16:$O16,MATCH(M$36,'07 Uspora casu'!$K$5:$O$5,1))/INDEX('07 Uspora casu'!$K16:$O16,MATCH(M$36,'07 Uspora casu'!$K$5:$O$5,1)+1))^(1/(INDEX('07 Uspora casu'!$K$5:$O$5,MATCH(M$36,'07 Uspora casu'!$K$5:$O$5,1)+1)-INDEX('07 Uspora casu'!$K$5:$O$5,MATCH(M$36,'07 Uspora casu'!$K$5:$O$5,1))))*L47))),0)))</f>
        <v>0</v>
      </c>
      <c r="N47" s="48">
        <f>IF($E47="",0,IF('07 Uspora casu'!$D$2="Jazdný čas",IFERROR(IF(N$36&lt;MIN('07 Uspora casu'!$K$5:$O$5),O47*('07 Uspora casu'!$K16/'07 Uspora casu'!$L16)^(1/('07 Uspora casu'!$L$5-'07 Uspora casu'!$K$5)),IF(N$36&gt;MAX('07 Uspora casu'!$K$5:$O$5),(INDEX('07 Uspora casu'!$K16:$O16,MATCH(N$36,'07 Uspora casu'!$K$5:$O$5,1))/INDEX('07 Uspora casu'!$K16:$O16,MATCH(N$36,'07 Uspora casu'!$K$5:$O$5,1)-1))^(1/(INDEX('07 Uspora casu'!$K$5:$O$5,MATCH(N$36,'07 Uspora casu'!$K$5:$O$5,1))-INDEX('07 Uspora casu'!$K$5:$O$5,MATCH(N$36,'07 Uspora casu'!$K$5:$O$5,1)-1)))*M47,IFERROR(INDEX('07 Uspora casu'!$K16:$O16,MATCH(N$36,'07 Uspora casu'!$K$5:$O$5,0))/60,(INDEX('07 Uspora casu'!$K16:$O16,MATCH(N$36,'07 Uspora casu'!$K$5:$O$5,1)+1)/INDEX('07 Uspora casu'!$K16:$O16,MATCH(N$36,'07 Uspora casu'!$K$5:$O$5,1)))^(1/(INDEX('07 Uspora casu'!$K$5:$O$5,MATCH(N$36,'07 Uspora casu'!$K$5:$O$5,1)+1)-INDEX('07 Uspora casu'!$K$5:$O$5,MATCH(N$36,'07 Uspora casu'!$K$5:$O$5,1))))*M47))),0),IFERROR(IF(N$36&lt;MIN('07 Uspora casu'!$K$5:$O$5),O47*('07 Uspora casu'!$L16/'07 Uspora casu'!$K16)^(1/('07 Uspora casu'!$L$5-'07 Uspora casu'!$K$5)),IF(N$36&gt;MAX('07 Uspora casu'!$K$5:$O$5),(INDEX('07 Uspora casu'!$K16:$O16,MATCH(N$36,'07 Uspora casu'!$K$5:$O$5,1)-1)/INDEX('07 Uspora casu'!$K16:$O16,MATCH(N$36,'07 Uspora casu'!$K$5:$O$5,1)))^(1/(INDEX('07 Uspora casu'!$K$5:$O$5,MATCH(N$36,'07 Uspora casu'!$K$5:$O$5,1))-INDEX('07 Uspora casu'!$K$5:$O$5,MATCH(N$36,'07 Uspora casu'!$K$5:$O$5,1)-1)))*M47,IFERROR($E47/INDEX('07 Uspora casu'!$K16:$O16,MATCH(N$36,'07 Uspora casu'!$K$5:$O$5,0)),(INDEX('07 Uspora casu'!$K16:$O16,MATCH(N$36,'07 Uspora casu'!$K$5:$O$5,1))/INDEX('07 Uspora casu'!$K16:$O16,MATCH(N$36,'07 Uspora casu'!$K$5:$O$5,1)+1))^(1/(INDEX('07 Uspora casu'!$K$5:$O$5,MATCH(N$36,'07 Uspora casu'!$K$5:$O$5,1)+1)-INDEX('07 Uspora casu'!$K$5:$O$5,MATCH(N$36,'07 Uspora casu'!$K$5:$O$5,1))))*M47))),0)))</f>
        <v>0</v>
      </c>
      <c r="O47" s="48">
        <f>IF($E47="",0,IF('07 Uspora casu'!$D$2="Jazdný čas",IFERROR(IF(O$36&lt;MIN('07 Uspora casu'!$K$5:$O$5),P47*('07 Uspora casu'!$K16/'07 Uspora casu'!$L16)^(1/('07 Uspora casu'!$L$5-'07 Uspora casu'!$K$5)),IF(O$36&gt;MAX('07 Uspora casu'!$K$5:$O$5),(INDEX('07 Uspora casu'!$K16:$O16,MATCH(O$36,'07 Uspora casu'!$K$5:$O$5,1))/INDEX('07 Uspora casu'!$K16:$O16,MATCH(O$36,'07 Uspora casu'!$K$5:$O$5,1)-1))^(1/(INDEX('07 Uspora casu'!$K$5:$O$5,MATCH(O$36,'07 Uspora casu'!$K$5:$O$5,1))-INDEX('07 Uspora casu'!$K$5:$O$5,MATCH(O$36,'07 Uspora casu'!$K$5:$O$5,1)-1)))*N47,IFERROR(INDEX('07 Uspora casu'!$K16:$O16,MATCH(O$36,'07 Uspora casu'!$K$5:$O$5,0))/60,(INDEX('07 Uspora casu'!$K16:$O16,MATCH(O$36,'07 Uspora casu'!$K$5:$O$5,1)+1)/INDEX('07 Uspora casu'!$K16:$O16,MATCH(O$36,'07 Uspora casu'!$K$5:$O$5,1)))^(1/(INDEX('07 Uspora casu'!$K$5:$O$5,MATCH(O$36,'07 Uspora casu'!$K$5:$O$5,1)+1)-INDEX('07 Uspora casu'!$K$5:$O$5,MATCH(O$36,'07 Uspora casu'!$K$5:$O$5,1))))*N47))),0),IFERROR(IF(O$36&lt;MIN('07 Uspora casu'!$K$5:$O$5),P47*('07 Uspora casu'!$L16/'07 Uspora casu'!$K16)^(1/('07 Uspora casu'!$L$5-'07 Uspora casu'!$K$5)),IF(O$36&gt;MAX('07 Uspora casu'!$K$5:$O$5),(INDEX('07 Uspora casu'!$K16:$O16,MATCH(O$36,'07 Uspora casu'!$K$5:$O$5,1)-1)/INDEX('07 Uspora casu'!$K16:$O16,MATCH(O$36,'07 Uspora casu'!$K$5:$O$5,1)))^(1/(INDEX('07 Uspora casu'!$K$5:$O$5,MATCH(O$36,'07 Uspora casu'!$K$5:$O$5,1))-INDEX('07 Uspora casu'!$K$5:$O$5,MATCH(O$36,'07 Uspora casu'!$K$5:$O$5,1)-1)))*N47,IFERROR($E47/INDEX('07 Uspora casu'!$K16:$O16,MATCH(O$36,'07 Uspora casu'!$K$5:$O$5,0)),(INDEX('07 Uspora casu'!$K16:$O16,MATCH(O$36,'07 Uspora casu'!$K$5:$O$5,1))/INDEX('07 Uspora casu'!$K16:$O16,MATCH(O$36,'07 Uspora casu'!$K$5:$O$5,1)+1))^(1/(INDEX('07 Uspora casu'!$K$5:$O$5,MATCH(O$36,'07 Uspora casu'!$K$5:$O$5,1)+1)-INDEX('07 Uspora casu'!$K$5:$O$5,MATCH(O$36,'07 Uspora casu'!$K$5:$O$5,1))))*N47))),0)))</f>
        <v>0</v>
      </c>
      <c r="P47" s="48">
        <f>IF($E47="",0,IF('07 Uspora casu'!$D$2="Jazdný čas",IFERROR(IF(P$36&lt;MIN('07 Uspora casu'!$K$5:$O$5),Q47*('07 Uspora casu'!$K16/'07 Uspora casu'!$L16)^(1/('07 Uspora casu'!$L$5-'07 Uspora casu'!$K$5)),IF(P$36&gt;MAX('07 Uspora casu'!$K$5:$O$5),(INDEX('07 Uspora casu'!$K16:$O16,MATCH(P$36,'07 Uspora casu'!$K$5:$O$5,1))/INDEX('07 Uspora casu'!$K16:$O16,MATCH(P$36,'07 Uspora casu'!$K$5:$O$5,1)-1))^(1/(INDEX('07 Uspora casu'!$K$5:$O$5,MATCH(P$36,'07 Uspora casu'!$K$5:$O$5,1))-INDEX('07 Uspora casu'!$K$5:$O$5,MATCH(P$36,'07 Uspora casu'!$K$5:$O$5,1)-1)))*O47,IFERROR(INDEX('07 Uspora casu'!$K16:$O16,MATCH(P$36,'07 Uspora casu'!$K$5:$O$5,0))/60,(INDEX('07 Uspora casu'!$K16:$O16,MATCH(P$36,'07 Uspora casu'!$K$5:$O$5,1)+1)/INDEX('07 Uspora casu'!$K16:$O16,MATCH(P$36,'07 Uspora casu'!$K$5:$O$5,1)))^(1/(INDEX('07 Uspora casu'!$K$5:$O$5,MATCH(P$36,'07 Uspora casu'!$K$5:$O$5,1)+1)-INDEX('07 Uspora casu'!$K$5:$O$5,MATCH(P$36,'07 Uspora casu'!$K$5:$O$5,1))))*O47))),0),IFERROR(IF(P$36&lt;MIN('07 Uspora casu'!$K$5:$O$5),Q47*('07 Uspora casu'!$L16/'07 Uspora casu'!$K16)^(1/('07 Uspora casu'!$L$5-'07 Uspora casu'!$K$5)),IF(P$36&gt;MAX('07 Uspora casu'!$K$5:$O$5),(INDEX('07 Uspora casu'!$K16:$O16,MATCH(P$36,'07 Uspora casu'!$K$5:$O$5,1)-1)/INDEX('07 Uspora casu'!$K16:$O16,MATCH(P$36,'07 Uspora casu'!$K$5:$O$5,1)))^(1/(INDEX('07 Uspora casu'!$K$5:$O$5,MATCH(P$36,'07 Uspora casu'!$K$5:$O$5,1))-INDEX('07 Uspora casu'!$K$5:$O$5,MATCH(P$36,'07 Uspora casu'!$K$5:$O$5,1)-1)))*O47,IFERROR($E47/INDEX('07 Uspora casu'!$K16:$O16,MATCH(P$36,'07 Uspora casu'!$K$5:$O$5,0)),(INDEX('07 Uspora casu'!$K16:$O16,MATCH(P$36,'07 Uspora casu'!$K$5:$O$5,1))/INDEX('07 Uspora casu'!$K16:$O16,MATCH(P$36,'07 Uspora casu'!$K$5:$O$5,1)+1))^(1/(INDEX('07 Uspora casu'!$K$5:$O$5,MATCH(P$36,'07 Uspora casu'!$K$5:$O$5,1)+1)-INDEX('07 Uspora casu'!$K$5:$O$5,MATCH(P$36,'07 Uspora casu'!$K$5:$O$5,1))))*O47))),0)))</f>
        <v>0</v>
      </c>
      <c r="Q47" s="48">
        <f>IF($E47="",0,IF('07 Uspora casu'!$D$2="Jazdný čas",IFERROR(IF(Q$36&lt;MIN('07 Uspora casu'!$K$5:$O$5),R47*('07 Uspora casu'!$K16/'07 Uspora casu'!$L16)^(1/('07 Uspora casu'!$L$5-'07 Uspora casu'!$K$5)),IF(Q$36&gt;MAX('07 Uspora casu'!$K$5:$O$5),(INDEX('07 Uspora casu'!$K16:$O16,MATCH(Q$36,'07 Uspora casu'!$K$5:$O$5,1))/INDEX('07 Uspora casu'!$K16:$O16,MATCH(Q$36,'07 Uspora casu'!$K$5:$O$5,1)-1))^(1/(INDEX('07 Uspora casu'!$K$5:$O$5,MATCH(Q$36,'07 Uspora casu'!$K$5:$O$5,1))-INDEX('07 Uspora casu'!$K$5:$O$5,MATCH(Q$36,'07 Uspora casu'!$K$5:$O$5,1)-1)))*P47,IFERROR(INDEX('07 Uspora casu'!$K16:$O16,MATCH(Q$36,'07 Uspora casu'!$K$5:$O$5,0))/60,(INDEX('07 Uspora casu'!$K16:$O16,MATCH(Q$36,'07 Uspora casu'!$K$5:$O$5,1)+1)/INDEX('07 Uspora casu'!$K16:$O16,MATCH(Q$36,'07 Uspora casu'!$K$5:$O$5,1)))^(1/(INDEX('07 Uspora casu'!$K$5:$O$5,MATCH(Q$36,'07 Uspora casu'!$K$5:$O$5,1)+1)-INDEX('07 Uspora casu'!$K$5:$O$5,MATCH(Q$36,'07 Uspora casu'!$K$5:$O$5,1))))*P47))),0),IFERROR(IF(Q$36&lt;MIN('07 Uspora casu'!$K$5:$O$5),R47*('07 Uspora casu'!$L16/'07 Uspora casu'!$K16)^(1/('07 Uspora casu'!$L$5-'07 Uspora casu'!$K$5)),IF(Q$36&gt;MAX('07 Uspora casu'!$K$5:$O$5),(INDEX('07 Uspora casu'!$K16:$O16,MATCH(Q$36,'07 Uspora casu'!$K$5:$O$5,1)-1)/INDEX('07 Uspora casu'!$K16:$O16,MATCH(Q$36,'07 Uspora casu'!$K$5:$O$5,1)))^(1/(INDEX('07 Uspora casu'!$K$5:$O$5,MATCH(Q$36,'07 Uspora casu'!$K$5:$O$5,1))-INDEX('07 Uspora casu'!$K$5:$O$5,MATCH(Q$36,'07 Uspora casu'!$K$5:$O$5,1)-1)))*P47,IFERROR($E47/INDEX('07 Uspora casu'!$K16:$O16,MATCH(Q$36,'07 Uspora casu'!$K$5:$O$5,0)),(INDEX('07 Uspora casu'!$K16:$O16,MATCH(Q$36,'07 Uspora casu'!$K$5:$O$5,1))/INDEX('07 Uspora casu'!$K16:$O16,MATCH(Q$36,'07 Uspora casu'!$K$5:$O$5,1)+1))^(1/(INDEX('07 Uspora casu'!$K$5:$O$5,MATCH(Q$36,'07 Uspora casu'!$K$5:$O$5,1)+1)-INDEX('07 Uspora casu'!$K$5:$O$5,MATCH(Q$36,'07 Uspora casu'!$K$5:$O$5,1))))*P47))),0)))</f>
        <v>0</v>
      </c>
      <c r="R47" s="48">
        <f>IF($E47="",0,IF('07 Uspora casu'!$D$2="Jazdný čas",IFERROR(IF(R$36&lt;MIN('07 Uspora casu'!$K$5:$O$5),S47*('07 Uspora casu'!$K16/'07 Uspora casu'!$L16)^(1/('07 Uspora casu'!$L$5-'07 Uspora casu'!$K$5)),IF(R$36&gt;MAX('07 Uspora casu'!$K$5:$O$5),(INDEX('07 Uspora casu'!$K16:$O16,MATCH(R$36,'07 Uspora casu'!$K$5:$O$5,1))/INDEX('07 Uspora casu'!$K16:$O16,MATCH(R$36,'07 Uspora casu'!$K$5:$O$5,1)-1))^(1/(INDEX('07 Uspora casu'!$K$5:$O$5,MATCH(R$36,'07 Uspora casu'!$K$5:$O$5,1))-INDEX('07 Uspora casu'!$K$5:$O$5,MATCH(R$36,'07 Uspora casu'!$K$5:$O$5,1)-1)))*Q47,IFERROR(INDEX('07 Uspora casu'!$K16:$O16,MATCH(R$36,'07 Uspora casu'!$K$5:$O$5,0))/60,(INDEX('07 Uspora casu'!$K16:$O16,MATCH(R$36,'07 Uspora casu'!$K$5:$O$5,1)+1)/INDEX('07 Uspora casu'!$K16:$O16,MATCH(R$36,'07 Uspora casu'!$K$5:$O$5,1)))^(1/(INDEX('07 Uspora casu'!$K$5:$O$5,MATCH(R$36,'07 Uspora casu'!$K$5:$O$5,1)+1)-INDEX('07 Uspora casu'!$K$5:$O$5,MATCH(R$36,'07 Uspora casu'!$K$5:$O$5,1))))*Q47))),0),IFERROR(IF(R$36&lt;MIN('07 Uspora casu'!$K$5:$O$5),S47*('07 Uspora casu'!$L16/'07 Uspora casu'!$K16)^(1/('07 Uspora casu'!$L$5-'07 Uspora casu'!$K$5)),IF(R$36&gt;MAX('07 Uspora casu'!$K$5:$O$5),(INDEX('07 Uspora casu'!$K16:$O16,MATCH(R$36,'07 Uspora casu'!$K$5:$O$5,1)-1)/INDEX('07 Uspora casu'!$K16:$O16,MATCH(R$36,'07 Uspora casu'!$K$5:$O$5,1)))^(1/(INDEX('07 Uspora casu'!$K$5:$O$5,MATCH(R$36,'07 Uspora casu'!$K$5:$O$5,1))-INDEX('07 Uspora casu'!$K$5:$O$5,MATCH(R$36,'07 Uspora casu'!$K$5:$O$5,1)-1)))*Q47,IFERROR($E47/INDEX('07 Uspora casu'!$K16:$O16,MATCH(R$36,'07 Uspora casu'!$K$5:$O$5,0)),(INDEX('07 Uspora casu'!$K16:$O16,MATCH(R$36,'07 Uspora casu'!$K$5:$O$5,1))/INDEX('07 Uspora casu'!$K16:$O16,MATCH(R$36,'07 Uspora casu'!$K$5:$O$5,1)+1))^(1/(INDEX('07 Uspora casu'!$K$5:$O$5,MATCH(R$36,'07 Uspora casu'!$K$5:$O$5,1)+1)-INDEX('07 Uspora casu'!$K$5:$O$5,MATCH(R$36,'07 Uspora casu'!$K$5:$O$5,1))))*Q47))),0)))</f>
        <v>0</v>
      </c>
      <c r="S47" s="48">
        <f>IF($E47="",0,IF('07 Uspora casu'!$D$2="Jazdný čas",IFERROR(IF(S$36&lt;MIN('07 Uspora casu'!$K$5:$O$5),T47*('07 Uspora casu'!$K16/'07 Uspora casu'!$L16)^(1/('07 Uspora casu'!$L$5-'07 Uspora casu'!$K$5)),IF(S$36&gt;MAX('07 Uspora casu'!$K$5:$O$5),(INDEX('07 Uspora casu'!$K16:$O16,MATCH(S$36,'07 Uspora casu'!$K$5:$O$5,1))/INDEX('07 Uspora casu'!$K16:$O16,MATCH(S$36,'07 Uspora casu'!$K$5:$O$5,1)-1))^(1/(INDEX('07 Uspora casu'!$K$5:$O$5,MATCH(S$36,'07 Uspora casu'!$K$5:$O$5,1))-INDEX('07 Uspora casu'!$K$5:$O$5,MATCH(S$36,'07 Uspora casu'!$K$5:$O$5,1)-1)))*R47,IFERROR(INDEX('07 Uspora casu'!$K16:$O16,MATCH(S$36,'07 Uspora casu'!$K$5:$O$5,0))/60,(INDEX('07 Uspora casu'!$K16:$O16,MATCH(S$36,'07 Uspora casu'!$K$5:$O$5,1)+1)/INDEX('07 Uspora casu'!$K16:$O16,MATCH(S$36,'07 Uspora casu'!$K$5:$O$5,1)))^(1/(INDEX('07 Uspora casu'!$K$5:$O$5,MATCH(S$36,'07 Uspora casu'!$K$5:$O$5,1)+1)-INDEX('07 Uspora casu'!$K$5:$O$5,MATCH(S$36,'07 Uspora casu'!$K$5:$O$5,1))))*R47))),0),IFERROR(IF(S$36&lt;MIN('07 Uspora casu'!$K$5:$O$5),T47*('07 Uspora casu'!$L16/'07 Uspora casu'!$K16)^(1/('07 Uspora casu'!$L$5-'07 Uspora casu'!$K$5)),IF(S$36&gt;MAX('07 Uspora casu'!$K$5:$O$5),(INDEX('07 Uspora casu'!$K16:$O16,MATCH(S$36,'07 Uspora casu'!$K$5:$O$5,1)-1)/INDEX('07 Uspora casu'!$K16:$O16,MATCH(S$36,'07 Uspora casu'!$K$5:$O$5,1)))^(1/(INDEX('07 Uspora casu'!$K$5:$O$5,MATCH(S$36,'07 Uspora casu'!$K$5:$O$5,1))-INDEX('07 Uspora casu'!$K$5:$O$5,MATCH(S$36,'07 Uspora casu'!$K$5:$O$5,1)-1)))*R47,IFERROR($E47/INDEX('07 Uspora casu'!$K16:$O16,MATCH(S$36,'07 Uspora casu'!$K$5:$O$5,0)),(INDEX('07 Uspora casu'!$K16:$O16,MATCH(S$36,'07 Uspora casu'!$K$5:$O$5,1))/INDEX('07 Uspora casu'!$K16:$O16,MATCH(S$36,'07 Uspora casu'!$K$5:$O$5,1)+1))^(1/(INDEX('07 Uspora casu'!$K$5:$O$5,MATCH(S$36,'07 Uspora casu'!$K$5:$O$5,1)+1)-INDEX('07 Uspora casu'!$K$5:$O$5,MATCH(S$36,'07 Uspora casu'!$K$5:$O$5,1))))*R47))),0)))</f>
        <v>0</v>
      </c>
      <c r="T47" s="48">
        <f>IF($E47="",0,IF('07 Uspora casu'!$D$2="Jazdný čas",IFERROR(IF(T$36&lt;MIN('07 Uspora casu'!$K$5:$O$5),U47*('07 Uspora casu'!$K16/'07 Uspora casu'!$L16)^(1/('07 Uspora casu'!$L$5-'07 Uspora casu'!$K$5)),IF(T$36&gt;MAX('07 Uspora casu'!$K$5:$O$5),(INDEX('07 Uspora casu'!$K16:$O16,MATCH(T$36,'07 Uspora casu'!$K$5:$O$5,1))/INDEX('07 Uspora casu'!$K16:$O16,MATCH(T$36,'07 Uspora casu'!$K$5:$O$5,1)-1))^(1/(INDEX('07 Uspora casu'!$K$5:$O$5,MATCH(T$36,'07 Uspora casu'!$K$5:$O$5,1))-INDEX('07 Uspora casu'!$K$5:$O$5,MATCH(T$36,'07 Uspora casu'!$K$5:$O$5,1)-1)))*S47,IFERROR(INDEX('07 Uspora casu'!$K16:$O16,MATCH(T$36,'07 Uspora casu'!$K$5:$O$5,0))/60,(INDEX('07 Uspora casu'!$K16:$O16,MATCH(T$36,'07 Uspora casu'!$K$5:$O$5,1)+1)/INDEX('07 Uspora casu'!$K16:$O16,MATCH(T$36,'07 Uspora casu'!$K$5:$O$5,1)))^(1/(INDEX('07 Uspora casu'!$K$5:$O$5,MATCH(T$36,'07 Uspora casu'!$K$5:$O$5,1)+1)-INDEX('07 Uspora casu'!$K$5:$O$5,MATCH(T$36,'07 Uspora casu'!$K$5:$O$5,1))))*S47))),0),IFERROR(IF(T$36&lt;MIN('07 Uspora casu'!$K$5:$O$5),U47*('07 Uspora casu'!$L16/'07 Uspora casu'!$K16)^(1/('07 Uspora casu'!$L$5-'07 Uspora casu'!$K$5)),IF(T$36&gt;MAX('07 Uspora casu'!$K$5:$O$5),(INDEX('07 Uspora casu'!$K16:$O16,MATCH(T$36,'07 Uspora casu'!$K$5:$O$5,1)-1)/INDEX('07 Uspora casu'!$K16:$O16,MATCH(T$36,'07 Uspora casu'!$K$5:$O$5,1)))^(1/(INDEX('07 Uspora casu'!$K$5:$O$5,MATCH(T$36,'07 Uspora casu'!$K$5:$O$5,1))-INDEX('07 Uspora casu'!$K$5:$O$5,MATCH(T$36,'07 Uspora casu'!$K$5:$O$5,1)-1)))*S47,IFERROR($E47/INDEX('07 Uspora casu'!$K16:$O16,MATCH(T$36,'07 Uspora casu'!$K$5:$O$5,0)),(INDEX('07 Uspora casu'!$K16:$O16,MATCH(T$36,'07 Uspora casu'!$K$5:$O$5,1))/INDEX('07 Uspora casu'!$K16:$O16,MATCH(T$36,'07 Uspora casu'!$K$5:$O$5,1)+1))^(1/(INDEX('07 Uspora casu'!$K$5:$O$5,MATCH(T$36,'07 Uspora casu'!$K$5:$O$5,1)+1)-INDEX('07 Uspora casu'!$K$5:$O$5,MATCH(T$36,'07 Uspora casu'!$K$5:$O$5,1))))*S47))),0)))</f>
        <v>0</v>
      </c>
      <c r="U47" s="48">
        <f>IF($E47="",0,IF('07 Uspora casu'!$D$2="Jazdný čas",IFERROR(IF(U$36&lt;MIN('07 Uspora casu'!$K$5:$O$5),V47*('07 Uspora casu'!$K16/'07 Uspora casu'!$L16)^(1/('07 Uspora casu'!$L$5-'07 Uspora casu'!$K$5)),IF(U$36&gt;MAX('07 Uspora casu'!$K$5:$O$5),(INDEX('07 Uspora casu'!$K16:$O16,MATCH(U$36,'07 Uspora casu'!$K$5:$O$5,1))/INDEX('07 Uspora casu'!$K16:$O16,MATCH(U$36,'07 Uspora casu'!$K$5:$O$5,1)-1))^(1/(INDEX('07 Uspora casu'!$K$5:$O$5,MATCH(U$36,'07 Uspora casu'!$K$5:$O$5,1))-INDEX('07 Uspora casu'!$K$5:$O$5,MATCH(U$36,'07 Uspora casu'!$K$5:$O$5,1)-1)))*T47,IFERROR(INDEX('07 Uspora casu'!$K16:$O16,MATCH(U$36,'07 Uspora casu'!$K$5:$O$5,0))/60,(INDEX('07 Uspora casu'!$K16:$O16,MATCH(U$36,'07 Uspora casu'!$K$5:$O$5,1)+1)/INDEX('07 Uspora casu'!$K16:$O16,MATCH(U$36,'07 Uspora casu'!$K$5:$O$5,1)))^(1/(INDEX('07 Uspora casu'!$K$5:$O$5,MATCH(U$36,'07 Uspora casu'!$K$5:$O$5,1)+1)-INDEX('07 Uspora casu'!$K$5:$O$5,MATCH(U$36,'07 Uspora casu'!$K$5:$O$5,1))))*T47))),0),IFERROR(IF(U$36&lt;MIN('07 Uspora casu'!$K$5:$O$5),V47*('07 Uspora casu'!$L16/'07 Uspora casu'!$K16)^(1/('07 Uspora casu'!$L$5-'07 Uspora casu'!$K$5)),IF(U$36&gt;MAX('07 Uspora casu'!$K$5:$O$5),(INDEX('07 Uspora casu'!$K16:$O16,MATCH(U$36,'07 Uspora casu'!$K$5:$O$5,1)-1)/INDEX('07 Uspora casu'!$K16:$O16,MATCH(U$36,'07 Uspora casu'!$K$5:$O$5,1)))^(1/(INDEX('07 Uspora casu'!$K$5:$O$5,MATCH(U$36,'07 Uspora casu'!$K$5:$O$5,1))-INDEX('07 Uspora casu'!$K$5:$O$5,MATCH(U$36,'07 Uspora casu'!$K$5:$O$5,1)-1)))*T47,IFERROR($E47/INDEX('07 Uspora casu'!$K16:$O16,MATCH(U$36,'07 Uspora casu'!$K$5:$O$5,0)),(INDEX('07 Uspora casu'!$K16:$O16,MATCH(U$36,'07 Uspora casu'!$K$5:$O$5,1))/INDEX('07 Uspora casu'!$K16:$O16,MATCH(U$36,'07 Uspora casu'!$K$5:$O$5,1)+1))^(1/(INDEX('07 Uspora casu'!$K$5:$O$5,MATCH(U$36,'07 Uspora casu'!$K$5:$O$5,1)+1)-INDEX('07 Uspora casu'!$K$5:$O$5,MATCH(U$36,'07 Uspora casu'!$K$5:$O$5,1))))*T47))),0)))</f>
        <v>0</v>
      </c>
      <c r="V47" s="48">
        <f>IF($E47="",0,IF('07 Uspora casu'!$D$2="Jazdný čas",IFERROR(IF(V$36&lt;MIN('07 Uspora casu'!$K$5:$O$5),W47*('07 Uspora casu'!$K16/'07 Uspora casu'!$L16)^(1/('07 Uspora casu'!$L$5-'07 Uspora casu'!$K$5)),IF(V$36&gt;MAX('07 Uspora casu'!$K$5:$O$5),(INDEX('07 Uspora casu'!$K16:$O16,MATCH(V$36,'07 Uspora casu'!$K$5:$O$5,1))/INDEX('07 Uspora casu'!$K16:$O16,MATCH(V$36,'07 Uspora casu'!$K$5:$O$5,1)-1))^(1/(INDEX('07 Uspora casu'!$K$5:$O$5,MATCH(V$36,'07 Uspora casu'!$K$5:$O$5,1))-INDEX('07 Uspora casu'!$K$5:$O$5,MATCH(V$36,'07 Uspora casu'!$K$5:$O$5,1)-1)))*U47,IFERROR(INDEX('07 Uspora casu'!$K16:$O16,MATCH(V$36,'07 Uspora casu'!$K$5:$O$5,0))/60,(INDEX('07 Uspora casu'!$K16:$O16,MATCH(V$36,'07 Uspora casu'!$K$5:$O$5,1)+1)/INDEX('07 Uspora casu'!$K16:$O16,MATCH(V$36,'07 Uspora casu'!$K$5:$O$5,1)))^(1/(INDEX('07 Uspora casu'!$K$5:$O$5,MATCH(V$36,'07 Uspora casu'!$K$5:$O$5,1)+1)-INDEX('07 Uspora casu'!$K$5:$O$5,MATCH(V$36,'07 Uspora casu'!$K$5:$O$5,1))))*U47))),0),IFERROR(IF(V$36&lt;MIN('07 Uspora casu'!$K$5:$O$5),W47*('07 Uspora casu'!$L16/'07 Uspora casu'!$K16)^(1/('07 Uspora casu'!$L$5-'07 Uspora casu'!$K$5)),IF(V$36&gt;MAX('07 Uspora casu'!$K$5:$O$5),(INDEX('07 Uspora casu'!$K16:$O16,MATCH(V$36,'07 Uspora casu'!$K$5:$O$5,1)-1)/INDEX('07 Uspora casu'!$K16:$O16,MATCH(V$36,'07 Uspora casu'!$K$5:$O$5,1)))^(1/(INDEX('07 Uspora casu'!$K$5:$O$5,MATCH(V$36,'07 Uspora casu'!$K$5:$O$5,1))-INDEX('07 Uspora casu'!$K$5:$O$5,MATCH(V$36,'07 Uspora casu'!$K$5:$O$5,1)-1)))*U47,IFERROR($E47/INDEX('07 Uspora casu'!$K16:$O16,MATCH(V$36,'07 Uspora casu'!$K$5:$O$5,0)),(INDEX('07 Uspora casu'!$K16:$O16,MATCH(V$36,'07 Uspora casu'!$K$5:$O$5,1))/INDEX('07 Uspora casu'!$K16:$O16,MATCH(V$36,'07 Uspora casu'!$K$5:$O$5,1)+1))^(1/(INDEX('07 Uspora casu'!$K$5:$O$5,MATCH(V$36,'07 Uspora casu'!$K$5:$O$5,1)+1)-INDEX('07 Uspora casu'!$K$5:$O$5,MATCH(V$36,'07 Uspora casu'!$K$5:$O$5,1))))*U47))),0)))</f>
        <v>0</v>
      </c>
      <c r="W47" s="48">
        <f>IF($E47="",0,IF('07 Uspora casu'!$D$2="Jazdný čas",IFERROR(IF(W$36&lt;MIN('07 Uspora casu'!$K$5:$O$5),X47*('07 Uspora casu'!$K16/'07 Uspora casu'!$L16)^(1/('07 Uspora casu'!$L$5-'07 Uspora casu'!$K$5)),IF(W$36&gt;MAX('07 Uspora casu'!$K$5:$O$5),(INDEX('07 Uspora casu'!$K16:$O16,MATCH(W$36,'07 Uspora casu'!$K$5:$O$5,1))/INDEX('07 Uspora casu'!$K16:$O16,MATCH(W$36,'07 Uspora casu'!$K$5:$O$5,1)-1))^(1/(INDEX('07 Uspora casu'!$K$5:$O$5,MATCH(W$36,'07 Uspora casu'!$K$5:$O$5,1))-INDEX('07 Uspora casu'!$K$5:$O$5,MATCH(W$36,'07 Uspora casu'!$K$5:$O$5,1)-1)))*V47,IFERROR(INDEX('07 Uspora casu'!$K16:$O16,MATCH(W$36,'07 Uspora casu'!$K$5:$O$5,0))/60,(INDEX('07 Uspora casu'!$K16:$O16,MATCH(W$36,'07 Uspora casu'!$K$5:$O$5,1)+1)/INDEX('07 Uspora casu'!$K16:$O16,MATCH(W$36,'07 Uspora casu'!$K$5:$O$5,1)))^(1/(INDEX('07 Uspora casu'!$K$5:$O$5,MATCH(W$36,'07 Uspora casu'!$K$5:$O$5,1)+1)-INDEX('07 Uspora casu'!$K$5:$O$5,MATCH(W$36,'07 Uspora casu'!$K$5:$O$5,1))))*V47))),0),IFERROR(IF(W$36&lt;MIN('07 Uspora casu'!$K$5:$O$5),X47*('07 Uspora casu'!$L16/'07 Uspora casu'!$K16)^(1/('07 Uspora casu'!$L$5-'07 Uspora casu'!$K$5)),IF(W$36&gt;MAX('07 Uspora casu'!$K$5:$O$5),(INDEX('07 Uspora casu'!$K16:$O16,MATCH(W$36,'07 Uspora casu'!$K$5:$O$5,1)-1)/INDEX('07 Uspora casu'!$K16:$O16,MATCH(W$36,'07 Uspora casu'!$K$5:$O$5,1)))^(1/(INDEX('07 Uspora casu'!$K$5:$O$5,MATCH(W$36,'07 Uspora casu'!$K$5:$O$5,1))-INDEX('07 Uspora casu'!$K$5:$O$5,MATCH(W$36,'07 Uspora casu'!$K$5:$O$5,1)-1)))*V47,IFERROR($E47/INDEX('07 Uspora casu'!$K16:$O16,MATCH(W$36,'07 Uspora casu'!$K$5:$O$5,0)),(INDEX('07 Uspora casu'!$K16:$O16,MATCH(W$36,'07 Uspora casu'!$K$5:$O$5,1))/INDEX('07 Uspora casu'!$K16:$O16,MATCH(W$36,'07 Uspora casu'!$K$5:$O$5,1)+1))^(1/(INDEX('07 Uspora casu'!$K$5:$O$5,MATCH(W$36,'07 Uspora casu'!$K$5:$O$5,1)+1)-INDEX('07 Uspora casu'!$K$5:$O$5,MATCH(W$36,'07 Uspora casu'!$K$5:$O$5,1))))*V47))),0)))</f>
        <v>0</v>
      </c>
      <c r="X47" s="48">
        <f>IF($E47="",0,IF('07 Uspora casu'!$D$2="Jazdný čas",IFERROR(IF(X$36&lt;MIN('07 Uspora casu'!$K$5:$O$5),Y47*('07 Uspora casu'!$K16/'07 Uspora casu'!$L16)^(1/('07 Uspora casu'!$L$5-'07 Uspora casu'!$K$5)),IF(X$36&gt;MAX('07 Uspora casu'!$K$5:$O$5),(INDEX('07 Uspora casu'!$K16:$O16,MATCH(X$36,'07 Uspora casu'!$K$5:$O$5,1))/INDEX('07 Uspora casu'!$K16:$O16,MATCH(X$36,'07 Uspora casu'!$K$5:$O$5,1)-1))^(1/(INDEX('07 Uspora casu'!$K$5:$O$5,MATCH(X$36,'07 Uspora casu'!$K$5:$O$5,1))-INDEX('07 Uspora casu'!$K$5:$O$5,MATCH(X$36,'07 Uspora casu'!$K$5:$O$5,1)-1)))*W47,IFERROR(INDEX('07 Uspora casu'!$K16:$O16,MATCH(X$36,'07 Uspora casu'!$K$5:$O$5,0))/60,(INDEX('07 Uspora casu'!$K16:$O16,MATCH(X$36,'07 Uspora casu'!$K$5:$O$5,1)+1)/INDEX('07 Uspora casu'!$K16:$O16,MATCH(X$36,'07 Uspora casu'!$K$5:$O$5,1)))^(1/(INDEX('07 Uspora casu'!$K$5:$O$5,MATCH(X$36,'07 Uspora casu'!$K$5:$O$5,1)+1)-INDEX('07 Uspora casu'!$K$5:$O$5,MATCH(X$36,'07 Uspora casu'!$K$5:$O$5,1))))*W47))),0),IFERROR(IF(X$36&lt;MIN('07 Uspora casu'!$K$5:$O$5),Y47*('07 Uspora casu'!$L16/'07 Uspora casu'!$K16)^(1/('07 Uspora casu'!$L$5-'07 Uspora casu'!$K$5)),IF(X$36&gt;MAX('07 Uspora casu'!$K$5:$O$5),(INDEX('07 Uspora casu'!$K16:$O16,MATCH(X$36,'07 Uspora casu'!$K$5:$O$5,1)-1)/INDEX('07 Uspora casu'!$K16:$O16,MATCH(X$36,'07 Uspora casu'!$K$5:$O$5,1)))^(1/(INDEX('07 Uspora casu'!$K$5:$O$5,MATCH(X$36,'07 Uspora casu'!$K$5:$O$5,1))-INDEX('07 Uspora casu'!$K$5:$O$5,MATCH(X$36,'07 Uspora casu'!$K$5:$O$5,1)-1)))*W47,IFERROR($E47/INDEX('07 Uspora casu'!$K16:$O16,MATCH(X$36,'07 Uspora casu'!$K$5:$O$5,0)),(INDEX('07 Uspora casu'!$K16:$O16,MATCH(X$36,'07 Uspora casu'!$K$5:$O$5,1))/INDEX('07 Uspora casu'!$K16:$O16,MATCH(X$36,'07 Uspora casu'!$K$5:$O$5,1)+1))^(1/(INDEX('07 Uspora casu'!$K$5:$O$5,MATCH(X$36,'07 Uspora casu'!$K$5:$O$5,1)+1)-INDEX('07 Uspora casu'!$K$5:$O$5,MATCH(X$36,'07 Uspora casu'!$K$5:$O$5,1))))*W47))),0)))</f>
        <v>0</v>
      </c>
      <c r="Y47" s="48">
        <f>IF($E47="",0,IF('07 Uspora casu'!$D$2="Jazdný čas",IFERROR(IF(Y$36&lt;MIN('07 Uspora casu'!$K$5:$O$5),Z47*('07 Uspora casu'!$K16/'07 Uspora casu'!$L16)^(1/('07 Uspora casu'!$L$5-'07 Uspora casu'!$K$5)),IF(Y$36&gt;MAX('07 Uspora casu'!$K$5:$O$5),(INDEX('07 Uspora casu'!$K16:$O16,MATCH(Y$36,'07 Uspora casu'!$K$5:$O$5,1))/INDEX('07 Uspora casu'!$K16:$O16,MATCH(Y$36,'07 Uspora casu'!$K$5:$O$5,1)-1))^(1/(INDEX('07 Uspora casu'!$K$5:$O$5,MATCH(Y$36,'07 Uspora casu'!$K$5:$O$5,1))-INDEX('07 Uspora casu'!$K$5:$O$5,MATCH(Y$36,'07 Uspora casu'!$K$5:$O$5,1)-1)))*X47,IFERROR(INDEX('07 Uspora casu'!$K16:$O16,MATCH(Y$36,'07 Uspora casu'!$K$5:$O$5,0))/60,(INDEX('07 Uspora casu'!$K16:$O16,MATCH(Y$36,'07 Uspora casu'!$K$5:$O$5,1)+1)/INDEX('07 Uspora casu'!$K16:$O16,MATCH(Y$36,'07 Uspora casu'!$K$5:$O$5,1)))^(1/(INDEX('07 Uspora casu'!$K$5:$O$5,MATCH(Y$36,'07 Uspora casu'!$K$5:$O$5,1)+1)-INDEX('07 Uspora casu'!$K$5:$O$5,MATCH(Y$36,'07 Uspora casu'!$K$5:$O$5,1))))*X47))),0),IFERROR(IF(Y$36&lt;MIN('07 Uspora casu'!$K$5:$O$5),Z47*('07 Uspora casu'!$L16/'07 Uspora casu'!$K16)^(1/('07 Uspora casu'!$L$5-'07 Uspora casu'!$K$5)),IF(Y$36&gt;MAX('07 Uspora casu'!$K$5:$O$5),(INDEX('07 Uspora casu'!$K16:$O16,MATCH(Y$36,'07 Uspora casu'!$K$5:$O$5,1)-1)/INDEX('07 Uspora casu'!$K16:$O16,MATCH(Y$36,'07 Uspora casu'!$K$5:$O$5,1)))^(1/(INDEX('07 Uspora casu'!$K$5:$O$5,MATCH(Y$36,'07 Uspora casu'!$K$5:$O$5,1))-INDEX('07 Uspora casu'!$K$5:$O$5,MATCH(Y$36,'07 Uspora casu'!$K$5:$O$5,1)-1)))*X47,IFERROR($E47/INDEX('07 Uspora casu'!$K16:$O16,MATCH(Y$36,'07 Uspora casu'!$K$5:$O$5,0)),(INDEX('07 Uspora casu'!$K16:$O16,MATCH(Y$36,'07 Uspora casu'!$K$5:$O$5,1))/INDEX('07 Uspora casu'!$K16:$O16,MATCH(Y$36,'07 Uspora casu'!$K$5:$O$5,1)+1))^(1/(INDEX('07 Uspora casu'!$K$5:$O$5,MATCH(Y$36,'07 Uspora casu'!$K$5:$O$5,1)+1)-INDEX('07 Uspora casu'!$K$5:$O$5,MATCH(Y$36,'07 Uspora casu'!$K$5:$O$5,1))))*X47))),0)))</f>
        <v>0</v>
      </c>
      <c r="Z47" s="48">
        <f>IF($E47="",0,IF('07 Uspora casu'!$D$2="Jazdný čas",IFERROR(IF(Z$36&lt;MIN('07 Uspora casu'!$K$5:$O$5),AA47*('07 Uspora casu'!$K16/'07 Uspora casu'!$L16)^(1/('07 Uspora casu'!$L$5-'07 Uspora casu'!$K$5)),IF(Z$36&gt;MAX('07 Uspora casu'!$K$5:$O$5),(INDEX('07 Uspora casu'!$K16:$O16,MATCH(Z$36,'07 Uspora casu'!$K$5:$O$5,1))/INDEX('07 Uspora casu'!$K16:$O16,MATCH(Z$36,'07 Uspora casu'!$K$5:$O$5,1)-1))^(1/(INDEX('07 Uspora casu'!$K$5:$O$5,MATCH(Z$36,'07 Uspora casu'!$K$5:$O$5,1))-INDEX('07 Uspora casu'!$K$5:$O$5,MATCH(Z$36,'07 Uspora casu'!$K$5:$O$5,1)-1)))*Y47,IFERROR(INDEX('07 Uspora casu'!$K16:$O16,MATCH(Z$36,'07 Uspora casu'!$K$5:$O$5,0))/60,(INDEX('07 Uspora casu'!$K16:$O16,MATCH(Z$36,'07 Uspora casu'!$K$5:$O$5,1)+1)/INDEX('07 Uspora casu'!$K16:$O16,MATCH(Z$36,'07 Uspora casu'!$K$5:$O$5,1)))^(1/(INDEX('07 Uspora casu'!$K$5:$O$5,MATCH(Z$36,'07 Uspora casu'!$K$5:$O$5,1)+1)-INDEX('07 Uspora casu'!$K$5:$O$5,MATCH(Z$36,'07 Uspora casu'!$K$5:$O$5,1))))*Y47))),0),IFERROR(IF(Z$36&lt;MIN('07 Uspora casu'!$K$5:$O$5),AA47*('07 Uspora casu'!$L16/'07 Uspora casu'!$K16)^(1/('07 Uspora casu'!$L$5-'07 Uspora casu'!$K$5)),IF(Z$36&gt;MAX('07 Uspora casu'!$K$5:$O$5),(INDEX('07 Uspora casu'!$K16:$O16,MATCH(Z$36,'07 Uspora casu'!$K$5:$O$5,1)-1)/INDEX('07 Uspora casu'!$K16:$O16,MATCH(Z$36,'07 Uspora casu'!$K$5:$O$5,1)))^(1/(INDEX('07 Uspora casu'!$K$5:$O$5,MATCH(Z$36,'07 Uspora casu'!$K$5:$O$5,1))-INDEX('07 Uspora casu'!$K$5:$O$5,MATCH(Z$36,'07 Uspora casu'!$K$5:$O$5,1)-1)))*Y47,IFERROR($E47/INDEX('07 Uspora casu'!$K16:$O16,MATCH(Z$36,'07 Uspora casu'!$K$5:$O$5,0)),(INDEX('07 Uspora casu'!$K16:$O16,MATCH(Z$36,'07 Uspora casu'!$K$5:$O$5,1))/INDEX('07 Uspora casu'!$K16:$O16,MATCH(Z$36,'07 Uspora casu'!$K$5:$O$5,1)+1))^(1/(INDEX('07 Uspora casu'!$K$5:$O$5,MATCH(Z$36,'07 Uspora casu'!$K$5:$O$5,1)+1)-INDEX('07 Uspora casu'!$K$5:$O$5,MATCH(Z$36,'07 Uspora casu'!$K$5:$O$5,1))))*Y47))),0)))</f>
        <v>0</v>
      </c>
      <c r="AA47" s="48">
        <f>IF($E47="",0,IF('07 Uspora casu'!$D$2="Jazdný čas",IFERROR(IF(AA$36&lt;MIN('07 Uspora casu'!$K$5:$O$5),AB47*('07 Uspora casu'!$K16/'07 Uspora casu'!$L16)^(1/('07 Uspora casu'!$L$5-'07 Uspora casu'!$K$5)),IF(AA$36&gt;MAX('07 Uspora casu'!$K$5:$O$5),(INDEX('07 Uspora casu'!$K16:$O16,MATCH(AA$36,'07 Uspora casu'!$K$5:$O$5,1))/INDEX('07 Uspora casu'!$K16:$O16,MATCH(AA$36,'07 Uspora casu'!$K$5:$O$5,1)-1))^(1/(INDEX('07 Uspora casu'!$K$5:$O$5,MATCH(AA$36,'07 Uspora casu'!$K$5:$O$5,1))-INDEX('07 Uspora casu'!$K$5:$O$5,MATCH(AA$36,'07 Uspora casu'!$K$5:$O$5,1)-1)))*Z47,IFERROR(INDEX('07 Uspora casu'!$K16:$O16,MATCH(AA$36,'07 Uspora casu'!$K$5:$O$5,0))/60,(INDEX('07 Uspora casu'!$K16:$O16,MATCH(AA$36,'07 Uspora casu'!$K$5:$O$5,1)+1)/INDEX('07 Uspora casu'!$K16:$O16,MATCH(AA$36,'07 Uspora casu'!$K$5:$O$5,1)))^(1/(INDEX('07 Uspora casu'!$K$5:$O$5,MATCH(AA$36,'07 Uspora casu'!$K$5:$O$5,1)+1)-INDEX('07 Uspora casu'!$K$5:$O$5,MATCH(AA$36,'07 Uspora casu'!$K$5:$O$5,1))))*Z47))),0),IFERROR(IF(AA$36&lt;MIN('07 Uspora casu'!$K$5:$O$5),AB47*('07 Uspora casu'!$L16/'07 Uspora casu'!$K16)^(1/('07 Uspora casu'!$L$5-'07 Uspora casu'!$K$5)),IF(AA$36&gt;MAX('07 Uspora casu'!$K$5:$O$5),(INDEX('07 Uspora casu'!$K16:$O16,MATCH(AA$36,'07 Uspora casu'!$K$5:$O$5,1)-1)/INDEX('07 Uspora casu'!$K16:$O16,MATCH(AA$36,'07 Uspora casu'!$K$5:$O$5,1)))^(1/(INDEX('07 Uspora casu'!$K$5:$O$5,MATCH(AA$36,'07 Uspora casu'!$K$5:$O$5,1))-INDEX('07 Uspora casu'!$K$5:$O$5,MATCH(AA$36,'07 Uspora casu'!$K$5:$O$5,1)-1)))*Z47,IFERROR($E47/INDEX('07 Uspora casu'!$K16:$O16,MATCH(AA$36,'07 Uspora casu'!$K$5:$O$5,0)),(INDEX('07 Uspora casu'!$K16:$O16,MATCH(AA$36,'07 Uspora casu'!$K$5:$O$5,1))/INDEX('07 Uspora casu'!$K16:$O16,MATCH(AA$36,'07 Uspora casu'!$K$5:$O$5,1)+1))^(1/(INDEX('07 Uspora casu'!$K$5:$O$5,MATCH(AA$36,'07 Uspora casu'!$K$5:$O$5,1)+1)-INDEX('07 Uspora casu'!$K$5:$O$5,MATCH(AA$36,'07 Uspora casu'!$K$5:$O$5,1))))*Z47))),0)))</f>
        <v>0</v>
      </c>
      <c r="AB47" s="48">
        <f>IF($E47="",0,IF('07 Uspora casu'!$D$2="Jazdný čas",IFERROR(IF(AB$36&lt;MIN('07 Uspora casu'!$K$5:$O$5),AC47*('07 Uspora casu'!$K16/'07 Uspora casu'!$L16)^(1/('07 Uspora casu'!$L$5-'07 Uspora casu'!$K$5)),IF(AB$36&gt;MAX('07 Uspora casu'!$K$5:$O$5),(INDEX('07 Uspora casu'!$K16:$O16,MATCH(AB$36,'07 Uspora casu'!$K$5:$O$5,1))/INDEX('07 Uspora casu'!$K16:$O16,MATCH(AB$36,'07 Uspora casu'!$K$5:$O$5,1)-1))^(1/(INDEX('07 Uspora casu'!$K$5:$O$5,MATCH(AB$36,'07 Uspora casu'!$K$5:$O$5,1))-INDEX('07 Uspora casu'!$K$5:$O$5,MATCH(AB$36,'07 Uspora casu'!$K$5:$O$5,1)-1)))*AA47,IFERROR(INDEX('07 Uspora casu'!$K16:$O16,MATCH(AB$36,'07 Uspora casu'!$K$5:$O$5,0))/60,(INDEX('07 Uspora casu'!$K16:$O16,MATCH(AB$36,'07 Uspora casu'!$K$5:$O$5,1)+1)/INDEX('07 Uspora casu'!$K16:$O16,MATCH(AB$36,'07 Uspora casu'!$K$5:$O$5,1)))^(1/(INDEX('07 Uspora casu'!$K$5:$O$5,MATCH(AB$36,'07 Uspora casu'!$K$5:$O$5,1)+1)-INDEX('07 Uspora casu'!$K$5:$O$5,MATCH(AB$36,'07 Uspora casu'!$K$5:$O$5,1))))*AA47))),0),IFERROR(IF(AB$36&lt;MIN('07 Uspora casu'!$K$5:$O$5),AC47*('07 Uspora casu'!$L16/'07 Uspora casu'!$K16)^(1/('07 Uspora casu'!$L$5-'07 Uspora casu'!$K$5)),IF(AB$36&gt;MAX('07 Uspora casu'!$K$5:$O$5),(INDEX('07 Uspora casu'!$K16:$O16,MATCH(AB$36,'07 Uspora casu'!$K$5:$O$5,1)-1)/INDEX('07 Uspora casu'!$K16:$O16,MATCH(AB$36,'07 Uspora casu'!$K$5:$O$5,1)))^(1/(INDEX('07 Uspora casu'!$K$5:$O$5,MATCH(AB$36,'07 Uspora casu'!$K$5:$O$5,1))-INDEX('07 Uspora casu'!$K$5:$O$5,MATCH(AB$36,'07 Uspora casu'!$K$5:$O$5,1)-1)))*AA47,IFERROR($E47/INDEX('07 Uspora casu'!$K16:$O16,MATCH(AB$36,'07 Uspora casu'!$K$5:$O$5,0)),(INDEX('07 Uspora casu'!$K16:$O16,MATCH(AB$36,'07 Uspora casu'!$K$5:$O$5,1))/INDEX('07 Uspora casu'!$K16:$O16,MATCH(AB$36,'07 Uspora casu'!$K$5:$O$5,1)+1))^(1/(INDEX('07 Uspora casu'!$K$5:$O$5,MATCH(AB$36,'07 Uspora casu'!$K$5:$O$5,1)+1)-INDEX('07 Uspora casu'!$K$5:$O$5,MATCH(AB$36,'07 Uspora casu'!$K$5:$O$5,1))))*AA47))),0)))</f>
        <v>0</v>
      </c>
      <c r="AC47" s="48">
        <f>IF($E47="",0,IF('07 Uspora casu'!$D$2="Jazdný čas",IFERROR(IF(AC$36&lt;MIN('07 Uspora casu'!$K$5:$O$5),AD47*('07 Uspora casu'!$K16/'07 Uspora casu'!$L16)^(1/('07 Uspora casu'!$L$5-'07 Uspora casu'!$K$5)),IF(AC$36&gt;MAX('07 Uspora casu'!$K$5:$O$5),(INDEX('07 Uspora casu'!$K16:$O16,MATCH(AC$36,'07 Uspora casu'!$K$5:$O$5,1))/INDEX('07 Uspora casu'!$K16:$O16,MATCH(AC$36,'07 Uspora casu'!$K$5:$O$5,1)-1))^(1/(INDEX('07 Uspora casu'!$K$5:$O$5,MATCH(AC$36,'07 Uspora casu'!$K$5:$O$5,1))-INDEX('07 Uspora casu'!$K$5:$O$5,MATCH(AC$36,'07 Uspora casu'!$K$5:$O$5,1)-1)))*AB47,IFERROR(INDEX('07 Uspora casu'!$K16:$O16,MATCH(AC$36,'07 Uspora casu'!$K$5:$O$5,0))/60,(INDEX('07 Uspora casu'!$K16:$O16,MATCH(AC$36,'07 Uspora casu'!$K$5:$O$5,1)+1)/INDEX('07 Uspora casu'!$K16:$O16,MATCH(AC$36,'07 Uspora casu'!$K$5:$O$5,1)))^(1/(INDEX('07 Uspora casu'!$K$5:$O$5,MATCH(AC$36,'07 Uspora casu'!$K$5:$O$5,1)+1)-INDEX('07 Uspora casu'!$K$5:$O$5,MATCH(AC$36,'07 Uspora casu'!$K$5:$O$5,1))))*AB47))),0),IFERROR(IF(AC$36&lt;MIN('07 Uspora casu'!$K$5:$O$5),AD47*('07 Uspora casu'!$L16/'07 Uspora casu'!$K16)^(1/('07 Uspora casu'!$L$5-'07 Uspora casu'!$K$5)),IF(AC$36&gt;MAX('07 Uspora casu'!$K$5:$O$5),(INDEX('07 Uspora casu'!$K16:$O16,MATCH(AC$36,'07 Uspora casu'!$K$5:$O$5,1)-1)/INDEX('07 Uspora casu'!$K16:$O16,MATCH(AC$36,'07 Uspora casu'!$K$5:$O$5,1)))^(1/(INDEX('07 Uspora casu'!$K$5:$O$5,MATCH(AC$36,'07 Uspora casu'!$K$5:$O$5,1))-INDEX('07 Uspora casu'!$K$5:$O$5,MATCH(AC$36,'07 Uspora casu'!$K$5:$O$5,1)-1)))*AB47,IFERROR($E47/INDEX('07 Uspora casu'!$K16:$O16,MATCH(AC$36,'07 Uspora casu'!$K$5:$O$5,0)),(INDEX('07 Uspora casu'!$K16:$O16,MATCH(AC$36,'07 Uspora casu'!$K$5:$O$5,1))/INDEX('07 Uspora casu'!$K16:$O16,MATCH(AC$36,'07 Uspora casu'!$K$5:$O$5,1)+1))^(1/(INDEX('07 Uspora casu'!$K$5:$O$5,MATCH(AC$36,'07 Uspora casu'!$K$5:$O$5,1)+1)-INDEX('07 Uspora casu'!$K$5:$O$5,MATCH(AC$36,'07 Uspora casu'!$K$5:$O$5,1))))*AB47))),0)))</f>
        <v>0</v>
      </c>
      <c r="AD47" s="48">
        <f>IF($E47="",0,IF('07 Uspora casu'!$D$2="Jazdný čas",IFERROR(IF(AD$36&lt;MIN('07 Uspora casu'!$K$5:$O$5),AE47*('07 Uspora casu'!$K16/'07 Uspora casu'!$L16)^(1/('07 Uspora casu'!$L$5-'07 Uspora casu'!$K$5)),IF(AD$36&gt;MAX('07 Uspora casu'!$K$5:$O$5),(INDEX('07 Uspora casu'!$K16:$O16,MATCH(AD$36,'07 Uspora casu'!$K$5:$O$5,1))/INDEX('07 Uspora casu'!$K16:$O16,MATCH(AD$36,'07 Uspora casu'!$K$5:$O$5,1)-1))^(1/(INDEX('07 Uspora casu'!$K$5:$O$5,MATCH(AD$36,'07 Uspora casu'!$K$5:$O$5,1))-INDEX('07 Uspora casu'!$K$5:$O$5,MATCH(AD$36,'07 Uspora casu'!$K$5:$O$5,1)-1)))*AC47,IFERROR(INDEX('07 Uspora casu'!$K16:$O16,MATCH(AD$36,'07 Uspora casu'!$K$5:$O$5,0))/60,(INDEX('07 Uspora casu'!$K16:$O16,MATCH(AD$36,'07 Uspora casu'!$K$5:$O$5,1)+1)/INDEX('07 Uspora casu'!$K16:$O16,MATCH(AD$36,'07 Uspora casu'!$K$5:$O$5,1)))^(1/(INDEX('07 Uspora casu'!$K$5:$O$5,MATCH(AD$36,'07 Uspora casu'!$K$5:$O$5,1)+1)-INDEX('07 Uspora casu'!$K$5:$O$5,MATCH(AD$36,'07 Uspora casu'!$K$5:$O$5,1))))*AC47))),0),IFERROR(IF(AD$36&lt;MIN('07 Uspora casu'!$K$5:$O$5),AE47*('07 Uspora casu'!$L16/'07 Uspora casu'!$K16)^(1/('07 Uspora casu'!$L$5-'07 Uspora casu'!$K$5)),IF(AD$36&gt;MAX('07 Uspora casu'!$K$5:$O$5),(INDEX('07 Uspora casu'!$K16:$O16,MATCH(AD$36,'07 Uspora casu'!$K$5:$O$5,1)-1)/INDEX('07 Uspora casu'!$K16:$O16,MATCH(AD$36,'07 Uspora casu'!$K$5:$O$5,1)))^(1/(INDEX('07 Uspora casu'!$K$5:$O$5,MATCH(AD$36,'07 Uspora casu'!$K$5:$O$5,1))-INDEX('07 Uspora casu'!$K$5:$O$5,MATCH(AD$36,'07 Uspora casu'!$K$5:$O$5,1)-1)))*AC47,IFERROR($E47/INDEX('07 Uspora casu'!$K16:$O16,MATCH(AD$36,'07 Uspora casu'!$K$5:$O$5,0)),(INDEX('07 Uspora casu'!$K16:$O16,MATCH(AD$36,'07 Uspora casu'!$K$5:$O$5,1))/INDEX('07 Uspora casu'!$K16:$O16,MATCH(AD$36,'07 Uspora casu'!$K$5:$O$5,1)+1))^(1/(INDEX('07 Uspora casu'!$K$5:$O$5,MATCH(AD$36,'07 Uspora casu'!$K$5:$O$5,1)+1)-INDEX('07 Uspora casu'!$K$5:$O$5,MATCH(AD$36,'07 Uspora casu'!$K$5:$O$5,1))))*AC47))),0)))</f>
        <v>0</v>
      </c>
      <c r="AE47" s="48">
        <f>IF($E47="",0,IF('07 Uspora casu'!$D$2="Jazdný čas",IFERROR(IF(AE$36&lt;MIN('07 Uspora casu'!$K$5:$O$5),AF47*('07 Uspora casu'!$K16/'07 Uspora casu'!$L16)^(1/('07 Uspora casu'!$L$5-'07 Uspora casu'!$K$5)),IF(AE$36&gt;MAX('07 Uspora casu'!$K$5:$O$5),(INDEX('07 Uspora casu'!$K16:$O16,MATCH(AE$36,'07 Uspora casu'!$K$5:$O$5,1))/INDEX('07 Uspora casu'!$K16:$O16,MATCH(AE$36,'07 Uspora casu'!$K$5:$O$5,1)-1))^(1/(INDEX('07 Uspora casu'!$K$5:$O$5,MATCH(AE$36,'07 Uspora casu'!$K$5:$O$5,1))-INDEX('07 Uspora casu'!$K$5:$O$5,MATCH(AE$36,'07 Uspora casu'!$K$5:$O$5,1)-1)))*AD47,IFERROR(INDEX('07 Uspora casu'!$K16:$O16,MATCH(AE$36,'07 Uspora casu'!$K$5:$O$5,0))/60,(INDEX('07 Uspora casu'!$K16:$O16,MATCH(AE$36,'07 Uspora casu'!$K$5:$O$5,1)+1)/INDEX('07 Uspora casu'!$K16:$O16,MATCH(AE$36,'07 Uspora casu'!$K$5:$O$5,1)))^(1/(INDEX('07 Uspora casu'!$K$5:$O$5,MATCH(AE$36,'07 Uspora casu'!$K$5:$O$5,1)+1)-INDEX('07 Uspora casu'!$K$5:$O$5,MATCH(AE$36,'07 Uspora casu'!$K$5:$O$5,1))))*AD47))),0),IFERROR(IF(AE$36&lt;MIN('07 Uspora casu'!$K$5:$O$5),AF47*('07 Uspora casu'!$L16/'07 Uspora casu'!$K16)^(1/('07 Uspora casu'!$L$5-'07 Uspora casu'!$K$5)),IF(AE$36&gt;MAX('07 Uspora casu'!$K$5:$O$5),(INDEX('07 Uspora casu'!$K16:$O16,MATCH(AE$36,'07 Uspora casu'!$K$5:$O$5,1)-1)/INDEX('07 Uspora casu'!$K16:$O16,MATCH(AE$36,'07 Uspora casu'!$K$5:$O$5,1)))^(1/(INDEX('07 Uspora casu'!$K$5:$O$5,MATCH(AE$36,'07 Uspora casu'!$K$5:$O$5,1))-INDEX('07 Uspora casu'!$K$5:$O$5,MATCH(AE$36,'07 Uspora casu'!$K$5:$O$5,1)-1)))*AD47,IFERROR($E47/INDEX('07 Uspora casu'!$K16:$O16,MATCH(AE$36,'07 Uspora casu'!$K$5:$O$5,0)),(INDEX('07 Uspora casu'!$K16:$O16,MATCH(AE$36,'07 Uspora casu'!$K$5:$O$5,1))/INDEX('07 Uspora casu'!$K16:$O16,MATCH(AE$36,'07 Uspora casu'!$K$5:$O$5,1)+1))^(1/(INDEX('07 Uspora casu'!$K$5:$O$5,MATCH(AE$36,'07 Uspora casu'!$K$5:$O$5,1)+1)-INDEX('07 Uspora casu'!$K$5:$O$5,MATCH(AE$36,'07 Uspora casu'!$K$5:$O$5,1))))*AD47))),0)))</f>
        <v>0</v>
      </c>
      <c r="AF47" s="48">
        <f>IF($E47="",0,IF('07 Uspora casu'!$D$2="Jazdný čas",IFERROR(IF(AF$36&lt;MIN('07 Uspora casu'!$K$5:$O$5),AG47*('07 Uspora casu'!$K16/'07 Uspora casu'!$L16)^(1/('07 Uspora casu'!$L$5-'07 Uspora casu'!$K$5)),IF(AF$36&gt;MAX('07 Uspora casu'!$K$5:$O$5),(INDEX('07 Uspora casu'!$K16:$O16,MATCH(AF$36,'07 Uspora casu'!$K$5:$O$5,1))/INDEX('07 Uspora casu'!$K16:$O16,MATCH(AF$36,'07 Uspora casu'!$K$5:$O$5,1)-1))^(1/(INDEX('07 Uspora casu'!$K$5:$O$5,MATCH(AF$36,'07 Uspora casu'!$K$5:$O$5,1))-INDEX('07 Uspora casu'!$K$5:$O$5,MATCH(AF$36,'07 Uspora casu'!$K$5:$O$5,1)-1)))*AE47,IFERROR(INDEX('07 Uspora casu'!$K16:$O16,MATCH(AF$36,'07 Uspora casu'!$K$5:$O$5,0))/60,(INDEX('07 Uspora casu'!$K16:$O16,MATCH(AF$36,'07 Uspora casu'!$K$5:$O$5,1)+1)/INDEX('07 Uspora casu'!$K16:$O16,MATCH(AF$36,'07 Uspora casu'!$K$5:$O$5,1)))^(1/(INDEX('07 Uspora casu'!$K$5:$O$5,MATCH(AF$36,'07 Uspora casu'!$K$5:$O$5,1)+1)-INDEX('07 Uspora casu'!$K$5:$O$5,MATCH(AF$36,'07 Uspora casu'!$K$5:$O$5,1))))*AE47))),0),IFERROR(IF(AF$36&lt;MIN('07 Uspora casu'!$K$5:$O$5),AG47*('07 Uspora casu'!$L16/'07 Uspora casu'!$K16)^(1/('07 Uspora casu'!$L$5-'07 Uspora casu'!$K$5)),IF(AF$36&gt;MAX('07 Uspora casu'!$K$5:$O$5),(INDEX('07 Uspora casu'!$K16:$O16,MATCH(AF$36,'07 Uspora casu'!$K$5:$O$5,1)-1)/INDEX('07 Uspora casu'!$K16:$O16,MATCH(AF$36,'07 Uspora casu'!$K$5:$O$5,1)))^(1/(INDEX('07 Uspora casu'!$K$5:$O$5,MATCH(AF$36,'07 Uspora casu'!$K$5:$O$5,1))-INDEX('07 Uspora casu'!$K$5:$O$5,MATCH(AF$36,'07 Uspora casu'!$K$5:$O$5,1)-1)))*AE47,IFERROR($E47/INDEX('07 Uspora casu'!$K16:$O16,MATCH(AF$36,'07 Uspora casu'!$K$5:$O$5,0)),(INDEX('07 Uspora casu'!$K16:$O16,MATCH(AF$36,'07 Uspora casu'!$K$5:$O$5,1))/INDEX('07 Uspora casu'!$K16:$O16,MATCH(AF$36,'07 Uspora casu'!$K$5:$O$5,1)+1))^(1/(INDEX('07 Uspora casu'!$K$5:$O$5,MATCH(AF$36,'07 Uspora casu'!$K$5:$O$5,1)+1)-INDEX('07 Uspora casu'!$K$5:$O$5,MATCH(AF$36,'07 Uspora casu'!$K$5:$O$5,1))))*AE47))),0)))</f>
        <v>0</v>
      </c>
      <c r="AG47" s="48">
        <f>IF($E47="",0,IF('07 Uspora casu'!$D$2="Jazdný čas",IFERROR(IF(AG$36&lt;MIN('07 Uspora casu'!$K$5:$O$5),AH47*('07 Uspora casu'!$K16/'07 Uspora casu'!$L16)^(1/('07 Uspora casu'!$L$5-'07 Uspora casu'!$K$5)),IF(AG$36&gt;MAX('07 Uspora casu'!$K$5:$O$5),(INDEX('07 Uspora casu'!$K16:$O16,MATCH(AG$36,'07 Uspora casu'!$K$5:$O$5,1))/INDEX('07 Uspora casu'!$K16:$O16,MATCH(AG$36,'07 Uspora casu'!$K$5:$O$5,1)-1))^(1/(INDEX('07 Uspora casu'!$K$5:$O$5,MATCH(AG$36,'07 Uspora casu'!$K$5:$O$5,1))-INDEX('07 Uspora casu'!$K$5:$O$5,MATCH(AG$36,'07 Uspora casu'!$K$5:$O$5,1)-1)))*AF47,IFERROR(INDEX('07 Uspora casu'!$K16:$O16,MATCH(AG$36,'07 Uspora casu'!$K$5:$O$5,0))/60,(INDEX('07 Uspora casu'!$K16:$O16,MATCH(AG$36,'07 Uspora casu'!$K$5:$O$5,1)+1)/INDEX('07 Uspora casu'!$K16:$O16,MATCH(AG$36,'07 Uspora casu'!$K$5:$O$5,1)))^(1/(INDEX('07 Uspora casu'!$K$5:$O$5,MATCH(AG$36,'07 Uspora casu'!$K$5:$O$5,1)+1)-INDEX('07 Uspora casu'!$K$5:$O$5,MATCH(AG$36,'07 Uspora casu'!$K$5:$O$5,1))))*AF47))),0),IFERROR(IF(AG$36&lt;MIN('07 Uspora casu'!$K$5:$O$5),AH47*('07 Uspora casu'!$L16/'07 Uspora casu'!$K16)^(1/('07 Uspora casu'!$L$5-'07 Uspora casu'!$K$5)),IF(AG$36&gt;MAX('07 Uspora casu'!$K$5:$O$5),(INDEX('07 Uspora casu'!$K16:$O16,MATCH(AG$36,'07 Uspora casu'!$K$5:$O$5,1)-1)/INDEX('07 Uspora casu'!$K16:$O16,MATCH(AG$36,'07 Uspora casu'!$K$5:$O$5,1)))^(1/(INDEX('07 Uspora casu'!$K$5:$O$5,MATCH(AG$36,'07 Uspora casu'!$K$5:$O$5,1))-INDEX('07 Uspora casu'!$K$5:$O$5,MATCH(AG$36,'07 Uspora casu'!$K$5:$O$5,1)-1)))*AF47,IFERROR($E47/INDEX('07 Uspora casu'!$K16:$O16,MATCH(AG$36,'07 Uspora casu'!$K$5:$O$5,0)),(INDEX('07 Uspora casu'!$K16:$O16,MATCH(AG$36,'07 Uspora casu'!$K$5:$O$5,1))/INDEX('07 Uspora casu'!$K16:$O16,MATCH(AG$36,'07 Uspora casu'!$K$5:$O$5,1)+1))^(1/(INDEX('07 Uspora casu'!$K$5:$O$5,MATCH(AG$36,'07 Uspora casu'!$K$5:$O$5,1)+1)-INDEX('07 Uspora casu'!$K$5:$O$5,MATCH(AG$36,'07 Uspora casu'!$K$5:$O$5,1))))*AF47))),0)))</f>
        <v>0</v>
      </c>
      <c r="AH47" s="48">
        <f>IF($E47="",0,IF('07 Uspora casu'!$D$2="Jazdný čas",IFERROR(IF(AH$36&lt;MIN('07 Uspora casu'!$K$5:$O$5),AI47*('07 Uspora casu'!$K16/'07 Uspora casu'!$L16)^(1/('07 Uspora casu'!$L$5-'07 Uspora casu'!$K$5)),IF(AH$36&gt;MAX('07 Uspora casu'!$K$5:$O$5),(INDEX('07 Uspora casu'!$K16:$O16,MATCH(AH$36,'07 Uspora casu'!$K$5:$O$5,1))/INDEX('07 Uspora casu'!$K16:$O16,MATCH(AH$36,'07 Uspora casu'!$K$5:$O$5,1)-1))^(1/(INDEX('07 Uspora casu'!$K$5:$O$5,MATCH(AH$36,'07 Uspora casu'!$K$5:$O$5,1))-INDEX('07 Uspora casu'!$K$5:$O$5,MATCH(AH$36,'07 Uspora casu'!$K$5:$O$5,1)-1)))*AG47,IFERROR(INDEX('07 Uspora casu'!$K16:$O16,MATCH(AH$36,'07 Uspora casu'!$K$5:$O$5,0))/60,(INDEX('07 Uspora casu'!$K16:$O16,MATCH(AH$36,'07 Uspora casu'!$K$5:$O$5,1)+1)/INDEX('07 Uspora casu'!$K16:$O16,MATCH(AH$36,'07 Uspora casu'!$K$5:$O$5,1)))^(1/(INDEX('07 Uspora casu'!$K$5:$O$5,MATCH(AH$36,'07 Uspora casu'!$K$5:$O$5,1)+1)-INDEX('07 Uspora casu'!$K$5:$O$5,MATCH(AH$36,'07 Uspora casu'!$K$5:$O$5,1))))*AG47))),0),IFERROR(IF(AH$36&lt;MIN('07 Uspora casu'!$K$5:$O$5),AI47*('07 Uspora casu'!$L16/'07 Uspora casu'!$K16)^(1/('07 Uspora casu'!$L$5-'07 Uspora casu'!$K$5)),IF(AH$36&gt;MAX('07 Uspora casu'!$K$5:$O$5),(INDEX('07 Uspora casu'!$K16:$O16,MATCH(AH$36,'07 Uspora casu'!$K$5:$O$5,1)-1)/INDEX('07 Uspora casu'!$K16:$O16,MATCH(AH$36,'07 Uspora casu'!$K$5:$O$5,1)))^(1/(INDEX('07 Uspora casu'!$K$5:$O$5,MATCH(AH$36,'07 Uspora casu'!$K$5:$O$5,1))-INDEX('07 Uspora casu'!$K$5:$O$5,MATCH(AH$36,'07 Uspora casu'!$K$5:$O$5,1)-1)))*AG47,IFERROR($E47/INDEX('07 Uspora casu'!$K16:$O16,MATCH(AH$36,'07 Uspora casu'!$K$5:$O$5,0)),(INDEX('07 Uspora casu'!$K16:$O16,MATCH(AH$36,'07 Uspora casu'!$K$5:$O$5,1))/INDEX('07 Uspora casu'!$K16:$O16,MATCH(AH$36,'07 Uspora casu'!$K$5:$O$5,1)+1))^(1/(INDEX('07 Uspora casu'!$K$5:$O$5,MATCH(AH$36,'07 Uspora casu'!$K$5:$O$5,1)+1)-INDEX('07 Uspora casu'!$K$5:$O$5,MATCH(AH$36,'07 Uspora casu'!$K$5:$O$5,1))))*AG47))),0)))</f>
        <v>0</v>
      </c>
      <c r="AI47" s="48">
        <f>IF($E47="",0,IF('07 Uspora casu'!$D$2="Jazdný čas",IFERROR(IF(AI$36&lt;MIN('07 Uspora casu'!$K$5:$O$5),AJ47*('07 Uspora casu'!$K16/'07 Uspora casu'!$L16)^(1/('07 Uspora casu'!$L$5-'07 Uspora casu'!$K$5)),IF(AI$36&gt;MAX('07 Uspora casu'!$K$5:$O$5),(INDEX('07 Uspora casu'!$K16:$O16,MATCH(AI$36,'07 Uspora casu'!$K$5:$O$5,1))/INDEX('07 Uspora casu'!$K16:$O16,MATCH(AI$36,'07 Uspora casu'!$K$5:$O$5,1)-1))^(1/(INDEX('07 Uspora casu'!$K$5:$O$5,MATCH(AI$36,'07 Uspora casu'!$K$5:$O$5,1))-INDEX('07 Uspora casu'!$K$5:$O$5,MATCH(AI$36,'07 Uspora casu'!$K$5:$O$5,1)-1)))*AH47,IFERROR(INDEX('07 Uspora casu'!$K16:$O16,MATCH(AI$36,'07 Uspora casu'!$K$5:$O$5,0))/60,(INDEX('07 Uspora casu'!$K16:$O16,MATCH(AI$36,'07 Uspora casu'!$K$5:$O$5,1)+1)/INDEX('07 Uspora casu'!$K16:$O16,MATCH(AI$36,'07 Uspora casu'!$K$5:$O$5,1)))^(1/(INDEX('07 Uspora casu'!$K$5:$O$5,MATCH(AI$36,'07 Uspora casu'!$K$5:$O$5,1)+1)-INDEX('07 Uspora casu'!$K$5:$O$5,MATCH(AI$36,'07 Uspora casu'!$K$5:$O$5,1))))*AH47))),0),IFERROR(IF(AI$36&lt;MIN('07 Uspora casu'!$K$5:$O$5),AJ47*('07 Uspora casu'!$L16/'07 Uspora casu'!$K16)^(1/('07 Uspora casu'!$L$5-'07 Uspora casu'!$K$5)),IF(AI$36&gt;MAX('07 Uspora casu'!$K$5:$O$5),(INDEX('07 Uspora casu'!$K16:$O16,MATCH(AI$36,'07 Uspora casu'!$K$5:$O$5,1)-1)/INDEX('07 Uspora casu'!$K16:$O16,MATCH(AI$36,'07 Uspora casu'!$K$5:$O$5,1)))^(1/(INDEX('07 Uspora casu'!$K$5:$O$5,MATCH(AI$36,'07 Uspora casu'!$K$5:$O$5,1))-INDEX('07 Uspora casu'!$K$5:$O$5,MATCH(AI$36,'07 Uspora casu'!$K$5:$O$5,1)-1)))*AH47,IFERROR($E47/INDEX('07 Uspora casu'!$K16:$O16,MATCH(AI$36,'07 Uspora casu'!$K$5:$O$5,0)),(INDEX('07 Uspora casu'!$K16:$O16,MATCH(AI$36,'07 Uspora casu'!$K$5:$O$5,1))/INDEX('07 Uspora casu'!$K16:$O16,MATCH(AI$36,'07 Uspora casu'!$K$5:$O$5,1)+1))^(1/(INDEX('07 Uspora casu'!$K$5:$O$5,MATCH(AI$36,'07 Uspora casu'!$K$5:$O$5,1)+1)-INDEX('07 Uspora casu'!$K$5:$O$5,MATCH(AI$36,'07 Uspora casu'!$K$5:$O$5,1))))*AH47))),0)))</f>
        <v>0</v>
      </c>
      <c r="AJ47" s="48">
        <f>IF($E47="",0,IF('07 Uspora casu'!$D$2="Jazdný čas",IFERROR(IF(AJ$36&lt;MIN('07 Uspora casu'!$K$5:$O$5),AK47*('07 Uspora casu'!$K16/'07 Uspora casu'!$L16)^(1/('07 Uspora casu'!$L$5-'07 Uspora casu'!$K$5)),IF(AJ$36&gt;MAX('07 Uspora casu'!$K$5:$O$5),(INDEX('07 Uspora casu'!$K16:$O16,MATCH(AJ$36,'07 Uspora casu'!$K$5:$O$5,1))/INDEX('07 Uspora casu'!$K16:$O16,MATCH(AJ$36,'07 Uspora casu'!$K$5:$O$5,1)-1))^(1/(INDEX('07 Uspora casu'!$K$5:$O$5,MATCH(AJ$36,'07 Uspora casu'!$K$5:$O$5,1))-INDEX('07 Uspora casu'!$K$5:$O$5,MATCH(AJ$36,'07 Uspora casu'!$K$5:$O$5,1)-1)))*AI47,IFERROR(INDEX('07 Uspora casu'!$K16:$O16,MATCH(AJ$36,'07 Uspora casu'!$K$5:$O$5,0))/60,(INDEX('07 Uspora casu'!$K16:$O16,MATCH(AJ$36,'07 Uspora casu'!$K$5:$O$5,1)+1)/INDEX('07 Uspora casu'!$K16:$O16,MATCH(AJ$36,'07 Uspora casu'!$K$5:$O$5,1)))^(1/(INDEX('07 Uspora casu'!$K$5:$O$5,MATCH(AJ$36,'07 Uspora casu'!$K$5:$O$5,1)+1)-INDEX('07 Uspora casu'!$K$5:$O$5,MATCH(AJ$36,'07 Uspora casu'!$K$5:$O$5,1))))*AI47))),0),IFERROR(IF(AJ$36&lt;MIN('07 Uspora casu'!$K$5:$O$5),AK47*('07 Uspora casu'!$L16/'07 Uspora casu'!$K16)^(1/('07 Uspora casu'!$L$5-'07 Uspora casu'!$K$5)),IF(AJ$36&gt;MAX('07 Uspora casu'!$K$5:$O$5),(INDEX('07 Uspora casu'!$K16:$O16,MATCH(AJ$36,'07 Uspora casu'!$K$5:$O$5,1)-1)/INDEX('07 Uspora casu'!$K16:$O16,MATCH(AJ$36,'07 Uspora casu'!$K$5:$O$5,1)))^(1/(INDEX('07 Uspora casu'!$K$5:$O$5,MATCH(AJ$36,'07 Uspora casu'!$K$5:$O$5,1))-INDEX('07 Uspora casu'!$K$5:$O$5,MATCH(AJ$36,'07 Uspora casu'!$K$5:$O$5,1)-1)))*AI47,IFERROR($E47/INDEX('07 Uspora casu'!$K16:$O16,MATCH(AJ$36,'07 Uspora casu'!$K$5:$O$5,0)),(INDEX('07 Uspora casu'!$K16:$O16,MATCH(AJ$36,'07 Uspora casu'!$K$5:$O$5,1))/INDEX('07 Uspora casu'!$K16:$O16,MATCH(AJ$36,'07 Uspora casu'!$K$5:$O$5,1)+1))^(1/(INDEX('07 Uspora casu'!$K$5:$O$5,MATCH(AJ$36,'07 Uspora casu'!$K$5:$O$5,1)+1)-INDEX('07 Uspora casu'!$K$5:$O$5,MATCH(AJ$36,'07 Uspora casu'!$K$5:$O$5,1))))*AI47))),0)))</f>
        <v>0</v>
      </c>
      <c r="AK47" s="48">
        <f>IF($E47="",0,IF('07 Uspora casu'!$D$2="Jazdný čas",IFERROR(IF(AK$36&lt;MIN('07 Uspora casu'!$K$5:$O$5),AL47*('07 Uspora casu'!$K16/'07 Uspora casu'!$L16)^(1/('07 Uspora casu'!$L$5-'07 Uspora casu'!$K$5)),IF(AK$36&gt;MAX('07 Uspora casu'!$K$5:$O$5),(INDEX('07 Uspora casu'!$K16:$O16,MATCH(AK$36,'07 Uspora casu'!$K$5:$O$5,1))/INDEX('07 Uspora casu'!$K16:$O16,MATCH(AK$36,'07 Uspora casu'!$K$5:$O$5,1)-1))^(1/(INDEX('07 Uspora casu'!$K$5:$O$5,MATCH(AK$36,'07 Uspora casu'!$K$5:$O$5,1))-INDEX('07 Uspora casu'!$K$5:$O$5,MATCH(AK$36,'07 Uspora casu'!$K$5:$O$5,1)-1)))*AJ47,IFERROR(INDEX('07 Uspora casu'!$K16:$O16,MATCH(AK$36,'07 Uspora casu'!$K$5:$O$5,0))/60,(INDEX('07 Uspora casu'!$K16:$O16,MATCH(AK$36,'07 Uspora casu'!$K$5:$O$5,1)+1)/INDEX('07 Uspora casu'!$K16:$O16,MATCH(AK$36,'07 Uspora casu'!$K$5:$O$5,1)))^(1/(INDEX('07 Uspora casu'!$K$5:$O$5,MATCH(AK$36,'07 Uspora casu'!$K$5:$O$5,1)+1)-INDEX('07 Uspora casu'!$K$5:$O$5,MATCH(AK$36,'07 Uspora casu'!$K$5:$O$5,1))))*AJ47))),0),IFERROR(IF(AK$36&lt;MIN('07 Uspora casu'!$K$5:$O$5),AL47*('07 Uspora casu'!$L16/'07 Uspora casu'!$K16)^(1/('07 Uspora casu'!$L$5-'07 Uspora casu'!$K$5)),IF(AK$36&gt;MAX('07 Uspora casu'!$K$5:$O$5),(INDEX('07 Uspora casu'!$K16:$O16,MATCH(AK$36,'07 Uspora casu'!$K$5:$O$5,1)-1)/INDEX('07 Uspora casu'!$K16:$O16,MATCH(AK$36,'07 Uspora casu'!$K$5:$O$5,1)))^(1/(INDEX('07 Uspora casu'!$K$5:$O$5,MATCH(AK$36,'07 Uspora casu'!$K$5:$O$5,1))-INDEX('07 Uspora casu'!$K$5:$O$5,MATCH(AK$36,'07 Uspora casu'!$K$5:$O$5,1)-1)))*AJ47,IFERROR($E47/INDEX('07 Uspora casu'!$K16:$O16,MATCH(AK$36,'07 Uspora casu'!$K$5:$O$5,0)),(INDEX('07 Uspora casu'!$K16:$O16,MATCH(AK$36,'07 Uspora casu'!$K$5:$O$5,1))/INDEX('07 Uspora casu'!$K16:$O16,MATCH(AK$36,'07 Uspora casu'!$K$5:$O$5,1)+1))^(1/(INDEX('07 Uspora casu'!$K$5:$O$5,MATCH(AK$36,'07 Uspora casu'!$K$5:$O$5,1)+1)-INDEX('07 Uspora casu'!$K$5:$O$5,MATCH(AK$36,'07 Uspora casu'!$K$5:$O$5,1))))*AJ47))),0)))</f>
        <v>0</v>
      </c>
      <c r="AL47" s="48">
        <f>IF($E47="",0,IF('07 Uspora casu'!$D$2="Jazdný čas",IFERROR(IF(AL$36&lt;MIN('07 Uspora casu'!$K$5:$O$5),AM47*('07 Uspora casu'!$K16/'07 Uspora casu'!$L16)^(1/('07 Uspora casu'!$L$5-'07 Uspora casu'!$K$5)),IF(AL$36&gt;MAX('07 Uspora casu'!$K$5:$O$5),(INDEX('07 Uspora casu'!$K16:$O16,MATCH(AL$36,'07 Uspora casu'!$K$5:$O$5,1))/INDEX('07 Uspora casu'!$K16:$O16,MATCH(AL$36,'07 Uspora casu'!$K$5:$O$5,1)-1))^(1/(INDEX('07 Uspora casu'!$K$5:$O$5,MATCH(AL$36,'07 Uspora casu'!$K$5:$O$5,1))-INDEX('07 Uspora casu'!$K$5:$O$5,MATCH(AL$36,'07 Uspora casu'!$K$5:$O$5,1)-1)))*AK47,IFERROR(INDEX('07 Uspora casu'!$K16:$O16,MATCH(AL$36,'07 Uspora casu'!$K$5:$O$5,0))/60,(INDEX('07 Uspora casu'!$K16:$O16,MATCH(AL$36,'07 Uspora casu'!$K$5:$O$5,1)+1)/INDEX('07 Uspora casu'!$K16:$O16,MATCH(AL$36,'07 Uspora casu'!$K$5:$O$5,1)))^(1/(INDEX('07 Uspora casu'!$K$5:$O$5,MATCH(AL$36,'07 Uspora casu'!$K$5:$O$5,1)+1)-INDEX('07 Uspora casu'!$K$5:$O$5,MATCH(AL$36,'07 Uspora casu'!$K$5:$O$5,1))))*AK47))),0),IFERROR(IF(AL$36&lt;MIN('07 Uspora casu'!$K$5:$O$5),AM47*('07 Uspora casu'!$L16/'07 Uspora casu'!$K16)^(1/('07 Uspora casu'!$L$5-'07 Uspora casu'!$K$5)),IF(AL$36&gt;MAX('07 Uspora casu'!$K$5:$O$5),(INDEX('07 Uspora casu'!$K16:$O16,MATCH(AL$36,'07 Uspora casu'!$K$5:$O$5,1)-1)/INDEX('07 Uspora casu'!$K16:$O16,MATCH(AL$36,'07 Uspora casu'!$K$5:$O$5,1)))^(1/(INDEX('07 Uspora casu'!$K$5:$O$5,MATCH(AL$36,'07 Uspora casu'!$K$5:$O$5,1))-INDEX('07 Uspora casu'!$K$5:$O$5,MATCH(AL$36,'07 Uspora casu'!$K$5:$O$5,1)-1)))*AK47,IFERROR($E47/INDEX('07 Uspora casu'!$K16:$O16,MATCH(AL$36,'07 Uspora casu'!$K$5:$O$5,0)),(INDEX('07 Uspora casu'!$K16:$O16,MATCH(AL$36,'07 Uspora casu'!$K$5:$O$5,1))/INDEX('07 Uspora casu'!$K16:$O16,MATCH(AL$36,'07 Uspora casu'!$K$5:$O$5,1)+1))^(1/(INDEX('07 Uspora casu'!$K$5:$O$5,MATCH(AL$36,'07 Uspora casu'!$K$5:$O$5,1)+1)-INDEX('07 Uspora casu'!$K$5:$O$5,MATCH(AL$36,'07 Uspora casu'!$K$5:$O$5,1))))*AK47))),0)))</f>
        <v>0</v>
      </c>
      <c r="AM47" s="48">
        <f>IF($E47="",0,IF('07 Uspora casu'!$D$2="Jazdný čas",IFERROR(IF(AM$36&lt;MIN('07 Uspora casu'!$K$5:$O$5),AN47*('07 Uspora casu'!$K16/'07 Uspora casu'!$L16)^(1/('07 Uspora casu'!$L$5-'07 Uspora casu'!$K$5)),IF(AM$36&gt;MAX('07 Uspora casu'!$K$5:$O$5),(INDEX('07 Uspora casu'!$K16:$O16,MATCH(AM$36,'07 Uspora casu'!$K$5:$O$5,1))/INDEX('07 Uspora casu'!$K16:$O16,MATCH(AM$36,'07 Uspora casu'!$K$5:$O$5,1)-1))^(1/(INDEX('07 Uspora casu'!$K$5:$O$5,MATCH(AM$36,'07 Uspora casu'!$K$5:$O$5,1))-INDEX('07 Uspora casu'!$K$5:$O$5,MATCH(AM$36,'07 Uspora casu'!$K$5:$O$5,1)-1)))*AL47,IFERROR(INDEX('07 Uspora casu'!$K16:$O16,MATCH(AM$36,'07 Uspora casu'!$K$5:$O$5,0))/60,(INDEX('07 Uspora casu'!$K16:$O16,MATCH(AM$36,'07 Uspora casu'!$K$5:$O$5,1)+1)/INDEX('07 Uspora casu'!$K16:$O16,MATCH(AM$36,'07 Uspora casu'!$K$5:$O$5,1)))^(1/(INDEX('07 Uspora casu'!$K$5:$O$5,MATCH(AM$36,'07 Uspora casu'!$K$5:$O$5,1)+1)-INDEX('07 Uspora casu'!$K$5:$O$5,MATCH(AM$36,'07 Uspora casu'!$K$5:$O$5,1))))*AL47))),0),IFERROR(IF(AM$36&lt;MIN('07 Uspora casu'!$K$5:$O$5),AN47*('07 Uspora casu'!$L16/'07 Uspora casu'!$K16)^(1/('07 Uspora casu'!$L$5-'07 Uspora casu'!$K$5)),IF(AM$36&gt;MAX('07 Uspora casu'!$K$5:$O$5),(INDEX('07 Uspora casu'!$K16:$O16,MATCH(AM$36,'07 Uspora casu'!$K$5:$O$5,1)-1)/INDEX('07 Uspora casu'!$K16:$O16,MATCH(AM$36,'07 Uspora casu'!$K$5:$O$5,1)))^(1/(INDEX('07 Uspora casu'!$K$5:$O$5,MATCH(AM$36,'07 Uspora casu'!$K$5:$O$5,1))-INDEX('07 Uspora casu'!$K$5:$O$5,MATCH(AM$36,'07 Uspora casu'!$K$5:$O$5,1)-1)))*AL47,IFERROR($E47/INDEX('07 Uspora casu'!$K16:$O16,MATCH(AM$36,'07 Uspora casu'!$K$5:$O$5,0)),(INDEX('07 Uspora casu'!$K16:$O16,MATCH(AM$36,'07 Uspora casu'!$K$5:$O$5,1))/INDEX('07 Uspora casu'!$K16:$O16,MATCH(AM$36,'07 Uspora casu'!$K$5:$O$5,1)+1))^(1/(INDEX('07 Uspora casu'!$K$5:$O$5,MATCH(AM$36,'07 Uspora casu'!$K$5:$O$5,1)+1)-INDEX('07 Uspora casu'!$K$5:$O$5,MATCH(AM$36,'07 Uspora casu'!$K$5:$O$5,1))))*AL47))),0)))</f>
        <v>0</v>
      </c>
      <c r="AN47" s="48">
        <f>IF($E47="",0,IF('07 Uspora casu'!$D$2="Jazdný čas",IFERROR(IF(AN$36&lt;MIN('07 Uspora casu'!$K$5:$O$5),AO47*('07 Uspora casu'!$K16/'07 Uspora casu'!$L16)^(1/('07 Uspora casu'!$L$5-'07 Uspora casu'!$K$5)),IF(AN$36&gt;MAX('07 Uspora casu'!$K$5:$O$5),(INDEX('07 Uspora casu'!$K16:$O16,MATCH(AN$36,'07 Uspora casu'!$K$5:$O$5,1))/INDEX('07 Uspora casu'!$K16:$O16,MATCH(AN$36,'07 Uspora casu'!$K$5:$O$5,1)-1))^(1/(INDEX('07 Uspora casu'!$K$5:$O$5,MATCH(AN$36,'07 Uspora casu'!$K$5:$O$5,1))-INDEX('07 Uspora casu'!$K$5:$O$5,MATCH(AN$36,'07 Uspora casu'!$K$5:$O$5,1)-1)))*AM47,IFERROR(INDEX('07 Uspora casu'!$K16:$O16,MATCH(AN$36,'07 Uspora casu'!$K$5:$O$5,0))/60,(INDEX('07 Uspora casu'!$K16:$O16,MATCH(AN$36,'07 Uspora casu'!$K$5:$O$5,1)+1)/INDEX('07 Uspora casu'!$K16:$O16,MATCH(AN$36,'07 Uspora casu'!$K$5:$O$5,1)))^(1/(INDEX('07 Uspora casu'!$K$5:$O$5,MATCH(AN$36,'07 Uspora casu'!$K$5:$O$5,1)+1)-INDEX('07 Uspora casu'!$K$5:$O$5,MATCH(AN$36,'07 Uspora casu'!$K$5:$O$5,1))))*AM47))),0),IFERROR(IF(AN$36&lt;MIN('07 Uspora casu'!$K$5:$O$5),AO47*('07 Uspora casu'!$L16/'07 Uspora casu'!$K16)^(1/('07 Uspora casu'!$L$5-'07 Uspora casu'!$K$5)),IF(AN$36&gt;MAX('07 Uspora casu'!$K$5:$O$5),(INDEX('07 Uspora casu'!$K16:$O16,MATCH(AN$36,'07 Uspora casu'!$K$5:$O$5,1)-1)/INDEX('07 Uspora casu'!$K16:$O16,MATCH(AN$36,'07 Uspora casu'!$K$5:$O$5,1)))^(1/(INDEX('07 Uspora casu'!$K$5:$O$5,MATCH(AN$36,'07 Uspora casu'!$K$5:$O$5,1))-INDEX('07 Uspora casu'!$K$5:$O$5,MATCH(AN$36,'07 Uspora casu'!$K$5:$O$5,1)-1)))*AM47,IFERROR($E47/INDEX('07 Uspora casu'!$K16:$O16,MATCH(AN$36,'07 Uspora casu'!$K$5:$O$5,0)),(INDEX('07 Uspora casu'!$K16:$O16,MATCH(AN$36,'07 Uspora casu'!$K$5:$O$5,1))/INDEX('07 Uspora casu'!$K16:$O16,MATCH(AN$36,'07 Uspora casu'!$K$5:$O$5,1)+1))^(1/(INDEX('07 Uspora casu'!$K$5:$O$5,MATCH(AN$36,'07 Uspora casu'!$K$5:$O$5,1)+1)-INDEX('07 Uspora casu'!$K$5:$O$5,MATCH(AN$36,'07 Uspora casu'!$K$5:$O$5,1))))*AM47))),0)))</f>
        <v>0</v>
      </c>
      <c r="AO47" s="48">
        <f>IF($E47="",0,IF('07 Uspora casu'!$D$2="Jazdný čas",IFERROR(IF(AO$36&lt;MIN('07 Uspora casu'!$K$5:$O$5),AP47*('07 Uspora casu'!$K16/'07 Uspora casu'!$L16)^(1/('07 Uspora casu'!$L$5-'07 Uspora casu'!$K$5)),IF(AO$36&gt;MAX('07 Uspora casu'!$K$5:$O$5),(INDEX('07 Uspora casu'!$K16:$O16,MATCH(AO$36,'07 Uspora casu'!$K$5:$O$5,1))/INDEX('07 Uspora casu'!$K16:$O16,MATCH(AO$36,'07 Uspora casu'!$K$5:$O$5,1)-1))^(1/(INDEX('07 Uspora casu'!$K$5:$O$5,MATCH(AO$36,'07 Uspora casu'!$K$5:$O$5,1))-INDEX('07 Uspora casu'!$K$5:$O$5,MATCH(AO$36,'07 Uspora casu'!$K$5:$O$5,1)-1)))*AN47,IFERROR(INDEX('07 Uspora casu'!$K16:$O16,MATCH(AO$36,'07 Uspora casu'!$K$5:$O$5,0))/60,(INDEX('07 Uspora casu'!$K16:$O16,MATCH(AO$36,'07 Uspora casu'!$K$5:$O$5,1)+1)/INDEX('07 Uspora casu'!$K16:$O16,MATCH(AO$36,'07 Uspora casu'!$K$5:$O$5,1)))^(1/(INDEX('07 Uspora casu'!$K$5:$O$5,MATCH(AO$36,'07 Uspora casu'!$K$5:$O$5,1)+1)-INDEX('07 Uspora casu'!$K$5:$O$5,MATCH(AO$36,'07 Uspora casu'!$K$5:$O$5,1))))*AN47))),0),IFERROR(IF(AO$36&lt;MIN('07 Uspora casu'!$K$5:$O$5),AP47*('07 Uspora casu'!$L16/'07 Uspora casu'!$K16)^(1/('07 Uspora casu'!$L$5-'07 Uspora casu'!$K$5)),IF(AO$36&gt;MAX('07 Uspora casu'!$K$5:$O$5),(INDEX('07 Uspora casu'!$K16:$O16,MATCH(AO$36,'07 Uspora casu'!$K$5:$O$5,1)-1)/INDEX('07 Uspora casu'!$K16:$O16,MATCH(AO$36,'07 Uspora casu'!$K$5:$O$5,1)))^(1/(INDEX('07 Uspora casu'!$K$5:$O$5,MATCH(AO$36,'07 Uspora casu'!$K$5:$O$5,1))-INDEX('07 Uspora casu'!$K$5:$O$5,MATCH(AO$36,'07 Uspora casu'!$K$5:$O$5,1)-1)))*AN47,IFERROR($E47/INDEX('07 Uspora casu'!$K16:$O16,MATCH(AO$36,'07 Uspora casu'!$K$5:$O$5,0)),(INDEX('07 Uspora casu'!$K16:$O16,MATCH(AO$36,'07 Uspora casu'!$K$5:$O$5,1))/INDEX('07 Uspora casu'!$K16:$O16,MATCH(AO$36,'07 Uspora casu'!$K$5:$O$5,1)+1))^(1/(INDEX('07 Uspora casu'!$K$5:$O$5,MATCH(AO$36,'07 Uspora casu'!$K$5:$O$5,1)+1)-INDEX('07 Uspora casu'!$K$5:$O$5,MATCH(AO$36,'07 Uspora casu'!$K$5:$O$5,1))))*AN47))),0)))</f>
        <v>0</v>
      </c>
      <c r="AP47" s="48">
        <f>IF($E47="",0,IF('07 Uspora casu'!$D$2="Jazdný čas",IFERROR(IF(AP$36&lt;MIN('07 Uspora casu'!$K$5:$O$5),AQ47*('07 Uspora casu'!$K16/'07 Uspora casu'!$L16)^(1/('07 Uspora casu'!$L$5-'07 Uspora casu'!$K$5)),IF(AP$36&gt;MAX('07 Uspora casu'!$K$5:$O$5),(INDEX('07 Uspora casu'!$K16:$O16,MATCH(AP$36,'07 Uspora casu'!$K$5:$O$5,1))/INDEX('07 Uspora casu'!$K16:$O16,MATCH(AP$36,'07 Uspora casu'!$K$5:$O$5,1)-1))^(1/(INDEX('07 Uspora casu'!$K$5:$O$5,MATCH(AP$36,'07 Uspora casu'!$K$5:$O$5,1))-INDEX('07 Uspora casu'!$K$5:$O$5,MATCH(AP$36,'07 Uspora casu'!$K$5:$O$5,1)-1)))*AO47,IFERROR(INDEX('07 Uspora casu'!$K16:$O16,MATCH(AP$36,'07 Uspora casu'!$K$5:$O$5,0))/60,(INDEX('07 Uspora casu'!$K16:$O16,MATCH(AP$36,'07 Uspora casu'!$K$5:$O$5,1)+1)/INDEX('07 Uspora casu'!$K16:$O16,MATCH(AP$36,'07 Uspora casu'!$K$5:$O$5,1)))^(1/(INDEX('07 Uspora casu'!$K$5:$O$5,MATCH(AP$36,'07 Uspora casu'!$K$5:$O$5,1)+1)-INDEX('07 Uspora casu'!$K$5:$O$5,MATCH(AP$36,'07 Uspora casu'!$K$5:$O$5,1))))*AO47))),0),IFERROR(IF(AP$36&lt;MIN('07 Uspora casu'!$K$5:$O$5),AQ47*('07 Uspora casu'!$L16/'07 Uspora casu'!$K16)^(1/('07 Uspora casu'!$L$5-'07 Uspora casu'!$K$5)),IF(AP$36&gt;MAX('07 Uspora casu'!$K$5:$O$5),(INDEX('07 Uspora casu'!$K16:$O16,MATCH(AP$36,'07 Uspora casu'!$K$5:$O$5,1)-1)/INDEX('07 Uspora casu'!$K16:$O16,MATCH(AP$36,'07 Uspora casu'!$K$5:$O$5,1)))^(1/(INDEX('07 Uspora casu'!$K$5:$O$5,MATCH(AP$36,'07 Uspora casu'!$K$5:$O$5,1))-INDEX('07 Uspora casu'!$K$5:$O$5,MATCH(AP$36,'07 Uspora casu'!$K$5:$O$5,1)-1)))*AO47,IFERROR($E47/INDEX('07 Uspora casu'!$K16:$O16,MATCH(AP$36,'07 Uspora casu'!$K$5:$O$5,0)),(INDEX('07 Uspora casu'!$K16:$O16,MATCH(AP$36,'07 Uspora casu'!$K$5:$O$5,1))/INDEX('07 Uspora casu'!$K16:$O16,MATCH(AP$36,'07 Uspora casu'!$K$5:$O$5,1)+1))^(1/(INDEX('07 Uspora casu'!$K$5:$O$5,MATCH(AP$36,'07 Uspora casu'!$K$5:$O$5,1)+1)-INDEX('07 Uspora casu'!$K$5:$O$5,MATCH(AP$36,'07 Uspora casu'!$K$5:$O$5,1))))*AO47))),0)))</f>
        <v>0</v>
      </c>
      <c r="AQ47" s="48">
        <f>IF($E47="",0,IF('07 Uspora casu'!$D$2="Jazdný čas",IFERROR(IF(AQ$36&lt;MIN('07 Uspora casu'!$K$5:$O$5),AR47*('07 Uspora casu'!$K16/'07 Uspora casu'!$L16)^(1/('07 Uspora casu'!$L$5-'07 Uspora casu'!$K$5)),IF(AQ$36&gt;MAX('07 Uspora casu'!$K$5:$O$5),(INDEX('07 Uspora casu'!$K16:$O16,MATCH(AQ$36,'07 Uspora casu'!$K$5:$O$5,1))/INDEX('07 Uspora casu'!$K16:$O16,MATCH(AQ$36,'07 Uspora casu'!$K$5:$O$5,1)-1))^(1/(INDEX('07 Uspora casu'!$K$5:$O$5,MATCH(AQ$36,'07 Uspora casu'!$K$5:$O$5,1))-INDEX('07 Uspora casu'!$K$5:$O$5,MATCH(AQ$36,'07 Uspora casu'!$K$5:$O$5,1)-1)))*AP47,IFERROR(INDEX('07 Uspora casu'!$K16:$O16,MATCH(AQ$36,'07 Uspora casu'!$K$5:$O$5,0))/60,(INDEX('07 Uspora casu'!$K16:$O16,MATCH(AQ$36,'07 Uspora casu'!$K$5:$O$5,1)+1)/INDEX('07 Uspora casu'!$K16:$O16,MATCH(AQ$36,'07 Uspora casu'!$K$5:$O$5,1)))^(1/(INDEX('07 Uspora casu'!$K$5:$O$5,MATCH(AQ$36,'07 Uspora casu'!$K$5:$O$5,1)+1)-INDEX('07 Uspora casu'!$K$5:$O$5,MATCH(AQ$36,'07 Uspora casu'!$K$5:$O$5,1))))*AP47))),0),IFERROR(IF(AQ$36&lt;MIN('07 Uspora casu'!$K$5:$O$5),AR47*('07 Uspora casu'!$L16/'07 Uspora casu'!$K16)^(1/('07 Uspora casu'!$L$5-'07 Uspora casu'!$K$5)),IF(AQ$36&gt;MAX('07 Uspora casu'!$K$5:$O$5),(INDEX('07 Uspora casu'!$K16:$O16,MATCH(AQ$36,'07 Uspora casu'!$K$5:$O$5,1)-1)/INDEX('07 Uspora casu'!$K16:$O16,MATCH(AQ$36,'07 Uspora casu'!$K$5:$O$5,1)))^(1/(INDEX('07 Uspora casu'!$K$5:$O$5,MATCH(AQ$36,'07 Uspora casu'!$K$5:$O$5,1))-INDEX('07 Uspora casu'!$K$5:$O$5,MATCH(AQ$36,'07 Uspora casu'!$K$5:$O$5,1)-1)))*AP47,IFERROR($E47/INDEX('07 Uspora casu'!$K16:$O16,MATCH(AQ$36,'07 Uspora casu'!$K$5:$O$5,0)),(INDEX('07 Uspora casu'!$K16:$O16,MATCH(AQ$36,'07 Uspora casu'!$K$5:$O$5,1))/INDEX('07 Uspora casu'!$K16:$O16,MATCH(AQ$36,'07 Uspora casu'!$K$5:$O$5,1)+1))^(1/(INDEX('07 Uspora casu'!$K$5:$O$5,MATCH(AQ$36,'07 Uspora casu'!$K$5:$O$5,1)+1)-INDEX('07 Uspora casu'!$K$5:$O$5,MATCH(AQ$36,'07 Uspora casu'!$K$5:$O$5,1))))*AP47))),0)))</f>
        <v>0</v>
      </c>
      <c r="AR47" s="48">
        <f>IF($E47="",0,IF('07 Uspora casu'!$D$2="Jazdný čas",IFERROR(IF(AR$36&lt;MIN('07 Uspora casu'!$K$5:$O$5),AS47*('07 Uspora casu'!$K16/'07 Uspora casu'!$L16)^(1/('07 Uspora casu'!$L$5-'07 Uspora casu'!$K$5)),IF(AR$36&gt;MAX('07 Uspora casu'!$K$5:$O$5),(INDEX('07 Uspora casu'!$K16:$O16,MATCH(AR$36,'07 Uspora casu'!$K$5:$O$5,1))/INDEX('07 Uspora casu'!$K16:$O16,MATCH(AR$36,'07 Uspora casu'!$K$5:$O$5,1)-1))^(1/(INDEX('07 Uspora casu'!$K$5:$O$5,MATCH(AR$36,'07 Uspora casu'!$K$5:$O$5,1))-INDEX('07 Uspora casu'!$K$5:$O$5,MATCH(AR$36,'07 Uspora casu'!$K$5:$O$5,1)-1)))*AQ47,IFERROR(INDEX('07 Uspora casu'!$K16:$O16,MATCH(AR$36,'07 Uspora casu'!$K$5:$O$5,0))/60,(INDEX('07 Uspora casu'!$K16:$O16,MATCH(AR$36,'07 Uspora casu'!$K$5:$O$5,1)+1)/INDEX('07 Uspora casu'!$K16:$O16,MATCH(AR$36,'07 Uspora casu'!$K$5:$O$5,1)))^(1/(INDEX('07 Uspora casu'!$K$5:$O$5,MATCH(AR$36,'07 Uspora casu'!$K$5:$O$5,1)+1)-INDEX('07 Uspora casu'!$K$5:$O$5,MATCH(AR$36,'07 Uspora casu'!$K$5:$O$5,1))))*AQ47))),0),IFERROR(IF(AR$36&lt;MIN('07 Uspora casu'!$K$5:$O$5),AS47*('07 Uspora casu'!$L16/'07 Uspora casu'!$K16)^(1/('07 Uspora casu'!$L$5-'07 Uspora casu'!$K$5)),IF(AR$36&gt;MAX('07 Uspora casu'!$K$5:$O$5),(INDEX('07 Uspora casu'!$K16:$O16,MATCH(AR$36,'07 Uspora casu'!$K$5:$O$5,1)-1)/INDEX('07 Uspora casu'!$K16:$O16,MATCH(AR$36,'07 Uspora casu'!$K$5:$O$5,1)))^(1/(INDEX('07 Uspora casu'!$K$5:$O$5,MATCH(AR$36,'07 Uspora casu'!$K$5:$O$5,1))-INDEX('07 Uspora casu'!$K$5:$O$5,MATCH(AR$36,'07 Uspora casu'!$K$5:$O$5,1)-1)))*AQ47,IFERROR($E47/INDEX('07 Uspora casu'!$K16:$O16,MATCH(AR$36,'07 Uspora casu'!$K$5:$O$5,0)),(INDEX('07 Uspora casu'!$K16:$O16,MATCH(AR$36,'07 Uspora casu'!$K$5:$O$5,1))/INDEX('07 Uspora casu'!$K16:$O16,MATCH(AR$36,'07 Uspora casu'!$K$5:$O$5,1)+1))^(1/(INDEX('07 Uspora casu'!$K$5:$O$5,MATCH(AR$36,'07 Uspora casu'!$K$5:$O$5,1)+1)-INDEX('07 Uspora casu'!$K$5:$O$5,MATCH(AR$36,'07 Uspora casu'!$K$5:$O$5,1))))*AQ47))),0)))</f>
        <v>0</v>
      </c>
      <c r="AS47" s="48">
        <f>IF($E47="",0,IF('07 Uspora casu'!$D$2="Jazdný čas",IFERROR(IF(AS$36&lt;MIN('07 Uspora casu'!$K$5:$O$5),AT47*('07 Uspora casu'!$K16/'07 Uspora casu'!$L16)^(1/('07 Uspora casu'!$L$5-'07 Uspora casu'!$K$5)),IF(AS$36&gt;MAX('07 Uspora casu'!$K$5:$O$5),(INDEX('07 Uspora casu'!$K16:$O16,MATCH(AS$36,'07 Uspora casu'!$K$5:$O$5,1))/INDEX('07 Uspora casu'!$K16:$O16,MATCH(AS$36,'07 Uspora casu'!$K$5:$O$5,1)-1))^(1/(INDEX('07 Uspora casu'!$K$5:$O$5,MATCH(AS$36,'07 Uspora casu'!$K$5:$O$5,1))-INDEX('07 Uspora casu'!$K$5:$O$5,MATCH(AS$36,'07 Uspora casu'!$K$5:$O$5,1)-1)))*AR47,IFERROR(INDEX('07 Uspora casu'!$K16:$O16,MATCH(AS$36,'07 Uspora casu'!$K$5:$O$5,0))/60,(INDEX('07 Uspora casu'!$K16:$O16,MATCH(AS$36,'07 Uspora casu'!$K$5:$O$5,1)+1)/INDEX('07 Uspora casu'!$K16:$O16,MATCH(AS$36,'07 Uspora casu'!$K$5:$O$5,1)))^(1/(INDEX('07 Uspora casu'!$K$5:$O$5,MATCH(AS$36,'07 Uspora casu'!$K$5:$O$5,1)+1)-INDEX('07 Uspora casu'!$K$5:$O$5,MATCH(AS$36,'07 Uspora casu'!$K$5:$O$5,1))))*AR47))),0),IFERROR(IF(AS$36&lt;MIN('07 Uspora casu'!$K$5:$O$5),AT47*('07 Uspora casu'!$L16/'07 Uspora casu'!$K16)^(1/('07 Uspora casu'!$L$5-'07 Uspora casu'!$K$5)),IF(AS$36&gt;MAX('07 Uspora casu'!$K$5:$O$5),(INDEX('07 Uspora casu'!$K16:$O16,MATCH(AS$36,'07 Uspora casu'!$K$5:$O$5,1)-1)/INDEX('07 Uspora casu'!$K16:$O16,MATCH(AS$36,'07 Uspora casu'!$K$5:$O$5,1)))^(1/(INDEX('07 Uspora casu'!$K$5:$O$5,MATCH(AS$36,'07 Uspora casu'!$K$5:$O$5,1))-INDEX('07 Uspora casu'!$K$5:$O$5,MATCH(AS$36,'07 Uspora casu'!$K$5:$O$5,1)-1)))*AR47,IFERROR($E47/INDEX('07 Uspora casu'!$K16:$O16,MATCH(AS$36,'07 Uspora casu'!$K$5:$O$5,0)),(INDEX('07 Uspora casu'!$K16:$O16,MATCH(AS$36,'07 Uspora casu'!$K$5:$O$5,1))/INDEX('07 Uspora casu'!$K16:$O16,MATCH(AS$36,'07 Uspora casu'!$K$5:$O$5,1)+1))^(1/(INDEX('07 Uspora casu'!$K$5:$O$5,MATCH(AS$36,'07 Uspora casu'!$K$5:$O$5,1)+1)-INDEX('07 Uspora casu'!$K$5:$O$5,MATCH(AS$36,'07 Uspora casu'!$K$5:$O$5,1))))*AR47))),0)))</f>
        <v>0</v>
      </c>
      <c r="AT47" s="48">
        <f>IF($E47="",0,IF('07 Uspora casu'!$D$2="Jazdný čas",IFERROR(IF(AT$36&lt;MIN('07 Uspora casu'!$K$5:$O$5),AU47*('07 Uspora casu'!$K16/'07 Uspora casu'!$L16)^(1/('07 Uspora casu'!$L$5-'07 Uspora casu'!$K$5)),IF(AT$36&gt;MAX('07 Uspora casu'!$K$5:$O$5),(INDEX('07 Uspora casu'!$K16:$O16,MATCH(AT$36,'07 Uspora casu'!$K$5:$O$5,1))/INDEX('07 Uspora casu'!$K16:$O16,MATCH(AT$36,'07 Uspora casu'!$K$5:$O$5,1)-1))^(1/(INDEX('07 Uspora casu'!$K$5:$O$5,MATCH(AT$36,'07 Uspora casu'!$K$5:$O$5,1))-INDEX('07 Uspora casu'!$K$5:$O$5,MATCH(AT$36,'07 Uspora casu'!$K$5:$O$5,1)-1)))*AS47,IFERROR(INDEX('07 Uspora casu'!$K16:$O16,MATCH(AT$36,'07 Uspora casu'!$K$5:$O$5,0))/60,(INDEX('07 Uspora casu'!$K16:$O16,MATCH(AT$36,'07 Uspora casu'!$K$5:$O$5,1)+1)/INDEX('07 Uspora casu'!$K16:$O16,MATCH(AT$36,'07 Uspora casu'!$K$5:$O$5,1)))^(1/(INDEX('07 Uspora casu'!$K$5:$O$5,MATCH(AT$36,'07 Uspora casu'!$K$5:$O$5,1)+1)-INDEX('07 Uspora casu'!$K$5:$O$5,MATCH(AT$36,'07 Uspora casu'!$K$5:$O$5,1))))*AS47))),0),IFERROR(IF(AT$36&lt;MIN('07 Uspora casu'!$K$5:$O$5),AU47*('07 Uspora casu'!$L16/'07 Uspora casu'!$K16)^(1/('07 Uspora casu'!$L$5-'07 Uspora casu'!$K$5)),IF(AT$36&gt;MAX('07 Uspora casu'!$K$5:$O$5),(INDEX('07 Uspora casu'!$K16:$O16,MATCH(AT$36,'07 Uspora casu'!$K$5:$O$5,1)-1)/INDEX('07 Uspora casu'!$K16:$O16,MATCH(AT$36,'07 Uspora casu'!$K$5:$O$5,1)))^(1/(INDEX('07 Uspora casu'!$K$5:$O$5,MATCH(AT$36,'07 Uspora casu'!$K$5:$O$5,1))-INDEX('07 Uspora casu'!$K$5:$O$5,MATCH(AT$36,'07 Uspora casu'!$K$5:$O$5,1)-1)))*AS47,IFERROR($E47/INDEX('07 Uspora casu'!$K16:$O16,MATCH(AT$36,'07 Uspora casu'!$K$5:$O$5,0)),(INDEX('07 Uspora casu'!$K16:$O16,MATCH(AT$36,'07 Uspora casu'!$K$5:$O$5,1))/INDEX('07 Uspora casu'!$K16:$O16,MATCH(AT$36,'07 Uspora casu'!$K$5:$O$5,1)+1))^(1/(INDEX('07 Uspora casu'!$K$5:$O$5,MATCH(AT$36,'07 Uspora casu'!$K$5:$O$5,1)+1)-INDEX('07 Uspora casu'!$K$5:$O$5,MATCH(AT$36,'07 Uspora casu'!$K$5:$O$5,1))))*AS47))),0)))</f>
        <v>0</v>
      </c>
      <c r="AU47" s="48">
        <f>IF($E47="",0,IF('07 Uspora casu'!$D$2="Jazdný čas",IFERROR(IF(AU$36&lt;MIN('07 Uspora casu'!$K$5:$O$5),AV47*('07 Uspora casu'!$K16/'07 Uspora casu'!$L16)^(1/('07 Uspora casu'!$L$5-'07 Uspora casu'!$K$5)),IF(AU$36&gt;MAX('07 Uspora casu'!$K$5:$O$5),(INDEX('07 Uspora casu'!$K16:$O16,MATCH(AU$36,'07 Uspora casu'!$K$5:$O$5,1))/INDEX('07 Uspora casu'!$K16:$O16,MATCH(AU$36,'07 Uspora casu'!$K$5:$O$5,1)-1))^(1/(INDEX('07 Uspora casu'!$K$5:$O$5,MATCH(AU$36,'07 Uspora casu'!$K$5:$O$5,1))-INDEX('07 Uspora casu'!$K$5:$O$5,MATCH(AU$36,'07 Uspora casu'!$K$5:$O$5,1)-1)))*AT47,IFERROR(INDEX('07 Uspora casu'!$K16:$O16,MATCH(AU$36,'07 Uspora casu'!$K$5:$O$5,0))/60,(INDEX('07 Uspora casu'!$K16:$O16,MATCH(AU$36,'07 Uspora casu'!$K$5:$O$5,1)+1)/INDEX('07 Uspora casu'!$K16:$O16,MATCH(AU$36,'07 Uspora casu'!$K$5:$O$5,1)))^(1/(INDEX('07 Uspora casu'!$K$5:$O$5,MATCH(AU$36,'07 Uspora casu'!$K$5:$O$5,1)+1)-INDEX('07 Uspora casu'!$K$5:$O$5,MATCH(AU$36,'07 Uspora casu'!$K$5:$O$5,1))))*AT47))),0),IFERROR(IF(AU$36&lt;MIN('07 Uspora casu'!$K$5:$O$5),AV47*('07 Uspora casu'!$L16/'07 Uspora casu'!$K16)^(1/('07 Uspora casu'!$L$5-'07 Uspora casu'!$K$5)),IF(AU$36&gt;MAX('07 Uspora casu'!$K$5:$O$5),(INDEX('07 Uspora casu'!$K16:$O16,MATCH(AU$36,'07 Uspora casu'!$K$5:$O$5,1)-1)/INDEX('07 Uspora casu'!$K16:$O16,MATCH(AU$36,'07 Uspora casu'!$K$5:$O$5,1)))^(1/(INDEX('07 Uspora casu'!$K$5:$O$5,MATCH(AU$36,'07 Uspora casu'!$K$5:$O$5,1))-INDEX('07 Uspora casu'!$K$5:$O$5,MATCH(AU$36,'07 Uspora casu'!$K$5:$O$5,1)-1)))*AT47,IFERROR($E47/INDEX('07 Uspora casu'!$K16:$O16,MATCH(AU$36,'07 Uspora casu'!$K$5:$O$5,0)),(INDEX('07 Uspora casu'!$K16:$O16,MATCH(AU$36,'07 Uspora casu'!$K$5:$O$5,1))/INDEX('07 Uspora casu'!$K16:$O16,MATCH(AU$36,'07 Uspora casu'!$K$5:$O$5,1)+1))^(1/(INDEX('07 Uspora casu'!$K$5:$O$5,MATCH(AU$36,'07 Uspora casu'!$K$5:$O$5,1)+1)-INDEX('07 Uspora casu'!$K$5:$O$5,MATCH(AU$36,'07 Uspora casu'!$K$5:$O$5,1))))*AT47))),0)))</f>
        <v>0</v>
      </c>
      <c r="AV47" s="48">
        <f>IF($E47="",0,IF('07 Uspora casu'!$D$2="Jazdný čas",IFERROR(IF(AV$36&lt;MIN('07 Uspora casu'!$K$5:$O$5),AW47*('07 Uspora casu'!$K16/'07 Uspora casu'!$L16)^(1/('07 Uspora casu'!$L$5-'07 Uspora casu'!$K$5)),IF(AV$36&gt;MAX('07 Uspora casu'!$K$5:$O$5),(INDEX('07 Uspora casu'!$K16:$O16,MATCH(AV$36,'07 Uspora casu'!$K$5:$O$5,1))/INDEX('07 Uspora casu'!$K16:$O16,MATCH(AV$36,'07 Uspora casu'!$K$5:$O$5,1)-1))^(1/(INDEX('07 Uspora casu'!$K$5:$O$5,MATCH(AV$36,'07 Uspora casu'!$K$5:$O$5,1))-INDEX('07 Uspora casu'!$K$5:$O$5,MATCH(AV$36,'07 Uspora casu'!$K$5:$O$5,1)-1)))*AU47,IFERROR(INDEX('07 Uspora casu'!$K16:$O16,MATCH(AV$36,'07 Uspora casu'!$K$5:$O$5,0))/60,(INDEX('07 Uspora casu'!$K16:$O16,MATCH(AV$36,'07 Uspora casu'!$K$5:$O$5,1)+1)/INDEX('07 Uspora casu'!$K16:$O16,MATCH(AV$36,'07 Uspora casu'!$K$5:$O$5,1)))^(1/(INDEX('07 Uspora casu'!$K$5:$O$5,MATCH(AV$36,'07 Uspora casu'!$K$5:$O$5,1)+1)-INDEX('07 Uspora casu'!$K$5:$O$5,MATCH(AV$36,'07 Uspora casu'!$K$5:$O$5,1))))*AU47))),0),IFERROR(IF(AV$36&lt;MIN('07 Uspora casu'!$K$5:$O$5),AW47*('07 Uspora casu'!$L16/'07 Uspora casu'!$K16)^(1/('07 Uspora casu'!$L$5-'07 Uspora casu'!$K$5)),IF(AV$36&gt;MAX('07 Uspora casu'!$K$5:$O$5),(INDEX('07 Uspora casu'!$K16:$O16,MATCH(AV$36,'07 Uspora casu'!$K$5:$O$5,1)-1)/INDEX('07 Uspora casu'!$K16:$O16,MATCH(AV$36,'07 Uspora casu'!$K$5:$O$5,1)))^(1/(INDEX('07 Uspora casu'!$K$5:$O$5,MATCH(AV$36,'07 Uspora casu'!$K$5:$O$5,1))-INDEX('07 Uspora casu'!$K$5:$O$5,MATCH(AV$36,'07 Uspora casu'!$K$5:$O$5,1)-1)))*AU47,IFERROR($E47/INDEX('07 Uspora casu'!$K16:$O16,MATCH(AV$36,'07 Uspora casu'!$K$5:$O$5,0)),(INDEX('07 Uspora casu'!$K16:$O16,MATCH(AV$36,'07 Uspora casu'!$K$5:$O$5,1))/INDEX('07 Uspora casu'!$K16:$O16,MATCH(AV$36,'07 Uspora casu'!$K$5:$O$5,1)+1))^(1/(INDEX('07 Uspora casu'!$K$5:$O$5,MATCH(AV$36,'07 Uspora casu'!$K$5:$O$5,1)+1)-INDEX('07 Uspora casu'!$K$5:$O$5,MATCH(AV$36,'07 Uspora casu'!$K$5:$O$5,1))))*AU47))),0)))</f>
        <v>0</v>
      </c>
      <c r="AW47" s="48">
        <f>IF($E47="",0,IF('07 Uspora casu'!$D$2="Jazdný čas",IFERROR(IF(AW$36&lt;MIN('07 Uspora casu'!$K$5:$O$5),AX47*('07 Uspora casu'!$K16/'07 Uspora casu'!$L16)^(1/('07 Uspora casu'!$L$5-'07 Uspora casu'!$K$5)),IF(AW$36&gt;MAX('07 Uspora casu'!$K$5:$O$5),(INDEX('07 Uspora casu'!$K16:$O16,MATCH(AW$36,'07 Uspora casu'!$K$5:$O$5,1))/INDEX('07 Uspora casu'!$K16:$O16,MATCH(AW$36,'07 Uspora casu'!$K$5:$O$5,1)-1))^(1/(INDEX('07 Uspora casu'!$K$5:$O$5,MATCH(AW$36,'07 Uspora casu'!$K$5:$O$5,1))-INDEX('07 Uspora casu'!$K$5:$O$5,MATCH(AW$36,'07 Uspora casu'!$K$5:$O$5,1)-1)))*AV47,IFERROR(INDEX('07 Uspora casu'!$K16:$O16,MATCH(AW$36,'07 Uspora casu'!$K$5:$O$5,0))/60,(INDEX('07 Uspora casu'!$K16:$O16,MATCH(AW$36,'07 Uspora casu'!$K$5:$O$5,1)+1)/INDEX('07 Uspora casu'!$K16:$O16,MATCH(AW$36,'07 Uspora casu'!$K$5:$O$5,1)))^(1/(INDEX('07 Uspora casu'!$K$5:$O$5,MATCH(AW$36,'07 Uspora casu'!$K$5:$O$5,1)+1)-INDEX('07 Uspora casu'!$K$5:$O$5,MATCH(AW$36,'07 Uspora casu'!$K$5:$O$5,1))))*AV47))),0),IFERROR(IF(AW$36&lt;MIN('07 Uspora casu'!$K$5:$O$5),AX47*('07 Uspora casu'!$L16/'07 Uspora casu'!$K16)^(1/('07 Uspora casu'!$L$5-'07 Uspora casu'!$K$5)),IF(AW$36&gt;MAX('07 Uspora casu'!$K$5:$O$5),(INDEX('07 Uspora casu'!$K16:$O16,MATCH(AW$36,'07 Uspora casu'!$K$5:$O$5,1)-1)/INDEX('07 Uspora casu'!$K16:$O16,MATCH(AW$36,'07 Uspora casu'!$K$5:$O$5,1)))^(1/(INDEX('07 Uspora casu'!$K$5:$O$5,MATCH(AW$36,'07 Uspora casu'!$K$5:$O$5,1))-INDEX('07 Uspora casu'!$K$5:$O$5,MATCH(AW$36,'07 Uspora casu'!$K$5:$O$5,1)-1)))*AV47,IFERROR($E47/INDEX('07 Uspora casu'!$K16:$O16,MATCH(AW$36,'07 Uspora casu'!$K$5:$O$5,0)),(INDEX('07 Uspora casu'!$K16:$O16,MATCH(AW$36,'07 Uspora casu'!$K$5:$O$5,1))/INDEX('07 Uspora casu'!$K16:$O16,MATCH(AW$36,'07 Uspora casu'!$K$5:$O$5,1)+1))^(1/(INDEX('07 Uspora casu'!$K$5:$O$5,MATCH(AW$36,'07 Uspora casu'!$K$5:$O$5,1)+1)-INDEX('07 Uspora casu'!$K$5:$O$5,MATCH(AW$36,'07 Uspora casu'!$K$5:$O$5,1))))*AV47))),0)))</f>
        <v>0</v>
      </c>
      <c r="AX47" s="48">
        <f>IF($E47="",0,IF('07 Uspora casu'!$D$2="Jazdný čas",IFERROR(IF(AX$36&lt;MIN('07 Uspora casu'!$K$5:$O$5),AY47*('07 Uspora casu'!$K16/'07 Uspora casu'!$L16)^(1/('07 Uspora casu'!$L$5-'07 Uspora casu'!$K$5)),IF(AX$36&gt;MAX('07 Uspora casu'!$K$5:$O$5),(INDEX('07 Uspora casu'!$K16:$O16,MATCH(AX$36,'07 Uspora casu'!$K$5:$O$5,1))/INDEX('07 Uspora casu'!$K16:$O16,MATCH(AX$36,'07 Uspora casu'!$K$5:$O$5,1)-1))^(1/(INDEX('07 Uspora casu'!$K$5:$O$5,MATCH(AX$36,'07 Uspora casu'!$K$5:$O$5,1))-INDEX('07 Uspora casu'!$K$5:$O$5,MATCH(AX$36,'07 Uspora casu'!$K$5:$O$5,1)-1)))*AW47,IFERROR(INDEX('07 Uspora casu'!$K16:$O16,MATCH(AX$36,'07 Uspora casu'!$K$5:$O$5,0))/60,(INDEX('07 Uspora casu'!$K16:$O16,MATCH(AX$36,'07 Uspora casu'!$K$5:$O$5,1)+1)/INDEX('07 Uspora casu'!$K16:$O16,MATCH(AX$36,'07 Uspora casu'!$K$5:$O$5,1)))^(1/(INDEX('07 Uspora casu'!$K$5:$O$5,MATCH(AX$36,'07 Uspora casu'!$K$5:$O$5,1)+1)-INDEX('07 Uspora casu'!$K$5:$O$5,MATCH(AX$36,'07 Uspora casu'!$K$5:$O$5,1))))*AW47))),0),IFERROR(IF(AX$36&lt;MIN('07 Uspora casu'!$K$5:$O$5),AY47*('07 Uspora casu'!$L16/'07 Uspora casu'!$K16)^(1/('07 Uspora casu'!$L$5-'07 Uspora casu'!$K$5)),IF(AX$36&gt;MAX('07 Uspora casu'!$K$5:$O$5),(INDEX('07 Uspora casu'!$K16:$O16,MATCH(AX$36,'07 Uspora casu'!$K$5:$O$5,1)-1)/INDEX('07 Uspora casu'!$K16:$O16,MATCH(AX$36,'07 Uspora casu'!$K$5:$O$5,1)))^(1/(INDEX('07 Uspora casu'!$K$5:$O$5,MATCH(AX$36,'07 Uspora casu'!$K$5:$O$5,1))-INDEX('07 Uspora casu'!$K$5:$O$5,MATCH(AX$36,'07 Uspora casu'!$K$5:$O$5,1)-1)))*AW47,IFERROR($E47/INDEX('07 Uspora casu'!$K16:$O16,MATCH(AX$36,'07 Uspora casu'!$K$5:$O$5,0)),(INDEX('07 Uspora casu'!$K16:$O16,MATCH(AX$36,'07 Uspora casu'!$K$5:$O$5,1))/INDEX('07 Uspora casu'!$K16:$O16,MATCH(AX$36,'07 Uspora casu'!$K$5:$O$5,1)+1))^(1/(INDEX('07 Uspora casu'!$K$5:$O$5,MATCH(AX$36,'07 Uspora casu'!$K$5:$O$5,1)+1)-INDEX('07 Uspora casu'!$K$5:$O$5,MATCH(AX$36,'07 Uspora casu'!$K$5:$O$5,1))))*AW47))),0)))</f>
        <v>0</v>
      </c>
      <c r="AY47" s="48">
        <f>IF($E47="",0,IF('07 Uspora casu'!$D$2="Jazdný čas",IFERROR(IF(AY$36&lt;MIN('07 Uspora casu'!$K$5:$O$5),AZ47*('07 Uspora casu'!$K16/'07 Uspora casu'!$L16)^(1/('07 Uspora casu'!$L$5-'07 Uspora casu'!$K$5)),IF(AY$36&gt;MAX('07 Uspora casu'!$K$5:$O$5),(INDEX('07 Uspora casu'!$K16:$O16,MATCH(AY$36,'07 Uspora casu'!$K$5:$O$5,1))/INDEX('07 Uspora casu'!$K16:$O16,MATCH(AY$36,'07 Uspora casu'!$K$5:$O$5,1)-1))^(1/(INDEX('07 Uspora casu'!$K$5:$O$5,MATCH(AY$36,'07 Uspora casu'!$K$5:$O$5,1))-INDEX('07 Uspora casu'!$K$5:$O$5,MATCH(AY$36,'07 Uspora casu'!$K$5:$O$5,1)-1)))*AX47,IFERROR(INDEX('07 Uspora casu'!$K16:$O16,MATCH(AY$36,'07 Uspora casu'!$K$5:$O$5,0))/60,(INDEX('07 Uspora casu'!$K16:$O16,MATCH(AY$36,'07 Uspora casu'!$K$5:$O$5,1)+1)/INDEX('07 Uspora casu'!$K16:$O16,MATCH(AY$36,'07 Uspora casu'!$K$5:$O$5,1)))^(1/(INDEX('07 Uspora casu'!$K$5:$O$5,MATCH(AY$36,'07 Uspora casu'!$K$5:$O$5,1)+1)-INDEX('07 Uspora casu'!$K$5:$O$5,MATCH(AY$36,'07 Uspora casu'!$K$5:$O$5,1))))*AX47))),0),IFERROR(IF(AY$36&lt;MIN('07 Uspora casu'!$K$5:$O$5),AZ47*('07 Uspora casu'!$L16/'07 Uspora casu'!$K16)^(1/('07 Uspora casu'!$L$5-'07 Uspora casu'!$K$5)),IF(AY$36&gt;MAX('07 Uspora casu'!$K$5:$O$5),(INDEX('07 Uspora casu'!$K16:$O16,MATCH(AY$36,'07 Uspora casu'!$K$5:$O$5,1)-1)/INDEX('07 Uspora casu'!$K16:$O16,MATCH(AY$36,'07 Uspora casu'!$K$5:$O$5,1)))^(1/(INDEX('07 Uspora casu'!$K$5:$O$5,MATCH(AY$36,'07 Uspora casu'!$K$5:$O$5,1))-INDEX('07 Uspora casu'!$K$5:$O$5,MATCH(AY$36,'07 Uspora casu'!$K$5:$O$5,1)-1)))*AX47,IFERROR($E47/INDEX('07 Uspora casu'!$K16:$O16,MATCH(AY$36,'07 Uspora casu'!$K$5:$O$5,0)),(INDEX('07 Uspora casu'!$K16:$O16,MATCH(AY$36,'07 Uspora casu'!$K$5:$O$5,1))/INDEX('07 Uspora casu'!$K16:$O16,MATCH(AY$36,'07 Uspora casu'!$K$5:$O$5,1)+1))^(1/(INDEX('07 Uspora casu'!$K$5:$O$5,MATCH(AY$36,'07 Uspora casu'!$K$5:$O$5,1)+1)-INDEX('07 Uspora casu'!$K$5:$O$5,MATCH(AY$36,'07 Uspora casu'!$K$5:$O$5,1))))*AX47))),0)))</f>
        <v>0</v>
      </c>
      <c r="AZ47" s="48">
        <f>IF($E47="",0,IF('07 Uspora casu'!$D$2="Jazdný čas",IFERROR(IF(AZ$36&lt;MIN('07 Uspora casu'!$K$5:$O$5),BA47*('07 Uspora casu'!$K16/'07 Uspora casu'!$L16)^(1/('07 Uspora casu'!$L$5-'07 Uspora casu'!$K$5)),IF(AZ$36&gt;MAX('07 Uspora casu'!$K$5:$O$5),(INDEX('07 Uspora casu'!$K16:$O16,MATCH(AZ$36,'07 Uspora casu'!$K$5:$O$5,1))/INDEX('07 Uspora casu'!$K16:$O16,MATCH(AZ$36,'07 Uspora casu'!$K$5:$O$5,1)-1))^(1/(INDEX('07 Uspora casu'!$K$5:$O$5,MATCH(AZ$36,'07 Uspora casu'!$K$5:$O$5,1))-INDEX('07 Uspora casu'!$K$5:$O$5,MATCH(AZ$36,'07 Uspora casu'!$K$5:$O$5,1)-1)))*AY47,IFERROR(INDEX('07 Uspora casu'!$K16:$O16,MATCH(AZ$36,'07 Uspora casu'!$K$5:$O$5,0))/60,(INDEX('07 Uspora casu'!$K16:$O16,MATCH(AZ$36,'07 Uspora casu'!$K$5:$O$5,1)+1)/INDEX('07 Uspora casu'!$K16:$O16,MATCH(AZ$36,'07 Uspora casu'!$K$5:$O$5,1)))^(1/(INDEX('07 Uspora casu'!$K$5:$O$5,MATCH(AZ$36,'07 Uspora casu'!$K$5:$O$5,1)+1)-INDEX('07 Uspora casu'!$K$5:$O$5,MATCH(AZ$36,'07 Uspora casu'!$K$5:$O$5,1))))*AY47))),0),IFERROR(IF(AZ$36&lt;MIN('07 Uspora casu'!$K$5:$O$5),BA47*('07 Uspora casu'!$L16/'07 Uspora casu'!$K16)^(1/('07 Uspora casu'!$L$5-'07 Uspora casu'!$K$5)),IF(AZ$36&gt;MAX('07 Uspora casu'!$K$5:$O$5),(INDEX('07 Uspora casu'!$K16:$O16,MATCH(AZ$36,'07 Uspora casu'!$K$5:$O$5,1)-1)/INDEX('07 Uspora casu'!$K16:$O16,MATCH(AZ$36,'07 Uspora casu'!$K$5:$O$5,1)))^(1/(INDEX('07 Uspora casu'!$K$5:$O$5,MATCH(AZ$36,'07 Uspora casu'!$K$5:$O$5,1))-INDEX('07 Uspora casu'!$K$5:$O$5,MATCH(AZ$36,'07 Uspora casu'!$K$5:$O$5,1)-1)))*AY47,IFERROR($E47/INDEX('07 Uspora casu'!$K16:$O16,MATCH(AZ$36,'07 Uspora casu'!$K$5:$O$5,0)),(INDEX('07 Uspora casu'!$K16:$O16,MATCH(AZ$36,'07 Uspora casu'!$K$5:$O$5,1))/INDEX('07 Uspora casu'!$K16:$O16,MATCH(AZ$36,'07 Uspora casu'!$K$5:$O$5,1)+1))^(1/(INDEX('07 Uspora casu'!$K$5:$O$5,MATCH(AZ$36,'07 Uspora casu'!$K$5:$O$5,1)+1)-INDEX('07 Uspora casu'!$K$5:$O$5,MATCH(AZ$36,'07 Uspora casu'!$K$5:$O$5,1))))*AY47))),0)))</f>
        <v>0</v>
      </c>
      <c r="BA47" s="48">
        <f>IF($E47="",0,IF('07 Uspora casu'!$D$2="Jazdný čas",IFERROR(IF(BA$36&lt;MIN('07 Uspora casu'!$K$5:$O$5),BB47*('07 Uspora casu'!$K16/'07 Uspora casu'!$L16)^(1/('07 Uspora casu'!$L$5-'07 Uspora casu'!$K$5)),IF(BA$36&gt;MAX('07 Uspora casu'!$K$5:$O$5),(INDEX('07 Uspora casu'!$K16:$O16,MATCH(BA$36,'07 Uspora casu'!$K$5:$O$5,1))/INDEX('07 Uspora casu'!$K16:$O16,MATCH(BA$36,'07 Uspora casu'!$K$5:$O$5,1)-1))^(1/(INDEX('07 Uspora casu'!$K$5:$O$5,MATCH(BA$36,'07 Uspora casu'!$K$5:$O$5,1))-INDEX('07 Uspora casu'!$K$5:$O$5,MATCH(BA$36,'07 Uspora casu'!$K$5:$O$5,1)-1)))*AZ47,IFERROR(INDEX('07 Uspora casu'!$K16:$O16,MATCH(BA$36,'07 Uspora casu'!$K$5:$O$5,0))/60,(INDEX('07 Uspora casu'!$K16:$O16,MATCH(BA$36,'07 Uspora casu'!$K$5:$O$5,1)+1)/INDEX('07 Uspora casu'!$K16:$O16,MATCH(BA$36,'07 Uspora casu'!$K$5:$O$5,1)))^(1/(INDEX('07 Uspora casu'!$K$5:$O$5,MATCH(BA$36,'07 Uspora casu'!$K$5:$O$5,1)+1)-INDEX('07 Uspora casu'!$K$5:$O$5,MATCH(BA$36,'07 Uspora casu'!$K$5:$O$5,1))))*AZ47))),0),IFERROR(IF(BA$36&lt;MIN('07 Uspora casu'!$K$5:$O$5),BB47*('07 Uspora casu'!$L16/'07 Uspora casu'!$K16)^(1/('07 Uspora casu'!$L$5-'07 Uspora casu'!$K$5)),IF(BA$36&gt;MAX('07 Uspora casu'!$K$5:$O$5),(INDEX('07 Uspora casu'!$K16:$O16,MATCH(BA$36,'07 Uspora casu'!$K$5:$O$5,1)-1)/INDEX('07 Uspora casu'!$K16:$O16,MATCH(BA$36,'07 Uspora casu'!$K$5:$O$5,1)))^(1/(INDEX('07 Uspora casu'!$K$5:$O$5,MATCH(BA$36,'07 Uspora casu'!$K$5:$O$5,1))-INDEX('07 Uspora casu'!$K$5:$O$5,MATCH(BA$36,'07 Uspora casu'!$K$5:$O$5,1)-1)))*AZ47,IFERROR($E47/INDEX('07 Uspora casu'!$K16:$O16,MATCH(BA$36,'07 Uspora casu'!$K$5:$O$5,0)),(INDEX('07 Uspora casu'!$K16:$O16,MATCH(BA$36,'07 Uspora casu'!$K$5:$O$5,1))/INDEX('07 Uspora casu'!$K16:$O16,MATCH(BA$36,'07 Uspora casu'!$K$5:$O$5,1)+1))^(1/(INDEX('07 Uspora casu'!$K$5:$O$5,MATCH(BA$36,'07 Uspora casu'!$K$5:$O$5,1)+1)-INDEX('07 Uspora casu'!$K$5:$O$5,MATCH(BA$36,'07 Uspora casu'!$K$5:$O$5,1))))*AZ47))),0)))</f>
        <v>0</v>
      </c>
      <c r="BB47" s="48">
        <f>IF($E47="",0,IF('07 Uspora casu'!$D$2="Jazdný čas",IFERROR(IF(BB$36&lt;MIN('07 Uspora casu'!$K$5:$O$5),BC47*('07 Uspora casu'!$K16/'07 Uspora casu'!$L16)^(1/('07 Uspora casu'!$L$5-'07 Uspora casu'!$K$5)),IF(BB$36&gt;MAX('07 Uspora casu'!$K$5:$O$5),(INDEX('07 Uspora casu'!$K16:$O16,MATCH(BB$36,'07 Uspora casu'!$K$5:$O$5,1))/INDEX('07 Uspora casu'!$K16:$O16,MATCH(BB$36,'07 Uspora casu'!$K$5:$O$5,1)-1))^(1/(INDEX('07 Uspora casu'!$K$5:$O$5,MATCH(BB$36,'07 Uspora casu'!$K$5:$O$5,1))-INDEX('07 Uspora casu'!$K$5:$O$5,MATCH(BB$36,'07 Uspora casu'!$K$5:$O$5,1)-1)))*BA47,IFERROR(INDEX('07 Uspora casu'!$K16:$O16,MATCH(BB$36,'07 Uspora casu'!$K$5:$O$5,0))/60,(INDEX('07 Uspora casu'!$K16:$O16,MATCH(BB$36,'07 Uspora casu'!$K$5:$O$5,1)+1)/INDEX('07 Uspora casu'!$K16:$O16,MATCH(BB$36,'07 Uspora casu'!$K$5:$O$5,1)))^(1/(INDEX('07 Uspora casu'!$K$5:$O$5,MATCH(BB$36,'07 Uspora casu'!$K$5:$O$5,1)+1)-INDEX('07 Uspora casu'!$K$5:$O$5,MATCH(BB$36,'07 Uspora casu'!$K$5:$O$5,1))))*BA47))),0),IFERROR(IF(BB$36&lt;MIN('07 Uspora casu'!$K$5:$O$5),BC47*('07 Uspora casu'!$L16/'07 Uspora casu'!$K16)^(1/('07 Uspora casu'!$L$5-'07 Uspora casu'!$K$5)),IF(BB$36&gt;MAX('07 Uspora casu'!$K$5:$O$5),(INDEX('07 Uspora casu'!$K16:$O16,MATCH(BB$36,'07 Uspora casu'!$K$5:$O$5,1)-1)/INDEX('07 Uspora casu'!$K16:$O16,MATCH(BB$36,'07 Uspora casu'!$K$5:$O$5,1)))^(1/(INDEX('07 Uspora casu'!$K$5:$O$5,MATCH(BB$36,'07 Uspora casu'!$K$5:$O$5,1))-INDEX('07 Uspora casu'!$K$5:$O$5,MATCH(BB$36,'07 Uspora casu'!$K$5:$O$5,1)-1)))*BA47,IFERROR($E47/INDEX('07 Uspora casu'!$K16:$O16,MATCH(BB$36,'07 Uspora casu'!$K$5:$O$5,0)),(INDEX('07 Uspora casu'!$K16:$O16,MATCH(BB$36,'07 Uspora casu'!$K$5:$O$5,1))/INDEX('07 Uspora casu'!$K16:$O16,MATCH(BB$36,'07 Uspora casu'!$K$5:$O$5,1)+1))^(1/(INDEX('07 Uspora casu'!$K$5:$O$5,MATCH(BB$36,'07 Uspora casu'!$K$5:$O$5,1)+1)-INDEX('07 Uspora casu'!$K$5:$O$5,MATCH(BB$36,'07 Uspora casu'!$K$5:$O$5,1))))*BA47))),0)))</f>
        <v>0</v>
      </c>
      <c r="BC47" s="48">
        <f>IF($E47="",0,IF('07 Uspora casu'!$D$2="Jazdný čas",IFERROR(IF(BC$36&lt;MIN('07 Uspora casu'!$K$5:$O$5),BD47*('07 Uspora casu'!$K16/'07 Uspora casu'!$L16)^(1/('07 Uspora casu'!$L$5-'07 Uspora casu'!$K$5)),IF(BC$36&gt;MAX('07 Uspora casu'!$K$5:$O$5),(INDEX('07 Uspora casu'!$K16:$O16,MATCH(BC$36,'07 Uspora casu'!$K$5:$O$5,1))/INDEX('07 Uspora casu'!$K16:$O16,MATCH(BC$36,'07 Uspora casu'!$K$5:$O$5,1)-1))^(1/(INDEX('07 Uspora casu'!$K$5:$O$5,MATCH(BC$36,'07 Uspora casu'!$K$5:$O$5,1))-INDEX('07 Uspora casu'!$K$5:$O$5,MATCH(BC$36,'07 Uspora casu'!$K$5:$O$5,1)-1)))*BB47,IFERROR(INDEX('07 Uspora casu'!$K16:$O16,MATCH(BC$36,'07 Uspora casu'!$K$5:$O$5,0))/60,(INDEX('07 Uspora casu'!$K16:$O16,MATCH(BC$36,'07 Uspora casu'!$K$5:$O$5,1)+1)/INDEX('07 Uspora casu'!$K16:$O16,MATCH(BC$36,'07 Uspora casu'!$K$5:$O$5,1)))^(1/(INDEX('07 Uspora casu'!$K$5:$O$5,MATCH(BC$36,'07 Uspora casu'!$K$5:$O$5,1)+1)-INDEX('07 Uspora casu'!$K$5:$O$5,MATCH(BC$36,'07 Uspora casu'!$K$5:$O$5,1))))*BB47))),0),IFERROR(IF(BC$36&lt;MIN('07 Uspora casu'!$K$5:$O$5),BD47*('07 Uspora casu'!$L16/'07 Uspora casu'!$K16)^(1/('07 Uspora casu'!$L$5-'07 Uspora casu'!$K$5)),IF(BC$36&gt;MAX('07 Uspora casu'!$K$5:$O$5),(INDEX('07 Uspora casu'!$K16:$O16,MATCH(BC$36,'07 Uspora casu'!$K$5:$O$5,1)-1)/INDEX('07 Uspora casu'!$K16:$O16,MATCH(BC$36,'07 Uspora casu'!$K$5:$O$5,1)))^(1/(INDEX('07 Uspora casu'!$K$5:$O$5,MATCH(BC$36,'07 Uspora casu'!$K$5:$O$5,1))-INDEX('07 Uspora casu'!$K$5:$O$5,MATCH(BC$36,'07 Uspora casu'!$K$5:$O$5,1)-1)))*BB47,IFERROR($E47/INDEX('07 Uspora casu'!$K16:$O16,MATCH(BC$36,'07 Uspora casu'!$K$5:$O$5,0)),(INDEX('07 Uspora casu'!$K16:$O16,MATCH(BC$36,'07 Uspora casu'!$K$5:$O$5,1))/INDEX('07 Uspora casu'!$K16:$O16,MATCH(BC$36,'07 Uspora casu'!$K$5:$O$5,1)+1))^(1/(INDEX('07 Uspora casu'!$K$5:$O$5,MATCH(BC$36,'07 Uspora casu'!$K$5:$O$5,1)+1)-INDEX('07 Uspora casu'!$K$5:$O$5,MATCH(BC$36,'07 Uspora casu'!$K$5:$O$5,1))))*BB47))),0)))</f>
        <v>0</v>
      </c>
    </row>
    <row r="50" spans="2:55" x14ac:dyDescent="0.2">
      <c r="B50" s="80" t="s">
        <v>205</v>
      </c>
      <c r="E50" s="33"/>
      <c r="F50" s="33"/>
      <c r="G50" s="33"/>
      <c r="H50" s="33"/>
      <c r="I50" s="33"/>
    </row>
    <row r="52" spans="2:55" x14ac:dyDescent="0.2">
      <c r="E52" s="32" t="s">
        <v>63</v>
      </c>
      <c r="F52" s="34">
        <f>F36</f>
        <v>2019</v>
      </c>
      <c r="G52" s="34">
        <f>F52+1</f>
        <v>2020</v>
      </c>
      <c r="H52" s="34">
        <f t="shared" ref="H52:W52" si="8">G52+1</f>
        <v>2021</v>
      </c>
      <c r="I52" s="34">
        <f t="shared" si="8"/>
        <v>2022</v>
      </c>
      <c r="J52" s="34">
        <f t="shared" si="8"/>
        <v>2023</v>
      </c>
      <c r="K52" s="34">
        <f t="shared" si="8"/>
        <v>2024</v>
      </c>
      <c r="L52" s="34">
        <f t="shared" si="8"/>
        <v>2025</v>
      </c>
      <c r="M52" s="34">
        <f t="shared" si="8"/>
        <v>2026</v>
      </c>
      <c r="N52" s="34">
        <f t="shared" si="8"/>
        <v>2027</v>
      </c>
      <c r="O52" s="34">
        <f t="shared" si="8"/>
        <v>2028</v>
      </c>
      <c r="P52" s="34">
        <f t="shared" si="8"/>
        <v>2029</v>
      </c>
      <c r="Q52" s="34">
        <f t="shared" si="8"/>
        <v>2030</v>
      </c>
      <c r="R52" s="34">
        <f t="shared" si="8"/>
        <v>2031</v>
      </c>
      <c r="S52" s="34">
        <f t="shared" si="8"/>
        <v>2032</v>
      </c>
      <c r="T52" s="34">
        <f t="shared" si="8"/>
        <v>2033</v>
      </c>
      <c r="U52" s="34">
        <f t="shared" si="8"/>
        <v>2034</v>
      </c>
      <c r="V52" s="34">
        <f t="shared" si="8"/>
        <v>2035</v>
      </c>
      <c r="W52" s="34">
        <f t="shared" si="8"/>
        <v>2036</v>
      </c>
      <c r="X52" s="34">
        <f t="shared" ref="X52:AM52" si="9">W52+1</f>
        <v>2037</v>
      </c>
      <c r="Y52" s="34">
        <f t="shared" si="9"/>
        <v>2038</v>
      </c>
      <c r="Z52" s="34">
        <f t="shared" si="9"/>
        <v>2039</v>
      </c>
      <c r="AA52" s="34">
        <f t="shared" si="9"/>
        <v>2040</v>
      </c>
      <c r="AB52" s="34">
        <f t="shared" si="9"/>
        <v>2041</v>
      </c>
      <c r="AC52" s="34">
        <f t="shared" si="9"/>
        <v>2042</v>
      </c>
      <c r="AD52" s="34">
        <f t="shared" si="9"/>
        <v>2043</v>
      </c>
      <c r="AE52" s="34">
        <f t="shared" si="9"/>
        <v>2044</v>
      </c>
      <c r="AF52" s="34">
        <f t="shared" si="9"/>
        <v>2045</v>
      </c>
      <c r="AG52" s="34">
        <f t="shared" si="9"/>
        <v>2046</v>
      </c>
      <c r="AH52" s="34">
        <f t="shared" si="9"/>
        <v>2047</v>
      </c>
      <c r="AI52" s="34">
        <f t="shared" si="9"/>
        <v>2048</v>
      </c>
      <c r="AJ52" s="34">
        <f t="shared" si="9"/>
        <v>2049</v>
      </c>
      <c r="AK52" s="34">
        <f t="shared" si="9"/>
        <v>2050</v>
      </c>
      <c r="AL52" s="34">
        <f t="shared" si="9"/>
        <v>2051</v>
      </c>
      <c r="AM52" s="34">
        <f t="shared" si="9"/>
        <v>2052</v>
      </c>
      <c r="AN52" s="34">
        <f t="shared" ref="AN52:BC52" si="10">AM52+1</f>
        <v>2053</v>
      </c>
      <c r="AO52" s="34">
        <f t="shared" si="10"/>
        <v>2054</v>
      </c>
      <c r="AP52" s="34">
        <f t="shared" si="10"/>
        <v>2055</v>
      </c>
      <c r="AQ52" s="34">
        <f t="shared" si="10"/>
        <v>2056</v>
      </c>
      <c r="AR52" s="34">
        <f t="shared" si="10"/>
        <v>2057</v>
      </c>
      <c r="AS52" s="34">
        <f t="shared" si="10"/>
        <v>2058</v>
      </c>
      <c r="AT52" s="34">
        <f t="shared" si="10"/>
        <v>2059</v>
      </c>
      <c r="AU52" s="34">
        <f t="shared" si="10"/>
        <v>2060</v>
      </c>
      <c r="AV52" s="34">
        <f t="shared" si="10"/>
        <v>2061</v>
      </c>
      <c r="AW52" s="34">
        <f t="shared" si="10"/>
        <v>2062</v>
      </c>
      <c r="AX52" s="34">
        <f t="shared" si="10"/>
        <v>2063</v>
      </c>
      <c r="AY52" s="34">
        <f t="shared" si="10"/>
        <v>2064</v>
      </c>
      <c r="AZ52" s="34">
        <f t="shared" si="10"/>
        <v>2065</v>
      </c>
      <c r="BA52" s="34">
        <f t="shared" si="10"/>
        <v>2066</v>
      </c>
      <c r="BB52" s="34">
        <f t="shared" si="10"/>
        <v>2067</v>
      </c>
      <c r="BC52" s="34">
        <f t="shared" si="10"/>
        <v>2068</v>
      </c>
    </row>
    <row r="53" spans="2:55" x14ac:dyDescent="0.2">
      <c r="B53" s="32" t="s">
        <v>132</v>
      </c>
      <c r="C53" s="32" t="s">
        <v>131</v>
      </c>
      <c r="D53" s="32" t="s">
        <v>61</v>
      </c>
      <c r="E53" s="32" t="s">
        <v>206</v>
      </c>
      <c r="F53" s="81">
        <f>IF(F52&lt;'A1 Parametre'!$C$6,"",'07.1 Uspora casu - vypocet'!F52-'A1 Parametre'!$C$6+1)</f>
        <v>1</v>
      </c>
      <c r="G53" s="81">
        <f>IF(G52&lt;'A1 Parametre'!$C$6,"",'07.1 Uspora casu - vypocet'!G52-'A1 Parametre'!$C$6+1)</f>
        <v>2</v>
      </c>
      <c r="H53" s="81">
        <f>IF(H52&lt;'A1 Parametre'!$C$6,"",'07.1 Uspora casu - vypocet'!H52-'A1 Parametre'!$C$6+1)</f>
        <v>3</v>
      </c>
      <c r="I53" s="81">
        <f>IF(I52&lt;'A1 Parametre'!$C$6,"",'07.1 Uspora casu - vypocet'!I52-'A1 Parametre'!$C$6+1)</f>
        <v>4</v>
      </c>
      <c r="J53" s="81">
        <f>IF(J52&lt;'A1 Parametre'!$C$6,"",'07.1 Uspora casu - vypocet'!J52-'A1 Parametre'!$C$6+1)</f>
        <v>5</v>
      </c>
      <c r="K53" s="81">
        <f>IF(K52&lt;'A1 Parametre'!$C$6,"",'07.1 Uspora casu - vypocet'!K52-'A1 Parametre'!$C$6+1)</f>
        <v>6</v>
      </c>
      <c r="L53" s="81">
        <f>IF(L52&lt;'A1 Parametre'!$C$6,"",'07.1 Uspora casu - vypocet'!L52-'A1 Parametre'!$C$6+1)</f>
        <v>7</v>
      </c>
      <c r="M53" s="81">
        <f>IF(M52&lt;'A1 Parametre'!$C$6,"",'07.1 Uspora casu - vypocet'!M52-'A1 Parametre'!$C$6+1)</f>
        <v>8</v>
      </c>
      <c r="N53" s="81">
        <f>IF(N52&lt;'A1 Parametre'!$C$6,"",'07.1 Uspora casu - vypocet'!N52-'A1 Parametre'!$C$6+1)</f>
        <v>9</v>
      </c>
      <c r="O53" s="81">
        <f>IF(O52&lt;'A1 Parametre'!$C$6,"",'07.1 Uspora casu - vypocet'!O52-'A1 Parametre'!$C$6+1)</f>
        <v>10</v>
      </c>
      <c r="P53" s="81">
        <f>IF(P52&lt;'A1 Parametre'!$C$6,"",'07.1 Uspora casu - vypocet'!P52-'A1 Parametre'!$C$6+1)</f>
        <v>11</v>
      </c>
      <c r="Q53" s="81">
        <f>IF(Q52&lt;'A1 Parametre'!$C$6,"",'07.1 Uspora casu - vypocet'!Q52-'A1 Parametre'!$C$6+1)</f>
        <v>12</v>
      </c>
      <c r="R53" s="81">
        <f>IF(R52&lt;'A1 Parametre'!$C$6,"",'07.1 Uspora casu - vypocet'!R52-'A1 Parametre'!$C$6+1)</f>
        <v>13</v>
      </c>
      <c r="S53" s="81">
        <f>IF(S52&lt;'A1 Parametre'!$C$6,"",'07.1 Uspora casu - vypocet'!S52-'A1 Parametre'!$C$6+1)</f>
        <v>14</v>
      </c>
      <c r="T53" s="81">
        <f>IF(T52&lt;'A1 Parametre'!$C$6,"",'07.1 Uspora casu - vypocet'!T52-'A1 Parametre'!$C$6+1)</f>
        <v>15</v>
      </c>
      <c r="U53" s="81">
        <f>IF(U52&lt;'A1 Parametre'!$C$6,"",'07.1 Uspora casu - vypocet'!U52-'A1 Parametre'!$C$6+1)</f>
        <v>16</v>
      </c>
      <c r="V53" s="81">
        <f>IF(V52&lt;'A1 Parametre'!$C$6,"",'07.1 Uspora casu - vypocet'!V52-'A1 Parametre'!$C$6+1)</f>
        <v>17</v>
      </c>
      <c r="W53" s="81">
        <f>IF(W52&lt;'A1 Parametre'!$C$6,"",'07.1 Uspora casu - vypocet'!W52-'A1 Parametre'!$C$6+1)</f>
        <v>18</v>
      </c>
      <c r="X53" s="81">
        <f>IF(X52&lt;'A1 Parametre'!$C$6,"",'07.1 Uspora casu - vypocet'!X52-'A1 Parametre'!$C$6+1)</f>
        <v>19</v>
      </c>
      <c r="Y53" s="81">
        <f>IF(Y52&lt;'A1 Parametre'!$C$6,"",'07.1 Uspora casu - vypocet'!Y52-'A1 Parametre'!$C$6+1)</f>
        <v>20</v>
      </c>
      <c r="Z53" s="81">
        <f>IF(Z52&lt;'A1 Parametre'!$C$6,"",'07.1 Uspora casu - vypocet'!Z52-'A1 Parametre'!$C$6+1)</f>
        <v>21</v>
      </c>
      <c r="AA53" s="81">
        <f>IF(AA52&lt;'A1 Parametre'!$C$6,"",'07.1 Uspora casu - vypocet'!AA52-'A1 Parametre'!$C$6+1)</f>
        <v>22</v>
      </c>
      <c r="AB53" s="81">
        <f>IF(AB52&lt;'A1 Parametre'!$C$6,"",'07.1 Uspora casu - vypocet'!AB52-'A1 Parametre'!$C$6+1)</f>
        <v>23</v>
      </c>
      <c r="AC53" s="81">
        <f>IF(AC52&lt;'A1 Parametre'!$C$6,"",'07.1 Uspora casu - vypocet'!AC52-'A1 Parametre'!$C$6+1)</f>
        <v>24</v>
      </c>
      <c r="AD53" s="81">
        <f>IF(AD52&lt;'A1 Parametre'!$C$6,"",'07.1 Uspora casu - vypocet'!AD52-'A1 Parametre'!$C$6+1)</f>
        <v>25</v>
      </c>
      <c r="AE53" s="81">
        <f>IF(AE52&lt;'A1 Parametre'!$C$6,"",'07.1 Uspora casu - vypocet'!AE52-'A1 Parametre'!$C$6+1)</f>
        <v>26</v>
      </c>
      <c r="AF53" s="81">
        <f>IF(AF52&lt;'A1 Parametre'!$C$6,"",'07.1 Uspora casu - vypocet'!AF52-'A1 Parametre'!$C$6+1)</f>
        <v>27</v>
      </c>
      <c r="AG53" s="81">
        <f>IF(AG52&lt;'A1 Parametre'!$C$6,"",'07.1 Uspora casu - vypocet'!AG52-'A1 Parametre'!$C$6+1)</f>
        <v>28</v>
      </c>
      <c r="AH53" s="81">
        <f>IF(AH52&lt;'A1 Parametre'!$C$6,"",'07.1 Uspora casu - vypocet'!AH52-'A1 Parametre'!$C$6+1)</f>
        <v>29</v>
      </c>
      <c r="AI53" s="81">
        <f>IF(AI52&lt;'A1 Parametre'!$C$6,"",'07.1 Uspora casu - vypocet'!AI52-'A1 Parametre'!$C$6+1)</f>
        <v>30</v>
      </c>
      <c r="AJ53" s="81">
        <f>IF(AJ52&lt;'A1 Parametre'!$C$6,"",'07.1 Uspora casu - vypocet'!AJ52-'A1 Parametre'!$C$6+1)</f>
        <v>31</v>
      </c>
      <c r="AK53" s="81">
        <f>IF(AK52&lt;'A1 Parametre'!$C$6,"",'07.1 Uspora casu - vypocet'!AK52-'A1 Parametre'!$C$6+1)</f>
        <v>32</v>
      </c>
      <c r="AL53" s="81">
        <f>IF(AL52&lt;'A1 Parametre'!$C$6,"",'07.1 Uspora casu - vypocet'!AL52-'A1 Parametre'!$C$6+1)</f>
        <v>33</v>
      </c>
      <c r="AM53" s="81">
        <f>IF(AM52&lt;'A1 Parametre'!$C$6,"",'07.1 Uspora casu - vypocet'!AM52-'A1 Parametre'!$C$6+1)</f>
        <v>34</v>
      </c>
      <c r="AN53" s="81">
        <f>IF(AN52&lt;'A1 Parametre'!$C$6,"",'07.1 Uspora casu - vypocet'!AN52-'A1 Parametre'!$C$6+1)</f>
        <v>35</v>
      </c>
      <c r="AO53" s="81">
        <f>IF(AO52&lt;'A1 Parametre'!$C$6,"",'07.1 Uspora casu - vypocet'!AO52-'A1 Parametre'!$C$6+1)</f>
        <v>36</v>
      </c>
      <c r="AP53" s="81">
        <f>IF(AP52&lt;'A1 Parametre'!$C$6,"",'07.1 Uspora casu - vypocet'!AP52-'A1 Parametre'!$C$6+1)</f>
        <v>37</v>
      </c>
      <c r="AQ53" s="81">
        <f>IF(AQ52&lt;'A1 Parametre'!$C$6,"",'07.1 Uspora casu - vypocet'!AQ52-'A1 Parametre'!$C$6+1)</f>
        <v>38</v>
      </c>
      <c r="AR53" s="81">
        <f>IF(AR52&lt;'A1 Parametre'!$C$6,"",'07.1 Uspora casu - vypocet'!AR52-'A1 Parametre'!$C$6+1)</f>
        <v>39</v>
      </c>
      <c r="AS53" s="81">
        <f>IF(AS52&lt;'A1 Parametre'!$C$6,"",'07.1 Uspora casu - vypocet'!AS52-'A1 Parametre'!$C$6+1)</f>
        <v>40</v>
      </c>
      <c r="AT53" s="81">
        <f>IF(AT52&lt;'A1 Parametre'!$C$6,"",'07.1 Uspora casu - vypocet'!AT52-'A1 Parametre'!$C$6+1)</f>
        <v>41</v>
      </c>
      <c r="AU53" s="81">
        <f>IF(AU52&lt;'A1 Parametre'!$C$6,"",'07.1 Uspora casu - vypocet'!AU52-'A1 Parametre'!$C$6+1)</f>
        <v>42</v>
      </c>
      <c r="AV53" s="81">
        <f>IF(AV52&lt;'A1 Parametre'!$C$6,"",'07.1 Uspora casu - vypocet'!AV52-'A1 Parametre'!$C$6+1)</f>
        <v>43</v>
      </c>
      <c r="AW53" s="81">
        <f>IF(AW52&lt;'A1 Parametre'!$C$6,"",'07.1 Uspora casu - vypocet'!AW52-'A1 Parametre'!$C$6+1)</f>
        <v>44</v>
      </c>
      <c r="AX53" s="81">
        <f>IF(AX52&lt;'A1 Parametre'!$C$6,"",'07.1 Uspora casu - vypocet'!AX52-'A1 Parametre'!$C$6+1)</f>
        <v>45</v>
      </c>
      <c r="AY53" s="81">
        <f>IF(AY52&lt;'A1 Parametre'!$C$6,"",'07.1 Uspora casu - vypocet'!AY52-'A1 Parametre'!$C$6+1)</f>
        <v>46</v>
      </c>
      <c r="AZ53" s="81">
        <f>IF(AZ52&lt;'A1 Parametre'!$C$6,"",'07.1 Uspora casu - vypocet'!AZ52-'A1 Parametre'!$C$6+1)</f>
        <v>47</v>
      </c>
      <c r="BA53" s="81">
        <f>IF(BA52&lt;'A1 Parametre'!$C$6,"",'07.1 Uspora casu - vypocet'!BA52-'A1 Parametre'!$C$6+1)</f>
        <v>48</v>
      </c>
      <c r="BB53" s="81">
        <f>IF(BB52&lt;'A1 Parametre'!$C$6,"",'07.1 Uspora casu - vypocet'!BB52-'A1 Parametre'!$C$6+1)</f>
        <v>49</v>
      </c>
      <c r="BC53" s="81">
        <f>IF(BC52&lt;'A1 Parametre'!$C$6,"",'07.1 Uspora casu - vypocet'!BC52-'A1 Parametre'!$C$6+1)</f>
        <v>50</v>
      </c>
    </row>
    <row r="54" spans="2:55" x14ac:dyDescent="0.2">
      <c r="B54" s="5">
        <v>1</v>
      </c>
      <c r="C54" s="5">
        <f>IF(ISBLANK('07 Uspora casu'!C21)=TRUE,"",'07 Uspora casu'!C21)</f>
        <v>90780</v>
      </c>
      <c r="D54" s="5" t="str">
        <f>IF(ISBLANK('07 Uspora casu'!D21)=TRUE,"",'07 Uspora casu'!D21)</f>
        <v>I/59 Nižná - Tvrdošín</v>
      </c>
      <c r="E54" s="5">
        <f>IF(ISBLANK('07 Uspora casu'!E21)=TRUE,"",'07 Uspora casu'!E21)</f>
        <v>1.1599999999999999</v>
      </c>
      <c r="F54" s="48">
        <f>IF($E54="",0,IF('07 Uspora casu'!$D$2="Jazdný čas",IFERROR(INDEX('07 Uspora casu'!$K21:$O21,MATCH(F$52,'07 Uspora casu'!$K$19:$O$19,0))/60,IF(F$52&lt;MIN('07 Uspora casu'!$K$19:$O$19),('07 Uspora casu'!$K21/'07 Uspora casu'!$L21)^(1/('07 Uspora casu'!$L$19-'07 Uspora casu'!$K$19))*G54,IF(F$52&gt;MAX('07 Uspora casu'!$K$19:$O$19),(INDEX('07 Uspora casu'!$K21:$O21,MATCH(F$52,'07 Uspora casu'!$K$19:$O$19,1))/INDEX('07 Uspora casu'!$K21:$O21,MATCH(F$52,'07 Uspora casu'!$K$19:$O$19,1)-1))^(1/(INDEX('07 Uspora casu'!$K$19:$O$19,MATCH(F$52,'07 Uspora casu'!$K$19:$O$19,1))-INDEX('07 Uspora casu'!$K$19:$O$19,MATCH(F$52,'07 Uspora casu'!$K$19:$O$19,1)-1)))*E54,(INDEX('07 Uspora casu'!$K21:$O21,MATCH(F$52,'07 Uspora casu'!$K$19:$O$19,1)+1)/INDEX('07 Uspora casu'!$K21:$O21,MATCH(F$52,'07 Uspora casu'!$K$19:$O$19,1)))^(1/(INDEX('07 Uspora casu'!$K$19:$O$19,MATCH(F$52,'07 Uspora casu'!$K$19:$O$19,1)+1)-INDEX('07 Uspora casu'!$K$19:$O$19,MATCH(F$52,'07 Uspora casu'!$K$19:$O$19,1))))*E54))),IFERROR($E54/INDEX('07 Uspora casu'!$K21:$O21,MATCH(F$52,'07 Uspora casu'!$K$19:$O$19,0)),IF(F$52&lt;MIN('07 Uspora casu'!$K$19:$O$19),('07 Uspora casu'!$L21/'07 Uspora casu'!$K21)^(1/('07 Uspora casu'!$L$19-'07 Uspora casu'!$K$19))*G54,IF(F$52&gt;MAX('07 Uspora casu'!$K$19:$O$19),(INDEX('07 Uspora casu'!$K21:$O21,MATCH(F$52,'07 Uspora casu'!$K$19:$O$19,1)-1)/INDEX('07 Uspora casu'!$K21:$O21,MATCH(F$52,'07 Uspora casu'!$K$19:$O$19,1)))^(1/(INDEX('07 Uspora casu'!$K$19:$O$19,MATCH(F$52,'07 Uspora casu'!$K$19:$O$19,1))-INDEX('07 Uspora casu'!$K$19:$O$19,MATCH(F$52,'07 Uspora casu'!$K$19:$O$19,1)-1)))*E54,(INDEX('07 Uspora casu'!$K21:$O21,MATCH(F$52,'07 Uspora casu'!$K$19:$O$19,1))/INDEX('07 Uspora casu'!$K21:$O21,MATCH(F$52,'07 Uspora casu'!$K$19:$O$19,1)+1))^(1/(INDEX('07 Uspora casu'!$K$19:$O$19,MATCH(F$52,'07 Uspora casu'!$K$19:$O$19,1)+1)-INDEX('07 Uspora casu'!$K$19:$O$19,MATCH(F$52,'07 Uspora casu'!$K$19:$O$19,1))))*E54)))))</f>
        <v>1.7704517704517704E-2</v>
      </c>
      <c r="G54" s="48">
        <f>IF($E54="",0,IF('07 Uspora casu'!$D$2="Jazdný čas",IFERROR(INDEX('07 Uspora casu'!$K21:$O21,MATCH(G$52,'07 Uspora casu'!$K$19:$O$19,0))/60,IF(G$52&lt;MIN('07 Uspora casu'!$K$19:$O$19),('07 Uspora casu'!$K21/'07 Uspora casu'!$L21)^(1/('07 Uspora casu'!$L$19-'07 Uspora casu'!$K$19))*H54,IF(G$52&gt;MAX('07 Uspora casu'!$K$19:$O$19),(INDEX('07 Uspora casu'!$K21:$O21,MATCH(G$52,'07 Uspora casu'!$K$19:$O$19,1))/INDEX('07 Uspora casu'!$K21:$O21,MATCH(G$52,'07 Uspora casu'!$K$19:$O$19,1)-1))^(1/(INDEX('07 Uspora casu'!$K$19:$O$19,MATCH(G$52,'07 Uspora casu'!$K$19:$O$19,1))-INDEX('07 Uspora casu'!$K$19:$O$19,MATCH(G$52,'07 Uspora casu'!$K$19:$O$19,1)-1)))*F54,(INDEX('07 Uspora casu'!$K21:$O21,MATCH(G$52,'07 Uspora casu'!$K$19:$O$19,1)+1)/INDEX('07 Uspora casu'!$K21:$O21,MATCH(G$52,'07 Uspora casu'!$K$19:$O$19,1)))^(1/(INDEX('07 Uspora casu'!$K$19:$O$19,MATCH(G$52,'07 Uspora casu'!$K$19:$O$19,1)+1)-INDEX('07 Uspora casu'!$K$19:$O$19,MATCH(G$52,'07 Uspora casu'!$K$19:$O$19,1))))*F54))),IFERROR($E54/INDEX('07 Uspora casu'!$K21:$O21,MATCH(G$52,'07 Uspora casu'!$K$19:$O$19,0)),IF(G$52&lt;MIN('07 Uspora casu'!$K$19:$O$19),('07 Uspora casu'!$L21/'07 Uspora casu'!$K21)^(1/('07 Uspora casu'!$L$19-'07 Uspora casu'!$K$19))*H54,IF(G$52&gt;MAX('07 Uspora casu'!$K$19:$O$19),(INDEX('07 Uspora casu'!$K21:$O21,MATCH(G$52,'07 Uspora casu'!$K$19:$O$19,1)-1)/INDEX('07 Uspora casu'!$K21:$O21,MATCH(G$52,'07 Uspora casu'!$K$19:$O$19,1)))^(1/(INDEX('07 Uspora casu'!$K$19:$O$19,MATCH(G$52,'07 Uspora casu'!$K$19:$O$19,1))-INDEX('07 Uspora casu'!$K$19:$O$19,MATCH(G$52,'07 Uspora casu'!$K$19:$O$19,1)-1)))*F54,(INDEX('07 Uspora casu'!$K21:$O21,MATCH(G$52,'07 Uspora casu'!$K$19:$O$19,1))/INDEX('07 Uspora casu'!$K21:$O21,MATCH(G$52,'07 Uspora casu'!$K$19:$O$19,1)+1))^(1/(INDEX('07 Uspora casu'!$K$19:$O$19,MATCH(G$52,'07 Uspora casu'!$K$19:$O$19,1)+1)-INDEX('07 Uspora casu'!$K$19:$O$19,MATCH(G$52,'07 Uspora casu'!$K$19:$O$19,1))))*F54)))))</f>
        <v>1.7601330431991125E-2</v>
      </c>
      <c r="H54" s="48">
        <f>IF($E54="",0,IF('07 Uspora casu'!$D$2="Jazdný čas",IFERROR(INDEX('07 Uspora casu'!$K21:$O21,MATCH(H$52,'07 Uspora casu'!$K$19:$O$19,0))/60,IF(H$52&lt;MIN('07 Uspora casu'!$K$19:$O$19),('07 Uspora casu'!$K21/'07 Uspora casu'!$L21)^(1/('07 Uspora casu'!$L$19-'07 Uspora casu'!$K$19))*I54,IF(H$52&gt;MAX('07 Uspora casu'!$K$19:$O$19),(INDEX('07 Uspora casu'!$K21:$O21,MATCH(H$52,'07 Uspora casu'!$K$19:$O$19,1))/INDEX('07 Uspora casu'!$K21:$O21,MATCH(H$52,'07 Uspora casu'!$K$19:$O$19,1)-1))^(1/(INDEX('07 Uspora casu'!$K$19:$O$19,MATCH(H$52,'07 Uspora casu'!$K$19:$O$19,1))-INDEX('07 Uspora casu'!$K$19:$O$19,MATCH(H$52,'07 Uspora casu'!$K$19:$O$19,1)-1)))*G54,(INDEX('07 Uspora casu'!$K21:$O21,MATCH(H$52,'07 Uspora casu'!$K$19:$O$19,1)+1)/INDEX('07 Uspora casu'!$K21:$O21,MATCH(H$52,'07 Uspora casu'!$K$19:$O$19,1)))^(1/(INDEX('07 Uspora casu'!$K$19:$O$19,MATCH(H$52,'07 Uspora casu'!$K$19:$O$19,1)+1)-INDEX('07 Uspora casu'!$K$19:$O$19,MATCH(H$52,'07 Uspora casu'!$K$19:$O$19,1))))*G54))),IFERROR($E54/INDEX('07 Uspora casu'!$K21:$O21,MATCH(H$52,'07 Uspora casu'!$K$19:$O$19,0)),IF(H$52&lt;MIN('07 Uspora casu'!$K$19:$O$19),('07 Uspora casu'!$L21/'07 Uspora casu'!$K21)^(1/('07 Uspora casu'!$L$19-'07 Uspora casu'!$K$19))*I54,IF(H$52&gt;MAX('07 Uspora casu'!$K$19:$O$19),(INDEX('07 Uspora casu'!$K21:$O21,MATCH(H$52,'07 Uspora casu'!$K$19:$O$19,1)-1)/INDEX('07 Uspora casu'!$K21:$O21,MATCH(H$52,'07 Uspora casu'!$K$19:$O$19,1)))^(1/(INDEX('07 Uspora casu'!$K$19:$O$19,MATCH(H$52,'07 Uspora casu'!$K$19:$O$19,1))-INDEX('07 Uspora casu'!$K$19:$O$19,MATCH(H$52,'07 Uspora casu'!$K$19:$O$19,1)-1)))*G54,(INDEX('07 Uspora casu'!$K21:$O21,MATCH(H$52,'07 Uspora casu'!$K$19:$O$19,1))/INDEX('07 Uspora casu'!$K21:$O21,MATCH(H$52,'07 Uspora casu'!$K$19:$O$19,1)+1))^(1/(INDEX('07 Uspora casu'!$K$19:$O$19,MATCH(H$52,'07 Uspora casu'!$K$19:$O$19,1)+1)-INDEX('07 Uspora casu'!$K$19:$O$19,MATCH(H$52,'07 Uspora casu'!$K$19:$O$19,1))))*G54)))))</f>
        <v>1.7498744566031454E-2</v>
      </c>
      <c r="I54" s="48">
        <f>IF($E54="",0,IF('07 Uspora casu'!$D$2="Jazdný čas",IFERROR(INDEX('07 Uspora casu'!$K21:$O21,MATCH(I$52,'07 Uspora casu'!$K$19:$O$19,0))/60,IF(I$52&lt;MIN('07 Uspora casu'!$K$19:$O$19),('07 Uspora casu'!$K21/'07 Uspora casu'!$L21)^(1/('07 Uspora casu'!$L$19-'07 Uspora casu'!$K$19))*J54,IF(I$52&gt;MAX('07 Uspora casu'!$K$19:$O$19),(INDEX('07 Uspora casu'!$K21:$O21,MATCH(I$52,'07 Uspora casu'!$K$19:$O$19,1))/INDEX('07 Uspora casu'!$K21:$O21,MATCH(I$52,'07 Uspora casu'!$K$19:$O$19,1)-1))^(1/(INDEX('07 Uspora casu'!$K$19:$O$19,MATCH(I$52,'07 Uspora casu'!$K$19:$O$19,1))-INDEX('07 Uspora casu'!$K$19:$O$19,MATCH(I$52,'07 Uspora casu'!$K$19:$O$19,1)-1)))*H54,(INDEX('07 Uspora casu'!$K21:$O21,MATCH(I$52,'07 Uspora casu'!$K$19:$O$19,1)+1)/INDEX('07 Uspora casu'!$K21:$O21,MATCH(I$52,'07 Uspora casu'!$K$19:$O$19,1)))^(1/(INDEX('07 Uspora casu'!$K$19:$O$19,MATCH(I$52,'07 Uspora casu'!$K$19:$O$19,1)+1)-INDEX('07 Uspora casu'!$K$19:$O$19,MATCH(I$52,'07 Uspora casu'!$K$19:$O$19,1))))*H54))),IFERROR($E54/INDEX('07 Uspora casu'!$K21:$O21,MATCH(I$52,'07 Uspora casu'!$K$19:$O$19,0)),IF(I$52&lt;MIN('07 Uspora casu'!$K$19:$O$19),('07 Uspora casu'!$L21/'07 Uspora casu'!$K21)^(1/('07 Uspora casu'!$L$19-'07 Uspora casu'!$K$19))*J54,IF(I$52&gt;MAX('07 Uspora casu'!$K$19:$O$19),(INDEX('07 Uspora casu'!$K21:$O21,MATCH(I$52,'07 Uspora casu'!$K$19:$O$19,1)-1)/INDEX('07 Uspora casu'!$K21:$O21,MATCH(I$52,'07 Uspora casu'!$K$19:$O$19,1)))^(1/(INDEX('07 Uspora casu'!$K$19:$O$19,MATCH(I$52,'07 Uspora casu'!$K$19:$O$19,1))-INDEX('07 Uspora casu'!$K$19:$O$19,MATCH(I$52,'07 Uspora casu'!$K$19:$O$19,1)-1)))*H54,(INDEX('07 Uspora casu'!$K21:$O21,MATCH(I$52,'07 Uspora casu'!$K$19:$O$19,1))/INDEX('07 Uspora casu'!$K21:$O21,MATCH(I$52,'07 Uspora casu'!$K$19:$O$19,1)+1))^(1/(INDEX('07 Uspora casu'!$K$19:$O$19,MATCH(I$52,'07 Uspora casu'!$K$19:$O$19,1)+1)-INDEX('07 Uspora casu'!$K$19:$O$19,MATCH(I$52,'07 Uspora casu'!$K$19:$O$19,1))))*H54)))))</f>
        <v>1.7396756601459715E-2</v>
      </c>
      <c r="J54" s="48">
        <f>IF($E54="",0,IF('07 Uspora casu'!$D$2="Jazdný čas",IFERROR(INDEX('07 Uspora casu'!$K21:$O21,MATCH(J$52,'07 Uspora casu'!$K$19:$O$19,0))/60,IF(J$52&lt;MIN('07 Uspora casu'!$K$19:$O$19),('07 Uspora casu'!$K21/'07 Uspora casu'!$L21)^(1/('07 Uspora casu'!$L$19-'07 Uspora casu'!$K$19))*K54,IF(J$52&gt;MAX('07 Uspora casu'!$K$19:$O$19),(INDEX('07 Uspora casu'!$K21:$O21,MATCH(J$52,'07 Uspora casu'!$K$19:$O$19,1))/INDEX('07 Uspora casu'!$K21:$O21,MATCH(J$52,'07 Uspora casu'!$K$19:$O$19,1)-1))^(1/(INDEX('07 Uspora casu'!$K$19:$O$19,MATCH(J$52,'07 Uspora casu'!$K$19:$O$19,1))-INDEX('07 Uspora casu'!$K$19:$O$19,MATCH(J$52,'07 Uspora casu'!$K$19:$O$19,1)-1)))*I54,(INDEX('07 Uspora casu'!$K21:$O21,MATCH(J$52,'07 Uspora casu'!$K$19:$O$19,1)+1)/INDEX('07 Uspora casu'!$K21:$O21,MATCH(J$52,'07 Uspora casu'!$K$19:$O$19,1)))^(1/(INDEX('07 Uspora casu'!$K$19:$O$19,MATCH(J$52,'07 Uspora casu'!$K$19:$O$19,1)+1)-INDEX('07 Uspora casu'!$K$19:$O$19,MATCH(J$52,'07 Uspora casu'!$K$19:$O$19,1))))*I54))),IFERROR($E54/INDEX('07 Uspora casu'!$K21:$O21,MATCH(J$52,'07 Uspora casu'!$K$19:$O$19,0)),IF(J$52&lt;MIN('07 Uspora casu'!$K$19:$O$19),('07 Uspora casu'!$L21/'07 Uspora casu'!$K21)^(1/('07 Uspora casu'!$L$19-'07 Uspora casu'!$K$19))*K54,IF(J$52&gt;MAX('07 Uspora casu'!$K$19:$O$19),(INDEX('07 Uspora casu'!$K21:$O21,MATCH(J$52,'07 Uspora casu'!$K$19:$O$19,1)-1)/INDEX('07 Uspora casu'!$K21:$O21,MATCH(J$52,'07 Uspora casu'!$K$19:$O$19,1)))^(1/(INDEX('07 Uspora casu'!$K$19:$O$19,MATCH(J$52,'07 Uspora casu'!$K$19:$O$19,1))-INDEX('07 Uspora casu'!$K$19:$O$19,MATCH(J$52,'07 Uspora casu'!$K$19:$O$19,1)-1)))*I54,(INDEX('07 Uspora casu'!$K21:$O21,MATCH(J$52,'07 Uspora casu'!$K$19:$O$19,1))/INDEX('07 Uspora casu'!$K21:$O21,MATCH(J$52,'07 Uspora casu'!$K$19:$O$19,1)+1))^(1/(INDEX('07 Uspora casu'!$K$19:$O$19,MATCH(J$52,'07 Uspora casu'!$K$19:$O$19,1)+1)-INDEX('07 Uspora casu'!$K$19:$O$19,MATCH(J$52,'07 Uspora casu'!$K$19:$O$19,1))))*I54)))))</f>
        <v>1.7295363053526167E-2</v>
      </c>
      <c r="K54" s="48">
        <f>IF($E54="",0,IF('07 Uspora casu'!$D$2="Jazdný čas",IFERROR(INDEX('07 Uspora casu'!$K21:$O21,MATCH(K$52,'07 Uspora casu'!$K$19:$O$19,0))/60,IF(K$52&lt;MIN('07 Uspora casu'!$K$19:$O$19),('07 Uspora casu'!$K21/'07 Uspora casu'!$L21)^(1/('07 Uspora casu'!$L$19-'07 Uspora casu'!$K$19))*L54,IF(K$52&gt;MAX('07 Uspora casu'!$K$19:$O$19),(INDEX('07 Uspora casu'!$K21:$O21,MATCH(K$52,'07 Uspora casu'!$K$19:$O$19,1))/INDEX('07 Uspora casu'!$K21:$O21,MATCH(K$52,'07 Uspora casu'!$K$19:$O$19,1)-1))^(1/(INDEX('07 Uspora casu'!$K$19:$O$19,MATCH(K$52,'07 Uspora casu'!$K$19:$O$19,1))-INDEX('07 Uspora casu'!$K$19:$O$19,MATCH(K$52,'07 Uspora casu'!$K$19:$O$19,1)-1)))*J54,(INDEX('07 Uspora casu'!$K21:$O21,MATCH(K$52,'07 Uspora casu'!$K$19:$O$19,1)+1)/INDEX('07 Uspora casu'!$K21:$O21,MATCH(K$52,'07 Uspora casu'!$K$19:$O$19,1)))^(1/(INDEX('07 Uspora casu'!$K$19:$O$19,MATCH(K$52,'07 Uspora casu'!$K$19:$O$19,1)+1)-INDEX('07 Uspora casu'!$K$19:$O$19,MATCH(K$52,'07 Uspora casu'!$K$19:$O$19,1))))*J54))),IFERROR($E54/INDEX('07 Uspora casu'!$K21:$O21,MATCH(K$52,'07 Uspora casu'!$K$19:$O$19,0)),IF(K$52&lt;MIN('07 Uspora casu'!$K$19:$O$19),('07 Uspora casu'!$L21/'07 Uspora casu'!$K21)^(1/('07 Uspora casu'!$L$19-'07 Uspora casu'!$K$19))*L54,IF(K$52&gt;MAX('07 Uspora casu'!$K$19:$O$19),(INDEX('07 Uspora casu'!$K21:$O21,MATCH(K$52,'07 Uspora casu'!$K$19:$O$19,1)-1)/INDEX('07 Uspora casu'!$K21:$O21,MATCH(K$52,'07 Uspora casu'!$K$19:$O$19,1)))^(1/(INDEX('07 Uspora casu'!$K$19:$O$19,MATCH(K$52,'07 Uspora casu'!$K$19:$O$19,1))-INDEX('07 Uspora casu'!$K$19:$O$19,MATCH(K$52,'07 Uspora casu'!$K$19:$O$19,1)-1)))*J54,(INDEX('07 Uspora casu'!$K21:$O21,MATCH(K$52,'07 Uspora casu'!$K$19:$O$19,1))/INDEX('07 Uspora casu'!$K21:$O21,MATCH(K$52,'07 Uspora casu'!$K$19:$O$19,1)+1))^(1/(INDEX('07 Uspora casu'!$K$19:$O$19,MATCH(K$52,'07 Uspora casu'!$K$19:$O$19,1)+1)-INDEX('07 Uspora casu'!$K$19:$O$19,MATCH(K$52,'07 Uspora casu'!$K$19:$O$19,1))))*J54)))))</f>
        <v>1.7296099951469506E-2</v>
      </c>
      <c r="L54" s="48">
        <f>IF($E54="",0,IF('07 Uspora casu'!$D$2="Jazdný čas",IFERROR(INDEX('07 Uspora casu'!$K21:$O21,MATCH(L$52,'07 Uspora casu'!$K$19:$O$19,0))/60,IF(L$52&lt;MIN('07 Uspora casu'!$K$19:$O$19),('07 Uspora casu'!$K21/'07 Uspora casu'!$L21)^(1/('07 Uspora casu'!$L$19-'07 Uspora casu'!$K$19))*M54,IF(L$52&gt;MAX('07 Uspora casu'!$K$19:$O$19),(INDEX('07 Uspora casu'!$K21:$O21,MATCH(L$52,'07 Uspora casu'!$K$19:$O$19,1))/INDEX('07 Uspora casu'!$K21:$O21,MATCH(L$52,'07 Uspora casu'!$K$19:$O$19,1)-1))^(1/(INDEX('07 Uspora casu'!$K$19:$O$19,MATCH(L$52,'07 Uspora casu'!$K$19:$O$19,1))-INDEX('07 Uspora casu'!$K$19:$O$19,MATCH(L$52,'07 Uspora casu'!$K$19:$O$19,1)-1)))*K54,(INDEX('07 Uspora casu'!$K21:$O21,MATCH(L$52,'07 Uspora casu'!$K$19:$O$19,1)+1)/INDEX('07 Uspora casu'!$K21:$O21,MATCH(L$52,'07 Uspora casu'!$K$19:$O$19,1)))^(1/(INDEX('07 Uspora casu'!$K$19:$O$19,MATCH(L$52,'07 Uspora casu'!$K$19:$O$19,1)+1)-INDEX('07 Uspora casu'!$K$19:$O$19,MATCH(L$52,'07 Uspora casu'!$K$19:$O$19,1))))*K54))),IFERROR($E54/INDEX('07 Uspora casu'!$K21:$O21,MATCH(L$52,'07 Uspora casu'!$K$19:$O$19,0)),IF(L$52&lt;MIN('07 Uspora casu'!$K$19:$O$19),('07 Uspora casu'!$L21/'07 Uspora casu'!$K21)^(1/('07 Uspora casu'!$L$19-'07 Uspora casu'!$K$19))*M54,IF(L$52&gt;MAX('07 Uspora casu'!$K$19:$O$19),(INDEX('07 Uspora casu'!$K21:$O21,MATCH(L$52,'07 Uspora casu'!$K$19:$O$19,1)-1)/INDEX('07 Uspora casu'!$K21:$O21,MATCH(L$52,'07 Uspora casu'!$K$19:$O$19,1)))^(1/(INDEX('07 Uspora casu'!$K$19:$O$19,MATCH(L$52,'07 Uspora casu'!$K$19:$O$19,1))-INDEX('07 Uspora casu'!$K$19:$O$19,MATCH(L$52,'07 Uspora casu'!$K$19:$O$19,1)-1)))*K54,(INDEX('07 Uspora casu'!$K21:$O21,MATCH(L$52,'07 Uspora casu'!$K$19:$O$19,1))/INDEX('07 Uspora casu'!$K21:$O21,MATCH(L$52,'07 Uspora casu'!$K$19:$O$19,1)+1))^(1/(INDEX('07 Uspora casu'!$K$19:$O$19,MATCH(L$52,'07 Uspora casu'!$K$19:$O$19,1)+1)-INDEX('07 Uspora casu'!$K$19:$O$19,MATCH(L$52,'07 Uspora casu'!$K$19:$O$19,1))))*K54)))))</f>
        <v>1.7296836880809616E-2</v>
      </c>
      <c r="M54" s="48">
        <f>IF($E54="",0,IF('07 Uspora casu'!$D$2="Jazdný čas",IFERROR(INDEX('07 Uspora casu'!$K21:$O21,MATCH(M$52,'07 Uspora casu'!$K$19:$O$19,0))/60,IF(M$52&lt;MIN('07 Uspora casu'!$K$19:$O$19),('07 Uspora casu'!$K21/'07 Uspora casu'!$L21)^(1/('07 Uspora casu'!$L$19-'07 Uspora casu'!$K$19))*N54,IF(M$52&gt;MAX('07 Uspora casu'!$K$19:$O$19),(INDEX('07 Uspora casu'!$K21:$O21,MATCH(M$52,'07 Uspora casu'!$K$19:$O$19,1))/INDEX('07 Uspora casu'!$K21:$O21,MATCH(M$52,'07 Uspora casu'!$K$19:$O$19,1)-1))^(1/(INDEX('07 Uspora casu'!$K$19:$O$19,MATCH(M$52,'07 Uspora casu'!$K$19:$O$19,1))-INDEX('07 Uspora casu'!$K$19:$O$19,MATCH(M$52,'07 Uspora casu'!$K$19:$O$19,1)-1)))*L54,(INDEX('07 Uspora casu'!$K21:$O21,MATCH(M$52,'07 Uspora casu'!$K$19:$O$19,1)+1)/INDEX('07 Uspora casu'!$K21:$O21,MATCH(M$52,'07 Uspora casu'!$K$19:$O$19,1)))^(1/(INDEX('07 Uspora casu'!$K$19:$O$19,MATCH(M$52,'07 Uspora casu'!$K$19:$O$19,1)+1)-INDEX('07 Uspora casu'!$K$19:$O$19,MATCH(M$52,'07 Uspora casu'!$K$19:$O$19,1))))*L54))),IFERROR($E54/INDEX('07 Uspora casu'!$K21:$O21,MATCH(M$52,'07 Uspora casu'!$K$19:$O$19,0)),IF(M$52&lt;MIN('07 Uspora casu'!$K$19:$O$19),('07 Uspora casu'!$L21/'07 Uspora casu'!$K21)^(1/('07 Uspora casu'!$L$19-'07 Uspora casu'!$K$19))*N54,IF(M$52&gt;MAX('07 Uspora casu'!$K$19:$O$19),(INDEX('07 Uspora casu'!$K21:$O21,MATCH(M$52,'07 Uspora casu'!$K$19:$O$19,1)-1)/INDEX('07 Uspora casu'!$K21:$O21,MATCH(M$52,'07 Uspora casu'!$K$19:$O$19,1)))^(1/(INDEX('07 Uspora casu'!$K$19:$O$19,MATCH(M$52,'07 Uspora casu'!$K$19:$O$19,1))-INDEX('07 Uspora casu'!$K$19:$O$19,MATCH(M$52,'07 Uspora casu'!$K$19:$O$19,1)-1)))*L54,(INDEX('07 Uspora casu'!$K21:$O21,MATCH(M$52,'07 Uspora casu'!$K$19:$O$19,1))/INDEX('07 Uspora casu'!$K21:$O21,MATCH(M$52,'07 Uspora casu'!$K$19:$O$19,1)+1))^(1/(INDEX('07 Uspora casu'!$K$19:$O$19,MATCH(M$52,'07 Uspora casu'!$K$19:$O$19,1)+1)-INDEX('07 Uspora casu'!$K$19:$O$19,MATCH(M$52,'07 Uspora casu'!$K$19:$O$19,1))))*L54)))))</f>
        <v>1.7297573841547835E-2</v>
      </c>
      <c r="N54" s="48">
        <f>IF($E54="",0,IF('07 Uspora casu'!$D$2="Jazdný čas",IFERROR(INDEX('07 Uspora casu'!$K21:$O21,MATCH(N$52,'07 Uspora casu'!$K$19:$O$19,0))/60,IF(N$52&lt;MIN('07 Uspora casu'!$K$19:$O$19),('07 Uspora casu'!$K21/'07 Uspora casu'!$L21)^(1/('07 Uspora casu'!$L$19-'07 Uspora casu'!$K$19))*O54,IF(N$52&gt;MAX('07 Uspora casu'!$K$19:$O$19),(INDEX('07 Uspora casu'!$K21:$O21,MATCH(N$52,'07 Uspora casu'!$K$19:$O$19,1))/INDEX('07 Uspora casu'!$K21:$O21,MATCH(N$52,'07 Uspora casu'!$K$19:$O$19,1)-1))^(1/(INDEX('07 Uspora casu'!$K$19:$O$19,MATCH(N$52,'07 Uspora casu'!$K$19:$O$19,1))-INDEX('07 Uspora casu'!$K$19:$O$19,MATCH(N$52,'07 Uspora casu'!$K$19:$O$19,1)-1)))*M54,(INDEX('07 Uspora casu'!$K21:$O21,MATCH(N$52,'07 Uspora casu'!$K$19:$O$19,1)+1)/INDEX('07 Uspora casu'!$K21:$O21,MATCH(N$52,'07 Uspora casu'!$K$19:$O$19,1)))^(1/(INDEX('07 Uspora casu'!$K$19:$O$19,MATCH(N$52,'07 Uspora casu'!$K$19:$O$19,1)+1)-INDEX('07 Uspora casu'!$K$19:$O$19,MATCH(N$52,'07 Uspora casu'!$K$19:$O$19,1))))*M54))),IFERROR($E54/INDEX('07 Uspora casu'!$K21:$O21,MATCH(N$52,'07 Uspora casu'!$K$19:$O$19,0)),IF(N$52&lt;MIN('07 Uspora casu'!$K$19:$O$19),('07 Uspora casu'!$L21/'07 Uspora casu'!$K21)^(1/('07 Uspora casu'!$L$19-'07 Uspora casu'!$K$19))*O54,IF(N$52&gt;MAX('07 Uspora casu'!$K$19:$O$19),(INDEX('07 Uspora casu'!$K21:$O21,MATCH(N$52,'07 Uspora casu'!$K$19:$O$19,1)-1)/INDEX('07 Uspora casu'!$K21:$O21,MATCH(N$52,'07 Uspora casu'!$K$19:$O$19,1)))^(1/(INDEX('07 Uspora casu'!$K$19:$O$19,MATCH(N$52,'07 Uspora casu'!$K$19:$O$19,1))-INDEX('07 Uspora casu'!$K$19:$O$19,MATCH(N$52,'07 Uspora casu'!$K$19:$O$19,1)-1)))*M54,(INDEX('07 Uspora casu'!$K21:$O21,MATCH(N$52,'07 Uspora casu'!$K$19:$O$19,1))/INDEX('07 Uspora casu'!$K21:$O21,MATCH(N$52,'07 Uspora casu'!$K$19:$O$19,1)+1))^(1/(INDEX('07 Uspora casu'!$K$19:$O$19,MATCH(N$52,'07 Uspora casu'!$K$19:$O$19,1)+1)-INDEX('07 Uspora casu'!$K$19:$O$19,MATCH(N$52,'07 Uspora casu'!$K$19:$O$19,1))))*M54)))))</f>
        <v>1.7298310833685503E-2</v>
      </c>
      <c r="O54" s="48">
        <f>IF($E54="",0,IF('07 Uspora casu'!$D$2="Jazdný čas",IFERROR(INDEX('07 Uspora casu'!$K21:$O21,MATCH(O$52,'07 Uspora casu'!$K$19:$O$19,0))/60,IF(O$52&lt;MIN('07 Uspora casu'!$K$19:$O$19),('07 Uspora casu'!$K21/'07 Uspora casu'!$L21)^(1/('07 Uspora casu'!$L$19-'07 Uspora casu'!$K$19))*P54,IF(O$52&gt;MAX('07 Uspora casu'!$K$19:$O$19),(INDEX('07 Uspora casu'!$K21:$O21,MATCH(O$52,'07 Uspora casu'!$K$19:$O$19,1))/INDEX('07 Uspora casu'!$K21:$O21,MATCH(O$52,'07 Uspora casu'!$K$19:$O$19,1)-1))^(1/(INDEX('07 Uspora casu'!$K$19:$O$19,MATCH(O$52,'07 Uspora casu'!$K$19:$O$19,1))-INDEX('07 Uspora casu'!$K$19:$O$19,MATCH(O$52,'07 Uspora casu'!$K$19:$O$19,1)-1)))*N54,(INDEX('07 Uspora casu'!$K21:$O21,MATCH(O$52,'07 Uspora casu'!$K$19:$O$19,1)+1)/INDEX('07 Uspora casu'!$K21:$O21,MATCH(O$52,'07 Uspora casu'!$K$19:$O$19,1)))^(1/(INDEX('07 Uspora casu'!$K$19:$O$19,MATCH(O$52,'07 Uspora casu'!$K$19:$O$19,1)+1)-INDEX('07 Uspora casu'!$K$19:$O$19,MATCH(O$52,'07 Uspora casu'!$K$19:$O$19,1))))*N54))),IFERROR($E54/INDEX('07 Uspora casu'!$K21:$O21,MATCH(O$52,'07 Uspora casu'!$K$19:$O$19,0)),IF(O$52&lt;MIN('07 Uspora casu'!$K$19:$O$19),('07 Uspora casu'!$L21/'07 Uspora casu'!$K21)^(1/('07 Uspora casu'!$L$19-'07 Uspora casu'!$K$19))*P54,IF(O$52&gt;MAX('07 Uspora casu'!$K$19:$O$19),(INDEX('07 Uspora casu'!$K21:$O21,MATCH(O$52,'07 Uspora casu'!$K$19:$O$19,1)-1)/INDEX('07 Uspora casu'!$K21:$O21,MATCH(O$52,'07 Uspora casu'!$K$19:$O$19,1)))^(1/(INDEX('07 Uspora casu'!$K$19:$O$19,MATCH(O$52,'07 Uspora casu'!$K$19:$O$19,1))-INDEX('07 Uspora casu'!$K$19:$O$19,MATCH(O$52,'07 Uspora casu'!$K$19:$O$19,1)-1)))*N54,(INDEX('07 Uspora casu'!$K21:$O21,MATCH(O$52,'07 Uspora casu'!$K$19:$O$19,1))/INDEX('07 Uspora casu'!$K21:$O21,MATCH(O$52,'07 Uspora casu'!$K$19:$O$19,1)+1))^(1/(INDEX('07 Uspora casu'!$K$19:$O$19,MATCH(O$52,'07 Uspora casu'!$K$19:$O$19,1)+1)-INDEX('07 Uspora casu'!$K$19:$O$19,MATCH(O$52,'07 Uspora casu'!$K$19:$O$19,1))))*N54)))))</f>
        <v>1.7299047857223956E-2</v>
      </c>
      <c r="P54" s="48">
        <f>IF($E54="",0,IF('07 Uspora casu'!$D$2="Jazdný čas",IFERROR(INDEX('07 Uspora casu'!$K21:$O21,MATCH(P$52,'07 Uspora casu'!$K$19:$O$19,0))/60,IF(P$52&lt;MIN('07 Uspora casu'!$K$19:$O$19),('07 Uspora casu'!$K21/'07 Uspora casu'!$L21)^(1/('07 Uspora casu'!$L$19-'07 Uspora casu'!$K$19))*Q54,IF(P$52&gt;MAX('07 Uspora casu'!$K$19:$O$19),(INDEX('07 Uspora casu'!$K21:$O21,MATCH(P$52,'07 Uspora casu'!$K$19:$O$19,1))/INDEX('07 Uspora casu'!$K21:$O21,MATCH(P$52,'07 Uspora casu'!$K$19:$O$19,1)-1))^(1/(INDEX('07 Uspora casu'!$K$19:$O$19,MATCH(P$52,'07 Uspora casu'!$K$19:$O$19,1))-INDEX('07 Uspora casu'!$K$19:$O$19,MATCH(P$52,'07 Uspora casu'!$K$19:$O$19,1)-1)))*O54,(INDEX('07 Uspora casu'!$K21:$O21,MATCH(P$52,'07 Uspora casu'!$K$19:$O$19,1)+1)/INDEX('07 Uspora casu'!$K21:$O21,MATCH(P$52,'07 Uspora casu'!$K$19:$O$19,1)))^(1/(INDEX('07 Uspora casu'!$K$19:$O$19,MATCH(P$52,'07 Uspora casu'!$K$19:$O$19,1)+1)-INDEX('07 Uspora casu'!$K$19:$O$19,MATCH(P$52,'07 Uspora casu'!$K$19:$O$19,1))))*O54))),IFERROR($E54/INDEX('07 Uspora casu'!$K21:$O21,MATCH(P$52,'07 Uspora casu'!$K$19:$O$19,0)),IF(P$52&lt;MIN('07 Uspora casu'!$K$19:$O$19),('07 Uspora casu'!$L21/'07 Uspora casu'!$K21)^(1/('07 Uspora casu'!$L$19-'07 Uspora casu'!$K$19))*Q54,IF(P$52&gt;MAX('07 Uspora casu'!$K$19:$O$19),(INDEX('07 Uspora casu'!$K21:$O21,MATCH(P$52,'07 Uspora casu'!$K$19:$O$19,1)-1)/INDEX('07 Uspora casu'!$K21:$O21,MATCH(P$52,'07 Uspora casu'!$K$19:$O$19,1)))^(1/(INDEX('07 Uspora casu'!$K$19:$O$19,MATCH(P$52,'07 Uspora casu'!$K$19:$O$19,1))-INDEX('07 Uspora casu'!$K$19:$O$19,MATCH(P$52,'07 Uspora casu'!$K$19:$O$19,1)-1)))*O54,(INDEX('07 Uspora casu'!$K21:$O21,MATCH(P$52,'07 Uspora casu'!$K$19:$O$19,1))/INDEX('07 Uspora casu'!$K21:$O21,MATCH(P$52,'07 Uspora casu'!$K$19:$O$19,1)+1))^(1/(INDEX('07 Uspora casu'!$K$19:$O$19,MATCH(P$52,'07 Uspora casu'!$K$19:$O$19,1)+1)-INDEX('07 Uspora casu'!$K$19:$O$19,MATCH(P$52,'07 Uspora casu'!$K$19:$O$19,1))))*O54)))))</f>
        <v>1.7299784912164533E-2</v>
      </c>
      <c r="Q54" s="48">
        <f>IF($E54="",0,IF('07 Uspora casu'!$D$2="Jazdný čas",IFERROR(INDEX('07 Uspora casu'!$K21:$O21,MATCH(Q$52,'07 Uspora casu'!$K$19:$O$19,0))/60,IF(Q$52&lt;MIN('07 Uspora casu'!$K$19:$O$19),('07 Uspora casu'!$K21/'07 Uspora casu'!$L21)^(1/('07 Uspora casu'!$L$19-'07 Uspora casu'!$K$19))*R54,IF(Q$52&gt;MAX('07 Uspora casu'!$K$19:$O$19),(INDEX('07 Uspora casu'!$K21:$O21,MATCH(Q$52,'07 Uspora casu'!$K$19:$O$19,1))/INDEX('07 Uspora casu'!$K21:$O21,MATCH(Q$52,'07 Uspora casu'!$K$19:$O$19,1)-1))^(1/(INDEX('07 Uspora casu'!$K$19:$O$19,MATCH(Q$52,'07 Uspora casu'!$K$19:$O$19,1))-INDEX('07 Uspora casu'!$K$19:$O$19,MATCH(Q$52,'07 Uspora casu'!$K$19:$O$19,1)-1)))*P54,(INDEX('07 Uspora casu'!$K21:$O21,MATCH(Q$52,'07 Uspora casu'!$K$19:$O$19,1)+1)/INDEX('07 Uspora casu'!$K21:$O21,MATCH(Q$52,'07 Uspora casu'!$K$19:$O$19,1)))^(1/(INDEX('07 Uspora casu'!$K$19:$O$19,MATCH(Q$52,'07 Uspora casu'!$K$19:$O$19,1)+1)-INDEX('07 Uspora casu'!$K$19:$O$19,MATCH(Q$52,'07 Uspora casu'!$K$19:$O$19,1))))*P54))),IFERROR($E54/INDEX('07 Uspora casu'!$K21:$O21,MATCH(Q$52,'07 Uspora casu'!$K$19:$O$19,0)),IF(Q$52&lt;MIN('07 Uspora casu'!$K$19:$O$19),('07 Uspora casu'!$L21/'07 Uspora casu'!$K21)^(1/('07 Uspora casu'!$L$19-'07 Uspora casu'!$K$19))*R54,IF(Q$52&gt;MAX('07 Uspora casu'!$K$19:$O$19),(INDEX('07 Uspora casu'!$K21:$O21,MATCH(Q$52,'07 Uspora casu'!$K$19:$O$19,1)-1)/INDEX('07 Uspora casu'!$K21:$O21,MATCH(Q$52,'07 Uspora casu'!$K$19:$O$19,1)))^(1/(INDEX('07 Uspora casu'!$K$19:$O$19,MATCH(Q$52,'07 Uspora casu'!$K$19:$O$19,1))-INDEX('07 Uspora casu'!$K$19:$O$19,MATCH(Q$52,'07 Uspora casu'!$K$19:$O$19,1)-1)))*P54,(INDEX('07 Uspora casu'!$K21:$O21,MATCH(Q$52,'07 Uspora casu'!$K$19:$O$19,1))/INDEX('07 Uspora casu'!$K21:$O21,MATCH(Q$52,'07 Uspora casu'!$K$19:$O$19,1)+1))^(1/(INDEX('07 Uspora casu'!$K$19:$O$19,MATCH(Q$52,'07 Uspora casu'!$K$19:$O$19,1)+1)-INDEX('07 Uspora casu'!$K$19:$O$19,MATCH(Q$52,'07 Uspora casu'!$K$19:$O$19,1))))*P54)))))</f>
        <v>1.7300521998508574E-2</v>
      </c>
      <c r="R54" s="48">
        <f>IF($E54="",0,IF('07 Uspora casu'!$D$2="Jazdný čas",IFERROR(INDEX('07 Uspora casu'!$K21:$O21,MATCH(R$52,'07 Uspora casu'!$K$19:$O$19,0))/60,IF(R$52&lt;MIN('07 Uspora casu'!$K$19:$O$19),('07 Uspora casu'!$K21/'07 Uspora casu'!$L21)^(1/('07 Uspora casu'!$L$19-'07 Uspora casu'!$K$19))*S54,IF(R$52&gt;MAX('07 Uspora casu'!$K$19:$O$19),(INDEX('07 Uspora casu'!$K21:$O21,MATCH(R$52,'07 Uspora casu'!$K$19:$O$19,1))/INDEX('07 Uspora casu'!$K21:$O21,MATCH(R$52,'07 Uspora casu'!$K$19:$O$19,1)-1))^(1/(INDEX('07 Uspora casu'!$K$19:$O$19,MATCH(R$52,'07 Uspora casu'!$K$19:$O$19,1))-INDEX('07 Uspora casu'!$K$19:$O$19,MATCH(R$52,'07 Uspora casu'!$K$19:$O$19,1)-1)))*Q54,(INDEX('07 Uspora casu'!$K21:$O21,MATCH(R$52,'07 Uspora casu'!$K$19:$O$19,1)+1)/INDEX('07 Uspora casu'!$K21:$O21,MATCH(R$52,'07 Uspora casu'!$K$19:$O$19,1)))^(1/(INDEX('07 Uspora casu'!$K$19:$O$19,MATCH(R$52,'07 Uspora casu'!$K$19:$O$19,1)+1)-INDEX('07 Uspora casu'!$K$19:$O$19,MATCH(R$52,'07 Uspora casu'!$K$19:$O$19,1))))*Q54))),IFERROR($E54/INDEX('07 Uspora casu'!$K21:$O21,MATCH(R$52,'07 Uspora casu'!$K$19:$O$19,0)),IF(R$52&lt;MIN('07 Uspora casu'!$K$19:$O$19),('07 Uspora casu'!$L21/'07 Uspora casu'!$K21)^(1/('07 Uspora casu'!$L$19-'07 Uspora casu'!$K$19))*S54,IF(R$52&gt;MAX('07 Uspora casu'!$K$19:$O$19),(INDEX('07 Uspora casu'!$K21:$O21,MATCH(R$52,'07 Uspora casu'!$K$19:$O$19,1)-1)/INDEX('07 Uspora casu'!$K21:$O21,MATCH(R$52,'07 Uspora casu'!$K$19:$O$19,1)))^(1/(INDEX('07 Uspora casu'!$K$19:$O$19,MATCH(R$52,'07 Uspora casu'!$K$19:$O$19,1))-INDEX('07 Uspora casu'!$K$19:$O$19,MATCH(R$52,'07 Uspora casu'!$K$19:$O$19,1)-1)))*Q54,(INDEX('07 Uspora casu'!$K21:$O21,MATCH(R$52,'07 Uspora casu'!$K$19:$O$19,1))/INDEX('07 Uspora casu'!$K21:$O21,MATCH(R$52,'07 Uspora casu'!$K$19:$O$19,1)+1))^(1/(INDEX('07 Uspora casu'!$K$19:$O$19,MATCH(R$52,'07 Uspora casu'!$K$19:$O$19,1)+1)-INDEX('07 Uspora casu'!$K$19:$O$19,MATCH(R$52,'07 Uspora casu'!$K$19:$O$19,1))))*Q54)))))</f>
        <v>1.7300006034770322E-2</v>
      </c>
      <c r="S54" s="48">
        <f>IF($E54="",0,IF('07 Uspora casu'!$D$2="Jazdný čas",IFERROR(INDEX('07 Uspora casu'!$K21:$O21,MATCH(S$52,'07 Uspora casu'!$K$19:$O$19,0))/60,IF(S$52&lt;MIN('07 Uspora casu'!$K$19:$O$19),('07 Uspora casu'!$K21/'07 Uspora casu'!$L21)^(1/('07 Uspora casu'!$L$19-'07 Uspora casu'!$K$19))*T54,IF(S$52&gt;MAX('07 Uspora casu'!$K$19:$O$19),(INDEX('07 Uspora casu'!$K21:$O21,MATCH(S$52,'07 Uspora casu'!$K$19:$O$19,1))/INDEX('07 Uspora casu'!$K21:$O21,MATCH(S$52,'07 Uspora casu'!$K$19:$O$19,1)-1))^(1/(INDEX('07 Uspora casu'!$K$19:$O$19,MATCH(S$52,'07 Uspora casu'!$K$19:$O$19,1))-INDEX('07 Uspora casu'!$K$19:$O$19,MATCH(S$52,'07 Uspora casu'!$K$19:$O$19,1)-1)))*R54,(INDEX('07 Uspora casu'!$K21:$O21,MATCH(S$52,'07 Uspora casu'!$K$19:$O$19,1)+1)/INDEX('07 Uspora casu'!$K21:$O21,MATCH(S$52,'07 Uspora casu'!$K$19:$O$19,1)))^(1/(INDEX('07 Uspora casu'!$K$19:$O$19,MATCH(S$52,'07 Uspora casu'!$K$19:$O$19,1)+1)-INDEX('07 Uspora casu'!$K$19:$O$19,MATCH(S$52,'07 Uspora casu'!$K$19:$O$19,1))))*R54))),IFERROR($E54/INDEX('07 Uspora casu'!$K21:$O21,MATCH(S$52,'07 Uspora casu'!$K$19:$O$19,0)),IF(S$52&lt;MIN('07 Uspora casu'!$K$19:$O$19),('07 Uspora casu'!$L21/'07 Uspora casu'!$K21)^(1/('07 Uspora casu'!$L$19-'07 Uspora casu'!$K$19))*T54,IF(S$52&gt;MAX('07 Uspora casu'!$K$19:$O$19),(INDEX('07 Uspora casu'!$K21:$O21,MATCH(S$52,'07 Uspora casu'!$K$19:$O$19,1)-1)/INDEX('07 Uspora casu'!$K21:$O21,MATCH(S$52,'07 Uspora casu'!$K$19:$O$19,1)))^(1/(INDEX('07 Uspora casu'!$K$19:$O$19,MATCH(S$52,'07 Uspora casu'!$K$19:$O$19,1))-INDEX('07 Uspora casu'!$K$19:$O$19,MATCH(S$52,'07 Uspora casu'!$K$19:$O$19,1)-1)))*R54,(INDEX('07 Uspora casu'!$K21:$O21,MATCH(S$52,'07 Uspora casu'!$K$19:$O$19,1))/INDEX('07 Uspora casu'!$K21:$O21,MATCH(S$52,'07 Uspora casu'!$K$19:$O$19,1)+1))^(1/(INDEX('07 Uspora casu'!$K$19:$O$19,MATCH(S$52,'07 Uspora casu'!$K$19:$O$19,1)+1)-INDEX('07 Uspora casu'!$K$19:$O$19,MATCH(S$52,'07 Uspora casu'!$K$19:$O$19,1))))*R54)))))</f>
        <v>1.7299490086419962E-2</v>
      </c>
      <c r="T54" s="48">
        <f>IF($E54="",0,IF('07 Uspora casu'!$D$2="Jazdný čas",IFERROR(INDEX('07 Uspora casu'!$K21:$O21,MATCH(T$52,'07 Uspora casu'!$K$19:$O$19,0))/60,IF(T$52&lt;MIN('07 Uspora casu'!$K$19:$O$19),('07 Uspora casu'!$K21/'07 Uspora casu'!$L21)^(1/('07 Uspora casu'!$L$19-'07 Uspora casu'!$K$19))*U54,IF(T$52&gt;MAX('07 Uspora casu'!$K$19:$O$19),(INDEX('07 Uspora casu'!$K21:$O21,MATCH(T$52,'07 Uspora casu'!$K$19:$O$19,1))/INDEX('07 Uspora casu'!$K21:$O21,MATCH(T$52,'07 Uspora casu'!$K$19:$O$19,1)-1))^(1/(INDEX('07 Uspora casu'!$K$19:$O$19,MATCH(T$52,'07 Uspora casu'!$K$19:$O$19,1))-INDEX('07 Uspora casu'!$K$19:$O$19,MATCH(T$52,'07 Uspora casu'!$K$19:$O$19,1)-1)))*S54,(INDEX('07 Uspora casu'!$K21:$O21,MATCH(T$52,'07 Uspora casu'!$K$19:$O$19,1)+1)/INDEX('07 Uspora casu'!$K21:$O21,MATCH(T$52,'07 Uspora casu'!$K$19:$O$19,1)))^(1/(INDEX('07 Uspora casu'!$K$19:$O$19,MATCH(T$52,'07 Uspora casu'!$K$19:$O$19,1)+1)-INDEX('07 Uspora casu'!$K$19:$O$19,MATCH(T$52,'07 Uspora casu'!$K$19:$O$19,1))))*S54))),IFERROR($E54/INDEX('07 Uspora casu'!$K21:$O21,MATCH(T$52,'07 Uspora casu'!$K$19:$O$19,0)),IF(T$52&lt;MIN('07 Uspora casu'!$K$19:$O$19),('07 Uspora casu'!$L21/'07 Uspora casu'!$K21)^(1/('07 Uspora casu'!$L$19-'07 Uspora casu'!$K$19))*U54,IF(T$52&gt;MAX('07 Uspora casu'!$K$19:$O$19),(INDEX('07 Uspora casu'!$K21:$O21,MATCH(T$52,'07 Uspora casu'!$K$19:$O$19,1)-1)/INDEX('07 Uspora casu'!$K21:$O21,MATCH(T$52,'07 Uspora casu'!$K$19:$O$19,1)))^(1/(INDEX('07 Uspora casu'!$K$19:$O$19,MATCH(T$52,'07 Uspora casu'!$K$19:$O$19,1))-INDEX('07 Uspora casu'!$K$19:$O$19,MATCH(T$52,'07 Uspora casu'!$K$19:$O$19,1)-1)))*S54,(INDEX('07 Uspora casu'!$K21:$O21,MATCH(T$52,'07 Uspora casu'!$K$19:$O$19,1))/INDEX('07 Uspora casu'!$K21:$O21,MATCH(T$52,'07 Uspora casu'!$K$19:$O$19,1)+1))^(1/(INDEX('07 Uspora casu'!$K$19:$O$19,MATCH(T$52,'07 Uspora casu'!$K$19:$O$19,1)+1)-INDEX('07 Uspora casu'!$K$19:$O$19,MATCH(T$52,'07 Uspora casu'!$K$19:$O$19,1))))*S54)))))</f>
        <v>1.7298974153457037E-2</v>
      </c>
      <c r="U54" s="48">
        <f>IF($E54="",0,IF('07 Uspora casu'!$D$2="Jazdný čas",IFERROR(INDEX('07 Uspora casu'!$K21:$O21,MATCH(U$52,'07 Uspora casu'!$K$19:$O$19,0))/60,IF(U$52&lt;MIN('07 Uspora casu'!$K$19:$O$19),('07 Uspora casu'!$K21/'07 Uspora casu'!$L21)^(1/('07 Uspora casu'!$L$19-'07 Uspora casu'!$K$19))*V54,IF(U$52&gt;MAX('07 Uspora casu'!$K$19:$O$19),(INDEX('07 Uspora casu'!$K21:$O21,MATCH(U$52,'07 Uspora casu'!$K$19:$O$19,1))/INDEX('07 Uspora casu'!$K21:$O21,MATCH(U$52,'07 Uspora casu'!$K$19:$O$19,1)-1))^(1/(INDEX('07 Uspora casu'!$K$19:$O$19,MATCH(U$52,'07 Uspora casu'!$K$19:$O$19,1))-INDEX('07 Uspora casu'!$K$19:$O$19,MATCH(U$52,'07 Uspora casu'!$K$19:$O$19,1)-1)))*T54,(INDEX('07 Uspora casu'!$K21:$O21,MATCH(U$52,'07 Uspora casu'!$K$19:$O$19,1)+1)/INDEX('07 Uspora casu'!$K21:$O21,MATCH(U$52,'07 Uspora casu'!$K$19:$O$19,1)))^(1/(INDEX('07 Uspora casu'!$K$19:$O$19,MATCH(U$52,'07 Uspora casu'!$K$19:$O$19,1)+1)-INDEX('07 Uspora casu'!$K$19:$O$19,MATCH(U$52,'07 Uspora casu'!$K$19:$O$19,1))))*T54))),IFERROR($E54/INDEX('07 Uspora casu'!$K21:$O21,MATCH(U$52,'07 Uspora casu'!$K$19:$O$19,0)),IF(U$52&lt;MIN('07 Uspora casu'!$K$19:$O$19),('07 Uspora casu'!$L21/'07 Uspora casu'!$K21)^(1/('07 Uspora casu'!$L$19-'07 Uspora casu'!$K$19))*V54,IF(U$52&gt;MAX('07 Uspora casu'!$K$19:$O$19),(INDEX('07 Uspora casu'!$K21:$O21,MATCH(U$52,'07 Uspora casu'!$K$19:$O$19,1)-1)/INDEX('07 Uspora casu'!$K21:$O21,MATCH(U$52,'07 Uspora casu'!$K$19:$O$19,1)))^(1/(INDEX('07 Uspora casu'!$K$19:$O$19,MATCH(U$52,'07 Uspora casu'!$K$19:$O$19,1))-INDEX('07 Uspora casu'!$K$19:$O$19,MATCH(U$52,'07 Uspora casu'!$K$19:$O$19,1)-1)))*T54,(INDEX('07 Uspora casu'!$K21:$O21,MATCH(U$52,'07 Uspora casu'!$K$19:$O$19,1))/INDEX('07 Uspora casu'!$K21:$O21,MATCH(U$52,'07 Uspora casu'!$K$19:$O$19,1)+1))^(1/(INDEX('07 Uspora casu'!$K$19:$O$19,MATCH(U$52,'07 Uspora casu'!$K$19:$O$19,1)+1)-INDEX('07 Uspora casu'!$K$19:$O$19,MATCH(U$52,'07 Uspora casu'!$K$19:$O$19,1))))*T54)))))</f>
        <v>1.7298458235881085E-2</v>
      </c>
      <c r="V54" s="48">
        <f>IF($E54="",0,IF('07 Uspora casu'!$D$2="Jazdný čas",IFERROR(INDEX('07 Uspora casu'!$K21:$O21,MATCH(V$52,'07 Uspora casu'!$K$19:$O$19,0))/60,IF(V$52&lt;MIN('07 Uspora casu'!$K$19:$O$19),('07 Uspora casu'!$K21/'07 Uspora casu'!$L21)^(1/('07 Uspora casu'!$L$19-'07 Uspora casu'!$K$19))*W54,IF(V$52&gt;MAX('07 Uspora casu'!$K$19:$O$19),(INDEX('07 Uspora casu'!$K21:$O21,MATCH(V$52,'07 Uspora casu'!$K$19:$O$19,1))/INDEX('07 Uspora casu'!$K21:$O21,MATCH(V$52,'07 Uspora casu'!$K$19:$O$19,1)-1))^(1/(INDEX('07 Uspora casu'!$K$19:$O$19,MATCH(V$52,'07 Uspora casu'!$K$19:$O$19,1))-INDEX('07 Uspora casu'!$K$19:$O$19,MATCH(V$52,'07 Uspora casu'!$K$19:$O$19,1)-1)))*U54,(INDEX('07 Uspora casu'!$K21:$O21,MATCH(V$52,'07 Uspora casu'!$K$19:$O$19,1)+1)/INDEX('07 Uspora casu'!$K21:$O21,MATCH(V$52,'07 Uspora casu'!$K$19:$O$19,1)))^(1/(INDEX('07 Uspora casu'!$K$19:$O$19,MATCH(V$52,'07 Uspora casu'!$K$19:$O$19,1)+1)-INDEX('07 Uspora casu'!$K$19:$O$19,MATCH(V$52,'07 Uspora casu'!$K$19:$O$19,1))))*U54))),IFERROR($E54/INDEX('07 Uspora casu'!$K21:$O21,MATCH(V$52,'07 Uspora casu'!$K$19:$O$19,0)),IF(V$52&lt;MIN('07 Uspora casu'!$K$19:$O$19),('07 Uspora casu'!$L21/'07 Uspora casu'!$K21)^(1/('07 Uspora casu'!$L$19-'07 Uspora casu'!$K$19))*W54,IF(V$52&gt;MAX('07 Uspora casu'!$K$19:$O$19),(INDEX('07 Uspora casu'!$K21:$O21,MATCH(V$52,'07 Uspora casu'!$K$19:$O$19,1)-1)/INDEX('07 Uspora casu'!$K21:$O21,MATCH(V$52,'07 Uspora casu'!$K$19:$O$19,1)))^(1/(INDEX('07 Uspora casu'!$K$19:$O$19,MATCH(V$52,'07 Uspora casu'!$K$19:$O$19,1))-INDEX('07 Uspora casu'!$K$19:$O$19,MATCH(V$52,'07 Uspora casu'!$K$19:$O$19,1)-1)))*U54,(INDEX('07 Uspora casu'!$K21:$O21,MATCH(V$52,'07 Uspora casu'!$K$19:$O$19,1))/INDEX('07 Uspora casu'!$K21:$O21,MATCH(V$52,'07 Uspora casu'!$K$19:$O$19,1)+1))^(1/(INDEX('07 Uspora casu'!$K$19:$O$19,MATCH(V$52,'07 Uspora casu'!$K$19:$O$19,1)+1)-INDEX('07 Uspora casu'!$K$19:$O$19,MATCH(V$52,'07 Uspora casu'!$K$19:$O$19,1))))*U54)))))</f>
        <v>1.7297942333691651E-2</v>
      </c>
      <c r="W54" s="48">
        <f>IF($E54="",0,IF('07 Uspora casu'!$D$2="Jazdný čas",IFERROR(INDEX('07 Uspora casu'!$K21:$O21,MATCH(W$52,'07 Uspora casu'!$K$19:$O$19,0))/60,IF(W$52&lt;MIN('07 Uspora casu'!$K$19:$O$19),('07 Uspora casu'!$K21/'07 Uspora casu'!$L21)^(1/('07 Uspora casu'!$L$19-'07 Uspora casu'!$K$19))*X54,IF(W$52&gt;MAX('07 Uspora casu'!$K$19:$O$19),(INDEX('07 Uspora casu'!$K21:$O21,MATCH(W$52,'07 Uspora casu'!$K$19:$O$19,1))/INDEX('07 Uspora casu'!$K21:$O21,MATCH(W$52,'07 Uspora casu'!$K$19:$O$19,1)-1))^(1/(INDEX('07 Uspora casu'!$K$19:$O$19,MATCH(W$52,'07 Uspora casu'!$K$19:$O$19,1))-INDEX('07 Uspora casu'!$K$19:$O$19,MATCH(W$52,'07 Uspora casu'!$K$19:$O$19,1)-1)))*V54,(INDEX('07 Uspora casu'!$K21:$O21,MATCH(W$52,'07 Uspora casu'!$K$19:$O$19,1)+1)/INDEX('07 Uspora casu'!$K21:$O21,MATCH(W$52,'07 Uspora casu'!$K$19:$O$19,1)))^(1/(INDEX('07 Uspora casu'!$K$19:$O$19,MATCH(W$52,'07 Uspora casu'!$K$19:$O$19,1)+1)-INDEX('07 Uspora casu'!$K$19:$O$19,MATCH(W$52,'07 Uspora casu'!$K$19:$O$19,1))))*V54))),IFERROR($E54/INDEX('07 Uspora casu'!$K21:$O21,MATCH(W$52,'07 Uspora casu'!$K$19:$O$19,0)),IF(W$52&lt;MIN('07 Uspora casu'!$K$19:$O$19),('07 Uspora casu'!$L21/'07 Uspora casu'!$K21)^(1/('07 Uspora casu'!$L$19-'07 Uspora casu'!$K$19))*X54,IF(W$52&gt;MAX('07 Uspora casu'!$K$19:$O$19),(INDEX('07 Uspora casu'!$K21:$O21,MATCH(W$52,'07 Uspora casu'!$K$19:$O$19,1)-1)/INDEX('07 Uspora casu'!$K21:$O21,MATCH(W$52,'07 Uspora casu'!$K$19:$O$19,1)))^(1/(INDEX('07 Uspora casu'!$K$19:$O$19,MATCH(W$52,'07 Uspora casu'!$K$19:$O$19,1))-INDEX('07 Uspora casu'!$K$19:$O$19,MATCH(W$52,'07 Uspora casu'!$K$19:$O$19,1)-1)))*V54,(INDEX('07 Uspora casu'!$K21:$O21,MATCH(W$52,'07 Uspora casu'!$K$19:$O$19,1))/INDEX('07 Uspora casu'!$K21:$O21,MATCH(W$52,'07 Uspora casu'!$K$19:$O$19,1)+1))^(1/(INDEX('07 Uspora casu'!$K$19:$O$19,MATCH(W$52,'07 Uspora casu'!$K$19:$O$19,1)+1)-INDEX('07 Uspora casu'!$K$19:$O$19,MATCH(W$52,'07 Uspora casu'!$K$19:$O$19,1))))*V54)))))</f>
        <v>1.7297426446888274E-2</v>
      </c>
      <c r="X54" s="48">
        <f>IF($E54="",0,IF('07 Uspora casu'!$D$2="Jazdný čas",IFERROR(INDEX('07 Uspora casu'!$K21:$O21,MATCH(X$52,'07 Uspora casu'!$K$19:$O$19,0))/60,IF(X$52&lt;MIN('07 Uspora casu'!$K$19:$O$19),('07 Uspora casu'!$K21/'07 Uspora casu'!$L21)^(1/('07 Uspora casu'!$L$19-'07 Uspora casu'!$K$19))*Y54,IF(X$52&gt;MAX('07 Uspora casu'!$K$19:$O$19),(INDEX('07 Uspora casu'!$K21:$O21,MATCH(X$52,'07 Uspora casu'!$K$19:$O$19,1))/INDEX('07 Uspora casu'!$K21:$O21,MATCH(X$52,'07 Uspora casu'!$K$19:$O$19,1)-1))^(1/(INDEX('07 Uspora casu'!$K$19:$O$19,MATCH(X$52,'07 Uspora casu'!$K$19:$O$19,1))-INDEX('07 Uspora casu'!$K$19:$O$19,MATCH(X$52,'07 Uspora casu'!$K$19:$O$19,1)-1)))*W54,(INDEX('07 Uspora casu'!$K21:$O21,MATCH(X$52,'07 Uspora casu'!$K$19:$O$19,1)+1)/INDEX('07 Uspora casu'!$K21:$O21,MATCH(X$52,'07 Uspora casu'!$K$19:$O$19,1)))^(1/(INDEX('07 Uspora casu'!$K$19:$O$19,MATCH(X$52,'07 Uspora casu'!$K$19:$O$19,1)+1)-INDEX('07 Uspora casu'!$K$19:$O$19,MATCH(X$52,'07 Uspora casu'!$K$19:$O$19,1))))*W54))),IFERROR($E54/INDEX('07 Uspora casu'!$K21:$O21,MATCH(X$52,'07 Uspora casu'!$K$19:$O$19,0)),IF(X$52&lt;MIN('07 Uspora casu'!$K$19:$O$19),('07 Uspora casu'!$L21/'07 Uspora casu'!$K21)^(1/('07 Uspora casu'!$L$19-'07 Uspora casu'!$K$19))*Y54,IF(X$52&gt;MAX('07 Uspora casu'!$K$19:$O$19),(INDEX('07 Uspora casu'!$K21:$O21,MATCH(X$52,'07 Uspora casu'!$K$19:$O$19,1)-1)/INDEX('07 Uspora casu'!$K21:$O21,MATCH(X$52,'07 Uspora casu'!$K$19:$O$19,1)))^(1/(INDEX('07 Uspora casu'!$K$19:$O$19,MATCH(X$52,'07 Uspora casu'!$K$19:$O$19,1))-INDEX('07 Uspora casu'!$K$19:$O$19,MATCH(X$52,'07 Uspora casu'!$K$19:$O$19,1)-1)))*W54,(INDEX('07 Uspora casu'!$K21:$O21,MATCH(X$52,'07 Uspora casu'!$K$19:$O$19,1))/INDEX('07 Uspora casu'!$K21:$O21,MATCH(X$52,'07 Uspora casu'!$K$19:$O$19,1)+1))^(1/(INDEX('07 Uspora casu'!$K$19:$O$19,MATCH(X$52,'07 Uspora casu'!$K$19:$O$19,1)+1)-INDEX('07 Uspora casu'!$K$19:$O$19,MATCH(X$52,'07 Uspora casu'!$K$19:$O$19,1))))*W54)))))</f>
        <v>1.7296910575470496E-2</v>
      </c>
      <c r="Y54" s="48">
        <f>IF($E54="",0,IF('07 Uspora casu'!$D$2="Jazdný čas",IFERROR(INDEX('07 Uspora casu'!$K21:$O21,MATCH(Y$52,'07 Uspora casu'!$K$19:$O$19,0))/60,IF(Y$52&lt;MIN('07 Uspora casu'!$K$19:$O$19),('07 Uspora casu'!$K21/'07 Uspora casu'!$L21)^(1/('07 Uspora casu'!$L$19-'07 Uspora casu'!$K$19))*Z54,IF(Y$52&gt;MAX('07 Uspora casu'!$K$19:$O$19),(INDEX('07 Uspora casu'!$K21:$O21,MATCH(Y$52,'07 Uspora casu'!$K$19:$O$19,1))/INDEX('07 Uspora casu'!$K21:$O21,MATCH(Y$52,'07 Uspora casu'!$K$19:$O$19,1)-1))^(1/(INDEX('07 Uspora casu'!$K$19:$O$19,MATCH(Y$52,'07 Uspora casu'!$K$19:$O$19,1))-INDEX('07 Uspora casu'!$K$19:$O$19,MATCH(Y$52,'07 Uspora casu'!$K$19:$O$19,1)-1)))*X54,(INDEX('07 Uspora casu'!$K21:$O21,MATCH(Y$52,'07 Uspora casu'!$K$19:$O$19,1)+1)/INDEX('07 Uspora casu'!$K21:$O21,MATCH(Y$52,'07 Uspora casu'!$K$19:$O$19,1)))^(1/(INDEX('07 Uspora casu'!$K$19:$O$19,MATCH(Y$52,'07 Uspora casu'!$K$19:$O$19,1)+1)-INDEX('07 Uspora casu'!$K$19:$O$19,MATCH(Y$52,'07 Uspora casu'!$K$19:$O$19,1))))*X54))),IFERROR($E54/INDEX('07 Uspora casu'!$K21:$O21,MATCH(Y$52,'07 Uspora casu'!$K$19:$O$19,0)),IF(Y$52&lt;MIN('07 Uspora casu'!$K$19:$O$19),('07 Uspora casu'!$L21/'07 Uspora casu'!$K21)^(1/('07 Uspora casu'!$L$19-'07 Uspora casu'!$K$19))*Z54,IF(Y$52&gt;MAX('07 Uspora casu'!$K$19:$O$19),(INDEX('07 Uspora casu'!$K21:$O21,MATCH(Y$52,'07 Uspora casu'!$K$19:$O$19,1)-1)/INDEX('07 Uspora casu'!$K21:$O21,MATCH(Y$52,'07 Uspora casu'!$K$19:$O$19,1)))^(1/(INDEX('07 Uspora casu'!$K$19:$O$19,MATCH(Y$52,'07 Uspora casu'!$K$19:$O$19,1))-INDEX('07 Uspora casu'!$K$19:$O$19,MATCH(Y$52,'07 Uspora casu'!$K$19:$O$19,1)-1)))*X54,(INDEX('07 Uspora casu'!$K21:$O21,MATCH(Y$52,'07 Uspora casu'!$K$19:$O$19,1))/INDEX('07 Uspora casu'!$K21:$O21,MATCH(Y$52,'07 Uspora casu'!$K$19:$O$19,1)+1))^(1/(INDEX('07 Uspora casu'!$K$19:$O$19,MATCH(Y$52,'07 Uspora casu'!$K$19:$O$19,1)+1)-INDEX('07 Uspora casu'!$K$19:$O$19,MATCH(Y$52,'07 Uspora casu'!$K$19:$O$19,1))))*X54)))))</f>
        <v>1.7296394719437856E-2</v>
      </c>
      <c r="Z54" s="48">
        <f>IF($E54="",0,IF('07 Uspora casu'!$D$2="Jazdný čas",IFERROR(INDEX('07 Uspora casu'!$K21:$O21,MATCH(Z$52,'07 Uspora casu'!$K$19:$O$19,0))/60,IF(Z$52&lt;MIN('07 Uspora casu'!$K$19:$O$19),('07 Uspora casu'!$K21/'07 Uspora casu'!$L21)^(1/('07 Uspora casu'!$L$19-'07 Uspora casu'!$K$19))*AA54,IF(Z$52&gt;MAX('07 Uspora casu'!$K$19:$O$19),(INDEX('07 Uspora casu'!$K21:$O21,MATCH(Z$52,'07 Uspora casu'!$K$19:$O$19,1))/INDEX('07 Uspora casu'!$K21:$O21,MATCH(Z$52,'07 Uspora casu'!$K$19:$O$19,1)-1))^(1/(INDEX('07 Uspora casu'!$K$19:$O$19,MATCH(Z$52,'07 Uspora casu'!$K$19:$O$19,1))-INDEX('07 Uspora casu'!$K$19:$O$19,MATCH(Z$52,'07 Uspora casu'!$K$19:$O$19,1)-1)))*Y54,(INDEX('07 Uspora casu'!$K21:$O21,MATCH(Z$52,'07 Uspora casu'!$K$19:$O$19,1)+1)/INDEX('07 Uspora casu'!$K21:$O21,MATCH(Z$52,'07 Uspora casu'!$K$19:$O$19,1)))^(1/(INDEX('07 Uspora casu'!$K$19:$O$19,MATCH(Z$52,'07 Uspora casu'!$K$19:$O$19,1)+1)-INDEX('07 Uspora casu'!$K$19:$O$19,MATCH(Z$52,'07 Uspora casu'!$K$19:$O$19,1))))*Y54))),IFERROR($E54/INDEX('07 Uspora casu'!$K21:$O21,MATCH(Z$52,'07 Uspora casu'!$K$19:$O$19,0)),IF(Z$52&lt;MIN('07 Uspora casu'!$K$19:$O$19),('07 Uspora casu'!$L21/'07 Uspora casu'!$K21)^(1/('07 Uspora casu'!$L$19-'07 Uspora casu'!$K$19))*AA54,IF(Z$52&gt;MAX('07 Uspora casu'!$K$19:$O$19),(INDEX('07 Uspora casu'!$K21:$O21,MATCH(Z$52,'07 Uspora casu'!$K$19:$O$19,1)-1)/INDEX('07 Uspora casu'!$K21:$O21,MATCH(Z$52,'07 Uspora casu'!$K$19:$O$19,1)))^(1/(INDEX('07 Uspora casu'!$K$19:$O$19,MATCH(Z$52,'07 Uspora casu'!$K$19:$O$19,1))-INDEX('07 Uspora casu'!$K$19:$O$19,MATCH(Z$52,'07 Uspora casu'!$K$19:$O$19,1)-1)))*Y54,(INDEX('07 Uspora casu'!$K21:$O21,MATCH(Z$52,'07 Uspora casu'!$K$19:$O$19,1))/INDEX('07 Uspora casu'!$K21:$O21,MATCH(Z$52,'07 Uspora casu'!$K$19:$O$19,1)+1))^(1/(INDEX('07 Uspora casu'!$K$19:$O$19,MATCH(Z$52,'07 Uspora casu'!$K$19:$O$19,1)+1)-INDEX('07 Uspora casu'!$K$19:$O$19,MATCH(Z$52,'07 Uspora casu'!$K$19:$O$19,1))))*Y54)))))</f>
        <v>1.7295878878789899E-2</v>
      </c>
      <c r="AA54" s="48">
        <f>IF($E54="",0,IF('07 Uspora casu'!$D$2="Jazdný čas",IFERROR(INDEX('07 Uspora casu'!$K21:$O21,MATCH(AA$52,'07 Uspora casu'!$K$19:$O$19,0))/60,IF(AA$52&lt;MIN('07 Uspora casu'!$K$19:$O$19),('07 Uspora casu'!$K21/'07 Uspora casu'!$L21)^(1/('07 Uspora casu'!$L$19-'07 Uspora casu'!$K$19))*AB54,IF(AA$52&gt;MAX('07 Uspora casu'!$K$19:$O$19),(INDEX('07 Uspora casu'!$K21:$O21,MATCH(AA$52,'07 Uspora casu'!$K$19:$O$19,1))/INDEX('07 Uspora casu'!$K21:$O21,MATCH(AA$52,'07 Uspora casu'!$K$19:$O$19,1)-1))^(1/(INDEX('07 Uspora casu'!$K$19:$O$19,MATCH(AA$52,'07 Uspora casu'!$K$19:$O$19,1))-INDEX('07 Uspora casu'!$K$19:$O$19,MATCH(AA$52,'07 Uspora casu'!$K$19:$O$19,1)-1)))*Z54,(INDEX('07 Uspora casu'!$K21:$O21,MATCH(AA$52,'07 Uspora casu'!$K$19:$O$19,1)+1)/INDEX('07 Uspora casu'!$K21:$O21,MATCH(AA$52,'07 Uspora casu'!$K$19:$O$19,1)))^(1/(INDEX('07 Uspora casu'!$K$19:$O$19,MATCH(AA$52,'07 Uspora casu'!$K$19:$O$19,1)+1)-INDEX('07 Uspora casu'!$K$19:$O$19,MATCH(AA$52,'07 Uspora casu'!$K$19:$O$19,1))))*Z54))),IFERROR($E54/INDEX('07 Uspora casu'!$K21:$O21,MATCH(AA$52,'07 Uspora casu'!$K$19:$O$19,0)),IF(AA$52&lt;MIN('07 Uspora casu'!$K$19:$O$19),('07 Uspora casu'!$L21/'07 Uspora casu'!$K21)^(1/('07 Uspora casu'!$L$19-'07 Uspora casu'!$K$19))*AB54,IF(AA$52&gt;MAX('07 Uspora casu'!$K$19:$O$19),(INDEX('07 Uspora casu'!$K21:$O21,MATCH(AA$52,'07 Uspora casu'!$K$19:$O$19,1)-1)/INDEX('07 Uspora casu'!$K21:$O21,MATCH(AA$52,'07 Uspora casu'!$K$19:$O$19,1)))^(1/(INDEX('07 Uspora casu'!$K$19:$O$19,MATCH(AA$52,'07 Uspora casu'!$K$19:$O$19,1))-INDEX('07 Uspora casu'!$K$19:$O$19,MATCH(AA$52,'07 Uspora casu'!$K$19:$O$19,1)-1)))*Z54,(INDEX('07 Uspora casu'!$K21:$O21,MATCH(AA$52,'07 Uspora casu'!$K$19:$O$19,1))/INDEX('07 Uspora casu'!$K21:$O21,MATCH(AA$52,'07 Uspora casu'!$K$19:$O$19,1)+1))^(1/(INDEX('07 Uspora casu'!$K$19:$O$19,MATCH(AA$52,'07 Uspora casu'!$K$19:$O$19,1)+1)-INDEX('07 Uspora casu'!$K$19:$O$19,MATCH(AA$52,'07 Uspora casu'!$K$19:$O$19,1))))*Z54)))))</f>
        <v>1.7295363053526167E-2</v>
      </c>
      <c r="AB54" s="48">
        <f>IF($E54="",0,IF('07 Uspora casu'!$D$2="Jazdný čas",IFERROR(INDEX('07 Uspora casu'!$K21:$O21,MATCH(AB$52,'07 Uspora casu'!$K$19:$O$19,0))/60,IF(AB$52&lt;MIN('07 Uspora casu'!$K$19:$O$19),('07 Uspora casu'!$K21/'07 Uspora casu'!$L21)^(1/('07 Uspora casu'!$L$19-'07 Uspora casu'!$K$19))*AC54,IF(AB$52&gt;MAX('07 Uspora casu'!$K$19:$O$19),(INDEX('07 Uspora casu'!$K21:$O21,MATCH(AB$52,'07 Uspora casu'!$K$19:$O$19,1))/INDEX('07 Uspora casu'!$K21:$O21,MATCH(AB$52,'07 Uspora casu'!$K$19:$O$19,1)-1))^(1/(INDEX('07 Uspora casu'!$K$19:$O$19,MATCH(AB$52,'07 Uspora casu'!$K$19:$O$19,1))-INDEX('07 Uspora casu'!$K$19:$O$19,MATCH(AB$52,'07 Uspora casu'!$K$19:$O$19,1)-1)))*AA54,(INDEX('07 Uspora casu'!$K21:$O21,MATCH(AB$52,'07 Uspora casu'!$K$19:$O$19,1)+1)/INDEX('07 Uspora casu'!$K21:$O21,MATCH(AB$52,'07 Uspora casu'!$K$19:$O$19,1)))^(1/(INDEX('07 Uspora casu'!$K$19:$O$19,MATCH(AB$52,'07 Uspora casu'!$K$19:$O$19,1)+1)-INDEX('07 Uspora casu'!$K$19:$O$19,MATCH(AB$52,'07 Uspora casu'!$K$19:$O$19,1))))*AA54))),IFERROR($E54/INDEX('07 Uspora casu'!$K21:$O21,MATCH(AB$52,'07 Uspora casu'!$K$19:$O$19,0)),IF(AB$52&lt;MIN('07 Uspora casu'!$K$19:$O$19),('07 Uspora casu'!$L21/'07 Uspora casu'!$K21)^(1/('07 Uspora casu'!$L$19-'07 Uspora casu'!$K$19))*AC54,IF(AB$52&gt;MAX('07 Uspora casu'!$K$19:$O$19),(INDEX('07 Uspora casu'!$K21:$O21,MATCH(AB$52,'07 Uspora casu'!$K$19:$O$19,1)-1)/INDEX('07 Uspora casu'!$K21:$O21,MATCH(AB$52,'07 Uspora casu'!$K$19:$O$19,1)))^(1/(INDEX('07 Uspora casu'!$K$19:$O$19,MATCH(AB$52,'07 Uspora casu'!$K$19:$O$19,1))-INDEX('07 Uspora casu'!$K$19:$O$19,MATCH(AB$52,'07 Uspora casu'!$K$19:$O$19,1)-1)))*AA54,(INDEX('07 Uspora casu'!$K21:$O21,MATCH(AB$52,'07 Uspora casu'!$K$19:$O$19,1))/INDEX('07 Uspora casu'!$K21:$O21,MATCH(AB$52,'07 Uspora casu'!$K$19:$O$19,1)+1))^(1/(INDEX('07 Uspora casu'!$K$19:$O$19,MATCH(AB$52,'07 Uspora casu'!$K$19:$O$19,1)+1)-INDEX('07 Uspora casu'!$K$19:$O$19,MATCH(AB$52,'07 Uspora casu'!$K$19:$O$19,1))))*AA54)))))</f>
        <v>1.7295076554667745E-2</v>
      </c>
      <c r="AC54" s="48">
        <f>IF($E54="",0,IF('07 Uspora casu'!$D$2="Jazdný čas",IFERROR(INDEX('07 Uspora casu'!$K21:$O21,MATCH(AC$52,'07 Uspora casu'!$K$19:$O$19,0))/60,IF(AC$52&lt;MIN('07 Uspora casu'!$K$19:$O$19),('07 Uspora casu'!$K21/'07 Uspora casu'!$L21)^(1/('07 Uspora casu'!$L$19-'07 Uspora casu'!$K$19))*AD54,IF(AC$52&gt;MAX('07 Uspora casu'!$K$19:$O$19),(INDEX('07 Uspora casu'!$K21:$O21,MATCH(AC$52,'07 Uspora casu'!$K$19:$O$19,1))/INDEX('07 Uspora casu'!$K21:$O21,MATCH(AC$52,'07 Uspora casu'!$K$19:$O$19,1)-1))^(1/(INDEX('07 Uspora casu'!$K$19:$O$19,MATCH(AC$52,'07 Uspora casu'!$K$19:$O$19,1))-INDEX('07 Uspora casu'!$K$19:$O$19,MATCH(AC$52,'07 Uspora casu'!$K$19:$O$19,1)-1)))*AB54,(INDEX('07 Uspora casu'!$K21:$O21,MATCH(AC$52,'07 Uspora casu'!$K$19:$O$19,1)+1)/INDEX('07 Uspora casu'!$K21:$O21,MATCH(AC$52,'07 Uspora casu'!$K$19:$O$19,1)))^(1/(INDEX('07 Uspora casu'!$K$19:$O$19,MATCH(AC$52,'07 Uspora casu'!$K$19:$O$19,1)+1)-INDEX('07 Uspora casu'!$K$19:$O$19,MATCH(AC$52,'07 Uspora casu'!$K$19:$O$19,1))))*AB54))),IFERROR($E54/INDEX('07 Uspora casu'!$K21:$O21,MATCH(AC$52,'07 Uspora casu'!$K$19:$O$19,0)),IF(AC$52&lt;MIN('07 Uspora casu'!$K$19:$O$19),('07 Uspora casu'!$L21/'07 Uspora casu'!$K21)^(1/('07 Uspora casu'!$L$19-'07 Uspora casu'!$K$19))*AD54,IF(AC$52&gt;MAX('07 Uspora casu'!$K$19:$O$19),(INDEX('07 Uspora casu'!$K21:$O21,MATCH(AC$52,'07 Uspora casu'!$K$19:$O$19,1)-1)/INDEX('07 Uspora casu'!$K21:$O21,MATCH(AC$52,'07 Uspora casu'!$K$19:$O$19,1)))^(1/(INDEX('07 Uspora casu'!$K$19:$O$19,MATCH(AC$52,'07 Uspora casu'!$K$19:$O$19,1))-INDEX('07 Uspora casu'!$K$19:$O$19,MATCH(AC$52,'07 Uspora casu'!$K$19:$O$19,1)-1)))*AB54,(INDEX('07 Uspora casu'!$K21:$O21,MATCH(AC$52,'07 Uspora casu'!$K$19:$O$19,1))/INDEX('07 Uspora casu'!$K21:$O21,MATCH(AC$52,'07 Uspora casu'!$K$19:$O$19,1)+1))^(1/(INDEX('07 Uspora casu'!$K$19:$O$19,MATCH(AC$52,'07 Uspora casu'!$K$19:$O$19,1)+1)-INDEX('07 Uspora casu'!$K$19:$O$19,MATCH(AC$52,'07 Uspora casu'!$K$19:$O$19,1))))*AB54)))))</f>
        <v>1.7294790060555197E-2</v>
      </c>
      <c r="AD54" s="48">
        <f>IF($E54="",0,IF('07 Uspora casu'!$D$2="Jazdný čas",IFERROR(INDEX('07 Uspora casu'!$K21:$O21,MATCH(AD$52,'07 Uspora casu'!$K$19:$O$19,0))/60,IF(AD$52&lt;MIN('07 Uspora casu'!$K$19:$O$19),('07 Uspora casu'!$K21/'07 Uspora casu'!$L21)^(1/('07 Uspora casu'!$L$19-'07 Uspora casu'!$K$19))*AE54,IF(AD$52&gt;MAX('07 Uspora casu'!$K$19:$O$19),(INDEX('07 Uspora casu'!$K21:$O21,MATCH(AD$52,'07 Uspora casu'!$K$19:$O$19,1))/INDEX('07 Uspora casu'!$K21:$O21,MATCH(AD$52,'07 Uspora casu'!$K$19:$O$19,1)-1))^(1/(INDEX('07 Uspora casu'!$K$19:$O$19,MATCH(AD$52,'07 Uspora casu'!$K$19:$O$19,1))-INDEX('07 Uspora casu'!$K$19:$O$19,MATCH(AD$52,'07 Uspora casu'!$K$19:$O$19,1)-1)))*AC54,(INDEX('07 Uspora casu'!$K21:$O21,MATCH(AD$52,'07 Uspora casu'!$K$19:$O$19,1)+1)/INDEX('07 Uspora casu'!$K21:$O21,MATCH(AD$52,'07 Uspora casu'!$K$19:$O$19,1)))^(1/(INDEX('07 Uspora casu'!$K$19:$O$19,MATCH(AD$52,'07 Uspora casu'!$K$19:$O$19,1)+1)-INDEX('07 Uspora casu'!$K$19:$O$19,MATCH(AD$52,'07 Uspora casu'!$K$19:$O$19,1))))*AC54))),IFERROR($E54/INDEX('07 Uspora casu'!$K21:$O21,MATCH(AD$52,'07 Uspora casu'!$K$19:$O$19,0)),IF(AD$52&lt;MIN('07 Uspora casu'!$K$19:$O$19),('07 Uspora casu'!$L21/'07 Uspora casu'!$K21)^(1/('07 Uspora casu'!$L$19-'07 Uspora casu'!$K$19))*AE54,IF(AD$52&gt;MAX('07 Uspora casu'!$K$19:$O$19),(INDEX('07 Uspora casu'!$K21:$O21,MATCH(AD$52,'07 Uspora casu'!$K$19:$O$19,1)-1)/INDEX('07 Uspora casu'!$K21:$O21,MATCH(AD$52,'07 Uspora casu'!$K$19:$O$19,1)))^(1/(INDEX('07 Uspora casu'!$K$19:$O$19,MATCH(AD$52,'07 Uspora casu'!$K$19:$O$19,1))-INDEX('07 Uspora casu'!$K$19:$O$19,MATCH(AD$52,'07 Uspora casu'!$K$19:$O$19,1)-1)))*AC54,(INDEX('07 Uspora casu'!$K21:$O21,MATCH(AD$52,'07 Uspora casu'!$K$19:$O$19,1))/INDEX('07 Uspora casu'!$K21:$O21,MATCH(AD$52,'07 Uspora casu'!$K$19:$O$19,1)+1))^(1/(INDEX('07 Uspora casu'!$K$19:$O$19,MATCH(AD$52,'07 Uspora casu'!$K$19:$O$19,1)+1)-INDEX('07 Uspora casu'!$K$19:$O$19,MATCH(AD$52,'07 Uspora casu'!$K$19:$O$19,1))))*AC54)))))</f>
        <v>1.7294503571188443E-2</v>
      </c>
      <c r="AE54" s="48">
        <f>IF($E54="",0,IF('07 Uspora casu'!$D$2="Jazdný čas",IFERROR(INDEX('07 Uspora casu'!$K21:$O21,MATCH(AE$52,'07 Uspora casu'!$K$19:$O$19,0))/60,IF(AE$52&lt;MIN('07 Uspora casu'!$K$19:$O$19),('07 Uspora casu'!$K21/'07 Uspora casu'!$L21)^(1/('07 Uspora casu'!$L$19-'07 Uspora casu'!$K$19))*AF54,IF(AE$52&gt;MAX('07 Uspora casu'!$K$19:$O$19),(INDEX('07 Uspora casu'!$K21:$O21,MATCH(AE$52,'07 Uspora casu'!$K$19:$O$19,1))/INDEX('07 Uspora casu'!$K21:$O21,MATCH(AE$52,'07 Uspora casu'!$K$19:$O$19,1)-1))^(1/(INDEX('07 Uspora casu'!$K$19:$O$19,MATCH(AE$52,'07 Uspora casu'!$K$19:$O$19,1))-INDEX('07 Uspora casu'!$K$19:$O$19,MATCH(AE$52,'07 Uspora casu'!$K$19:$O$19,1)-1)))*AD54,(INDEX('07 Uspora casu'!$K21:$O21,MATCH(AE$52,'07 Uspora casu'!$K$19:$O$19,1)+1)/INDEX('07 Uspora casu'!$K21:$O21,MATCH(AE$52,'07 Uspora casu'!$K$19:$O$19,1)))^(1/(INDEX('07 Uspora casu'!$K$19:$O$19,MATCH(AE$52,'07 Uspora casu'!$K$19:$O$19,1)+1)-INDEX('07 Uspora casu'!$K$19:$O$19,MATCH(AE$52,'07 Uspora casu'!$K$19:$O$19,1))))*AD54))),IFERROR($E54/INDEX('07 Uspora casu'!$K21:$O21,MATCH(AE$52,'07 Uspora casu'!$K$19:$O$19,0)),IF(AE$52&lt;MIN('07 Uspora casu'!$K$19:$O$19),('07 Uspora casu'!$L21/'07 Uspora casu'!$K21)^(1/('07 Uspora casu'!$L$19-'07 Uspora casu'!$K$19))*AF54,IF(AE$52&gt;MAX('07 Uspora casu'!$K$19:$O$19),(INDEX('07 Uspora casu'!$K21:$O21,MATCH(AE$52,'07 Uspora casu'!$K$19:$O$19,1)-1)/INDEX('07 Uspora casu'!$K21:$O21,MATCH(AE$52,'07 Uspora casu'!$K$19:$O$19,1)))^(1/(INDEX('07 Uspora casu'!$K$19:$O$19,MATCH(AE$52,'07 Uspora casu'!$K$19:$O$19,1))-INDEX('07 Uspora casu'!$K$19:$O$19,MATCH(AE$52,'07 Uspora casu'!$K$19:$O$19,1)-1)))*AD54,(INDEX('07 Uspora casu'!$K21:$O21,MATCH(AE$52,'07 Uspora casu'!$K$19:$O$19,1))/INDEX('07 Uspora casu'!$K21:$O21,MATCH(AE$52,'07 Uspora casu'!$K$19:$O$19,1)+1))^(1/(INDEX('07 Uspora casu'!$K$19:$O$19,MATCH(AE$52,'07 Uspora casu'!$K$19:$O$19,1)+1)-INDEX('07 Uspora casu'!$K$19:$O$19,MATCH(AE$52,'07 Uspora casu'!$K$19:$O$19,1))))*AD54)))))</f>
        <v>1.7294217086567403E-2</v>
      </c>
      <c r="AF54" s="48">
        <f>IF($E54="",0,IF('07 Uspora casu'!$D$2="Jazdný čas",IFERROR(INDEX('07 Uspora casu'!$K21:$O21,MATCH(AF$52,'07 Uspora casu'!$K$19:$O$19,0))/60,IF(AF$52&lt;MIN('07 Uspora casu'!$K$19:$O$19),('07 Uspora casu'!$K21/'07 Uspora casu'!$L21)^(1/('07 Uspora casu'!$L$19-'07 Uspora casu'!$K$19))*AG54,IF(AF$52&gt;MAX('07 Uspora casu'!$K$19:$O$19),(INDEX('07 Uspora casu'!$K21:$O21,MATCH(AF$52,'07 Uspora casu'!$K$19:$O$19,1))/INDEX('07 Uspora casu'!$K21:$O21,MATCH(AF$52,'07 Uspora casu'!$K$19:$O$19,1)-1))^(1/(INDEX('07 Uspora casu'!$K$19:$O$19,MATCH(AF$52,'07 Uspora casu'!$K$19:$O$19,1))-INDEX('07 Uspora casu'!$K$19:$O$19,MATCH(AF$52,'07 Uspora casu'!$K$19:$O$19,1)-1)))*AE54,(INDEX('07 Uspora casu'!$K21:$O21,MATCH(AF$52,'07 Uspora casu'!$K$19:$O$19,1)+1)/INDEX('07 Uspora casu'!$K21:$O21,MATCH(AF$52,'07 Uspora casu'!$K$19:$O$19,1)))^(1/(INDEX('07 Uspora casu'!$K$19:$O$19,MATCH(AF$52,'07 Uspora casu'!$K$19:$O$19,1)+1)-INDEX('07 Uspora casu'!$K$19:$O$19,MATCH(AF$52,'07 Uspora casu'!$K$19:$O$19,1))))*AE54))),IFERROR($E54/INDEX('07 Uspora casu'!$K21:$O21,MATCH(AF$52,'07 Uspora casu'!$K$19:$O$19,0)),IF(AF$52&lt;MIN('07 Uspora casu'!$K$19:$O$19),('07 Uspora casu'!$L21/'07 Uspora casu'!$K21)^(1/('07 Uspora casu'!$L$19-'07 Uspora casu'!$K$19))*AG54,IF(AF$52&gt;MAX('07 Uspora casu'!$K$19:$O$19),(INDEX('07 Uspora casu'!$K21:$O21,MATCH(AF$52,'07 Uspora casu'!$K$19:$O$19,1)-1)/INDEX('07 Uspora casu'!$K21:$O21,MATCH(AF$52,'07 Uspora casu'!$K$19:$O$19,1)))^(1/(INDEX('07 Uspora casu'!$K$19:$O$19,MATCH(AF$52,'07 Uspora casu'!$K$19:$O$19,1))-INDEX('07 Uspora casu'!$K$19:$O$19,MATCH(AF$52,'07 Uspora casu'!$K$19:$O$19,1)-1)))*AE54,(INDEX('07 Uspora casu'!$K21:$O21,MATCH(AF$52,'07 Uspora casu'!$K$19:$O$19,1))/INDEX('07 Uspora casu'!$K21:$O21,MATCH(AF$52,'07 Uspora casu'!$K$19:$O$19,1)+1))^(1/(INDEX('07 Uspora casu'!$K$19:$O$19,MATCH(AF$52,'07 Uspora casu'!$K$19:$O$19,1)+1)-INDEX('07 Uspora casu'!$K$19:$O$19,MATCH(AF$52,'07 Uspora casu'!$K$19:$O$19,1))))*AE54)))))</f>
        <v>1.7293930606692001E-2</v>
      </c>
      <c r="AG54" s="48">
        <f>IF($E54="",0,IF('07 Uspora casu'!$D$2="Jazdný čas",IFERROR(INDEX('07 Uspora casu'!$K21:$O21,MATCH(AG$52,'07 Uspora casu'!$K$19:$O$19,0))/60,IF(AG$52&lt;MIN('07 Uspora casu'!$K$19:$O$19),('07 Uspora casu'!$K21/'07 Uspora casu'!$L21)^(1/('07 Uspora casu'!$L$19-'07 Uspora casu'!$K$19))*AH54,IF(AG$52&gt;MAX('07 Uspora casu'!$K$19:$O$19),(INDEX('07 Uspora casu'!$K21:$O21,MATCH(AG$52,'07 Uspora casu'!$K$19:$O$19,1))/INDEX('07 Uspora casu'!$K21:$O21,MATCH(AG$52,'07 Uspora casu'!$K$19:$O$19,1)-1))^(1/(INDEX('07 Uspora casu'!$K$19:$O$19,MATCH(AG$52,'07 Uspora casu'!$K$19:$O$19,1))-INDEX('07 Uspora casu'!$K$19:$O$19,MATCH(AG$52,'07 Uspora casu'!$K$19:$O$19,1)-1)))*AF54,(INDEX('07 Uspora casu'!$K21:$O21,MATCH(AG$52,'07 Uspora casu'!$K$19:$O$19,1)+1)/INDEX('07 Uspora casu'!$K21:$O21,MATCH(AG$52,'07 Uspora casu'!$K$19:$O$19,1)))^(1/(INDEX('07 Uspora casu'!$K$19:$O$19,MATCH(AG$52,'07 Uspora casu'!$K$19:$O$19,1)+1)-INDEX('07 Uspora casu'!$K$19:$O$19,MATCH(AG$52,'07 Uspora casu'!$K$19:$O$19,1))))*AF54))),IFERROR($E54/INDEX('07 Uspora casu'!$K21:$O21,MATCH(AG$52,'07 Uspora casu'!$K$19:$O$19,0)),IF(AG$52&lt;MIN('07 Uspora casu'!$K$19:$O$19),('07 Uspora casu'!$L21/'07 Uspora casu'!$K21)^(1/('07 Uspora casu'!$L$19-'07 Uspora casu'!$K$19))*AH54,IF(AG$52&gt;MAX('07 Uspora casu'!$K$19:$O$19),(INDEX('07 Uspora casu'!$K21:$O21,MATCH(AG$52,'07 Uspora casu'!$K$19:$O$19,1)-1)/INDEX('07 Uspora casu'!$K21:$O21,MATCH(AG$52,'07 Uspora casu'!$K$19:$O$19,1)))^(1/(INDEX('07 Uspora casu'!$K$19:$O$19,MATCH(AG$52,'07 Uspora casu'!$K$19:$O$19,1))-INDEX('07 Uspora casu'!$K$19:$O$19,MATCH(AG$52,'07 Uspora casu'!$K$19:$O$19,1)-1)))*AF54,(INDEX('07 Uspora casu'!$K21:$O21,MATCH(AG$52,'07 Uspora casu'!$K$19:$O$19,1))/INDEX('07 Uspora casu'!$K21:$O21,MATCH(AG$52,'07 Uspora casu'!$K$19:$O$19,1)+1))^(1/(INDEX('07 Uspora casu'!$K$19:$O$19,MATCH(AG$52,'07 Uspora casu'!$K$19:$O$19,1)+1)-INDEX('07 Uspora casu'!$K$19:$O$19,MATCH(AG$52,'07 Uspora casu'!$K$19:$O$19,1))))*AF54)))))</f>
        <v>1.7293644131562157E-2</v>
      </c>
      <c r="AH54" s="48">
        <f>IF($E54="",0,IF('07 Uspora casu'!$D$2="Jazdný čas",IFERROR(INDEX('07 Uspora casu'!$K21:$O21,MATCH(AH$52,'07 Uspora casu'!$K$19:$O$19,0))/60,IF(AH$52&lt;MIN('07 Uspora casu'!$K$19:$O$19),('07 Uspora casu'!$K21/'07 Uspora casu'!$L21)^(1/('07 Uspora casu'!$L$19-'07 Uspora casu'!$K$19))*AI54,IF(AH$52&gt;MAX('07 Uspora casu'!$K$19:$O$19),(INDEX('07 Uspora casu'!$K21:$O21,MATCH(AH$52,'07 Uspora casu'!$K$19:$O$19,1))/INDEX('07 Uspora casu'!$K21:$O21,MATCH(AH$52,'07 Uspora casu'!$K$19:$O$19,1)-1))^(1/(INDEX('07 Uspora casu'!$K$19:$O$19,MATCH(AH$52,'07 Uspora casu'!$K$19:$O$19,1))-INDEX('07 Uspora casu'!$K$19:$O$19,MATCH(AH$52,'07 Uspora casu'!$K$19:$O$19,1)-1)))*AG54,(INDEX('07 Uspora casu'!$K21:$O21,MATCH(AH$52,'07 Uspora casu'!$K$19:$O$19,1)+1)/INDEX('07 Uspora casu'!$K21:$O21,MATCH(AH$52,'07 Uspora casu'!$K$19:$O$19,1)))^(1/(INDEX('07 Uspora casu'!$K$19:$O$19,MATCH(AH$52,'07 Uspora casu'!$K$19:$O$19,1)+1)-INDEX('07 Uspora casu'!$K$19:$O$19,MATCH(AH$52,'07 Uspora casu'!$K$19:$O$19,1))))*AG54))),IFERROR($E54/INDEX('07 Uspora casu'!$K21:$O21,MATCH(AH$52,'07 Uspora casu'!$K$19:$O$19,0)),IF(AH$52&lt;MIN('07 Uspora casu'!$K$19:$O$19),('07 Uspora casu'!$L21/'07 Uspora casu'!$K21)^(1/('07 Uspora casu'!$L$19-'07 Uspora casu'!$K$19))*AI54,IF(AH$52&gt;MAX('07 Uspora casu'!$K$19:$O$19),(INDEX('07 Uspora casu'!$K21:$O21,MATCH(AH$52,'07 Uspora casu'!$K$19:$O$19,1)-1)/INDEX('07 Uspora casu'!$K21:$O21,MATCH(AH$52,'07 Uspora casu'!$K$19:$O$19,1)))^(1/(INDEX('07 Uspora casu'!$K$19:$O$19,MATCH(AH$52,'07 Uspora casu'!$K$19:$O$19,1))-INDEX('07 Uspora casu'!$K$19:$O$19,MATCH(AH$52,'07 Uspora casu'!$K$19:$O$19,1)-1)))*AG54,(INDEX('07 Uspora casu'!$K21:$O21,MATCH(AH$52,'07 Uspora casu'!$K$19:$O$19,1))/INDEX('07 Uspora casu'!$K21:$O21,MATCH(AH$52,'07 Uspora casu'!$K$19:$O$19,1)+1))^(1/(INDEX('07 Uspora casu'!$K$19:$O$19,MATCH(AH$52,'07 Uspora casu'!$K$19:$O$19,1)+1)-INDEX('07 Uspora casu'!$K$19:$O$19,MATCH(AH$52,'07 Uspora casu'!$K$19:$O$19,1))))*AG54)))))</f>
        <v>1.7293357661177795E-2</v>
      </c>
      <c r="AI54" s="48">
        <f>IF($E54="",0,IF('07 Uspora casu'!$D$2="Jazdný čas",IFERROR(INDEX('07 Uspora casu'!$K21:$O21,MATCH(AI$52,'07 Uspora casu'!$K$19:$O$19,0))/60,IF(AI$52&lt;MIN('07 Uspora casu'!$K$19:$O$19),('07 Uspora casu'!$K21/'07 Uspora casu'!$L21)^(1/('07 Uspora casu'!$L$19-'07 Uspora casu'!$K$19))*AJ54,IF(AI$52&gt;MAX('07 Uspora casu'!$K$19:$O$19),(INDEX('07 Uspora casu'!$K21:$O21,MATCH(AI$52,'07 Uspora casu'!$K$19:$O$19,1))/INDEX('07 Uspora casu'!$K21:$O21,MATCH(AI$52,'07 Uspora casu'!$K$19:$O$19,1)-1))^(1/(INDEX('07 Uspora casu'!$K$19:$O$19,MATCH(AI$52,'07 Uspora casu'!$K$19:$O$19,1))-INDEX('07 Uspora casu'!$K$19:$O$19,MATCH(AI$52,'07 Uspora casu'!$K$19:$O$19,1)-1)))*AH54,(INDEX('07 Uspora casu'!$K21:$O21,MATCH(AI$52,'07 Uspora casu'!$K$19:$O$19,1)+1)/INDEX('07 Uspora casu'!$K21:$O21,MATCH(AI$52,'07 Uspora casu'!$K$19:$O$19,1)))^(1/(INDEX('07 Uspora casu'!$K$19:$O$19,MATCH(AI$52,'07 Uspora casu'!$K$19:$O$19,1)+1)-INDEX('07 Uspora casu'!$K$19:$O$19,MATCH(AI$52,'07 Uspora casu'!$K$19:$O$19,1))))*AH54))),IFERROR($E54/INDEX('07 Uspora casu'!$K21:$O21,MATCH(AI$52,'07 Uspora casu'!$K$19:$O$19,0)),IF(AI$52&lt;MIN('07 Uspora casu'!$K$19:$O$19),('07 Uspora casu'!$L21/'07 Uspora casu'!$K21)^(1/('07 Uspora casu'!$L$19-'07 Uspora casu'!$K$19))*AJ54,IF(AI$52&gt;MAX('07 Uspora casu'!$K$19:$O$19),(INDEX('07 Uspora casu'!$K21:$O21,MATCH(AI$52,'07 Uspora casu'!$K$19:$O$19,1)-1)/INDEX('07 Uspora casu'!$K21:$O21,MATCH(AI$52,'07 Uspora casu'!$K$19:$O$19,1)))^(1/(INDEX('07 Uspora casu'!$K$19:$O$19,MATCH(AI$52,'07 Uspora casu'!$K$19:$O$19,1))-INDEX('07 Uspora casu'!$K$19:$O$19,MATCH(AI$52,'07 Uspora casu'!$K$19:$O$19,1)-1)))*AH54,(INDEX('07 Uspora casu'!$K21:$O21,MATCH(AI$52,'07 Uspora casu'!$K$19:$O$19,1))/INDEX('07 Uspora casu'!$K21:$O21,MATCH(AI$52,'07 Uspora casu'!$K$19:$O$19,1)+1))^(1/(INDEX('07 Uspora casu'!$K$19:$O$19,MATCH(AI$52,'07 Uspora casu'!$K$19:$O$19,1)+1)-INDEX('07 Uspora casu'!$K$19:$O$19,MATCH(AI$52,'07 Uspora casu'!$K$19:$O$19,1))))*AH54)))))</f>
        <v>1.7293071195538832E-2</v>
      </c>
      <c r="AJ54" s="48">
        <f>IF($E54="",0,IF('07 Uspora casu'!$D$2="Jazdný čas",IFERROR(INDEX('07 Uspora casu'!$K21:$O21,MATCH(AJ$52,'07 Uspora casu'!$K$19:$O$19,0))/60,IF(AJ$52&lt;MIN('07 Uspora casu'!$K$19:$O$19),('07 Uspora casu'!$K21/'07 Uspora casu'!$L21)^(1/('07 Uspora casu'!$L$19-'07 Uspora casu'!$K$19))*AK54,IF(AJ$52&gt;MAX('07 Uspora casu'!$K$19:$O$19),(INDEX('07 Uspora casu'!$K21:$O21,MATCH(AJ$52,'07 Uspora casu'!$K$19:$O$19,1))/INDEX('07 Uspora casu'!$K21:$O21,MATCH(AJ$52,'07 Uspora casu'!$K$19:$O$19,1)-1))^(1/(INDEX('07 Uspora casu'!$K$19:$O$19,MATCH(AJ$52,'07 Uspora casu'!$K$19:$O$19,1))-INDEX('07 Uspora casu'!$K$19:$O$19,MATCH(AJ$52,'07 Uspora casu'!$K$19:$O$19,1)-1)))*AI54,(INDEX('07 Uspora casu'!$K21:$O21,MATCH(AJ$52,'07 Uspora casu'!$K$19:$O$19,1)+1)/INDEX('07 Uspora casu'!$K21:$O21,MATCH(AJ$52,'07 Uspora casu'!$K$19:$O$19,1)))^(1/(INDEX('07 Uspora casu'!$K$19:$O$19,MATCH(AJ$52,'07 Uspora casu'!$K$19:$O$19,1)+1)-INDEX('07 Uspora casu'!$K$19:$O$19,MATCH(AJ$52,'07 Uspora casu'!$K$19:$O$19,1))))*AI54))),IFERROR($E54/INDEX('07 Uspora casu'!$K21:$O21,MATCH(AJ$52,'07 Uspora casu'!$K$19:$O$19,0)),IF(AJ$52&lt;MIN('07 Uspora casu'!$K$19:$O$19),('07 Uspora casu'!$L21/'07 Uspora casu'!$K21)^(1/('07 Uspora casu'!$L$19-'07 Uspora casu'!$K$19))*AK54,IF(AJ$52&gt;MAX('07 Uspora casu'!$K$19:$O$19),(INDEX('07 Uspora casu'!$K21:$O21,MATCH(AJ$52,'07 Uspora casu'!$K$19:$O$19,1)-1)/INDEX('07 Uspora casu'!$K21:$O21,MATCH(AJ$52,'07 Uspora casu'!$K$19:$O$19,1)))^(1/(INDEX('07 Uspora casu'!$K$19:$O$19,MATCH(AJ$52,'07 Uspora casu'!$K$19:$O$19,1))-INDEX('07 Uspora casu'!$K$19:$O$19,MATCH(AJ$52,'07 Uspora casu'!$K$19:$O$19,1)-1)))*AI54,(INDEX('07 Uspora casu'!$K21:$O21,MATCH(AJ$52,'07 Uspora casu'!$K$19:$O$19,1))/INDEX('07 Uspora casu'!$K21:$O21,MATCH(AJ$52,'07 Uspora casu'!$K$19:$O$19,1)+1))^(1/(INDEX('07 Uspora casu'!$K$19:$O$19,MATCH(AJ$52,'07 Uspora casu'!$K$19:$O$19,1)+1)-INDEX('07 Uspora casu'!$K$19:$O$19,MATCH(AJ$52,'07 Uspora casu'!$K$19:$O$19,1))))*AI54)))))</f>
        <v>1.7292784734645197E-2</v>
      </c>
      <c r="AK54" s="48">
        <f>IF($E54="",0,IF('07 Uspora casu'!$D$2="Jazdný čas",IFERROR(INDEX('07 Uspora casu'!$K21:$O21,MATCH(AK$52,'07 Uspora casu'!$K$19:$O$19,0))/60,IF(AK$52&lt;MIN('07 Uspora casu'!$K$19:$O$19),('07 Uspora casu'!$K21/'07 Uspora casu'!$L21)^(1/('07 Uspora casu'!$L$19-'07 Uspora casu'!$K$19))*AL54,IF(AK$52&gt;MAX('07 Uspora casu'!$K$19:$O$19),(INDEX('07 Uspora casu'!$K21:$O21,MATCH(AK$52,'07 Uspora casu'!$K$19:$O$19,1))/INDEX('07 Uspora casu'!$K21:$O21,MATCH(AK$52,'07 Uspora casu'!$K$19:$O$19,1)-1))^(1/(INDEX('07 Uspora casu'!$K$19:$O$19,MATCH(AK$52,'07 Uspora casu'!$K$19:$O$19,1))-INDEX('07 Uspora casu'!$K$19:$O$19,MATCH(AK$52,'07 Uspora casu'!$K$19:$O$19,1)-1)))*AJ54,(INDEX('07 Uspora casu'!$K21:$O21,MATCH(AK$52,'07 Uspora casu'!$K$19:$O$19,1)+1)/INDEX('07 Uspora casu'!$K21:$O21,MATCH(AK$52,'07 Uspora casu'!$K$19:$O$19,1)))^(1/(INDEX('07 Uspora casu'!$K$19:$O$19,MATCH(AK$52,'07 Uspora casu'!$K$19:$O$19,1)+1)-INDEX('07 Uspora casu'!$K$19:$O$19,MATCH(AK$52,'07 Uspora casu'!$K$19:$O$19,1))))*AJ54))),IFERROR($E54/INDEX('07 Uspora casu'!$K21:$O21,MATCH(AK$52,'07 Uspora casu'!$K$19:$O$19,0)),IF(AK$52&lt;MIN('07 Uspora casu'!$K$19:$O$19),('07 Uspora casu'!$L21/'07 Uspora casu'!$K21)^(1/('07 Uspora casu'!$L$19-'07 Uspora casu'!$K$19))*AL54,IF(AK$52&gt;MAX('07 Uspora casu'!$K$19:$O$19),(INDEX('07 Uspora casu'!$K21:$O21,MATCH(AK$52,'07 Uspora casu'!$K$19:$O$19,1)-1)/INDEX('07 Uspora casu'!$K21:$O21,MATCH(AK$52,'07 Uspora casu'!$K$19:$O$19,1)))^(1/(INDEX('07 Uspora casu'!$K$19:$O$19,MATCH(AK$52,'07 Uspora casu'!$K$19:$O$19,1))-INDEX('07 Uspora casu'!$K$19:$O$19,MATCH(AK$52,'07 Uspora casu'!$K$19:$O$19,1)-1)))*AJ54,(INDEX('07 Uspora casu'!$K21:$O21,MATCH(AK$52,'07 Uspora casu'!$K$19:$O$19,1))/INDEX('07 Uspora casu'!$K21:$O21,MATCH(AK$52,'07 Uspora casu'!$K$19:$O$19,1)+1))^(1/(INDEX('07 Uspora casu'!$K$19:$O$19,MATCH(AK$52,'07 Uspora casu'!$K$19:$O$19,1)+1)-INDEX('07 Uspora casu'!$K$19:$O$19,MATCH(AK$52,'07 Uspora casu'!$K$19:$O$19,1))))*AJ54)))))</f>
        <v>1.7292498278496802E-2</v>
      </c>
      <c r="AL54" s="48">
        <f>IF($E54="",0,IF('07 Uspora casu'!$D$2="Jazdný čas",IFERROR(INDEX('07 Uspora casu'!$K21:$O21,MATCH(AL$52,'07 Uspora casu'!$K$19:$O$19,0))/60,IF(AL$52&lt;MIN('07 Uspora casu'!$K$19:$O$19),('07 Uspora casu'!$K21/'07 Uspora casu'!$L21)^(1/('07 Uspora casu'!$L$19-'07 Uspora casu'!$K$19))*AM54,IF(AL$52&gt;MAX('07 Uspora casu'!$K$19:$O$19),(INDEX('07 Uspora casu'!$K21:$O21,MATCH(AL$52,'07 Uspora casu'!$K$19:$O$19,1))/INDEX('07 Uspora casu'!$K21:$O21,MATCH(AL$52,'07 Uspora casu'!$K$19:$O$19,1)-1))^(1/(INDEX('07 Uspora casu'!$K$19:$O$19,MATCH(AL$52,'07 Uspora casu'!$K$19:$O$19,1))-INDEX('07 Uspora casu'!$K$19:$O$19,MATCH(AL$52,'07 Uspora casu'!$K$19:$O$19,1)-1)))*AK54,(INDEX('07 Uspora casu'!$K21:$O21,MATCH(AL$52,'07 Uspora casu'!$K$19:$O$19,1)+1)/INDEX('07 Uspora casu'!$K21:$O21,MATCH(AL$52,'07 Uspora casu'!$K$19:$O$19,1)))^(1/(INDEX('07 Uspora casu'!$K$19:$O$19,MATCH(AL$52,'07 Uspora casu'!$K$19:$O$19,1)+1)-INDEX('07 Uspora casu'!$K$19:$O$19,MATCH(AL$52,'07 Uspora casu'!$K$19:$O$19,1))))*AK54))),IFERROR($E54/INDEX('07 Uspora casu'!$K21:$O21,MATCH(AL$52,'07 Uspora casu'!$K$19:$O$19,0)),IF(AL$52&lt;MIN('07 Uspora casu'!$K$19:$O$19),('07 Uspora casu'!$L21/'07 Uspora casu'!$K21)^(1/('07 Uspora casu'!$L$19-'07 Uspora casu'!$K$19))*AM54,IF(AL$52&gt;MAX('07 Uspora casu'!$K$19:$O$19),(INDEX('07 Uspora casu'!$K21:$O21,MATCH(AL$52,'07 Uspora casu'!$K$19:$O$19,1)-1)/INDEX('07 Uspora casu'!$K21:$O21,MATCH(AL$52,'07 Uspora casu'!$K$19:$O$19,1)))^(1/(INDEX('07 Uspora casu'!$K$19:$O$19,MATCH(AL$52,'07 Uspora casu'!$K$19:$O$19,1))-INDEX('07 Uspora casu'!$K$19:$O$19,MATCH(AL$52,'07 Uspora casu'!$K$19:$O$19,1)-1)))*AK54,(INDEX('07 Uspora casu'!$K21:$O21,MATCH(AL$52,'07 Uspora casu'!$K$19:$O$19,1))/INDEX('07 Uspora casu'!$K21:$O21,MATCH(AL$52,'07 Uspora casu'!$K$19:$O$19,1)+1))^(1/(INDEX('07 Uspora casu'!$K$19:$O$19,MATCH(AL$52,'07 Uspora casu'!$K$19:$O$19,1)+1)-INDEX('07 Uspora casu'!$K$19:$O$19,MATCH(AL$52,'07 Uspora casu'!$K$19:$O$19,1))))*AK54)))))</f>
        <v>1.7292211827093572E-2</v>
      </c>
      <c r="AM54" s="48">
        <f>IF($E54="",0,IF('07 Uspora casu'!$D$2="Jazdný čas",IFERROR(INDEX('07 Uspora casu'!$K21:$O21,MATCH(AM$52,'07 Uspora casu'!$K$19:$O$19,0))/60,IF(AM$52&lt;MIN('07 Uspora casu'!$K$19:$O$19),('07 Uspora casu'!$K21/'07 Uspora casu'!$L21)^(1/('07 Uspora casu'!$L$19-'07 Uspora casu'!$K$19))*AN54,IF(AM$52&gt;MAX('07 Uspora casu'!$K$19:$O$19),(INDEX('07 Uspora casu'!$K21:$O21,MATCH(AM$52,'07 Uspora casu'!$K$19:$O$19,1))/INDEX('07 Uspora casu'!$K21:$O21,MATCH(AM$52,'07 Uspora casu'!$K$19:$O$19,1)-1))^(1/(INDEX('07 Uspora casu'!$K$19:$O$19,MATCH(AM$52,'07 Uspora casu'!$K$19:$O$19,1))-INDEX('07 Uspora casu'!$K$19:$O$19,MATCH(AM$52,'07 Uspora casu'!$K$19:$O$19,1)-1)))*AL54,(INDEX('07 Uspora casu'!$K21:$O21,MATCH(AM$52,'07 Uspora casu'!$K$19:$O$19,1)+1)/INDEX('07 Uspora casu'!$K21:$O21,MATCH(AM$52,'07 Uspora casu'!$K$19:$O$19,1)))^(1/(INDEX('07 Uspora casu'!$K$19:$O$19,MATCH(AM$52,'07 Uspora casu'!$K$19:$O$19,1)+1)-INDEX('07 Uspora casu'!$K$19:$O$19,MATCH(AM$52,'07 Uspora casu'!$K$19:$O$19,1))))*AL54))),IFERROR($E54/INDEX('07 Uspora casu'!$K21:$O21,MATCH(AM$52,'07 Uspora casu'!$K$19:$O$19,0)),IF(AM$52&lt;MIN('07 Uspora casu'!$K$19:$O$19),('07 Uspora casu'!$L21/'07 Uspora casu'!$K21)^(1/('07 Uspora casu'!$L$19-'07 Uspora casu'!$K$19))*AN54,IF(AM$52&gt;MAX('07 Uspora casu'!$K$19:$O$19),(INDEX('07 Uspora casu'!$K21:$O21,MATCH(AM$52,'07 Uspora casu'!$K$19:$O$19,1)-1)/INDEX('07 Uspora casu'!$K21:$O21,MATCH(AM$52,'07 Uspora casu'!$K$19:$O$19,1)))^(1/(INDEX('07 Uspora casu'!$K$19:$O$19,MATCH(AM$52,'07 Uspora casu'!$K$19:$O$19,1))-INDEX('07 Uspora casu'!$K$19:$O$19,MATCH(AM$52,'07 Uspora casu'!$K$19:$O$19,1)-1)))*AL54,(INDEX('07 Uspora casu'!$K21:$O21,MATCH(AM$52,'07 Uspora casu'!$K$19:$O$19,1))/INDEX('07 Uspora casu'!$K21:$O21,MATCH(AM$52,'07 Uspora casu'!$K$19:$O$19,1)+1))^(1/(INDEX('07 Uspora casu'!$K$19:$O$19,MATCH(AM$52,'07 Uspora casu'!$K$19:$O$19,1)+1)-INDEX('07 Uspora casu'!$K$19:$O$19,MATCH(AM$52,'07 Uspora casu'!$K$19:$O$19,1))))*AL54)))))</f>
        <v>1.7291925380435429E-2</v>
      </c>
      <c r="AN54" s="48">
        <f>IF($E54="",0,IF('07 Uspora casu'!$D$2="Jazdný čas",IFERROR(INDEX('07 Uspora casu'!$K21:$O21,MATCH(AN$52,'07 Uspora casu'!$K$19:$O$19,0))/60,IF(AN$52&lt;MIN('07 Uspora casu'!$K$19:$O$19),('07 Uspora casu'!$K21/'07 Uspora casu'!$L21)^(1/('07 Uspora casu'!$L$19-'07 Uspora casu'!$K$19))*AO54,IF(AN$52&gt;MAX('07 Uspora casu'!$K$19:$O$19),(INDEX('07 Uspora casu'!$K21:$O21,MATCH(AN$52,'07 Uspora casu'!$K$19:$O$19,1))/INDEX('07 Uspora casu'!$K21:$O21,MATCH(AN$52,'07 Uspora casu'!$K$19:$O$19,1)-1))^(1/(INDEX('07 Uspora casu'!$K$19:$O$19,MATCH(AN$52,'07 Uspora casu'!$K$19:$O$19,1))-INDEX('07 Uspora casu'!$K$19:$O$19,MATCH(AN$52,'07 Uspora casu'!$K$19:$O$19,1)-1)))*AM54,(INDEX('07 Uspora casu'!$K21:$O21,MATCH(AN$52,'07 Uspora casu'!$K$19:$O$19,1)+1)/INDEX('07 Uspora casu'!$K21:$O21,MATCH(AN$52,'07 Uspora casu'!$K$19:$O$19,1)))^(1/(INDEX('07 Uspora casu'!$K$19:$O$19,MATCH(AN$52,'07 Uspora casu'!$K$19:$O$19,1)+1)-INDEX('07 Uspora casu'!$K$19:$O$19,MATCH(AN$52,'07 Uspora casu'!$K$19:$O$19,1))))*AM54))),IFERROR($E54/INDEX('07 Uspora casu'!$K21:$O21,MATCH(AN$52,'07 Uspora casu'!$K$19:$O$19,0)),IF(AN$52&lt;MIN('07 Uspora casu'!$K$19:$O$19),('07 Uspora casu'!$L21/'07 Uspora casu'!$K21)^(1/('07 Uspora casu'!$L$19-'07 Uspora casu'!$K$19))*AO54,IF(AN$52&gt;MAX('07 Uspora casu'!$K$19:$O$19),(INDEX('07 Uspora casu'!$K21:$O21,MATCH(AN$52,'07 Uspora casu'!$K$19:$O$19,1)-1)/INDEX('07 Uspora casu'!$K21:$O21,MATCH(AN$52,'07 Uspora casu'!$K$19:$O$19,1)))^(1/(INDEX('07 Uspora casu'!$K$19:$O$19,MATCH(AN$52,'07 Uspora casu'!$K$19:$O$19,1))-INDEX('07 Uspora casu'!$K$19:$O$19,MATCH(AN$52,'07 Uspora casu'!$K$19:$O$19,1)-1)))*AM54,(INDEX('07 Uspora casu'!$K21:$O21,MATCH(AN$52,'07 Uspora casu'!$K$19:$O$19,1))/INDEX('07 Uspora casu'!$K21:$O21,MATCH(AN$52,'07 Uspora casu'!$K$19:$O$19,1)+1))^(1/(INDEX('07 Uspora casu'!$K$19:$O$19,MATCH(AN$52,'07 Uspora casu'!$K$19:$O$19,1)+1)-INDEX('07 Uspora casu'!$K$19:$O$19,MATCH(AN$52,'07 Uspora casu'!$K$19:$O$19,1))))*AM54)))))</f>
        <v>1.7291638938522296E-2</v>
      </c>
      <c r="AO54" s="48">
        <f>IF($E54="",0,IF('07 Uspora casu'!$D$2="Jazdný čas",IFERROR(INDEX('07 Uspora casu'!$K21:$O21,MATCH(AO$52,'07 Uspora casu'!$K$19:$O$19,0))/60,IF(AO$52&lt;MIN('07 Uspora casu'!$K$19:$O$19),('07 Uspora casu'!$K21/'07 Uspora casu'!$L21)^(1/('07 Uspora casu'!$L$19-'07 Uspora casu'!$K$19))*AP54,IF(AO$52&gt;MAX('07 Uspora casu'!$K$19:$O$19),(INDEX('07 Uspora casu'!$K21:$O21,MATCH(AO$52,'07 Uspora casu'!$K$19:$O$19,1))/INDEX('07 Uspora casu'!$K21:$O21,MATCH(AO$52,'07 Uspora casu'!$K$19:$O$19,1)-1))^(1/(INDEX('07 Uspora casu'!$K$19:$O$19,MATCH(AO$52,'07 Uspora casu'!$K$19:$O$19,1))-INDEX('07 Uspora casu'!$K$19:$O$19,MATCH(AO$52,'07 Uspora casu'!$K$19:$O$19,1)-1)))*AN54,(INDEX('07 Uspora casu'!$K21:$O21,MATCH(AO$52,'07 Uspora casu'!$K$19:$O$19,1)+1)/INDEX('07 Uspora casu'!$K21:$O21,MATCH(AO$52,'07 Uspora casu'!$K$19:$O$19,1)))^(1/(INDEX('07 Uspora casu'!$K$19:$O$19,MATCH(AO$52,'07 Uspora casu'!$K$19:$O$19,1)+1)-INDEX('07 Uspora casu'!$K$19:$O$19,MATCH(AO$52,'07 Uspora casu'!$K$19:$O$19,1))))*AN54))),IFERROR($E54/INDEX('07 Uspora casu'!$K21:$O21,MATCH(AO$52,'07 Uspora casu'!$K$19:$O$19,0)),IF(AO$52&lt;MIN('07 Uspora casu'!$K$19:$O$19),('07 Uspora casu'!$L21/'07 Uspora casu'!$K21)^(1/('07 Uspora casu'!$L$19-'07 Uspora casu'!$K$19))*AP54,IF(AO$52&gt;MAX('07 Uspora casu'!$K$19:$O$19),(INDEX('07 Uspora casu'!$K21:$O21,MATCH(AO$52,'07 Uspora casu'!$K$19:$O$19,1)-1)/INDEX('07 Uspora casu'!$K21:$O21,MATCH(AO$52,'07 Uspora casu'!$K$19:$O$19,1)))^(1/(INDEX('07 Uspora casu'!$K$19:$O$19,MATCH(AO$52,'07 Uspora casu'!$K$19:$O$19,1))-INDEX('07 Uspora casu'!$K$19:$O$19,MATCH(AO$52,'07 Uspora casu'!$K$19:$O$19,1)-1)))*AN54,(INDEX('07 Uspora casu'!$K21:$O21,MATCH(AO$52,'07 Uspora casu'!$K$19:$O$19,1))/INDEX('07 Uspora casu'!$K21:$O21,MATCH(AO$52,'07 Uspora casu'!$K$19:$O$19,1)+1))^(1/(INDEX('07 Uspora casu'!$K$19:$O$19,MATCH(AO$52,'07 Uspora casu'!$K$19:$O$19,1)+1)-INDEX('07 Uspora casu'!$K$19:$O$19,MATCH(AO$52,'07 Uspora casu'!$K$19:$O$19,1))))*AN54)))))</f>
        <v>1.729135250135409E-2</v>
      </c>
      <c r="AP54" s="48">
        <f>IF($E54="",0,IF('07 Uspora casu'!$D$2="Jazdný čas",IFERROR(INDEX('07 Uspora casu'!$K21:$O21,MATCH(AP$52,'07 Uspora casu'!$K$19:$O$19,0))/60,IF(AP$52&lt;MIN('07 Uspora casu'!$K$19:$O$19),('07 Uspora casu'!$K21/'07 Uspora casu'!$L21)^(1/('07 Uspora casu'!$L$19-'07 Uspora casu'!$K$19))*AQ54,IF(AP$52&gt;MAX('07 Uspora casu'!$K$19:$O$19),(INDEX('07 Uspora casu'!$K21:$O21,MATCH(AP$52,'07 Uspora casu'!$K$19:$O$19,1))/INDEX('07 Uspora casu'!$K21:$O21,MATCH(AP$52,'07 Uspora casu'!$K$19:$O$19,1)-1))^(1/(INDEX('07 Uspora casu'!$K$19:$O$19,MATCH(AP$52,'07 Uspora casu'!$K$19:$O$19,1))-INDEX('07 Uspora casu'!$K$19:$O$19,MATCH(AP$52,'07 Uspora casu'!$K$19:$O$19,1)-1)))*AO54,(INDEX('07 Uspora casu'!$K21:$O21,MATCH(AP$52,'07 Uspora casu'!$K$19:$O$19,1)+1)/INDEX('07 Uspora casu'!$K21:$O21,MATCH(AP$52,'07 Uspora casu'!$K$19:$O$19,1)))^(1/(INDEX('07 Uspora casu'!$K$19:$O$19,MATCH(AP$52,'07 Uspora casu'!$K$19:$O$19,1)+1)-INDEX('07 Uspora casu'!$K$19:$O$19,MATCH(AP$52,'07 Uspora casu'!$K$19:$O$19,1))))*AO54))),IFERROR($E54/INDEX('07 Uspora casu'!$K21:$O21,MATCH(AP$52,'07 Uspora casu'!$K$19:$O$19,0)),IF(AP$52&lt;MIN('07 Uspora casu'!$K$19:$O$19),('07 Uspora casu'!$L21/'07 Uspora casu'!$K21)^(1/('07 Uspora casu'!$L$19-'07 Uspora casu'!$K$19))*AQ54,IF(AP$52&gt;MAX('07 Uspora casu'!$K$19:$O$19),(INDEX('07 Uspora casu'!$K21:$O21,MATCH(AP$52,'07 Uspora casu'!$K$19:$O$19,1)-1)/INDEX('07 Uspora casu'!$K21:$O21,MATCH(AP$52,'07 Uspora casu'!$K$19:$O$19,1)))^(1/(INDEX('07 Uspora casu'!$K$19:$O$19,MATCH(AP$52,'07 Uspora casu'!$K$19:$O$19,1))-INDEX('07 Uspora casu'!$K$19:$O$19,MATCH(AP$52,'07 Uspora casu'!$K$19:$O$19,1)-1)))*AO54,(INDEX('07 Uspora casu'!$K21:$O21,MATCH(AP$52,'07 Uspora casu'!$K$19:$O$19,1))/INDEX('07 Uspora casu'!$K21:$O21,MATCH(AP$52,'07 Uspora casu'!$K$19:$O$19,1)+1))^(1/(INDEX('07 Uspora casu'!$K$19:$O$19,MATCH(AP$52,'07 Uspora casu'!$K$19:$O$19,1)+1)-INDEX('07 Uspora casu'!$K$19:$O$19,MATCH(AP$52,'07 Uspora casu'!$K$19:$O$19,1))))*AO54)))))</f>
        <v>1.7291066068930737E-2</v>
      </c>
      <c r="AQ54" s="48">
        <f>IF($E54="",0,IF('07 Uspora casu'!$D$2="Jazdný čas",IFERROR(INDEX('07 Uspora casu'!$K21:$O21,MATCH(AQ$52,'07 Uspora casu'!$K$19:$O$19,0))/60,IF(AQ$52&lt;MIN('07 Uspora casu'!$K$19:$O$19),('07 Uspora casu'!$K21/'07 Uspora casu'!$L21)^(1/('07 Uspora casu'!$L$19-'07 Uspora casu'!$K$19))*AR54,IF(AQ$52&gt;MAX('07 Uspora casu'!$K$19:$O$19),(INDEX('07 Uspora casu'!$K21:$O21,MATCH(AQ$52,'07 Uspora casu'!$K$19:$O$19,1))/INDEX('07 Uspora casu'!$K21:$O21,MATCH(AQ$52,'07 Uspora casu'!$K$19:$O$19,1)-1))^(1/(INDEX('07 Uspora casu'!$K$19:$O$19,MATCH(AQ$52,'07 Uspora casu'!$K$19:$O$19,1))-INDEX('07 Uspora casu'!$K$19:$O$19,MATCH(AQ$52,'07 Uspora casu'!$K$19:$O$19,1)-1)))*AP54,(INDEX('07 Uspora casu'!$K21:$O21,MATCH(AQ$52,'07 Uspora casu'!$K$19:$O$19,1)+1)/INDEX('07 Uspora casu'!$K21:$O21,MATCH(AQ$52,'07 Uspora casu'!$K$19:$O$19,1)))^(1/(INDEX('07 Uspora casu'!$K$19:$O$19,MATCH(AQ$52,'07 Uspora casu'!$K$19:$O$19,1)+1)-INDEX('07 Uspora casu'!$K$19:$O$19,MATCH(AQ$52,'07 Uspora casu'!$K$19:$O$19,1))))*AP54))),IFERROR($E54/INDEX('07 Uspora casu'!$K21:$O21,MATCH(AQ$52,'07 Uspora casu'!$K$19:$O$19,0)),IF(AQ$52&lt;MIN('07 Uspora casu'!$K$19:$O$19),('07 Uspora casu'!$L21/'07 Uspora casu'!$K21)^(1/('07 Uspora casu'!$L$19-'07 Uspora casu'!$K$19))*AR54,IF(AQ$52&gt;MAX('07 Uspora casu'!$K$19:$O$19),(INDEX('07 Uspora casu'!$K21:$O21,MATCH(AQ$52,'07 Uspora casu'!$K$19:$O$19,1)-1)/INDEX('07 Uspora casu'!$K21:$O21,MATCH(AQ$52,'07 Uspora casu'!$K$19:$O$19,1)))^(1/(INDEX('07 Uspora casu'!$K$19:$O$19,MATCH(AQ$52,'07 Uspora casu'!$K$19:$O$19,1))-INDEX('07 Uspora casu'!$K$19:$O$19,MATCH(AQ$52,'07 Uspora casu'!$K$19:$O$19,1)-1)))*AP54,(INDEX('07 Uspora casu'!$K21:$O21,MATCH(AQ$52,'07 Uspora casu'!$K$19:$O$19,1))/INDEX('07 Uspora casu'!$K21:$O21,MATCH(AQ$52,'07 Uspora casu'!$K$19:$O$19,1)+1))^(1/(INDEX('07 Uspora casu'!$K$19:$O$19,MATCH(AQ$52,'07 Uspora casu'!$K$19:$O$19,1)+1)-INDEX('07 Uspora casu'!$K$19:$O$19,MATCH(AQ$52,'07 Uspora casu'!$K$19:$O$19,1))))*AP54)))))</f>
        <v>1.7290779641252155E-2</v>
      </c>
      <c r="AR54" s="48">
        <f>IF($E54="",0,IF('07 Uspora casu'!$D$2="Jazdný čas",IFERROR(INDEX('07 Uspora casu'!$K21:$O21,MATCH(AR$52,'07 Uspora casu'!$K$19:$O$19,0))/60,IF(AR$52&lt;MIN('07 Uspora casu'!$K$19:$O$19),('07 Uspora casu'!$K21/'07 Uspora casu'!$L21)^(1/('07 Uspora casu'!$L$19-'07 Uspora casu'!$K$19))*AS54,IF(AR$52&gt;MAX('07 Uspora casu'!$K$19:$O$19),(INDEX('07 Uspora casu'!$K21:$O21,MATCH(AR$52,'07 Uspora casu'!$K$19:$O$19,1))/INDEX('07 Uspora casu'!$K21:$O21,MATCH(AR$52,'07 Uspora casu'!$K$19:$O$19,1)-1))^(1/(INDEX('07 Uspora casu'!$K$19:$O$19,MATCH(AR$52,'07 Uspora casu'!$K$19:$O$19,1))-INDEX('07 Uspora casu'!$K$19:$O$19,MATCH(AR$52,'07 Uspora casu'!$K$19:$O$19,1)-1)))*AQ54,(INDEX('07 Uspora casu'!$K21:$O21,MATCH(AR$52,'07 Uspora casu'!$K$19:$O$19,1)+1)/INDEX('07 Uspora casu'!$K21:$O21,MATCH(AR$52,'07 Uspora casu'!$K$19:$O$19,1)))^(1/(INDEX('07 Uspora casu'!$K$19:$O$19,MATCH(AR$52,'07 Uspora casu'!$K$19:$O$19,1)+1)-INDEX('07 Uspora casu'!$K$19:$O$19,MATCH(AR$52,'07 Uspora casu'!$K$19:$O$19,1))))*AQ54))),IFERROR($E54/INDEX('07 Uspora casu'!$K21:$O21,MATCH(AR$52,'07 Uspora casu'!$K$19:$O$19,0)),IF(AR$52&lt;MIN('07 Uspora casu'!$K$19:$O$19),('07 Uspora casu'!$L21/'07 Uspora casu'!$K21)^(1/('07 Uspora casu'!$L$19-'07 Uspora casu'!$K$19))*AS54,IF(AR$52&gt;MAX('07 Uspora casu'!$K$19:$O$19),(INDEX('07 Uspora casu'!$K21:$O21,MATCH(AR$52,'07 Uspora casu'!$K$19:$O$19,1)-1)/INDEX('07 Uspora casu'!$K21:$O21,MATCH(AR$52,'07 Uspora casu'!$K$19:$O$19,1)))^(1/(INDEX('07 Uspora casu'!$K$19:$O$19,MATCH(AR$52,'07 Uspora casu'!$K$19:$O$19,1))-INDEX('07 Uspora casu'!$K$19:$O$19,MATCH(AR$52,'07 Uspora casu'!$K$19:$O$19,1)-1)))*AQ54,(INDEX('07 Uspora casu'!$K21:$O21,MATCH(AR$52,'07 Uspora casu'!$K$19:$O$19,1))/INDEX('07 Uspora casu'!$K21:$O21,MATCH(AR$52,'07 Uspora casu'!$K$19:$O$19,1)+1))^(1/(INDEX('07 Uspora casu'!$K$19:$O$19,MATCH(AR$52,'07 Uspora casu'!$K$19:$O$19,1)+1)-INDEX('07 Uspora casu'!$K$19:$O$19,MATCH(AR$52,'07 Uspora casu'!$K$19:$O$19,1))))*AQ54)))))</f>
        <v>1.7290493218318267E-2</v>
      </c>
      <c r="AS54" s="48">
        <f>IF($E54="",0,IF('07 Uspora casu'!$D$2="Jazdný čas",IFERROR(INDEX('07 Uspora casu'!$K21:$O21,MATCH(AS$52,'07 Uspora casu'!$K$19:$O$19,0))/60,IF(AS$52&lt;MIN('07 Uspora casu'!$K$19:$O$19),('07 Uspora casu'!$K21/'07 Uspora casu'!$L21)^(1/('07 Uspora casu'!$L$19-'07 Uspora casu'!$K$19))*AT54,IF(AS$52&gt;MAX('07 Uspora casu'!$K$19:$O$19),(INDEX('07 Uspora casu'!$K21:$O21,MATCH(AS$52,'07 Uspora casu'!$K$19:$O$19,1))/INDEX('07 Uspora casu'!$K21:$O21,MATCH(AS$52,'07 Uspora casu'!$K$19:$O$19,1)-1))^(1/(INDEX('07 Uspora casu'!$K$19:$O$19,MATCH(AS$52,'07 Uspora casu'!$K$19:$O$19,1))-INDEX('07 Uspora casu'!$K$19:$O$19,MATCH(AS$52,'07 Uspora casu'!$K$19:$O$19,1)-1)))*AR54,(INDEX('07 Uspora casu'!$K21:$O21,MATCH(AS$52,'07 Uspora casu'!$K$19:$O$19,1)+1)/INDEX('07 Uspora casu'!$K21:$O21,MATCH(AS$52,'07 Uspora casu'!$K$19:$O$19,1)))^(1/(INDEX('07 Uspora casu'!$K$19:$O$19,MATCH(AS$52,'07 Uspora casu'!$K$19:$O$19,1)+1)-INDEX('07 Uspora casu'!$K$19:$O$19,MATCH(AS$52,'07 Uspora casu'!$K$19:$O$19,1))))*AR54))),IFERROR($E54/INDEX('07 Uspora casu'!$K21:$O21,MATCH(AS$52,'07 Uspora casu'!$K$19:$O$19,0)),IF(AS$52&lt;MIN('07 Uspora casu'!$K$19:$O$19),('07 Uspora casu'!$L21/'07 Uspora casu'!$K21)^(1/('07 Uspora casu'!$L$19-'07 Uspora casu'!$K$19))*AT54,IF(AS$52&gt;MAX('07 Uspora casu'!$K$19:$O$19),(INDEX('07 Uspora casu'!$K21:$O21,MATCH(AS$52,'07 Uspora casu'!$K$19:$O$19,1)-1)/INDEX('07 Uspora casu'!$K21:$O21,MATCH(AS$52,'07 Uspora casu'!$K$19:$O$19,1)))^(1/(INDEX('07 Uspora casu'!$K$19:$O$19,MATCH(AS$52,'07 Uspora casu'!$K$19:$O$19,1))-INDEX('07 Uspora casu'!$K$19:$O$19,MATCH(AS$52,'07 Uspora casu'!$K$19:$O$19,1)-1)))*AR54,(INDEX('07 Uspora casu'!$K21:$O21,MATCH(AS$52,'07 Uspora casu'!$K$19:$O$19,1))/INDEX('07 Uspora casu'!$K21:$O21,MATCH(AS$52,'07 Uspora casu'!$K$19:$O$19,1)+1))^(1/(INDEX('07 Uspora casu'!$K$19:$O$19,MATCH(AS$52,'07 Uspora casu'!$K$19:$O$19,1)+1)-INDEX('07 Uspora casu'!$K$19:$O$19,MATCH(AS$52,'07 Uspora casu'!$K$19:$O$19,1))))*AR54)))))</f>
        <v>1.7290206800128993E-2</v>
      </c>
      <c r="AT54" s="48">
        <f>IF($E54="",0,IF('07 Uspora casu'!$D$2="Jazdný čas",IFERROR(INDEX('07 Uspora casu'!$K21:$O21,MATCH(AT$52,'07 Uspora casu'!$K$19:$O$19,0))/60,IF(AT$52&lt;MIN('07 Uspora casu'!$K$19:$O$19),('07 Uspora casu'!$K21/'07 Uspora casu'!$L21)^(1/('07 Uspora casu'!$L$19-'07 Uspora casu'!$K$19))*AU54,IF(AT$52&gt;MAX('07 Uspora casu'!$K$19:$O$19),(INDEX('07 Uspora casu'!$K21:$O21,MATCH(AT$52,'07 Uspora casu'!$K$19:$O$19,1))/INDEX('07 Uspora casu'!$K21:$O21,MATCH(AT$52,'07 Uspora casu'!$K$19:$O$19,1)-1))^(1/(INDEX('07 Uspora casu'!$K$19:$O$19,MATCH(AT$52,'07 Uspora casu'!$K$19:$O$19,1))-INDEX('07 Uspora casu'!$K$19:$O$19,MATCH(AT$52,'07 Uspora casu'!$K$19:$O$19,1)-1)))*AS54,(INDEX('07 Uspora casu'!$K21:$O21,MATCH(AT$52,'07 Uspora casu'!$K$19:$O$19,1)+1)/INDEX('07 Uspora casu'!$K21:$O21,MATCH(AT$52,'07 Uspora casu'!$K$19:$O$19,1)))^(1/(INDEX('07 Uspora casu'!$K$19:$O$19,MATCH(AT$52,'07 Uspora casu'!$K$19:$O$19,1)+1)-INDEX('07 Uspora casu'!$K$19:$O$19,MATCH(AT$52,'07 Uspora casu'!$K$19:$O$19,1))))*AS54))),IFERROR($E54/INDEX('07 Uspora casu'!$K21:$O21,MATCH(AT$52,'07 Uspora casu'!$K$19:$O$19,0)),IF(AT$52&lt;MIN('07 Uspora casu'!$K$19:$O$19),('07 Uspora casu'!$L21/'07 Uspora casu'!$K21)^(1/('07 Uspora casu'!$L$19-'07 Uspora casu'!$K$19))*AU54,IF(AT$52&gt;MAX('07 Uspora casu'!$K$19:$O$19),(INDEX('07 Uspora casu'!$K21:$O21,MATCH(AT$52,'07 Uspora casu'!$K$19:$O$19,1)-1)/INDEX('07 Uspora casu'!$K21:$O21,MATCH(AT$52,'07 Uspora casu'!$K$19:$O$19,1)))^(1/(INDEX('07 Uspora casu'!$K$19:$O$19,MATCH(AT$52,'07 Uspora casu'!$K$19:$O$19,1))-INDEX('07 Uspora casu'!$K$19:$O$19,MATCH(AT$52,'07 Uspora casu'!$K$19:$O$19,1)-1)))*AS54,(INDEX('07 Uspora casu'!$K21:$O21,MATCH(AT$52,'07 Uspora casu'!$K$19:$O$19,1))/INDEX('07 Uspora casu'!$K21:$O21,MATCH(AT$52,'07 Uspora casu'!$K$19:$O$19,1)+1))^(1/(INDEX('07 Uspora casu'!$K$19:$O$19,MATCH(AT$52,'07 Uspora casu'!$K$19:$O$19,1)+1)-INDEX('07 Uspora casu'!$K$19:$O$19,MATCH(AT$52,'07 Uspora casu'!$K$19:$O$19,1))))*AS54)))))</f>
        <v>1.7289920386684258E-2</v>
      </c>
      <c r="AU54" s="48">
        <f>IF($E54="",0,IF('07 Uspora casu'!$D$2="Jazdný čas",IFERROR(INDEX('07 Uspora casu'!$K21:$O21,MATCH(AU$52,'07 Uspora casu'!$K$19:$O$19,0))/60,IF(AU$52&lt;MIN('07 Uspora casu'!$K$19:$O$19),('07 Uspora casu'!$K21/'07 Uspora casu'!$L21)^(1/('07 Uspora casu'!$L$19-'07 Uspora casu'!$K$19))*AV54,IF(AU$52&gt;MAX('07 Uspora casu'!$K$19:$O$19),(INDEX('07 Uspora casu'!$K21:$O21,MATCH(AU$52,'07 Uspora casu'!$K$19:$O$19,1))/INDEX('07 Uspora casu'!$K21:$O21,MATCH(AU$52,'07 Uspora casu'!$K$19:$O$19,1)-1))^(1/(INDEX('07 Uspora casu'!$K$19:$O$19,MATCH(AU$52,'07 Uspora casu'!$K$19:$O$19,1))-INDEX('07 Uspora casu'!$K$19:$O$19,MATCH(AU$52,'07 Uspora casu'!$K$19:$O$19,1)-1)))*AT54,(INDEX('07 Uspora casu'!$K21:$O21,MATCH(AU$52,'07 Uspora casu'!$K$19:$O$19,1)+1)/INDEX('07 Uspora casu'!$K21:$O21,MATCH(AU$52,'07 Uspora casu'!$K$19:$O$19,1)))^(1/(INDEX('07 Uspora casu'!$K$19:$O$19,MATCH(AU$52,'07 Uspora casu'!$K$19:$O$19,1)+1)-INDEX('07 Uspora casu'!$K$19:$O$19,MATCH(AU$52,'07 Uspora casu'!$K$19:$O$19,1))))*AT54))),IFERROR($E54/INDEX('07 Uspora casu'!$K21:$O21,MATCH(AU$52,'07 Uspora casu'!$K$19:$O$19,0)),IF(AU$52&lt;MIN('07 Uspora casu'!$K$19:$O$19),('07 Uspora casu'!$L21/'07 Uspora casu'!$K21)^(1/('07 Uspora casu'!$L$19-'07 Uspora casu'!$K$19))*AV54,IF(AU$52&gt;MAX('07 Uspora casu'!$K$19:$O$19),(INDEX('07 Uspora casu'!$K21:$O21,MATCH(AU$52,'07 Uspora casu'!$K$19:$O$19,1)-1)/INDEX('07 Uspora casu'!$K21:$O21,MATCH(AU$52,'07 Uspora casu'!$K$19:$O$19,1)))^(1/(INDEX('07 Uspora casu'!$K$19:$O$19,MATCH(AU$52,'07 Uspora casu'!$K$19:$O$19,1))-INDEX('07 Uspora casu'!$K$19:$O$19,MATCH(AU$52,'07 Uspora casu'!$K$19:$O$19,1)-1)))*AT54,(INDEX('07 Uspora casu'!$K21:$O21,MATCH(AU$52,'07 Uspora casu'!$K$19:$O$19,1))/INDEX('07 Uspora casu'!$K21:$O21,MATCH(AU$52,'07 Uspora casu'!$K$19:$O$19,1)+1))^(1/(INDEX('07 Uspora casu'!$K$19:$O$19,MATCH(AU$52,'07 Uspora casu'!$K$19:$O$19,1)+1)-INDEX('07 Uspora casu'!$K$19:$O$19,MATCH(AU$52,'07 Uspora casu'!$K$19:$O$19,1))))*AT54)))))</f>
        <v>1.7289633977983981E-2</v>
      </c>
      <c r="AV54" s="48">
        <f>IF($E54="",0,IF('07 Uspora casu'!$D$2="Jazdný čas",IFERROR(INDEX('07 Uspora casu'!$K21:$O21,MATCH(AV$52,'07 Uspora casu'!$K$19:$O$19,0))/60,IF(AV$52&lt;MIN('07 Uspora casu'!$K$19:$O$19),('07 Uspora casu'!$K21/'07 Uspora casu'!$L21)^(1/('07 Uspora casu'!$L$19-'07 Uspora casu'!$K$19))*AW54,IF(AV$52&gt;MAX('07 Uspora casu'!$K$19:$O$19),(INDEX('07 Uspora casu'!$K21:$O21,MATCH(AV$52,'07 Uspora casu'!$K$19:$O$19,1))/INDEX('07 Uspora casu'!$K21:$O21,MATCH(AV$52,'07 Uspora casu'!$K$19:$O$19,1)-1))^(1/(INDEX('07 Uspora casu'!$K$19:$O$19,MATCH(AV$52,'07 Uspora casu'!$K$19:$O$19,1))-INDEX('07 Uspora casu'!$K$19:$O$19,MATCH(AV$52,'07 Uspora casu'!$K$19:$O$19,1)-1)))*AU54,(INDEX('07 Uspora casu'!$K21:$O21,MATCH(AV$52,'07 Uspora casu'!$K$19:$O$19,1)+1)/INDEX('07 Uspora casu'!$K21:$O21,MATCH(AV$52,'07 Uspora casu'!$K$19:$O$19,1)))^(1/(INDEX('07 Uspora casu'!$K$19:$O$19,MATCH(AV$52,'07 Uspora casu'!$K$19:$O$19,1)+1)-INDEX('07 Uspora casu'!$K$19:$O$19,MATCH(AV$52,'07 Uspora casu'!$K$19:$O$19,1))))*AU54))),IFERROR($E54/INDEX('07 Uspora casu'!$K21:$O21,MATCH(AV$52,'07 Uspora casu'!$K$19:$O$19,0)),IF(AV$52&lt;MIN('07 Uspora casu'!$K$19:$O$19),('07 Uspora casu'!$L21/'07 Uspora casu'!$K21)^(1/('07 Uspora casu'!$L$19-'07 Uspora casu'!$K$19))*AW54,IF(AV$52&gt;MAX('07 Uspora casu'!$K$19:$O$19),(INDEX('07 Uspora casu'!$K21:$O21,MATCH(AV$52,'07 Uspora casu'!$K$19:$O$19,1)-1)/INDEX('07 Uspora casu'!$K21:$O21,MATCH(AV$52,'07 Uspora casu'!$K$19:$O$19,1)))^(1/(INDEX('07 Uspora casu'!$K$19:$O$19,MATCH(AV$52,'07 Uspora casu'!$K$19:$O$19,1))-INDEX('07 Uspora casu'!$K$19:$O$19,MATCH(AV$52,'07 Uspora casu'!$K$19:$O$19,1)-1)))*AU54,(INDEX('07 Uspora casu'!$K21:$O21,MATCH(AV$52,'07 Uspora casu'!$K$19:$O$19,1))/INDEX('07 Uspora casu'!$K21:$O21,MATCH(AV$52,'07 Uspora casu'!$K$19:$O$19,1)+1))^(1/(INDEX('07 Uspora casu'!$K$19:$O$19,MATCH(AV$52,'07 Uspora casu'!$K$19:$O$19,1)+1)-INDEX('07 Uspora casu'!$K$19:$O$19,MATCH(AV$52,'07 Uspora casu'!$K$19:$O$19,1))))*AU54)))))</f>
        <v>1.7289347574028082E-2</v>
      </c>
      <c r="AW54" s="48">
        <f>IF($E54="",0,IF('07 Uspora casu'!$D$2="Jazdný čas",IFERROR(INDEX('07 Uspora casu'!$K21:$O21,MATCH(AW$52,'07 Uspora casu'!$K$19:$O$19,0))/60,IF(AW$52&lt;MIN('07 Uspora casu'!$K$19:$O$19),('07 Uspora casu'!$K21/'07 Uspora casu'!$L21)^(1/('07 Uspora casu'!$L$19-'07 Uspora casu'!$K$19))*AX54,IF(AW$52&gt;MAX('07 Uspora casu'!$K$19:$O$19),(INDEX('07 Uspora casu'!$K21:$O21,MATCH(AW$52,'07 Uspora casu'!$K$19:$O$19,1))/INDEX('07 Uspora casu'!$K21:$O21,MATCH(AW$52,'07 Uspora casu'!$K$19:$O$19,1)-1))^(1/(INDEX('07 Uspora casu'!$K$19:$O$19,MATCH(AW$52,'07 Uspora casu'!$K$19:$O$19,1))-INDEX('07 Uspora casu'!$K$19:$O$19,MATCH(AW$52,'07 Uspora casu'!$K$19:$O$19,1)-1)))*AV54,(INDEX('07 Uspora casu'!$K21:$O21,MATCH(AW$52,'07 Uspora casu'!$K$19:$O$19,1)+1)/INDEX('07 Uspora casu'!$K21:$O21,MATCH(AW$52,'07 Uspora casu'!$K$19:$O$19,1)))^(1/(INDEX('07 Uspora casu'!$K$19:$O$19,MATCH(AW$52,'07 Uspora casu'!$K$19:$O$19,1)+1)-INDEX('07 Uspora casu'!$K$19:$O$19,MATCH(AW$52,'07 Uspora casu'!$K$19:$O$19,1))))*AV54))),IFERROR($E54/INDEX('07 Uspora casu'!$K21:$O21,MATCH(AW$52,'07 Uspora casu'!$K$19:$O$19,0)),IF(AW$52&lt;MIN('07 Uspora casu'!$K$19:$O$19),('07 Uspora casu'!$L21/'07 Uspora casu'!$K21)^(1/('07 Uspora casu'!$L$19-'07 Uspora casu'!$K$19))*AX54,IF(AW$52&gt;MAX('07 Uspora casu'!$K$19:$O$19),(INDEX('07 Uspora casu'!$K21:$O21,MATCH(AW$52,'07 Uspora casu'!$K$19:$O$19,1)-1)/INDEX('07 Uspora casu'!$K21:$O21,MATCH(AW$52,'07 Uspora casu'!$K$19:$O$19,1)))^(1/(INDEX('07 Uspora casu'!$K$19:$O$19,MATCH(AW$52,'07 Uspora casu'!$K$19:$O$19,1))-INDEX('07 Uspora casu'!$K$19:$O$19,MATCH(AW$52,'07 Uspora casu'!$K$19:$O$19,1)-1)))*AV54,(INDEX('07 Uspora casu'!$K21:$O21,MATCH(AW$52,'07 Uspora casu'!$K$19:$O$19,1))/INDEX('07 Uspora casu'!$K21:$O21,MATCH(AW$52,'07 Uspora casu'!$K$19:$O$19,1)+1))^(1/(INDEX('07 Uspora casu'!$K$19:$O$19,MATCH(AW$52,'07 Uspora casu'!$K$19:$O$19,1)+1)-INDEX('07 Uspora casu'!$K$19:$O$19,MATCH(AW$52,'07 Uspora casu'!$K$19:$O$19,1))))*AV54)))))</f>
        <v>1.7289061174816486E-2</v>
      </c>
      <c r="AX54" s="48">
        <f>IF($E54="",0,IF('07 Uspora casu'!$D$2="Jazdný čas",IFERROR(INDEX('07 Uspora casu'!$K21:$O21,MATCH(AX$52,'07 Uspora casu'!$K$19:$O$19,0))/60,IF(AX$52&lt;MIN('07 Uspora casu'!$K$19:$O$19),('07 Uspora casu'!$K21/'07 Uspora casu'!$L21)^(1/('07 Uspora casu'!$L$19-'07 Uspora casu'!$K$19))*AY54,IF(AX$52&gt;MAX('07 Uspora casu'!$K$19:$O$19),(INDEX('07 Uspora casu'!$K21:$O21,MATCH(AX$52,'07 Uspora casu'!$K$19:$O$19,1))/INDEX('07 Uspora casu'!$K21:$O21,MATCH(AX$52,'07 Uspora casu'!$K$19:$O$19,1)-1))^(1/(INDEX('07 Uspora casu'!$K$19:$O$19,MATCH(AX$52,'07 Uspora casu'!$K$19:$O$19,1))-INDEX('07 Uspora casu'!$K$19:$O$19,MATCH(AX$52,'07 Uspora casu'!$K$19:$O$19,1)-1)))*AW54,(INDEX('07 Uspora casu'!$K21:$O21,MATCH(AX$52,'07 Uspora casu'!$K$19:$O$19,1)+1)/INDEX('07 Uspora casu'!$K21:$O21,MATCH(AX$52,'07 Uspora casu'!$K$19:$O$19,1)))^(1/(INDEX('07 Uspora casu'!$K$19:$O$19,MATCH(AX$52,'07 Uspora casu'!$K$19:$O$19,1)+1)-INDEX('07 Uspora casu'!$K$19:$O$19,MATCH(AX$52,'07 Uspora casu'!$K$19:$O$19,1))))*AW54))),IFERROR($E54/INDEX('07 Uspora casu'!$K21:$O21,MATCH(AX$52,'07 Uspora casu'!$K$19:$O$19,0)),IF(AX$52&lt;MIN('07 Uspora casu'!$K$19:$O$19),('07 Uspora casu'!$L21/'07 Uspora casu'!$K21)^(1/('07 Uspora casu'!$L$19-'07 Uspora casu'!$K$19))*AY54,IF(AX$52&gt;MAX('07 Uspora casu'!$K$19:$O$19),(INDEX('07 Uspora casu'!$K21:$O21,MATCH(AX$52,'07 Uspora casu'!$K$19:$O$19,1)-1)/INDEX('07 Uspora casu'!$K21:$O21,MATCH(AX$52,'07 Uspora casu'!$K$19:$O$19,1)))^(1/(INDEX('07 Uspora casu'!$K$19:$O$19,MATCH(AX$52,'07 Uspora casu'!$K$19:$O$19,1))-INDEX('07 Uspora casu'!$K$19:$O$19,MATCH(AX$52,'07 Uspora casu'!$K$19:$O$19,1)-1)))*AW54,(INDEX('07 Uspora casu'!$K21:$O21,MATCH(AX$52,'07 Uspora casu'!$K$19:$O$19,1))/INDEX('07 Uspora casu'!$K21:$O21,MATCH(AX$52,'07 Uspora casu'!$K$19:$O$19,1)+1))^(1/(INDEX('07 Uspora casu'!$K$19:$O$19,MATCH(AX$52,'07 Uspora casu'!$K$19:$O$19,1)+1)-INDEX('07 Uspora casu'!$K$19:$O$19,MATCH(AX$52,'07 Uspora casu'!$K$19:$O$19,1))))*AW54)))))</f>
        <v>1.7288774780349112E-2</v>
      </c>
      <c r="AY54" s="48">
        <f>IF($E54="",0,IF('07 Uspora casu'!$D$2="Jazdný čas",IFERROR(INDEX('07 Uspora casu'!$K21:$O21,MATCH(AY$52,'07 Uspora casu'!$K$19:$O$19,0))/60,IF(AY$52&lt;MIN('07 Uspora casu'!$K$19:$O$19),('07 Uspora casu'!$K21/'07 Uspora casu'!$L21)^(1/('07 Uspora casu'!$L$19-'07 Uspora casu'!$K$19))*AZ54,IF(AY$52&gt;MAX('07 Uspora casu'!$K$19:$O$19),(INDEX('07 Uspora casu'!$K21:$O21,MATCH(AY$52,'07 Uspora casu'!$K$19:$O$19,1))/INDEX('07 Uspora casu'!$K21:$O21,MATCH(AY$52,'07 Uspora casu'!$K$19:$O$19,1)-1))^(1/(INDEX('07 Uspora casu'!$K$19:$O$19,MATCH(AY$52,'07 Uspora casu'!$K$19:$O$19,1))-INDEX('07 Uspora casu'!$K$19:$O$19,MATCH(AY$52,'07 Uspora casu'!$K$19:$O$19,1)-1)))*AX54,(INDEX('07 Uspora casu'!$K21:$O21,MATCH(AY$52,'07 Uspora casu'!$K$19:$O$19,1)+1)/INDEX('07 Uspora casu'!$K21:$O21,MATCH(AY$52,'07 Uspora casu'!$K$19:$O$19,1)))^(1/(INDEX('07 Uspora casu'!$K$19:$O$19,MATCH(AY$52,'07 Uspora casu'!$K$19:$O$19,1)+1)-INDEX('07 Uspora casu'!$K$19:$O$19,MATCH(AY$52,'07 Uspora casu'!$K$19:$O$19,1))))*AX54))),IFERROR($E54/INDEX('07 Uspora casu'!$K21:$O21,MATCH(AY$52,'07 Uspora casu'!$K$19:$O$19,0)),IF(AY$52&lt;MIN('07 Uspora casu'!$K$19:$O$19),('07 Uspora casu'!$L21/'07 Uspora casu'!$K21)^(1/('07 Uspora casu'!$L$19-'07 Uspora casu'!$K$19))*AZ54,IF(AY$52&gt;MAX('07 Uspora casu'!$K$19:$O$19),(INDEX('07 Uspora casu'!$K21:$O21,MATCH(AY$52,'07 Uspora casu'!$K$19:$O$19,1)-1)/INDEX('07 Uspora casu'!$K21:$O21,MATCH(AY$52,'07 Uspora casu'!$K$19:$O$19,1)))^(1/(INDEX('07 Uspora casu'!$K$19:$O$19,MATCH(AY$52,'07 Uspora casu'!$K$19:$O$19,1))-INDEX('07 Uspora casu'!$K$19:$O$19,MATCH(AY$52,'07 Uspora casu'!$K$19:$O$19,1)-1)))*AX54,(INDEX('07 Uspora casu'!$K21:$O21,MATCH(AY$52,'07 Uspora casu'!$K$19:$O$19,1))/INDEX('07 Uspora casu'!$K21:$O21,MATCH(AY$52,'07 Uspora casu'!$K$19:$O$19,1)+1))^(1/(INDEX('07 Uspora casu'!$K$19:$O$19,MATCH(AY$52,'07 Uspora casu'!$K$19:$O$19,1)+1)-INDEX('07 Uspora casu'!$K$19:$O$19,MATCH(AY$52,'07 Uspora casu'!$K$19:$O$19,1))))*AX54)))))</f>
        <v>1.728848839062588E-2</v>
      </c>
      <c r="AZ54" s="48">
        <f>IF($E54="",0,IF('07 Uspora casu'!$D$2="Jazdný čas",IFERROR(INDEX('07 Uspora casu'!$K21:$O21,MATCH(AZ$52,'07 Uspora casu'!$K$19:$O$19,0))/60,IF(AZ$52&lt;MIN('07 Uspora casu'!$K$19:$O$19),('07 Uspora casu'!$K21/'07 Uspora casu'!$L21)^(1/('07 Uspora casu'!$L$19-'07 Uspora casu'!$K$19))*BA54,IF(AZ$52&gt;MAX('07 Uspora casu'!$K$19:$O$19),(INDEX('07 Uspora casu'!$K21:$O21,MATCH(AZ$52,'07 Uspora casu'!$K$19:$O$19,1))/INDEX('07 Uspora casu'!$K21:$O21,MATCH(AZ$52,'07 Uspora casu'!$K$19:$O$19,1)-1))^(1/(INDEX('07 Uspora casu'!$K$19:$O$19,MATCH(AZ$52,'07 Uspora casu'!$K$19:$O$19,1))-INDEX('07 Uspora casu'!$K$19:$O$19,MATCH(AZ$52,'07 Uspora casu'!$K$19:$O$19,1)-1)))*AY54,(INDEX('07 Uspora casu'!$K21:$O21,MATCH(AZ$52,'07 Uspora casu'!$K$19:$O$19,1)+1)/INDEX('07 Uspora casu'!$K21:$O21,MATCH(AZ$52,'07 Uspora casu'!$K$19:$O$19,1)))^(1/(INDEX('07 Uspora casu'!$K$19:$O$19,MATCH(AZ$52,'07 Uspora casu'!$K$19:$O$19,1)+1)-INDEX('07 Uspora casu'!$K$19:$O$19,MATCH(AZ$52,'07 Uspora casu'!$K$19:$O$19,1))))*AY54))),IFERROR($E54/INDEX('07 Uspora casu'!$K21:$O21,MATCH(AZ$52,'07 Uspora casu'!$K$19:$O$19,0)),IF(AZ$52&lt;MIN('07 Uspora casu'!$K$19:$O$19),('07 Uspora casu'!$L21/'07 Uspora casu'!$K21)^(1/('07 Uspora casu'!$L$19-'07 Uspora casu'!$K$19))*BA54,IF(AZ$52&gt;MAX('07 Uspora casu'!$K$19:$O$19),(INDEX('07 Uspora casu'!$K21:$O21,MATCH(AZ$52,'07 Uspora casu'!$K$19:$O$19,1)-1)/INDEX('07 Uspora casu'!$K21:$O21,MATCH(AZ$52,'07 Uspora casu'!$K$19:$O$19,1)))^(1/(INDEX('07 Uspora casu'!$K$19:$O$19,MATCH(AZ$52,'07 Uspora casu'!$K$19:$O$19,1))-INDEX('07 Uspora casu'!$K$19:$O$19,MATCH(AZ$52,'07 Uspora casu'!$K$19:$O$19,1)-1)))*AY54,(INDEX('07 Uspora casu'!$K21:$O21,MATCH(AZ$52,'07 Uspora casu'!$K$19:$O$19,1))/INDEX('07 Uspora casu'!$K21:$O21,MATCH(AZ$52,'07 Uspora casu'!$K$19:$O$19,1)+1))^(1/(INDEX('07 Uspora casu'!$K$19:$O$19,MATCH(AZ$52,'07 Uspora casu'!$K$19:$O$19,1)+1)-INDEX('07 Uspora casu'!$K$19:$O$19,MATCH(AZ$52,'07 Uspora casu'!$K$19:$O$19,1))))*AY54)))))</f>
        <v>1.7288202005646715E-2</v>
      </c>
      <c r="BA54" s="48">
        <f>IF($E54="",0,IF('07 Uspora casu'!$D$2="Jazdný čas",IFERROR(INDEX('07 Uspora casu'!$K21:$O21,MATCH(BA$52,'07 Uspora casu'!$K$19:$O$19,0))/60,IF(BA$52&lt;MIN('07 Uspora casu'!$K$19:$O$19),('07 Uspora casu'!$K21/'07 Uspora casu'!$L21)^(1/('07 Uspora casu'!$L$19-'07 Uspora casu'!$K$19))*BB54,IF(BA$52&gt;MAX('07 Uspora casu'!$K$19:$O$19),(INDEX('07 Uspora casu'!$K21:$O21,MATCH(BA$52,'07 Uspora casu'!$K$19:$O$19,1))/INDEX('07 Uspora casu'!$K21:$O21,MATCH(BA$52,'07 Uspora casu'!$K$19:$O$19,1)-1))^(1/(INDEX('07 Uspora casu'!$K$19:$O$19,MATCH(BA$52,'07 Uspora casu'!$K$19:$O$19,1))-INDEX('07 Uspora casu'!$K$19:$O$19,MATCH(BA$52,'07 Uspora casu'!$K$19:$O$19,1)-1)))*AZ54,(INDEX('07 Uspora casu'!$K21:$O21,MATCH(BA$52,'07 Uspora casu'!$K$19:$O$19,1)+1)/INDEX('07 Uspora casu'!$K21:$O21,MATCH(BA$52,'07 Uspora casu'!$K$19:$O$19,1)))^(1/(INDEX('07 Uspora casu'!$K$19:$O$19,MATCH(BA$52,'07 Uspora casu'!$K$19:$O$19,1)+1)-INDEX('07 Uspora casu'!$K$19:$O$19,MATCH(BA$52,'07 Uspora casu'!$K$19:$O$19,1))))*AZ54))),IFERROR($E54/INDEX('07 Uspora casu'!$K21:$O21,MATCH(BA$52,'07 Uspora casu'!$K$19:$O$19,0)),IF(BA$52&lt;MIN('07 Uspora casu'!$K$19:$O$19),('07 Uspora casu'!$L21/'07 Uspora casu'!$K21)^(1/('07 Uspora casu'!$L$19-'07 Uspora casu'!$K$19))*BB54,IF(BA$52&gt;MAX('07 Uspora casu'!$K$19:$O$19),(INDEX('07 Uspora casu'!$K21:$O21,MATCH(BA$52,'07 Uspora casu'!$K$19:$O$19,1)-1)/INDEX('07 Uspora casu'!$K21:$O21,MATCH(BA$52,'07 Uspora casu'!$K$19:$O$19,1)))^(1/(INDEX('07 Uspora casu'!$K$19:$O$19,MATCH(BA$52,'07 Uspora casu'!$K$19:$O$19,1))-INDEX('07 Uspora casu'!$K$19:$O$19,MATCH(BA$52,'07 Uspora casu'!$K$19:$O$19,1)-1)))*AZ54,(INDEX('07 Uspora casu'!$K21:$O21,MATCH(BA$52,'07 Uspora casu'!$K$19:$O$19,1))/INDEX('07 Uspora casu'!$K21:$O21,MATCH(BA$52,'07 Uspora casu'!$K$19:$O$19,1)+1))^(1/(INDEX('07 Uspora casu'!$K$19:$O$19,MATCH(BA$52,'07 Uspora casu'!$K$19:$O$19,1)+1)-INDEX('07 Uspora casu'!$K$19:$O$19,MATCH(BA$52,'07 Uspora casu'!$K$19:$O$19,1))))*AZ54)))))</f>
        <v>1.7287915625411536E-2</v>
      </c>
      <c r="BB54" s="48">
        <f>IF($E54="",0,IF('07 Uspora casu'!$D$2="Jazdný čas",IFERROR(INDEX('07 Uspora casu'!$K21:$O21,MATCH(BB$52,'07 Uspora casu'!$K$19:$O$19,0))/60,IF(BB$52&lt;MIN('07 Uspora casu'!$K$19:$O$19),('07 Uspora casu'!$K21/'07 Uspora casu'!$L21)^(1/('07 Uspora casu'!$L$19-'07 Uspora casu'!$K$19))*BC54,IF(BB$52&gt;MAX('07 Uspora casu'!$K$19:$O$19),(INDEX('07 Uspora casu'!$K21:$O21,MATCH(BB$52,'07 Uspora casu'!$K$19:$O$19,1))/INDEX('07 Uspora casu'!$K21:$O21,MATCH(BB$52,'07 Uspora casu'!$K$19:$O$19,1)-1))^(1/(INDEX('07 Uspora casu'!$K$19:$O$19,MATCH(BB$52,'07 Uspora casu'!$K$19:$O$19,1))-INDEX('07 Uspora casu'!$K$19:$O$19,MATCH(BB$52,'07 Uspora casu'!$K$19:$O$19,1)-1)))*BA54,(INDEX('07 Uspora casu'!$K21:$O21,MATCH(BB$52,'07 Uspora casu'!$K$19:$O$19,1)+1)/INDEX('07 Uspora casu'!$K21:$O21,MATCH(BB$52,'07 Uspora casu'!$K$19:$O$19,1)))^(1/(INDEX('07 Uspora casu'!$K$19:$O$19,MATCH(BB$52,'07 Uspora casu'!$K$19:$O$19,1)+1)-INDEX('07 Uspora casu'!$K$19:$O$19,MATCH(BB$52,'07 Uspora casu'!$K$19:$O$19,1))))*BA54))),IFERROR($E54/INDEX('07 Uspora casu'!$K21:$O21,MATCH(BB$52,'07 Uspora casu'!$K$19:$O$19,0)),IF(BB$52&lt;MIN('07 Uspora casu'!$K$19:$O$19),('07 Uspora casu'!$L21/'07 Uspora casu'!$K21)^(1/('07 Uspora casu'!$L$19-'07 Uspora casu'!$K$19))*BC54,IF(BB$52&gt;MAX('07 Uspora casu'!$K$19:$O$19),(INDEX('07 Uspora casu'!$K21:$O21,MATCH(BB$52,'07 Uspora casu'!$K$19:$O$19,1)-1)/INDEX('07 Uspora casu'!$K21:$O21,MATCH(BB$52,'07 Uspora casu'!$K$19:$O$19,1)))^(1/(INDEX('07 Uspora casu'!$K$19:$O$19,MATCH(BB$52,'07 Uspora casu'!$K$19:$O$19,1))-INDEX('07 Uspora casu'!$K$19:$O$19,MATCH(BB$52,'07 Uspora casu'!$K$19:$O$19,1)-1)))*BA54,(INDEX('07 Uspora casu'!$K21:$O21,MATCH(BB$52,'07 Uspora casu'!$K$19:$O$19,1))/INDEX('07 Uspora casu'!$K21:$O21,MATCH(BB$52,'07 Uspora casu'!$K$19:$O$19,1)+1))^(1/(INDEX('07 Uspora casu'!$K$19:$O$19,MATCH(BB$52,'07 Uspora casu'!$K$19:$O$19,1)+1)-INDEX('07 Uspora casu'!$K$19:$O$19,MATCH(BB$52,'07 Uspora casu'!$K$19:$O$19,1))))*BA54)))))</f>
        <v>1.7287629249920264E-2</v>
      </c>
      <c r="BC54" s="48">
        <f>IF($E54="",0,IF('07 Uspora casu'!$D$2="Jazdný čas",IFERROR(INDEX('07 Uspora casu'!$K21:$O21,MATCH(BC$52,'07 Uspora casu'!$K$19:$O$19,0))/60,IF(BC$52&lt;MIN('07 Uspora casu'!$K$19:$O$19),('07 Uspora casu'!$K21/'07 Uspora casu'!$L21)^(1/('07 Uspora casu'!$L$19-'07 Uspora casu'!$K$19))*BD54,IF(BC$52&gt;MAX('07 Uspora casu'!$K$19:$O$19),(INDEX('07 Uspora casu'!$K21:$O21,MATCH(BC$52,'07 Uspora casu'!$K$19:$O$19,1))/INDEX('07 Uspora casu'!$K21:$O21,MATCH(BC$52,'07 Uspora casu'!$K$19:$O$19,1)-1))^(1/(INDEX('07 Uspora casu'!$K$19:$O$19,MATCH(BC$52,'07 Uspora casu'!$K$19:$O$19,1))-INDEX('07 Uspora casu'!$K$19:$O$19,MATCH(BC$52,'07 Uspora casu'!$K$19:$O$19,1)-1)))*BB54,(INDEX('07 Uspora casu'!$K21:$O21,MATCH(BC$52,'07 Uspora casu'!$K$19:$O$19,1)+1)/INDEX('07 Uspora casu'!$K21:$O21,MATCH(BC$52,'07 Uspora casu'!$K$19:$O$19,1)))^(1/(INDEX('07 Uspora casu'!$K$19:$O$19,MATCH(BC$52,'07 Uspora casu'!$K$19:$O$19,1)+1)-INDEX('07 Uspora casu'!$K$19:$O$19,MATCH(BC$52,'07 Uspora casu'!$K$19:$O$19,1))))*BB54))),IFERROR($E54/INDEX('07 Uspora casu'!$K21:$O21,MATCH(BC$52,'07 Uspora casu'!$K$19:$O$19,0)),IF(BC$52&lt;MIN('07 Uspora casu'!$K$19:$O$19),('07 Uspora casu'!$L21/'07 Uspora casu'!$K21)^(1/('07 Uspora casu'!$L$19-'07 Uspora casu'!$K$19))*BD54,IF(BC$52&gt;MAX('07 Uspora casu'!$K$19:$O$19),(INDEX('07 Uspora casu'!$K21:$O21,MATCH(BC$52,'07 Uspora casu'!$K$19:$O$19,1)-1)/INDEX('07 Uspora casu'!$K21:$O21,MATCH(BC$52,'07 Uspora casu'!$K$19:$O$19,1)))^(1/(INDEX('07 Uspora casu'!$K$19:$O$19,MATCH(BC$52,'07 Uspora casu'!$K$19:$O$19,1))-INDEX('07 Uspora casu'!$K$19:$O$19,MATCH(BC$52,'07 Uspora casu'!$K$19:$O$19,1)-1)))*BB54,(INDEX('07 Uspora casu'!$K21:$O21,MATCH(BC$52,'07 Uspora casu'!$K$19:$O$19,1))/INDEX('07 Uspora casu'!$K21:$O21,MATCH(BC$52,'07 Uspora casu'!$K$19:$O$19,1)+1))^(1/(INDEX('07 Uspora casu'!$K$19:$O$19,MATCH(BC$52,'07 Uspora casu'!$K$19:$O$19,1)+1)-INDEX('07 Uspora casu'!$K$19:$O$19,MATCH(BC$52,'07 Uspora casu'!$K$19:$O$19,1))))*BB54)))))</f>
        <v>1.7287342879172822E-2</v>
      </c>
    </row>
    <row r="55" spans="2:55" x14ac:dyDescent="0.2">
      <c r="B55" s="5">
        <v>2</v>
      </c>
      <c r="C55" s="5">
        <f>IF(ISBLANK('07 Uspora casu'!C22)=TRUE,"",'07 Uspora casu'!C22)</f>
        <v>90781</v>
      </c>
      <c r="D55" s="5" t="str">
        <f>IF(ISBLANK('07 Uspora casu'!D22)=TRUE,"",'07 Uspora casu'!D22)</f>
        <v>I/59 Tvrdošín - pred okružnou</v>
      </c>
      <c r="E55" s="5">
        <f>IF(ISBLANK('07 Uspora casu'!E22)=TRUE,"",'07 Uspora casu'!E22)</f>
        <v>1.42</v>
      </c>
      <c r="F55" s="48">
        <f>IF($E55="",0,IF('07 Uspora casu'!$D$2="Jazdný čas",IFERROR(INDEX('07 Uspora casu'!$K22:$O22,MATCH(F$52,'07 Uspora casu'!$K$19:$O$19,0))/60,IF(F$52&lt;MIN('07 Uspora casu'!$K$19:$O$19),('07 Uspora casu'!$K22/'07 Uspora casu'!$L22)^(1/('07 Uspora casu'!$L$19-'07 Uspora casu'!$K$19))*G55,IF(F$52&gt;MAX('07 Uspora casu'!$K$19:$O$19),(INDEX('07 Uspora casu'!$K22:$O22,MATCH(F$52,'07 Uspora casu'!$K$19:$O$19,1))/INDEX('07 Uspora casu'!$K22:$O22,MATCH(F$52,'07 Uspora casu'!$K$19:$O$19,1)-1))^(1/(INDEX('07 Uspora casu'!$K$19:$O$19,MATCH(F$52,'07 Uspora casu'!$K$19:$O$19,1))-INDEX('07 Uspora casu'!$K$19:$O$19,MATCH(F$52,'07 Uspora casu'!$K$19:$O$19,1)-1)))*E55,(INDEX('07 Uspora casu'!$K22:$O22,MATCH(F$52,'07 Uspora casu'!$K$19:$O$19,1)+1)/INDEX('07 Uspora casu'!$K22:$O22,MATCH(F$52,'07 Uspora casu'!$K$19:$O$19,1)))^(1/(INDEX('07 Uspora casu'!$K$19:$O$19,MATCH(F$52,'07 Uspora casu'!$K$19:$O$19,1)+1)-INDEX('07 Uspora casu'!$K$19:$O$19,MATCH(F$52,'07 Uspora casu'!$K$19:$O$19,1))))*E55))),IFERROR($E55/INDEX('07 Uspora casu'!$K22:$O22,MATCH(F$52,'07 Uspora casu'!$K$19:$O$19,0)),IF(F$52&lt;MIN('07 Uspora casu'!$K$19:$O$19),('07 Uspora casu'!$L22/'07 Uspora casu'!$K22)^(1/('07 Uspora casu'!$L$19-'07 Uspora casu'!$K$19))*G55,IF(F$52&gt;MAX('07 Uspora casu'!$K$19:$O$19),(INDEX('07 Uspora casu'!$K22:$O22,MATCH(F$52,'07 Uspora casu'!$K$19:$O$19,1)-1)/INDEX('07 Uspora casu'!$K22:$O22,MATCH(F$52,'07 Uspora casu'!$K$19:$O$19,1)))^(1/(INDEX('07 Uspora casu'!$K$19:$O$19,MATCH(F$52,'07 Uspora casu'!$K$19:$O$19,1))-INDEX('07 Uspora casu'!$K$19:$O$19,MATCH(F$52,'07 Uspora casu'!$K$19:$O$19,1)-1)))*E55,(INDEX('07 Uspora casu'!$K22:$O22,MATCH(F$52,'07 Uspora casu'!$K$19:$O$19,1))/INDEX('07 Uspora casu'!$K22:$O22,MATCH(F$52,'07 Uspora casu'!$K$19:$O$19,1)+1))^(1/(INDEX('07 Uspora casu'!$K$19:$O$19,MATCH(F$52,'07 Uspora casu'!$K$19:$O$19,1)+1)-INDEX('07 Uspora casu'!$K$19:$O$19,MATCH(F$52,'07 Uspora casu'!$K$19:$O$19,1))))*E55)))))</f>
        <v>2.8704265211239133E-2</v>
      </c>
      <c r="G55" s="48">
        <f>IF($E55="",0,IF('07 Uspora casu'!$D$2="Jazdný čas",IFERROR(INDEX('07 Uspora casu'!$K22:$O22,MATCH(G$52,'07 Uspora casu'!$K$19:$O$19,0))/60,IF(G$52&lt;MIN('07 Uspora casu'!$K$19:$O$19),('07 Uspora casu'!$K22/'07 Uspora casu'!$L22)^(1/('07 Uspora casu'!$L$19-'07 Uspora casu'!$K$19))*H55,IF(G$52&gt;MAX('07 Uspora casu'!$K$19:$O$19),(INDEX('07 Uspora casu'!$K22:$O22,MATCH(G$52,'07 Uspora casu'!$K$19:$O$19,1))/INDEX('07 Uspora casu'!$K22:$O22,MATCH(G$52,'07 Uspora casu'!$K$19:$O$19,1)-1))^(1/(INDEX('07 Uspora casu'!$K$19:$O$19,MATCH(G$52,'07 Uspora casu'!$K$19:$O$19,1))-INDEX('07 Uspora casu'!$K$19:$O$19,MATCH(G$52,'07 Uspora casu'!$K$19:$O$19,1)-1)))*F55,(INDEX('07 Uspora casu'!$K22:$O22,MATCH(G$52,'07 Uspora casu'!$K$19:$O$19,1)+1)/INDEX('07 Uspora casu'!$K22:$O22,MATCH(G$52,'07 Uspora casu'!$K$19:$O$19,1)))^(1/(INDEX('07 Uspora casu'!$K$19:$O$19,MATCH(G$52,'07 Uspora casu'!$K$19:$O$19,1)+1)-INDEX('07 Uspora casu'!$K$19:$O$19,MATCH(G$52,'07 Uspora casu'!$K$19:$O$19,1))))*F55))),IFERROR($E55/INDEX('07 Uspora casu'!$K22:$O22,MATCH(G$52,'07 Uspora casu'!$K$19:$O$19,0)),IF(G$52&lt;MIN('07 Uspora casu'!$K$19:$O$19),('07 Uspora casu'!$L22/'07 Uspora casu'!$K22)^(1/('07 Uspora casu'!$L$19-'07 Uspora casu'!$K$19))*H55,IF(G$52&gt;MAX('07 Uspora casu'!$K$19:$O$19),(INDEX('07 Uspora casu'!$K22:$O22,MATCH(G$52,'07 Uspora casu'!$K$19:$O$19,1)-1)/INDEX('07 Uspora casu'!$K22:$O22,MATCH(G$52,'07 Uspora casu'!$K$19:$O$19,1)))^(1/(INDEX('07 Uspora casu'!$K$19:$O$19,MATCH(G$52,'07 Uspora casu'!$K$19:$O$19,1))-INDEX('07 Uspora casu'!$K$19:$O$19,MATCH(G$52,'07 Uspora casu'!$K$19:$O$19,1)-1)))*F55,(INDEX('07 Uspora casu'!$K22:$O22,MATCH(G$52,'07 Uspora casu'!$K$19:$O$19,1))/INDEX('07 Uspora casu'!$K22:$O22,MATCH(G$52,'07 Uspora casu'!$K$19:$O$19,1)+1))^(1/(INDEX('07 Uspora casu'!$K$19:$O$19,MATCH(G$52,'07 Uspora casu'!$K$19:$O$19,1)+1)-INDEX('07 Uspora casu'!$K$19:$O$19,MATCH(G$52,'07 Uspora casu'!$K$19:$O$19,1))))*F55)))))</f>
        <v>2.823923124313401E-2</v>
      </c>
      <c r="H55" s="48">
        <f>IF($E55="",0,IF('07 Uspora casu'!$D$2="Jazdný čas",IFERROR(INDEX('07 Uspora casu'!$K22:$O22,MATCH(H$52,'07 Uspora casu'!$K$19:$O$19,0))/60,IF(H$52&lt;MIN('07 Uspora casu'!$K$19:$O$19),('07 Uspora casu'!$K22/'07 Uspora casu'!$L22)^(1/('07 Uspora casu'!$L$19-'07 Uspora casu'!$K$19))*I55,IF(H$52&gt;MAX('07 Uspora casu'!$K$19:$O$19),(INDEX('07 Uspora casu'!$K22:$O22,MATCH(H$52,'07 Uspora casu'!$K$19:$O$19,1))/INDEX('07 Uspora casu'!$K22:$O22,MATCH(H$52,'07 Uspora casu'!$K$19:$O$19,1)-1))^(1/(INDEX('07 Uspora casu'!$K$19:$O$19,MATCH(H$52,'07 Uspora casu'!$K$19:$O$19,1))-INDEX('07 Uspora casu'!$K$19:$O$19,MATCH(H$52,'07 Uspora casu'!$K$19:$O$19,1)-1)))*G55,(INDEX('07 Uspora casu'!$K22:$O22,MATCH(H$52,'07 Uspora casu'!$K$19:$O$19,1)+1)/INDEX('07 Uspora casu'!$K22:$O22,MATCH(H$52,'07 Uspora casu'!$K$19:$O$19,1)))^(1/(INDEX('07 Uspora casu'!$K$19:$O$19,MATCH(H$52,'07 Uspora casu'!$K$19:$O$19,1)+1)-INDEX('07 Uspora casu'!$K$19:$O$19,MATCH(H$52,'07 Uspora casu'!$K$19:$O$19,1))))*G55))),IFERROR($E55/INDEX('07 Uspora casu'!$K22:$O22,MATCH(H$52,'07 Uspora casu'!$K$19:$O$19,0)),IF(H$52&lt;MIN('07 Uspora casu'!$K$19:$O$19),('07 Uspora casu'!$L22/'07 Uspora casu'!$K22)^(1/('07 Uspora casu'!$L$19-'07 Uspora casu'!$K$19))*I55,IF(H$52&gt;MAX('07 Uspora casu'!$K$19:$O$19),(INDEX('07 Uspora casu'!$K22:$O22,MATCH(H$52,'07 Uspora casu'!$K$19:$O$19,1)-1)/INDEX('07 Uspora casu'!$K22:$O22,MATCH(H$52,'07 Uspora casu'!$K$19:$O$19,1)))^(1/(INDEX('07 Uspora casu'!$K$19:$O$19,MATCH(H$52,'07 Uspora casu'!$K$19:$O$19,1))-INDEX('07 Uspora casu'!$K$19:$O$19,MATCH(H$52,'07 Uspora casu'!$K$19:$O$19,1)-1)))*G55,(INDEX('07 Uspora casu'!$K22:$O22,MATCH(H$52,'07 Uspora casu'!$K$19:$O$19,1))/INDEX('07 Uspora casu'!$K22:$O22,MATCH(H$52,'07 Uspora casu'!$K$19:$O$19,1)+1))^(1/(INDEX('07 Uspora casu'!$K$19:$O$19,MATCH(H$52,'07 Uspora casu'!$K$19:$O$19,1)+1)-INDEX('07 Uspora casu'!$K$19:$O$19,MATCH(H$52,'07 Uspora casu'!$K$19:$O$19,1))))*G55)))))</f>
        <v>2.7781731228255006E-2</v>
      </c>
      <c r="I55" s="48">
        <f>IF($E55="",0,IF('07 Uspora casu'!$D$2="Jazdný čas",IFERROR(INDEX('07 Uspora casu'!$K22:$O22,MATCH(I$52,'07 Uspora casu'!$K$19:$O$19,0))/60,IF(I$52&lt;MIN('07 Uspora casu'!$K$19:$O$19),('07 Uspora casu'!$K22/'07 Uspora casu'!$L22)^(1/('07 Uspora casu'!$L$19-'07 Uspora casu'!$K$19))*J55,IF(I$52&gt;MAX('07 Uspora casu'!$K$19:$O$19),(INDEX('07 Uspora casu'!$K22:$O22,MATCH(I$52,'07 Uspora casu'!$K$19:$O$19,1))/INDEX('07 Uspora casu'!$K22:$O22,MATCH(I$52,'07 Uspora casu'!$K$19:$O$19,1)-1))^(1/(INDEX('07 Uspora casu'!$K$19:$O$19,MATCH(I$52,'07 Uspora casu'!$K$19:$O$19,1))-INDEX('07 Uspora casu'!$K$19:$O$19,MATCH(I$52,'07 Uspora casu'!$K$19:$O$19,1)-1)))*H55,(INDEX('07 Uspora casu'!$K22:$O22,MATCH(I$52,'07 Uspora casu'!$K$19:$O$19,1)+1)/INDEX('07 Uspora casu'!$K22:$O22,MATCH(I$52,'07 Uspora casu'!$K$19:$O$19,1)))^(1/(INDEX('07 Uspora casu'!$K$19:$O$19,MATCH(I$52,'07 Uspora casu'!$K$19:$O$19,1)+1)-INDEX('07 Uspora casu'!$K$19:$O$19,MATCH(I$52,'07 Uspora casu'!$K$19:$O$19,1))))*H55))),IFERROR($E55/INDEX('07 Uspora casu'!$K22:$O22,MATCH(I$52,'07 Uspora casu'!$K$19:$O$19,0)),IF(I$52&lt;MIN('07 Uspora casu'!$K$19:$O$19),('07 Uspora casu'!$L22/'07 Uspora casu'!$K22)^(1/('07 Uspora casu'!$L$19-'07 Uspora casu'!$K$19))*J55,IF(I$52&gt;MAX('07 Uspora casu'!$K$19:$O$19),(INDEX('07 Uspora casu'!$K22:$O22,MATCH(I$52,'07 Uspora casu'!$K$19:$O$19,1)-1)/INDEX('07 Uspora casu'!$K22:$O22,MATCH(I$52,'07 Uspora casu'!$K$19:$O$19,1)))^(1/(INDEX('07 Uspora casu'!$K$19:$O$19,MATCH(I$52,'07 Uspora casu'!$K$19:$O$19,1))-INDEX('07 Uspora casu'!$K$19:$O$19,MATCH(I$52,'07 Uspora casu'!$K$19:$O$19,1)-1)))*H55,(INDEX('07 Uspora casu'!$K22:$O22,MATCH(I$52,'07 Uspora casu'!$K$19:$O$19,1))/INDEX('07 Uspora casu'!$K22:$O22,MATCH(I$52,'07 Uspora casu'!$K$19:$O$19,1)+1))^(1/(INDEX('07 Uspora casu'!$K$19:$O$19,MATCH(I$52,'07 Uspora casu'!$K$19:$O$19,1)+1)-INDEX('07 Uspora casu'!$K$19:$O$19,MATCH(I$52,'07 Uspora casu'!$K$19:$O$19,1))))*H55)))))</f>
        <v>2.7331643110031837E-2</v>
      </c>
      <c r="J55" s="48">
        <f>IF($E55="",0,IF('07 Uspora casu'!$D$2="Jazdný čas",IFERROR(INDEX('07 Uspora casu'!$K22:$O22,MATCH(J$52,'07 Uspora casu'!$K$19:$O$19,0))/60,IF(J$52&lt;MIN('07 Uspora casu'!$K$19:$O$19),('07 Uspora casu'!$K22/'07 Uspora casu'!$L22)^(1/('07 Uspora casu'!$L$19-'07 Uspora casu'!$K$19))*K55,IF(J$52&gt;MAX('07 Uspora casu'!$K$19:$O$19),(INDEX('07 Uspora casu'!$K22:$O22,MATCH(J$52,'07 Uspora casu'!$K$19:$O$19,1))/INDEX('07 Uspora casu'!$K22:$O22,MATCH(J$52,'07 Uspora casu'!$K$19:$O$19,1)-1))^(1/(INDEX('07 Uspora casu'!$K$19:$O$19,MATCH(J$52,'07 Uspora casu'!$K$19:$O$19,1))-INDEX('07 Uspora casu'!$K$19:$O$19,MATCH(J$52,'07 Uspora casu'!$K$19:$O$19,1)-1)))*I55,(INDEX('07 Uspora casu'!$K22:$O22,MATCH(J$52,'07 Uspora casu'!$K$19:$O$19,1)+1)/INDEX('07 Uspora casu'!$K22:$O22,MATCH(J$52,'07 Uspora casu'!$K$19:$O$19,1)))^(1/(INDEX('07 Uspora casu'!$K$19:$O$19,MATCH(J$52,'07 Uspora casu'!$K$19:$O$19,1)+1)-INDEX('07 Uspora casu'!$K$19:$O$19,MATCH(J$52,'07 Uspora casu'!$K$19:$O$19,1))))*I55))),IFERROR($E55/INDEX('07 Uspora casu'!$K22:$O22,MATCH(J$52,'07 Uspora casu'!$K$19:$O$19,0)),IF(J$52&lt;MIN('07 Uspora casu'!$K$19:$O$19),('07 Uspora casu'!$L22/'07 Uspora casu'!$K22)^(1/('07 Uspora casu'!$L$19-'07 Uspora casu'!$K$19))*K55,IF(J$52&gt;MAX('07 Uspora casu'!$K$19:$O$19),(INDEX('07 Uspora casu'!$K22:$O22,MATCH(J$52,'07 Uspora casu'!$K$19:$O$19,1)-1)/INDEX('07 Uspora casu'!$K22:$O22,MATCH(J$52,'07 Uspora casu'!$K$19:$O$19,1)))^(1/(INDEX('07 Uspora casu'!$K$19:$O$19,MATCH(J$52,'07 Uspora casu'!$K$19:$O$19,1))-INDEX('07 Uspora casu'!$K$19:$O$19,MATCH(J$52,'07 Uspora casu'!$K$19:$O$19,1)-1)))*I55,(INDEX('07 Uspora casu'!$K22:$O22,MATCH(J$52,'07 Uspora casu'!$K$19:$O$19,1))/INDEX('07 Uspora casu'!$K22:$O22,MATCH(J$52,'07 Uspora casu'!$K$19:$O$19,1)+1))^(1/(INDEX('07 Uspora casu'!$K$19:$O$19,MATCH(J$52,'07 Uspora casu'!$K$19:$O$19,1)+1)-INDEX('07 Uspora casu'!$K$19:$O$19,MATCH(J$52,'07 Uspora casu'!$K$19:$O$19,1))))*I55)))))</f>
        <v>2.6888846809316413E-2</v>
      </c>
      <c r="K55" s="48">
        <f>IF($E55="",0,IF('07 Uspora casu'!$D$2="Jazdný čas",IFERROR(INDEX('07 Uspora casu'!$K22:$O22,MATCH(K$52,'07 Uspora casu'!$K$19:$O$19,0))/60,IF(K$52&lt;MIN('07 Uspora casu'!$K$19:$O$19),('07 Uspora casu'!$K22/'07 Uspora casu'!$L22)^(1/('07 Uspora casu'!$L$19-'07 Uspora casu'!$K$19))*L55,IF(K$52&gt;MAX('07 Uspora casu'!$K$19:$O$19),(INDEX('07 Uspora casu'!$K22:$O22,MATCH(K$52,'07 Uspora casu'!$K$19:$O$19,1))/INDEX('07 Uspora casu'!$K22:$O22,MATCH(K$52,'07 Uspora casu'!$K$19:$O$19,1)-1))^(1/(INDEX('07 Uspora casu'!$K$19:$O$19,MATCH(K$52,'07 Uspora casu'!$K$19:$O$19,1))-INDEX('07 Uspora casu'!$K$19:$O$19,MATCH(K$52,'07 Uspora casu'!$K$19:$O$19,1)-1)))*J55,(INDEX('07 Uspora casu'!$K22:$O22,MATCH(K$52,'07 Uspora casu'!$K$19:$O$19,1)+1)/INDEX('07 Uspora casu'!$K22:$O22,MATCH(K$52,'07 Uspora casu'!$K$19:$O$19,1)))^(1/(INDEX('07 Uspora casu'!$K$19:$O$19,MATCH(K$52,'07 Uspora casu'!$K$19:$O$19,1)+1)-INDEX('07 Uspora casu'!$K$19:$O$19,MATCH(K$52,'07 Uspora casu'!$K$19:$O$19,1))))*J55))),IFERROR($E55/INDEX('07 Uspora casu'!$K22:$O22,MATCH(K$52,'07 Uspora casu'!$K$19:$O$19,0)),IF(K$52&lt;MIN('07 Uspora casu'!$K$19:$O$19),('07 Uspora casu'!$L22/'07 Uspora casu'!$K22)^(1/('07 Uspora casu'!$L$19-'07 Uspora casu'!$K$19))*L55,IF(K$52&gt;MAX('07 Uspora casu'!$K$19:$O$19),(INDEX('07 Uspora casu'!$K22:$O22,MATCH(K$52,'07 Uspora casu'!$K$19:$O$19,1)-1)/INDEX('07 Uspora casu'!$K22:$O22,MATCH(K$52,'07 Uspora casu'!$K$19:$O$19,1)))^(1/(INDEX('07 Uspora casu'!$K$19:$O$19,MATCH(K$52,'07 Uspora casu'!$K$19:$O$19,1))-INDEX('07 Uspora casu'!$K$19:$O$19,MATCH(K$52,'07 Uspora casu'!$K$19:$O$19,1)-1)))*J55,(INDEX('07 Uspora casu'!$K22:$O22,MATCH(K$52,'07 Uspora casu'!$K$19:$O$19,1))/INDEX('07 Uspora casu'!$K22:$O22,MATCH(K$52,'07 Uspora casu'!$K$19:$O$19,1)+1))^(1/(INDEX('07 Uspora casu'!$K$19:$O$19,MATCH(K$52,'07 Uspora casu'!$K$19:$O$19,1)+1)-INDEX('07 Uspora casu'!$K$19:$O$19,MATCH(K$52,'07 Uspora casu'!$K$19:$O$19,1))))*J55)))))</f>
        <v>2.6891029640937422E-2</v>
      </c>
      <c r="L55" s="48">
        <f>IF($E55="",0,IF('07 Uspora casu'!$D$2="Jazdný čas",IFERROR(INDEX('07 Uspora casu'!$K22:$O22,MATCH(L$52,'07 Uspora casu'!$K$19:$O$19,0))/60,IF(L$52&lt;MIN('07 Uspora casu'!$K$19:$O$19),('07 Uspora casu'!$K22/'07 Uspora casu'!$L22)^(1/('07 Uspora casu'!$L$19-'07 Uspora casu'!$K$19))*M55,IF(L$52&gt;MAX('07 Uspora casu'!$K$19:$O$19),(INDEX('07 Uspora casu'!$K22:$O22,MATCH(L$52,'07 Uspora casu'!$K$19:$O$19,1))/INDEX('07 Uspora casu'!$K22:$O22,MATCH(L$52,'07 Uspora casu'!$K$19:$O$19,1)-1))^(1/(INDEX('07 Uspora casu'!$K$19:$O$19,MATCH(L$52,'07 Uspora casu'!$K$19:$O$19,1))-INDEX('07 Uspora casu'!$K$19:$O$19,MATCH(L$52,'07 Uspora casu'!$K$19:$O$19,1)-1)))*K55,(INDEX('07 Uspora casu'!$K22:$O22,MATCH(L$52,'07 Uspora casu'!$K$19:$O$19,1)+1)/INDEX('07 Uspora casu'!$K22:$O22,MATCH(L$52,'07 Uspora casu'!$K$19:$O$19,1)))^(1/(INDEX('07 Uspora casu'!$K$19:$O$19,MATCH(L$52,'07 Uspora casu'!$K$19:$O$19,1)+1)-INDEX('07 Uspora casu'!$K$19:$O$19,MATCH(L$52,'07 Uspora casu'!$K$19:$O$19,1))))*K55))),IFERROR($E55/INDEX('07 Uspora casu'!$K22:$O22,MATCH(L$52,'07 Uspora casu'!$K$19:$O$19,0)),IF(L$52&lt;MIN('07 Uspora casu'!$K$19:$O$19),('07 Uspora casu'!$L22/'07 Uspora casu'!$K22)^(1/('07 Uspora casu'!$L$19-'07 Uspora casu'!$K$19))*M55,IF(L$52&gt;MAX('07 Uspora casu'!$K$19:$O$19),(INDEX('07 Uspora casu'!$K22:$O22,MATCH(L$52,'07 Uspora casu'!$K$19:$O$19,1)-1)/INDEX('07 Uspora casu'!$K22:$O22,MATCH(L$52,'07 Uspora casu'!$K$19:$O$19,1)))^(1/(INDEX('07 Uspora casu'!$K$19:$O$19,MATCH(L$52,'07 Uspora casu'!$K$19:$O$19,1))-INDEX('07 Uspora casu'!$K$19:$O$19,MATCH(L$52,'07 Uspora casu'!$K$19:$O$19,1)-1)))*K55,(INDEX('07 Uspora casu'!$K22:$O22,MATCH(L$52,'07 Uspora casu'!$K$19:$O$19,1))/INDEX('07 Uspora casu'!$K22:$O22,MATCH(L$52,'07 Uspora casu'!$K$19:$O$19,1)+1))^(1/(INDEX('07 Uspora casu'!$K$19:$O$19,MATCH(L$52,'07 Uspora casu'!$K$19:$O$19,1)+1)-INDEX('07 Uspora casu'!$K$19:$O$19,MATCH(L$52,'07 Uspora casu'!$K$19:$O$19,1))))*K55)))))</f>
        <v>2.6893212649760297E-2</v>
      </c>
      <c r="M55" s="48">
        <f>IF($E55="",0,IF('07 Uspora casu'!$D$2="Jazdný čas",IFERROR(INDEX('07 Uspora casu'!$K22:$O22,MATCH(M$52,'07 Uspora casu'!$K$19:$O$19,0))/60,IF(M$52&lt;MIN('07 Uspora casu'!$K$19:$O$19),('07 Uspora casu'!$K22/'07 Uspora casu'!$L22)^(1/('07 Uspora casu'!$L$19-'07 Uspora casu'!$K$19))*N55,IF(M$52&gt;MAX('07 Uspora casu'!$K$19:$O$19),(INDEX('07 Uspora casu'!$K22:$O22,MATCH(M$52,'07 Uspora casu'!$K$19:$O$19,1))/INDEX('07 Uspora casu'!$K22:$O22,MATCH(M$52,'07 Uspora casu'!$K$19:$O$19,1)-1))^(1/(INDEX('07 Uspora casu'!$K$19:$O$19,MATCH(M$52,'07 Uspora casu'!$K$19:$O$19,1))-INDEX('07 Uspora casu'!$K$19:$O$19,MATCH(M$52,'07 Uspora casu'!$K$19:$O$19,1)-1)))*L55,(INDEX('07 Uspora casu'!$K22:$O22,MATCH(M$52,'07 Uspora casu'!$K$19:$O$19,1)+1)/INDEX('07 Uspora casu'!$K22:$O22,MATCH(M$52,'07 Uspora casu'!$K$19:$O$19,1)))^(1/(INDEX('07 Uspora casu'!$K$19:$O$19,MATCH(M$52,'07 Uspora casu'!$K$19:$O$19,1)+1)-INDEX('07 Uspora casu'!$K$19:$O$19,MATCH(M$52,'07 Uspora casu'!$K$19:$O$19,1))))*L55))),IFERROR($E55/INDEX('07 Uspora casu'!$K22:$O22,MATCH(M$52,'07 Uspora casu'!$K$19:$O$19,0)),IF(M$52&lt;MIN('07 Uspora casu'!$K$19:$O$19),('07 Uspora casu'!$L22/'07 Uspora casu'!$K22)^(1/('07 Uspora casu'!$L$19-'07 Uspora casu'!$K$19))*N55,IF(M$52&gt;MAX('07 Uspora casu'!$K$19:$O$19),(INDEX('07 Uspora casu'!$K22:$O22,MATCH(M$52,'07 Uspora casu'!$K$19:$O$19,1)-1)/INDEX('07 Uspora casu'!$K22:$O22,MATCH(M$52,'07 Uspora casu'!$K$19:$O$19,1)))^(1/(INDEX('07 Uspora casu'!$K$19:$O$19,MATCH(M$52,'07 Uspora casu'!$K$19:$O$19,1))-INDEX('07 Uspora casu'!$K$19:$O$19,MATCH(M$52,'07 Uspora casu'!$K$19:$O$19,1)-1)))*L55,(INDEX('07 Uspora casu'!$K22:$O22,MATCH(M$52,'07 Uspora casu'!$K$19:$O$19,1))/INDEX('07 Uspora casu'!$K22:$O22,MATCH(M$52,'07 Uspora casu'!$K$19:$O$19,1)+1))^(1/(INDEX('07 Uspora casu'!$K$19:$O$19,MATCH(M$52,'07 Uspora casu'!$K$19:$O$19,1)+1)-INDEX('07 Uspora casu'!$K$19:$O$19,MATCH(M$52,'07 Uspora casu'!$K$19:$O$19,1))))*L55)))))</f>
        <v>2.6895395835799425E-2</v>
      </c>
      <c r="N55" s="48">
        <f>IF($E55="",0,IF('07 Uspora casu'!$D$2="Jazdný čas",IFERROR(INDEX('07 Uspora casu'!$K22:$O22,MATCH(N$52,'07 Uspora casu'!$K$19:$O$19,0))/60,IF(N$52&lt;MIN('07 Uspora casu'!$K$19:$O$19),('07 Uspora casu'!$K22/'07 Uspora casu'!$L22)^(1/('07 Uspora casu'!$L$19-'07 Uspora casu'!$K$19))*O55,IF(N$52&gt;MAX('07 Uspora casu'!$K$19:$O$19),(INDEX('07 Uspora casu'!$K22:$O22,MATCH(N$52,'07 Uspora casu'!$K$19:$O$19,1))/INDEX('07 Uspora casu'!$K22:$O22,MATCH(N$52,'07 Uspora casu'!$K$19:$O$19,1)-1))^(1/(INDEX('07 Uspora casu'!$K$19:$O$19,MATCH(N$52,'07 Uspora casu'!$K$19:$O$19,1))-INDEX('07 Uspora casu'!$K$19:$O$19,MATCH(N$52,'07 Uspora casu'!$K$19:$O$19,1)-1)))*M55,(INDEX('07 Uspora casu'!$K22:$O22,MATCH(N$52,'07 Uspora casu'!$K$19:$O$19,1)+1)/INDEX('07 Uspora casu'!$K22:$O22,MATCH(N$52,'07 Uspora casu'!$K$19:$O$19,1)))^(1/(INDEX('07 Uspora casu'!$K$19:$O$19,MATCH(N$52,'07 Uspora casu'!$K$19:$O$19,1)+1)-INDEX('07 Uspora casu'!$K$19:$O$19,MATCH(N$52,'07 Uspora casu'!$K$19:$O$19,1))))*M55))),IFERROR($E55/INDEX('07 Uspora casu'!$K22:$O22,MATCH(N$52,'07 Uspora casu'!$K$19:$O$19,0)),IF(N$52&lt;MIN('07 Uspora casu'!$K$19:$O$19),('07 Uspora casu'!$L22/'07 Uspora casu'!$K22)^(1/('07 Uspora casu'!$L$19-'07 Uspora casu'!$K$19))*O55,IF(N$52&gt;MAX('07 Uspora casu'!$K$19:$O$19),(INDEX('07 Uspora casu'!$K22:$O22,MATCH(N$52,'07 Uspora casu'!$K$19:$O$19,1)-1)/INDEX('07 Uspora casu'!$K22:$O22,MATCH(N$52,'07 Uspora casu'!$K$19:$O$19,1)))^(1/(INDEX('07 Uspora casu'!$K$19:$O$19,MATCH(N$52,'07 Uspora casu'!$K$19:$O$19,1))-INDEX('07 Uspora casu'!$K$19:$O$19,MATCH(N$52,'07 Uspora casu'!$K$19:$O$19,1)-1)))*M55,(INDEX('07 Uspora casu'!$K22:$O22,MATCH(N$52,'07 Uspora casu'!$K$19:$O$19,1))/INDEX('07 Uspora casu'!$K22:$O22,MATCH(N$52,'07 Uspora casu'!$K$19:$O$19,1)+1))^(1/(INDEX('07 Uspora casu'!$K$19:$O$19,MATCH(N$52,'07 Uspora casu'!$K$19:$O$19,1)+1)-INDEX('07 Uspora casu'!$K$19:$O$19,MATCH(N$52,'07 Uspora casu'!$K$19:$O$19,1))))*M55)))))</f>
        <v>2.6897579199069193E-2</v>
      </c>
      <c r="O55" s="48">
        <f>IF($E55="",0,IF('07 Uspora casu'!$D$2="Jazdný čas",IFERROR(INDEX('07 Uspora casu'!$K22:$O22,MATCH(O$52,'07 Uspora casu'!$K$19:$O$19,0))/60,IF(O$52&lt;MIN('07 Uspora casu'!$K$19:$O$19),('07 Uspora casu'!$K22/'07 Uspora casu'!$L22)^(1/('07 Uspora casu'!$L$19-'07 Uspora casu'!$K$19))*P55,IF(O$52&gt;MAX('07 Uspora casu'!$K$19:$O$19),(INDEX('07 Uspora casu'!$K22:$O22,MATCH(O$52,'07 Uspora casu'!$K$19:$O$19,1))/INDEX('07 Uspora casu'!$K22:$O22,MATCH(O$52,'07 Uspora casu'!$K$19:$O$19,1)-1))^(1/(INDEX('07 Uspora casu'!$K$19:$O$19,MATCH(O$52,'07 Uspora casu'!$K$19:$O$19,1))-INDEX('07 Uspora casu'!$K$19:$O$19,MATCH(O$52,'07 Uspora casu'!$K$19:$O$19,1)-1)))*N55,(INDEX('07 Uspora casu'!$K22:$O22,MATCH(O$52,'07 Uspora casu'!$K$19:$O$19,1)+1)/INDEX('07 Uspora casu'!$K22:$O22,MATCH(O$52,'07 Uspora casu'!$K$19:$O$19,1)))^(1/(INDEX('07 Uspora casu'!$K$19:$O$19,MATCH(O$52,'07 Uspora casu'!$K$19:$O$19,1)+1)-INDEX('07 Uspora casu'!$K$19:$O$19,MATCH(O$52,'07 Uspora casu'!$K$19:$O$19,1))))*N55))),IFERROR($E55/INDEX('07 Uspora casu'!$K22:$O22,MATCH(O$52,'07 Uspora casu'!$K$19:$O$19,0)),IF(O$52&lt;MIN('07 Uspora casu'!$K$19:$O$19),('07 Uspora casu'!$L22/'07 Uspora casu'!$K22)^(1/('07 Uspora casu'!$L$19-'07 Uspora casu'!$K$19))*P55,IF(O$52&gt;MAX('07 Uspora casu'!$K$19:$O$19),(INDEX('07 Uspora casu'!$K22:$O22,MATCH(O$52,'07 Uspora casu'!$K$19:$O$19,1)-1)/INDEX('07 Uspora casu'!$K22:$O22,MATCH(O$52,'07 Uspora casu'!$K$19:$O$19,1)))^(1/(INDEX('07 Uspora casu'!$K$19:$O$19,MATCH(O$52,'07 Uspora casu'!$K$19:$O$19,1))-INDEX('07 Uspora casu'!$K$19:$O$19,MATCH(O$52,'07 Uspora casu'!$K$19:$O$19,1)-1)))*N55,(INDEX('07 Uspora casu'!$K22:$O22,MATCH(O$52,'07 Uspora casu'!$K$19:$O$19,1))/INDEX('07 Uspora casu'!$K22:$O22,MATCH(O$52,'07 Uspora casu'!$K$19:$O$19,1)+1))^(1/(INDEX('07 Uspora casu'!$K$19:$O$19,MATCH(O$52,'07 Uspora casu'!$K$19:$O$19,1)+1)-INDEX('07 Uspora casu'!$K$19:$O$19,MATCH(O$52,'07 Uspora casu'!$K$19:$O$19,1))))*N55)))))</f>
        <v>2.6899762739583988E-2</v>
      </c>
      <c r="P55" s="48">
        <f>IF($E55="",0,IF('07 Uspora casu'!$D$2="Jazdný čas",IFERROR(INDEX('07 Uspora casu'!$K22:$O22,MATCH(P$52,'07 Uspora casu'!$K$19:$O$19,0))/60,IF(P$52&lt;MIN('07 Uspora casu'!$K$19:$O$19),('07 Uspora casu'!$K22/'07 Uspora casu'!$L22)^(1/('07 Uspora casu'!$L$19-'07 Uspora casu'!$K$19))*Q55,IF(P$52&gt;MAX('07 Uspora casu'!$K$19:$O$19),(INDEX('07 Uspora casu'!$K22:$O22,MATCH(P$52,'07 Uspora casu'!$K$19:$O$19,1))/INDEX('07 Uspora casu'!$K22:$O22,MATCH(P$52,'07 Uspora casu'!$K$19:$O$19,1)-1))^(1/(INDEX('07 Uspora casu'!$K$19:$O$19,MATCH(P$52,'07 Uspora casu'!$K$19:$O$19,1))-INDEX('07 Uspora casu'!$K$19:$O$19,MATCH(P$52,'07 Uspora casu'!$K$19:$O$19,1)-1)))*O55,(INDEX('07 Uspora casu'!$K22:$O22,MATCH(P$52,'07 Uspora casu'!$K$19:$O$19,1)+1)/INDEX('07 Uspora casu'!$K22:$O22,MATCH(P$52,'07 Uspora casu'!$K$19:$O$19,1)))^(1/(INDEX('07 Uspora casu'!$K$19:$O$19,MATCH(P$52,'07 Uspora casu'!$K$19:$O$19,1)+1)-INDEX('07 Uspora casu'!$K$19:$O$19,MATCH(P$52,'07 Uspora casu'!$K$19:$O$19,1))))*O55))),IFERROR($E55/INDEX('07 Uspora casu'!$K22:$O22,MATCH(P$52,'07 Uspora casu'!$K$19:$O$19,0)),IF(P$52&lt;MIN('07 Uspora casu'!$K$19:$O$19),('07 Uspora casu'!$L22/'07 Uspora casu'!$K22)^(1/('07 Uspora casu'!$L$19-'07 Uspora casu'!$K$19))*Q55,IF(P$52&gt;MAX('07 Uspora casu'!$K$19:$O$19),(INDEX('07 Uspora casu'!$K22:$O22,MATCH(P$52,'07 Uspora casu'!$K$19:$O$19,1)-1)/INDEX('07 Uspora casu'!$K22:$O22,MATCH(P$52,'07 Uspora casu'!$K$19:$O$19,1)))^(1/(INDEX('07 Uspora casu'!$K$19:$O$19,MATCH(P$52,'07 Uspora casu'!$K$19:$O$19,1))-INDEX('07 Uspora casu'!$K$19:$O$19,MATCH(P$52,'07 Uspora casu'!$K$19:$O$19,1)-1)))*O55,(INDEX('07 Uspora casu'!$K22:$O22,MATCH(P$52,'07 Uspora casu'!$K$19:$O$19,1))/INDEX('07 Uspora casu'!$K22:$O22,MATCH(P$52,'07 Uspora casu'!$K$19:$O$19,1)+1))^(1/(INDEX('07 Uspora casu'!$K$19:$O$19,MATCH(P$52,'07 Uspora casu'!$K$19:$O$19,1)+1)-INDEX('07 Uspora casu'!$K$19:$O$19,MATCH(P$52,'07 Uspora casu'!$K$19:$O$19,1))))*O55)))))</f>
        <v>2.6901946457358199E-2</v>
      </c>
      <c r="Q55" s="48">
        <f>IF($E55="",0,IF('07 Uspora casu'!$D$2="Jazdný čas",IFERROR(INDEX('07 Uspora casu'!$K22:$O22,MATCH(Q$52,'07 Uspora casu'!$K$19:$O$19,0))/60,IF(Q$52&lt;MIN('07 Uspora casu'!$K$19:$O$19),('07 Uspora casu'!$K22/'07 Uspora casu'!$L22)^(1/('07 Uspora casu'!$L$19-'07 Uspora casu'!$K$19))*R55,IF(Q$52&gt;MAX('07 Uspora casu'!$K$19:$O$19),(INDEX('07 Uspora casu'!$K22:$O22,MATCH(Q$52,'07 Uspora casu'!$K$19:$O$19,1))/INDEX('07 Uspora casu'!$K22:$O22,MATCH(Q$52,'07 Uspora casu'!$K$19:$O$19,1)-1))^(1/(INDEX('07 Uspora casu'!$K$19:$O$19,MATCH(Q$52,'07 Uspora casu'!$K$19:$O$19,1))-INDEX('07 Uspora casu'!$K$19:$O$19,MATCH(Q$52,'07 Uspora casu'!$K$19:$O$19,1)-1)))*P55,(INDEX('07 Uspora casu'!$K22:$O22,MATCH(Q$52,'07 Uspora casu'!$K$19:$O$19,1)+1)/INDEX('07 Uspora casu'!$K22:$O22,MATCH(Q$52,'07 Uspora casu'!$K$19:$O$19,1)))^(1/(INDEX('07 Uspora casu'!$K$19:$O$19,MATCH(Q$52,'07 Uspora casu'!$K$19:$O$19,1)+1)-INDEX('07 Uspora casu'!$K$19:$O$19,MATCH(Q$52,'07 Uspora casu'!$K$19:$O$19,1))))*P55))),IFERROR($E55/INDEX('07 Uspora casu'!$K22:$O22,MATCH(Q$52,'07 Uspora casu'!$K$19:$O$19,0)),IF(Q$52&lt;MIN('07 Uspora casu'!$K$19:$O$19),('07 Uspora casu'!$L22/'07 Uspora casu'!$K22)^(1/('07 Uspora casu'!$L$19-'07 Uspora casu'!$K$19))*R55,IF(Q$52&gt;MAX('07 Uspora casu'!$K$19:$O$19),(INDEX('07 Uspora casu'!$K22:$O22,MATCH(Q$52,'07 Uspora casu'!$K$19:$O$19,1)-1)/INDEX('07 Uspora casu'!$K22:$O22,MATCH(Q$52,'07 Uspora casu'!$K$19:$O$19,1)))^(1/(INDEX('07 Uspora casu'!$K$19:$O$19,MATCH(Q$52,'07 Uspora casu'!$K$19:$O$19,1))-INDEX('07 Uspora casu'!$K$19:$O$19,MATCH(Q$52,'07 Uspora casu'!$K$19:$O$19,1)-1)))*P55,(INDEX('07 Uspora casu'!$K22:$O22,MATCH(Q$52,'07 Uspora casu'!$K$19:$O$19,1))/INDEX('07 Uspora casu'!$K22:$O22,MATCH(Q$52,'07 Uspora casu'!$K$19:$O$19,1)+1))^(1/(INDEX('07 Uspora casu'!$K$19:$O$19,MATCH(Q$52,'07 Uspora casu'!$K$19:$O$19,1)+1)-INDEX('07 Uspora casu'!$K$19:$O$19,MATCH(Q$52,'07 Uspora casu'!$K$19:$O$19,1))))*P55)))))</f>
        <v>2.6904130352406214E-2</v>
      </c>
      <c r="R55" s="48">
        <f>IF($E55="",0,IF('07 Uspora casu'!$D$2="Jazdný čas",IFERROR(INDEX('07 Uspora casu'!$K22:$O22,MATCH(R$52,'07 Uspora casu'!$K$19:$O$19,0))/60,IF(R$52&lt;MIN('07 Uspora casu'!$K$19:$O$19),('07 Uspora casu'!$K22/'07 Uspora casu'!$L22)^(1/('07 Uspora casu'!$L$19-'07 Uspora casu'!$K$19))*S55,IF(R$52&gt;MAX('07 Uspora casu'!$K$19:$O$19),(INDEX('07 Uspora casu'!$K22:$O22,MATCH(R$52,'07 Uspora casu'!$K$19:$O$19,1))/INDEX('07 Uspora casu'!$K22:$O22,MATCH(R$52,'07 Uspora casu'!$K$19:$O$19,1)-1))^(1/(INDEX('07 Uspora casu'!$K$19:$O$19,MATCH(R$52,'07 Uspora casu'!$K$19:$O$19,1))-INDEX('07 Uspora casu'!$K$19:$O$19,MATCH(R$52,'07 Uspora casu'!$K$19:$O$19,1)-1)))*Q55,(INDEX('07 Uspora casu'!$K22:$O22,MATCH(R$52,'07 Uspora casu'!$K$19:$O$19,1)+1)/INDEX('07 Uspora casu'!$K22:$O22,MATCH(R$52,'07 Uspora casu'!$K$19:$O$19,1)))^(1/(INDEX('07 Uspora casu'!$K$19:$O$19,MATCH(R$52,'07 Uspora casu'!$K$19:$O$19,1)+1)-INDEX('07 Uspora casu'!$K$19:$O$19,MATCH(R$52,'07 Uspora casu'!$K$19:$O$19,1))))*Q55))),IFERROR($E55/INDEX('07 Uspora casu'!$K22:$O22,MATCH(R$52,'07 Uspora casu'!$K$19:$O$19,0)),IF(R$52&lt;MIN('07 Uspora casu'!$K$19:$O$19),('07 Uspora casu'!$L22/'07 Uspora casu'!$K22)^(1/('07 Uspora casu'!$L$19-'07 Uspora casu'!$K$19))*S55,IF(R$52&gt;MAX('07 Uspora casu'!$K$19:$O$19),(INDEX('07 Uspora casu'!$K22:$O22,MATCH(R$52,'07 Uspora casu'!$K$19:$O$19,1)-1)/INDEX('07 Uspora casu'!$K22:$O22,MATCH(R$52,'07 Uspora casu'!$K$19:$O$19,1)))^(1/(INDEX('07 Uspora casu'!$K$19:$O$19,MATCH(R$52,'07 Uspora casu'!$K$19:$O$19,1))-INDEX('07 Uspora casu'!$K$19:$O$19,MATCH(R$52,'07 Uspora casu'!$K$19:$O$19,1)-1)))*Q55,(INDEX('07 Uspora casu'!$K22:$O22,MATCH(R$52,'07 Uspora casu'!$K$19:$O$19,1))/INDEX('07 Uspora casu'!$K22:$O22,MATCH(R$52,'07 Uspora casu'!$K$19:$O$19,1)+1))^(1/(INDEX('07 Uspora casu'!$K$19:$O$19,MATCH(R$52,'07 Uspora casu'!$K$19:$O$19,1)+1)-INDEX('07 Uspora casu'!$K$19:$O$19,MATCH(R$52,'07 Uspora casu'!$K$19:$O$19,1))))*Q55)))))</f>
        <v>2.6906170166775843E-2</v>
      </c>
      <c r="S55" s="48">
        <f>IF($E55="",0,IF('07 Uspora casu'!$D$2="Jazdný čas",IFERROR(INDEX('07 Uspora casu'!$K22:$O22,MATCH(S$52,'07 Uspora casu'!$K$19:$O$19,0))/60,IF(S$52&lt;MIN('07 Uspora casu'!$K$19:$O$19),('07 Uspora casu'!$K22/'07 Uspora casu'!$L22)^(1/('07 Uspora casu'!$L$19-'07 Uspora casu'!$K$19))*T55,IF(S$52&gt;MAX('07 Uspora casu'!$K$19:$O$19),(INDEX('07 Uspora casu'!$K22:$O22,MATCH(S$52,'07 Uspora casu'!$K$19:$O$19,1))/INDEX('07 Uspora casu'!$K22:$O22,MATCH(S$52,'07 Uspora casu'!$K$19:$O$19,1)-1))^(1/(INDEX('07 Uspora casu'!$K$19:$O$19,MATCH(S$52,'07 Uspora casu'!$K$19:$O$19,1))-INDEX('07 Uspora casu'!$K$19:$O$19,MATCH(S$52,'07 Uspora casu'!$K$19:$O$19,1)-1)))*R55,(INDEX('07 Uspora casu'!$K22:$O22,MATCH(S$52,'07 Uspora casu'!$K$19:$O$19,1)+1)/INDEX('07 Uspora casu'!$K22:$O22,MATCH(S$52,'07 Uspora casu'!$K$19:$O$19,1)))^(1/(INDEX('07 Uspora casu'!$K$19:$O$19,MATCH(S$52,'07 Uspora casu'!$K$19:$O$19,1)+1)-INDEX('07 Uspora casu'!$K$19:$O$19,MATCH(S$52,'07 Uspora casu'!$K$19:$O$19,1))))*R55))),IFERROR($E55/INDEX('07 Uspora casu'!$K22:$O22,MATCH(S$52,'07 Uspora casu'!$K$19:$O$19,0)),IF(S$52&lt;MIN('07 Uspora casu'!$K$19:$O$19),('07 Uspora casu'!$L22/'07 Uspora casu'!$K22)^(1/('07 Uspora casu'!$L$19-'07 Uspora casu'!$K$19))*T55,IF(S$52&gt;MAX('07 Uspora casu'!$K$19:$O$19),(INDEX('07 Uspora casu'!$K22:$O22,MATCH(S$52,'07 Uspora casu'!$K$19:$O$19,1)-1)/INDEX('07 Uspora casu'!$K22:$O22,MATCH(S$52,'07 Uspora casu'!$K$19:$O$19,1)))^(1/(INDEX('07 Uspora casu'!$K$19:$O$19,MATCH(S$52,'07 Uspora casu'!$K$19:$O$19,1))-INDEX('07 Uspora casu'!$K$19:$O$19,MATCH(S$52,'07 Uspora casu'!$K$19:$O$19,1)-1)))*R55,(INDEX('07 Uspora casu'!$K22:$O22,MATCH(S$52,'07 Uspora casu'!$K$19:$O$19,1))/INDEX('07 Uspora casu'!$K22:$O22,MATCH(S$52,'07 Uspora casu'!$K$19:$O$19,1)+1))^(1/(INDEX('07 Uspora casu'!$K$19:$O$19,MATCH(S$52,'07 Uspora casu'!$K$19:$O$19,1)+1)-INDEX('07 Uspora casu'!$K$19:$O$19,MATCH(S$52,'07 Uspora casu'!$K$19:$O$19,1))))*R55)))))</f>
        <v>2.6908210135799894E-2</v>
      </c>
      <c r="T55" s="48">
        <f>IF($E55="",0,IF('07 Uspora casu'!$D$2="Jazdný čas",IFERROR(INDEX('07 Uspora casu'!$K22:$O22,MATCH(T$52,'07 Uspora casu'!$K$19:$O$19,0))/60,IF(T$52&lt;MIN('07 Uspora casu'!$K$19:$O$19),('07 Uspora casu'!$K22/'07 Uspora casu'!$L22)^(1/('07 Uspora casu'!$L$19-'07 Uspora casu'!$K$19))*U55,IF(T$52&gt;MAX('07 Uspora casu'!$K$19:$O$19),(INDEX('07 Uspora casu'!$K22:$O22,MATCH(T$52,'07 Uspora casu'!$K$19:$O$19,1))/INDEX('07 Uspora casu'!$K22:$O22,MATCH(T$52,'07 Uspora casu'!$K$19:$O$19,1)-1))^(1/(INDEX('07 Uspora casu'!$K$19:$O$19,MATCH(T$52,'07 Uspora casu'!$K$19:$O$19,1))-INDEX('07 Uspora casu'!$K$19:$O$19,MATCH(T$52,'07 Uspora casu'!$K$19:$O$19,1)-1)))*S55,(INDEX('07 Uspora casu'!$K22:$O22,MATCH(T$52,'07 Uspora casu'!$K$19:$O$19,1)+1)/INDEX('07 Uspora casu'!$K22:$O22,MATCH(T$52,'07 Uspora casu'!$K$19:$O$19,1)))^(1/(INDEX('07 Uspora casu'!$K$19:$O$19,MATCH(T$52,'07 Uspora casu'!$K$19:$O$19,1)+1)-INDEX('07 Uspora casu'!$K$19:$O$19,MATCH(T$52,'07 Uspora casu'!$K$19:$O$19,1))))*S55))),IFERROR($E55/INDEX('07 Uspora casu'!$K22:$O22,MATCH(T$52,'07 Uspora casu'!$K$19:$O$19,0)),IF(T$52&lt;MIN('07 Uspora casu'!$K$19:$O$19),('07 Uspora casu'!$L22/'07 Uspora casu'!$K22)^(1/('07 Uspora casu'!$L$19-'07 Uspora casu'!$K$19))*U55,IF(T$52&gt;MAX('07 Uspora casu'!$K$19:$O$19),(INDEX('07 Uspora casu'!$K22:$O22,MATCH(T$52,'07 Uspora casu'!$K$19:$O$19,1)-1)/INDEX('07 Uspora casu'!$K22:$O22,MATCH(T$52,'07 Uspora casu'!$K$19:$O$19,1)))^(1/(INDEX('07 Uspora casu'!$K$19:$O$19,MATCH(T$52,'07 Uspora casu'!$K$19:$O$19,1))-INDEX('07 Uspora casu'!$K$19:$O$19,MATCH(T$52,'07 Uspora casu'!$K$19:$O$19,1)-1)))*S55,(INDEX('07 Uspora casu'!$K22:$O22,MATCH(T$52,'07 Uspora casu'!$K$19:$O$19,1))/INDEX('07 Uspora casu'!$K22:$O22,MATCH(T$52,'07 Uspora casu'!$K$19:$O$19,1)+1))^(1/(INDEX('07 Uspora casu'!$K$19:$O$19,MATCH(T$52,'07 Uspora casu'!$K$19:$O$19,1)+1)-INDEX('07 Uspora casu'!$K$19:$O$19,MATCH(T$52,'07 Uspora casu'!$K$19:$O$19,1))))*S55)))))</f>
        <v>2.6910250259490089E-2</v>
      </c>
      <c r="U55" s="48">
        <f>IF($E55="",0,IF('07 Uspora casu'!$D$2="Jazdný čas",IFERROR(INDEX('07 Uspora casu'!$K22:$O22,MATCH(U$52,'07 Uspora casu'!$K$19:$O$19,0))/60,IF(U$52&lt;MIN('07 Uspora casu'!$K$19:$O$19),('07 Uspora casu'!$K22/'07 Uspora casu'!$L22)^(1/('07 Uspora casu'!$L$19-'07 Uspora casu'!$K$19))*V55,IF(U$52&gt;MAX('07 Uspora casu'!$K$19:$O$19),(INDEX('07 Uspora casu'!$K22:$O22,MATCH(U$52,'07 Uspora casu'!$K$19:$O$19,1))/INDEX('07 Uspora casu'!$K22:$O22,MATCH(U$52,'07 Uspora casu'!$K$19:$O$19,1)-1))^(1/(INDEX('07 Uspora casu'!$K$19:$O$19,MATCH(U$52,'07 Uspora casu'!$K$19:$O$19,1))-INDEX('07 Uspora casu'!$K$19:$O$19,MATCH(U$52,'07 Uspora casu'!$K$19:$O$19,1)-1)))*T55,(INDEX('07 Uspora casu'!$K22:$O22,MATCH(U$52,'07 Uspora casu'!$K$19:$O$19,1)+1)/INDEX('07 Uspora casu'!$K22:$O22,MATCH(U$52,'07 Uspora casu'!$K$19:$O$19,1)))^(1/(INDEX('07 Uspora casu'!$K$19:$O$19,MATCH(U$52,'07 Uspora casu'!$K$19:$O$19,1)+1)-INDEX('07 Uspora casu'!$K$19:$O$19,MATCH(U$52,'07 Uspora casu'!$K$19:$O$19,1))))*T55))),IFERROR($E55/INDEX('07 Uspora casu'!$K22:$O22,MATCH(U$52,'07 Uspora casu'!$K$19:$O$19,0)),IF(U$52&lt;MIN('07 Uspora casu'!$K$19:$O$19),('07 Uspora casu'!$L22/'07 Uspora casu'!$K22)^(1/('07 Uspora casu'!$L$19-'07 Uspora casu'!$K$19))*V55,IF(U$52&gt;MAX('07 Uspora casu'!$K$19:$O$19),(INDEX('07 Uspora casu'!$K22:$O22,MATCH(U$52,'07 Uspora casu'!$K$19:$O$19,1)-1)/INDEX('07 Uspora casu'!$K22:$O22,MATCH(U$52,'07 Uspora casu'!$K$19:$O$19,1)))^(1/(INDEX('07 Uspora casu'!$K$19:$O$19,MATCH(U$52,'07 Uspora casu'!$K$19:$O$19,1))-INDEX('07 Uspora casu'!$K$19:$O$19,MATCH(U$52,'07 Uspora casu'!$K$19:$O$19,1)-1)))*T55,(INDEX('07 Uspora casu'!$K22:$O22,MATCH(U$52,'07 Uspora casu'!$K$19:$O$19,1))/INDEX('07 Uspora casu'!$K22:$O22,MATCH(U$52,'07 Uspora casu'!$K$19:$O$19,1)+1))^(1/(INDEX('07 Uspora casu'!$K$19:$O$19,MATCH(U$52,'07 Uspora casu'!$K$19:$O$19,1)+1)-INDEX('07 Uspora casu'!$K$19:$O$19,MATCH(U$52,'07 Uspora casu'!$K$19:$O$19,1))))*T55)))))</f>
        <v>2.6912290537858156E-2</v>
      </c>
      <c r="V55" s="48">
        <f>IF($E55="",0,IF('07 Uspora casu'!$D$2="Jazdný čas",IFERROR(INDEX('07 Uspora casu'!$K22:$O22,MATCH(V$52,'07 Uspora casu'!$K$19:$O$19,0))/60,IF(V$52&lt;MIN('07 Uspora casu'!$K$19:$O$19),('07 Uspora casu'!$K22/'07 Uspora casu'!$L22)^(1/('07 Uspora casu'!$L$19-'07 Uspora casu'!$K$19))*W55,IF(V$52&gt;MAX('07 Uspora casu'!$K$19:$O$19),(INDEX('07 Uspora casu'!$K22:$O22,MATCH(V$52,'07 Uspora casu'!$K$19:$O$19,1))/INDEX('07 Uspora casu'!$K22:$O22,MATCH(V$52,'07 Uspora casu'!$K$19:$O$19,1)-1))^(1/(INDEX('07 Uspora casu'!$K$19:$O$19,MATCH(V$52,'07 Uspora casu'!$K$19:$O$19,1))-INDEX('07 Uspora casu'!$K$19:$O$19,MATCH(V$52,'07 Uspora casu'!$K$19:$O$19,1)-1)))*U55,(INDEX('07 Uspora casu'!$K22:$O22,MATCH(V$52,'07 Uspora casu'!$K$19:$O$19,1)+1)/INDEX('07 Uspora casu'!$K22:$O22,MATCH(V$52,'07 Uspora casu'!$K$19:$O$19,1)))^(1/(INDEX('07 Uspora casu'!$K$19:$O$19,MATCH(V$52,'07 Uspora casu'!$K$19:$O$19,1)+1)-INDEX('07 Uspora casu'!$K$19:$O$19,MATCH(V$52,'07 Uspora casu'!$K$19:$O$19,1))))*U55))),IFERROR($E55/INDEX('07 Uspora casu'!$K22:$O22,MATCH(V$52,'07 Uspora casu'!$K$19:$O$19,0)),IF(V$52&lt;MIN('07 Uspora casu'!$K$19:$O$19),('07 Uspora casu'!$L22/'07 Uspora casu'!$K22)^(1/('07 Uspora casu'!$L$19-'07 Uspora casu'!$K$19))*W55,IF(V$52&gt;MAX('07 Uspora casu'!$K$19:$O$19),(INDEX('07 Uspora casu'!$K22:$O22,MATCH(V$52,'07 Uspora casu'!$K$19:$O$19,1)-1)/INDEX('07 Uspora casu'!$K22:$O22,MATCH(V$52,'07 Uspora casu'!$K$19:$O$19,1)))^(1/(INDEX('07 Uspora casu'!$K$19:$O$19,MATCH(V$52,'07 Uspora casu'!$K$19:$O$19,1))-INDEX('07 Uspora casu'!$K$19:$O$19,MATCH(V$52,'07 Uspora casu'!$K$19:$O$19,1)-1)))*U55,(INDEX('07 Uspora casu'!$K22:$O22,MATCH(V$52,'07 Uspora casu'!$K$19:$O$19,1))/INDEX('07 Uspora casu'!$K22:$O22,MATCH(V$52,'07 Uspora casu'!$K$19:$O$19,1)+1))^(1/(INDEX('07 Uspora casu'!$K$19:$O$19,MATCH(V$52,'07 Uspora casu'!$K$19:$O$19,1)+1)-INDEX('07 Uspora casu'!$K$19:$O$19,MATCH(V$52,'07 Uspora casu'!$K$19:$O$19,1))))*U55)))))</f>
        <v>2.691433097091582E-2</v>
      </c>
      <c r="W55" s="48">
        <f>IF($E55="",0,IF('07 Uspora casu'!$D$2="Jazdný čas",IFERROR(INDEX('07 Uspora casu'!$K22:$O22,MATCH(W$52,'07 Uspora casu'!$K$19:$O$19,0))/60,IF(W$52&lt;MIN('07 Uspora casu'!$K$19:$O$19),('07 Uspora casu'!$K22/'07 Uspora casu'!$L22)^(1/('07 Uspora casu'!$L$19-'07 Uspora casu'!$K$19))*X55,IF(W$52&gt;MAX('07 Uspora casu'!$K$19:$O$19),(INDEX('07 Uspora casu'!$K22:$O22,MATCH(W$52,'07 Uspora casu'!$K$19:$O$19,1))/INDEX('07 Uspora casu'!$K22:$O22,MATCH(W$52,'07 Uspora casu'!$K$19:$O$19,1)-1))^(1/(INDEX('07 Uspora casu'!$K$19:$O$19,MATCH(W$52,'07 Uspora casu'!$K$19:$O$19,1))-INDEX('07 Uspora casu'!$K$19:$O$19,MATCH(W$52,'07 Uspora casu'!$K$19:$O$19,1)-1)))*V55,(INDEX('07 Uspora casu'!$K22:$O22,MATCH(W$52,'07 Uspora casu'!$K$19:$O$19,1)+1)/INDEX('07 Uspora casu'!$K22:$O22,MATCH(W$52,'07 Uspora casu'!$K$19:$O$19,1)))^(1/(INDEX('07 Uspora casu'!$K$19:$O$19,MATCH(W$52,'07 Uspora casu'!$K$19:$O$19,1)+1)-INDEX('07 Uspora casu'!$K$19:$O$19,MATCH(W$52,'07 Uspora casu'!$K$19:$O$19,1))))*V55))),IFERROR($E55/INDEX('07 Uspora casu'!$K22:$O22,MATCH(W$52,'07 Uspora casu'!$K$19:$O$19,0)),IF(W$52&lt;MIN('07 Uspora casu'!$K$19:$O$19),('07 Uspora casu'!$L22/'07 Uspora casu'!$K22)^(1/('07 Uspora casu'!$L$19-'07 Uspora casu'!$K$19))*X55,IF(W$52&gt;MAX('07 Uspora casu'!$K$19:$O$19),(INDEX('07 Uspora casu'!$K22:$O22,MATCH(W$52,'07 Uspora casu'!$K$19:$O$19,1)-1)/INDEX('07 Uspora casu'!$K22:$O22,MATCH(W$52,'07 Uspora casu'!$K$19:$O$19,1)))^(1/(INDEX('07 Uspora casu'!$K$19:$O$19,MATCH(W$52,'07 Uspora casu'!$K$19:$O$19,1))-INDEX('07 Uspora casu'!$K$19:$O$19,MATCH(W$52,'07 Uspora casu'!$K$19:$O$19,1)-1)))*V55,(INDEX('07 Uspora casu'!$K22:$O22,MATCH(W$52,'07 Uspora casu'!$K$19:$O$19,1))/INDEX('07 Uspora casu'!$K22:$O22,MATCH(W$52,'07 Uspora casu'!$K$19:$O$19,1)+1))^(1/(INDEX('07 Uspora casu'!$K$19:$O$19,MATCH(W$52,'07 Uspora casu'!$K$19:$O$19,1)+1)-INDEX('07 Uspora casu'!$K$19:$O$19,MATCH(W$52,'07 Uspora casu'!$K$19:$O$19,1))))*V55)))))</f>
        <v>2.6916371558674813E-2</v>
      </c>
      <c r="X55" s="48">
        <f>IF($E55="",0,IF('07 Uspora casu'!$D$2="Jazdný čas",IFERROR(INDEX('07 Uspora casu'!$K22:$O22,MATCH(X$52,'07 Uspora casu'!$K$19:$O$19,0))/60,IF(X$52&lt;MIN('07 Uspora casu'!$K$19:$O$19),('07 Uspora casu'!$K22/'07 Uspora casu'!$L22)^(1/('07 Uspora casu'!$L$19-'07 Uspora casu'!$K$19))*Y55,IF(X$52&gt;MAX('07 Uspora casu'!$K$19:$O$19),(INDEX('07 Uspora casu'!$K22:$O22,MATCH(X$52,'07 Uspora casu'!$K$19:$O$19,1))/INDEX('07 Uspora casu'!$K22:$O22,MATCH(X$52,'07 Uspora casu'!$K$19:$O$19,1)-1))^(1/(INDEX('07 Uspora casu'!$K$19:$O$19,MATCH(X$52,'07 Uspora casu'!$K$19:$O$19,1))-INDEX('07 Uspora casu'!$K$19:$O$19,MATCH(X$52,'07 Uspora casu'!$K$19:$O$19,1)-1)))*W55,(INDEX('07 Uspora casu'!$K22:$O22,MATCH(X$52,'07 Uspora casu'!$K$19:$O$19,1)+1)/INDEX('07 Uspora casu'!$K22:$O22,MATCH(X$52,'07 Uspora casu'!$K$19:$O$19,1)))^(1/(INDEX('07 Uspora casu'!$K$19:$O$19,MATCH(X$52,'07 Uspora casu'!$K$19:$O$19,1)+1)-INDEX('07 Uspora casu'!$K$19:$O$19,MATCH(X$52,'07 Uspora casu'!$K$19:$O$19,1))))*W55))),IFERROR($E55/INDEX('07 Uspora casu'!$K22:$O22,MATCH(X$52,'07 Uspora casu'!$K$19:$O$19,0)),IF(X$52&lt;MIN('07 Uspora casu'!$K$19:$O$19),('07 Uspora casu'!$L22/'07 Uspora casu'!$K22)^(1/('07 Uspora casu'!$L$19-'07 Uspora casu'!$K$19))*Y55,IF(X$52&gt;MAX('07 Uspora casu'!$K$19:$O$19),(INDEX('07 Uspora casu'!$K22:$O22,MATCH(X$52,'07 Uspora casu'!$K$19:$O$19,1)-1)/INDEX('07 Uspora casu'!$K22:$O22,MATCH(X$52,'07 Uspora casu'!$K$19:$O$19,1)))^(1/(INDEX('07 Uspora casu'!$K$19:$O$19,MATCH(X$52,'07 Uspora casu'!$K$19:$O$19,1))-INDEX('07 Uspora casu'!$K$19:$O$19,MATCH(X$52,'07 Uspora casu'!$K$19:$O$19,1)-1)))*W55,(INDEX('07 Uspora casu'!$K22:$O22,MATCH(X$52,'07 Uspora casu'!$K$19:$O$19,1))/INDEX('07 Uspora casu'!$K22:$O22,MATCH(X$52,'07 Uspora casu'!$K$19:$O$19,1)+1))^(1/(INDEX('07 Uspora casu'!$K$19:$O$19,MATCH(X$52,'07 Uspora casu'!$K$19:$O$19,1)+1)-INDEX('07 Uspora casu'!$K$19:$O$19,MATCH(X$52,'07 Uspora casu'!$K$19:$O$19,1))))*W55)))))</f>
        <v>2.691841230114686E-2</v>
      </c>
      <c r="Y55" s="48">
        <f>IF($E55="",0,IF('07 Uspora casu'!$D$2="Jazdný čas",IFERROR(INDEX('07 Uspora casu'!$K22:$O22,MATCH(Y$52,'07 Uspora casu'!$K$19:$O$19,0))/60,IF(Y$52&lt;MIN('07 Uspora casu'!$K$19:$O$19),('07 Uspora casu'!$K22/'07 Uspora casu'!$L22)^(1/('07 Uspora casu'!$L$19-'07 Uspora casu'!$K$19))*Z55,IF(Y$52&gt;MAX('07 Uspora casu'!$K$19:$O$19),(INDEX('07 Uspora casu'!$K22:$O22,MATCH(Y$52,'07 Uspora casu'!$K$19:$O$19,1))/INDEX('07 Uspora casu'!$K22:$O22,MATCH(Y$52,'07 Uspora casu'!$K$19:$O$19,1)-1))^(1/(INDEX('07 Uspora casu'!$K$19:$O$19,MATCH(Y$52,'07 Uspora casu'!$K$19:$O$19,1))-INDEX('07 Uspora casu'!$K$19:$O$19,MATCH(Y$52,'07 Uspora casu'!$K$19:$O$19,1)-1)))*X55,(INDEX('07 Uspora casu'!$K22:$O22,MATCH(Y$52,'07 Uspora casu'!$K$19:$O$19,1)+1)/INDEX('07 Uspora casu'!$K22:$O22,MATCH(Y$52,'07 Uspora casu'!$K$19:$O$19,1)))^(1/(INDEX('07 Uspora casu'!$K$19:$O$19,MATCH(Y$52,'07 Uspora casu'!$K$19:$O$19,1)+1)-INDEX('07 Uspora casu'!$K$19:$O$19,MATCH(Y$52,'07 Uspora casu'!$K$19:$O$19,1))))*X55))),IFERROR($E55/INDEX('07 Uspora casu'!$K22:$O22,MATCH(Y$52,'07 Uspora casu'!$K$19:$O$19,0)),IF(Y$52&lt;MIN('07 Uspora casu'!$K$19:$O$19),('07 Uspora casu'!$L22/'07 Uspora casu'!$K22)^(1/('07 Uspora casu'!$L$19-'07 Uspora casu'!$K$19))*Z55,IF(Y$52&gt;MAX('07 Uspora casu'!$K$19:$O$19),(INDEX('07 Uspora casu'!$K22:$O22,MATCH(Y$52,'07 Uspora casu'!$K$19:$O$19,1)-1)/INDEX('07 Uspora casu'!$K22:$O22,MATCH(Y$52,'07 Uspora casu'!$K$19:$O$19,1)))^(1/(INDEX('07 Uspora casu'!$K$19:$O$19,MATCH(Y$52,'07 Uspora casu'!$K$19:$O$19,1))-INDEX('07 Uspora casu'!$K$19:$O$19,MATCH(Y$52,'07 Uspora casu'!$K$19:$O$19,1)-1)))*X55,(INDEX('07 Uspora casu'!$K22:$O22,MATCH(Y$52,'07 Uspora casu'!$K$19:$O$19,1))/INDEX('07 Uspora casu'!$K22:$O22,MATCH(Y$52,'07 Uspora casu'!$K$19:$O$19,1)+1))^(1/(INDEX('07 Uspora casu'!$K$19:$O$19,MATCH(Y$52,'07 Uspora casu'!$K$19:$O$19,1)+1)-INDEX('07 Uspora casu'!$K$19:$O$19,MATCH(Y$52,'07 Uspora casu'!$K$19:$O$19,1))))*X55)))))</f>
        <v>2.6920453198343696E-2</v>
      </c>
      <c r="Z55" s="48">
        <f>IF($E55="",0,IF('07 Uspora casu'!$D$2="Jazdný čas",IFERROR(INDEX('07 Uspora casu'!$K22:$O22,MATCH(Z$52,'07 Uspora casu'!$K$19:$O$19,0))/60,IF(Z$52&lt;MIN('07 Uspora casu'!$K$19:$O$19),('07 Uspora casu'!$K22/'07 Uspora casu'!$L22)^(1/('07 Uspora casu'!$L$19-'07 Uspora casu'!$K$19))*AA55,IF(Z$52&gt;MAX('07 Uspora casu'!$K$19:$O$19),(INDEX('07 Uspora casu'!$K22:$O22,MATCH(Z$52,'07 Uspora casu'!$K$19:$O$19,1))/INDEX('07 Uspora casu'!$K22:$O22,MATCH(Z$52,'07 Uspora casu'!$K$19:$O$19,1)-1))^(1/(INDEX('07 Uspora casu'!$K$19:$O$19,MATCH(Z$52,'07 Uspora casu'!$K$19:$O$19,1))-INDEX('07 Uspora casu'!$K$19:$O$19,MATCH(Z$52,'07 Uspora casu'!$K$19:$O$19,1)-1)))*Y55,(INDEX('07 Uspora casu'!$K22:$O22,MATCH(Z$52,'07 Uspora casu'!$K$19:$O$19,1)+1)/INDEX('07 Uspora casu'!$K22:$O22,MATCH(Z$52,'07 Uspora casu'!$K$19:$O$19,1)))^(1/(INDEX('07 Uspora casu'!$K$19:$O$19,MATCH(Z$52,'07 Uspora casu'!$K$19:$O$19,1)+1)-INDEX('07 Uspora casu'!$K$19:$O$19,MATCH(Z$52,'07 Uspora casu'!$K$19:$O$19,1))))*Y55))),IFERROR($E55/INDEX('07 Uspora casu'!$K22:$O22,MATCH(Z$52,'07 Uspora casu'!$K$19:$O$19,0)),IF(Z$52&lt;MIN('07 Uspora casu'!$K$19:$O$19),('07 Uspora casu'!$L22/'07 Uspora casu'!$K22)^(1/('07 Uspora casu'!$L$19-'07 Uspora casu'!$K$19))*AA55,IF(Z$52&gt;MAX('07 Uspora casu'!$K$19:$O$19),(INDEX('07 Uspora casu'!$K22:$O22,MATCH(Z$52,'07 Uspora casu'!$K$19:$O$19,1)-1)/INDEX('07 Uspora casu'!$K22:$O22,MATCH(Z$52,'07 Uspora casu'!$K$19:$O$19,1)))^(1/(INDEX('07 Uspora casu'!$K$19:$O$19,MATCH(Z$52,'07 Uspora casu'!$K$19:$O$19,1))-INDEX('07 Uspora casu'!$K$19:$O$19,MATCH(Z$52,'07 Uspora casu'!$K$19:$O$19,1)-1)))*Y55,(INDEX('07 Uspora casu'!$K22:$O22,MATCH(Z$52,'07 Uspora casu'!$K$19:$O$19,1))/INDEX('07 Uspora casu'!$K22:$O22,MATCH(Z$52,'07 Uspora casu'!$K$19:$O$19,1)+1))^(1/(INDEX('07 Uspora casu'!$K$19:$O$19,MATCH(Z$52,'07 Uspora casu'!$K$19:$O$19,1)+1)-INDEX('07 Uspora casu'!$K$19:$O$19,MATCH(Z$52,'07 Uspora casu'!$K$19:$O$19,1))))*Y55)))))</f>
        <v>2.6922494250277047E-2</v>
      </c>
      <c r="AA55" s="48">
        <f>IF($E55="",0,IF('07 Uspora casu'!$D$2="Jazdný čas",IFERROR(INDEX('07 Uspora casu'!$K22:$O22,MATCH(AA$52,'07 Uspora casu'!$K$19:$O$19,0))/60,IF(AA$52&lt;MIN('07 Uspora casu'!$K$19:$O$19),('07 Uspora casu'!$K22/'07 Uspora casu'!$L22)^(1/('07 Uspora casu'!$L$19-'07 Uspora casu'!$K$19))*AB55,IF(AA$52&gt;MAX('07 Uspora casu'!$K$19:$O$19),(INDEX('07 Uspora casu'!$K22:$O22,MATCH(AA$52,'07 Uspora casu'!$K$19:$O$19,1))/INDEX('07 Uspora casu'!$K22:$O22,MATCH(AA$52,'07 Uspora casu'!$K$19:$O$19,1)-1))^(1/(INDEX('07 Uspora casu'!$K$19:$O$19,MATCH(AA$52,'07 Uspora casu'!$K$19:$O$19,1))-INDEX('07 Uspora casu'!$K$19:$O$19,MATCH(AA$52,'07 Uspora casu'!$K$19:$O$19,1)-1)))*Z55,(INDEX('07 Uspora casu'!$K22:$O22,MATCH(AA$52,'07 Uspora casu'!$K$19:$O$19,1)+1)/INDEX('07 Uspora casu'!$K22:$O22,MATCH(AA$52,'07 Uspora casu'!$K$19:$O$19,1)))^(1/(INDEX('07 Uspora casu'!$K$19:$O$19,MATCH(AA$52,'07 Uspora casu'!$K$19:$O$19,1)+1)-INDEX('07 Uspora casu'!$K$19:$O$19,MATCH(AA$52,'07 Uspora casu'!$K$19:$O$19,1))))*Z55))),IFERROR($E55/INDEX('07 Uspora casu'!$K22:$O22,MATCH(AA$52,'07 Uspora casu'!$K$19:$O$19,0)),IF(AA$52&lt;MIN('07 Uspora casu'!$K$19:$O$19),('07 Uspora casu'!$L22/'07 Uspora casu'!$K22)^(1/('07 Uspora casu'!$L$19-'07 Uspora casu'!$K$19))*AB55,IF(AA$52&gt;MAX('07 Uspora casu'!$K$19:$O$19),(INDEX('07 Uspora casu'!$K22:$O22,MATCH(AA$52,'07 Uspora casu'!$K$19:$O$19,1)-1)/INDEX('07 Uspora casu'!$K22:$O22,MATCH(AA$52,'07 Uspora casu'!$K$19:$O$19,1)))^(1/(INDEX('07 Uspora casu'!$K$19:$O$19,MATCH(AA$52,'07 Uspora casu'!$K$19:$O$19,1))-INDEX('07 Uspora casu'!$K$19:$O$19,MATCH(AA$52,'07 Uspora casu'!$K$19:$O$19,1)-1)))*Z55,(INDEX('07 Uspora casu'!$K22:$O22,MATCH(AA$52,'07 Uspora casu'!$K$19:$O$19,1))/INDEX('07 Uspora casu'!$K22:$O22,MATCH(AA$52,'07 Uspora casu'!$K$19:$O$19,1)+1))^(1/(INDEX('07 Uspora casu'!$K$19:$O$19,MATCH(AA$52,'07 Uspora casu'!$K$19:$O$19,1)+1)-INDEX('07 Uspora casu'!$K$19:$O$19,MATCH(AA$52,'07 Uspora casu'!$K$19:$O$19,1))))*Z55)))))</f>
        <v>2.6924535456958661E-2</v>
      </c>
      <c r="AB55" s="48">
        <f>IF($E55="",0,IF('07 Uspora casu'!$D$2="Jazdný čas",IFERROR(INDEX('07 Uspora casu'!$K22:$O22,MATCH(AB$52,'07 Uspora casu'!$K$19:$O$19,0))/60,IF(AB$52&lt;MIN('07 Uspora casu'!$K$19:$O$19),('07 Uspora casu'!$K22/'07 Uspora casu'!$L22)^(1/('07 Uspora casu'!$L$19-'07 Uspora casu'!$K$19))*AC55,IF(AB$52&gt;MAX('07 Uspora casu'!$K$19:$O$19),(INDEX('07 Uspora casu'!$K22:$O22,MATCH(AB$52,'07 Uspora casu'!$K$19:$O$19,1))/INDEX('07 Uspora casu'!$K22:$O22,MATCH(AB$52,'07 Uspora casu'!$K$19:$O$19,1)-1))^(1/(INDEX('07 Uspora casu'!$K$19:$O$19,MATCH(AB$52,'07 Uspora casu'!$K$19:$O$19,1))-INDEX('07 Uspora casu'!$K$19:$O$19,MATCH(AB$52,'07 Uspora casu'!$K$19:$O$19,1)-1)))*AA55,(INDEX('07 Uspora casu'!$K22:$O22,MATCH(AB$52,'07 Uspora casu'!$K$19:$O$19,1)+1)/INDEX('07 Uspora casu'!$K22:$O22,MATCH(AB$52,'07 Uspora casu'!$K$19:$O$19,1)))^(1/(INDEX('07 Uspora casu'!$K$19:$O$19,MATCH(AB$52,'07 Uspora casu'!$K$19:$O$19,1)+1)-INDEX('07 Uspora casu'!$K$19:$O$19,MATCH(AB$52,'07 Uspora casu'!$K$19:$O$19,1))))*AA55))),IFERROR($E55/INDEX('07 Uspora casu'!$K22:$O22,MATCH(AB$52,'07 Uspora casu'!$K$19:$O$19,0)),IF(AB$52&lt;MIN('07 Uspora casu'!$K$19:$O$19),('07 Uspora casu'!$L22/'07 Uspora casu'!$K22)^(1/('07 Uspora casu'!$L$19-'07 Uspora casu'!$K$19))*AC55,IF(AB$52&gt;MAX('07 Uspora casu'!$K$19:$O$19),(INDEX('07 Uspora casu'!$K22:$O22,MATCH(AB$52,'07 Uspora casu'!$K$19:$O$19,1)-1)/INDEX('07 Uspora casu'!$K22:$O22,MATCH(AB$52,'07 Uspora casu'!$K$19:$O$19,1)))^(1/(INDEX('07 Uspora casu'!$K$19:$O$19,MATCH(AB$52,'07 Uspora casu'!$K$19:$O$19,1))-INDEX('07 Uspora casu'!$K$19:$O$19,MATCH(AB$52,'07 Uspora casu'!$K$19:$O$19,1)-1)))*AA55,(INDEX('07 Uspora casu'!$K22:$O22,MATCH(AB$52,'07 Uspora casu'!$K$19:$O$19,1))/INDEX('07 Uspora casu'!$K22:$O22,MATCH(AB$52,'07 Uspora casu'!$K$19:$O$19,1)+1))^(1/(INDEX('07 Uspora casu'!$K$19:$O$19,MATCH(AB$52,'07 Uspora casu'!$K$19:$O$19,1)+1)-INDEX('07 Uspora casu'!$K$19:$O$19,MATCH(AB$52,'07 Uspora casu'!$K$19:$O$19,1))))*AA55)))))</f>
        <v>2.6953621093471117E-2</v>
      </c>
      <c r="AC55" s="48">
        <f>IF($E55="",0,IF('07 Uspora casu'!$D$2="Jazdný čas",IFERROR(INDEX('07 Uspora casu'!$K22:$O22,MATCH(AC$52,'07 Uspora casu'!$K$19:$O$19,0))/60,IF(AC$52&lt;MIN('07 Uspora casu'!$K$19:$O$19),('07 Uspora casu'!$K22/'07 Uspora casu'!$L22)^(1/('07 Uspora casu'!$L$19-'07 Uspora casu'!$K$19))*AD55,IF(AC$52&gt;MAX('07 Uspora casu'!$K$19:$O$19),(INDEX('07 Uspora casu'!$K22:$O22,MATCH(AC$52,'07 Uspora casu'!$K$19:$O$19,1))/INDEX('07 Uspora casu'!$K22:$O22,MATCH(AC$52,'07 Uspora casu'!$K$19:$O$19,1)-1))^(1/(INDEX('07 Uspora casu'!$K$19:$O$19,MATCH(AC$52,'07 Uspora casu'!$K$19:$O$19,1))-INDEX('07 Uspora casu'!$K$19:$O$19,MATCH(AC$52,'07 Uspora casu'!$K$19:$O$19,1)-1)))*AB55,(INDEX('07 Uspora casu'!$K22:$O22,MATCH(AC$52,'07 Uspora casu'!$K$19:$O$19,1)+1)/INDEX('07 Uspora casu'!$K22:$O22,MATCH(AC$52,'07 Uspora casu'!$K$19:$O$19,1)))^(1/(INDEX('07 Uspora casu'!$K$19:$O$19,MATCH(AC$52,'07 Uspora casu'!$K$19:$O$19,1)+1)-INDEX('07 Uspora casu'!$K$19:$O$19,MATCH(AC$52,'07 Uspora casu'!$K$19:$O$19,1))))*AB55))),IFERROR($E55/INDEX('07 Uspora casu'!$K22:$O22,MATCH(AC$52,'07 Uspora casu'!$K$19:$O$19,0)),IF(AC$52&lt;MIN('07 Uspora casu'!$K$19:$O$19),('07 Uspora casu'!$L22/'07 Uspora casu'!$K22)^(1/('07 Uspora casu'!$L$19-'07 Uspora casu'!$K$19))*AD55,IF(AC$52&gt;MAX('07 Uspora casu'!$K$19:$O$19),(INDEX('07 Uspora casu'!$K22:$O22,MATCH(AC$52,'07 Uspora casu'!$K$19:$O$19,1)-1)/INDEX('07 Uspora casu'!$K22:$O22,MATCH(AC$52,'07 Uspora casu'!$K$19:$O$19,1)))^(1/(INDEX('07 Uspora casu'!$K$19:$O$19,MATCH(AC$52,'07 Uspora casu'!$K$19:$O$19,1))-INDEX('07 Uspora casu'!$K$19:$O$19,MATCH(AC$52,'07 Uspora casu'!$K$19:$O$19,1)-1)))*AB55,(INDEX('07 Uspora casu'!$K22:$O22,MATCH(AC$52,'07 Uspora casu'!$K$19:$O$19,1))/INDEX('07 Uspora casu'!$K22:$O22,MATCH(AC$52,'07 Uspora casu'!$K$19:$O$19,1)+1))^(1/(INDEX('07 Uspora casu'!$K$19:$O$19,MATCH(AC$52,'07 Uspora casu'!$K$19:$O$19,1)+1)-INDEX('07 Uspora casu'!$K$19:$O$19,MATCH(AC$52,'07 Uspora casu'!$K$19:$O$19,1))))*AB55)))))</f>
        <v>2.6982738150182171E-2</v>
      </c>
      <c r="AD55" s="48">
        <f>IF($E55="",0,IF('07 Uspora casu'!$D$2="Jazdný čas",IFERROR(INDEX('07 Uspora casu'!$K22:$O22,MATCH(AD$52,'07 Uspora casu'!$K$19:$O$19,0))/60,IF(AD$52&lt;MIN('07 Uspora casu'!$K$19:$O$19),('07 Uspora casu'!$K22/'07 Uspora casu'!$L22)^(1/('07 Uspora casu'!$L$19-'07 Uspora casu'!$K$19))*AE55,IF(AD$52&gt;MAX('07 Uspora casu'!$K$19:$O$19),(INDEX('07 Uspora casu'!$K22:$O22,MATCH(AD$52,'07 Uspora casu'!$K$19:$O$19,1))/INDEX('07 Uspora casu'!$K22:$O22,MATCH(AD$52,'07 Uspora casu'!$K$19:$O$19,1)-1))^(1/(INDEX('07 Uspora casu'!$K$19:$O$19,MATCH(AD$52,'07 Uspora casu'!$K$19:$O$19,1))-INDEX('07 Uspora casu'!$K$19:$O$19,MATCH(AD$52,'07 Uspora casu'!$K$19:$O$19,1)-1)))*AC55,(INDEX('07 Uspora casu'!$K22:$O22,MATCH(AD$52,'07 Uspora casu'!$K$19:$O$19,1)+1)/INDEX('07 Uspora casu'!$K22:$O22,MATCH(AD$52,'07 Uspora casu'!$K$19:$O$19,1)))^(1/(INDEX('07 Uspora casu'!$K$19:$O$19,MATCH(AD$52,'07 Uspora casu'!$K$19:$O$19,1)+1)-INDEX('07 Uspora casu'!$K$19:$O$19,MATCH(AD$52,'07 Uspora casu'!$K$19:$O$19,1))))*AC55))),IFERROR($E55/INDEX('07 Uspora casu'!$K22:$O22,MATCH(AD$52,'07 Uspora casu'!$K$19:$O$19,0)),IF(AD$52&lt;MIN('07 Uspora casu'!$K$19:$O$19),('07 Uspora casu'!$L22/'07 Uspora casu'!$K22)^(1/('07 Uspora casu'!$L$19-'07 Uspora casu'!$K$19))*AE55,IF(AD$52&gt;MAX('07 Uspora casu'!$K$19:$O$19),(INDEX('07 Uspora casu'!$K22:$O22,MATCH(AD$52,'07 Uspora casu'!$K$19:$O$19,1)-1)/INDEX('07 Uspora casu'!$K22:$O22,MATCH(AD$52,'07 Uspora casu'!$K$19:$O$19,1)))^(1/(INDEX('07 Uspora casu'!$K$19:$O$19,MATCH(AD$52,'07 Uspora casu'!$K$19:$O$19,1))-INDEX('07 Uspora casu'!$K$19:$O$19,MATCH(AD$52,'07 Uspora casu'!$K$19:$O$19,1)-1)))*AC55,(INDEX('07 Uspora casu'!$K22:$O22,MATCH(AD$52,'07 Uspora casu'!$K$19:$O$19,1))/INDEX('07 Uspora casu'!$K22:$O22,MATCH(AD$52,'07 Uspora casu'!$K$19:$O$19,1)+1))^(1/(INDEX('07 Uspora casu'!$K$19:$O$19,MATCH(AD$52,'07 Uspora casu'!$K$19:$O$19,1)+1)-INDEX('07 Uspora casu'!$K$19:$O$19,MATCH(AD$52,'07 Uspora casu'!$K$19:$O$19,1))))*AC55)))))</f>
        <v>2.7011886661033973E-2</v>
      </c>
      <c r="AE55" s="48">
        <f>IF($E55="",0,IF('07 Uspora casu'!$D$2="Jazdný čas",IFERROR(INDEX('07 Uspora casu'!$K22:$O22,MATCH(AE$52,'07 Uspora casu'!$K$19:$O$19,0))/60,IF(AE$52&lt;MIN('07 Uspora casu'!$K$19:$O$19),('07 Uspora casu'!$K22/'07 Uspora casu'!$L22)^(1/('07 Uspora casu'!$L$19-'07 Uspora casu'!$K$19))*AF55,IF(AE$52&gt;MAX('07 Uspora casu'!$K$19:$O$19),(INDEX('07 Uspora casu'!$K22:$O22,MATCH(AE$52,'07 Uspora casu'!$K$19:$O$19,1))/INDEX('07 Uspora casu'!$K22:$O22,MATCH(AE$52,'07 Uspora casu'!$K$19:$O$19,1)-1))^(1/(INDEX('07 Uspora casu'!$K$19:$O$19,MATCH(AE$52,'07 Uspora casu'!$K$19:$O$19,1))-INDEX('07 Uspora casu'!$K$19:$O$19,MATCH(AE$52,'07 Uspora casu'!$K$19:$O$19,1)-1)))*AD55,(INDEX('07 Uspora casu'!$K22:$O22,MATCH(AE$52,'07 Uspora casu'!$K$19:$O$19,1)+1)/INDEX('07 Uspora casu'!$K22:$O22,MATCH(AE$52,'07 Uspora casu'!$K$19:$O$19,1)))^(1/(INDEX('07 Uspora casu'!$K$19:$O$19,MATCH(AE$52,'07 Uspora casu'!$K$19:$O$19,1)+1)-INDEX('07 Uspora casu'!$K$19:$O$19,MATCH(AE$52,'07 Uspora casu'!$K$19:$O$19,1))))*AD55))),IFERROR($E55/INDEX('07 Uspora casu'!$K22:$O22,MATCH(AE$52,'07 Uspora casu'!$K$19:$O$19,0)),IF(AE$52&lt;MIN('07 Uspora casu'!$K$19:$O$19),('07 Uspora casu'!$L22/'07 Uspora casu'!$K22)^(1/('07 Uspora casu'!$L$19-'07 Uspora casu'!$K$19))*AF55,IF(AE$52&gt;MAX('07 Uspora casu'!$K$19:$O$19),(INDEX('07 Uspora casu'!$K22:$O22,MATCH(AE$52,'07 Uspora casu'!$K$19:$O$19,1)-1)/INDEX('07 Uspora casu'!$K22:$O22,MATCH(AE$52,'07 Uspora casu'!$K$19:$O$19,1)))^(1/(INDEX('07 Uspora casu'!$K$19:$O$19,MATCH(AE$52,'07 Uspora casu'!$K$19:$O$19,1))-INDEX('07 Uspora casu'!$K$19:$O$19,MATCH(AE$52,'07 Uspora casu'!$K$19:$O$19,1)-1)))*AD55,(INDEX('07 Uspora casu'!$K22:$O22,MATCH(AE$52,'07 Uspora casu'!$K$19:$O$19,1))/INDEX('07 Uspora casu'!$K22:$O22,MATCH(AE$52,'07 Uspora casu'!$K$19:$O$19,1)+1))^(1/(INDEX('07 Uspora casu'!$K$19:$O$19,MATCH(AE$52,'07 Uspora casu'!$K$19:$O$19,1)+1)-INDEX('07 Uspora casu'!$K$19:$O$19,MATCH(AE$52,'07 Uspora casu'!$K$19:$O$19,1))))*AD55)))))</f>
        <v>2.7041066660005334E-2</v>
      </c>
      <c r="AF55" s="48">
        <f>IF($E55="",0,IF('07 Uspora casu'!$D$2="Jazdný čas",IFERROR(INDEX('07 Uspora casu'!$K22:$O22,MATCH(AF$52,'07 Uspora casu'!$K$19:$O$19,0))/60,IF(AF$52&lt;MIN('07 Uspora casu'!$K$19:$O$19),('07 Uspora casu'!$K22/'07 Uspora casu'!$L22)^(1/('07 Uspora casu'!$L$19-'07 Uspora casu'!$K$19))*AG55,IF(AF$52&gt;MAX('07 Uspora casu'!$K$19:$O$19),(INDEX('07 Uspora casu'!$K22:$O22,MATCH(AF$52,'07 Uspora casu'!$K$19:$O$19,1))/INDEX('07 Uspora casu'!$K22:$O22,MATCH(AF$52,'07 Uspora casu'!$K$19:$O$19,1)-1))^(1/(INDEX('07 Uspora casu'!$K$19:$O$19,MATCH(AF$52,'07 Uspora casu'!$K$19:$O$19,1))-INDEX('07 Uspora casu'!$K$19:$O$19,MATCH(AF$52,'07 Uspora casu'!$K$19:$O$19,1)-1)))*AE55,(INDEX('07 Uspora casu'!$K22:$O22,MATCH(AF$52,'07 Uspora casu'!$K$19:$O$19,1)+1)/INDEX('07 Uspora casu'!$K22:$O22,MATCH(AF$52,'07 Uspora casu'!$K$19:$O$19,1)))^(1/(INDEX('07 Uspora casu'!$K$19:$O$19,MATCH(AF$52,'07 Uspora casu'!$K$19:$O$19,1)+1)-INDEX('07 Uspora casu'!$K$19:$O$19,MATCH(AF$52,'07 Uspora casu'!$K$19:$O$19,1))))*AE55))),IFERROR($E55/INDEX('07 Uspora casu'!$K22:$O22,MATCH(AF$52,'07 Uspora casu'!$K$19:$O$19,0)),IF(AF$52&lt;MIN('07 Uspora casu'!$K$19:$O$19),('07 Uspora casu'!$L22/'07 Uspora casu'!$K22)^(1/('07 Uspora casu'!$L$19-'07 Uspora casu'!$K$19))*AG55,IF(AF$52&gt;MAX('07 Uspora casu'!$K$19:$O$19),(INDEX('07 Uspora casu'!$K22:$O22,MATCH(AF$52,'07 Uspora casu'!$K$19:$O$19,1)-1)/INDEX('07 Uspora casu'!$K22:$O22,MATCH(AF$52,'07 Uspora casu'!$K$19:$O$19,1)))^(1/(INDEX('07 Uspora casu'!$K$19:$O$19,MATCH(AF$52,'07 Uspora casu'!$K$19:$O$19,1))-INDEX('07 Uspora casu'!$K$19:$O$19,MATCH(AF$52,'07 Uspora casu'!$K$19:$O$19,1)-1)))*AE55,(INDEX('07 Uspora casu'!$K22:$O22,MATCH(AF$52,'07 Uspora casu'!$K$19:$O$19,1))/INDEX('07 Uspora casu'!$K22:$O22,MATCH(AF$52,'07 Uspora casu'!$K$19:$O$19,1)+1))^(1/(INDEX('07 Uspora casu'!$K$19:$O$19,MATCH(AF$52,'07 Uspora casu'!$K$19:$O$19,1)+1)-INDEX('07 Uspora casu'!$K$19:$O$19,MATCH(AF$52,'07 Uspora casu'!$K$19:$O$19,1))))*AE55)))))</f>
        <v>2.7070278181111771E-2</v>
      </c>
      <c r="AG55" s="48">
        <f>IF($E55="",0,IF('07 Uspora casu'!$D$2="Jazdný čas",IFERROR(INDEX('07 Uspora casu'!$K22:$O22,MATCH(AG$52,'07 Uspora casu'!$K$19:$O$19,0))/60,IF(AG$52&lt;MIN('07 Uspora casu'!$K$19:$O$19),('07 Uspora casu'!$K22/'07 Uspora casu'!$L22)^(1/('07 Uspora casu'!$L$19-'07 Uspora casu'!$K$19))*AH55,IF(AG$52&gt;MAX('07 Uspora casu'!$K$19:$O$19),(INDEX('07 Uspora casu'!$K22:$O22,MATCH(AG$52,'07 Uspora casu'!$K$19:$O$19,1))/INDEX('07 Uspora casu'!$K22:$O22,MATCH(AG$52,'07 Uspora casu'!$K$19:$O$19,1)-1))^(1/(INDEX('07 Uspora casu'!$K$19:$O$19,MATCH(AG$52,'07 Uspora casu'!$K$19:$O$19,1))-INDEX('07 Uspora casu'!$K$19:$O$19,MATCH(AG$52,'07 Uspora casu'!$K$19:$O$19,1)-1)))*AF55,(INDEX('07 Uspora casu'!$K22:$O22,MATCH(AG$52,'07 Uspora casu'!$K$19:$O$19,1)+1)/INDEX('07 Uspora casu'!$K22:$O22,MATCH(AG$52,'07 Uspora casu'!$K$19:$O$19,1)))^(1/(INDEX('07 Uspora casu'!$K$19:$O$19,MATCH(AG$52,'07 Uspora casu'!$K$19:$O$19,1)+1)-INDEX('07 Uspora casu'!$K$19:$O$19,MATCH(AG$52,'07 Uspora casu'!$K$19:$O$19,1))))*AF55))),IFERROR($E55/INDEX('07 Uspora casu'!$K22:$O22,MATCH(AG$52,'07 Uspora casu'!$K$19:$O$19,0)),IF(AG$52&lt;MIN('07 Uspora casu'!$K$19:$O$19),('07 Uspora casu'!$L22/'07 Uspora casu'!$K22)^(1/('07 Uspora casu'!$L$19-'07 Uspora casu'!$K$19))*AH55,IF(AG$52&gt;MAX('07 Uspora casu'!$K$19:$O$19),(INDEX('07 Uspora casu'!$K22:$O22,MATCH(AG$52,'07 Uspora casu'!$K$19:$O$19,1)-1)/INDEX('07 Uspora casu'!$K22:$O22,MATCH(AG$52,'07 Uspora casu'!$K$19:$O$19,1)))^(1/(INDEX('07 Uspora casu'!$K$19:$O$19,MATCH(AG$52,'07 Uspora casu'!$K$19:$O$19,1))-INDEX('07 Uspora casu'!$K$19:$O$19,MATCH(AG$52,'07 Uspora casu'!$K$19:$O$19,1)-1)))*AF55,(INDEX('07 Uspora casu'!$K22:$O22,MATCH(AG$52,'07 Uspora casu'!$K$19:$O$19,1))/INDEX('07 Uspora casu'!$K22:$O22,MATCH(AG$52,'07 Uspora casu'!$K$19:$O$19,1)+1))^(1/(INDEX('07 Uspora casu'!$K$19:$O$19,MATCH(AG$52,'07 Uspora casu'!$K$19:$O$19,1)+1)-INDEX('07 Uspora casu'!$K$19:$O$19,MATCH(AG$52,'07 Uspora casu'!$K$19:$O$19,1))))*AF55)))))</f>
        <v>2.7099521258405545E-2</v>
      </c>
      <c r="AH55" s="48">
        <f>IF($E55="",0,IF('07 Uspora casu'!$D$2="Jazdný čas",IFERROR(INDEX('07 Uspora casu'!$K22:$O22,MATCH(AH$52,'07 Uspora casu'!$K$19:$O$19,0))/60,IF(AH$52&lt;MIN('07 Uspora casu'!$K$19:$O$19),('07 Uspora casu'!$K22/'07 Uspora casu'!$L22)^(1/('07 Uspora casu'!$L$19-'07 Uspora casu'!$K$19))*AI55,IF(AH$52&gt;MAX('07 Uspora casu'!$K$19:$O$19),(INDEX('07 Uspora casu'!$K22:$O22,MATCH(AH$52,'07 Uspora casu'!$K$19:$O$19,1))/INDEX('07 Uspora casu'!$K22:$O22,MATCH(AH$52,'07 Uspora casu'!$K$19:$O$19,1)-1))^(1/(INDEX('07 Uspora casu'!$K$19:$O$19,MATCH(AH$52,'07 Uspora casu'!$K$19:$O$19,1))-INDEX('07 Uspora casu'!$K$19:$O$19,MATCH(AH$52,'07 Uspora casu'!$K$19:$O$19,1)-1)))*AG55,(INDEX('07 Uspora casu'!$K22:$O22,MATCH(AH$52,'07 Uspora casu'!$K$19:$O$19,1)+1)/INDEX('07 Uspora casu'!$K22:$O22,MATCH(AH$52,'07 Uspora casu'!$K$19:$O$19,1)))^(1/(INDEX('07 Uspora casu'!$K$19:$O$19,MATCH(AH$52,'07 Uspora casu'!$K$19:$O$19,1)+1)-INDEX('07 Uspora casu'!$K$19:$O$19,MATCH(AH$52,'07 Uspora casu'!$K$19:$O$19,1))))*AG55))),IFERROR($E55/INDEX('07 Uspora casu'!$K22:$O22,MATCH(AH$52,'07 Uspora casu'!$K$19:$O$19,0)),IF(AH$52&lt;MIN('07 Uspora casu'!$K$19:$O$19),('07 Uspora casu'!$L22/'07 Uspora casu'!$K22)^(1/('07 Uspora casu'!$L$19-'07 Uspora casu'!$K$19))*AI55,IF(AH$52&gt;MAX('07 Uspora casu'!$K$19:$O$19),(INDEX('07 Uspora casu'!$K22:$O22,MATCH(AH$52,'07 Uspora casu'!$K$19:$O$19,1)-1)/INDEX('07 Uspora casu'!$K22:$O22,MATCH(AH$52,'07 Uspora casu'!$K$19:$O$19,1)))^(1/(INDEX('07 Uspora casu'!$K$19:$O$19,MATCH(AH$52,'07 Uspora casu'!$K$19:$O$19,1))-INDEX('07 Uspora casu'!$K$19:$O$19,MATCH(AH$52,'07 Uspora casu'!$K$19:$O$19,1)-1)))*AG55,(INDEX('07 Uspora casu'!$K22:$O22,MATCH(AH$52,'07 Uspora casu'!$K$19:$O$19,1))/INDEX('07 Uspora casu'!$K22:$O22,MATCH(AH$52,'07 Uspora casu'!$K$19:$O$19,1)+1))^(1/(INDEX('07 Uspora casu'!$K$19:$O$19,MATCH(AH$52,'07 Uspora casu'!$K$19:$O$19,1)+1)-INDEX('07 Uspora casu'!$K$19:$O$19,MATCH(AH$52,'07 Uspora casu'!$K$19:$O$19,1))))*AG55)))))</f>
        <v>2.7128795925975707E-2</v>
      </c>
      <c r="AI55" s="48">
        <f>IF($E55="",0,IF('07 Uspora casu'!$D$2="Jazdný čas",IFERROR(INDEX('07 Uspora casu'!$K22:$O22,MATCH(AI$52,'07 Uspora casu'!$K$19:$O$19,0))/60,IF(AI$52&lt;MIN('07 Uspora casu'!$K$19:$O$19),('07 Uspora casu'!$K22/'07 Uspora casu'!$L22)^(1/('07 Uspora casu'!$L$19-'07 Uspora casu'!$K$19))*AJ55,IF(AI$52&gt;MAX('07 Uspora casu'!$K$19:$O$19),(INDEX('07 Uspora casu'!$K22:$O22,MATCH(AI$52,'07 Uspora casu'!$K$19:$O$19,1))/INDEX('07 Uspora casu'!$K22:$O22,MATCH(AI$52,'07 Uspora casu'!$K$19:$O$19,1)-1))^(1/(INDEX('07 Uspora casu'!$K$19:$O$19,MATCH(AI$52,'07 Uspora casu'!$K$19:$O$19,1))-INDEX('07 Uspora casu'!$K$19:$O$19,MATCH(AI$52,'07 Uspora casu'!$K$19:$O$19,1)-1)))*AH55,(INDEX('07 Uspora casu'!$K22:$O22,MATCH(AI$52,'07 Uspora casu'!$K$19:$O$19,1)+1)/INDEX('07 Uspora casu'!$K22:$O22,MATCH(AI$52,'07 Uspora casu'!$K$19:$O$19,1)))^(1/(INDEX('07 Uspora casu'!$K$19:$O$19,MATCH(AI$52,'07 Uspora casu'!$K$19:$O$19,1)+1)-INDEX('07 Uspora casu'!$K$19:$O$19,MATCH(AI$52,'07 Uspora casu'!$K$19:$O$19,1))))*AH55))),IFERROR($E55/INDEX('07 Uspora casu'!$K22:$O22,MATCH(AI$52,'07 Uspora casu'!$K$19:$O$19,0)),IF(AI$52&lt;MIN('07 Uspora casu'!$K$19:$O$19),('07 Uspora casu'!$L22/'07 Uspora casu'!$K22)^(1/('07 Uspora casu'!$L$19-'07 Uspora casu'!$K$19))*AJ55,IF(AI$52&gt;MAX('07 Uspora casu'!$K$19:$O$19),(INDEX('07 Uspora casu'!$K22:$O22,MATCH(AI$52,'07 Uspora casu'!$K$19:$O$19,1)-1)/INDEX('07 Uspora casu'!$K22:$O22,MATCH(AI$52,'07 Uspora casu'!$K$19:$O$19,1)))^(1/(INDEX('07 Uspora casu'!$K$19:$O$19,MATCH(AI$52,'07 Uspora casu'!$K$19:$O$19,1))-INDEX('07 Uspora casu'!$K$19:$O$19,MATCH(AI$52,'07 Uspora casu'!$K$19:$O$19,1)-1)))*AH55,(INDEX('07 Uspora casu'!$K22:$O22,MATCH(AI$52,'07 Uspora casu'!$K$19:$O$19,1))/INDEX('07 Uspora casu'!$K22:$O22,MATCH(AI$52,'07 Uspora casu'!$K$19:$O$19,1)+1))^(1/(INDEX('07 Uspora casu'!$K$19:$O$19,MATCH(AI$52,'07 Uspora casu'!$K$19:$O$19,1)+1)-INDEX('07 Uspora casu'!$K$19:$O$19,MATCH(AI$52,'07 Uspora casu'!$K$19:$O$19,1))))*AH55)))))</f>
        <v>2.7158102217948128E-2</v>
      </c>
      <c r="AJ55" s="48">
        <f>IF($E55="",0,IF('07 Uspora casu'!$D$2="Jazdný čas",IFERROR(INDEX('07 Uspora casu'!$K22:$O22,MATCH(AJ$52,'07 Uspora casu'!$K$19:$O$19,0))/60,IF(AJ$52&lt;MIN('07 Uspora casu'!$K$19:$O$19),('07 Uspora casu'!$K22/'07 Uspora casu'!$L22)^(1/('07 Uspora casu'!$L$19-'07 Uspora casu'!$K$19))*AK55,IF(AJ$52&gt;MAX('07 Uspora casu'!$K$19:$O$19),(INDEX('07 Uspora casu'!$K22:$O22,MATCH(AJ$52,'07 Uspora casu'!$K$19:$O$19,1))/INDEX('07 Uspora casu'!$K22:$O22,MATCH(AJ$52,'07 Uspora casu'!$K$19:$O$19,1)-1))^(1/(INDEX('07 Uspora casu'!$K$19:$O$19,MATCH(AJ$52,'07 Uspora casu'!$K$19:$O$19,1))-INDEX('07 Uspora casu'!$K$19:$O$19,MATCH(AJ$52,'07 Uspora casu'!$K$19:$O$19,1)-1)))*AI55,(INDEX('07 Uspora casu'!$K22:$O22,MATCH(AJ$52,'07 Uspora casu'!$K$19:$O$19,1)+1)/INDEX('07 Uspora casu'!$K22:$O22,MATCH(AJ$52,'07 Uspora casu'!$K$19:$O$19,1)))^(1/(INDEX('07 Uspora casu'!$K$19:$O$19,MATCH(AJ$52,'07 Uspora casu'!$K$19:$O$19,1)+1)-INDEX('07 Uspora casu'!$K$19:$O$19,MATCH(AJ$52,'07 Uspora casu'!$K$19:$O$19,1))))*AI55))),IFERROR($E55/INDEX('07 Uspora casu'!$K22:$O22,MATCH(AJ$52,'07 Uspora casu'!$K$19:$O$19,0)),IF(AJ$52&lt;MIN('07 Uspora casu'!$K$19:$O$19),('07 Uspora casu'!$L22/'07 Uspora casu'!$K22)^(1/('07 Uspora casu'!$L$19-'07 Uspora casu'!$K$19))*AK55,IF(AJ$52&gt;MAX('07 Uspora casu'!$K$19:$O$19),(INDEX('07 Uspora casu'!$K22:$O22,MATCH(AJ$52,'07 Uspora casu'!$K$19:$O$19,1)-1)/INDEX('07 Uspora casu'!$K22:$O22,MATCH(AJ$52,'07 Uspora casu'!$K$19:$O$19,1)))^(1/(INDEX('07 Uspora casu'!$K$19:$O$19,MATCH(AJ$52,'07 Uspora casu'!$K$19:$O$19,1))-INDEX('07 Uspora casu'!$K$19:$O$19,MATCH(AJ$52,'07 Uspora casu'!$K$19:$O$19,1)-1)))*AI55,(INDEX('07 Uspora casu'!$K22:$O22,MATCH(AJ$52,'07 Uspora casu'!$K$19:$O$19,1))/INDEX('07 Uspora casu'!$K22:$O22,MATCH(AJ$52,'07 Uspora casu'!$K$19:$O$19,1)+1))^(1/(INDEX('07 Uspora casu'!$K$19:$O$19,MATCH(AJ$52,'07 Uspora casu'!$K$19:$O$19,1)+1)-INDEX('07 Uspora casu'!$K$19:$O$19,MATCH(AJ$52,'07 Uspora casu'!$K$19:$O$19,1))))*AI55)))))</f>
        <v>2.7187440168485545E-2</v>
      </c>
      <c r="AK55" s="48">
        <f>IF($E55="",0,IF('07 Uspora casu'!$D$2="Jazdný čas",IFERROR(INDEX('07 Uspora casu'!$K22:$O22,MATCH(AK$52,'07 Uspora casu'!$K$19:$O$19,0))/60,IF(AK$52&lt;MIN('07 Uspora casu'!$K$19:$O$19),('07 Uspora casu'!$K22/'07 Uspora casu'!$L22)^(1/('07 Uspora casu'!$L$19-'07 Uspora casu'!$K$19))*AL55,IF(AK$52&gt;MAX('07 Uspora casu'!$K$19:$O$19),(INDEX('07 Uspora casu'!$K22:$O22,MATCH(AK$52,'07 Uspora casu'!$K$19:$O$19,1))/INDEX('07 Uspora casu'!$K22:$O22,MATCH(AK$52,'07 Uspora casu'!$K$19:$O$19,1)-1))^(1/(INDEX('07 Uspora casu'!$K$19:$O$19,MATCH(AK$52,'07 Uspora casu'!$K$19:$O$19,1))-INDEX('07 Uspora casu'!$K$19:$O$19,MATCH(AK$52,'07 Uspora casu'!$K$19:$O$19,1)-1)))*AJ55,(INDEX('07 Uspora casu'!$K22:$O22,MATCH(AK$52,'07 Uspora casu'!$K$19:$O$19,1)+1)/INDEX('07 Uspora casu'!$K22:$O22,MATCH(AK$52,'07 Uspora casu'!$K$19:$O$19,1)))^(1/(INDEX('07 Uspora casu'!$K$19:$O$19,MATCH(AK$52,'07 Uspora casu'!$K$19:$O$19,1)+1)-INDEX('07 Uspora casu'!$K$19:$O$19,MATCH(AK$52,'07 Uspora casu'!$K$19:$O$19,1))))*AJ55))),IFERROR($E55/INDEX('07 Uspora casu'!$K22:$O22,MATCH(AK$52,'07 Uspora casu'!$K$19:$O$19,0)),IF(AK$52&lt;MIN('07 Uspora casu'!$K$19:$O$19),('07 Uspora casu'!$L22/'07 Uspora casu'!$K22)^(1/('07 Uspora casu'!$L$19-'07 Uspora casu'!$K$19))*AL55,IF(AK$52&gt;MAX('07 Uspora casu'!$K$19:$O$19),(INDEX('07 Uspora casu'!$K22:$O22,MATCH(AK$52,'07 Uspora casu'!$K$19:$O$19,1)-1)/INDEX('07 Uspora casu'!$K22:$O22,MATCH(AK$52,'07 Uspora casu'!$K$19:$O$19,1)))^(1/(INDEX('07 Uspora casu'!$K$19:$O$19,MATCH(AK$52,'07 Uspora casu'!$K$19:$O$19,1))-INDEX('07 Uspora casu'!$K$19:$O$19,MATCH(AK$52,'07 Uspora casu'!$K$19:$O$19,1)-1)))*AJ55,(INDEX('07 Uspora casu'!$K22:$O22,MATCH(AK$52,'07 Uspora casu'!$K$19:$O$19,1))/INDEX('07 Uspora casu'!$K22:$O22,MATCH(AK$52,'07 Uspora casu'!$K$19:$O$19,1)+1))^(1/(INDEX('07 Uspora casu'!$K$19:$O$19,MATCH(AK$52,'07 Uspora casu'!$K$19:$O$19,1)+1)-INDEX('07 Uspora casu'!$K$19:$O$19,MATCH(AK$52,'07 Uspora casu'!$K$19:$O$19,1))))*AJ55)))))</f>
        <v>2.7216809811787611E-2</v>
      </c>
      <c r="AL55" s="48">
        <f>IF($E55="",0,IF('07 Uspora casu'!$D$2="Jazdný čas",IFERROR(INDEX('07 Uspora casu'!$K22:$O22,MATCH(AL$52,'07 Uspora casu'!$K$19:$O$19,0))/60,IF(AL$52&lt;MIN('07 Uspora casu'!$K$19:$O$19),('07 Uspora casu'!$K22/'07 Uspora casu'!$L22)^(1/('07 Uspora casu'!$L$19-'07 Uspora casu'!$K$19))*AM55,IF(AL$52&gt;MAX('07 Uspora casu'!$K$19:$O$19),(INDEX('07 Uspora casu'!$K22:$O22,MATCH(AL$52,'07 Uspora casu'!$K$19:$O$19,1))/INDEX('07 Uspora casu'!$K22:$O22,MATCH(AL$52,'07 Uspora casu'!$K$19:$O$19,1)-1))^(1/(INDEX('07 Uspora casu'!$K$19:$O$19,MATCH(AL$52,'07 Uspora casu'!$K$19:$O$19,1))-INDEX('07 Uspora casu'!$K$19:$O$19,MATCH(AL$52,'07 Uspora casu'!$K$19:$O$19,1)-1)))*AK55,(INDEX('07 Uspora casu'!$K22:$O22,MATCH(AL$52,'07 Uspora casu'!$K$19:$O$19,1)+1)/INDEX('07 Uspora casu'!$K22:$O22,MATCH(AL$52,'07 Uspora casu'!$K$19:$O$19,1)))^(1/(INDEX('07 Uspora casu'!$K$19:$O$19,MATCH(AL$52,'07 Uspora casu'!$K$19:$O$19,1)+1)-INDEX('07 Uspora casu'!$K$19:$O$19,MATCH(AL$52,'07 Uspora casu'!$K$19:$O$19,1))))*AK55))),IFERROR($E55/INDEX('07 Uspora casu'!$K22:$O22,MATCH(AL$52,'07 Uspora casu'!$K$19:$O$19,0)),IF(AL$52&lt;MIN('07 Uspora casu'!$K$19:$O$19),('07 Uspora casu'!$L22/'07 Uspora casu'!$K22)^(1/('07 Uspora casu'!$L$19-'07 Uspora casu'!$K$19))*AM55,IF(AL$52&gt;MAX('07 Uspora casu'!$K$19:$O$19),(INDEX('07 Uspora casu'!$K22:$O22,MATCH(AL$52,'07 Uspora casu'!$K$19:$O$19,1)-1)/INDEX('07 Uspora casu'!$K22:$O22,MATCH(AL$52,'07 Uspora casu'!$K$19:$O$19,1)))^(1/(INDEX('07 Uspora casu'!$K$19:$O$19,MATCH(AL$52,'07 Uspora casu'!$K$19:$O$19,1))-INDEX('07 Uspora casu'!$K$19:$O$19,MATCH(AL$52,'07 Uspora casu'!$K$19:$O$19,1)-1)))*AK55,(INDEX('07 Uspora casu'!$K22:$O22,MATCH(AL$52,'07 Uspora casu'!$K$19:$O$19,1))/INDEX('07 Uspora casu'!$K22:$O22,MATCH(AL$52,'07 Uspora casu'!$K$19:$O$19,1)+1))^(1/(INDEX('07 Uspora casu'!$K$19:$O$19,MATCH(AL$52,'07 Uspora casu'!$K$19:$O$19,1)+1)-INDEX('07 Uspora casu'!$K$19:$O$19,MATCH(AL$52,'07 Uspora casu'!$K$19:$O$19,1))))*AK55)))))</f>
        <v>2.7246211182090908E-2</v>
      </c>
      <c r="AM55" s="48">
        <f>IF($E55="",0,IF('07 Uspora casu'!$D$2="Jazdný čas",IFERROR(INDEX('07 Uspora casu'!$K22:$O22,MATCH(AM$52,'07 Uspora casu'!$K$19:$O$19,0))/60,IF(AM$52&lt;MIN('07 Uspora casu'!$K$19:$O$19),('07 Uspora casu'!$K22/'07 Uspora casu'!$L22)^(1/('07 Uspora casu'!$L$19-'07 Uspora casu'!$K$19))*AN55,IF(AM$52&gt;MAX('07 Uspora casu'!$K$19:$O$19),(INDEX('07 Uspora casu'!$K22:$O22,MATCH(AM$52,'07 Uspora casu'!$K$19:$O$19,1))/INDEX('07 Uspora casu'!$K22:$O22,MATCH(AM$52,'07 Uspora casu'!$K$19:$O$19,1)-1))^(1/(INDEX('07 Uspora casu'!$K$19:$O$19,MATCH(AM$52,'07 Uspora casu'!$K$19:$O$19,1))-INDEX('07 Uspora casu'!$K$19:$O$19,MATCH(AM$52,'07 Uspora casu'!$K$19:$O$19,1)-1)))*AL55,(INDEX('07 Uspora casu'!$K22:$O22,MATCH(AM$52,'07 Uspora casu'!$K$19:$O$19,1)+1)/INDEX('07 Uspora casu'!$K22:$O22,MATCH(AM$52,'07 Uspora casu'!$K$19:$O$19,1)))^(1/(INDEX('07 Uspora casu'!$K$19:$O$19,MATCH(AM$52,'07 Uspora casu'!$K$19:$O$19,1)+1)-INDEX('07 Uspora casu'!$K$19:$O$19,MATCH(AM$52,'07 Uspora casu'!$K$19:$O$19,1))))*AL55))),IFERROR($E55/INDEX('07 Uspora casu'!$K22:$O22,MATCH(AM$52,'07 Uspora casu'!$K$19:$O$19,0)),IF(AM$52&lt;MIN('07 Uspora casu'!$K$19:$O$19),('07 Uspora casu'!$L22/'07 Uspora casu'!$K22)^(1/('07 Uspora casu'!$L$19-'07 Uspora casu'!$K$19))*AN55,IF(AM$52&gt;MAX('07 Uspora casu'!$K$19:$O$19),(INDEX('07 Uspora casu'!$K22:$O22,MATCH(AM$52,'07 Uspora casu'!$K$19:$O$19,1)-1)/INDEX('07 Uspora casu'!$K22:$O22,MATCH(AM$52,'07 Uspora casu'!$K$19:$O$19,1)))^(1/(INDEX('07 Uspora casu'!$K$19:$O$19,MATCH(AM$52,'07 Uspora casu'!$K$19:$O$19,1))-INDEX('07 Uspora casu'!$K$19:$O$19,MATCH(AM$52,'07 Uspora casu'!$K$19:$O$19,1)-1)))*AL55,(INDEX('07 Uspora casu'!$K22:$O22,MATCH(AM$52,'07 Uspora casu'!$K$19:$O$19,1))/INDEX('07 Uspora casu'!$K22:$O22,MATCH(AM$52,'07 Uspora casu'!$K$19:$O$19,1)+1))^(1/(INDEX('07 Uspora casu'!$K$19:$O$19,MATCH(AM$52,'07 Uspora casu'!$K$19:$O$19,1)+1)-INDEX('07 Uspora casu'!$K$19:$O$19,MATCH(AM$52,'07 Uspora casu'!$K$19:$O$19,1))))*AL55)))))</f>
        <v>2.7275644313669006E-2</v>
      </c>
      <c r="AN55" s="48">
        <f>IF($E55="",0,IF('07 Uspora casu'!$D$2="Jazdný čas",IFERROR(INDEX('07 Uspora casu'!$K22:$O22,MATCH(AN$52,'07 Uspora casu'!$K$19:$O$19,0))/60,IF(AN$52&lt;MIN('07 Uspora casu'!$K$19:$O$19),('07 Uspora casu'!$K22/'07 Uspora casu'!$L22)^(1/('07 Uspora casu'!$L$19-'07 Uspora casu'!$K$19))*AO55,IF(AN$52&gt;MAX('07 Uspora casu'!$K$19:$O$19),(INDEX('07 Uspora casu'!$K22:$O22,MATCH(AN$52,'07 Uspora casu'!$K$19:$O$19,1))/INDEX('07 Uspora casu'!$K22:$O22,MATCH(AN$52,'07 Uspora casu'!$K$19:$O$19,1)-1))^(1/(INDEX('07 Uspora casu'!$K$19:$O$19,MATCH(AN$52,'07 Uspora casu'!$K$19:$O$19,1))-INDEX('07 Uspora casu'!$K$19:$O$19,MATCH(AN$52,'07 Uspora casu'!$K$19:$O$19,1)-1)))*AM55,(INDEX('07 Uspora casu'!$K22:$O22,MATCH(AN$52,'07 Uspora casu'!$K$19:$O$19,1)+1)/INDEX('07 Uspora casu'!$K22:$O22,MATCH(AN$52,'07 Uspora casu'!$K$19:$O$19,1)))^(1/(INDEX('07 Uspora casu'!$K$19:$O$19,MATCH(AN$52,'07 Uspora casu'!$K$19:$O$19,1)+1)-INDEX('07 Uspora casu'!$K$19:$O$19,MATCH(AN$52,'07 Uspora casu'!$K$19:$O$19,1))))*AM55))),IFERROR($E55/INDEX('07 Uspora casu'!$K22:$O22,MATCH(AN$52,'07 Uspora casu'!$K$19:$O$19,0)),IF(AN$52&lt;MIN('07 Uspora casu'!$K$19:$O$19),('07 Uspora casu'!$L22/'07 Uspora casu'!$K22)^(1/('07 Uspora casu'!$L$19-'07 Uspora casu'!$K$19))*AO55,IF(AN$52&gt;MAX('07 Uspora casu'!$K$19:$O$19),(INDEX('07 Uspora casu'!$K22:$O22,MATCH(AN$52,'07 Uspora casu'!$K$19:$O$19,1)-1)/INDEX('07 Uspora casu'!$K22:$O22,MATCH(AN$52,'07 Uspora casu'!$K$19:$O$19,1)))^(1/(INDEX('07 Uspora casu'!$K$19:$O$19,MATCH(AN$52,'07 Uspora casu'!$K$19:$O$19,1))-INDEX('07 Uspora casu'!$K$19:$O$19,MATCH(AN$52,'07 Uspora casu'!$K$19:$O$19,1)-1)))*AM55,(INDEX('07 Uspora casu'!$K22:$O22,MATCH(AN$52,'07 Uspora casu'!$K$19:$O$19,1))/INDEX('07 Uspora casu'!$K22:$O22,MATCH(AN$52,'07 Uspora casu'!$K$19:$O$19,1)+1))^(1/(INDEX('07 Uspora casu'!$K$19:$O$19,MATCH(AN$52,'07 Uspora casu'!$K$19:$O$19,1)+1)-INDEX('07 Uspora casu'!$K$19:$O$19,MATCH(AN$52,'07 Uspora casu'!$K$19:$O$19,1))))*AM55)))))</f>
        <v>2.7305109240832504E-2</v>
      </c>
      <c r="AO55" s="48">
        <f>IF($E55="",0,IF('07 Uspora casu'!$D$2="Jazdný čas",IFERROR(INDEX('07 Uspora casu'!$K22:$O22,MATCH(AO$52,'07 Uspora casu'!$K$19:$O$19,0))/60,IF(AO$52&lt;MIN('07 Uspora casu'!$K$19:$O$19),('07 Uspora casu'!$K22/'07 Uspora casu'!$L22)^(1/('07 Uspora casu'!$L$19-'07 Uspora casu'!$K$19))*AP55,IF(AO$52&gt;MAX('07 Uspora casu'!$K$19:$O$19),(INDEX('07 Uspora casu'!$K22:$O22,MATCH(AO$52,'07 Uspora casu'!$K$19:$O$19,1))/INDEX('07 Uspora casu'!$K22:$O22,MATCH(AO$52,'07 Uspora casu'!$K$19:$O$19,1)-1))^(1/(INDEX('07 Uspora casu'!$K$19:$O$19,MATCH(AO$52,'07 Uspora casu'!$K$19:$O$19,1))-INDEX('07 Uspora casu'!$K$19:$O$19,MATCH(AO$52,'07 Uspora casu'!$K$19:$O$19,1)-1)))*AN55,(INDEX('07 Uspora casu'!$K22:$O22,MATCH(AO$52,'07 Uspora casu'!$K$19:$O$19,1)+1)/INDEX('07 Uspora casu'!$K22:$O22,MATCH(AO$52,'07 Uspora casu'!$K$19:$O$19,1)))^(1/(INDEX('07 Uspora casu'!$K$19:$O$19,MATCH(AO$52,'07 Uspora casu'!$K$19:$O$19,1)+1)-INDEX('07 Uspora casu'!$K$19:$O$19,MATCH(AO$52,'07 Uspora casu'!$K$19:$O$19,1))))*AN55))),IFERROR($E55/INDEX('07 Uspora casu'!$K22:$O22,MATCH(AO$52,'07 Uspora casu'!$K$19:$O$19,0)),IF(AO$52&lt;MIN('07 Uspora casu'!$K$19:$O$19),('07 Uspora casu'!$L22/'07 Uspora casu'!$K22)^(1/('07 Uspora casu'!$L$19-'07 Uspora casu'!$K$19))*AP55,IF(AO$52&gt;MAX('07 Uspora casu'!$K$19:$O$19),(INDEX('07 Uspora casu'!$K22:$O22,MATCH(AO$52,'07 Uspora casu'!$K$19:$O$19,1)-1)/INDEX('07 Uspora casu'!$K22:$O22,MATCH(AO$52,'07 Uspora casu'!$K$19:$O$19,1)))^(1/(INDEX('07 Uspora casu'!$K$19:$O$19,MATCH(AO$52,'07 Uspora casu'!$K$19:$O$19,1))-INDEX('07 Uspora casu'!$K$19:$O$19,MATCH(AO$52,'07 Uspora casu'!$K$19:$O$19,1)-1)))*AN55,(INDEX('07 Uspora casu'!$K22:$O22,MATCH(AO$52,'07 Uspora casu'!$K$19:$O$19,1))/INDEX('07 Uspora casu'!$K22:$O22,MATCH(AO$52,'07 Uspora casu'!$K$19:$O$19,1)+1))^(1/(INDEX('07 Uspora casu'!$K$19:$O$19,MATCH(AO$52,'07 Uspora casu'!$K$19:$O$19,1)+1)-INDEX('07 Uspora casu'!$K$19:$O$19,MATCH(AO$52,'07 Uspora casu'!$K$19:$O$19,1))))*AN55)))))</f>
        <v>2.7334605997929067E-2</v>
      </c>
      <c r="AP55" s="48">
        <f>IF($E55="",0,IF('07 Uspora casu'!$D$2="Jazdný čas",IFERROR(INDEX('07 Uspora casu'!$K22:$O22,MATCH(AP$52,'07 Uspora casu'!$K$19:$O$19,0))/60,IF(AP$52&lt;MIN('07 Uspora casu'!$K$19:$O$19),('07 Uspora casu'!$K22/'07 Uspora casu'!$L22)^(1/('07 Uspora casu'!$L$19-'07 Uspora casu'!$K$19))*AQ55,IF(AP$52&gt;MAX('07 Uspora casu'!$K$19:$O$19),(INDEX('07 Uspora casu'!$K22:$O22,MATCH(AP$52,'07 Uspora casu'!$K$19:$O$19,1))/INDEX('07 Uspora casu'!$K22:$O22,MATCH(AP$52,'07 Uspora casu'!$K$19:$O$19,1)-1))^(1/(INDEX('07 Uspora casu'!$K$19:$O$19,MATCH(AP$52,'07 Uspora casu'!$K$19:$O$19,1))-INDEX('07 Uspora casu'!$K$19:$O$19,MATCH(AP$52,'07 Uspora casu'!$K$19:$O$19,1)-1)))*AO55,(INDEX('07 Uspora casu'!$K22:$O22,MATCH(AP$52,'07 Uspora casu'!$K$19:$O$19,1)+1)/INDEX('07 Uspora casu'!$K22:$O22,MATCH(AP$52,'07 Uspora casu'!$K$19:$O$19,1)))^(1/(INDEX('07 Uspora casu'!$K$19:$O$19,MATCH(AP$52,'07 Uspora casu'!$K$19:$O$19,1)+1)-INDEX('07 Uspora casu'!$K$19:$O$19,MATCH(AP$52,'07 Uspora casu'!$K$19:$O$19,1))))*AO55))),IFERROR($E55/INDEX('07 Uspora casu'!$K22:$O22,MATCH(AP$52,'07 Uspora casu'!$K$19:$O$19,0)),IF(AP$52&lt;MIN('07 Uspora casu'!$K$19:$O$19),('07 Uspora casu'!$L22/'07 Uspora casu'!$K22)^(1/('07 Uspora casu'!$L$19-'07 Uspora casu'!$K$19))*AQ55,IF(AP$52&gt;MAX('07 Uspora casu'!$K$19:$O$19),(INDEX('07 Uspora casu'!$K22:$O22,MATCH(AP$52,'07 Uspora casu'!$K$19:$O$19,1)-1)/INDEX('07 Uspora casu'!$K22:$O22,MATCH(AP$52,'07 Uspora casu'!$K$19:$O$19,1)))^(1/(INDEX('07 Uspora casu'!$K$19:$O$19,MATCH(AP$52,'07 Uspora casu'!$K$19:$O$19,1))-INDEX('07 Uspora casu'!$K$19:$O$19,MATCH(AP$52,'07 Uspora casu'!$K$19:$O$19,1)-1)))*AO55,(INDEX('07 Uspora casu'!$K22:$O22,MATCH(AP$52,'07 Uspora casu'!$K$19:$O$19,1))/INDEX('07 Uspora casu'!$K22:$O22,MATCH(AP$52,'07 Uspora casu'!$K$19:$O$19,1)+1))^(1/(INDEX('07 Uspora casu'!$K$19:$O$19,MATCH(AP$52,'07 Uspora casu'!$K$19:$O$19,1)+1)-INDEX('07 Uspora casu'!$K$19:$O$19,MATCH(AP$52,'07 Uspora casu'!$K$19:$O$19,1))))*AO55)))))</f>
        <v>2.736413461934346E-2</v>
      </c>
      <c r="AQ55" s="48">
        <f>IF($E55="",0,IF('07 Uspora casu'!$D$2="Jazdný čas",IFERROR(INDEX('07 Uspora casu'!$K22:$O22,MATCH(AQ$52,'07 Uspora casu'!$K$19:$O$19,0))/60,IF(AQ$52&lt;MIN('07 Uspora casu'!$K$19:$O$19),('07 Uspora casu'!$K22/'07 Uspora casu'!$L22)^(1/('07 Uspora casu'!$L$19-'07 Uspora casu'!$K$19))*AR55,IF(AQ$52&gt;MAX('07 Uspora casu'!$K$19:$O$19),(INDEX('07 Uspora casu'!$K22:$O22,MATCH(AQ$52,'07 Uspora casu'!$K$19:$O$19,1))/INDEX('07 Uspora casu'!$K22:$O22,MATCH(AQ$52,'07 Uspora casu'!$K$19:$O$19,1)-1))^(1/(INDEX('07 Uspora casu'!$K$19:$O$19,MATCH(AQ$52,'07 Uspora casu'!$K$19:$O$19,1))-INDEX('07 Uspora casu'!$K$19:$O$19,MATCH(AQ$52,'07 Uspora casu'!$K$19:$O$19,1)-1)))*AP55,(INDEX('07 Uspora casu'!$K22:$O22,MATCH(AQ$52,'07 Uspora casu'!$K$19:$O$19,1)+1)/INDEX('07 Uspora casu'!$K22:$O22,MATCH(AQ$52,'07 Uspora casu'!$K$19:$O$19,1)))^(1/(INDEX('07 Uspora casu'!$K$19:$O$19,MATCH(AQ$52,'07 Uspora casu'!$K$19:$O$19,1)+1)-INDEX('07 Uspora casu'!$K$19:$O$19,MATCH(AQ$52,'07 Uspora casu'!$K$19:$O$19,1))))*AP55))),IFERROR($E55/INDEX('07 Uspora casu'!$K22:$O22,MATCH(AQ$52,'07 Uspora casu'!$K$19:$O$19,0)),IF(AQ$52&lt;MIN('07 Uspora casu'!$K$19:$O$19),('07 Uspora casu'!$L22/'07 Uspora casu'!$K22)^(1/('07 Uspora casu'!$L$19-'07 Uspora casu'!$K$19))*AR55,IF(AQ$52&gt;MAX('07 Uspora casu'!$K$19:$O$19),(INDEX('07 Uspora casu'!$K22:$O22,MATCH(AQ$52,'07 Uspora casu'!$K$19:$O$19,1)-1)/INDEX('07 Uspora casu'!$K22:$O22,MATCH(AQ$52,'07 Uspora casu'!$K$19:$O$19,1)))^(1/(INDEX('07 Uspora casu'!$K$19:$O$19,MATCH(AQ$52,'07 Uspora casu'!$K$19:$O$19,1))-INDEX('07 Uspora casu'!$K$19:$O$19,MATCH(AQ$52,'07 Uspora casu'!$K$19:$O$19,1)-1)))*AP55,(INDEX('07 Uspora casu'!$K22:$O22,MATCH(AQ$52,'07 Uspora casu'!$K$19:$O$19,1))/INDEX('07 Uspora casu'!$K22:$O22,MATCH(AQ$52,'07 Uspora casu'!$K$19:$O$19,1)+1))^(1/(INDEX('07 Uspora casu'!$K$19:$O$19,MATCH(AQ$52,'07 Uspora casu'!$K$19:$O$19,1)+1)-INDEX('07 Uspora casu'!$K$19:$O$19,MATCH(AQ$52,'07 Uspora casu'!$K$19:$O$19,1))))*AP55)))))</f>
        <v>2.7393695139497593E-2</v>
      </c>
      <c r="AR55" s="48">
        <f>IF($E55="",0,IF('07 Uspora casu'!$D$2="Jazdný čas",IFERROR(INDEX('07 Uspora casu'!$K22:$O22,MATCH(AR$52,'07 Uspora casu'!$K$19:$O$19,0))/60,IF(AR$52&lt;MIN('07 Uspora casu'!$K$19:$O$19),('07 Uspora casu'!$K22/'07 Uspora casu'!$L22)^(1/('07 Uspora casu'!$L$19-'07 Uspora casu'!$K$19))*AS55,IF(AR$52&gt;MAX('07 Uspora casu'!$K$19:$O$19),(INDEX('07 Uspora casu'!$K22:$O22,MATCH(AR$52,'07 Uspora casu'!$K$19:$O$19,1))/INDEX('07 Uspora casu'!$K22:$O22,MATCH(AR$52,'07 Uspora casu'!$K$19:$O$19,1)-1))^(1/(INDEX('07 Uspora casu'!$K$19:$O$19,MATCH(AR$52,'07 Uspora casu'!$K$19:$O$19,1))-INDEX('07 Uspora casu'!$K$19:$O$19,MATCH(AR$52,'07 Uspora casu'!$K$19:$O$19,1)-1)))*AQ55,(INDEX('07 Uspora casu'!$K22:$O22,MATCH(AR$52,'07 Uspora casu'!$K$19:$O$19,1)+1)/INDEX('07 Uspora casu'!$K22:$O22,MATCH(AR$52,'07 Uspora casu'!$K$19:$O$19,1)))^(1/(INDEX('07 Uspora casu'!$K$19:$O$19,MATCH(AR$52,'07 Uspora casu'!$K$19:$O$19,1)+1)-INDEX('07 Uspora casu'!$K$19:$O$19,MATCH(AR$52,'07 Uspora casu'!$K$19:$O$19,1))))*AQ55))),IFERROR($E55/INDEX('07 Uspora casu'!$K22:$O22,MATCH(AR$52,'07 Uspora casu'!$K$19:$O$19,0)),IF(AR$52&lt;MIN('07 Uspora casu'!$K$19:$O$19),('07 Uspora casu'!$L22/'07 Uspora casu'!$K22)^(1/('07 Uspora casu'!$L$19-'07 Uspora casu'!$K$19))*AS55,IF(AR$52&gt;MAX('07 Uspora casu'!$K$19:$O$19),(INDEX('07 Uspora casu'!$K22:$O22,MATCH(AR$52,'07 Uspora casu'!$K$19:$O$19,1)-1)/INDEX('07 Uspora casu'!$K22:$O22,MATCH(AR$52,'07 Uspora casu'!$K$19:$O$19,1)))^(1/(INDEX('07 Uspora casu'!$K$19:$O$19,MATCH(AR$52,'07 Uspora casu'!$K$19:$O$19,1))-INDEX('07 Uspora casu'!$K$19:$O$19,MATCH(AR$52,'07 Uspora casu'!$K$19:$O$19,1)-1)))*AQ55,(INDEX('07 Uspora casu'!$K22:$O22,MATCH(AR$52,'07 Uspora casu'!$K$19:$O$19,1))/INDEX('07 Uspora casu'!$K22:$O22,MATCH(AR$52,'07 Uspora casu'!$K$19:$O$19,1)+1))^(1/(INDEX('07 Uspora casu'!$K$19:$O$19,MATCH(AR$52,'07 Uspora casu'!$K$19:$O$19,1)+1)-INDEX('07 Uspora casu'!$K$19:$O$19,MATCH(AR$52,'07 Uspora casu'!$K$19:$O$19,1))))*AQ55)))))</f>
        <v>2.7423287592850561E-2</v>
      </c>
      <c r="AS55" s="48">
        <f>IF($E55="",0,IF('07 Uspora casu'!$D$2="Jazdný čas",IFERROR(INDEX('07 Uspora casu'!$K22:$O22,MATCH(AS$52,'07 Uspora casu'!$K$19:$O$19,0))/60,IF(AS$52&lt;MIN('07 Uspora casu'!$K$19:$O$19),('07 Uspora casu'!$K22/'07 Uspora casu'!$L22)^(1/('07 Uspora casu'!$L$19-'07 Uspora casu'!$K$19))*AT55,IF(AS$52&gt;MAX('07 Uspora casu'!$K$19:$O$19),(INDEX('07 Uspora casu'!$K22:$O22,MATCH(AS$52,'07 Uspora casu'!$K$19:$O$19,1))/INDEX('07 Uspora casu'!$K22:$O22,MATCH(AS$52,'07 Uspora casu'!$K$19:$O$19,1)-1))^(1/(INDEX('07 Uspora casu'!$K$19:$O$19,MATCH(AS$52,'07 Uspora casu'!$K$19:$O$19,1))-INDEX('07 Uspora casu'!$K$19:$O$19,MATCH(AS$52,'07 Uspora casu'!$K$19:$O$19,1)-1)))*AR55,(INDEX('07 Uspora casu'!$K22:$O22,MATCH(AS$52,'07 Uspora casu'!$K$19:$O$19,1)+1)/INDEX('07 Uspora casu'!$K22:$O22,MATCH(AS$52,'07 Uspora casu'!$K$19:$O$19,1)))^(1/(INDEX('07 Uspora casu'!$K$19:$O$19,MATCH(AS$52,'07 Uspora casu'!$K$19:$O$19,1)+1)-INDEX('07 Uspora casu'!$K$19:$O$19,MATCH(AS$52,'07 Uspora casu'!$K$19:$O$19,1))))*AR55))),IFERROR($E55/INDEX('07 Uspora casu'!$K22:$O22,MATCH(AS$52,'07 Uspora casu'!$K$19:$O$19,0)),IF(AS$52&lt;MIN('07 Uspora casu'!$K$19:$O$19),('07 Uspora casu'!$L22/'07 Uspora casu'!$K22)^(1/('07 Uspora casu'!$L$19-'07 Uspora casu'!$K$19))*AT55,IF(AS$52&gt;MAX('07 Uspora casu'!$K$19:$O$19),(INDEX('07 Uspora casu'!$K22:$O22,MATCH(AS$52,'07 Uspora casu'!$K$19:$O$19,1)-1)/INDEX('07 Uspora casu'!$K22:$O22,MATCH(AS$52,'07 Uspora casu'!$K$19:$O$19,1)))^(1/(INDEX('07 Uspora casu'!$K$19:$O$19,MATCH(AS$52,'07 Uspora casu'!$K$19:$O$19,1))-INDEX('07 Uspora casu'!$K$19:$O$19,MATCH(AS$52,'07 Uspora casu'!$K$19:$O$19,1)-1)))*AR55,(INDEX('07 Uspora casu'!$K22:$O22,MATCH(AS$52,'07 Uspora casu'!$K$19:$O$19,1))/INDEX('07 Uspora casu'!$K22:$O22,MATCH(AS$52,'07 Uspora casu'!$K$19:$O$19,1)+1))^(1/(INDEX('07 Uspora casu'!$K$19:$O$19,MATCH(AS$52,'07 Uspora casu'!$K$19:$O$19,1)+1)-INDEX('07 Uspora casu'!$K$19:$O$19,MATCH(AS$52,'07 Uspora casu'!$K$19:$O$19,1))))*AR55)))))</f>
        <v>2.7452912013898687E-2</v>
      </c>
      <c r="AT55" s="48">
        <f>IF($E55="",0,IF('07 Uspora casu'!$D$2="Jazdný čas",IFERROR(INDEX('07 Uspora casu'!$K22:$O22,MATCH(AT$52,'07 Uspora casu'!$K$19:$O$19,0))/60,IF(AT$52&lt;MIN('07 Uspora casu'!$K$19:$O$19),('07 Uspora casu'!$K22/'07 Uspora casu'!$L22)^(1/('07 Uspora casu'!$L$19-'07 Uspora casu'!$K$19))*AU55,IF(AT$52&gt;MAX('07 Uspora casu'!$K$19:$O$19),(INDEX('07 Uspora casu'!$K22:$O22,MATCH(AT$52,'07 Uspora casu'!$K$19:$O$19,1))/INDEX('07 Uspora casu'!$K22:$O22,MATCH(AT$52,'07 Uspora casu'!$K$19:$O$19,1)-1))^(1/(INDEX('07 Uspora casu'!$K$19:$O$19,MATCH(AT$52,'07 Uspora casu'!$K$19:$O$19,1))-INDEX('07 Uspora casu'!$K$19:$O$19,MATCH(AT$52,'07 Uspora casu'!$K$19:$O$19,1)-1)))*AS55,(INDEX('07 Uspora casu'!$K22:$O22,MATCH(AT$52,'07 Uspora casu'!$K$19:$O$19,1)+1)/INDEX('07 Uspora casu'!$K22:$O22,MATCH(AT$52,'07 Uspora casu'!$K$19:$O$19,1)))^(1/(INDEX('07 Uspora casu'!$K$19:$O$19,MATCH(AT$52,'07 Uspora casu'!$K$19:$O$19,1)+1)-INDEX('07 Uspora casu'!$K$19:$O$19,MATCH(AT$52,'07 Uspora casu'!$K$19:$O$19,1))))*AS55))),IFERROR($E55/INDEX('07 Uspora casu'!$K22:$O22,MATCH(AT$52,'07 Uspora casu'!$K$19:$O$19,0)),IF(AT$52&lt;MIN('07 Uspora casu'!$K$19:$O$19),('07 Uspora casu'!$L22/'07 Uspora casu'!$K22)^(1/('07 Uspora casu'!$L$19-'07 Uspora casu'!$K$19))*AU55,IF(AT$52&gt;MAX('07 Uspora casu'!$K$19:$O$19),(INDEX('07 Uspora casu'!$K22:$O22,MATCH(AT$52,'07 Uspora casu'!$K$19:$O$19,1)-1)/INDEX('07 Uspora casu'!$K22:$O22,MATCH(AT$52,'07 Uspora casu'!$K$19:$O$19,1)))^(1/(INDEX('07 Uspora casu'!$K$19:$O$19,MATCH(AT$52,'07 Uspora casu'!$K$19:$O$19,1))-INDEX('07 Uspora casu'!$K$19:$O$19,MATCH(AT$52,'07 Uspora casu'!$K$19:$O$19,1)-1)))*AS55,(INDEX('07 Uspora casu'!$K22:$O22,MATCH(AT$52,'07 Uspora casu'!$K$19:$O$19,1))/INDEX('07 Uspora casu'!$K22:$O22,MATCH(AT$52,'07 Uspora casu'!$K$19:$O$19,1)+1))^(1/(INDEX('07 Uspora casu'!$K$19:$O$19,MATCH(AT$52,'07 Uspora casu'!$K$19:$O$19,1)+1)-INDEX('07 Uspora casu'!$K$19:$O$19,MATCH(AT$52,'07 Uspora casu'!$K$19:$O$19,1))))*AS55)))))</f>
        <v>2.7482568437175555E-2</v>
      </c>
      <c r="AU55" s="48">
        <f>IF($E55="",0,IF('07 Uspora casu'!$D$2="Jazdný čas",IFERROR(INDEX('07 Uspora casu'!$K22:$O22,MATCH(AU$52,'07 Uspora casu'!$K$19:$O$19,0))/60,IF(AU$52&lt;MIN('07 Uspora casu'!$K$19:$O$19),('07 Uspora casu'!$K22/'07 Uspora casu'!$L22)^(1/('07 Uspora casu'!$L$19-'07 Uspora casu'!$K$19))*AV55,IF(AU$52&gt;MAX('07 Uspora casu'!$K$19:$O$19),(INDEX('07 Uspora casu'!$K22:$O22,MATCH(AU$52,'07 Uspora casu'!$K$19:$O$19,1))/INDEX('07 Uspora casu'!$K22:$O22,MATCH(AU$52,'07 Uspora casu'!$K$19:$O$19,1)-1))^(1/(INDEX('07 Uspora casu'!$K$19:$O$19,MATCH(AU$52,'07 Uspora casu'!$K$19:$O$19,1))-INDEX('07 Uspora casu'!$K$19:$O$19,MATCH(AU$52,'07 Uspora casu'!$K$19:$O$19,1)-1)))*AT55,(INDEX('07 Uspora casu'!$K22:$O22,MATCH(AU$52,'07 Uspora casu'!$K$19:$O$19,1)+1)/INDEX('07 Uspora casu'!$K22:$O22,MATCH(AU$52,'07 Uspora casu'!$K$19:$O$19,1)))^(1/(INDEX('07 Uspora casu'!$K$19:$O$19,MATCH(AU$52,'07 Uspora casu'!$K$19:$O$19,1)+1)-INDEX('07 Uspora casu'!$K$19:$O$19,MATCH(AU$52,'07 Uspora casu'!$K$19:$O$19,1))))*AT55))),IFERROR($E55/INDEX('07 Uspora casu'!$K22:$O22,MATCH(AU$52,'07 Uspora casu'!$K$19:$O$19,0)),IF(AU$52&lt;MIN('07 Uspora casu'!$K$19:$O$19),('07 Uspora casu'!$L22/'07 Uspora casu'!$K22)^(1/('07 Uspora casu'!$L$19-'07 Uspora casu'!$K$19))*AV55,IF(AU$52&gt;MAX('07 Uspora casu'!$K$19:$O$19),(INDEX('07 Uspora casu'!$K22:$O22,MATCH(AU$52,'07 Uspora casu'!$K$19:$O$19,1)-1)/INDEX('07 Uspora casu'!$K22:$O22,MATCH(AU$52,'07 Uspora casu'!$K$19:$O$19,1)))^(1/(INDEX('07 Uspora casu'!$K$19:$O$19,MATCH(AU$52,'07 Uspora casu'!$K$19:$O$19,1))-INDEX('07 Uspora casu'!$K$19:$O$19,MATCH(AU$52,'07 Uspora casu'!$K$19:$O$19,1)-1)))*AT55,(INDEX('07 Uspora casu'!$K22:$O22,MATCH(AU$52,'07 Uspora casu'!$K$19:$O$19,1))/INDEX('07 Uspora casu'!$K22:$O22,MATCH(AU$52,'07 Uspora casu'!$K$19:$O$19,1)+1))^(1/(INDEX('07 Uspora casu'!$K$19:$O$19,MATCH(AU$52,'07 Uspora casu'!$K$19:$O$19,1)+1)-INDEX('07 Uspora casu'!$K$19:$O$19,MATCH(AU$52,'07 Uspora casu'!$K$19:$O$19,1))))*AT55)))))</f>
        <v>2.751225689725206E-2</v>
      </c>
      <c r="AV55" s="48">
        <f>IF($E55="",0,IF('07 Uspora casu'!$D$2="Jazdný čas",IFERROR(INDEX('07 Uspora casu'!$K22:$O22,MATCH(AV$52,'07 Uspora casu'!$K$19:$O$19,0))/60,IF(AV$52&lt;MIN('07 Uspora casu'!$K$19:$O$19),('07 Uspora casu'!$K22/'07 Uspora casu'!$L22)^(1/('07 Uspora casu'!$L$19-'07 Uspora casu'!$K$19))*AW55,IF(AV$52&gt;MAX('07 Uspora casu'!$K$19:$O$19),(INDEX('07 Uspora casu'!$K22:$O22,MATCH(AV$52,'07 Uspora casu'!$K$19:$O$19,1))/INDEX('07 Uspora casu'!$K22:$O22,MATCH(AV$52,'07 Uspora casu'!$K$19:$O$19,1)-1))^(1/(INDEX('07 Uspora casu'!$K$19:$O$19,MATCH(AV$52,'07 Uspora casu'!$K$19:$O$19,1))-INDEX('07 Uspora casu'!$K$19:$O$19,MATCH(AV$52,'07 Uspora casu'!$K$19:$O$19,1)-1)))*AU55,(INDEX('07 Uspora casu'!$K22:$O22,MATCH(AV$52,'07 Uspora casu'!$K$19:$O$19,1)+1)/INDEX('07 Uspora casu'!$K22:$O22,MATCH(AV$52,'07 Uspora casu'!$K$19:$O$19,1)))^(1/(INDEX('07 Uspora casu'!$K$19:$O$19,MATCH(AV$52,'07 Uspora casu'!$K$19:$O$19,1)+1)-INDEX('07 Uspora casu'!$K$19:$O$19,MATCH(AV$52,'07 Uspora casu'!$K$19:$O$19,1))))*AU55))),IFERROR($E55/INDEX('07 Uspora casu'!$K22:$O22,MATCH(AV$52,'07 Uspora casu'!$K$19:$O$19,0)),IF(AV$52&lt;MIN('07 Uspora casu'!$K$19:$O$19),('07 Uspora casu'!$L22/'07 Uspora casu'!$K22)^(1/('07 Uspora casu'!$L$19-'07 Uspora casu'!$K$19))*AW55,IF(AV$52&gt;MAX('07 Uspora casu'!$K$19:$O$19),(INDEX('07 Uspora casu'!$K22:$O22,MATCH(AV$52,'07 Uspora casu'!$K$19:$O$19,1)-1)/INDEX('07 Uspora casu'!$K22:$O22,MATCH(AV$52,'07 Uspora casu'!$K$19:$O$19,1)))^(1/(INDEX('07 Uspora casu'!$K$19:$O$19,MATCH(AV$52,'07 Uspora casu'!$K$19:$O$19,1))-INDEX('07 Uspora casu'!$K$19:$O$19,MATCH(AV$52,'07 Uspora casu'!$K$19:$O$19,1)-1)))*AU55,(INDEX('07 Uspora casu'!$K22:$O22,MATCH(AV$52,'07 Uspora casu'!$K$19:$O$19,1))/INDEX('07 Uspora casu'!$K22:$O22,MATCH(AV$52,'07 Uspora casu'!$K$19:$O$19,1)+1))^(1/(INDEX('07 Uspora casu'!$K$19:$O$19,MATCH(AV$52,'07 Uspora casu'!$K$19:$O$19,1)+1)-INDEX('07 Uspora casu'!$K$19:$O$19,MATCH(AV$52,'07 Uspora casu'!$K$19:$O$19,1))))*AU55)))))</f>
        <v>2.7541977428736434E-2</v>
      </c>
      <c r="AW55" s="48">
        <f>IF($E55="",0,IF('07 Uspora casu'!$D$2="Jazdný čas",IFERROR(INDEX('07 Uspora casu'!$K22:$O22,MATCH(AW$52,'07 Uspora casu'!$K$19:$O$19,0))/60,IF(AW$52&lt;MIN('07 Uspora casu'!$K$19:$O$19),('07 Uspora casu'!$K22/'07 Uspora casu'!$L22)^(1/('07 Uspora casu'!$L$19-'07 Uspora casu'!$K$19))*AX55,IF(AW$52&gt;MAX('07 Uspora casu'!$K$19:$O$19),(INDEX('07 Uspora casu'!$K22:$O22,MATCH(AW$52,'07 Uspora casu'!$K$19:$O$19,1))/INDEX('07 Uspora casu'!$K22:$O22,MATCH(AW$52,'07 Uspora casu'!$K$19:$O$19,1)-1))^(1/(INDEX('07 Uspora casu'!$K$19:$O$19,MATCH(AW$52,'07 Uspora casu'!$K$19:$O$19,1))-INDEX('07 Uspora casu'!$K$19:$O$19,MATCH(AW$52,'07 Uspora casu'!$K$19:$O$19,1)-1)))*AV55,(INDEX('07 Uspora casu'!$K22:$O22,MATCH(AW$52,'07 Uspora casu'!$K$19:$O$19,1)+1)/INDEX('07 Uspora casu'!$K22:$O22,MATCH(AW$52,'07 Uspora casu'!$K$19:$O$19,1)))^(1/(INDEX('07 Uspora casu'!$K$19:$O$19,MATCH(AW$52,'07 Uspora casu'!$K$19:$O$19,1)+1)-INDEX('07 Uspora casu'!$K$19:$O$19,MATCH(AW$52,'07 Uspora casu'!$K$19:$O$19,1))))*AV55))),IFERROR($E55/INDEX('07 Uspora casu'!$K22:$O22,MATCH(AW$52,'07 Uspora casu'!$K$19:$O$19,0)),IF(AW$52&lt;MIN('07 Uspora casu'!$K$19:$O$19),('07 Uspora casu'!$L22/'07 Uspora casu'!$K22)^(1/('07 Uspora casu'!$L$19-'07 Uspora casu'!$K$19))*AX55,IF(AW$52&gt;MAX('07 Uspora casu'!$K$19:$O$19),(INDEX('07 Uspora casu'!$K22:$O22,MATCH(AW$52,'07 Uspora casu'!$K$19:$O$19,1)-1)/INDEX('07 Uspora casu'!$K22:$O22,MATCH(AW$52,'07 Uspora casu'!$K$19:$O$19,1)))^(1/(INDEX('07 Uspora casu'!$K$19:$O$19,MATCH(AW$52,'07 Uspora casu'!$K$19:$O$19,1))-INDEX('07 Uspora casu'!$K$19:$O$19,MATCH(AW$52,'07 Uspora casu'!$K$19:$O$19,1)-1)))*AV55,(INDEX('07 Uspora casu'!$K22:$O22,MATCH(AW$52,'07 Uspora casu'!$K$19:$O$19,1))/INDEX('07 Uspora casu'!$K22:$O22,MATCH(AW$52,'07 Uspora casu'!$K$19:$O$19,1)+1))^(1/(INDEX('07 Uspora casu'!$K$19:$O$19,MATCH(AW$52,'07 Uspora casu'!$K$19:$O$19,1)+1)-INDEX('07 Uspora casu'!$K$19:$O$19,MATCH(AW$52,'07 Uspora casu'!$K$19:$O$19,1))))*AV55)))))</f>
        <v>2.7571730066274305E-2</v>
      </c>
      <c r="AX55" s="48">
        <f>IF($E55="",0,IF('07 Uspora casu'!$D$2="Jazdný čas",IFERROR(INDEX('07 Uspora casu'!$K22:$O22,MATCH(AX$52,'07 Uspora casu'!$K$19:$O$19,0))/60,IF(AX$52&lt;MIN('07 Uspora casu'!$K$19:$O$19),('07 Uspora casu'!$K22/'07 Uspora casu'!$L22)^(1/('07 Uspora casu'!$L$19-'07 Uspora casu'!$K$19))*AY55,IF(AX$52&gt;MAX('07 Uspora casu'!$K$19:$O$19),(INDEX('07 Uspora casu'!$K22:$O22,MATCH(AX$52,'07 Uspora casu'!$K$19:$O$19,1))/INDEX('07 Uspora casu'!$K22:$O22,MATCH(AX$52,'07 Uspora casu'!$K$19:$O$19,1)-1))^(1/(INDEX('07 Uspora casu'!$K$19:$O$19,MATCH(AX$52,'07 Uspora casu'!$K$19:$O$19,1))-INDEX('07 Uspora casu'!$K$19:$O$19,MATCH(AX$52,'07 Uspora casu'!$K$19:$O$19,1)-1)))*AW55,(INDEX('07 Uspora casu'!$K22:$O22,MATCH(AX$52,'07 Uspora casu'!$K$19:$O$19,1)+1)/INDEX('07 Uspora casu'!$K22:$O22,MATCH(AX$52,'07 Uspora casu'!$K$19:$O$19,1)))^(1/(INDEX('07 Uspora casu'!$K$19:$O$19,MATCH(AX$52,'07 Uspora casu'!$K$19:$O$19,1)+1)-INDEX('07 Uspora casu'!$K$19:$O$19,MATCH(AX$52,'07 Uspora casu'!$K$19:$O$19,1))))*AW55))),IFERROR($E55/INDEX('07 Uspora casu'!$K22:$O22,MATCH(AX$52,'07 Uspora casu'!$K$19:$O$19,0)),IF(AX$52&lt;MIN('07 Uspora casu'!$K$19:$O$19),('07 Uspora casu'!$L22/'07 Uspora casu'!$K22)^(1/('07 Uspora casu'!$L$19-'07 Uspora casu'!$K$19))*AY55,IF(AX$52&gt;MAX('07 Uspora casu'!$K$19:$O$19),(INDEX('07 Uspora casu'!$K22:$O22,MATCH(AX$52,'07 Uspora casu'!$K$19:$O$19,1)-1)/INDEX('07 Uspora casu'!$K22:$O22,MATCH(AX$52,'07 Uspora casu'!$K$19:$O$19,1)))^(1/(INDEX('07 Uspora casu'!$K$19:$O$19,MATCH(AX$52,'07 Uspora casu'!$K$19:$O$19,1))-INDEX('07 Uspora casu'!$K$19:$O$19,MATCH(AX$52,'07 Uspora casu'!$K$19:$O$19,1)-1)))*AW55,(INDEX('07 Uspora casu'!$K22:$O22,MATCH(AX$52,'07 Uspora casu'!$K$19:$O$19,1))/INDEX('07 Uspora casu'!$K22:$O22,MATCH(AX$52,'07 Uspora casu'!$K$19:$O$19,1)+1))^(1/(INDEX('07 Uspora casu'!$K$19:$O$19,MATCH(AX$52,'07 Uspora casu'!$K$19:$O$19,1)+1)-INDEX('07 Uspora casu'!$K$19:$O$19,MATCH(AX$52,'07 Uspora casu'!$K$19:$O$19,1))))*AW55)))))</f>
        <v>2.760151484454872E-2</v>
      </c>
      <c r="AY55" s="48">
        <f>IF($E55="",0,IF('07 Uspora casu'!$D$2="Jazdný čas",IFERROR(INDEX('07 Uspora casu'!$K22:$O22,MATCH(AY$52,'07 Uspora casu'!$K$19:$O$19,0))/60,IF(AY$52&lt;MIN('07 Uspora casu'!$K$19:$O$19),('07 Uspora casu'!$K22/'07 Uspora casu'!$L22)^(1/('07 Uspora casu'!$L$19-'07 Uspora casu'!$K$19))*AZ55,IF(AY$52&gt;MAX('07 Uspora casu'!$K$19:$O$19),(INDEX('07 Uspora casu'!$K22:$O22,MATCH(AY$52,'07 Uspora casu'!$K$19:$O$19,1))/INDEX('07 Uspora casu'!$K22:$O22,MATCH(AY$52,'07 Uspora casu'!$K$19:$O$19,1)-1))^(1/(INDEX('07 Uspora casu'!$K$19:$O$19,MATCH(AY$52,'07 Uspora casu'!$K$19:$O$19,1))-INDEX('07 Uspora casu'!$K$19:$O$19,MATCH(AY$52,'07 Uspora casu'!$K$19:$O$19,1)-1)))*AX55,(INDEX('07 Uspora casu'!$K22:$O22,MATCH(AY$52,'07 Uspora casu'!$K$19:$O$19,1)+1)/INDEX('07 Uspora casu'!$K22:$O22,MATCH(AY$52,'07 Uspora casu'!$K$19:$O$19,1)))^(1/(INDEX('07 Uspora casu'!$K$19:$O$19,MATCH(AY$52,'07 Uspora casu'!$K$19:$O$19,1)+1)-INDEX('07 Uspora casu'!$K$19:$O$19,MATCH(AY$52,'07 Uspora casu'!$K$19:$O$19,1))))*AX55))),IFERROR($E55/INDEX('07 Uspora casu'!$K22:$O22,MATCH(AY$52,'07 Uspora casu'!$K$19:$O$19,0)),IF(AY$52&lt;MIN('07 Uspora casu'!$K$19:$O$19),('07 Uspora casu'!$L22/'07 Uspora casu'!$K22)^(1/('07 Uspora casu'!$L$19-'07 Uspora casu'!$K$19))*AZ55,IF(AY$52&gt;MAX('07 Uspora casu'!$K$19:$O$19),(INDEX('07 Uspora casu'!$K22:$O22,MATCH(AY$52,'07 Uspora casu'!$K$19:$O$19,1)-1)/INDEX('07 Uspora casu'!$K22:$O22,MATCH(AY$52,'07 Uspora casu'!$K$19:$O$19,1)))^(1/(INDEX('07 Uspora casu'!$K$19:$O$19,MATCH(AY$52,'07 Uspora casu'!$K$19:$O$19,1))-INDEX('07 Uspora casu'!$K$19:$O$19,MATCH(AY$52,'07 Uspora casu'!$K$19:$O$19,1)-1)))*AX55,(INDEX('07 Uspora casu'!$K22:$O22,MATCH(AY$52,'07 Uspora casu'!$K$19:$O$19,1))/INDEX('07 Uspora casu'!$K22:$O22,MATCH(AY$52,'07 Uspora casu'!$K$19:$O$19,1)+1))^(1/(INDEX('07 Uspora casu'!$K$19:$O$19,MATCH(AY$52,'07 Uspora casu'!$K$19:$O$19,1)+1)-INDEX('07 Uspora casu'!$K$19:$O$19,MATCH(AY$52,'07 Uspora casu'!$K$19:$O$19,1))))*AX55)))))</f>
        <v>2.7631331798280197E-2</v>
      </c>
      <c r="AZ55" s="48">
        <f>IF($E55="",0,IF('07 Uspora casu'!$D$2="Jazdný čas",IFERROR(INDEX('07 Uspora casu'!$K22:$O22,MATCH(AZ$52,'07 Uspora casu'!$K$19:$O$19,0))/60,IF(AZ$52&lt;MIN('07 Uspora casu'!$K$19:$O$19),('07 Uspora casu'!$K22/'07 Uspora casu'!$L22)^(1/('07 Uspora casu'!$L$19-'07 Uspora casu'!$K$19))*BA55,IF(AZ$52&gt;MAX('07 Uspora casu'!$K$19:$O$19),(INDEX('07 Uspora casu'!$K22:$O22,MATCH(AZ$52,'07 Uspora casu'!$K$19:$O$19,1))/INDEX('07 Uspora casu'!$K22:$O22,MATCH(AZ$52,'07 Uspora casu'!$K$19:$O$19,1)-1))^(1/(INDEX('07 Uspora casu'!$K$19:$O$19,MATCH(AZ$52,'07 Uspora casu'!$K$19:$O$19,1))-INDEX('07 Uspora casu'!$K$19:$O$19,MATCH(AZ$52,'07 Uspora casu'!$K$19:$O$19,1)-1)))*AY55,(INDEX('07 Uspora casu'!$K22:$O22,MATCH(AZ$52,'07 Uspora casu'!$K$19:$O$19,1)+1)/INDEX('07 Uspora casu'!$K22:$O22,MATCH(AZ$52,'07 Uspora casu'!$K$19:$O$19,1)))^(1/(INDEX('07 Uspora casu'!$K$19:$O$19,MATCH(AZ$52,'07 Uspora casu'!$K$19:$O$19,1)+1)-INDEX('07 Uspora casu'!$K$19:$O$19,MATCH(AZ$52,'07 Uspora casu'!$K$19:$O$19,1))))*AY55))),IFERROR($E55/INDEX('07 Uspora casu'!$K22:$O22,MATCH(AZ$52,'07 Uspora casu'!$K$19:$O$19,0)),IF(AZ$52&lt;MIN('07 Uspora casu'!$K$19:$O$19),('07 Uspora casu'!$L22/'07 Uspora casu'!$K22)^(1/('07 Uspora casu'!$L$19-'07 Uspora casu'!$K$19))*BA55,IF(AZ$52&gt;MAX('07 Uspora casu'!$K$19:$O$19),(INDEX('07 Uspora casu'!$K22:$O22,MATCH(AZ$52,'07 Uspora casu'!$K$19:$O$19,1)-1)/INDEX('07 Uspora casu'!$K22:$O22,MATCH(AZ$52,'07 Uspora casu'!$K$19:$O$19,1)))^(1/(INDEX('07 Uspora casu'!$K$19:$O$19,MATCH(AZ$52,'07 Uspora casu'!$K$19:$O$19,1))-INDEX('07 Uspora casu'!$K$19:$O$19,MATCH(AZ$52,'07 Uspora casu'!$K$19:$O$19,1)-1)))*AY55,(INDEX('07 Uspora casu'!$K22:$O22,MATCH(AZ$52,'07 Uspora casu'!$K$19:$O$19,1))/INDEX('07 Uspora casu'!$K22:$O22,MATCH(AZ$52,'07 Uspora casu'!$K$19:$O$19,1)+1))^(1/(INDEX('07 Uspora casu'!$K$19:$O$19,MATCH(AZ$52,'07 Uspora casu'!$K$19:$O$19,1)+1)-INDEX('07 Uspora casu'!$K$19:$O$19,MATCH(AZ$52,'07 Uspora casu'!$K$19:$O$19,1))))*AY55)))))</f>
        <v>2.7661180962226761E-2</v>
      </c>
      <c r="BA55" s="48">
        <f>IF($E55="",0,IF('07 Uspora casu'!$D$2="Jazdný čas",IFERROR(INDEX('07 Uspora casu'!$K22:$O22,MATCH(BA$52,'07 Uspora casu'!$K$19:$O$19,0))/60,IF(BA$52&lt;MIN('07 Uspora casu'!$K$19:$O$19),('07 Uspora casu'!$K22/'07 Uspora casu'!$L22)^(1/('07 Uspora casu'!$L$19-'07 Uspora casu'!$K$19))*BB55,IF(BA$52&gt;MAX('07 Uspora casu'!$K$19:$O$19),(INDEX('07 Uspora casu'!$K22:$O22,MATCH(BA$52,'07 Uspora casu'!$K$19:$O$19,1))/INDEX('07 Uspora casu'!$K22:$O22,MATCH(BA$52,'07 Uspora casu'!$K$19:$O$19,1)-1))^(1/(INDEX('07 Uspora casu'!$K$19:$O$19,MATCH(BA$52,'07 Uspora casu'!$K$19:$O$19,1))-INDEX('07 Uspora casu'!$K$19:$O$19,MATCH(BA$52,'07 Uspora casu'!$K$19:$O$19,1)-1)))*AZ55,(INDEX('07 Uspora casu'!$K22:$O22,MATCH(BA$52,'07 Uspora casu'!$K$19:$O$19,1)+1)/INDEX('07 Uspora casu'!$K22:$O22,MATCH(BA$52,'07 Uspora casu'!$K$19:$O$19,1)))^(1/(INDEX('07 Uspora casu'!$K$19:$O$19,MATCH(BA$52,'07 Uspora casu'!$K$19:$O$19,1)+1)-INDEX('07 Uspora casu'!$K$19:$O$19,MATCH(BA$52,'07 Uspora casu'!$K$19:$O$19,1))))*AZ55))),IFERROR($E55/INDEX('07 Uspora casu'!$K22:$O22,MATCH(BA$52,'07 Uspora casu'!$K$19:$O$19,0)),IF(BA$52&lt;MIN('07 Uspora casu'!$K$19:$O$19),('07 Uspora casu'!$L22/'07 Uspora casu'!$K22)^(1/('07 Uspora casu'!$L$19-'07 Uspora casu'!$K$19))*BB55,IF(BA$52&gt;MAX('07 Uspora casu'!$K$19:$O$19),(INDEX('07 Uspora casu'!$K22:$O22,MATCH(BA$52,'07 Uspora casu'!$K$19:$O$19,1)-1)/INDEX('07 Uspora casu'!$K22:$O22,MATCH(BA$52,'07 Uspora casu'!$K$19:$O$19,1)))^(1/(INDEX('07 Uspora casu'!$K$19:$O$19,MATCH(BA$52,'07 Uspora casu'!$K$19:$O$19,1))-INDEX('07 Uspora casu'!$K$19:$O$19,MATCH(BA$52,'07 Uspora casu'!$K$19:$O$19,1)-1)))*AZ55,(INDEX('07 Uspora casu'!$K22:$O22,MATCH(BA$52,'07 Uspora casu'!$K$19:$O$19,1))/INDEX('07 Uspora casu'!$K22:$O22,MATCH(BA$52,'07 Uspora casu'!$K$19:$O$19,1)+1))^(1/(INDEX('07 Uspora casu'!$K$19:$O$19,MATCH(BA$52,'07 Uspora casu'!$K$19:$O$19,1)+1)-INDEX('07 Uspora casu'!$K$19:$O$19,MATCH(BA$52,'07 Uspora casu'!$K$19:$O$19,1))))*AZ55)))))</f>
        <v>2.7691062371183978E-2</v>
      </c>
      <c r="BB55" s="48">
        <f>IF($E55="",0,IF('07 Uspora casu'!$D$2="Jazdný čas",IFERROR(INDEX('07 Uspora casu'!$K22:$O22,MATCH(BB$52,'07 Uspora casu'!$K$19:$O$19,0))/60,IF(BB$52&lt;MIN('07 Uspora casu'!$K$19:$O$19),('07 Uspora casu'!$K22/'07 Uspora casu'!$L22)^(1/('07 Uspora casu'!$L$19-'07 Uspora casu'!$K$19))*BC55,IF(BB$52&gt;MAX('07 Uspora casu'!$K$19:$O$19),(INDEX('07 Uspora casu'!$K22:$O22,MATCH(BB$52,'07 Uspora casu'!$K$19:$O$19,1))/INDEX('07 Uspora casu'!$K22:$O22,MATCH(BB$52,'07 Uspora casu'!$K$19:$O$19,1)-1))^(1/(INDEX('07 Uspora casu'!$K$19:$O$19,MATCH(BB$52,'07 Uspora casu'!$K$19:$O$19,1))-INDEX('07 Uspora casu'!$K$19:$O$19,MATCH(BB$52,'07 Uspora casu'!$K$19:$O$19,1)-1)))*BA55,(INDEX('07 Uspora casu'!$K22:$O22,MATCH(BB$52,'07 Uspora casu'!$K$19:$O$19,1)+1)/INDEX('07 Uspora casu'!$K22:$O22,MATCH(BB$52,'07 Uspora casu'!$K$19:$O$19,1)))^(1/(INDEX('07 Uspora casu'!$K$19:$O$19,MATCH(BB$52,'07 Uspora casu'!$K$19:$O$19,1)+1)-INDEX('07 Uspora casu'!$K$19:$O$19,MATCH(BB$52,'07 Uspora casu'!$K$19:$O$19,1))))*BA55))),IFERROR($E55/INDEX('07 Uspora casu'!$K22:$O22,MATCH(BB$52,'07 Uspora casu'!$K$19:$O$19,0)),IF(BB$52&lt;MIN('07 Uspora casu'!$K$19:$O$19),('07 Uspora casu'!$L22/'07 Uspora casu'!$K22)^(1/('07 Uspora casu'!$L$19-'07 Uspora casu'!$K$19))*BC55,IF(BB$52&gt;MAX('07 Uspora casu'!$K$19:$O$19),(INDEX('07 Uspora casu'!$K22:$O22,MATCH(BB$52,'07 Uspora casu'!$K$19:$O$19,1)-1)/INDEX('07 Uspora casu'!$K22:$O22,MATCH(BB$52,'07 Uspora casu'!$K$19:$O$19,1)))^(1/(INDEX('07 Uspora casu'!$K$19:$O$19,MATCH(BB$52,'07 Uspora casu'!$K$19:$O$19,1))-INDEX('07 Uspora casu'!$K$19:$O$19,MATCH(BB$52,'07 Uspora casu'!$K$19:$O$19,1)-1)))*BA55,(INDEX('07 Uspora casu'!$K22:$O22,MATCH(BB$52,'07 Uspora casu'!$K$19:$O$19,1))/INDEX('07 Uspora casu'!$K22:$O22,MATCH(BB$52,'07 Uspora casu'!$K$19:$O$19,1)+1))^(1/(INDEX('07 Uspora casu'!$K$19:$O$19,MATCH(BB$52,'07 Uspora casu'!$K$19:$O$19,1)+1)-INDEX('07 Uspora casu'!$K$19:$O$19,MATCH(BB$52,'07 Uspora casu'!$K$19:$O$19,1))))*BA55)))))</f>
        <v>2.7720976059985015E-2</v>
      </c>
      <c r="BC55" s="48">
        <f>IF($E55="",0,IF('07 Uspora casu'!$D$2="Jazdný čas",IFERROR(INDEX('07 Uspora casu'!$K22:$O22,MATCH(BC$52,'07 Uspora casu'!$K$19:$O$19,0))/60,IF(BC$52&lt;MIN('07 Uspora casu'!$K$19:$O$19),('07 Uspora casu'!$K22/'07 Uspora casu'!$L22)^(1/('07 Uspora casu'!$L$19-'07 Uspora casu'!$K$19))*BD55,IF(BC$52&gt;MAX('07 Uspora casu'!$K$19:$O$19),(INDEX('07 Uspora casu'!$K22:$O22,MATCH(BC$52,'07 Uspora casu'!$K$19:$O$19,1))/INDEX('07 Uspora casu'!$K22:$O22,MATCH(BC$52,'07 Uspora casu'!$K$19:$O$19,1)-1))^(1/(INDEX('07 Uspora casu'!$K$19:$O$19,MATCH(BC$52,'07 Uspora casu'!$K$19:$O$19,1))-INDEX('07 Uspora casu'!$K$19:$O$19,MATCH(BC$52,'07 Uspora casu'!$K$19:$O$19,1)-1)))*BB55,(INDEX('07 Uspora casu'!$K22:$O22,MATCH(BC$52,'07 Uspora casu'!$K$19:$O$19,1)+1)/INDEX('07 Uspora casu'!$K22:$O22,MATCH(BC$52,'07 Uspora casu'!$K$19:$O$19,1)))^(1/(INDEX('07 Uspora casu'!$K$19:$O$19,MATCH(BC$52,'07 Uspora casu'!$K$19:$O$19,1)+1)-INDEX('07 Uspora casu'!$K$19:$O$19,MATCH(BC$52,'07 Uspora casu'!$K$19:$O$19,1))))*BB55))),IFERROR($E55/INDEX('07 Uspora casu'!$K22:$O22,MATCH(BC$52,'07 Uspora casu'!$K$19:$O$19,0)),IF(BC$52&lt;MIN('07 Uspora casu'!$K$19:$O$19),('07 Uspora casu'!$L22/'07 Uspora casu'!$K22)^(1/('07 Uspora casu'!$L$19-'07 Uspora casu'!$K$19))*BD55,IF(BC$52&gt;MAX('07 Uspora casu'!$K$19:$O$19),(INDEX('07 Uspora casu'!$K22:$O22,MATCH(BC$52,'07 Uspora casu'!$K$19:$O$19,1)-1)/INDEX('07 Uspora casu'!$K22:$O22,MATCH(BC$52,'07 Uspora casu'!$K$19:$O$19,1)))^(1/(INDEX('07 Uspora casu'!$K$19:$O$19,MATCH(BC$52,'07 Uspora casu'!$K$19:$O$19,1))-INDEX('07 Uspora casu'!$K$19:$O$19,MATCH(BC$52,'07 Uspora casu'!$K$19:$O$19,1)-1)))*BB55,(INDEX('07 Uspora casu'!$K22:$O22,MATCH(BC$52,'07 Uspora casu'!$K$19:$O$19,1))/INDEX('07 Uspora casu'!$K22:$O22,MATCH(BC$52,'07 Uspora casu'!$K$19:$O$19,1)+1))^(1/(INDEX('07 Uspora casu'!$K$19:$O$19,MATCH(BC$52,'07 Uspora casu'!$K$19:$O$19,1)+1)-INDEX('07 Uspora casu'!$K$19:$O$19,MATCH(BC$52,'07 Uspora casu'!$K$19:$O$19,1))))*BB55)))))</f>
        <v>2.7750922063500657E-2</v>
      </c>
    </row>
    <row r="56" spans="2:55" x14ac:dyDescent="0.2">
      <c r="B56" s="5">
        <v>3</v>
      </c>
      <c r="C56" s="5">
        <f>IF(ISBLANK('07 Uspora casu'!C23)=TRUE,"",'07 Uspora casu'!C23)</f>
        <v>90782</v>
      </c>
      <c r="D56" s="5" t="str">
        <f>IF(ISBLANK('07 Uspora casu'!D23)=TRUE,"",'07 Uspora casu'!D23)</f>
        <v>I/59 Tvrdošín - po OK II/520</v>
      </c>
      <c r="E56" s="5">
        <f>IF(ISBLANK('07 Uspora casu'!E23)=TRUE,"",'07 Uspora casu'!E23)</f>
        <v>0.59</v>
      </c>
      <c r="F56" s="48">
        <f>IF($E56="",0,IF('07 Uspora casu'!$D$2="Jazdný čas",IFERROR(INDEX('07 Uspora casu'!$K23:$O23,MATCH(F$52,'07 Uspora casu'!$K$19:$O$19,0))/60,IF(F$52&lt;MIN('07 Uspora casu'!$K$19:$O$19),('07 Uspora casu'!$K23/'07 Uspora casu'!$L23)^(1/('07 Uspora casu'!$L$19-'07 Uspora casu'!$K$19))*G56,IF(F$52&gt;MAX('07 Uspora casu'!$K$19:$O$19),(INDEX('07 Uspora casu'!$K23:$O23,MATCH(F$52,'07 Uspora casu'!$K$19:$O$19,1))/INDEX('07 Uspora casu'!$K23:$O23,MATCH(F$52,'07 Uspora casu'!$K$19:$O$19,1)-1))^(1/(INDEX('07 Uspora casu'!$K$19:$O$19,MATCH(F$52,'07 Uspora casu'!$K$19:$O$19,1))-INDEX('07 Uspora casu'!$K$19:$O$19,MATCH(F$52,'07 Uspora casu'!$K$19:$O$19,1)-1)))*E56,(INDEX('07 Uspora casu'!$K23:$O23,MATCH(F$52,'07 Uspora casu'!$K$19:$O$19,1)+1)/INDEX('07 Uspora casu'!$K23:$O23,MATCH(F$52,'07 Uspora casu'!$K$19:$O$19,1)))^(1/(INDEX('07 Uspora casu'!$K$19:$O$19,MATCH(F$52,'07 Uspora casu'!$K$19:$O$19,1)+1)-INDEX('07 Uspora casu'!$K$19:$O$19,MATCH(F$52,'07 Uspora casu'!$K$19:$O$19,1))))*E56))),IFERROR($E56/INDEX('07 Uspora casu'!$K23:$O23,MATCH(F$52,'07 Uspora casu'!$K$19:$O$19,0)),IF(F$52&lt;MIN('07 Uspora casu'!$K$19:$O$19),('07 Uspora casu'!$L23/'07 Uspora casu'!$K23)^(1/('07 Uspora casu'!$L$19-'07 Uspora casu'!$K$19))*G56,IF(F$52&gt;MAX('07 Uspora casu'!$K$19:$O$19),(INDEX('07 Uspora casu'!$K23:$O23,MATCH(F$52,'07 Uspora casu'!$K$19:$O$19,1)-1)/INDEX('07 Uspora casu'!$K23:$O23,MATCH(F$52,'07 Uspora casu'!$K$19:$O$19,1)))^(1/(INDEX('07 Uspora casu'!$K$19:$O$19,MATCH(F$52,'07 Uspora casu'!$K$19:$O$19,1))-INDEX('07 Uspora casu'!$K$19:$O$19,MATCH(F$52,'07 Uspora casu'!$K$19:$O$19,1)-1)))*E56,(INDEX('07 Uspora casu'!$K23:$O23,MATCH(F$52,'07 Uspora casu'!$K$19:$O$19,1))/INDEX('07 Uspora casu'!$K23:$O23,MATCH(F$52,'07 Uspora casu'!$K$19:$O$19,1)+1))^(1/(INDEX('07 Uspora casu'!$K$19:$O$19,MATCH(F$52,'07 Uspora casu'!$K$19:$O$19,1)+1)-INDEX('07 Uspora casu'!$K$19:$O$19,MATCH(F$52,'07 Uspora casu'!$K$19:$O$19,1))))*E56)))))</f>
        <v>2.0536025060911938E-2</v>
      </c>
      <c r="G56" s="48">
        <f>IF($E56="",0,IF('07 Uspora casu'!$D$2="Jazdný čas",IFERROR(INDEX('07 Uspora casu'!$K23:$O23,MATCH(G$52,'07 Uspora casu'!$K$19:$O$19,0))/60,IF(G$52&lt;MIN('07 Uspora casu'!$K$19:$O$19),('07 Uspora casu'!$K23/'07 Uspora casu'!$L23)^(1/('07 Uspora casu'!$L$19-'07 Uspora casu'!$K$19))*H56,IF(G$52&gt;MAX('07 Uspora casu'!$K$19:$O$19),(INDEX('07 Uspora casu'!$K23:$O23,MATCH(G$52,'07 Uspora casu'!$K$19:$O$19,1))/INDEX('07 Uspora casu'!$K23:$O23,MATCH(G$52,'07 Uspora casu'!$K$19:$O$19,1)-1))^(1/(INDEX('07 Uspora casu'!$K$19:$O$19,MATCH(G$52,'07 Uspora casu'!$K$19:$O$19,1))-INDEX('07 Uspora casu'!$K$19:$O$19,MATCH(G$52,'07 Uspora casu'!$K$19:$O$19,1)-1)))*F56,(INDEX('07 Uspora casu'!$K23:$O23,MATCH(G$52,'07 Uspora casu'!$K$19:$O$19,1)+1)/INDEX('07 Uspora casu'!$K23:$O23,MATCH(G$52,'07 Uspora casu'!$K$19:$O$19,1)))^(1/(INDEX('07 Uspora casu'!$K$19:$O$19,MATCH(G$52,'07 Uspora casu'!$K$19:$O$19,1)+1)-INDEX('07 Uspora casu'!$K$19:$O$19,MATCH(G$52,'07 Uspora casu'!$K$19:$O$19,1))))*F56))),IFERROR($E56/INDEX('07 Uspora casu'!$K23:$O23,MATCH(G$52,'07 Uspora casu'!$K$19:$O$19,0)),IF(G$52&lt;MIN('07 Uspora casu'!$K$19:$O$19),('07 Uspora casu'!$L23/'07 Uspora casu'!$K23)^(1/('07 Uspora casu'!$L$19-'07 Uspora casu'!$K$19))*H56,IF(G$52&gt;MAX('07 Uspora casu'!$K$19:$O$19),(INDEX('07 Uspora casu'!$K23:$O23,MATCH(G$52,'07 Uspora casu'!$K$19:$O$19,1)-1)/INDEX('07 Uspora casu'!$K23:$O23,MATCH(G$52,'07 Uspora casu'!$K$19:$O$19,1)))^(1/(INDEX('07 Uspora casu'!$K$19:$O$19,MATCH(G$52,'07 Uspora casu'!$K$19:$O$19,1))-INDEX('07 Uspora casu'!$K$19:$O$19,MATCH(G$52,'07 Uspora casu'!$K$19:$O$19,1)-1)))*F56,(INDEX('07 Uspora casu'!$K23:$O23,MATCH(G$52,'07 Uspora casu'!$K$19:$O$19,1))/INDEX('07 Uspora casu'!$K23:$O23,MATCH(G$52,'07 Uspora casu'!$K$19:$O$19,1)+1))^(1/(INDEX('07 Uspora casu'!$K$19:$O$19,MATCH(G$52,'07 Uspora casu'!$K$19:$O$19,1)+1)-INDEX('07 Uspora casu'!$K$19:$O$19,MATCH(G$52,'07 Uspora casu'!$K$19:$O$19,1))))*F56)))))</f>
        <v>1.989432933054687E-2</v>
      </c>
      <c r="H56" s="48">
        <f>IF($E56="",0,IF('07 Uspora casu'!$D$2="Jazdný čas",IFERROR(INDEX('07 Uspora casu'!$K23:$O23,MATCH(H$52,'07 Uspora casu'!$K$19:$O$19,0))/60,IF(H$52&lt;MIN('07 Uspora casu'!$K$19:$O$19),('07 Uspora casu'!$K23/'07 Uspora casu'!$L23)^(1/('07 Uspora casu'!$L$19-'07 Uspora casu'!$K$19))*I56,IF(H$52&gt;MAX('07 Uspora casu'!$K$19:$O$19),(INDEX('07 Uspora casu'!$K23:$O23,MATCH(H$52,'07 Uspora casu'!$K$19:$O$19,1))/INDEX('07 Uspora casu'!$K23:$O23,MATCH(H$52,'07 Uspora casu'!$K$19:$O$19,1)-1))^(1/(INDEX('07 Uspora casu'!$K$19:$O$19,MATCH(H$52,'07 Uspora casu'!$K$19:$O$19,1))-INDEX('07 Uspora casu'!$K$19:$O$19,MATCH(H$52,'07 Uspora casu'!$K$19:$O$19,1)-1)))*G56,(INDEX('07 Uspora casu'!$K23:$O23,MATCH(H$52,'07 Uspora casu'!$K$19:$O$19,1)+1)/INDEX('07 Uspora casu'!$K23:$O23,MATCH(H$52,'07 Uspora casu'!$K$19:$O$19,1)))^(1/(INDEX('07 Uspora casu'!$K$19:$O$19,MATCH(H$52,'07 Uspora casu'!$K$19:$O$19,1)+1)-INDEX('07 Uspora casu'!$K$19:$O$19,MATCH(H$52,'07 Uspora casu'!$K$19:$O$19,1))))*G56))),IFERROR($E56/INDEX('07 Uspora casu'!$K23:$O23,MATCH(H$52,'07 Uspora casu'!$K$19:$O$19,0)),IF(H$52&lt;MIN('07 Uspora casu'!$K$19:$O$19),('07 Uspora casu'!$L23/'07 Uspora casu'!$K23)^(1/('07 Uspora casu'!$L$19-'07 Uspora casu'!$K$19))*I56,IF(H$52&gt;MAX('07 Uspora casu'!$K$19:$O$19),(INDEX('07 Uspora casu'!$K23:$O23,MATCH(H$52,'07 Uspora casu'!$K$19:$O$19,1)-1)/INDEX('07 Uspora casu'!$K23:$O23,MATCH(H$52,'07 Uspora casu'!$K$19:$O$19,1)))^(1/(INDEX('07 Uspora casu'!$K$19:$O$19,MATCH(H$52,'07 Uspora casu'!$K$19:$O$19,1))-INDEX('07 Uspora casu'!$K$19:$O$19,MATCH(H$52,'07 Uspora casu'!$K$19:$O$19,1)-1)))*G56,(INDEX('07 Uspora casu'!$K23:$O23,MATCH(H$52,'07 Uspora casu'!$K$19:$O$19,1))/INDEX('07 Uspora casu'!$K23:$O23,MATCH(H$52,'07 Uspora casu'!$K$19:$O$19,1)+1))^(1/(INDEX('07 Uspora casu'!$K$19:$O$19,MATCH(H$52,'07 Uspora casu'!$K$19:$O$19,1)+1)-INDEX('07 Uspora casu'!$K$19:$O$19,MATCH(H$52,'07 Uspora casu'!$K$19:$O$19,1))))*G56)))))</f>
        <v>1.9272684871503656E-2</v>
      </c>
      <c r="I56" s="48">
        <f>IF($E56="",0,IF('07 Uspora casu'!$D$2="Jazdný čas",IFERROR(INDEX('07 Uspora casu'!$K23:$O23,MATCH(I$52,'07 Uspora casu'!$K$19:$O$19,0))/60,IF(I$52&lt;MIN('07 Uspora casu'!$K$19:$O$19),('07 Uspora casu'!$K23/'07 Uspora casu'!$L23)^(1/('07 Uspora casu'!$L$19-'07 Uspora casu'!$K$19))*J56,IF(I$52&gt;MAX('07 Uspora casu'!$K$19:$O$19),(INDEX('07 Uspora casu'!$K23:$O23,MATCH(I$52,'07 Uspora casu'!$K$19:$O$19,1))/INDEX('07 Uspora casu'!$K23:$O23,MATCH(I$52,'07 Uspora casu'!$K$19:$O$19,1)-1))^(1/(INDEX('07 Uspora casu'!$K$19:$O$19,MATCH(I$52,'07 Uspora casu'!$K$19:$O$19,1))-INDEX('07 Uspora casu'!$K$19:$O$19,MATCH(I$52,'07 Uspora casu'!$K$19:$O$19,1)-1)))*H56,(INDEX('07 Uspora casu'!$K23:$O23,MATCH(I$52,'07 Uspora casu'!$K$19:$O$19,1)+1)/INDEX('07 Uspora casu'!$K23:$O23,MATCH(I$52,'07 Uspora casu'!$K$19:$O$19,1)))^(1/(INDEX('07 Uspora casu'!$K$19:$O$19,MATCH(I$52,'07 Uspora casu'!$K$19:$O$19,1)+1)-INDEX('07 Uspora casu'!$K$19:$O$19,MATCH(I$52,'07 Uspora casu'!$K$19:$O$19,1))))*H56))),IFERROR($E56/INDEX('07 Uspora casu'!$K23:$O23,MATCH(I$52,'07 Uspora casu'!$K$19:$O$19,0)),IF(I$52&lt;MIN('07 Uspora casu'!$K$19:$O$19),('07 Uspora casu'!$L23/'07 Uspora casu'!$K23)^(1/('07 Uspora casu'!$L$19-'07 Uspora casu'!$K$19))*J56,IF(I$52&gt;MAX('07 Uspora casu'!$K$19:$O$19),(INDEX('07 Uspora casu'!$K23:$O23,MATCH(I$52,'07 Uspora casu'!$K$19:$O$19,1)-1)/INDEX('07 Uspora casu'!$K23:$O23,MATCH(I$52,'07 Uspora casu'!$K$19:$O$19,1)))^(1/(INDEX('07 Uspora casu'!$K$19:$O$19,MATCH(I$52,'07 Uspora casu'!$K$19:$O$19,1))-INDEX('07 Uspora casu'!$K$19:$O$19,MATCH(I$52,'07 Uspora casu'!$K$19:$O$19,1)-1)))*H56,(INDEX('07 Uspora casu'!$K23:$O23,MATCH(I$52,'07 Uspora casu'!$K$19:$O$19,1))/INDEX('07 Uspora casu'!$K23:$O23,MATCH(I$52,'07 Uspora casu'!$K$19:$O$19,1)+1))^(1/(INDEX('07 Uspora casu'!$K$19:$O$19,MATCH(I$52,'07 Uspora casu'!$K$19:$O$19,1)+1)-INDEX('07 Uspora casu'!$K$19:$O$19,MATCH(I$52,'07 Uspora casu'!$K$19:$O$19,1))))*H56)))))</f>
        <v>1.8670465135306753E-2</v>
      </c>
      <c r="J56" s="48">
        <f>IF($E56="",0,IF('07 Uspora casu'!$D$2="Jazdný čas",IFERROR(INDEX('07 Uspora casu'!$K23:$O23,MATCH(J$52,'07 Uspora casu'!$K$19:$O$19,0))/60,IF(J$52&lt;MIN('07 Uspora casu'!$K$19:$O$19),('07 Uspora casu'!$K23/'07 Uspora casu'!$L23)^(1/('07 Uspora casu'!$L$19-'07 Uspora casu'!$K$19))*K56,IF(J$52&gt;MAX('07 Uspora casu'!$K$19:$O$19),(INDEX('07 Uspora casu'!$K23:$O23,MATCH(J$52,'07 Uspora casu'!$K$19:$O$19,1))/INDEX('07 Uspora casu'!$K23:$O23,MATCH(J$52,'07 Uspora casu'!$K$19:$O$19,1)-1))^(1/(INDEX('07 Uspora casu'!$K$19:$O$19,MATCH(J$52,'07 Uspora casu'!$K$19:$O$19,1))-INDEX('07 Uspora casu'!$K$19:$O$19,MATCH(J$52,'07 Uspora casu'!$K$19:$O$19,1)-1)))*I56,(INDEX('07 Uspora casu'!$K23:$O23,MATCH(J$52,'07 Uspora casu'!$K$19:$O$19,1)+1)/INDEX('07 Uspora casu'!$K23:$O23,MATCH(J$52,'07 Uspora casu'!$K$19:$O$19,1)))^(1/(INDEX('07 Uspora casu'!$K$19:$O$19,MATCH(J$52,'07 Uspora casu'!$K$19:$O$19,1)+1)-INDEX('07 Uspora casu'!$K$19:$O$19,MATCH(J$52,'07 Uspora casu'!$K$19:$O$19,1))))*I56))),IFERROR($E56/INDEX('07 Uspora casu'!$K23:$O23,MATCH(J$52,'07 Uspora casu'!$K$19:$O$19,0)),IF(J$52&lt;MIN('07 Uspora casu'!$K$19:$O$19),('07 Uspora casu'!$L23/'07 Uspora casu'!$K23)^(1/('07 Uspora casu'!$L$19-'07 Uspora casu'!$K$19))*K56,IF(J$52&gt;MAX('07 Uspora casu'!$K$19:$O$19),(INDEX('07 Uspora casu'!$K23:$O23,MATCH(J$52,'07 Uspora casu'!$K$19:$O$19,1)-1)/INDEX('07 Uspora casu'!$K23:$O23,MATCH(J$52,'07 Uspora casu'!$K$19:$O$19,1)))^(1/(INDEX('07 Uspora casu'!$K$19:$O$19,MATCH(J$52,'07 Uspora casu'!$K$19:$O$19,1))-INDEX('07 Uspora casu'!$K$19:$O$19,MATCH(J$52,'07 Uspora casu'!$K$19:$O$19,1)-1)))*I56,(INDEX('07 Uspora casu'!$K23:$O23,MATCH(J$52,'07 Uspora casu'!$K$19:$O$19,1))/INDEX('07 Uspora casu'!$K23:$O23,MATCH(J$52,'07 Uspora casu'!$K$19:$O$19,1)+1))^(1/(INDEX('07 Uspora casu'!$K$19:$O$19,MATCH(J$52,'07 Uspora casu'!$K$19:$O$19,1)+1)-INDEX('07 Uspora casu'!$K$19:$O$19,MATCH(J$52,'07 Uspora casu'!$K$19:$O$19,1))))*I56)))))</f>
        <v>1.8087063151440836E-2</v>
      </c>
      <c r="K56" s="48">
        <f>IF($E56="",0,IF('07 Uspora casu'!$D$2="Jazdný čas",IFERROR(INDEX('07 Uspora casu'!$K23:$O23,MATCH(K$52,'07 Uspora casu'!$K$19:$O$19,0))/60,IF(K$52&lt;MIN('07 Uspora casu'!$K$19:$O$19),('07 Uspora casu'!$K23/'07 Uspora casu'!$L23)^(1/('07 Uspora casu'!$L$19-'07 Uspora casu'!$K$19))*L56,IF(K$52&gt;MAX('07 Uspora casu'!$K$19:$O$19),(INDEX('07 Uspora casu'!$K23:$O23,MATCH(K$52,'07 Uspora casu'!$K$19:$O$19,1))/INDEX('07 Uspora casu'!$K23:$O23,MATCH(K$52,'07 Uspora casu'!$K$19:$O$19,1)-1))^(1/(INDEX('07 Uspora casu'!$K$19:$O$19,MATCH(K$52,'07 Uspora casu'!$K$19:$O$19,1))-INDEX('07 Uspora casu'!$K$19:$O$19,MATCH(K$52,'07 Uspora casu'!$K$19:$O$19,1)-1)))*J56,(INDEX('07 Uspora casu'!$K23:$O23,MATCH(K$52,'07 Uspora casu'!$K$19:$O$19,1)+1)/INDEX('07 Uspora casu'!$K23:$O23,MATCH(K$52,'07 Uspora casu'!$K$19:$O$19,1)))^(1/(INDEX('07 Uspora casu'!$K$19:$O$19,MATCH(K$52,'07 Uspora casu'!$K$19:$O$19,1)+1)-INDEX('07 Uspora casu'!$K$19:$O$19,MATCH(K$52,'07 Uspora casu'!$K$19:$O$19,1))))*J56))),IFERROR($E56/INDEX('07 Uspora casu'!$K23:$O23,MATCH(K$52,'07 Uspora casu'!$K$19:$O$19,0)),IF(K$52&lt;MIN('07 Uspora casu'!$K$19:$O$19),('07 Uspora casu'!$L23/'07 Uspora casu'!$K23)^(1/('07 Uspora casu'!$L$19-'07 Uspora casu'!$K$19))*L56,IF(K$52&gt;MAX('07 Uspora casu'!$K$19:$O$19),(INDEX('07 Uspora casu'!$K23:$O23,MATCH(K$52,'07 Uspora casu'!$K$19:$O$19,1)-1)/INDEX('07 Uspora casu'!$K23:$O23,MATCH(K$52,'07 Uspora casu'!$K$19:$O$19,1)))^(1/(INDEX('07 Uspora casu'!$K$19:$O$19,MATCH(K$52,'07 Uspora casu'!$K$19:$O$19,1))-INDEX('07 Uspora casu'!$K$19:$O$19,MATCH(K$52,'07 Uspora casu'!$K$19:$O$19,1)-1)))*J56,(INDEX('07 Uspora casu'!$K23:$O23,MATCH(K$52,'07 Uspora casu'!$K$19:$O$19,1))/INDEX('07 Uspora casu'!$K23:$O23,MATCH(K$52,'07 Uspora casu'!$K$19:$O$19,1)+1))^(1/(INDEX('07 Uspora casu'!$K$19:$O$19,MATCH(K$52,'07 Uspora casu'!$K$19:$O$19,1)+1)-INDEX('07 Uspora casu'!$K$19:$O$19,MATCH(K$52,'07 Uspora casu'!$K$19:$O$19,1))))*J56)))))</f>
        <v>1.8100569290381684E-2</v>
      </c>
      <c r="L56" s="48">
        <f>IF($E56="",0,IF('07 Uspora casu'!$D$2="Jazdný čas",IFERROR(INDEX('07 Uspora casu'!$K23:$O23,MATCH(L$52,'07 Uspora casu'!$K$19:$O$19,0))/60,IF(L$52&lt;MIN('07 Uspora casu'!$K$19:$O$19),('07 Uspora casu'!$K23/'07 Uspora casu'!$L23)^(1/('07 Uspora casu'!$L$19-'07 Uspora casu'!$K$19))*M56,IF(L$52&gt;MAX('07 Uspora casu'!$K$19:$O$19),(INDEX('07 Uspora casu'!$K23:$O23,MATCH(L$52,'07 Uspora casu'!$K$19:$O$19,1))/INDEX('07 Uspora casu'!$K23:$O23,MATCH(L$52,'07 Uspora casu'!$K$19:$O$19,1)-1))^(1/(INDEX('07 Uspora casu'!$K$19:$O$19,MATCH(L$52,'07 Uspora casu'!$K$19:$O$19,1))-INDEX('07 Uspora casu'!$K$19:$O$19,MATCH(L$52,'07 Uspora casu'!$K$19:$O$19,1)-1)))*K56,(INDEX('07 Uspora casu'!$K23:$O23,MATCH(L$52,'07 Uspora casu'!$K$19:$O$19,1)+1)/INDEX('07 Uspora casu'!$K23:$O23,MATCH(L$52,'07 Uspora casu'!$K$19:$O$19,1)))^(1/(INDEX('07 Uspora casu'!$K$19:$O$19,MATCH(L$52,'07 Uspora casu'!$K$19:$O$19,1)+1)-INDEX('07 Uspora casu'!$K$19:$O$19,MATCH(L$52,'07 Uspora casu'!$K$19:$O$19,1))))*K56))),IFERROR($E56/INDEX('07 Uspora casu'!$K23:$O23,MATCH(L$52,'07 Uspora casu'!$K$19:$O$19,0)),IF(L$52&lt;MIN('07 Uspora casu'!$K$19:$O$19),('07 Uspora casu'!$L23/'07 Uspora casu'!$K23)^(1/('07 Uspora casu'!$L$19-'07 Uspora casu'!$K$19))*M56,IF(L$52&gt;MAX('07 Uspora casu'!$K$19:$O$19),(INDEX('07 Uspora casu'!$K23:$O23,MATCH(L$52,'07 Uspora casu'!$K$19:$O$19,1)-1)/INDEX('07 Uspora casu'!$K23:$O23,MATCH(L$52,'07 Uspora casu'!$K$19:$O$19,1)))^(1/(INDEX('07 Uspora casu'!$K$19:$O$19,MATCH(L$52,'07 Uspora casu'!$K$19:$O$19,1))-INDEX('07 Uspora casu'!$K$19:$O$19,MATCH(L$52,'07 Uspora casu'!$K$19:$O$19,1)-1)))*K56,(INDEX('07 Uspora casu'!$K23:$O23,MATCH(L$52,'07 Uspora casu'!$K$19:$O$19,1))/INDEX('07 Uspora casu'!$K23:$O23,MATCH(L$52,'07 Uspora casu'!$K$19:$O$19,1)+1))^(1/(INDEX('07 Uspora casu'!$K$19:$O$19,MATCH(L$52,'07 Uspora casu'!$K$19:$O$19,1)+1)-INDEX('07 Uspora casu'!$K$19:$O$19,MATCH(L$52,'07 Uspora casu'!$K$19:$O$19,1))))*K56)))))</f>
        <v>1.8114085514751414E-2</v>
      </c>
      <c r="M56" s="48">
        <f>IF($E56="",0,IF('07 Uspora casu'!$D$2="Jazdný čas",IFERROR(INDEX('07 Uspora casu'!$K23:$O23,MATCH(M$52,'07 Uspora casu'!$K$19:$O$19,0))/60,IF(M$52&lt;MIN('07 Uspora casu'!$K$19:$O$19),('07 Uspora casu'!$K23/'07 Uspora casu'!$L23)^(1/('07 Uspora casu'!$L$19-'07 Uspora casu'!$K$19))*N56,IF(M$52&gt;MAX('07 Uspora casu'!$K$19:$O$19),(INDEX('07 Uspora casu'!$K23:$O23,MATCH(M$52,'07 Uspora casu'!$K$19:$O$19,1))/INDEX('07 Uspora casu'!$K23:$O23,MATCH(M$52,'07 Uspora casu'!$K$19:$O$19,1)-1))^(1/(INDEX('07 Uspora casu'!$K$19:$O$19,MATCH(M$52,'07 Uspora casu'!$K$19:$O$19,1))-INDEX('07 Uspora casu'!$K$19:$O$19,MATCH(M$52,'07 Uspora casu'!$K$19:$O$19,1)-1)))*L56,(INDEX('07 Uspora casu'!$K23:$O23,MATCH(M$52,'07 Uspora casu'!$K$19:$O$19,1)+1)/INDEX('07 Uspora casu'!$K23:$O23,MATCH(M$52,'07 Uspora casu'!$K$19:$O$19,1)))^(1/(INDEX('07 Uspora casu'!$K$19:$O$19,MATCH(M$52,'07 Uspora casu'!$K$19:$O$19,1)+1)-INDEX('07 Uspora casu'!$K$19:$O$19,MATCH(M$52,'07 Uspora casu'!$K$19:$O$19,1))))*L56))),IFERROR($E56/INDEX('07 Uspora casu'!$K23:$O23,MATCH(M$52,'07 Uspora casu'!$K$19:$O$19,0)),IF(M$52&lt;MIN('07 Uspora casu'!$K$19:$O$19),('07 Uspora casu'!$L23/'07 Uspora casu'!$K23)^(1/('07 Uspora casu'!$L$19-'07 Uspora casu'!$K$19))*N56,IF(M$52&gt;MAX('07 Uspora casu'!$K$19:$O$19),(INDEX('07 Uspora casu'!$K23:$O23,MATCH(M$52,'07 Uspora casu'!$K$19:$O$19,1)-1)/INDEX('07 Uspora casu'!$K23:$O23,MATCH(M$52,'07 Uspora casu'!$K$19:$O$19,1)))^(1/(INDEX('07 Uspora casu'!$K$19:$O$19,MATCH(M$52,'07 Uspora casu'!$K$19:$O$19,1))-INDEX('07 Uspora casu'!$K$19:$O$19,MATCH(M$52,'07 Uspora casu'!$K$19:$O$19,1)-1)))*L56,(INDEX('07 Uspora casu'!$K23:$O23,MATCH(M$52,'07 Uspora casu'!$K$19:$O$19,1))/INDEX('07 Uspora casu'!$K23:$O23,MATCH(M$52,'07 Uspora casu'!$K$19:$O$19,1)+1))^(1/(INDEX('07 Uspora casu'!$K$19:$O$19,MATCH(M$52,'07 Uspora casu'!$K$19:$O$19,1)+1)-INDEX('07 Uspora casu'!$K$19:$O$19,MATCH(M$52,'07 Uspora casu'!$K$19:$O$19,1))))*L56)))))</f>
        <v>1.8127611832081111E-2</v>
      </c>
      <c r="N56" s="48">
        <f>IF($E56="",0,IF('07 Uspora casu'!$D$2="Jazdný čas",IFERROR(INDEX('07 Uspora casu'!$K23:$O23,MATCH(N$52,'07 Uspora casu'!$K$19:$O$19,0))/60,IF(N$52&lt;MIN('07 Uspora casu'!$K$19:$O$19),('07 Uspora casu'!$K23/'07 Uspora casu'!$L23)^(1/('07 Uspora casu'!$L$19-'07 Uspora casu'!$K$19))*O56,IF(N$52&gt;MAX('07 Uspora casu'!$K$19:$O$19),(INDEX('07 Uspora casu'!$K23:$O23,MATCH(N$52,'07 Uspora casu'!$K$19:$O$19,1))/INDEX('07 Uspora casu'!$K23:$O23,MATCH(N$52,'07 Uspora casu'!$K$19:$O$19,1)-1))^(1/(INDEX('07 Uspora casu'!$K$19:$O$19,MATCH(N$52,'07 Uspora casu'!$K$19:$O$19,1))-INDEX('07 Uspora casu'!$K$19:$O$19,MATCH(N$52,'07 Uspora casu'!$K$19:$O$19,1)-1)))*M56,(INDEX('07 Uspora casu'!$K23:$O23,MATCH(N$52,'07 Uspora casu'!$K$19:$O$19,1)+1)/INDEX('07 Uspora casu'!$K23:$O23,MATCH(N$52,'07 Uspora casu'!$K$19:$O$19,1)))^(1/(INDEX('07 Uspora casu'!$K$19:$O$19,MATCH(N$52,'07 Uspora casu'!$K$19:$O$19,1)+1)-INDEX('07 Uspora casu'!$K$19:$O$19,MATCH(N$52,'07 Uspora casu'!$K$19:$O$19,1))))*M56))),IFERROR($E56/INDEX('07 Uspora casu'!$K23:$O23,MATCH(N$52,'07 Uspora casu'!$K$19:$O$19,0)),IF(N$52&lt;MIN('07 Uspora casu'!$K$19:$O$19),('07 Uspora casu'!$L23/'07 Uspora casu'!$K23)^(1/('07 Uspora casu'!$L$19-'07 Uspora casu'!$K$19))*O56,IF(N$52&gt;MAX('07 Uspora casu'!$K$19:$O$19),(INDEX('07 Uspora casu'!$K23:$O23,MATCH(N$52,'07 Uspora casu'!$K$19:$O$19,1)-1)/INDEX('07 Uspora casu'!$K23:$O23,MATCH(N$52,'07 Uspora casu'!$K$19:$O$19,1)))^(1/(INDEX('07 Uspora casu'!$K$19:$O$19,MATCH(N$52,'07 Uspora casu'!$K$19:$O$19,1))-INDEX('07 Uspora casu'!$K$19:$O$19,MATCH(N$52,'07 Uspora casu'!$K$19:$O$19,1)-1)))*M56,(INDEX('07 Uspora casu'!$K23:$O23,MATCH(N$52,'07 Uspora casu'!$K$19:$O$19,1))/INDEX('07 Uspora casu'!$K23:$O23,MATCH(N$52,'07 Uspora casu'!$K$19:$O$19,1)+1))^(1/(INDEX('07 Uspora casu'!$K$19:$O$19,MATCH(N$52,'07 Uspora casu'!$K$19:$O$19,1)+1)-INDEX('07 Uspora casu'!$K$19:$O$19,MATCH(N$52,'07 Uspora casu'!$K$19:$O$19,1))))*M56)))))</f>
        <v>1.8141148249907483E-2</v>
      </c>
      <c r="O56" s="48">
        <f>IF($E56="",0,IF('07 Uspora casu'!$D$2="Jazdný čas",IFERROR(INDEX('07 Uspora casu'!$K23:$O23,MATCH(O$52,'07 Uspora casu'!$K$19:$O$19,0))/60,IF(O$52&lt;MIN('07 Uspora casu'!$K$19:$O$19),('07 Uspora casu'!$K23/'07 Uspora casu'!$L23)^(1/('07 Uspora casu'!$L$19-'07 Uspora casu'!$K$19))*P56,IF(O$52&gt;MAX('07 Uspora casu'!$K$19:$O$19),(INDEX('07 Uspora casu'!$K23:$O23,MATCH(O$52,'07 Uspora casu'!$K$19:$O$19,1))/INDEX('07 Uspora casu'!$K23:$O23,MATCH(O$52,'07 Uspora casu'!$K$19:$O$19,1)-1))^(1/(INDEX('07 Uspora casu'!$K$19:$O$19,MATCH(O$52,'07 Uspora casu'!$K$19:$O$19,1))-INDEX('07 Uspora casu'!$K$19:$O$19,MATCH(O$52,'07 Uspora casu'!$K$19:$O$19,1)-1)))*N56,(INDEX('07 Uspora casu'!$K23:$O23,MATCH(O$52,'07 Uspora casu'!$K$19:$O$19,1)+1)/INDEX('07 Uspora casu'!$K23:$O23,MATCH(O$52,'07 Uspora casu'!$K$19:$O$19,1)))^(1/(INDEX('07 Uspora casu'!$K$19:$O$19,MATCH(O$52,'07 Uspora casu'!$K$19:$O$19,1)+1)-INDEX('07 Uspora casu'!$K$19:$O$19,MATCH(O$52,'07 Uspora casu'!$K$19:$O$19,1))))*N56))),IFERROR($E56/INDEX('07 Uspora casu'!$K23:$O23,MATCH(O$52,'07 Uspora casu'!$K$19:$O$19,0)),IF(O$52&lt;MIN('07 Uspora casu'!$K$19:$O$19),('07 Uspora casu'!$L23/'07 Uspora casu'!$K23)^(1/('07 Uspora casu'!$L$19-'07 Uspora casu'!$K$19))*P56,IF(O$52&gt;MAX('07 Uspora casu'!$K$19:$O$19),(INDEX('07 Uspora casu'!$K23:$O23,MATCH(O$52,'07 Uspora casu'!$K$19:$O$19,1)-1)/INDEX('07 Uspora casu'!$K23:$O23,MATCH(O$52,'07 Uspora casu'!$K$19:$O$19,1)))^(1/(INDEX('07 Uspora casu'!$K$19:$O$19,MATCH(O$52,'07 Uspora casu'!$K$19:$O$19,1))-INDEX('07 Uspora casu'!$K$19:$O$19,MATCH(O$52,'07 Uspora casu'!$K$19:$O$19,1)-1)))*N56,(INDEX('07 Uspora casu'!$K23:$O23,MATCH(O$52,'07 Uspora casu'!$K$19:$O$19,1))/INDEX('07 Uspora casu'!$K23:$O23,MATCH(O$52,'07 Uspora casu'!$K$19:$O$19,1)+1))^(1/(INDEX('07 Uspora casu'!$K$19:$O$19,MATCH(O$52,'07 Uspora casu'!$K$19:$O$19,1)+1)-INDEX('07 Uspora casu'!$K$19:$O$19,MATCH(O$52,'07 Uspora casu'!$K$19:$O$19,1))))*N56)))))</f>
        <v>1.8154694775772865E-2</v>
      </c>
      <c r="P56" s="48">
        <f>IF($E56="",0,IF('07 Uspora casu'!$D$2="Jazdný čas",IFERROR(INDEX('07 Uspora casu'!$K23:$O23,MATCH(P$52,'07 Uspora casu'!$K$19:$O$19,0))/60,IF(P$52&lt;MIN('07 Uspora casu'!$K$19:$O$19),('07 Uspora casu'!$K23/'07 Uspora casu'!$L23)^(1/('07 Uspora casu'!$L$19-'07 Uspora casu'!$K$19))*Q56,IF(P$52&gt;MAX('07 Uspora casu'!$K$19:$O$19),(INDEX('07 Uspora casu'!$K23:$O23,MATCH(P$52,'07 Uspora casu'!$K$19:$O$19,1))/INDEX('07 Uspora casu'!$K23:$O23,MATCH(P$52,'07 Uspora casu'!$K$19:$O$19,1)-1))^(1/(INDEX('07 Uspora casu'!$K$19:$O$19,MATCH(P$52,'07 Uspora casu'!$K$19:$O$19,1))-INDEX('07 Uspora casu'!$K$19:$O$19,MATCH(P$52,'07 Uspora casu'!$K$19:$O$19,1)-1)))*O56,(INDEX('07 Uspora casu'!$K23:$O23,MATCH(P$52,'07 Uspora casu'!$K$19:$O$19,1)+1)/INDEX('07 Uspora casu'!$K23:$O23,MATCH(P$52,'07 Uspora casu'!$K$19:$O$19,1)))^(1/(INDEX('07 Uspora casu'!$K$19:$O$19,MATCH(P$52,'07 Uspora casu'!$K$19:$O$19,1)+1)-INDEX('07 Uspora casu'!$K$19:$O$19,MATCH(P$52,'07 Uspora casu'!$K$19:$O$19,1))))*O56))),IFERROR($E56/INDEX('07 Uspora casu'!$K23:$O23,MATCH(P$52,'07 Uspora casu'!$K$19:$O$19,0)),IF(P$52&lt;MIN('07 Uspora casu'!$K$19:$O$19),('07 Uspora casu'!$L23/'07 Uspora casu'!$K23)^(1/('07 Uspora casu'!$L$19-'07 Uspora casu'!$K$19))*Q56,IF(P$52&gt;MAX('07 Uspora casu'!$K$19:$O$19),(INDEX('07 Uspora casu'!$K23:$O23,MATCH(P$52,'07 Uspora casu'!$K$19:$O$19,1)-1)/INDEX('07 Uspora casu'!$K23:$O23,MATCH(P$52,'07 Uspora casu'!$K$19:$O$19,1)))^(1/(INDEX('07 Uspora casu'!$K$19:$O$19,MATCH(P$52,'07 Uspora casu'!$K$19:$O$19,1))-INDEX('07 Uspora casu'!$K$19:$O$19,MATCH(P$52,'07 Uspora casu'!$K$19:$O$19,1)-1)))*O56,(INDEX('07 Uspora casu'!$K23:$O23,MATCH(P$52,'07 Uspora casu'!$K$19:$O$19,1))/INDEX('07 Uspora casu'!$K23:$O23,MATCH(P$52,'07 Uspora casu'!$K$19:$O$19,1)+1))^(1/(INDEX('07 Uspora casu'!$K$19:$O$19,MATCH(P$52,'07 Uspora casu'!$K$19:$O$19,1)+1)-INDEX('07 Uspora casu'!$K$19:$O$19,MATCH(P$52,'07 Uspora casu'!$K$19:$O$19,1))))*O56)))))</f>
        <v>1.8168251417225226E-2</v>
      </c>
      <c r="Q56" s="48">
        <f>IF($E56="",0,IF('07 Uspora casu'!$D$2="Jazdný čas",IFERROR(INDEX('07 Uspora casu'!$K23:$O23,MATCH(Q$52,'07 Uspora casu'!$K$19:$O$19,0))/60,IF(Q$52&lt;MIN('07 Uspora casu'!$K$19:$O$19),('07 Uspora casu'!$K23/'07 Uspora casu'!$L23)^(1/('07 Uspora casu'!$L$19-'07 Uspora casu'!$K$19))*R56,IF(Q$52&gt;MAX('07 Uspora casu'!$K$19:$O$19),(INDEX('07 Uspora casu'!$K23:$O23,MATCH(Q$52,'07 Uspora casu'!$K$19:$O$19,1))/INDEX('07 Uspora casu'!$K23:$O23,MATCH(Q$52,'07 Uspora casu'!$K$19:$O$19,1)-1))^(1/(INDEX('07 Uspora casu'!$K$19:$O$19,MATCH(Q$52,'07 Uspora casu'!$K$19:$O$19,1))-INDEX('07 Uspora casu'!$K$19:$O$19,MATCH(Q$52,'07 Uspora casu'!$K$19:$O$19,1)-1)))*P56,(INDEX('07 Uspora casu'!$K23:$O23,MATCH(Q$52,'07 Uspora casu'!$K$19:$O$19,1)+1)/INDEX('07 Uspora casu'!$K23:$O23,MATCH(Q$52,'07 Uspora casu'!$K$19:$O$19,1)))^(1/(INDEX('07 Uspora casu'!$K$19:$O$19,MATCH(Q$52,'07 Uspora casu'!$K$19:$O$19,1)+1)-INDEX('07 Uspora casu'!$K$19:$O$19,MATCH(Q$52,'07 Uspora casu'!$K$19:$O$19,1))))*P56))),IFERROR($E56/INDEX('07 Uspora casu'!$K23:$O23,MATCH(Q$52,'07 Uspora casu'!$K$19:$O$19,0)),IF(Q$52&lt;MIN('07 Uspora casu'!$K$19:$O$19),('07 Uspora casu'!$L23/'07 Uspora casu'!$K23)^(1/('07 Uspora casu'!$L$19-'07 Uspora casu'!$K$19))*R56,IF(Q$52&gt;MAX('07 Uspora casu'!$K$19:$O$19),(INDEX('07 Uspora casu'!$K23:$O23,MATCH(Q$52,'07 Uspora casu'!$K$19:$O$19,1)-1)/INDEX('07 Uspora casu'!$K23:$O23,MATCH(Q$52,'07 Uspora casu'!$K$19:$O$19,1)))^(1/(INDEX('07 Uspora casu'!$K$19:$O$19,MATCH(Q$52,'07 Uspora casu'!$K$19:$O$19,1))-INDEX('07 Uspora casu'!$K$19:$O$19,MATCH(Q$52,'07 Uspora casu'!$K$19:$O$19,1)-1)))*P56,(INDEX('07 Uspora casu'!$K23:$O23,MATCH(Q$52,'07 Uspora casu'!$K$19:$O$19,1))/INDEX('07 Uspora casu'!$K23:$O23,MATCH(Q$52,'07 Uspora casu'!$K$19:$O$19,1)+1))^(1/(INDEX('07 Uspora casu'!$K$19:$O$19,MATCH(Q$52,'07 Uspora casu'!$K$19:$O$19,1)+1)-INDEX('07 Uspora casu'!$K$19:$O$19,MATCH(Q$52,'07 Uspora casu'!$K$19:$O$19,1))))*P56)))))</f>
        <v>1.8181818181818181E-2</v>
      </c>
      <c r="R56" s="48">
        <f>IF($E56="",0,IF('07 Uspora casu'!$D$2="Jazdný čas",IFERROR(INDEX('07 Uspora casu'!$K23:$O23,MATCH(R$52,'07 Uspora casu'!$K$19:$O$19,0))/60,IF(R$52&lt;MIN('07 Uspora casu'!$K$19:$O$19),('07 Uspora casu'!$K23/'07 Uspora casu'!$L23)^(1/('07 Uspora casu'!$L$19-'07 Uspora casu'!$K$19))*S56,IF(R$52&gt;MAX('07 Uspora casu'!$K$19:$O$19),(INDEX('07 Uspora casu'!$K23:$O23,MATCH(R$52,'07 Uspora casu'!$K$19:$O$19,1))/INDEX('07 Uspora casu'!$K23:$O23,MATCH(R$52,'07 Uspora casu'!$K$19:$O$19,1)-1))^(1/(INDEX('07 Uspora casu'!$K$19:$O$19,MATCH(R$52,'07 Uspora casu'!$K$19:$O$19,1))-INDEX('07 Uspora casu'!$K$19:$O$19,MATCH(R$52,'07 Uspora casu'!$K$19:$O$19,1)-1)))*Q56,(INDEX('07 Uspora casu'!$K23:$O23,MATCH(R$52,'07 Uspora casu'!$K$19:$O$19,1)+1)/INDEX('07 Uspora casu'!$K23:$O23,MATCH(R$52,'07 Uspora casu'!$K$19:$O$19,1)))^(1/(INDEX('07 Uspora casu'!$K$19:$O$19,MATCH(R$52,'07 Uspora casu'!$K$19:$O$19,1)+1)-INDEX('07 Uspora casu'!$K$19:$O$19,MATCH(R$52,'07 Uspora casu'!$K$19:$O$19,1))))*Q56))),IFERROR($E56/INDEX('07 Uspora casu'!$K23:$O23,MATCH(R$52,'07 Uspora casu'!$K$19:$O$19,0)),IF(R$52&lt;MIN('07 Uspora casu'!$K$19:$O$19),('07 Uspora casu'!$L23/'07 Uspora casu'!$K23)^(1/('07 Uspora casu'!$L$19-'07 Uspora casu'!$K$19))*S56,IF(R$52&gt;MAX('07 Uspora casu'!$K$19:$O$19),(INDEX('07 Uspora casu'!$K23:$O23,MATCH(R$52,'07 Uspora casu'!$K$19:$O$19,1)-1)/INDEX('07 Uspora casu'!$K23:$O23,MATCH(R$52,'07 Uspora casu'!$K$19:$O$19,1)))^(1/(INDEX('07 Uspora casu'!$K$19:$O$19,MATCH(R$52,'07 Uspora casu'!$K$19:$O$19,1))-INDEX('07 Uspora casu'!$K$19:$O$19,MATCH(R$52,'07 Uspora casu'!$K$19:$O$19,1)-1)))*Q56,(INDEX('07 Uspora casu'!$K23:$O23,MATCH(R$52,'07 Uspora casu'!$K$19:$O$19,1))/INDEX('07 Uspora casu'!$K23:$O23,MATCH(R$52,'07 Uspora casu'!$K$19:$O$19,1)+1))^(1/(INDEX('07 Uspora casu'!$K$19:$O$19,MATCH(R$52,'07 Uspora casu'!$K$19:$O$19,1)+1)-INDEX('07 Uspora casu'!$K$19:$O$19,MATCH(R$52,'07 Uspora casu'!$K$19:$O$19,1))))*Q56)))))</f>
        <v>1.8206088430848054E-2</v>
      </c>
      <c r="S56" s="48">
        <f>IF($E56="",0,IF('07 Uspora casu'!$D$2="Jazdný čas",IFERROR(INDEX('07 Uspora casu'!$K23:$O23,MATCH(S$52,'07 Uspora casu'!$K$19:$O$19,0))/60,IF(S$52&lt;MIN('07 Uspora casu'!$K$19:$O$19),('07 Uspora casu'!$K23/'07 Uspora casu'!$L23)^(1/('07 Uspora casu'!$L$19-'07 Uspora casu'!$K$19))*T56,IF(S$52&gt;MAX('07 Uspora casu'!$K$19:$O$19),(INDEX('07 Uspora casu'!$K23:$O23,MATCH(S$52,'07 Uspora casu'!$K$19:$O$19,1))/INDEX('07 Uspora casu'!$K23:$O23,MATCH(S$52,'07 Uspora casu'!$K$19:$O$19,1)-1))^(1/(INDEX('07 Uspora casu'!$K$19:$O$19,MATCH(S$52,'07 Uspora casu'!$K$19:$O$19,1))-INDEX('07 Uspora casu'!$K$19:$O$19,MATCH(S$52,'07 Uspora casu'!$K$19:$O$19,1)-1)))*R56,(INDEX('07 Uspora casu'!$K23:$O23,MATCH(S$52,'07 Uspora casu'!$K$19:$O$19,1)+1)/INDEX('07 Uspora casu'!$K23:$O23,MATCH(S$52,'07 Uspora casu'!$K$19:$O$19,1)))^(1/(INDEX('07 Uspora casu'!$K$19:$O$19,MATCH(S$52,'07 Uspora casu'!$K$19:$O$19,1)+1)-INDEX('07 Uspora casu'!$K$19:$O$19,MATCH(S$52,'07 Uspora casu'!$K$19:$O$19,1))))*R56))),IFERROR($E56/INDEX('07 Uspora casu'!$K23:$O23,MATCH(S$52,'07 Uspora casu'!$K$19:$O$19,0)),IF(S$52&lt;MIN('07 Uspora casu'!$K$19:$O$19),('07 Uspora casu'!$L23/'07 Uspora casu'!$K23)^(1/('07 Uspora casu'!$L$19-'07 Uspora casu'!$K$19))*T56,IF(S$52&gt;MAX('07 Uspora casu'!$K$19:$O$19),(INDEX('07 Uspora casu'!$K23:$O23,MATCH(S$52,'07 Uspora casu'!$K$19:$O$19,1)-1)/INDEX('07 Uspora casu'!$K23:$O23,MATCH(S$52,'07 Uspora casu'!$K$19:$O$19,1)))^(1/(INDEX('07 Uspora casu'!$K$19:$O$19,MATCH(S$52,'07 Uspora casu'!$K$19:$O$19,1))-INDEX('07 Uspora casu'!$K$19:$O$19,MATCH(S$52,'07 Uspora casu'!$K$19:$O$19,1)-1)))*R56,(INDEX('07 Uspora casu'!$K23:$O23,MATCH(S$52,'07 Uspora casu'!$K$19:$O$19,1))/INDEX('07 Uspora casu'!$K23:$O23,MATCH(S$52,'07 Uspora casu'!$K$19:$O$19,1)+1))^(1/(INDEX('07 Uspora casu'!$K$19:$O$19,MATCH(S$52,'07 Uspora casu'!$K$19:$O$19,1)+1)-INDEX('07 Uspora casu'!$K$19:$O$19,MATCH(S$52,'07 Uspora casu'!$K$19:$O$19,1))))*R56)))))</f>
        <v>1.8230391077352266E-2</v>
      </c>
      <c r="T56" s="48">
        <f>IF($E56="",0,IF('07 Uspora casu'!$D$2="Jazdný čas",IFERROR(INDEX('07 Uspora casu'!$K23:$O23,MATCH(T$52,'07 Uspora casu'!$K$19:$O$19,0))/60,IF(T$52&lt;MIN('07 Uspora casu'!$K$19:$O$19),('07 Uspora casu'!$K23/'07 Uspora casu'!$L23)^(1/('07 Uspora casu'!$L$19-'07 Uspora casu'!$K$19))*U56,IF(T$52&gt;MAX('07 Uspora casu'!$K$19:$O$19),(INDEX('07 Uspora casu'!$K23:$O23,MATCH(T$52,'07 Uspora casu'!$K$19:$O$19,1))/INDEX('07 Uspora casu'!$K23:$O23,MATCH(T$52,'07 Uspora casu'!$K$19:$O$19,1)-1))^(1/(INDEX('07 Uspora casu'!$K$19:$O$19,MATCH(T$52,'07 Uspora casu'!$K$19:$O$19,1))-INDEX('07 Uspora casu'!$K$19:$O$19,MATCH(T$52,'07 Uspora casu'!$K$19:$O$19,1)-1)))*S56,(INDEX('07 Uspora casu'!$K23:$O23,MATCH(T$52,'07 Uspora casu'!$K$19:$O$19,1)+1)/INDEX('07 Uspora casu'!$K23:$O23,MATCH(T$52,'07 Uspora casu'!$K$19:$O$19,1)))^(1/(INDEX('07 Uspora casu'!$K$19:$O$19,MATCH(T$52,'07 Uspora casu'!$K$19:$O$19,1)+1)-INDEX('07 Uspora casu'!$K$19:$O$19,MATCH(T$52,'07 Uspora casu'!$K$19:$O$19,1))))*S56))),IFERROR($E56/INDEX('07 Uspora casu'!$K23:$O23,MATCH(T$52,'07 Uspora casu'!$K$19:$O$19,0)),IF(T$52&lt;MIN('07 Uspora casu'!$K$19:$O$19),('07 Uspora casu'!$L23/'07 Uspora casu'!$K23)^(1/('07 Uspora casu'!$L$19-'07 Uspora casu'!$K$19))*U56,IF(T$52&gt;MAX('07 Uspora casu'!$K$19:$O$19),(INDEX('07 Uspora casu'!$K23:$O23,MATCH(T$52,'07 Uspora casu'!$K$19:$O$19,1)-1)/INDEX('07 Uspora casu'!$K23:$O23,MATCH(T$52,'07 Uspora casu'!$K$19:$O$19,1)))^(1/(INDEX('07 Uspora casu'!$K$19:$O$19,MATCH(T$52,'07 Uspora casu'!$K$19:$O$19,1))-INDEX('07 Uspora casu'!$K$19:$O$19,MATCH(T$52,'07 Uspora casu'!$K$19:$O$19,1)-1)))*S56,(INDEX('07 Uspora casu'!$K23:$O23,MATCH(T$52,'07 Uspora casu'!$K$19:$O$19,1))/INDEX('07 Uspora casu'!$K23:$O23,MATCH(T$52,'07 Uspora casu'!$K$19:$O$19,1)+1))^(1/(INDEX('07 Uspora casu'!$K$19:$O$19,MATCH(T$52,'07 Uspora casu'!$K$19:$O$19,1)+1)-INDEX('07 Uspora casu'!$K$19:$O$19,MATCH(T$52,'07 Uspora casu'!$K$19:$O$19,1))))*S56)))))</f>
        <v>1.8254726164577028E-2</v>
      </c>
      <c r="U56" s="48">
        <f>IF($E56="",0,IF('07 Uspora casu'!$D$2="Jazdný čas",IFERROR(INDEX('07 Uspora casu'!$K23:$O23,MATCH(U$52,'07 Uspora casu'!$K$19:$O$19,0))/60,IF(U$52&lt;MIN('07 Uspora casu'!$K$19:$O$19),('07 Uspora casu'!$K23/'07 Uspora casu'!$L23)^(1/('07 Uspora casu'!$L$19-'07 Uspora casu'!$K$19))*V56,IF(U$52&gt;MAX('07 Uspora casu'!$K$19:$O$19),(INDEX('07 Uspora casu'!$K23:$O23,MATCH(U$52,'07 Uspora casu'!$K$19:$O$19,1))/INDEX('07 Uspora casu'!$K23:$O23,MATCH(U$52,'07 Uspora casu'!$K$19:$O$19,1)-1))^(1/(INDEX('07 Uspora casu'!$K$19:$O$19,MATCH(U$52,'07 Uspora casu'!$K$19:$O$19,1))-INDEX('07 Uspora casu'!$K$19:$O$19,MATCH(U$52,'07 Uspora casu'!$K$19:$O$19,1)-1)))*T56,(INDEX('07 Uspora casu'!$K23:$O23,MATCH(U$52,'07 Uspora casu'!$K$19:$O$19,1)+1)/INDEX('07 Uspora casu'!$K23:$O23,MATCH(U$52,'07 Uspora casu'!$K$19:$O$19,1)))^(1/(INDEX('07 Uspora casu'!$K$19:$O$19,MATCH(U$52,'07 Uspora casu'!$K$19:$O$19,1)+1)-INDEX('07 Uspora casu'!$K$19:$O$19,MATCH(U$52,'07 Uspora casu'!$K$19:$O$19,1))))*T56))),IFERROR($E56/INDEX('07 Uspora casu'!$K23:$O23,MATCH(U$52,'07 Uspora casu'!$K$19:$O$19,0)),IF(U$52&lt;MIN('07 Uspora casu'!$K$19:$O$19),('07 Uspora casu'!$L23/'07 Uspora casu'!$K23)^(1/('07 Uspora casu'!$L$19-'07 Uspora casu'!$K$19))*V56,IF(U$52&gt;MAX('07 Uspora casu'!$K$19:$O$19),(INDEX('07 Uspora casu'!$K23:$O23,MATCH(U$52,'07 Uspora casu'!$K$19:$O$19,1)-1)/INDEX('07 Uspora casu'!$K23:$O23,MATCH(U$52,'07 Uspora casu'!$K$19:$O$19,1)))^(1/(INDEX('07 Uspora casu'!$K$19:$O$19,MATCH(U$52,'07 Uspora casu'!$K$19:$O$19,1))-INDEX('07 Uspora casu'!$K$19:$O$19,MATCH(U$52,'07 Uspora casu'!$K$19:$O$19,1)-1)))*T56,(INDEX('07 Uspora casu'!$K23:$O23,MATCH(U$52,'07 Uspora casu'!$K$19:$O$19,1))/INDEX('07 Uspora casu'!$K23:$O23,MATCH(U$52,'07 Uspora casu'!$K$19:$O$19,1)+1))^(1/(INDEX('07 Uspora casu'!$K$19:$O$19,MATCH(U$52,'07 Uspora casu'!$K$19:$O$19,1)+1)-INDEX('07 Uspora casu'!$K$19:$O$19,MATCH(U$52,'07 Uspora casu'!$K$19:$O$19,1))))*T56)))))</f>
        <v>1.8279093735826282E-2</v>
      </c>
      <c r="V56" s="48">
        <f>IF($E56="",0,IF('07 Uspora casu'!$D$2="Jazdný čas",IFERROR(INDEX('07 Uspora casu'!$K23:$O23,MATCH(V$52,'07 Uspora casu'!$K$19:$O$19,0))/60,IF(V$52&lt;MIN('07 Uspora casu'!$K$19:$O$19),('07 Uspora casu'!$K23/'07 Uspora casu'!$L23)^(1/('07 Uspora casu'!$L$19-'07 Uspora casu'!$K$19))*W56,IF(V$52&gt;MAX('07 Uspora casu'!$K$19:$O$19),(INDEX('07 Uspora casu'!$K23:$O23,MATCH(V$52,'07 Uspora casu'!$K$19:$O$19,1))/INDEX('07 Uspora casu'!$K23:$O23,MATCH(V$52,'07 Uspora casu'!$K$19:$O$19,1)-1))^(1/(INDEX('07 Uspora casu'!$K$19:$O$19,MATCH(V$52,'07 Uspora casu'!$K$19:$O$19,1))-INDEX('07 Uspora casu'!$K$19:$O$19,MATCH(V$52,'07 Uspora casu'!$K$19:$O$19,1)-1)))*U56,(INDEX('07 Uspora casu'!$K23:$O23,MATCH(V$52,'07 Uspora casu'!$K$19:$O$19,1)+1)/INDEX('07 Uspora casu'!$K23:$O23,MATCH(V$52,'07 Uspora casu'!$K$19:$O$19,1)))^(1/(INDEX('07 Uspora casu'!$K$19:$O$19,MATCH(V$52,'07 Uspora casu'!$K$19:$O$19,1)+1)-INDEX('07 Uspora casu'!$K$19:$O$19,MATCH(V$52,'07 Uspora casu'!$K$19:$O$19,1))))*U56))),IFERROR($E56/INDEX('07 Uspora casu'!$K23:$O23,MATCH(V$52,'07 Uspora casu'!$K$19:$O$19,0)),IF(V$52&lt;MIN('07 Uspora casu'!$K$19:$O$19),('07 Uspora casu'!$L23/'07 Uspora casu'!$K23)^(1/('07 Uspora casu'!$L$19-'07 Uspora casu'!$K$19))*W56,IF(V$52&gt;MAX('07 Uspora casu'!$K$19:$O$19),(INDEX('07 Uspora casu'!$K23:$O23,MATCH(V$52,'07 Uspora casu'!$K$19:$O$19,1)-1)/INDEX('07 Uspora casu'!$K23:$O23,MATCH(V$52,'07 Uspora casu'!$K$19:$O$19,1)))^(1/(INDEX('07 Uspora casu'!$K$19:$O$19,MATCH(V$52,'07 Uspora casu'!$K$19:$O$19,1))-INDEX('07 Uspora casu'!$K$19:$O$19,MATCH(V$52,'07 Uspora casu'!$K$19:$O$19,1)-1)))*U56,(INDEX('07 Uspora casu'!$K23:$O23,MATCH(V$52,'07 Uspora casu'!$K$19:$O$19,1))/INDEX('07 Uspora casu'!$K23:$O23,MATCH(V$52,'07 Uspora casu'!$K$19:$O$19,1)+1))^(1/(INDEX('07 Uspora casu'!$K$19:$O$19,MATCH(V$52,'07 Uspora casu'!$K$19:$O$19,1)+1)-INDEX('07 Uspora casu'!$K$19:$O$19,MATCH(V$52,'07 Uspora casu'!$K$19:$O$19,1))))*U56)))))</f>
        <v>1.8303493834461771E-2</v>
      </c>
      <c r="W56" s="48">
        <f>IF($E56="",0,IF('07 Uspora casu'!$D$2="Jazdný čas",IFERROR(INDEX('07 Uspora casu'!$K23:$O23,MATCH(W$52,'07 Uspora casu'!$K$19:$O$19,0))/60,IF(W$52&lt;MIN('07 Uspora casu'!$K$19:$O$19),('07 Uspora casu'!$K23/'07 Uspora casu'!$L23)^(1/('07 Uspora casu'!$L$19-'07 Uspora casu'!$K$19))*X56,IF(W$52&gt;MAX('07 Uspora casu'!$K$19:$O$19),(INDEX('07 Uspora casu'!$K23:$O23,MATCH(W$52,'07 Uspora casu'!$K$19:$O$19,1))/INDEX('07 Uspora casu'!$K23:$O23,MATCH(W$52,'07 Uspora casu'!$K$19:$O$19,1)-1))^(1/(INDEX('07 Uspora casu'!$K$19:$O$19,MATCH(W$52,'07 Uspora casu'!$K$19:$O$19,1))-INDEX('07 Uspora casu'!$K$19:$O$19,MATCH(W$52,'07 Uspora casu'!$K$19:$O$19,1)-1)))*V56,(INDEX('07 Uspora casu'!$K23:$O23,MATCH(W$52,'07 Uspora casu'!$K$19:$O$19,1)+1)/INDEX('07 Uspora casu'!$K23:$O23,MATCH(W$52,'07 Uspora casu'!$K$19:$O$19,1)))^(1/(INDEX('07 Uspora casu'!$K$19:$O$19,MATCH(W$52,'07 Uspora casu'!$K$19:$O$19,1)+1)-INDEX('07 Uspora casu'!$K$19:$O$19,MATCH(W$52,'07 Uspora casu'!$K$19:$O$19,1))))*V56))),IFERROR($E56/INDEX('07 Uspora casu'!$K23:$O23,MATCH(W$52,'07 Uspora casu'!$K$19:$O$19,0)),IF(W$52&lt;MIN('07 Uspora casu'!$K$19:$O$19),('07 Uspora casu'!$L23/'07 Uspora casu'!$K23)^(1/('07 Uspora casu'!$L$19-'07 Uspora casu'!$K$19))*X56,IF(W$52&gt;MAX('07 Uspora casu'!$K$19:$O$19),(INDEX('07 Uspora casu'!$K23:$O23,MATCH(W$52,'07 Uspora casu'!$K$19:$O$19,1)-1)/INDEX('07 Uspora casu'!$K23:$O23,MATCH(W$52,'07 Uspora casu'!$K$19:$O$19,1)))^(1/(INDEX('07 Uspora casu'!$K$19:$O$19,MATCH(W$52,'07 Uspora casu'!$K$19:$O$19,1))-INDEX('07 Uspora casu'!$K$19:$O$19,MATCH(W$52,'07 Uspora casu'!$K$19:$O$19,1)-1)))*V56,(INDEX('07 Uspora casu'!$K23:$O23,MATCH(W$52,'07 Uspora casu'!$K$19:$O$19,1))/INDEX('07 Uspora casu'!$K23:$O23,MATCH(W$52,'07 Uspora casu'!$K$19:$O$19,1)+1))^(1/(INDEX('07 Uspora casu'!$K$19:$O$19,MATCH(W$52,'07 Uspora casu'!$K$19:$O$19,1)+1)-INDEX('07 Uspora casu'!$K$19:$O$19,MATCH(W$52,'07 Uspora casu'!$K$19:$O$19,1))))*V56)))))</f>
        <v>1.8327926503903125E-2</v>
      </c>
      <c r="X56" s="48">
        <f>IF($E56="",0,IF('07 Uspora casu'!$D$2="Jazdný čas",IFERROR(INDEX('07 Uspora casu'!$K23:$O23,MATCH(X$52,'07 Uspora casu'!$K$19:$O$19,0))/60,IF(X$52&lt;MIN('07 Uspora casu'!$K$19:$O$19),('07 Uspora casu'!$K23/'07 Uspora casu'!$L23)^(1/('07 Uspora casu'!$L$19-'07 Uspora casu'!$K$19))*Y56,IF(X$52&gt;MAX('07 Uspora casu'!$K$19:$O$19),(INDEX('07 Uspora casu'!$K23:$O23,MATCH(X$52,'07 Uspora casu'!$K$19:$O$19,1))/INDEX('07 Uspora casu'!$K23:$O23,MATCH(X$52,'07 Uspora casu'!$K$19:$O$19,1)-1))^(1/(INDEX('07 Uspora casu'!$K$19:$O$19,MATCH(X$52,'07 Uspora casu'!$K$19:$O$19,1))-INDEX('07 Uspora casu'!$K$19:$O$19,MATCH(X$52,'07 Uspora casu'!$K$19:$O$19,1)-1)))*W56,(INDEX('07 Uspora casu'!$K23:$O23,MATCH(X$52,'07 Uspora casu'!$K$19:$O$19,1)+1)/INDEX('07 Uspora casu'!$K23:$O23,MATCH(X$52,'07 Uspora casu'!$K$19:$O$19,1)))^(1/(INDEX('07 Uspora casu'!$K$19:$O$19,MATCH(X$52,'07 Uspora casu'!$K$19:$O$19,1)+1)-INDEX('07 Uspora casu'!$K$19:$O$19,MATCH(X$52,'07 Uspora casu'!$K$19:$O$19,1))))*W56))),IFERROR($E56/INDEX('07 Uspora casu'!$K23:$O23,MATCH(X$52,'07 Uspora casu'!$K$19:$O$19,0)),IF(X$52&lt;MIN('07 Uspora casu'!$K$19:$O$19),('07 Uspora casu'!$L23/'07 Uspora casu'!$K23)^(1/('07 Uspora casu'!$L$19-'07 Uspora casu'!$K$19))*Y56,IF(X$52&gt;MAX('07 Uspora casu'!$K$19:$O$19),(INDEX('07 Uspora casu'!$K23:$O23,MATCH(X$52,'07 Uspora casu'!$K$19:$O$19,1)-1)/INDEX('07 Uspora casu'!$K23:$O23,MATCH(X$52,'07 Uspora casu'!$K$19:$O$19,1)))^(1/(INDEX('07 Uspora casu'!$K$19:$O$19,MATCH(X$52,'07 Uspora casu'!$K$19:$O$19,1))-INDEX('07 Uspora casu'!$K$19:$O$19,MATCH(X$52,'07 Uspora casu'!$K$19:$O$19,1)-1)))*W56,(INDEX('07 Uspora casu'!$K23:$O23,MATCH(X$52,'07 Uspora casu'!$K$19:$O$19,1))/INDEX('07 Uspora casu'!$K23:$O23,MATCH(X$52,'07 Uspora casu'!$K$19:$O$19,1)+1))^(1/(INDEX('07 Uspora casu'!$K$19:$O$19,MATCH(X$52,'07 Uspora casu'!$K$19:$O$19,1)+1)-INDEX('07 Uspora casu'!$K$19:$O$19,MATCH(X$52,'07 Uspora casu'!$K$19:$O$19,1))))*W56)))))</f>
        <v>1.8352391787627927E-2</v>
      </c>
      <c r="Y56" s="48">
        <f>IF($E56="",0,IF('07 Uspora casu'!$D$2="Jazdný čas",IFERROR(INDEX('07 Uspora casu'!$K23:$O23,MATCH(Y$52,'07 Uspora casu'!$K$19:$O$19,0))/60,IF(Y$52&lt;MIN('07 Uspora casu'!$K$19:$O$19),('07 Uspora casu'!$K23/'07 Uspora casu'!$L23)^(1/('07 Uspora casu'!$L$19-'07 Uspora casu'!$K$19))*Z56,IF(Y$52&gt;MAX('07 Uspora casu'!$K$19:$O$19),(INDEX('07 Uspora casu'!$K23:$O23,MATCH(Y$52,'07 Uspora casu'!$K$19:$O$19,1))/INDEX('07 Uspora casu'!$K23:$O23,MATCH(Y$52,'07 Uspora casu'!$K$19:$O$19,1)-1))^(1/(INDEX('07 Uspora casu'!$K$19:$O$19,MATCH(Y$52,'07 Uspora casu'!$K$19:$O$19,1))-INDEX('07 Uspora casu'!$K$19:$O$19,MATCH(Y$52,'07 Uspora casu'!$K$19:$O$19,1)-1)))*X56,(INDEX('07 Uspora casu'!$K23:$O23,MATCH(Y$52,'07 Uspora casu'!$K$19:$O$19,1)+1)/INDEX('07 Uspora casu'!$K23:$O23,MATCH(Y$52,'07 Uspora casu'!$K$19:$O$19,1)))^(1/(INDEX('07 Uspora casu'!$K$19:$O$19,MATCH(Y$52,'07 Uspora casu'!$K$19:$O$19,1)+1)-INDEX('07 Uspora casu'!$K$19:$O$19,MATCH(Y$52,'07 Uspora casu'!$K$19:$O$19,1))))*X56))),IFERROR($E56/INDEX('07 Uspora casu'!$K23:$O23,MATCH(Y$52,'07 Uspora casu'!$K$19:$O$19,0)),IF(Y$52&lt;MIN('07 Uspora casu'!$K$19:$O$19),('07 Uspora casu'!$L23/'07 Uspora casu'!$K23)^(1/('07 Uspora casu'!$L$19-'07 Uspora casu'!$K$19))*Z56,IF(Y$52&gt;MAX('07 Uspora casu'!$K$19:$O$19),(INDEX('07 Uspora casu'!$K23:$O23,MATCH(Y$52,'07 Uspora casu'!$K$19:$O$19,1)-1)/INDEX('07 Uspora casu'!$K23:$O23,MATCH(Y$52,'07 Uspora casu'!$K$19:$O$19,1)))^(1/(INDEX('07 Uspora casu'!$K$19:$O$19,MATCH(Y$52,'07 Uspora casu'!$K$19:$O$19,1))-INDEX('07 Uspora casu'!$K$19:$O$19,MATCH(Y$52,'07 Uspora casu'!$K$19:$O$19,1)-1)))*X56,(INDEX('07 Uspora casu'!$K23:$O23,MATCH(Y$52,'07 Uspora casu'!$K$19:$O$19,1))/INDEX('07 Uspora casu'!$K23:$O23,MATCH(Y$52,'07 Uspora casu'!$K$19:$O$19,1)+1))^(1/(INDEX('07 Uspora casu'!$K$19:$O$19,MATCH(Y$52,'07 Uspora casu'!$K$19:$O$19,1)+1)-INDEX('07 Uspora casu'!$K$19:$O$19,MATCH(Y$52,'07 Uspora casu'!$K$19:$O$19,1))))*X56)))))</f>
        <v>1.8376889729171803E-2</v>
      </c>
      <c r="Z56" s="48">
        <f>IF($E56="",0,IF('07 Uspora casu'!$D$2="Jazdný čas",IFERROR(INDEX('07 Uspora casu'!$K23:$O23,MATCH(Z$52,'07 Uspora casu'!$K$19:$O$19,0))/60,IF(Z$52&lt;MIN('07 Uspora casu'!$K$19:$O$19),('07 Uspora casu'!$K23/'07 Uspora casu'!$L23)^(1/('07 Uspora casu'!$L$19-'07 Uspora casu'!$K$19))*AA56,IF(Z$52&gt;MAX('07 Uspora casu'!$K$19:$O$19),(INDEX('07 Uspora casu'!$K23:$O23,MATCH(Z$52,'07 Uspora casu'!$K$19:$O$19,1))/INDEX('07 Uspora casu'!$K23:$O23,MATCH(Z$52,'07 Uspora casu'!$K$19:$O$19,1)-1))^(1/(INDEX('07 Uspora casu'!$K$19:$O$19,MATCH(Z$52,'07 Uspora casu'!$K$19:$O$19,1))-INDEX('07 Uspora casu'!$K$19:$O$19,MATCH(Z$52,'07 Uspora casu'!$K$19:$O$19,1)-1)))*Y56,(INDEX('07 Uspora casu'!$K23:$O23,MATCH(Z$52,'07 Uspora casu'!$K$19:$O$19,1)+1)/INDEX('07 Uspora casu'!$K23:$O23,MATCH(Z$52,'07 Uspora casu'!$K$19:$O$19,1)))^(1/(INDEX('07 Uspora casu'!$K$19:$O$19,MATCH(Z$52,'07 Uspora casu'!$K$19:$O$19,1)+1)-INDEX('07 Uspora casu'!$K$19:$O$19,MATCH(Z$52,'07 Uspora casu'!$K$19:$O$19,1))))*Y56))),IFERROR($E56/INDEX('07 Uspora casu'!$K23:$O23,MATCH(Z$52,'07 Uspora casu'!$K$19:$O$19,0)),IF(Z$52&lt;MIN('07 Uspora casu'!$K$19:$O$19),('07 Uspora casu'!$L23/'07 Uspora casu'!$K23)^(1/('07 Uspora casu'!$L$19-'07 Uspora casu'!$K$19))*AA56,IF(Z$52&gt;MAX('07 Uspora casu'!$K$19:$O$19),(INDEX('07 Uspora casu'!$K23:$O23,MATCH(Z$52,'07 Uspora casu'!$K$19:$O$19,1)-1)/INDEX('07 Uspora casu'!$K23:$O23,MATCH(Z$52,'07 Uspora casu'!$K$19:$O$19,1)))^(1/(INDEX('07 Uspora casu'!$K$19:$O$19,MATCH(Z$52,'07 Uspora casu'!$K$19:$O$19,1))-INDEX('07 Uspora casu'!$K$19:$O$19,MATCH(Z$52,'07 Uspora casu'!$K$19:$O$19,1)-1)))*Y56,(INDEX('07 Uspora casu'!$K23:$O23,MATCH(Z$52,'07 Uspora casu'!$K$19:$O$19,1))/INDEX('07 Uspora casu'!$K23:$O23,MATCH(Z$52,'07 Uspora casu'!$K$19:$O$19,1)+1))^(1/(INDEX('07 Uspora casu'!$K$19:$O$19,MATCH(Z$52,'07 Uspora casu'!$K$19:$O$19,1)+1)-INDEX('07 Uspora casu'!$K$19:$O$19,MATCH(Z$52,'07 Uspora casu'!$K$19:$O$19,1))))*Y56)))))</f>
        <v>1.8401420372128486E-2</v>
      </c>
      <c r="AA56" s="48">
        <f>IF($E56="",0,IF('07 Uspora casu'!$D$2="Jazdný čas",IFERROR(INDEX('07 Uspora casu'!$K23:$O23,MATCH(AA$52,'07 Uspora casu'!$K$19:$O$19,0))/60,IF(AA$52&lt;MIN('07 Uspora casu'!$K$19:$O$19),('07 Uspora casu'!$K23/'07 Uspora casu'!$L23)^(1/('07 Uspora casu'!$L$19-'07 Uspora casu'!$K$19))*AB56,IF(AA$52&gt;MAX('07 Uspora casu'!$K$19:$O$19),(INDEX('07 Uspora casu'!$K23:$O23,MATCH(AA$52,'07 Uspora casu'!$K$19:$O$19,1))/INDEX('07 Uspora casu'!$K23:$O23,MATCH(AA$52,'07 Uspora casu'!$K$19:$O$19,1)-1))^(1/(INDEX('07 Uspora casu'!$K$19:$O$19,MATCH(AA$52,'07 Uspora casu'!$K$19:$O$19,1))-INDEX('07 Uspora casu'!$K$19:$O$19,MATCH(AA$52,'07 Uspora casu'!$K$19:$O$19,1)-1)))*Z56,(INDEX('07 Uspora casu'!$K23:$O23,MATCH(AA$52,'07 Uspora casu'!$K$19:$O$19,1)+1)/INDEX('07 Uspora casu'!$K23:$O23,MATCH(AA$52,'07 Uspora casu'!$K$19:$O$19,1)))^(1/(INDEX('07 Uspora casu'!$K$19:$O$19,MATCH(AA$52,'07 Uspora casu'!$K$19:$O$19,1)+1)-INDEX('07 Uspora casu'!$K$19:$O$19,MATCH(AA$52,'07 Uspora casu'!$K$19:$O$19,1))))*Z56))),IFERROR($E56/INDEX('07 Uspora casu'!$K23:$O23,MATCH(AA$52,'07 Uspora casu'!$K$19:$O$19,0)),IF(AA$52&lt;MIN('07 Uspora casu'!$K$19:$O$19),('07 Uspora casu'!$L23/'07 Uspora casu'!$K23)^(1/('07 Uspora casu'!$L$19-'07 Uspora casu'!$K$19))*AB56,IF(AA$52&gt;MAX('07 Uspora casu'!$K$19:$O$19),(INDEX('07 Uspora casu'!$K23:$O23,MATCH(AA$52,'07 Uspora casu'!$K$19:$O$19,1)-1)/INDEX('07 Uspora casu'!$K23:$O23,MATCH(AA$52,'07 Uspora casu'!$K$19:$O$19,1)))^(1/(INDEX('07 Uspora casu'!$K$19:$O$19,MATCH(AA$52,'07 Uspora casu'!$K$19:$O$19,1))-INDEX('07 Uspora casu'!$K$19:$O$19,MATCH(AA$52,'07 Uspora casu'!$K$19:$O$19,1)-1)))*Z56,(INDEX('07 Uspora casu'!$K23:$O23,MATCH(AA$52,'07 Uspora casu'!$K$19:$O$19,1))/INDEX('07 Uspora casu'!$K23:$O23,MATCH(AA$52,'07 Uspora casu'!$K$19:$O$19,1)+1))^(1/(INDEX('07 Uspora casu'!$K$19:$O$19,MATCH(AA$52,'07 Uspora casu'!$K$19:$O$19,1)+1)-INDEX('07 Uspora casu'!$K$19:$O$19,MATCH(AA$52,'07 Uspora casu'!$K$19:$O$19,1))))*Z56)))))</f>
        <v>1.8425983760149905E-2</v>
      </c>
      <c r="AB56" s="48">
        <f>IF($E56="",0,IF('07 Uspora casu'!$D$2="Jazdný čas",IFERROR(INDEX('07 Uspora casu'!$K23:$O23,MATCH(AB$52,'07 Uspora casu'!$K$19:$O$19,0))/60,IF(AB$52&lt;MIN('07 Uspora casu'!$K$19:$O$19),('07 Uspora casu'!$K23/'07 Uspora casu'!$L23)^(1/('07 Uspora casu'!$L$19-'07 Uspora casu'!$K$19))*AC56,IF(AB$52&gt;MAX('07 Uspora casu'!$K$19:$O$19),(INDEX('07 Uspora casu'!$K23:$O23,MATCH(AB$52,'07 Uspora casu'!$K$19:$O$19,1))/INDEX('07 Uspora casu'!$K23:$O23,MATCH(AB$52,'07 Uspora casu'!$K$19:$O$19,1)-1))^(1/(INDEX('07 Uspora casu'!$K$19:$O$19,MATCH(AB$52,'07 Uspora casu'!$K$19:$O$19,1))-INDEX('07 Uspora casu'!$K$19:$O$19,MATCH(AB$52,'07 Uspora casu'!$K$19:$O$19,1)-1)))*AA56,(INDEX('07 Uspora casu'!$K23:$O23,MATCH(AB$52,'07 Uspora casu'!$K$19:$O$19,1)+1)/INDEX('07 Uspora casu'!$K23:$O23,MATCH(AB$52,'07 Uspora casu'!$K$19:$O$19,1)))^(1/(INDEX('07 Uspora casu'!$K$19:$O$19,MATCH(AB$52,'07 Uspora casu'!$K$19:$O$19,1)+1)-INDEX('07 Uspora casu'!$K$19:$O$19,MATCH(AB$52,'07 Uspora casu'!$K$19:$O$19,1))))*AA56))),IFERROR($E56/INDEX('07 Uspora casu'!$K23:$O23,MATCH(AB$52,'07 Uspora casu'!$K$19:$O$19,0)),IF(AB$52&lt;MIN('07 Uspora casu'!$K$19:$O$19),('07 Uspora casu'!$L23/'07 Uspora casu'!$K23)^(1/('07 Uspora casu'!$L$19-'07 Uspora casu'!$K$19))*AC56,IF(AB$52&gt;MAX('07 Uspora casu'!$K$19:$O$19),(INDEX('07 Uspora casu'!$K23:$O23,MATCH(AB$52,'07 Uspora casu'!$K$19:$O$19,1)-1)/INDEX('07 Uspora casu'!$K23:$O23,MATCH(AB$52,'07 Uspora casu'!$K$19:$O$19,1)))^(1/(INDEX('07 Uspora casu'!$K$19:$O$19,MATCH(AB$52,'07 Uspora casu'!$K$19:$O$19,1))-INDEX('07 Uspora casu'!$K$19:$O$19,MATCH(AB$52,'07 Uspora casu'!$K$19:$O$19,1)-1)))*AA56,(INDEX('07 Uspora casu'!$K23:$O23,MATCH(AB$52,'07 Uspora casu'!$K$19:$O$19,1))/INDEX('07 Uspora casu'!$K23:$O23,MATCH(AB$52,'07 Uspora casu'!$K$19:$O$19,1)+1))^(1/(INDEX('07 Uspora casu'!$K$19:$O$19,MATCH(AB$52,'07 Uspora casu'!$K$19:$O$19,1)+1)-INDEX('07 Uspora casu'!$K$19:$O$19,MATCH(AB$52,'07 Uspora casu'!$K$19:$O$19,1))))*AA56)))))</f>
        <v>1.8469328435970257E-2</v>
      </c>
      <c r="AC56" s="48">
        <f>IF($E56="",0,IF('07 Uspora casu'!$D$2="Jazdný čas",IFERROR(INDEX('07 Uspora casu'!$K23:$O23,MATCH(AC$52,'07 Uspora casu'!$K$19:$O$19,0))/60,IF(AC$52&lt;MIN('07 Uspora casu'!$K$19:$O$19),('07 Uspora casu'!$K23/'07 Uspora casu'!$L23)^(1/('07 Uspora casu'!$L$19-'07 Uspora casu'!$K$19))*AD56,IF(AC$52&gt;MAX('07 Uspora casu'!$K$19:$O$19),(INDEX('07 Uspora casu'!$K23:$O23,MATCH(AC$52,'07 Uspora casu'!$K$19:$O$19,1))/INDEX('07 Uspora casu'!$K23:$O23,MATCH(AC$52,'07 Uspora casu'!$K$19:$O$19,1)-1))^(1/(INDEX('07 Uspora casu'!$K$19:$O$19,MATCH(AC$52,'07 Uspora casu'!$K$19:$O$19,1))-INDEX('07 Uspora casu'!$K$19:$O$19,MATCH(AC$52,'07 Uspora casu'!$K$19:$O$19,1)-1)))*AB56,(INDEX('07 Uspora casu'!$K23:$O23,MATCH(AC$52,'07 Uspora casu'!$K$19:$O$19,1)+1)/INDEX('07 Uspora casu'!$K23:$O23,MATCH(AC$52,'07 Uspora casu'!$K$19:$O$19,1)))^(1/(INDEX('07 Uspora casu'!$K$19:$O$19,MATCH(AC$52,'07 Uspora casu'!$K$19:$O$19,1)+1)-INDEX('07 Uspora casu'!$K$19:$O$19,MATCH(AC$52,'07 Uspora casu'!$K$19:$O$19,1))))*AB56))),IFERROR($E56/INDEX('07 Uspora casu'!$K23:$O23,MATCH(AC$52,'07 Uspora casu'!$K$19:$O$19,0)),IF(AC$52&lt;MIN('07 Uspora casu'!$K$19:$O$19),('07 Uspora casu'!$L23/'07 Uspora casu'!$K23)^(1/('07 Uspora casu'!$L$19-'07 Uspora casu'!$K$19))*AD56,IF(AC$52&gt;MAX('07 Uspora casu'!$K$19:$O$19),(INDEX('07 Uspora casu'!$K23:$O23,MATCH(AC$52,'07 Uspora casu'!$K$19:$O$19,1)-1)/INDEX('07 Uspora casu'!$K23:$O23,MATCH(AC$52,'07 Uspora casu'!$K$19:$O$19,1)))^(1/(INDEX('07 Uspora casu'!$K$19:$O$19,MATCH(AC$52,'07 Uspora casu'!$K$19:$O$19,1))-INDEX('07 Uspora casu'!$K$19:$O$19,MATCH(AC$52,'07 Uspora casu'!$K$19:$O$19,1)-1)))*AB56,(INDEX('07 Uspora casu'!$K23:$O23,MATCH(AC$52,'07 Uspora casu'!$K$19:$O$19,1))/INDEX('07 Uspora casu'!$K23:$O23,MATCH(AC$52,'07 Uspora casu'!$K$19:$O$19,1)+1))^(1/(INDEX('07 Uspora casu'!$K$19:$O$19,MATCH(AC$52,'07 Uspora casu'!$K$19:$O$19,1)+1)-INDEX('07 Uspora casu'!$K$19:$O$19,MATCH(AC$52,'07 Uspora casu'!$K$19:$O$19,1))))*AB56)))))</f>
        <v>1.8512775074374883E-2</v>
      </c>
      <c r="AD56" s="48">
        <f>IF($E56="",0,IF('07 Uspora casu'!$D$2="Jazdný čas",IFERROR(INDEX('07 Uspora casu'!$K23:$O23,MATCH(AD$52,'07 Uspora casu'!$K$19:$O$19,0))/60,IF(AD$52&lt;MIN('07 Uspora casu'!$K$19:$O$19),('07 Uspora casu'!$K23/'07 Uspora casu'!$L23)^(1/('07 Uspora casu'!$L$19-'07 Uspora casu'!$K$19))*AE56,IF(AD$52&gt;MAX('07 Uspora casu'!$K$19:$O$19),(INDEX('07 Uspora casu'!$K23:$O23,MATCH(AD$52,'07 Uspora casu'!$K$19:$O$19,1))/INDEX('07 Uspora casu'!$K23:$O23,MATCH(AD$52,'07 Uspora casu'!$K$19:$O$19,1)-1))^(1/(INDEX('07 Uspora casu'!$K$19:$O$19,MATCH(AD$52,'07 Uspora casu'!$K$19:$O$19,1))-INDEX('07 Uspora casu'!$K$19:$O$19,MATCH(AD$52,'07 Uspora casu'!$K$19:$O$19,1)-1)))*AC56,(INDEX('07 Uspora casu'!$K23:$O23,MATCH(AD$52,'07 Uspora casu'!$K$19:$O$19,1)+1)/INDEX('07 Uspora casu'!$K23:$O23,MATCH(AD$52,'07 Uspora casu'!$K$19:$O$19,1)))^(1/(INDEX('07 Uspora casu'!$K$19:$O$19,MATCH(AD$52,'07 Uspora casu'!$K$19:$O$19,1)+1)-INDEX('07 Uspora casu'!$K$19:$O$19,MATCH(AD$52,'07 Uspora casu'!$K$19:$O$19,1))))*AC56))),IFERROR($E56/INDEX('07 Uspora casu'!$K23:$O23,MATCH(AD$52,'07 Uspora casu'!$K$19:$O$19,0)),IF(AD$52&lt;MIN('07 Uspora casu'!$K$19:$O$19),('07 Uspora casu'!$L23/'07 Uspora casu'!$K23)^(1/('07 Uspora casu'!$L$19-'07 Uspora casu'!$K$19))*AE56,IF(AD$52&gt;MAX('07 Uspora casu'!$K$19:$O$19),(INDEX('07 Uspora casu'!$K23:$O23,MATCH(AD$52,'07 Uspora casu'!$K$19:$O$19,1)-1)/INDEX('07 Uspora casu'!$K23:$O23,MATCH(AD$52,'07 Uspora casu'!$K$19:$O$19,1)))^(1/(INDEX('07 Uspora casu'!$K$19:$O$19,MATCH(AD$52,'07 Uspora casu'!$K$19:$O$19,1))-INDEX('07 Uspora casu'!$K$19:$O$19,MATCH(AD$52,'07 Uspora casu'!$K$19:$O$19,1)-1)))*AC56,(INDEX('07 Uspora casu'!$K23:$O23,MATCH(AD$52,'07 Uspora casu'!$K$19:$O$19,1))/INDEX('07 Uspora casu'!$K23:$O23,MATCH(AD$52,'07 Uspora casu'!$K$19:$O$19,1)+1))^(1/(INDEX('07 Uspora casu'!$K$19:$O$19,MATCH(AD$52,'07 Uspora casu'!$K$19:$O$19,1)+1)-INDEX('07 Uspora casu'!$K$19:$O$19,MATCH(AD$52,'07 Uspora casu'!$K$19:$O$19,1))))*AC56)))))</f>
        <v>1.85563239152172E-2</v>
      </c>
      <c r="AE56" s="48">
        <f>IF($E56="",0,IF('07 Uspora casu'!$D$2="Jazdný čas",IFERROR(INDEX('07 Uspora casu'!$K23:$O23,MATCH(AE$52,'07 Uspora casu'!$K$19:$O$19,0))/60,IF(AE$52&lt;MIN('07 Uspora casu'!$K$19:$O$19),('07 Uspora casu'!$K23/'07 Uspora casu'!$L23)^(1/('07 Uspora casu'!$L$19-'07 Uspora casu'!$K$19))*AF56,IF(AE$52&gt;MAX('07 Uspora casu'!$K$19:$O$19),(INDEX('07 Uspora casu'!$K23:$O23,MATCH(AE$52,'07 Uspora casu'!$K$19:$O$19,1))/INDEX('07 Uspora casu'!$K23:$O23,MATCH(AE$52,'07 Uspora casu'!$K$19:$O$19,1)-1))^(1/(INDEX('07 Uspora casu'!$K$19:$O$19,MATCH(AE$52,'07 Uspora casu'!$K$19:$O$19,1))-INDEX('07 Uspora casu'!$K$19:$O$19,MATCH(AE$52,'07 Uspora casu'!$K$19:$O$19,1)-1)))*AD56,(INDEX('07 Uspora casu'!$K23:$O23,MATCH(AE$52,'07 Uspora casu'!$K$19:$O$19,1)+1)/INDEX('07 Uspora casu'!$K23:$O23,MATCH(AE$52,'07 Uspora casu'!$K$19:$O$19,1)))^(1/(INDEX('07 Uspora casu'!$K$19:$O$19,MATCH(AE$52,'07 Uspora casu'!$K$19:$O$19,1)+1)-INDEX('07 Uspora casu'!$K$19:$O$19,MATCH(AE$52,'07 Uspora casu'!$K$19:$O$19,1))))*AD56))),IFERROR($E56/INDEX('07 Uspora casu'!$K23:$O23,MATCH(AE$52,'07 Uspora casu'!$K$19:$O$19,0)),IF(AE$52&lt;MIN('07 Uspora casu'!$K$19:$O$19),('07 Uspora casu'!$L23/'07 Uspora casu'!$K23)^(1/('07 Uspora casu'!$L$19-'07 Uspora casu'!$K$19))*AF56,IF(AE$52&gt;MAX('07 Uspora casu'!$K$19:$O$19),(INDEX('07 Uspora casu'!$K23:$O23,MATCH(AE$52,'07 Uspora casu'!$K$19:$O$19,1)-1)/INDEX('07 Uspora casu'!$K23:$O23,MATCH(AE$52,'07 Uspora casu'!$K$19:$O$19,1)))^(1/(INDEX('07 Uspora casu'!$K$19:$O$19,MATCH(AE$52,'07 Uspora casu'!$K$19:$O$19,1))-INDEX('07 Uspora casu'!$K$19:$O$19,MATCH(AE$52,'07 Uspora casu'!$K$19:$O$19,1)-1)))*AD56,(INDEX('07 Uspora casu'!$K23:$O23,MATCH(AE$52,'07 Uspora casu'!$K$19:$O$19,1))/INDEX('07 Uspora casu'!$K23:$O23,MATCH(AE$52,'07 Uspora casu'!$K$19:$O$19,1)+1))^(1/(INDEX('07 Uspora casu'!$K$19:$O$19,MATCH(AE$52,'07 Uspora casu'!$K$19:$O$19,1)+1)-INDEX('07 Uspora casu'!$K$19:$O$19,MATCH(AE$52,'07 Uspora casu'!$K$19:$O$19,1))))*AD56)))))</f>
        <v>1.8599975198914848E-2</v>
      </c>
      <c r="AF56" s="48">
        <f>IF($E56="",0,IF('07 Uspora casu'!$D$2="Jazdný čas",IFERROR(INDEX('07 Uspora casu'!$K23:$O23,MATCH(AF$52,'07 Uspora casu'!$K$19:$O$19,0))/60,IF(AF$52&lt;MIN('07 Uspora casu'!$K$19:$O$19),('07 Uspora casu'!$K23/'07 Uspora casu'!$L23)^(1/('07 Uspora casu'!$L$19-'07 Uspora casu'!$K$19))*AG56,IF(AF$52&gt;MAX('07 Uspora casu'!$K$19:$O$19),(INDEX('07 Uspora casu'!$K23:$O23,MATCH(AF$52,'07 Uspora casu'!$K$19:$O$19,1))/INDEX('07 Uspora casu'!$K23:$O23,MATCH(AF$52,'07 Uspora casu'!$K$19:$O$19,1)-1))^(1/(INDEX('07 Uspora casu'!$K$19:$O$19,MATCH(AF$52,'07 Uspora casu'!$K$19:$O$19,1))-INDEX('07 Uspora casu'!$K$19:$O$19,MATCH(AF$52,'07 Uspora casu'!$K$19:$O$19,1)-1)))*AE56,(INDEX('07 Uspora casu'!$K23:$O23,MATCH(AF$52,'07 Uspora casu'!$K$19:$O$19,1)+1)/INDEX('07 Uspora casu'!$K23:$O23,MATCH(AF$52,'07 Uspora casu'!$K$19:$O$19,1)))^(1/(INDEX('07 Uspora casu'!$K$19:$O$19,MATCH(AF$52,'07 Uspora casu'!$K$19:$O$19,1)+1)-INDEX('07 Uspora casu'!$K$19:$O$19,MATCH(AF$52,'07 Uspora casu'!$K$19:$O$19,1))))*AE56))),IFERROR($E56/INDEX('07 Uspora casu'!$K23:$O23,MATCH(AF$52,'07 Uspora casu'!$K$19:$O$19,0)),IF(AF$52&lt;MIN('07 Uspora casu'!$K$19:$O$19),('07 Uspora casu'!$L23/'07 Uspora casu'!$K23)^(1/('07 Uspora casu'!$L$19-'07 Uspora casu'!$K$19))*AG56,IF(AF$52&gt;MAX('07 Uspora casu'!$K$19:$O$19),(INDEX('07 Uspora casu'!$K23:$O23,MATCH(AF$52,'07 Uspora casu'!$K$19:$O$19,1)-1)/INDEX('07 Uspora casu'!$K23:$O23,MATCH(AF$52,'07 Uspora casu'!$K$19:$O$19,1)))^(1/(INDEX('07 Uspora casu'!$K$19:$O$19,MATCH(AF$52,'07 Uspora casu'!$K$19:$O$19,1))-INDEX('07 Uspora casu'!$K$19:$O$19,MATCH(AF$52,'07 Uspora casu'!$K$19:$O$19,1)-1)))*AE56,(INDEX('07 Uspora casu'!$K23:$O23,MATCH(AF$52,'07 Uspora casu'!$K$19:$O$19,1))/INDEX('07 Uspora casu'!$K23:$O23,MATCH(AF$52,'07 Uspora casu'!$K$19:$O$19,1)+1))^(1/(INDEX('07 Uspora casu'!$K$19:$O$19,MATCH(AF$52,'07 Uspora casu'!$K$19:$O$19,1)+1)-INDEX('07 Uspora casu'!$K$19:$O$19,MATCH(AF$52,'07 Uspora casu'!$K$19:$O$19,1))))*AE56)))))</f>
        <v>1.8643729166451014E-2</v>
      </c>
      <c r="AG56" s="48">
        <f>IF($E56="",0,IF('07 Uspora casu'!$D$2="Jazdný čas",IFERROR(INDEX('07 Uspora casu'!$K23:$O23,MATCH(AG$52,'07 Uspora casu'!$K$19:$O$19,0))/60,IF(AG$52&lt;MIN('07 Uspora casu'!$K$19:$O$19),('07 Uspora casu'!$K23/'07 Uspora casu'!$L23)^(1/('07 Uspora casu'!$L$19-'07 Uspora casu'!$K$19))*AH56,IF(AG$52&gt;MAX('07 Uspora casu'!$K$19:$O$19),(INDEX('07 Uspora casu'!$K23:$O23,MATCH(AG$52,'07 Uspora casu'!$K$19:$O$19,1))/INDEX('07 Uspora casu'!$K23:$O23,MATCH(AG$52,'07 Uspora casu'!$K$19:$O$19,1)-1))^(1/(INDEX('07 Uspora casu'!$K$19:$O$19,MATCH(AG$52,'07 Uspora casu'!$K$19:$O$19,1))-INDEX('07 Uspora casu'!$K$19:$O$19,MATCH(AG$52,'07 Uspora casu'!$K$19:$O$19,1)-1)))*AF56,(INDEX('07 Uspora casu'!$K23:$O23,MATCH(AG$52,'07 Uspora casu'!$K$19:$O$19,1)+1)/INDEX('07 Uspora casu'!$K23:$O23,MATCH(AG$52,'07 Uspora casu'!$K$19:$O$19,1)))^(1/(INDEX('07 Uspora casu'!$K$19:$O$19,MATCH(AG$52,'07 Uspora casu'!$K$19:$O$19,1)+1)-INDEX('07 Uspora casu'!$K$19:$O$19,MATCH(AG$52,'07 Uspora casu'!$K$19:$O$19,1))))*AF56))),IFERROR($E56/INDEX('07 Uspora casu'!$K23:$O23,MATCH(AG$52,'07 Uspora casu'!$K$19:$O$19,0)),IF(AG$52&lt;MIN('07 Uspora casu'!$K$19:$O$19),('07 Uspora casu'!$L23/'07 Uspora casu'!$K23)^(1/('07 Uspora casu'!$L$19-'07 Uspora casu'!$K$19))*AH56,IF(AG$52&gt;MAX('07 Uspora casu'!$K$19:$O$19),(INDEX('07 Uspora casu'!$K23:$O23,MATCH(AG$52,'07 Uspora casu'!$K$19:$O$19,1)-1)/INDEX('07 Uspora casu'!$K23:$O23,MATCH(AG$52,'07 Uspora casu'!$K$19:$O$19,1)))^(1/(INDEX('07 Uspora casu'!$K$19:$O$19,MATCH(AG$52,'07 Uspora casu'!$K$19:$O$19,1))-INDEX('07 Uspora casu'!$K$19:$O$19,MATCH(AG$52,'07 Uspora casu'!$K$19:$O$19,1)-1)))*AF56,(INDEX('07 Uspora casu'!$K23:$O23,MATCH(AG$52,'07 Uspora casu'!$K$19:$O$19,1))/INDEX('07 Uspora casu'!$K23:$O23,MATCH(AG$52,'07 Uspora casu'!$K$19:$O$19,1)+1))^(1/(INDEX('07 Uspora casu'!$K$19:$O$19,MATCH(AG$52,'07 Uspora casu'!$K$19:$O$19,1)+1)-INDEX('07 Uspora casu'!$K$19:$O$19,MATCH(AG$52,'07 Uspora casu'!$K$19:$O$19,1))))*AF56)))))</f>
        <v>1.8687586059375774E-2</v>
      </c>
      <c r="AH56" s="48">
        <f>IF($E56="",0,IF('07 Uspora casu'!$D$2="Jazdný čas",IFERROR(INDEX('07 Uspora casu'!$K23:$O23,MATCH(AH$52,'07 Uspora casu'!$K$19:$O$19,0))/60,IF(AH$52&lt;MIN('07 Uspora casu'!$K$19:$O$19),('07 Uspora casu'!$K23/'07 Uspora casu'!$L23)^(1/('07 Uspora casu'!$L$19-'07 Uspora casu'!$K$19))*AI56,IF(AH$52&gt;MAX('07 Uspora casu'!$K$19:$O$19),(INDEX('07 Uspora casu'!$K23:$O23,MATCH(AH$52,'07 Uspora casu'!$K$19:$O$19,1))/INDEX('07 Uspora casu'!$K23:$O23,MATCH(AH$52,'07 Uspora casu'!$K$19:$O$19,1)-1))^(1/(INDEX('07 Uspora casu'!$K$19:$O$19,MATCH(AH$52,'07 Uspora casu'!$K$19:$O$19,1))-INDEX('07 Uspora casu'!$K$19:$O$19,MATCH(AH$52,'07 Uspora casu'!$K$19:$O$19,1)-1)))*AG56,(INDEX('07 Uspora casu'!$K23:$O23,MATCH(AH$52,'07 Uspora casu'!$K$19:$O$19,1)+1)/INDEX('07 Uspora casu'!$K23:$O23,MATCH(AH$52,'07 Uspora casu'!$K$19:$O$19,1)))^(1/(INDEX('07 Uspora casu'!$K$19:$O$19,MATCH(AH$52,'07 Uspora casu'!$K$19:$O$19,1)+1)-INDEX('07 Uspora casu'!$K$19:$O$19,MATCH(AH$52,'07 Uspora casu'!$K$19:$O$19,1))))*AG56))),IFERROR($E56/INDEX('07 Uspora casu'!$K23:$O23,MATCH(AH$52,'07 Uspora casu'!$K$19:$O$19,0)),IF(AH$52&lt;MIN('07 Uspora casu'!$K$19:$O$19),('07 Uspora casu'!$L23/'07 Uspora casu'!$K23)^(1/('07 Uspora casu'!$L$19-'07 Uspora casu'!$K$19))*AI56,IF(AH$52&gt;MAX('07 Uspora casu'!$K$19:$O$19),(INDEX('07 Uspora casu'!$K23:$O23,MATCH(AH$52,'07 Uspora casu'!$K$19:$O$19,1)-1)/INDEX('07 Uspora casu'!$K23:$O23,MATCH(AH$52,'07 Uspora casu'!$K$19:$O$19,1)))^(1/(INDEX('07 Uspora casu'!$K$19:$O$19,MATCH(AH$52,'07 Uspora casu'!$K$19:$O$19,1))-INDEX('07 Uspora casu'!$K$19:$O$19,MATCH(AH$52,'07 Uspora casu'!$K$19:$O$19,1)-1)))*AG56,(INDEX('07 Uspora casu'!$K23:$O23,MATCH(AH$52,'07 Uspora casu'!$K$19:$O$19,1))/INDEX('07 Uspora casu'!$K23:$O23,MATCH(AH$52,'07 Uspora casu'!$K$19:$O$19,1)+1))^(1/(INDEX('07 Uspora casu'!$K$19:$O$19,MATCH(AH$52,'07 Uspora casu'!$K$19:$O$19,1)+1)-INDEX('07 Uspora casu'!$K$19:$O$19,MATCH(AH$52,'07 Uspora casu'!$K$19:$O$19,1))))*AG56)))))</f>
        <v>1.8731546119807412E-2</v>
      </c>
      <c r="AI56" s="48">
        <f>IF($E56="",0,IF('07 Uspora casu'!$D$2="Jazdný čas",IFERROR(INDEX('07 Uspora casu'!$K23:$O23,MATCH(AI$52,'07 Uspora casu'!$K$19:$O$19,0))/60,IF(AI$52&lt;MIN('07 Uspora casu'!$K$19:$O$19),('07 Uspora casu'!$K23/'07 Uspora casu'!$L23)^(1/('07 Uspora casu'!$L$19-'07 Uspora casu'!$K$19))*AJ56,IF(AI$52&gt;MAX('07 Uspora casu'!$K$19:$O$19),(INDEX('07 Uspora casu'!$K23:$O23,MATCH(AI$52,'07 Uspora casu'!$K$19:$O$19,1))/INDEX('07 Uspora casu'!$K23:$O23,MATCH(AI$52,'07 Uspora casu'!$K$19:$O$19,1)-1))^(1/(INDEX('07 Uspora casu'!$K$19:$O$19,MATCH(AI$52,'07 Uspora casu'!$K$19:$O$19,1))-INDEX('07 Uspora casu'!$K$19:$O$19,MATCH(AI$52,'07 Uspora casu'!$K$19:$O$19,1)-1)))*AH56,(INDEX('07 Uspora casu'!$K23:$O23,MATCH(AI$52,'07 Uspora casu'!$K$19:$O$19,1)+1)/INDEX('07 Uspora casu'!$K23:$O23,MATCH(AI$52,'07 Uspora casu'!$K$19:$O$19,1)))^(1/(INDEX('07 Uspora casu'!$K$19:$O$19,MATCH(AI$52,'07 Uspora casu'!$K$19:$O$19,1)+1)-INDEX('07 Uspora casu'!$K$19:$O$19,MATCH(AI$52,'07 Uspora casu'!$K$19:$O$19,1))))*AH56))),IFERROR($E56/INDEX('07 Uspora casu'!$K23:$O23,MATCH(AI$52,'07 Uspora casu'!$K$19:$O$19,0)),IF(AI$52&lt;MIN('07 Uspora casu'!$K$19:$O$19),('07 Uspora casu'!$L23/'07 Uspora casu'!$K23)^(1/('07 Uspora casu'!$L$19-'07 Uspora casu'!$K$19))*AJ56,IF(AI$52&gt;MAX('07 Uspora casu'!$K$19:$O$19),(INDEX('07 Uspora casu'!$K23:$O23,MATCH(AI$52,'07 Uspora casu'!$K$19:$O$19,1)-1)/INDEX('07 Uspora casu'!$K23:$O23,MATCH(AI$52,'07 Uspora casu'!$K$19:$O$19,1)))^(1/(INDEX('07 Uspora casu'!$K$19:$O$19,MATCH(AI$52,'07 Uspora casu'!$K$19:$O$19,1))-INDEX('07 Uspora casu'!$K$19:$O$19,MATCH(AI$52,'07 Uspora casu'!$K$19:$O$19,1)-1)))*AH56,(INDEX('07 Uspora casu'!$K23:$O23,MATCH(AI$52,'07 Uspora casu'!$K$19:$O$19,1))/INDEX('07 Uspora casu'!$K23:$O23,MATCH(AI$52,'07 Uspora casu'!$K$19:$O$19,1)+1))^(1/(INDEX('07 Uspora casu'!$K$19:$O$19,MATCH(AI$52,'07 Uspora casu'!$K$19:$O$19,1)+1)-INDEX('07 Uspora casu'!$K$19:$O$19,MATCH(AI$52,'07 Uspora casu'!$K$19:$O$19,1))))*AH56)))))</f>
        <v>1.8775609590433767E-2</v>
      </c>
      <c r="AJ56" s="48">
        <f>IF($E56="",0,IF('07 Uspora casu'!$D$2="Jazdný čas",IFERROR(INDEX('07 Uspora casu'!$K23:$O23,MATCH(AJ$52,'07 Uspora casu'!$K$19:$O$19,0))/60,IF(AJ$52&lt;MIN('07 Uspora casu'!$K$19:$O$19),('07 Uspora casu'!$K23/'07 Uspora casu'!$L23)^(1/('07 Uspora casu'!$L$19-'07 Uspora casu'!$K$19))*AK56,IF(AJ$52&gt;MAX('07 Uspora casu'!$K$19:$O$19),(INDEX('07 Uspora casu'!$K23:$O23,MATCH(AJ$52,'07 Uspora casu'!$K$19:$O$19,1))/INDEX('07 Uspora casu'!$K23:$O23,MATCH(AJ$52,'07 Uspora casu'!$K$19:$O$19,1)-1))^(1/(INDEX('07 Uspora casu'!$K$19:$O$19,MATCH(AJ$52,'07 Uspora casu'!$K$19:$O$19,1))-INDEX('07 Uspora casu'!$K$19:$O$19,MATCH(AJ$52,'07 Uspora casu'!$K$19:$O$19,1)-1)))*AI56,(INDEX('07 Uspora casu'!$K23:$O23,MATCH(AJ$52,'07 Uspora casu'!$K$19:$O$19,1)+1)/INDEX('07 Uspora casu'!$K23:$O23,MATCH(AJ$52,'07 Uspora casu'!$K$19:$O$19,1)))^(1/(INDEX('07 Uspora casu'!$K$19:$O$19,MATCH(AJ$52,'07 Uspora casu'!$K$19:$O$19,1)+1)-INDEX('07 Uspora casu'!$K$19:$O$19,MATCH(AJ$52,'07 Uspora casu'!$K$19:$O$19,1))))*AI56))),IFERROR($E56/INDEX('07 Uspora casu'!$K23:$O23,MATCH(AJ$52,'07 Uspora casu'!$K$19:$O$19,0)),IF(AJ$52&lt;MIN('07 Uspora casu'!$K$19:$O$19),('07 Uspora casu'!$L23/'07 Uspora casu'!$K23)^(1/('07 Uspora casu'!$L$19-'07 Uspora casu'!$K$19))*AK56,IF(AJ$52&gt;MAX('07 Uspora casu'!$K$19:$O$19),(INDEX('07 Uspora casu'!$K23:$O23,MATCH(AJ$52,'07 Uspora casu'!$K$19:$O$19,1)-1)/INDEX('07 Uspora casu'!$K23:$O23,MATCH(AJ$52,'07 Uspora casu'!$K$19:$O$19,1)))^(1/(INDEX('07 Uspora casu'!$K$19:$O$19,MATCH(AJ$52,'07 Uspora casu'!$K$19:$O$19,1))-INDEX('07 Uspora casu'!$K$19:$O$19,MATCH(AJ$52,'07 Uspora casu'!$K$19:$O$19,1)-1)))*AI56,(INDEX('07 Uspora casu'!$K23:$O23,MATCH(AJ$52,'07 Uspora casu'!$K$19:$O$19,1))/INDEX('07 Uspora casu'!$K23:$O23,MATCH(AJ$52,'07 Uspora casu'!$K$19:$O$19,1)+1))^(1/(INDEX('07 Uspora casu'!$K$19:$O$19,MATCH(AJ$52,'07 Uspora casu'!$K$19:$O$19,1)+1)-INDEX('07 Uspora casu'!$K$19:$O$19,MATCH(AJ$52,'07 Uspora casu'!$K$19:$O$19,1))))*AI56)))))</f>
        <v>1.8819776714513556E-2</v>
      </c>
      <c r="AK56" s="48">
        <f>IF($E56="",0,IF('07 Uspora casu'!$D$2="Jazdný čas",IFERROR(INDEX('07 Uspora casu'!$K23:$O23,MATCH(AK$52,'07 Uspora casu'!$K$19:$O$19,0))/60,IF(AK$52&lt;MIN('07 Uspora casu'!$K$19:$O$19),('07 Uspora casu'!$K23/'07 Uspora casu'!$L23)^(1/('07 Uspora casu'!$L$19-'07 Uspora casu'!$K$19))*AL56,IF(AK$52&gt;MAX('07 Uspora casu'!$K$19:$O$19),(INDEX('07 Uspora casu'!$K23:$O23,MATCH(AK$52,'07 Uspora casu'!$K$19:$O$19,1))/INDEX('07 Uspora casu'!$K23:$O23,MATCH(AK$52,'07 Uspora casu'!$K$19:$O$19,1)-1))^(1/(INDEX('07 Uspora casu'!$K$19:$O$19,MATCH(AK$52,'07 Uspora casu'!$K$19:$O$19,1))-INDEX('07 Uspora casu'!$K$19:$O$19,MATCH(AK$52,'07 Uspora casu'!$K$19:$O$19,1)-1)))*AJ56,(INDEX('07 Uspora casu'!$K23:$O23,MATCH(AK$52,'07 Uspora casu'!$K$19:$O$19,1)+1)/INDEX('07 Uspora casu'!$K23:$O23,MATCH(AK$52,'07 Uspora casu'!$K$19:$O$19,1)))^(1/(INDEX('07 Uspora casu'!$K$19:$O$19,MATCH(AK$52,'07 Uspora casu'!$K$19:$O$19,1)+1)-INDEX('07 Uspora casu'!$K$19:$O$19,MATCH(AK$52,'07 Uspora casu'!$K$19:$O$19,1))))*AJ56))),IFERROR($E56/INDEX('07 Uspora casu'!$K23:$O23,MATCH(AK$52,'07 Uspora casu'!$K$19:$O$19,0)),IF(AK$52&lt;MIN('07 Uspora casu'!$K$19:$O$19),('07 Uspora casu'!$L23/'07 Uspora casu'!$K23)^(1/('07 Uspora casu'!$L$19-'07 Uspora casu'!$K$19))*AL56,IF(AK$52&gt;MAX('07 Uspora casu'!$K$19:$O$19),(INDEX('07 Uspora casu'!$K23:$O23,MATCH(AK$52,'07 Uspora casu'!$K$19:$O$19,1)-1)/INDEX('07 Uspora casu'!$K23:$O23,MATCH(AK$52,'07 Uspora casu'!$K$19:$O$19,1)))^(1/(INDEX('07 Uspora casu'!$K$19:$O$19,MATCH(AK$52,'07 Uspora casu'!$K$19:$O$19,1))-INDEX('07 Uspora casu'!$K$19:$O$19,MATCH(AK$52,'07 Uspora casu'!$K$19:$O$19,1)-1)))*AJ56,(INDEX('07 Uspora casu'!$K23:$O23,MATCH(AK$52,'07 Uspora casu'!$K$19:$O$19,1))/INDEX('07 Uspora casu'!$K23:$O23,MATCH(AK$52,'07 Uspora casu'!$K$19:$O$19,1)+1))^(1/(INDEX('07 Uspora casu'!$K$19:$O$19,MATCH(AK$52,'07 Uspora casu'!$K$19:$O$19,1)+1)-INDEX('07 Uspora casu'!$K$19:$O$19,MATCH(AK$52,'07 Uspora casu'!$K$19:$O$19,1))))*AJ56)))))</f>
        <v>1.8864047735877756E-2</v>
      </c>
      <c r="AL56" s="48">
        <f>IF($E56="",0,IF('07 Uspora casu'!$D$2="Jazdný čas",IFERROR(INDEX('07 Uspora casu'!$K23:$O23,MATCH(AL$52,'07 Uspora casu'!$K$19:$O$19,0))/60,IF(AL$52&lt;MIN('07 Uspora casu'!$K$19:$O$19),('07 Uspora casu'!$K23/'07 Uspora casu'!$L23)^(1/('07 Uspora casu'!$L$19-'07 Uspora casu'!$K$19))*AM56,IF(AL$52&gt;MAX('07 Uspora casu'!$K$19:$O$19),(INDEX('07 Uspora casu'!$K23:$O23,MATCH(AL$52,'07 Uspora casu'!$K$19:$O$19,1))/INDEX('07 Uspora casu'!$K23:$O23,MATCH(AL$52,'07 Uspora casu'!$K$19:$O$19,1)-1))^(1/(INDEX('07 Uspora casu'!$K$19:$O$19,MATCH(AL$52,'07 Uspora casu'!$K$19:$O$19,1))-INDEX('07 Uspora casu'!$K$19:$O$19,MATCH(AL$52,'07 Uspora casu'!$K$19:$O$19,1)-1)))*AK56,(INDEX('07 Uspora casu'!$K23:$O23,MATCH(AL$52,'07 Uspora casu'!$K$19:$O$19,1)+1)/INDEX('07 Uspora casu'!$K23:$O23,MATCH(AL$52,'07 Uspora casu'!$K$19:$O$19,1)))^(1/(INDEX('07 Uspora casu'!$K$19:$O$19,MATCH(AL$52,'07 Uspora casu'!$K$19:$O$19,1)+1)-INDEX('07 Uspora casu'!$K$19:$O$19,MATCH(AL$52,'07 Uspora casu'!$K$19:$O$19,1))))*AK56))),IFERROR($E56/INDEX('07 Uspora casu'!$K23:$O23,MATCH(AL$52,'07 Uspora casu'!$K$19:$O$19,0)),IF(AL$52&lt;MIN('07 Uspora casu'!$K$19:$O$19),('07 Uspora casu'!$L23/'07 Uspora casu'!$K23)^(1/('07 Uspora casu'!$L$19-'07 Uspora casu'!$K$19))*AM56,IF(AL$52&gt;MAX('07 Uspora casu'!$K$19:$O$19),(INDEX('07 Uspora casu'!$K23:$O23,MATCH(AL$52,'07 Uspora casu'!$K$19:$O$19,1)-1)/INDEX('07 Uspora casu'!$K23:$O23,MATCH(AL$52,'07 Uspora casu'!$K$19:$O$19,1)))^(1/(INDEX('07 Uspora casu'!$K$19:$O$19,MATCH(AL$52,'07 Uspora casu'!$K$19:$O$19,1))-INDEX('07 Uspora casu'!$K$19:$O$19,MATCH(AL$52,'07 Uspora casu'!$K$19:$O$19,1)-1)))*AK56,(INDEX('07 Uspora casu'!$K23:$O23,MATCH(AL$52,'07 Uspora casu'!$K$19:$O$19,1))/INDEX('07 Uspora casu'!$K23:$O23,MATCH(AL$52,'07 Uspora casu'!$K$19:$O$19,1)+1))^(1/(INDEX('07 Uspora casu'!$K$19:$O$19,MATCH(AL$52,'07 Uspora casu'!$K$19:$O$19,1)+1)-INDEX('07 Uspora casu'!$K$19:$O$19,MATCH(AL$52,'07 Uspora casu'!$K$19:$O$19,1))))*AK56)))))</f>
        <v>1.8908422898930903E-2</v>
      </c>
      <c r="AM56" s="48">
        <f>IF($E56="",0,IF('07 Uspora casu'!$D$2="Jazdný čas",IFERROR(INDEX('07 Uspora casu'!$K23:$O23,MATCH(AM$52,'07 Uspora casu'!$K$19:$O$19,0))/60,IF(AM$52&lt;MIN('07 Uspora casu'!$K$19:$O$19),('07 Uspora casu'!$K23/'07 Uspora casu'!$L23)^(1/('07 Uspora casu'!$L$19-'07 Uspora casu'!$K$19))*AN56,IF(AM$52&gt;MAX('07 Uspora casu'!$K$19:$O$19),(INDEX('07 Uspora casu'!$K23:$O23,MATCH(AM$52,'07 Uspora casu'!$K$19:$O$19,1))/INDEX('07 Uspora casu'!$K23:$O23,MATCH(AM$52,'07 Uspora casu'!$K$19:$O$19,1)-1))^(1/(INDEX('07 Uspora casu'!$K$19:$O$19,MATCH(AM$52,'07 Uspora casu'!$K$19:$O$19,1))-INDEX('07 Uspora casu'!$K$19:$O$19,MATCH(AM$52,'07 Uspora casu'!$K$19:$O$19,1)-1)))*AL56,(INDEX('07 Uspora casu'!$K23:$O23,MATCH(AM$52,'07 Uspora casu'!$K$19:$O$19,1)+1)/INDEX('07 Uspora casu'!$K23:$O23,MATCH(AM$52,'07 Uspora casu'!$K$19:$O$19,1)))^(1/(INDEX('07 Uspora casu'!$K$19:$O$19,MATCH(AM$52,'07 Uspora casu'!$K$19:$O$19,1)+1)-INDEX('07 Uspora casu'!$K$19:$O$19,MATCH(AM$52,'07 Uspora casu'!$K$19:$O$19,1))))*AL56))),IFERROR($E56/INDEX('07 Uspora casu'!$K23:$O23,MATCH(AM$52,'07 Uspora casu'!$K$19:$O$19,0)),IF(AM$52&lt;MIN('07 Uspora casu'!$K$19:$O$19),('07 Uspora casu'!$L23/'07 Uspora casu'!$K23)^(1/('07 Uspora casu'!$L$19-'07 Uspora casu'!$K$19))*AN56,IF(AM$52&gt;MAX('07 Uspora casu'!$K$19:$O$19),(INDEX('07 Uspora casu'!$K23:$O23,MATCH(AM$52,'07 Uspora casu'!$K$19:$O$19,1)-1)/INDEX('07 Uspora casu'!$K23:$O23,MATCH(AM$52,'07 Uspora casu'!$K$19:$O$19,1)))^(1/(INDEX('07 Uspora casu'!$K$19:$O$19,MATCH(AM$52,'07 Uspora casu'!$K$19:$O$19,1))-INDEX('07 Uspora casu'!$K$19:$O$19,MATCH(AM$52,'07 Uspora casu'!$K$19:$O$19,1)-1)))*AL56,(INDEX('07 Uspora casu'!$K23:$O23,MATCH(AM$52,'07 Uspora casu'!$K$19:$O$19,1))/INDEX('07 Uspora casu'!$K23:$O23,MATCH(AM$52,'07 Uspora casu'!$K$19:$O$19,1)+1))^(1/(INDEX('07 Uspora casu'!$K$19:$O$19,MATCH(AM$52,'07 Uspora casu'!$K$19:$O$19,1)+1)-INDEX('07 Uspora casu'!$K$19:$O$19,MATCH(AM$52,'07 Uspora casu'!$K$19:$O$19,1))))*AL56)))))</f>
        <v>1.8952902448652467E-2</v>
      </c>
      <c r="AN56" s="48">
        <f>IF($E56="",0,IF('07 Uspora casu'!$D$2="Jazdný čas",IFERROR(INDEX('07 Uspora casu'!$K23:$O23,MATCH(AN$52,'07 Uspora casu'!$K$19:$O$19,0))/60,IF(AN$52&lt;MIN('07 Uspora casu'!$K$19:$O$19),('07 Uspora casu'!$K23/'07 Uspora casu'!$L23)^(1/('07 Uspora casu'!$L$19-'07 Uspora casu'!$K$19))*AO56,IF(AN$52&gt;MAX('07 Uspora casu'!$K$19:$O$19),(INDEX('07 Uspora casu'!$K23:$O23,MATCH(AN$52,'07 Uspora casu'!$K$19:$O$19,1))/INDEX('07 Uspora casu'!$K23:$O23,MATCH(AN$52,'07 Uspora casu'!$K$19:$O$19,1)-1))^(1/(INDEX('07 Uspora casu'!$K$19:$O$19,MATCH(AN$52,'07 Uspora casu'!$K$19:$O$19,1))-INDEX('07 Uspora casu'!$K$19:$O$19,MATCH(AN$52,'07 Uspora casu'!$K$19:$O$19,1)-1)))*AM56,(INDEX('07 Uspora casu'!$K23:$O23,MATCH(AN$52,'07 Uspora casu'!$K$19:$O$19,1)+1)/INDEX('07 Uspora casu'!$K23:$O23,MATCH(AN$52,'07 Uspora casu'!$K$19:$O$19,1)))^(1/(INDEX('07 Uspora casu'!$K$19:$O$19,MATCH(AN$52,'07 Uspora casu'!$K$19:$O$19,1)+1)-INDEX('07 Uspora casu'!$K$19:$O$19,MATCH(AN$52,'07 Uspora casu'!$K$19:$O$19,1))))*AM56))),IFERROR($E56/INDEX('07 Uspora casu'!$K23:$O23,MATCH(AN$52,'07 Uspora casu'!$K$19:$O$19,0)),IF(AN$52&lt;MIN('07 Uspora casu'!$K$19:$O$19),('07 Uspora casu'!$L23/'07 Uspora casu'!$K23)^(1/('07 Uspora casu'!$L$19-'07 Uspora casu'!$K$19))*AO56,IF(AN$52&gt;MAX('07 Uspora casu'!$K$19:$O$19),(INDEX('07 Uspora casu'!$K23:$O23,MATCH(AN$52,'07 Uspora casu'!$K$19:$O$19,1)-1)/INDEX('07 Uspora casu'!$K23:$O23,MATCH(AN$52,'07 Uspora casu'!$K$19:$O$19,1)))^(1/(INDEX('07 Uspora casu'!$K$19:$O$19,MATCH(AN$52,'07 Uspora casu'!$K$19:$O$19,1))-INDEX('07 Uspora casu'!$K$19:$O$19,MATCH(AN$52,'07 Uspora casu'!$K$19:$O$19,1)-1)))*AM56,(INDEX('07 Uspora casu'!$K23:$O23,MATCH(AN$52,'07 Uspora casu'!$K$19:$O$19,1))/INDEX('07 Uspora casu'!$K23:$O23,MATCH(AN$52,'07 Uspora casu'!$K$19:$O$19,1)+1))^(1/(INDEX('07 Uspora casu'!$K$19:$O$19,MATCH(AN$52,'07 Uspora casu'!$K$19:$O$19,1)+1)-INDEX('07 Uspora casu'!$K$19:$O$19,MATCH(AN$52,'07 Uspora casu'!$K$19:$O$19,1))))*AM56)))))</f>
        <v>1.8997486630598196E-2</v>
      </c>
      <c r="AO56" s="48">
        <f>IF($E56="",0,IF('07 Uspora casu'!$D$2="Jazdný čas",IFERROR(INDEX('07 Uspora casu'!$K23:$O23,MATCH(AO$52,'07 Uspora casu'!$K$19:$O$19,0))/60,IF(AO$52&lt;MIN('07 Uspora casu'!$K$19:$O$19),('07 Uspora casu'!$K23/'07 Uspora casu'!$L23)^(1/('07 Uspora casu'!$L$19-'07 Uspora casu'!$K$19))*AP56,IF(AO$52&gt;MAX('07 Uspora casu'!$K$19:$O$19),(INDEX('07 Uspora casu'!$K23:$O23,MATCH(AO$52,'07 Uspora casu'!$K$19:$O$19,1))/INDEX('07 Uspora casu'!$K23:$O23,MATCH(AO$52,'07 Uspora casu'!$K$19:$O$19,1)-1))^(1/(INDEX('07 Uspora casu'!$K$19:$O$19,MATCH(AO$52,'07 Uspora casu'!$K$19:$O$19,1))-INDEX('07 Uspora casu'!$K$19:$O$19,MATCH(AO$52,'07 Uspora casu'!$K$19:$O$19,1)-1)))*AN56,(INDEX('07 Uspora casu'!$K23:$O23,MATCH(AO$52,'07 Uspora casu'!$K$19:$O$19,1)+1)/INDEX('07 Uspora casu'!$K23:$O23,MATCH(AO$52,'07 Uspora casu'!$K$19:$O$19,1)))^(1/(INDEX('07 Uspora casu'!$K$19:$O$19,MATCH(AO$52,'07 Uspora casu'!$K$19:$O$19,1)+1)-INDEX('07 Uspora casu'!$K$19:$O$19,MATCH(AO$52,'07 Uspora casu'!$K$19:$O$19,1))))*AN56))),IFERROR($E56/INDEX('07 Uspora casu'!$K23:$O23,MATCH(AO$52,'07 Uspora casu'!$K$19:$O$19,0)),IF(AO$52&lt;MIN('07 Uspora casu'!$K$19:$O$19),('07 Uspora casu'!$L23/'07 Uspora casu'!$K23)^(1/('07 Uspora casu'!$L$19-'07 Uspora casu'!$K$19))*AP56,IF(AO$52&gt;MAX('07 Uspora casu'!$K$19:$O$19),(INDEX('07 Uspora casu'!$K23:$O23,MATCH(AO$52,'07 Uspora casu'!$K$19:$O$19,1)-1)/INDEX('07 Uspora casu'!$K23:$O23,MATCH(AO$52,'07 Uspora casu'!$K$19:$O$19,1)))^(1/(INDEX('07 Uspora casu'!$K$19:$O$19,MATCH(AO$52,'07 Uspora casu'!$K$19:$O$19,1))-INDEX('07 Uspora casu'!$K$19:$O$19,MATCH(AO$52,'07 Uspora casu'!$K$19:$O$19,1)-1)))*AN56,(INDEX('07 Uspora casu'!$K23:$O23,MATCH(AO$52,'07 Uspora casu'!$K$19:$O$19,1))/INDEX('07 Uspora casu'!$K23:$O23,MATCH(AO$52,'07 Uspora casu'!$K$19:$O$19,1)+1))^(1/(INDEX('07 Uspora casu'!$K$19:$O$19,MATCH(AO$52,'07 Uspora casu'!$K$19:$O$19,1)+1)-INDEX('07 Uspora casu'!$K$19:$O$19,MATCH(AO$52,'07 Uspora casu'!$K$19:$O$19,1))))*AN56)))))</f>
        <v>1.9042175690901483E-2</v>
      </c>
      <c r="AP56" s="48">
        <f>IF($E56="",0,IF('07 Uspora casu'!$D$2="Jazdný čas",IFERROR(INDEX('07 Uspora casu'!$K23:$O23,MATCH(AP$52,'07 Uspora casu'!$K$19:$O$19,0))/60,IF(AP$52&lt;MIN('07 Uspora casu'!$K$19:$O$19),('07 Uspora casu'!$K23/'07 Uspora casu'!$L23)^(1/('07 Uspora casu'!$L$19-'07 Uspora casu'!$K$19))*AQ56,IF(AP$52&gt;MAX('07 Uspora casu'!$K$19:$O$19),(INDEX('07 Uspora casu'!$K23:$O23,MATCH(AP$52,'07 Uspora casu'!$K$19:$O$19,1))/INDEX('07 Uspora casu'!$K23:$O23,MATCH(AP$52,'07 Uspora casu'!$K$19:$O$19,1)-1))^(1/(INDEX('07 Uspora casu'!$K$19:$O$19,MATCH(AP$52,'07 Uspora casu'!$K$19:$O$19,1))-INDEX('07 Uspora casu'!$K$19:$O$19,MATCH(AP$52,'07 Uspora casu'!$K$19:$O$19,1)-1)))*AO56,(INDEX('07 Uspora casu'!$K23:$O23,MATCH(AP$52,'07 Uspora casu'!$K$19:$O$19,1)+1)/INDEX('07 Uspora casu'!$K23:$O23,MATCH(AP$52,'07 Uspora casu'!$K$19:$O$19,1)))^(1/(INDEX('07 Uspora casu'!$K$19:$O$19,MATCH(AP$52,'07 Uspora casu'!$K$19:$O$19,1)+1)-INDEX('07 Uspora casu'!$K$19:$O$19,MATCH(AP$52,'07 Uspora casu'!$K$19:$O$19,1))))*AO56))),IFERROR($E56/INDEX('07 Uspora casu'!$K23:$O23,MATCH(AP$52,'07 Uspora casu'!$K$19:$O$19,0)),IF(AP$52&lt;MIN('07 Uspora casu'!$K$19:$O$19),('07 Uspora casu'!$L23/'07 Uspora casu'!$K23)^(1/('07 Uspora casu'!$L$19-'07 Uspora casu'!$K$19))*AQ56,IF(AP$52&gt;MAX('07 Uspora casu'!$K$19:$O$19),(INDEX('07 Uspora casu'!$K23:$O23,MATCH(AP$52,'07 Uspora casu'!$K$19:$O$19,1)-1)/INDEX('07 Uspora casu'!$K23:$O23,MATCH(AP$52,'07 Uspora casu'!$K$19:$O$19,1)))^(1/(INDEX('07 Uspora casu'!$K$19:$O$19,MATCH(AP$52,'07 Uspora casu'!$K$19:$O$19,1))-INDEX('07 Uspora casu'!$K$19:$O$19,MATCH(AP$52,'07 Uspora casu'!$K$19:$O$19,1)-1)))*AO56,(INDEX('07 Uspora casu'!$K23:$O23,MATCH(AP$52,'07 Uspora casu'!$K$19:$O$19,1))/INDEX('07 Uspora casu'!$K23:$O23,MATCH(AP$52,'07 Uspora casu'!$K$19:$O$19,1)+1))^(1/(INDEX('07 Uspora casu'!$K$19:$O$19,MATCH(AP$52,'07 Uspora casu'!$K$19:$O$19,1)+1)-INDEX('07 Uspora casu'!$K$19:$O$19,MATCH(AP$52,'07 Uspora casu'!$K$19:$O$19,1))))*AO56)))))</f>
        <v>1.9086969876274715E-2</v>
      </c>
      <c r="AQ56" s="48">
        <f>IF($E56="",0,IF('07 Uspora casu'!$D$2="Jazdný čas",IFERROR(INDEX('07 Uspora casu'!$K23:$O23,MATCH(AQ$52,'07 Uspora casu'!$K$19:$O$19,0))/60,IF(AQ$52&lt;MIN('07 Uspora casu'!$K$19:$O$19),('07 Uspora casu'!$K23/'07 Uspora casu'!$L23)^(1/('07 Uspora casu'!$L$19-'07 Uspora casu'!$K$19))*AR56,IF(AQ$52&gt;MAX('07 Uspora casu'!$K$19:$O$19),(INDEX('07 Uspora casu'!$K23:$O23,MATCH(AQ$52,'07 Uspora casu'!$K$19:$O$19,1))/INDEX('07 Uspora casu'!$K23:$O23,MATCH(AQ$52,'07 Uspora casu'!$K$19:$O$19,1)-1))^(1/(INDEX('07 Uspora casu'!$K$19:$O$19,MATCH(AQ$52,'07 Uspora casu'!$K$19:$O$19,1))-INDEX('07 Uspora casu'!$K$19:$O$19,MATCH(AQ$52,'07 Uspora casu'!$K$19:$O$19,1)-1)))*AP56,(INDEX('07 Uspora casu'!$K23:$O23,MATCH(AQ$52,'07 Uspora casu'!$K$19:$O$19,1)+1)/INDEX('07 Uspora casu'!$K23:$O23,MATCH(AQ$52,'07 Uspora casu'!$K$19:$O$19,1)))^(1/(INDEX('07 Uspora casu'!$K$19:$O$19,MATCH(AQ$52,'07 Uspora casu'!$K$19:$O$19,1)+1)-INDEX('07 Uspora casu'!$K$19:$O$19,MATCH(AQ$52,'07 Uspora casu'!$K$19:$O$19,1))))*AP56))),IFERROR($E56/INDEX('07 Uspora casu'!$K23:$O23,MATCH(AQ$52,'07 Uspora casu'!$K$19:$O$19,0)),IF(AQ$52&lt;MIN('07 Uspora casu'!$K$19:$O$19),('07 Uspora casu'!$L23/'07 Uspora casu'!$K23)^(1/('07 Uspora casu'!$L$19-'07 Uspora casu'!$K$19))*AR56,IF(AQ$52&gt;MAX('07 Uspora casu'!$K$19:$O$19),(INDEX('07 Uspora casu'!$K23:$O23,MATCH(AQ$52,'07 Uspora casu'!$K$19:$O$19,1)-1)/INDEX('07 Uspora casu'!$K23:$O23,MATCH(AQ$52,'07 Uspora casu'!$K$19:$O$19,1)))^(1/(INDEX('07 Uspora casu'!$K$19:$O$19,MATCH(AQ$52,'07 Uspora casu'!$K$19:$O$19,1))-INDEX('07 Uspora casu'!$K$19:$O$19,MATCH(AQ$52,'07 Uspora casu'!$K$19:$O$19,1)-1)))*AP56,(INDEX('07 Uspora casu'!$K23:$O23,MATCH(AQ$52,'07 Uspora casu'!$K$19:$O$19,1))/INDEX('07 Uspora casu'!$K23:$O23,MATCH(AQ$52,'07 Uspora casu'!$K$19:$O$19,1)+1))^(1/(INDEX('07 Uspora casu'!$K$19:$O$19,MATCH(AQ$52,'07 Uspora casu'!$K$19:$O$19,1)+1)-INDEX('07 Uspora casu'!$K$19:$O$19,MATCH(AQ$52,'07 Uspora casu'!$K$19:$O$19,1))))*AP56)))))</f>
        <v>1.9131869434010632E-2</v>
      </c>
      <c r="AR56" s="48">
        <f>IF($E56="",0,IF('07 Uspora casu'!$D$2="Jazdný čas",IFERROR(INDEX('07 Uspora casu'!$K23:$O23,MATCH(AR$52,'07 Uspora casu'!$K$19:$O$19,0))/60,IF(AR$52&lt;MIN('07 Uspora casu'!$K$19:$O$19),('07 Uspora casu'!$K23/'07 Uspora casu'!$L23)^(1/('07 Uspora casu'!$L$19-'07 Uspora casu'!$K$19))*AS56,IF(AR$52&gt;MAX('07 Uspora casu'!$K$19:$O$19),(INDEX('07 Uspora casu'!$K23:$O23,MATCH(AR$52,'07 Uspora casu'!$K$19:$O$19,1))/INDEX('07 Uspora casu'!$K23:$O23,MATCH(AR$52,'07 Uspora casu'!$K$19:$O$19,1)-1))^(1/(INDEX('07 Uspora casu'!$K$19:$O$19,MATCH(AR$52,'07 Uspora casu'!$K$19:$O$19,1))-INDEX('07 Uspora casu'!$K$19:$O$19,MATCH(AR$52,'07 Uspora casu'!$K$19:$O$19,1)-1)))*AQ56,(INDEX('07 Uspora casu'!$K23:$O23,MATCH(AR$52,'07 Uspora casu'!$K$19:$O$19,1)+1)/INDEX('07 Uspora casu'!$K23:$O23,MATCH(AR$52,'07 Uspora casu'!$K$19:$O$19,1)))^(1/(INDEX('07 Uspora casu'!$K$19:$O$19,MATCH(AR$52,'07 Uspora casu'!$K$19:$O$19,1)+1)-INDEX('07 Uspora casu'!$K$19:$O$19,MATCH(AR$52,'07 Uspora casu'!$K$19:$O$19,1))))*AQ56))),IFERROR($E56/INDEX('07 Uspora casu'!$K23:$O23,MATCH(AR$52,'07 Uspora casu'!$K$19:$O$19,0)),IF(AR$52&lt;MIN('07 Uspora casu'!$K$19:$O$19),('07 Uspora casu'!$L23/'07 Uspora casu'!$K23)^(1/('07 Uspora casu'!$L$19-'07 Uspora casu'!$K$19))*AS56,IF(AR$52&gt;MAX('07 Uspora casu'!$K$19:$O$19),(INDEX('07 Uspora casu'!$K23:$O23,MATCH(AR$52,'07 Uspora casu'!$K$19:$O$19,1)-1)/INDEX('07 Uspora casu'!$K23:$O23,MATCH(AR$52,'07 Uspora casu'!$K$19:$O$19,1)))^(1/(INDEX('07 Uspora casu'!$K$19:$O$19,MATCH(AR$52,'07 Uspora casu'!$K$19:$O$19,1))-INDEX('07 Uspora casu'!$K$19:$O$19,MATCH(AR$52,'07 Uspora casu'!$K$19:$O$19,1)-1)))*AQ56,(INDEX('07 Uspora casu'!$K23:$O23,MATCH(AR$52,'07 Uspora casu'!$K$19:$O$19,1))/INDEX('07 Uspora casu'!$K23:$O23,MATCH(AR$52,'07 Uspora casu'!$K$19:$O$19,1)+1))^(1/(INDEX('07 Uspora casu'!$K$19:$O$19,MATCH(AR$52,'07 Uspora casu'!$K$19:$O$19,1)+1)-INDEX('07 Uspora casu'!$K$19:$O$19,MATCH(AR$52,'07 Uspora casu'!$K$19:$O$19,1))))*AQ56)))))</f>
        <v>1.9176874611983703E-2</v>
      </c>
      <c r="AS56" s="48">
        <f>IF($E56="",0,IF('07 Uspora casu'!$D$2="Jazdný čas",IFERROR(INDEX('07 Uspora casu'!$K23:$O23,MATCH(AS$52,'07 Uspora casu'!$K$19:$O$19,0))/60,IF(AS$52&lt;MIN('07 Uspora casu'!$K$19:$O$19),('07 Uspora casu'!$K23/'07 Uspora casu'!$L23)^(1/('07 Uspora casu'!$L$19-'07 Uspora casu'!$K$19))*AT56,IF(AS$52&gt;MAX('07 Uspora casu'!$K$19:$O$19),(INDEX('07 Uspora casu'!$K23:$O23,MATCH(AS$52,'07 Uspora casu'!$K$19:$O$19,1))/INDEX('07 Uspora casu'!$K23:$O23,MATCH(AS$52,'07 Uspora casu'!$K$19:$O$19,1)-1))^(1/(INDEX('07 Uspora casu'!$K$19:$O$19,MATCH(AS$52,'07 Uspora casu'!$K$19:$O$19,1))-INDEX('07 Uspora casu'!$K$19:$O$19,MATCH(AS$52,'07 Uspora casu'!$K$19:$O$19,1)-1)))*AR56,(INDEX('07 Uspora casu'!$K23:$O23,MATCH(AS$52,'07 Uspora casu'!$K$19:$O$19,1)+1)/INDEX('07 Uspora casu'!$K23:$O23,MATCH(AS$52,'07 Uspora casu'!$K$19:$O$19,1)))^(1/(INDEX('07 Uspora casu'!$K$19:$O$19,MATCH(AS$52,'07 Uspora casu'!$K$19:$O$19,1)+1)-INDEX('07 Uspora casu'!$K$19:$O$19,MATCH(AS$52,'07 Uspora casu'!$K$19:$O$19,1))))*AR56))),IFERROR($E56/INDEX('07 Uspora casu'!$K23:$O23,MATCH(AS$52,'07 Uspora casu'!$K$19:$O$19,0)),IF(AS$52&lt;MIN('07 Uspora casu'!$K$19:$O$19),('07 Uspora casu'!$L23/'07 Uspora casu'!$K23)^(1/('07 Uspora casu'!$L$19-'07 Uspora casu'!$K$19))*AT56,IF(AS$52&gt;MAX('07 Uspora casu'!$K$19:$O$19),(INDEX('07 Uspora casu'!$K23:$O23,MATCH(AS$52,'07 Uspora casu'!$K$19:$O$19,1)-1)/INDEX('07 Uspora casu'!$K23:$O23,MATCH(AS$52,'07 Uspora casu'!$K$19:$O$19,1)))^(1/(INDEX('07 Uspora casu'!$K$19:$O$19,MATCH(AS$52,'07 Uspora casu'!$K$19:$O$19,1))-INDEX('07 Uspora casu'!$K$19:$O$19,MATCH(AS$52,'07 Uspora casu'!$K$19:$O$19,1)-1)))*AR56,(INDEX('07 Uspora casu'!$K23:$O23,MATCH(AS$52,'07 Uspora casu'!$K$19:$O$19,1))/INDEX('07 Uspora casu'!$K23:$O23,MATCH(AS$52,'07 Uspora casu'!$K$19:$O$19,1)+1))^(1/(INDEX('07 Uspora casu'!$K$19:$O$19,MATCH(AS$52,'07 Uspora casu'!$K$19:$O$19,1)+1)-INDEX('07 Uspora casu'!$K$19:$O$19,MATCH(AS$52,'07 Uspora casu'!$K$19:$O$19,1))))*AR56)))))</f>
        <v>1.9221985658651488E-2</v>
      </c>
      <c r="AT56" s="48">
        <f>IF($E56="",0,IF('07 Uspora casu'!$D$2="Jazdný čas",IFERROR(INDEX('07 Uspora casu'!$K23:$O23,MATCH(AT$52,'07 Uspora casu'!$K$19:$O$19,0))/60,IF(AT$52&lt;MIN('07 Uspora casu'!$K$19:$O$19),('07 Uspora casu'!$K23/'07 Uspora casu'!$L23)^(1/('07 Uspora casu'!$L$19-'07 Uspora casu'!$K$19))*AU56,IF(AT$52&gt;MAX('07 Uspora casu'!$K$19:$O$19),(INDEX('07 Uspora casu'!$K23:$O23,MATCH(AT$52,'07 Uspora casu'!$K$19:$O$19,1))/INDEX('07 Uspora casu'!$K23:$O23,MATCH(AT$52,'07 Uspora casu'!$K$19:$O$19,1)-1))^(1/(INDEX('07 Uspora casu'!$K$19:$O$19,MATCH(AT$52,'07 Uspora casu'!$K$19:$O$19,1))-INDEX('07 Uspora casu'!$K$19:$O$19,MATCH(AT$52,'07 Uspora casu'!$K$19:$O$19,1)-1)))*AS56,(INDEX('07 Uspora casu'!$K23:$O23,MATCH(AT$52,'07 Uspora casu'!$K$19:$O$19,1)+1)/INDEX('07 Uspora casu'!$K23:$O23,MATCH(AT$52,'07 Uspora casu'!$K$19:$O$19,1)))^(1/(INDEX('07 Uspora casu'!$K$19:$O$19,MATCH(AT$52,'07 Uspora casu'!$K$19:$O$19,1)+1)-INDEX('07 Uspora casu'!$K$19:$O$19,MATCH(AT$52,'07 Uspora casu'!$K$19:$O$19,1))))*AS56))),IFERROR($E56/INDEX('07 Uspora casu'!$K23:$O23,MATCH(AT$52,'07 Uspora casu'!$K$19:$O$19,0)),IF(AT$52&lt;MIN('07 Uspora casu'!$K$19:$O$19),('07 Uspora casu'!$L23/'07 Uspora casu'!$K23)^(1/('07 Uspora casu'!$L$19-'07 Uspora casu'!$K$19))*AU56,IF(AT$52&gt;MAX('07 Uspora casu'!$K$19:$O$19),(INDEX('07 Uspora casu'!$K23:$O23,MATCH(AT$52,'07 Uspora casu'!$K$19:$O$19,1)-1)/INDEX('07 Uspora casu'!$K23:$O23,MATCH(AT$52,'07 Uspora casu'!$K$19:$O$19,1)))^(1/(INDEX('07 Uspora casu'!$K$19:$O$19,MATCH(AT$52,'07 Uspora casu'!$K$19:$O$19,1))-INDEX('07 Uspora casu'!$K$19:$O$19,MATCH(AT$52,'07 Uspora casu'!$K$19:$O$19,1)-1)))*AS56,(INDEX('07 Uspora casu'!$K23:$O23,MATCH(AT$52,'07 Uspora casu'!$K$19:$O$19,1))/INDEX('07 Uspora casu'!$K23:$O23,MATCH(AT$52,'07 Uspora casu'!$K$19:$O$19,1)+1))^(1/(INDEX('07 Uspora casu'!$K$19:$O$19,MATCH(AT$52,'07 Uspora casu'!$K$19:$O$19,1)+1)-INDEX('07 Uspora casu'!$K$19:$O$19,MATCH(AT$52,'07 Uspora casu'!$K$19:$O$19,1))))*AS56)))))</f>
        <v>1.9267202823056006E-2</v>
      </c>
      <c r="AU56" s="48">
        <f>IF($E56="",0,IF('07 Uspora casu'!$D$2="Jazdný čas",IFERROR(INDEX('07 Uspora casu'!$K23:$O23,MATCH(AU$52,'07 Uspora casu'!$K$19:$O$19,0))/60,IF(AU$52&lt;MIN('07 Uspora casu'!$K$19:$O$19),('07 Uspora casu'!$K23/'07 Uspora casu'!$L23)^(1/('07 Uspora casu'!$L$19-'07 Uspora casu'!$K$19))*AV56,IF(AU$52&gt;MAX('07 Uspora casu'!$K$19:$O$19),(INDEX('07 Uspora casu'!$K23:$O23,MATCH(AU$52,'07 Uspora casu'!$K$19:$O$19,1))/INDEX('07 Uspora casu'!$K23:$O23,MATCH(AU$52,'07 Uspora casu'!$K$19:$O$19,1)-1))^(1/(INDEX('07 Uspora casu'!$K$19:$O$19,MATCH(AU$52,'07 Uspora casu'!$K$19:$O$19,1))-INDEX('07 Uspora casu'!$K$19:$O$19,MATCH(AU$52,'07 Uspora casu'!$K$19:$O$19,1)-1)))*AT56,(INDEX('07 Uspora casu'!$K23:$O23,MATCH(AU$52,'07 Uspora casu'!$K$19:$O$19,1)+1)/INDEX('07 Uspora casu'!$K23:$O23,MATCH(AU$52,'07 Uspora casu'!$K$19:$O$19,1)))^(1/(INDEX('07 Uspora casu'!$K$19:$O$19,MATCH(AU$52,'07 Uspora casu'!$K$19:$O$19,1)+1)-INDEX('07 Uspora casu'!$K$19:$O$19,MATCH(AU$52,'07 Uspora casu'!$K$19:$O$19,1))))*AT56))),IFERROR($E56/INDEX('07 Uspora casu'!$K23:$O23,MATCH(AU$52,'07 Uspora casu'!$K$19:$O$19,0)),IF(AU$52&lt;MIN('07 Uspora casu'!$K$19:$O$19),('07 Uspora casu'!$L23/'07 Uspora casu'!$K23)^(1/('07 Uspora casu'!$L$19-'07 Uspora casu'!$K$19))*AV56,IF(AU$52&gt;MAX('07 Uspora casu'!$K$19:$O$19),(INDEX('07 Uspora casu'!$K23:$O23,MATCH(AU$52,'07 Uspora casu'!$K$19:$O$19,1)-1)/INDEX('07 Uspora casu'!$K23:$O23,MATCH(AU$52,'07 Uspora casu'!$K$19:$O$19,1)))^(1/(INDEX('07 Uspora casu'!$K$19:$O$19,MATCH(AU$52,'07 Uspora casu'!$K$19:$O$19,1))-INDEX('07 Uspora casu'!$K$19:$O$19,MATCH(AU$52,'07 Uspora casu'!$K$19:$O$19,1)-1)))*AT56,(INDEX('07 Uspora casu'!$K23:$O23,MATCH(AU$52,'07 Uspora casu'!$K$19:$O$19,1))/INDEX('07 Uspora casu'!$K23:$O23,MATCH(AU$52,'07 Uspora casu'!$K$19:$O$19,1)+1))^(1/(INDEX('07 Uspora casu'!$K$19:$O$19,MATCH(AU$52,'07 Uspora casu'!$K$19:$O$19,1)+1)-INDEX('07 Uspora casu'!$K$19:$O$19,MATCH(AU$52,'07 Uspora casu'!$K$19:$O$19,1))))*AT56)))))</f>
        <v>1.9312526354825121E-2</v>
      </c>
      <c r="AV56" s="48">
        <f>IF($E56="",0,IF('07 Uspora casu'!$D$2="Jazdný čas",IFERROR(INDEX('07 Uspora casu'!$K23:$O23,MATCH(AV$52,'07 Uspora casu'!$K$19:$O$19,0))/60,IF(AV$52&lt;MIN('07 Uspora casu'!$K$19:$O$19),('07 Uspora casu'!$K23/'07 Uspora casu'!$L23)^(1/('07 Uspora casu'!$L$19-'07 Uspora casu'!$K$19))*AW56,IF(AV$52&gt;MAX('07 Uspora casu'!$K$19:$O$19),(INDEX('07 Uspora casu'!$K23:$O23,MATCH(AV$52,'07 Uspora casu'!$K$19:$O$19,1))/INDEX('07 Uspora casu'!$K23:$O23,MATCH(AV$52,'07 Uspora casu'!$K$19:$O$19,1)-1))^(1/(INDEX('07 Uspora casu'!$K$19:$O$19,MATCH(AV$52,'07 Uspora casu'!$K$19:$O$19,1))-INDEX('07 Uspora casu'!$K$19:$O$19,MATCH(AV$52,'07 Uspora casu'!$K$19:$O$19,1)-1)))*AU56,(INDEX('07 Uspora casu'!$K23:$O23,MATCH(AV$52,'07 Uspora casu'!$K$19:$O$19,1)+1)/INDEX('07 Uspora casu'!$K23:$O23,MATCH(AV$52,'07 Uspora casu'!$K$19:$O$19,1)))^(1/(INDEX('07 Uspora casu'!$K$19:$O$19,MATCH(AV$52,'07 Uspora casu'!$K$19:$O$19,1)+1)-INDEX('07 Uspora casu'!$K$19:$O$19,MATCH(AV$52,'07 Uspora casu'!$K$19:$O$19,1))))*AU56))),IFERROR($E56/INDEX('07 Uspora casu'!$K23:$O23,MATCH(AV$52,'07 Uspora casu'!$K$19:$O$19,0)),IF(AV$52&lt;MIN('07 Uspora casu'!$K$19:$O$19),('07 Uspora casu'!$L23/'07 Uspora casu'!$K23)^(1/('07 Uspora casu'!$L$19-'07 Uspora casu'!$K$19))*AW56,IF(AV$52&gt;MAX('07 Uspora casu'!$K$19:$O$19),(INDEX('07 Uspora casu'!$K23:$O23,MATCH(AV$52,'07 Uspora casu'!$K$19:$O$19,1)-1)/INDEX('07 Uspora casu'!$K23:$O23,MATCH(AV$52,'07 Uspora casu'!$K$19:$O$19,1)))^(1/(INDEX('07 Uspora casu'!$K$19:$O$19,MATCH(AV$52,'07 Uspora casu'!$K$19:$O$19,1))-INDEX('07 Uspora casu'!$K$19:$O$19,MATCH(AV$52,'07 Uspora casu'!$K$19:$O$19,1)-1)))*AU56,(INDEX('07 Uspora casu'!$K23:$O23,MATCH(AV$52,'07 Uspora casu'!$K$19:$O$19,1))/INDEX('07 Uspora casu'!$K23:$O23,MATCH(AV$52,'07 Uspora casu'!$K$19:$O$19,1)+1))^(1/(INDEX('07 Uspora casu'!$K$19:$O$19,MATCH(AV$52,'07 Uspora casu'!$K$19:$O$19,1)+1)-INDEX('07 Uspora casu'!$K$19:$O$19,MATCH(AV$52,'07 Uspora casu'!$K$19:$O$19,1))))*AU56)))))</f>
        <v>1.9357956504173907E-2</v>
      </c>
      <c r="AW56" s="48">
        <f>IF($E56="",0,IF('07 Uspora casu'!$D$2="Jazdný čas",IFERROR(INDEX('07 Uspora casu'!$K23:$O23,MATCH(AW$52,'07 Uspora casu'!$K$19:$O$19,0))/60,IF(AW$52&lt;MIN('07 Uspora casu'!$K$19:$O$19),('07 Uspora casu'!$K23/'07 Uspora casu'!$L23)^(1/('07 Uspora casu'!$L$19-'07 Uspora casu'!$K$19))*AX56,IF(AW$52&gt;MAX('07 Uspora casu'!$K$19:$O$19),(INDEX('07 Uspora casu'!$K23:$O23,MATCH(AW$52,'07 Uspora casu'!$K$19:$O$19,1))/INDEX('07 Uspora casu'!$K23:$O23,MATCH(AW$52,'07 Uspora casu'!$K$19:$O$19,1)-1))^(1/(INDEX('07 Uspora casu'!$K$19:$O$19,MATCH(AW$52,'07 Uspora casu'!$K$19:$O$19,1))-INDEX('07 Uspora casu'!$K$19:$O$19,MATCH(AW$52,'07 Uspora casu'!$K$19:$O$19,1)-1)))*AV56,(INDEX('07 Uspora casu'!$K23:$O23,MATCH(AW$52,'07 Uspora casu'!$K$19:$O$19,1)+1)/INDEX('07 Uspora casu'!$K23:$O23,MATCH(AW$52,'07 Uspora casu'!$K$19:$O$19,1)))^(1/(INDEX('07 Uspora casu'!$K$19:$O$19,MATCH(AW$52,'07 Uspora casu'!$K$19:$O$19,1)+1)-INDEX('07 Uspora casu'!$K$19:$O$19,MATCH(AW$52,'07 Uspora casu'!$K$19:$O$19,1))))*AV56))),IFERROR($E56/INDEX('07 Uspora casu'!$K23:$O23,MATCH(AW$52,'07 Uspora casu'!$K$19:$O$19,0)),IF(AW$52&lt;MIN('07 Uspora casu'!$K$19:$O$19),('07 Uspora casu'!$L23/'07 Uspora casu'!$K23)^(1/('07 Uspora casu'!$L$19-'07 Uspora casu'!$K$19))*AX56,IF(AW$52&gt;MAX('07 Uspora casu'!$K$19:$O$19),(INDEX('07 Uspora casu'!$K23:$O23,MATCH(AW$52,'07 Uspora casu'!$K$19:$O$19,1)-1)/INDEX('07 Uspora casu'!$K23:$O23,MATCH(AW$52,'07 Uspora casu'!$K$19:$O$19,1)))^(1/(INDEX('07 Uspora casu'!$K$19:$O$19,MATCH(AW$52,'07 Uspora casu'!$K$19:$O$19,1))-INDEX('07 Uspora casu'!$K$19:$O$19,MATCH(AW$52,'07 Uspora casu'!$K$19:$O$19,1)-1)))*AV56,(INDEX('07 Uspora casu'!$K23:$O23,MATCH(AW$52,'07 Uspora casu'!$K$19:$O$19,1))/INDEX('07 Uspora casu'!$K23:$O23,MATCH(AW$52,'07 Uspora casu'!$K$19:$O$19,1)+1))^(1/(INDEX('07 Uspora casu'!$K$19:$O$19,MATCH(AW$52,'07 Uspora casu'!$K$19:$O$19,1)+1)-INDEX('07 Uspora casu'!$K$19:$O$19,MATCH(AW$52,'07 Uspora casu'!$K$19:$O$19,1))))*AV56)))))</f>
        <v>1.9403493521906037E-2</v>
      </c>
      <c r="AX56" s="48">
        <f>IF($E56="",0,IF('07 Uspora casu'!$D$2="Jazdný čas",IFERROR(INDEX('07 Uspora casu'!$K23:$O23,MATCH(AX$52,'07 Uspora casu'!$K$19:$O$19,0))/60,IF(AX$52&lt;MIN('07 Uspora casu'!$K$19:$O$19),('07 Uspora casu'!$K23/'07 Uspora casu'!$L23)^(1/('07 Uspora casu'!$L$19-'07 Uspora casu'!$K$19))*AY56,IF(AX$52&gt;MAX('07 Uspora casu'!$K$19:$O$19),(INDEX('07 Uspora casu'!$K23:$O23,MATCH(AX$52,'07 Uspora casu'!$K$19:$O$19,1))/INDEX('07 Uspora casu'!$K23:$O23,MATCH(AX$52,'07 Uspora casu'!$K$19:$O$19,1)-1))^(1/(INDEX('07 Uspora casu'!$K$19:$O$19,MATCH(AX$52,'07 Uspora casu'!$K$19:$O$19,1))-INDEX('07 Uspora casu'!$K$19:$O$19,MATCH(AX$52,'07 Uspora casu'!$K$19:$O$19,1)-1)))*AW56,(INDEX('07 Uspora casu'!$K23:$O23,MATCH(AX$52,'07 Uspora casu'!$K$19:$O$19,1)+1)/INDEX('07 Uspora casu'!$K23:$O23,MATCH(AX$52,'07 Uspora casu'!$K$19:$O$19,1)))^(1/(INDEX('07 Uspora casu'!$K$19:$O$19,MATCH(AX$52,'07 Uspora casu'!$K$19:$O$19,1)+1)-INDEX('07 Uspora casu'!$K$19:$O$19,MATCH(AX$52,'07 Uspora casu'!$K$19:$O$19,1))))*AW56))),IFERROR($E56/INDEX('07 Uspora casu'!$K23:$O23,MATCH(AX$52,'07 Uspora casu'!$K$19:$O$19,0)),IF(AX$52&lt;MIN('07 Uspora casu'!$K$19:$O$19),('07 Uspora casu'!$L23/'07 Uspora casu'!$K23)^(1/('07 Uspora casu'!$L$19-'07 Uspora casu'!$K$19))*AY56,IF(AX$52&gt;MAX('07 Uspora casu'!$K$19:$O$19),(INDEX('07 Uspora casu'!$K23:$O23,MATCH(AX$52,'07 Uspora casu'!$K$19:$O$19,1)-1)/INDEX('07 Uspora casu'!$K23:$O23,MATCH(AX$52,'07 Uspora casu'!$K$19:$O$19,1)))^(1/(INDEX('07 Uspora casu'!$K$19:$O$19,MATCH(AX$52,'07 Uspora casu'!$K$19:$O$19,1))-INDEX('07 Uspora casu'!$K$19:$O$19,MATCH(AX$52,'07 Uspora casu'!$K$19:$O$19,1)-1)))*AW56,(INDEX('07 Uspora casu'!$K23:$O23,MATCH(AX$52,'07 Uspora casu'!$K$19:$O$19,1))/INDEX('07 Uspora casu'!$K23:$O23,MATCH(AX$52,'07 Uspora casu'!$K$19:$O$19,1)+1))^(1/(INDEX('07 Uspora casu'!$K$19:$O$19,MATCH(AX$52,'07 Uspora casu'!$K$19:$O$19,1)+1)-INDEX('07 Uspora casu'!$K$19:$O$19,MATCH(AX$52,'07 Uspora casu'!$K$19:$O$19,1))))*AW56)))))</f>
        <v>1.944913765941517E-2</v>
      </c>
      <c r="AY56" s="48">
        <f>IF($E56="",0,IF('07 Uspora casu'!$D$2="Jazdný čas",IFERROR(INDEX('07 Uspora casu'!$K23:$O23,MATCH(AY$52,'07 Uspora casu'!$K$19:$O$19,0))/60,IF(AY$52&lt;MIN('07 Uspora casu'!$K$19:$O$19),('07 Uspora casu'!$K23/'07 Uspora casu'!$L23)^(1/('07 Uspora casu'!$L$19-'07 Uspora casu'!$K$19))*AZ56,IF(AY$52&gt;MAX('07 Uspora casu'!$K$19:$O$19),(INDEX('07 Uspora casu'!$K23:$O23,MATCH(AY$52,'07 Uspora casu'!$K$19:$O$19,1))/INDEX('07 Uspora casu'!$K23:$O23,MATCH(AY$52,'07 Uspora casu'!$K$19:$O$19,1)-1))^(1/(INDEX('07 Uspora casu'!$K$19:$O$19,MATCH(AY$52,'07 Uspora casu'!$K$19:$O$19,1))-INDEX('07 Uspora casu'!$K$19:$O$19,MATCH(AY$52,'07 Uspora casu'!$K$19:$O$19,1)-1)))*AX56,(INDEX('07 Uspora casu'!$K23:$O23,MATCH(AY$52,'07 Uspora casu'!$K$19:$O$19,1)+1)/INDEX('07 Uspora casu'!$K23:$O23,MATCH(AY$52,'07 Uspora casu'!$K$19:$O$19,1)))^(1/(INDEX('07 Uspora casu'!$K$19:$O$19,MATCH(AY$52,'07 Uspora casu'!$K$19:$O$19,1)+1)-INDEX('07 Uspora casu'!$K$19:$O$19,MATCH(AY$52,'07 Uspora casu'!$K$19:$O$19,1))))*AX56))),IFERROR($E56/INDEX('07 Uspora casu'!$K23:$O23,MATCH(AY$52,'07 Uspora casu'!$K$19:$O$19,0)),IF(AY$52&lt;MIN('07 Uspora casu'!$K$19:$O$19),('07 Uspora casu'!$L23/'07 Uspora casu'!$K23)^(1/('07 Uspora casu'!$L$19-'07 Uspora casu'!$K$19))*AZ56,IF(AY$52&gt;MAX('07 Uspora casu'!$K$19:$O$19),(INDEX('07 Uspora casu'!$K23:$O23,MATCH(AY$52,'07 Uspora casu'!$K$19:$O$19,1)-1)/INDEX('07 Uspora casu'!$K23:$O23,MATCH(AY$52,'07 Uspora casu'!$K$19:$O$19,1)))^(1/(INDEX('07 Uspora casu'!$K$19:$O$19,MATCH(AY$52,'07 Uspora casu'!$K$19:$O$19,1))-INDEX('07 Uspora casu'!$K$19:$O$19,MATCH(AY$52,'07 Uspora casu'!$K$19:$O$19,1)-1)))*AX56,(INDEX('07 Uspora casu'!$K23:$O23,MATCH(AY$52,'07 Uspora casu'!$K$19:$O$19,1))/INDEX('07 Uspora casu'!$K23:$O23,MATCH(AY$52,'07 Uspora casu'!$K$19:$O$19,1)+1))^(1/(INDEX('07 Uspora casu'!$K$19:$O$19,MATCH(AY$52,'07 Uspora casu'!$K$19:$O$19,1)+1)-INDEX('07 Uspora casu'!$K$19:$O$19,MATCH(AY$52,'07 Uspora casu'!$K$19:$O$19,1))))*AX56)))))</f>
        <v>1.949488916868633E-2</v>
      </c>
      <c r="AZ56" s="48">
        <f>IF($E56="",0,IF('07 Uspora casu'!$D$2="Jazdný čas",IFERROR(INDEX('07 Uspora casu'!$K23:$O23,MATCH(AZ$52,'07 Uspora casu'!$K$19:$O$19,0))/60,IF(AZ$52&lt;MIN('07 Uspora casu'!$K$19:$O$19),('07 Uspora casu'!$K23/'07 Uspora casu'!$L23)^(1/('07 Uspora casu'!$L$19-'07 Uspora casu'!$K$19))*BA56,IF(AZ$52&gt;MAX('07 Uspora casu'!$K$19:$O$19),(INDEX('07 Uspora casu'!$K23:$O23,MATCH(AZ$52,'07 Uspora casu'!$K$19:$O$19,1))/INDEX('07 Uspora casu'!$K23:$O23,MATCH(AZ$52,'07 Uspora casu'!$K$19:$O$19,1)-1))^(1/(INDEX('07 Uspora casu'!$K$19:$O$19,MATCH(AZ$52,'07 Uspora casu'!$K$19:$O$19,1))-INDEX('07 Uspora casu'!$K$19:$O$19,MATCH(AZ$52,'07 Uspora casu'!$K$19:$O$19,1)-1)))*AY56,(INDEX('07 Uspora casu'!$K23:$O23,MATCH(AZ$52,'07 Uspora casu'!$K$19:$O$19,1)+1)/INDEX('07 Uspora casu'!$K23:$O23,MATCH(AZ$52,'07 Uspora casu'!$K$19:$O$19,1)))^(1/(INDEX('07 Uspora casu'!$K$19:$O$19,MATCH(AZ$52,'07 Uspora casu'!$K$19:$O$19,1)+1)-INDEX('07 Uspora casu'!$K$19:$O$19,MATCH(AZ$52,'07 Uspora casu'!$K$19:$O$19,1))))*AY56))),IFERROR($E56/INDEX('07 Uspora casu'!$K23:$O23,MATCH(AZ$52,'07 Uspora casu'!$K$19:$O$19,0)),IF(AZ$52&lt;MIN('07 Uspora casu'!$K$19:$O$19),('07 Uspora casu'!$L23/'07 Uspora casu'!$K23)^(1/('07 Uspora casu'!$L$19-'07 Uspora casu'!$K$19))*BA56,IF(AZ$52&gt;MAX('07 Uspora casu'!$K$19:$O$19),(INDEX('07 Uspora casu'!$K23:$O23,MATCH(AZ$52,'07 Uspora casu'!$K$19:$O$19,1)-1)/INDEX('07 Uspora casu'!$K23:$O23,MATCH(AZ$52,'07 Uspora casu'!$K$19:$O$19,1)))^(1/(INDEX('07 Uspora casu'!$K$19:$O$19,MATCH(AZ$52,'07 Uspora casu'!$K$19:$O$19,1))-INDEX('07 Uspora casu'!$K$19:$O$19,MATCH(AZ$52,'07 Uspora casu'!$K$19:$O$19,1)-1)))*AY56,(INDEX('07 Uspora casu'!$K23:$O23,MATCH(AZ$52,'07 Uspora casu'!$K$19:$O$19,1))/INDEX('07 Uspora casu'!$K23:$O23,MATCH(AZ$52,'07 Uspora casu'!$K$19:$O$19,1)+1))^(1/(INDEX('07 Uspora casu'!$K$19:$O$19,MATCH(AZ$52,'07 Uspora casu'!$K$19:$O$19,1)+1)-INDEX('07 Uspora casu'!$K$19:$O$19,MATCH(AZ$52,'07 Uspora casu'!$K$19:$O$19,1))))*AY56)))))</f>
        <v>1.9540748302297305E-2</v>
      </c>
      <c r="BA56" s="48">
        <f>IF($E56="",0,IF('07 Uspora casu'!$D$2="Jazdný čas",IFERROR(INDEX('07 Uspora casu'!$K23:$O23,MATCH(BA$52,'07 Uspora casu'!$K$19:$O$19,0))/60,IF(BA$52&lt;MIN('07 Uspora casu'!$K$19:$O$19),('07 Uspora casu'!$K23/'07 Uspora casu'!$L23)^(1/('07 Uspora casu'!$L$19-'07 Uspora casu'!$K$19))*BB56,IF(BA$52&gt;MAX('07 Uspora casu'!$K$19:$O$19),(INDEX('07 Uspora casu'!$K23:$O23,MATCH(BA$52,'07 Uspora casu'!$K$19:$O$19,1))/INDEX('07 Uspora casu'!$K23:$O23,MATCH(BA$52,'07 Uspora casu'!$K$19:$O$19,1)-1))^(1/(INDEX('07 Uspora casu'!$K$19:$O$19,MATCH(BA$52,'07 Uspora casu'!$K$19:$O$19,1))-INDEX('07 Uspora casu'!$K$19:$O$19,MATCH(BA$52,'07 Uspora casu'!$K$19:$O$19,1)-1)))*AZ56,(INDEX('07 Uspora casu'!$K23:$O23,MATCH(BA$52,'07 Uspora casu'!$K$19:$O$19,1)+1)/INDEX('07 Uspora casu'!$K23:$O23,MATCH(BA$52,'07 Uspora casu'!$K$19:$O$19,1)))^(1/(INDEX('07 Uspora casu'!$K$19:$O$19,MATCH(BA$52,'07 Uspora casu'!$K$19:$O$19,1)+1)-INDEX('07 Uspora casu'!$K$19:$O$19,MATCH(BA$52,'07 Uspora casu'!$K$19:$O$19,1))))*AZ56))),IFERROR($E56/INDEX('07 Uspora casu'!$K23:$O23,MATCH(BA$52,'07 Uspora casu'!$K$19:$O$19,0)),IF(BA$52&lt;MIN('07 Uspora casu'!$K$19:$O$19),('07 Uspora casu'!$L23/'07 Uspora casu'!$K23)^(1/('07 Uspora casu'!$L$19-'07 Uspora casu'!$K$19))*BB56,IF(BA$52&gt;MAX('07 Uspora casu'!$K$19:$O$19),(INDEX('07 Uspora casu'!$K23:$O23,MATCH(BA$52,'07 Uspora casu'!$K$19:$O$19,1)-1)/INDEX('07 Uspora casu'!$K23:$O23,MATCH(BA$52,'07 Uspora casu'!$K$19:$O$19,1)))^(1/(INDEX('07 Uspora casu'!$K$19:$O$19,MATCH(BA$52,'07 Uspora casu'!$K$19:$O$19,1))-INDEX('07 Uspora casu'!$K$19:$O$19,MATCH(BA$52,'07 Uspora casu'!$K$19:$O$19,1)-1)))*AZ56,(INDEX('07 Uspora casu'!$K23:$O23,MATCH(BA$52,'07 Uspora casu'!$K$19:$O$19,1))/INDEX('07 Uspora casu'!$K23:$O23,MATCH(BA$52,'07 Uspora casu'!$K$19:$O$19,1)+1))^(1/(INDEX('07 Uspora casu'!$K$19:$O$19,MATCH(BA$52,'07 Uspora casu'!$K$19:$O$19,1)+1)-INDEX('07 Uspora casu'!$K$19:$O$19,MATCH(BA$52,'07 Uspora casu'!$K$19:$O$19,1))))*AZ56)))))</f>
        <v>1.9586715313420041E-2</v>
      </c>
      <c r="BB56" s="48">
        <f>IF($E56="",0,IF('07 Uspora casu'!$D$2="Jazdný čas",IFERROR(INDEX('07 Uspora casu'!$K23:$O23,MATCH(BB$52,'07 Uspora casu'!$K$19:$O$19,0))/60,IF(BB$52&lt;MIN('07 Uspora casu'!$K$19:$O$19),('07 Uspora casu'!$K23/'07 Uspora casu'!$L23)^(1/('07 Uspora casu'!$L$19-'07 Uspora casu'!$K$19))*BC56,IF(BB$52&gt;MAX('07 Uspora casu'!$K$19:$O$19),(INDEX('07 Uspora casu'!$K23:$O23,MATCH(BB$52,'07 Uspora casu'!$K$19:$O$19,1))/INDEX('07 Uspora casu'!$K23:$O23,MATCH(BB$52,'07 Uspora casu'!$K$19:$O$19,1)-1))^(1/(INDEX('07 Uspora casu'!$K$19:$O$19,MATCH(BB$52,'07 Uspora casu'!$K$19:$O$19,1))-INDEX('07 Uspora casu'!$K$19:$O$19,MATCH(BB$52,'07 Uspora casu'!$K$19:$O$19,1)-1)))*BA56,(INDEX('07 Uspora casu'!$K23:$O23,MATCH(BB$52,'07 Uspora casu'!$K$19:$O$19,1)+1)/INDEX('07 Uspora casu'!$K23:$O23,MATCH(BB$52,'07 Uspora casu'!$K$19:$O$19,1)))^(1/(INDEX('07 Uspora casu'!$K$19:$O$19,MATCH(BB$52,'07 Uspora casu'!$K$19:$O$19,1)+1)-INDEX('07 Uspora casu'!$K$19:$O$19,MATCH(BB$52,'07 Uspora casu'!$K$19:$O$19,1))))*BA56))),IFERROR($E56/INDEX('07 Uspora casu'!$K23:$O23,MATCH(BB$52,'07 Uspora casu'!$K$19:$O$19,0)),IF(BB$52&lt;MIN('07 Uspora casu'!$K$19:$O$19),('07 Uspora casu'!$L23/'07 Uspora casu'!$K23)^(1/('07 Uspora casu'!$L$19-'07 Uspora casu'!$K$19))*BC56,IF(BB$52&gt;MAX('07 Uspora casu'!$K$19:$O$19),(INDEX('07 Uspora casu'!$K23:$O23,MATCH(BB$52,'07 Uspora casu'!$K$19:$O$19,1)-1)/INDEX('07 Uspora casu'!$K23:$O23,MATCH(BB$52,'07 Uspora casu'!$K$19:$O$19,1)))^(1/(INDEX('07 Uspora casu'!$K$19:$O$19,MATCH(BB$52,'07 Uspora casu'!$K$19:$O$19,1))-INDEX('07 Uspora casu'!$K$19:$O$19,MATCH(BB$52,'07 Uspora casu'!$K$19:$O$19,1)-1)))*BA56,(INDEX('07 Uspora casu'!$K23:$O23,MATCH(BB$52,'07 Uspora casu'!$K$19:$O$19,1))/INDEX('07 Uspora casu'!$K23:$O23,MATCH(BB$52,'07 Uspora casu'!$K$19:$O$19,1)+1))^(1/(INDEX('07 Uspora casu'!$K$19:$O$19,MATCH(BB$52,'07 Uspora casu'!$K$19:$O$19,1)+1)-INDEX('07 Uspora casu'!$K$19:$O$19,MATCH(BB$52,'07 Uspora casu'!$K$19:$O$19,1))))*BA56)))))</f>
        <v>1.9632790455822034E-2</v>
      </c>
      <c r="BC56" s="48">
        <f>IF($E56="",0,IF('07 Uspora casu'!$D$2="Jazdný čas",IFERROR(INDEX('07 Uspora casu'!$K23:$O23,MATCH(BC$52,'07 Uspora casu'!$K$19:$O$19,0))/60,IF(BC$52&lt;MIN('07 Uspora casu'!$K$19:$O$19),('07 Uspora casu'!$K23/'07 Uspora casu'!$L23)^(1/('07 Uspora casu'!$L$19-'07 Uspora casu'!$K$19))*BD56,IF(BC$52&gt;MAX('07 Uspora casu'!$K$19:$O$19),(INDEX('07 Uspora casu'!$K23:$O23,MATCH(BC$52,'07 Uspora casu'!$K$19:$O$19,1))/INDEX('07 Uspora casu'!$K23:$O23,MATCH(BC$52,'07 Uspora casu'!$K$19:$O$19,1)-1))^(1/(INDEX('07 Uspora casu'!$K$19:$O$19,MATCH(BC$52,'07 Uspora casu'!$K$19:$O$19,1))-INDEX('07 Uspora casu'!$K$19:$O$19,MATCH(BC$52,'07 Uspora casu'!$K$19:$O$19,1)-1)))*BB56,(INDEX('07 Uspora casu'!$K23:$O23,MATCH(BC$52,'07 Uspora casu'!$K$19:$O$19,1)+1)/INDEX('07 Uspora casu'!$K23:$O23,MATCH(BC$52,'07 Uspora casu'!$K$19:$O$19,1)))^(1/(INDEX('07 Uspora casu'!$K$19:$O$19,MATCH(BC$52,'07 Uspora casu'!$K$19:$O$19,1)+1)-INDEX('07 Uspora casu'!$K$19:$O$19,MATCH(BC$52,'07 Uspora casu'!$K$19:$O$19,1))))*BB56))),IFERROR($E56/INDEX('07 Uspora casu'!$K23:$O23,MATCH(BC$52,'07 Uspora casu'!$K$19:$O$19,0)),IF(BC$52&lt;MIN('07 Uspora casu'!$K$19:$O$19),('07 Uspora casu'!$L23/'07 Uspora casu'!$K23)^(1/('07 Uspora casu'!$L$19-'07 Uspora casu'!$K$19))*BD56,IF(BC$52&gt;MAX('07 Uspora casu'!$K$19:$O$19),(INDEX('07 Uspora casu'!$K23:$O23,MATCH(BC$52,'07 Uspora casu'!$K$19:$O$19,1)-1)/INDEX('07 Uspora casu'!$K23:$O23,MATCH(BC$52,'07 Uspora casu'!$K$19:$O$19,1)))^(1/(INDEX('07 Uspora casu'!$K$19:$O$19,MATCH(BC$52,'07 Uspora casu'!$K$19:$O$19,1))-INDEX('07 Uspora casu'!$K$19:$O$19,MATCH(BC$52,'07 Uspora casu'!$K$19:$O$19,1)-1)))*BB56,(INDEX('07 Uspora casu'!$K23:$O23,MATCH(BC$52,'07 Uspora casu'!$K$19:$O$19,1))/INDEX('07 Uspora casu'!$K23:$O23,MATCH(BC$52,'07 Uspora casu'!$K$19:$O$19,1)+1))^(1/(INDEX('07 Uspora casu'!$K$19:$O$19,MATCH(BC$52,'07 Uspora casu'!$K$19:$O$19,1)+1)-INDEX('07 Uspora casu'!$K$19:$O$19,MATCH(BC$52,'07 Uspora casu'!$K$19:$O$19,1))))*BB56)))))</f>
        <v>1.9678973983867733E-2</v>
      </c>
    </row>
    <row r="57" spans="2:55" x14ac:dyDescent="0.2">
      <c r="B57" s="5">
        <v>4</v>
      </c>
      <c r="C57" s="5">
        <f>IF(ISBLANK('07 Uspora casu'!C24)=TRUE,"",'07 Uspora casu'!C24)</f>
        <v>90783</v>
      </c>
      <c r="D57" s="5" t="str">
        <f>IF(ISBLANK('07 Uspora casu'!D24)=TRUE,"",'07 Uspora casu'!D24)</f>
        <v>I/59 Tvrdošín - centrum</v>
      </c>
      <c r="E57" s="5">
        <f>IF(ISBLANK('07 Uspora casu'!E24)=TRUE,"",'07 Uspora casu'!E24)</f>
        <v>1.21</v>
      </c>
      <c r="F57" s="48">
        <f>IF($E57="",0,IF('07 Uspora casu'!$D$2="Jazdný čas",IFERROR(INDEX('07 Uspora casu'!$K24:$O24,MATCH(F$52,'07 Uspora casu'!$K$19:$O$19,0))/60,IF(F$52&lt;MIN('07 Uspora casu'!$K$19:$O$19),('07 Uspora casu'!$K24/'07 Uspora casu'!$L24)^(1/('07 Uspora casu'!$L$19-'07 Uspora casu'!$K$19))*G57,IF(F$52&gt;MAX('07 Uspora casu'!$K$19:$O$19),(INDEX('07 Uspora casu'!$K24:$O24,MATCH(F$52,'07 Uspora casu'!$K$19:$O$19,1))/INDEX('07 Uspora casu'!$K24:$O24,MATCH(F$52,'07 Uspora casu'!$K$19:$O$19,1)-1))^(1/(INDEX('07 Uspora casu'!$K$19:$O$19,MATCH(F$52,'07 Uspora casu'!$K$19:$O$19,1))-INDEX('07 Uspora casu'!$K$19:$O$19,MATCH(F$52,'07 Uspora casu'!$K$19:$O$19,1)-1)))*E57,(INDEX('07 Uspora casu'!$K24:$O24,MATCH(F$52,'07 Uspora casu'!$K$19:$O$19,1)+1)/INDEX('07 Uspora casu'!$K24:$O24,MATCH(F$52,'07 Uspora casu'!$K$19:$O$19,1)))^(1/(INDEX('07 Uspora casu'!$K$19:$O$19,MATCH(F$52,'07 Uspora casu'!$K$19:$O$19,1)+1)-INDEX('07 Uspora casu'!$K$19:$O$19,MATCH(F$52,'07 Uspora casu'!$K$19:$O$19,1))))*E57))),IFERROR($E57/INDEX('07 Uspora casu'!$K24:$O24,MATCH(F$52,'07 Uspora casu'!$K$19:$O$19,0)),IF(F$52&lt;MIN('07 Uspora casu'!$K$19:$O$19),('07 Uspora casu'!$L24/'07 Uspora casu'!$K24)^(1/('07 Uspora casu'!$L$19-'07 Uspora casu'!$K$19))*G57,IF(F$52&gt;MAX('07 Uspora casu'!$K$19:$O$19),(INDEX('07 Uspora casu'!$K24:$O24,MATCH(F$52,'07 Uspora casu'!$K$19:$O$19,1)-1)/INDEX('07 Uspora casu'!$K24:$O24,MATCH(F$52,'07 Uspora casu'!$K$19:$O$19,1)))^(1/(INDEX('07 Uspora casu'!$K$19:$O$19,MATCH(F$52,'07 Uspora casu'!$K$19:$O$19,1))-INDEX('07 Uspora casu'!$K$19:$O$19,MATCH(F$52,'07 Uspora casu'!$K$19:$O$19,1)-1)))*E57,(INDEX('07 Uspora casu'!$K24:$O24,MATCH(F$52,'07 Uspora casu'!$K$19:$O$19,1))/INDEX('07 Uspora casu'!$K24:$O24,MATCH(F$52,'07 Uspora casu'!$K$19:$O$19,1)+1))^(1/(INDEX('07 Uspora casu'!$K$19:$O$19,MATCH(F$52,'07 Uspora casu'!$K$19:$O$19,1)+1)-INDEX('07 Uspora casu'!$K$19:$O$19,MATCH(F$52,'07 Uspora casu'!$K$19:$O$19,1))))*E57)))))</f>
        <v>4.4748520710059171E-2</v>
      </c>
      <c r="G57" s="48">
        <f>IF($E57="",0,IF('07 Uspora casu'!$D$2="Jazdný čas",IFERROR(INDEX('07 Uspora casu'!$K24:$O24,MATCH(G$52,'07 Uspora casu'!$K$19:$O$19,0))/60,IF(G$52&lt;MIN('07 Uspora casu'!$K$19:$O$19),('07 Uspora casu'!$K24/'07 Uspora casu'!$L24)^(1/('07 Uspora casu'!$L$19-'07 Uspora casu'!$K$19))*H57,IF(G$52&gt;MAX('07 Uspora casu'!$K$19:$O$19),(INDEX('07 Uspora casu'!$K24:$O24,MATCH(G$52,'07 Uspora casu'!$K$19:$O$19,1))/INDEX('07 Uspora casu'!$K24:$O24,MATCH(G$52,'07 Uspora casu'!$K$19:$O$19,1)-1))^(1/(INDEX('07 Uspora casu'!$K$19:$O$19,MATCH(G$52,'07 Uspora casu'!$K$19:$O$19,1))-INDEX('07 Uspora casu'!$K$19:$O$19,MATCH(G$52,'07 Uspora casu'!$K$19:$O$19,1)-1)))*F57,(INDEX('07 Uspora casu'!$K24:$O24,MATCH(G$52,'07 Uspora casu'!$K$19:$O$19,1)+1)/INDEX('07 Uspora casu'!$K24:$O24,MATCH(G$52,'07 Uspora casu'!$K$19:$O$19,1)))^(1/(INDEX('07 Uspora casu'!$K$19:$O$19,MATCH(G$52,'07 Uspora casu'!$K$19:$O$19,1)+1)-INDEX('07 Uspora casu'!$K$19:$O$19,MATCH(G$52,'07 Uspora casu'!$K$19:$O$19,1))))*F57))),IFERROR($E57/INDEX('07 Uspora casu'!$K24:$O24,MATCH(G$52,'07 Uspora casu'!$K$19:$O$19,0)),IF(G$52&lt;MIN('07 Uspora casu'!$K$19:$O$19),('07 Uspora casu'!$L24/'07 Uspora casu'!$K24)^(1/('07 Uspora casu'!$L$19-'07 Uspora casu'!$K$19))*H57,IF(G$52&gt;MAX('07 Uspora casu'!$K$19:$O$19),(INDEX('07 Uspora casu'!$K24:$O24,MATCH(G$52,'07 Uspora casu'!$K$19:$O$19,1)-1)/INDEX('07 Uspora casu'!$K24:$O24,MATCH(G$52,'07 Uspora casu'!$K$19:$O$19,1)))^(1/(INDEX('07 Uspora casu'!$K$19:$O$19,MATCH(G$52,'07 Uspora casu'!$K$19:$O$19,1))-INDEX('07 Uspora casu'!$K$19:$O$19,MATCH(G$52,'07 Uspora casu'!$K$19:$O$19,1)-1)))*F57,(INDEX('07 Uspora casu'!$K24:$O24,MATCH(G$52,'07 Uspora casu'!$K$19:$O$19,1))/INDEX('07 Uspora casu'!$K24:$O24,MATCH(G$52,'07 Uspora casu'!$K$19:$O$19,1)+1))^(1/(INDEX('07 Uspora casu'!$K$19:$O$19,MATCH(G$52,'07 Uspora casu'!$K$19:$O$19,1)+1)-INDEX('07 Uspora casu'!$K$19:$O$19,MATCH(G$52,'07 Uspora casu'!$K$19:$O$19,1))))*F57)))))</f>
        <v>4.3031837222879239E-2</v>
      </c>
      <c r="H57" s="48">
        <f>IF($E57="",0,IF('07 Uspora casu'!$D$2="Jazdný čas",IFERROR(INDEX('07 Uspora casu'!$K24:$O24,MATCH(H$52,'07 Uspora casu'!$K$19:$O$19,0))/60,IF(H$52&lt;MIN('07 Uspora casu'!$K$19:$O$19),('07 Uspora casu'!$K24/'07 Uspora casu'!$L24)^(1/('07 Uspora casu'!$L$19-'07 Uspora casu'!$K$19))*I57,IF(H$52&gt;MAX('07 Uspora casu'!$K$19:$O$19),(INDEX('07 Uspora casu'!$K24:$O24,MATCH(H$52,'07 Uspora casu'!$K$19:$O$19,1))/INDEX('07 Uspora casu'!$K24:$O24,MATCH(H$52,'07 Uspora casu'!$K$19:$O$19,1)-1))^(1/(INDEX('07 Uspora casu'!$K$19:$O$19,MATCH(H$52,'07 Uspora casu'!$K$19:$O$19,1))-INDEX('07 Uspora casu'!$K$19:$O$19,MATCH(H$52,'07 Uspora casu'!$K$19:$O$19,1)-1)))*G57,(INDEX('07 Uspora casu'!$K24:$O24,MATCH(H$52,'07 Uspora casu'!$K$19:$O$19,1)+1)/INDEX('07 Uspora casu'!$K24:$O24,MATCH(H$52,'07 Uspora casu'!$K$19:$O$19,1)))^(1/(INDEX('07 Uspora casu'!$K$19:$O$19,MATCH(H$52,'07 Uspora casu'!$K$19:$O$19,1)+1)-INDEX('07 Uspora casu'!$K$19:$O$19,MATCH(H$52,'07 Uspora casu'!$K$19:$O$19,1))))*G57))),IFERROR($E57/INDEX('07 Uspora casu'!$K24:$O24,MATCH(H$52,'07 Uspora casu'!$K$19:$O$19,0)),IF(H$52&lt;MIN('07 Uspora casu'!$K$19:$O$19),('07 Uspora casu'!$L24/'07 Uspora casu'!$K24)^(1/('07 Uspora casu'!$L$19-'07 Uspora casu'!$K$19))*I57,IF(H$52&gt;MAX('07 Uspora casu'!$K$19:$O$19),(INDEX('07 Uspora casu'!$K24:$O24,MATCH(H$52,'07 Uspora casu'!$K$19:$O$19,1)-1)/INDEX('07 Uspora casu'!$K24:$O24,MATCH(H$52,'07 Uspora casu'!$K$19:$O$19,1)))^(1/(INDEX('07 Uspora casu'!$K$19:$O$19,MATCH(H$52,'07 Uspora casu'!$K$19:$O$19,1))-INDEX('07 Uspora casu'!$K$19:$O$19,MATCH(H$52,'07 Uspora casu'!$K$19:$O$19,1)-1)))*G57,(INDEX('07 Uspora casu'!$K24:$O24,MATCH(H$52,'07 Uspora casu'!$K$19:$O$19,1))/INDEX('07 Uspora casu'!$K24:$O24,MATCH(H$52,'07 Uspora casu'!$K$19:$O$19,1)+1))^(1/(INDEX('07 Uspora casu'!$K$19:$O$19,MATCH(H$52,'07 Uspora casu'!$K$19:$O$19,1)+1)-INDEX('07 Uspora casu'!$K$19:$O$19,MATCH(H$52,'07 Uspora casu'!$K$19:$O$19,1))))*G57)))))</f>
        <v>4.1381010710374533E-2</v>
      </c>
      <c r="I57" s="48">
        <f>IF($E57="",0,IF('07 Uspora casu'!$D$2="Jazdný čas",IFERROR(INDEX('07 Uspora casu'!$K24:$O24,MATCH(I$52,'07 Uspora casu'!$K$19:$O$19,0))/60,IF(I$52&lt;MIN('07 Uspora casu'!$K$19:$O$19),('07 Uspora casu'!$K24/'07 Uspora casu'!$L24)^(1/('07 Uspora casu'!$L$19-'07 Uspora casu'!$K$19))*J57,IF(I$52&gt;MAX('07 Uspora casu'!$K$19:$O$19),(INDEX('07 Uspora casu'!$K24:$O24,MATCH(I$52,'07 Uspora casu'!$K$19:$O$19,1))/INDEX('07 Uspora casu'!$K24:$O24,MATCH(I$52,'07 Uspora casu'!$K$19:$O$19,1)-1))^(1/(INDEX('07 Uspora casu'!$K$19:$O$19,MATCH(I$52,'07 Uspora casu'!$K$19:$O$19,1))-INDEX('07 Uspora casu'!$K$19:$O$19,MATCH(I$52,'07 Uspora casu'!$K$19:$O$19,1)-1)))*H57,(INDEX('07 Uspora casu'!$K24:$O24,MATCH(I$52,'07 Uspora casu'!$K$19:$O$19,1)+1)/INDEX('07 Uspora casu'!$K24:$O24,MATCH(I$52,'07 Uspora casu'!$K$19:$O$19,1)))^(1/(INDEX('07 Uspora casu'!$K$19:$O$19,MATCH(I$52,'07 Uspora casu'!$K$19:$O$19,1)+1)-INDEX('07 Uspora casu'!$K$19:$O$19,MATCH(I$52,'07 Uspora casu'!$K$19:$O$19,1))))*H57))),IFERROR($E57/INDEX('07 Uspora casu'!$K24:$O24,MATCH(I$52,'07 Uspora casu'!$K$19:$O$19,0)),IF(I$52&lt;MIN('07 Uspora casu'!$K$19:$O$19),('07 Uspora casu'!$L24/'07 Uspora casu'!$K24)^(1/('07 Uspora casu'!$L$19-'07 Uspora casu'!$K$19))*J57,IF(I$52&gt;MAX('07 Uspora casu'!$K$19:$O$19),(INDEX('07 Uspora casu'!$K24:$O24,MATCH(I$52,'07 Uspora casu'!$K$19:$O$19,1)-1)/INDEX('07 Uspora casu'!$K24:$O24,MATCH(I$52,'07 Uspora casu'!$K$19:$O$19,1)))^(1/(INDEX('07 Uspora casu'!$K$19:$O$19,MATCH(I$52,'07 Uspora casu'!$K$19:$O$19,1))-INDEX('07 Uspora casu'!$K$19:$O$19,MATCH(I$52,'07 Uspora casu'!$K$19:$O$19,1)-1)))*H57,(INDEX('07 Uspora casu'!$K24:$O24,MATCH(I$52,'07 Uspora casu'!$K$19:$O$19,1))/INDEX('07 Uspora casu'!$K24:$O24,MATCH(I$52,'07 Uspora casu'!$K$19:$O$19,1)+1))^(1/(INDEX('07 Uspora casu'!$K$19:$O$19,MATCH(I$52,'07 Uspora casu'!$K$19:$O$19,1)+1)-INDEX('07 Uspora casu'!$K$19:$O$19,MATCH(I$52,'07 Uspora casu'!$K$19:$O$19,1))))*H57)))))</f>
        <v>3.9793514707331307E-2</v>
      </c>
      <c r="J57" s="48">
        <f>IF($E57="",0,IF('07 Uspora casu'!$D$2="Jazdný čas",IFERROR(INDEX('07 Uspora casu'!$K24:$O24,MATCH(J$52,'07 Uspora casu'!$K$19:$O$19,0))/60,IF(J$52&lt;MIN('07 Uspora casu'!$K$19:$O$19),('07 Uspora casu'!$K24/'07 Uspora casu'!$L24)^(1/('07 Uspora casu'!$L$19-'07 Uspora casu'!$K$19))*K57,IF(J$52&gt;MAX('07 Uspora casu'!$K$19:$O$19),(INDEX('07 Uspora casu'!$K24:$O24,MATCH(J$52,'07 Uspora casu'!$K$19:$O$19,1))/INDEX('07 Uspora casu'!$K24:$O24,MATCH(J$52,'07 Uspora casu'!$K$19:$O$19,1)-1))^(1/(INDEX('07 Uspora casu'!$K$19:$O$19,MATCH(J$52,'07 Uspora casu'!$K$19:$O$19,1))-INDEX('07 Uspora casu'!$K$19:$O$19,MATCH(J$52,'07 Uspora casu'!$K$19:$O$19,1)-1)))*I57,(INDEX('07 Uspora casu'!$K24:$O24,MATCH(J$52,'07 Uspora casu'!$K$19:$O$19,1)+1)/INDEX('07 Uspora casu'!$K24:$O24,MATCH(J$52,'07 Uspora casu'!$K$19:$O$19,1)))^(1/(INDEX('07 Uspora casu'!$K$19:$O$19,MATCH(J$52,'07 Uspora casu'!$K$19:$O$19,1)+1)-INDEX('07 Uspora casu'!$K$19:$O$19,MATCH(J$52,'07 Uspora casu'!$K$19:$O$19,1))))*I57))),IFERROR($E57/INDEX('07 Uspora casu'!$K24:$O24,MATCH(J$52,'07 Uspora casu'!$K$19:$O$19,0)),IF(J$52&lt;MIN('07 Uspora casu'!$K$19:$O$19),('07 Uspora casu'!$L24/'07 Uspora casu'!$K24)^(1/('07 Uspora casu'!$L$19-'07 Uspora casu'!$K$19))*K57,IF(J$52&gt;MAX('07 Uspora casu'!$K$19:$O$19),(INDEX('07 Uspora casu'!$K24:$O24,MATCH(J$52,'07 Uspora casu'!$K$19:$O$19,1)-1)/INDEX('07 Uspora casu'!$K24:$O24,MATCH(J$52,'07 Uspora casu'!$K$19:$O$19,1)))^(1/(INDEX('07 Uspora casu'!$K$19:$O$19,MATCH(J$52,'07 Uspora casu'!$K$19:$O$19,1))-INDEX('07 Uspora casu'!$K$19:$O$19,MATCH(J$52,'07 Uspora casu'!$K$19:$O$19,1)-1)))*I57,(INDEX('07 Uspora casu'!$K24:$O24,MATCH(J$52,'07 Uspora casu'!$K$19:$O$19,1))/INDEX('07 Uspora casu'!$K24:$O24,MATCH(J$52,'07 Uspora casu'!$K$19:$O$19,1)+1))^(1/(INDEX('07 Uspora casu'!$K$19:$O$19,MATCH(J$52,'07 Uspora casu'!$K$19:$O$19,1)+1)-INDEX('07 Uspora casu'!$K$19:$O$19,MATCH(J$52,'07 Uspora casu'!$K$19:$O$19,1))))*I57)))))</f>
        <v>3.8266919671094239E-2</v>
      </c>
      <c r="K57" s="48">
        <f>IF($E57="",0,IF('07 Uspora casu'!$D$2="Jazdný čas",IFERROR(INDEX('07 Uspora casu'!$K24:$O24,MATCH(K$52,'07 Uspora casu'!$K$19:$O$19,0))/60,IF(K$52&lt;MIN('07 Uspora casu'!$K$19:$O$19),('07 Uspora casu'!$K24/'07 Uspora casu'!$L24)^(1/('07 Uspora casu'!$L$19-'07 Uspora casu'!$K$19))*L57,IF(K$52&gt;MAX('07 Uspora casu'!$K$19:$O$19),(INDEX('07 Uspora casu'!$K24:$O24,MATCH(K$52,'07 Uspora casu'!$K$19:$O$19,1))/INDEX('07 Uspora casu'!$K24:$O24,MATCH(K$52,'07 Uspora casu'!$K$19:$O$19,1)-1))^(1/(INDEX('07 Uspora casu'!$K$19:$O$19,MATCH(K$52,'07 Uspora casu'!$K$19:$O$19,1))-INDEX('07 Uspora casu'!$K$19:$O$19,MATCH(K$52,'07 Uspora casu'!$K$19:$O$19,1)-1)))*J57,(INDEX('07 Uspora casu'!$K24:$O24,MATCH(K$52,'07 Uspora casu'!$K$19:$O$19,1)+1)/INDEX('07 Uspora casu'!$K24:$O24,MATCH(K$52,'07 Uspora casu'!$K$19:$O$19,1)))^(1/(INDEX('07 Uspora casu'!$K$19:$O$19,MATCH(K$52,'07 Uspora casu'!$K$19:$O$19,1)+1)-INDEX('07 Uspora casu'!$K$19:$O$19,MATCH(K$52,'07 Uspora casu'!$K$19:$O$19,1))))*J57))),IFERROR($E57/INDEX('07 Uspora casu'!$K24:$O24,MATCH(K$52,'07 Uspora casu'!$K$19:$O$19,0)),IF(K$52&lt;MIN('07 Uspora casu'!$K$19:$O$19),('07 Uspora casu'!$L24/'07 Uspora casu'!$K24)^(1/('07 Uspora casu'!$L$19-'07 Uspora casu'!$K$19))*L57,IF(K$52&gt;MAX('07 Uspora casu'!$K$19:$O$19),(INDEX('07 Uspora casu'!$K24:$O24,MATCH(K$52,'07 Uspora casu'!$K$19:$O$19,1)-1)/INDEX('07 Uspora casu'!$K24:$O24,MATCH(K$52,'07 Uspora casu'!$K$19:$O$19,1)))^(1/(INDEX('07 Uspora casu'!$K$19:$O$19,MATCH(K$52,'07 Uspora casu'!$K$19:$O$19,1))-INDEX('07 Uspora casu'!$K$19:$O$19,MATCH(K$52,'07 Uspora casu'!$K$19:$O$19,1)-1)))*J57,(INDEX('07 Uspora casu'!$K24:$O24,MATCH(K$52,'07 Uspora casu'!$K$19:$O$19,1))/INDEX('07 Uspora casu'!$K24:$O24,MATCH(K$52,'07 Uspora casu'!$K$19:$O$19,1)+1))^(1/(INDEX('07 Uspora casu'!$K$19:$O$19,MATCH(K$52,'07 Uspora casu'!$K$19:$O$19,1)+1)-INDEX('07 Uspora casu'!$K$19:$O$19,MATCH(K$52,'07 Uspora casu'!$K$19:$O$19,1))))*J57)))))</f>
        <v>3.8347115989861152E-2</v>
      </c>
      <c r="L57" s="48">
        <f>IF($E57="",0,IF('07 Uspora casu'!$D$2="Jazdný čas",IFERROR(INDEX('07 Uspora casu'!$K24:$O24,MATCH(L$52,'07 Uspora casu'!$K$19:$O$19,0))/60,IF(L$52&lt;MIN('07 Uspora casu'!$K$19:$O$19),('07 Uspora casu'!$K24/'07 Uspora casu'!$L24)^(1/('07 Uspora casu'!$L$19-'07 Uspora casu'!$K$19))*M57,IF(L$52&gt;MAX('07 Uspora casu'!$K$19:$O$19),(INDEX('07 Uspora casu'!$K24:$O24,MATCH(L$52,'07 Uspora casu'!$K$19:$O$19,1))/INDEX('07 Uspora casu'!$K24:$O24,MATCH(L$52,'07 Uspora casu'!$K$19:$O$19,1)-1))^(1/(INDEX('07 Uspora casu'!$K$19:$O$19,MATCH(L$52,'07 Uspora casu'!$K$19:$O$19,1))-INDEX('07 Uspora casu'!$K$19:$O$19,MATCH(L$52,'07 Uspora casu'!$K$19:$O$19,1)-1)))*K57,(INDEX('07 Uspora casu'!$K24:$O24,MATCH(L$52,'07 Uspora casu'!$K$19:$O$19,1)+1)/INDEX('07 Uspora casu'!$K24:$O24,MATCH(L$52,'07 Uspora casu'!$K$19:$O$19,1)))^(1/(INDEX('07 Uspora casu'!$K$19:$O$19,MATCH(L$52,'07 Uspora casu'!$K$19:$O$19,1)+1)-INDEX('07 Uspora casu'!$K$19:$O$19,MATCH(L$52,'07 Uspora casu'!$K$19:$O$19,1))))*K57))),IFERROR($E57/INDEX('07 Uspora casu'!$K24:$O24,MATCH(L$52,'07 Uspora casu'!$K$19:$O$19,0)),IF(L$52&lt;MIN('07 Uspora casu'!$K$19:$O$19),('07 Uspora casu'!$L24/'07 Uspora casu'!$K24)^(1/('07 Uspora casu'!$L$19-'07 Uspora casu'!$K$19))*M57,IF(L$52&gt;MAX('07 Uspora casu'!$K$19:$O$19),(INDEX('07 Uspora casu'!$K24:$O24,MATCH(L$52,'07 Uspora casu'!$K$19:$O$19,1)-1)/INDEX('07 Uspora casu'!$K24:$O24,MATCH(L$52,'07 Uspora casu'!$K$19:$O$19,1)))^(1/(INDEX('07 Uspora casu'!$K$19:$O$19,MATCH(L$52,'07 Uspora casu'!$K$19:$O$19,1))-INDEX('07 Uspora casu'!$K$19:$O$19,MATCH(L$52,'07 Uspora casu'!$K$19:$O$19,1)-1)))*K57,(INDEX('07 Uspora casu'!$K24:$O24,MATCH(L$52,'07 Uspora casu'!$K$19:$O$19,1))/INDEX('07 Uspora casu'!$K24:$O24,MATCH(L$52,'07 Uspora casu'!$K$19:$O$19,1)+1))^(1/(INDEX('07 Uspora casu'!$K$19:$O$19,MATCH(L$52,'07 Uspora casu'!$K$19:$O$19,1)+1)-INDEX('07 Uspora casu'!$K$19:$O$19,MATCH(L$52,'07 Uspora casu'!$K$19:$O$19,1))))*K57)))))</f>
        <v>3.8427480376755814E-2</v>
      </c>
      <c r="M57" s="48">
        <f>IF($E57="",0,IF('07 Uspora casu'!$D$2="Jazdný čas",IFERROR(INDEX('07 Uspora casu'!$K24:$O24,MATCH(M$52,'07 Uspora casu'!$K$19:$O$19,0))/60,IF(M$52&lt;MIN('07 Uspora casu'!$K$19:$O$19),('07 Uspora casu'!$K24/'07 Uspora casu'!$L24)^(1/('07 Uspora casu'!$L$19-'07 Uspora casu'!$K$19))*N57,IF(M$52&gt;MAX('07 Uspora casu'!$K$19:$O$19),(INDEX('07 Uspora casu'!$K24:$O24,MATCH(M$52,'07 Uspora casu'!$K$19:$O$19,1))/INDEX('07 Uspora casu'!$K24:$O24,MATCH(M$52,'07 Uspora casu'!$K$19:$O$19,1)-1))^(1/(INDEX('07 Uspora casu'!$K$19:$O$19,MATCH(M$52,'07 Uspora casu'!$K$19:$O$19,1))-INDEX('07 Uspora casu'!$K$19:$O$19,MATCH(M$52,'07 Uspora casu'!$K$19:$O$19,1)-1)))*L57,(INDEX('07 Uspora casu'!$K24:$O24,MATCH(M$52,'07 Uspora casu'!$K$19:$O$19,1)+1)/INDEX('07 Uspora casu'!$K24:$O24,MATCH(M$52,'07 Uspora casu'!$K$19:$O$19,1)))^(1/(INDEX('07 Uspora casu'!$K$19:$O$19,MATCH(M$52,'07 Uspora casu'!$K$19:$O$19,1)+1)-INDEX('07 Uspora casu'!$K$19:$O$19,MATCH(M$52,'07 Uspora casu'!$K$19:$O$19,1))))*L57))),IFERROR($E57/INDEX('07 Uspora casu'!$K24:$O24,MATCH(M$52,'07 Uspora casu'!$K$19:$O$19,0)),IF(M$52&lt;MIN('07 Uspora casu'!$K$19:$O$19),('07 Uspora casu'!$L24/'07 Uspora casu'!$K24)^(1/('07 Uspora casu'!$L$19-'07 Uspora casu'!$K$19))*N57,IF(M$52&gt;MAX('07 Uspora casu'!$K$19:$O$19),(INDEX('07 Uspora casu'!$K24:$O24,MATCH(M$52,'07 Uspora casu'!$K$19:$O$19,1)-1)/INDEX('07 Uspora casu'!$K24:$O24,MATCH(M$52,'07 Uspora casu'!$K$19:$O$19,1)))^(1/(INDEX('07 Uspora casu'!$K$19:$O$19,MATCH(M$52,'07 Uspora casu'!$K$19:$O$19,1))-INDEX('07 Uspora casu'!$K$19:$O$19,MATCH(M$52,'07 Uspora casu'!$K$19:$O$19,1)-1)))*L57,(INDEX('07 Uspora casu'!$K24:$O24,MATCH(M$52,'07 Uspora casu'!$K$19:$O$19,1))/INDEX('07 Uspora casu'!$K24:$O24,MATCH(M$52,'07 Uspora casu'!$K$19:$O$19,1)+1))^(1/(INDEX('07 Uspora casu'!$K$19:$O$19,MATCH(M$52,'07 Uspora casu'!$K$19:$O$19,1)+1)-INDEX('07 Uspora casu'!$K$19:$O$19,MATCH(M$52,'07 Uspora casu'!$K$19:$O$19,1))))*L57)))))</f>
        <v>3.8508013184000066E-2</v>
      </c>
      <c r="N57" s="48">
        <f>IF($E57="",0,IF('07 Uspora casu'!$D$2="Jazdný čas",IFERROR(INDEX('07 Uspora casu'!$K24:$O24,MATCH(N$52,'07 Uspora casu'!$K$19:$O$19,0))/60,IF(N$52&lt;MIN('07 Uspora casu'!$K$19:$O$19),('07 Uspora casu'!$K24/'07 Uspora casu'!$L24)^(1/('07 Uspora casu'!$L$19-'07 Uspora casu'!$K$19))*O57,IF(N$52&gt;MAX('07 Uspora casu'!$K$19:$O$19),(INDEX('07 Uspora casu'!$K24:$O24,MATCH(N$52,'07 Uspora casu'!$K$19:$O$19,1))/INDEX('07 Uspora casu'!$K24:$O24,MATCH(N$52,'07 Uspora casu'!$K$19:$O$19,1)-1))^(1/(INDEX('07 Uspora casu'!$K$19:$O$19,MATCH(N$52,'07 Uspora casu'!$K$19:$O$19,1))-INDEX('07 Uspora casu'!$K$19:$O$19,MATCH(N$52,'07 Uspora casu'!$K$19:$O$19,1)-1)))*M57,(INDEX('07 Uspora casu'!$K24:$O24,MATCH(N$52,'07 Uspora casu'!$K$19:$O$19,1)+1)/INDEX('07 Uspora casu'!$K24:$O24,MATCH(N$52,'07 Uspora casu'!$K$19:$O$19,1)))^(1/(INDEX('07 Uspora casu'!$K$19:$O$19,MATCH(N$52,'07 Uspora casu'!$K$19:$O$19,1)+1)-INDEX('07 Uspora casu'!$K$19:$O$19,MATCH(N$52,'07 Uspora casu'!$K$19:$O$19,1))))*M57))),IFERROR($E57/INDEX('07 Uspora casu'!$K24:$O24,MATCH(N$52,'07 Uspora casu'!$K$19:$O$19,0)),IF(N$52&lt;MIN('07 Uspora casu'!$K$19:$O$19),('07 Uspora casu'!$L24/'07 Uspora casu'!$K24)^(1/('07 Uspora casu'!$L$19-'07 Uspora casu'!$K$19))*O57,IF(N$52&gt;MAX('07 Uspora casu'!$K$19:$O$19),(INDEX('07 Uspora casu'!$K24:$O24,MATCH(N$52,'07 Uspora casu'!$K$19:$O$19,1)-1)/INDEX('07 Uspora casu'!$K24:$O24,MATCH(N$52,'07 Uspora casu'!$K$19:$O$19,1)))^(1/(INDEX('07 Uspora casu'!$K$19:$O$19,MATCH(N$52,'07 Uspora casu'!$K$19:$O$19,1))-INDEX('07 Uspora casu'!$K$19:$O$19,MATCH(N$52,'07 Uspora casu'!$K$19:$O$19,1)-1)))*M57,(INDEX('07 Uspora casu'!$K24:$O24,MATCH(N$52,'07 Uspora casu'!$K$19:$O$19,1))/INDEX('07 Uspora casu'!$K24:$O24,MATCH(N$52,'07 Uspora casu'!$K$19:$O$19,1)+1))^(1/(INDEX('07 Uspora casu'!$K$19:$O$19,MATCH(N$52,'07 Uspora casu'!$K$19:$O$19,1)+1)-INDEX('07 Uspora casu'!$K$19:$O$19,MATCH(N$52,'07 Uspora casu'!$K$19:$O$19,1))))*M57)))))</f>
        <v>3.8588714764553916E-2</v>
      </c>
      <c r="O57" s="48">
        <f>IF($E57="",0,IF('07 Uspora casu'!$D$2="Jazdný čas",IFERROR(INDEX('07 Uspora casu'!$K24:$O24,MATCH(O$52,'07 Uspora casu'!$K$19:$O$19,0))/60,IF(O$52&lt;MIN('07 Uspora casu'!$K$19:$O$19),('07 Uspora casu'!$K24/'07 Uspora casu'!$L24)^(1/('07 Uspora casu'!$L$19-'07 Uspora casu'!$K$19))*P57,IF(O$52&gt;MAX('07 Uspora casu'!$K$19:$O$19),(INDEX('07 Uspora casu'!$K24:$O24,MATCH(O$52,'07 Uspora casu'!$K$19:$O$19,1))/INDEX('07 Uspora casu'!$K24:$O24,MATCH(O$52,'07 Uspora casu'!$K$19:$O$19,1)-1))^(1/(INDEX('07 Uspora casu'!$K$19:$O$19,MATCH(O$52,'07 Uspora casu'!$K$19:$O$19,1))-INDEX('07 Uspora casu'!$K$19:$O$19,MATCH(O$52,'07 Uspora casu'!$K$19:$O$19,1)-1)))*N57,(INDEX('07 Uspora casu'!$K24:$O24,MATCH(O$52,'07 Uspora casu'!$K$19:$O$19,1)+1)/INDEX('07 Uspora casu'!$K24:$O24,MATCH(O$52,'07 Uspora casu'!$K$19:$O$19,1)))^(1/(INDEX('07 Uspora casu'!$K$19:$O$19,MATCH(O$52,'07 Uspora casu'!$K$19:$O$19,1)+1)-INDEX('07 Uspora casu'!$K$19:$O$19,MATCH(O$52,'07 Uspora casu'!$K$19:$O$19,1))))*N57))),IFERROR($E57/INDEX('07 Uspora casu'!$K24:$O24,MATCH(O$52,'07 Uspora casu'!$K$19:$O$19,0)),IF(O$52&lt;MIN('07 Uspora casu'!$K$19:$O$19),('07 Uspora casu'!$L24/'07 Uspora casu'!$K24)^(1/('07 Uspora casu'!$L$19-'07 Uspora casu'!$K$19))*P57,IF(O$52&gt;MAX('07 Uspora casu'!$K$19:$O$19),(INDEX('07 Uspora casu'!$K24:$O24,MATCH(O$52,'07 Uspora casu'!$K$19:$O$19,1)-1)/INDEX('07 Uspora casu'!$K24:$O24,MATCH(O$52,'07 Uspora casu'!$K$19:$O$19,1)))^(1/(INDEX('07 Uspora casu'!$K$19:$O$19,MATCH(O$52,'07 Uspora casu'!$K$19:$O$19,1))-INDEX('07 Uspora casu'!$K$19:$O$19,MATCH(O$52,'07 Uspora casu'!$K$19:$O$19,1)-1)))*N57,(INDEX('07 Uspora casu'!$K24:$O24,MATCH(O$52,'07 Uspora casu'!$K$19:$O$19,1))/INDEX('07 Uspora casu'!$K24:$O24,MATCH(O$52,'07 Uspora casu'!$K$19:$O$19,1)+1))^(1/(INDEX('07 Uspora casu'!$K$19:$O$19,MATCH(O$52,'07 Uspora casu'!$K$19:$O$19,1)+1)-INDEX('07 Uspora casu'!$K$19:$O$19,MATCH(O$52,'07 Uspora casu'!$K$19:$O$19,1))))*N57)))))</f>
        <v>3.8669585472117067E-2</v>
      </c>
      <c r="P57" s="48">
        <f>IF($E57="",0,IF('07 Uspora casu'!$D$2="Jazdný čas",IFERROR(INDEX('07 Uspora casu'!$K24:$O24,MATCH(P$52,'07 Uspora casu'!$K$19:$O$19,0))/60,IF(P$52&lt;MIN('07 Uspora casu'!$K$19:$O$19),('07 Uspora casu'!$K24/'07 Uspora casu'!$L24)^(1/('07 Uspora casu'!$L$19-'07 Uspora casu'!$K$19))*Q57,IF(P$52&gt;MAX('07 Uspora casu'!$K$19:$O$19),(INDEX('07 Uspora casu'!$K24:$O24,MATCH(P$52,'07 Uspora casu'!$K$19:$O$19,1))/INDEX('07 Uspora casu'!$K24:$O24,MATCH(P$52,'07 Uspora casu'!$K$19:$O$19,1)-1))^(1/(INDEX('07 Uspora casu'!$K$19:$O$19,MATCH(P$52,'07 Uspora casu'!$K$19:$O$19,1))-INDEX('07 Uspora casu'!$K$19:$O$19,MATCH(P$52,'07 Uspora casu'!$K$19:$O$19,1)-1)))*O57,(INDEX('07 Uspora casu'!$K24:$O24,MATCH(P$52,'07 Uspora casu'!$K$19:$O$19,1)+1)/INDEX('07 Uspora casu'!$K24:$O24,MATCH(P$52,'07 Uspora casu'!$K$19:$O$19,1)))^(1/(INDEX('07 Uspora casu'!$K$19:$O$19,MATCH(P$52,'07 Uspora casu'!$K$19:$O$19,1)+1)-INDEX('07 Uspora casu'!$K$19:$O$19,MATCH(P$52,'07 Uspora casu'!$K$19:$O$19,1))))*O57))),IFERROR($E57/INDEX('07 Uspora casu'!$K24:$O24,MATCH(P$52,'07 Uspora casu'!$K$19:$O$19,0)),IF(P$52&lt;MIN('07 Uspora casu'!$K$19:$O$19),('07 Uspora casu'!$L24/'07 Uspora casu'!$K24)^(1/('07 Uspora casu'!$L$19-'07 Uspora casu'!$K$19))*Q57,IF(P$52&gt;MAX('07 Uspora casu'!$K$19:$O$19),(INDEX('07 Uspora casu'!$K24:$O24,MATCH(P$52,'07 Uspora casu'!$K$19:$O$19,1)-1)/INDEX('07 Uspora casu'!$K24:$O24,MATCH(P$52,'07 Uspora casu'!$K$19:$O$19,1)))^(1/(INDEX('07 Uspora casu'!$K$19:$O$19,MATCH(P$52,'07 Uspora casu'!$K$19:$O$19,1))-INDEX('07 Uspora casu'!$K$19:$O$19,MATCH(P$52,'07 Uspora casu'!$K$19:$O$19,1)-1)))*O57,(INDEX('07 Uspora casu'!$K24:$O24,MATCH(P$52,'07 Uspora casu'!$K$19:$O$19,1))/INDEX('07 Uspora casu'!$K24:$O24,MATCH(P$52,'07 Uspora casu'!$K$19:$O$19,1)+1))^(1/(INDEX('07 Uspora casu'!$K$19:$O$19,MATCH(P$52,'07 Uspora casu'!$K$19:$O$19,1)+1)-INDEX('07 Uspora casu'!$K$19:$O$19,MATCH(P$52,'07 Uspora casu'!$K$19:$O$19,1))))*O57)))))</f>
        <v>3.8750625661130474E-2</v>
      </c>
      <c r="Q57" s="48">
        <f>IF($E57="",0,IF('07 Uspora casu'!$D$2="Jazdný čas",IFERROR(INDEX('07 Uspora casu'!$K24:$O24,MATCH(Q$52,'07 Uspora casu'!$K$19:$O$19,0))/60,IF(Q$52&lt;MIN('07 Uspora casu'!$K$19:$O$19),('07 Uspora casu'!$K24/'07 Uspora casu'!$L24)^(1/('07 Uspora casu'!$L$19-'07 Uspora casu'!$K$19))*R57,IF(Q$52&gt;MAX('07 Uspora casu'!$K$19:$O$19),(INDEX('07 Uspora casu'!$K24:$O24,MATCH(Q$52,'07 Uspora casu'!$K$19:$O$19,1))/INDEX('07 Uspora casu'!$K24:$O24,MATCH(Q$52,'07 Uspora casu'!$K$19:$O$19,1)-1))^(1/(INDEX('07 Uspora casu'!$K$19:$O$19,MATCH(Q$52,'07 Uspora casu'!$K$19:$O$19,1))-INDEX('07 Uspora casu'!$K$19:$O$19,MATCH(Q$52,'07 Uspora casu'!$K$19:$O$19,1)-1)))*P57,(INDEX('07 Uspora casu'!$K24:$O24,MATCH(Q$52,'07 Uspora casu'!$K$19:$O$19,1)+1)/INDEX('07 Uspora casu'!$K24:$O24,MATCH(Q$52,'07 Uspora casu'!$K$19:$O$19,1)))^(1/(INDEX('07 Uspora casu'!$K$19:$O$19,MATCH(Q$52,'07 Uspora casu'!$K$19:$O$19,1)+1)-INDEX('07 Uspora casu'!$K$19:$O$19,MATCH(Q$52,'07 Uspora casu'!$K$19:$O$19,1))))*P57))),IFERROR($E57/INDEX('07 Uspora casu'!$K24:$O24,MATCH(Q$52,'07 Uspora casu'!$K$19:$O$19,0)),IF(Q$52&lt;MIN('07 Uspora casu'!$K$19:$O$19),('07 Uspora casu'!$L24/'07 Uspora casu'!$K24)^(1/('07 Uspora casu'!$L$19-'07 Uspora casu'!$K$19))*R57,IF(Q$52&gt;MAX('07 Uspora casu'!$K$19:$O$19),(INDEX('07 Uspora casu'!$K24:$O24,MATCH(Q$52,'07 Uspora casu'!$K$19:$O$19,1)-1)/INDEX('07 Uspora casu'!$K24:$O24,MATCH(Q$52,'07 Uspora casu'!$K$19:$O$19,1)))^(1/(INDEX('07 Uspora casu'!$K$19:$O$19,MATCH(Q$52,'07 Uspora casu'!$K$19:$O$19,1))-INDEX('07 Uspora casu'!$K$19:$O$19,MATCH(Q$52,'07 Uspora casu'!$K$19:$O$19,1)-1)))*P57,(INDEX('07 Uspora casu'!$K24:$O24,MATCH(Q$52,'07 Uspora casu'!$K$19:$O$19,1))/INDEX('07 Uspora casu'!$K24:$O24,MATCH(Q$52,'07 Uspora casu'!$K$19:$O$19,1)+1))^(1/(INDEX('07 Uspora casu'!$K$19:$O$19,MATCH(Q$52,'07 Uspora casu'!$K$19:$O$19,1)+1)-INDEX('07 Uspora casu'!$K$19:$O$19,MATCH(Q$52,'07 Uspora casu'!$K$19:$O$19,1))))*P57)))))</f>
        <v>3.8831835686777921E-2</v>
      </c>
      <c r="R57" s="48">
        <f>IF($E57="",0,IF('07 Uspora casu'!$D$2="Jazdný čas",IFERROR(INDEX('07 Uspora casu'!$K24:$O24,MATCH(R$52,'07 Uspora casu'!$K$19:$O$19,0))/60,IF(R$52&lt;MIN('07 Uspora casu'!$K$19:$O$19),('07 Uspora casu'!$K24/'07 Uspora casu'!$L24)^(1/('07 Uspora casu'!$L$19-'07 Uspora casu'!$K$19))*S57,IF(R$52&gt;MAX('07 Uspora casu'!$K$19:$O$19),(INDEX('07 Uspora casu'!$K24:$O24,MATCH(R$52,'07 Uspora casu'!$K$19:$O$19,1))/INDEX('07 Uspora casu'!$K24:$O24,MATCH(R$52,'07 Uspora casu'!$K$19:$O$19,1)-1))^(1/(INDEX('07 Uspora casu'!$K$19:$O$19,MATCH(R$52,'07 Uspora casu'!$K$19:$O$19,1))-INDEX('07 Uspora casu'!$K$19:$O$19,MATCH(R$52,'07 Uspora casu'!$K$19:$O$19,1)-1)))*Q57,(INDEX('07 Uspora casu'!$K24:$O24,MATCH(R$52,'07 Uspora casu'!$K$19:$O$19,1)+1)/INDEX('07 Uspora casu'!$K24:$O24,MATCH(R$52,'07 Uspora casu'!$K$19:$O$19,1)))^(1/(INDEX('07 Uspora casu'!$K$19:$O$19,MATCH(R$52,'07 Uspora casu'!$K$19:$O$19,1)+1)-INDEX('07 Uspora casu'!$K$19:$O$19,MATCH(R$52,'07 Uspora casu'!$K$19:$O$19,1))))*Q57))),IFERROR($E57/INDEX('07 Uspora casu'!$K24:$O24,MATCH(R$52,'07 Uspora casu'!$K$19:$O$19,0)),IF(R$52&lt;MIN('07 Uspora casu'!$K$19:$O$19),('07 Uspora casu'!$L24/'07 Uspora casu'!$K24)^(1/('07 Uspora casu'!$L$19-'07 Uspora casu'!$K$19))*S57,IF(R$52&gt;MAX('07 Uspora casu'!$K$19:$O$19),(INDEX('07 Uspora casu'!$K24:$O24,MATCH(R$52,'07 Uspora casu'!$K$19:$O$19,1)-1)/INDEX('07 Uspora casu'!$K24:$O24,MATCH(R$52,'07 Uspora casu'!$K$19:$O$19,1)))^(1/(INDEX('07 Uspora casu'!$K$19:$O$19,MATCH(R$52,'07 Uspora casu'!$K$19:$O$19,1))-INDEX('07 Uspora casu'!$K$19:$O$19,MATCH(R$52,'07 Uspora casu'!$K$19:$O$19,1)-1)))*Q57,(INDEX('07 Uspora casu'!$K24:$O24,MATCH(R$52,'07 Uspora casu'!$K$19:$O$19,1))/INDEX('07 Uspora casu'!$K24:$O24,MATCH(R$52,'07 Uspora casu'!$K$19:$O$19,1)+1))^(1/(INDEX('07 Uspora casu'!$K$19:$O$19,MATCH(R$52,'07 Uspora casu'!$K$19:$O$19,1)+1)-INDEX('07 Uspora casu'!$K$19:$O$19,MATCH(R$52,'07 Uspora casu'!$K$19:$O$19,1))))*Q57)))))</f>
        <v>3.8929120868267587E-2</v>
      </c>
      <c r="S57" s="48">
        <f>IF($E57="",0,IF('07 Uspora casu'!$D$2="Jazdný čas",IFERROR(INDEX('07 Uspora casu'!$K24:$O24,MATCH(S$52,'07 Uspora casu'!$K$19:$O$19,0))/60,IF(S$52&lt;MIN('07 Uspora casu'!$K$19:$O$19),('07 Uspora casu'!$K24/'07 Uspora casu'!$L24)^(1/('07 Uspora casu'!$L$19-'07 Uspora casu'!$K$19))*T57,IF(S$52&gt;MAX('07 Uspora casu'!$K$19:$O$19),(INDEX('07 Uspora casu'!$K24:$O24,MATCH(S$52,'07 Uspora casu'!$K$19:$O$19,1))/INDEX('07 Uspora casu'!$K24:$O24,MATCH(S$52,'07 Uspora casu'!$K$19:$O$19,1)-1))^(1/(INDEX('07 Uspora casu'!$K$19:$O$19,MATCH(S$52,'07 Uspora casu'!$K$19:$O$19,1))-INDEX('07 Uspora casu'!$K$19:$O$19,MATCH(S$52,'07 Uspora casu'!$K$19:$O$19,1)-1)))*R57,(INDEX('07 Uspora casu'!$K24:$O24,MATCH(S$52,'07 Uspora casu'!$K$19:$O$19,1)+1)/INDEX('07 Uspora casu'!$K24:$O24,MATCH(S$52,'07 Uspora casu'!$K$19:$O$19,1)))^(1/(INDEX('07 Uspora casu'!$K$19:$O$19,MATCH(S$52,'07 Uspora casu'!$K$19:$O$19,1)+1)-INDEX('07 Uspora casu'!$K$19:$O$19,MATCH(S$52,'07 Uspora casu'!$K$19:$O$19,1))))*R57))),IFERROR($E57/INDEX('07 Uspora casu'!$K24:$O24,MATCH(S$52,'07 Uspora casu'!$K$19:$O$19,0)),IF(S$52&lt;MIN('07 Uspora casu'!$K$19:$O$19),('07 Uspora casu'!$L24/'07 Uspora casu'!$K24)^(1/('07 Uspora casu'!$L$19-'07 Uspora casu'!$K$19))*T57,IF(S$52&gt;MAX('07 Uspora casu'!$K$19:$O$19),(INDEX('07 Uspora casu'!$K24:$O24,MATCH(S$52,'07 Uspora casu'!$K$19:$O$19,1)-1)/INDEX('07 Uspora casu'!$K24:$O24,MATCH(S$52,'07 Uspora casu'!$K$19:$O$19,1)))^(1/(INDEX('07 Uspora casu'!$K$19:$O$19,MATCH(S$52,'07 Uspora casu'!$K$19:$O$19,1))-INDEX('07 Uspora casu'!$K$19:$O$19,MATCH(S$52,'07 Uspora casu'!$K$19:$O$19,1)-1)))*R57,(INDEX('07 Uspora casu'!$K24:$O24,MATCH(S$52,'07 Uspora casu'!$K$19:$O$19,1))/INDEX('07 Uspora casu'!$K24:$O24,MATCH(S$52,'07 Uspora casu'!$K$19:$O$19,1)+1))^(1/(INDEX('07 Uspora casu'!$K$19:$O$19,MATCH(S$52,'07 Uspora casu'!$K$19:$O$19,1)+1)-INDEX('07 Uspora casu'!$K$19:$O$19,MATCH(S$52,'07 Uspora casu'!$K$19:$O$19,1))))*R57)))))</f>
        <v>3.9026649777780149E-2</v>
      </c>
      <c r="T57" s="48">
        <f>IF($E57="",0,IF('07 Uspora casu'!$D$2="Jazdný čas",IFERROR(INDEX('07 Uspora casu'!$K24:$O24,MATCH(T$52,'07 Uspora casu'!$K$19:$O$19,0))/60,IF(T$52&lt;MIN('07 Uspora casu'!$K$19:$O$19),('07 Uspora casu'!$K24/'07 Uspora casu'!$L24)^(1/('07 Uspora casu'!$L$19-'07 Uspora casu'!$K$19))*U57,IF(T$52&gt;MAX('07 Uspora casu'!$K$19:$O$19),(INDEX('07 Uspora casu'!$K24:$O24,MATCH(T$52,'07 Uspora casu'!$K$19:$O$19,1))/INDEX('07 Uspora casu'!$K24:$O24,MATCH(T$52,'07 Uspora casu'!$K$19:$O$19,1)-1))^(1/(INDEX('07 Uspora casu'!$K$19:$O$19,MATCH(T$52,'07 Uspora casu'!$K$19:$O$19,1))-INDEX('07 Uspora casu'!$K$19:$O$19,MATCH(T$52,'07 Uspora casu'!$K$19:$O$19,1)-1)))*S57,(INDEX('07 Uspora casu'!$K24:$O24,MATCH(T$52,'07 Uspora casu'!$K$19:$O$19,1)+1)/INDEX('07 Uspora casu'!$K24:$O24,MATCH(T$52,'07 Uspora casu'!$K$19:$O$19,1)))^(1/(INDEX('07 Uspora casu'!$K$19:$O$19,MATCH(T$52,'07 Uspora casu'!$K$19:$O$19,1)+1)-INDEX('07 Uspora casu'!$K$19:$O$19,MATCH(T$52,'07 Uspora casu'!$K$19:$O$19,1))))*S57))),IFERROR($E57/INDEX('07 Uspora casu'!$K24:$O24,MATCH(T$52,'07 Uspora casu'!$K$19:$O$19,0)),IF(T$52&lt;MIN('07 Uspora casu'!$K$19:$O$19),('07 Uspora casu'!$L24/'07 Uspora casu'!$K24)^(1/('07 Uspora casu'!$L$19-'07 Uspora casu'!$K$19))*U57,IF(T$52&gt;MAX('07 Uspora casu'!$K$19:$O$19),(INDEX('07 Uspora casu'!$K24:$O24,MATCH(T$52,'07 Uspora casu'!$K$19:$O$19,1)-1)/INDEX('07 Uspora casu'!$K24:$O24,MATCH(T$52,'07 Uspora casu'!$K$19:$O$19,1)))^(1/(INDEX('07 Uspora casu'!$K$19:$O$19,MATCH(T$52,'07 Uspora casu'!$K$19:$O$19,1))-INDEX('07 Uspora casu'!$K$19:$O$19,MATCH(T$52,'07 Uspora casu'!$K$19:$O$19,1)-1)))*S57,(INDEX('07 Uspora casu'!$K24:$O24,MATCH(T$52,'07 Uspora casu'!$K$19:$O$19,1))/INDEX('07 Uspora casu'!$K24:$O24,MATCH(T$52,'07 Uspora casu'!$K$19:$O$19,1)+1))^(1/(INDEX('07 Uspora casu'!$K$19:$O$19,MATCH(T$52,'07 Uspora casu'!$K$19:$O$19,1)+1)-INDEX('07 Uspora casu'!$K$19:$O$19,MATCH(T$52,'07 Uspora casu'!$K$19:$O$19,1))))*S57)))))</f>
        <v>3.9124423025926065E-2</v>
      </c>
      <c r="U57" s="48">
        <f>IF($E57="",0,IF('07 Uspora casu'!$D$2="Jazdný čas",IFERROR(INDEX('07 Uspora casu'!$K24:$O24,MATCH(U$52,'07 Uspora casu'!$K$19:$O$19,0))/60,IF(U$52&lt;MIN('07 Uspora casu'!$K$19:$O$19),('07 Uspora casu'!$K24/'07 Uspora casu'!$L24)^(1/('07 Uspora casu'!$L$19-'07 Uspora casu'!$K$19))*V57,IF(U$52&gt;MAX('07 Uspora casu'!$K$19:$O$19),(INDEX('07 Uspora casu'!$K24:$O24,MATCH(U$52,'07 Uspora casu'!$K$19:$O$19,1))/INDEX('07 Uspora casu'!$K24:$O24,MATCH(U$52,'07 Uspora casu'!$K$19:$O$19,1)-1))^(1/(INDEX('07 Uspora casu'!$K$19:$O$19,MATCH(U$52,'07 Uspora casu'!$K$19:$O$19,1))-INDEX('07 Uspora casu'!$K$19:$O$19,MATCH(U$52,'07 Uspora casu'!$K$19:$O$19,1)-1)))*T57,(INDEX('07 Uspora casu'!$K24:$O24,MATCH(U$52,'07 Uspora casu'!$K$19:$O$19,1)+1)/INDEX('07 Uspora casu'!$K24:$O24,MATCH(U$52,'07 Uspora casu'!$K$19:$O$19,1)))^(1/(INDEX('07 Uspora casu'!$K$19:$O$19,MATCH(U$52,'07 Uspora casu'!$K$19:$O$19,1)+1)-INDEX('07 Uspora casu'!$K$19:$O$19,MATCH(U$52,'07 Uspora casu'!$K$19:$O$19,1))))*T57))),IFERROR($E57/INDEX('07 Uspora casu'!$K24:$O24,MATCH(U$52,'07 Uspora casu'!$K$19:$O$19,0)),IF(U$52&lt;MIN('07 Uspora casu'!$K$19:$O$19),('07 Uspora casu'!$L24/'07 Uspora casu'!$K24)^(1/('07 Uspora casu'!$L$19-'07 Uspora casu'!$K$19))*V57,IF(U$52&gt;MAX('07 Uspora casu'!$K$19:$O$19),(INDEX('07 Uspora casu'!$K24:$O24,MATCH(U$52,'07 Uspora casu'!$K$19:$O$19,1)-1)/INDEX('07 Uspora casu'!$K24:$O24,MATCH(U$52,'07 Uspora casu'!$K$19:$O$19,1)))^(1/(INDEX('07 Uspora casu'!$K$19:$O$19,MATCH(U$52,'07 Uspora casu'!$K$19:$O$19,1))-INDEX('07 Uspora casu'!$K$19:$O$19,MATCH(U$52,'07 Uspora casu'!$K$19:$O$19,1)-1)))*T57,(INDEX('07 Uspora casu'!$K24:$O24,MATCH(U$52,'07 Uspora casu'!$K$19:$O$19,1))/INDEX('07 Uspora casu'!$K24:$O24,MATCH(U$52,'07 Uspora casu'!$K$19:$O$19,1)+1))^(1/(INDEX('07 Uspora casu'!$K$19:$O$19,MATCH(U$52,'07 Uspora casu'!$K$19:$O$19,1)+1)-INDEX('07 Uspora casu'!$K$19:$O$19,MATCH(U$52,'07 Uspora casu'!$K$19:$O$19,1))))*T57)))))</f>
        <v>3.9222441224845556E-2</v>
      </c>
      <c r="V57" s="48">
        <f>IF($E57="",0,IF('07 Uspora casu'!$D$2="Jazdný čas",IFERROR(INDEX('07 Uspora casu'!$K24:$O24,MATCH(V$52,'07 Uspora casu'!$K$19:$O$19,0))/60,IF(V$52&lt;MIN('07 Uspora casu'!$K$19:$O$19),('07 Uspora casu'!$K24/'07 Uspora casu'!$L24)^(1/('07 Uspora casu'!$L$19-'07 Uspora casu'!$K$19))*W57,IF(V$52&gt;MAX('07 Uspora casu'!$K$19:$O$19),(INDEX('07 Uspora casu'!$K24:$O24,MATCH(V$52,'07 Uspora casu'!$K$19:$O$19,1))/INDEX('07 Uspora casu'!$K24:$O24,MATCH(V$52,'07 Uspora casu'!$K$19:$O$19,1)-1))^(1/(INDEX('07 Uspora casu'!$K$19:$O$19,MATCH(V$52,'07 Uspora casu'!$K$19:$O$19,1))-INDEX('07 Uspora casu'!$K$19:$O$19,MATCH(V$52,'07 Uspora casu'!$K$19:$O$19,1)-1)))*U57,(INDEX('07 Uspora casu'!$K24:$O24,MATCH(V$52,'07 Uspora casu'!$K$19:$O$19,1)+1)/INDEX('07 Uspora casu'!$K24:$O24,MATCH(V$52,'07 Uspora casu'!$K$19:$O$19,1)))^(1/(INDEX('07 Uspora casu'!$K$19:$O$19,MATCH(V$52,'07 Uspora casu'!$K$19:$O$19,1)+1)-INDEX('07 Uspora casu'!$K$19:$O$19,MATCH(V$52,'07 Uspora casu'!$K$19:$O$19,1))))*U57))),IFERROR($E57/INDEX('07 Uspora casu'!$K24:$O24,MATCH(V$52,'07 Uspora casu'!$K$19:$O$19,0)),IF(V$52&lt;MIN('07 Uspora casu'!$K$19:$O$19),('07 Uspora casu'!$L24/'07 Uspora casu'!$K24)^(1/('07 Uspora casu'!$L$19-'07 Uspora casu'!$K$19))*W57,IF(V$52&gt;MAX('07 Uspora casu'!$K$19:$O$19),(INDEX('07 Uspora casu'!$K24:$O24,MATCH(V$52,'07 Uspora casu'!$K$19:$O$19,1)-1)/INDEX('07 Uspora casu'!$K24:$O24,MATCH(V$52,'07 Uspora casu'!$K$19:$O$19,1)))^(1/(INDEX('07 Uspora casu'!$K$19:$O$19,MATCH(V$52,'07 Uspora casu'!$K$19:$O$19,1))-INDEX('07 Uspora casu'!$K$19:$O$19,MATCH(V$52,'07 Uspora casu'!$K$19:$O$19,1)-1)))*U57,(INDEX('07 Uspora casu'!$K24:$O24,MATCH(V$52,'07 Uspora casu'!$K$19:$O$19,1))/INDEX('07 Uspora casu'!$K24:$O24,MATCH(V$52,'07 Uspora casu'!$K$19:$O$19,1)+1))^(1/(INDEX('07 Uspora casu'!$K$19:$O$19,MATCH(V$52,'07 Uspora casu'!$K$19:$O$19,1)+1)-INDEX('07 Uspora casu'!$K$19:$O$19,MATCH(V$52,'07 Uspora casu'!$K$19:$O$19,1))))*U57)))))</f>
        <v>3.9320704988212427E-2</v>
      </c>
      <c r="W57" s="48">
        <f>IF($E57="",0,IF('07 Uspora casu'!$D$2="Jazdný čas",IFERROR(INDEX('07 Uspora casu'!$K24:$O24,MATCH(W$52,'07 Uspora casu'!$K$19:$O$19,0))/60,IF(W$52&lt;MIN('07 Uspora casu'!$K$19:$O$19),('07 Uspora casu'!$K24/'07 Uspora casu'!$L24)^(1/('07 Uspora casu'!$L$19-'07 Uspora casu'!$K$19))*X57,IF(W$52&gt;MAX('07 Uspora casu'!$K$19:$O$19),(INDEX('07 Uspora casu'!$K24:$O24,MATCH(W$52,'07 Uspora casu'!$K$19:$O$19,1))/INDEX('07 Uspora casu'!$K24:$O24,MATCH(W$52,'07 Uspora casu'!$K$19:$O$19,1)-1))^(1/(INDEX('07 Uspora casu'!$K$19:$O$19,MATCH(W$52,'07 Uspora casu'!$K$19:$O$19,1))-INDEX('07 Uspora casu'!$K$19:$O$19,MATCH(W$52,'07 Uspora casu'!$K$19:$O$19,1)-1)))*V57,(INDEX('07 Uspora casu'!$K24:$O24,MATCH(W$52,'07 Uspora casu'!$K$19:$O$19,1)+1)/INDEX('07 Uspora casu'!$K24:$O24,MATCH(W$52,'07 Uspora casu'!$K$19:$O$19,1)))^(1/(INDEX('07 Uspora casu'!$K$19:$O$19,MATCH(W$52,'07 Uspora casu'!$K$19:$O$19,1)+1)-INDEX('07 Uspora casu'!$K$19:$O$19,MATCH(W$52,'07 Uspora casu'!$K$19:$O$19,1))))*V57))),IFERROR($E57/INDEX('07 Uspora casu'!$K24:$O24,MATCH(W$52,'07 Uspora casu'!$K$19:$O$19,0)),IF(W$52&lt;MIN('07 Uspora casu'!$K$19:$O$19),('07 Uspora casu'!$L24/'07 Uspora casu'!$K24)^(1/('07 Uspora casu'!$L$19-'07 Uspora casu'!$K$19))*X57,IF(W$52&gt;MAX('07 Uspora casu'!$K$19:$O$19),(INDEX('07 Uspora casu'!$K24:$O24,MATCH(W$52,'07 Uspora casu'!$K$19:$O$19,1)-1)/INDEX('07 Uspora casu'!$K24:$O24,MATCH(W$52,'07 Uspora casu'!$K$19:$O$19,1)))^(1/(INDEX('07 Uspora casu'!$K$19:$O$19,MATCH(W$52,'07 Uspora casu'!$K$19:$O$19,1))-INDEX('07 Uspora casu'!$K$19:$O$19,MATCH(W$52,'07 Uspora casu'!$K$19:$O$19,1)-1)))*V57,(INDEX('07 Uspora casu'!$K24:$O24,MATCH(W$52,'07 Uspora casu'!$K$19:$O$19,1))/INDEX('07 Uspora casu'!$K24:$O24,MATCH(W$52,'07 Uspora casu'!$K$19:$O$19,1)+1))^(1/(INDEX('07 Uspora casu'!$K$19:$O$19,MATCH(W$52,'07 Uspora casu'!$K$19:$O$19,1)+1)-INDEX('07 Uspora casu'!$K$19:$O$19,MATCH(W$52,'07 Uspora casu'!$K$19:$O$19,1))))*V57)))))</f>
        <v>3.9419214931237921E-2</v>
      </c>
      <c r="X57" s="48">
        <f>IF($E57="",0,IF('07 Uspora casu'!$D$2="Jazdný čas",IFERROR(INDEX('07 Uspora casu'!$K24:$O24,MATCH(X$52,'07 Uspora casu'!$K$19:$O$19,0))/60,IF(X$52&lt;MIN('07 Uspora casu'!$K$19:$O$19),('07 Uspora casu'!$K24/'07 Uspora casu'!$L24)^(1/('07 Uspora casu'!$L$19-'07 Uspora casu'!$K$19))*Y57,IF(X$52&gt;MAX('07 Uspora casu'!$K$19:$O$19),(INDEX('07 Uspora casu'!$K24:$O24,MATCH(X$52,'07 Uspora casu'!$K$19:$O$19,1))/INDEX('07 Uspora casu'!$K24:$O24,MATCH(X$52,'07 Uspora casu'!$K$19:$O$19,1)-1))^(1/(INDEX('07 Uspora casu'!$K$19:$O$19,MATCH(X$52,'07 Uspora casu'!$K$19:$O$19,1))-INDEX('07 Uspora casu'!$K$19:$O$19,MATCH(X$52,'07 Uspora casu'!$K$19:$O$19,1)-1)))*W57,(INDEX('07 Uspora casu'!$K24:$O24,MATCH(X$52,'07 Uspora casu'!$K$19:$O$19,1)+1)/INDEX('07 Uspora casu'!$K24:$O24,MATCH(X$52,'07 Uspora casu'!$K$19:$O$19,1)))^(1/(INDEX('07 Uspora casu'!$K$19:$O$19,MATCH(X$52,'07 Uspora casu'!$K$19:$O$19,1)+1)-INDEX('07 Uspora casu'!$K$19:$O$19,MATCH(X$52,'07 Uspora casu'!$K$19:$O$19,1))))*W57))),IFERROR($E57/INDEX('07 Uspora casu'!$K24:$O24,MATCH(X$52,'07 Uspora casu'!$K$19:$O$19,0)),IF(X$52&lt;MIN('07 Uspora casu'!$K$19:$O$19),('07 Uspora casu'!$L24/'07 Uspora casu'!$K24)^(1/('07 Uspora casu'!$L$19-'07 Uspora casu'!$K$19))*Y57,IF(X$52&gt;MAX('07 Uspora casu'!$K$19:$O$19),(INDEX('07 Uspora casu'!$K24:$O24,MATCH(X$52,'07 Uspora casu'!$K$19:$O$19,1)-1)/INDEX('07 Uspora casu'!$K24:$O24,MATCH(X$52,'07 Uspora casu'!$K$19:$O$19,1)))^(1/(INDEX('07 Uspora casu'!$K$19:$O$19,MATCH(X$52,'07 Uspora casu'!$K$19:$O$19,1))-INDEX('07 Uspora casu'!$K$19:$O$19,MATCH(X$52,'07 Uspora casu'!$K$19:$O$19,1)-1)))*W57,(INDEX('07 Uspora casu'!$K24:$O24,MATCH(X$52,'07 Uspora casu'!$K$19:$O$19,1))/INDEX('07 Uspora casu'!$K24:$O24,MATCH(X$52,'07 Uspora casu'!$K$19:$O$19,1)+1))^(1/(INDEX('07 Uspora casu'!$K$19:$O$19,MATCH(X$52,'07 Uspora casu'!$K$19:$O$19,1)+1)-INDEX('07 Uspora casu'!$K$19:$O$19,MATCH(X$52,'07 Uspora casu'!$K$19:$O$19,1))))*W57)))))</f>
        <v>3.9517971670674563E-2</v>
      </c>
      <c r="Y57" s="48">
        <f>IF($E57="",0,IF('07 Uspora casu'!$D$2="Jazdný čas",IFERROR(INDEX('07 Uspora casu'!$K24:$O24,MATCH(Y$52,'07 Uspora casu'!$K$19:$O$19,0))/60,IF(Y$52&lt;MIN('07 Uspora casu'!$K$19:$O$19),('07 Uspora casu'!$K24/'07 Uspora casu'!$L24)^(1/('07 Uspora casu'!$L$19-'07 Uspora casu'!$K$19))*Z57,IF(Y$52&gt;MAX('07 Uspora casu'!$K$19:$O$19),(INDEX('07 Uspora casu'!$K24:$O24,MATCH(Y$52,'07 Uspora casu'!$K$19:$O$19,1))/INDEX('07 Uspora casu'!$K24:$O24,MATCH(Y$52,'07 Uspora casu'!$K$19:$O$19,1)-1))^(1/(INDEX('07 Uspora casu'!$K$19:$O$19,MATCH(Y$52,'07 Uspora casu'!$K$19:$O$19,1))-INDEX('07 Uspora casu'!$K$19:$O$19,MATCH(Y$52,'07 Uspora casu'!$K$19:$O$19,1)-1)))*X57,(INDEX('07 Uspora casu'!$K24:$O24,MATCH(Y$52,'07 Uspora casu'!$K$19:$O$19,1)+1)/INDEX('07 Uspora casu'!$K24:$O24,MATCH(Y$52,'07 Uspora casu'!$K$19:$O$19,1)))^(1/(INDEX('07 Uspora casu'!$K$19:$O$19,MATCH(Y$52,'07 Uspora casu'!$K$19:$O$19,1)+1)-INDEX('07 Uspora casu'!$K$19:$O$19,MATCH(Y$52,'07 Uspora casu'!$K$19:$O$19,1))))*X57))),IFERROR($E57/INDEX('07 Uspora casu'!$K24:$O24,MATCH(Y$52,'07 Uspora casu'!$K$19:$O$19,0)),IF(Y$52&lt;MIN('07 Uspora casu'!$K$19:$O$19),('07 Uspora casu'!$L24/'07 Uspora casu'!$K24)^(1/('07 Uspora casu'!$L$19-'07 Uspora casu'!$K$19))*Z57,IF(Y$52&gt;MAX('07 Uspora casu'!$K$19:$O$19),(INDEX('07 Uspora casu'!$K24:$O24,MATCH(Y$52,'07 Uspora casu'!$K$19:$O$19,1)-1)/INDEX('07 Uspora casu'!$K24:$O24,MATCH(Y$52,'07 Uspora casu'!$K$19:$O$19,1)))^(1/(INDEX('07 Uspora casu'!$K$19:$O$19,MATCH(Y$52,'07 Uspora casu'!$K$19:$O$19,1))-INDEX('07 Uspora casu'!$K$19:$O$19,MATCH(Y$52,'07 Uspora casu'!$K$19:$O$19,1)-1)))*X57,(INDEX('07 Uspora casu'!$K24:$O24,MATCH(Y$52,'07 Uspora casu'!$K$19:$O$19,1))/INDEX('07 Uspora casu'!$K24:$O24,MATCH(Y$52,'07 Uspora casu'!$K$19:$O$19,1)+1))^(1/(INDEX('07 Uspora casu'!$K$19:$O$19,MATCH(Y$52,'07 Uspora casu'!$K$19:$O$19,1)+1)-INDEX('07 Uspora casu'!$K$19:$O$19,MATCH(Y$52,'07 Uspora casu'!$K$19:$O$19,1))))*X57)))))</f>
        <v>3.9616975824820023E-2</v>
      </c>
      <c r="Z57" s="48">
        <f>IF($E57="",0,IF('07 Uspora casu'!$D$2="Jazdný čas",IFERROR(INDEX('07 Uspora casu'!$K24:$O24,MATCH(Z$52,'07 Uspora casu'!$K$19:$O$19,0))/60,IF(Z$52&lt;MIN('07 Uspora casu'!$K$19:$O$19),('07 Uspora casu'!$K24/'07 Uspora casu'!$L24)^(1/('07 Uspora casu'!$L$19-'07 Uspora casu'!$K$19))*AA57,IF(Z$52&gt;MAX('07 Uspora casu'!$K$19:$O$19),(INDEX('07 Uspora casu'!$K24:$O24,MATCH(Z$52,'07 Uspora casu'!$K$19:$O$19,1))/INDEX('07 Uspora casu'!$K24:$O24,MATCH(Z$52,'07 Uspora casu'!$K$19:$O$19,1)-1))^(1/(INDEX('07 Uspora casu'!$K$19:$O$19,MATCH(Z$52,'07 Uspora casu'!$K$19:$O$19,1))-INDEX('07 Uspora casu'!$K$19:$O$19,MATCH(Z$52,'07 Uspora casu'!$K$19:$O$19,1)-1)))*Y57,(INDEX('07 Uspora casu'!$K24:$O24,MATCH(Z$52,'07 Uspora casu'!$K$19:$O$19,1)+1)/INDEX('07 Uspora casu'!$K24:$O24,MATCH(Z$52,'07 Uspora casu'!$K$19:$O$19,1)))^(1/(INDEX('07 Uspora casu'!$K$19:$O$19,MATCH(Z$52,'07 Uspora casu'!$K$19:$O$19,1)+1)-INDEX('07 Uspora casu'!$K$19:$O$19,MATCH(Z$52,'07 Uspora casu'!$K$19:$O$19,1))))*Y57))),IFERROR($E57/INDEX('07 Uspora casu'!$K24:$O24,MATCH(Z$52,'07 Uspora casu'!$K$19:$O$19,0)),IF(Z$52&lt;MIN('07 Uspora casu'!$K$19:$O$19),('07 Uspora casu'!$L24/'07 Uspora casu'!$K24)^(1/('07 Uspora casu'!$L$19-'07 Uspora casu'!$K$19))*AA57,IF(Z$52&gt;MAX('07 Uspora casu'!$K$19:$O$19),(INDEX('07 Uspora casu'!$K24:$O24,MATCH(Z$52,'07 Uspora casu'!$K$19:$O$19,1)-1)/INDEX('07 Uspora casu'!$K24:$O24,MATCH(Z$52,'07 Uspora casu'!$K$19:$O$19,1)))^(1/(INDEX('07 Uspora casu'!$K$19:$O$19,MATCH(Z$52,'07 Uspora casu'!$K$19:$O$19,1))-INDEX('07 Uspora casu'!$K$19:$O$19,MATCH(Z$52,'07 Uspora casu'!$K$19:$O$19,1)-1)))*Y57,(INDEX('07 Uspora casu'!$K24:$O24,MATCH(Z$52,'07 Uspora casu'!$K$19:$O$19,1))/INDEX('07 Uspora casu'!$K24:$O24,MATCH(Z$52,'07 Uspora casu'!$K$19:$O$19,1)+1))^(1/(INDEX('07 Uspora casu'!$K$19:$O$19,MATCH(Z$52,'07 Uspora casu'!$K$19:$O$19,1)+1)-INDEX('07 Uspora casu'!$K$19:$O$19,MATCH(Z$52,'07 Uspora casu'!$K$19:$O$19,1))))*Y57)))))</f>
        <v>3.9716228013520996E-2</v>
      </c>
      <c r="AA57" s="48">
        <f>IF($E57="",0,IF('07 Uspora casu'!$D$2="Jazdný čas",IFERROR(INDEX('07 Uspora casu'!$K24:$O24,MATCH(AA$52,'07 Uspora casu'!$K$19:$O$19,0))/60,IF(AA$52&lt;MIN('07 Uspora casu'!$K$19:$O$19),('07 Uspora casu'!$K24/'07 Uspora casu'!$L24)^(1/('07 Uspora casu'!$L$19-'07 Uspora casu'!$K$19))*AB57,IF(AA$52&gt;MAX('07 Uspora casu'!$K$19:$O$19),(INDEX('07 Uspora casu'!$K24:$O24,MATCH(AA$52,'07 Uspora casu'!$K$19:$O$19,1))/INDEX('07 Uspora casu'!$K24:$O24,MATCH(AA$52,'07 Uspora casu'!$K$19:$O$19,1)-1))^(1/(INDEX('07 Uspora casu'!$K$19:$O$19,MATCH(AA$52,'07 Uspora casu'!$K$19:$O$19,1))-INDEX('07 Uspora casu'!$K$19:$O$19,MATCH(AA$52,'07 Uspora casu'!$K$19:$O$19,1)-1)))*Z57,(INDEX('07 Uspora casu'!$K24:$O24,MATCH(AA$52,'07 Uspora casu'!$K$19:$O$19,1)+1)/INDEX('07 Uspora casu'!$K24:$O24,MATCH(AA$52,'07 Uspora casu'!$K$19:$O$19,1)))^(1/(INDEX('07 Uspora casu'!$K$19:$O$19,MATCH(AA$52,'07 Uspora casu'!$K$19:$O$19,1)+1)-INDEX('07 Uspora casu'!$K$19:$O$19,MATCH(AA$52,'07 Uspora casu'!$K$19:$O$19,1))))*Z57))),IFERROR($E57/INDEX('07 Uspora casu'!$K24:$O24,MATCH(AA$52,'07 Uspora casu'!$K$19:$O$19,0)),IF(AA$52&lt;MIN('07 Uspora casu'!$K$19:$O$19),('07 Uspora casu'!$L24/'07 Uspora casu'!$K24)^(1/('07 Uspora casu'!$L$19-'07 Uspora casu'!$K$19))*AB57,IF(AA$52&gt;MAX('07 Uspora casu'!$K$19:$O$19),(INDEX('07 Uspora casu'!$K24:$O24,MATCH(AA$52,'07 Uspora casu'!$K$19:$O$19,1)-1)/INDEX('07 Uspora casu'!$K24:$O24,MATCH(AA$52,'07 Uspora casu'!$K$19:$O$19,1)))^(1/(INDEX('07 Uspora casu'!$K$19:$O$19,MATCH(AA$52,'07 Uspora casu'!$K$19:$O$19,1))-INDEX('07 Uspora casu'!$K$19:$O$19,MATCH(AA$52,'07 Uspora casu'!$K$19:$O$19,1)-1)))*Z57,(INDEX('07 Uspora casu'!$K24:$O24,MATCH(AA$52,'07 Uspora casu'!$K$19:$O$19,1))/INDEX('07 Uspora casu'!$K24:$O24,MATCH(AA$52,'07 Uspora casu'!$K$19:$O$19,1)+1))^(1/(INDEX('07 Uspora casu'!$K$19:$O$19,MATCH(AA$52,'07 Uspora casu'!$K$19:$O$19,1)+1)-INDEX('07 Uspora casu'!$K$19:$O$19,MATCH(AA$52,'07 Uspora casu'!$K$19:$O$19,1))))*Z57)))))</f>
        <v>3.9815728858177031E-2</v>
      </c>
      <c r="AB57" s="48">
        <f>IF($E57="",0,IF('07 Uspora casu'!$D$2="Jazdný čas",IFERROR(INDEX('07 Uspora casu'!$K24:$O24,MATCH(AB$52,'07 Uspora casu'!$K$19:$O$19,0))/60,IF(AB$52&lt;MIN('07 Uspora casu'!$K$19:$O$19),('07 Uspora casu'!$K24/'07 Uspora casu'!$L24)^(1/('07 Uspora casu'!$L$19-'07 Uspora casu'!$K$19))*AC57,IF(AB$52&gt;MAX('07 Uspora casu'!$K$19:$O$19),(INDEX('07 Uspora casu'!$K24:$O24,MATCH(AB$52,'07 Uspora casu'!$K$19:$O$19,1))/INDEX('07 Uspora casu'!$K24:$O24,MATCH(AB$52,'07 Uspora casu'!$K$19:$O$19,1)-1))^(1/(INDEX('07 Uspora casu'!$K$19:$O$19,MATCH(AB$52,'07 Uspora casu'!$K$19:$O$19,1))-INDEX('07 Uspora casu'!$K$19:$O$19,MATCH(AB$52,'07 Uspora casu'!$K$19:$O$19,1)-1)))*AA57,(INDEX('07 Uspora casu'!$K24:$O24,MATCH(AB$52,'07 Uspora casu'!$K$19:$O$19,1)+1)/INDEX('07 Uspora casu'!$K24:$O24,MATCH(AB$52,'07 Uspora casu'!$K$19:$O$19,1)))^(1/(INDEX('07 Uspora casu'!$K$19:$O$19,MATCH(AB$52,'07 Uspora casu'!$K$19:$O$19,1)+1)-INDEX('07 Uspora casu'!$K$19:$O$19,MATCH(AB$52,'07 Uspora casu'!$K$19:$O$19,1))))*AA57))),IFERROR($E57/INDEX('07 Uspora casu'!$K24:$O24,MATCH(AB$52,'07 Uspora casu'!$K$19:$O$19,0)),IF(AB$52&lt;MIN('07 Uspora casu'!$K$19:$O$19),('07 Uspora casu'!$L24/'07 Uspora casu'!$K24)^(1/('07 Uspora casu'!$L$19-'07 Uspora casu'!$K$19))*AC57,IF(AB$52&gt;MAX('07 Uspora casu'!$K$19:$O$19),(INDEX('07 Uspora casu'!$K24:$O24,MATCH(AB$52,'07 Uspora casu'!$K$19:$O$19,1)-1)/INDEX('07 Uspora casu'!$K24:$O24,MATCH(AB$52,'07 Uspora casu'!$K$19:$O$19,1)))^(1/(INDEX('07 Uspora casu'!$K$19:$O$19,MATCH(AB$52,'07 Uspora casu'!$K$19:$O$19,1))-INDEX('07 Uspora casu'!$K$19:$O$19,MATCH(AB$52,'07 Uspora casu'!$K$19:$O$19,1)-1)))*AA57,(INDEX('07 Uspora casu'!$K24:$O24,MATCH(AB$52,'07 Uspora casu'!$K$19:$O$19,1))/INDEX('07 Uspora casu'!$K24:$O24,MATCH(AB$52,'07 Uspora casu'!$K$19:$O$19,1)+1))^(1/(INDEX('07 Uspora casu'!$K$19:$O$19,MATCH(AB$52,'07 Uspora casu'!$K$19:$O$19,1)+1)-INDEX('07 Uspora casu'!$K$19:$O$19,MATCH(AB$52,'07 Uspora casu'!$K$19:$O$19,1))))*AA57)))))</f>
        <v>3.9959496474720461E-2</v>
      </c>
      <c r="AC57" s="48">
        <f>IF($E57="",0,IF('07 Uspora casu'!$D$2="Jazdný čas",IFERROR(INDEX('07 Uspora casu'!$K24:$O24,MATCH(AC$52,'07 Uspora casu'!$K$19:$O$19,0))/60,IF(AC$52&lt;MIN('07 Uspora casu'!$K$19:$O$19),('07 Uspora casu'!$K24/'07 Uspora casu'!$L24)^(1/('07 Uspora casu'!$L$19-'07 Uspora casu'!$K$19))*AD57,IF(AC$52&gt;MAX('07 Uspora casu'!$K$19:$O$19),(INDEX('07 Uspora casu'!$K24:$O24,MATCH(AC$52,'07 Uspora casu'!$K$19:$O$19,1))/INDEX('07 Uspora casu'!$K24:$O24,MATCH(AC$52,'07 Uspora casu'!$K$19:$O$19,1)-1))^(1/(INDEX('07 Uspora casu'!$K$19:$O$19,MATCH(AC$52,'07 Uspora casu'!$K$19:$O$19,1))-INDEX('07 Uspora casu'!$K$19:$O$19,MATCH(AC$52,'07 Uspora casu'!$K$19:$O$19,1)-1)))*AB57,(INDEX('07 Uspora casu'!$K24:$O24,MATCH(AC$52,'07 Uspora casu'!$K$19:$O$19,1)+1)/INDEX('07 Uspora casu'!$K24:$O24,MATCH(AC$52,'07 Uspora casu'!$K$19:$O$19,1)))^(1/(INDEX('07 Uspora casu'!$K$19:$O$19,MATCH(AC$52,'07 Uspora casu'!$K$19:$O$19,1)+1)-INDEX('07 Uspora casu'!$K$19:$O$19,MATCH(AC$52,'07 Uspora casu'!$K$19:$O$19,1))))*AB57))),IFERROR($E57/INDEX('07 Uspora casu'!$K24:$O24,MATCH(AC$52,'07 Uspora casu'!$K$19:$O$19,0)),IF(AC$52&lt;MIN('07 Uspora casu'!$K$19:$O$19),('07 Uspora casu'!$L24/'07 Uspora casu'!$K24)^(1/('07 Uspora casu'!$L$19-'07 Uspora casu'!$K$19))*AD57,IF(AC$52&gt;MAX('07 Uspora casu'!$K$19:$O$19),(INDEX('07 Uspora casu'!$K24:$O24,MATCH(AC$52,'07 Uspora casu'!$K$19:$O$19,1)-1)/INDEX('07 Uspora casu'!$K24:$O24,MATCH(AC$52,'07 Uspora casu'!$K$19:$O$19,1)))^(1/(INDEX('07 Uspora casu'!$K$19:$O$19,MATCH(AC$52,'07 Uspora casu'!$K$19:$O$19,1))-INDEX('07 Uspora casu'!$K$19:$O$19,MATCH(AC$52,'07 Uspora casu'!$K$19:$O$19,1)-1)))*AB57,(INDEX('07 Uspora casu'!$K24:$O24,MATCH(AC$52,'07 Uspora casu'!$K$19:$O$19,1))/INDEX('07 Uspora casu'!$K24:$O24,MATCH(AC$52,'07 Uspora casu'!$K$19:$O$19,1)+1))^(1/(INDEX('07 Uspora casu'!$K$19:$O$19,MATCH(AC$52,'07 Uspora casu'!$K$19:$O$19,1)+1)-INDEX('07 Uspora casu'!$K$19:$O$19,MATCH(AC$52,'07 Uspora casu'!$K$19:$O$19,1))))*AB57)))))</f>
        <v>4.010378321092236E-2</v>
      </c>
      <c r="AD57" s="48">
        <f>IF($E57="",0,IF('07 Uspora casu'!$D$2="Jazdný čas",IFERROR(INDEX('07 Uspora casu'!$K24:$O24,MATCH(AD$52,'07 Uspora casu'!$K$19:$O$19,0))/60,IF(AD$52&lt;MIN('07 Uspora casu'!$K$19:$O$19),('07 Uspora casu'!$K24/'07 Uspora casu'!$L24)^(1/('07 Uspora casu'!$L$19-'07 Uspora casu'!$K$19))*AE57,IF(AD$52&gt;MAX('07 Uspora casu'!$K$19:$O$19),(INDEX('07 Uspora casu'!$K24:$O24,MATCH(AD$52,'07 Uspora casu'!$K$19:$O$19,1))/INDEX('07 Uspora casu'!$K24:$O24,MATCH(AD$52,'07 Uspora casu'!$K$19:$O$19,1)-1))^(1/(INDEX('07 Uspora casu'!$K$19:$O$19,MATCH(AD$52,'07 Uspora casu'!$K$19:$O$19,1))-INDEX('07 Uspora casu'!$K$19:$O$19,MATCH(AD$52,'07 Uspora casu'!$K$19:$O$19,1)-1)))*AC57,(INDEX('07 Uspora casu'!$K24:$O24,MATCH(AD$52,'07 Uspora casu'!$K$19:$O$19,1)+1)/INDEX('07 Uspora casu'!$K24:$O24,MATCH(AD$52,'07 Uspora casu'!$K$19:$O$19,1)))^(1/(INDEX('07 Uspora casu'!$K$19:$O$19,MATCH(AD$52,'07 Uspora casu'!$K$19:$O$19,1)+1)-INDEX('07 Uspora casu'!$K$19:$O$19,MATCH(AD$52,'07 Uspora casu'!$K$19:$O$19,1))))*AC57))),IFERROR($E57/INDEX('07 Uspora casu'!$K24:$O24,MATCH(AD$52,'07 Uspora casu'!$K$19:$O$19,0)),IF(AD$52&lt;MIN('07 Uspora casu'!$K$19:$O$19),('07 Uspora casu'!$L24/'07 Uspora casu'!$K24)^(1/('07 Uspora casu'!$L$19-'07 Uspora casu'!$K$19))*AE57,IF(AD$52&gt;MAX('07 Uspora casu'!$K$19:$O$19),(INDEX('07 Uspora casu'!$K24:$O24,MATCH(AD$52,'07 Uspora casu'!$K$19:$O$19,1)-1)/INDEX('07 Uspora casu'!$K24:$O24,MATCH(AD$52,'07 Uspora casu'!$K$19:$O$19,1)))^(1/(INDEX('07 Uspora casu'!$K$19:$O$19,MATCH(AD$52,'07 Uspora casu'!$K$19:$O$19,1))-INDEX('07 Uspora casu'!$K$19:$O$19,MATCH(AD$52,'07 Uspora casu'!$K$19:$O$19,1)-1)))*AC57,(INDEX('07 Uspora casu'!$K24:$O24,MATCH(AD$52,'07 Uspora casu'!$K$19:$O$19,1))/INDEX('07 Uspora casu'!$K24:$O24,MATCH(AD$52,'07 Uspora casu'!$K$19:$O$19,1)+1))^(1/(INDEX('07 Uspora casu'!$K$19:$O$19,MATCH(AD$52,'07 Uspora casu'!$K$19:$O$19,1)+1)-INDEX('07 Uspora casu'!$K$19:$O$19,MATCH(AD$52,'07 Uspora casu'!$K$19:$O$19,1))))*AC57)))))</f>
        <v>4.0248590941232808E-2</v>
      </c>
      <c r="AE57" s="48">
        <f>IF($E57="",0,IF('07 Uspora casu'!$D$2="Jazdný čas",IFERROR(INDEX('07 Uspora casu'!$K24:$O24,MATCH(AE$52,'07 Uspora casu'!$K$19:$O$19,0))/60,IF(AE$52&lt;MIN('07 Uspora casu'!$K$19:$O$19),('07 Uspora casu'!$K24/'07 Uspora casu'!$L24)^(1/('07 Uspora casu'!$L$19-'07 Uspora casu'!$K$19))*AF57,IF(AE$52&gt;MAX('07 Uspora casu'!$K$19:$O$19),(INDEX('07 Uspora casu'!$K24:$O24,MATCH(AE$52,'07 Uspora casu'!$K$19:$O$19,1))/INDEX('07 Uspora casu'!$K24:$O24,MATCH(AE$52,'07 Uspora casu'!$K$19:$O$19,1)-1))^(1/(INDEX('07 Uspora casu'!$K$19:$O$19,MATCH(AE$52,'07 Uspora casu'!$K$19:$O$19,1))-INDEX('07 Uspora casu'!$K$19:$O$19,MATCH(AE$52,'07 Uspora casu'!$K$19:$O$19,1)-1)))*AD57,(INDEX('07 Uspora casu'!$K24:$O24,MATCH(AE$52,'07 Uspora casu'!$K$19:$O$19,1)+1)/INDEX('07 Uspora casu'!$K24:$O24,MATCH(AE$52,'07 Uspora casu'!$K$19:$O$19,1)))^(1/(INDEX('07 Uspora casu'!$K$19:$O$19,MATCH(AE$52,'07 Uspora casu'!$K$19:$O$19,1)+1)-INDEX('07 Uspora casu'!$K$19:$O$19,MATCH(AE$52,'07 Uspora casu'!$K$19:$O$19,1))))*AD57))),IFERROR($E57/INDEX('07 Uspora casu'!$K24:$O24,MATCH(AE$52,'07 Uspora casu'!$K$19:$O$19,0)),IF(AE$52&lt;MIN('07 Uspora casu'!$K$19:$O$19),('07 Uspora casu'!$L24/'07 Uspora casu'!$K24)^(1/('07 Uspora casu'!$L$19-'07 Uspora casu'!$K$19))*AF57,IF(AE$52&gt;MAX('07 Uspora casu'!$K$19:$O$19),(INDEX('07 Uspora casu'!$K24:$O24,MATCH(AE$52,'07 Uspora casu'!$K$19:$O$19,1)-1)/INDEX('07 Uspora casu'!$K24:$O24,MATCH(AE$52,'07 Uspora casu'!$K$19:$O$19,1)))^(1/(INDEX('07 Uspora casu'!$K$19:$O$19,MATCH(AE$52,'07 Uspora casu'!$K$19:$O$19,1))-INDEX('07 Uspora casu'!$K$19:$O$19,MATCH(AE$52,'07 Uspora casu'!$K$19:$O$19,1)-1)))*AD57,(INDEX('07 Uspora casu'!$K24:$O24,MATCH(AE$52,'07 Uspora casu'!$K$19:$O$19,1))/INDEX('07 Uspora casu'!$K24:$O24,MATCH(AE$52,'07 Uspora casu'!$K$19:$O$19,1)+1))^(1/(INDEX('07 Uspora casu'!$K$19:$O$19,MATCH(AE$52,'07 Uspora casu'!$K$19:$O$19,1)+1)-INDEX('07 Uspora casu'!$K$19:$O$19,MATCH(AE$52,'07 Uspora casu'!$K$19:$O$19,1))))*AD57)))))</f>
        <v>4.0393921546870187E-2</v>
      </c>
      <c r="AF57" s="48">
        <f>IF($E57="",0,IF('07 Uspora casu'!$D$2="Jazdný čas",IFERROR(INDEX('07 Uspora casu'!$K24:$O24,MATCH(AF$52,'07 Uspora casu'!$K$19:$O$19,0))/60,IF(AF$52&lt;MIN('07 Uspora casu'!$K$19:$O$19),('07 Uspora casu'!$K24/'07 Uspora casu'!$L24)^(1/('07 Uspora casu'!$L$19-'07 Uspora casu'!$K$19))*AG57,IF(AF$52&gt;MAX('07 Uspora casu'!$K$19:$O$19),(INDEX('07 Uspora casu'!$K24:$O24,MATCH(AF$52,'07 Uspora casu'!$K$19:$O$19,1))/INDEX('07 Uspora casu'!$K24:$O24,MATCH(AF$52,'07 Uspora casu'!$K$19:$O$19,1)-1))^(1/(INDEX('07 Uspora casu'!$K$19:$O$19,MATCH(AF$52,'07 Uspora casu'!$K$19:$O$19,1))-INDEX('07 Uspora casu'!$K$19:$O$19,MATCH(AF$52,'07 Uspora casu'!$K$19:$O$19,1)-1)))*AE57,(INDEX('07 Uspora casu'!$K24:$O24,MATCH(AF$52,'07 Uspora casu'!$K$19:$O$19,1)+1)/INDEX('07 Uspora casu'!$K24:$O24,MATCH(AF$52,'07 Uspora casu'!$K$19:$O$19,1)))^(1/(INDEX('07 Uspora casu'!$K$19:$O$19,MATCH(AF$52,'07 Uspora casu'!$K$19:$O$19,1)+1)-INDEX('07 Uspora casu'!$K$19:$O$19,MATCH(AF$52,'07 Uspora casu'!$K$19:$O$19,1))))*AE57))),IFERROR($E57/INDEX('07 Uspora casu'!$K24:$O24,MATCH(AF$52,'07 Uspora casu'!$K$19:$O$19,0)),IF(AF$52&lt;MIN('07 Uspora casu'!$K$19:$O$19),('07 Uspora casu'!$L24/'07 Uspora casu'!$K24)^(1/('07 Uspora casu'!$L$19-'07 Uspora casu'!$K$19))*AG57,IF(AF$52&gt;MAX('07 Uspora casu'!$K$19:$O$19),(INDEX('07 Uspora casu'!$K24:$O24,MATCH(AF$52,'07 Uspora casu'!$K$19:$O$19,1)-1)/INDEX('07 Uspora casu'!$K24:$O24,MATCH(AF$52,'07 Uspora casu'!$K$19:$O$19,1)))^(1/(INDEX('07 Uspora casu'!$K$19:$O$19,MATCH(AF$52,'07 Uspora casu'!$K$19:$O$19,1))-INDEX('07 Uspora casu'!$K$19:$O$19,MATCH(AF$52,'07 Uspora casu'!$K$19:$O$19,1)-1)))*AE57,(INDEX('07 Uspora casu'!$K24:$O24,MATCH(AF$52,'07 Uspora casu'!$K$19:$O$19,1))/INDEX('07 Uspora casu'!$K24:$O24,MATCH(AF$52,'07 Uspora casu'!$K$19:$O$19,1)+1))^(1/(INDEX('07 Uspora casu'!$K$19:$O$19,MATCH(AF$52,'07 Uspora casu'!$K$19:$O$19,1)+1)-INDEX('07 Uspora casu'!$K$19:$O$19,MATCH(AF$52,'07 Uspora casu'!$K$19:$O$19,1))))*AE57)))))</f>
        <v>4.0539776915845635E-2</v>
      </c>
      <c r="AG57" s="48">
        <f>IF($E57="",0,IF('07 Uspora casu'!$D$2="Jazdný čas",IFERROR(INDEX('07 Uspora casu'!$K24:$O24,MATCH(AG$52,'07 Uspora casu'!$K$19:$O$19,0))/60,IF(AG$52&lt;MIN('07 Uspora casu'!$K$19:$O$19),('07 Uspora casu'!$K24/'07 Uspora casu'!$L24)^(1/('07 Uspora casu'!$L$19-'07 Uspora casu'!$K$19))*AH57,IF(AG$52&gt;MAX('07 Uspora casu'!$K$19:$O$19),(INDEX('07 Uspora casu'!$K24:$O24,MATCH(AG$52,'07 Uspora casu'!$K$19:$O$19,1))/INDEX('07 Uspora casu'!$K24:$O24,MATCH(AG$52,'07 Uspora casu'!$K$19:$O$19,1)-1))^(1/(INDEX('07 Uspora casu'!$K$19:$O$19,MATCH(AG$52,'07 Uspora casu'!$K$19:$O$19,1))-INDEX('07 Uspora casu'!$K$19:$O$19,MATCH(AG$52,'07 Uspora casu'!$K$19:$O$19,1)-1)))*AF57,(INDEX('07 Uspora casu'!$K24:$O24,MATCH(AG$52,'07 Uspora casu'!$K$19:$O$19,1)+1)/INDEX('07 Uspora casu'!$K24:$O24,MATCH(AG$52,'07 Uspora casu'!$K$19:$O$19,1)))^(1/(INDEX('07 Uspora casu'!$K$19:$O$19,MATCH(AG$52,'07 Uspora casu'!$K$19:$O$19,1)+1)-INDEX('07 Uspora casu'!$K$19:$O$19,MATCH(AG$52,'07 Uspora casu'!$K$19:$O$19,1))))*AF57))),IFERROR($E57/INDEX('07 Uspora casu'!$K24:$O24,MATCH(AG$52,'07 Uspora casu'!$K$19:$O$19,0)),IF(AG$52&lt;MIN('07 Uspora casu'!$K$19:$O$19),('07 Uspora casu'!$L24/'07 Uspora casu'!$K24)^(1/('07 Uspora casu'!$L$19-'07 Uspora casu'!$K$19))*AH57,IF(AG$52&gt;MAX('07 Uspora casu'!$K$19:$O$19),(INDEX('07 Uspora casu'!$K24:$O24,MATCH(AG$52,'07 Uspora casu'!$K$19:$O$19,1)-1)/INDEX('07 Uspora casu'!$K24:$O24,MATCH(AG$52,'07 Uspora casu'!$K$19:$O$19,1)))^(1/(INDEX('07 Uspora casu'!$K$19:$O$19,MATCH(AG$52,'07 Uspora casu'!$K$19:$O$19,1))-INDEX('07 Uspora casu'!$K$19:$O$19,MATCH(AG$52,'07 Uspora casu'!$K$19:$O$19,1)-1)))*AF57,(INDEX('07 Uspora casu'!$K24:$O24,MATCH(AG$52,'07 Uspora casu'!$K$19:$O$19,1))/INDEX('07 Uspora casu'!$K24:$O24,MATCH(AG$52,'07 Uspora casu'!$K$19:$O$19,1)+1))^(1/(INDEX('07 Uspora casu'!$K$19:$O$19,MATCH(AG$52,'07 Uspora casu'!$K$19:$O$19,1)+1)-INDEX('07 Uspora casu'!$K$19:$O$19,MATCH(AG$52,'07 Uspora casu'!$K$19:$O$19,1))))*AF57)))))</f>
        <v>4.068615894298757E-2</v>
      </c>
      <c r="AH57" s="48">
        <f>IF($E57="",0,IF('07 Uspora casu'!$D$2="Jazdný čas",IFERROR(INDEX('07 Uspora casu'!$K24:$O24,MATCH(AH$52,'07 Uspora casu'!$K$19:$O$19,0))/60,IF(AH$52&lt;MIN('07 Uspora casu'!$K$19:$O$19),('07 Uspora casu'!$K24/'07 Uspora casu'!$L24)^(1/('07 Uspora casu'!$L$19-'07 Uspora casu'!$K$19))*AI57,IF(AH$52&gt;MAX('07 Uspora casu'!$K$19:$O$19),(INDEX('07 Uspora casu'!$K24:$O24,MATCH(AH$52,'07 Uspora casu'!$K$19:$O$19,1))/INDEX('07 Uspora casu'!$K24:$O24,MATCH(AH$52,'07 Uspora casu'!$K$19:$O$19,1)-1))^(1/(INDEX('07 Uspora casu'!$K$19:$O$19,MATCH(AH$52,'07 Uspora casu'!$K$19:$O$19,1))-INDEX('07 Uspora casu'!$K$19:$O$19,MATCH(AH$52,'07 Uspora casu'!$K$19:$O$19,1)-1)))*AG57,(INDEX('07 Uspora casu'!$K24:$O24,MATCH(AH$52,'07 Uspora casu'!$K$19:$O$19,1)+1)/INDEX('07 Uspora casu'!$K24:$O24,MATCH(AH$52,'07 Uspora casu'!$K$19:$O$19,1)))^(1/(INDEX('07 Uspora casu'!$K$19:$O$19,MATCH(AH$52,'07 Uspora casu'!$K$19:$O$19,1)+1)-INDEX('07 Uspora casu'!$K$19:$O$19,MATCH(AH$52,'07 Uspora casu'!$K$19:$O$19,1))))*AG57))),IFERROR($E57/INDEX('07 Uspora casu'!$K24:$O24,MATCH(AH$52,'07 Uspora casu'!$K$19:$O$19,0)),IF(AH$52&lt;MIN('07 Uspora casu'!$K$19:$O$19),('07 Uspora casu'!$L24/'07 Uspora casu'!$K24)^(1/('07 Uspora casu'!$L$19-'07 Uspora casu'!$K$19))*AI57,IF(AH$52&gt;MAX('07 Uspora casu'!$K$19:$O$19),(INDEX('07 Uspora casu'!$K24:$O24,MATCH(AH$52,'07 Uspora casu'!$K$19:$O$19,1)-1)/INDEX('07 Uspora casu'!$K24:$O24,MATCH(AH$52,'07 Uspora casu'!$K$19:$O$19,1)))^(1/(INDEX('07 Uspora casu'!$K$19:$O$19,MATCH(AH$52,'07 Uspora casu'!$K$19:$O$19,1))-INDEX('07 Uspora casu'!$K$19:$O$19,MATCH(AH$52,'07 Uspora casu'!$K$19:$O$19,1)-1)))*AG57,(INDEX('07 Uspora casu'!$K24:$O24,MATCH(AH$52,'07 Uspora casu'!$K$19:$O$19,1))/INDEX('07 Uspora casu'!$K24:$O24,MATCH(AH$52,'07 Uspora casu'!$K$19:$O$19,1)+1))^(1/(INDEX('07 Uspora casu'!$K$19:$O$19,MATCH(AH$52,'07 Uspora casu'!$K$19:$O$19,1)+1)-INDEX('07 Uspora casu'!$K$19:$O$19,MATCH(AH$52,'07 Uspora casu'!$K$19:$O$19,1))))*AG57)))))</f>
        <v>4.0833069529966293E-2</v>
      </c>
      <c r="AI57" s="48">
        <f>IF($E57="",0,IF('07 Uspora casu'!$D$2="Jazdný čas",IFERROR(INDEX('07 Uspora casu'!$K24:$O24,MATCH(AI$52,'07 Uspora casu'!$K$19:$O$19,0))/60,IF(AI$52&lt;MIN('07 Uspora casu'!$K$19:$O$19),('07 Uspora casu'!$K24/'07 Uspora casu'!$L24)^(1/('07 Uspora casu'!$L$19-'07 Uspora casu'!$K$19))*AJ57,IF(AI$52&gt;MAX('07 Uspora casu'!$K$19:$O$19),(INDEX('07 Uspora casu'!$K24:$O24,MATCH(AI$52,'07 Uspora casu'!$K$19:$O$19,1))/INDEX('07 Uspora casu'!$K24:$O24,MATCH(AI$52,'07 Uspora casu'!$K$19:$O$19,1)-1))^(1/(INDEX('07 Uspora casu'!$K$19:$O$19,MATCH(AI$52,'07 Uspora casu'!$K$19:$O$19,1))-INDEX('07 Uspora casu'!$K$19:$O$19,MATCH(AI$52,'07 Uspora casu'!$K$19:$O$19,1)-1)))*AH57,(INDEX('07 Uspora casu'!$K24:$O24,MATCH(AI$52,'07 Uspora casu'!$K$19:$O$19,1)+1)/INDEX('07 Uspora casu'!$K24:$O24,MATCH(AI$52,'07 Uspora casu'!$K$19:$O$19,1)))^(1/(INDEX('07 Uspora casu'!$K$19:$O$19,MATCH(AI$52,'07 Uspora casu'!$K$19:$O$19,1)+1)-INDEX('07 Uspora casu'!$K$19:$O$19,MATCH(AI$52,'07 Uspora casu'!$K$19:$O$19,1))))*AH57))),IFERROR($E57/INDEX('07 Uspora casu'!$K24:$O24,MATCH(AI$52,'07 Uspora casu'!$K$19:$O$19,0)),IF(AI$52&lt;MIN('07 Uspora casu'!$K$19:$O$19),('07 Uspora casu'!$L24/'07 Uspora casu'!$K24)^(1/('07 Uspora casu'!$L$19-'07 Uspora casu'!$K$19))*AJ57,IF(AI$52&gt;MAX('07 Uspora casu'!$K$19:$O$19),(INDEX('07 Uspora casu'!$K24:$O24,MATCH(AI$52,'07 Uspora casu'!$K$19:$O$19,1)-1)/INDEX('07 Uspora casu'!$K24:$O24,MATCH(AI$52,'07 Uspora casu'!$K$19:$O$19,1)))^(1/(INDEX('07 Uspora casu'!$K$19:$O$19,MATCH(AI$52,'07 Uspora casu'!$K$19:$O$19,1))-INDEX('07 Uspora casu'!$K$19:$O$19,MATCH(AI$52,'07 Uspora casu'!$K$19:$O$19,1)-1)))*AH57,(INDEX('07 Uspora casu'!$K24:$O24,MATCH(AI$52,'07 Uspora casu'!$K$19:$O$19,1))/INDEX('07 Uspora casu'!$K24:$O24,MATCH(AI$52,'07 Uspora casu'!$K$19:$O$19,1)+1))^(1/(INDEX('07 Uspora casu'!$K$19:$O$19,MATCH(AI$52,'07 Uspora casu'!$K$19:$O$19,1)+1)-INDEX('07 Uspora casu'!$K$19:$O$19,MATCH(AI$52,'07 Uspora casu'!$K$19:$O$19,1))))*AH57)))))</f>
        <v>4.0980510585318715E-2</v>
      </c>
      <c r="AJ57" s="48">
        <f>IF($E57="",0,IF('07 Uspora casu'!$D$2="Jazdný čas",IFERROR(INDEX('07 Uspora casu'!$K24:$O24,MATCH(AJ$52,'07 Uspora casu'!$K$19:$O$19,0))/60,IF(AJ$52&lt;MIN('07 Uspora casu'!$K$19:$O$19),('07 Uspora casu'!$K24/'07 Uspora casu'!$L24)^(1/('07 Uspora casu'!$L$19-'07 Uspora casu'!$K$19))*AK57,IF(AJ$52&gt;MAX('07 Uspora casu'!$K$19:$O$19),(INDEX('07 Uspora casu'!$K24:$O24,MATCH(AJ$52,'07 Uspora casu'!$K$19:$O$19,1))/INDEX('07 Uspora casu'!$K24:$O24,MATCH(AJ$52,'07 Uspora casu'!$K$19:$O$19,1)-1))^(1/(INDEX('07 Uspora casu'!$K$19:$O$19,MATCH(AJ$52,'07 Uspora casu'!$K$19:$O$19,1))-INDEX('07 Uspora casu'!$K$19:$O$19,MATCH(AJ$52,'07 Uspora casu'!$K$19:$O$19,1)-1)))*AI57,(INDEX('07 Uspora casu'!$K24:$O24,MATCH(AJ$52,'07 Uspora casu'!$K$19:$O$19,1)+1)/INDEX('07 Uspora casu'!$K24:$O24,MATCH(AJ$52,'07 Uspora casu'!$K$19:$O$19,1)))^(1/(INDEX('07 Uspora casu'!$K$19:$O$19,MATCH(AJ$52,'07 Uspora casu'!$K$19:$O$19,1)+1)-INDEX('07 Uspora casu'!$K$19:$O$19,MATCH(AJ$52,'07 Uspora casu'!$K$19:$O$19,1))))*AI57))),IFERROR($E57/INDEX('07 Uspora casu'!$K24:$O24,MATCH(AJ$52,'07 Uspora casu'!$K$19:$O$19,0)),IF(AJ$52&lt;MIN('07 Uspora casu'!$K$19:$O$19),('07 Uspora casu'!$L24/'07 Uspora casu'!$K24)^(1/('07 Uspora casu'!$L$19-'07 Uspora casu'!$K$19))*AK57,IF(AJ$52&gt;MAX('07 Uspora casu'!$K$19:$O$19),(INDEX('07 Uspora casu'!$K24:$O24,MATCH(AJ$52,'07 Uspora casu'!$K$19:$O$19,1)-1)/INDEX('07 Uspora casu'!$K24:$O24,MATCH(AJ$52,'07 Uspora casu'!$K$19:$O$19,1)))^(1/(INDEX('07 Uspora casu'!$K$19:$O$19,MATCH(AJ$52,'07 Uspora casu'!$K$19:$O$19,1))-INDEX('07 Uspora casu'!$K$19:$O$19,MATCH(AJ$52,'07 Uspora casu'!$K$19:$O$19,1)-1)))*AI57,(INDEX('07 Uspora casu'!$K24:$O24,MATCH(AJ$52,'07 Uspora casu'!$K$19:$O$19,1))/INDEX('07 Uspora casu'!$K24:$O24,MATCH(AJ$52,'07 Uspora casu'!$K$19:$O$19,1)+1))^(1/(INDEX('07 Uspora casu'!$K$19:$O$19,MATCH(AJ$52,'07 Uspora casu'!$K$19:$O$19,1)+1)-INDEX('07 Uspora casu'!$K$19:$O$19,MATCH(AJ$52,'07 Uspora casu'!$K$19:$O$19,1))))*AI57)))))</f>
        <v>4.1128484024473146E-2</v>
      </c>
      <c r="AK57" s="48">
        <f>IF($E57="",0,IF('07 Uspora casu'!$D$2="Jazdný čas",IFERROR(INDEX('07 Uspora casu'!$K24:$O24,MATCH(AK$52,'07 Uspora casu'!$K$19:$O$19,0))/60,IF(AK$52&lt;MIN('07 Uspora casu'!$K$19:$O$19),('07 Uspora casu'!$K24/'07 Uspora casu'!$L24)^(1/('07 Uspora casu'!$L$19-'07 Uspora casu'!$K$19))*AL57,IF(AK$52&gt;MAX('07 Uspora casu'!$K$19:$O$19),(INDEX('07 Uspora casu'!$K24:$O24,MATCH(AK$52,'07 Uspora casu'!$K$19:$O$19,1))/INDEX('07 Uspora casu'!$K24:$O24,MATCH(AK$52,'07 Uspora casu'!$K$19:$O$19,1)-1))^(1/(INDEX('07 Uspora casu'!$K$19:$O$19,MATCH(AK$52,'07 Uspora casu'!$K$19:$O$19,1))-INDEX('07 Uspora casu'!$K$19:$O$19,MATCH(AK$52,'07 Uspora casu'!$K$19:$O$19,1)-1)))*AJ57,(INDEX('07 Uspora casu'!$K24:$O24,MATCH(AK$52,'07 Uspora casu'!$K$19:$O$19,1)+1)/INDEX('07 Uspora casu'!$K24:$O24,MATCH(AK$52,'07 Uspora casu'!$K$19:$O$19,1)))^(1/(INDEX('07 Uspora casu'!$K$19:$O$19,MATCH(AK$52,'07 Uspora casu'!$K$19:$O$19,1)+1)-INDEX('07 Uspora casu'!$K$19:$O$19,MATCH(AK$52,'07 Uspora casu'!$K$19:$O$19,1))))*AJ57))),IFERROR($E57/INDEX('07 Uspora casu'!$K24:$O24,MATCH(AK$52,'07 Uspora casu'!$K$19:$O$19,0)),IF(AK$52&lt;MIN('07 Uspora casu'!$K$19:$O$19),('07 Uspora casu'!$L24/'07 Uspora casu'!$K24)^(1/('07 Uspora casu'!$L$19-'07 Uspora casu'!$K$19))*AL57,IF(AK$52&gt;MAX('07 Uspora casu'!$K$19:$O$19),(INDEX('07 Uspora casu'!$K24:$O24,MATCH(AK$52,'07 Uspora casu'!$K$19:$O$19,1)-1)/INDEX('07 Uspora casu'!$K24:$O24,MATCH(AK$52,'07 Uspora casu'!$K$19:$O$19,1)))^(1/(INDEX('07 Uspora casu'!$K$19:$O$19,MATCH(AK$52,'07 Uspora casu'!$K$19:$O$19,1))-INDEX('07 Uspora casu'!$K$19:$O$19,MATCH(AK$52,'07 Uspora casu'!$K$19:$O$19,1)-1)))*AJ57,(INDEX('07 Uspora casu'!$K24:$O24,MATCH(AK$52,'07 Uspora casu'!$K$19:$O$19,1))/INDEX('07 Uspora casu'!$K24:$O24,MATCH(AK$52,'07 Uspora casu'!$K$19:$O$19,1)+1))^(1/(INDEX('07 Uspora casu'!$K$19:$O$19,MATCH(AK$52,'07 Uspora casu'!$K$19:$O$19,1)+1)-INDEX('07 Uspora casu'!$K$19:$O$19,MATCH(AK$52,'07 Uspora casu'!$K$19:$O$19,1))))*AJ57)))))</f>
        <v>4.1276991769774125E-2</v>
      </c>
      <c r="AL57" s="48">
        <f>IF($E57="",0,IF('07 Uspora casu'!$D$2="Jazdný čas",IFERROR(INDEX('07 Uspora casu'!$K24:$O24,MATCH(AL$52,'07 Uspora casu'!$K$19:$O$19,0))/60,IF(AL$52&lt;MIN('07 Uspora casu'!$K$19:$O$19),('07 Uspora casu'!$K24/'07 Uspora casu'!$L24)^(1/('07 Uspora casu'!$L$19-'07 Uspora casu'!$K$19))*AM57,IF(AL$52&gt;MAX('07 Uspora casu'!$K$19:$O$19),(INDEX('07 Uspora casu'!$K24:$O24,MATCH(AL$52,'07 Uspora casu'!$K$19:$O$19,1))/INDEX('07 Uspora casu'!$K24:$O24,MATCH(AL$52,'07 Uspora casu'!$K$19:$O$19,1)-1))^(1/(INDEX('07 Uspora casu'!$K$19:$O$19,MATCH(AL$52,'07 Uspora casu'!$K$19:$O$19,1))-INDEX('07 Uspora casu'!$K$19:$O$19,MATCH(AL$52,'07 Uspora casu'!$K$19:$O$19,1)-1)))*AK57,(INDEX('07 Uspora casu'!$K24:$O24,MATCH(AL$52,'07 Uspora casu'!$K$19:$O$19,1)+1)/INDEX('07 Uspora casu'!$K24:$O24,MATCH(AL$52,'07 Uspora casu'!$K$19:$O$19,1)))^(1/(INDEX('07 Uspora casu'!$K$19:$O$19,MATCH(AL$52,'07 Uspora casu'!$K$19:$O$19,1)+1)-INDEX('07 Uspora casu'!$K$19:$O$19,MATCH(AL$52,'07 Uspora casu'!$K$19:$O$19,1))))*AK57))),IFERROR($E57/INDEX('07 Uspora casu'!$K24:$O24,MATCH(AL$52,'07 Uspora casu'!$K$19:$O$19,0)),IF(AL$52&lt;MIN('07 Uspora casu'!$K$19:$O$19),('07 Uspora casu'!$L24/'07 Uspora casu'!$K24)^(1/('07 Uspora casu'!$L$19-'07 Uspora casu'!$K$19))*AM57,IF(AL$52&gt;MAX('07 Uspora casu'!$K$19:$O$19),(INDEX('07 Uspora casu'!$K24:$O24,MATCH(AL$52,'07 Uspora casu'!$K$19:$O$19,1)-1)/INDEX('07 Uspora casu'!$K24:$O24,MATCH(AL$52,'07 Uspora casu'!$K$19:$O$19,1)))^(1/(INDEX('07 Uspora casu'!$K$19:$O$19,MATCH(AL$52,'07 Uspora casu'!$K$19:$O$19,1))-INDEX('07 Uspora casu'!$K$19:$O$19,MATCH(AL$52,'07 Uspora casu'!$K$19:$O$19,1)-1)))*AK57,(INDEX('07 Uspora casu'!$K24:$O24,MATCH(AL$52,'07 Uspora casu'!$K$19:$O$19,1))/INDEX('07 Uspora casu'!$K24:$O24,MATCH(AL$52,'07 Uspora casu'!$K$19:$O$19,1)+1))^(1/(INDEX('07 Uspora casu'!$K$19:$O$19,MATCH(AL$52,'07 Uspora casu'!$K$19:$O$19,1)+1)-INDEX('07 Uspora casu'!$K$19:$O$19,MATCH(AL$52,'07 Uspora casu'!$K$19:$O$19,1))))*AK57)))))</f>
        <v>4.1426035750507496E-2</v>
      </c>
      <c r="AM57" s="48">
        <f>IF($E57="",0,IF('07 Uspora casu'!$D$2="Jazdný čas",IFERROR(INDEX('07 Uspora casu'!$K24:$O24,MATCH(AM$52,'07 Uspora casu'!$K$19:$O$19,0))/60,IF(AM$52&lt;MIN('07 Uspora casu'!$K$19:$O$19),('07 Uspora casu'!$K24/'07 Uspora casu'!$L24)^(1/('07 Uspora casu'!$L$19-'07 Uspora casu'!$K$19))*AN57,IF(AM$52&gt;MAX('07 Uspora casu'!$K$19:$O$19),(INDEX('07 Uspora casu'!$K24:$O24,MATCH(AM$52,'07 Uspora casu'!$K$19:$O$19,1))/INDEX('07 Uspora casu'!$K24:$O24,MATCH(AM$52,'07 Uspora casu'!$K$19:$O$19,1)-1))^(1/(INDEX('07 Uspora casu'!$K$19:$O$19,MATCH(AM$52,'07 Uspora casu'!$K$19:$O$19,1))-INDEX('07 Uspora casu'!$K$19:$O$19,MATCH(AM$52,'07 Uspora casu'!$K$19:$O$19,1)-1)))*AL57,(INDEX('07 Uspora casu'!$K24:$O24,MATCH(AM$52,'07 Uspora casu'!$K$19:$O$19,1)+1)/INDEX('07 Uspora casu'!$K24:$O24,MATCH(AM$52,'07 Uspora casu'!$K$19:$O$19,1)))^(1/(INDEX('07 Uspora casu'!$K$19:$O$19,MATCH(AM$52,'07 Uspora casu'!$K$19:$O$19,1)+1)-INDEX('07 Uspora casu'!$K$19:$O$19,MATCH(AM$52,'07 Uspora casu'!$K$19:$O$19,1))))*AL57))),IFERROR($E57/INDEX('07 Uspora casu'!$K24:$O24,MATCH(AM$52,'07 Uspora casu'!$K$19:$O$19,0)),IF(AM$52&lt;MIN('07 Uspora casu'!$K$19:$O$19),('07 Uspora casu'!$L24/'07 Uspora casu'!$K24)^(1/('07 Uspora casu'!$L$19-'07 Uspora casu'!$K$19))*AN57,IF(AM$52&gt;MAX('07 Uspora casu'!$K$19:$O$19),(INDEX('07 Uspora casu'!$K24:$O24,MATCH(AM$52,'07 Uspora casu'!$K$19:$O$19,1)-1)/INDEX('07 Uspora casu'!$K24:$O24,MATCH(AM$52,'07 Uspora casu'!$K$19:$O$19,1)))^(1/(INDEX('07 Uspora casu'!$K$19:$O$19,MATCH(AM$52,'07 Uspora casu'!$K$19:$O$19,1))-INDEX('07 Uspora casu'!$K$19:$O$19,MATCH(AM$52,'07 Uspora casu'!$K$19:$O$19,1)-1)))*AL57,(INDEX('07 Uspora casu'!$K24:$O24,MATCH(AM$52,'07 Uspora casu'!$K$19:$O$19,1))/INDEX('07 Uspora casu'!$K24:$O24,MATCH(AM$52,'07 Uspora casu'!$K$19:$O$19,1)+1))^(1/(INDEX('07 Uspora casu'!$K$19:$O$19,MATCH(AM$52,'07 Uspora casu'!$K$19:$O$19,1)+1)-INDEX('07 Uspora casu'!$K$19:$O$19,MATCH(AM$52,'07 Uspora casu'!$K$19:$O$19,1))))*AL57)))))</f>
        <v>4.1575617902925389E-2</v>
      </c>
      <c r="AN57" s="48">
        <f>IF($E57="",0,IF('07 Uspora casu'!$D$2="Jazdný čas",IFERROR(INDEX('07 Uspora casu'!$K24:$O24,MATCH(AN$52,'07 Uspora casu'!$K$19:$O$19,0))/60,IF(AN$52&lt;MIN('07 Uspora casu'!$K$19:$O$19),('07 Uspora casu'!$K24/'07 Uspora casu'!$L24)^(1/('07 Uspora casu'!$L$19-'07 Uspora casu'!$K$19))*AO57,IF(AN$52&gt;MAX('07 Uspora casu'!$K$19:$O$19),(INDEX('07 Uspora casu'!$K24:$O24,MATCH(AN$52,'07 Uspora casu'!$K$19:$O$19,1))/INDEX('07 Uspora casu'!$K24:$O24,MATCH(AN$52,'07 Uspora casu'!$K$19:$O$19,1)-1))^(1/(INDEX('07 Uspora casu'!$K$19:$O$19,MATCH(AN$52,'07 Uspora casu'!$K$19:$O$19,1))-INDEX('07 Uspora casu'!$K$19:$O$19,MATCH(AN$52,'07 Uspora casu'!$K$19:$O$19,1)-1)))*AM57,(INDEX('07 Uspora casu'!$K24:$O24,MATCH(AN$52,'07 Uspora casu'!$K$19:$O$19,1)+1)/INDEX('07 Uspora casu'!$K24:$O24,MATCH(AN$52,'07 Uspora casu'!$K$19:$O$19,1)))^(1/(INDEX('07 Uspora casu'!$K$19:$O$19,MATCH(AN$52,'07 Uspora casu'!$K$19:$O$19,1)+1)-INDEX('07 Uspora casu'!$K$19:$O$19,MATCH(AN$52,'07 Uspora casu'!$K$19:$O$19,1))))*AM57))),IFERROR($E57/INDEX('07 Uspora casu'!$K24:$O24,MATCH(AN$52,'07 Uspora casu'!$K$19:$O$19,0)),IF(AN$52&lt;MIN('07 Uspora casu'!$K$19:$O$19),('07 Uspora casu'!$L24/'07 Uspora casu'!$K24)^(1/('07 Uspora casu'!$L$19-'07 Uspora casu'!$K$19))*AO57,IF(AN$52&gt;MAX('07 Uspora casu'!$K$19:$O$19),(INDEX('07 Uspora casu'!$K24:$O24,MATCH(AN$52,'07 Uspora casu'!$K$19:$O$19,1)-1)/INDEX('07 Uspora casu'!$K24:$O24,MATCH(AN$52,'07 Uspora casu'!$K$19:$O$19,1)))^(1/(INDEX('07 Uspora casu'!$K$19:$O$19,MATCH(AN$52,'07 Uspora casu'!$K$19:$O$19,1))-INDEX('07 Uspora casu'!$K$19:$O$19,MATCH(AN$52,'07 Uspora casu'!$K$19:$O$19,1)-1)))*AM57,(INDEX('07 Uspora casu'!$K24:$O24,MATCH(AN$52,'07 Uspora casu'!$K$19:$O$19,1))/INDEX('07 Uspora casu'!$K24:$O24,MATCH(AN$52,'07 Uspora casu'!$K$19:$O$19,1)+1))^(1/(INDEX('07 Uspora casu'!$K$19:$O$19,MATCH(AN$52,'07 Uspora casu'!$K$19:$O$19,1)+1)-INDEX('07 Uspora casu'!$K$19:$O$19,MATCH(AN$52,'07 Uspora casu'!$K$19:$O$19,1))))*AM57)))))</f>
        <v>4.1725740170271412E-2</v>
      </c>
      <c r="AO57" s="48">
        <f>IF($E57="",0,IF('07 Uspora casu'!$D$2="Jazdný čas",IFERROR(INDEX('07 Uspora casu'!$K24:$O24,MATCH(AO$52,'07 Uspora casu'!$K$19:$O$19,0))/60,IF(AO$52&lt;MIN('07 Uspora casu'!$K$19:$O$19),('07 Uspora casu'!$K24/'07 Uspora casu'!$L24)^(1/('07 Uspora casu'!$L$19-'07 Uspora casu'!$K$19))*AP57,IF(AO$52&gt;MAX('07 Uspora casu'!$K$19:$O$19),(INDEX('07 Uspora casu'!$K24:$O24,MATCH(AO$52,'07 Uspora casu'!$K$19:$O$19,1))/INDEX('07 Uspora casu'!$K24:$O24,MATCH(AO$52,'07 Uspora casu'!$K$19:$O$19,1)-1))^(1/(INDEX('07 Uspora casu'!$K$19:$O$19,MATCH(AO$52,'07 Uspora casu'!$K$19:$O$19,1))-INDEX('07 Uspora casu'!$K$19:$O$19,MATCH(AO$52,'07 Uspora casu'!$K$19:$O$19,1)-1)))*AN57,(INDEX('07 Uspora casu'!$K24:$O24,MATCH(AO$52,'07 Uspora casu'!$K$19:$O$19,1)+1)/INDEX('07 Uspora casu'!$K24:$O24,MATCH(AO$52,'07 Uspora casu'!$K$19:$O$19,1)))^(1/(INDEX('07 Uspora casu'!$K$19:$O$19,MATCH(AO$52,'07 Uspora casu'!$K$19:$O$19,1)+1)-INDEX('07 Uspora casu'!$K$19:$O$19,MATCH(AO$52,'07 Uspora casu'!$K$19:$O$19,1))))*AN57))),IFERROR($E57/INDEX('07 Uspora casu'!$K24:$O24,MATCH(AO$52,'07 Uspora casu'!$K$19:$O$19,0)),IF(AO$52&lt;MIN('07 Uspora casu'!$K$19:$O$19),('07 Uspora casu'!$L24/'07 Uspora casu'!$K24)^(1/('07 Uspora casu'!$L$19-'07 Uspora casu'!$K$19))*AP57,IF(AO$52&gt;MAX('07 Uspora casu'!$K$19:$O$19),(INDEX('07 Uspora casu'!$K24:$O24,MATCH(AO$52,'07 Uspora casu'!$K$19:$O$19,1)-1)/INDEX('07 Uspora casu'!$K24:$O24,MATCH(AO$52,'07 Uspora casu'!$K$19:$O$19,1)))^(1/(INDEX('07 Uspora casu'!$K$19:$O$19,MATCH(AO$52,'07 Uspora casu'!$K$19:$O$19,1))-INDEX('07 Uspora casu'!$K$19:$O$19,MATCH(AO$52,'07 Uspora casu'!$K$19:$O$19,1)-1)))*AN57,(INDEX('07 Uspora casu'!$K24:$O24,MATCH(AO$52,'07 Uspora casu'!$K$19:$O$19,1))/INDEX('07 Uspora casu'!$K24:$O24,MATCH(AO$52,'07 Uspora casu'!$K$19:$O$19,1)+1))^(1/(INDEX('07 Uspora casu'!$K$19:$O$19,MATCH(AO$52,'07 Uspora casu'!$K$19:$O$19,1)+1)-INDEX('07 Uspora casu'!$K$19:$O$19,MATCH(AO$52,'07 Uspora casu'!$K$19:$O$19,1))))*AN57)))))</f>
        <v>4.1876404502805872E-2</v>
      </c>
      <c r="AP57" s="48">
        <f>IF($E57="",0,IF('07 Uspora casu'!$D$2="Jazdný čas",IFERROR(INDEX('07 Uspora casu'!$K24:$O24,MATCH(AP$52,'07 Uspora casu'!$K$19:$O$19,0))/60,IF(AP$52&lt;MIN('07 Uspora casu'!$K$19:$O$19),('07 Uspora casu'!$K24/'07 Uspora casu'!$L24)^(1/('07 Uspora casu'!$L$19-'07 Uspora casu'!$K$19))*AQ57,IF(AP$52&gt;MAX('07 Uspora casu'!$K$19:$O$19),(INDEX('07 Uspora casu'!$K24:$O24,MATCH(AP$52,'07 Uspora casu'!$K$19:$O$19,1))/INDEX('07 Uspora casu'!$K24:$O24,MATCH(AP$52,'07 Uspora casu'!$K$19:$O$19,1)-1))^(1/(INDEX('07 Uspora casu'!$K$19:$O$19,MATCH(AP$52,'07 Uspora casu'!$K$19:$O$19,1))-INDEX('07 Uspora casu'!$K$19:$O$19,MATCH(AP$52,'07 Uspora casu'!$K$19:$O$19,1)-1)))*AO57,(INDEX('07 Uspora casu'!$K24:$O24,MATCH(AP$52,'07 Uspora casu'!$K$19:$O$19,1)+1)/INDEX('07 Uspora casu'!$K24:$O24,MATCH(AP$52,'07 Uspora casu'!$K$19:$O$19,1)))^(1/(INDEX('07 Uspora casu'!$K$19:$O$19,MATCH(AP$52,'07 Uspora casu'!$K$19:$O$19,1)+1)-INDEX('07 Uspora casu'!$K$19:$O$19,MATCH(AP$52,'07 Uspora casu'!$K$19:$O$19,1))))*AO57))),IFERROR($E57/INDEX('07 Uspora casu'!$K24:$O24,MATCH(AP$52,'07 Uspora casu'!$K$19:$O$19,0)),IF(AP$52&lt;MIN('07 Uspora casu'!$K$19:$O$19),('07 Uspora casu'!$L24/'07 Uspora casu'!$K24)^(1/('07 Uspora casu'!$L$19-'07 Uspora casu'!$K$19))*AQ57,IF(AP$52&gt;MAX('07 Uspora casu'!$K$19:$O$19),(INDEX('07 Uspora casu'!$K24:$O24,MATCH(AP$52,'07 Uspora casu'!$K$19:$O$19,1)-1)/INDEX('07 Uspora casu'!$K24:$O24,MATCH(AP$52,'07 Uspora casu'!$K$19:$O$19,1)))^(1/(INDEX('07 Uspora casu'!$K$19:$O$19,MATCH(AP$52,'07 Uspora casu'!$K$19:$O$19,1))-INDEX('07 Uspora casu'!$K$19:$O$19,MATCH(AP$52,'07 Uspora casu'!$K$19:$O$19,1)-1)))*AO57,(INDEX('07 Uspora casu'!$K24:$O24,MATCH(AP$52,'07 Uspora casu'!$K$19:$O$19,1))/INDEX('07 Uspora casu'!$K24:$O24,MATCH(AP$52,'07 Uspora casu'!$K$19:$O$19,1)+1))^(1/(INDEX('07 Uspora casu'!$K$19:$O$19,MATCH(AP$52,'07 Uspora casu'!$K$19:$O$19,1)+1)-INDEX('07 Uspora casu'!$K$19:$O$19,MATCH(AP$52,'07 Uspora casu'!$K$19:$O$19,1))))*AO57)))))</f>
        <v>4.2027612857831138E-2</v>
      </c>
      <c r="AQ57" s="48">
        <f>IF($E57="",0,IF('07 Uspora casu'!$D$2="Jazdný čas",IFERROR(INDEX('07 Uspora casu'!$K24:$O24,MATCH(AQ$52,'07 Uspora casu'!$K$19:$O$19,0))/60,IF(AQ$52&lt;MIN('07 Uspora casu'!$K$19:$O$19),('07 Uspora casu'!$K24/'07 Uspora casu'!$L24)^(1/('07 Uspora casu'!$L$19-'07 Uspora casu'!$K$19))*AR57,IF(AQ$52&gt;MAX('07 Uspora casu'!$K$19:$O$19),(INDEX('07 Uspora casu'!$K24:$O24,MATCH(AQ$52,'07 Uspora casu'!$K$19:$O$19,1))/INDEX('07 Uspora casu'!$K24:$O24,MATCH(AQ$52,'07 Uspora casu'!$K$19:$O$19,1)-1))^(1/(INDEX('07 Uspora casu'!$K$19:$O$19,MATCH(AQ$52,'07 Uspora casu'!$K$19:$O$19,1))-INDEX('07 Uspora casu'!$K$19:$O$19,MATCH(AQ$52,'07 Uspora casu'!$K$19:$O$19,1)-1)))*AP57,(INDEX('07 Uspora casu'!$K24:$O24,MATCH(AQ$52,'07 Uspora casu'!$K$19:$O$19,1)+1)/INDEX('07 Uspora casu'!$K24:$O24,MATCH(AQ$52,'07 Uspora casu'!$K$19:$O$19,1)))^(1/(INDEX('07 Uspora casu'!$K$19:$O$19,MATCH(AQ$52,'07 Uspora casu'!$K$19:$O$19,1)+1)-INDEX('07 Uspora casu'!$K$19:$O$19,MATCH(AQ$52,'07 Uspora casu'!$K$19:$O$19,1))))*AP57))),IFERROR($E57/INDEX('07 Uspora casu'!$K24:$O24,MATCH(AQ$52,'07 Uspora casu'!$K$19:$O$19,0)),IF(AQ$52&lt;MIN('07 Uspora casu'!$K$19:$O$19),('07 Uspora casu'!$L24/'07 Uspora casu'!$K24)^(1/('07 Uspora casu'!$L$19-'07 Uspora casu'!$K$19))*AR57,IF(AQ$52&gt;MAX('07 Uspora casu'!$K$19:$O$19),(INDEX('07 Uspora casu'!$K24:$O24,MATCH(AQ$52,'07 Uspora casu'!$K$19:$O$19,1)-1)/INDEX('07 Uspora casu'!$K24:$O24,MATCH(AQ$52,'07 Uspora casu'!$K$19:$O$19,1)))^(1/(INDEX('07 Uspora casu'!$K$19:$O$19,MATCH(AQ$52,'07 Uspora casu'!$K$19:$O$19,1))-INDEX('07 Uspora casu'!$K$19:$O$19,MATCH(AQ$52,'07 Uspora casu'!$K$19:$O$19,1)-1)))*AP57,(INDEX('07 Uspora casu'!$K24:$O24,MATCH(AQ$52,'07 Uspora casu'!$K$19:$O$19,1))/INDEX('07 Uspora casu'!$K24:$O24,MATCH(AQ$52,'07 Uspora casu'!$K$19:$O$19,1)+1))^(1/(INDEX('07 Uspora casu'!$K$19:$O$19,MATCH(AQ$52,'07 Uspora casu'!$K$19:$O$19,1)+1)-INDEX('07 Uspora casu'!$K$19:$O$19,MATCH(AQ$52,'07 Uspora casu'!$K$19:$O$19,1))))*AP57)))))</f>
        <v>4.2179367199717044E-2</v>
      </c>
      <c r="AR57" s="48">
        <f>IF($E57="",0,IF('07 Uspora casu'!$D$2="Jazdný čas",IFERROR(INDEX('07 Uspora casu'!$K24:$O24,MATCH(AR$52,'07 Uspora casu'!$K$19:$O$19,0))/60,IF(AR$52&lt;MIN('07 Uspora casu'!$K$19:$O$19),('07 Uspora casu'!$K24/'07 Uspora casu'!$L24)^(1/('07 Uspora casu'!$L$19-'07 Uspora casu'!$K$19))*AS57,IF(AR$52&gt;MAX('07 Uspora casu'!$K$19:$O$19),(INDEX('07 Uspora casu'!$K24:$O24,MATCH(AR$52,'07 Uspora casu'!$K$19:$O$19,1))/INDEX('07 Uspora casu'!$K24:$O24,MATCH(AR$52,'07 Uspora casu'!$K$19:$O$19,1)-1))^(1/(INDEX('07 Uspora casu'!$K$19:$O$19,MATCH(AR$52,'07 Uspora casu'!$K$19:$O$19,1))-INDEX('07 Uspora casu'!$K$19:$O$19,MATCH(AR$52,'07 Uspora casu'!$K$19:$O$19,1)-1)))*AQ57,(INDEX('07 Uspora casu'!$K24:$O24,MATCH(AR$52,'07 Uspora casu'!$K$19:$O$19,1)+1)/INDEX('07 Uspora casu'!$K24:$O24,MATCH(AR$52,'07 Uspora casu'!$K$19:$O$19,1)))^(1/(INDEX('07 Uspora casu'!$K$19:$O$19,MATCH(AR$52,'07 Uspora casu'!$K$19:$O$19,1)+1)-INDEX('07 Uspora casu'!$K$19:$O$19,MATCH(AR$52,'07 Uspora casu'!$K$19:$O$19,1))))*AQ57))),IFERROR($E57/INDEX('07 Uspora casu'!$K24:$O24,MATCH(AR$52,'07 Uspora casu'!$K$19:$O$19,0)),IF(AR$52&lt;MIN('07 Uspora casu'!$K$19:$O$19),('07 Uspora casu'!$L24/'07 Uspora casu'!$K24)^(1/('07 Uspora casu'!$L$19-'07 Uspora casu'!$K$19))*AS57,IF(AR$52&gt;MAX('07 Uspora casu'!$K$19:$O$19),(INDEX('07 Uspora casu'!$K24:$O24,MATCH(AR$52,'07 Uspora casu'!$K$19:$O$19,1)-1)/INDEX('07 Uspora casu'!$K24:$O24,MATCH(AR$52,'07 Uspora casu'!$K$19:$O$19,1)))^(1/(INDEX('07 Uspora casu'!$K$19:$O$19,MATCH(AR$52,'07 Uspora casu'!$K$19:$O$19,1))-INDEX('07 Uspora casu'!$K$19:$O$19,MATCH(AR$52,'07 Uspora casu'!$K$19:$O$19,1)-1)))*AQ57,(INDEX('07 Uspora casu'!$K24:$O24,MATCH(AR$52,'07 Uspora casu'!$K$19:$O$19,1))/INDEX('07 Uspora casu'!$K24:$O24,MATCH(AR$52,'07 Uspora casu'!$K$19:$O$19,1)+1))^(1/(INDEX('07 Uspora casu'!$K$19:$O$19,MATCH(AR$52,'07 Uspora casu'!$K$19:$O$19,1)+1)-INDEX('07 Uspora casu'!$K$19:$O$19,MATCH(AR$52,'07 Uspora casu'!$K$19:$O$19,1))))*AQ57)))))</f>
        <v>4.2331669499926429E-2</v>
      </c>
      <c r="AS57" s="48">
        <f>IF($E57="",0,IF('07 Uspora casu'!$D$2="Jazdný čas",IFERROR(INDEX('07 Uspora casu'!$K24:$O24,MATCH(AS$52,'07 Uspora casu'!$K$19:$O$19,0))/60,IF(AS$52&lt;MIN('07 Uspora casu'!$K$19:$O$19),('07 Uspora casu'!$K24/'07 Uspora casu'!$L24)^(1/('07 Uspora casu'!$L$19-'07 Uspora casu'!$K$19))*AT57,IF(AS$52&gt;MAX('07 Uspora casu'!$K$19:$O$19),(INDEX('07 Uspora casu'!$K24:$O24,MATCH(AS$52,'07 Uspora casu'!$K$19:$O$19,1))/INDEX('07 Uspora casu'!$K24:$O24,MATCH(AS$52,'07 Uspora casu'!$K$19:$O$19,1)-1))^(1/(INDEX('07 Uspora casu'!$K$19:$O$19,MATCH(AS$52,'07 Uspora casu'!$K$19:$O$19,1))-INDEX('07 Uspora casu'!$K$19:$O$19,MATCH(AS$52,'07 Uspora casu'!$K$19:$O$19,1)-1)))*AR57,(INDEX('07 Uspora casu'!$K24:$O24,MATCH(AS$52,'07 Uspora casu'!$K$19:$O$19,1)+1)/INDEX('07 Uspora casu'!$K24:$O24,MATCH(AS$52,'07 Uspora casu'!$K$19:$O$19,1)))^(1/(INDEX('07 Uspora casu'!$K$19:$O$19,MATCH(AS$52,'07 Uspora casu'!$K$19:$O$19,1)+1)-INDEX('07 Uspora casu'!$K$19:$O$19,MATCH(AS$52,'07 Uspora casu'!$K$19:$O$19,1))))*AR57))),IFERROR($E57/INDEX('07 Uspora casu'!$K24:$O24,MATCH(AS$52,'07 Uspora casu'!$K$19:$O$19,0)),IF(AS$52&lt;MIN('07 Uspora casu'!$K$19:$O$19),('07 Uspora casu'!$L24/'07 Uspora casu'!$K24)^(1/('07 Uspora casu'!$L$19-'07 Uspora casu'!$K$19))*AT57,IF(AS$52&gt;MAX('07 Uspora casu'!$K$19:$O$19),(INDEX('07 Uspora casu'!$K24:$O24,MATCH(AS$52,'07 Uspora casu'!$K$19:$O$19,1)-1)/INDEX('07 Uspora casu'!$K24:$O24,MATCH(AS$52,'07 Uspora casu'!$K$19:$O$19,1)))^(1/(INDEX('07 Uspora casu'!$K$19:$O$19,MATCH(AS$52,'07 Uspora casu'!$K$19:$O$19,1))-INDEX('07 Uspora casu'!$K$19:$O$19,MATCH(AS$52,'07 Uspora casu'!$K$19:$O$19,1)-1)))*AR57,(INDEX('07 Uspora casu'!$K24:$O24,MATCH(AS$52,'07 Uspora casu'!$K$19:$O$19,1))/INDEX('07 Uspora casu'!$K24:$O24,MATCH(AS$52,'07 Uspora casu'!$K$19:$O$19,1)+1))^(1/(INDEX('07 Uspora casu'!$K$19:$O$19,MATCH(AS$52,'07 Uspora casu'!$K$19:$O$19,1)+1)-INDEX('07 Uspora casu'!$K$19:$O$19,MATCH(AS$52,'07 Uspora casu'!$K$19:$O$19,1))))*AR57)))))</f>
        <v>4.2484521737040724E-2</v>
      </c>
      <c r="AT57" s="48">
        <f>IF($E57="",0,IF('07 Uspora casu'!$D$2="Jazdný čas",IFERROR(INDEX('07 Uspora casu'!$K24:$O24,MATCH(AT$52,'07 Uspora casu'!$K$19:$O$19,0))/60,IF(AT$52&lt;MIN('07 Uspora casu'!$K$19:$O$19),('07 Uspora casu'!$K24/'07 Uspora casu'!$L24)^(1/('07 Uspora casu'!$L$19-'07 Uspora casu'!$K$19))*AU57,IF(AT$52&gt;MAX('07 Uspora casu'!$K$19:$O$19),(INDEX('07 Uspora casu'!$K24:$O24,MATCH(AT$52,'07 Uspora casu'!$K$19:$O$19,1))/INDEX('07 Uspora casu'!$K24:$O24,MATCH(AT$52,'07 Uspora casu'!$K$19:$O$19,1)-1))^(1/(INDEX('07 Uspora casu'!$K$19:$O$19,MATCH(AT$52,'07 Uspora casu'!$K$19:$O$19,1))-INDEX('07 Uspora casu'!$K$19:$O$19,MATCH(AT$52,'07 Uspora casu'!$K$19:$O$19,1)-1)))*AS57,(INDEX('07 Uspora casu'!$K24:$O24,MATCH(AT$52,'07 Uspora casu'!$K$19:$O$19,1)+1)/INDEX('07 Uspora casu'!$K24:$O24,MATCH(AT$52,'07 Uspora casu'!$K$19:$O$19,1)))^(1/(INDEX('07 Uspora casu'!$K$19:$O$19,MATCH(AT$52,'07 Uspora casu'!$K$19:$O$19,1)+1)-INDEX('07 Uspora casu'!$K$19:$O$19,MATCH(AT$52,'07 Uspora casu'!$K$19:$O$19,1))))*AS57))),IFERROR($E57/INDEX('07 Uspora casu'!$K24:$O24,MATCH(AT$52,'07 Uspora casu'!$K$19:$O$19,0)),IF(AT$52&lt;MIN('07 Uspora casu'!$K$19:$O$19),('07 Uspora casu'!$L24/'07 Uspora casu'!$K24)^(1/('07 Uspora casu'!$L$19-'07 Uspora casu'!$K$19))*AU57,IF(AT$52&gt;MAX('07 Uspora casu'!$K$19:$O$19),(INDEX('07 Uspora casu'!$K24:$O24,MATCH(AT$52,'07 Uspora casu'!$K$19:$O$19,1)-1)/INDEX('07 Uspora casu'!$K24:$O24,MATCH(AT$52,'07 Uspora casu'!$K$19:$O$19,1)))^(1/(INDEX('07 Uspora casu'!$K$19:$O$19,MATCH(AT$52,'07 Uspora casu'!$K$19:$O$19,1))-INDEX('07 Uspora casu'!$K$19:$O$19,MATCH(AT$52,'07 Uspora casu'!$K$19:$O$19,1)-1)))*AS57,(INDEX('07 Uspora casu'!$K24:$O24,MATCH(AT$52,'07 Uspora casu'!$K$19:$O$19,1))/INDEX('07 Uspora casu'!$K24:$O24,MATCH(AT$52,'07 Uspora casu'!$K$19:$O$19,1)+1))^(1/(INDEX('07 Uspora casu'!$K$19:$O$19,MATCH(AT$52,'07 Uspora casu'!$K$19:$O$19,1)+1)-INDEX('07 Uspora casu'!$K$19:$O$19,MATCH(AT$52,'07 Uspora casu'!$K$19:$O$19,1))))*AS57)))))</f>
        <v>4.2637925896785688E-2</v>
      </c>
      <c r="AU57" s="48">
        <f>IF($E57="",0,IF('07 Uspora casu'!$D$2="Jazdný čas",IFERROR(INDEX('07 Uspora casu'!$K24:$O24,MATCH(AU$52,'07 Uspora casu'!$K$19:$O$19,0))/60,IF(AU$52&lt;MIN('07 Uspora casu'!$K$19:$O$19),('07 Uspora casu'!$K24/'07 Uspora casu'!$L24)^(1/('07 Uspora casu'!$L$19-'07 Uspora casu'!$K$19))*AV57,IF(AU$52&gt;MAX('07 Uspora casu'!$K$19:$O$19),(INDEX('07 Uspora casu'!$K24:$O24,MATCH(AU$52,'07 Uspora casu'!$K$19:$O$19,1))/INDEX('07 Uspora casu'!$K24:$O24,MATCH(AU$52,'07 Uspora casu'!$K$19:$O$19,1)-1))^(1/(INDEX('07 Uspora casu'!$K$19:$O$19,MATCH(AU$52,'07 Uspora casu'!$K$19:$O$19,1))-INDEX('07 Uspora casu'!$K$19:$O$19,MATCH(AU$52,'07 Uspora casu'!$K$19:$O$19,1)-1)))*AT57,(INDEX('07 Uspora casu'!$K24:$O24,MATCH(AU$52,'07 Uspora casu'!$K$19:$O$19,1)+1)/INDEX('07 Uspora casu'!$K24:$O24,MATCH(AU$52,'07 Uspora casu'!$K$19:$O$19,1)))^(1/(INDEX('07 Uspora casu'!$K$19:$O$19,MATCH(AU$52,'07 Uspora casu'!$K$19:$O$19,1)+1)-INDEX('07 Uspora casu'!$K$19:$O$19,MATCH(AU$52,'07 Uspora casu'!$K$19:$O$19,1))))*AT57))),IFERROR($E57/INDEX('07 Uspora casu'!$K24:$O24,MATCH(AU$52,'07 Uspora casu'!$K$19:$O$19,0)),IF(AU$52&lt;MIN('07 Uspora casu'!$K$19:$O$19),('07 Uspora casu'!$L24/'07 Uspora casu'!$K24)^(1/('07 Uspora casu'!$L$19-'07 Uspora casu'!$K$19))*AV57,IF(AU$52&gt;MAX('07 Uspora casu'!$K$19:$O$19),(INDEX('07 Uspora casu'!$K24:$O24,MATCH(AU$52,'07 Uspora casu'!$K$19:$O$19,1)-1)/INDEX('07 Uspora casu'!$K24:$O24,MATCH(AU$52,'07 Uspora casu'!$K$19:$O$19,1)))^(1/(INDEX('07 Uspora casu'!$K$19:$O$19,MATCH(AU$52,'07 Uspora casu'!$K$19:$O$19,1))-INDEX('07 Uspora casu'!$K$19:$O$19,MATCH(AU$52,'07 Uspora casu'!$K$19:$O$19,1)-1)))*AT57,(INDEX('07 Uspora casu'!$K24:$O24,MATCH(AU$52,'07 Uspora casu'!$K$19:$O$19,1))/INDEX('07 Uspora casu'!$K24:$O24,MATCH(AU$52,'07 Uspora casu'!$K$19:$O$19,1)+1))^(1/(INDEX('07 Uspora casu'!$K$19:$O$19,MATCH(AU$52,'07 Uspora casu'!$K$19:$O$19,1)+1)-INDEX('07 Uspora casu'!$K$19:$O$19,MATCH(AU$52,'07 Uspora casu'!$K$19:$O$19,1))))*AT57)))))</f>
        <v>4.2791883972057174E-2</v>
      </c>
      <c r="AV57" s="48">
        <f>IF($E57="",0,IF('07 Uspora casu'!$D$2="Jazdný čas",IFERROR(INDEX('07 Uspora casu'!$K24:$O24,MATCH(AV$52,'07 Uspora casu'!$K$19:$O$19,0))/60,IF(AV$52&lt;MIN('07 Uspora casu'!$K$19:$O$19),('07 Uspora casu'!$K24/'07 Uspora casu'!$L24)^(1/('07 Uspora casu'!$L$19-'07 Uspora casu'!$K$19))*AW57,IF(AV$52&gt;MAX('07 Uspora casu'!$K$19:$O$19),(INDEX('07 Uspora casu'!$K24:$O24,MATCH(AV$52,'07 Uspora casu'!$K$19:$O$19,1))/INDEX('07 Uspora casu'!$K24:$O24,MATCH(AV$52,'07 Uspora casu'!$K$19:$O$19,1)-1))^(1/(INDEX('07 Uspora casu'!$K$19:$O$19,MATCH(AV$52,'07 Uspora casu'!$K$19:$O$19,1))-INDEX('07 Uspora casu'!$K$19:$O$19,MATCH(AV$52,'07 Uspora casu'!$K$19:$O$19,1)-1)))*AU57,(INDEX('07 Uspora casu'!$K24:$O24,MATCH(AV$52,'07 Uspora casu'!$K$19:$O$19,1)+1)/INDEX('07 Uspora casu'!$K24:$O24,MATCH(AV$52,'07 Uspora casu'!$K$19:$O$19,1)))^(1/(INDEX('07 Uspora casu'!$K$19:$O$19,MATCH(AV$52,'07 Uspora casu'!$K$19:$O$19,1)+1)-INDEX('07 Uspora casu'!$K$19:$O$19,MATCH(AV$52,'07 Uspora casu'!$K$19:$O$19,1))))*AU57))),IFERROR($E57/INDEX('07 Uspora casu'!$K24:$O24,MATCH(AV$52,'07 Uspora casu'!$K$19:$O$19,0)),IF(AV$52&lt;MIN('07 Uspora casu'!$K$19:$O$19),('07 Uspora casu'!$L24/'07 Uspora casu'!$K24)^(1/('07 Uspora casu'!$L$19-'07 Uspora casu'!$K$19))*AW57,IF(AV$52&gt;MAX('07 Uspora casu'!$K$19:$O$19),(INDEX('07 Uspora casu'!$K24:$O24,MATCH(AV$52,'07 Uspora casu'!$K$19:$O$19,1)-1)/INDEX('07 Uspora casu'!$K24:$O24,MATCH(AV$52,'07 Uspora casu'!$K$19:$O$19,1)))^(1/(INDEX('07 Uspora casu'!$K$19:$O$19,MATCH(AV$52,'07 Uspora casu'!$K$19:$O$19,1))-INDEX('07 Uspora casu'!$K$19:$O$19,MATCH(AV$52,'07 Uspora casu'!$K$19:$O$19,1)-1)))*AU57,(INDEX('07 Uspora casu'!$K24:$O24,MATCH(AV$52,'07 Uspora casu'!$K$19:$O$19,1))/INDEX('07 Uspora casu'!$K24:$O24,MATCH(AV$52,'07 Uspora casu'!$K$19:$O$19,1)+1))^(1/(INDEX('07 Uspora casu'!$K$19:$O$19,MATCH(AV$52,'07 Uspora casu'!$K$19:$O$19,1)+1)-INDEX('07 Uspora casu'!$K$19:$O$19,MATCH(AV$52,'07 Uspora casu'!$K$19:$O$19,1))))*AU57)))))</f>
        <v>4.2946397962947039E-2</v>
      </c>
      <c r="AW57" s="48">
        <f>IF($E57="",0,IF('07 Uspora casu'!$D$2="Jazdný čas",IFERROR(INDEX('07 Uspora casu'!$K24:$O24,MATCH(AW$52,'07 Uspora casu'!$K$19:$O$19,0))/60,IF(AW$52&lt;MIN('07 Uspora casu'!$K$19:$O$19),('07 Uspora casu'!$K24/'07 Uspora casu'!$L24)^(1/('07 Uspora casu'!$L$19-'07 Uspora casu'!$K$19))*AX57,IF(AW$52&gt;MAX('07 Uspora casu'!$K$19:$O$19),(INDEX('07 Uspora casu'!$K24:$O24,MATCH(AW$52,'07 Uspora casu'!$K$19:$O$19,1))/INDEX('07 Uspora casu'!$K24:$O24,MATCH(AW$52,'07 Uspora casu'!$K$19:$O$19,1)-1))^(1/(INDEX('07 Uspora casu'!$K$19:$O$19,MATCH(AW$52,'07 Uspora casu'!$K$19:$O$19,1))-INDEX('07 Uspora casu'!$K$19:$O$19,MATCH(AW$52,'07 Uspora casu'!$K$19:$O$19,1)-1)))*AV57,(INDEX('07 Uspora casu'!$K24:$O24,MATCH(AW$52,'07 Uspora casu'!$K$19:$O$19,1)+1)/INDEX('07 Uspora casu'!$K24:$O24,MATCH(AW$52,'07 Uspora casu'!$K$19:$O$19,1)))^(1/(INDEX('07 Uspora casu'!$K$19:$O$19,MATCH(AW$52,'07 Uspora casu'!$K$19:$O$19,1)+1)-INDEX('07 Uspora casu'!$K$19:$O$19,MATCH(AW$52,'07 Uspora casu'!$K$19:$O$19,1))))*AV57))),IFERROR($E57/INDEX('07 Uspora casu'!$K24:$O24,MATCH(AW$52,'07 Uspora casu'!$K$19:$O$19,0)),IF(AW$52&lt;MIN('07 Uspora casu'!$K$19:$O$19),('07 Uspora casu'!$L24/'07 Uspora casu'!$K24)^(1/('07 Uspora casu'!$L$19-'07 Uspora casu'!$K$19))*AX57,IF(AW$52&gt;MAX('07 Uspora casu'!$K$19:$O$19),(INDEX('07 Uspora casu'!$K24:$O24,MATCH(AW$52,'07 Uspora casu'!$K$19:$O$19,1)-1)/INDEX('07 Uspora casu'!$K24:$O24,MATCH(AW$52,'07 Uspora casu'!$K$19:$O$19,1)))^(1/(INDEX('07 Uspora casu'!$K$19:$O$19,MATCH(AW$52,'07 Uspora casu'!$K$19:$O$19,1))-INDEX('07 Uspora casu'!$K$19:$O$19,MATCH(AW$52,'07 Uspora casu'!$K$19:$O$19,1)-1)))*AV57,(INDEX('07 Uspora casu'!$K24:$O24,MATCH(AW$52,'07 Uspora casu'!$K$19:$O$19,1))/INDEX('07 Uspora casu'!$K24:$O24,MATCH(AW$52,'07 Uspora casu'!$K$19:$O$19,1)+1))^(1/(INDEX('07 Uspora casu'!$K$19:$O$19,MATCH(AW$52,'07 Uspora casu'!$K$19:$O$19,1)+1)-INDEX('07 Uspora casu'!$K$19:$O$19,MATCH(AW$52,'07 Uspora casu'!$K$19:$O$19,1))))*AV57)))))</f>
        <v>4.3101469876769119E-2</v>
      </c>
      <c r="AX57" s="48">
        <f>IF($E57="",0,IF('07 Uspora casu'!$D$2="Jazdný čas",IFERROR(INDEX('07 Uspora casu'!$K24:$O24,MATCH(AX$52,'07 Uspora casu'!$K$19:$O$19,0))/60,IF(AX$52&lt;MIN('07 Uspora casu'!$K$19:$O$19),('07 Uspora casu'!$K24/'07 Uspora casu'!$L24)^(1/('07 Uspora casu'!$L$19-'07 Uspora casu'!$K$19))*AY57,IF(AX$52&gt;MAX('07 Uspora casu'!$K$19:$O$19),(INDEX('07 Uspora casu'!$K24:$O24,MATCH(AX$52,'07 Uspora casu'!$K$19:$O$19,1))/INDEX('07 Uspora casu'!$K24:$O24,MATCH(AX$52,'07 Uspora casu'!$K$19:$O$19,1)-1))^(1/(INDEX('07 Uspora casu'!$K$19:$O$19,MATCH(AX$52,'07 Uspora casu'!$K$19:$O$19,1))-INDEX('07 Uspora casu'!$K$19:$O$19,MATCH(AX$52,'07 Uspora casu'!$K$19:$O$19,1)-1)))*AW57,(INDEX('07 Uspora casu'!$K24:$O24,MATCH(AX$52,'07 Uspora casu'!$K$19:$O$19,1)+1)/INDEX('07 Uspora casu'!$K24:$O24,MATCH(AX$52,'07 Uspora casu'!$K$19:$O$19,1)))^(1/(INDEX('07 Uspora casu'!$K$19:$O$19,MATCH(AX$52,'07 Uspora casu'!$K$19:$O$19,1)+1)-INDEX('07 Uspora casu'!$K$19:$O$19,MATCH(AX$52,'07 Uspora casu'!$K$19:$O$19,1))))*AW57))),IFERROR($E57/INDEX('07 Uspora casu'!$K24:$O24,MATCH(AX$52,'07 Uspora casu'!$K$19:$O$19,0)),IF(AX$52&lt;MIN('07 Uspora casu'!$K$19:$O$19),('07 Uspora casu'!$L24/'07 Uspora casu'!$K24)^(1/('07 Uspora casu'!$L$19-'07 Uspora casu'!$K$19))*AY57,IF(AX$52&gt;MAX('07 Uspora casu'!$K$19:$O$19),(INDEX('07 Uspora casu'!$K24:$O24,MATCH(AX$52,'07 Uspora casu'!$K$19:$O$19,1)-1)/INDEX('07 Uspora casu'!$K24:$O24,MATCH(AX$52,'07 Uspora casu'!$K$19:$O$19,1)))^(1/(INDEX('07 Uspora casu'!$K$19:$O$19,MATCH(AX$52,'07 Uspora casu'!$K$19:$O$19,1))-INDEX('07 Uspora casu'!$K$19:$O$19,MATCH(AX$52,'07 Uspora casu'!$K$19:$O$19,1)-1)))*AW57,(INDEX('07 Uspora casu'!$K24:$O24,MATCH(AX$52,'07 Uspora casu'!$K$19:$O$19,1))/INDEX('07 Uspora casu'!$K24:$O24,MATCH(AX$52,'07 Uspora casu'!$K$19:$O$19,1)+1))^(1/(INDEX('07 Uspora casu'!$K$19:$O$19,MATCH(AX$52,'07 Uspora casu'!$K$19:$O$19,1)+1)-INDEX('07 Uspora casu'!$K$19:$O$19,MATCH(AX$52,'07 Uspora casu'!$K$19:$O$19,1))))*AW57)))))</f>
        <v>4.3257101728085307E-2</v>
      </c>
      <c r="AY57" s="48">
        <f>IF($E57="",0,IF('07 Uspora casu'!$D$2="Jazdný čas",IFERROR(INDEX('07 Uspora casu'!$K24:$O24,MATCH(AY$52,'07 Uspora casu'!$K$19:$O$19,0))/60,IF(AY$52&lt;MIN('07 Uspora casu'!$K$19:$O$19),('07 Uspora casu'!$K24/'07 Uspora casu'!$L24)^(1/('07 Uspora casu'!$L$19-'07 Uspora casu'!$K$19))*AZ57,IF(AY$52&gt;MAX('07 Uspora casu'!$K$19:$O$19),(INDEX('07 Uspora casu'!$K24:$O24,MATCH(AY$52,'07 Uspora casu'!$K$19:$O$19,1))/INDEX('07 Uspora casu'!$K24:$O24,MATCH(AY$52,'07 Uspora casu'!$K$19:$O$19,1)-1))^(1/(INDEX('07 Uspora casu'!$K$19:$O$19,MATCH(AY$52,'07 Uspora casu'!$K$19:$O$19,1))-INDEX('07 Uspora casu'!$K$19:$O$19,MATCH(AY$52,'07 Uspora casu'!$K$19:$O$19,1)-1)))*AX57,(INDEX('07 Uspora casu'!$K24:$O24,MATCH(AY$52,'07 Uspora casu'!$K$19:$O$19,1)+1)/INDEX('07 Uspora casu'!$K24:$O24,MATCH(AY$52,'07 Uspora casu'!$K$19:$O$19,1)))^(1/(INDEX('07 Uspora casu'!$K$19:$O$19,MATCH(AY$52,'07 Uspora casu'!$K$19:$O$19,1)+1)-INDEX('07 Uspora casu'!$K$19:$O$19,MATCH(AY$52,'07 Uspora casu'!$K$19:$O$19,1))))*AX57))),IFERROR($E57/INDEX('07 Uspora casu'!$K24:$O24,MATCH(AY$52,'07 Uspora casu'!$K$19:$O$19,0)),IF(AY$52&lt;MIN('07 Uspora casu'!$K$19:$O$19),('07 Uspora casu'!$L24/'07 Uspora casu'!$K24)^(1/('07 Uspora casu'!$L$19-'07 Uspora casu'!$K$19))*AZ57,IF(AY$52&gt;MAX('07 Uspora casu'!$K$19:$O$19),(INDEX('07 Uspora casu'!$K24:$O24,MATCH(AY$52,'07 Uspora casu'!$K$19:$O$19,1)-1)/INDEX('07 Uspora casu'!$K24:$O24,MATCH(AY$52,'07 Uspora casu'!$K$19:$O$19,1)))^(1/(INDEX('07 Uspora casu'!$K$19:$O$19,MATCH(AY$52,'07 Uspora casu'!$K$19:$O$19,1))-INDEX('07 Uspora casu'!$K$19:$O$19,MATCH(AY$52,'07 Uspora casu'!$K$19:$O$19,1)-1)))*AX57,(INDEX('07 Uspora casu'!$K24:$O24,MATCH(AY$52,'07 Uspora casu'!$K$19:$O$19,1))/INDEX('07 Uspora casu'!$K24:$O24,MATCH(AY$52,'07 Uspora casu'!$K$19:$O$19,1)+1))^(1/(INDEX('07 Uspora casu'!$K$19:$O$19,MATCH(AY$52,'07 Uspora casu'!$K$19:$O$19,1)+1)-INDEX('07 Uspora casu'!$K$19:$O$19,MATCH(AY$52,'07 Uspora casu'!$K$19:$O$19,1))))*AX57)))))</f>
        <v>4.341329553873173E-2</v>
      </c>
      <c r="AZ57" s="48">
        <f>IF($E57="",0,IF('07 Uspora casu'!$D$2="Jazdný čas",IFERROR(INDEX('07 Uspora casu'!$K24:$O24,MATCH(AZ$52,'07 Uspora casu'!$K$19:$O$19,0))/60,IF(AZ$52&lt;MIN('07 Uspora casu'!$K$19:$O$19),('07 Uspora casu'!$K24/'07 Uspora casu'!$L24)^(1/('07 Uspora casu'!$L$19-'07 Uspora casu'!$K$19))*BA57,IF(AZ$52&gt;MAX('07 Uspora casu'!$K$19:$O$19),(INDEX('07 Uspora casu'!$K24:$O24,MATCH(AZ$52,'07 Uspora casu'!$K$19:$O$19,1))/INDEX('07 Uspora casu'!$K24:$O24,MATCH(AZ$52,'07 Uspora casu'!$K$19:$O$19,1)-1))^(1/(INDEX('07 Uspora casu'!$K$19:$O$19,MATCH(AZ$52,'07 Uspora casu'!$K$19:$O$19,1))-INDEX('07 Uspora casu'!$K$19:$O$19,MATCH(AZ$52,'07 Uspora casu'!$K$19:$O$19,1)-1)))*AY57,(INDEX('07 Uspora casu'!$K24:$O24,MATCH(AZ$52,'07 Uspora casu'!$K$19:$O$19,1)+1)/INDEX('07 Uspora casu'!$K24:$O24,MATCH(AZ$52,'07 Uspora casu'!$K$19:$O$19,1)))^(1/(INDEX('07 Uspora casu'!$K$19:$O$19,MATCH(AZ$52,'07 Uspora casu'!$K$19:$O$19,1)+1)-INDEX('07 Uspora casu'!$K$19:$O$19,MATCH(AZ$52,'07 Uspora casu'!$K$19:$O$19,1))))*AY57))),IFERROR($E57/INDEX('07 Uspora casu'!$K24:$O24,MATCH(AZ$52,'07 Uspora casu'!$K$19:$O$19,0)),IF(AZ$52&lt;MIN('07 Uspora casu'!$K$19:$O$19),('07 Uspora casu'!$L24/'07 Uspora casu'!$K24)^(1/('07 Uspora casu'!$L$19-'07 Uspora casu'!$K$19))*BA57,IF(AZ$52&gt;MAX('07 Uspora casu'!$K$19:$O$19),(INDEX('07 Uspora casu'!$K24:$O24,MATCH(AZ$52,'07 Uspora casu'!$K$19:$O$19,1)-1)/INDEX('07 Uspora casu'!$K24:$O24,MATCH(AZ$52,'07 Uspora casu'!$K$19:$O$19,1)))^(1/(INDEX('07 Uspora casu'!$K$19:$O$19,MATCH(AZ$52,'07 Uspora casu'!$K$19:$O$19,1))-INDEX('07 Uspora casu'!$K$19:$O$19,MATCH(AZ$52,'07 Uspora casu'!$K$19:$O$19,1)-1)))*AY57,(INDEX('07 Uspora casu'!$K24:$O24,MATCH(AZ$52,'07 Uspora casu'!$K$19:$O$19,1))/INDEX('07 Uspora casu'!$K24:$O24,MATCH(AZ$52,'07 Uspora casu'!$K$19:$O$19,1)+1))^(1/(INDEX('07 Uspora casu'!$K$19:$O$19,MATCH(AZ$52,'07 Uspora casu'!$K$19:$O$19,1)+1)-INDEX('07 Uspora casu'!$K$19:$O$19,MATCH(AZ$52,'07 Uspora casu'!$K$19:$O$19,1))))*AY57)))))</f>
        <v>4.3570053337845013E-2</v>
      </c>
      <c r="BA57" s="48">
        <f>IF($E57="",0,IF('07 Uspora casu'!$D$2="Jazdný čas",IFERROR(INDEX('07 Uspora casu'!$K24:$O24,MATCH(BA$52,'07 Uspora casu'!$K$19:$O$19,0))/60,IF(BA$52&lt;MIN('07 Uspora casu'!$K$19:$O$19),('07 Uspora casu'!$K24/'07 Uspora casu'!$L24)^(1/('07 Uspora casu'!$L$19-'07 Uspora casu'!$K$19))*BB57,IF(BA$52&gt;MAX('07 Uspora casu'!$K$19:$O$19),(INDEX('07 Uspora casu'!$K24:$O24,MATCH(BA$52,'07 Uspora casu'!$K$19:$O$19,1))/INDEX('07 Uspora casu'!$K24:$O24,MATCH(BA$52,'07 Uspora casu'!$K$19:$O$19,1)-1))^(1/(INDEX('07 Uspora casu'!$K$19:$O$19,MATCH(BA$52,'07 Uspora casu'!$K$19:$O$19,1))-INDEX('07 Uspora casu'!$K$19:$O$19,MATCH(BA$52,'07 Uspora casu'!$K$19:$O$19,1)-1)))*AZ57,(INDEX('07 Uspora casu'!$K24:$O24,MATCH(BA$52,'07 Uspora casu'!$K$19:$O$19,1)+1)/INDEX('07 Uspora casu'!$K24:$O24,MATCH(BA$52,'07 Uspora casu'!$K$19:$O$19,1)))^(1/(INDEX('07 Uspora casu'!$K$19:$O$19,MATCH(BA$52,'07 Uspora casu'!$K$19:$O$19,1)+1)-INDEX('07 Uspora casu'!$K$19:$O$19,MATCH(BA$52,'07 Uspora casu'!$K$19:$O$19,1))))*AZ57))),IFERROR($E57/INDEX('07 Uspora casu'!$K24:$O24,MATCH(BA$52,'07 Uspora casu'!$K$19:$O$19,0)),IF(BA$52&lt;MIN('07 Uspora casu'!$K$19:$O$19),('07 Uspora casu'!$L24/'07 Uspora casu'!$K24)^(1/('07 Uspora casu'!$L$19-'07 Uspora casu'!$K$19))*BB57,IF(BA$52&gt;MAX('07 Uspora casu'!$K$19:$O$19),(INDEX('07 Uspora casu'!$K24:$O24,MATCH(BA$52,'07 Uspora casu'!$K$19:$O$19,1)-1)/INDEX('07 Uspora casu'!$K24:$O24,MATCH(BA$52,'07 Uspora casu'!$K$19:$O$19,1)))^(1/(INDEX('07 Uspora casu'!$K$19:$O$19,MATCH(BA$52,'07 Uspora casu'!$K$19:$O$19,1))-INDEX('07 Uspora casu'!$K$19:$O$19,MATCH(BA$52,'07 Uspora casu'!$K$19:$O$19,1)-1)))*AZ57,(INDEX('07 Uspora casu'!$K24:$O24,MATCH(BA$52,'07 Uspora casu'!$K$19:$O$19,1))/INDEX('07 Uspora casu'!$K24:$O24,MATCH(BA$52,'07 Uspora casu'!$K$19:$O$19,1)+1))^(1/(INDEX('07 Uspora casu'!$K$19:$O$19,MATCH(BA$52,'07 Uspora casu'!$K$19:$O$19,1)+1)-INDEX('07 Uspora casu'!$K$19:$O$19,MATCH(BA$52,'07 Uspora casu'!$K$19:$O$19,1))))*AZ57)))))</f>
        <v>4.3727377161888625E-2</v>
      </c>
      <c r="BB57" s="48">
        <f>IF($E57="",0,IF('07 Uspora casu'!$D$2="Jazdný čas",IFERROR(INDEX('07 Uspora casu'!$K24:$O24,MATCH(BB$52,'07 Uspora casu'!$K$19:$O$19,0))/60,IF(BB$52&lt;MIN('07 Uspora casu'!$K$19:$O$19),('07 Uspora casu'!$K24/'07 Uspora casu'!$L24)^(1/('07 Uspora casu'!$L$19-'07 Uspora casu'!$K$19))*BC57,IF(BB$52&gt;MAX('07 Uspora casu'!$K$19:$O$19),(INDEX('07 Uspora casu'!$K24:$O24,MATCH(BB$52,'07 Uspora casu'!$K$19:$O$19,1))/INDEX('07 Uspora casu'!$K24:$O24,MATCH(BB$52,'07 Uspora casu'!$K$19:$O$19,1)-1))^(1/(INDEX('07 Uspora casu'!$K$19:$O$19,MATCH(BB$52,'07 Uspora casu'!$K$19:$O$19,1))-INDEX('07 Uspora casu'!$K$19:$O$19,MATCH(BB$52,'07 Uspora casu'!$K$19:$O$19,1)-1)))*BA57,(INDEX('07 Uspora casu'!$K24:$O24,MATCH(BB$52,'07 Uspora casu'!$K$19:$O$19,1)+1)/INDEX('07 Uspora casu'!$K24:$O24,MATCH(BB$52,'07 Uspora casu'!$K$19:$O$19,1)))^(1/(INDEX('07 Uspora casu'!$K$19:$O$19,MATCH(BB$52,'07 Uspora casu'!$K$19:$O$19,1)+1)-INDEX('07 Uspora casu'!$K$19:$O$19,MATCH(BB$52,'07 Uspora casu'!$K$19:$O$19,1))))*BA57))),IFERROR($E57/INDEX('07 Uspora casu'!$K24:$O24,MATCH(BB$52,'07 Uspora casu'!$K$19:$O$19,0)),IF(BB$52&lt;MIN('07 Uspora casu'!$K$19:$O$19),('07 Uspora casu'!$L24/'07 Uspora casu'!$K24)^(1/('07 Uspora casu'!$L$19-'07 Uspora casu'!$K$19))*BC57,IF(BB$52&gt;MAX('07 Uspora casu'!$K$19:$O$19),(INDEX('07 Uspora casu'!$K24:$O24,MATCH(BB$52,'07 Uspora casu'!$K$19:$O$19,1)-1)/INDEX('07 Uspora casu'!$K24:$O24,MATCH(BB$52,'07 Uspora casu'!$K$19:$O$19,1)))^(1/(INDEX('07 Uspora casu'!$K$19:$O$19,MATCH(BB$52,'07 Uspora casu'!$K$19:$O$19,1))-INDEX('07 Uspora casu'!$K$19:$O$19,MATCH(BB$52,'07 Uspora casu'!$K$19:$O$19,1)-1)))*BA57,(INDEX('07 Uspora casu'!$K24:$O24,MATCH(BB$52,'07 Uspora casu'!$K$19:$O$19,1))/INDEX('07 Uspora casu'!$K24:$O24,MATCH(BB$52,'07 Uspora casu'!$K$19:$O$19,1)+1))^(1/(INDEX('07 Uspora casu'!$K$19:$O$19,MATCH(BB$52,'07 Uspora casu'!$K$19:$O$19,1)+1)-INDEX('07 Uspora casu'!$K$19:$O$19,MATCH(BB$52,'07 Uspora casu'!$K$19:$O$19,1))))*BA57)))))</f>
        <v>4.3885269054679363E-2</v>
      </c>
      <c r="BC57" s="48">
        <f>IF($E57="",0,IF('07 Uspora casu'!$D$2="Jazdný čas",IFERROR(INDEX('07 Uspora casu'!$K24:$O24,MATCH(BC$52,'07 Uspora casu'!$K$19:$O$19,0))/60,IF(BC$52&lt;MIN('07 Uspora casu'!$K$19:$O$19),('07 Uspora casu'!$K24/'07 Uspora casu'!$L24)^(1/('07 Uspora casu'!$L$19-'07 Uspora casu'!$K$19))*BD57,IF(BC$52&gt;MAX('07 Uspora casu'!$K$19:$O$19),(INDEX('07 Uspora casu'!$K24:$O24,MATCH(BC$52,'07 Uspora casu'!$K$19:$O$19,1))/INDEX('07 Uspora casu'!$K24:$O24,MATCH(BC$52,'07 Uspora casu'!$K$19:$O$19,1)-1))^(1/(INDEX('07 Uspora casu'!$K$19:$O$19,MATCH(BC$52,'07 Uspora casu'!$K$19:$O$19,1))-INDEX('07 Uspora casu'!$K$19:$O$19,MATCH(BC$52,'07 Uspora casu'!$K$19:$O$19,1)-1)))*BB57,(INDEX('07 Uspora casu'!$K24:$O24,MATCH(BC$52,'07 Uspora casu'!$K$19:$O$19,1)+1)/INDEX('07 Uspora casu'!$K24:$O24,MATCH(BC$52,'07 Uspora casu'!$K$19:$O$19,1)))^(1/(INDEX('07 Uspora casu'!$K$19:$O$19,MATCH(BC$52,'07 Uspora casu'!$K$19:$O$19,1)+1)-INDEX('07 Uspora casu'!$K$19:$O$19,MATCH(BC$52,'07 Uspora casu'!$K$19:$O$19,1))))*BB57))),IFERROR($E57/INDEX('07 Uspora casu'!$K24:$O24,MATCH(BC$52,'07 Uspora casu'!$K$19:$O$19,0)),IF(BC$52&lt;MIN('07 Uspora casu'!$K$19:$O$19),('07 Uspora casu'!$L24/'07 Uspora casu'!$K24)^(1/('07 Uspora casu'!$L$19-'07 Uspora casu'!$K$19))*BD57,IF(BC$52&gt;MAX('07 Uspora casu'!$K$19:$O$19),(INDEX('07 Uspora casu'!$K24:$O24,MATCH(BC$52,'07 Uspora casu'!$K$19:$O$19,1)-1)/INDEX('07 Uspora casu'!$K24:$O24,MATCH(BC$52,'07 Uspora casu'!$K$19:$O$19,1)))^(1/(INDEX('07 Uspora casu'!$K$19:$O$19,MATCH(BC$52,'07 Uspora casu'!$K$19:$O$19,1))-INDEX('07 Uspora casu'!$K$19:$O$19,MATCH(BC$52,'07 Uspora casu'!$K$19:$O$19,1)-1)))*BB57,(INDEX('07 Uspora casu'!$K24:$O24,MATCH(BC$52,'07 Uspora casu'!$K$19:$O$19,1))/INDEX('07 Uspora casu'!$K24:$O24,MATCH(BC$52,'07 Uspora casu'!$K$19:$O$19,1)+1))^(1/(INDEX('07 Uspora casu'!$K$19:$O$19,MATCH(BC$52,'07 Uspora casu'!$K$19:$O$19,1)+1)-INDEX('07 Uspora casu'!$K$19:$O$19,MATCH(BC$52,'07 Uspora casu'!$K$19:$O$19,1))))*BB57)))))</f>
        <v>4.4043731067413876E-2</v>
      </c>
    </row>
    <row r="58" spans="2:55" x14ac:dyDescent="0.2">
      <c r="B58" s="5">
        <v>5</v>
      </c>
      <c r="C58" s="5">
        <f>IF(ISBLANK('07 Uspora casu'!C25)=TRUE,"",'07 Uspora casu'!C25)</f>
        <v>90783</v>
      </c>
      <c r="D58" s="5" t="str">
        <f>IF(ISBLANK('07 Uspora casu'!D25)=TRUE,"",'07 Uspora casu'!D25)</f>
        <v>I/59 Tvrdošín - severný okraj</v>
      </c>
      <c r="E58" s="5">
        <f>IF(ISBLANK('07 Uspora casu'!E25)=TRUE,"",'07 Uspora casu'!E25)</f>
        <v>0.38</v>
      </c>
      <c r="F58" s="48">
        <f>IF($E58="",0,IF('07 Uspora casu'!$D$2="Jazdný čas",IFERROR(INDEX('07 Uspora casu'!$K25:$O25,MATCH(F$52,'07 Uspora casu'!$K$19:$O$19,0))/60,IF(F$52&lt;MIN('07 Uspora casu'!$K$19:$O$19),('07 Uspora casu'!$K25/'07 Uspora casu'!$L25)^(1/('07 Uspora casu'!$L$19-'07 Uspora casu'!$K$19))*G58,IF(F$52&gt;MAX('07 Uspora casu'!$K$19:$O$19),(INDEX('07 Uspora casu'!$K25:$O25,MATCH(F$52,'07 Uspora casu'!$K$19:$O$19,1))/INDEX('07 Uspora casu'!$K25:$O25,MATCH(F$52,'07 Uspora casu'!$K$19:$O$19,1)-1))^(1/(INDEX('07 Uspora casu'!$K$19:$O$19,MATCH(F$52,'07 Uspora casu'!$K$19:$O$19,1))-INDEX('07 Uspora casu'!$K$19:$O$19,MATCH(F$52,'07 Uspora casu'!$K$19:$O$19,1)-1)))*E58,(INDEX('07 Uspora casu'!$K25:$O25,MATCH(F$52,'07 Uspora casu'!$K$19:$O$19,1)+1)/INDEX('07 Uspora casu'!$K25:$O25,MATCH(F$52,'07 Uspora casu'!$K$19:$O$19,1)))^(1/(INDEX('07 Uspora casu'!$K$19:$O$19,MATCH(F$52,'07 Uspora casu'!$K$19:$O$19,1)+1)-INDEX('07 Uspora casu'!$K$19:$O$19,MATCH(F$52,'07 Uspora casu'!$K$19:$O$19,1))))*E58))),IFERROR($E58/INDEX('07 Uspora casu'!$K25:$O25,MATCH(F$52,'07 Uspora casu'!$K$19:$O$19,0)),IF(F$52&lt;MIN('07 Uspora casu'!$K$19:$O$19),('07 Uspora casu'!$L25/'07 Uspora casu'!$K25)^(1/('07 Uspora casu'!$L$19-'07 Uspora casu'!$K$19))*G58,IF(F$52&gt;MAX('07 Uspora casu'!$K$19:$O$19),(INDEX('07 Uspora casu'!$K25:$O25,MATCH(F$52,'07 Uspora casu'!$K$19:$O$19,1)-1)/INDEX('07 Uspora casu'!$K25:$O25,MATCH(F$52,'07 Uspora casu'!$K$19:$O$19,1)))^(1/(INDEX('07 Uspora casu'!$K$19:$O$19,MATCH(F$52,'07 Uspora casu'!$K$19:$O$19,1))-INDEX('07 Uspora casu'!$K$19:$O$19,MATCH(F$52,'07 Uspora casu'!$K$19:$O$19,1)-1)))*E58,(INDEX('07 Uspora casu'!$K25:$O25,MATCH(F$52,'07 Uspora casu'!$K$19:$O$19,1))/INDEX('07 Uspora casu'!$K25:$O25,MATCH(F$52,'07 Uspora casu'!$K$19:$O$19,1)+1))^(1/(INDEX('07 Uspora casu'!$K$19:$O$19,MATCH(F$52,'07 Uspora casu'!$K$19:$O$19,1)+1)-INDEX('07 Uspora casu'!$K$19:$O$19,MATCH(F$52,'07 Uspora casu'!$K$19:$O$19,1))))*E58)))))</f>
        <v>8.493518104604381E-3</v>
      </c>
      <c r="G58" s="48">
        <f>IF($E58="",0,IF('07 Uspora casu'!$D$2="Jazdný čas",IFERROR(INDEX('07 Uspora casu'!$K25:$O25,MATCH(G$52,'07 Uspora casu'!$K$19:$O$19,0))/60,IF(G$52&lt;MIN('07 Uspora casu'!$K$19:$O$19),('07 Uspora casu'!$K25/'07 Uspora casu'!$L25)^(1/('07 Uspora casu'!$L$19-'07 Uspora casu'!$K$19))*H58,IF(G$52&gt;MAX('07 Uspora casu'!$K$19:$O$19),(INDEX('07 Uspora casu'!$K25:$O25,MATCH(G$52,'07 Uspora casu'!$K$19:$O$19,1))/INDEX('07 Uspora casu'!$K25:$O25,MATCH(G$52,'07 Uspora casu'!$K$19:$O$19,1)-1))^(1/(INDEX('07 Uspora casu'!$K$19:$O$19,MATCH(G$52,'07 Uspora casu'!$K$19:$O$19,1))-INDEX('07 Uspora casu'!$K$19:$O$19,MATCH(G$52,'07 Uspora casu'!$K$19:$O$19,1)-1)))*F58,(INDEX('07 Uspora casu'!$K25:$O25,MATCH(G$52,'07 Uspora casu'!$K$19:$O$19,1)+1)/INDEX('07 Uspora casu'!$K25:$O25,MATCH(G$52,'07 Uspora casu'!$K$19:$O$19,1)))^(1/(INDEX('07 Uspora casu'!$K$19:$O$19,MATCH(G$52,'07 Uspora casu'!$K$19:$O$19,1)+1)-INDEX('07 Uspora casu'!$K$19:$O$19,MATCH(G$52,'07 Uspora casu'!$K$19:$O$19,1))))*F58))),IFERROR($E58/INDEX('07 Uspora casu'!$K25:$O25,MATCH(G$52,'07 Uspora casu'!$K$19:$O$19,0)),IF(G$52&lt;MIN('07 Uspora casu'!$K$19:$O$19),('07 Uspora casu'!$L25/'07 Uspora casu'!$K25)^(1/('07 Uspora casu'!$L$19-'07 Uspora casu'!$K$19))*H58,IF(G$52&gt;MAX('07 Uspora casu'!$K$19:$O$19),(INDEX('07 Uspora casu'!$K25:$O25,MATCH(G$52,'07 Uspora casu'!$K$19:$O$19,1)-1)/INDEX('07 Uspora casu'!$K25:$O25,MATCH(G$52,'07 Uspora casu'!$K$19:$O$19,1)))^(1/(INDEX('07 Uspora casu'!$K$19:$O$19,MATCH(G$52,'07 Uspora casu'!$K$19:$O$19,1))-INDEX('07 Uspora casu'!$K$19:$O$19,MATCH(G$52,'07 Uspora casu'!$K$19:$O$19,1)-1)))*F58,(INDEX('07 Uspora casu'!$K25:$O25,MATCH(G$52,'07 Uspora casu'!$K$19:$O$19,1))/INDEX('07 Uspora casu'!$K25:$O25,MATCH(G$52,'07 Uspora casu'!$K$19:$O$19,1)+1))^(1/(INDEX('07 Uspora casu'!$K$19:$O$19,MATCH(G$52,'07 Uspora casu'!$K$19:$O$19,1)+1)-INDEX('07 Uspora casu'!$K$19:$O$19,MATCH(G$52,'07 Uspora casu'!$K$19:$O$19,1))))*F58)))))</f>
        <v>8.3013005621161776E-3</v>
      </c>
      <c r="H58" s="48">
        <f>IF($E58="",0,IF('07 Uspora casu'!$D$2="Jazdný čas",IFERROR(INDEX('07 Uspora casu'!$K25:$O25,MATCH(H$52,'07 Uspora casu'!$K$19:$O$19,0))/60,IF(H$52&lt;MIN('07 Uspora casu'!$K$19:$O$19),('07 Uspora casu'!$K25/'07 Uspora casu'!$L25)^(1/('07 Uspora casu'!$L$19-'07 Uspora casu'!$K$19))*I58,IF(H$52&gt;MAX('07 Uspora casu'!$K$19:$O$19),(INDEX('07 Uspora casu'!$K25:$O25,MATCH(H$52,'07 Uspora casu'!$K$19:$O$19,1))/INDEX('07 Uspora casu'!$K25:$O25,MATCH(H$52,'07 Uspora casu'!$K$19:$O$19,1)-1))^(1/(INDEX('07 Uspora casu'!$K$19:$O$19,MATCH(H$52,'07 Uspora casu'!$K$19:$O$19,1))-INDEX('07 Uspora casu'!$K$19:$O$19,MATCH(H$52,'07 Uspora casu'!$K$19:$O$19,1)-1)))*G58,(INDEX('07 Uspora casu'!$K25:$O25,MATCH(H$52,'07 Uspora casu'!$K$19:$O$19,1)+1)/INDEX('07 Uspora casu'!$K25:$O25,MATCH(H$52,'07 Uspora casu'!$K$19:$O$19,1)))^(1/(INDEX('07 Uspora casu'!$K$19:$O$19,MATCH(H$52,'07 Uspora casu'!$K$19:$O$19,1)+1)-INDEX('07 Uspora casu'!$K$19:$O$19,MATCH(H$52,'07 Uspora casu'!$K$19:$O$19,1))))*G58))),IFERROR($E58/INDEX('07 Uspora casu'!$K25:$O25,MATCH(H$52,'07 Uspora casu'!$K$19:$O$19,0)),IF(H$52&lt;MIN('07 Uspora casu'!$K$19:$O$19),('07 Uspora casu'!$L25/'07 Uspora casu'!$K25)^(1/('07 Uspora casu'!$L$19-'07 Uspora casu'!$K$19))*I58,IF(H$52&gt;MAX('07 Uspora casu'!$K$19:$O$19),(INDEX('07 Uspora casu'!$K25:$O25,MATCH(H$52,'07 Uspora casu'!$K$19:$O$19,1)-1)/INDEX('07 Uspora casu'!$K25:$O25,MATCH(H$52,'07 Uspora casu'!$K$19:$O$19,1)))^(1/(INDEX('07 Uspora casu'!$K$19:$O$19,MATCH(H$52,'07 Uspora casu'!$K$19:$O$19,1))-INDEX('07 Uspora casu'!$K$19:$O$19,MATCH(H$52,'07 Uspora casu'!$K$19:$O$19,1)-1)))*G58,(INDEX('07 Uspora casu'!$K25:$O25,MATCH(H$52,'07 Uspora casu'!$K$19:$O$19,1))/INDEX('07 Uspora casu'!$K25:$O25,MATCH(H$52,'07 Uspora casu'!$K$19:$O$19,1)+1))^(1/(INDEX('07 Uspora casu'!$K$19:$O$19,MATCH(H$52,'07 Uspora casu'!$K$19:$O$19,1)+1)-INDEX('07 Uspora casu'!$K$19:$O$19,MATCH(H$52,'07 Uspora casu'!$K$19:$O$19,1))))*G58)))))</f>
        <v>8.1134331114491916E-3</v>
      </c>
      <c r="I58" s="48">
        <f>IF($E58="",0,IF('07 Uspora casu'!$D$2="Jazdný čas",IFERROR(INDEX('07 Uspora casu'!$K25:$O25,MATCH(I$52,'07 Uspora casu'!$K$19:$O$19,0))/60,IF(I$52&lt;MIN('07 Uspora casu'!$K$19:$O$19),('07 Uspora casu'!$K25/'07 Uspora casu'!$L25)^(1/('07 Uspora casu'!$L$19-'07 Uspora casu'!$K$19))*J58,IF(I$52&gt;MAX('07 Uspora casu'!$K$19:$O$19),(INDEX('07 Uspora casu'!$K25:$O25,MATCH(I$52,'07 Uspora casu'!$K$19:$O$19,1))/INDEX('07 Uspora casu'!$K25:$O25,MATCH(I$52,'07 Uspora casu'!$K$19:$O$19,1)-1))^(1/(INDEX('07 Uspora casu'!$K$19:$O$19,MATCH(I$52,'07 Uspora casu'!$K$19:$O$19,1))-INDEX('07 Uspora casu'!$K$19:$O$19,MATCH(I$52,'07 Uspora casu'!$K$19:$O$19,1)-1)))*H58,(INDEX('07 Uspora casu'!$K25:$O25,MATCH(I$52,'07 Uspora casu'!$K$19:$O$19,1)+1)/INDEX('07 Uspora casu'!$K25:$O25,MATCH(I$52,'07 Uspora casu'!$K$19:$O$19,1)))^(1/(INDEX('07 Uspora casu'!$K$19:$O$19,MATCH(I$52,'07 Uspora casu'!$K$19:$O$19,1)+1)-INDEX('07 Uspora casu'!$K$19:$O$19,MATCH(I$52,'07 Uspora casu'!$K$19:$O$19,1))))*H58))),IFERROR($E58/INDEX('07 Uspora casu'!$K25:$O25,MATCH(I$52,'07 Uspora casu'!$K$19:$O$19,0)),IF(I$52&lt;MIN('07 Uspora casu'!$K$19:$O$19),('07 Uspora casu'!$L25/'07 Uspora casu'!$K25)^(1/('07 Uspora casu'!$L$19-'07 Uspora casu'!$K$19))*J58,IF(I$52&gt;MAX('07 Uspora casu'!$K$19:$O$19),(INDEX('07 Uspora casu'!$K25:$O25,MATCH(I$52,'07 Uspora casu'!$K$19:$O$19,1)-1)/INDEX('07 Uspora casu'!$K25:$O25,MATCH(I$52,'07 Uspora casu'!$K$19:$O$19,1)))^(1/(INDEX('07 Uspora casu'!$K$19:$O$19,MATCH(I$52,'07 Uspora casu'!$K$19:$O$19,1))-INDEX('07 Uspora casu'!$K$19:$O$19,MATCH(I$52,'07 Uspora casu'!$K$19:$O$19,1)-1)))*H58,(INDEX('07 Uspora casu'!$K25:$O25,MATCH(I$52,'07 Uspora casu'!$K$19:$O$19,1))/INDEX('07 Uspora casu'!$K25:$O25,MATCH(I$52,'07 Uspora casu'!$K$19:$O$19,1)+1))^(1/(INDEX('07 Uspora casu'!$K$19:$O$19,MATCH(I$52,'07 Uspora casu'!$K$19:$O$19,1)+1)-INDEX('07 Uspora casu'!$K$19:$O$19,MATCH(I$52,'07 Uspora casu'!$K$19:$O$19,1))))*H58)))))</f>
        <v>7.929817305299354E-3</v>
      </c>
      <c r="J58" s="48">
        <f>IF($E58="",0,IF('07 Uspora casu'!$D$2="Jazdný čas",IFERROR(INDEX('07 Uspora casu'!$K25:$O25,MATCH(J$52,'07 Uspora casu'!$K$19:$O$19,0))/60,IF(J$52&lt;MIN('07 Uspora casu'!$K$19:$O$19),('07 Uspora casu'!$K25/'07 Uspora casu'!$L25)^(1/('07 Uspora casu'!$L$19-'07 Uspora casu'!$K$19))*K58,IF(J$52&gt;MAX('07 Uspora casu'!$K$19:$O$19),(INDEX('07 Uspora casu'!$K25:$O25,MATCH(J$52,'07 Uspora casu'!$K$19:$O$19,1))/INDEX('07 Uspora casu'!$K25:$O25,MATCH(J$52,'07 Uspora casu'!$K$19:$O$19,1)-1))^(1/(INDEX('07 Uspora casu'!$K$19:$O$19,MATCH(J$52,'07 Uspora casu'!$K$19:$O$19,1))-INDEX('07 Uspora casu'!$K$19:$O$19,MATCH(J$52,'07 Uspora casu'!$K$19:$O$19,1)-1)))*I58,(INDEX('07 Uspora casu'!$K25:$O25,MATCH(J$52,'07 Uspora casu'!$K$19:$O$19,1)+1)/INDEX('07 Uspora casu'!$K25:$O25,MATCH(J$52,'07 Uspora casu'!$K$19:$O$19,1)))^(1/(INDEX('07 Uspora casu'!$K$19:$O$19,MATCH(J$52,'07 Uspora casu'!$K$19:$O$19,1)+1)-INDEX('07 Uspora casu'!$K$19:$O$19,MATCH(J$52,'07 Uspora casu'!$K$19:$O$19,1))))*I58))),IFERROR($E58/INDEX('07 Uspora casu'!$K25:$O25,MATCH(J$52,'07 Uspora casu'!$K$19:$O$19,0)),IF(J$52&lt;MIN('07 Uspora casu'!$K$19:$O$19),('07 Uspora casu'!$L25/'07 Uspora casu'!$K25)^(1/('07 Uspora casu'!$L$19-'07 Uspora casu'!$K$19))*K58,IF(J$52&gt;MAX('07 Uspora casu'!$K$19:$O$19),(INDEX('07 Uspora casu'!$K25:$O25,MATCH(J$52,'07 Uspora casu'!$K$19:$O$19,1)-1)/INDEX('07 Uspora casu'!$K25:$O25,MATCH(J$52,'07 Uspora casu'!$K$19:$O$19,1)))^(1/(INDEX('07 Uspora casu'!$K$19:$O$19,MATCH(J$52,'07 Uspora casu'!$K$19:$O$19,1))-INDEX('07 Uspora casu'!$K$19:$O$19,MATCH(J$52,'07 Uspora casu'!$K$19:$O$19,1)-1)))*I58,(INDEX('07 Uspora casu'!$K25:$O25,MATCH(J$52,'07 Uspora casu'!$K$19:$O$19,1))/INDEX('07 Uspora casu'!$K25:$O25,MATCH(J$52,'07 Uspora casu'!$K$19:$O$19,1)+1))^(1/(INDEX('07 Uspora casu'!$K$19:$O$19,MATCH(J$52,'07 Uspora casu'!$K$19:$O$19,1)+1)-INDEX('07 Uspora casu'!$K$19:$O$19,MATCH(J$52,'07 Uspora casu'!$K$19:$O$19,1))))*I58)))))</f>
        <v>7.7503569243320414E-3</v>
      </c>
      <c r="K58" s="48">
        <f>IF($E58="",0,IF('07 Uspora casu'!$D$2="Jazdný čas",IFERROR(INDEX('07 Uspora casu'!$K25:$O25,MATCH(K$52,'07 Uspora casu'!$K$19:$O$19,0))/60,IF(K$52&lt;MIN('07 Uspora casu'!$K$19:$O$19),('07 Uspora casu'!$K25/'07 Uspora casu'!$L25)^(1/('07 Uspora casu'!$L$19-'07 Uspora casu'!$K$19))*L58,IF(K$52&gt;MAX('07 Uspora casu'!$K$19:$O$19),(INDEX('07 Uspora casu'!$K25:$O25,MATCH(K$52,'07 Uspora casu'!$K$19:$O$19,1))/INDEX('07 Uspora casu'!$K25:$O25,MATCH(K$52,'07 Uspora casu'!$K$19:$O$19,1)-1))^(1/(INDEX('07 Uspora casu'!$K$19:$O$19,MATCH(K$52,'07 Uspora casu'!$K$19:$O$19,1))-INDEX('07 Uspora casu'!$K$19:$O$19,MATCH(K$52,'07 Uspora casu'!$K$19:$O$19,1)-1)))*J58,(INDEX('07 Uspora casu'!$K25:$O25,MATCH(K$52,'07 Uspora casu'!$K$19:$O$19,1)+1)/INDEX('07 Uspora casu'!$K25:$O25,MATCH(K$52,'07 Uspora casu'!$K$19:$O$19,1)))^(1/(INDEX('07 Uspora casu'!$K$19:$O$19,MATCH(K$52,'07 Uspora casu'!$K$19:$O$19,1)+1)-INDEX('07 Uspora casu'!$K$19:$O$19,MATCH(K$52,'07 Uspora casu'!$K$19:$O$19,1))))*J58))),IFERROR($E58/INDEX('07 Uspora casu'!$K25:$O25,MATCH(K$52,'07 Uspora casu'!$K$19:$O$19,0)),IF(K$52&lt;MIN('07 Uspora casu'!$K$19:$O$19),('07 Uspora casu'!$L25/'07 Uspora casu'!$K25)^(1/('07 Uspora casu'!$L$19-'07 Uspora casu'!$K$19))*L58,IF(K$52&gt;MAX('07 Uspora casu'!$K$19:$O$19),(INDEX('07 Uspora casu'!$K25:$O25,MATCH(K$52,'07 Uspora casu'!$K$19:$O$19,1)-1)/INDEX('07 Uspora casu'!$K25:$O25,MATCH(K$52,'07 Uspora casu'!$K$19:$O$19,1)))^(1/(INDEX('07 Uspora casu'!$K$19:$O$19,MATCH(K$52,'07 Uspora casu'!$K$19:$O$19,1))-INDEX('07 Uspora casu'!$K$19:$O$19,MATCH(K$52,'07 Uspora casu'!$K$19:$O$19,1)-1)))*J58,(INDEX('07 Uspora casu'!$K25:$O25,MATCH(K$52,'07 Uspora casu'!$K$19:$O$19,1))/INDEX('07 Uspora casu'!$K25:$O25,MATCH(K$52,'07 Uspora casu'!$K$19:$O$19,1)+1))^(1/(INDEX('07 Uspora casu'!$K$19:$O$19,MATCH(K$52,'07 Uspora casu'!$K$19:$O$19,1)+1)-INDEX('07 Uspora casu'!$K$19:$O$19,MATCH(K$52,'07 Uspora casu'!$K$19:$O$19,1))))*J58)))))</f>
        <v>7.7576102302733914E-3</v>
      </c>
      <c r="L58" s="48">
        <f>IF($E58="",0,IF('07 Uspora casu'!$D$2="Jazdný čas",IFERROR(INDEX('07 Uspora casu'!$K25:$O25,MATCH(L$52,'07 Uspora casu'!$K$19:$O$19,0))/60,IF(L$52&lt;MIN('07 Uspora casu'!$K$19:$O$19),('07 Uspora casu'!$K25/'07 Uspora casu'!$L25)^(1/('07 Uspora casu'!$L$19-'07 Uspora casu'!$K$19))*M58,IF(L$52&gt;MAX('07 Uspora casu'!$K$19:$O$19),(INDEX('07 Uspora casu'!$K25:$O25,MATCH(L$52,'07 Uspora casu'!$K$19:$O$19,1))/INDEX('07 Uspora casu'!$K25:$O25,MATCH(L$52,'07 Uspora casu'!$K$19:$O$19,1)-1))^(1/(INDEX('07 Uspora casu'!$K$19:$O$19,MATCH(L$52,'07 Uspora casu'!$K$19:$O$19,1))-INDEX('07 Uspora casu'!$K$19:$O$19,MATCH(L$52,'07 Uspora casu'!$K$19:$O$19,1)-1)))*K58,(INDEX('07 Uspora casu'!$K25:$O25,MATCH(L$52,'07 Uspora casu'!$K$19:$O$19,1)+1)/INDEX('07 Uspora casu'!$K25:$O25,MATCH(L$52,'07 Uspora casu'!$K$19:$O$19,1)))^(1/(INDEX('07 Uspora casu'!$K$19:$O$19,MATCH(L$52,'07 Uspora casu'!$K$19:$O$19,1)+1)-INDEX('07 Uspora casu'!$K$19:$O$19,MATCH(L$52,'07 Uspora casu'!$K$19:$O$19,1))))*K58))),IFERROR($E58/INDEX('07 Uspora casu'!$K25:$O25,MATCH(L$52,'07 Uspora casu'!$K$19:$O$19,0)),IF(L$52&lt;MIN('07 Uspora casu'!$K$19:$O$19),('07 Uspora casu'!$L25/'07 Uspora casu'!$K25)^(1/('07 Uspora casu'!$L$19-'07 Uspora casu'!$K$19))*M58,IF(L$52&gt;MAX('07 Uspora casu'!$K$19:$O$19),(INDEX('07 Uspora casu'!$K25:$O25,MATCH(L$52,'07 Uspora casu'!$K$19:$O$19,1)-1)/INDEX('07 Uspora casu'!$K25:$O25,MATCH(L$52,'07 Uspora casu'!$K$19:$O$19,1)))^(1/(INDEX('07 Uspora casu'!$K$19:$O$19,MATCH(L$52,'07 Uspora casu'!$K$19:$O$19,1))-INDEX('07 Uspora casu'!$K$19:$O$19,MATCH(L$52,'07 Uspora casu'!$K$19:$O$19,1)-1)))*K58,(INDEX('07 Uspora casu'!$K25:$O25,MATCH(L$52,'07 Uspora casu'!$K$19:$O$19,1))/INDEX('07 Uspora casu'!$K25:$O25,MATCH(L$52,'07 Uspora casu'!$K$19:$O$19,1)+1))^(1/(INDEX('07 Uspora casu'!$K$19:$O$19,MATCH(L$52,'07 Uspora casu'!$K$19:$O$19,1)+1)-INDEX('07 Uspora casu'!$K$19:$O$19,MATCH(L$52,'07 Uspora casu'!$K$19:$O$19,1))))*K58)))))</f>
        <v>7.7648703243469001E-3</v>
      </c>
      <c r="M58" s="48">
        <f>IF($E58="",0,IF('07 Uspora casu'!$D$2="Jazdný čas",IFERROR(INDEX('07 Uspora casu'!$K25:$O25,MATCH(M$52,'07 Uspora casu'!$K$19:$O$19,0))/60,IF(M$52&lt;MIN('07 Uspora casu'!$K$19:$O$19),('07 Uspora casu'!$K25/'07 Uspora casu'!$L25)^(1/('07 Uspora casu'!$L$19-'07 Uspora casu'!$K$19))*N58,IF(M$52&gt;MAX('07 Uspora casu'!$K$19:$O$19),(INDEX('07 Uspora casu'!$K25:$O25,MATCH(M$52,'07 Uspora casu'!$K$19:$O$19,1))/INDEX('07 Uspora casu'!$K25:$O25,MATCH(M$52,'07 Uspora casu'!$K$19:$O$19,1)-1))^(1/(INDEX('07 Uspora casu'!$K$19:$O$19,MATCH(M$52,'07 Uspora casu'!$K$19:$O$19,1))-INDEX('07 Uspora casu'!$K$19:$O$19,MATCH(M$52,'07 Uspora casu'!$K$19:$O$19,1)-1)))*L58,(INDEX('07 Uspora casu'!$K25:$O25,MATCH(M$52,'07 Uspora casu'!$K$19:$O$19,1)+1)/INDEX('07 Uspora casu'!$K25:$O25,MATCH(M$52,'07 Uspora casu'!$K$19:$O$19,1)))^(1/(INDEX('07 Uspora casu'!$K$19:$O$19,MATCH(M$52,'07 Uspora casu'!$K$19:$O$19,1)+1)-INDEX('07 Uspora casu'!$K$19:$O$19,MATCH(M$52,'07 Uspora casu'!$K$19:$O$19,1))))*L58))),IFERROR($E58/INDEX('07 Uspora casu'!$K25:$O25,MATCH(M$52,'07 Uspora casu'!$K$19:$O$19,0)),IF(M$52&lt;MIN('07 Uspora casu'!$K$19:$O$19),('07 Uspora casu'!$L25/'07 Uspora casu'!$K25)^(1/('07 Uspora casu'!$L$19-'07 Uspora casu'!$K$19))*N58,IF(M$52&gt;MAX('07 Uspora casu'!$K$19:$O$19),(INDEX('07 Uspora casu'!$K25:$O25,MATCH(M$52,'07 Uspora casu'!$K$19:$O$19,1)-1)/INDEX('07 Uspora casu'!$K25:$O25,MATCH(M$52,'07 Uspora casu'!$K$19:$O$19,1)))^(1/(INDEX('07 Uspora casu'!$K$19:$O$19,MATCH(M$52,'07 Uspora casu'!$K$19:$O$19,1))-INDEX('07 Uspora casu'!$K$19:$O$19,MATCH(M$52,'07 Uspora casu'!$K$19:$O$19,1)-1)))*L58,(INDEX('07 Uspora casu'!$K25:$O25,MATCH(M$52,'07 Uspora casu'!$K$19:$O$19,1))/INDEX('07 Uspora casu'!$K25:$O25,MATCH(M$52,'07 Uspora casu'!$K$19:$O$19,1)+1))^(1/(INDEX('07 Uspora casu'!$K$19:$O$19,MATCH(M$52,'07 Uspora casu'!$K$19:$O$19,1)+1)-INDEX('07 Uspora casu'!$K$19:$O$19,MATCH(M$52,'07 Uspora casu'!$K$19:$O$19,1))))*L58)))))</f>
        <v>7.7721372129053584E-3</v>
      </c>
      <c r="N58" s="48">
        <f>IF($E58="",0,IF('07 Uspora casu'!$D$2="Jazdný čas",IFERROR(INDEX('07 Uspora casu'!$K25:$O25,MATCH(N$52,'07 Uspora casu'!$K$19:$O$19,0))/60,IF(N$52&lt;MIN('07 Uspora casu'!$K$19:$O$19),('07 Uspora casu'!$K25/'07 Uspora casu'!$L25)^(1/('07 Uspora casu'!$L$19-'07 Uspora casu'!$K$19))*O58,IF(N$52&gt;MAX('07 Uspora casu'!$K$19:$O$19),(INDEX('07 Uspora casu'!$K25:$O25,MATCH(N$52,'07 Uspora casu'!$K$19:$O$19,1))/INDEX('07 Uspora casu'!$K25:$O25,MATCH(N$52,'07 Uspora casu'!$K$19:$O$19,1)-1))^(1/(INDEX('07 Uspora casu'!$K$19:$O$19,MATCH(N$52,'07 Uspora casu'!$K$19:$O$19,1))-INDEX('07 Uspora casu'!$K$19:$O$19,MATCH(N$52,'07 Uspora casu'!$K$19:$O$19,1)-1)))*M58,(INDEX('07 Uspora casu'!$K25:$O25,MATCH(N$52,'07 Uspora casu'!$K$19:$O$19,1)+1)/INDEX('07 Uspora casu'!$K25:$O25,MATCH(N$52,'07 Uspora casu'!$K$19:$O$19,1)))^(1/(INDEX('07 Uspora casu'!$K$19:$O$19,MATCH(N$52,'07 Uspora casu'!$K$19:$O$19,1)+1)-INDEX('07 Uspora casu'!$K$19:$O$19,MATCH(N$52,'07 Uspora casu'!$K$19:$O$19,1))))*M58))),IFERROR($E58/INDEX('07 Uspora casu'!$K25:$O25,MATCH(N$52,'07 Uspora casu'!$K$19:$O$19,0)),IF(N$52&lt;MIN('07 Uspora casu'!$K$19:$O$19),('07 Uspora casu'!$L25/'07 Uspora casu'!$K25)^(1/('07 Uspora casu'!$L$19-'07 Uspora casu'!$K$19))*O58,IF(N$52&gt;MAX('07 Uspora casu'!$K$19:$O$19),(INDEX('07 Uspora casu'!$K25:$O25,MATCH(N$52,'07 Uspora casu'!$K$19:$O$19,1)-1)/INDEX('07 Uspora casu'!$K25:$O25,MATCH(N$52,'07 Uspora casu'!$K$19:$O$19,1)))^(1/(INDEX('07 Uspora casu'!$K$19:$O$19,MATCH(N$52,'07 Uspora casu'!$K$19:$O$19,1))-INDEX('07 Uspora casu'!$K$19:$O$19,MATCH(N$52,'07 Uspora casu'!$K$19:$O$19,1)-1)))*M58,(INDEX('07 Uspora casu'!$K25:$O25,MATCH(N$52,'07 Uspora casu'!$K$19:$O$19,1))/INDEX('07 Uspora casu'!$K25:$O25,MATCH(N$52,'07 Uspora casu'!$K$19:$O$19,1)+1))^(1/(INDEX('07 Uspora casu'!$K$19:$O$19,MATCH(N$52,'07 Uspora casu'!$K$19:$O$19,1)+1)-INDEX('07 Uspora casu'!$K$19:$O$19,MATCH(N$52,'07 Uspora casu'!$K$19:$O$19,1))))*M58)))))</f>
        <v>7.7794109023075035E-3</v>
      </c>
      <c r="O58" s="48">
        <f>IF($E58="",0,IF('07 Uspora casu'!$D$2="Jazdný čas",IFERROR(INDEX('07 Uspora casu'!$K25:$O25,MATCH(O$52,'07 Uspora casu'!$K$19:$O$19,0))/60,IF(O$52&lt;MIN('07 Uspora casu'!$K$19:$O$19),('07 Uspora casu'!$K25/'07 Uspora casu'!$L25)^(1/('07 Uspora casu'!$L$19-'07 Uspora casu'!$K$19))*P58,IF(O$52&gt;MAX('07 Uspora casu'!$K$19:$O$19),(INDEX('07 Uspora casu'!$K25:$O25,MATCH(O$52,'07 Uspora casu'!$K$19:$O$19,1))/INDEX('07 Uspora casu'!$K25:$O25,MATCH(O$52,'07 Uspora casu'!$K$19:$O$19,1)-1))^(1/(INDEX('07 Uspora casu'!$K$19:$O$19,MATCH(O$52,'07 Uspora casu'!$K$19:$O$19,1))-INDEX('07 Uspora casu'!$K$19:$O$19,MATCH(O$52,'07 Uspora casu'!$K$19:$O$19,1)-1)))*N58,(INDEX('07 Uspora casu'!$K25:$O25,MATCH(O$52,'07 Uspora casu'!$K$19:$O$19,1)+1)/INDEX('07 Uspora casu'!$K25:$O25,MATCH(O$52,'07 Uspora casu'!$K$19:$O$19,1)))^(1/(INDEX('07 Uspora casu'!$K$19:$O$19,MATCH(O$52,'07 Uspora casu'!$K$19:$O$19,1)+1)-INDEX('07 Uspora casu'!$K$19:$O$19,MATCH(O$52,'07 Uspora casu'!$K$19:$O$19,1))))*N58))),IFERROR($E58/INDEX('07 Uspora casu'!$K25:$O25,MATCH(O$52,'07 Uspora casu'!$K$19:$O$19,0)),IF(O$52&lt;MIN('07 Uspora casu'!$K$19:$O$19),('07 Uspora casu'!$L25/'07 Uspora casu'!$K25)^(1/('07 Uspora casu'!$L$19-'07 Uspora casu'!$K$19))*P58,IF(O$52&gt;MAX('07 Uspora casu'!$K$19:$O$19),(INDEX('07 Uspora casu'!$K25:$O25,MATCH(O$52,'07 Uspora casu'!$K$19:$O$19,1)-1)/INDEX('07 Uspora casu'!$K25:$O25,MATCH(O$52,'07 Uspora casu'!$K$19:$O$19,1)))^(1/(INDEX('07 Uspora casu'!$K$19:$O$19,MATCH(O$52,'07 Uspora casu'!$K$19:$O$19,1))-INDEX('07 Uspora casu'!$K$19:$O$19,MATCH(O$52,'07 Uspora casu'!$K$19:$O$19,1)-1)))*N58,(INDEX('07 Uspora casu'!$K25:$O25,MATCH(O$52,'07 Uspora casu'!$K$19:$O$19,1))/INDEX('07 Uspora casu'!$K25:$O25,MATCH(O$52,'07 Uspora casu'!$K$19:$O$19,1)+1))^(1/(INDEX('07 Uspora casu'!$K$19:$O$19,MATCH(O$52,'07 Uspora casu'!$K$19:$O$19,1)+1)-INDEX('07 Uspora casu'!$K$19:$O$19,MATCH(O$52,'07 Uspora casu'!$K$19:$O$19,1))))*N58)))))</f>
        <v>7.786691398918022E-3</v>
      </c>
      <c r="P58" s="48">
        <f>IF($E58="",0,IF('07 Uspora casu'!$D$2="Jazdný čas",IFERROR(INDEX('07 Uspora casu'!$K25:$O25,MATCH(P$52,'07 Uspora casu'!$K$19:$O$19,0))/60,IF(P$52&lt;MIN('07 Uspora casu'!$K$19:$O$19),('07 Uspora casu'!$K25/'07 Uspora casu'!$L25)^(1/('07 Uspora casu'!$L$19-'07 Uspora casu'!$K$19))*Q58,IF(P$52&gt;MAX('07 Uspora casu'!$K$19:$O$19),(INDEX('07 Uspora casu'!$K25:$O25,MATCH(P$52,'07 Uspora casu'!$K$19:$O$19,1))/INDEX('07 Uspora casu'!$K25:$O25,MATCH(P$52,'07 Uspora casu'!$K$19:$O$19,1)-1))^(1/(INDEX('07 Uspora casu'!$K$19:$O$19,MATCH(P$52,'07 Uspora casu'!$K$19:$O$19,1))-INDEX('07 Uspora casu'!$K$19:$O$19,MATCH(P$52,'07 Uspora casu'!$K$19:$O$19,1)-1)))*O58,(INDEX('07 Uspora casu'!$K25:$O25,MATCH(P$52,'07 Uspora casu'!$K$19:$O$19,1)+1)/INDEX('07 Uspora casu'!$K25:$O25,MATCH(P$52,'07 Uspora casu'!$K$19:$O$19,1)))^(1/(INDEX('07 Uspora casu'!$K$19:$O$19,MATCH(P$52,'07 Uspora casu'!$K$19:$O$19,1)+1)-INDEX('07 Uspora casu'!$K$19:$O$19,MATCH(P$52,'07 Uspora casu'!$K$19:$O$19,1))))*O58))),IFERROR($E58/INDEX('07 Uspora casu'!$K25:$O25,MATCH(P$52,'07 Uspora casu'!$K$19:$O$19,0)),IF(P$52&lt;MIN('07 Uspora casu'!$K$19:$O$19),('07 Uspora casu'!$L25/'07 Uspora casu'!$K25)^(1/('07 Uspora casu'!$L$19-'07 Uspora casu'!$K$19))*Q58,IF(P$52&gt;MAX('07 Uspora casu'!$K$19:$O$19),(INDEX('07 Uspora casu'!$K25:$O25,MATCH(P$52,'07 Uspora casu'!$K$19:$O$19,1)-1)/INDEX('07 Uspora casu'!$K25:$O25,MATCH(P$52,'07 Uspora casu'!$K$19:$O$19,1)))^(1/(INDEX('07 Uspora casu'!$K$19:$O$19,MATCH(P$52,'07 Uspora casu'!$K$19:$O$19,1))-INDEX('07 Uspora casu'!$K$19:$O$19,MATCH(P$52,'07 Uspora casu'!$K$19:$O$19,1)-1)))*O58,(INDEX('07 Uspora casu'!$K25:$O25,MATCH(P$52,'07 Uspora casu'!$K$19:$O$19,1))/INDEX('07 Uspora casu'!$K25:$O25,MATCH(P$52,'07 Uspora casu'!$K$19:$O$19,1)+1))^(1/(INDEX('07 Uspora casu'!$K$19:$O$19,MATCH(P$52,'07 Uspora casu'!$K$19:$O$19,1)+1)-INDEX('07 Uspora casu'!$K$19:$O$19,MATCH(P$52,'07 Uspora casu'!$K$19:$O$19,1))))*O58)))))</f>
        <v>7.7939787091075583E-3</v>
      </c>
      <c r="Q58" s="48">
        <f>IF($E58="",0,IF('07 Uspora casu'!$D$2="Jazdný čas",IFERROR(INDEX('07 Uspora casu'!$K25:$O25,MATCH(Q$52,'07 Uspora casu'!$K$19:$O$19,0))/60,IF(Q$52&lt;MIN('07 Uspora casu'!$K$19:$O$19),('07 Uspora casu'!$K25/'07 Uspora casu'!$L25)^(1/('07 Uspora casu'!$L$19-'07 Uspora casu'!$K$19))*R58,IF(Q$52&gt;MAX('07 Uspora casu'!$K$19:$O$19),(INDEX('07 Uspora casu'!$K25:$O25,MATCH(Q$52,'07 Uspora casu'!$K$19:$O$19,1))/INDEX('07 Uspora casu'!$K25:$O25,MATCH(Q$52,'07 Uspora casu'!$K$19:$O$19,1)-1))^(1/(INDEX('07 Uspora casu'!$K$19:$O$19,MATCH(Q$52,'07 Uspora casu'!$K$19:$O$19,1))-INDEX('07 Uspora casu'!$K$19:$O$19,MATCH(Q$52,'07 Uspora casu'!$K$19:$O$19,1)-1)))*P58,(INDEX('07 Uspora casu'!$K25:$O25,MATCH(Q$52,'07 Uspora casu'!$K$19:$O$19,1)+1)/INDEX('07 Uspora casu'!$K25:$O25,MATCH(Q$52,'07 Uspora casu'!$K$19:$O$19,1)))^(1/(INDEX('07 Uspora casu'!$K$19:$O$19,MATCH(Q$52,'07 Uspora casu'!$K$19:$O$19,1)+1)-INDEX('07 Uspora casu'!$K$19:$O$19,MATCH(Q$52,'07 Uspora casu'!$K$19:$O$19,1))))*P58))),IFERROR($E58/INDEX('07 Uspora casu'!$K25:$O25,MATCH(Q$52,'07 Uspora casu'!$K$19:$O$19,0)),IF(Q$52&lt;MIN('07 Uspora casu'!$K$19:$O$19),('07 Uspora casu'!$L25/'07 Uspora casu'!$K25)^(1/('07 Uspora casu'!$L$19-'07 Uspora casu'!$K$19))*R58,IF(Q$52&gt;MAX('07 Uspora casu'!$K$19:$O$19),(INDEX('07 Uspora casu'!$K25:$O25,MATCH(Q$52,'07 Uspora casu'!$K$19:$O$19,1)-1)/INDEX('07 Uspora casu'!$K25:$O25,MATCH(Q$52,'07 Uspora casu'!$K$19:$O$19,1)))^(1/(INDEX('07 Uspora casu'!$K$19:$O$19,MATCH(Q$52,'07 Uspora casu'!$K$19:$O$19,1))-INDEX('07 Uspora casu'!$K$19:$O$19,MATCH(Q$52,'07 Uspora casu'!$K$19:$O$19,1)-1)))*P58,(INDEX('07 Uspora casu'!$K25:$O25,MATCH(Q$52,'07 Uspora casu'!$K$19:$O$19,1))/INDEX('07 Uspora casu'!$K25:$O25,MATCH(Q$52,'07 Uspora casu'!$K$19:$O$19,1)+1))^(1/(INDEX('07 Uspora casu'!$K$19:$O$19,MATCH(Q$52,'07 Uspora casu'!$K$19:$O$19,1)+1)-INDEX('07 Uspora casu'!$K$19:$O$19,MATCH(Q$52,'07 Uspora casu'!$K$19:$O$19,1))))*P58)))))</f>
        <v>7.80127283925272E-3</v>
      </c>
      <c r="R58" s="48">
        <f>IF($E58="",0,IF('07 Uspora casu'!$D$2="Jazdný čas",IFERROR(INDEX('07 Uspora casu'!$K25:$O25,MATCH(R$52,'07 Uspora casu'!$K$19:$O$19,0))/60,IF(R$52&lt;MIN('07 Uspora casu'!$K$19:$O$19),('07 Uspora casu'!$K25/'07 Uspora casu'!$L25)^(1/('07 Uspora casu'!$L$19-'07 Uspora casu'!$K$19))*S58,IF(R$52&gt;MAX('07 Uspora casu'!$K$19:$O$19),(INDEX('07 Uspora casu'!$K25:$O25,MATCH(R$52,'07 Uspora casu'!$K$19:$O$19,1))/INDEX('07 Uspora casu'!$K25:$O25,MATCH(R$52,'07 Uspora casu'!$K$19:$O$19,1)-1))^(1/(INDEX('07 Uspora casu'!$K$19:$O$19,MATCH(R$52,'07 Uspora casu'!$K$19:$O$19,1))-INDEX('07 Uspora casu'!$K$19:$O$19,MATCH(R$52,'07 Uspora casu'!$K$19:$O$19,1)-1)))*Q58,(INDEX('07 Uspora casu'!$K25:$O25,MATCH(R$52,'07 Uspora casu'!$K$19:$O$19,1)+1)/INDEX('07 Uspora casu'!$K25:$O25,MATCH(R$52,'07 Uspora casu'!$K$19:$O$19,1)))^(1/(INDEX('07 Uspora casu'!$K$19:$O$19,MATCH(R$52,'07 Uspora casu'!$K$19:$O$19,1)+1)-INDEX('07 Uspora casu'!$K$19:$O$19,MATCH(R$52,'07 Uspora casu'!$K$19:$O$19,1))))*Q58))),IFERROR($E58/INDEX('07 Uspora casu'!$K25:$O25,MATCH(R$52,'07 Uspora casu'!$K$19:$O$19,0)),IF(R$52&lt;MIN('07 Uspora casu'!$K$19:$O$19),('07 Uspora casu'!$L25/'07 Uspora casu'!$K25)^(1/('07 Uspora casu'!$L$19-'07 Uspora casu'!$K$19))*S58,IF(R$52&gt;MAX('07 Uspora casu'!$K$19:$O$19),(INDEX('07 Uspora casu'!$K25:$O25,MATCH(R$52,'07 Uspora casu'!$K$19:$O$19,1)-1)/INDEX('07 Uspora casu'!$K25:$O25,MATCH(R$52,'07 Uspora casu'!$K$19:$O$19,1)))^(1/(INDEX('07 Uspora casu'!$K$19:$O$19,MATCH(R$52,'07 Uspora casu'!$K$19:$O$19,1))-INDEX('07 Uspora casu'!$K$19:$O$19,MATCH(R$52,'07 Uspora casu'!$K$19:$O$19,1)-1)))*Q58,(INDEX('07 Uspora casu'!$K25:$O25,MATCH(R$52,'07 Uspora casu'!$K$19:$O$19,1))/INDEX('07 Uspora casu'!$K25:$O25,MATCH(R$52,'07 Uspora casu'!$K$19:$O$19,1)+1))^(1/(INDEX('07 Uspora casu'!$K$19:$O$19,MATCH(R$52,'07 Uspora casu'!$K$19:$O$19,1)+1)-INDEX('07 Uspora casu'!$K$19:$O$19,MATCH(R$52,'07 Uspora casu'!$K$19:$O$19,1))))*Q58)))))</f>
        <v>7.8099744907698786E-3</v>
      </c>
      <c r="S58" s="48">
        <f>IF($E58="",0,IF('07 Uspora casu'!$D$2="Jazdný čas",IFERROR(INDEX('07 Uspora casu'!$K25:$O25,MATCH(S$52,'07 Uspora casu'!$K$19:$O$19,0))/60,IF(S$52&lt;MIN('07 Uspora casu'!$K$19:$O$19),('07 Uspora casu'!$K25/'07 Uspora casu'!$L25)^(1/('07 Uspora casu'!$L$19-'07 Uspora casu'!$K$19))*T58,IF(S$52&gt;MAX('07 Uspora casu'!$K$19:$O$19),(INDEX('07 Uspora casu'!$K25:$O25,MATCH(S$52,'07 Uspora casu'!$K$19:$O$19,1))/INDEX('07 Uspora casu'!$K25:$O25,MATCH(S$52,'07 Uspora casu'!$K$19:$O$19,1)-1))^(1/(INDEX('07 Uspora casu'!$K$19:$O$19,MATCH(S$52,'07 Uspora casu'!$K$19:$O$19,1))-INDEX('07 Uspora casu'!$K$19:$O$19,MATCH(S$52,'07 Uspora casu'!$K$19:$O$19,1)-1)))*R58,(INDEX('07 Uspora casu'!$K25:$O25,MATCH(S$52,'07 Uspora casu'!$K$19:$O$19,1)+1)/INDEX('07 Uspora casu'!$K25:$O25,MATCH(S$52,'07 Uspora casu'!$K$19:$O$19,1)))^(1/(INDEX('07 Uspora casu'!$K$19:$O$19,MATCH(S$52,'07 Uspora casu'!$K$19:$O$19,1)+1)-INDEX('07 Uspora casu'!$K$19:$O$19,MATCH(S$52,'07 Uspora casu'!$K$19:$O$19,1))))*R58))),IFERROR($E58/INDEX('07 Uspora casu'!$K25:$O25,MATCH(S$52,'07 Uspora casu'!$K$19:$O$19,0)),IF(S$52&lt;MIN('07 Uspora casu'!$K$19:$O$19),('07 Uspora casu'!$L25/'07 Uspora casu'!$K25)^(1/('07 Uspora casu'!$L$19-'07 Uspora casu'!$K$19))*T58,IF(S$52&gt;MAX('07 Uspora casu'!$K$19:$O$19),(INDEX('07 Uspora casu'!$K25:$O25,MATCH(S$52,'07 Uspora casu'!$K$19:$O$19,1)-1)/INDEX('07 Uspora casu'!$K25:$O25,MATCH(S$52,'07 Uspora casu'!$K$19:$O$19,1)))^(1/(INDEX('07 Uspora casu'!$K$19:$O$19,MATCH(S$52,'07 Uspora casu'!$K$19:$O$19,1))-INDEX('07 Uspora casu'!$K$19:$O$19,MATCH(S$52,'07 Uspora casu'!$K$19:$O$19,1)-1)))*R58,(INDEX('07 Uspora casu'!$K25:$O25,MATCH(S$52,'07 Uspora casu'!$K$19:$O$19,1))/INDEX('07 Uspora casu'!$K25:$O25,MATCH(S$52,'07 Uspora casu'!$K$19:$O$19,1)+1))^(1/(INDEX('07 Uspora casu'!$K$19:$O$19,MATCH(S$52,'07 Uspora casu'!$K$19:$O$19,1)+1)-INDEX('07 Uspora casu'!$K$19:$O$19,MATCH(S$52,'07 Uspora casu'!$K$19:$O$19,1))))*R58)))))</f>
        <v>7.8186858482338344E-3</v>
      </c>
      <c r="T58" s="48">
        <f>IF($E58="",0,IF('07 Uspora casu'!$D$2="Jazdný čas",IFERROR(INDEX('07 Uspora casu'!$K25:$O25,MATCH(T$52,'07 Uspora casu'!$K$19:$O$19,0))/60,IF(T$52&lt;MIN('07 Uspora casu'!$K$19:$O$19),('07 Uspora casu'!$K25/'07 Uspora casu'!$L25)^(1/('07 Uspora casu'!$L$19-'07 Uspora casu'!$K$19))*U58,IF(T$52&gt;MAX('07 Uspora casu'!$K$19:$O$19),(INDEX('07 Uspora casu'!$K25:$O25,MATCH(T$52,'07 Uspora casu'!$K$19:$O$19,1))/INDEX('07 Uspora casu'!$K25:$O25,MATCH(T$52,'07 Uspora casu'!$K$19:$O$19,1)-1))^(1/(INDEX('07 Uspora casu'!$K$19:$O$19,MATCH(T$52,'07 Uspora casu'!$K$19:$O$19,1))-INDEX('07 Uspora casu'!$K$19:$O$19,MATCH(T$52,'07 Uspora casu'!$K$19:$O$19,1)-1)))*S58,(INDEX('07 Uspora casu'!$K25:$O25,MATCH(T$52,'07 Uspora casu'!$K$19:$O$19,1)+1)/INDEX('07 Uspora casu'!$K25:$O25,MATCH(T$52,'07 Uspora casu'!$K$19:$O$19,1)))^(1/(INDEX('07 Uspora casu'!$K$19:$O$19,MATCH(T$52,'07 Uspora casu'!$K$19:$O$19,1)+1)-INDEX('07 Uspora casu'!$K$19:$O$19,MATCH(T$52,'07 Uspora casu'!$K$19:$O$19,1))))*S58))),IFERROR($E58/INDEX('07 Uspora casu'!$K25:$O25,MATCH(T$52,'07 Uspora casu'!$K$19:$O$19,0)),IF(T$52&lt;MIN('07 Uspora casu'!$K$19:$O$19),('07 Uspora casu'!$L25/'07 Uspora casu'!$K25)^(1/('07 Uspora casu'!$L$19-'07 Uspora casu'!$K$19))*U58,IF(T$52&gt;MAX('07 Uspora casu'!$K$19:$O$19),(INDEX('07 Uspora casu'!$K25:$O25,MATCH(T$52,'07 Uspora casu'!$K$19:$O$19,1)-1)/INDEX('07 Uspora casu'!$K25:$O25,MATCH(T$52,'07 Uspora casu'!$K$19:$O$19,1)))^(1/(INDEX('07 Uspora casu'!$K$19:$O$19,MATCH(T$52,'07 Uspora casu'!$K$19:$O$19,1))-INDEX('07 Uspora casu'!$K$19:$O$19,MATCH(T$52,'07 Uspora casu'!$K$19:$O$19,1)-1)))*S58,(INDEX('07 Uspora casu'!$K25:$O25,MATCH(T$52,'07 Uspora casu'!$K$19:$O$19,1))/INDEX('07 Uspora casu'!$K25:$O25,MATCH(T$52,'07 Uspora casu'!$K$19:$O$19,1)+1))^(1/(INDEX('07 Uspora casu'!$K$19:$O$19,MATCH(T$52,'07 Uspora casu'!$K$19:$O$19,1)+1)-INDEX('07 Uspora casu'!$K$19:$O$19,MATCH(T$52,'07 Uspora casu'!$K$19:$O$19,1))))*S58)))))</f>
        <v>7.827406922470739E-3</v>
      </c>
      <c r="U58" s="48">
        <f>IF($E58="",0,IF('07 Uspora casu'!$D$2="Jazdný čas",IFERROR(INDEX('07 Uspora casu'!$K25:$O25,MATCH(U$52,'07 Uspora casu'!$K$19:$O$19,0))/60,IF(U$52&lt;MIN('07 Uspora casu'!$K$19:$O$19),('07 Uspora casu'!$K25/'07 Uspora casu'!$L25)^(1/('07 Uspora casu'!$L$19-'07 Uspora casu'!$K$19))*V58,IF(U$52&gt;MAX('07 Uspora casu'!$K$19:$O$19),(INDEX('07 Uspora casu'!$K25:$O25,MATCH(U$52,'07 Uspora casu'!$K$19:$O$19,1))/INDEX('07 Uspora casu'!$K25:$O25,MATCH(U$52,'07 Uspora casu'!$K$19:$O$19,1)-1))^(1/(INDEX('07 Uspora casu'!$K$19:$O$19,MATCH(U$52,'07 Uspora casu'!$K$19:$O$19,1))-INDEX('07 Uspora casu'!$K$19:$O$19,MATCH(U$52,'07 Uspora casu'!$K$19:$O$19,1)-1)))*T58,(INDEX('07 Uspora casu'!$K25:$O25,MATCH(U$52,'07 Uspora casu'!$K$19:$O$19,1)+1)/INDEX('07 Uspora casu'!$K25:$O25,MATCH(U$52,'07 Uspora casu'!$K$19:$O$19,1)))^(1/(INDEX('07 Uspora casu'!$K$19:$O$19,MATCH(U$52,'07 Uspora casu'!$K$19:$O$19,1)+1)-INDEX('07 Uspora casu'!$K$19:$O$19,MATCH(U$52,'07 Uspora casu'!$K$19:$O$19,1))))*T58))),IFERROR($E58/INDEX('07 Uspora casu'!$K25:$O25,MATCH(U$52,'07 Uspora casu'!$K$19:$O$19,0)),IF(U$52&lt;MIN('07 Uspora casu'!$K$19:$O$19),('07 Uspora casu'!$L25/'07 Uspora casu'!$K25)^(1/('07 Uspora casu'!$L$19-'07 Uspora casu'!$K$19))*V58,IF(U$52&gt;MAX('07 Uspora casu'!$K$19:$O$19),(INDEX('07 Uspora casu'!$K25:$O25,MATCH(U$52,'07 Uspora casu'!$K$19:$O$19,1)-1)/INDEX('07 Uspora casu'!$K25:$O25,MATCH(U$52,'07 Uspora casu'!$K$19:$O$19,1)))^(1/(INDEX('07 Uspora casu'!$K$19:$O$19,MATCH(U$52,'07 Uspora casu'!$K$19:$O$19,1))-INDEX('07 Uspora casu'!$K$19:$O$19,MATCH(U$52,'07 Uspora casu'!$K$19:$O$19,1)-1)))*T58,(INDEX('07 Uspora casu'!$K25:$O25,MATCH(U$52,'07 Uspora casu'!$K$19:$O$19,1))/INDEX('07 Uspora casu'!$K25:$O25,MATCH(U$52,'07 Uspora casu'!$K$19:$O$19,1)+1))^(1/(INDEX('07 Uspora casu'!$K$19:$O$19,MATCH(U$52,'07 Uspora casu'!$K$19:$O$19,1)+1)-INDEX('07 Uspora casu'!$K$19:$O$19,MATCH(U$52,'07 Uspora casu'!$K$19:$O$19,1))))*T58)))))</f>
        <v>7.8361377243188202E-3</v>
      </c>
      <c r="V58" s="48">
        <f>IF($E58="",0,IF('07 Uspora casu'!$D$2="Jazdný čas",IFERROR(INDEX('07 Uspora casu'!$K25:$O25,MATCH(V$52,'07 Uspora casu'!$K$19:$O$19,0))/60,IF(V$52&lt;MIN('07 Uspora casu'!$K$19:$O$19),('07 Uspora casu'!$K25/'07 Uspora casu'!$L25)^(1/('07 Uspora casu'!$L$19-'07 Uspora casu'!$K$19))*W58,IF(V$52&gt;MAX('07 Uspora casu'!$K$19:$O$19),(INDEX('07 Uspora casu'!$K25:$O25,MATCH(V$52,'07 Uspora casu'!$K$19:$O$19,1))/INDEX('07 Uspora casu'!$K25:$O25,MATCH(V$52,'07 Uspora casu'!$K$19:$O$19,1)-1))^(1/(INDEX('07 Uspora casu'!$K$19:$O$19,MATCH(V$52,'07 Uspora casu'!$K$19:$O$19,1))-INDEX('07 Uspora casu'!$K$19:$O$19,MATCH(V$52,'07 Uspora casu'!$K$19:$O$19,1)-1)))*U58,(INDEX('07 Uspora casu'!$K25:$O25,MATCH(V$52,'07 Uspora casu'!$K$19:$O$19,1)+1)/INDEX('07 Uspora casu'!$K25:$O25,MATCH(V$52,'07 Uspora casu'!$K$19:$O$19,1)))^(1/(INDEX('07 Uspora casu'!$K$19:$O$19,MATCH(V$52,'07 Uspora casu'!$K$19:$O$19,1)+1)-INDEX('07 Uspora casu'!$K$19:$O$19,MATCH(V$52,'07 Uspora casu'!$K$19:$O$19,1))))*U58))),IFERROR($E58/INDEX('07 Uspora casu'!$K25:$O25,MATCH(V$52,'07 Uspora casu'!$K$19:$O$19,0)),IF(V$52&lt;MIN('07 Uspora casu'!$K$19:$O$19),('07 Uspora casu'!$L25/'07 Uspora casu'!$K25)^(1/('07 Uspora casu'!$L$19-'07 Uspora casu'!$K$19))*W58,IF(V$52&gt;MAX('07 Uspora casu'!$K$19:$O$19),(INDEX('07 Uspora casu'!$K25:$O25,MATCH(V$52,'07 Uspora casu'!$K$19:$O$19,1)-1)/INDEX('07 Uspora casu'!$K25:$O25,MATCH(V$52,'07 Uspora casu'!$K$19:$O$19,1)))^(1/(INDEX('07 Uspora casu'!$K$19:$O$19,MATCH(V$52,'07 Uspora casu'!$K$19:$O$19,1))-INDEX('07 Uspora casu'!$K$19:$O$19,MATCH(V$52,'07 Uspora casu'!$K$19:$O$19,1)-1)))*U58,(INDEX('07 Uspora casu'!$K25:$O25,MATCH(V$52,'07 Uspora casu'!$K$19:$O$19,1))/INDEX('07 Uspora casu'!$K25:$O25,MATCH(V$52,'07 Uspora casu'!$K$19:$O$19,1)+1))^(1/(INDEX('07 Uspora casu'!$K$19:$O$19,MATCH(V$52,'07 Uspora casu'!$K$19:$O$19,1)+1)-INDEX('07 Uspora casu'!$K$19:$O$19,MATCH(V$52,'07 Uspora casu'!$K$19:$O$19,1))))*U58)))))</f>
        <v>7.8448782646283952E-3</v>
      </c>
      <c r="W58" s="48">
        <f>IF($E58="",0,IF('07 Uspora casu'!$D$2="Jazdný čas",IFERROR(INDEX('07 Uspora casu'!$K25:$O25,MATCH(W$52,'07 Uspora casu'!$K$19:$O$19,0))/60,IF(W$52&lt;MIN('07 Uspora casu'!$K$19:$O$19),('07 Uspora casu'!$K25/'07 Uspora casu'!$L25)^(1/('07 Uspora casu'!$L$19-'07 Uspora casu'!$K$19))*X58,IF(W$52&gt;MAX('07 Uspora casu'!$K$19:$O$19),(INDEX('07 Uspora casu'!$K25:$O25,MATCH(W$52,'07 Uspora casu'!$K$19:$O$19,1))/INDEX('07 Uspora casu'!$K25:$O25,MATCH(W$52,'07 Uspora casu'!$K$19:$O$19,1)-1))^(1/(INDEX('07 Uspora casu'!$K$19:$O$19,MATCH(W$52,'07 Uspora casu'!$K$19:$O$19,1))-INDEX('07 Uspora casu'!$K$19:$O$19,MATCH(W$52,'07 Uspora casu'!$K$19:$O$19,1)-1)))*V58,(INDEX('07 Uspora casu'!$K25:$O25,MATCH(W$52,'07 Uspora casu'!$K$19:$O$19,1)+1)/INDEX('07 Uspora casu'!$K25:$O25,MATCH(W$52,'07 Uspora casu'!$K$19:$O$19,1)))^(1/(INDEX('07 Uspora casu'!$K$19:$O$19,MATCH(W$52,'07 Uspora casu'!$K$19:$O$19,1)+1)-INDEX('07 Uspora casu'!$K$19:$O$19,MATCH(W$52,'07 Uspora casu'!$K$19:$O$19,1))))*V58))),IFERROR($E58/INDEX('07 Uspora casu'!$K25:$O25,MATCH(W$52,'07 Uspora casu'!$K$19:$O$19,0)),IF(W$52&lt;MIN('07 Uspora casu'!$K$19:$O$19),('07 Uspora casu'!$L25/'07 Uspora casu'!$K25)^(1/('07 Uspora casu'!$L$19-'07 Uspora casu'!$K$19))*X58,IF(W$52&gt;MAX('07 Uspora casu'!$K$19:$O$19),(INDEX('07 Uspora casu'!$K25:$O25,MATCH(W$52,'07 Uspora casu'!$K$19:$O$19,1)-1)/INDEX('07 Uspora casu'!$K25:$O25,MATCH(W$52,'07 Uspora casu'!$K$19:$O$19,1)))^(1/(INDEX('07 Uspora casu'!$K$19:$O$19,MATCH(W$52,'07 Uspora casu'!$K$19:$O$19,1))-INDEX('07 Uspora casu'!$K$19:$O$19,MATCH(W$52,'07 Uspora casu'!$K$19:$O$19,1)-1)))*V58,(INDEX('07 Uspora casu'!$K25:$O25,MATCH(W$52,'07 Uspora casu'!$K$19:$O$19,1))/INDEX('07 Uspora casu'!$K25:$O25,MATCH(W$52,'07 Uspora casu'!$K$19:$O$19,1)+1))^(1/(INDEX('07 Uspora casu'!$K$19:$O$19,MATCH(W$52,'07 Uspora casu'!$K$19:$O$19,1)+1)-INDEX('07 Uspora casu'!$K$19:$O$19,MATCH(W$52,'07 Uspora casu'!$K$19:$O$19,1))))*V58)))))</f>
        <v>7.8536285542618826E-3</v>
      </c>
      <c r="X58" s="48">
        <f>IF($E58="",0,IF('07 Uspora casu'!$D$2="Jazdný čas",IFERROR(INDEX('07 Uspora casu'!$K25:$O25,MATCH(X$52,'07 Uspora casu'!$K$19:$O$19,0))/60,IF(X$52&lt;MIN('07 Uspora casu'!$K$19:$O$19),('07 Uspora casu'!$K25/'07 Uspora casu'!$L25)^(1/('07 Uspora casu'!$L$19-'07 Uspora casu'!$K$19))*Y58,IF(X$52&gt;MAX('07 Uspora casu'!$K$19:$O$19),(INDEX('07 Uspora casu'!$K25:$O25,MATCH(X$52,'07 Uspora casu'!$K$19:$O$19,1))/INDEX('07 Uspora casu'!$K25:$O25,MATCH(X$52,'07 Uspora casu'!$K$19:$O$19,1)-1))^(1/(INDEX('07 Uspora casu'!$K$19:$O$19,MATCH(X$52,'07 Uspora casu'!$K$19:$O$19,1))-INDEX('07 Uspora casu'!$K$19:$O$19,MATCH(X$52,'07 Uspora casu'!$K$19:$O$19,1)-1)))*W58,(INDEX('07 Uspora casu'!$K25:$O25,MATCH(X$52,'07 Uspora casu'!$K$19:$O$19,1)+1)/INDEX('07 Uspora casu'!$K25:$O25,MATCH(X$52,'07 Uspora casu'!$K$19:$O$19,1)))^(1/(INDEX('07 Uspora casu'!$K$19:$O$19,MATCH(X$52,'07 Uspora casu'!$K$19:$O$19,1)+1)-INDEX('07 Uspora casu'!$K$19:$O$19,MATCH(X$52,'07 Uspora casu'!$K$19:$O$19,1))))*W58))),IFERROR($E58/INDEX('07 Uspora casu'!$K25:$O25,MATCH(X$52,'07 Uspora casu'!$K$19:$O$19,0)),IF(X$52&lt;MIN('07 Uspora casu'!$K$19:$O$19),('07 Uspora casu'!$L25/'07 Uspora casu'!$K25)^(1/('07 Uspora casu'!$L$19-'07 Uspora casu'!$K$19))*Y58,IF(X$52&gt;MAX('07 Uspora casu'!$K$19:$O$19),(INDEX('07 Uspora casu'!$K25:$O25,MATCH(X$52,'07 Uspora casu'!$K$19:$O$19,1)-1)/INDEX('07 Uspora casu'!$K25:$O25,MATCH(X$52,'07 Uspora casu'!$K$19:$O$19,1)))^(1/(INDEX('07 Uspora casu'!$K$19:$O$19,MATCH(X$52,'07 Uspora casu'!$K$19:$O$19,1))-INDEX('07 Uspora casu'!$K$19:$O$19,MATCH(X$52,'07 Uspora casu'!$K$19:$O$19,1)-1)))*W58,(INDEX('07 Uspora casu'!$K25:$O25,MATCH(X$52,'07 Uspora casu'!$K$19:$O$19,1))/INDEX('07 Uspora casu'!$K25:$O25,MATCH(X$52,'07 Uspora casu'!$K$19:$O$19,1)+1))^(1/(INDEX('07 Uspora casu'!$K$19:$O$19,MATCH(X$52,'07 Uspora casu'!$K$19:$O$19,1)+1)-INDEX('07 Uspora casu'!$K$19:$O$19,MATCH(X$52,'07 Uspora casu'!$K$19:$O$19,1))))*W58)))))</f>
        <v>7.8623886040938198E-3</v>
      </c>
      <c r="Y58" s="48">
        <f>IF($E58="",0,IF('07 Uspora casu'!$D$2="Jazdný čas",IFERROR(INDEX('07 Uspora casu'!$K25:$O25,MATCH(Y$52,'07 Uspora casu'!$K$19:$O$19,0))/60,IF(Y$52&lt;MIN('07 Uspora casu'!$K$19:$O$19),('07 Uspora casu'!$K25/'07 Uspora casu'!$L25)^(1/('07 Uspora casu'!$L$19-'07 Uspora casu'!$K$19))*Z58,IF(Y$52&gt;MAX('07 Uspora casu'!$K$19:$O$19),(INDEX('07 Uspora casu'!$K25:$O25,MATCH(Y$52,'07 Uspora casu'!$K$19:$O$19,1))/INDEX('07 Uspora casu'!$K25:$O25,MATCH(Y$52,'07 Uspora casu'!$K$19:$O$19,1)-1))^(1/(INDEX('07 Uspora casu'!$K$19:$O$19,MATCH(Y$52,'07 Uspora casu'!$K$19:$O$19,1))-INDEX('07 Uspora casu'!$K$19:$O$19,MATCH(Y$52,'07 Uspora casu'!$K$19:$O$19,1)-1)))*X58,(INDEX('07 Uspora casu'!$K25:$O25,MATCH(Y$52,'07 Uspora casu'!$K$19:$O$19,1)+1)/INDEX('07 Uspora casu'!$K25:$O25,MATCH(Y$52,'07 Uspora casu'!$K$19:$O$19,1)))^(1/(INDEX('07 Uspora casu'!$K$19:$O$19,MATCH(Y$52,'07 Uspora casu'!$K$19:$O$19,1)+1)-INDEX('07 Uspora casu'!$K$19:$O$19,MATCH(Y$52,'07 Uspora casu'!$K$19:$O$19,1))))*X58))),IFERROR($E58/INDEX('07 Uspora casu'!$K25:$O25,MATCH(Y$52,'07 Uspora casu'!$K$19:$O$19,0)),IF(Y$52&lt;MIN('07 Uspora casu'!$K$19:$O$19),('07 Uspora casu'!$L25/'07 Uspora casu'!$K25)^(1/('07 Uspora casu'!$L$19-'07 Uspora casu'!$K$19))*Z58,IF(Y$52&gt;MAX('07 Uspora casu'!$K$19:$O$19),(INDEX('07 Uspora casu'!$K25:$O25,MATCH(Y$52,'07 Uspora casu'!$K$19:$O$19,1)-1)/INDEX('07 Uspora casu'!$K25:$O25,MATCH(Y$52,'07 Uspora casu'!$K$19:$O$19,1)))^(1/(INDEX('07 Uspora casu'!$K$19:$O$19,MATCH(Y$52,'07 Uspora casu'!$K$19:$O$19,1))-INDEX('07 Uspora casu'!$K$19:$O$19,MATCH(Y$52,'07 Uspora casu'!$K$19:$O$19,1)-1)))*X58,(INDEX('07 Uspora casu'!$K25:$O25,MATCH(Y$52,'07 Uspora casu'!$K$19:$O$19,1))/INDEX('07 Uspora casu'!$K25:$O25,MATCH(Y$52,'07 Uspora casu'!$K$19:$O$19,1)+1))^(1/(INDEX('07 Uspora casu'!$K$19:$O$19,MATCH(Y$52,'07 Uspora casu'!$K$19:$O$19,1)+1)-INDEX('07 Uspora casu'!$K$19:$O$19,MATCH(Y$52,'07 Uspora casu'!$K$19:$O$19,1))))*X58)))))</f>
        <v>7.8711584250108716E-3</v>
      </c>
      <c r="Z58" s="48">
        <f>IF($E58="",0,IF('07 Uspora casu'!$D$2="Jazdný čas",IFERROR(INDEX('07 Uspora casu'!$K25:$O25,MATCH(Z$52,'07 Uspora casu'!$K$19:$O$19,0))/60,IF(Z$52&lt;MIN('07 Uspora casu'!$K$19:$O$19),('07 Uspora casu'!$K25/'07 Uspora casu'!$L25)^(1/('07 Uspora casu'!$L$19-'07 Uspora casu'!$K$19))*AA58,IF(Z$52&gt;MAX('07 Uspora casu'!$K$19:$O$19),(INDEX('07 Uspora casu'!$K25:$O25,MATCH(Z$52,'07 Uspora casu'!$K$19:$O$19,1))/INDEX('07 Uspora casu'!$K25:$O25,MATCH(Z$52,'07 Uspora casu'!$K$19:$O$19,1)-1))^(1/(INDEX('07 Uspora casu'!$K$19:$O$19,MATCH(Z$52,'07 Uspora casu'!$K$19:$O$19,1))-INDEX('07 Uspora casu'!$K$19:$O$19,MATCH(Z$52,'07 Uspora casu'!$K$19:$O$19,1)-1)))*Y58,(INDEX('07 Uspora casu'!$K25:$O25,MATCH(Z$52,'07 Uspora casu'!$K$19:$O$19,1)+1)/INDEX('07 Uspora casu'!$K25:$O25,MATCH(Z$52,'07 Uspora casu'!$K$19:$O$19,1)))^(1/(INDEX('07 Uspora casu'!$K$19:$O$19,MATCH(Z$52,'07 Uspora casu'!$K$19:$O$19,1)+1)-INDEX('07 Uspora casu'!$K$19:$O$19,MATCH(Z$52,'07 Uspora casu'!$K$19:$O$19,1))))*Y58))),IFERROR($E58/INDEX('07 Uspora casu'!$K25:$O25,MATCH(Z$52,'07 Uspora casu'!$K$19:$O$19,0)),IF(Z$52&lt;MIN('07 Uspora casu'!$K$19:$O$19),('07 Uspora casu'!$L25/'07 Uspora casu'!$K25)^(1/('07 Uspora casu'!$L$19-'07 Uspora casu'!$K$19))*AA58,IF(Z$52&gt;MAX('07 Uspora casu'!$K$19:$O$19),(INDEX('07 Uspora casu'!$K25:$O25,MATCH(Z$52,'07 Uspora casu'!$K$19:$O$19,1)-1)/INDEX('07 Uspora casu'!$K25:$O25,MATCH(Z$52,'07 Uspora casu'!$K$19:$O$19,1)))^(1/(INDEX('07 Uspora casu'!$K$19:$O$19,MATCH(Z$52,'07 Uspora casu'!$K$19:$O$19,1))-INDEX('07 Uspora casu'!$K$19:$O$19,MATCH(Z$52,'07 Uspora casu'!$K$19:$O$19,1)-1)))*Y58,(INDEX('07 Uspora casu'!$K25:$O25,MATCH(Z$52,'07 Uspora casu'!$K$19:$O$19,1))/INDEX('07 Uspora casu'!$K25:$O25,MATCH(Z$52,'07 Uspora casu'!$K$19:$O$19,1)+1))^(1/(INDEX('07 Uspora casu'!$K$19:$O$19,MATCH(Z$52,'07 Uspora casu'!$K$19:$O$19,1)+1)-INDEX('07 Uspora casu'!$K$19:$O$19,MATCH(Z$52,'07 Uspora casu'!$K$19:$O$19,1))))*Y58)))))</f>
        <v>7.879938027911846E-3</v>
      </c>
      <c r="AA58" s="48">
        <f>IF($E58="",0,IF('07 Uspora casu'!$D$2="Jazdný čas",IFERROR(INDEX('07 Uspora casu'!$K25:$O25,MATCH(AA$52,'07 Uspora casu'!$K$19:$O$19,0))/60,IF(AA$52&lt;MIN('07 Uspora casu'!$K$19:$O$19),('07 Uspora casu'!$K25/'07 Uspora casu'!$L25)^(1/('07 Uspora casu'!$L$19-'07 Uspora casu'!$K$19))*AB58,IF(AA$52&gt;MAX('07 Uspora casu'!$K$19:$O$19),(INDEX('07 Uspora casu'!$K25:$O25,MATCH(AA$52,'07 Uspora casu'!$K$19:$O$19,1))/INDEX('07 Uspora casu'!$K25:$O25,MATCH(AA$52,'07 Uspora casu'!$K$19:$O$19,1)-1))^(1/(INDEX('07 Uspora casu'!$K$19:$O$19,MATCH(AA$52,'07 Uspora casu'!$K$19:$O$19,1))-INDEX('07 Uspora casu'!$K$19:$O$19,MATCH(AA$52,'07 Uspora casu'!$K$19:$O$19,1)-1)))*Z58,(INDEX('07 Uspora casu'!$K25:$O25,MATCH(AA$52,'07 Uspora casu'!$K$19:$O$19,1)+1)/INDEX('07 Uspora casu'!$K25:$O25,MATCH(AA$52,'07 Uspora casu'!$K$19:$O$19,1)))^(1/(INDEX('07 Uspora casu'!$K$19:$O$19,MATCH(AA$52,'07 Uspora casu'!$K$19:$O$19,1)+1)-INDEX('07 Uspora casu'!$K$19:$O$19,MATCH(AA$52,'07 Uspora casu'!$K$19:$O$19,1))))*Z58))),IFERROR($E58/INDEX('07 Uspora casu'!$K25:$O25,MATCH(AA$52,'07 Uspora casu'!$K$19:$O$19,0)),IF(AA$52&lt;MIN('07 Uspora casu'!$K$19:$O$19),('07 Uspora casu'!$L25/'07 Uspora casu'!$K25)^(1/('07 Uspora casu'!$L$19-'07 Uspora casu'!$K$19))*AB58,IF(AA$52&gt;MAX('07 Uspora casu'!$K$19:$O$19),(INDEX('07 Uspora casu'!$K25:$O25,MATCH(AA$52,'07 Uspora casu'!$K$19:$O$19,1)-1)/INDEX('07 Uspora casu'!$K25:$O25,MATCH(AA$52,'07 Uspora casu'!$K$19:$O$19,1)))^(1/(INDEX('07 Uspora casu'!$K$19:$O$19,MATCH(AA$52,'07 Uspora casu'!$K$19:$O$19,1))-INDEX('07 Uspora casu'!$K$19:$O$19,MATCH(AA$52,'07 Uspora casu'!$K$19:$O$19,1)-1)))*Z58,(INDEX('07 Uspora casu'!$K25:$O25,MATCH(AA$52,'07 Uspora casu'!$K$19:$O$19,1))/INDEX('07 Uspora casu'!$K25:$O25,MATCH(AA$52,'07 Uspora casu'!$K$19:$O$19,1)+1))^(1/(INDEX('07 Uspora casu'!$K$19:$O$19,MATCH(AA$52,'07 Uspora casu'!$K$19:$O$19,1)+1)-INDEX('07 Uspora casu'!$K$19:$O$19,MATCH(AA$52,'07 Uspora casu'!$K$19:$O$19,1))))*Z58)))))</f>
        <v>7.8887274237077025E-3</v>
      </c>
      <c r="AB58" s="48">
        <f>IF($E58="",0,IF('07 Uspora casu'!$D$2="Jazdný čas",IFERROR(INDEX('07 Uspora casu'!$K25:$O25,MATCH(AB$52,'07 Uspora casu'!$K$19:$O$19,0))/60,IF(AB$52&lt;MIN('07 Uspora casu'!$K$19:$O$19),('07 Uspora casu'!$K25/'07 Uspora casu'!$L25)^(1/('07 Uspora casu'!$L$19-'07 Uspora casu'!$K$19))*AC58,IF(AB$52&gt;MAX('07 Uspora casu'!$K$19:$O$19),(INDEX('07 Uspora casu'!$K25:$O25,MATCH(AB$52,'07 Uspora casu'!$K$19:$O$19,1))/INDEX('07 Uspora casu'!$K25:$O25,MATCH(AB$52,'07 Uspora casu'!$K$19:$O$19,1)-1))^(1/(INDEX('07 Uspora casu'!$K$19:$O$19,MATCH(AB$52,'07 Uspora casu'!$K$19:$O$19,1))-INDEX('07 Uspora casu'!$K$19:$O$19,MATCH(AB$52,'07 Uspora casu'!$K$19:$O$19,1)-1)))*AA58,(INDEX('07 Uspora casu'!$K25:$O25,MATCH(AB$52,'07 Uspora casu'!$K$19:$O$19,1)+1)/INDEX('07 Uspora casu'!$K25:$O25,MATCH(AB$52,'07 Uspora casu'!$K$19:$O$19,1)))^(1/(INDEX('07 Uspora casu'!$K$19:$O$19,MATCH(AB$52,'07 Uspora casu'!$K$19:$O$19,1)+1)-INDEX('07 Uspora casu'!$K$19:$O$19,MATCH(AB$52,'07 Uspora casu'!$K$19:$O$19,1))))*AA58))),IFERROR($E58/INDEX('07 Uspora casu'!$K25:$O25,MATCH(AB$52,'07 Uspora casu'!$K$19:$O$19,0)),IF(AB$52&lt;MIN('07 Uspora casu'!$K$19:$O$19),('07 Uspora casu'!$L25/'07 Uspora casu'!$K25)^(1/('07 Uspora casu'!$L$19-'07 Uspora casu'!$K$19))*AC58,IF(AB$52&gt;MAX('07 Uspora casu'!$K$19:$O$19),(INDEX('07 Uspora casu'!$K25:$O25,MATCH(AB$52,'07 Uspora casu'!$K$19:$O$19,1)-1)/INDEX('07 Uspora casu'!$K25:$O25,MATCH(AB$52,'07 Uspora casu'!$K$19:$O$19,1)))^(1/(INDEX('07 Uspora casu'!$K$19:$O$19,MATCH(AB$52,'07 Uspora casu'!$K$19:$O$19,1))-INDEX('07 Uspora casu'!$K$19:$O$19,MATCH(AB$52,'07 Uspora casu'!$K$19:$O$19,1)-1)))*AA58,(INDEX('07 Uspora casu'!$K25:$O25,MATCH(AB$52,'07 Uspora casu'!$K$19:$O$19,1))/INDEX('07 Uspora casu'!$K25:$O25,MATCH(AB$52,'07 Uspora casu'!$K$19:$O$19,1)+1))^(1/(INDEX('07 Uspora casu'!$K$19:$O$19,MATCH(AB$52,'07 Uspora casu'!$K$19:$O$19,1)+1)-INDEX('07 Uspora casu'!$K$19:$O$19,MATCH(AB$52,'07 Uspora casu'!$K$19:$O$19,1))))*AA58)))))</f>
        <v>7.9056482536659905E-3</v>
      </c>
      <c r="AC58" s="48">
        <f>IF($E58="",0,IF('07 Uspora casu'!$D$2="Jazdný čas",IFERROR(INDEX('07 Uspora casu'!$K25:$O25,MATCH(AC$52,'07 Uspora casu'!$K$19:$O$19,0))/60,IF(AC$52&lt;MIN('07 Uspora casu'!$K$19:$O$19),('07 Uspora casu'!$K25/'07 Uspora casu'!$L25)^(1/('07 Uspora casu'!$L$19-'07 Uspora casu'!$K$19))*AD58,IF(AC$52&gt;MAX('07 Uspora casu'!$K$19:$O$19),(INDEX('07 Uspora casu'!$K25:$O25,MATCH(AC$52,'07 Uspora casu'!$K$19:$O$19,1))/INDEX('07 Uspora casu'!$K25:$O25,MATCH(AC$52,'07 Uspora casu'!$K$19:$O$19,1)-1))^(1/(INDEX('07 Uspora casu'!$K$19:$O$19,MATCH(AC$52,'07 Uspora casu'!$K$19:$O$19,1))-INDEX('07 Uspora casu'!$K$19:$O$19,MATCH(AC$52,'07 Uspora casu'!$K$19:$O$19,1)-1)))*AB58,(INDEX('07 Uspora casu'!$K25:$O25,MATCH(AC$52,'07 Uspora casu'!$K$19:$O$19,1)+1)/INDEX('07 Uspora casu'!$K25:$O25,MATCH(AC$52,'07 Uspora casu'!$K$19:$O$19,1)))^(1/(INDEX('07 Uspora casu'!$K$19:$O$19,MATCH(AC$52,'07 Uspora casu'!$K$19:$O$19,1)+1)-INDEX('07 Uspora casu'!$K$19:$O$19,MATCH(AC$52,'07 Uspora casu'!$K$19:$O$19,1))))*AB58))),IFERROR($E58/INDEX('07 Uspora casu'!$K25:$O25,MATCH(AC$52,'07 Uspora casu'!$K$19:$O$19,0)),IF(AC$52&lt;MIN('07 Uspora casu'!$K$19:$O$19),('07 Uspora casu'!$L25/'07 Uspora casu'!$K25)^(1/('07 Uspora casu'!$L$19-'07 Uspora casu'!$K$19))*AD58,IF(AC$52&gt;MAX('07 Uspora casu'!$K$19:$O$19),(INDEX('07 Uspora casu'!$K25:$O25,MATCH(AC$52,'07 Uspora casu'!$K$19:$O$19,1)-1)/INDEX('07 Uspora casu'!$K25:$O25,MATCH(AC$52,'07 Uspora casu'!$K$19:$O$19,1)))^(1/(INDEX('07 Uspora casu'!$K$19:$O$19,MATCH(AC$52,'07 Uspora casu'!$K$19:$O$19,1))-INDEX('07 Uspora casu'!$K$19:$O$19,MATCH(AC$52,'07 Uspora casu'!$K$19:$O$19,1)-1)))*AB58,(INDEX('07 Uspora casu'!$K25:$O25,MATCH(AC$52,'07 Uspora casu'!$K$19:$O$19,1))/INDEX('07 Uspora casu'!$K25:$O25,MATCH(AC$52,'07 Uspora casu'!$K$19:$O$19,1)+1))^(1/(INDEX('07 Uspora casu'!$K$19:$O$19,MATCH(AC$52,'07 Uspora casu'!$K$19:$O$19,1)+1)-INDEX('07 Uspora casu'!$K$19:$O$19,MATCH(AC$52,'07 Uspora casu'!$K$19:$O$19,1))))*AB58)))))</f>
        <v>7.9226053777527363E-3</v>
      </c>
      <c r="AD58" s="48">
        <f>IF($E58="",0,IF('07 Uspora casu'!$D$2="Jazdný čas",IFERROR(INDEX('07 Uspora casu'!$K25:$O25,MATCH(AD$52,'07 Uspora casu'!$K$19:$O$19,0))/60,IF(AD$52&lt;MIN('07 Uspora casu'!$K$19:$O$19),('07 Uspora casu'!$K25/'07 Uspora casu'!$L25)^(1/('07 Uspora casu'!$L$19-'07 Uspora casu'!$K$19))*AE58,IF(AD$52&gt;MAX('07 Uspora casu'!$K$19:$O$19),(INDEX('07 Uspora casu'!$K25:$O25,MATCH(AD$52,'07 Uspora casu'!$K$19:$O$19,1))/INDEX('07 Uspora casu'!$K25:$O25,MATCH(AD$52,'07 Uspora casu'!$K$19:$O$19,1)-1))^(1/(INDEX('07 Uspora casu'!$K$19:$O$19,MATCH(AD$52,'07 Uspora casu'!$K$19:$O$19,1))-INDEX('07 Uspora casu'!$K$19:$O$19,MATCH(AD$52,'07 Uspora casu'!$K$19:$O$19,1)-1)))*AC58,(INDEX('07 Uspora casu'!$K25:$O25,MATCH(AD$52,'07 Uspora casu'!$K$19:$O$19,1)+1)/INDEX('07 Uspora casu'!$K25:$O25,MATCH(AD$52,'07 Uspora casu'!$K$19:$O$19,1)))^(1/(INDEX('07 Uspora casu'!$K$19:$O$19,MATCH(AD$52,'07 Uspora casu'!$K$19:$O$19,1)+1)-INDEX('07 Uspora casu'!$K$19:$O$19,MATCH(AD$52,'07 Uspora casu'!$K$19:$O$19,1))))*AC58))),IFERROR($E58/INDEX('07 Uspora casu'!$K25:$O25,MATCH(AD$52,'07 Uspora casu'!$K$19:$O$19,0)),IF(AD$52&lt;MIN('07 Uspora casu'!$K$19:$O$19),('07 Uspora casu'!$L25/'07 Uspora casu'!$K25)^(1/('07 Uspora casu'!$L$19-'07 Uspora casu'!$K$19))*AE58,IF(AD$52&gt;MAX('07 Uspora casu'!$K$19:$O$19),(INDEX('07 Uspora casu'!$K25:$O25,MATCH(AD$52,'07 Uspora casu'!$K$19:$O$19,1)-1)/INDEX('07 Uspora casu'!$K25:$O25,MATCH(AD$52,'07 Uspora casu'!$K$19:$O$19,1)))^(1/(INDEX('07 Uspora casu'!$K$19:$O$19,MATCH(AD$52,'07 Uspora casu'!$K$19:$O$19,1))-INDEX('07 Uspora casu'!$K$19:$O$19,MATCH(AD$52,'07 Uspora casu'!$K$19:$O$19,1)-1)))*AC58,(INDEX('07 Uspora casu'!$K25:$O25,MATCH(AD$52,'07 Uspora casu'!$K$19:$O$19,1))/INDEX('07 Uspora casu'!$K25:$O25,MATCH(AD$52,'07 Uspora casu'!$K$19:$O$19,1)+1))^(1/(INDEX('07 Uspora casu'!$K$19:$O$19,MATCH(AD$52,'07 Uspora casu'!$K$19:$O$19,1)+1)-INDEX('07 Uspora casu'!$K$19:$O$19,MATCH(AD$52,'07 Uspora casu'!$K$19:$O$19,1))))*AC58)))))</f>
        <v>7.9395988738165876E-3</v>
      </c>
      <c r="AE58" s="48">
        <f>IF($E58="",0,IF('07 Uspora casu'!$D$2="Jazdný čas",IFERROR(INDEX('07 Uspora casu'!$K25:$O25,MATCH(AE$52,'07 Uspora casu'!$K$19:$O$19,0))/60,IF(AE$52&lt;MIN('07 Uspora casu'!$K$19:$O$19),('07 Uspora casu'!$K25/'07 Uspora casu'!$L25)^(1/('07 Uspora casu'!$L$19-'07 Uspora casu'!$K$19))*AF58,IF(AE$52&gt;MAX('07 Uspora casu'!$K$19:$O$19),(INDEX('07 Uspora casu'!$K25:$O25,MATCH(AE$52,'07 Uspora casu'!$K$19:$O$19,1))/INDEX('07 Uspora casu'!$K25:$O25,MATCH(AE$52,'07 Uspora casu'!$K$19:$O$19,1)-1))^(1/(INDEX('07 Uspora casu'!$K$19:$O$19,MATCH(AE$52,'07 Uspora casu'!$K$19:$O$19,1))-INDEX('07 Uspora casu'!$K$19:$O$19,MATCH(AE$52,'07 Uspora casu'!$K$19:$O$19,1)-1)))*AD58,(INDEX('07 Uspora casu'!$K25:$O25,MATCH(AE$52,'07 Uspora casu'!$K$19:$O$19,1)+1)/INDEX('07 Uspora casu'!$K25:$O25,MATCH(AE$52,'07 Uspora casu'!$K$19:$O$19,1)))^(1/(INDEX('07 Uspora casu'!$K$19:$O$19,MATCH(AE$52,'07 Uspora casu'!$K$19:$O$19,1)+1)-INDEX('07 Uspora casu'!$K$19:$O$19,MATCH(AE$52,'07 Uspora casu'!$K$19:$O$19,1))))*AD58))),IFERROR($E58/INDEX('07 Uspora casu'!$K25:$O25,MATCH(AE$52,'07 Uspora casu'!$K$19:$O$19,0)),IF(AE$52&lt;MIN('07 Uspora casu'!$K$19:$O$19),('07 Uspora casu'!$L25/'07 Uspora casu'!$K25)^(1/('07 Uspora casu'!$L$19-'07 Uspora casu'!$K$19))*AF58,IF(AE$52&gt;MAX('07 Uspora casu'!$K$19:$O$19),(INDEX('07 Uspora casu'!$K25:$O25,MATCH(AE$52,'07 Uspora casu'!$K$19:$O$19,1)-1)/INDEX('07 Uspora casu'!$K25:$O25,MATCH(AE$52,'07 Uspora casu'!$K$19:$O$19,1)))^(1/(INDEX('07 Uspora casu'!$K$19:$O$19,MATCH(AE$52,'07 Uspora casu'!$K$19:$O$19,1))-INDEX('07 Uspora casu'!$K$19:$O$19,MATCH(AE$52,'07 Uspora casu'!$K$19:$O$19,1)-1)))*AD58,(INDEX('07 Uspora casu'!$K25:$O25,MATCH(AE$52,'07 Uspora casu'!$K$19:$O$19,1))/INDEX('07 Uspora casu'!$K25:$O25,MATCH(AE$52,'07 Uspora casu'!$K$19:$O$19,1)+1))^(1/(INDEX('07 Uspora casu'!$K$19:$O$19,MATCH(AE$52,'07 Uspora casu'!$K$19:$O$19,1)+1)-INDEX('07 Uspora casu'!$K$19:$O$19,MATCH(AE$52,'07 Uspora casu'!$K$19:$O$19,1))))*AD58)))))</f>
        <v>7.9566288198731749E-3</v>
      </c>
      <c r="AF58" s="48">
        <f>IF($E58="",0,IF('07 Uspora casu'!$D$2="Jazdný čas",IFERROR(INDEX('07 Uspora casu'!$K25:$O25,MATCH(AF$52,'07 Uspora casu'!$K$19:$O$19,0))/60,IF(AF$52&lt;MIN('07 Uspora casu'!$K$19:$O$19),('07 Uspora casu'!$K25/'07 Uspora casu'!$L25)^(1/('07 Uspora casu'!$L$19-'07 Uspora casu'!$K$19))*AG58,IF(AF$52&gt;MAX('07 Uspora casu'!$K$19:$O$19),(INDEX('07 Uspora casu'!$K25:$O25,MATCH(AF$52,'07 Uspora casu'!$K$19:$O$19,1))/INDEX('07 Uspora casu'!$K25:$O25,MATCH(AF$52,'07 Uspora casu'!$K$19:$O$19,1)-1))^(1/(INDEX('07 Uspora casu'!$K$19:$O$19,MATCH(AF$52,'07 Uspora casu'!$K$19:$O$19,1))-INDEX('07 Uspora casu'!$K$19:$O$19,MATCH(AF$52,'07 Uspora casu'!$K$19:$O$19,1)-1)))*AE58,(INDEX('07 Uspora casu'!$K25:$O25,MATCH(AF$52,'07 Uspora casu'!$K$19:$O$19,1)+1)/INDEX('07 Uspora casu'!$K25:$O25,MATCH(AF$52,'07 Uspora casu'!$K$19:$O$19,1)))^(1/(INDEX('07 Uspora casu'!$K$19:$O$19,MATCH(AF$52,'07 Uspora casu'!$K$19:$O$19,1)+1)-INDEX('07 Uspora casu'!$K$19:$O$19,MATCH(AF$52,'07 Uspora casu'!$K$19:$O$19,1))))*AE58))),IFERROR($E58/INDEX('07 Uspora casu'!$K25:$O25,MATCH(AF$52,'07 Uspora casu'!$K$19:$O$19,0)),IF(AF$52&lt;MIN('07 Uspora casu'!$K$19:$O$19),('07 Uspora casu'!$L25/'07 Uspora casu'!$K25)^(1/('07 Uspora casu'!$L$19-'07 Uspora casu'!$K$19))*AG58,IF(AF$52&gt;MAX('07 Uspora casu'!$K$19:$O$19),(INDEX('07 Uspora casu'!$K25:$O25,MATCH(AF$52,'07 Uspora casu'!$K$19:$O$19,1)-1)/INDEX('07 Uspora casu'!$K25:$O25,MATCH(AF$52,'07 Uspora casu'!$K$19:$O$19,1)))^(1/(INDEX('07 Uspora casu'!$K$19:$O$19,MATCH(AF$52,'07 Uspora casu'!$K$19:$O$19,1))-INDEX('07 Uspora casu'!$K$19:$O$19,MATCH(AF$52,'07 Uspora casu'!$K$19:$O$19,1)-1)))*AE58,(INDEX('07 Uspora casu'!$K25:$O25,MATCH(AF$52,'07 Uspora casu'!$K$19:$O$19,1))/INDEX('07 Uspora casu'!$K25:$O25,MATCH(AF$52,'07 Uspora casu'!$K$19:$O$19,1)+1))^(1/(INDEX('07 Uspora casu'!$K$19:$O$19,MATCH(AF$52,'07 Uspora casu'!$K$19:$O$19,1)+1)-INDEX('07 Uspora casu'!$K$19:$O$19,MATCH(AF$52,'07 Uspora casu'!$K$19:$O$19,1))))*AE58)))))</f>
        <v>7.9736952941054685E-3</v>
      </c>
      <c r="AG58" s="48">
        <f>IF($E58="",0,IF('07 Uspora casu'!$D$2="Jazdný čas",IFERROR(INDEX('07 Uspora casu'!$K25:$O25,MATCH(AG$52,'07 Uspora casu'!$K$19:$O$19,0))/60,IF(AG$52&lt;MIN('07 Uspora casu'!$K$19:$O$19),('07 Uspora casu'!$K25/'07 Uspora casu'!$L25)^(1/('07 Uspora casu'!$L$19-'07 Uspora casu'!$K$19))*AH58,IF(AG$52&gt;MAX('07 Uspora casu'!$K$19:$O$19),(INDEX('07 Uspora casu'!$K25:$O25,MATCH(AG$52,'07 Uspora casu'!$K$19:$O$19,1))/INDEX('07 Uspora casu'!$K25:$O25,MATCH(AG$52,'07 Uspora casu'!$K$19:$O$19,1)-1))^(1/(INDEX('07 Uspora casu'!$K$19:$O$19,MATCH(AG$52,'07 Uspora casu'!$K$19:$O$19,1))-INDEX('07 Uspora casu'!$K$19:$O$19,MATCH(AG$52,'07 Uspora casu'!$K$19:$O$19,1)-1)))*AF58,(INDEX('07 Uspora casu'!$K25:$O25,MATCH(AG$52,'07 Uspora casu'!$K$19:$O$19,1)+1)/INDEX('07 Uspora casu'!$K25:$O25,MATCH(AG$52,'07 Uspora casu'!$K$19:$O$19,1)))^(1/(INDEX('07 Uspora casu'!$K$19:$O$19,MATCH(AG$52,'07 Uspora casu'!$K$19:$O$19,1)+1)-INDEX('07 Uspora casu'!$K$19:$O$19,MATCH(AG$52,'07 Uspora casu'!$K$19:$O$19,1))))*AF58))),IFERROR($E58/INDEX('07 Uspora casu'!$K25:$O25,MATCH(AG$52,'07 Uspora casu'!$K$19:$O$19,0)),IF(AG$52&lt;MIN('07 Uspora casu'!$K$19:$O$19),('07 Uspora casu'!$L25/'07 Uspora casu'!$K25)^(1/('07 Uspora casu'!$L$19-'07 Uspora casu'!$K$19))*AH58,IF(AG$52&gt;MAX('07 Uspora casu'!$K$19:$O$19),(INDEX('07 Uspora casu'!$K25:$O25,MATCH(AG$52,'07 Uspora casu'!$K$19:$O$19,1)-1)/INDEX('07 Uspora casu'!$K25:$O25,MATCH(AG$52,'07 Uspora casu'!$K$19:$O$19,1)))^(1/(INDEX('07 Uspora casu'!$K$19:$O$19,MATCH(AG$52,'07 Uspora casu'!$K$19:$O$19,1))-INDEX('07 Uspora casu'!$K$19:$O$19,MATCH(AG$52,'07 Uspora casu'!$K$19:$O$19,1)-1)))*AF58,(INDEX('07 Uspora casu'!$K25:$O25,MATCH(AG$52,'07 Uspora casu'!$K$19:$O$19,1))/INDEX('07 Uspora casu'!$K25:$O25,MATCH(AG$52,'07 Uspora casu'!$K$19:$O$19,1)+1))^(1/(INDEX('07 Uspora casu'!$K$19:$O$19,MATCH(AG$52,'07 Uspora casu'!$K$19:$O$19,1)+1)-INDEX('07 Uspora casu'!$K$19:$O$19,MATCH(AG$52,'07 Uspora casu'!$K$19:$O$19,1))))*AF58)))))</f>
        <v>7.9907983748641331E-3</v>
      </c>
      <c r="AH58" s="48">
        <f>IF($E58="",0,IF('07 Uspora casu'!$D$2="Jazdný čas",IFERROR(INDEX('07 Uspora casu'!$K25:$O25,MATCH(AH$52,'07 Uspora casu'!$K$19:$O$19,0))/60,IF(AH$52&lt;MIN('07 Uspora casu'!$K$19:$O$19),('07 Uspora casu'!$K25/'07 Uspora casu'!$L25)^(1/('07 Uspora casu'!$L$19-'07 Uspora casu'!$K$19))*AI58,IF(AH$52&gt;MAX('07 Uspora casu'!$K$19:$O$19),(INDEX('07 Uspora casu'!$K25:$O25,MATCH(AH$52,'07 Uspora casu'!$K$19:$O$19,1))/INDEX('07 Uspora casu'!$K25:$O25,MATCH(AH$52,'07 Uspora casu'!$K$19:$O$19,1)-1))^(1/(INDEX('07 Uspora casu'!$K$19:$O$19,MATCH(AH$52,'07 Uspora casu'!$K$19:$O$19,1))-INDEX('07 Uspora casu'!$K$19:$O$19,MATCH(AH$52,'07 Uspora casu'!$K$19:$O$19,1)-1)))*AG58,(INDEX('07 Uspora casu'!$K25:$O25,MATCH(AH$52,'07 Uspora casu'!$K$19:$O$19,1)+1)/INDEX('07 Uspora casu'!$K25:$O25,MATCH(AH$52,'07 Uspora casu'!$K$19:$O$19,1)))^(1/(INDEX('07 Uspora casu'!$K$19:$O$19,MATCH(AH$52,'07 Uspora casu'!$K$19:$O$19,1)+1)-INDEX('07 Uspora casu'!$K$19:$O$19,MATCH(AH$52,'07 Uspora casu'!$K$19:$O$19,1))))*AG58))),IFERROR($E58/INDEX('07 Uspora casu'!$K25:$O25,MATCH(AH$52,'07 Uspora casu'!$K$19:$O$19,0)),IF(AH$52&lt;MIN('07 Uspora casu'!$K$19:$O$19),('07 Uspora casu'!$L25/'07 Uspora casu'!$K25)^(1/('07 Uspora casu'!$L$19-'07 Uspora casu'!$K$19))*AI58,IF(AH$52&gt;MAX('07 Uspora casu'!$K$19:$O$19),(INDEX('07 Uspora casu'!$K25:$O25,MATCH(AH$52,'07 Uspora casu'!$K$19:$O$19,1)-1)/INDEX('07 Uspora casu'!$K25:$O25,MATCH(AH$52,'07 Uspora casu'!$K$19:$O$19,1)))^(1/(INDEX('07 Uspora casu'!$K$19:$O$19,MATCH(AH$52,'07 Uspora casu'!$K$19:$O$19,1))-INDEX('07 Uspora casu'!$K$19:$O$19,MATCH(AH$52,'07 Uspora casu'!$K$19:$O$19,1)-1)))*AG58,(INDEX('07 Uspora casu'!$K25:$O25,MATCH(AH$52,'07 Uspora casu'!$K$19:$O$19,1))/INDEX('07 Uspora casu'!$K25:$O25,MATCH(AH$52,'07 Uspora casu'!$K$19:$O$19,1)+1))^(1/(INDEX('07 Uspora casu'!$K$19:$O$19,MATCH(AH$52,'07 Uspora casu'!$K$19:$O$19,1)+1)-INDEX('07 Uspora casu'!$K$19:$O$19,MATCH(AH$52,'07 Uspora casu'!$K$19:$O$19,1))))*AG58)))))</f>
        <v>8.0079381406678914E-3</v>
      </c>
      <c r="AI58" s="48">
        <f>IF($E58="",0,IF('07 Uspora casu'!$D$2="Jazdný čas",IFERROR(INDEX('07 Uspora casu'!$K25:$O25,MATCH(AI$52,'07 Uspora casu'!$K$19:$O$19,0))/60,IF(AI$52&lt;MIN('07 Uspora casu'!$K$19:$O$19),('07 Uspora casu'!$K25/'07 Uspora casu'!$L25)^(1/('07 Uspora casu'!$L$19-'07 Uspora casu'!$K$19))*AJ58,IF(AI$52&gt;MAX('07 Uspora casu'!$K$19:$O$19),(INDEX('07 Uspora casu'!$K25:$O25,MATCH(AI$52,'07 Uspora casu'!$K$19:$O$19,1))/INDEX('07 Uspora casu'!$K25:$O25,MATCH(AI$52,'07 Uspora casu'!$K$19:$O$19,1)-1))^(1/(INDEX('07 Uspora casu'!$K$19:$O$19,MATCH(AI$52,'07 Uspora casu'!$K$19:$O$19,1))-INDEX('07 Uspora casu'!$K$19:$O$19,MATCH(AI$52,'07 Uspora casu'!$K$19:$O$19,1)-1)))*AH58,(INDEX('07 Uspora casu'!$K25:$O25,MATCH(AI$52,'07 Uspora casu'!$K$19:$O$19,1)+1)/INDEX('07 Uspora casu'!$K25:$O25,MATCH(AI$52,'07 Uspora casu'!$K$19:$O$19,1)))^(1/(INDEX('07 Uspora casu'!$K$19:$O$19,MATCH(AI$52,'07 Uspora casu'!$K$19:$O$19,1)+1)-INDEX('07 Uspora casu'!$K$19:$O$19,MATCH(AI$52,'07 Uspora casu'!$K$19:$O$19,1))))*AH58))),IFERROR($E58/INDEX('07 Uspora casu'!$K25:$O25,MATCH(AI$52,'07 Uspora casu'!$K$19:$O$19,0)),IF(AI$52&lt;MIN('07 Uspora casu'!$K$19:$O$19),('07 Uspora casu'!$L25/'07 Uspora casu'!$K25)^(1/('07 Uspora casu'!$L$19-'07 Uspora casu'!$K$19))*AJ58,IF(AI$52&gt;MAX('07 Uspora casu'!$K$19:$O$19),(INDEX('07 Uspora casu'!$K25:$O25,MATCH(AI$52,'07 Uspora casu'!$K$19:$O$19,1)-1)/INDEX('07 Uspora casu'!$K25:$O25,MATCH(AI$52,'07 Uspora casu'!$K$19:$O$19,1)))^(1/(INDEX('07 Uspora casu'!$K$19:$O$19,MATCH(AI$52,'07 Uspora casu'!$K$19:$O$19,1))-INDEX('07 Uspora casu'!$K$19:$O$19,MATCH(AI$52,'07 Uspora casu'!$K$19:$O$19,1)-1)))*AH58,(INDEX('07 Uspora casu'!$K25:$O25,MATCH(AI$52,'07 Uspora casu'!$K$19:$O$19,1))/INDEX('07 Uspora casu'!$K25:$O25,MATCH(AI$52,'07 Uspora casu'!$K$19:$O$19,1)+1))^(1/(INDEX('07 Uspora casu'!$K$19:$O$19,MATCH(AI$52,'07 Uspora casu'!$K$19:$O$19,1)+1)-INDEX('07 Uspora casu'!$K$19:$O$19,MATCH(AI$52,'07 Uspora casu'!$K$19:$O$19,1))))*AH58)))))</f>
        <v>8.025114670203887E-3</v>
      </c>
      <c r="AJ58" s="48">
        <f>IF($E58="",0,IF('07 Uspora casu'!$D$2="Jazdný čas",IFERROR(INDEX('07 Uspora casu'!$K25:$O25,MATCH(AJ$52,'07 Uspora casu'!$K$19:$O$19,0))/60,IF(AJ$52&lt;MIN('07 Uspora casu'!$K$19:$O$19),('07 Uspora casu'!$K25/'07 Uspora casu'!$L25)^(1/('07 Uspora casu'!$L$19-'07 Uspora casu'!$K$19))*AK58,IF(AJ$52&gt;MAX('07 Uspora casu'!$K$19:$O$19),(INDEX('07 Uspora casu'!$K25:$O25,MATCH(AJ$52,'07 Uspora casu'!$K$19:$O$19,1))/INDEX('07 Uspora casu'!$K25:$O25,MATCH(AJ$52,'07 Uspora casu'!$K$19:$O$19,1)-1))^(1/(INDEX('07 Uspora casu'!$K$19:$O$19,MATCH(AJ$52,'07 Uspora casu'!$K$19:$O$19,1))-INDEX('07 Uspora casu'!$K$19:$O$19,MATCH(AJ$52,'07 Uspora casu'!$K$19:$O$19,1)-1)))*AI58,(INDEX('07 Uspora casu'!$K25:$O25,MATCH(AJ$52,'07 Uspora casu'!$K$19:$O$19,1)+1)/INDEX('07 Uspora casu'!$K25:$O25,MATCH(AJ$52,'07 Uspora casu'!$K$19:$O$19,1)))^(1/(INDEX('07 Uspora casu'!$K$19:$O$19,MATCH(AJ$52,'07 Uspora casu'!$K$19:$O$19,1)+1)-INDEX('07 Uspora casu'!$K$19:$O$19,MATCH(AJ$52,'07 Uspora casu'!$K$19:$O$19,1))))*AI58))),IFERROR($E58/INDEX('07 Uspora casu'!$K25:$O25,MATCH(AJ$52,'07 Uspora casu'!$K$19:$O$19,0)),IF(AJ$52&lt;MIN('07 Uspora casu'!$K$19:$O$19),('07 Uspora casu'!$L25/'07 Uspora casu'!$K25)^(1/('07 Uspora casu'!$L$19-'07 Uspora casu'!$K$19))*AK58,IF(AJ$52&gt;MAX('07 Uspora casu'!$K$19:$O$19),(INDEX('07 Uspora casu'!$K25:$O25,MATCH(AJ$52,'07 Uspora casu'!$K$19:$O$19,1)-1)/INDEX('07 Uspora casu'!$K25:$O25,MATCH(AJ$52,'07 Uspora casu'!$K$19:$O$19,1)))^(1/(INDEX('07 Uspora casu'!$K$19:$O$19,MATCH(AJ$52,'07 Uspora casu'!$K$19:$O$19,1))-INDEX('07 Uspora casu'!$K$19:$O$19,MATCH(AJ$52,'07 Uspora casu'!$K$19:$O$19,1)-1)))*AI58,(INDEX('07 Uspora casu'!$K25:$O25,MATCH(AJ$52,'07 Uspora casu'!$K$19:$O$19,1))/INDEX('07 Uspora casu'!$K25:$O25,MATCH(AJ$52,'07 Uspora casu'!$K$19:$O$19,1)+1))^(1/(INDEX('07 Uspora casu'!$K$19:$O$19,MATCH(AJ$52,'07 Uspora casu'!$K$19:$O$19,1)+1)-INDEX('07 Uspora casu'!$K$19:$O$19,MATCH(AJ$52,'07 Uspora casu'!$K$19:$O$19,1))))*AI58)))))</f>
        <v>8.0423280423280417E-3</v>
      </c>
      <c r="AK58" s="48">
        <f>IF($E58="",0,IF('07 Uspora casu'!$D$2="Jazdný čas",IFERROR(INDEX('07 Uspora casu'!$K25:$O25,MATCH(AK$52,'07 Uspora casu'!$K$19:$O$19,0))/60,IF(AK$52&lt;MIN('07 Uspora casu'!$K$19:$O$19),('07 Uspora casu'!$K25/'07 Uspora casu'!$L25)^(1/('07 Uspora casu'!$L$19-'07 Uspora casu'!$K$19))*AL58,IF(AK$52&gt;MAX('07 Uspora casu'!$K$19:$O$19),(INDEX('07 Uspora casu'!$K25:$O25,MATCH(AK$52,'07 Uspora casu'!$K$19:$O$19,1))/INDEX('07 Uspora casu'!$K25:$O25,MATCH(AK$52,'07 Uspora casu'!$K$19:$O$19,1)-1))^(1/(INDEX('07 Uspora casu'!$K$19:$O$19,MATCH(AK$52,'07 Uspora casu'!$K$19:$O$19,1))-INDEX('07 Uspora casu'!$K$19:$O$19,MATCH(AK$52,'07 Uspora casu'!$K$19:$O$19,1)-1)))*AJ58,(INDEX('07 Uspora casu'!$K25:$O25,MATCH(AK$52,'07 Uspora casu'!$K$19:$O$19,1)+1)/INDEX('07 Uspora casu'!$K25:$O25,MATCH(AK$52,'07 Uspora casu'!$K$19:$O$19,1)))^(1/(INDEX('07 Uspora casu'!$K$19:$O$19,MATCH(AK$52,'07 Uspora casu'!$K$19:$O$19,1)+1)-INDEX('07 Uspora casu'!$K$19:$O$19,MATCH(AK$52,'07 Uspora casu'!$K$19:$O$19,1))))*AJ58))),IFERROR($E58/INDEX('07 Uspora casu'!$K25:$O25,MATCH(AK$52,'07 Uspora casu'!$K$19:$O$19,0)),IF(AK$52&lt;MIN('07 Uspora casu'!$K$19:$O$19),('07 Uspora casu'!$L25/'07 Uspora casu'!$K25)^(1/('07 Uspora casu'!$L$19-'07 Uspora casu'!$K$19))*AL58,IF(AK$52&gt;MAX('07 Uspora casu'!$K$19:$O$19),(INDEX('07 Uspora casu'!$K25:$O25,MATCH(AK$52,'07 Uspora casu'!$K$19:$O$19,1)-1)/INDEX('07 Uspora casu'!$K25:$O25,MATCH(AK$52,'07 Uspora casu'!$K$19:$O$19,1)))^(1/(INDEX('07 Uspora casu'!$K$19:$O$19,MATCH(AK$52,'07 Uspora casu'!$K$19:$O$19,1))-INDEX('07 Uspora casu'!$K$19:$O$19,MATCH(AK$52,'07 Uspora casu'!$K$19:$O$19,1)-1)))*AJ58,(INDEX('07 Uspora casu'!$K25:$O25,MATCH(AK$52,'07 Uspora casu'!$K$19:$O$19,1))/INDEX('07 Uspora casu'!$K25:$O25,MATCH(AK$52,'07 Uspora casu'!$K$19:$O$19,1)+1))^(1/(INDEX('07 Uspora casu'!$K$19:$O$19,MATCH(AK$52,'07 Uspora casu'!$K$19:$O$19,1)+1)-INDEX('07 Uspora casu'!$K$19:$O$19,MATCH(AK$52,'07 Uspora casu'!$K$19:$O$19,1))))*AJ58)))))</f>
        <v>8.0595783360654111E-3</v>
      </c>
      <c r="AL58" s="48">
        <f>IF($E58="",0,IF('07 Uspora casu'!$D$2="Jazdný čas",IFERROR(INDEX('07 Uspora casu'!$K25:$O25,MATCH(AL$52,'07 Uspora casu'!$K$19:$O$19,0))/60,IF(AL$52&lt;MIN('07 Uspora casu'!$K$19:$O$19),('07 Uspora casu'!$K25/'07 Uspora casu'!$L25)^(1/('07 Uspora casu'!$L$19-'07 Uspora casu'!$K$19))*AM58,IF(AL$52&gt;MAX('07 Uspora casu'!$K$19:$O$19),(INDEX('07 Uspora casu'!$K25:$O25,MATCH(AL$52,'07 Uspora casu'!$K$19:$O$19,1))/INDEX('07 Uspora casu'!$K25:$O25,MATCH(AL$52,'07 Uspora casu'!$K$19:$O$19,1)-1))^(1/(INDEX('07 Uspora casu'!$K$19:$O$19,MATCH(AL$52,'07 Uspora casu'!$K$19:$O$19,1))-INDEX('07 Uspora casu'!$K$19:$O$19,MATCH(AL$52,'07 Uspora casu'!$K$19:$O$19,1)-1)))*AK58,(INDEX('07 Uspora casu'!$K25:$O25,MATCH(AL$52,'07 Uspora casu'!$K$19:$O$19,1)+1)/INDEX('07 Uspora casu'!$K25:$O25,MATCH(AL$52,'07 Uspora casu'!$K$19:$O$19,1)))^(1/(INDEX('07 Uspora casu'!$K$19:$O$19,MATCH(AL$52,'07 Uspora casu'!$K$19:$O$19,1)+1)-INDEX('07 Uspora casu'!$K$19:$O$19,MATCH(AL$52,'07 Uspora casu'!$K$19:$O$19,1))))*AK58))),IFERROR($E58/INDEX('07 Uspora casu'!$K25:$O25,MATCH(AL$52,'07 Uspora casu'!$K$19:$O$19,0)),IF(AL$52&lt;MIN('07 Uspora casu'!$K$19:$O$19),('07 Uspora casu'!$L25/'07 Uspora casu'!$K25)^(1/('07 Uspora casu'!$L$19-'07 Uspora casu'!$K$19))*AM58,IF(AL$52&gt;MAX('07 Uspora casu'!$K$19:$O$19),(INDEX('07 Uspora casu'!$K25:$O25,MATCH(AL$52,'07 Uspora casu'!$K$19:$O$19,1)-1)/INDEX('07 Uspora casu'!$K25:$O25,MATCH(AL$52,'07 Uspora casu'!$K$19:$O$19,1)))^(1/(INDEX('07 Uspora casu'!$K$19:$O$19,MATCH(AL$52,'07 Uspora casu'!$K$19:$O$19,1))-INDEX('07 Uspora casu'!$K$19:$O$19,MATCH(AL$52,'07 Uspora casu'!$K$19:$O$19,1)-1)))*AK58,(INDEX('07 Uspora casu'!$K25:$O25,MATCH(AL$52,'07 Uspora casu'!$K$19:$O$19,1))/INDEX('07 Uspora casu'!$K25:$O25,MATCH(AL$52,'07 Uspora casu'!$K$19:$O$19,1)+1))^(1/(INDEX('07 Uspora casu'!$K$19:$O$19,MATCH(AL$52,'07 Uspora casu'!$K$19:$O$19,1)+1)-INDEX('07 Uspora casu'!$K$19:$O$19,MATCH(AL$52,'07 Uspora casu'!$K$19:$O$19,1))))*AK58)))))</f>
        <v>8.0768656306105645E-3</v>
      </c>
      <c r="AM58" s="48">
        <f>IF($E58="",0,IF('07 Uspora casu'!$D$2="Jazdný čas",IFERROR(INDEX('07 Uspora casu'!$K25:$O25,MATCH(AM$52,'07 Uspora casu'!$K$19:$O$19,0))/60,IF(AM$52&lt;MIN('07 Uspora casu'!$K$19:$O$19),('07 Uspora casu'!$K25/'07 Uspora casu'!$L25)^(1/('07 Uspora casu'!$L$19-'07 Uspora casu'!$K$19))*AN58,IF(AM$52&gt;MAX('07 Uspora casu'!$K$19:$O$19),(INDEX('07 Uspora casu'!$K25:$O25,MATCH(AM$52,'07 Uspora casu'!$K$19:$O$19,1))/INDEX('07 Uspora casu'!$K25:$O25,MATCH(AM$52,'07 Uspora casu'!$K$19:$O$19,1)-1))^(1/(INDEX('07 Uspora casu'!$K$19:$O$19,MATCH(AM$52,'07 Uspora casu'!$K$19:$O$19,1))-INDEX('07 Uspora casu'!$K$19:$O$19,MATCH(AM$52,'07 Uspora casu'!$K$19:$O$19,1)-1)))*AL58,(INDEX('07 Uspora casu'!$K25:$O25,MATCH(AM$52,'07 Uspora casu'!$K$19:$O$19,1)+1)/INDEX('07 Uspora casu'!$K25:$O25,MATCH(AM$52,'07 Uspora casu'!$K$19:$O$19,1)))^(1/(INDEX('07 Uspora casu'!$K$19:$O$19,MATCH(AM$52,'07 Uspora casu'!$K$19:$O$19,1)+1)-INDEX('07 Uspora casu'!$K$19:$O$19,MATCH(AM$52,'07 Uspora casu'!$K$19:$O$19,1))))*AL58))),IFERROR($E58/INDEX('07 Uspora casu'!$K25:$O25,MATCH(AM$52,'07 Uspora casu'!$K$19:$O$19,0)),IF(AM$52&lt;MIN('07 Uspora casu'!$K$19:$O$19),('07 Uspora casu'!$L25/'07 Uspora casu'!$K25)^(1/('07 Uspora casu'!$L$19-'07 Uspora casu'!$K$19))*AN58,IF(AM$52&gt;MAX('07 Uspora casu'!$K$19:$O$19),(INDEX('07 Uspora casu'!$K25:$O25,MATCH(AM$52,'07 Uspora casu'!$K$19:$O$19,1)-1)/INDEX('07 Uspora casu'!$K25:$O25,MATCH(AM$52,'07 Uspora casu'!$K$19:$O$19,1)))^(1/(INDEX('07 Uspora casu'!$K$19:$O$19,MATCH(AM$52,'07 Uspora casu'!$K$19:$O$19,1))-INDEX('07 Uspora casu'!$K$19:$O$19,MATCH(AM$52,'07 Uspora casu'!$K$19:$O$19,1)-1)))*AL58,(INDEX('07 Uspora casu'!$K25:$O25,MATCH(AM$52,'07 Uspora casu'!$K$19:$O$19,1))/INDEX('07 Uspora casu'!$K25:$O25,MATCH(AM$52,'07 Uspora casu'!$K$19:$O$19,1)+1))^(1/(INDEX('07 Uspora casu'!$K$19:$O$19,MATCH(AM$52,'07 Uspora casu'!$K$19:$O$19,1)+1)-INDEX('07 Uspora casu'!$K$19:$O$19,MATCH(AM$52,'07 Uspora casu'!$K$19:$O$19,1))))*AL58)))))</f>
        <v>8.0941900053279336E-3</v>
      </c>
      <c r="AN58" s="48">
        <f>IF($E58="",0,IF('07 Uspora casu'!$D$2="Jazdný čas",IFERROR(INDEX('07 Uspora casu'!$K25:$O25,MATCH(AN$52,'07 Uspora casu'!$K$19:$O$19,0))/60,IF(AN$52&lt;MIN('07 Uspora casu'!$K$19:$O$19),('07 Uspora casu'!$K25/'07 Uspora casu'!$L25)^(1/('07 Uspora casu'!$L$19-'07 Uspora casu'!$K$19))*AO58,IF(AN$52&gt;MAX('07 Uspora casu'!$K$19:$O$19),(INDEX('07 Uspora casu'!$K25:$O25,MATCH(AN$52,'07 Uspora casu'!$K$19:$O$19,1))/INDEX('07 Uspora casu'!$K25:$O25,MATCH(AN$52,'07 Uspora casu'!$K$19:$O$19,1)-1))^(1/(INDEX('07 Uspora casu'!$K$19:$O$19,MATCH(AN$52,'07 Uspora casu'!$K$19:$O$19,1))-INDEX('07 Uspora casu'!$K$19:$O$19,MATCH(AN$52,'07 Uspora casu'!$K$19:$O$19,1)-1)))*AM58,(INDEX('07 Uspora casu'!$K25:$O25,MATCH(AN$52,'07 Uspora casu'!$K$19:$O$19,1)+1)/INDEX('07 Uspora casu'!$K25:$O25,MATCH(AN$52,'07 Uspora casu'!$K$19:$O$19,1)))^(1/(INDEX('07 Uspora casu'!$K$19:$O$19,MATCH(AN$52,'07 Uspora casu'!$K$19:$O$19,1)+1)-INDEX('07 Uspora casu'!$K$19:$O$19,MATCH(AN$52,'07 Uspora casu'!$K$19:$O$19,1))))*AM58))),IFERROR($E58/INDEX('07 Uspora casu'!$K25:$O25,MATCH(AN$52,'07 Uspora casu'!$K$19:$O$19,0)),IF(AN$52&lt;MIN('07 Uspora casu'!$K$19:$O$19),('07 Uspora casu'!$L25/'07 Uspora casu'!$K25)^(1/('07 Uspora casu'!$L$19-'07 Uspora casu'!$K$19))*AO58,IF(AN$52&gt;MAX('07 Uspora casu'!$K$19:$O$19),(INDEX('07 Uspora casu'!$K25:$O25,MATCH(AN$52,'07 Uspora casu'!$K$19:$O$19,1)-1)/INDEX('07 Uspora casu'!$K25:$O25,MATCH(AN$52,'07 Uspora casu'!$K$19:$O$19,1)))^(1/(INDEX('07 Uspora casu'!$K$19:$O$19,MATCH(AN$52,'07 Uspora casu'!$K$19:$O$19,1))-INDEX('07 Uspora casu'!$K$19:$O$19,MATCH(AN$52,'07 Uspora casu'!$K$19:$O$19,1)-1)))*AM58,(INDEX('07 Uspora casu'!$K25:$O25,MATCH(AN$52,'07 Uspora casu'!$K$19:$O$19,1))/INDEX('07 Uspora casu'!$K25:$O25,MATCH(AN$52,'07 Uspora casu'!$K$19:$O$19,1)+1))^(1/(INDEX('07 Uspora casu'!$K$19:$O$19,MATCH(AN$52,'07 Uspora casu'!$K$19:$O$19,1)+1)-INDEX('07 Uspora casu'!$K$19:$O$19,MATCH(AN$52,'07 Uspora casu'!$K$19:$O$19,1))))*AM58)))))</f>
        <v>8.1115515397521838E-3</v>
      </c>
      <c r="AO58" s="48">
        <f>IF($E58="",0,IF('07 Uspora casu'!$D$2="Jazdný čas",IFERROR(INDEX('07 Uspora casu'!$K25:$O25,MATCH(AO$52,'07 Uspora casu'!$K$19:$O$19,0))/60,IF(AO$52&lt;MIN('07 Uspora casu'!$K$19:$O$19),('07 Uspora casu'!$K25/'07 Uspora casu'!$L25)^(1/('07 Uspora casu'!$L$19-'07 Uspora casu'!$K$19))*AP58,IF(AO$52&gt;MAX('07 Uspora casu'!$K$19:$O$19),(INDEX('07 Uspora casu'!$K25:$O25,MATCH(AO$52,'07 Uspora casu'!$K$19:$O$19,1))/INDEX('07 Uspora casu'!$K25:$O25,MATCH(AO$52,'07 Uspora casu'!$K$19:$O$19,1)-1))^(1/(INDEX('07 Uspora casu'!$K$19:$O$19,MATCH(AO$52,'07 Uspora casu'!$K$19:$O$19,1))-INDEX('07 Uspora casu'!$K$19:$O$19,MATCH(AO$52,'07 Uspora casu'!$K$19:$O$19,1)-1)))*AN58,(INDEX('07 Uspora casu'!$K25:$O25,MATCH(AO$52,'07 Uspora casu'!$K$19:$O$19,1)+1)/INDEX('07 Uspora casu'!$K25:$O25,MATCH(AO$52,'07 Uspora casu'!$K$19:$O$19,1)))^(1/(INDEX('07 Uspora casu'!$K$19:$O$19,MATCH(AO$52,'07 Uspora casu'!$K$19:$O$19,1)+1)-INDEX('07 Uspora casu'!$K$19:$O$19,MATCH(AO$52,'07 Uspora casu'!$K$19:$O$19,1))))*AN58))),IFERROR($E58/INDEX('07 Uspora casu'!$K25:$O25,MATCH(AO$52,'07 Uspora casu'!$K$19:$O$19,0)),IF(AO$52&lt;MIN('07 Uspora casu'!$K$19:$O$19),('07 Uspora casu'!$L25/'07 Uspora casu'!$K25)^(1/('07 Uspora casu'!$L$19-'07 Uspora casu'!$K$19))*AP58,IF(AO$52&gt;MAX('07 Uspora casu'!$K$19:$O$19),(INDEX('07 Uspora casu'!$K25:$O25,MATCH(AO$52,'07 Uspora casu'!$K$19:$O$19,1)-1)/INDEX('07 Uspora casu'!$K25:$O25,MATCH(AO$52,'07 Uspora casu'!$K$19:$O$19,1)))^(1/(INDEX('07 Uspora casu'!$K$19:$O$19,MATCH(AO$52,'07 Uspora casu'!$K$19:$O$19,1))-INDEX('07 Uspora casu'!$K$19:$O$19,MATCH(AO$52,'07 Uspora casu'!$K$19:$O$19,1)-1)))*AN58,(INDEX('07 Uspora casu'!$K25:$O25,MATCH(AO$52,'07 Uspora casu'!$K$19:$O$19,1))/INDEX('07 Uspora casu'!$K25:$O25,MATCH(AO$52,'07 Uspora casu'!$K$19:$O$19,1)+1))^(1/(INDEX('07 Uspora casu'!$K$19:$O$19,MATCH(AO$52,'07 Uspora casu'!$K$19:$O$19,1)+1)-INDEX('07 Uspora casu'!$K$19:$O$19,MATCH(AO$52,'07 Uspora casu'!$K$19:$O$19,1))))*AN58)))))</f>
        <v>8.1289503135885764E-3</v>
      </c>
      <c r="AP58" s="48">
        <f>IF($E58="",0,IF('07 Uspora casu'!$D$2="Jazdný čas",IFERROR(INDEX('07 Uspora casu'!$K25:$O25,MATCH(AP$52,'07 Uspora casu'!$K$19:$O$19,0))/60,IF(AP$52&lt;MIN('07 Uspora casu'!$K$19:$O$19),('07 Uspora casu'!$K25/'07 Uspora casu'!$L25)^(1/('07 Uspora casu'!$L$19-'07 Uspora casu'!$K$19))*AQ58,IF(AP$52&gt;MAX('07 Uspora casu'!$K$19:$O$19),(INDEX('07 Uspora casu'!$K25:$O25,MATCH(AP$52,'07 Uspora casu'!$K$19:$O$19,1))/INDEX('07 Uspora casu'!$K25:$O25,MATCH(AP$52,'07 Uspora casu'!$K$19:$O$19,1)-1))^(1/(INDEX('07 Uspora casu'!$K$19:$O$19,MATCH(AP$52,'07 Uspora casu'!$K$19:$O$19,1))-INDEX('07 Uspora casu'!$K$19:$O$19,MATCH(AP$52,'07 Uspora casu'!$K$19:$O$19,1)-1)))*AO58,(INDEX('07 Uspora casu'!$K25:$O25,MATCH(AP$52,'07 Uspora casu'!$K$19:$O$19,1)+1)/INDEX('07 Uspora casu'!$K25:$O25,MATCH(AP$52,'07 Uspora casu'!$K$19:$O$19,1)))^(1/(INDEX('07 Uspora casu'!$K$19:$O$19,MATCH(AP$52,'07 Uspora casu'!$K$19:$O$19,1)+1)-INDEX('07 Uspora casu'!$K$19:$O$19,MATCH(AP$52,'07 Uspora casu'!$K$19:$O$19,1))))*AO58))),IFERROR($E58/INDEX('07 Uspora casu'!$K25:$O25,MATCH(AP$52,'07 Uspora casu'!$K$19:$O$19,0)),IF(AP$52&lt;MIN('07 Uspora casu'!$K$19:$O$19),('07 Uspora casu'!$L25/'07 Uspora casu'!$K25)^(1/('07 Uspora casu'!$L$19-'07 Uspora casu'!$K$19))*AQ58,IF(AP$52&gt;MAX('07 Uspora casu'!$K$19:$O$19),(INDEX('07 Uspora casu'!$K25:$O25,MATCH(AP$52,'07 Uspora casu'!$K$19:$O$19,1)-1)/INDEX('07 Uspora casu'!$K25:$O25,MATCH(AP$52,'07 Uspora casu'!$K$19:$O$19,1)))^(1/(INDEX('07 Uspora casu'!$K$19:$O$19,MATCH(AP$52,'07 Uspora casu'!$K$19:$O$19,1))-INDEX('07 Uspora casu'!$K$19:$O$19,MATCH(AP$52,'07 Uspora casu'!$K$19:$O$19,1)-1)))*AO58,(INDEX('07 Uspora casu'!$K25:$O25,MATCH(AP$52,'07 Uspora casu'!$K$19:$O$19,1))/INDEX('07 Uspora casu'!$K25:$O25,MATCH(AP$52,'07 Uspora casu'!$K$19:$O$19,1)+1))^(1/(INDEX('07 Uspora casu'!$K$19:$O$19,MATCH(AP$52,'07 Uspora casu'!$K$19:$O$19,1)+1)-INDEX('07 Uspora casu'!$K$19:$O$19,MATCH(AP$52,'07 Uspora casu'!$K$19:$O$19,1))))*AO58)))))</f>
        <v>8.1463864067133351E-3</v>
      </c>
      <c r="AQ58" s="48">
        <f>IF($E58="",0,IF('07 Uspora casu'!$D$2="Jazdný čas",IFERROR(INDEX('07 Uspora casu'!$K25:$O25,MATCH(AQ$52,'07 Uspora casu'!$K$19:$O$19,0))/60,IF(AQ$52&lt;MIN('07 Uspora casu'!$K$19:$O$19),('07 Uspora casu'!$K25/'07 Uspora casu'!$L25)^(1/('07 Uspora casu'!$L$19-'07 Uspora casu'!$K$19))*AR58,IF(AQ$52&gt;MAX('07 Uspora casu'!$K$19:$O$19),(INDEX('07 Uspora casu'!$K25:$O25,MATCH(AQ$52,'07 Uspora casu'!$K$19:$O$19,1))/INDEX('07 Uspora casu'!$K25:$O25,MATCH(AQ$52,'07 Uspora casu'!$K$19:$O$19,1)-1))^(1/(INDEX('07 Uspora casu'!$K$19:$O$19,MATCH(AQ$52,'07 Uspora casu'!$K$19:$O$19,1))-INDEX('07 Uspora casu'!$K$19:$O$19,MATCH(AQ$52,'07 Uspora casu'!$K$19:$O$19,1)-1)))*AP58,(INDEX('07 Uspora casu'!$K25:$O25,MATCH(AQ$52,'07 Uspora casu'!$K$19:$O$19,1)+1)/INDEX('07 Uspora casu'!$K25:$O25,MATCH(AQ$52,'07 Uspora casu'!$K$19:$O$19,1)))^(1/(INDEX('07 Uspora casu'!$K$19:$O$19,MATCH(AQ$52,'07 Uspora casu'!$K$19:$O$19,1)+1)-INDEX('07 Uspora casu'!$K$19:$O$19,MATCH(AQ$52,'07 Uspora casu'!$K$19:$O$19,1))))*AP58))),IFERROR($E58/INDEX('07 Uspora casu'!$K25:$O25,MATCH(AQ$52,'07 Uspora casu'!$K$19:$O$19,0)),IF(AQ$52&lt;MIN('07 Uspora casu'!$K$19:$O$19),('07 Uspora casu'!$L25/'07 Uspora casu'!$K25)^(1/('07 Uspora casu'!$L$19-'07 Uspora casu'!$K$19))*AR58,IF(AQ$52&gt;MAX('07 Uspora casu'!$K$19:$O$19),(INDEX('07 Uspora casu'!$K25:$O25,MATCH(AQ$52,'07 Uspora casu'!$K$19:$O$19,1)-1)/INDEX('07 Uspora casu'!$K25:$O25,MATCH(AQ$52,'07 Uspora casu'!$K$19:$O$19,1)))^(1/(INDEX('07 Uspora casu'!$K$19:$O$19,MATCH(AQ$52,'07 Uspora casu'!$K$19:$O$19,1))-INDEX('07 Uspora casu'!$K$19:$O$19,MATCH(AQ$52,'07 Uspora casu'!$K$19:$O$19,1)-1)))*AP58,(INDEX('07 Uspora casu'!$K25:$O25,MATCH(AQ$52,'07 Uspora casu'!$K$19:$O$19,1))/INDEX('07 Uspora casu'!$K25:$O25,MATCH(AQ$52,'07 Uspora casu'!$K$19:$O$19,1)+1))^(1/(INDEX('07 Uspora casu'!$K$19:$O$19,MATCH(AQ$52,'07 Uspora casu'!$K$19:$O$19,1)+1)-INDEX('07 Uspora casu'!$K$19:$O$19,MATCH(AQ$52,'07 Uspora casu'!$K$19:$O$19,1))))*AP58)))))</f>
        <v>8.1638598991740138E-3</v>
      </c>
      <c r="AR58" s="48">
        <f>IF($E58="",0,IF('07 Uspora casu'!$D$2="Jazdný čas",IFERROR(INDEX('07 Uspora casu'!$K25:$O25,MATCH(AR$52,'07 Uspora casu'!$K$19:$O$19,0))/60,IF(AR$52&lt;MIN('07 Uspora casu'!$K$19:$O$19),('07 Uspora casu'!$K25/'07 Uspora casu'!$L25)^(1/('07 Uspora casu'!$L$19-'07 Uspora casu'!$K$19))*AS58,IF(AR$52&gt;MAX('07 Uspora casu'!$K$19:$O$19),(INDEX('07 Uspora casu'!$K25:$O25,MATCH(AR$52,'07 Uspora casu'!$K$19:$O$19,1))/INDEX('07 Uspora casu'!$K25:$O25,MATCH(AR$52,'07 Uspora casu'!$K$19:$O$19,1)-1))^(1/(INDEX('07 Uspora casu'!$K$19:$O$19,MATCH(AR$52,'07 Uspora casu'!$K$19:$O$19,1))-INDEX('07 Uspora casu'!$K$19:$O$19,MATCH(AR$52,'07 Uspora casu'!$K$19:$O$19,1)-1)))*AQ58,(INDEX('07 Uspora casu'!$K25:$O25,MATCH(AR$52,'07 Uspora casu'!$K$19:$O$19,1)+1)/INDEX('07 Uspora casu'!$K25:$O25,MATCH(AR$52,'07 Uspora casu'!$K$19:$O$19,1)))^(1/(INDEX('07 Uspora casu'!$K$19:$O$19,MATCH(AR$52,'07 Uspora casu'!$K$19:$O$19,1)+1)-INDEX('07 Uspora casu'!$K$19:$O$19,MATCH(AR$52,'07 Uspora casu'!$K$19:$O$19,1))))*AQ58))),IFERROR($E58/INDEX('07 Uspora casu'!$K25:$O25,MATCH(AR$52,'07 Uspora casu'!$K$19:$O$19,0)),IF(AR$52&lt;MIN('07 Uspora casu'!$K$19:$O$19),('07 Uspora casu'!$L25/'07 Uspora casu'!$K25)^(1/('07 Uspora casu'!$L$19-'07 Uspora casu'!$K$19))*AS58,IF(AR$52&gt;MAX('07 Uspora casu'!$K$19:$O$19),(INDEX('07 Uspora casu'!$K25:$O25,MATCH(AR$52,'07 Uspora casu'!$K$19:$O$19,1)-1)/INDEX('07 Uspora casu'!$K25:$O25,MATCH(AR$52,'07 Uspora casu'!$K$19:$O$19,1)))^(1/(INDEX('07 Uspora casu'!$K$19:$O$19,MATCH(AR$52,'07 Uspora casu'!$K$19:$O$19,1))-INDEX('07 Uspora casu'!$K$19:$O$19,MATCH(AR$52,'07 Uspora casu'!$K$19:$O$19,1)-1)))*AQ58,(INDEX('07 Uspora casu'!$K25:$O25,MATCH(AR$52,'07 Uspora casu'!$K$19:$O$19,1))/INDEX('07 Uspora casu'!$K25:$O25,MATCH(AR$52,'07 Uspora casu'!$K$19:$O$19,1)+1))^(1/(INDEX('07 Uspora casu'!$K$19:$O$19,MATCH(AR$52,'07 Uspora casu'!$K$19:$O$19,1)+1)-INDEX('07 Uspora casu'!$K$19:$O$19,MATCH(AR$52,'07 Uspora casu'!$K$19:$O$19,1))))*AQ58)))))</f>
        <v>8.1813708711898636E-3</v>
      </c>
      <c r="AS58" s="48">
        <f>IF($E58="",0,IF('07 Uspora casu'!$D$2="Jazdný čas",IFERROR(INDEX('07 Uspora casu'!$K25:$O25,MATCH(AS$52,'07 Uspora casu'!$K$19:$O$19,0))/60,IF(AS$52&lt;MIN('07 Uspora casu'!$K$19:$O$19),('07 Uspora casu'!$K25/'07 Uspora casu'!$L25)^(1/('07 Uspora casu'!$L$19-'07 Uspora casu'!$K$19))*AT58,IF(AS$52&gt;MAX('07 Uspora casu'!$K$19:$O$19),(INDEX('07 Uspora casu'!$K25:$O25,MATCH(AS$52,'07 Uspora casu'!$K$19:$O$19,1))/INDEX('07 Uspora casu'!$K25:$O25,MATCH(AS$52,'07 Uspora casu'!$K$19:$O$19,1)-1))^(1/(INDEX('07 Uspora casu'!$K$19:$O$19,MATCH(AS$52,'07 Uspora casu'!$K$19:$O$19,1))-INDEX('07 Uspora casu'!$K$19:$O$19,MATCH(AS$52,'07 Uspora casu'!$K$19:$O$19,1)-1)))*AR58,(INDEX('07 Uspora casu'!$K25:$O25,MATCH(AS$52,'07 Uspora casu'!$K$19:$O$19,1)+1)/INDEX('07 Uspora casu'!$K25:$O25,MATCH(AS$52,'07 Uspora casu'!$K$19:$O$19,1)))^(1/(INDEX('07 Uspora casu'!$K$19:$O$19,MATCH(AS$52,'07 Uspora casu'!$K$19:$O$19,1)+1)-INDEX('07 Uspora casu'!$K$19:$O$19,MATCH(AS$52,'07 Uspora casu'!$K$19:$O$19,1))))*AR58))),IFERROR($E58/INDEX('07 Uspora casu'!$K25:$O25,MATCH(AS$52,'07 Uspora casu'!$K$19:$O$19,0)),IF(AS$52&lt;MIN('07 Uspora casu'!$K$19:$O$19),('07 Uspora casu'!$L25/'07 Uspora casu'!$K25)^(1/('07 Uspora casu'!$L$19-'07 Uspora casu'!$K$19))*AT58,IF(AS$52&gt;MAX('07 Uspora casu'!$K$19:$O$19),(INDEX('07 Uspora casu'!$K25:$O25,MATCH(AS$52,'07 Uspora casu'!$K$19:$O$19,1)-1)/INDEX('07 Uspora casu'!$K25:$O25,MATCH(AS$52,'07 Uspora casu'!$K$19:$O$19,1)))^(1/(INDEX('07 Uspora casu'!$K$19:$O$19,MATCH(AS$52,'07 Uspora casu'!$K$19:$O$19,1))-INDEX('07 Uspora casu'!$K$19:$O$19,MATCH(AS$52,'07 Uspora casu'!$K$19:$O$19,1)-1)))*AR58,(INDEX('07 Uspora casu'!$K25:$O25,MATCH(AS$52,'07 Uspora casu'!$K$19:$O$19,1))/INDEX('07 Uspora casu'!$K25:$O25,MATCH(AS$52,'07 Uspora casu'!$K$19:$O$19,1)+1))^(1/(INDEX('07 Uspora casu'!$K$19:$O$19,MATCH(AS$52,'07 Uspora casu'!$K$19:$O$19,1)+1)-INDEX('07 Uspora casu'!$K$19:$O$19,MATCH(AS$52,'07 Uspora casu'!$K$19:$O$19,1))))*AR58)))))</f>
        <v>8.1989194031521998E-3</v>
      </c>
      <c r="AT58" s="48">
        <f>IF($E58="",0,IF('07 Uspora casu'!$D$2="Jazdný čas",IFERROR(INDEX('07 Uspora casu'!$K25:$O25,MATCH(AT$52,'07 Uspora casu'!$K$19:$O$19,0))/60,IF(AT$52&lt;MIN('07 Uspora casu'!$K$19:$O$19),('07 Uspora casu'!$K25/'07 Uspora casu'!$L25)^(1/('07 Uspora casu'!$L$19-'07 Uspora casu'!$K$19))*AU58,IF(AT$52&gt;MAX('07 Uspora casu'!$K$19:$O$19),(INDEX('07 Uspora casu'!$K25:$O25,MATCH(AT$52,'07 Uspora casu'!$K$19:$O$19,1))/INDEX('07 Uspora casu'!$K25:$O25,MATCH(AT$52,'07 Uspora casu'!$K$19:$O$19,1)-1))^(1/(INDEX('07 Uspora casu'!$K$19:$O$19,MATCH(AT$52,'07 Uspora casu'!$K$19:$O$19,1))-INDEX('07 Uspora casu'!$K$19:$O$19,MATCH(AT$52,'07 Uspora casu'!$K$19:$O$19,1)-1)))*AS58,(INDEX('07 Uspora casu'!$K25:$O25,MATCH(AT$52,'07 Uspora casu'!$K$19:$O$19,1)+1)/INDEX('07 Uspora casu'!$K25:$O25,MATCH(AT$52,'07 Uspora casu'!$K$19:$O$19,1)))^(1/(INDEX('07 Uspora casu'!$K$19:$O$19,MATCH(AT$52,'07 Uspora casu'!$K$19:$O$19,1)+1)-INDEX('07 Uspora casu'!$K$19:$O$19,MATCH(AT$52,'07 Uspora casu'!$K$19:$O$19,1))))*AS58))),IFERROR($E58/INDEX('07 Uspora casu'!$K25:$O25,MATCH(AT$52,'07 Uspora casu'!$K$19:$O$19,0)),IF(AT$52&lt;MIN('07 Uspora casu'!$K$19:$O$19),('07 Uspora casu'!$L25/'07 Uspora casu'!$K25)^(1/('07 Uspora casu'!$L$19-'07 Uspora casu'!$K$19))*AU58,IF(AT$52&gt;MAX('07 Uspora casu'!$K$19:$O$19),(INDEX('07 Uspora casu'!$K25:$O25,MATCH(AT$52,'07 Uspora casu'!$K$19:$O$19,1)-1)/INDEX('07 Uspora casu'!$K25:$O25,MATCH(AT$52,'07 Uspora casu'!$K$19:$O$19,1)))^(1/(INDEX('07 Uspora casu'!$K$19:$O$19,MATCH(AT$52,'07 Uspora casu'!$K$19:$O$19,1))-INDEX('07 Uspora casu'!$K$19:$O$19,MATCH(AT$52,'07 Uspora casu'!$K$19:$O$19,1)-1)))*AS58,(INDEX('07 Uspora casu'!$K25:$O25,MATCH(AT$52,'07 Uspora casu'!$K$19:$O$19,1))/INDEX('07 Uspora casu'!$K25:$O25,MATCH(AT$52,'07 Uspora casu'!$K$19:$O$19,1)+1))^(1/(INDEX('07 Uspora casu'!$K$19:$O$19,MATCH(AT$52,'07 Uspora casu'!$K$19:$O$19,1)+1)-INDEX('07 Uspora casu'!$K$19:$O$19,MATCH(AT$52,'07 Uspora casu'!$K$19:$O$19,1))))*AS58)))))</f>
        <v>8.2165055756247742E-3</v>
      </c>
      <c r="AU58" s="48">
        <f>IF($E58="",0,IF('07 Uspora casu'!$D$2="Jazdný čas",IFERROR(INDEX('07 Uspora casu'!$K25:$O25,MATCH(AU$52,'07 Uspora casu'!$K$19:$O$19,0))/60,IF(AU$52&lt;MIN('07 Uspora casu'!$K$19:$O$19),('07 Uspora casu'!$K25/'07 Uspora casu'!$L25)^(1/('07 Uspora casu'!$L$19-'07 Uspora casu'!$K$19))*AV58,IF(AU$52&gt;MAX('07 Uspora casu'!$K$19:$O$19),(INDEX('07 Uspora casu'!$K25:$O25,MATCH(AU$52,'07 Uspora casu'!$K$19:$O$19,1))/INDEX('07 Uspora casu'!$K25:$O25,MATCH(AU$52,'07 Uspora casu'!$K$19:$O$19,1)-1))^(1/(INDEX('07 Uspora casu'!$K$19:$O$19,MATCH(AU$52,'07 Uspora casu'!$K$19:$O$19,1))-INDEX('07 Uspora casu'!$K$19:$O$19,MATCH(AU$52,'07 Uspora casu'!$K$19:$O$19,1)-1)))*AT58,(INDEX('07 Uspora casu'!$K25:$O25,MATCH(AU$52,'07 Uspora casu'!$K$19:$O$19,1)+1)/INDEX('07 Uspora casu'!$K25:$O25,MATCH(AU$52,'07 Uspora casu'!$K$19:$O$19,1)))^(1/(INDEX('07 Uspora casu'!$K$19:$O$19,MATCH(AU$52,'07 Uspora casu'!$K$19:$O$19,1)+1)-INDEX('07 Uspora casu'!$K$19:$O$19,MATCH(AU$52,'07 Uspora casu'!$K$19:$O$19,1))))*AT58))),IFERROR($E58/INDEX('07 Uspora casu'!$K25:$O25,MATCH(AU$52,'07 Uspora casu'!$K$19:$O$19,0)),IF(AU$52&lt;MIN('07 Uspora casu'!$K$19:$O$19),('07 Uspora casu'!$L25/'07 Uspora casu'!$K25)^(1/('07 Uspora casu'!$L$19-'07 Uspora casu'!$K$19))*AV58,IF(AU$52&gt;MAX('07 Uspora casu'!$K$19:$O$19),(INDEX('07 Uspora casu'!$K25:$O25,MATCH(AU$52,'07 Uspora casu'!$K$19:$O$19,1)-1)/INDEX('07 Uspora casu'!$K25:$O25,MATCH(AU$52,'07 Uspora casu'!$K$19:$O$19,1)))^(1/(INDEX('07 Uspora casu'!$K$19:$O$19,MATCH(AU$52,'07 Uspora casu'!$K$19:$O$19,1))-INDEX('07 Uspora casu'!$K$19:$O$19,MATCH(AU$52,'07 Uspora casu'!$K$19:$O$19,1)-1)))*AT58,(INDEX('07 Uspora casu'!$K25:$O25,MATCH(AU$52,'07 Uspora casu'!$K$19:$O$19,1))/INDEX('07 Uspora casu'!$K25:$O25,MATCH(AU$52,'07 Uspora casu'!$K$19:$O$19,1)+1))^(1/(INDEX('07 Uspora casu'!$K$19:$O$19,MATCH(AU$52,'07 Uspora casu'!$K$19:$O$19,1)+1)-INDEX('07 Uspora casu'!$K$19:$O$19,MATCH(AU$52,'07 Uspora casu'!$K$19:$O$19,1))))*AT58)))))</f>
        <v>8.2341294693441397E-3</v>
      </c>
      <c r="AV58" s="48">
        <f>IF($E58="",0,IF('07 Uspora casu'!$D$2="Jazdný čas",IFERROR(INDEX('07 Uspora casu'!$K25:$O25,MATCH(AV$52,'07 Uspora casu'!$K$19:$O$19,0))/60,IF(AV$52&lt;MIN('07 Uspora casu'!$K$19:$O$19),('07 Uspora casu'!$K25/'07 Uspora casu'!$L25)^(1/('07 Uspora casu'!$L$19-'07 Uspora casu'!$K$19))*AW58,IF(AV$52&gt;MAX('07 Uspora casu'!$K$19:$O$19),(INDEX('07 Uspora casu'!$K25:$O25,MATCH(AV$52,'07 Uspora casu'!$K$19:$O$19,1))/INDEX('07 Uspora casu'!$K25:$O25,MATCH(AV$52,'07 Uspora casu'!$K$19:$O$19,1)-1))^(1/(INDEX('07 Uspora casu'!$K$19:$O$19,MATCH(AV$52,'07 Uspora casu'!$K$19:$O$19,1))-INDEX('07 Uspora casu'!$K$19:$O$19,MATCH(AV$52,'07 Uspora casu'!$K$19:$O$19,1)-1)))*AU58,(INDEX('07 Uspora casu'!$K25:$O25,MATCH(AV$52,'07 Uspora casu'!$K$19:$O$19,1)+1)/INDEX('07 Uspora casu'!$K25:$O25,MATCH(AV$52,'07 Uspora casu'!$K$19:$O$19,1)))^(1/(INDEX('07 Uspora casu'!$K$19:$O$19,MATCH(AV$52,'07 Uspora casu'!$K$19:$O$19,1)+1)-INDEX('07 Uspora casu'!$K$19:$O$19,MATCH(AV$52,'07 Uspora casu'!$K$19:$O$19,1))))*AU58))),IFERROR($E58/INDEX('07 Uspora casu'!$K25:$O25,MATCH(AV$52,'07 Uspora casu'!$K$19:$O$19,0)),IF(AV$52&lt;MIN('07 Uspora casu'!$K$19:$O$19),('07 Uspora casu'!$L25/'07 Uspora casu'!$K25)^(1/('07 Uspora casu'!$L$19-'07 Uspora casu'!$K$19))*AW58,IF(AV$52&gt;MAX('07 Uspora casu'!$K$19:$O$19),(INDEX('07 Uspora casu'!$K25:$O25,MATCH(AV$52,'07 Uspora casu'!$K$19:$O$19,1)-1)/INDEX('07 Uspora casu'!$K25:$O25,MATCH(AV$52,'07 Uspora casu'!$K$19:$O$19,1)))^(1/(INDEX('07 Uspora casu'!$K$19:$O$19,MATCH(AV$52,'07 Uspora casu'!$K$19:$O$19,1))-INDEX('07 Uspora casu'!$K$19:$O$19,MATCH(AV$52,'07 Uspora casu'!$K$19:$O$19,1)-1)))*AU58,(INDEX('07 Uspora casu'!$K25:$O25,MATCH(AV$52,'07 Uspora casu'!$K$19:$O$19,1))/INDEX('07 Uspora casu'!$K25:$O25,MATCH(AV$52,'07 Uspora casu'!$K$19:$O$19,1)+1))^(1/(INDEX('07 Uspora casu'!$K$19:$O$19,MATCH(AV$52,'07 Uspora casu'!$K$19:$O$19,1)+1)-INDEX('07 Uspora casu'!$K$19:$O$19,MATCH(AV$52,'07 Uspora casu'!$K$19:$O$19,1))))*AU58)))))</f>
        <v>8.2517911652200283E-3</v>
      </c>
      <c r="AW58" s="48">
        <f>IF($E58="",0,IF('07 Uspora casu'!$D$2="Jazdný čas",IFERROR(INDEX('07 Uspora casu'!$K25:$O25,MATCH(AW$52,'07 Uspora casu'!$K$19:$O$19,0))/60,IF(AW$52&lt;MIN('07 Uspora casu'!$K$19:$O$19),('07 Uspora casu'!$K25/'07 Uspora casu'!$L25)^(1/('07 Uspora casu'!$L$19-'07 Uspora casu'!$K$19))*AX58,IF(AW$52&gt;MAX('07 Uspora casu'!$K$19:$O$19),(INDEX('07 Uspora casu'!$K25:$O25,MATCH(AW$52,'07 Uspora casu'!$K$19:$O$19,1))/INDEX('07 Uspora casu'!$K25:$O25,MATCH(AW$52,'07 Uspora casu'!$K$19:$O$19,1)-1))^(1/(INDEX('07 Uspora casu'!$K$19:$O$19,MATCH(AW$52,'07 Uspora casu'!$K$19:$O$19,1))-INDEX('07 Uspora casu'!$K$19:$O$19,MATCH(AW$52,'07 Uspora casu'!$K$19:$O$19,1)-1)))*AV58,(INDEX('07 Uspora casu'!$K25:$O25,MATCH(AW$52,'07 Uspora casu'!$K$19:$O$19,1)+1)/INDEX('07 Uspora casu'!$K25:$O25,MATCH(AW$52,'07 Uspora casu'!$K$19:$O$19,1)))^(1/(INDEX('07 Uspora casu'!$K$19:$O$19,MATCH(AW$52,'07 Uspora casu'!$K$19:$O$19,1)+1)-INDEX('07 Uspora casu'!$K$19:$O$19,MATCH(AW$52,'07 Uspora casu'!$K$19:$O$19,1))))*AV58))),IFERROR($E58/INDEX('07 Uspora casu'!$K25:$O25,MATCH(AW$52,'07 Uspora casu'!$K$19:$O$19,0)),IF(AW$52&lt;MIN('07 Uspora casu'!$K$19:$O$19),('07 Uspora casu'!$L25/'07 Uspora casu'!$K25)^(1/('07 Uspora casu'!$L$19-'07 Uspora casu'!$K$19))*AX58,IF(AW$52&gt;MAX('07 Uspora casu'!$K$19:$O$19),(INDEX('07 Uspora casu'!$K25:$O25,MATCH(AW$52,'07 Uspora casu'!$K$19:$O$19,1)-1)/INDEX('07 Uspora casu'!$K25:$O25,MATCH(AW$52,'07 Uspora casu'!$K$19:$O$19,1)))^(1/(INDEX('07 Uspora casu'!$K$19:$O$19,MATCH(AW$52,'07 Uspora casu'!$K$19:$O$19,1))-INDEX('07 Uspora casu'!$K$19:$O$19,MATCH(AW$52,'07 Uspora casu'!$K$19:$O$19,1)-1)))*AV58,(INDEX('07 Uspora casu'!$K25:$O25,MATCH(AW$52,'07 Uspora casu'!$K$19:$O$19,1))/INDEX('07 Uspora casu'!$K25:$O25,MATCH(AW$52,'07 Uspora casu'!$K$19:$O$19,1)+1))^(1/(INDEX('07 Uspora casu'!$K$19:$O$19,MATCH(AW$52,'07 Uspora casu'!$K$19:$O$19,1)+1)-INDEX('07 Uspora casu'!$K$19:$O$19,MATCH(AW$52,'07 Uspora casu'!$K$19:$O$19,1))))*AV58)))))</f>
        <v>8.2694907443357137E-3</v>
      </c>
      <c r="AX58" s="48">
        <f>IF($E58="",0,IF('07 Uspora casu'!$D$2="Jazdný čas",IFERROR(INDEX('07 Uspora casu'!$K25:$O25,MATCH(AX$52,'07 Uspora casu'!$K$19:$O$19,0))/60,IF(AX$52&lt;MIN('07 Uspora casu'!$K$19:$O$19),('07 Uspora casu'!$K25/'07 Uspora casu'!$L25)^(1/('07 Uspora casu'!$L$19-'07 Uspora casu'!$K$19))*AY58,IF(AX$52&gt;MAX('07 Uspora casu'!$K$19:$O$19),(INDEX('07 Uspora casu'!$K25:$O25,MATCH(AX$52,'07 Uspora casu'!$K$19:$O$19,1))/INDEX('07 Uspora casu'!$K25:$O25,MATCH(AX$52,'07 Uspora casu'!$K$19:$O$19,1)-1))^(1/(INDEX('07 Uspora casu'!$K$19:$O$19,MATCH(AX$52,'07 Uspora casu'!$K$19:$O$19,1))-INDEX('07 Uspora casu'!$K$19:$O$19,MATCH(AX$52,'07 Uspora casu'!$K$19:$O$19,1)-1)))*AW58,(INDEX('07 Uspora casu'!$K25:$O25,MATCH(AX$52,'07 Uspora casu'!$K$19:$O$19,1)+1)/INDEX('07 Uspora casu'!$K25:$O25,MATCH(AX$52,'07 Uspora casu'!$K$19:$O$19,1)))^(1/(INDEX('07 Uspora casu'!$K$19:$O$19,MATCH(AX$52,'07 Uspora casu'!$K$19:$O$19,1)+1)-INDEX('07 Uspora casu'!$K$19:$O$19,MATCH(AX$52,'07 Uspora casu'!$K$19:$O$19,1))))*AW58))),IFERROR($E58/INDEX('07 Uspora casu'!$K25:$O25,MATCH(AX$52,'07 Uspora casu'!$K$19:$O$19,0)),IF(AX$52&lt;MIN('07 Uspora casu'!$K$19:$O$19),('07 Uspora casu'!$L25/'07 Uspora casu'!$K25)^(1/('07 Uspora casu'!$L$19-'07 Uspora casu'!$K$19))*AY58,IF(AX$52&gt;MAX('07 Uspora casu'!$K$19:$O$19),(INDEX('07 Uspora casu'!$K25:$O25,MATCH(AX$52,'07 Uspora casu'!$K$19:$O$19,1)-1)/INDEX('07 Uspora casu'!$K25:$O25,MATCH(AX$52,'07 Uspora casu'!$K$19:$O$19,1)))^(1/(INDEX('07 Uspora casu'!$K$19:$O$19,MATCH(AX$52,'07 Uspora casu'!$K$19:$O$19,1))-INDEX('07 Uspora casu'!$K$19:$O$19,MATCH(AX$52,'07 Uspora casu'!$K$19:$O$19,1)-1)))*AW58,(INDEX('07 Uspora casu'!$K25:$O25,MATCH(AX$52,'07 Uspora casu'!$K$19:$O$19,1))/INDEX('07 Uspora casu'!$K25:$O25,MATCH(AX$52,'07 Uspora casu'!$K$19:$O$19,1)+1))^(1/(INDEX('07 Uspora casu'!$K$19:$O$19,MATCH(AX$52,'07 Uspora casu'!$K$19:$O$19,1)+1)-INDEX('07 Uspora casu'!$K$19:$O$19,MATCH(AX$52,'07 Uspora casu'!$K$19:$O$19,1))))*AW58)))))</f>
        <v>8.2872282879483915E-3</v>
      </c>
      <c r="AY58" s="48">
        <f>IF($E58="",0,IF('07 Uspora casu'!$D$2="Jazdný čas",IFERROR(INDEX('07 Uspora casu'!$K25:$O25,MATCH(AY$52,'07 Uspora casu'!$K$19:$O$19,0))/60,IF(AY$52&lt;MIN('07 Uspora casu'!$K$19:$O$19),('07 Uspora casu'!$K25/'07 Uspora casu'!$L25)^(1/('07 Uspora casu'!$L$19-'07 Uspora casu'!$K$19))*AZ58,IF(AY$52&gt;MAX('07 Uspora casu'!$K$19:$O$19),(INDEX('07 Uspora casu'!$K25:$O25,MATCH(AY$52,'07 Uspora casu'!$K$19:$O$19,1))/INDEX('07 Uspora casu'!$K25:$O25,MATCH(AY$52,'07 Uspora casu'!$K$19:$O$19,1)-1))^(1/(INDEX('07 Uspora casu'!$K$19:$O$19,MATCH(AY$52,'07 Uspora casu'!$K$19:$O$19,1))-INDEX('07 Uspora casu'!$K$19:$O$19,MATCH(AY$52,'07 Uspora casu'!$K$19:$O$19,1)-1)))*AX58,(INDEX('07 Uspora casu'!$K25:$O25,MATCH(AY$52,'07 Uspora casu'!$K$19:$O$19,1)+1)/INDEX('07 Uspora casu'!$K25:$O25,MATCH(AY$52,'07 Uspora casu'!$K$19:$O$19,1)))^(1/(INDEX('07 Uspora casu'!$K$19:$O$19,MATCH(AY$52,'07 Uspora casu'!$K$19:$O$19,1)+1)-INDEX('07 Uspora casu'!$K$19:$O$19,MATCH(AY$52,'07 Uspora casu'!$K$19:$O$19,1))))*AX58))),IFERROR($E58/INDEX('07 Uspora casu'!$K25:$O25,MATCH(AY$52,'07 Uspora casu'!$K$19:$O$19,0)),IF(AY$52&lt;MIN('07 Uspora casu'!$K$19:$O$19),('07 Uspora casu'!$L25/'07 Uspora casu'!$K25)^(1/('07 Uspora casu'!$L$19-'07 Uspora casu'!$K$19))*AZ58,IF(AY$52&gt;MAX('07 Uspora casu'!$K$19:$O$19),(INDEX('07 Uspora casu'!$K25:$O25,MATCH(AY$52,'07 Uspora casu'!$K$19:$O$19,1)-1)/INDEX('07 Uspora casu'!$K25:$O25,MATCH(AY$52,'07 Uspora casu'!$K$19:$O$19,1)))^(1/(INDEX('07 Uspora casu'!$K$19:$O$19,MATCH(AY$52,'07 Uspora casu'!$K$19:$O$19,1))-INDEX('07 Uspora casu'!$K$19:$O$19,MATCH(AY$52,'07 Uspora casu'!$K$19:$O$19,1)-1)))*AX58,(INDEX('07 Uspora casu'!$K25:$O25,MATCH(AY$52,'07 Uspora casu'!$K$19:$O$19,1))/INDEX('07 Uspora casu'!$K25:$O25,MATCH(AY$52,'07 Uspora casu'!$K$19:$O$19,1)+1))^(1/(INDEX('07 Uspora casu'!$K$19:$O$19,MATCH(AY$52,'07 Uspora casu'!$K$19:$O$19,1)+1)-INDEX('07 Uspora casu'!$K$19:$O$19,MATCH(AY$52,'07 Uspora casu'!$K$19:$O$19,1))))*AX58)))))</f>
        <v>8.3050038774895481E-3</v>
      </c>
      <c r="AZ58" s="48">
        <f>IF($E58="",0,IF('07 Uspora casu'!$D$2="Jazdný čas",IFERROR(INDEX('07 Uspora casu'!$K25:$O25,MATCH(AZ$52,'07 Uspora casu'!$K$19:$O$19,0))/60,IF(AZ$52&lt;MIN('07 Uspora casu'!$K$19:$O$19),('07 Uspora casu'!$K25/'07 Uspora casu'!$L25)^(1/('07 Uspora casu'!$L$19-'07 Uspora casu'!$K$19))*BA58,IF(AZ$52&gt;MAX('07 Uspora casu'!$K$19:$O$19),(INDEX('07 Uspora casu'!$K25:$O25,MATCH(AZ$52,'07 Uspora casu'!$K$19:$O$19,1))/INDEX('07 Uspora casu'!$K25:$O25,MATCH(AZ$52,'07 Uspora casu'!$K$19:$O$19,1)-1))^(1/(INDEX('07 Uspora casu'!$K$19:$O$19,MATCH(AZ$52,'07 Uspora casu'!$K$19:$O$19,1))-INDEX('07 Uspora casu'!$K$19:$O$19,MATCH(AZ$52,'07 Uspora casu'!$K$19:$O$19,1)-1)))*AY58,(INDEX('07 Uspora casu'!$K25:$O25,MATCH(AZ$52,'07 Uspora casu'!$K$19:$O$19,1)+1)/INDEX('07 Uspora casu'!$K25:$O25,MATCH(AZ$52,'07 Uspora casu'!$K$19:$O$19,1)))^(1/(INDEX('07 Uspora casu'!$K$19:$O$19,MATCH(AZ$52,'07 Uspora casu'!$K$19:$O$19,1)+1)-INDEX('07 Uspora casu'!$K$19:$O$19,MATCH(AZ$52,'07 Uspora casu'!$K$19:$O$19,1))))*AY58))),IFERROR($E58/INDEX('07 Uspora casu'!$K25:$O25,MATCH(AZ$52,'07 Uspora casu'!$K$19:$O$19,0)),IF(AZ$52&lt;MIN('07 Uspora casu'!$K$19:$O$19),('07 Uspora casu'!$L25/'07 Uspora casu'!$K25)^(1/('07 Uspora casu'!$L$19-'07 Uspora casu'!$K$19))*BA58,IF(AZ$52&gt;MAX('07 Uspora casu'!$K$19:$O$19),(INDEX('07 Uspora casu'!$K25:$O25,MATCH(AZ$52,'07 Uspora casu'!$K$19:$O$19,1)-1)/INDEX('07 Uspora casu'!$K25:$O25,MATCH(AZ$52,'07 Uspora casu'!$K$19:$O$19,1)))^(1/(INDEX('07 Uspora casu'!$K$19:$O$19,MATCH(AZ$52,'07 Uspora casu'!$K$19:$O$19,1))-INDEX('07 Uspora casu'!$K$19:$O$19,MATCH(AZ$52,'07 Uspora casu'!$K$19:$O$19,1)-1)))*AY58,(INDEX('07 Uspora casu'!$K25:$O25,MATCH(AZ$52,'07 Uspora casu'!$K$19:$O$19,1))/INDEX('07 Uspora casu'!$K25:$O25,MATCH(AZ$52,'07 Uspora casu'!$K$19:$O$19,1)+1))^(1/(INDEX('07 Uspora casu'!$K$19:$O$19,MATCH(AZ$52,'07 Uspora casu'!$K$19:$O$19,1)+1)-INDEX('07 Uspora casu'!$K$19:$O$19,MATCH(AZ$52,'07 Uspora casu'!$K$19:$O$19,1))))*AY58)))))</f>
        <v>8.3228175945653342E-3</v>
      </c>
      <c r="BA58" s="48">
        <f>IF($E58="",0,IF('07 Uspora casu'!$D$2="Jazdný čas",IFERROR(INDEX('07 Uspora casu'!$K25:$O25,MATCH(BA$52,'07 Uspora casu'!$K$19:$O$19,0))/60,IF(BA$52&lt;MIN('07 Uspora casu'!$K$19:$O$19),('07 Uspora casu'!$K25/'07 Uspora casu'!$L25)^(1/('07 Uspora casu'!$L$19-'07 Uspora casu'!$K$19))*BB58,IF(BA$52&gt;MAX('07 Uspora casu'!$K$19:$O$19),(INDEX('07 Uspora casu'!$K25:$O25,MATCH(BA$52,'07 Uspora casu'!$K$19:$O$19,1))/INDEX('07 Uspora casu'!$K25:$O25,MATCH(BA$52,'07 Uspora casu'!$K$19:$O$19,1)-1))^(1/(INDEX('07 Uspora casu'!$K$19:$O$19,MATCH(BA$52,'07 Uspora casu'!$K$19:$O$19,1))-INDEX('07 Uspora casu'!$K$19:$O$19,MATCH(BA$52,'07 Uspora casu'!$K$19:$O$19,1)-1)))*AZ58,(INDEX('07 Uspora casu'!$K25:$O25,MATCH(BA$52,'07 Uspora casu'!$K$19:$O$19,1)+1)/INDEX('07 Uspora casu'!$K25:$O25,MATCH(BA$52,'07 Uspora casu'!$K$19:$O$19,1)))^(1/(INDEX('07 Uspora casu'!$K$19:$O$19,MATCH(BA$52,'07 Uspora casu'!$K$19:$O$19,1)+1)-INDEX('07 Uspora casu'!$K$19:$O$19,MATCH(BA$52,'07 Uspora casu'!$K$19:$O$19,1))))*AZ58))),IFERROR($E58/INDEX('07 Uspora casu'!$K25:$O25,MATCH(BA$52,'07 Uspora casu'!$K$19:$O$19,0)),IF(BA$52&lt;MIN('07 Uspora casu'!$K$19:$O$19),('07 Uspora casu'!$L25/'07 Uspora casu'!$K25)^(1/('07 Uspora casu'!$L$19-'07 Uspora casu'!$K$19))*BB58,IF(BA$52&gt;MAX('07 Uspora casu'!$K$19:$O$19),(INDEX('07 Uspora casu'!$K25:$O25,MATCH(BA$52,'07 Uspora casu'!$K$19:$O$19,1)-1)/INDEX('07 Uspora casu'!$K25:$O25,MATCH(BA$52,'07 Uspora casu'!$K$19:$O$19,1)))^(1/(INDEX('07 Uspora casu'!$K$19:$O$19,MATCH(BA$52,'07 Uspora casu'!$K$19:$O$19,1))-INDEX('07 Uspora casu'!$K$19:$O$19,MATCH(BA$52,'07 Uspora casu'!$K$19:$O$19,1)-1)))*AZ58,(INDEX('07 Uspora casu'!$K25:$O25,MATCH(BA$52,'07 Uspora casu'!$K$19:$O$19,1))/INDEX('07 Uspora casu'!$K25:$O25,MATCH(BA$52,'07 Uspora casu'!$K$19:$O$19,1)+1))^(1/(INDEX('07 Uspora casu'!$K$19:$O$19,MATCH(BA$52,'07 Uspora casu'!$K$19:$O$19,1)+1)-INDEX('07 Uspora casu'!$K$19:$O$19,MATCH(BA$52,'07 Uspora casu'!$K$19:$O$19,1))))*AZ58)))))</f>
        <v>8.3406695209569427E-3</v>
      </c>
      <c r="BB58" s="48">
        <f>IF($E58="",0,IF('07 Uspora casu'!$D$2="Jazdný čas",IFERROR(INDEX('07 Uspora casu'!$K25:$O25,MATCH(BB$52,'07 Uspora casu'!$K$19:$O$19,0))/60,IF(BB$52&lt;MIN('07 Uspora casu'!$K$19:$O$19),('07 Uspora casu'!$K25/'07 Uspora casu'!$L25)^(1/('07 Uspora casu'!$L$19-'07 Uspora casu'!$K$19))*BC58,IF(BB$52&gt;MAX('07 Uspora casu'!$K$19:$O$19),(INDEX('07 Uspora casu'!$K25:$O25,MATCH(BB$52,'07 Uspora casu'!$K$19:$O$19,1))/INDEX('07 Uspora casu'!$K25:$O25,MATCH(BB$52,'07 Uspora casu'!$K$19:$O$19,1)-1))^(1/(INDEX('07 Uspora casu'!$K$19:$O$19,MATCH(BB$52,'07 Uspora casu'!$K$19:$O$19,1))-INDEX('07 Uspora casu'!$K$19:$O$19,MATCH(BB$52,'07 Uspora casu'!$K$19:$O$19,1)-1)))*BA58,(INDEX('07 Uspora casu'!$K25:$O25,MATCH(BB$52,'07 Uspora casu'!$K$19:$O$19,1)+1)/INDEX('07 Uspora casu'!$K25:$O25,MATCH(BB$52,'07 Uspora casu'!$K$19:$O$19,1)))^(1/(INDEX('07 Uspora casu'!$K$19:$O$19,MATCH(BB$52,'07 Uspora casu'!$K$19:$O$19,1)+1)-INDEX('07 Uspora casu'!$K$19:$O$19,MATCH(BB$52,'07 Uspora casu'!$K$19:$O$19,1))))*BA58))),IFERROR($E58/INDEX('07 Uspora casu'!$K25:$O25,MATCH(BB$52,'07 Uspora casu'!$K$19:$O$19,0)),IF(BB$52&lt;MIN('07 Uspora casu'!$K$19:$O$19),('07 Uspora casu'!$L25/'07 Uspora casu'!$K25)^(1/('07 Uspora casu'!$L$19-'07 Uspora casu'!$K$19))*BC58,IF(BB$52&gt;MAX('07 Uspora casu'!$K$19:$O$19),(INDEX('07 Uspora casu'!$K25:$O25,MATCH(BB$52,'07 Uspora casu'!$K$19:$O$19,1)-1)/INDEX('07 Uspora casu'!$K25:$O25,MATCH(BB$52,'07 Uspora casu'!$K$19:$O$19,1)))^(1/(INDEX('07 Uspora casu'!$K$19:$O$19,MATCH(BB$52,'07 Uspora casu'!$K$19:$O$19,1))-INDEX('07 Uspora casu'!$K$19:$O$19,MATCH(BB$52,'07 Uspora casu'!$K$19:$O$19,1)-1)))*BA58,(INDEX('07 Uspora casu'!$K25:$O25,MATCH(BB$52,'07 Uspora casu'!$K$19:$O$19,1))/INDEX('07 Uspora casu'!$K25:$O25,MATCH(BB$52,'07 Uspora casu'!$K$19:$O$19,1)+1))^(1/(INDEX('07 Uspora casu'!$K$19:$O$19,MATCH(BB$52,'07 Uspora casu'!$K$19:$O$19,1)+1)-INDEX('07 Uspora casu'!$K$19:$O$19,MATCH(BB$52,'07 Uspora casu'!$K$19:$O$19,1))))*BA58)))))</f>
        <v>8.3585597386209801E-3</v>
      </c>
      <c r="BC58" s="48">
        <f>IF($E58="",0,IF('07 Uspora casu'!$D$2="Jazdný čas",IFERROR(INDEX('07 Uspora casu'!$K25:$O25,MATCH(BC$52,'07 Uspora casu'!$K$19:$O$19,0))/60,IF(BC$52&lt;MIN('07 Uspora casu'!$K$19:$O$19),('07 Uspora casu'!$K25/'07 Uspora casu'!$L25)^(1/('07 Uspora casu'!$L$19-'07 Uspora casu'!$K$19))*BD58,IF(BC$52&gt;MAX('07 Uspora casu'!$K$19:$O$19),(INDEX('07 Uspora casu'!$K25:$O25,MATCH(BC$52,'07 Uspora casu'!$K$19:$O$19,1))/INDEX('07 Uspora casu'!$K25:$O25,MATCH(BC$52,'07 Uspora casu'!$K$19:$O$19,1)-1))^(1/(INDEX('07 Uspora casu'!$K$19:$O$19,MATCH(BC$52,'07 Uspora casu'!$K$19:$O$19,1))-INDEX('07 Uspora casu'!$K$19:$O$19,MATCH(BC$52,'07 Uspora casu'!$K$19:$O$19,1)-1)))*BB58,(INDEX('07 Uspora casu'!$K25:$O25,MATCH(BC$52,'07 Uspora casu'!$K$19:$O$19,1)+1)/INDEX('07 Uspora casu'!$K25:$O25,MATCH(BC$52,'07 Uspora casu'!$K$19:$O$19,1)))^(1/(INDEX('07 Uspora casu'!$K$19:$O$19,MATCH(BC$52,'07 Uspora casu'!$K$19:$O$19,1)+1)-INDEX('07 Uspora casu'!$K$19:$O$19,MATCH(BC$52,'07 Uspora casu'!$K$19:$O$19,1))))*BB58))),IFERROR($E58/INDEX('07 Uspora casu'!$K25:$O25,MATCH(BC$52,'07 Uspora casu'!$K$19:$O$19,0)),IF(BC$52&lt;MIN('07 Uspora casu'!$K$19:$O$19),('07 Uspora casu'!$L25/'07 Uspora casu'!$K25)^(1/('07 Uspora casu'!$L$19-'07 Uspora casu'!$K$19))*BD58,IF(BC$52&gt;MAX('07 Uspora casu'!$K$19:$O$19),(INDEX('07 Uspora casu'!$K25:$O25,MATCH(BC$52,'07 Uspora casu'!$K$19:$O$19,1)-1)/INDEX('07 Uspora casu'!$K25:$O25,MATCH(BC$52,'07 Uspora casu'!$K$19:$O$19,1)))^(1/(INDEX('07 Uspora casu'!$K$19:$O$19,MATCH(BC$52,'07 Uspora casu'!$K$19:$O$19,1))-INDEX('07 Uspora casu'!$K$19:$O$19,MATCH(BC$52,'07 Uspora casu'!$K$19:$O$19,1)-1)))*BB58,(INDEX('07 Uspora casu'!$K25:$O25,MATCH(BC$52,'07 Uspora casu'!$K$19:$O$19,1))/INDEX('07 Uspora casu'!$K25:$O25,MATCH(BC$52,'07 Uspora casu'!$K$19:$O$19,1)+1))^(1/(INDEX('07 Uspora casu'!$K$19:$O$19,MATCH(BC$52,'07 Uspora casu'!$K$19:$O$19,1)+1)-INDEX('07 Uspora casu'!$K$19:$O$19,MATCH(BC$52,'07 Uspora casu'!$K$19:$O$19,1))))*BB58)))))</f>
        <v>8.3764883296898462E-3</v>
      </c>
    </row>
    <row r="59" spans="2:55" x14ac:dyDescent="0.2">
      <c r="B59" s="5">
        <v>6</v>
      </c>
      <c r="C59" s="5">
        <f>IF(ISBLANK('07 Uspora casu'!C26)=TRUE,"",'07 Uspora casu'!C26)</f>
        <v>95850</v>
      </c>
      <c r="D59" s="5" t="str">
        <f>IF(ISBLANK('07 Uspora casu'!D26)=TRUE,"",'07 Uspora casu'!D26)</f>
        <v>Privádzač Tvrdošín</v>
      </c>
      <c r="E59" s="5">
        <f>IF(ISBLANK('07 Uspora casu'!E26)=TRUE,"",'07 Uspora casu'!E26)</f>
        <v>0.96</v>
      </c>
      <c r="F59" s="48">
        <f>IF($E59="",0,IF('07 Uspora casu'!$D$2="Jazdný čas",IFERROR(INDEX('07 Uspora casu'!$K26:$O26,MATCH(F$52,'07 Uspora casu'!$K$19:$O$19,0))/60,IF(F$52&lt;MIN('07 Uspora casu'!$K$19:$O$19),('07 Uspora casu'!$K26/'07 Uspora casu'!$L26)^(1/('07 Uspora casu'!$L$19-'07 Uspora casu'!$K$19))*G59,IF(F$52&gt;MAX('07 Uspora casu'!$K$19:$O$19),(INDEX('07 Uspora casu'!$K26:$O26,MATCH(F$52,'07 Uspora casu'!$K$19:$O$19,1))/INDEX('07 Uspora casu'!$K26:$O26,MATCH(F$52,'07 Uspora casu'!$K$19:$O$19,1)-1))^(1/(INDEX('07 Uspora casu'!$K$19:$O$19,MATCH(F$52,'07 Uspora casu'!$K$19:$O$19,1))-INDEX('07 Uspora casu'!$K$19:$O$19,MATCH(F$52,'07 Uspora casu'!$K$19:$O$19,1)-1)))*E59,(INDEX('07 Uspora casu'!$K26:$O26,MATCH(F$52,'07 Uspora casu'!$K$19:$O$19,1)+1)/INDEX('07 Uspora casu'!$K26:$O26,MATCH(F$52,'07 Uspora casu'!$K$19:$O$19,1)))^(1/(INDEX('07 Uspora casu'!$K$19:$O$19,MATCH(F$52,'07 Uspora casu'!$K$19:$O$19,1)+1)-INDEX('07 Uspora casu'!$K$19:$O$19,MATCH(F$52,'07 Uspora casu'!$K$19:$O$19,1))))*E59))),IFERROR($E59/INDEX('07 Uspora casu'!$K26:$O26,MATCH(F$52,'07 Uspora casu'!$K$19:$O$19,0)),IF(F$52&lt;MIN('07 Uspora casu'!$K$19:$O$19),('07 Uspora casu'!$L26/'07 Uspora casu'!$K26)^(1/('07 Uspora casu'!$L$19-'07 Uspora casu'!$K$19))*G59,IF(F$52&gt;MAX('07 Uspora casu'!$K$19:$O$19),(INDEX('07 Uspora casu'!$K26:$O26,MATCH(F$52,'07 Uspora casu'!$K$19:$O$19,1)-1)/INDEX('07 Uspora casu'!$K26:$O26,MATCH(F$52,'07 Uspora casu'!$K$19:$O$19,1)))^(1/(INDEX('07 Uspora casu'!$K$19:$O$19,MATCH(F$52,'07 Uspora casu'!$K$19:$O$19,1))-INDEX('07 Uspora casu'!$K$19:$O$19,MATCH(F$52,'07 Uspora casu'!$K$19:$O$19,1)-1)))*E59,(INDEX('07 Uspora casu'!$K26:$O26,MATCH(F$52,'07 Uspora casu'!$K$19:$O$19,1))/INDEX('07 Uspora casu'!$K26:$O26,MATCH(F$52,'07 Uspora casu'!$K$19:$O$19,1)+1))^(1/(INDEX('07 Uspora casu'!$K$19:$O$19,MATCH(F$52,'07 Uspora casu'!$K$19:$O$19,1)+1)-INDEX('07 Uspora casu'!$K$19:$O$19,MATCH(F$52,'07 Uspora casu'!$K$19:$O$19,1))))*E59)))))</f>
        <v>1.6794961511546535E-2</v>
      </c>
      <c r="G59" s="48">
        <f>IF($E59="",0,IF('07 Uspora casu'!$D$2="Jazdný čas",IFERROR(INDEX('07 Uspora casu'!$K26:$O26,MATCH(G$52,'07 Uspora casu'!$K$19:$O$19,0))/60,IF(G$52&lt;MIN('07 Uspora casu'!$K$19:$O$19),('07 Uspora casu'!$K26/'07 Uspora casu'!$L26)^(1/('07 Uspora casu'!$L$19-'07 Uspora casu'!$K$19))*H59,IF(G$52&gt;MAX('07 Uspora casu'!$K$19:$O$19),(INDEX('07 Uspora casu'!$K26:$O26,MATCH(G$52,'07 Uspora casu'!$K$19:$O$19,1))/INDEX('07 Uspora casu'!$K26:$O26,MATCH(G$52,'07 Uspora casu'!$K$19:$O$19,1)-1))^(1/(INDEX('07 Uspora casu'!$K$19:$O$19,MATCH(G$52,'07 Uspora casu'!$K$19:$O$19,1))-INDEX('07 Uspora casu'!$K$19:$O$19,MATCH(G$52,'07 Uspora casu'!$K$19:$O$19,1)-1)))*F59,(INDEX('07 Uspora casu'!$K26:$O26,MATCH(G$52,'07 Uspora casu'!$K$19:$O$19,1)+1)/INDEX('07 Uspora casu'!$K26:$O26,MATCH(G$52,'07 Uspora casu'!$K$19:$O$19,1)))^(1/(INDEX('07 Uspora casu'!$K$19:$O$19,MATCH(G$52,'07 Uspora casu'!$K$19:$O$19,1)+1)-INDEX('07 Uspora casu'!$K$19:$O$19,MATCH(G$52,'07 Uspora casu'!$K$19:$O$19,1))))*F59))),IFERROR($E59/INDEX('07 Uspora casu'!$K26:$O26,MATCH(G$52,'07 Uspora casu'!$K$19:$O$19,0)),IF(G$52&lt;MIN('07 Uspora casu'!$K$19:$O$19),('07 Uspora casu'!$L26/'07 Uspora casu'!$K26)^(1/('07 Uspora casu'!$L$19-'07 Uspora casu'!$K$19))*H59,IF(G$52&gt;MAX('07 Uspora casu'!$K$19:$O$19),(INDEX('07 Uspora casu'!$K26:$O26,MATCH(G$52,'07 Uspora casu'!$K$19:$O$19,1)-1)/INDEX('07 Uspora casu'!$K26:$O26,MATCH(G$52,'07 Uspora casu'!$K$19:$O$19,1)))^(1/(INDEX('07 Uspora casu'!$K$19:$O$19,MATCH(G$52,'07 Uspora casu'!$K$19:$O$19,1))-INDEX('07 Uspora casu'!$K$19:$O$19,MATCH(G$52,'07 Uspora casu'!$K$19:$O$19,1)-1)))*F59,(INDEX('07 Uspora casu'!$K26:$O26,MATCH(G$52,'07 Uspora casu'!$K$19:$O$19,1))/INDEX('07 Uspora casu'!$K26:$O26,MATCH(G$52,'07 Uspora casu'!$K$19:$O$19,1)+1))^(1/(INDEX('07 Uspora casu'!$K$19:$O$19,MATCH(G$52,'07 Uspora casu'!$K$19:$O$19,1)+1)-INDEX('07 Uspora casu'!$K$19:$O$19,MATCH(G$52,'07 Uspora casu'!$K$19:$O$19,1))))*F59)))))</f>
        <v>1.6794961511546535E-2</v>
      </c>
      <c r="H59" s="48">
        <f>IF($E59="",0,IF('07 Uspora casu'!$D$2="Jazdný čas",IFERROR(INDEX('07 Uspora casu'!$K26:$O26,MATCH(H$52,'07 Uspora casu'!$K$19:$O$19,0))/60,IF(H$52&lt;MIN('07 Uspora casu'!$K$19:$O$19),('07 Uspora casu'!$K26/'07 Uspora casu'!$L26)^(1/('07 Uspora casu'!$L$19-'07 Uspora casu'!$K$19))*I59,IF(H$52&gt;MAX('07 Uspora casu'!$K$19:$O$19),(INDEX('07 Uspora casu'!$K26:$O26,MATCH(H$52,'07 Uspora casu'!$K$19:$O$19,1))/INDEX('07 Uspora casu'!$K26:$O26,MATCH(H$52,'07 Uspora casu'!$K$19:$O$19,1)-1))^(1/(INDEX('07 Uspora casu'!$K$19:$O$19,MATCH(H$52,'07 Uspora casu'!$K$19:$O$19,1))-INDEX('07 Uspora casu'!$K$19:$O$19,MATCH(H$52,'07 Uspora casu'!$K$19:$O$19,1)-1)))*G59,(INDEX('07 Uspora casu'!$K26:$O26,MATCH(H$52,'07 Uspora casu'!$K$19:$O$19,1)+1)/INDEX('07 Uspora casu'!$K26:$O26,MATCH(H$52,'07 Uspora casu'!$K$19:$O$19,1)))^(1/(INDEX('07 Uspora casu'!$K$19:$O$19,MATCH(H$52,'07 Uspora casu'!$K$19:$O$19,1)+1)-INDEX('07 Uspora casu'!$K$19:$O$19,MATCH(H$52,'07 Uspora casu'!$K$19:$O$19,1))))*G59))),IFERROR($E59/INDEX('07 Uspora casu'!$K26:$O26,MATCH(H$52,'07 Uspora casu'!$K$19:$O$19,0)),IF(H$52&lt;MIN('07 Uspora casu'!$K$19:$O$19),('07 Uspora casu'!$L26/'07 Uspora casu'!$K26)^(1/('07 Uspora casu'!$L$19-'07 Uspora casu'!$K$19))*I59,IF(H$52&gt;MAX('07 Uspora casu'!$K$19:$O$19),(INDEX('07 Uspora casu'!$K26:$O26,MATCH(H$52,'07 Uspora casu'!$K$19:$O$19,1)-1)/INDEX('07 Uspora casu'!$K26:$O26,MATCH(H$52,'07 Uspora casu'!$K$19:$O$19,1)))^(1/(INDEX('07 Uspora casu'!$K$19:$O$19,MATCH(H$52,'07 Uspora casu'!$K$19:$O$19,1))-INDEX('07 Uspora casu'!$K$19:$O$19,MATCH(H$52,'07 Uspora casu'!$K$19:$O$19,1)-1)))*G59,(INDEX('07 Uspora casu'!$K26:$O26,MATCH(H$52,'07 Uspora casu'!$K$19:$O$19,1))/INDEX('07 Uspora casu'!$K26:$O26,MATCH(H$52,'07 Uspora casu'!$K$19:$O$19,1)+1))^(1/(INDEX('07 Uspora casu'!$K$19:$O$19,MATCH(H$52,'07 Uspora casu'!$K$19:$O$19,1)+1)-INDEX('07 Uspora casu'!$K$19:$O$19,MATCH(H$52,'07 Uspora casu'!$K$19:$O$19,1))))*G59)))))</f>
        <v>1.6794961511546535E-2</v>
      </c>
      <c r="I59" s="48">
        <f>IF($E59="",0,IF('07 Uspora casu'!$D$2="Jazdný čas",IFERROR(INDEX('07 Uspora casu'!$K26:$O26,MATCH(I$52,'07 Uspora casu'!$K$19:$O$19,0))/60,IF(I$52&lt;MIN('07 Uspora casu'!$K$19:$O$19),('07 Uspora casu'!$K26/'07 Uspora casu'!$L26)^(1/('07 Uspora casu'!$L$19-'07 Uspora casu'!$K$19))*J59,IF(I$52&gt;MAX('07 Uspora casu'!$K$19:$O$19),(INDEX('07 Uspora casu'!$K26:$O26,MATCH(I$52,'07 Uspora casu'!$K$19:$O$19,1))/INDEX('07 Uspora casu'!$K26:$O26,MATCH(I$52,'07 Uspora casu'!$K$19:$O$19,1)-1))^(1/(INDEX('07 Uspora casu'!$K$19:$O$19,MATCH(I$52,'07 Uspora casu'!$K$19:$O$19,1))-INDEX('07 Uspora casu'!$K$19:$O$19,MATCH(I$52,'07 Uspora casu'!$K$19:$O$19,1)-1)))*H59,(INDEX('07 Uspora casu'!$K26:$O26,MATCH(I$52,'07 Uspora casu'!$K$19:$O$19,1)+1)/INDEX('07 Uspora casu'!$K26:$O26,MATCH(I$52,'07 Uspora casu'!$K$19:$O$19,1)))^(1/(INDEX('07 Uspora casu'!$K$19:$O$19,MATCH(I$52,'07 Uspora casu'!$K$19:$O$19,1)+1)-INDEX('07 Uspora casu'!$K$19:$O$19,MATCH(I$52,'07 Uspora casu'!$K$19:$O$19,1))))*H59))),IFERROR($E59/INDEX('07 Uspora casu'!$K26:$O26,MATCH(I$52,'07 Uspora casu'!$K$19:$O$19,0)),IF(I$52&lt;MIN('07 Uspora casu'!$K$19:$O$19),('07 Uspora casu'!$L26/'07 Uspora casu'!$K26)^(1/('07 Uspora casu'!$L$19-'07 Uspora casu'!$K$19))*J59,IF(I$52&gt;MAX('07 Uspora casu'!$K$19:$O$19),(INDEX('07 Uspora casu'!$K26:$O26,MATCH(I$52,'07 Uspora casu'!$K$19:$O$19,1)-1)/INDEX('07 Uspora casu'!$K26:$O26,MATCH(I$52,'07 Uspora casu'!$K$19:$O$19,1)))^(1/(INDEX('07 Uspora casu'!$K$19:$O$19,MATCH(I$52,'07 Uspora casu'!$K$19:$O$19,1))-INDEX('07 Uspora casu'!$K$19:$O$19,MATCH(I$52,'07 Uspora casu'!$K$19:$O$19,1)-1)))*H59,(INDEX('07 Uspora casu'!$K26:$O26,MATCH(I$52,'07 Uspora casu'!$K$19:$O$19,1))/INDEX('07 Uspora casu'!$K26:$O26,MATCH(I$52,'07 Uspora casu'!$K$19:$O$19,1)+1))^(1/(INDEX('07 Uspora casu'!$K$19:$O$19,MATCH(I$52,'07 Uspora casu'!$K$19:$O$19,1)+1)-INDEX('07 Uspora casu'!$K$19:$O$19,MATCH(I$52,'07 Uspora casu'!$K$19:$O$19,1))))*H59)))))</f>
        <v>1.6794961511546535E-2</v>
      </c>
      <c r="J59" s="48">
        <f>IF($E59="",0,IF('07 Uspora casu'!$D$2="Jazdný čas",IFERROR(INDEX('07 Uspora casu'!$K26:$O26,MATCH(J$52,'07 Uspora casu'!$K$19:$O$19,0))/60,IF(J$52&lt;MIN('07 Uspora casu'!$K$19:$O$19),('07 Uspora casu'!$K26/'07 Uspora casu'!$L26)^(1/('07 Uspora casu'!$L$19-'07 Uspora casu'!$K$19))*K59,IF(J$52&gt;MAX('07 Uspora casu'!$K$19:$O$19),(INDEX('07 Uspora casu'!$K26:$O26,MATCH(J$52,'07 Uspora casu'!$K$19:$O$19,1))/INDEX('07 Uspora casu'!$K26:$O26,MATCH(J$52,'07 Uspora casu'!$K$19:$O$19,1)-1))^(1/(INDEX('07 Uspora casu'!$K$19:$O$19,MATCH(J$52,'07 Uspora casu'!$K$19:$O$19,1))-INDEX('07 Uspora casu'!$K$19:$O$19,MATCH(J$52,'07 Uspora casu'!$K$19:$O$19,1)-1)))*I59,(INDEX('07 Uspora casu'!$K26:$O26,MATCH(J$52,'07 Uspora casu'!$K$19:$O$19,1)+1)/INDEX('07 Uspora casu'!$K26:$O26,MATCH(J$52,'07 Uspora casu'!$K$19:$O$19,1)))^(1/(INDEX('07 Uspora casu'!$K$19:$O$19,MATCH(J$52,'07 Uspora casu'!$K$19:$O$19,1)+1)-INDEX('07 Uspora casu'!$K$19:$O$19,MATCH(J$52,'07 Uspora casu'!$K$19:$O$19,1))))*I59))),IFERROR($E59/INDEX('07 Uspora casu'!$K26:$O26,MATCH(J$52,'07 Uspora casu'!$K$19:$O$19,0)),IF(J$52&lt;MIN('07 Uspora casu'!$K$19:$O$19),('07 Uspora casu'!$L26/'07 Uspora casu'!$K26)^(1/('07 Uspora casu'!$L$19-'07 Uspora casu'!$K$19))*K59,IF(J$52&gt;MAX('07 Uspora casu'!$K$19:$O$19),(INDEX('07 Uspora casu'!$K26:$O26,MATCH(J$52,'07 Uspora casu'!$K$19:$O$19,1)-1)/INDEX('07 Uspora casu'!$K26:$O26,MATCH(J$52,'07 Uspora casu'!$K$19:$O$19,1)))^(1/(INDEX('07 Uspora casu'!$K$19:$O$19,MATCH(J$52,'07 Uspora casu'!$K$19:$O$19,1))-INDEX('07 Uspora casu'!$K$19:$O$19,MATCH(J$52,'07 Uspora casu'!$K$19:$O$19,1)-1)))*I59,(INDEX('07 Uspora casu'!$K26:$O26,MATCH(J$52,'07 Uspora casu'!$K$19:$O$19,1))/INDEX('07 Uspora casu'!$K26:$O26,MATCH(J$52,'07 Uspora casu'!$K$19:$O$19,1)+1))^(1/(INDEX('07 Uspora casu'!$K$19:$O$19,MATCH(J$52,'07 Uspora casu'!$K$19:$O$19,1)+1)-INDEX('07 Uspora casu'!$K$19:$O$19,MATCH(J$52,'07 Uspora casu'!$K$19:$O$19,1))))*I59)))))</f>
        <v>1.6794961511546535E-2</v>
      </c>
      <c r="K59" s="48">
        <f>IF($E59="",0,IF('07 Uspora casu'!$D$2="Jazdný čas",IFERROR(INDEX('07 Uspora casu'!$K26:$O26,MATCH(K$52,'07 Uspora casu'!$K$19:$O$19,0))/60,IF(K$52&lt;MIN('07 Uspora casu'!$K$19:$O$19),('07 Uspora casu'!$K26/'07 Uspora casu'!$L26)^(1/('07 Uspora casu'!$L$19-'07 Uspora casu'!$K$19))*L59,IF(K$52&gt;MAX('07 Uspora casu'!$K$19:$O$19),(INDEX('07 Uspora casu'!$K26:$O26,MATCH(K$52,'07 Uspora casu'!$K$19:$O$19,1))/INDEX('07 Uspora casu'!$K26:$O26,MATCH(K$52,'07 Uspora casu'!$K$19:$O$19,1)-1))^(1/(INDEX('07 Uspora casu'!$K$19:$O$19,MATCH(K$52,'07 Uspora casu'!$K$19:$O$19,1))-INDEX('07 Uspora casu'!$K$19:$O$19,MATCH(K$52,'07 Uspora casu'!$K$19:$O$19,1)-1)))*J59,(INDEX('07 Uspora casu'!$K26:$O26,MATCH(K$52,'07 Uspora casu'!$K$19:$O$19,1)+1)/INDEX('07 Uspora casu'!$K26:$O26,MATCH(K$52,'07 Uspora casu'!$K$19:$O$19,1)))^(1/(INDEX('07 Uspora casu'!$K$19:$O$19,MATCH(K$52,'07 Uspora casu'!$K$19:$O$19,1)+1)-INDEX('07 Uspora casu'!$K$19:$O$19,MATCH(K$52,'07 Uspora casu'!$K$19:$O$19,1))))*J59))),IFERROR($E59/INDEX('07 Uspora casu'!$K26:$O26,MATCH(K$52,'07 Uspora casu'!$K$19:$O$19,0)),IF(K$52&lt;MIN('07 Uspora casu'!$K$19:$O$19),('07 Uspora casu'!$L26/'07 Uspora casu'!$K26)^(1/('07 Uspora casu'!$L$19-'07 Uspora casu'!$K$19))*L59,IF(K$52&gt;MAX('07 Uspora casu'!$K$19:$O$19),(INDEX('07 Uspora casu'!$K26:$O26,MATCH(K$52,'07 Uspora casu'!$K$19:$O$19,1)-1)/INDEX('07 Uspora casu'!$K26:$O26,MATCH(K$52,'07 Uspora casu'!$K$19:$O$19,1)))^(1/(INDEX('07 Uspora casu'!$K$19:$O$19,MATCH(K$52,'07 Uspora casu'!$K$19:$O$19,1))-INDEX('07 Uspora casu'!$K$19:$O$19,MATCH(K$52,'07 Uspora casu'!$K$19:$O$19,1)-1)))*J59,(INDEX('07 Uspora casu'!$K26:$O26,MATCH(K$52,'07 Uspora casu'!$K$19:$O$19,1))/INDEX('07 Uspora casu'!$K26:$O26,MATCH(K$52,'07 Uspora casu'!$K$19:$O$19,1)+1))^(1/(INDEX('07 Uspora casu'!$K$19:$O$19,MATCH(K$52,'07 Uspora casu'!$K$19:$O$19,1)+1)-INDEX('07 Uspora casu'!$K$19:$O$19,MATCH(K$52,'07 Uspora casu'!$K$19:$O$19,1))))*J59)))))</f>
        <v>1.6794961511546535E-2</v>
      </c>
      <c r="L59" s="48">
        <f>IF($E59="",0,IF('07 Uspora casu'!$D$2="Jazdný čas",IFERROR(INDEX('07 Uspora casu'!$K26:$O26,MATCH(L$52,'07 Uspora casu'!$K$19:$O$19,0))/60,IF(L$52&lt;MIN('07 Uspora casu'!$K$19:$O$19),('07 Uspora casu'!$K26/'07 Uspora casu'!$L26)^(1/('07 Uspora casu'!$L$19-'07 Uspora casu'!$K$19))*M59,IF(L$52&gt;MAX('07 Uspora casu'!$K$19:$O$19),(INDEX('07 Uspora casu'!$K26:$O26,MATCH(L$52,'07 Uspora casu'!$K$19:$O$19,1))/INDEX('07 Uspora casu'!$K26:$O26,MATCH(L$52,'07 Uspora casu'!$K$19:$O$19,1)-1))^(1/(INDEX('07 Uspora casu'!$K$19:$O$19,MATCH(L$52,'07 Uspora casu'!$K$19:$O$19,1))-INDEX('07 Uspora casu'!$K$19:$O$19,MATCH(L$52,'07 Uspora casu'!$K$19:$O$19,1)-1)))*K59,(INDEX('07 Uspora casu'!$K26:$O26,MATCH(L$52,'07 Uspora casu'!$K$19:$O$19,1)+1)/INDEX('07 Uspora casu'!$K26:$O26,MATCH(L$52,'07 Uspora casu'!$K$19:$O$19,1)))^(1/(INDEX('07 Uspora casu'!$K$19:$O$19,MATCH(L$52,'07 Uspora casu'!$K$19:$O$19,1)+1)-INDEX('07 Uspora casu'!$K$19:$O$19,MATCH(L$52,'07 Uspora casu'!$K$19:$O$19,1))))*K59))),IFERROR($E59/INDEX('07 Uspora casu'!$K26:$O26,MATCH(L$52,'07 Uspora casu'!$K$19:$O$19,0)),IF(L$52&lt;MIN('07 Uspora casu'!$K$19:$O$19),('07 Uspora casu'!$L26/'07 Uspora casu'!$K26)^(1/('07 Uspora casu'!$L$19-'07 Uspora casu'!$K$19))*M59,IF(L$52&gt;MAX('07 Uspora casu'!$K$19:$O$19),(INDEX('07 Uspora casu'!$K26:$O26,MATCH(L$52,'07 Uspora casu'!$K$19:$O$19,1)-1)/INDEX('07 Uspora casu'!$K26:$O26,MATCH(L$52,'07 Uspora casu'!$K$19:$O$19,1)))^(1/(INDEX('07 Uspora casu'!$K$19:$O$19,MATCH(L$52,'07 Uspora casu'!$K$19:$O$19,1))-INDEX('07 Uspora casu'!$K$19:$O$19,MATCH(L$52,'07 Uspora casu'!$K$19:$O$19,1)-1)))*K59,(INDEX('07 Uspora casu'!$K26:$O26,MATCH(L$52,'07 Uspora casu'!$K$19:$O$19,1))/INDEX('07 Uspora casu'!$K26:$O26,MATCH(L$52,'07 Uspora casu'!$K$19:$O$19,1)+1))^(1/(INDEX('07 Uspora casu'!$K$19:$O$19,MATCH(L$52,'07 Uspora casu'!$K$19:$O$19,1)+1)-INDEX('07 Uspora casu'!$K$19:$O$19,MATCH(L$52,'07 Uspora casu'!$K$19:$O$19,1))))*K59)))))</f>
        <v>1.6794961511546535E-2</v>
      </c>
      <c r="M59" s="48">
        <f>IF($E59="",0,IF('07 Uspora casu'!$D$2="Jazdný čas",IFERROR(INDEX('07 Uspora casu'!$K26:$O26,MATCH(M$52,'07 Uspora casu'!$K$19:$O$19,0))/60,IF(M$52&lt;MIN('07 Uspora casu'!$K$19:$O$19),('07 Uspora casu'!$K26/'07 Uspora casu'!$L26)^(1/('07 Uspora casu'!$L$19-'07 Uspora casu'!$K$19))*N59,IF(M$52&gt;MAX('07 Uspora casu'!$K$19:$O$19),(INDEX('07 Uspora casu'!$K26:$O26,MATCH(M$52,'07 Uspora casu'!$K$19:$O$19,1))/INDEX('07 Uspora casu'!$K26:$O26,MATCH(M$52,'07 Uspora casu'!$K$19:$O$19,1)-1))^(1/(INDEX('07 Uspora casu'!$K$19:$O$19,MATCH(M$52,'07 Uspora casu'!$K$19:$O$19,1))-INDEX('07 Uspora casu'!$K$19:$O$19,MATCH(M$52,'07 Uspora casu'!$K$19:$O$19,1)-1)))*L59,(INDEX('07 Uspora casu'!$K26:$O26,MATCH(M$52,'07 Uspora casu'!$K$19:$O$19,1)+1)/INDEX('07 Uspora casu'!$K26:$O26,MATCH(M$52,'07 Uspora casu'!$K$19:$O$19,1)))^(1/(INDEX('07 Uspora casu'!$K$19:$O$19,MATCH(M$52,'07 Uspora casu'!$K$19:$O$19,1)+1)-INDEX('07 Uspora casu'!$K$19:$O$19,MATCH(M$52,'07 Uspora casu'!$K$19:$O$19,1))))*L59))),IFERROR($E59/INDEX('07 Uspora casu'!$K26:$O26,MATCH(M$52,'07 Uspora casu'!$K$19:$O$19,0)),IF(M$52&lt;MIN('07 Uspora casu'!$K$19:$O$19),('07 Uspora casu'!$L26/'07 Uspora casu'!$K26)^(1/('07 Uspora casu'!$L$19-'07 Uspora casu'!$K$19))*N59,IF(M$52&gt;MAX('07 Uspora casu'!$K$19:$O$19),(INDEX('07 Uspora casu'!$K26:$O26,MATCH(M$52,'07 Uspora casu'!$K$19:$O$19,1)-1)/INDEX('07 Uspora casu'!$K26:$O26,MATCH(M$52,'07 Uspora casu'!$K$19:$O$19,1)))^(1/(INDEX('07 Uspora casu'!$K$19:$O$19,MATCH(M$52,'07 Uspora casu'!$K$19:$O$19,1))-INDEX('07 Uspora casu'!$K$19:$O$19,MATCH(M$52,'07 Uspora casu'!$K$19:$O$19,1)-1)))*L59,(INDEX('07 Uspora casu'!$K26:$O26,MATCH(M$52,'07 Uspora casu'!$K$19:$O$19,1))/INDEX('07 Uspora casu'!$K26:$O26,MATCH(M$52,'07 Uspora casu'!$K$19:$O$19,1)+1))^(1/(INDEX('07 Uspora casu'!$K$19:$O$19,MATCH(M$52,'07 Uspora casu'!$K$19:$O$19,1)+1)-INDEX('07 Uspora casu'!$K$19:$O$19,MATCH(M$52,'07 Uspora casu'!$K$19:$O$19,1))))*L59)))))</f>
        <v>1.6794961511546535E-2</v>
      </c>
      <c r="N59" s="48">
        <f>IF($E59="",0,IF('07 Uspora casu'!$D$2="Jazdný čas",IFERROR(INDEX('07 Uspora casu'!$K26:$O26,MATCH(N$52,'07 Uspora casu'!$K$19:$O$19,0))/60,IF(N$52&lt;MIN('07 Uspora casu'!$K$19:$O$19),('07 Uspora casu'!$K26/'07 Uspora casu'!$L26)^(1/('07 Uspora casu'!$L$19-'07 Uspora casu'!$K$19))*O59,IF(N$52&gt;MAX('07 Uspora casu'!$K$19:$O$19),(INDEX('07 Uspora casu'!$K26:$O26,MATCH(N$52,'07 Uspora casu'!$K$19:$O$19,1))/INDEX('07 Uspora casu'!$K26:$O26,MATCH(N$52,'07 Uspora casu'!$K$19:$O$19,1)-1))^(1/(INDEX('07 Uspora casu'!$K$19:$O$19,MATCH(N$52,'07 Uspora casu'!$K$19:$O$19,1))-INDEX('07 Uspora casu'!$K$19:$O$19,MATCH(N$52,'07 Uspora casu'!$K$19:$O$19,1)-1)))*M59,(INDEX('07 Uspora casu'!$K26:$O26,MATCH(N$52,'07 Uspora casu'!$K$19:$O$19,1)+1)/INDEX('07 Uspora casu'!$K26:$O26,MATCH(N$52,'07 Uspora casu'!$K$19:$O$19,1)))^(1/(INDEX('07 Uspora casu'!$K$19:$O$19,MATCH(N$52,'07 Uspora casu'!$K$19:$O$19,1)+1)-INDEX('07 Uspora casu'!$K$19:$O$19,MATCH(N$52,'07 Uspora casu'!$K$19:$O$19,1))))*M59))),IFERROR($E59/INDEX('07 Uspora casu'!$K26:$O26,MATCH(N$52,'07 Uspora casu'!$K$19:$O$19,0)),IF(N$52&lt;MIN('07 Uspora casu'!$K$19:$O$19),('07 Uspora casu'!$L26/'07 Uspora casu'!$K26)^(1/('07 Uspora casu'!$L$19-'07 Uspora casu'!$K$19))*O59,IF(N$52&gt;MAX('07 Uspora casu'!$K$19:$O$19),(INDEX('07 Uspora casu'!$K26:$O26,MATCH(N$52,'07 Uspora casu'!$K$19:$O$19,1)-1)/INDEX('07 Uspora casu'!$K26:$O26,MATCH(N$52,'07 Uspora casu'!$K$19:$O$19,1)))^(1/(INDEX('07 Uspora casu'!$K$19:$O$19,MATCH(N$52,'07 Uspora casu'!$K$19:$O$19,1))-INDEX('07 Uspora casu'!$K$19:$O$19,MATCH(N$52,'07 Uspora casu'!$K$19:$O$19,1)-1)))*M59,(INDEX('07 Uspora casu'!$K26:$O26,MATCH(N$52,'07 Uspora casu'!$K$19:$O$19,1))/INDEX('07 Uspora casu'!$K26:$O26,MATCH(N$52,'07 Uspora casu'!$K$19:$O$19,1)+1))^(1/(INDEX('07 Uspora casu'!$K$19:$O$19,MATCH(N$52,'07 Uspora casu'!$K$19:$O$19,1)+1)-INDEX('07 Uspora casu'!$K$19:$O$19,MATCH(N$52,'07 Uspora casu'!$K$19:$O$19,1))))*M59)))))</f>
        <v>1.6794961511546535E-2</v>
      </c>
      <c r="O59" s="48">
        <f>IF($E59="",0,IF('07 Uspora casu'!$D$2="Jazdný čas",IFERROR(INDEX('07 Uspora casu'!$K26:$O26,MATCH(O$52,'07 Uspora casu'!$K$19:$O$19,0))/60,IF(O$52&lt;MIN('07 Uspora casu'!$K$19:$O$19),('07 Uspora casu'!$K26/'07 Uspora casu'!$L26)^(1/('07 Uspora casu'!$L$19-'07 Uspora casu'!$K$19))*P59,IF(O$52&gt;MAX('07 Uspora casu'!$K$19:$O$19),(INDEX('07 Uspora casu'!$K26:$O26,MATCH(O$52,'07 Uspora casu'!$K$19:$O$19,1))/INDEX('07 Uspora casu'!$K26:$O26,MATCH(O$52,'07 Uspora casu'!$K$19:$O$19,1)-1))^(1/(INDEX('07 Uspora casu'!$K$19:$O$19,MATCH(O$52,'07 Uspora casu'!$K$19:$O$19,1))-INDEX('07 Uspora casu'!$K$19:$O$19,MATCH(O$52,'07 Uspora casu'!$K$19:$O$19,1)-1)))*N59,(INDEX('07 Uspora casu'!$K26:$O26,MATCH(O$52,'07 Uspora casu'!$K$19:$O$19,1)+1)/INDEX('07 Uspora casu'!$K26:$O26,MATCH(O$52,'07 Uspora casu'!$K$19:$O$19,1)))^(1/(INDEX('07 Uspora casu'!$K$19:$O$19,MATCH(O$52,'07 Uspora casu'!$K$19:$O$19,1)+1)-INDEX('07 Uspora casu'!$K$19:$O$19,MATCH(O$52,'07 Uspora casu'!$K$19:$O$19,1))))*N59))),IFERROR($E59/INDEX('07 Uspora casu'!$K26:$O26,MATCH(O$52,'07 Uspora casu'!$K$19:$O$19,0)),IF(O$52&lt;MIN('07 Uspora casu'!$K$19:$O$19),('07 Uspora casu'!$L26/'07 Uspora casu'!$K26)^(1/('07 Uspora casu'!$L$19-'07 Uspora casu'!$K$19))*P59,IF(O$52&gt;MAX('07 Uspora casu'!$K$19:$O$19),(INDEX('07 Uspora casu'!$K26:$O26,MATCH(O$52,'07 Uspora casu'!$K$19:$O$19,1)-1)/INDEX('07 Uspora casu'!$K26:$O26,MATCH(O$52,'07 Uspora casu'!$K$19:$O$19,1)))^(1/(INDEX('07 Uspora casu'!$K$19:$O$19,MATCH(O$52,'07 Uspora casu'!$K$19:$O$19,1))-INDEX('07 Uspora casu'!$K$19:$O$19,MATCH(O$52,'07 Uspora casu'!$K$19:$O$19,1)-1)))*N59,(INDEX('07 Uspora casu'!$K26:$O26,MATCH(O$52,'07 Uspora casu'!$K$19:$O$19,1))/INDEX('07 Uspora casu'!$K26:$O26,MATCH(O$52,'07 Uspora casu'!$K$19:$O$19,1)+1))^(1/(INDEX('07 Uspora casu'!$K$19:$O$19,MATCH(O$52,'07 Uspora casu'!$K$19:$O$19,1)+1)-INDEX('07 Uspora casu'!$K$19:$O$19,MATCH(O$52,'07 Uspora casu'!$K$19:$O$19,1))))*N59)))))</f>
        <v>1.6794961511546535E-2</v>
      </c>
      <c r="P59" s="48">
        <f>IF($E59="",0,IF('07 Uspora casu'!$D$2="Jazdný čas",IFERROR(INDEX('07 Uspora casu'!$K26:$O26,MATCH(P$52,'07 Uspora casu'!$K$19:$O$19,0))/60,IF(P$52&lt;MIN('07 Uspora casu'!$K$19:$O$19),('07 Uspora casu'!$K26/'07 Uspora casu'!$L26)^(1/('07 Uspora casu'!$L$19-'07 Uspora casu'!$K$19))*Q59,IF(P$52&gt;MAX('07 Uspora casu'!$K$19:$O$19),(INDEX('07 Uspora casu'!$K26:$O26,MATCH(P$52,'07 Uspora casu'!$K$19:$O$19,1))/INDEX('07 Uspora casu'!$K26:$O26,MATCH(P$52,'07 Uspora casu'!$K$19:$O$19,1)-1))^(1/(INDEX('07 Uspora casu'!$K$19:$O$19,MATCH(P$52,'07 Uspora casu'!$K$19:$O$19,1))-INDEX('07 Uspora casu'!$K$19:$O$19,MATCH(P$52,'07 Uspora casu'!$K$19:$O$19,1)-1)))*O59,(INDEX('07 Uspora casu'!$K26:$O26,MATCH(P$52,'07 Uspora casu'!$K$19:$O$19,1)+1)/INDEX('07 Uspora casu'!$K26:$O26,MATCH(P$52,'07 Uspora casu'!$K$19:$O$19,1)))^(1/(INDEX('07 Uspora casu'!$K$19:$O$19,MATCH(P$52,'07 Uspora casu'!$K$19:$O$19,1)+1)-INDEX('07 Uspora casu'!$K$19:$O$19,MATCH(P$52,'07 Uspora casu'!$K$19:$O$19,1))))*O59))),IFERROR($E59/INDEX('07 Uspora casu'!$K26:$O26,MATCH(P$52,'07 Uspora casu'!$K$19:$O$19,0)),IF(P$52&lt;MIN('07 Uspora casu'!$K$19:$O$19),('07 Uspora casu'!$L26/'07 Uspora casu'!$K26)^(1/('07 Uspora casu'!$L$19-'07 Uspora casu'!$K$19))*Q59,IF(P$52&gt;MAX('07 Uspora casu'!$K$19:$O$19),(INDEX('07 Uspora casu'!$K26:$O26,MATCH(P$52,'07 Uspora casu'!$K$19:$O$19,1)-1)/INDEX('07 Uspora casu'!$K26:$O26,MATCH(P$52,'07 Uspora casu'!$K$19:$O$19,1)))^(1/(INDEX('07 Uspora casu'!$K$19:$O$19,MATCH(P$52,'07 Uspora casu'!$K$19:$O$19,1))-INDEX('07 Uspora casu'!$K$19:$O$19,MATCH(P$52,'07 Uspora casu'!$K$19:$O$19,1)-1)))*O59,(INDEX('07 Uspora casu'!$K26:$O26,MATCH(P$52,'07 Uspora casu'!$K$19:$O$19,1))/INDEX('07 Uspora casu'!$K26:$O26,MATCH(P$52,'07 Uspora casu'!$K$19:$O$19,1)+1))^(1/(INDEX('07 Uspora casu'!$K$19:$O$19,MATCH(P$52,'07 Uspora casu'!$K$19:$O$19,1)+1)-INDEX('07 Uspora casu'!$K$19:$O$19,MATCH(P$52,'07 Uspora casu'!$K$19:$O$19,1))))*O59)))))</f>
        <v>1.6794961511546535E-2</v>
      </c>
      <c r="Q59" s="48">
        <f>IF($E59="",0,IF('07 Uspora casu'!$D$2="Jazdný čas",IFERROR(INDEX('07 Uspora casu'!$K26:$O26,MATCH(Q$52,'07 Uspora casu'!$K$19:$O$19,0))/60,IF(Q$52&lt;MIN('07 Uspora casu'!$K$19:$O$19),('07 Uspora casu'!$K26/'07 Uspora casu'!$L26)^(1/('07 Uspora casu'!$L$19-'07 Uspora casu'!$K$19))*R59,IF(Q$52&gt;MAX('07 Uspora casu'!$K$19:$O$19),(INDEX('07 Uspora casu'!$K26:$O26,MATCH(Q$52,'07 Uspora casu'!$K$19:$O$19,1))/INDEX('07 Uspora casu'!$K26:$O26,MATCH(Q$52,'07 Uspora casu'!$K$19:$O$19,1)-1))^(1/(INDEX('07 Uspora casu'!$K$19:$O$19,MATCH(Q$52,'07 Uspora casu'!$K$19:$O$19,1))-INDEX('07 Uspora casu'!$K$19:$O$19,MATCH(Q$52,'07 Uspora casu'!$K$19:$O$19,1)-1)))*P59,(INDEX('07 Uspora casu'!$K26:$O26,MATCH(Q$52,'07 Uspora casu'!$K$19:$O$19,1)+1)/INDEX('07 Uspora casu'!$K26:$O26,MATCH(Q$52,'07 Uspora casu'!$K$19:$O$19,1)))^(1/(INDEX('07 Uspora casu'!$K$19:$O$19,MATCH(Q$52,'07 Uspora casu'!$K$19:$O$19,1)+1)-INDEX('07 Uspora casu'!$K$19:$O$19,MATCH(Q$52,'07 Uspora casu'!$K$19:$O$19,1))))*P59))),IFERROR($E59/INDEX('07 Uspora casu'!$K26:$O26,MATCH(Q$52,'07 Uspora casu'!$K$19:$O$19,0)),IF(Q$52&lt;MIN('07 Uspora casu'!$K$19:$O$19),('07 Uspora casu'!$L26/'07 Uspora casu'!$K26)^(1/('07 Uspora casu'!$L$19-'07 Uspora casu'!$K$19))*R59,IF(Q$52&gt;MAX('07 Uspora casu'!$K$19:$O$19),(INDEX('07 Uspora casu'!$K26:$O26,MATCH(Q$52,'07 Uspora casu'!$K$19:$O$19,1)-1)/INDEX('07 Uspora casu'!$K26:$O26,MATCH(Q$52,'07 Uspora casu'!$K$19:$O$19,1)))^(1/(INDEX('07 Uspora casu'!$K$19:$O$19,MATCH(Q$52,'07 Uspora casu'!$K$19:$O$19,1))-INDEX('07 Uspora casu'!$K$19:$O$19,MATCH(Q$52,'07 Uspora casu'!$K$19:$O$19,1)-1)))*P59,(INDEX('07 Uspora casu'!$K26:$O26,MATCH(Q$52,'07 Uspora casu'!$K$19:$O$19,1))/INDEX('07 Uspora casu'!$K26:$O26,MATCH(Q$52,'07 Uspora casu'!$K$19:$O$19,1)+1))^(1/(INDEX('07 Uspora casu'!$K$19:$O$19,MATCH(Q$52,'07 Uspora casu'!$K$19:$O$19,1)+1)-INDEX('07 Uspora casu'!$K$19:$O$19,MATCH(Q$52,'07 Uspora casu'!$K$19:$O$19,1))))*P59)))))</f>
        <v>1.6794961511546535E-2</v>
      </c>
      <c r="R59" s="48">
        <f>IF($E59="",0,IF('07 Uspora casu'!$D$2="Jazdný čas",IFERROR(INDEX('07 Uspora casu'!$K26:$O26,MATCH(R$52,'07 Uspora casu'!$K$19:$O$19,0))/60,IF(R$52&lt;MIN('07 Uspora casu'!$K$19:$O$19),('07 Uspora casu'!$K26/'07 Uspora casu'!$L26)^(1/('07 Uspora casu'!$L$19-'07 Uspora casu'!$K$19))*S59,IF(R$52&gt;MAX('07 Uspora casu'!$K$19:$O$19),(INDEX('07 Uspora casu'!$K26:$O26,MATCH(R$52,'07 Uspora casu'!$K$19:$O$19,1))/INDEX('07 Uspora casu'!$K26:$O26,MATCH(R$52,'07 Uspora casu'!$K$19:$O$19,1)-1))^(1/(INDEX('07 Uspora casu'!$K$19:$O$19,MATCH(R$52,'07 Uspora casu'!$K$19:$O$19,1))-INDEX('07 Uspora casu'!$K$19:$O$19,MATCH(R$52,'07 Uspora casu'!$K$19:$O$19,1)-1)))*Q59,(INDEX('07 Uspora casu'!$K26:$O26,MATCH(R$52,'07 Uspora casu'!$K$19:$O$19,1)+1)/INDEX('07 Uspora casu'!$K26:$O26,MATCH(R$52,'07 Uspora casu'!$K$19:$O$19,1)))^(1/(INDEX('07 Uspora casu'!$K$19:$O$19,MATCH(R$52,'07 Uspora casu'!$K$19:$O$19,1)+1)-INDEX('07 Uspora casu'!$K$19:$O$19,MATCH(R$52,'07 Uspora casu'!$K$19:$O$19,1))))*Q59))),IFERROR($E59/INDEX('07 Uspora casu'!$K26:$O26,MATCH(R$52,'07 Uspora casu'!$K$19:$O$19,0)),IF(R$52&lt;MIN('07 Uspora casu'!$K$19:$O$19),('07 Uspora casu'!$L26/'07 Uspora casu'!$K26)^(1/('07 Uspora casu'!$L$19-'07 Uspora casu'!$K$19))*S59,IF(R$52&gt;MAX('07 Uspora casu'!$K$19:$O$19),(INDEX('07 Uspora casu'!$K26:$O26,MATCH(R$52,'07 Uspora casu'!$K$19:$O$19,1)-1)/INDEX('07 Uspora casu'!$K26:$O26,MATCH(R$52,'07 Uspora casu'!$K$19:$O$19,1)))^(1/(INDEX('07 Uspora casu'!$K$19:$O$19,MATCH(R$52,'07 Uspora casu'!$K$19:$O$19,1))-INDEX('07 Uspora casu'!$K$19:$O$19,MATCH(R$52,'07 Uspora casu'!$K$19:$O$19,1)-1)))*Q59,(INDEX('07 Uspora casu'!$K26:$O26,MATCH(R$52,'07 Uspora casu'!$K$19:$O$19,1))/INDEX('07 Uspora casu'!$K26:$O26,MATCH(R$52,'07 Uspora casu'!$K$19:$O$19,1)+1))^(1/(INDEX('07 Uspora casu'!$K$19:$O$19,MATCH(R$52,'07 Uspora casu'!$K$19:$O$19,1)+1)-INDEX('07 Uspora casu'!$K$19:$O$19,MATCH(R$52,'07 Uspora casu'!$K$19:$O$19,1))))*Q59)))))</f>
        <v>1.6794961511546535E-2</v>
      </c>
      <c r="S59" s="48">
        <f>IF($E59="",0,IF('07 Uspora casu'!$D$2="Jazdný čas",IFERROR(INDEX('07 Uspora casu'!$K26:$O26,MATCH(S$52,'07 Uspora casu'!$K$19:$O$19,0))/60,IF(S$52&lt;MIN('07 Uspora casu'!$K$19:$O$19),('07 Uspora casu'!$K26/'07 Uspora casu'!$L26)^(1/('07 Uspora casu'!$L$19-'07 Uspora casu'!$K$19))*T59,IF(S$52&gt;MAX('07 Uspora casu'!$K$19:$O$19),(INDEX('07 Uspora casu'!$K26:$O26,MATCH(S$52,'07 Uspora casu'!$K$19:$O$19,1))/INDEX('07 Uspora casu'!$K26:$O26,MATCH(S$52,'07 Uspora casu'!$K$19:$O$19,1)-1))^(1/(INDEX('07 Uspora casu'!$K$19:$O$19,MATCH(S$52,'07 Uspora casu'!$K$19:$O$19,1))-INDEX('07 Uspora casu'!$K$19:$O$19,MATCH(S$52,'07 Uspora casu'!$K$19:$O$19,1)-1)))*R59,(INDEX('07 Uspora casu'!$K26:$O26,MATCH(S$52,'07 Uspora casu'!$K$19:$O$19,1)+1)/INDEX('07 Uspora casu'!$K26:$O26,MATCH(S$52,'07 Uspora casu'!$K$19:$O$19,1)))^(1/(INDEX('07 Uspora casu'!$K$19:$O$19,MATCH(S$52,'07 Uspora casu'!$K$19:$O$19,1)+1)-INDEX('07 Uspora casu'!$K$19:$O$19,MATCH(S$52,'07 Uspora casu'!$K$19:$O$19,1))))*R59))),IFERROR($E59/INDEX('07 Uspora casu'!$K26:$O26,MATCH(S$52,'07 Uspora casu'!$K$19:$O$19,0)),IF(S$52&lt;MIN('07 Uspora casu'!$K$19:$O$19),('07 Uspora casu'!$L26/'07 Uspora casu'!$K26)^(1/('07 Uspora casu'!$L$19-'07 Uspora casu'!$K$19))*T59,IF(S$52&gt;MAX('07 Uspora casu'!$K$19:$O$19),(INDEX('07 Uspora casu'!$K26:$O26,MATCH(S$52,'07 Uspora casu'!$K$19:$O$19,1)-1)/INDEX('07 Uspora casu'!$K26:$O26,MATCH(S$52,'07 Uspora casu'!$K$19:$O$19,1)))^(1/(INDEX('07 Uspora casu'!$K$19:$O$19,MATCH(S$52,'07 Uspora casu'!$K$19:$O$19,1))-INDEX('07 Uspora casu'!$K$19:$O$19,MATCH(S$52,'07 Uspora casu'!$K$19:$O$19,1)-1)))*R59,(INDEX('07 Uspora casu'!$K26:$O26,MATCH(S$52,'07 Uspora casu'!$K$19:$O$19,1))/INDEX('07 Uspora casu'!$K26:$O26,MATCH(S$52,'07 Uspora casu'!$K$19:$O$19,1)+1))^(1/(INDEX('07 Uspora casu'!$K$19:$O$19,MATCH(S$52,'07 Uspora casu'!$K$19:$O$19,1)+1)-INDEX('07 Uspora casu'!$K$19:$O$19,MATCH(S$52,'07 Uspora casu'!$K$19:$O$19,1))))*R59)))))</f>
        <v>1.6794961511546535E-2</v>
      </c>
      <c r="T59" s="48">
        <f>IF($E59="",0,IF('07 Uspora casu'!$D$2="Jazdný čas",IFERROR(INDEX('07 Uspora casu'!$K26:$O26,MATCH(T$52,'07 Uspora casu'!$K$19:$O$19,0))/60,IF(T$52&lt;MIN('07 Uspora casu'!$K$19:$O$19),('07 Uspora casu'!$K26/'07 Uspora casu'!$L26)^(1/('07 Uspora casu'!$L$19-'07 Uspora casu'!$K$19))*U59,IF(T$52&gt;MAX('07 Uspora casu'!$K$19:$O$19),(INDEX('07 Uspora casu'!$K26:$O26,MATCH(T$52,'07 Uspora casu'!$K$19:$O$19,1))/INDEX('07 Uspora casu'!$K26:$O26,MATCH(T$52,'07 Uspora casu'!$K$19:$O$19,1)-1))^(1/(INDEX('07 Uspora casu'!$K$19:$O$19,MATCH(T$52,'07 Uspora casu'!$K$19:$O$19,1))-INDEX('07 Uspora casu'!$K$19:$O$19,MATCH(T$52,'07 Uspora casu'!$K$19:$O$19,1)-1)))*S59,(INDEX('07 Uspora casu'!$K26:$O26,MATCH(T$52,'07 Uspora casu'!$K$19:$O$19,1)+1)/INDEX('07 Uspora casu'!$K26:$O26,MATCH(T$52,'07 Uspora casu'!$K$19:$O$19,1)))^(1/(INDEX('07 Uspora casu'!$K$19:$O$19,MATCH(T$52,'07 Uspora casu'!$K$19:$O$19,1)+1)-INDEX('07 Uspora casu'!$K$19:$O$19,MATCH(T$52,'07 Uspora casu'!$K$19:$O$19,1))))*S59))),IFERROR($E59/INDEX('07 Uspora casu'!$K26:$O26,MATCH(T$52,'07 Uspora casu'!$K$19:$O$19,0)),IF(T$52&lt;MIN('07 Uspora casu'!$K$19:$O$19),('07 Uspora casu'!$L26/'07 Uspora casu'!$K26)^(1/('07 Uspora casu'!$L$19-'07 Uspora casu'!$K$19))*U59,IF(T$52&gt;MAX('07 Uspora casu'!$K$19:$O$19),(INDEX('07 Uspora casu'!$K26:$O26,MATCH(T$52,'07 Uspora casu'!$K$19:$O$19,1)-1)/INDEX('07 Uspora casu'!$K26:$O26,MATCH(T$52,'07 Uspora casu'!$K$19:$O$19,1)))^(1/(INDEX('07 Uspora casu'!$K$19:$O$19,MATCH(T$52,'07 Uspora casu'!$K$19:$O$19,1))-INDEX('07 Uspora casu'!$K$19:$O$19,MATCH(T$52,'07 Uspora casu'!$K$19:$O$19,1)-1)))*S59,(INDEX('07 Uspora casu'!$K26:$O26,MATCH(T$52,'07 Uspora casu'!$K$19:$O$19,1))/INDEX('07 Uspora casu'!$K26:$O26,MATCH(T$52,'07 Uspora casu'!$K$19:$O$19,1)+1))^(1/(INDEX('07 Uspora casu'!$K$19:$O$19,MATCH(T$52,'07 Uspora casu'!$K$19:$O$19,1)+1)-INDEX('07 Uspora casu'!$K$19:$O$19,MATCH(T$52,'07 Uspora casu'!$K$19:$O$19,1))))*S59)))))</f>
        <v>1.6794961511546535E-2</v>
      </c>
      <c r="U59" s="48">
        <f>IF($E59="",0,IF('07 Uspora casu'!$D$2="Jazdný čas",IFERROR(INDEX('07 Uspora casu'!$K26:$O26,MATCH(U$52,'07 Uspora casu'!$K$19:$O$19,0))/60,IF(U$52&lt;MIN('07 Uspora casu'!$K$19:$O$19),('07 Uspora casu'!$K26/'07 Uspora casu'!$L26)^(1/('07 Uspora casu'!$L$19-'07 Uspora casu'!$K$19))*V59,IF(U$52&gt;MAX('07 Uspora casu'!$K$19:$O$19),(INDEX('07 Uspora casu'!$K26:$O26,MATCH(U$52,'07 Uspora casu'!$K$19:$O$19,1))/INDEX('07 Uspora casu'!$K26:$O26,MATCH(U$52,'07 Uspora casu'!$K$19:$O$19,1)-1))^(1/(INDEX('07 Uspora casu'!$K$19:$O$19,MATCH(U$52,'07 Uspora casu'!$K$19:$O$19,1))-INDEX('07 Uspora casu'!$K$19:$O$19,MATCH(U$52,'07 Uspora casu'!$K$19:$O$19,1)-1)))*T59,(INDEX('07 Uspora casu'!$K26:$O26,MATCH(U$52,'07 Uspora casu'!$K$19:$O$19,1)+1)/INDEX('07 Uspora casu'!$K26:$O26,MATCH(U$52,'07 Uspora casu'!$K$19:$O$19,1)))^(1/(INDEX('07 Uspora casu'!$K$19:$O$19,MATCH(U$52,'07 Uspora casu'!$K$19:$O$19,1)+1)-INDEX('07 Uspora casu'!$K$19:$O$19,MATCH(U$52,'07 Uspora casu'!$K$19:$O$19,1))))*T59))),IFERROR($E59/INDEX('07 Uspora casu'!$K26:$O26,MATCH(U$52,'07 Uspora casu'!$K$19:$O$19,0)),IF(U$52&lt;MIN('07 Uspora casu'!$K$19:$O$19),('07 Uspora casu'!$L26/'07 Uspora casu'!$K26)^(1/('07 Uspora casu'!$L$19-'07 Uspora casu'!$K$19))*V59,IF(U$52&gt;MAX('07 Uspora casu'!$K$19:$O$19),(INDEX('07 Uspora casu'!$K26:$O26,MATCH(U$52,'07 Uspora casu'!$K$19:$O$19,1)-1)/INDEX('07 Uspora casu'!$K26:$O26,MATCH(U$52,'07 Uspora casu'!$K$19:$O$19,1)))^(1/(INDEX('07 Uspora casu'!$K$19:$O$19,MATCH(U$52,'07 Uspora casu'!$K$19:$O$19,1))-INDEX('07 Uspora casu'!$K$19:$O$19,MATCH(U$52,'07 Uspora casu'!$K$19:$O$19,1)-1)))*T59,(INDEX('07 Uspora casu'!$K26:$O26,MATCH(U$52,'07 Uspora casu'!$K$19:$O$19,1))/INDEX('07 Uspora casu'!$K26:$O26,MATCH(U$52,'07 Uspora casu'!$K$19:$O$19,1)+1))^(1/(INDEX('07 Uspora casu'!$K$19:$O$19,MATCH(U$52,'07 Uspora casu'!$K$19:$O$19,1)+1)-INDEX('07 Uspora casu'!$K$19:$O$19,MATCH(U$52,'07 Uspora casu'!$K$19:$O$19,1))))*T59)))))</f>
        <v>1.6794961511546535E-2</v>
      </c>
      <c r="V59" s="48">
        <f>IF($E59="",0,IF('07 Uspora casu'!$D$2="Jazdný čas",IFERROR(INDEX('07 Uspora casu'!$K26:$O26,MATCH(V$52,'07 Uspora casu'!$K$19:$O$19,0))/60,IF(V$52&lt;MIN('07 Uspora casu'!$K$19:$O$19),('07 Uspora casu'!$K26/'07 Uspora casu'!$L26)^(1/('07 Uspora casu'!$L$19-'07 Uspora casu'!$K$19))*W59,IF(V$52&gt;MAX('07 Uspora casu'!$K$19:$O$19),(INDEX('07 Uspora casu'!$K26:$O26,MATCH(V$52,'07 Uspora casu'!$K$19:$O$19,1))/INDEX('07 Uspora casu'!$K26:$O26,MATCH(V$52,'07 Uspora casu'!$K$19:$O$19,1)-1))^(1/(INDEX('07 Uspora casu'!$K$19:$O$19,MATCH(V$52,'07 Uspora casu'!$K$19:$O$19,1))-INDEX('07 Uspora casu'!$K$19:$O$19,MATCH(V$52,'07 Uspora casu'!$K$19:$O$19,1)-1)))*U59,(INDEX('07 Uspora casu'!$K26:$O26,MATCH(V$52,'07 Uspora casu'!$K$19:$O$19,1)+1)/INDEX('07 Uspora casu'!$K26:$O26,MATCH(V$52,'07 Uspora casu'!$K$19:$O$19,1)))^(1/(INDEX('07 Uspora casu'!$K$19:$O$19,MATCH(V$52,'07 Uspora casu'!$K$19:$O$19,1)+1)-INDEX('07 Uspora casu'!$K$19:$O$19,MATCH(V$52,'07 Uspora casu'!$K$19:$O$19,1))))*U59))),IFERROR($E59/INDEX('07 Uspora casu'!$K26:$O26,MATCH(V$52,'07 Uspora casu'!$K$19:$O$19,0)),IF(V$52&lt;MIN('07 Uspora casu'!$K$19:$O$19),('07 Uspora casu'!$L26/'07 Uspora casu'!$K26)^(1/('07 Uspora casu'!$L$19-'07 Uspora casu'!$K$19))*W59,IF(V$52&gt;MAX('07 Uspora casu'!$K$19:$O$19),(INDEX('07 Uspora casu'!$K26:$O26,MATCH(V$52,'07 Uspora casu'!$K$19:$O$19,1)-1)/INDEX('07 Uspora casu'!$K26:$O26,MATCH(V$52,'07 Uspora casu'!$K$19:$O$19,1)))^(1/(INDEX('07 Uspora casu'!$K$19:$O$19,MATCH(V$52,'07 Uspora casu'!$K$19:$O$19,1))-INDEX('07 Uspora casu'!$K$19:$O$19,MATCH(V$52,'07 Uspora casu'!$K$19:$O$19,1)-1)))*U59,(INDEX('07 Uspora casu'!$K26:$O26,MATCH(V$52,'07 Uspora casu'!$K$19:$O$19,1))/INDEX('07 Uspora casu'!$K26:$O26,MATCH(V$52,'07 Uspora casu'!$K$19:$O$19,1)+1))^(1/(INDEX('07 Uspora casu'!$K$19:$O$19,MATCH(V$52,'07 Uspora casu'!$K$19:$O$19,1)+1)-INDEX('07 Uspora casu'!$K$19:$O$19,MATCH(V$52,'07 Uspora casu'!$K$19:$O$19,1))))*U59)))))</f>
        <v>1.6794961511546535E-2</v>
      </c>
      <c r="W59" s="48">
        <f>IF($E59="",0,IF('07 Uspora casu'!$D$2="Jazdný čas",IFERROR(INDEX('07 Uspora casu'!$K26:$O26,MATCH(W$52,'07 Uspora casu'!$K$19:$O$19,0))/60,IF(W$52&lt;MIN('07 Uspora casu'!$K$19:$O$19),('07 Uspora casu'!$K26/'07 Uspora casu'!$L26)^(1/('07 Uspora casu'!$L$19-'07 Uspora casu'!$K$19))*X59,IF(W$52&gt;MAX('07 Uspora casu'!$K$19:$O$19),(INDEX('07 Uspora casu'!$K26:$O26,MATCH(W$52,'07 Uspora casu'!$K$19:$O$19,1))/INDEX('07 Uspora casu'!$K26:$O26,MATCH(W$52,'07 Uspora casu'!$K$19:$O$19,1)-1))^(1/(INDEX('07 Uspora casu'!$K$19:$O$19,MATCH(W$52,'07 Uspora casu'!$K$19:$O$19,1))-INDEX('07 Uspora casu'!$K$19:$O$19,MATCH(W$52,'07 Uspora casu'!$K$19:$O$19,1)-1)))*V59,(INDEX('07 Uspora casu'!$K26:$O26,MATCH(W$52,'07 Uspora casu'!$K$19:$O$19,1)+1)/INDEX('07 Uspora casu'!$K26:$O26,MATCH(W$52,'07 Uspora casu'!$K$19:$O$19,1)))^(1/(INDEX('07 Uspora casu'!$K$19:$O$19,MATCH(W$52,'07 Uspora casu'!$K$19:$O$19,1)+1)-INDEX('07 Uspora casu'!$K$19:$O$19,MATCH(W$52,'07 Uspora casu'!$K$19:$O$19,1))))*V59))),IFERROR($E59/INDEX('07 Uspora casu'!$K26:$O26,MATCH(W$52,'07 Uspora casu'!$K$19:$O$19,0)),IF(W$52&lt;MIN('07 Uspora casu'!$K$19:$O$19),('07 Uspora casu'!$L26/'07 Uspora casu'!$K26)^(1/('07 Uspora casu'!$L$19-'07 Uspora casu'!$K$19))*X59,IF(W$52&gt;MAX('07 Uspora casu'!$K$19:$O$19),(INDEX('07 Uspora casu'!$K26:$O26,MATCH(W$52,'07 Uspora casu'!$K$19:$O$19,1)-1)/INDEX('07 Uspora casu'!$K26:$O26,MATCH(W$52,'07 Uspora casu'!$K$19:$O$19,1)))^(1/(INDEX('07 Uspora casu'!$K$19:$O$19,MATCH(W$52,'07 Uspora casu'!$K$19:$O$19,1))-INDEX('07 Uspora casu'!$K$19:$O$19,MATCH(W$52,'07 Uspora casu'!$K$19:$O$19,1)-1)))*V59,(INDEX('07 Uspora casu'!$K26:$O26,MATCH(W$52,'07 Uspora casu'!$K$19:$O$19,1))/INDEX('07 Uspora casu'!$K26:$O26,MATCH(W$52,'07 Uspora casu'!$K$19:$O$19,1)+1))^(1/(INDEX('07 Uspora casu'!$K$19:$O$19,MATCH(W$52,'07 Uspora casu'!$K$19:$O$19,1)+1)-INDEX('07 Uspora casu'!$K$19:$O$19,MATCH(W$52,'07 Uspora casu'!$K$19:$O$19,1))))*V59)))))</f>
        <v>1.6794961511546535E-2</v>
      </c>
      <c r="X59" s="48">
        <f>IF($E59="",0,IF('07 Uspora casu'!$D$2="Jazdný čas",IFERROR(INDEX('07 Uspora casu'!$K26:$O26,MATCH(X$52,'07 Uspora casu'!$K$19:$O$19,0))/60,IF(X$52&lt;MIN('07 Uspora casu'!$K$19:$O$19),('07 Uspora casu'!$K26/'07 Uspora casu'!$L26)^(1/('07 Uspora casu'!$L$19-'07 Uspora casu'!$K$19))*Y59,IF(X$52&gt;MAX('07 Uspora casu'!$K$19:$O$19),(INDEX('07 Uspora casu'!$K26:$O26,MATCH(X$52,'07 Uspora casu'!$K$19:$O$19,1))/INDEX('07 Uspora casu'!$K26:$O26,MATCH(X$52,'07 Uspora casu'!$K$19:$O$19,1)-1))^(1/(INDEX('07 Uspora casu'!$K$19:$O$19,MATCH(X$52,'07 Uspora casu'!$K$19:$O$19,1))-INDEX('07 Uspora casu'!$K$19:$O$19,MATCH(X$52,'07 Uspora casu'!$K$19:$O$19,1)-1)))*W59,(INDEX('07 Uspora casu'!$K26:$O26,MATCH(X$52,'07 Uspora casu'!$K$19:$O$19,1)+1)/INDEX('07 Uspora casu'!$K26:$O26,MATCH(X$52,'07 Uspora casu'!$K$19:$O$19,1)))^(1/(INDEX('07 Uspora casu'!$K$19:$O$19,MATCH(X$52,'07 Uspora casu'!$K$19:$O$19,1)+1)-INDEX('07 Uspora casu'!$K$19:$O$19,MATCH(X$52,'07 Uspora casu'!$K$19:$O$19,1))))*W59))),IFERROR($E59/INDEX('07 Uspora casu'!$K26:$O26,MATCH(X$52,'07 Uspora casu'!$K$19:$O$19,0)),IF(X$52&lt;MIN('07 Uspora casu'!$K$19:$O$19),('07 Uspora casu'!$L26/'07 Uspora casu'!$K26)^(1/('07 Uspora casu'!$L$19-'07 Uspora casu'!$K$19))*Y59,IF(X$52&gt;MAX('07 Uspora casu'!$K$19:$O$19),(INDEX('07 Uspora casu'!$K26:$O26,MATCH(X$52,'07 Uspora casu'!$K$19:$O$19,1)-1)/INDEX('07 Uspora casu'!$K26:$O26,MATCH(X$52,'07 Uspora casu'!$K$19:$O$19,1)))^(1/(INDEX('07 Uspora casu'!$K$19:$O$19,MATCH(X$52,'07 Uspora casu'!$K$19:$O$19,1))-INDEX('07 Uspora casu'!$K$19:$O$19,MATCH(X$52,'07 Uspora casu'!$K$19:$O$19,1)-1)))*W59,(INDEX('07 Uspora casu'!$K26:$O26,MATCH(X$52,'07 Uspora casu'!$K$19:$O$19,1))/INDEX('07 Uspora casu'!$K26:$O26,MATCH(X$52,'07 Uspora casu'!$K$19:$O$19,1)+1))^(1/(INDEX('07 Uspora casu'!$K$19:$O$19,MATCH(X$52,'07 Uspora casu'!$K$19:$O$19,1)+1)-INDEX('07 Uspora casu'!$K$19:$O$19,MATCH(X$52,'07 Uspora casu'!$K$19:$O$19,1))))*W59)))))</f>
        <v>1.6794961511546535E-2</v>
      </c>
      <c r="Y59" s="48">
        <f>IF($E59="",0,IF('07 Uspora casu'!$D$2="Jazdný čas",IFERROR(INDEX('07 Uspora casu'!$K26:$O26,MATCH(Y$52,'07 Uspora casu'!$K$19:$O$19,0))/60,IF(Y$52&lt;MIN('07 Uspora casu'!$K$19:$O$19),('07 Uspora casu'!$K26/'07 Uspora casu'!$L26)^(1/('07 Uspora casu'!$L$19-'07 Uspora casu'!$K$19))*Z59,IF(Y$52&gt;MAX('07 Uspora casu'!$K$19:$O$19),(INDEX('07 Uspora casu'!$K26:$O26,MATCH(Y$52,'07 Uspora casu'!$K$19:$O$19,1))/INDEX('07 Uspora casu'!$K26:$O26,MATCH(Y$52,'07 Uspora casu'!$K$19:$O$19,1)-1))^(1/(INDEX('07 Uspora casu'!$K$19:$O$19,MATCH(Y$52,'07 Uspora casu'!$K$19:$O$19,1))-INDEX('07 Uspora casu'!$K$19:$O$19,MATCH(Y$52,'07 Uspora casu'!$K$19:$O$19,1)-1)))*X59,(INDEX('07 Uspora casu'!$K26:$O26,MATCH(Y$52,'07 Uspora casu'!$K$19:$O$19,1)+1)/INDEX('07 Uspora casu'!$K26:$O26,MATCH(Y$52,'07 Uspora casu'!$K$19:$O$19,1)))^(1/(INDEX('07 Uspora casu'!$K$19:$O$19,MATCH(Y$52,'07 Uspora casu'!$K$19:$O$19,1)+1)-INDEX('07 Uspora casu'!$K$19:$O$19,MATCH(Y$52,'07 Uspora casu'!$K$19:$O$19,1))))*X59))),IFERROR($E59/INDEX('07 Uspora casu'!$K26:$O26,MATCH(Y$52,'07 Uspora casu'!$K$19:$O$19,0)),IF(Y$52&lt;MIN('07 Uspora casu'!$K$19:$O$19),('07 Uspora casu'!$L26/'07 Uspora casu'!$K26)^(1/('07 Uspora casu'!$L$19-'07 Uspora casu'!$K$19))*Z59,IF(Y$52&gt;MAX('07 Uspora casu'!$K$19:$O$19),(INDEX('07 Uspora casu'!$K26:$O26,MATCH(Y$52,'07 Uspora casu'!$K$19:$O$19,1)-1)/INDEX('07 Uspora casu'!$K26:$O26,MATCH(Y$52,'07 Uspora casu'!$K$19:$O$19,1)))^(1/(INDEX('07 Uspora casu'!$K$19:$O$19,MATCH(Y$52,'07 Uspora casu'!$K$19:$O$19,1))-INDEX('07 Uspora casu'!$K$19:$O$19,MATCH(Y$52,'07 Uspora casu'!$K$19:$O$19,1)-1)))*X59,(INDEX('07 Uspora casu'!$K26:$O26,MATCH(Y$52,'07 Uspora casu'!$K$19:$O$19,1))/INDEX('07 Uspora casu'!$K26:$O26,MATCH(Y$52,'07 Uspora casu'!$K$19:$O$19,1)+1))^(1/(INDEX('07 Uspora casu'!$K$19:$O$19,MATCH(Y$52,'07 Uspora casu'!$K$19:$O$19,1)+1)-INDEX('07 Uspora casu'!$K$19:$O$19,MATCH(Y$52,'07 Uspora casu'!$K$19:$O$19,1))))*X59)))))</f>
        <v>1.6794961511546535E-2</v>
      </c>
      <c r="Z59" s="48">
        <f>IF($E59="",0,IF('07 Uspora casu'!$D$2="Jazdný čas",IFERROR(INDEX('07 Uspora casu'!$K26:$O26,MATCH(Z$52,'07 Uspora casu'!$K$19:$O$19,0))/60,IF(Z$52&lt;MIN('07 Uspora casu'!$K$19:$O$19),('07 Uspora casu'!$K26/'07 Uspora casu'!$L26)^(1/('07 Uspora casu'!$L$19-'07 Uspora casu'!$K$19))*AA59,IF(Z$52&gt;MAX('07 Uspora casu'!$K$19:$O$19),(INDEX('07 Uspora casu'!$K26:$O26,MATCH(Z$52,'07 Uspora casu'!$K$19:$O$19,1))/INDEX('07 Uspora casu'!$K26:$O26,MATCH(Z$52,'07 Uspora casu'!$K$19:$O$19,1)-1))^(1/(INDEX('07 Uspora casu'!$K$19:$O$19,MATCH(Z$52,'07 Uspora casu'!$K$19:$O$19,1))-INDEX('07 Uspora casu'!$K$19:$O$19,MATCH(Z$52,'07 Uspora casu'!$K$19:$O$19,1)-1)))*Y59,(INDEX('07 Uspora casu'!$K26:$O26,MATCH(Z$52,'07 Uspora casu'!$K$19:$O$19,1)+1)/INDEX('07 Uspora casu'!$K26:$O26,MATCH(Z$52,'07 Uspora casu'!$K$19:$O$19,1)))^(1/(INDEX('07 Uspora casu'!$K$19:$O$19,MATCH(Z$52,'07 Uspora casu'!$K$19:$O$19,1)+1)-INDEX('07 Uspora casu'!$K$19:$O$19,MATCH(Z$52,'07 Uspora casu'!$K$19:$O$19,1))))*Y59))),IFERROR($E59/INDEX('07 Uspora casu'!$K26:$O26,MATCH(Z$52,'07 Uspora casu'!$K$19:$O$19,0)),IF(Z$52&lt;MIN('07 Uspora casu'!$K$19:$O$19),('07 Uspora casu'!$L26/'07 Uspora casu'!$K26)^(1/('07 Uspora casu'!$L$19-'07 Uspora casu'!$K$19))*AA59,IF(Z$52&gt;MAX('07 Uspora casu'!$K$19:$O$19),(INDEX('07 Uspora casu'!$K26:$O26,MATCH(Z$52,'07 Uspora casu'!$K$19:$O$19,1)-1)/INDEX('07 Uspora casu'!$K26:$O26,MATCH(Z$52,'07 Uspora casu'!$K$19:$O$19,1)))^(1/(INDEX('07 Uspora casu'!$K$19:$O$19,MATCH(Z$52,'07 Uspora casu'!$K$19:$O$19,1))-INDEX('07 Uspora casu'!$K$19:$O$19,MATCH(Z$52,'07 Uspora casu'!$K$19:$O$19,1)-1)))*Y59,(INDEX('07 Uspora casu'!$K26:$O26,MATCH(Z$52,'07 Uspora casu'!$K$19:$O$19,1))/INDEX('07 Uspora casu'!$K26:$O26,MATCH(Z$52,'07 Uspora casu'!$K$19:$O$19,1)+1))^(1/(INDEX('07 Uspora casu'!$K$19:$O$19,MATCH(Z$52,'07 Uspora casu'!$K$19:$O$19,1)+1)-INDEX('07 Uspora casu'!$K$19:$O$19,MATCH(Z$52,'07 Uspora casu'!$K$19:$O$19,1))))*Y59)))))</f>
        <v>1.6794961511546535E-2</v>
      </c>
      <c r="AA59" s="48">
        <f>IF($E59="",0,IF('07 Uspora casu'!$D$2="Jazdný čas",IFERROR(INDEX('07 Uspora casu'!$K26:$O26,MATCH(AA$52,'07 Uspora casu'!$K$19:$O$19,0))/60,IF(AA$52&lt;MIN('07 Uspora casu'!$K$19:$O$19),('07 Uspora casu'!$K26/'07 Uspora casu'!$L26)^(1/('07 Uspora casu'!$L$19-'07 Uspora casu'!$K$19))*AB59,IF(AA$52&gt;MAX('07 Uspora casu'!$K$19:$O$19),(INDEX('07 Uspora casu'!$K26:$O26,MATCH(AA$52,'07 Uspora casu'!$K$19:$O$19,1))/INDEX('07 Uspora casu'!$K26:$O26,MATCH(AA$52,'07 Uspora casu'!$K$19:$O$19,1)-1))^(1/(INDEX('07 Uspora casu'!$K$19:$O$19,MATCH(AA$52,'07 Uspora casu'!$K$19:$O$19,1))-INDEX('07 Uspora casu'!$K$19:$O$19,MATCH(AA$52,'07 Uspora casu'!$K$19:$O$19,1)-1)))*Z59,(INDEX('07 Uspora casu'!$K26:$O26,MATCH(AA$52,'07 Uspora casu'!$K$19:$O$19,1)+1)/INDEX('07 Uspora casu'!$K26:$O26,MATCH(AA$52,'07 Uspora casu'!$K$19:$O$19,1)))^(1/(INDEX('07 Uspora casu'!$K$19:$O$19,MATCH(AA$52,'07 Uspora casu'!$K$19:$O$19,1)+1)-INDEX('07 Uspora casu'!$K$19:$O$19,MATCH(AA$52,'07 Uspora casu'!$K$19:$O$19,1))))*Z59))),IFERROR($E59/INDEX('07 Uspora casu'!$K26:$O26,MATCH(AA$52,'07 Uspora casu'!$K$19:$O$19,0)),IF(AA$52&lt;MIN('07 Uspora casu'!$K$19:$O$19),('07 Uspora casu'!$L26/'07 Uspora casu'!$K26)^(1/('07 Uspora casu'!$L$19-'07 Uspora casu'!$K$19))*AB59,IF(AA$52&gt;MAX('07 Uspora casu'!$K$19:$O$19),(INDEX('07 Uspora casu'!$K26:$O26,MATCH(AA$52,'07 Uspora casu'!$K$19:$O$19,1)-1)/INDEX('07 Uspora casu'!$K26:$O26,MATCH(AA$52,'07 Uspora casu'!$K$19:$O$19,1)))^(1/(INDEX('07 Uspora casu'!$K$19:$O$19,MATCH(AA$52,'07 Uspora casu'!$K$19:$O$19,1))-INDEX('07 Uspora casu'!$K$19:$O$19,MATCH(AA$52,'07 Uspora casu'!$K$19:$O$19,1)-1)))*Z59,(INDEX('07 Uspora casu'!$K26:$O26,MATCH(AA$52,'07 Uspora casu'!$K$19:$O$19,1))/INDEX('07 Uspora casu'!$K26:$O26,MATCH(AA$52,'07 Uspora casu'!$K$19:$O$19,1)+1))^(1/(INDEX('07 Uspora casu'!$K$19:$O$19,MATCH(AA$52,'07 Uspora casu'!$K$19:$O$19,1)+1)-INDEX('07 Uspora casu'!$K$19:$O$19,MATCH(AA$52,'07 Uspora casu'!$K$19:$O$19,1))))*Z59)))))</f>
        <v>1.6794961511546535E-2</v>
      </c>
      <c r="AB59" s="48">
        <f>IF($E59="",0,IF('07 Uspora casu'!$D$2="Jazdný čas",IFERROR(INDEX('07 Uspora casu'!$K26:$O26,MATCH(AB$52,'07 Uspora casu'!$K$19:$O$19,0))/60,IF(AB$52&lt;MIN('07 Uspora casu'!$K$19:$O$19),('07 Uspora casu'!$K26/'07 Uspora casu'!$L26)^(1/('07 Uspora casu'!$L$19-'07 Uspora casu'!$K$19))*AC59,IF(AB$52&gt;MAX('07 Uspora casu'!$K$19:$O$19),(INDEX('07 Uspora casu'!$K26:$O26,MATCH(AB$52,'07 Uspora casu'!$K$19:$O$19,1))/INDEX('07 Uspora casu'!$K26:$O26,MATCH(AB$52,'07 Uspora casu'!$K$19:$O$19,1)-1))^(1/(INDEX('07 Uspora casu'!$K$19:$O$19,MATCH(AB$52,'07 Uspora casu'!$K$19:$O$19,1))-INDEX('07 Uspora casu'!$K$19:$O$19,MATCH(AB$52,'07 Uspora casu'!$K$19:$O$19,1)-1)))*AA59,(INDEX('07 Uspora casu'!$K26:$O26,MATCH(AB$52,'07 Uspora casu'!$K$19:$O$19,1)+1)/INDEX('07 Uspora casu'!$K26:$O26,MATCH(AB$52,'07 Uspora casu'!$K$19:$O$19,1)))^(1/(INDEX('07 Uspora casu'!$K$19:$O$19,MATCH(AB$52,'07 Uspora casu'!$K$19:$O$19,1)+1)-INDEX('07 Uspora casu'!$K$19:$O$19,MATCH(AB$52,'07 Uspora casu'!$K$19:$O$19,1))))*AA59))),IFERROR($E59/INDEX('07 Uspora casu'!$K26:$O26,MATCH(AB$52,'07 Uspora casu'!$K$19:$O$19,0)),IF(AB$52&lt;MIN('07 Uspora casu'!$K$19:$O$19),('07 Uspora casu'!$L26/'07 Uspora casu'!$K26)^(1/('07 Uspora casu'!$L$19-'07 Uspora casu'!$K$19))*AC59,IF(AB$52&gt;MAX('07 Uspora casu'!$K$19:$O$19),(INDEX('07 Uspora casu'!$K26:$O26,MATCH(AB$52,'07 Uspora casu'!$K$19:$O$19,1)-1)/INDEX('07 Uspora casu'!$K26:$O26,MATCH(AB$52,'07 Uspora casu'!$K$19:$O$19,1)))^(1/(INDEX('07 Uspora casu'!$K$19:$O$19,MATCH(AB$52,'07 Uspora casu'!$K$19:$O$19,1))-INDEX('07 Uspora casu'!$K$19:$O$19,MATCH(AB$52,'07 Uspora casu'!$K$19:$O$19,1)-1)))*AA59,(INDEX('07 Uspora casu'!$K26:$O26,MATCH(AB$52,'07 Uspora casu'!$K$19:$O$19,1))/INDEX('07 Uspora casu'!$K26:$O26,MATCH(AB$52,'07 Uspora casu'!$K$19:$O$19,1)+1))^(1/(INDEX('07 Uspora casu'!$K$19:$O$19,MATCH(AB$52,'07 Uspora casu'!$K$19:$O$19,1)+1)-INDEX('07 Uspora casu'!$K$19:$O$19,MATCH(AB$52,'07 Uspora casu'!$K$19:$O$19,1))))*AA59)))))</f>
        <v>1.679463507251849E-2</v>
      </c>
      <c r="AC59" s="48">
        <f>IF($E59="",0,IF('07 Uspora casu'!$D$2="Jazdný čas",IFERROR(INDEX('07 Uspora casu'!$K26:$O26,MATCH(AC$52,'07 Uspora casu'!$K$19:$O$19,0))/60,IF(AC$52&lt;MIN('07 Uspora casu'!$K$19:$O$19),('07 Uspora casu'!$K26/'07 Uspora casu'!$L26)^(1/('07 Uspora casu'!$L$19-'07 Uspora casu'!$K$19))*AD59,IF(AC$52&gt;MAX('07 Uspora casu'!$K$19:$O$19),(INDEX('07 Uspora casu'!$K26:$O26,MATCH(AC$52,'07 Uspora casu'!$K$19:$O$19,1))/INDEX('07 Uspora casu'!$K26:$O26,MATCH(AC$52,'07 Uspora casu'!$K$19:$O$19,1)-1))^(1/(INDEX('07 Uspora casu'!$K$19:$O$19,MATCH(AC$52,'07 Uspora casu'!$K$19:$O$19,1))-INDEX('07 Uspora casu'!$K$19:$O$19,MATCH(AC$52,'07 Uspora casu'!$K$19:$O$19,1)-1)))*AB59,(INDEX('07 Uspora casu'!$K26:$O26,MATCH(AC$52,'07 Uspora casu'!$K$19:$O$19,1)+1)/INDEX('07 Uspora casu'!$K26:$O26,MATCH(AC$52,'07 Uspora casu'!$K$19:$O$19,1)))^(1/(INDEX('07 Uspora casu'!$K$19:$O$19,MATCH(AC$52,'07 Uspora casu'!$K$19:$O$19,1)+1)-INDEX('07 Uspora casu'!$K$19:$O$19,MATCH(AC$52,'07 Uspora casu'!$K$19:$O$19,1))))*AB59))),IFERROR($E59/INDEX('07 Uspora casu'!$K26:$O26,MATCH(AC$52,'07 Uspora casu'!$K$19:$O$19,0)),IF(AC$52&lt;MIN('07 Uspora casu'!$K$19:$O$19),('07 Uspora casu'!$L26/'07 Uspora casu'!$K26)^(1/('07 Uspora casu'!$L$19-'07 Uspora casu'!$K$19))*AD59,IF(AC$52&gt;MAX('07 Uspora casu'!$K$19:$O$19),(INDEX('07 Uspora casu'!$K26:$O26,MATCH(AC$52,'07 Uspora casu'!$K$19:$O$19,1)-1)/INDEX('07 Uspora casu'!$K26:$O26,MATCH(AC$52,'07 Uspora casu'!$K$19:$O$19,1)))^(1/(INDEX('07 Uspora casu'!$K$19:$O$19,MATCH(AC$52,'07 Uspora casu'!$K$19:$O$19,1))-INDEX('07 Uspora casu'!$K$19:$O$19,MATCH(AC$52,'07 Uspora casu'!$K$19:$O$19,1)-1)))*AB59,(INDEX('07 Uspora casu'!$K26:$O26,MATCH(AC$52,'07 Uspora casu'!$K$19:$O$19,1))/INDEX('07 Uspora casu'!$K26:$O26,MATCH(AC$52,'07 Uspora casu'!$K$19:$O$19,1)+1))^(1/(INDEX('07 Uspora casu'!$K$19:$O$19,MATCH(AC$52,'07 Uspora casu'!$K$19:$O$19,1)+1)-INDEX('07 Uspora casu'!$K$19:$O$19,MATCH(AC$52,'07 Uspora casu'!$K$19:$O$19,1))))*AB59)))))</f>
        <v>1.6794308639835352E-2</v>
      </c>
      <c r="AD59" s="48">
        <f>IF($E59="",0,IF('07 Uspora casu'!$D$2="Jazdný čas",IFERROR(INDEX('07 Uspora casu'!$K26:$O26,MATCH(AD$52,'07 Uspora casu'!$K$19:$O$19,0))/60,IF(AD$52&lt;MIN('07 Uspora casu'!$K$19:$O$19),('07 Uspora casu'!$K26/'07 Uspora casu'!$L26)^(1/('07 Uspora casu'!$L$19-'07 Uspora casu'!$K$19))*AE59,IF(AD$52&gt;MAX('07 Uspora casu'!$K$19:$O$19),(INDEX('07 Uspora casu'!$K26:$O26,MATCH(AD$52,'07 Uspora casu'!$K$19:$O$19,1))/INDEX('07 Uspora casu'!$K26:$O26,MATCH(AD$52,'07 Uspora casu'!$K$19:$O$19,1)-1))^(1/(INDEX('07 Uspora casu'!$K$19:$O$19,MATCH(AD$52,'07 Uspora casu'!$K$19:$O$19,1))-INDEX('07 Uspora casu'!$K$19:$O$19,MATCH(AD$52,'07 Uspora casu'!$K$19:$O$19,1)-1)))*AC59,(INDEX('07 Uspora casu'!$K26:$O26,MATCH(AD$52,'07 Uspora casu'!$K$19:$O$19,1)+1)/INDEX('07 Uspora casu'!$K26:$O26,MATCH(AD$52,'07 Uspora casu'!$K$19:$O$19,1)))^(1/(INDEX('07 Uspora casu'!$K$19:$O$19,MATCH(AD$52,'07 Uspora casu'!$K$19:$O$19,1)+1)-INDEX('07 Uspora casu'!$K$19:$O$19,MATCH(AD$52,'07 Uspora casu'!$K$19:$O$19,1))))*AC59))),IFERROR($E59/INDEX('07 Uspora casu'!$K26:$O26,MATCH(AD$52,'07 Uspora casu'!$K$19:$O$19,0)),IF(AD$52&lt;MIN('07 Uspora casu'!$K$19:$O$19),('07 Uspora casu'!$L26/'07 Uspora casu'!$K26)^(1/('07 Uspora casu'!$L$19-'07 Uspora casu'!$K$19))*AE59,IF(AD$52&gt;MAX('07 Uspora casu'!$K$19:$O$19),(INDEX('07 Uspora casu'!$K26:$O26,MATCH(AD$52,'07 Uspora casu'!$K$19:$O$19,1)-1)/INDEX('07 Uspora casu'!$K26:$O26,MATCH(AD$52,'07 Uspora casu'!$K$19:$O$19,1)))^(1/(INDEX('07 Uspora casu'!$K$19:$O$19,MATCH(AD$52,'07 Uspora casu'!$K$19:$O$19,1))-INDEX('07 Uspora casu'!$K$19:$O$19,MATCH(AD$52,'07 Uspora casu'!$K$19:$O$19,1)-1)))*AC59,(INDEX('07 Uspora casu'!$K26:$O26,MATCH(AD$52,'07 Uspora casu'!$K$19:$O$19,1))/INDEX('07 Uspora casu'!$K26:$O26,MATCH(AD$52,'07 Uspora casu'!$K$19:$O$19,1)+1))^(1/(INDEX('07 Uspora casu'!$K$19:$O$19,MATCH(AD$52,'07 Uspora casu'!$K$19:$O$19,1)+1)-INDEX('07 Uspora casu'!$K$19:$O$19,MATCH(AD$52,'07 Uspora casu'!$K$19:$O$19,1))))*AC59)))))</f>
        <v>1.6793982213496997E-2</v>
      </c>
      <c r="AE59" s="48">
        <f>IF($E59="",0,IF('07 Uspora casu'!$D$2="Jazdný čas",IFERROR(INDEX('07 Uspora casu'!$K26:$O26,MATCH(AE$52,'07 Uspora casu'!$K$19:$O$19,0))/60,IF(AE$52&lt;MIN('07 Uspora casu'!$K$19:$O$19),('07 Uspora casu'!$K26/'07 Uspora casu'!$L26)^(1/('07 Uspora casu'!$L$19-'07 Uspora casu'!$K$19))*AF59,IF(AE$52&gt;MAX('07 Uspora casu'!$K$19:$O$19),(INDEX('07 Uspora casu'!$K26:$O26,MATCH(AE$52,'07 Uspora casu'!$K$19:$O$19,1))/INDEX('07 Uspora casu'!$K26:$O26,MATCH(AE$52,'07 Uspora casu'!$K$19:$O$19,1)-1))^(1/(INDEX('07 Uspora casu'!$K$19:$O$19,MATCH(AE$52,'07 Uspora casu'!$K$19:$O$19,1))-INDEX('07 Uspora casu'!$K$19:$O$19,MATCH(AE$52,'07 Uspora casu'!$K$19:$O$19,1)-1)))*AD59,(INDEX('07 Uspora casu'!$K26:$O26,MATCH(AE$52,'07 Uspora casu'!$K$19:$O$19,1)+1)/INDEX('07 Uspora casu'!$K26:$O26,MATCH(AE$52,'07 Uspora casu'!$K$19:$O$19,1)))^(1/(INDEX('07 Uspora casu'!$K$19:$O$19,MATCH(AE$52,'07 Uspora casu'!$K$19:$O$19,1)+1)-INDEX('07 Uspora casu'!$K$19:$O$19,MATCH(AE$52,'07 Uspora casu'!$K$19:$O$19,1))))*AD59))),IFERROR($E59/INDEX('07 Uspora casu'!$K26:$O26,MATCH(AE$52,'07 Uspora casu'!$K$19:$O$19,0)),IF(AE$52&lt;MIN('07 Uspora casu'!$K$19:$O$19),('07 Uspora casu'!$L26/'07 Uspora casu'!$K26)^(1/('07 Uspora casu'!$L$19-'07 Uspora casu'!$K$19))*AF59,IF(AE$52&gt;MAX('07 Uspora casu'!$K$19:$O$19),(INDEX('07 Uspora casu'!$K26:$O26,MATCH(AE$52,'07 Uspora casu'!$K$19:$O$19,1)-1)/INDEX('07 Uspora casu'!$K26:$O26,MATCH(AE$52,'07 Uspora casu'!$K$19:$O$19,1)))^(1/(INDEX('07 Uspora casu'!$K$19:$O$19,MATCH(AE$52,'07 Uspora casu'!$K$19:$O$19,1))-INDEX('07 Uspora casu'!$K$19:$O$19,MATCH(AE$52,'07 Uspora casu'!$K$19:$O$19,1)-1)))*AD59,(INDEX('07 Uspora casu'!$K26:$O26,MATCH(AE$52,'07 Uspora casu'!$K$19:$O$19,1))/INDEX('07 Uspora casu'!$K26:$O26,MATCH(AE$52,'07 Uspora casu'!$K$19:$O$19,1)+1))^(1/(INDEX('07 Uspora casu'!$K$19:$O$19,MATCH(AE$52,'07 Uspora casu'!$K$19:$O$19,1)+1)-INDEX('07 Uspora casu'!$K$19:$O$19,MATCH(AE$52,'07 Uspora casu'!$K$19:$O$19,1))))*AD59)))))</f>
        <v>1.6793655793503299E-2</v>
      </c>
      <c r="AF59" s="48">
        <f>IF($E59="",0,IF('07 Uspora casu'!$D$2="Jazdný čas",IFERROR(INDEX('07 Uspora casu'!$K26:$O26,MATCH(AF$52,'07 Uspora casu'!$K$19:$O$19,0))/60,IF(AF$52&lt;MIN('07 Uspora casu'!$K$19:$O$19),('07 Uspora casu'!$K26/'07 Uspora casu'!$L26)^(1/('07 Uspora casu'!$L$19-'07 Uspora casu'!$K$19))*AG59,IF(AF$52&gt;MAX('07 Uspora casu'!$K$19:$O$19),(INDEX('07 Uspora casu'!$K26:$O26,MATCH(AF$52,'07 Uspora casu'!$K$19:$O$19,1))/INDEX('07 Uspora casu'!$K26:$O26,MATCH(AF$52,'07 Uspora casu'!$K$19:$O$19,1)-1))^(1/(INDEX('07 Uspora casu'!$K$19:$O$19,MATCH(AF$52,'07 Uspora casu'!$K$19:$O$19,1))-INDEX('07 Uspora casu'!$K$19:$O$19,MATCH(AF$52,'07 Uspora casu'!$K$19:$O$19,1)-1)))*AE59,(INDEX('07 Uspora casu'!$K26:$O26,MATCH(AF$52,'07 Uspora casu'!$K$19:$O$19,1)+1)/INDEX('07 Uspora casu'!$K26:$O26,MATCH(AF$52,'07 Uspora casu'!$K$19:$O$19,1)))^(1/(INDEX('07 Uspora casu'!$K$19:$O$19,MATCH(AF$52,'07 Uspora casu'!$K$19:$O$19,1)+1)-INDEX('07 Uspora casu'!$K$19:$O$19,MATCH(AF$52,'07 Uspora casu'!$K$19:$O$19,1))))*AE59))),IFERROR($E59/INDEX('07 Uspora casu'!$K26:$O26,MATCH(AF$52,'07 Uspora casu'!$K$19:$O$19,0)),IF(AF$52&lt;MIN('07 Uspora casu'!$K$19:$O$19),('07 Uspora casu'!$L26/'07 Uspora casu'!$K26)^(1/('07 Uspora casu'!$L$19-'07 Uspora casu'!$K$19))*AG59,IF(AF$52&gt;MAX('07 Uspora casu'!$K$19:$O$19),(INDEX('07 Uspora casu'!$K26:$O26,MATCH(AF$52,'07 Uspora casu'!$K$19:$O$19,1)-1)/INDEX('07 Uspora casu'!$K26:$O26,MATCH(AF$52,'07 Uspora casu'!$K$19:$O$19,1)))^(1/(INDEX('07 Uspora casu'!$K$19:$O$19,MATCH(AF$52,'07 Uspora casu'!$K$19:$O$19,1))-INDEX('07 Uspora casu'!$K$19:$O$19,MATCH(AF$52,'07 Uspora casu'!$K$19:$O$19,1)-1)))*AE59,(INDEX('07 Uspora casu'!$K26:$O26,MATCH(AF$52,'07 Uspora casu'!$K$19:$O$19,1))/INDEX('07 Uspora casu'!$K26:$O26,MATCH(AF$52,'07 Uspora casu'!$K$19:$O$19,1)+1))^(1/(INDEX('07 Uspora casu'!$K$19:$O$19,MATCH(AF$52,'07 Uspora casu'!$K$19:$O$19,1)+1)-INDEX('07 Uspora casu'!$K$19:$O$19,MATCH(AF$52,'07 Uspora casu'!$K$19:$O$19,1))))*AE59)))))</f>
        <v>1.6793329379854137E-2</v>
      </c>
      <c r="AG59" s="48">
        <f>IF($E59="",0,IF('07 Uspora casu'!$D$2="Jazdný čas",IFERROR(INDEX('07 Uspora casu'!$K26:$O26,MATCH(AG$52,'07 Uspora casu'!$K$19:$O$19,0))/60,IF(AG$52&lt;MIN('07 Uspora casu'!$K$19:$O$19),('07 Uspora casu'!$K26/'07 Uspora casu'!$L26)^(1/('07 Uspora casu'!$L$19-'07 Uspora casu'!$K$19))*AH59,IF(AG$52&gt;MAX('07 Uspora casu'!$K$19:$O$19),(INDEX('07 Uspora casu'!$K26:$O26,MATCH(AG$52,'07 Uspora casu'!$K$19:$O$19,1))/INDEX('07 Uspora casu'!$K26:$O26,MATCH(AG$52,'07 Uspora casu'!$K$19:$O$19,1)-1))^(1/(INDEX('07 Uspora casu'!$K$19:$O$19,MATCH(AG$52,'07 Uspora casu'!$K$19:$O$19,1))-INDEX('07 Uspora casu'!$K$19:$O$19,MATCH(AG$52,'07 Uspora casu'!$K$19:$O$19,1)-1)))*AF59,(INDEX('07 Uspora casu'!$K26:$O26,MATCH(AG$52,'07 Uspora casu'!$K$19:$O$19,1)+1)/INDEX('07 Uspora casu'!$K26:$O26,MATCH(AG$52,'07 Uspora casu'!$K$19:$O$19,1)))^(1/(INDEX('07 Uspora casu'!$K$19:$O$19,MATCH(AG$52,'07 Uspora casu'!$K$19:$O$19,1)+1)-INDEX('07 Uspora casu'!$K$19:$O$19,MATCH(AG$52,'07 Uspora casu'!$K$19:$O$19,1))))*AF59))),IFERROR($E59/INDEX('07 Uspora casu'!$K26:$O26,MATCH(AG$52,'07 Uspora casu'!$K$19:$O$19,0)),IF(AG$52&lt;MIN('07 Uspora casu'!$K$19:$O$19),('07 Uspora casu'!$L26/'07 Uspora casu'!$K26)^(1/('07 Uspora casu'!$L$19-'07 Uspora casu'!$K$19))*AH59,IF(AG$52&gt;MAX('07 Uspora casu'!$K$19:$O$19),(INDEX('07 Uspora casu'!$K26:$O26,MATCH(AG$52,'07 Uspora casu'!$K$19:$O$19,1)-1)/INDEX('07 Uspora casu'!$K26:$O26,MATCH(AG$52,'07 Uspora casu'!$K$19:$O$19,1)))^(1/(INDEX('07 Uspora casu'!$K$19:$O$19,MATCH(AG$52,'07 Uspora casu'!$K$19:$O$19,1))-INDEX('07 Uspora casu'!$K$19:$O$19,MATCH(AG$52,'07 Uspora casu'!$K$19:$O$19,1)-1)))*AF59,(INDEX('07 Uspora casu'!$K26:$O26,MATCH(AG$52,'07 Uspora casu'!$K$19:$O$19,1))/INDEX('07 Uspora casu'!$K26:$O26,MATCH(AG$52,'07 Uspora casu'!$K$19:$O$19,1)+1))^(1/(INDEX('07 Uspora casu'!$K$19:$O$19,MATCH(AG$52,'07 Uspora casu'!$K$19:$O$19,1)+1)-INDEX('07 Uspora casu'!$K$19:$O$19,MATCH(AG$52,'07 Uspora casu'!$K$19:$O$19,1))))*AF59)))))</f>
        <v>1.6793002972549386E-2</v>
      </c>
      <c r="AH59" s="48">
        <f>IF($E59="",0,IF('07 Uspora casu'!$D$2="Jazdný čas",IFERROR(INDEX('07 Uspora casu'!$K26:$O26,MATCH(AH$52,'07 Uspora casu'!$K$19:$O$19,0))/60,IF(AH$52&lt;MIN('07 Uspora casu'!$K$19:$O$19),('07 Uspora casu'!$K26/'07 Uspora casu'!$L26)^(1/('07 Uspora casu'!$L$19-'07 Uspora casu'!$K$19))*AI59,IF(AH$52&gt;MAX('07 Uspora casu'!$K$19:$O$19),(INDEX('07 Uspora casu'!$K26:$O26,MATCH(AH$52,'07 Uspora casu'!$K$19:$O$19,1))/INDEX('07 Uspora casu'!$K26:$O26,MATCH(AH$52,'07 Uspora casu'!$K$19:$O$19,1)-1))^(1/(INDEX('07 Uspora casu'!$K$19:$O$19,MATCH(AH$52,'07 Uspora casu'!$K$19:$O$19,1))-INDEX('07 Uspora casu'!$K$19:$O$19,MATCH(AH$52,'07 Uspora casu'!$K$19:$O$19,1)-1)))*AG59,(INDEX('07 Uspora casu'!$K26:$O26,MATCH(AH$52,'07 Uspora casu'!$K$19:$O$19,1)+1)/INDEX('07 Uspora casu'!$K26:$O26,MATCH(AH$52,'07 Uspora casu'!$K$19:$O$19,1)))^(1/(INDEX('07 Uspora casu'!$K$19:$O$19,MATCH(AH$52,'07 Uspora casu'!$K$19:$O$19,1)+1)-INDEX('07 Uspora casu'!$K$19:$O$19,MATCH(AH$52,'07 Uspora casu'!$K$19:$O$19,1))))*AG59))),IFERROR($E59/INDEX('07 Uspora casu'!$K26:$O26,MATCH(AH$52,'07 Uspora casu'!$K$19:$O$19,0)),IF(AH$52&lt;MIN('07 Uspora casu'!$K$19:$O$19),('07 Uspora casu'!$L26/'07 Uspora casu'!$K26)^(1/('07 Uspora casu'!$L$19-'07 Uspora casu'!$K$19))*AI59,IF(AH$52&gt;MAX('07 Uspora casu'!$K$19:$O$19),(INDEX('07 Uspora casu'!$K26:$O26,MATCH(AH$52,'07 Uspora casu'!$K$19:$O$19,1)-1)/INDEX('07 Uspora casu'!$K26:$O26,MATCH(AH$52,'07 Uspora casu'!$K$19:$O$19,1)))^(1/(INDEX('07 Uspora casu'!$K$19:$O$19,MATCH(AH$52,'07 Uspora casu'!$K$19:$O$19,1))-INDEX('07 Uspora casu'!$K$19:$O$19,MATCH(AH$52,'07 Uspora casu'!$K$19:$O$19,1)-1)))*AG59,(INDEX('07 Uspora casu'!$K26:$O26,MATCH(AH$52,'07 Uspora casu'!$K$19:$O$19,1))/INDEX('07 Uspora casu'!$K26:$O26,MATCH(AH$52,'07 Uspora casu'!$K$19:$O$19,1)+1))^(1/(INDEX('07 Uspora casu'!$K$19:$O$19,MATCH(AH$52,'07 Uspora casu'!$K$19:$O$19,1)+1)-INDEX('07 Uspora casu'!$K$19:$O$19,MATCH(AH$52,'07 Uspora casu'!$K$19:$O$19,1))))*AG59)))))</f>
        <v>1.6792676571588925E-2</v>
      </c>
      <c r="AI59" s="48">
        <f>IF($E59="",0,IF('07 Uspora casu'!$D$2="Jazdný čas",IFERROR(INDEX('07 Uspora casu'!$K26:$O26,MATCH(AI$52,'07 Uspora casu'!$K$19:$O$19,0))/60,IF(AI$52&lt;MIN('07 Uspora casu'!$K$19:$O$19),('07 Uspora casu'!$K26/'07 Uspora casu'!$L26)^(1/('07 Uspora casu'!$L$19-'07 Uspora casu'!$K$19))*AJ59,IF(AI$52&gt;MAX('07 Uspora casu'!$K$19:$O$19),(INDEX('07 Uspora casu'!$K26:$O26,MATCH(AI$52,'07 Uspora casu'!$K$19:$O$19,1))/INDEX('07 Uspora casu'!$K26:$O26,MATCH(AI$52,'07 Uspora casu'!$K$19:$O$19,1)-1))^(1/(INDEX('07 Uspora casu'!$K$19:$O$19,MATCH(AI$52,'07 Uspora casu'!$K$19:$O$19,1))-INDEX('07 Uspora casu'!$K$19:$O$19,MATCH(AI$52,'07 Uspora casu'!$K$19:$O$19,1)-1)))*AH59,(INDEX('07 Uspora casu'!$K26:$O26,MATCH(AI$52,'07 Uspora casu'!$K$19:$O$19,1)+1)/INDEX('07 Uspora casu'!$K26:$O26,MATCH(AI$52,'07 Uspora casu'!$K$19:$O$19,1)))^(1/(INDEX('07 Uspora casu'!$K$19:$O$19,MATCH(AI$52,'07 Uspora casu'!$K$19:$O$19,1)+1)-INDEX('07 Uspora casu'!$K$19:$O$19,MATCH(AI$52,'07 Uspora casu'!$K$19:$O$19,1))))*AH59))),IFERROR($E59/INDEX('07 Uspora casu'!$K26:$O26,MATCH(AI$52,'07 Uspora casu'!$K$19:$O$19,0)),IF(AI$52&lt;MIN('07 Uspora casu'!$K$19:$O$19),('07 Uspora casu'!$L26/'07 Uspora casu'!$K26)^(1/('07 Uspora casu'!$L$19-'07 Uspora casu'!$K$19))*AJ59,IF(AI$52&gt;MAX('07 Uspora casu'!$K$19:$O$19),(INDEX('07 Uspora casu'!$K26:$O26,MATCH(AI$52,'07 Uspora casu'!$K$19:$O$19,1)-1)/INDEX('07 Uspora casu'!$K26:$O26,MATCH(AI$52,'07 Uspora casu'!$K$19:$O$19,1)))^(1/(INDEX('07 Uspora casu'!$K$19:$O$19,MATCH(AI$52,'07 Uspora casu'!$K$19:$O$19,1))-INDEX('07 Uspora casu'!$K$19:$O$19,MATCH(AI$52,'07 Uspora casu'!$K$19:$O$19,1)-1)))*AH59,(INDEX('07 Uspora casu'!$K26:$O26,MATCH(AI$52,'07 Uspora casu'!$K$19:$O$19,1))/INDEX('07 Uspora casu'!$K26:$O26,MATCH(AI$52,'07 Uspora casu'!$K$19:$O$19,1)+1))^(1/(INDEX('07 Uspora casu'!$K$19:$O$19,MATCH(AI$52,'07 Uspora casu'!$K$19:$O$19,1)+1)-INDEX('07 Uspora casu'!$K$19:$O$19,MATCH(AI$52,'07 Uspora casu'!$K$19:$O$19,1))))*AH59)))))</f>
        <v>1.6792350176972629E-2</v>
      </c>
      <c r="AJ59" s="48">
        <f>IF($E59="",0,IF('07 Uspora casu'!$D$2="Jazdný čas",IFERROR(INDEX('07 Uspora casu'!$K26:$O26,MATCH(AJ$52,'07 Uspora casu'!$K$19:$O$19,0))/60,IF(AJ$52&lt;MIN('07 Uspora casu'!$K$19:$O$19),('07 Uspora casu'!$K26/'07 Uspora casu'!$L26)^(1/('07 Uspora casu'!$L$19-'07 Uspora casu'!$K$19))*AK59,IF(AJ$52&gt;MAX('07 Uspora casu'!$K$19:$O$19),(INDEX('07 Uspora casu'!$K26:$O26,MATCH(AJ$52,'07 Uspora casu'!$K$19:$O$19,1))/INDEX('07 Uspora casu'!$K26:$O26,MATCH(AJ$52,'07 Uspora casu'!$K$19:$O$19,1)-1))^(1/(INDEX('07 Uspora casu'!$K$19:$O$19,MATCH(AJ$52,'07 Uspora casu'!$K$19:$O$19,1))-INDEX('07 Uspora casu'!$K$19:$O$19,MATCH(AJ$52,'07 Uspora casu'!$K$19:$O$19,1)-1)))*AI59,(INDEX('07 Uspora casu'!$K26:$O26,MATCH(AJ$52,'07 Uspora casu'!$K$19:$O$19,1)+1)/INDEX('07 Uspora casu'!$K26:$O26,MATCH(AJ$52,'07 Uspora casu'!$K$19:$O$19,1)))^(1/(INDEX('07 Uspora casu'!$K$19:$O$19,MATCH(AJ$52,'07 Uspora casu'!$K$19:$O$19,1)+1)-INDEX('07 Uspora casu'!$K$19:$O$19,MATCH(AJ$52,'07 Uspora casu'!$K$19:$O$19,1))))*AI59))),IFERROR($E59/INDEX('07 Uspora casu'!$K26:$O26,MATCH(AJ$52,'07 Uspora casu'!$K$19:$O$19,0)),IF(AJ$52&lt;MIN('07 Uspora casu'!$K$19:$O$19),('07 Uspora casu'!$L26/'07 Uspora casu'!$K26)^(1/('07 Uspora casu'!$L$19-'07 Uspora casu'!$K$19))*AK59,IF(AJ$52&gt;MAX('07 Uspora casu'!$K$19:$O$19),(INDEX('07 Uspora casu'!$K26:$O26,MATCH(AJ$52,'07 Uspora casu'!$K$19:$O$19,1)-1)/INDEX('07 Uspora casu'!$K26:$O26,MATCH(AJ$52,'07 Uspora casu'!$K$19:$O$19,1)))^(1/(INDEX('07 Uspora casu'!$K$19:$O$19,MATCH(AJ$52,'07 Uspora casu'!$K$19:$O$19,1))-INDEX('07 Uspora casu'!$K$19:$O$19,MATCH(AJ$52,'07 Uspora casu'!$K$19:$O$19,1)-1)))*AI59,(INDEX('07 Uspora casu'!$K26:$O26,MATCH(AJ$52,'07 Uspora casu'!$K$19:$O$19,1))/INDEX('07 Uspora casu'!$K26:$O26,MATCH(AJ$52,'07 Uspora casu'!$K$19:$O$19,1)+1))^(1/(INDEX('07 Uspora casu'!$K$19:$O$19,MATCH(AJ$52,'07 Uspora casu'!$K$19:$O$19,1)+1)-INDEX('07 Uspora casu'!$K$19:$O$19,MATCH(AJ$52,'07 Uspora casu'!$K$19:$O$19,1))))*AI59)))))</f>
        <v>1.6792023788700365E-2</v>
      </c>
      <c r="AK59" s="48">
        <f>IF($E59="",0,IF('07 Uspora casu'!$D$2="Jazdný čas",IFERROR(INDEX('07 Uspora casu'!$K26:$O26,MATCH(AK$52,'07 Uspora casu'!$K$19:$O$19,0))/60,IF(AK$52&lt;MIN('07 Uspora casu'!$K$19:$O$19),('07 Uspora casu'!$K26/'07 Uspora casu'!$L26)^(1/('07 Uspora casu'!$L$19-'07 Uspora casu'!$K$19))*AL59,IF(AK$52&gt;MAX('07 Uspora casu'!$K$19:$O$19),(INDEX('07 Uspora casu'!$K26:$O26,MATCH(AK$52,'07 Uspora casu'!$K$19:$O$19,1))/INDEX('07 Uspora casu'!$K26:$O26,MATCH(AK$52,'07 Uspora casu'!$K$19:$O$19,1)-1))^(1/(INDEX('07 Uspora casu'!$K$19:$O$19,MATCH(AK$52,'07 Uspora casu'!$K$19:$O$19,1))-INDEX('07 Uspora casu'!$K$19:$O$19,MATCH(AK$52,'07 Uspora casu'!$K$19:$O$19,1)-1)))*AJ59,(INDEX('07 Uspora casu'!$K26:$O26,MATCH(AK$52,'07 Uspora casu'!$K$19:$O$19,1)+1)/INDEX('07 Uspora casu'!$K26:$O26,MATCH(AK$52,'07 Uspora casu'!$K$19:$O$19,1)))^(1/(INDEX('07 Uspora casu'!$K$19:$O$19,MATCH(AK$52,'07 Uspora casu'!$K$19:$O$19,1)+1)-INDEX('07 Uspora casu'!$K$19:$O$19,MATCH(AK$52,'07 Uspora casu'!$K$19:$O$19,1))))*AJ59))),IFERROR($E59/INDEX('07 Uspora casu'!$K26:$O26,MATCH(AK$52,'07 Uspora casu'!$K$19:$O$19,0)),IF(AK$52&lt;MIN('07 Uspora casu'!$K$19:$O$19),('07 Uspora casu'!$L26/'07 Uspora casu'!$K26)^(1/('07 Uspora casu'!$L$19-'07 Uspora casu'!$K$19))*AL59,IF(AK$52&gt;MAX('07 Uspora casu'!$K$19:$O$19),(INDEX('07 Uspora casu'!$K26:$O26,MATCH(AK$52,'07 Uspora casu'!$K$19:$O$19,1)-1)/INDEX('07 Uspora casu'!$K26:$O26,MATCH(AK$52,'07 Uspora casu'!$K$19:$O$19,1)))^(1/(INDEX('07 Uspora casu'!$K$19:$O$19,MATCH(AK$52,'07 Uspora casu'!$K$19:$O$19,1))-INDEX('07 Uspora casu'!$K$19:$O$19,MATCH(AK$52,'07 Uspora casu'!$K$19:$O$19,1)-1)))*AJ59,(INDEX('07 Uspora casu'!$K26:$O26,MATCH(AK$52,'07 Uspora casu'!$K$19:$O$19,1))/INDEX('07 Uspora casu'!$K26:$O26,MATCH(AK$52,'07 Uspora casu'!$K$19:$O$19,1)+1))^(1/(INDEX('07 Uspora casu'!$K$19:$O$19,MATCH(AK$52,'07 Uspora casu'!$K$19:$O$19,1)+1)-INDEX('07 Uspora casu'!$K$19:$O$19,MATCH(AK$52,'07 Uspora casu'!$K$19:$O$19,1))))*AJ59)))))</f>
        <v>1.6791697406772027E-2</v>
      </c>
      <c r="AL59" s="48">
        <f>IF($E59="",0,IF('07 Uspora casu'!$D$2="Jazdný čas",IFERROR(INDEX('07 Uspora casu'!$K26:$O26,MATCH(AL$52,'07 Uspora casu'!$K$19:$O$19,0))/60,IF(AL$52&lt;MIN('07 Uspora casu'!$K$19:$O$19),('07 Uspora casu'!$K26/'07 Uspora casu'!$L26)^(1/('07 Uspora casu'!$L$19-'07 Uspora casu'!$K$19))*AM59,IF(AL$52&gt;MAX('07 Uspora casu'!$K$19:$O$19),(INDEX('07 Uspora casu'!$K26:$O26,MATCH(AL$52,'07 Uspora casu'!$K$19:$O$19,1))/INDEX('07 Uspora casu'!$K26:$O26,MATCH(AL$52,'07 Uspora casu'!$K$19:$O$19,1)-1))^(1/(INDEX('07 Uspora casu'!$K$19:$O$19,MATCH(AL$52,'07 Uspora casu'!$K$19:$O$19,1))-INDEX('07 Uspora casu'!$K$19:$O$19,MATCH(AL$52,'07 Uspora casu'!$K$19:$O$19,1)-1)))*AK59,(INDEX('07 Uspora casu'!$K26:$O26,MATCH(AL$52,'07 Uspora casu'!$K$19:$O$19,1)+1)/INDEX('07 Uspora casu'!$K26:$O26,MATCH(AL$52,'07 Uspora casu'!$K$19:$O$19,1)))^(1/(INDEX('07 Uspora casu'!$K$19:$O$19,MATCH(AL$52,'07 Uspora casu'!$K$19:$O$19,1)+1)-INDEX('07 Uspora casu'!$K$19:$O$19,MATCH(AL$52,'07 Uspora casu'!$K$19:$O$19,1))))*AK59))),IFERROR($E59/INDEX('07 Uspora casu'!$K26:$O26,MATCH(AL$52,'07 Uspora casu'!$K$19:$O$19,0)),IF(AL$52&lt;MIN('07 Uspora casu'!$K$19:$O$19),('07 Uspora casu'!$L26/'07 Uspora casu'!$K26)^(1/('07 Uspora casu'!$L$19-'07 Uspora casu'!$K$19))*AM59,IF(AL$52&gt;MAX('07 Uspora casu'!$K$19:$O$19),(INDEX('07 Uspora casu'!$K26:$O26,MATCH(AL$52,'07 Uspora casu'!$K$19:$O$19,1)-1)/INDEX('07 Uspora casu'!$K26:$O26,MATCH(AL$52,'07 Uspora casu'!$K$19:$O$19,1)))^(1/(INDEX('07 Uspora casu'!$K$19:$O$19,MATCH(AL$52,'07 Uspora casu'!$K$19:$O$19,1))-INDEX('07 Uspora casu'!$K$19:$O$19,MATCH(AL$52,'07 Uspora casu'!$K$19:$O$19,1)-1)))*AK59,(INDEX('07 Uspora casu'!$K26:$O26,MATCH(AL$52,'07 Uspora casu'!$K$19:$O$19,1))/INDEX('07 Uspora casu'!$K26:$O26,MATCH(AL$52,'07 Uspora casu'!$K$19:$O$19,1)+1))^(1/(INDEX('07 Uspora casu'!$K$19:$O$19,MATCH(AL$52,'07 Uspora casu'!$K$19:$O$19,1)+1)-INDEX('07 Uspora casu'!$K$19:$O$19,MATCH(AL$52,'07 Uspora casu'!$K$19:$O$19,1))))*AK59)))))</f>
        <v>1.6791371031187486E-2</v>
      </c>
      <c r="AM59" s="48">
        <f>IF($E59="",0,IF('07 Uspora casu'!$D$2="Jazdný čas",IFERROR(INDEX('07 Uspora casu'!$K26:$O26,MATCH(AM$52,'07 Uspora casu'!$K$19:$O$19,0))/60,IF(AM$52&lt;MIN('07 Uspora casu'!$K$19:$O$19),('07 Uspora casu'!$K26/'07 Uspora casu'!$L26)^(1/('07 Uspora casu'!$L$19-'07 Uspora casu'!$K$19))*AN59,IF(AM$52&gt;MAX('07 Uspora casu'!$K$19:$O$19),(INDEX('07 Uspora casu'!$K26:$O26,MATCH(AM$52,'07 Uspora casu'!$K$19:$O$19,1))/INDEX('07 Uspora casu'!$K26:$O26,MATCH(AM$52,'07 Uspora casu'!$K$19:$O$19,1)-1))^(1/(INDEX('07 Uspora casu'!$K$19:$O$19,MATCH(AM$52,'07 Uspora casu'!$K$19:$O$19,1))-INDEX('07 Uspora casu'!$K$19:$O$19,MATCH(AM$52,'07 Uspora casu'!$K$19:$O$19,1)-1)))*AL59,(INDEX('07 Uspora casu'!$K26:$O26,MATCH(AM$52,'07 Uspora casu'!$K$19:$O$19,1)+1)/INDEX('07 Uspora casu'!$K26:$O26,MATCH(AM$52,'07 Uspora casu'!$K$19:$O$19,1)))^(1/(INDEX('07 Uspora casu'!$K$19:$O$19,MATCH(AM$52,'07 Uspora casu'!$K$19:$O$19,1)+1)-INDEX('07 Uspora casu'!$K$19:$O$19,MATCH(AM$52,'07 Uspora casu'!$K$19:$O$19,1))))*AL59))),IFERROR($E59/INDEX('07 Uspora casu'!$K26:$O26,MATCH(AM$52,'07 Uspora casu'!$K$19:$O$19,0)),IF(AM$52&lt;MIN('07 Uspora casu'!$K$19:$O$19),('07 Uspora casu'!$L26/'07 Uspora casu'!$K26)^(1/('07 Uspora casu'!$L$19-'07 Uspora casu'!$K$19))*AN59,IF(AM$52&gt;MAX('07 Uspora casu'!$K$19:$O$19),(INDEX('07 Uspora casu'!$K26:$O26,MATCH(AM$52,'07 Uspora casu'!$K$19:$O$19,1)-1)/INDEX('07 Uspora casu'!$K26:$O26,MATCH(AM$52,'07 Uspora casu'!$K$19:$O$19,1)))^(1/(INDEX('07 Uspora casu'!$K$19:$O$19,MATCH(AM$52,'07 Uspora casu'!$K$19:$O$19,1))-INDEX('07 Uspora casu'!$K$19:$O$19,MATCH(AM$52,'07 Uspora casu'!$K$19:$O$19,1)-1)))*AL59,(INDEX('07 Uspora casu'!$K26:$O26,MATCH(AM$52,'07 Uspora casu'!$K$19:$O$19,1))/INDEX('07 Uspora casu'!$K26:$O26,MATCH(AM$52,'07 Uspora casu'!$K$19:$O$19,1)+1))^(1/(INDEX('07 Uspora casu'!$K$19:$O$19,MATCH(AM$52,'07 Uspora casu'!$K$19:$O$19,1)+1)-INDEX('07 Uspora casu'!$K$19:$O$19,MATCH(AM$52,'07 Uspora casu'!$K$19:$O$19,1))))*AL59)))))</f>
        <v>1.6791044661946617E-2</v>
      </c>
      <c r="AN59" s="48">
        <f>IF($E59="",0,IF('07 Uspora casu'!$D$2="Jazdný čas",IFERROR(INDEX('07 Uspora casu'!$K26:$O26,MATCH(AN$52,'07 Uspora casu'!$K$19:$O$19,0))/60,IF(AN$52&lt;MIN('07 Uspora casu'!$K$19:$O$19),('07 Uspora casu'!$K26/'07 Uspora casu'!$L26)^(1/('07 Uspora casu'!$L$19-'07 Uspora casu'!$K$19))*AO59,IF(AN$52&gt;MAX('07 Uspora casu'!$K$19:$O$19),(INDEX('07 Uspora casu'!$K26:$O26,MATCH(AN$52,'07 Uspora casu'!$K$19:$O$19,1))/INDEX('07 Uspora casu'!$K26:$O26,MATCH(AN$52,'07 Uspora casu'!$K$19:$O$19,1)-1))^(1/(INDEX('07 Uspora casu'!$K$19:$O$19,MATCH(AN$52,'07 Uspora casu'!$K$19:$O$19,1))-INDEX('07 Uspora casu'!$K$19:$O$19,MATCH(AN$52,'07 Uspora casu'!$K$19:$O$19,1)-1)))*AM59,(INDEX('07 Uspora casu'!$K26:$O26,MATCH(AN$52,'07 Uspora casu'!$K$19:$O$19,1)+1)/INDEX('07 Uspora casu'!$K26:$O26,MATCH(AN$52,'07 Uspora casu'!$K$19:$O$19,1)))^(1/(INDEX('07 Uspora casu'!$K$19:$O$19,MATCH(AN$52,'07 Uspora casu'!$K$19:$O$19,1)+1)-INDEX('07 Uspora casu'!$K$19:$O$19,MATCH(AN$52,'07 Uspora casu'!$K$19:$O$19,1))))*AM59))),IFERROR($E59/INDEX('07 Uspora casu'!$K26:$O26,MATCH(AN$52,'07 Uspora casu'!$K$19:$O$19,0)),IF(AN$52&lt;MIN('07 Uspora casu'!$K$19:$O$19),('07 Uspora casu'!$L26/'07 Uspora casu'!$K26)^(1/('07 Uspora casu'!$L$19-'07 Uspora casu'!$K$19))*AO59,IF(AN$52&gt;MAX('07 Uspora casu'!$K$19:$O$19),(INDEX('07 Uspora casu'!$K26:$O26,MATCH(AN$52,'07 Uspora casu'!$K$19:$O$19,1)-1)/INDEX('07 Uspora casu'!$K26:$O26,MATCH(AN$52,'07 Uspora casu'!$K$19:$O$19,1)))^(1/(INDEX('07 Uspora casu'!$K$19:$O$19,MATCH(AN$52,'07 Uspora casu'!$K$19:$O$19,1))-INDEX('07 Uspora casu'!$K$19:$O$19,MATCH(AN$52,'07 Uspora casu'!$K$19:$O$19,1)-1)))*AM59,(INDEX('07 Uspora casu'!$K26:$O26,MATCH(AN$52,'07 Uspora casu'!$K$19:$O$19,1))/INDEX('07 Uspora casu'!$K26:$O26,MATCH(AN$52,'07 Uspora casu'!$K$19:$O$19,1)+1))^(1/(INDEX('07 Uspora casu'!$K$19:$O$19,MATCH(AN$52,'07 Uspora casu'!$K$19:$O$19,1)+1)-INDEX('07 Uspora casu'!$K$19:$O$19,MATCH(AN$52,'07 Uspora casu'!$K$19:$O$19,1))))*AM59)))))</f>
        <v>1.6790718299049295E-2</v>
      </c>
      <c r="AO59" s="48">
        <f>IF($E59="",0,IF('07 Uspora casu'!$D$2="Jazdný čas",IFERROR(INDEX('07 Uspora casu'!$K26:$O26,MATCH(AO$52,'07 Uspora casu'!$K$19:$O$19,0))/60,IF(AO$52&lt;MIN('07 Uspora casu'!$K$19:$O$19),('07 Uspora casu'!$K26/'07 Uspora casu'!$L26)^(1/('07 Uspora casu'!$L$19-'07 Uspora casu'!$K$19))*AP59,IF(AO$52&gt;MAX('07 Uspora casu'!$K$19:$O$19),(INDEX('07 Uspora casu'!$K26:$O26,MATCH(AO$52,'07 Uspora casu'!$K$19:$O$19,1))/INDEX('07 Uspora casu'!$K26:$O26,MATCH(AO$52,'07 Uspora casu'!$K$19:$O$19,1)-1))^(1/(INDEX('07 Uspora casu'!$K$19:$O$19,MATCH(AO$52,'07 Uspora casu'!$K$19:$O$19,1))-INDEX('07 Uspora casu'!$K$19:$O$19,MATCH(AO$52,'07 Uspora casu'!$K$19:$O$19,1)-1)))*AN59,(INDEX('07 Uspora casu'!$K26:$O26,MATCH(AO$52,'07 Uspora casu'!$K$19:$O$19,1)+1)/INDEX('07 Uspora casu'!$K26:$O26,MATCH(AO$52,'07 Uspora casu'!$K$19:$O$19,1)))^(1/(INDEX('07 Uspora casu'!$K$19:$O$19,MATCH(AO$52,'07 Uspora casu'!$K$19:$O$19,1)+1)-INDEX('07 Uspora casu'!$K$19:$O$19,MATCH(AO$52,'07 Uspora casu'!$K$19:$O$19,1))))*AN59))),IFERROR($E59/INDEX('07 Uspora casu'!$K26:$O26,MATCH(AO$52,'07 Uspora casu'!$K$19:$O$19,0)),IF(AO$52&lt;MIN('07 Uspora casu'!$K$19:$O$19),('07 Uspora casu'!$L26/'07 Uspora casu'!$K26)^(1/('07 Uspora casu'!$L$19-'07 Uspora casu'!$K$19))*AP59,IF(AO$52&gt;MAX('07 Uspora casu'!$K$19:$O$19),(INDEX('07 Uspora casu'!$K26:$O26,MATCH(AO$52,'07 Uspora casu'!$K$19:$O$19,1)-1)/INDEX('07 Uspora casu'!$K26:$O26,MATCH(AO$52,'07 Uspora casu'!$K$19:$O$19,1)))^(1/(INDEX('07 Uspora casu'!$K$19:$O$19,MATCH(AO$52,'07 Uspora casu'!$K$19:$O$19,1))-INDEX('07 Uspora casu'!$K$19:$O$19,MATCH(AO$52,'07 Uspora casu'!$K$19:$O$19,1)-1)))*AN59,(INDEX('07 Uspora casu'!$K26:$O26,MATCH(AO$52,'07 Uspora casu'!$K$19:$O$19,1))/INDEX('07 Uspora casu'!$K26:$O26,MATCH(AO$52,'07 Uspora casu'!$K$19:$O$19,1)+1))^(1/(INDEX('07 Uspora casu'!$K$19:$O$19,MATCH(AO$52,'07 Uspora casu'!$K$19:$O$19,1)+1)-INDEX('07 Uspora casu'!$K$19:$O$19,MATCH(AO$52,'07 Uspora casu'!$K$19:$O$19,1))))*AN59)))))</f>
        <v>1.6790391942495399E-2</v>
      </c>
      <c r="AP59" s="48">
        <f>IF($E59="",0,IF('07 Uspora casu'!$D$2="Jazdný čas",IFERROR(INDEX('07 Uspora casu'!$K26:$O26,MATCH(AP$52,'07 Uspora casu'!$K$19:$O$19,0))/60,IF(AP$52&lt;MIN('07 Uspora casu'!$K$19:$O$19),('07 Uspora casu'!$K26/'07 Uspora casu'!$L26)^(1/('07 Uspora casu'!$L$19-'07 Uspora casu'!$K$19))*AQ59,IF(AP$52&gt;MAX('07 Uspora casu'!$K$19:$O$19),(INDEX('07 Uspora casu'!$K26:$O26,MATCH(AP$52,'07 Uspora casu'!$K$19:$O$19,1))/INDEX('07 Uspora casu'!$K26:$O26,MATCH(AP$52,'07 Uspora casu'!$K$19:$O$19,1)-1))^(1/(INDEX('07 Uspora casu'!$K$19:$O$19,MATCH(AP$52,'07 Uspora casu'!$K$19:$O$19,1))-INDEX('07 Uspora casu'!$K$19:$O$19,MATCH(AP$52,'07 Uspora casu'!$K$19:$O$19,1)-1)))*AO59,(INDEX('07 Uspora casu'!$K26:$O26,MATCH(AP$52,'07 Uspora casu'!$K$19:$O$19,1)+1)/INDEX('07 Uspora casu'!$K26:$O26,MATCH(AP$52,'07 Uspora casu'!$K$19:$O$19,1)))^(1/(INDEX('07 Uspora casu'!$K$19:$O$19,MATCH(AP$52,'07 Uspora casu'!$K$19:$O$19,1)+1)-INDEX('07 Uspora casu'!$K$19:$O$19,MATCH(AP$52,'07 Uspora casu'!$K$19:$O$19,1))))*AO59))),IFERROR($E59/INDEX('07 Uspora casu'!$K26:$O26,MATCH(AP$52,'07 Uspora casu'!$K$19:$O$19,0)),IF(AP$52&lt;MIN('07 Uspora casu'!$K$19:$O$19),('07 Uspora casu'!$L26/'07 Uspora casu'!$K26)^(1/('07 Uspora casu'!$L$19-'07 Uspora casu'!$K$19))*AQ59,IF(AP$52&gt;MAX('07 Uspora casu'!$K$19:$O$19),(INDEX('07 Uspora casu'!$K26:$O26,MATCH(AP$52,'07 Uspora casu'!$K$19:$O$19,1)-1)/INDEX('07 Uspora casu'!$K26:$O26,MATCH(AP$52,'07 Uspora casu'!$K$19:$O$19,1)))^(1/(INDEX('07 Uspora casu'!$K$19:$O$19,MATCH(AP$52,'07 Uspora casu'!$K$19:$O$19,1))-INDEX('07 Uspora casu'!$K$19:$O$19,MATCH(AP$52,'07 Uspora casu'!$K$19:$O$19,1)-1)))*AO59,(INDEX('07 Uspora casu'!$K26:$O26,MATCH(AP$52,'07 Uspora casu'!$K$19:$O$19,1))/INDEX('07 Uspora casu'!$K26:$O26,MATCH(AP$52,'07 Uspora casu'!$K$19:$O$19,1)+1))^(1/(INDEX('07 Uspora casu'!$K$19:$O$19,MATCH(AP$52,'07 Uspora casu'!$K$19:$O$19,1)+1)-INDEX('07 Uspora casu'!$K$19:$O$19,MATCH(AP$52,'07 Uspora casu'!$K$19:$O$19,1))))*AO59)))))</f>
        <v>1.6790065592284808E-2</v>
      </c>
      <c r="AQ59" s="48">
        <f>IF($E59="",0,IF('07 Uspora casu'!$D$2="Jazdný čas",IFERROR(INDEX('07 Uspora casu'!$K26:$O26,MATCH(AQ$52,'07 Uspora casu'!$K$19:$O$19,0))/60,IF(AQ$52&lt;MIN('07 Uspora casu'!$K$19:$O$19),('07 Uspora casu'!$K26/'07 Uspora casu'!$L26)^(1/('07 Uspora casu'!$L$19-'07 Uspora casu'!$K$19))*AR59,IF(AQ$52&gt;MAX('07 Uspora casu'!$K$19:$O$19),(INDEX('07 Uspora casu'!$K26:$O26,MATCH(AQ$52,'07 Uspora casu'!$K$19:$O$19,1))/INDEX('07 Uspora casu'!$K26:$O26,MATCH(AQ$52,'07 Uspora casu'!$K$19:$O$19,1)-1))^(1/(INDEX('07 Uspora casu'!$K$19:$O$19,MATCH(AQ$52,'07 Uspora casu'!$K$19:$O$19,1))-INDEX('07 Uspora casu'!$K$19:$O$19,MATCH(AQ$52,'07 Uspora casu'!$K$19:$O$19,1)-1)))*AP59,(INDEX('07 Uspora casu'!$K26:$O26,MATCH(AQ$52,'07 Uspora casu'!$K$19:$O$19,1)+1)/INDEX('07 Uspora casu'!$K26:$O26,MATCH(AQ$52,'07 Uspora casu'!$K$19:$O$19,1)))^(1/(INDEX('07 Uspora casu'!$K$19:$O$19,MATCH(AQ$52,'07 Uspora casu'!$K$19:$O$19,1)+1)-INDEX('07 Uspora casu'!$K$19:$O$19,MATCH(AQ$52,'07 Uspora casu'!$K$19:$O$19,1))))*AP59))),IFERROR($E59/INDEX('07 Uspora casu'!$K26:$O26,MATCH(AQ$52,'07 Uspora casu'!$K$19:$O$19,0)),IF(AQ$52&lt;MIN('07 Uspora casu'!$K$19:$O$19),('07 Uspora casu'!$L26/'07 Uspora casu'!$K26)^(1/('07 Uspora casu'!$L$19-'07 Uspora casu'!$K$19))*AR59,IF(AQ$52&gt;MAX('07 Uspora casu'!$K$19:$O$19),(INDEX('07 Uspora casu'!$K26:$O26,MATCH(AQ$52,'07 Uspora casu'!$K$19:$O$19,1)-1)/INDEX('07 Uspora casu'!$K26:$O26,MATCH(AQ$52,'07 Uspora casu'!$K$19:$O$19,1)))^(1/(INDEX('07 Uspora casu'!$K$19:$O$19,MATCH(AQ$52,'07 Uspora casu'!$K$19:$O$19,1))-INDEX('07 Uspora casu'!$K$19:$O$19,MATCH(AQ$52,'07 Uspora casu'!$K$19:$O$19,1)-1)))*AP59,(INDEX('07 Uspora casu'!$K26:$O26,MATCH(AQ$52,'07 Uspora casu'!$K$19:$O$19,1))/INDEX('07 Uspora casu'!$K26:$O26,MATCH(AQ$52,'07 Uspora casu'!$K$19:$O$19,1)+1))^(1/(INDEX('07 Uspora casu'!$K$19:$O$19,MATCH(AQ$52,'07 Uspora casu'!$K$19:$O$19,1)+1)-INDEX('07 Uspora casu'!$K$19:$O$19,MATCH(AQ$52,'07 Uspora casu'!$K$19:$O$19,1))))*AP59)))))</f>
        <v>1.6789739248417396E-2</v>
      </c>
      <c r="AR59" s="48">
        <f>IF($E59="",0,IF('07 Uspora casu'!$D$2="Jazdný čas",IFERROR(INDEX('07 Uspora casu'!$K26:$O26,MATCH(AR$52,'07 Uspora casu'!$K$19:$O$19,0))/60,IF(AR$52&lt;MIN('07 Uspora casu'!$K$19:$O$19),('07 Uspora casu'!$K26/'07 Uspora casu'!$L26)^(1/('07 Uspora casu'!$L$19-'07 Uspora casu'!$K$19))*AS59,IF(AR$52&gt;MAX('07 Uspora casu'!$K$19:$O$19),(INDEX('07 Uspora casu'!$K26:$O26,MATCH(AR$52,'07 Uspora casu'!$K$19:$O$19,1))/INDEX('07 Uspora casu'!$K26:$O26,MATCH(AR$52,'07 Uspora casu'!$K$19:$O$19,1)-1))^(1/(INDEX('07 Uspora casu'!$K$19:$O$19,MATCH(AR$52,'07 Uspora casu'!$K$19:$O$19,1))-INDEX('07 Uspora casu'!$K$19:$O$19,MATCH(AR$52,'07 Uspora casu'!$K$19:$O$19,1)-1)))*AQ59,(INDEX('07 Uspora casu'!$K26:$O26,MATCH(AR$52,'07 Uspora casu'!$K$19:$O$19,1)+1)/INDEX('07 Uspora casu'!$K26:$O26,MATCH(AR$52,'07 Uspora casu'!$K$19:$O$19,1)))^(1/(INDEX('07 Uspora casu'!$K$19:$O$19,MATCH(AR$52,'07 Uspora casu'!$K$19:$O$19,1)+1)-INDEX('07 Uspora casu'!$K$19:$O$19,MATCH(AR$52,'07 Uspora casu'!$K$19:$O$19,1))))*AQ59))),IFERROR($E59/INDEX('07 Uspora casu'!$K26:$O26,MATCH(AR$52,'07 Uspora casu'!$K$19:$O$19,0)),IF(AR$52&lt;MIN('07 Uspora casu'!$K$19:$O$19),('07 Uspora casu'!$L26/'07 Uspora casu'!$K26)^(1/('07 Uspora casu'!$L$19-'07 Uspora casu'!$K$19))*AS59,IF(AR$52&gt;MAX('07 Uspora casu'!$K$19:$O$19),(INDEX('07 Uspora casu'!$K26:$O26,MATCH(AR$52,'07 Uspora casu'!$K$19:$O$19,1)-1)/INDEX('07 Uspora casu'!$K26:$O26,MATCH(AR$52,'07 Uspora casu'!$K$19:$O$19,1)))^(1/(INDEX('07 Uspora casu'!$K$19:$O$19,MATCH(AR$52,'07 Uspora casu'!$K$19:$O$19,1))-INDEX('07 Uspora casu'!$K$19:$O$19,MATCH(AR$52,'07 Uspora casu'!$K$19:$O$19,1)-1)))*AQ59,(INDEX('07 Uspora casu'!$K26:$O26,MATCH(AR$52,'07 Uspora casu'!$K$19:$O$19,1))/INDEX('07 Uspora casu'!$K26:$O26,MATCH(AR$52,'07 Uspora casu'!$K$19:$O$19,1)+1))^(1/(INDEX('07 Uspora casu'!$K$19:$O$19,MATCH(AR$52,'07 Uspora casu'!$K$19:$O$19,1)+1)-INDEX('07 Uspora casu'!$K$19:$O$19,MATCH(AR$52,'07 Uspora casu'!$K$19:$O$19,1))))*AQ59)))))</f>
        <v>1.6789412910893038E-2</v>
      </c>
      <c r="AS59" s="48">
        <f>IF($E59="",0,IF('07 Uspora casu'!$D$2="Jazdný čas",IFERROR(INDEX('07 Uspora casu'!$K26:$O26,MATCH(AS$52,'07 Uspora casu'!$K$19:$O$19,0))/60,IF(AS$52&lt;MIN('07 Uspora casu'!$K$19:$O$19),('07 Uspora casu'!$K26/'07 Uspora casu'!$L26)^(1/('07 Uspora casu'!$L$19-'07 Uspora casu'!$K$19))*AT59,IF(AS$52&gt;MAX('07 Uspora casu'!$K$19:$O$19),(INDEX('07 Uspora casu'!$K26:$O26,MATCH(AS$52,'07 Uspora casu'!$K$19:$O$19,1))/INDEX('07 Uspora casu'!$K26:$O26,MATCH(AS$52,'07 Uspora casu'!$K$19:$O$19,1)-1))^(1/(INDEX('07 Uspora casu'!$K$19:$O$19,MATCH(AS$52,'07 Uspora casu'!$K$19:$O$19,1))-INDEX('07 Uspora casu'!$K$19:$O$19,MATCH(AS$52,'07 Uspora casu'!$K$19:$O$19,1)-1)))*AR59,(INDEX('07 Uspora casu'!$K26:$O26,MATCH(AS$52,'07 Uspora casu'!$K$19:$O$19,1)+1)/INDEX('07 Uspora casu'!$K26:$O26,MATCH(AS$52,'07 Uspora casu'!$K$19:$O$19,1)))^(1/(INDEX('07 Uspora casu'!$K$19:$O$19,MATCH(AS$52,'07 Uspora casu'!$K$19:$O$19,1)+1)-INDEX('07 Uspora casu'!$K$19:$O$19,MATCH(AS$52,'07 Uspora casu'!$K$19:$O$19,1))))*AR59))),IFERROR($E59/INDEX('07 Uspora casu'!$K26:$O26,MATCH(AS$52,'07 Uspora casu'!$K$19:$O$19,0)),IF(AS$52&lt;MIN('07 Uspora casu'!$K$19:$O$19),('07 Uspora casu'!$L26/'07 Uspora casu'!$K26)^(1/('07 Uspora casu'!$L$19-'07 Uspora casu'!$K$19))*AT59,IF(AS$52&gt;MAX('07 Uspora casu'!$K$19:$O$19),(INDEX('07 Uspora casu'!$K26:$O26,MATCH(AS$52,'07 Uspora casu'!$K$19:$O$19,1)-1)/INDEX('07 Uspora casu'!$K26:$O26,MATCH(AS$52,'07 Uspora casu'!$K$19:$O$19,1)))^(1/(INDEX('07 Uspora casu'!$K$19:$O$19,MATCH(AS$52,'07 Uspora casu'!$K$19:$O$19,1))-INDEX('07 Uspora casu'!$K$19:$O$19,MATCH(AS$52,'07 Uspora casu'!$K$19:$O$19,1)-1)))*AR59,(INDEX('07 Uspora casu'!$K26:$O26,MATCH(AS$52,'07 Uspora casu'!$K$19:$O$19,1))/INDEX('07 Uspora casu'!$K26:$O26,MATCH(AS$52,'07 Uspora casu'!$K$19:$O$19,1)+1))^(1/(INDEX('07 Uspora casu'!$K$19:$O$19,MATCH(AS$52,'07 Uspora casu'!$K$19:$O$19,1)+1)-INDEX('07 Uspora casu'!$K$19:$O$19,MATCH(AS$52,'07 Uspora casu'!$K$19:$O$19,1))))*AR59)))))</f>
        <v>1.6789086579711614E-2</v>
      </c>
      <c r="AT59" s="48">
        <f>IF($E59="",0,IF('07 Uspora casu'!$D$2="Jazdný čas",IFERROR(INDEX('07 Uspora casu'!$K26:$O26,MATCH(AT$52,'07 Uspora casu'!$K$19:$O$19,0))/60,IF(AT$52&lt;MIN('07 Uspora casu'!$K$19:$O$19),('07 Uspora casu'!$K26/'07 Uspora casu'!$L26)^(1/('07 Uspora casu'!$L$19-'07 Uspora casu'!$K$19))*AU59,IF(AT$52&gt;MAX('07 Uspora casu'!$K$19:$O$19),(INDEX('07 Uspora casu'!$K26:$O26,MATCH(AT$52,'07 Uspora casu'!$K$19:$O$19,1))/INDEX('07 Uspora casu'!$K26:$O26,MATCH(AT$52,'07 Uspora casu'!$K$19:$O$19,1)-1))^(1/(INDEX('07 Uspora casu'!$K$19:$O$19,MATCH(AT$52,'07 Uspora casu'!$K$19:$O$19,1))-INDEX('07 Uspora casu'!$K$19:$O$19,MATCH(AT$52,'07 Uspora casu'!$K$19:$O$19,1)-1)))*AS59,(INDEX('07 Uspora casu'!$K26:$O26,MATCH(AT$52,'07 Uspora casu'!$K$19:$O$19,1)+1)/INDEX('07 Uspora casu'!$K26:$O26,MATCH(AT$52,'07 Uspora casu'!$K$19:$O$19,1)))^(1/(INDEX('07 Uspora casu'!$K$19:$O$19,MATCH(AT$52,'07 Uspora casu'!$K$19:$O$19,1)+1)-INDEX('07 Uspora casu'!$K$19:$O$19,MATCH(AT$52,'07 Uspora casu'!$K$19:$O$19,1))))*AS59))),IFERROR($E59/INDEX('07 Uspora casu'!$K26:$O26,MATCH(AT$52,'07 Uspora casu'!$K$19:$O$19,0)),IF(AT$52&lt;MIN('07 Uspora casu'!$K$19:$O$19),('07 Uspora casu'!$L26/'07 Uspora casu'!$K26)^(1/('07 Uspora casu'!$L$19-'07 Uspora casu'!$K$19))*AU59,IF(AT$52&gt;MAX('07 Uspora casu'!$K$19:$O$19),(INDEX('07 Uspora casu'!$K26:$O26,MATCH(AT$52,'07 Uspora casu'!$K$19:$O$19,1)-1)/INDEX('07 Uspora casu'!$K26:$O26,MATCH(AT$52,'07 Uspora casu'!$K$19:$O$19,1)))^(1/(INDEX('07 Uspora casu'!$K$19:$O$19,MATCH(AT$52,'07 Uspora casu'!$K$19:$O$19,1))-INDEX('07 Uspora casu'!$K$19:$O$19,MATCH(AT$52,'07 Uspora casu'!$K$19:$O$19,1)-1)))*AS59,(INDEX('07 Uspora casu'!$K26:$O26,MATCH(AT$52,'07 Uspora casu'!$K$19:$O$19,1))/INDEX('07 Uspora casu'!$K26:$O26,MATCH(AT$52,'07 Uspora casu'!$K$19:$O$19,1)+1))^(1/(INDEX('07 Uspora casu'!$K$19:$O$19,MATCH(AT$52,'07 Uspora casu'!$K$19:$O$19,1)+1)-INDEX('07 Uspora casu'!$K$19:$O$19,MATCH(AT$52,'07 Uspora casu'!$K$19:$O$19,1))))*AS59)))))</f>
        <v>1.6788760254872998E-2</v>
      </c>
      <c r="AU59" s="48">
        <f>IF($E59="",0,IF('07 Uspora casu'!$D$2="Jazdný čas",IFERROR(INDEX('07 Uspora casu'!$K26:$O26,MATCH(AU$52,'07 Uspora casu'!$K$19:$O$19,0))/60,IF(AU$52&lt;MIN('07 Uspora casu'!$K$19:$O$19),('07 Uspora casu'!$K26/'07 Uspora casu'!$L26)^(1/('07 Uspora casu'!$L$19-'07 Uspora casu'!$K$19))*AV59,IF(AU$52&gt;MAX('07 Uspora casu'!$K$19:$O$19),(INDEX('07 Uspora casu'!$K26:$O26,MATCH(AU$52,'07 Uspora casu'!$K$19:$O$19,1))/INDEX('07 Uspora casu'!$K26:$O26,MATCH(AU$52,'07 Uspora casu'!$K$19:$O$19,1)-1))^(1/(INDEX('07 Uspora casu'!$K$19:$O$19,MATCH(AU$52,'07 Uspora casu'!$K$19:$O$19,1))-INDEX('07 Uspora casu'!$K$19:$O$19,MATCH(AU$52,'07 Uspora casu'!$K$19:$O$19,1)-1)))*AT59,(INDEX('07 Uspora casu'!$K26:$O26,MATCH(AU$52,'07 Uspora casu'!$K$19:$O$19,1)+1)/INDEX('07 Uspora casu'!$K26:$O26,MATCH(AU$52,'07 Uspora casu'!$K$19:$O$19,1)))^(1/(INDEX('07 Uspora casu'!$K$19:$O$19,MATCH(AU$52,'07 Uspora casu'!$K$19:$O$19,1)+1)-INDEX('07 Uspora casu'!$K$19:$O$19,MATCH(AU$52,'07 Uspora casu'!$K$19:$O$19,1))))*AT59))),IFERROR($E59/INDEX('07 Uspora casu'!$K26:$O26,MATCH(AU$52,'07 Uspora casu'!$K$19:$O$19,0)),IF(AU$52&lt;MIN('07 Uspora casu'!$K$19:$O$19),('07 Uspora casu'!$L26/'07 Uspora casu'!$K26)^(1/('07 Uspora casu'!$L$19-'07 Uspora casu'!$K$19))*AV59,IF(AU$52&gt;MAX('07 Uspora casu'!$K$19:$O$19),(INDEX('07 Uspora casu'!$K26:$O26,MATCH(AU$52,'07 Uspora casu'!$K$19:$O$19,1)-1)/INDEX('07 Uspora casu'!$K26:$O26,MATCH(AU$52,'07 Uspora casu'!$K$19:$O$19,1)))^(1/(INDEX('07 Uspora casu'!$K$19:$O$19,MATCH(AU$52,'07 Uspora casu'!$K$19:$O$19,1))-INDEX('07 Uspora casu'!$K$19:$O$19,MATCH(AU$52,'07 Uspora casu'!$K$19:$O$19,1)-1)))*AT59,(INDEX('07 Uspora casu'!$K26:$O26,MATCH(AU$52,'07 Uspora casu'!$K$19:$O$19,1))/INDEX('07 Uspora casu'!$K26:$O26,MATCH(AU$52,'07 Uspora casu'!$K$19:$O$19,1)+1))^(1/(INDEX('07 Uspora casu'!$K$19:$O$19,MATCH(AU$52,'07 Uspora casu'!$K$19:$O$19,1)+1)-INDEX('07 Uspora casu'!$K$19:$O$19,MATCH(AU$52,'07 Uspora casu'!$K$19:$O$19,1))))*AT59)))))</f>
        <v>1.6788433936377068E-2</v>
      </c>
      <c r="AV59" s="48">
        <f>IF($E59="",0,IF('07 Uspora casu'!$D$2="Jazdný čas",IFERROR(INDEX('07 Uspora casu'!$K26:$O26,MATCH(AV$52,'07 Uspora casu'!$K$19:$O$19,0))/60,IF(AV$52&lt;MIN('07 Uspora casu'!$K$19:$O$19),('07 Uspora casu'!$K26/'07 Uspora casu'!$L26)^(1/('07 Uspora casu'!$L$19-'07 Uspora casu'!$K$19))*AW59,IF(AV$52&gt;MAX('07 Uspora casu'!$K$19:$O$19),(INDEX('07 Uspora casu'!$K26:$O26,MATCH(AV$52,'07 Uspora casu'!$K$19:$O$19,1))/INDEX('07 Uspora casu'!$K26:$O26,MATCH(AV$52,'07 Uspora casu'!$K$19:$O$19,1)-1))^(1/(INDEX('07 Uspora casu'!$K$19:$O$19,MATCH(AV$52,'07 Uspora casu'!$K$19:$O$19,1))-INDEX('07 Uspora casu'!$K$19:$O$19,MATCH(AV$52,'07 Uspora casu'!$K$19:$O$19,1)-1)))*AU59,(INDEX('07 Uspora casu'!$K26:$O26,MATCH(AV$52,'07 Uspora casu'!$K$19:$O$19,1)+1)/INDEX('07 Uspora casu'!$K26:$O26,MATCH(AV$52,'07 Uspora casu'!$K$19:$O$19,1)))^(1/(INDEX('07 Uspora casu'!$K$19:$O$19,MATCH(AV$52,'07 Uspora casu'!$K$19:$O$19,1)+1)-INDEX('07 Uspora casu'!$K$19:$O$19,MATCH(AV$52,'07 Uspora casu'!$K$19:$O$19,1))))*AU59))),IFERROR($E59/INDEX('07 Uspora casu'!$K26:$O26,MATCH(AV$52,'07 Uspora casu'!$K$19:$O$19,0)),IF(AV$52&lt;MIN('07 Uspora casu'!$K$19:$O$19),('07 Uspora casu'!$L26/'07 Uspora casu'!$K26)^(1/('07 Uspora casu'!$L$19-'07 Uspora casu'!$K$19))*AW59,IF(AV$52&gt;MAX('07 Uspora casu'!$K$19:$O$19),(INDEX('07 Uspora casu'!$K26:$O26,MATCH(AV$52,'07 Uspora casu'!$K$19:$O$19,1)-1)/INDEX('07 Uspora casu'!$K26:$O26,MATCH(AV$52,'07 Uspora casu'!$K$19:$O$19,1)))^(1/(INDEX('07 Uspora casu'!$K$19:$O$19,MATCH(AV$52,'07 Uspora casu'!$K$19:$O$19,1))-INDEX('07 Uspora casu'!$K$19:$O$19,MATCH(AV$52,'07 Uspora casu'!$K$19:$O$19,1)-1)))*AU59,(INDEX('07 Uspora casu'!$K26:$O26,MATCH(AV$52,'07 Uspora casu'!$K$19:$O$19,1))/INDEX('07 Uspora casu'!$K26:$O26,MATCH(AV$52,'07 Uspora casu'!$K$19:$O$19,1)+1))^(1/(INDEX('07 Uspora casu'!$K$19:$O$19,MATCH(AV$52,'07 Uspora casu'!$K$19:$O$19,1)+1)-INDEX('07 Uspora casu'!$K$19:$O$19,MATCH(AV$52,'07 Uspora casu'!$K$19:$O$19,1))))*AU59)))))</f>
        <v>1.6788107624223701E-2</v>
      </c>
      <c r="AW59" s="48">
        <f>IF($E59="",0,IF('07 Uspora casu'!$D$2="Jazdný čas",IFERROR(INDEX('07 Uspora casu'!$K26:$O26,MATCH(AW$52,'07 Uspora casu'!$K$19:$O$19,0))/60,IF(AW$52&lt;MIN('07 Uspora casu'!$K$19:$O$19),('07 Uspora casu'!$K26/'07 Uspora casu'!$L26)^(1/('07 Uspora casu'!$L$19-'07 Uspora casu'!$K$19))*AX59,IF(AW$52&gt;MAX('07 Uspora casu'!$K$19:$O$19),(INDEX('07 Uspora casu'!$K26:$O26,MATCH(AW$52,'07 Uspora casu'!$K$19:$O$19,1))/INDEX('07 Uspora casu'!$K26:$O26,MATCH(AW$52,'07 Uspora casu'!$K$19:$O$19,1)-1))^(1/(INDEX('07 Uspora casu'!$K$19:$O$19,MATCH(AW$52,'07 Uspora casu'!$K$19:$O$19,1))-INDEX('07 Uspora casu'!$K$19:$O$19,MATCH(AW$52,'07 Uspora casu'!$K$19:$O$19,1)-1)))*AV59,(INDEX('07 Uspora casu'!$K26:$O26,MATCH(AW$52,'07 Uspora casu'!$K$19:$O$19,1)+1)/INDEX('07 Uspora casu'!$K26:$O26,MATCH(AW$52,'07 Uspora casu'!$K$19:$O$19,1)))^(1/(INDEX('07 Uspora casu'!$K$19:$O$19,MATCH(AW$52,'07 Uspora casu'!$K$19:$O$19,1)+1)-INDEX('07 Uspora casu'!$K$19:$O$19,MATCH(AW$52,'07 Uspora casu'!$K$19:$O$19,1))))*AV59))),IFERROR($E59/INDEX('07 Uspora casu'!$K26:$O26,MATCH(AW$52,'07 Uspora casu'!$K$19:$O$19,0)),IF(AW$52&lt;MIN('07 Uspora casu'!$K$19:$O$19),('07 Uspora casu'!$L26/'07 Uspora casu'!$K26)^(1/('07 Uspora casu'!$L$19-'07 Uspora casu'!$K$19))*AX59,IF(AW$52&gt;MAX('07 Uspora casu'!$K$19:$O$19),(INDEX('07 Uspora casu'!$K26:$O26,MATCH(AW$52,'07 Uspora casu'!$K$19:$O$19,1)-1)/INDEX('07 Uspora casu'!$K26:$O26,MATCH(AW$52,'07 Uspora casu'!$K$19:$O$19,1)))^(1/(INDEX('07 Uspora casu'!$K$19:$O$19,MATCH(AW$52,'07 Uspora casu'!$K$19:$O$19,1))-INDEX('07 Uspora casu'!$K$19:$O$19,MATCH(AW$52,'07 Uspora casu'!$K$19:$O$19,1)-1)))*AV59,(INDEX('07 Uspora casu'!$K26:$O26,MATCH(AW$52,'07 Uspora casu'!$K$19:$O$19,1))/INDEX('07 Uspora casu'!$K26:$O26,MATCH(AW$52,'07 Uspora casu'!$K$19:$O$19,1)+1))^(1/(INDEX('07 Uspora casu'!$K$19:$O$19,MATCH(AW$52,'07 Uspora casu'!$K$19:$O$19,1)+1)-INDEX('07 Uspora casu'!$K$19:$O$19,MATCH(AW$52,'07 Uspora casu'!$K$19:$O$19,1))))*AV59)))))</f>
        <v>1.678778131841277E-2</v>
      </c>
      <c r="AX59" s="48">
        <f>IF($E59="",0,IF('07 Uspora casu'!$D$2="Jazdný čas",IFERROR(INDEX('07 Uspora casu'!$K26:$O26,MATCH(AX$52,'07 Uspora casu'!$K$19:$O$19,0))/60,IF(AX$52&lt;MIN('07 Uspora casu'!$K$19:$O$19),('07 Uspora casu'!$K26/'07 Uspora casu'!$L26)^(1/('07 Uspora casu'!$L$19-'07 Uspora casu'!$K$19))*AY59,IF(AX$52&gt;MAX('07 Uspora casu'!$K$19:$O$19),(INDEX('07 Uspora casu'!$K26:$O26,MATCH(AX$52,'07 Uspora casu'!$K$19:$O$19,1))/INDEX('07 Uspora casu'!$K26:$O26,MATCH(AX$52,'07 Uspora casu'!$K$19:$O$19,1)-1))^(1/(INDEX('07 Uspora casu'!$K$19:$O$19,MATCH(AX$52,'07 Uspora casu'!$K$19:$O$19,1))-INDEX('07 Uspora casu'!$K$19:$O$19,MATCH(AX$52,'07 Uspora casu'!$K$19:$O$19,1)-1)))*AW59,(INDEX('07 Uspora casu'!$K26:$O26,MATCH(AX$52,'07 Uspora casu'!$K$19:$O$19,1)+1)/INDEX('07 Uspora casu'!$K26:$O26,MATCH(AX$52,'07 Uspora casu'!$K$19:$O$19,1)))^(1/(INDEX('07 Uspora casu'!$K$19:$O$19,MATCH(AX$52,'07 Uspora casu'!$K$19:$O$19,1)+1)-INDEX('07 Uspora casu'!$K$19:$O$19,MATCH(AX$52,'07 Uspora casu'!$K$19:$O$19,1))))*AW59))),IFERROR($E59/INDEX('07 Uspora casu'!$K26:$O26,MATCH(AX$52,'07 Uspora casu'!$K$19:$O$19,0)),IF(AX$52&lt;MIN('07 Uspora casu'!$K$19:$O$19),('07 Uspora casu'!$L26/'07 Uspora casu'!$K26)^(1/('07 Uspora casu'!$L$19-'07 Uspora casu'!$K$19))*AY59,IF(AX$52&gt;MAX('07 Uspora casu'!$K$19:$O$19),(INDEX('07 Uspora casu'!$K26:$O26,MATCH(AX$52,'07 Uspora casu'!$K$19:$O$19,1)-1)/INDEX('07 Uspora casu'!$K26:$O26,MATCH(AX$52,'07 Uspora casu'!$K$19:$O$19,1)))^(1/(INDEX('07 Uspora casu'!$K$19:$O$19,MATCH(AX$52,'07 Uspora casu'!$K$19:$O$19,1))-INDEX('07 Uspora casu'!$K$19:$O$19,MATCH(AX$52,'07 Uspora casu'!$K$19:$O$19,1)-1)))*AW59,(INDEX('07 Uspora casu'!$K26:$O26,MATCH(AX$52,'07 Uspora casu'!$K$19:$O$19,1))/INDEX('07 Uspora casu'!$K26:$O26,MATCH(AX$52,'07 Uspora casu'!$K$19:$O$19,1)+1))^(1/(INDEX('07 Uspora casu'!$K$19:$O$19,MATCH(AX$52,'07 Uspora casu'!$K$19:$O$19,1)+1)-INDEX('07 Uspora casu'!$K$19:$O$19,MATCH(AX$52,'07 Uspora casu'!$K$19:$O$19,1))))*AW59)))))</f>
        <v>1.6787455018944155E-2</v>
      </c>
      <c r="AY59" s="48">
        <f>IF($E59="",0,IF('07 Uspora casu'!$D$2="Jazdný čas",IFERROR(INDEX('07 Uspora casu'!$K26:$O26,MATCH(AY$52,'07 Uspora casu'!$K$19:$O$19,0))/60,IF(AY$52&lt;MIN('07 Uspora casu'!$K$19:$O$19),('07 Uspora casu'!$K26/'07 Uspora casu'!$L26)^(1/('07 Uspora casu'!$L$19-'07 Uspora casu'!$K$19))*AZ59,IF(AY$52&gt;MAX('07 Uspora casu'!$K$19:$O$19),(INDEX('07 Uspora casu'!$K26:$O26,MATCH(AY$52,'07 Uspora casu'!$K$19:$O$19,1))/INDEX('07 Uspora casu'!$K26:$O26,MATCH(AY$52,'07 Uspora casu'!$K$19:$O$19,1)-1))^(1/(INDEX('07 Uspora casu'!$K$19:$O$19,MATCH(AY$52,'07 Uspora casu'!$K$19:$O$19,1))-INDEX('07 Uspora casu'!$K$19:$O$19,MATCH(AY$52,'07 Uspora casu'!$K$19:$O$19,1)-1)))*AX59,(INDEX('07 Uspora casu'!$K26:$O26,MATCH(AY$52,'07 Uspora casu'!$K$19:$O$19,1)+1)/INDEX('07 Uspora casu'!$K26:$O26,MATCH(AY$52,'07 Uspora casu'!$K$19:$O$19,1)))^(1/(INDEX('07 Uspora casu'!$K$19:$O$19,MATCH(AY$52,'07 Uspora casu'!$K$19:$O$19,1)+1)-INDEX('07 Uspora casu'!$K$19:$O$19,MATCH(AY$52,'07 Uspora casu'!$K$19:$O$19,1))))*AX59))),IFERROR($E59/INDEX('07 Uspora casu'!$K26:$O26,MATCH(AY$52,'07 Uspora casu'!$K$19:$O$19,0)),IF(AY$52&lt;MIN('07 Uspora casu'!$K$19:$O$19),('07 Uspora casu'!$L26/'07 Uspora casu'!$K26)^(1/('07 Uspora casu'!$L$19-'07 Uspora casu'!$K$19))*AZ59,IF(AY$52&gt;MAX('07 Uspora casu'!$K$19:$O$19),(INDEX('07 Uspora casu'!$K26:$O26,MATCH(AY$52,'07 Uspora casu'!$K$19:$O$19,1)-1)/INDEX('07 Uspora casu'!$K26:$O26,MATCH(AY$52,'07 Uspora casu'!$K$19:$O$19,1)))^(1/(INDEX('07 Uspora casu'!$K$19:$O$19,MATCH(AY$52,'07 Uspora casu'!$K$19:$O$19,1))-INDEX('07 Uspora casu'!$K$19:$O$19,MATCH(AY$52,'07 Uspora casu'!$K$19:$O$19,1)-1)))*AX59,(INDEX('07 Uspora casu'!$K26:$O26,MATCH(AY$52,'07 Uspora casu'!$K$19:$O$19,1))/INDEX('07 Uspora casu'!$K26:$O26,MATCH(AY$52,'07 Uspora casu'!$K$19:$O$19,1)+1))^(1/(INDEX('07 Uspora casu'!$K$19:$O$19,MATCH(AY$52,'07 Uspora casu'!$K$19:$O$19,1)+1)-INDEX('07 Uspora casu'!$K$19:$O$19,MATCH(AY$52,'07 Uspora casu'!$K$19:$O$19,1))))*AX59)))))</f>
        <v>1.6787128725817734E-2</v>
      </c>
      <c r="AZ59" s="48">
        <f>IF($E59="",0,IF('07 Uspora casu'!$D$2="Jazdný čas",IFERROR(INDEX('07 Uspora casu'!$K26:$O26,MATCH(AZ$52,'07 Uspora casu'!$K$19:$O$19,0))/60,IF(AZ$52&lt;MIN('07 Uspora casu'!$K$19:$O$19),('07 Uspora casu'!$K26/'07 Uspora casu'!$L26)^(1/('07 Uspora casu'!$L$19-'07 Uspora casu'!$K$19))*BA59,IF(AZ$52&gt;MAX('07 Uspora casu'!$K$19:$O$19),(INDEX('07 Uspora casu'!$K26:$O26,MATCH(AZ$52,'07 Uspora casu'!$K$19:$O$19,1))/INDEX('07 Uspora casu'!$K26:$O26,MATCH(AZ$52,'07 Uspora casu'!$K$19:$O$19,1)-1))^(1/(INDEX('07 Uspora casu'!$K$19:$O$19,MATCH(AZ$52,'07 Uspora casu'!$K$19:$O$19,1))-INDEX('07 Uspora casu'!$K$19:$O$19,MATCH(AZ$52,'07 Uspora casu'!$K$19:$O$19,1)-1)))*AY59,(INDEX('07 Uspora casu'!$K26:$O26,MATCH(AZ$52,'07 Uspora casu'!$K$19:$O$19,1)+1)/INDEX('07 Uspora casu'!$K26:$O26,MATCH(AZ$52,'07 Uspora casu'!$K$19:$O$19,1)))^(1/(INDEX('07 Uspora casu'!$K$19:$O$19,MATCH(AZ$52,'07 Uspora casu'!$K$19:$O$19,1)+1)-INDEX('07 Uspora casu'!$K$19:$O$19,MATCH(AZ$52,'07 Uspora casu'!$K$19:$O$19,1))))*AY59))),IFERROR($E59/INDEX('07 Uspora casu'!$K26:$O26,MATCH(AZ$52,'07 Uspora casu'!$K$19:$O$19,0)),IF(AZ$52&lt;MIN('07 Uspora casu'!$K$19:$O$19),('07 Uspora casu'!$L26/'07 Uspora casu'!$K26)^(1/('07 Uspora casu'!$L$19-'07 Uspora casu'!$K$19))*BA59,IF(AZ$52&gt;MAX('07 Uspora casu'!$K$19:$O$19),(INDEX('07 Uspora casu'!$K26:$O26,MATCH(AZ$52,'07 Uspora casu'!$K$19:$O$19,1)-1)/INDEX('07 Uspora casu'!$K26:$O26,MATCH(AZ$52,'07 Uspora casu'!$K$19:$O$19,1)))^(1/(INDEX('07 Uspora casu'!$K$19:$O$19,MATCH(AZ$52,'07 Uspora casu'!$K$19:$O$19,1))-INDEX('07 Uspora casu'!$K$19:$O$19,MATCH(AZ$52,'07 Uspora casu'!$K$19:$O$19,1)-1)))*AY59,(INDEX('07 Uspora casu'!$K26:$O26,MATCH(AZ$52,'07 Uspora casu'!$K$19:$O$19,1))/INDEX('07 Uspora casu'!$K26:$O26,MATCH(AZ$52,'07 Uspora casu'!$K$19:$O$19,1)+1))^(1/(INDEX('07 Uspora casu'!$K$19:$O$19,MATCH(AZ$52,'07 Uspora casu'!$K$19:$O$19,1)+1)-INDEX('07 Uspora casu'!$K$19:$O$19,MATCH(AZ$52,'07 Uspora casu'!$K$19:$O$19,1))))*AY59)))))</f>
        <v>1.6786802439033383E-2</v>
      </c>
      <c r="BA59" s="48">
        <f>IF($E59="",0,IF('07 Uspora casu'!$D$2="Jazdný čas",IFERROR(INDEX('07 Uspora casu'!$K26:$O26,MATCH(BA$52,'07 Uspora casu'!$K$19:$O$19,0))/60,IF(BA$52&lt;MIN('07 Uspora casu'!$K$19:$O$19),('07 Uspora casu'!$K26/'07 Uspora casu'!$L26)^(1/('07 Uspora casu'!$L$19-'07 Uspora casu'!$K$19))*BB59,IF(BA$52&gt;MAX('07 Uspora casu'!$K$19:$O$19),(INDEX('07 Uspora casu'!$K26:$O26,MATCH(BA$52,'07 Uspora casu'!$K$19:$O$19,1))/INDEX('07 Uspora casu'!$K26:$O26,MATCH(BA$52,'07 Uspora casu'!$K$19:$O$19,1)-1))^(1/(INDEX('07 Uspora casu'!$K$19:$O$19,MATCH(BA$52,'07 Uspora casu'!$K$19:$O$19,1))-INDEX('07 Uspora casu'!$K$19:$O$19,MATCH(BA$52,'07 Uspora casu'!$K$19:$O$19,1)-1)))*AZ59,(INDEX('07 Uspora casu'!$K26:$O26,MATCH(BA$52,'07 Uspora casu'!$K$19:$O$19,1)+1)/INDEX('07 Uspora casu'!$K26:$O26,MATCH(BA$52,'07 Uspora casu'!$K$19:$O$19,1)))^(1/(INDEX('07 Uspora casu'!$K$19:$O$19,MATCH(BA$52,'07 Uspora casu'!$K$19:$O$19,1)+1)-INDEX('07 Uspora casu'!$K$19:$O$19,MATCH(BA$52,'07 Uspora casu'!$K$19:$O$19,1))))*AZ59))),IFERROR($E59/INDEX('07 Uspora casu'!$K26:$O26,MATCH(BA$52,'07 Uspora casu'!$K$19:$O$19,0)),IF(BA$52&lt;MIN('07 Uspora casu'!$K$19:$O$19),('07 Uspora casu'!$L26/'07 Uspora casu'!$K26)^(1/('07 Uspora casu'!$L$19-'07 Uspora casu'!$K$19))*BB59,IF(BA$52&gt;MAX('07 Uspora casu'!$K$19:$O$19),(INDEX('07 Uspora casu'!$K26:$O26,MATCH(BA$52,'07 Uspora casu'!$K$19:$O$19,1)-1)/INDEX('07 Uspora casu'!$K26:$O26,MATCH(BA$52,'07 Uspora casu'!$K$19:$O$19,1)))^(1/(INDEX('07 Uspora casu'!$K$19:$O$19,MATCH(BA$52,'07 Uspora casu'!$K$19:$O$19,1))-INDEX('07 Uspora casu'!$K$19:$O$19,MATCH(BA$52,'07 Uspora casu'!$K$19:$O$19,1)-1)))*AZ59,(INDEX('07 Uspora casu'!$K26:$O26,MATCH(BA$52,'07 Uspora casu'!$K$19:$O$19,1))/INDEX('07 Uspora casu'!$K26:$O26,MATCH(BA$52,'07 Uspora casu'!$K$19:$O$19,1)+1))^(1/(INDEX('07 Uspora casu'!$K$19:$O$19,MATCH(BA$52,'07 Uspora casu'!$K$19:$O$19,1)+1)-INDEX('07 Uspora casu'!$K$19:$O$19,MATCH(BA$52,'07 Uspora casu'!$K$19:$O$19,1))))*AZ59)))))</f>
        <v>1.6786476158590979E-2</v>
      </c>
      <c r="BB59" s="48">
        <f>IF($E59="",0,IF('07 Uspora casu'!$D$2="Jazdný čas",IFERROR(INDEX('07 Uspora casu'!$K26:$O26,MATCH(BB$52,'07 Uspora casu'!$K$19:$O$19,0))/60,IF(BB$52&lt;MIN('07 Uspora casu'!$K$19:$O$19),('07 Uspora casu'!$K26/'07 Uspora casu'!$L26)^(1/('07 Uspora casu'!$L$19-'07 Uspora casu'!$K$19))*BC59,IF(BB$52&gt;MAX('07 Uspora casu'!$K$19:$O$19),(INDEX('07 Uspora casu'!$K26:$O26,MATCH(BB$52,'07 Uspora casu'!$K$19:$O$19,1))/INDEX('07 Uspora casu'!$K26:$O26,MATCH(BB$52,'07 Uspora casu'!$K$19:$O$19,1)-1))^(1/(INDEX('07 Uspora casu'!$K$19:$O$19,MATCH(BB$52,'07 Uspora casu'!$K$19:$O$19,1))-INDEX('07 Uspora casu'!$K$19:$O$19,MATCH(BB$52,'07 Uspora casu'!$K$19:$O$19,1)-1)))*BA59,(INDEX('07 Uspora casu'!$K26:$O26,MATCH(BB$52,'07 Uspora casu'!$K$19:$O$19,1)+1)/INDEX('07 Uspora casu'!$K26:$O26,MATCH(BB$52,'07 Uspora casu'!$K$19:$O$19,1)))^(1/(INDEX('07 Uspora casu'!$K$19:$O$19,MATCH(BB$52,'07 Uspora casu'!$K$19:$O$19,1)+1)-INDEX('07 Uspora casu'!$K$19:$O$19,MATCH(BB$52,'07 Uspora casu'!$K$19:$O$19,1))))*BA59))),IFERROR($E59/INDEX('07 Uspora casu'!$K26:$O26,MATCH(BB$52,'07 Uspora casu'!$K$19:$O$19,0)),IF(BB$52&lt;MIN('07 Uspora casu'!$K$19:$O$19),('07 Uspora casu'!$L26/'07 Uspora casu'!$K26)^(1/('07 Uspora casu'!$L$19-'07 Uspora casu'!$K$19))*BC59,IF(BB$52&gt;MAX('07 Uspora casu'!$K$19:$O$19),(INDEX('07 Uspora casu'!$K26:$O26,MATCH(BB$52,'07 Uspora casu'!$K$19:$O$19,1)-1)/INDEX('07 Uspora casu'!$K26:$O26,MATCH(BB$52,'07 Uspora casu'!$K$19:$O$19,1)))^(1/(INDEX('07 Uspora casu'!$K$19:$O$19,MATCH(BB$52,'07 Uspora casu'!$K$19:$O$19,1))-INDEX('07 Uspora casu'!$K$19:$O$19,MATCH(BB$52,'07 Uspora casu'!$K$19:$O$19,1)-1)))*BA59,(INDEX('07 Uspora casu'!$K26:$O26,MATCH(BB$52,'07 Uspora casu'!$K$19:$O$19,1))/INDEX('07 Uspora casu'!$K26:$O26,MATCH(BB$52,'07 Uspora casu'!$K$19:$O$19,1)+1))^(1/(INDEX('07 Uspora casu'!$K$19:$O$19,MATCH(BB$52,'07 Uspora casu'!$K$19:$O$19,1)+1)-INDEX('07 Uspora casu'!$K$19:$O$19,MATCH(BB$52,'07 Uspora casu'!$K$19:$O$19,1))))*BA59)))))</f>
        <v>1.6786149884490398E-2</v>
      </c>
      <c r="BC59" s="48">
        <f>IF($E59="",0,IF('07 Uspora casu'!$D$2="Jazdný čas",IFERROR(INDEX('07 Uspora casu'!$K26:$O26,MATCH(BC$52,'07 Uspora casu'!$K$19:$O$19,0))/60,IF(BC$52&lt;MIN('07 Uspora casu'!$K$19:$O$19),('07 Uspora casu'!$K26/'07 Uspora casu'!$L26)^(1/('07 Uspora casu'!$L$19-'07 Uspora casu'!$K$19))*BD59,IF(BC$52&gt;MAX('07 Uspora casu'!$K$19:$O$19),(INDEX('07 Uspora casu'!$K26:$O26,MATCH(BC$52,'07 Uspora casu'!$K$19:$O$19,1))/INDEX('07 Uspora casu'!$K26:$O26,MATCH(BC$52,'07 Uspora casu'!$K$19:$O$19,1)-1))^(1/(INDEX('07 Uspora casu'!$K$19:$O$19,MATCH(BC$52,'07 Uspora casu'!$K$19:$O$19,1))-INDEX('07 Uspora casu'!$K$19:$O$19,MATCH(BC$52,'07 Uspora casu'!$K$19:$O$19,1)-1)))*BB59,(INDEX('07 Uspora casu'!$K26:$O26,MATCH(BC$52,'07 Uspora casu'!$K$19:$O$19,1)+1)/INDEX('07 Uspora casu'!$K26:$O26,MATCH(BC$52,'07 Uspora casu'!$K$19:$O$19,1)))^(1/(INDEX('07 Uspora casu'!$K$19:$O$19,MATCH(BC$52,'07 Uspora casu'!$K$19:$O$19,1)+1)-INDEX('07 Uspora casu'!$K$19:$O$19,MATCH(BC$52,'07 Uspora casu'!$K$19:$O$19,1))))*BB59))),IFERROR($E59/INDEX('07 Uspora casu'!$K26:$O26,MATCH(BC$52,'07 Uspora casu'!$K$19:$O$19,0)),IF(BC$52&lt;MIN('07 Uspora casu'!$K$19:$O$19),('07 Uspora casu'!$L26/'07 Uspora casu'!$K26)^(1/('07 Uspora casu'!$L$19-'07 Uspora casu'!$K$19))*BD59,IF(BC$52&gt;MAX('07 Uspora casu'!$K$19:$O$19),(INDEX('07 Uspora casu'!$K26:$O26,MATCH(BC$52,'07 Uspora casu'!$K$19:$O$19,1)-1)/INDEX('07 Uspora casu'!$K26:$O26,MATCH(BC$52,'07 Uspora casu'!$K$19:$O$19,1)))^(1/(INDEX('07 Uspora casu'!$K$19:$O$19,MATCH(BC$52,'07 Uspora casu'!$K$19:$O$19,1))-INDEX('07 Uspora casu'!$K$19:$O$19,MATCH(BC$52,'07 Uspora casu'!$K$19:$O$19,1)-1)))*BB59,(INDEX('07 Uspora casu'!$K26:$O26,MATCH(BC$52,'07 Uspora casu'!$K$19:$O$19,1))/INDEX('07 Uspora casu'!$K26:$O26,MATCH(BC$52,'07 Uspora casu'!$K$19:$O$19,1)+1))^(1/(INDEX('07 Uspora casu'!$K$19:$O$19,MATCH(BC$52,'07 Uspora casu'!$K$19:$O$19,1)+1)-INDEX('07 Uspora casu'!$K$19:$O$19,MATCH(BC$52,'07 Uspora casu'!$K$19:$O$19,1))))*BB59)))))</f>
        <v>1.6785823616731515E-2</v>
      </c>
    </row>
    <row r="60" spans="2:55" x14ac:dyDescent="0.2">
      <c r="B60" s="5">
        <v>7</v>
      </c>
      <c r="C60" s="5" t="str">
        <f>IF(ISBLANK('07 Uspora casu'!C27)=TRUE,"",'07 Uspora casu'!C27)</f>
        <v/>
      </c>
      <c r="D60" s="5" t="str">
        <f>IF(ISBLANK('07 Uspora casu'!D27)=TRUE,"",'07 Uspora casu'!D27)</f>
        <v>R3 Tvrdošín - Nižná 1</v>
      </c>
      <c r="E60" s="5">
        <f>IF(ISBLANK('07 Uspora casu'!E27)=TRUE,"",'07 Uspora casu'!E27)</f>
        <v>2.7</v>
      </c>
      <c r="F60" s="48">
        <f>IF($E60="",0,IF('07 Uspora casu'!$D$2="Jazdný čas",IFERROR(INDEX('07 Uspora casu'!$K27:$O27,MATCH(F$52,'07 Uspora casu'!$K$19:$O$19,0))/60,IF(F$52&lt;MIN('07 Uspora casu'!$K$19:$O$19),('07 Uspora casu'!$K27/'07 Uspora casu'!$L27)^(1/('07 Uspora casu'!$L$19-'07 Uspora casu'!$K$19))*G60,IF(F$52&gt;MAX('07 Uspora casu'!$K$19:$O$19),(INDEX('07 Uspora casu'!$K27:$O27,MATCH(F$52,'07 Uspora casu'!$K$19:$O$19,1))/INDEX('07 Uspora casu'!$K27:$O27,MATCH(F$52,'07 Uspora casu'!$K$19:$O$19,1)-1))^(1/(INDEX('07 Uspora casu'!$K$19:$O$19,MATCH(F$52,'07 Uspora casu'!$K$19:$O$19,1))-INDEX('07 Uspora casu'!$K$19:$O$19,MATCH(F$52,'07 Uspora casu'!$K$19:$O$19,1)-1)))*E60,(INDEX('07 Uspora casu'!$K27:$O27,MATCH(F$52,'07 Uspora casu'!$K$19:$O$19,1)+1)/INDEX('07 Uspora casu'!$K27:$O27,MATCH(F$52,'07 Uspora casu'!$K$19:$O$19,1)))^(1/(INDEX('07 Uspora casu'!$K$19:$O$19,MATCH(F$52,'07 Uspora casu'!$K$19:$O$19,1)+1)-INDEX('07 Uspora casu'!$K$19:$O$19,MATCH(F$52,'07 Uspora casu'!$K$19:$O$19,1))))*E60))),IFERROR($E60/INDEX('07 Uspora casu'!$K27:$O27,MATCH(F$52,'07 Uspora casu'!$K$19:$O$19,0)),IF(F$52&lt;MIN('07 Uspora casu'!$K$19:$O$19),('07 Uspora casu'!$L27/'07 Uspora casu'!$K27)^(1/('07 Uspora casu'!$L$19-'07 Uspora casu'!$K$19))*G60,IF(F$52&gt;MAX('07 Uspora casu'!$K$19:$O$19),(INDEX('07 Uspora casu'!$K27:$O27,MATCH(F$52,'07 Uspora casu'!$K$19:$O$19,1)-1)/INDEX('07 Uspora casu'!$K27:$O27,MATCH(F$52,'07 Uspora casu'!$K$19:$O$19,1)))^(1/(INDEX('07 Uspora casu'!$K$19:$O$19,MATCH(F$52,'07 Uspora casu'!$K$19:$O$19,1))-INDEX('07 Uspora casu'!$K$19:$O$19,MATCH(F$52,'07 Uspora casu'!$K$19:$O$19,1)-1)))*E60,(INDEX('07 Uspora casu'!$K27:$O27,MATCH(F$52,'07 Uspora casu'!$K$19:$O$19,1))/INDEX('07 Uspora casu'!$K27:$O27,MATCH(F$52,'07 Uspora casu'!$K$19:$O$19,1)+1))^(1/(INDEX('07 Uspora casu'!$K$19:$O$19,MATCH(F$52,'07 Uspora casu'!$K$19:$O$19,1)+1)-INDEX('07 Uspora casu'!$K$19:$O$19,MATCH(F$52,'07 Uspora casu'!$K$19:$O$19,1))))*E60)))))</f>
        <v>0</v>
      </c>
      <c r="G60" s="48">
        <f>IF($E60="",0,IF('07 Uspora casu'!$D$2="Jazdný čas",IFERROR(INDEX('07 Uspora casu'!$K27:$O27,MATCH(G$52,'07 Uspora casu'!$K$19:$O$19,0))/60,IF(G$52&lt;MIN('07 Uspora casu'!$K$19:$O$19),('07 Uspora casu'!$K27/'07 Uspora casu'!$L27)^(1/('07 Uspora casu'!$L$19-'07 Uspora casu'!$K$19))*H60,IF(G$52&gt;MAX('07 Uspora casu'!$K$19:$O$19),(INDEX('07 Uspora casu'!$K27:$O27,MATCH(G$52,'07 Uspora casu'!$K$19:$O$19,1))/INDEX('07 Uspora casu'!$K27:$O27,MATCH(G$52,'07 Uspora casu'!$K$19:$O$19,1)-1))^(1/(INDEX('07 Uspora casu'!$K$19:$O$19,MATCH(G$52,'07 Uspora casu'!$K$19:$O$19,1))-INDEX('07 Uspora casu'!$K$19:$O$19,MATCH(G$52,'07 Uspora casu'!$K$19:$O$19,1)-1)))*F60,(INDEX('07 Uspora casu'!$K27:$O27,MATCH(G$52,'07 Uspora casu'!$K$19:$O$19,1)+1)/INDEX('07 Uspora casu'!$K27:$O27,MATCH(G$52,'07 Uspora casu'!$K$19:$O$19,1)))^(1/(INDEX('07 Uspora casu'!$K$19:$O$19,MATCH(G$52,'07 Uspora casu'!$K$19:$O$19,1)+1)-INDEX('07 Uspora casu'!$K$19:$O$19,MATCH(G$52,'07 Uspora casu'!$K$19:$O$19,1))))*F60))),IFERROR($E60/INDEX('07 Uspora casu'!$K27:$O27,MATCH(G$52,'07 Uspora casu'!$K$19:$O$19,0)),IF(G$52&lt;MIN('07 Uspora casu'!$K$19:$O$19),('07 Uspora casu'!$L27/'07 Uspora casu'!$K27)^(1/('07 Uspora casu'!$L$19-'07 Uspora casu'!$K$19))*H60,IF(G$52&gt;MAX('07 Uspora casu'!$K$19:$O$19),(INDEX('07 Uspora casu'!$K27:$O27,MATCH(G$52,'07 Uspora casu'!$K$19:$O$19,1)-1)/INDEX('07 Uspora casu'!$K27:$O27,MATCH(G$52,'07 Uspora casu'!$K$19:$O$19,1)))^(1/(INDEX('07 Uspora casu'!$K$19:$O$19,MATCH(G$52,'07 Uspora casu'!$K$19:$O$19,1))-INDEX('07 Uspora casu'!$K$19:$O$19,MATCH(G$52,'07 Uspora casu'!$K$19:$O$19,1)-1)))*F60,(INDEX('07 Uspora casu'!$K27:$O27,MATCH(G$52,'07 Uspora casu'!$K$19:$O$19,1))/INDEX('07 Uspora casu'!$K27:$O27,MATCH(G$52,'07 Uspora casu'!$K$19:$O$19,1)+1))^(1/(INDEX('07 Uspora casu'!$K$19:$O$19,MATCH(G$52,'07 Uspora casu'!$K$19:$O$19,1)+1)-INDEX('07 Uspora casu'!$K$19:$O$19,MATCH(G$52,'07 Uspora casu'!$K$19:$O$19,1))))*F60)))))</f>
        <v>0</v>
      </c>
      <c r="H60" s="48">
        <f>IF($E60="",0,IF('07 Uspora casu'!$D$2="Jazdný čas",IFERROR(INDEX('07 Uspora casu'!$K27:$O27,MATCH(H$52,'07 Uspora casu'!$K$19:$O$19,0))/60,IF(H$52&lt;MIN('07 Uspora casu'!$K$19:$O$19),('07 Uspora casu'!$K27/'07 Uspora casu'!$L27)^(1/('07 Uspora casu'!$L$19-'07 Uspora casu'!$K$19))*I60,IF(H$52&gt;MAX('07 Uspora casu'!$K$19:$O$19),(INDEX('07 Uspora casu'!$K27:$O27,MATCH(H$52,'07 Uspora casu'!$K$19:$O$19,1))/INDEX('07 Uspora casu'!$K27:$O27,MATCH(H$52,'07 Uspora casu'!$K$19:$O$19,1)-1))^(1/(INDEX('07 Uspora casu'!$K$19:$O$19,MATCH(H$52,'07 Uspora casu'!$K$19:$O$19,1))-INDEX('07 Uspora casu'!$K$19:$O$19,MATCH(H$52,'07 Uspora casu'!$K$19:$O$19,1)-1)))*G60,(INDEX('07 Uspora casu'!$K27:$O27,MATCH(H$52,'07 Uspora casu'!$K$19:$O$19,1)+1)/INDEX('07 Uspora casu'!$K27:$O27,MATCH(H$52,'07 Uspora casu'!$K$19:$O$19,1)))^(1/(INDEX('07 Uspora casu'!$K$19:$O$19,MATCH(H$52,'07 Uspora casu'!$K$19:$O$19,1)+1)-INDEX('07 Uspora casu'!$K$19:$O$19,MATCH(H$52,'07 Uspora casu'!$K$19:$O$19,1))))*G60))),IFERROR($E60/INDEX('07 Uspora casu'!$K27:$O27,MATCH(H$52,'07 Uspora casu'!$K$19:$O$19,0)),IF(H$52&lt;MIN('07 Uspora casu'!$K$19:$O$19),('07 Uspora casu'!$L27/'07 Uspora casu'!$K27)^(1/('07 Uspora casu'!$L$19-'07 Uspora casu'!$K$19))*I60,IF(H$52&gt;MAX('07 Uspora casu'!$K$19:$O$19),(INDEX('07 Uspora casu'!$K27:$O27,MATCH(H$52,'07 Uspora casu'!$K$19:$O$19,1)-1)/INDEX('07 Uspora casu'!$K27:$O27,MATCH(H$52,'07 Uspora casu'!$K$19:$O$19,1)))^(1/(INDEX('07 Uspora casu'!$K$19:$O$19,MATCH(H$52,'07 Uspora casu'!$K$19:$O$19,1))-INDEX('07 Uspora casu'!$K$19:$O$19,MATCH(H$52,'07 Uspora casu'!$K$19:$O$19,1)-1)))*G60,(INDEX('07 Uspora casu'!$K27:$O27,MATCH(H$52,'07 Uspora casu'!$K$19:$O$19,1))/INDEX('07 Uspora casu'!$K27:$O27,MATCH(H$52,'07 Uspora casu'!$K$19:$O$19,1)+1))^(1/(INDEX('07 Uspora casu'!$K$19:$O$19,MATCH(H$52,'07 Uspora casu'!$K$19:$O$19,1)+1)-INDEX('07 Uspora casu'!$K$19:$O$19,MATCH(H$52,'07 Uspora casu'!$K$19:$O$19,1))))*G60)))))</f>
        <v>0</v>
      </c>
      <c r="I60" s="48">
        <f>IF($E60="",0,IF('07 Uspora casu'!$D$2="Jazdný čas",IFERROR(INDEX('07 Uspora casu'!$K27:$O27,MATCH(I$52,'07 Uspora casu'!$K$19:$O$19,0))/60,IF(I$52&lt;MIN('07 Uspora casu'!$K$19:$O$19),('07 Uspora casu'!$K27/'07 Uspora casu'!$L27)^(1/('07 Uspora casu'!$L$19-'07 Uspora casu'!$K$19))*J60,IF(I$52&gt;MAX('07 Uspora casu'!$K$19:$O$19),(INDEX('07 Uspora casu'!$K27:$O27,MATCH(I$52,'07 Uspora casu'!$K$19:$O$19,1))/INDEX('07 Uspora casu'!$K27:$O27,MATCH(I$52,'07 Uspora casu'!$K$19:$O$19,1)-1))^(1/(INDEX('07 Uspora casu'!$K$19:$O$19,MATCH(I$52,'07 Uspora casu'!$K$19:$O$19,1))-INDEX('07 Uspora casu'!$K$19:$O$19,MATCH(I$52,'07 Uspora casu'!$K$19:$O$19,1)-1)))*H60,(INDEX('07 Uspora casu'!$K27:$O27,MATCH(I$52,'07 Uspora casu'!$K$19:$O$19,1)+1)/INDEX('07 Uspora casu'!$K27:$O27,MATCH(I$52,'07 Uspora casu'!$K$19:$O$19,1)))^(1/(INDEX('07 Uspora casu'!$K$19:$O$19,MATCH(I$52,'07 Uspora casu'!$K$19:$O$19,1)+1)-INDEX('07 Uspora casu'!$K$19:$O$19,MATCH(I$52,'07 Uspora casu'!$K$19:$O$19,1))))*H60))),IFERROR($E60/INDEX('07 Uspora casu'!$K27:$O27,MATCH(I$52,'07 Uspora casu'!$K$19:$O$19,0)),IF(I$52&lt;MIN('07 Uspora casu'!$K$19:$O$19),('07 Uspora casu'!$L27/'07 Uspora casu'!$K27)^(1/('07 Uspora casu'!$L$19-'07 Uspora casu'!$K$19))*J60,IF(I$52&gt;MAX('07 Uspora casu'!$K$19:$O$19),(INDEX('07 Uspora casu'!$K27:$O27,MATCH(I$52,'07 Uspora casu'!$K$19:$O$19,1)-1)/INDEX('07 Uspora casu'!$K27:$O27,MATCH(I$52,'07 Uspora casu'!$K$19:$O$19,1)))^(1/(INDEX('07 Uspora casu'!$K$19:$O$19,MATCH(I$52,'07 Uspora casu'!$K$19:$O$19,1))-INDEX('07 Uspora casu'!$K$19:$O$19,MATCH(I$52,'07 Uspora casu'!$K$19:$O$19,1)-1)))*H60,(INDEX('07 Uspora casu'!$K27:$O27,MATCH(I$52,'07 Uspora casu'!$K$19:$O$19,1))/INDEX('07 Uspora casu'!$K27:$O27,MATCH(I$52,'07 Uspora casu'!$K$19:$O$19,1)+1))^(1/(INDEX('07 Uspora casu'!$K$19:$O$19,MATCH(I$52,'07 Uspora casu'!$K$19:$O$19,1)+1)-INDEX('07 Uspora casu'!$K$19:$O$19,MATCH(I$52,'07 Uspora casu'!$K$19:$O$19,1))))*H60)))))</f>
        <v>0</v>
      </c>
      <c r="J60" s="48">
        <f>IF($E60="",0,IF('07 Uspora casu'!$D$2="Jazdný čas",IFERROR(INDEX('07 Uspora casu'!$K27:$O27,MATCH(J$52,'07 Uspora casu'!$K$19:$O$19,0))/60,IF(J$52&lt;MIN('07 Uspora casu'!$K$19:$O$19),('07 Uspora casu'!$K27/'07 Uspora casu'!$L27)^(1/('07 Uspora casu'!$L$19-'07 Uspora casu'!$K$19))*K60,IF(J$52&gt;MAX('07 Uspora casu'!$K$19:$O$19),(INDEX('07 Uspora casu'!$K27:$O27,MATCH(J$52,'07 Uspora casu'!$K$19:$O$19,1))/INDEX('07 Uspora casu'!$K27:$O27,MATCH(J$52,'07 Uspora casu'!$K$19:$O$19,1)-1))^(1/(INDEX('07 Uspora casu'!$K$19:$O$19,MATCH(J$52,'07 Uspora casu'!$K$19:$O$19,1))-INDEX('07 Uspora casu'!$K$19:$O$19,MATCH(J$52,'07 Uspora casu'!$K$19:$O$19,1)-1)))*I60,(INDEX('07 Uspora casu'!$K27:$O27,MATCH(J$52,'07 Uspora casu'!$K$19:$O$19,1)+1)/INDEX('07 Uspora casu'!$K27:$O27,MATCH(J$52,'07 Uspora casu'!$K$19:$O$19,1)))^(1/(INDEX('07 Uspora casu'!$K$19:$O$19,MATCH(J$52,'07 Uspora casu'!$K$19:$O$19,1)+1)-INDEX('07 Uspora casu'!$K$19:$O$19,MATCH(J$52,'07 Uspora casu'!$K$19:$O$19,1))))*I60))),IFERROR($E60/INDEX('07 Uspora casu'!$K27:$O27,MATCH(J$52,'07 Uspora casu'!$K$19:$O$19,0)),IF(J$52&lt;MIN('07 Uspora casu'!$K$19:$O$19),('07 Uspora casu'!$L27/'07 Uspora casu'!$K27)^(1/('07 Uspora casu'!$L$19-'07 Uspora casu'!$K$19))*K60,IF(J$52&gt;MAX('07 Uspora casu'!$K$19:$O$19),(INDEX('07 Uspora casu'!$K27:$O27,MATCH(J$52,'07 Uspora casu'!$K$19:$O$19,1)-1)/INDEX('07 Uspora casu'!$K27:$O27,MATCH(J$52,'07 Uspora casu'!$K$19:$O$19,1)))^(1/(INDEX('07 Uspora casu'!$K$19:$O$19,MATCH(J$52,'07 Uspora casu'!$K$19:$O$19,1))-INDEX('07 Uspora casu'!$K$19:$O$19,MATCH(J$52,'07 Uspora casu'!$K$19:$O$19,1)-1)))*I60,(INDEX('07 Uspora casu'!$K27:$O27,MATCH(J$52,'07 Uspora casu'!$K$19:$O$19,1))/INDEX('07 Uspora casu'!$K27:$O27,MATCH(J$52,'07 Uspora casu'!$K$19:$O$19,1)+1))^(1/(INDEX('07 Uspora casu'!$K$19:$O$19,MATCH(J$52,'07 Uspora casu'!$K$19:$O$19,1)+1)-INDEX('07 Uspora casu'!$K$19:$O$19,MATCH(J$52,'07 Uspora casu'!$K$19:$O$19,1))))*I60)))))</f>
        <v>2.8963741686333408E-2</v>
      </c>
      <c r="K60" s="48">
        <f>IF($E60="",0,IF('07 Uspora casu'!$D$2="Jazdný čas",IFERROR(INDEX('07 Uspora casu'!$K27:$O27,MATCH(K$52,'07 Uspora casu'!$K$19:$O$19,0))/60,IF(K$52&lt;MIN('07 Uspora casu'!$K$19:$O$19),('07 Uspora casu'!$K27/'07 Uspora casu'!$L27)^(1/('07 Uspora casu'!$L$19-'07 Uspora casu'!$K$19))*L60,IF(K$52&gt;MAX('07 Uspora casu'!$K$19:$O$19),(INDEX('07 Uspora casu'!$K27:$O27,MATCH(K$52,'07 Uspora casu'!$K$19:$O$19,1))/INDEX('07 Uspora casu'!$K27:$O27,MATCH(K$52,'07 Uspora casu'!$K$19:$O$19,1)-1))^(1/(INDEX('07 Uspora casu'!$K$19:$O$19,MATCH(K$52,'07 Uspora casu'!$K$19:$O$19,1))-INDEX('07 Uspora casu'!$K$19:$O$19,MATCH(K$52,'07 Uspora casu'!$K$19:$O$19,1)-1)))*J60,(INDEX('07 Uspora casu'!$K27:$O27,MATCH(K$52,'07 Uspora casu'!$K$19:$O$19,1)+1)/INDEX('07 Uspora casu'!$K27:$O27,MATCH(K$52,'07 Uspora casu'!$K$19:$O$19,1)))^(1/(INDEX('07 Uspora casu'!$K$19:$O$19,MATCH(K$52,'07 Uspora casu'!$K$19:$O$19,1)+1)-INDEX('07 Uspora casu'!$K$19:$O$19,MATCH(K$52,'07 Uspora casu'!$K$19:$O$19,1))))*J60))),IFERROR($E60/INDEX('07 Uspora casu'!$K27:$O27,MATCH(K$52,'07 Uspora casu'!$K$19:$O$19,0)),IF(K$52&lt;MIN('07 Uspora casu'!$K$19:$O$19),('07 Uspora casu'!$L27/'07 Uspora casu'!$K27)^(1/('07 Uspora casu'!$L$19-'07 Uspora casu'!$K$19))*L60,IF(K$52&gt;MAX('07 Uspora casu'!$K$19:$O$19),(INDEX('07 Uspora casu'!$K27:$O27,MATCH(K$52,'07 Uspora casu'!$K$19:$O$19,1)-1)/INDEX('07 Uspora casu'!$K27:$O27,MATCH(K$52,'07 Uspora casu'!$K$19:$O$19,1)))^(1/(INDEX('07 Uspora casu'!$K$19:$O$19,MATCH(K$52,'07 Uspora casu'!$K$19:$O$19,1))-INDEX('07 Uspora casu'!$K$19:$O$19,MATCH(K$52,'07 Uspora casu'!$K$19:$O$19,1)-1)))*J60,(INDEX('07 Uspora casu'!$K27:$O27,MATCH(K$52,'07 Uspora casu'!$K$19:$O$19,1))/INDEX('07 Uspora casu'!$K27:$O27,MATCH(K$52,'07 Uspora casu'!$K$19:$O$19,1)+1))^(1/(INDEX('07 Uspora casu'!$K$19:$O$19,MATCH(K$52,'07 Uspora casu'!$K$19:$O$19,1)+1)-INDEX('07 Uspora casu'!$K$19:$O$19,MATCH(K$52,'07 Uspora casu'!$K$19:$O$19,1))))*J60)))))</f>
        <v>2.8971295206147531E-2</v>
      </c>
      <c r="L60" s="48">
        <f>IF($E60="",0,IF('07 Uspora casu'!$D$2="Jazdný čas",IFERROR(INDEX('07 Uspora casu'!$K27:$O27,MATCH(L$52,'07 Uspora casu'!$K$19:$O$19,0))/60,IF(L$52&lt;MIN('07 Uspora casu'!$K$19:$O$19),('07 Uspora casu'!$K27/'07 Uspora casu'!$L27)^(1/('07 Uspora casu'!$L$19-'07 Uspora casu'!$K$19))*M60,IF(L$52&gt;MAX('07 Uspora casu'!$K$19:$O$19),(INDEX('07 Uspora casu'!$K27:$O27,MATCH(L$52,'07 Uspora casu'!$K$19:$O$19,1))/INDEX('07 Uspora casu'!$K27:$O27,MATCH(L$52,'07 Uspora casu'!$K$19:$O$19,1)-1))^(1/(INDEX('07 Uspora casu'!$K$19:$O$19,MATCH(L$52,'07 Uspora casu'!$K$19:$O$19,1))-INDEX('07 Uspora casu'!$K$19:$O$19,MATCH(L$52,'07 Uspora casu'!$K$19:$O$19,1)-1)))*K60,(INDEX('07 Uspora casu'!$K27:$O27,MATCH(L$52,'07 Uspora casu'!$K$19:$O$19,1)+1)/INDEX('07 Uspora casu'!$K27:$O27,MATCH(L$52,'07 Uspora casu'!$K$19:$O$19,1)))^(1/(INDEX('07 Uspora casu'!$K$19:$O$19,MATCH(L$52,'07 Uspora casu'!$K$19:$O$19,1)+1)-INDEX('07 Uspora casu'!$K$19:$O$19,MATCH(L$52,'07 Uspora casu'!$K$19:$O$19,1))))*K60))),IFERROR($E60/INDEX('07 Uspora casu'!$K27:$O27,MATCH(L$52,'07 Uspora casu'!$K$19:$O$19,0)),IF(L$52&lt;MIN('07 Uspora casu'!$K$19:$O$19),('07 Uspora casu'!$L27/'07 Uspora casu'!$K27)^(1/('07 Uspora casu'!$L$19-'07 Uspora casu'!$K$19))*M60,IF(L$52&gt;MAX('07 Uspora casu'!$K$19:$O$19),(INDEX('07 Uspora casu'!$K27:$O27,MATCH(L$52,'07 Uspora casu'!$K$19:$O$19,1)-1)/INDEX('07 Uspora casu'!$K27:$O27,MATCH(L$52,'07 Uspora casu'!$K$19:$O$19,1)))^(1/(INDEX('07 Uspora casu'!$K$19:$O$19,MATCH(L$52,'07 Uspora casu'!$K$19:$O$19,1))-INDEX('07 Uspora casu'!$K$19:$O$19,MATCH(L$52,'07 Uspora casu'!$K$19:$O$19,1)-1)))*K60,(INDEX('07 Uspora casu'!$K27:$O27,MATCH(L$52,'07 Uspora casu'!$K$19:$O$19,1))/INDEX('07 Uspora casu'!$K27:$O27,MATCH(L$52,'07 Uspora casu'!$K$19:$O$19,1)+1))^(1/(INDEX('07 Uspora casu'!$K$19:$O$19,MATCH(L$52,'07 Uspora casu'!$K$19:$O$19,1)+1)-INDEX('07 Uspora casu'!$K$19:$O$19,MATCH(L$52,'07 Uspora casu'!$K$19:$O$19,1))))*K60)))))</f>
        <v>2.8978850695861199E-2</v>
      </c>
      <c r="M60" s="48">
        <f>IF($E60="",0,IF('07 Uspora casu'!$D$2="Jazdný čas",IFERROR(INDEX('07 Uspora casu'!$K27:$O27,MATCH(M$52,'07 Uspora casu'!$K$19:$O$19,0))/60,IF(M$52&lt;MIN('07 Uspora casu'!$K$19:$O$19),('07 Uspora casu'!$K27/'07 Uspora casu'!$L27)^(1/('07 Uspora casu'!$L$19-'07 Uspora casu'!$K$19))*N60,IF(M$52&gt;MAX('07 Uspora casu'!$K$19:$O$19),(INDEX('07 Uspora casu'!$K27:$O27,MATCH(M$52,'07 Uspora casu'!$K$19:$O$19,1))/INDEX('07 Uspora casu'!$K27:$O27,MATCH(M$52,'07 Uspora casu'!$K$19:$O$19,1)-1))^(1/(INDEX('07 Uspora casu'!$K$19:$O$19,MATCH(M$52,'07 Uspora casu'!$K$19:$O$19,1))-INDEX('07 Uspora casu'!$K$19:$O$19,MATCH(M$52,'07 Uspora casu'!$K$19:$O$19,1)-1)))*L60,(INDEX('07 Uspora casu'!$K27:$O27,MATCH(M$52,'07 Uspora casu'!$K$19:$O$19,1)+1)/INDEX('07 Uspora casu'!$K27:$O27,MATCH(M$52,'07 Uspora casu'!$K$19:$O$19,1)))^(1/(INDEX('07 Uspora casu'!$K$19:$O$19,MATCH(M$52,'07 Uspora casu'!$K$19:$O$19,1)+1)-INDEX('07 Uspora casu'!$K$19:$O$19,MATCH(M$52,'07 Uspora casu'!$K$19:$O$19,1))))*L60))),IFERROR($E60/INDEX('07 Uspora casu'!$K27:$O27,MATCH(M$52,'07 Uspora casu'!$K$19:$O$19,0)),IF(M$52&lt;MIN('07 Uspora casu'!$K$19:$O$19),('07 Uspora casu'!$L27/'07 Uspora casu'!$K27)^(1/('07 Uspora casu'!$L$19-'07 Uspora casu'!$K$19))*N60,IF(M$52&gt;MAX('07 Uspora casu'!$K$19:$O$19),(INDEX('07 Uspora casu'!$K27:$O27,MATCH(M$52,'07 Uspora casu'!$K$19:$O$19,1)-1)/INDEX('07 Uspora casu'!$K27:$O27,MATCH(M$52,'07 Uspora casu'!$K$19:$O$19,1)))^(1/(INDEX('07 Uspora casu'!$K$19:$O$19,MATCH(M$52,'07 Uspora casu'!$K$19:$O$19,1))-INDEX('07 Uspora casu'!$K$19:$O$19,MATCH(M$52,'07 Uspora casu'!$K$19:$O$19,1)-1)))*L60,(INDEX('07 Uspora casu'!$K27:$O27,MATCH(M$52,'07 Uspora casu'!$K$19:$O$19,1))/INDEX('07 Uspora casu'!$K27:$O27,MATCH(M$52,'07 Uspora casu'!$K$19:$O$19,1)+1))^(1/(INDEX('07 Uspora casu'!$K$19:$O$19,MATCH(M$52,'07 Uspora casu'!$K$19:$O$19,1)+1)-INDEX('07 Uspora casu'!$K$19:$O$19,MATCH(M$52,'07 Uspora casu'!$K$19:$O$19,1))))*L60)))))</f>
        <v>2.8986408155988148E-2</v>
      </c>
      <c r="N60" s="48">
        <f>IF($E60="",0,IF('07 Uspora casu'!$D$2="Jazdný čas",IFERROR(INDEX('07 Uspora casu'!$K27:$O27,MATCH(N$52,'07 Uspora casu'!$K$19:$O$19,0))/60,IF(N$52&lt;MIN('07 Uspora casu'!$K$19:$O$19),('07 Uspora casu'!$K27/'07 Uspora casu'!$L27)^(1/('07 Uspora casu'!$L$19-'07 Uspora casu'!$K$19))*O60,IF(N$52&gt;MAX('07 Uspora casu'!$K$19:$O$19),(INDEX('07 Uspora casu'!$K27:$O27,MATCH(N$52,'07 Uspora casu'!$K$19:$O$19,1))/INDEX('07 Uspora casu'!$K27:$O27,MATCH(N$52,'07 Uspora casu'!$K$19:$O$19,1)-1))^(1/(INDEX('07 Uspora casu'!$K$19:$O$19,MATCH(N$52,'07 Uspora casu'!$K$19:$O$19,1))-INDEX('07 Uspora casu'!$K$19:$O$19,MATCH(N$52,'07 Uspora casu'!$K$19:$O$19,1)-1)))*M60,(INDEX('07 Uspora casu'!$K27:$O27,MATCH(N$52,'07 Uspora casu'!$K$19:$O$19,1)+1)/INDEX('07 Uspora casu'!$K27:$O27,MATCH(N$52,'07 Uspora casu'!$K$19:$O$19,1)))^(1/(INDEX('07 Uspora casu'!$K$19:$O$19,MATCH(N$52,'07 Uspora casu'!$K$19:$O$19,1)+1)-INDEX('07 Uspora casu'!$K$19:$O$19,MATCH(N$52,'07 Uspora casu'!$K$19:$O$19,1))))*M60))),IFERROR($E60/INDEX('07 Uspora casu'!$K27:$O27,MATCH(N$52,'07 Uspora casu'!$K$19:$O$19,0)),IF(N$52&lt;MIN('07 Uspora casu'!$K$19:$O$19),('07 Uspora casu'!$L27/'07 Uspora casu'!$K27)^(1/('07 Uspora casu'!$L$19-'07 Uspora casu'!$K$19))*O60,IF(N$52&gt;MAX('07 Uspora casu'!$K$19:$O$19),(INDEX('07 Uspora casu'!$K27:$O27,MATCH(N$52,'07 Uspora casu'!$K$19:$O$19,1)-1)/INDEX('07 Uspora casu'!$K27:$O27,MATCH(N$52,'07 Uspora casu'!$K$19:$O$19,1)))^(1/(INDEX('07 Uspora casu'!$K$19:$O$19,MATCH(N$52,'07 Uspora casu'!$K$19:$O$19,1))-INDEX('07 Uspora casu'!$K$19:$O$19,MATCH(N$52,'07 Uspora casu'!$K$19:$O$19,1)-1)))*M60,(INDEX('07 Uspora casu'!$K27:$O27,MATCH(N$52,'07 Uspora casu'!$K$19:$O$19,1))/INDEX('07 Uspora casu'!$K27:$O27,MATCH(N$52,'07 Uspora casu'!$K$19:$O$19,1)+1))^(1/(INDEX('07 Uspora casu'!$K$19:$O$19,MATCH(N$52,'07 Uspora casu'!$K$19:$O$19,1)+1)-INDEX('07 Uspora casu'!$K$19:$O$19,MATCH(N$52,'07 Uspora casu'!$K$19:$O$19,1))))*M60)))))</f>
        <v>2.8993967587042244E-2</v>
      </c>
      <c r="O60" s="48">
        <f>IF($E60="",0,IF('07 Uspora casu'!$D$2="Jazdný čas",IFERROR(INDEX('07 Uspora casu'!$K27:$O27,MATCH(O$52,'07 Uspora casu'!$K$19:$O$19,0))/60,IF(O$52&lt;MIN('07 Uspora casu'!$K$19:$O$19),('07 Uspora casu'!$K27/'07 Uspora casu'!$L27)^(1/('07 Uspora casu'!$L$19-'07 Uspora casu'!$K$19))*P60,IF(O$52&gt;MAX('07 Uspora casu'!$K$19:$O$19),(INDEX('07 Uspora casu'!$K27:$O27,MATCH(O$52,'07 Uspora casu'!$K$19:$O$19,1))/INDEX('07 Uspora casu'!$K27:$O27,MATCH(O$52,'07 Uspora casu'!$K$19:$O$19,1)-1))^(1/(INDEX('07 Uspora casu'!$K$19:$O$19,MATCH(O$52,'07 Uspora casu'!$K$19:$O$19,1))-INDEX('07 Uspora casu'!$K$19:$O$19,MATCH(O$52,'07 Uspora casu'!$K$19:$O$19,1)-1)))*N60,(INDEX('07 Uspora casu'!$K27:$O27,MATCH(O$52,'07 Uspora casu'!$K$19:$O$19,1)+1)/INDEX('07 Uspora casu'!$K27:$O27,MATCH(O$52,'07 Uspora casu'!$K$19:$O$19,1)))^(1/(INDEX('07 Uspora casu'!$K$19:$O$19,MATCH(O$52,'07 Uspora casu'!$K$19:$O$19,1)+1)-INDEX('07 Uspora casu'!$K$19:$O$19,MATCH(O$52,'07 Uspora casu'!$K$19:$O$19,1))))*N60))),IFERROR($E60/INDEX('07 Uspora casu'!$K27:$O27,MATCH(O$52,'07 Uspora casu'!$K$19:$O$19,0)),IF(O$52&lt;MIN('07 Uspora casu'!$K$19:$O$19),('07 Uspora casu'!$L27/'07 Uspora casu'!$K27)^(1/('07 Uspora casu'!$L$19-'07 Uspora casu'!$K$19))*P60,IF(O$52&gt;MAX('07 Uspora casu'!$K$19:$O$19),(INDEX('07 Uspora casu'!$K27:$O27,MATCH(O$52,'07 Uspora casu'!$K$19:$O$19,1)-1)/INDEX('07 Uspora casu'!$K27:$O27,MATCH(O$52,'07 Uspora casu'!$K$19:$O$19,1)))^(1/(INDEX('07 Uspora casu'!$K$19:$O$19,MATCH(O$52,'07 Uspora casu'!$K$19:$O$19,1))-INDEX('07 Uspora casu'!$K$19:$O$19,MATCH(O$52,'07 Uspora casu'!$K$19:$O$19,1)-1)))*N60,(INDEX('07 Uspora casu'!$K27:$O27,MATCH(O$52,'07 Uspora casu'!$K$19:$O$19,1))/INDEX('07 Uspora casu'!$K27:$O27,MATCH(O$52,'07 Uspora casu'!$K$19:$O$19,1)+1))^(1/(INDEX('07 Uspora casu'!$K$19:$O$19,MATCH(O$52,'07 Uspora casu'!$K$19:$O$19,1)+1)-INDEX('07 Uspora casu'!$K$19:$O$19,MATCH(O$52,'07 Uspora casu'!$K$19:$O$19,1))))*N60)))))</f>
        <v>2.9001528989537492E-2</v>
      </c>
      <c r="P60" s="48">
        <f>IF($E60="",0,IF('07 Uspora casu'!$D$2="Jazdný čas",IFERROR(INDEX('07 Uspora casu'!$K27:$O27,MATCH(P$52,'07 Uspora casu'!$K$19:$O$19,0))/60,IF(P$52&lt;MIN('07 Uspora casu'!$K$19:$O$19),('07 Uspora casu'!$K27/'07 Uspora casu'!$L27)^(1/('07 Uspora casu'!$L$19-'07 Uspora casu'!$K$19))*Q60,IF(P$52&gt;MAX('07 Uspora casu'!$K$19:$O$19),(INDEX('07 Uspora casu'!$K27:$O27,MATCH(P$52,'07 Uspora casu'!$K$19:$O$19,1))/INDEX('07 Uspora casu'!$K27:$O27,MATCH(P$52,'07 Uspora casu'!$K$19:$O$19,1)-1))^(1/(INDEX('07 Uspora casu'!$K$19:$O$19,MATCH(P$52,'07 Uspora casu'!$K$19:$O$19,1))-INDEX('07 Uspora casu'!$K$19:$O$19,MATCH(P$52,'07 Uspora casu'!$K$19:$O$19,1)-1)))*O60,(INDEX('07 Uspora casu'!$K27:$O27,MATCH(P$52,'07 Uspora casu'!$K$19:$O$19,1)+1)/INDEX('07 Uspora casu'!$K27:$O27,MATCH(P$52,'07 Uspora casu'!$K$19:$O$19,1)))^(1/(INDEX('07 Uspora casu'!$K$19:$O$19,MATCH(P$52,'07 Uspora casu'!$K$19:$O$19,1)+1)-INDEX('07 Uspora casu'!$K$19:$O$19,MATCH(P$52,'07 Uspora casu'!$K$19:$O$19,1))))*O60))),IFERROR($E60/INDEX('07 Uspora casu'!$K27:$O27,MATCH(P$52,'07 Uspora casu'!$K$19:$O$19,0)),IF(P$52&lt;MIN('07 Uspora casu'!$K$19:$O$19),('07 Uspora casu'!$L27/'07 Uspora casu'!$K27)^(1/('07 Uspora casu'!$L$19-'07 Uspora casu'!$K$19))*Q60,IF(P$52&gt;MAX('07 Uspora casu'!$K$19:$O$19),(INDEX('07 Uspora casu'!$K27:$O27,MATCH(P$52,'07 Uspora casu'!$K$19:$O$19,1)-1)/INDEX('07 Uspora casu'!$K27:$O27,MATCH(P$52,'07 Uspora casu'!$K$19:$O$19,1)))^(1/(INDEX('07 Uspora casu'!$K$19:$O$19,MATCH(P$52,'07 Uspora casu'!$K$19:$O$19,1))-INDEX('07 Uspora casu'!$K$19:$O$19,MATCH(P$52,'07 Uspora casu'!$K$19:$O$19,1)-1)))*O60,(INDEX('07 Uspora casu'!$K27:$O27,MATCH(P$52,'07 Uspora casu'!$K$19:$O$19,1))/INDEX('07 Uspora casu'!$K27:$O27,MATCH(P$52,'07 Uspora casu'!$K$19:$O$19,1)+1))^(1/(INDEX('07 Uspora casu'!$K$19:$O$19,MATCH(P$52,'07 Uspora casu'!$K$19:$O$19,1)+1)-INDEX('07 Uspora casu'!$K$19:$O$19,MATCH(P$52,'07 Uspora casu'!$K$19:$O$19,1))))*O60)))))</f>
        <v>2.9009092363988027E-2</v>
      </c>
      <c r="Q60" s="48">
        <f>IF($E60="",0,IF('07 Uspora casu'!$D$2="Jazdný čas",IFERROR(INDEX('07 Uspora casu'!$K27:$O27,MATCH(Q$52,'07 Uspora casu'!$K$19:$O$19,0))/60,IF(Q$52&lt;MIN('07 Uspora casu'!$K$19:$O$19),('07 Uspora casu'!$K27/'07 Uspora casu'!$L27)^(1/('07 Uspora casu'!$L$19-'07 Uspora casu'!$K$19))*R60,IF(Q$52&gt;MAX('07 Uspora casu'!$K$19:$O$19),(INDEX('07 Uspora casu'!$K27:$O27,MATCH(Q$52,'07 Uspora casu'!$K$19:$O$19,1))/INDEX('07 Uspora casu'!$K27:$O27,MATCH(Q$52,'07 Uspora casu'!$K$19:$O$19,1)-1))^(1/(INDEX('07 Uspora casu'!$K$19:$O$19,MATCH(Q$52,'07 Uspora casu'!$K$19:$O$19,1))-INDEX('07 Uspora casu'!$K$19:$O$19,MATCH(Q$52,'07 Uspora casu'!$K$19:$O$19,1)-1)))*P60,(INDEX('07 Uspora casu'!$K27:$O27,MATCH(Q$52,'07 Uspora casu'!$K$19:$O$19,1)+1)/INDEX('07 Uspora casu'!$K27:$O27,MATCH(Q$52,'07 Uspora casu'!$K$19:$O$19,1)))^(1/(INDEX('07 Uspora casu'!$K$19:$O$19,MATCH(Q$52,'07 Uspora casu'!$K$19:$O$19,1)+1)-INDEX('07 Uspora casu'!$K$19:$O$19,MATCH(Q$52,'07 Uspora casu'!$K$19:$O$19,1))))*P60))),IFERROR($E60/INDEX('07 Uspora casu'!$K27:$O27,MATCH(Q$52,'07 Uspora casu'!$K$19:$O$19,0)),IF(Q$52&lt;MIN('07 Uspora casu'!$K$19:$O$19),('07 Uspora casu'!$L27/'07 Uspora casu'!$K27)^(1/('07 Uspora casu'!$L$19-'07 Uspora casu'!$K$19))*R60,IF(Q$52&gt;MAX('07 Uspora casu'!$K$19:$O$19),(INDEX('07 Uspora casu'!$K27:$O27,MATCH(Q$52,'07 Uspora casu'!$K$19:$O$19,1)-1)/INDEX('07 Uspora casu'!$K27:$O27,MATCH(Q$52,'07 Uspora casu'!$K$19:$O$19,1)))^(1/(INDEX('07 Uspora casu'!$K$19:$O$19,MATCH(Q$52,'07 Uspora casu'!$K$19:$O$19,1))-INDEX('07 Uspora casu'!$K$19:$O$19,MATCH(Q$52,'07 Uspora casu'!$K$19:$O$19,1)-1)))*P60,(INDEX('07 Uspora casu'!$K27:$O27,MATCH(Q$52,'07 Uspora casu'!$K$19:$O$19,1))/INDEX('07 Uspora casu'!$K27:$O27,MATCH(Q$52,'07 Uspora casu'!$K$19:$O$19,1)+1))^(1/(INDEX('07 Uspora casu'!$K$19:$O$19,MATCH(Q$52,'07 Uspora casu'!$K$19:$O$19,1)+1)-INDEX('07 Uspora casu'!$K$19:$O$19,MATCH(Q$52,'07 Uspora casu'!$K$19:$O$19,1))))*P60)))))</f>
        <v>2.9016657710908118E-2</v>
      </c>
      <c r="R60" s="48">
        <f>IF($E60="",0,IF('07 Uspora casu'!$D$2="Jazdný čas",IFERROR(INDEX('07 Uspora casu'!$K27:$O27,MATCH(R$52,'07 Uspora casu'!$K$19:$O$19,0))/60,IF(R$52&lt;MIN('07 Uspora casu'!$K$19:$O$19),('07 Uspora casu'!$K27/'07 Uspora casu'!$L27)^(1/('07 Uspora casu'!$L$19-'07 Uspora casu'!$K$19))*S60,IF(R$52&gt;MAX('07 Uspora casu'!$K$19:$O$19),(INDEX('07 Uspora casu'!$K27:$O27,MATCH(R$52,'07 Uspora casu'!$K$19:$O$19,1))/INDEX('07 Uspora casu'!$K27:$O27,MATCH(R$52,'07 Uspora casu'!$K$19:$O$19,1)-1))^(1/(INDEX('07 Uspora casu'!$K$19:$O$19,MATCH(R$52,'07 Uspora casu'!$K$19:$O$19,1))-INDEX('07 Uspora casu'!$K$19:$O$19,MATCH(R$52,'07 Uspora casu'!$K$19:$O$19,1)-1)))*Q60,(INDEX('07 Uspora casu'!$K27:$O27,MATCH(R$52,'07 Uspora casu'!$K$19:$O$19,1)+1)/INDEX('07 Uspora casu'!$K27:$O27,MATCH(R$52,'07 Uspora casu'!$K$19:$O$19,1)))^(1/(INDEX('07 Uspora casu'!$K$19:$O$19,MATCH(R$52,'07 Uspora casu'!$K$19:$O$19,1)+1)-INDEX('07 Uspora casu'!$K$19:$O$19,MATCH(R$52,'07 Uspora casu'!$K$19:$O$19,1))))*Q60))),IFERROR($E60/INDEX('07 Uspora casu'!$K27:$O27,MATCH(R$52,'07 Uspora casu'!$K$19:$O$19,0)),IF(R$52&lt;MIN('07 Uspora casu'!$K$19:$O$19),('07 Uspora casu'!$L27/'07 Uspora casu'!$K27)^(1/('07 Uspora casu'!$L$19-'07 Uspora casu'!$K$19))*S60,IF(R$52&gt;MAX('07 Uspora casu'!$K$19:$O$19),(INDEX('07 Uspora casu'!$K27:$O27,MATCH(R$52,'07 Uspora casu'!$K$19:$O$19,1)-1)/INDEX('07 Uspora casu'!$K27:$O27,MATCH(R$52,'07 Uspora casu'!$K$19:$O$19,1)))^(1/(INDEX('07 Uspora casu'!$K$19:$O$19,MATCH(R$52,'07 Uspora casu'!$K$19:$O$19,1))-INDEX('07 Uspora casu'!$K$19:$O$19,MATCH(R$52,'07 Uspora casu'!$K$19:$O$19,1)-1)))*Q60,(INDEX('07 Uspora casu'!$K27:$O27,MATCH(R$52,'07 Uspora casu'!$K$19:$O$19,1))/INDEX('07 Uspora casu'!$K27:$O27,MATCH(R$52,'07 Uspora casu'!$K$19:$O$19,1)+1))^(1/(INDEX('07 Uspora casu'!$K$19:$O$19,MATCH(R$52,'07 Uspora casu'!$K$19:$O$19,1)+1)-INDEX('07 Uspora casu'!$K$19:$O$19,MATCH(R$52,'07 Uspora casu'!$K$19:$O$19,1))))*Q60)))))</f>
        <v>2.9021651865905076E-2</v>
      </c>
      <c r="S60" s="48">
        <f>IF($E60="",0,IF('07 Uspora casu'!$D$2="Jazdný čas",IFERROR(INDEX('07 Uspora casu'!$K27:$O27,MATCH(S$52,'07 Uspora casu'!$K$19:$O$19,0))/60,IF(S$52&lt;MIN('07 Uspora casu'!$K$19:$O$19),('07 Uspora casu'!$K27/'07 Uspora casu'!$L27)^(1/('07 Uspora casu'!$L$19-'07 Uspora casu'!$K$19))*T60,IF(S$52&gt;MAX('07 Uspora casu'!$K$19:$O$19),(INDEX('07 Uspora casu'!$K27:$O27,MATCH(S$52,'07 Uspora casu'!$K$19:$O$19,1))/INDEX('07 Uspora casu'!$K27:$O27,MATCH(S$52,'07 Uspora casu'!$K$19:$O$19,1)-1))^(1/(INDEX('07 Uspora casu'!$K$19:$O$19,MATCH(S$52,'07 Uspora casu'!$K$19:$O$19,1))-INDEX('07 Uspora casu'!$K$19:$O$19,MATCH(S$52,'07 Uspora casu'!$K$19:$O$19,1)-1)))*R60,(INDEX('07 Uspora casu'!$K27:$O27,MATCH(S$52,'07 Uspora casu'!$K$19:$O$19,1)+1)/INDEX('07 Uspora casu'!$K27:$O27,MATCH(S$52,'07 Uspora casu'!$K$19:$O$19,1)))^(1/(INDEX('07 Uspora casu'!$K$19:$O$19,MATCH(S$52,'07 Uspora casu'!$K$19:$O$19,1)+1)-INDEX('07 Uspora casu'!$K$19:$O$19,MATCH(S$52,'07 Uspora casu'!$K$19:$O$19,1))))*R60))),IFERROR($E60/INDEX('07 Uspora casu'!$K27:$O27,MATCH(S$52,'07 Uspora casu'!$K$19:$O$19,0)),IF(S$52&lt;MIN('07 Uspora casu'!$K$19:$O$19),('07 Uspora casu'!$L27/'07 Uspora casu'!$K27)^(1/('07 Uspora casu'!$L$19-'07 Uspora casu'!$K$19))*T60,IF(S$52&gt;MAX('07 Uspora casu'!$K$19:$O$19),(INDEX('07 Uspora casu'!$K27:$O27,MATCH(S$52,'07 Uspora casu'!$K$19:$O$19,1)-1)/INDEX('07 Uspora casu'!$K27:$O27,MATCH(S$52,'07 Uspora casu'!$K$19:$O$19,1)))^(1/(INDEX('07 Uspora casu'!$K$19:$O$19,MATCH(S$52,'07 Uspora casu'!$K$19:$O$19,1))-INDEX('07 Uspora casu'!$K$19:$O$19,MATCH(S$52,'07 Uspora casu'!$K$19:$O$19,1)-1)))*R60,(INDEX('07 Uspora casu'!$K27:$O27,MATCH(S$52,'07 Uspora casu'!$K$19:$O$19,1))/INDEX('07 Uspora casu'!$K27:$O27,MATCH(S$52,'07 Uspora casu'!$K$19:$O$19,1)+1))^(1/(INDEX('07 Uspora casu'!$K$19:$O$19,MATCH(S$52,'07 Uspora casu'!$K$19:$O$19,1)+1)-INDEX('07 Uspora casu'!$K$19:$O$19,MATCH(S$52,'07 Uspora casu'!$K$19:$O$19,1))))*R60)))))</f>
        <v>2.9026646880462921E-2</v>
      </c>
      <c r="T60" s="48">
        <f>IF($E60="",0,IF('07 Uspora casu'!$D$2="Jazdný čas",IFERROR(INDEX('07 Uspora casu'!$K27:$O27,MATCH(T$52,'07 Uspora casu'!$K$19:$O$19,0))/60,IF(T$52&lt;MIN('07 Uspora casu'!$K$19:$O$19),('07 Uspora casu'!$K27/'07 Uspora casu'!$L27)^(1/('07 Uspora casu'!$L$19-'07 Uspora casu'!$K$19))*U60,IF(T$52&gt;MAX('07 Uspora casu'!$K$19:$O$19),(INDEX('07 Uspora casu'!$K27:$O27,MATCH(T$52,'07 Uspora casu'!$K$19:$O$19,1))/INDEX('07 Uspora casu'!$K27:$O27,MATCH(T$52,'07 Uspora casu'!$K$19:$O$19,1)-1))^(1/(INDEX('07 Uspora casu'!$K$19:$O$19,MATCH(T$52,'07 Uspora casu'!$K$19:$O$19,1))-INDEX('07 Uspora casu'!$K$19:$O$19,MATCH(T$52,'07 Uspora casu'!$K$19:$O$19,1)-1)))*S60,(INDEX('07 Uspora casu'!$K27:$O27,MATCH(T$52,'07 Uspora casu'!$K$19:$O$19,1)+1)/INDEX('07 Uspora casu'!$K27:$O27,MATCH(T$52,'07 Uspora casu'!$K$19:$O$19,1)))^(1/(INDEX('07 Uspora casu'!$K$19:$O$19,MATCH(T$52,'07 Uspora casu'!$K$19:$O$19,1)+1)-INDEX('07 Uspora casu'!$K$19:$O$19,MATCH(T$52,'07 Uspora casu'!$K$19:$O$19,1))))*S60))),IFERROR($E60/INDEX('07 Uspora casu'!$K27:$O27,MATCH(T$52,'07 Uspora casu'!$K$19:$O$19,0)),IF(T$52&lt;MIN('07 Uspora casu'!$K$19:$O$19),('07 Uspora casu'!$L27/'07 Uspora casu'!$K27)^(1/('07 Uspora casu'!$L$19-'07 Uspora casu'!$K$19))*U60,IF(T$52&gt;MAX('07 Uspora casu'!$K$19:$O$19),(INDEX('07 Uspora casu'!$K27:$O27,MATCH(T$52,'07 Uspora casu'!$K$19:$O$19,1)-1)/INDEX('07 Uspora casu'!$K27:$O27,MATCH(T$52,'07 Uspora casu'!$K$19:$O$19,1)))^(1/(INDEX('07 Uspora casu'!$K$19:$O$19,MATCH(T$52,'07 Uspora casu'!$K$19:$O$19,1))-INDEX('07 Uspora casu'!$K$19:$O$19,MATCH(T$52,'07 Uspora casu'!$K$19:$O$19,1)-1)))*S60,(INDEX('07 Uspora casu'!$K27:$O27,MATCH(T$52,'07 Uspora casu'!$K$19:$O$19,1))/INDEX('07 Uspora casu'!$K27:$O27,MATCH(T$52,'07 Uspora casu'!$K$19:$O$19,1)+1))^(1/(INDEX('07 Uspora casu'!$K$19:$O$19,MATCH(T$52,'07 Uspora casu'!$K$19:$O$19,1)+1)-INDEX('07 Uspora casu'!$K$19:$O$19,MATCH(T$52,'07 Uspora casu'!$K$19:$O$19,1))))*S60)))))</f>
        <v>2.9031642754729598E-2</v>
      </c>
      <c r="U60" s="48">
        <f>IF($E60="",0,IF('07 Uspora casu'!$D$2="Jazdný čas",IFERROR(INDEX('07 Uspora casu'!$K27:$O27,MATCH(U$52,'07 Uspora casu'!$K$19:$O$19,0))/60,IF(U$52&lt;MIN('07 Uspora casu'!$K$19:$O$19),('07 Uspora casu'!$K27/'07 Uspora casu'!$L27)^(1/('07 Uspora casu'!$L$19-'07 Uspora casu'!$K$19))*V60,IF(U$52&gt;MAX('07 Uspora casu'!$K$19:$O$19),(INDEX('07 Uspora casu'!$K27:$O27,MATCH(U$52,'07 Uspora casu'!$K$19:$O$19,1))/INDEX('07 Uspora casu'!$K27:$O27,MATCH(U$52,'07 Uspora casu'!$K$19:$O$19,1)-1))^(1/(INDEX('07 Uspora casu'!$K$19:$O$19,MATCH(U$52,'07 Uspora casu'!$K$19:$O$19,1))-INDEX('07 Uspora casu'!$K$19:$O$19,MATCH(U$52,'07 Uspora casu'!$K$19:$O$19,1)-1)))*T60,(INDEX('07 Uspora casu'!$K27:$O27,MATCH(U$52,'07 Uspora casu'!$K$19:$O$19,1)+1)/INDEX('07 Uspora casu'!$K27:$O27,MATCH(U$52,'07 Uspora casu'!$K$19:$O$19,1)))^(1/(INDEX('07 Uspora casu'!$K$19:$O$19,MATCH(U$52,'07 Uspora casu'!$K$19:$O$19,1)+1)-INDEX('07 Uspora casu'!$K$19:$O$19,MATCH(U$52,'07 Uspora casu'!$K$19:$O$19,1))))*T60))),IFERROR($E60/INDEX('07 Uspora casu'!$K27:$O27,MATCH(U$52,'07 Uspora casu'!$K$19:$O$19,0)),IF(U$52&lt;MIN('07 Uspora casu'!$K$19:$O$19),('07 Uspora casu'!$L27/'07 Uspora casu'!$K27)^(1/('07 Uspora casu'!$L$19-'07 Uspora casu'!$K$19))*V60,IF(U$52&gt;MAX('07 Uspora casu'!$K$19:$O$19),(INDEX('07 Uspora casu'!$K27:$O27,MATCH(U$52,'07 Uspora casu'!$K$19:$O$19,1)-1)/INDEX('07 Uspora casu'!$K27:$O27,MATCH(U$52,'07 Uspora casu'!$K$19:$O$19,1)))^(1/(INDEX('07 Uspora casu'!$K$19:$O$19,MATCH(U$52,'07 Uspora casu'!$K$19:$O$19,1))-INDEX('07 Uspora casu'!$K$19:$O$19,MATCH(U$52,'07 Uspora casu'!$K$19:$O$19,1)-1)))*T60,(INDEX('07 Uspora casu'!$K27:$O27,MATCH(U$52,'07 Uspora casu'!$K$19:$O$19,1))/INDEX('07 Uspora casu'!$K27:$O27,MATCH(U$52,'07 Uspora casu'!$K$19:$O$19,1)+1))^(1/(INDEX('07 Uspora casu'!$K$19:$O$19,MATCH(U$52,'07 Uspora casu'!$K$19:$O$19,1)+1)-INDEX('07 Uspora casu'!$K$19:$O$19,MATCH(U$52,'07 Uspora casu'!$K$19:$O$19,1))))*T60)))))</f>
        <v>2.9036639488853076E-2</v>
      </c>
      <c r="V60" s="48">
        <f>IF($E60="",0,IF('07 Uspora casu'!$D$2="Jazdný čas",IFERROR(INDEX('07 Uspora casu'!$K27:$O27,MATCH(V$52,'07 Uspora casu'!$K$19:$O$19,0))/60,IF(V$52&lt;MIN('07 Uspora casu'!$K$19:$O$19),('07 Uspora casu'!$K27/'07 Uspora casu'!$L27)^(1/('07 Uspora casu'!$L$19-'07 Uspora casu'!$K$19))*W60,IF(V$52&gt;MAX('07 Uspora casu'!$K$19:$O$19),(INDEX('07 Uspora casu'!$K27:$O27,MATCH(V$52,'07 Uspora casu'!$K$19:$O$19,1))/INDEX('07 Uspora casu'!$K27:$O27,MATCH(V$52,'07 Uspora casu'!$K$19:$O$19,1)-1))^(1/(INDEX('07 Uspora casu'!$K$19:$O$19,MATCH(V$52,'07 Uspora casu'!$K$19:$O$19,1))-INDEX('07 Uspora casu'!$K$19:$O$19,MATCH(V$52,'07 Uspora casu'!$K$19:$O$19,1)-1)))*U60,(INDEX('07 Uspora casu'!$K27:$O27,MATCH(V$52,'07 Uspora casu'!$K$19:$O$19,1)+1)/INDEX('07 Uspora casu'!$K27:$O27,MATCH(V$52,'07 Uspora casu'!$K$19:$O$19,1)))^(1/(INDEX('07 Uspora casu'!$K$19:$O$19,MATCH(V$52,'07 Uspora casu'!$K$19:$O$19,1)+1)-INDEX('07 Uspora casu'!$K$19:$O$19,MATCH(V$52,'07 Uspora casu'!$K$19:$O$19,1))))*U60))),IFERROR($E60/INDEX('07 Uspora casu'!$K27:$O27,MATCH(V$52,'07 Uspora casu'!$K$19:$O$19,0)),IF(V$52&lt;MIN('07 Uspora casu'!$K$19:$O$19),('07 Uspora casu'!$L27/'07 Uspora casu'!$K27)^(1/('07 Uspora casu'!$L$19-'07 Uspora casu'!$K$19))*W60,IF(V$52&gt;MAX('07 Uspora casu'!$K$19:$O$19),(INDEX('07 Uspora casu'!$K27:$O27,MATCH(V$52,'07 Uspora casu'!$K$19:$O$19,1)-1)/INDEX('07 Uspora casu'!$K27:$O27,MATCH(V$52,'07 Uspora casu'!$K$19:$O$19,1)))^(1/(INDEX('07 Uspora casu'!$K$19:$O$19,MATCH(V$52,'07 Uspora casu'!$K$19:$O$19,1))-INDEX('07 Uspora casu'!$K$19:$O$19,MATCH(V$52,'07 Uspora casu'!$K$19:$O$19,1)-1)))*U60,(INDEX('07 Uspora casu'!$K27:$O27,MATCH(V$52,'07 Uspora casu'!$K$19:$O$19,1))/INDEX('07 Uspora casu'!$K27:$O27,MATCH(V$52,'07 Uspora casu'!$K$19:$O$19,1)+1))^(1/(INDEX('07 Uspora casu'!$K$19:$O$19,MATCH(V$52,'07 Uspora casu'!$K$19:$O$19,1)+1)-INDEX('07 Uspora casu'!$K$19:$O$19,MATCH(V$52,'07 Uspora casu'!$K$19:$O$19,1))))*U60)))))</f>
        <v>2.9041637082981346E-2</v>
      </c>
      <c r="W60" s="48">
        <f>IF($E60="",0,IF('07 Uspora casu'!$D$2="Jazdný čas",IFERROR(INDEX('07 Uspora casu'!$K27:$O27,MATCH(W$52,'07 Uspora casu'!$K$19:$O$19,0))/60,IF(W$52&lt;MIN('07 Uspora casu'!$K$19:$O$19),('07 Uspora casu'!$K27/'07 Uspora casu'!$L27)^(1/('07 Uspora casu'!$L$19-'07 Uspora casu'!$K$19))*X60,IF(W$52&gt;MAX('07 Uspora casu'!$K$19:$O$19),(INDEX('07 Uspora casu'!$K27:$O27,MATCH(W$52,'07 Uspora casu'!$K$19:$O$19,1))/INDEX('07 Uspora casu'!$K27:$O27,MATCH(W$52,'07 Uspora casu'!$K$19:$O$19,1)-1))^(1/(INDEX('07 Uspora casu'!$K$19:$O$19,MATCH(W$52,'07 Uspora casu'!$K$19:$O$19,1))-INDEX('07 Uspora casu'!$K$19:$O$19,MATCH(W$52,'07 Uspora casu'!$K$19:$O$19,1)-1)))*V60,(INDEX('07 Uspora casu'!$K27:$O27,MATCH(W$52,'07 Uspora casu'!$K$19:$O$19,1)+1)/INDEX('07 Uspora casu'!$K27:$O27,MATCH(W$52,'07 Uspora casu'!$K$19:$O$19,1)))^(1/(INDEX('07 Uspora casu'!$K$19:$O$19,MATCH(W$52,'07 Uspora casu'!$K$19:$O$19,1)+1)-INDEX('07 Uspora casu'!$K$19:$O$19,MATCH(W$52,'07 Uspora casu'!$K$19:$O$19,1))))*V60))),IFERROR($E60/INDEX('07 Uspora casu'!$K27:$O27,MATCH(W$52,'07 Uspora casu'!$K$19:$O$19,0)),IF(W$52&lt;MIN('07 Uspora casu'!$K$19:$O$19),('07 Uspora casu'!$L27/'07 Uspora casu'!$K27)^(1/('07 Uspora casu'!$L$19-'07 Uspora casu'!$K$19))*X60,IF(W$52&gt;MAX('07 Uspora casu'!$K$19:$O$19),(INDEX('07 Uspora casu'!$K27:$O27,MATCH(W$52,'07 Uspora casu'!$K$19:$O$19,1)-1)/INDEX('07 Uspora casu'!$K27:$O27,MATCH(W$52,'07 Uspora casu'!$K$19:$O$19,1)))^(1/(INDEX('07 Uspora casu'!$K$19:$O$19,MATCH(W$52,'07 Uspora casu'!$K$19:$O$19,1))-INDEX('07 Uspora casu'!$K$19:$O$19,MATCH(W$52,'07 Uspora casu'!$K$19:$O$19,1)-1)))*V60,(INDEX('07 Uspora casu'!$K27:$O27,MATCH(W$52,'07 Uspora casu'!$K$19:$O$19,1))/INDEX('07 Uspora casu'!$K27:$O27,MATCH(W$52,'07 Uspora casu'!$K$19:$O$19,1)+1))^(1/(INDEX('07 Uspora casu'!$K$19:$O$19,MATCH(W$52,'07 Uspora casu'!$K$19:$O$19,1)+1)-INDEX('07 Uspora casu'!$K$19:$O$19,MATCH(W$52,'07 Uspora casu'!$K$19:$O$19,1))))*V60)))))</f>
        <v>2.9046635537262427E-2</v>
      </c>
      <c r="X60" s="48">
        <f>IF($E60="",0,IF('07 Uspora casu'!$D$2="Jazdný čas",IFERROR(INDEX('07 Uspora casu'!$K27:$O27,MATCH(X$52,'07 Uspora casu'!$K$19:$O$19,0))/60,IF(X$52&lt;MIN('07 Uspora casu'!$K$19:$O$19),('07 Uspora casu'!$K27/'07 Uspora casu'!$L27)^(1/('07 Uspora casu'!$L$19-'07 Uspora casu'!$K$19))*Y60,IF(X$52&gt;MAX('07 Uspora casu'!$K$19:$O$19),(INDEX('07 Uspora casu'!$K27:$O27,MATCH(X$52,'07 Uspora casu'!$K$19:$O$19,1))/INDEX('07 Uspora casu'!$K27:$O27,MATCH(X$52,'07 Uspora casu'!$K$19:$O$19,1)-1))^(1/(INDEX('07 Uspora casu'!$K$19:$O$19,MATCH(X$52,'07 Uspora casu'!$K$19:$O$19,1))-INDEX('07 Uspora casu'!$K$19:$O$19,MATCH(X$52,'07 Uspora casu'!$K$19:$O$19,1)-1)))*W60,(INDEX('07 Uspora casu'!$K27:$O27,MATCH(X$52,'07 Uspora casu'!$K$19:$O$19,1)+1)/INDEX('07 Uspora casu'!$K27:$O27,MATCH(X$52,'07 Uspora casu'!$K$19:$O$19,1)))^(1/(INDEX('07 Uspora casu'!$K$19:$O$19,MATCH(X$52,'07 Uspora casu'!$K$19:$O$19,1)+1)-INDEX('07 Uspora casu'!$K$19:$O$19,MATCH(X$52,'07 Uspora casu'!$K$19:$O$19,1))))*W60))),IFERROR($E60/INDEX('07 Uspora casu'!$K27:$O27,MATCH(X$52,'07 Uspora casu'!$K$19:$O$19,0)),IF(X$52&lt;MIN('07 Uspora casu'!$K$19:$O$19),('07 Uspora casu'!$L27/'07 Uspora casu'!$K27)^(1/('07 Uspora casu'!$L$19-'07 Uspora casu'!$K$19))*Y60,IF(X$52&gt;MAX('07 Uspora casu'!$K$19:$O$19),(INDEX('07 Uspora casu'!$K27:$O27,MATCH(X$52,'07 Uspora casu'!$K$19:$O$19,1)-1)/INDEX('07 Uspora casu'!$K27:$O27,MATCH(X$52,'07 Uspora casu'!$K$19:$O$19,1)))^(1/(INDEX('07 Uspora casu'!$K$19:$O$19,MATCH(X$52,'07 Uspora casu'!$K$19:$O$19,1))-INDEX('07 Uspora casu'!$K$19:$O$19,MATCH(X$52,'07 Uspora casu'!$K$19:$O$19,1)-1)))*W60,(INDEX('07 Uspora casu'!$K27:$O27,MATCH(X$52,'07 Uspora casu'!$K$19:$O$19,1))/INDEX('07 Uspora casu'!$K27:$O27,MATCH(X$52,'07 Uspora casu'!$K$19:$O$19,1)+1))^(1/(INDEX('07 Uspora casu'!$K$19:$O$19,MATCH(X$52,'07 Uspora casu'!$K$19:$O$19,1)+1)-INDEX('07 Uspora casu'!$K$19:$O$19,MATCH(X$52,'07 Uspora casu'!$K$19:$O$19,1))))*W60)))))</f>
        <v>2.9051634851844362E-2</v>
      </c>
      <c r="Y60" s="48">
        <f>IF($E60="",0,IF('07 Uspora casu'!$D$2="Jazdný čas",IFERROR(INDEX('07 Uspora casu'!$K27:$O27,MATCH(Y$52,'07 Uspora casu'!$K$19:$O$19,0))/60,IF(Y$52&lt;MIN('07 Uspora casu'!$K$19:$O$19),('07 Uspora casu'!$K27/'07 Uspora casu'!$L27)^(1/('07 Uspora casu'!$L$19-'07 Uspora casu'!$K$19))*Z60,IF(Y$52&gt;MAX('07 Uspora casu'!$K$19:$O$19),(INDEX('07 Uspora casu'!$K27:$O27,MATCH(Y$52,'07 Uspora casu'!$K$19:$O$19,1))/INDEX('07 Uspora casu'!$K27:$O27,MATCH(Y$52,'07 Uspora casu'!$K$19:$O$19,1)-1))^(1/(INDEX('07 Uspora casu'!$K$19:$O$19,MATCH(Y$52,'07 Uspora casu'!$K$19:$O$19,1))-INDEX('07 Uspora casu'!$K$19:$O$19,MATCH(Y$52,'07 Uspora casu'!$K$19:$O$19,1)-1)))*X60,(INDEX('07 Uspora casu'!$K27:$O27,MATCH(Y$52,'07 Uspora casu'!$K$19:$O$19,1)+1)/INDEX('07 Uspora casu'!$K27:$O27,MATCH(Y$52,'07 Uspora casu'!$K$19:$O$19,1)))^(1/(INDEX('07 Uspora casu'!$K$19:$O$19,MATCH(Y$52,'07 Uspora casu'!$K$19:$O$19,1)+1)-INDEX('07 Uspora casu'!$K$19:$O$19,MATCH(Y$52,'07 Uspora casu'!$K$19:$O$19,1))))*X60))),IFERROR($E60/INDEX('07 Uspora casu'!$K27:$O27,MATCH(Y$52,'07 Uspora casu'!$K$19:$O$19,0)),IF(Y$52&lt;MIN('07 Uspora casu'!$K$19:$O$19),('07 Uspora casu'!$L27/'07 Uspora casu'!$K27)^(1/('07 Uspora casu'!$L$19-'07 Uspora casu'!$K$19))*Z60,IF(Y$52&gt;MAX('07 Uspora casu'!$K$19:$O$19),(INDEX('07 Uspora casu'!$K27:$O27,MATCH(Y$52,'07 Uspora casu'!$K$19:$O$19,1)-1)/INDEX('07 Uspora casu'!$K27:$O27,MATCH(Y$52,'07 Uspora casu'!$K$19:$O$19,1)))^(1/(INDEX('07 Uspora casu'!$K$19:$O$19,MATCH(Y$52,'07 Uspora casu'!$K$19:$O$19,1))-INDEX('07 Uspora casu'!$K$19:$O$19,MATCH(Y$52,'07 Uspora casu'!$K$19:$O$19,1)-1)))*X60,(INDEX('07 Uspora casu'!$K27:$O27,MATCH(Y$52,'07 Uspora casu'!$K$19:$O$19,1))/INDEX('07 Uspora casu'!$K27:$O27,MATCH(Y$52,'07 Uspora casu'!$K$19:$O$19,1)+1))^(1/(INDEX('07 Uspora casu'!$K$19:$O$19,MATCH(Y$52,'07 Uspora casu'!$K$19:$O$19,1)+1)-INDEX('07 Uspora casu'!$K$19:$O$19,MATCH(Y$52,'07 Uspora casu'!$K$19:$O$19,1))))*X60)))))</f>
        <v>2.9056635026875222E-2</v>
      </c>
      <c r="Z60" s="48">
        <f>IF($E60="",0,IF('07 Uspora casu'!$D$2="Jazdný čas",IFERROR(INDEX('07 Uspora casu'!$K27:$O27,MATCH(Z$52,'07 Uspora casu'!$K$19:$O$19,0))/60,IF(Z$52&lt;MIN('07 Uspora casu'!$K$19:$O$19),('07 Uspora casu'!$K27/'07 Uspora casu'!$L27)^(1/('07 Uspora casu'!$L$19-'07 Uspora casu'!$K$19))*AA60,IF(Z$52&gt;MAX('07 Uspora casu'!$K$19:$O$19),(INDEX('07 Uspora casu'!$K27:$O27,MATCH(Z$52,'07 Uspora casu'!$K$19:$O$19,1))/INDEX('07 Uspora casu'!$K27:$O27,MATCH(Z$52,'07 Uspora casu'!$K$19:$O$19,1)-1))^(1/(INDEX('07 Uspora casu'!$K$19:$O$19,MATCH(Z$52,'07 Uspora casu'!$K$19:$O$19,1))-INDEX('07 Uspora casu'!$K$19:$O$19,MATCH(Z$52,'07 Uspora casu'!$K$19:$O$19,1)-1)))*Y60,(INDEX('07 Uspora casu'!$K27:$O27,MATCH(Z$52,'07 Uspora casu'!$K$19:$O$19,1)+1)/INDEX('07 Uspora casu'!$K27:$O27,MATCH(Z$52,'07 Uspora casu'!$K$19:$O$19,1)))^(1/(INDEX('07 Uspora casu'!$K$19:$O$19,MATCH(Z$52,'07 Uspora casu'!$K$19:$O$19,1)+1)-INDEX('07 Uspora casu'!$K$19:$O$19,MATCH(Z$52,'07 Uspora casu'!$K$19:$O$19,1))))*Y60))),IFERROR($E60/INDEX('07 Uspora casu'!$K27:$O27,MATCH(Z$52,'07 Uspora casu'!$K$19:$O$19,0)),IF(Z$52&lt;MIN('07 Uspora casu'!$K$19:$O$19),('07 Uspora casu'!$L27/'07 Uspora casu'!$K27)^(1/('07 Uspora casu'!$L$19-'07 Uspora casu'!$K$19))*AA60,IF(Z$52&gt;MAX('07 Uspora casu'!$K$19:$O$19),(INDEX('07 Uspora casu'!$K27:$O27,MATCH(Z$52,'07 Uspora casu'!$K$19:$O$19,1)-1)/INDEX('07 Uspora casu'!$K27:$O27,MATCH(Z$52,'07 Uspora casu'!$K$19:$O$19,1)))^(1/(INDEX('07 Uspora casu'!$K$19:$O$19,MATCH(Z$52,'07 Uspora casu'!$K$19:$O$19,1))-INDEX('07 Uspora casu'!$K$19:$O$19,MATCH(Z$52,'07 Uspora casu'!$K$19:$O$19,1)-1)))*Y60,(INDEX('07 Uspora casu'!$K27:$O27,MATCH(Z$52,'07 Uspora casu'!$K$19:$O$19,1))/INDEX('07 Uspora casu'!$K27:$O27,MATCH(Z$52,'07 Uspora casu'!$K$19:$O$19,1)+1))^(1/(INDEX('07 Uspora casu'!$K$19:$O$19,MATCH(Z$52,'07 Uspora casu'!$K$19:$O$19,1)+1)-INDEX('07 Uspora casu'!$K$19:$O$19,MATCH(Z$52,'07 Uspora casu'!$K$19:$O$19,1))))*Y60)))))</f>
        <v>2.9061636062503098E-2</v>
      </c>
      <c r="AA60" s="48">
        <f>IF($E60="",0,IF('07 Uspora casu'!$D$2="Jazdný čas",IFERROR(INDEX('07 Uspora casu'!$K27:$O27,MATCH(AA$52,'07 Uspora casu'!$K$19:$O$19,0))/60,IF(AA$52&lt;MIN('07 Uspora casu'!$K$19:$O$19),('07 Uspora casu'!$K27/'07 Uspora casu'!$L27)^(1/('07 Uspora casu'!$L$19-'07 Uspora casu'!$K$19))*AB60,IF(AA$52&gt;MAX('07 Uspora casu'!$K$19:$O$19),(INDEX('07 Uspora casu'!$K27:$O27,MATCH(AA$52,'07 Uspora casu'!$K$19:$O$19,1))/INDEX('07 Uspora casu'!$K27:$O27,MATCH(AA$52,'07 Uspora casu'!$K$19:$O$19,1)-1))^(1/(INDEX('07 Uspora casu'!$K$19:$O$19,MATCH(AA$52,'07 Uspora casu'!$K$19:$O$19,1))-INDEX('07 Uspora casu'!$K$19:$O$19,MATCH(AA$52,'07 Uspora casu'!$K$19:$O$19,1)-1)))*Z60,(INDEX('07 Uspora casu'!$K27:$O27,MATCH(AA$52,'07 Uspora casu'!$K$19:$O$19,1)+1)/INDEX('07 Uspora casu'!$K27:$O27,MATCH(AA$52,'07 Uspora casu'!$K$19:$O$19,1)))^(1/(INDEX('07 Uspora casu'!$K$19:$O$19,MATCH(AA$52,'07 Uspora casu'!$K$19:$O$19,1)+1)-INDEX('07 Uspora casu'!$K$19:$O$19,MATCH(AA$52,'07 Uspora casu'!$K$19:$O$19,1))))*Z60))),IFERROR($E60/INDEX('07 Uspora casu'!$K27:$O27,MATCH(AA$52,'07 Uspora casu'!$K$19:$O$19,0)),IF(AA$52&lt;MIN('07 Uspora casu'!$K$19:$O$19),('07 Uspora casu'!$L27/'07 Uspora casu'!$K27)^(1/('07 Uspora casu'!$L$19-'07 Uspora casu'!$K$19))*AB60,IF(AA$52&gt;MAX('07 Uspora casu'!$K$19:$O$19),(INDEX('07 Uspora casu'!$K27:$O27,MATCH(AA$52,'07 Uspora casu'!$K$19:$O$19,1)-1)/INDEX('07 Uspora casu'!$K27:$O27,MATCH(AA$52,'07 Uspora casu'!$K$19:$O$19,1)))^(1/(INDEX('07 Uspora casu'!$K$19:$O$19,MATCH(AA$52,'07 Uspora casu'!$K$19:$O$19,1))-INDEX('07 Uspora casu'!$K$19:$O$19,MATCH(AA$52,'07 Uspora casu'!$K$19:$O$19,1)-1)))*Z60,(INDEX('07 Uspora casu'!$K27:$O27,MATCH(AA$52,'07 Uspora casu'!$K$19:$O$19,1))/INDEX('07 Uspora casu'!$K27:$O27,MATCH(AA$52,'07 Uspora casu'!$K$19:$O$19,1)+1))^(1/(INDEX('07 Uspora casu'!$K$19:$O$19,MATCH(AA$52,'07 Uspora casu'!$K$19:$O$19,1)+1)-INDEX('07 Uspora casu'!$K$19:$O$19,MATCH(AA$52,'07 Uspora casu'!$K$19:$O$19,1))))*Z60)))))</f>
        <v>2.9066637958876092E-2</v>
      </c>
      <c r="AB60" s="48">
        <f>IF($E60="",0,IF('07 Uspora casu'!$D$2="Jazdný čas",IFERROR(INDEX('07 Uspora casu'!$K27:$O27,MATCH(AB$52,'07 Uspora casu'!$K$19:$O$19,0))/60,IF(AB$52&lt;MIN('07 Uspora casu'!$K$19:$O$19),('07 Uspora casu'!$K27/'07 Uspora casu'!$L27)^(1/('07 Uspora casu'!$L$19-'07 Uspora casu'!$K$19))*AC60,IF(AB$52&gt;MAX('07 Uspora casu'!$K$19:$O$19),(INDEX('07 Uspora casu'!$K27:$O27,MATCH(AB$52,'07 Uspora casu'!$K$19:$O$19,1))/INDEX('07 Uspora casu'!$K27:$O27,MATCH(AB$52,'07 Uspora casu'!$K$19:$O$19,1)-1))^(1/(INDEX('07 Uspora casu'!$K$19:$O$19,MATCH(AB$52,'07 Uspora casu'!$K$19:$O$19,1))-INDEX('07 Uspora casu'!$K$19:$O$19,MATCH(AB$52,'07 Uspora casu'!$K$19:$O$19,1)-1)))*AA60,(INDEX('07 Uspora casu'!$K27:$O27,MATCH(AB$52,'07 Uspora casu'!$K$19:$O$19,1)+1)/INDEX('07 Uspora casu'!$K27:$O27,MATCH(AB$52,'07 Uspora casu'!$K$19:$O$19,1)))^(1/(INDEX('07 Uspora casu'!$K$19:$O$19,MATCH(AB$52,'07 Uspora casu'!$K$19:$O$19,1)+1)-INDEX('07 Uspora casu'!$K$19:$O$19,MATCH(AB$52,'07 Uspora casu'!$K$19:$O$19,1))))*AA60))),IFERROR($E60/INDEX('07 Uspora casu'!$K27:$O27,MATCH(AB$52,'07 Uspora casu'!$K$19:$O$19,0)),IF(AB$52&lt;MIN('07 Uspora casu'!$K$19:$O$19),('07 Uspora casu'!$L27/'07 Uspora casu'!$K27)^(1/('07 Uspora casu'!$L$19-'07 Uspora casu'!$K$19))*AC60,IF(AB$52&gt;MAX('07 Uspora casu'!$K$19:$O$19),(INDEX('07 Uspora casu'!$K27:$O27,MATCH(AB$52,'07 Uspora casu'!$K$19:$O$19,1)-1)/INDEX('07 Uspora casu'!$K27:$O27,MATCH(AB$52,'07 Uspora casu'!$K$19:$O$19,1)))^(1/(INDEX('07 Uspora casu'!$K$19:$O$19,MATCH(AB$52,'07 Uspora casu'!$K$19:$O$19,1))-INDEX('07 Uspora casu'!$K$19:$O$19,MATCH(AB$52,'07 Uspora casu'!$K$19:$O$19,1)-1)))*AA60,(INDEX('07 Uspora casu'!$K27:$O27,MATCH(AB$52,'07 Uspora casu'!$K$19:$O$19,1))/INDEX('07 Uspora casu'!$K27:$O27,MATCH(AB$52,'07 Uspora casu'!$K$19:$O$19,1)+1))^(1/(INDEX('07 Uspora casu'!$K$19:$O$19,MATCH(AB$52,'07 Uspora casu'!$K$19:$O$19,1)+1)-INDEX('07 Uspora casu'!$K$19:$O$19,MATCH(AB$52,'07 Uspora casu'!$K$19:$O$19,1))))*AA60)))))</f>
        <v>2.9065595097287102E-2</v>
      </c>
      <c r="AC60" s="48">
        <f>IF($E60="",0,IF('07 Uspora casu'!$D$2="Jazdný čas",IFERROR(INDEX('07 Uspora casu'!$K27:$O27,MATCH(AC$52,'07 Uspora casu'!$K$19:$O$19,0))/60,IF(AC$52&lt;MIN('07 Uspora casu'!$K$19:$O$19),('07 Uspora casu'!$K27/'07 Uspora casu'!$L27)^(1/('07 Uspora casu'!$L$19-'07 Uspora casu'!$K$19))*AD60,IF(AC$52&gt;MAX('07 Uspora casu'!$K$19:$O$19),(INDEX('07 Uspora casu'!$K27:$O27,MATCH(AC$52,'07 Uspora casu'!$K$19:$O$19,1))/INDEX('07 Uspora casu'!$K27:$O27,MATCH(AC$52,'07 Uspora casu'!$K$19:$O$19,1)-1))^(1/(INDEX('07 Uspora casu'!$K$19:$O$19,MATCH(AC$52,'07 Uspora casu'!$K$19:$O$19,1))-INDEX('07 Uspora casu'!$K$19:$O$19,MATCH(AC$52,'07 Uspora casu'!$K$19:$O$19,1)-1)))*AB60,(INDEX('07 Uspora casu'!$K27:$O27,MATCH(AC$52,'07 Uspora casu'!$K$19:$O$19,1)+1)/INDEX('07 Uspora casu'!$K27:$O27,MATCH(AC$52,'07 Uspora casu'!$K$19:$O$19,1)))^(1/(INDEX('07 Uspora casu'!$K$19:$O$19,MATCH(AC$52,'07 Uspora casu'!$K$19:$O$19,1)+1)-INDEX('07 Uspora casu'!$K$19:$O$19,MATCH(AC$52,'07 Uspora casu'!$K$19:$O$19,1))))*AB60))),IFERROR($E60/INDEX('07 Uspora casu'!$K27:$O27,MATCH(AC$52,'07 Uspora casu'!$K$19:$O$19,0)),IF(AC$52&lt;MIN('07 Uspora casu'!$K$19:$O$19),('07 Uspora casu'!$L27/'07 Uspora casu'!$K27)^(1/('07 Uspora casu'!$L$19-'07 Uspora casu'!$K$19))*AD60,IF(AC$52&gt;MAX('07 Uspora casu'!$K$19:$O$19),(INDEX('07 Uspora casu'!$K27:$O27,MATCH(AC$52,'07 Uspora casu'!$K$19:$O$19,1)-1)/INDEX('07 Uspora casu'!$K27:$O27,MATCH(AC$52,'07 Uspora casu'!$K$19:$O$19,1)))^(1/(INDEX('07 Uspora casu'!$K$19:$O$19,MATCH(AC$52,'07 Uspora casu'!$K$19:$O$19,1))-INDEX('07 Uspora casu'!$K$19:$O$19,MATCH(AC$52,'07 Uspora casu'!$K$19:$O$19,1)-1)))*AB60,(INDEX('07 Uspora casu'!$K27:$O27,MATCH(AC$52,'07 Uspora casu'!$K$19:$O$19,1))/INDEX('07 Uspora casu'!$K27:$O27,MATCH(AC$52,'07 Uspora casu'!$K$19:$O$19,1)+1))^(1/(INDEX('07 Uspora casu'!$K$19:$O$19,MATCH(AC$52,'07 Uspora casu'!$K$19:$O$19,1)+1)-INDEX('07 Uspora casu'!$K$19:$O$19,MATCH(AC$52,'07 Uspora casu'!$K$19:$O$19,1))))*AB60)))))</f>
        <v>2.9064552273114212E-2</v>
      </c>
      <c r="AD60" s="48">
        <f>IF($E60="",0,IF('07 Uspora casu'!$D$2="Jazdný čas",IFERROR(INDEX('07 Uspora casu'!$K27:$O27,MATCH(AD$52,'07 Uspora casu'!$K$19:$O$19,0))/60,IF(AD$52&lt;MIN('07 Uspora casu'!$K$19:$O$19),('07 Uspora casu'!$K27/'07 Uspora casu'!$L27)^(1/('07 Uspora casu'!$L$19-'07 Uspora casu'!$K$19))*AE60,IF(AD$52&gt;MAX('07 Uspora casu'!$K$19:$O$19),(INDEX('07 Uspora casu'!$K27:$O27,MATCH(AD$52,'07 Uspora casu'!$K$19:$O$19,1))/INDEX('07 Uspora casu'!$K27:$O27,MATCH(AD$52,'07 Uspora casu'!$K$19:$O$19,1)-1))^(1/(INDEX('07 Uspora casu'!$K$19:$O$19,MATCH(AD$52,'07 Uspora casu'!$K$19:$O$19,1))-INDEX('07 Uspora casu'!$K$19:$O$19,MATCH(AD$52,'07 Uspora casu'!$K$19:$O$19,1)-1)))*AC60,(INDEX('07 Uspora casu'!$K27:$O27,MATCH(AD$52,'07 Uspora casu'!$K$19:$O$19,1)+1)/INDEX('07 Uspora casu'!$K27:$O27,MATCH(AD$52,'07 Uspora casu'!$K$19:$O$19,1)))^(1/(INDEX('07 Uspora casu'!$K$19:$O$19,MATCH(AD$52,'07 Uspora casu'!$K$19:$O$19,1)+1)-INDEX('07 Uspora casu'!$K$19:$O$19,MATCH(AD$52,'07 Uspora casu'!$K$19:$O$19,1))))*AC60))),IFERROR($E60/INDEX('07 Uspora casu'!$K27:$O27,MATCH(AD$52,'07 Uspora casu'!$K$19:$O$19,0)),IF(AD$52&lt;MIN('07 Uspora casu'!$K$19:$O$19),('07 Uspora casu'!$L27/'07 Uspora casu'!$K27)^(1/('07 Uspora casu'!$L$19-'07 Uspora casu'!$K$19))*AE60,IF(AD$52&gt;MAX('07 Uspora casu'!$K$19:$O$19),(INDEX('07 Uspora casu'!$K27:$O27,MATCH(AD$52,'07 Uspora casu'!$K$19:$O$19,1)-1)/INDEX('07 Uspora casu'!$K27:$O27,MATCH(AD$52,'07 Uspora casu'!$K$19:$O$19,1)))^(1/(INDEX('07 Uspora casu'!$K$19:$O$19,MATCH(AD$52,'07 Uspora casu'!$K$19:$O$19,1))-INDEX('07 Uspora casu'!$K$19:$O$19,MATCH(AD$52,'07 Uspora casu'!$K$19:$O$19,1)-1)))*AC60,(INDEX('07 Uspora casu'!$K27:$O27,MATCH(AD$52,'07 Uspora casu'!$K$19:$O$19,1))/INDEX('07 Uspora casu'!$K27:$O27,MATCH(AD$52,'07 Uspora casu'!$K$19:$O$19,1)+1))^(1/(INDEX('07 Uspora casu'!$K$19:$O$19,MATCH(AD$52,'07 Uspora casu'!$K$19:$O$19,1)+1)-INDEX('07 Uspora casu'!$K$19:$O$19,MATCH(AD$52,'07 Uspora casu'!$K$19:$O$19,1))))*AC60)))))</f>
        <v>2.9063509486356082E-2</v>
      </c>
      <c r="AE60" s="48">
        <f>IF($E60="",0,IF('07 Uspora casu'!$D$2="Jazdný čas",IFERROR(INDEX('07 Uspora casu'!$K27:$O27,MATCH(AE$52,'07 Uspora casu'!$K$19:$O$19,0))/60,IF(AE$52&lt;MIN('07 Uspora casu'!$K$19:$O$19),('07 Uspora casu'!$K27/'07 Uspora casu'!$L27)^(1/('07 Uspora casu'!$L$19-'07 Uspora casu'!$K$19))*AF60,IF(AE$52&gt;MAX('07 Uspora casu'!$K$19:$O$19),(INDEX('07 Uspora casu'!$K27:$O27,MATCH(AE$52,'07 Uspora casu'!$K$19:$O$19,1))/INDEX('07 Uspora casu'!$K27:$O27,MATCH(AE$52,'07 Uspora casu'!$K$19:$O$19,1)-1))^(1/(INDEX('07 Uspora casu'!$K$19:$O$19,MATCH(AE$52,'07 Uspora casu'!$K$19:$O$19,1))-INDEX('07 Uspora casu'!$K$19:$O$19,MATCH(AE$52,'07 Uspora casu'!$K$19:$O$19,1)-1)))*AD60,(INDEX('07 Uspora casu'!$K27:$O27,MATCH(AE$52,'07 Uspora casu'!$K$19:$O$19,1)+1)/INDEX('07 Uspora casu'!$K27:$O27,MATCH(AE$52,'07 Uspora casu'!$K$19:$O$19,1)))^(1/(INDEX('07 Uspora casu'!$K$19:$O$19,MATCH(AE$52,'07 Uspora casu'!$K$19:$O$19,1)+1)-INDEX('07 Uspora casu'!$K$19:$O$19,MATCH(AE$52,'07 Uspora casu'!$K$19:$O$19,1))))*AD60))),IFERROR($E60/INDEX('07 Uspora casu'!$K27:$O27,MATCH(AE$52,'07 Uspora casu'!$K$19:$O$19,0)),IF(AE$52&lt;MIN('07 Uspora casu'!$K$19:$O$19),('07 Uspora casu'!$L27/'07 Uspora casu'!$K27)^(1/('07 Uspora casu'!$L$19-'07 Uspora casu'!$K$19))*AF60,IF(AE$52&gt;MAX('07 Uspora casu'!$K$19:$O$19),(INDEX('07 Uspora casu'!$K27:$O27,MATCH(AE$52,'07 Uspora casu'!$K$19:$O$19,1)-1)/INDEX('07 Uspora casu'!$K27:$O27,MATCH(AE$52,'07 Uspora casu'!$K$19:$O$19,1)))^(1/(INDEX('07 Uspora casu'!$K$19:$O$19,MATCH(AE$52,'07 Uspora casu'!$K$19:$O$19,1))-INDEX('07 Uspora casu'!$K$19:$O$19,MATCH(AE$52,'07 Uspora casu'!$K$19:$O$19,1)-1)))*AD60,(INDEX('07 Uspora casu'!$K27:$O27,MATCH(AE$52,'07 Uspora casu'!$K$19:$O$19,1))/INDEX('07 Uspora casu'!$K27:$O27,MATCH(AE$52,'07 Uspora casu'!$K$19:$O$19,1)+1))^(1/(INDEX('07 Uspora casu'!$K$19:$O$19,MATCH(AE$52,'07 Uspora casu'!$K$19:$O$19,1)+1)-INDEX('07 Uspora casu'!$K$19:$O$19,MATCH(AE$52,'07 Uspora casu'!$K$19:$O$19,1))))*AD60)))))</f>
        <v>2.9062466737011371E-2</v>
      </c>
      <c r="AF60" s="48">
        <f>IF($E60="",0,IF('07 Uspora casu'!$D$2="Jazdný čas",IFERROR(INDEX('07 Uspora casu'!$K27:$O27,MATCH(AF$52,'07 Uspora casu'!$K$19:$O$19,0))/60,IF(AF$52&lt;MIN('07 Uspora casu'!$K$19:$O$19),('07 Uspora casu'!$K27/'07 Uspora casu'!$L27)^(1/('07 Uspora casu'!$L$19-'07 Uspora casu'!$K$19))*AG60,IF(AF$52&gt;MAX('07 Uspora casu'!$K$19:$O$19),(INDEX('07 Uspora casu'!$K27:$O27,MATCH(AF$52,'07 Uspora casu'!$K$19:$O$19,1))/INDEX('07 Uspora casu'!$K27:$O27,MATCH(AF$52,'07 Uspora casu'!$K$19:$O$19,1)-1))^(1/(INDEX('07 Uspora casu'!$K$19:$O$19,MATCH(AF$52,'07 Uspora casu'!$K$19:$O$19,1))-INDEX('07 Uspora casu'!$K$19:$O$19,MATCH(AF$52,'07 Uspora casu'!$K$19:$O$19,1)-1)))*AE60,(INDEX('07 Uspora casu'!$K27:$O27,MATCH(AF$52,'07 Uspora casu'!$K$19:$O$19,1)+1)/INDEX('07 Uspora casu'!$K27:$O27,MATCH(AF$52,'07 Uspora casu'!$K$19:$O$19,1)))^(1/(INDEX('07 Uspora casu'!$K$19:$O$19,MATCH(AF$52,'07 Uspora casu'!$K$19:$O$19,1)+1)-INDEX('07 Uspora casu'!$K$19:$O$19,MATCH(AF$52,'07 Uspora casu'!$K$19:$O$19,1))))*AE60))),IFERROR($E60/INDEX('07 Uspora casu'!$K27:$O27,MATCH(AF$52,'07 Uspora casu'!$K$19:$O$19,0)),IF(AF$52&lt;MIN('07 Uspora casu'!$K$19:$O$19),('07 Uspora casu'!$L27/'07 Uspora casu'!$K27)^(1/('07 Uspora casu'!$L$19-'07 Uspora casu'!$K$19))*AG60,IF(AF$52&gt;MAX('07 Uspora casu'!$K$19:$O$19),(INDEX('07 Uspora casu'!$K27:$O27,MATCH(AF$52,'07 Uspora casu'!$K$19:$O$19,1)-1)/INDEX('07 Uspora casu'!$K27:$O27,MATCH(AF$52,'07 Uspora casu'!$K$19:$O$19,1)))^(1/(INDEX('07 Uspora casu'!$K$19:$O$19,MATCH(AF$52,'07 Uspora casu'!$K$19:$O$19,1))-INDEX('07 Uspora casu'!$K$19:$O$19,MATCH(AF$52,'07 Uspora casu'!$K$19:$O$19,1)-1)))*AE60,(INDEX('07 Uspora casu'!$K27:$O27,MATCH(AF$52,'07 Uspora casu'!$K$19:$O$19,1))/INDEX('07 Uspora casu'!$K27:$O27,MATCH(AF$52,'07 Uspora casu'!$K$19:$O$19,1)+1))^(1/(INDEX('07 Uspora casu'!$K$19:$O$19,MATCH(AF$52,'07 Uspora casu'!$K$19:$O$19,1)+1)-INDEX('07 Uspora casu'!$K$19:$O$19,MATCH(AF$52,'07 Uspora casu'!$K$19:$O$19,1))))*AE60)))))</f>
        <v>2.9061424025078733E-2</v>
      </c>
      <c r="AG60" s="48">
        <f>IF($E60="",0,IF('07 Uspora casu'!$D$2="Jazdný čas",IFERROR(INDEX('07 Uspora casu'!$K27:$O27,MATCH(AG$52,'07 Uspora casu'!$K$19:$O$19,0))/60,IF(AG$52&lt;MIN('07 Uspora casu'!$K$19:$O$19),('07 Uspora casu'!$K27/'07 Uspora casu'!$L27)^(1/('07 Uspora casu'!$L$19-'07 Uspora casu'!$K$19))*AH60,IF(AG$52&gt;MAX('07 Uspora casu'!$K$19:$O$19),(INDEX('07 Uspora casu'!$K27:$O27,MATCH(AG$52,'07 Uspora casu'!$K$19:$O$19,1))/INDEX('07 Uspora casu'!$K27:$O27,MATCH(AG$52,'07 Uspora casu'!$K$19:$O$19,1)-1))^(1/(INDEX('07 Uspora casu'!$K$19:$O$19,MATCH(AG$52,'07 Uspora casu'!$K$19:$O$19,1))-INDEX('07 Uspora casu'!$K$19:$O$19,MATCH(AG$52,'07 Uspora casu'!$K$19:$O$19,1)-1)))*AF60,(INDEX('07 Uspora casu'!$K27:$O27,MATCH(AG$52,'07 Uspora casu'!$K$19:$O$19,1)+1)/INDEX('07 Uspora casu'!$K27:$O27,MATCH(AG$52,'07 Uspora casu'!$K$19:$O$19,1)))^(1/(INDEX('07 Uspora casu'!$K$19:$O$19,MATCH(AG$52,'07 Uspora casu'!$K$19:$O$19,1)+1)-INDEX('07 Uspora casu'!$K$19:$O$19,MATCH(AG$52,'07 Uspora casu'!$K$19:$O$19,1))))*AF60))),IFERROR($E60/INDEX('07 Uspora casu'!$K27:$O27,MATCH(AG$52,'07 Uspora casu'!$K$19:$O$19,0)),IF(AG$52&lt;MIN('07 Uspora casu'!$K$19:$O$19),('07 Uspora casu'!$L27/'07 Uspora casu'!$K27)^(1/('07 Uspora casu'!$L$19-'07 Uspora casu'!$K$19))*AH60,IF(AG$52&gt;MAX('07 Uspora casu'!$K$19:$O$19),(INDEX('07 Uspora casu'!$K27:$O27,MATCH(AG$52,'07 Uspora casu'!$K$19:$O$19,1)-1)/INDEX('07 Uspora casu'!$K27:$O27,MATCH(AG$52,'07 Uspora casu'!$K$19:$O$19,1)))^(1/(INDEX('07 Uspora casu'!$K$19:$O$19,MATCH(AG$52,'07 Uspora casu'!$K$19:$O$19,1))-INDEX('07 Uspora casu'!$K$19:$O$19,MATCH(AG$52,'07 Uspora casu'!$K$19:$O$19,1)-1)))*AF60,(INDEX('07 Uspora casu'!$K27:$O27,MATCH(AG$52,'07 Uspora casu'!$K$19:$O$19,1))/INDEX('07 Uspora casu'!$K27:$O27,MATCH(AG$52,'07 Uspora casu'!$K$19:$O$19,1)+1))^(1/(INDEX('07 Uspora casu'!$K$19:$O$19,MATCH(AG$52,'07 Uspora casu'!$K$19:$O$19,1)+1)-INDEX('07 Uspora casu'!$K$19:$O$19,MATCH(AG$52,'07 Uspora casu'!$K$19:$O$19,1))))*AF60)))))</f>
        <v>2.906038135055683E-2</v>
      </c>
      <c r="AH60" s="48">
        <f>IF($E60="",0,IF('07 Uspora casu'!$D$2="Jazdný čas",IFERROR(INDEX('07 Uspora casu'!$K27:$O27,MATCH(AH$52,'07 Uspora casu'!$K$19:$O$19,0))/60,IF(AH$52&lt;MIN('07 Uspora casu'!$K$19:$O$19),('07 Uspora casu'!$K27/'07 Uspora casu'!$L27)^(1/('07 Uspora casu'!$L$19-'07 Uspora casu'!$K$19))*AI60,IF(AH$52&gt;MAX('07 Uspora casu'!$K$19:$O$19),(INDEX('07 Uspora casu'!$K27:$O27,MATCH(AH$52,'07 Uspora casu'!$K$19:$O$19,1))/INDEX('07 Uspora casu'!$K27:$O27,MATCH(AH$52,'07 Uspora casu'!$K$19:$O$19,1)-1))^(1/(INDEX('07 Uspora casu'!$K$19:$O$19,MATCH(AH$52,'07 Uspora casu'!$K$19:$O$19,1))-INDEX('07 Uspora casu'!$K$19:$O$19,MATCH(AH$52,'07 Uspora casu'!$K$19:$O$19,1)-1)))*AG60,(INDEX('07 Uspora casu'!$K27:$O27,MATCH(AH$52,'07 Uspora casu'!$K$19:$O$19,1)+1)/INDEX('07 Uspora casu'!$K27:$O27,MATCH(AH$52,'07 Uspora casu'!$K$19:$O$19,1)))^(1/(INDEX('07 Uspora casu'!$K$19:$O$19,MATCH(AH$52,'07 Uspora casu'!$K$19:$O$19,1)+1)-INDEX('07 Uspora casu'!$K$19:$O$19,MATCH(AH$52,'07 Uspora casu'!$K$19:$O$19,1))))*AG60))),IFERROR($E60/INDEX('07 Uspora casu'!$K27:$O27,MATCH(AH$52,'07 Uspora casu'!$K$19:$O$19,0)),IF(AH$52&lt;MIN('07 Uspora casu'!$K$19:$O$19),('07 Uspora casu'!$L27/'07 Uspora casu'!$K27)^(1/('07 Uspora casu'!$L$19-'07 Uspora casu'!$K$19))*AI60,IF(AH$52&gt;MAX('07 Uspora casu'!$K$19:$O$19),(INDEX('07 Uspora casu'!$K27:$O27,MATCH(AH$52,'07 Uspora casu'!$K$19:$O$19,1)-1)/INDEX('07 Uspora casu'!$K27:$O27,MATCH(AH$52,'07 Uspora casu'!$K$19:$O$19,1)))^(1/(INDEX('07 Uspora casu'!$K$19:$O$19,MATCH(AH$52,'07 Uspora casu'!$K$19:$O$19,1))-INDEX('07 Uspora casu'!$K$19:$O$19,MATCH(AH$52,'07 Uspora casu'!$K$19:$O$19,1)-1)))*AG60,(INDEX('07 Uspora casu'!$K27:$O27,MATCH(AH$52,'07 Uspora casu'!$K$19:$O$19,1))/INDEX('07 Uspora casu'!$K27:$O27,MATCH(AH$52,'07 Uspora casu'!$K$19:$O$19,1)+1))^(1/(INDEX('07 Uspora casu'!$K$19:$O$19,MATCH(AH$52,'07 Uspora casu'!$K$19:$O$19,1)+1)-INDEX('07 Uspora casu'!$K$19:$O$19,MATCH(AH$52,'07 Uspora casu'!$K$19:$O$19,1))))*AG60)))))</f>
        <v>2.9059338713444315E-2</v>
      </c>
      <c r="AI60" s="48">
        <f>IF($E60="",0,IF('07 Uspora casu'!$D$2="Jazdný čas",IFERROR(INDEX('07 Uspora casu'!$K27:$O27,MATCH(AI$52,'07 Uspora casu'!$K$19:$O$19,0))/60,IF(AI$52&lt;MIN('07 Uspora casu'!$K$19:$O$19),('07 Uspora casu'!$K27/'07 Uspora casu'!$L27)^(1/('07 Uspora casu'!$L$19-'07 Uspora casu'!$K$19))*AJ60,IF(AI$52&gt;MAX('07 Uspora casu'!$K$19:$O$19),(INDEX('07 Uspora casu'!$K27:$O27,MATCH(AI$52,'07 Uspora casu'!$K$19:$O$19,1))/INDEX('07 Uspora casu'!$K27:$O27,MATCH(AI$52,'07 Uspora casu'!$K$19:$O$19,1)-1))^(1/(INDEX('07 Uspora casu'!$K$19:$O$19,MATCH(AI$52,'07 Uspora casu'!$K$19:$O$19,1))-INDEX('07 Uspora casu'!$K$19:$O$19,MATCH(AI$52,'07 Uspora casu'!$K$19:$O$19,1)-1)))*AH60,(INDEX('07 Uspora casu'!$K27:$O27,MATCH(AI$52,'07 Uspora casu'!$K$19:$O$19,1)+1)/INDEX('07 Uspora casu'!$K27:$O27,MATCH(AI$52,'07 Uspora casu'!$K$19:$O$19,1)))^(1/(INDEX('07 Uspora casu'!$K$19:$O$19,MATCH(AI$52,'07 Uspora casu'!$K$19:$O$19,1)+1)-INDEX('07 Uspora casu'!$K$19:$O$19,MATCH(AI$52,'07 Uspora casu'!$K$19:$O$19,1))))*AH60))),IFERROR($E60/INDEX('07 Uspora casu'!$K27:$O27,MATCH(AI$52,'07 Uspora casu'!$K$19:$O$19,0)),IF(AI$52&lt;MIN('07 Uspora casu'!$K$19:$O$19),('07 Uspora casu'!$L27/'07 Uspora casu'!$K27)^(1/('07 Uspora casu'!$L$19-'07 Uspora casu'!$K$19))*AJ60,IF(AI$52&gt;MAX('07 Uspora casu'!$K$19:$O$19),(INDEX('07 Uspora casu'!$K27:$O27,MATCH(AI$52,'07 Uspora casu'!$K$19:$O$19,1)-1)/INDEX('07 Uspora casu'!$K27:$O27,MATCH(AI$52,'07 Uspora casu'!$K$19:$O$19,1)))^(1/(INDEX('07 Uspora casu'!$K$19:$O$19,MATCH(AI$52,'07 Uspora casu'!$K$19:$O$19,1))-INDEX('07 Uspora casu'!$K$19:$O$19,MATCH(AI$52,'07 Uspora casu'!$K$19:$O$19,1)-1)))*AH60,(INDEX('07 Uspora casu'!$K27:$O27,MATCH(AI$52,'07 Uspora casu'!$K$19:$O$19,1))/INDEX('07 Uspora casu'!$K27:$O27,MATCH(AI$52,'07 Uspora casu'!$K$19:$O$19,1)+1))^(1/(INDEX('07 Uspora casu'!$K$19:$O$19,MATCH(AI$52,'07 Uspora casu'!$K$19:$O$19,1)+1)-INDEX('07 Uspora casu'!$K$19:$O$19,MATCH(AI$52,'07 Uspora casu'!$K$19:$O$19,1))))*AH60)))))</f>
        <v>2.9058296113739848E-2</v>
      </c>
      <c r="AJ60" s="48">
        <f>IF($E60="",0,IF('07 Uspora casu'!$D$2="Jazdný čas",IFERROR(INDEX('07 Uspora casu'!$K27:$O27,MATCH(AJ$52,'07 Uspora casu'!$K$19:$O$19,0))/60,IF(AJ$52&lt;MIN('07 Uspora casu'!$K$19:$O$19),('07 Uspora casu'!$K27/'07 Uspora casu'!$L27)^(1/('07 Uspora casu'!$L$19-'07 Uspora casu'!$K$19))*AK60,IF(AJ$52&gt;MAX('07 Uspora casu'!$K$19:$O$19),(INDEX('07 Uspora casu'!$K27:$O27,MATCH(AJ$52,'07 Uspora casu'!$K$19:$O$19,1))/INDEX('07 Uspora casu'!$K27:$O27,MATCH(AJ$52,'07 Uspora casu'!$K$19:$O$19,1)-1))^(1/(INDEX('07 Uspora casu'!$K$19:$O$19,MATCH(AJ$52,'07 Uspora casu'!$K$19:$O$19,1))-INDEX('07 Uspora casu'!$K$19:$O$19,MATCH(AJ$52,'07 Uspora casu'!$K$19:$O$19,1)-1)))*AI60,(INDEX('07 Uspora casu'!$K27:$O27,MATCH(AJ$52,'07 Uspora casu'!$K$19:$O$19,1)+1)/INDEX('07 Uspora casu'!$K27:$O27,MATCH(AJ$52,'07 Uspora casu'!$K$19:$O$19,1)))^(1/(INDEX('07 Uspora casu'!$K$19:$O$19,MATCH(AJ$52,'07 Uspora casu'!$K$19:$O$19,1)+1)-INDEX('07 Uspora casu'!$K$19:$O$19,MATCH(AJ$52,'07 Uspora casu'!$K$19:$O$19,1))))*AI60))),IFERROR($E60/INDEX('07 Uspora casu'!$K27:$O27,MATCH(AJ$52,'07 Uspora casu'!$K$19:$O$19,0)),IF(AJ$52&lt;MIN('07 Uspora casu'!$K$19:$O$19),('07 Uspora casu'!$L27/'07 Uspora casu'!$K27)^(1/('07 Uspora casu'!$L$19-'07 Uspora casu'!$K$19))*AK60,IF(AJ$52&gt;MAX('07 Uspora casu'!$K$19:$O$19),(INDEX('07 Uspora casu'!$K27:$O27,MATCH(AJ$52,'07 Uspora casu'!$K$19:$O$19,1)-1)/INDEX('07 Uspora casu'!$K27:$O27,MATCH(AJ$52,'07 Uspora casu'!$K$19:$O$19,1)))^(1/(INDEX('07 Uspora casu'!$K$19:$O$19,MATCH(AJ$52,'07 Uspora casu'!$K$19:$O$19,1))-INDEX('07 Uspora casu'!$K$19:$O$19,MATCH(AJ$52,'07 Uspora casu'!$K$19:$O$19,1)-1)))*AI60,(INDEX('07 Uspora casu'!$K27:$O27,MATCH(AJ$52,'07 Uspora casu'!$K$19:$O$19,1))/INDEX('07 Uspora casu'!$K27:$O27,MATCH(AJ$52,'07 Uspora casu'!$K$19:$O$19,1)+1))^(1/(INDEX('07 Uspora casu'!$K$19:$O$19,MATCH(AJ$52,'07 Uspora casu'!$K$19:$O$19,1)+1)-INDEX('07 Uspora casu'!$K$19:$O$19,MATCH(AJ$52,'07 Uspora casu'!$K$19:$O$19,1))))*AI60)))))</f>
        <v>2.9057253551442102E-2</v>
      </c>
      <c r="AK60" s="48">
        <f>IF($E60="",0,IF('07 Uspora casu'!$D$2="Jazdný čas",IFERROR(INDEX('07 Uspora casu'!$K27:$O27,MATCH(AK$52,'07 Uspora casu'!$K$19:$O$19,0))/60,IF(AK$52&lt;MIN('07 Uspora casu'!$K$19:$O$19),('07 Uspora casu'!$K27/'07 Uspora casu'!$L27)^(1/('07 Uspora casu'!$L$19-'07 Uspora casu'!$K$19))*AL60,IF(AK$52&gt;MAX('07 Uspora casu'!$K$19:$O$19),(INDEX('07 Uspora casu'!$K27:$O27,MATCH(AK$52,'07 Uspora casu'!$K$19:$O$19,1))/INDEX('07 Uspora casu'!$K27:$O27,MATCH(AK$52,'07 Uspora casu'!$K$19:$O$19,1)-1))^(1/(INDEX('07 Uspora casu'!$K$19:$O$19,MATCH(AK$52,'07 Uspora casu'!$K$19:$O$19,1))-INDEX('07 Uspora casu'!$K$19:$O$19,MATCH(AK$52,'07 Uspora casu'!$K$19:$O$19,1)-1)))*AJ60,(INDEX('07 Uspora casu'!$K27:$O27,MATCH(AK$52,'07 Uspora casu'!$K$19:$O$19,1)+1)/INDEX('07 Uspora casu'!$K27:$O27,MATCH(AK$52,'07 Uspora casu'!$K$19:$O$19,1)))^(1/(INDEX('07 Uspora casu'!$K$19:$O$19,MATCH(AK$52,'07 Uspora casu'!$K$19:$O$19,1)+1)-INDEX('07 Uspora casu'!$K$19:$O$19,MATCH(AK$52,'07 Uspora casu'!$K$19:$O$19,1))))*AJ60))),IFERROR($E60/INDEX('07 Uspora casu'!$K27:$O27,MATCH(AK$52,'07 Uspora casu'!$K$19:$O$19,0)),IF(AK$52&lt;MIN('07 Uspora casu'!$K$19:$O$19),('07 Uspora casu'!$L27/'07 Uspora casu'!$K27)^(1/('07 Uspora casu'!$L$19-'07 Uspora casu'!$K$19))*AL60,IF(AK$52&gt;MAX('07 Uspora casu'!$K$19:$O$19),(INDEX('07 Uspora casu'!$K27:$O27,MATCH(AK$52,'07 Uspora casu'!$K$19:$O$19,1)-1)/INDEX('07 Uspora casu'!$K27:$O27,MATCH(AK$52,'07 Uspora casu'!$K$19:$O$19,1)))^(1/(INDEX('07 Uspora casu'!$K$19:$O$19,MATCH(AK$52,'07 Uspora casu'!$K$19:$O$19,1))-INDEX('07 Uspora casu'!$K$19:$O$19,MATCH(AK$52,'07 Uspora casu'!$K$19:$O$19,1)-1)))*AJ60,(INDEX('07 Uspora casu'!$K27:$O27,MATCH(AK$52,'07 Uspora casu'!$K$19:$O$19,1))/INDEX('07 Uspora casu'!$K27:$O27,MATCH(AK$52,'07 Uspora casu'!$K$19:$O$19,1)+1))^(1/(INDEX('07 Uspora casu'!$K$19:$O$19,MATCH(AK$52,'07 Uspora casu'!$K$19:$O$19,1)+1)-INDEX('07 Uspora casu'!$K$19:$O$19,MATCH(AK$52,'07 Uspora casu'!$K$19:$O$19,1))))*AJ60)))))</f>
        <v>2.9056211026549705E-2</v>
      </c>
      <c r="AL60" s="48">
        <f>IF($E60="",0,IF('07 Uspora casu'!$D$2="Jazdný čas",IFERROR(INDEX('07 Uspora casu'!$K27:$O27,MATCH(AL$52,'07 Uspora casu'!$K$19:$O$19,0))/60,IF(AL$52&lt;MIN('07 Uspora casu'!$K$19:$O$19),('07 Uspora casu'!$K27/'07 Uspora casu'!$L27)^(1/('07 Uspora casu'!$L$19-'07 Uspora casu'!$K$19))*AM60,IF(AL$52&gt;MAX('07 Uspora casu'!$K$19:$O$19),(INDEX('07 Uspora casu'!$K27:$O27,MATCH(AL$52,'07 Uspora casu'!$K$19:$O$19,1))/INDEX('07 Uspora casu'!$K27:$O27,MATCH(AL$52,'07 Uspora casu'!$K$19:$O$19,1)-1))^(1/(INDEX('07 Uspora casu'!$K$19:$O$19,MATCH(AL$52,'07 Uspora casu'!$K$19:$O$19,1))-INDEX('07 Uspora casu'!$K$19:$O$19,MATCH(AL$52,'07 Uspora casu'!$K$19:$O$19,1)-1)))*AK60,(INDEX('07 Uspora casu'!$K27:$O27,MATCH(AL$52,'07 Uspora casu'!$K$19:$O$19,1)+1)/INDEX('07 Uspora casu'!$K27:$O27,MATCH(AL$52,'07 Uspora casu'!$K$19:$O$19,1)))^(1/(INDEX('07 Uspora casu'!$K$19:$O$19,MATCH(AL$52,'07 Uspora casu'!$K$19:$O$19,1)+1)-INDEX('07 Uspora casu'!$K$19:$O$19,MATCH(AL$52,'07 Uspora casu'!$K$19:$O$19,1))))*AK60))),IFERROR($E60/INDEX('07 Uspora casu'!$K27:$O27,MATCH(AL$52,'07 Uspora casu'!$K$19:$O$19,0)),IF(AL$52&lt;MIN('07 Uspora casu'!$K$19:$O$19),('07 Uspora casu'!$L27/'07 Uspora casu'!$K27)^(1/('07 Uspora casu'!$L$19-'07 Uspora casu'!$K$19))*AM60,IF(AL$52&gt;MAX('07 Uspora casu'!$K$19:$O$19),(INDEX('07 Uspora casu'!$K27:$O27,MATCH(AL$52,'07 Uspora casu'!$K$19:$O$19,1)-1)/INDEX('07 Uspora casu'!$K27:$O27,MATCH(AL$52,'07 Uspora casu'!$K$19:$O$19,1)))^(1/(INDEX('07 Uspora casu'!$K$19:$O$19,MATCH(AL$52,'07 Uspora casu'!$K$19:$O$19,1))-INDEX('07 Uspora casu'!$K$19:$O$19,MATCH(AL$52,'07 Uspora casu'!$K$19:$O$19,1)-1)))*AK60,(INDEX('07 Uspora casu'!$K27:$O27,MATCH(AL$52,'07 Uspora casu'!$K$19:$O$19,1))/INDEX('07 Uspora casu'!$K27:$O27,MATCH(AL$52,'07 Uspora casu'!$K$19:$O$19,1)+1))^(1/(INDEX('07 Uspora casu'!$K$19:$O$19,MATCH(AL$52,'07 Uspora casu'!$K$19:$O$19,1)+1)-INDEX('07 Uspora casu'!$K$19:$O$19,MATCH(AL$52,'07 Uspora casu'!$K$19:$O$19,1))))*AK60)))))</f>
        <v>2.9055168539061333E-2</v>
      </c>
      <c r="AM60" s="48">
        <f>IF($E60="",0,IF('07 Uspora casu'!$D$2="Jazdný čas",IFERROR(INDEX('07 Uspora casu'!$K27:$O27,MATCH(AM$52,'07 Uspora casu'!$K$19:$O$19,0))/60,IF(AM$52&lt;MIN('07 Uspora casu'!$K$19:$O$19),('07 Uspora casu'!$K27/'07 Uspora casu'!$L27)^(1/('07 Uspora casu'!$L$19-'07 Uspora casu'!$K$19))*AN60,IF(AM$52&gt;MAX('07 Uspora casu'!$K$19:$O$19),(INDEX('07 Uspora casu'!$K27:$O27,MATCH(AM$52,'07 Uspora casu'!$K$19:$O$19,1))/INDEX('07 Uspora casu'!$K27:$O27,MATCH(AM$52,'07 Uspora casu'!$K$19:$O$19,1)-1))^(1/(INDEX('07 Uspora casu'!$K$19:$O$19,MATCH(AM$52,'07 Uspora casu'!$K$19:$O$19,1))-INDEX('07 Uspora casu'!$K$19:$O$19,MATCH(AM$52,'07 Uspora casu'!$K$19:$O$19,1)-1)))*AL60,(INDEX('07 Uspora casu'!$K27:$O27,MATCH(AM$52,'07 Uspora casu'!$K$19:$O$19,1)+1)/INDEX('07 Uspora casu'!$K27:$O27,MATCH(AM$52,'07 Uspora casu'!$K$19:$O$19,1)))^(1/(INDEX('07 Uspora casu'!$K$19:$O$19,MATCH(AM$52,'07 Uspora casu'!$K$19:$O$19,1)+1)-INDEX('07 Uspora casu'!$K$19:$O$19,MATCH(AM$52,'07 Uspora casu'!$K$19:$O$19,1))))*AL60))),IFERROR($E60/INDEX('07 Uspora casu'!$K27:$O27,MATCH(AM$52,'07 Uspora casu'!$K$19:$O$19,0)),IF(AM$52&lt;MIN('07 Uspora casu'!$K$19:$O$19),('07 Uspora casu'!$L27/'07 Uspora casu'!$K27)^(1/('07 Uspora casu'!$L$19-'07 Uspora casu'!$K$19))*AN60,IF(AM$52&gt;MAX('07 Uspora casu'!$K$19:$O$19),(INDEX('07 Uspora casu'!$K27:$O27,MATCH(AM$52,'07 Uspora casu'!$K$19:$O$19,1)-1)/INDEX('07 Uspora casu'!$K27:$O27,MATCH(AM$52,'07 Uspora casu'!$K$19:$O$19,1)))^(1/(INDEX('07 Uspora casu'!$K$19:$O$19,MATCH(AM$52,'07 Uspora casu'!$K$19:$O$19,1))-INDEX('07 Uspora casu'!$K$19:$O$19,MATCH(AM$52,'07 Uspora casu'!$K$19:$O$19,1)-1)))*AL60,(INDEX('07 Uspora casu'!$K27:$O27,MATCH(AM$52,'07 Uspora casu'!$K$19:$O$19,1))/INDEX('07 Uspora casu'!$K27:$O27,MATCH(AM$52,'07 Uspora casu'!$K$19:$O$19,1)+1))^(1/(INDEX('07 Uspora casu'!$K$19:$O$19,MATCH(AM$52,'07 Uspora casu'!$K$19:$O$19,1)+1)-INDEX('07 Uspora casu'!$K$19:$O$19,MATCH(AM$52,'07 Uspora casu'!$K$19:$O$19,1))))*AL60)))))</f>
        <v>2.9054126088975639E-2</v>
      </c>
      <c r="AN60" s="48">
        <f>IF($E60="",0,IF('07 Uspora casu'!$D$2="Jazdný čas",IFERROR(INDEX('07 Uspora casu'!$K27:$O27,MATCH(AN$52,'07 Uspora casu'!$K$19:$O$19,0))/60,IF(AN$52&lt;MIN('07 Uspora casu'!$K$19:$O$19),('07 Uspora casu'!$K27/'07 Uspora casu'!$L27)^(1/('07 Uspora casu'!$L$19-'07 Uspora casu'!$K$19))*AO60,IF(AN$52&gt;MAX('07 Uspora casu'!$K$19:$O$19),(INDEX('07 Uspora casu'!$K27:$O27,MATCH(AN$52,'07 Uspora casu'!$K$19:$O$19,1))/INDEX('07 Uspora casu'!$K27:$O27,MATCH(AN$52,'07 Uspora casu'!$K$19:$O$19,1)-1))^(1/(INDEX('07 Uspora casu'!$K$19:$O$19,MATCH(AN$52,'07 Uspora casu'!$K$19:$O$19,1))-INDEX('07 Uspora casu'!$K$19:$O$19,MATCH(AN$52,'07 Uspora casu'!$K$19:$O$19,1)-1)))*AM60,(INDEX('07 Uspora casu'!$K27:$O27,MATCH(AN$52,'07 Uspora casu'!$K$19:$O$19,1)+1)/INDEX('07 Uspora casu'!$K27:$O27,MATCH(AN$52,'07 Uspora casu'!$K$19:$O$19,1)))^(1/(INDEX('07 Uspora casu'!$K$19:$O$19,MATCH(AN$52,'07 Uspora casu'!$K$19:$O$19,1)+1)-INDEX('07 Uspora casu'!$K$19:$O$19,MATCH(AN$52,'07 Uspora casu'!$K$19:$O$19,1))))*AM60))),IFERROR($E60/INDEX('07 Uspora casu'!$K27:$O27,MATCH(AN$52,'07 Uspora casu'!$K$19:$O$19,0)),IF(AN$52&lt;MIN('07 Uspora casu'!$K$19:$O$19),('07 Uspora casu'!$L27/'07 Uspora casu'!$K27)^(1/('07 Uspora casu'!$L$19-'07 Uspora casu'!$K$19))*AO60,IF(AN$52&gt;MAX('07 Uspora casu'!$K$19:$O$19),(INDEX('07 Uspora casu'!$K27:$O27,MATCH(AN$52,'07 Uspora casu'!$K$19:$O$19,1)-1)/INDEX('07 Uspora casu'!$K27:$O27,MATCH(AN$52,'07 Uspora casu'!$K$19:$O$19,1)))^(1/(INDEX('07 Uspora casu'!$K$19:$O$19,MATCH(AN$52,'07 Uspora casu'!$K$19:$O$19,1))-INDEX('07 Uspora casu'!$K$19:$O$19,MATCH(AN$52,'07 Uspora casu'!$K$19:$O$19,1)-1)))*AM60,(INDEX('07 Uspora casu'!$K27:$O27,MATCH(AN$52,'07 Uspora casu'!$K$19:$O$19,1))/INDEX('07 Uspora casu'!$K27:$O27,MATCH(AN$52,'07 Uspora casu'!$K$19:$O$19,1)+1))^(1/(INDEX('07 Uspora casu'!$K$19:$O$19,MATCH(AN$52,'07 Uspora casu'!$K$19:$O$19,1)+1)-INDEX('07 Uspora casu'!$K$19:$O$19,MATCH(AN$52,'07 Uspora casu'!$K$19:$O$19,1))))*AM60)))))</f>
        <v>2.9053083676291284E-2</v>
      </c>
      <c r="AO60" s="48">
        <f>IF($E60="",0,IF('07 Uspora casu'!$D$2="Jazdný čas",IFERROR(INDEX('07 Uspora casu'!$K27:$O27,MATCH(AO$52,'07 Uspora casu'!$K$19:$O$19,0))/60,IF(AO$52&lt;MIN('07 Uspora casu'!$K$19:$O$19),('07 Uspora casu'!$K27/'07 Uspora casu'!$L27)^(1/('07 Uspora casu'!$L$19-'07 Uspora casu'!$K$19))*AP60,IF(AO$52&gt;MAX('07 Uspora casu'!$K$19:$O$19),(INDEX('07 Uspora casu'!$K27:$O27,MATCH(AO$52,'07 Uspora casu'!$K$19:$O$19,1))/INDEX('07 Uspora casu'!$K27:$O27,MATCH(AO$52,'07 Uspora casu'!$K$19:$O$19,1)-1))^(1/(INDEX('07 Uspora casu'!$K$19:$O$19,MATCH(AO$52,'07 Uspora casu'!$K$19:$O$19,1))-INDEX('07 Uspora casu'!$K$19:$O$19,MATCH(AO$52,'07 Uspora casu'!$K$19:$O$19,1)-1)))*AN60,(INDEX('07 Uspora casu'!$K27:$O27,MATCH(AO$52,'07 Uspora casu'!$K$19:$O$19,1)+1)/INDEX('07 Uspora casu'!$K27:$O27,MATCH(AO$52,'07 Uspora casu'!$K$19:$O$19,1)))^(1/(INDEX('07 Uspora casu'!$K$19:$O$19,MATCH(AO$52,'07 Uspora casu'!$K$19:$O$19,1)+1)-INDEX('07 Uspora casu'!$K$19:$O$19,MATCH(AO$52,'07 Uspora casu'!$K$19:$O$19,1))))*AN60))),IFERROR($E60/INDEX('07 Uspora casu'!$K27:$O27,MATCH(AO$52,'07 Uspora casu'!$K$19:$O$19,0)),IF(AO$52&lt;MIN('07 Uspora casu'!$K$19:$O$19),('07 Uspora casu'!$L27/'07 Uspora casu'!$K27)^(1/('07 Uspora casu'!$L$19-'07 Uspora casu'!$K$19))*AP60,IF(AO$52&gt;MAX('07 Uspora casu'!$K$19:$O$19),(INDEX('07 Uspora casu'!$K27:$O27,MATCH(AO$52,'07 Uspora casu'!$K$19:$O$19,1)-1)/INDEX('07 Uspora casu'!$K27:$O27,MATCH(AO$52,'07 Uspora casu'!$K$19:$O$19,1)))^(1/(INDEX('07 Uspora casu'!$K$19:$O$19,MATCH(AO$52,'07 Uspora casu'!$K$19:$O$19,1))-INDEX('07 Uspora casu'!$K$19:$O$19,MATCH(AO$52,'07 Uspora casu'!$K$19:$O$19,1)-1)))*AN60,(INDEX('07 Uspora casu'!$K27:$O27,MATCH(AO$52,'07 Uspora casu'!$K$19:$O$19,1))/INDEX('07 Uspora casu'!$K27:$O27,MATCH(AO$52,'07 Uspora casu'!$K$19:$O$19,1)+1))^(1/(INDEX('07 Uspora casu'!$K$19:$O$19,MATCH(AO$52,'07 Uspora casu'!$K$19:$O$19,1)+1)-INDEX('07 Uspora casu'!$K$19:$O$19,MATCH(AO$52,'07 Uspora casu'!$K$19:$O$19,1))))*AN60)))))</f>
        <v>2.9052041301006925E-2</v>
      </c>
      <c r="AP60" s="48">
        <f>IF($E60="",0,IF('07 Uspora casu'!$D$2="Jazdný čas",IFERROR(INDEX('07 Uspora casu'!$K27:$O27,MATCH(AP$52,'07 Uspora casu'!$K$19:$O$19,0))/60,IF(AP$52&lt;MIN('07 Uspora casu'!$K$19:$O$19),('07 Uspora casu'!$K27/'07 Uspora casu'!$L27)^(1/('07 Uspora casu'!$L$19-'07 Uspora casu'!$K$19))*AQ60,IF(AP$52&gt;MAX('07 Uspora casu'!$K$19:$O$19),(INDEX('07 Uspora casu'!$K27:$O27,MATCH(AP$52,'07 Uspora casu'!$K$19:$O$19,1))/INDEX('07 Uspora casu'!$K27:$O27,MATCH(AP$52,'07 Uspora casu'!$K$19:$O$19,1)-1))^(1/(INDEX('07 Uspora casu'!$K$19:$O$19,MATCH(AP$52,'07 Uspora casu'!$K$19:$O$19,1))-INDEX('07 Uspora casu'!$K$19:$O$19,MATCH(AP$52,'07 Uspora casu'!$K$19:$O$19,1)-1)))*AO60,(INDEX('07 Uspora casu'!$K27:$O27,MATCH(AP$52,'07 Uspora casu'!$K$19:$O$19,1)+1)/INDEX('07 Uspora casu'!$K27:$O27,MATCH(AP$52,'07 Uspora casu'!$K$19:$O$19,1)))^(1/(INDEX('07 Uspora casu'!$K$19:$O$19,MATCH(AP$52,'07 Uspora casu'!$K$19:$O$19,1)+1)-INDEX('07 Uspora casu'!$K$19:$O$19,MATCH(AP$52,'07 Uspora casu'!$K$19:$O$19,1))))*AO60))),IFERROR($E60/INDEX('07 Uspora casu'!$K27:$O27,MATCH(AP$52,'07 Uspora casu'!$K$19:$O$19,0)),IF(AP$52&lt;MIN('07 Uspora casu'!$K$19:$O$19),('07 Uspora casu'!$L27/'07 Uspora casu'!$K27)^(1/('07 Uspora casu'!$L$19-'07 Uspora casu'!$K$19))*AQ60,IF(AP$52&gt;MAX('07 Uspora casu'!$K$19:$O$19),(INDEX('07 Uspora casu'!$K27:$O27,MATCH(AP$52,'07 Uspora casu'!$K$19:$O$19,1)-1)/INDEX('07 Uspora casu'!$K27:$O27,MATCH(AP$52,'07 Uspora casu'!$K$19:$O$19,1)))^(1/(INDEX('07 Uspora casu'!$K$19:$O$19,MATCH(AP$52,'07 Uspora casu'!$K$19:$O$19,1))-INDEX('07 Uspora casu'!$K$19:$O$19,MATCH(AP$52,'07 Uspora casu'!$K$19:$O$19,1)-1)))*AO60,(INDEX('07 Uspora casu'!$K27:$O27,MATCH(AP$52,'07 Uspora casu'!$K$19:$O$19,1))/INDEX('07 Uspora casu'!$K27:$O27,MATCH(AP$52,'07 Uspora casu'!$K$19:$O$19,1)+1))^(1/(INDEX('07 Uspora casu'!$K$19:$O$19,MATCH(AP$52,'07 Uspora casu'!$K$19:$O$19,1)+1)-INDEX('07 Uspora casu'!$K$19:$O$19,MATCH(AP$52,'07 Uspora casu'!$K$19:$O$19,1))))*AO60)))))</f>
        <v>2.905099896312122E-2</v>
      </c>
      <c r="AQ60" s="48">
        <f>IF($E60="",0,IF('07 Uspora casu'!$D$2="Jazdný čas",IFERROR(INDEX('07 Uspora casu'!$K27:$O27,MATCH(AQ$52,'07 Uspora casu'!$K$19:$O$19,0))/60,IF(AQ$52&lt;MIN('07 Uspora casu'!$K$19:$O$19),('07 Uspora casu'!$K27/'07 Uspora casu'!$L27)^(1/('07 Uspora casu'!$L$19-'07 Uspora casu'!$K$19))*AR60,IF(AQ$52&gt;MAX('07 Uspora casu'!$K$19:$O$19),(INDEX('07 Uspora casu'!$K27:$O27,MATCH(AQ$52,'07 Uspora casu'!$K$19:$O$19,1))/INDEX('07 Uspora casu'!$K27:$O27,MATCH(AQ$52,'07 Uspora casu'!$K$19:$O$19,1)-1))^(1/(INDEX('07 Uspora casu'!$K$19:$O$19,MATCH(AQ$52,'07 Uspora casu'!$K$19:$O$19,1))-INDEX('07 Uspora casu'!$K$19:$O$19,MATCH(AQ$52,'07 Uspora casu'!$K$19:$O$19,1)-1)))*AP60,(INDEX('07 Uspora casu'!$K27:$O27,MATCH(AQ$52,'07 Uspora casu'!$K$19:$O$19,1)+1)/INDEX('07 Uspora casu'!$K27:$O27,MATCH(AQ$52,'07 Uspora casu'!$K$19:$O$19,1)))^(1/(INDEX('07 Uspora casu'!$K$19:$O$19,MATCH(AQ$52,'07 Uspora casu'!$K$19:$O$19,1)+1)-INDEX('07 Uspora casu'!$K$19:$O$19,MATCH(AQ$52,'07 Uspora casu'!$K$19:$O$19,1))))*AP60))),IFERROR($E60/INDEX('07 Uspora casu'!$K27:$O27,MATCH(AQ$52,'07 Uspora casu'!$K$19:$O$19,0)),IF(AQ$52&lt;MIN('07 Uspora casu'!$K$19:$O$19),('07 Uspora casu'!$L27/'07 Uspora casu'!$K27)^(1/('07 Uspora casu'!$L$19-'07 Uspora casu'!$K$19))*AR60,IF(AQ$52&gt;MAX('07 Uspora casu'!$K$19:$O$19),(INDEX('07 Uspora casu'!$K27:$O27,MATCH(AQ$52,'07 Uspora casu'!$K$19:$O$19,1)-1)/INDEX('07 Uspora casu'!$K27:$O27,MATCH(AQ$52,'07 Uspora casu'!$K$19:$O$19,1)))^(1/(INDEX('07 Uspora casu'!$K$19:$O$19,MATCH(AQ$52,'07 Uspora casu'!$K$19:$O$19,1))-INDEX('07 Uspora casu'!$K$19:$O$19,MATCH(AQ$52,'07 Uspora casu'!$K$19:$O$19,1)-1)))*AP60,(INDEX('07 Uspora casu'!$K27:$O27,MATCH(AQ$52,'07 Uspora casu'!$K$19:$O$19,1))/INDEX('07 Uspora casu'!$K27:$O27,MATCH(AQ$52,'07 Uspora casu'!$K$19:$O$19,1)+1))^(1/(INDEX('07 Uspora casu'!$K$19:$O$19,MATCH(AQ$52,'07 Uspora casu'!$K$19:$O$19,1)+1)-INDEX('07 Uspora casu'!$K$19:$O$19,MATCH(AQ$52,'07 Uspora casu'!$K$19:$O$19,1))))*AP60)))))</f>
        <v>2.9049956662632829E-2</v>
      </c>
      <c r="AR60" s="48">
        <f>IF($E60="",0,IF('07 Uspora casu'!$D$2="Jazdný čas",IFERROR(INDEX('07 Uspora casu'!$K27:$O27,MATCH(AR$52,'07 Uspora casu'!$K$19:$O$19,0))/60,IF(AR$52&lt;MIN('07 Uspora casu'!$K$19:$O$19),('07 Uspora casu'!$K27/'07 Uspora casu'!$L27)^(1/('07 Uspora casu'!$L$19-'07 Uspora casu'!$K$19))*AS60,IF(AR$52&gt;MAX('07 Uspora casu'!$K$19:$O$19),(INDEX('07 Uspora casu'!$K27:$O27,MATCH(AR$52,'07 Uspora casu'!$K$19:$O$19,1))/INDEX('07 Uspora casu'!$K27:$O27,MATCH(AR$52,'07 Uspora casu'!$K$19:$O$19,1)-1))^(1/(INDEX('07 Uspora casu'!$K$19:$O$19,MATCH(AR$52,'07 Uspora casu'!$K$19:$O$19,1))-INDEX('07 Uspora casu'!$K$19:$O$19,MATCH(AR$52,'07 Uspora casu'!$K$19:$O$19,1)-1)))*AQ60,(INDEX('07 Uspora casu'!$K27:$O27,MATCH(AR$52,'07 Uspora casu'!$K$19:$O$19,1)+1)/INDEX('07 Uspora casu'!$K27:$O27,MATCH(AR$52,'07 Uspora casu'!$K$19:$O$19,1)))^(1/(INDEX('07 Uspora casu'!$K$19:$O$19,MATCH(AR$52,'07 Uspora casu'!$K$19:$O$19,1)+1)-INDEX('07 Uspora casu'!$K$19:$O$19,MATCH(AR$52,'07 Uspora casu'!$K$19:$O$19,1))))*AQ60))),IFERROR($E60/INDEX('07 Uspora casu'!$K27:$O27,MATCH(AR$52,'07 Uspora casu'!$K$19:$O$19,0)),IF(AR$52&lt;MIN('07 Uspora casu'!$K$19:$O$19),('07 Uspora casu'!$L27/'07 Uspora casu'!$K27)^(1/('07 Uspora casu'!$L$19-'07 Uspora casu'!$K$19))*AS60,IF(AR$52&gt;MAX('07 Uspora casu'!$K$19:$O$19),(INDEX('07 Uspora casu'!$K27:$O27,MATCH(AR$52,'07 Uspora casu'!$K$19:$O$19,1)-1)/INDEX('07 Uspora casu'!$K27:$O27,MATCH(AR$52,'07 Uspora casu'!$K$19:$O$19,1)))^(1/(INDEX('07 Uspora casu'!$K$19:$O$19,MATCH(AR$52,'07 Uspora casu'!$K$19:$O$19,1))-INDEX('07 Uspora casu'!$K$19:$O$19,MATCH(AR$52,'07 Uspora casu'!$K$19:$O$19,1)-1)))*AQ60,(INDEX('07 Uspora casu'!$K27:$O27,MATCH(AR$52,'07 Uspora casu'!$K$19:$O$19,1))/INDEX('07 Uspora casu'!$K27:$O27,MATCH(AR$52,'07 Uspora casu'!$K$19:$O$19,1)+1))^(1/(INDEX('07 Uspora casu'!$K$19:$O$19,MATCH(AR$52,'07 Uspora casu'!$K$19:$O$19,1)+1)-INDEX('07 Uspora casu'!$K$19:$O$19,MATCH(AR$52,'07 Uspora casu'!$K$19:$O$19,1))))*AQ60)))))</f>
        <v>2.9048914399540406E-2</v>
      </c>
      <c r="AS60" s="48">
        <f>IF($E60="",0,IF('07 Uspora casu'!$D$2="Jazdný čas",IFERROR(INDEX('07 Uspora casu'!$K27:$O27,MATCH(AS$52,'07 Uspora casu'!$K$19:$O$19,0))/60,IF(AS$52&lt;MIN('07 Uspora casu'!$K$19:$O$19),('07 Uspora casu'!$K27/'07 Uspora casu'!$L27)^(1/('07 Uspora casu'!$L$19-'07 Uspora casu'!$K$19))*AT60,IF(AS$52&gt;MAX('07 Uspora casu'!$K$19:$O$19),(INDEX('07 Uspora casu'!$K27:$O27,MATCH(AS$52,'07 Uspora casu'!$K$19:$O$19,1))/INDEX('07 Uspora casu'!$K27:$O27,MATCH(AS$52,'07 Uspora casu'!$K$19:$O$19,1)-1))^(1/(INDEX('07 Uspora casu'!$K$19:$O$19,MATCH(AS$52,'07 Uspora casu'!$K$19:$O$19,1))-INDEX('07 Uspora casu'!$K$19:$O$19,MATCH(AS$52,'07 Uspora casu'!$K$19:$O$19,1)-1)))*AR60,(INDEX('07 Uspora casu'!$K27:$O27,MATCH(AS$52,'07 Uspora casu'!$K$19:$O$19,1)+1)/INDEX('07 Uspora casu'!$K27:$O27,MATCH(AS$52,'07 Uspora casu'!$K$19:$O$19,1)))^(1/(INDEX('07 Uspora casu'!$K$19:$O$19,MATCH(AS$52,'07 Uspora casu'!$K$19:$O$19,1)+1)-INDEX('07 Uspora casu'!$K$19:$O$19,MATCH(AS$52,'07 Uspora casu'!$K$19:$O$19,1))))*AR60))),IFERROR($E60/INDEX('07 Uspora casu'!$K27:$O27,MATCH(AS$52,'07 Uspora casu'!$K$19:$O$19,0)),IF(AS$52&lt;MIN('07 Uspora casu'!$K$19:$O$19),('07 Uspora casu'!$L27/'07 Uspora casu'!$K27)^(1/('07 Uspora casu'!$L$19-'07 Uspora casu'!$K$19))*AT60,IF(AS$52&gt;MAX('07 Uspora casu'!$K$19:$O$19),(INDEX('07 Uspora casu'!$K27:$O27,MATCH(AS$52,'07 Uspora casu'!$K$19:$O$19,1)-1)/INDEX('07 Uspora casu'!$K27:$O27,MATCH(AS$52,'07 Uspora casu'!$K$19:$O$19,1)))^(1/(INDEX('07 Uspora casu'!$K$19:$O$19,MATCH(AS$52,'07 Uspora casu'!$K$19:$O$19,1))-INDEX('07 Uspora casu'!$K$19:$O$19,MATCH(AS$52,'07 Uspora casu'!$K$19:$O$19,1)-1)))*AR60,(INDEX('07 Uspora casu'!$K27:$O27,MATCH(AS$52,'07 Uspora casu'!$K$19:$O$19,1))/INDEX('07 Uspora casu'!$K27:$O27,MATCH(AS$52,'07 Uspora casu'!$K$19:$O$19,1)+1))^(1/(INDEX('07 Uspora casu'!$K$19:$O$19,MATCH(AS$52,'07 Uspora casu'!$K$19:$O$19,1)+1)-INDEX('07 Uspora casu'!$K$19:$O$19,MATCH(AS$52,'07 Uspora casu'!$K$19:$O$19,1))))*AR60)))))</f>
        <v>2.9047872173842613E-2</v>
      </c>
      <c r="AT60" s="48">
        <f>IF($E60="",0,IF('07 Uspora casu'!$D$2="Jazdný čas",IFERROR(INDEX('07 Uspora casu'!$K27:$O27,MATCH(AT$52,'07 Uspora casu'!$K$19:$O$19,0))/60,IF(AT$52&lt;MIN('07 Uspora casu'!$K$19:$O$19),('07 Uspora casu'!$K27/'07 Uspora casu'!$L27)^(1/('07 Uspora casu'!$L$19-'07 Uspora casu'!$K$19))*AU60,IF(AT$52&gt;MAX('07 Uspora casu'!$K$19:$O$19),(INDEX('07 Uspora casu'!$K27:$O27,MATCH(AT$52,'07 Uspora casu'!$K$19:$O$19,1))/INDEX('07 Uspora casu'!$K27:$O27,MATCH(AT$52,'07 Uspora casu'!$K$19:$O$19,1)-1))^(1/(INDEX('07 Uspora casu'!$K$19:$O$19,MATCH(AT$52,'07 Uspora casu'!$K$19:$O$19,1))-INDEX('07 Uspora casu'!$K$19:$O$19,MATCH(AT$52,'07 Uspora casu'!$K$19:$O$19,1)-1)))*AS60,(INDEX('07 Uspora casu'!$K27:$O27,MATCH(AT$52,'07 Uspora casu'!$K$19:$O$19,1)+1)/INDEX('07 Uspora casu'!$K27:$O27,MATCH(AT$52,'07 Uspora casu'!$K$19:$O$19,1)))^(1/(INDEX('07 Uspora casu'!$K$19:$O$19,MATCH(AT$52,'07 Uspora casu'!$K$19:$O$19,1)+1)-INDEX('07 Uspora casu'!$K$19:$O$19,MATCH(AT$52,'07 Uspora casu'!$K$19:$O$19,1))))*AS60))),IFERROR($E60/INDEX('07 Uspora casu'!$K27:$O27,MATCH(AT$52,'07 Uspora casu'!$K$19:$O$19,0)),IF(AT$52&lt;MIN('07 Uspora casu'!$K$19:$O$19),('07 Uspora casu'!$L27/'07 Uspora casu'!$K27)^(1/('07 Uspora casu'!$L$19-'07 Uspora casu'!$K$19))*AU60,IF(AT$52&gt;MAX('07 Uspora casu'!$K$19:$O$19),(INDEX('07 Uspora casu'!$K27:$O27,MATCH(AT$52,'07 Uspora casu'!$K$19:$O$19,1)-1)/INDEX('07 Uspora casu'!$K27:$O27,MATCH(AT$52,'07 Uspora casu'!$K$19:$O$19,1)))^(1/(INDEX('07 Uspora casu'!$K$19:$O$19,MATCH(AT$52,'07 Uspora casu'!$K$19:$O$19,1))-INDEX('07 Uspora casu'!$K$19:$O$19,MATCH(AT$52,'07 Uspora casu'!$K$19:$O$19,1)-1)))*AS60,(INDEX('07 Uspora casu'!$K27:$O27,MATCH(AT$52,'07 Uspora casu'!$K$19:$O$19,1))/INDEX('07 Uspora casu'!$K27:$O27,MATCH(AT$52,'07 Uspora casu'!$K$19:$O$19,1)+1))^(1/(INDEX('07 Uspora casu'!$K$19:$O$19,MATCH(AT$52,'07 Uspora casu'!$K$19:$O$19,1)+1)-INDEX('07 Uspora casu'!$K$19:$O$19,MATCH(AT$52,'07 Uspora casu'!$K$19:$O$19,1))))*AS60)))))</f>
        <v>2.9046829985538109E-2</v>
      </c>
      <c r="AU60" s="48">
        <f>IF($E60="",0,IF('07 Uspora casu'!$D$2="Jazdný čas",IFERROR(INDEX('07 Uspora casu'!$K27:$O27,MATCH(AU$52,'07 Uspora casu'!$K$19:$O$19,0))/60,IF(AU$52&lt;MIN('07 Uspora casu'!$K$19:$O$19),('07 Uspora casu'!$K27/'07 Uspora casu'!$L27)^(1/('07 Uspora casu'!$L$19-'07 Uspora casu'!$K$19))*AV60,IF(AU$52&gt;MAX('07 Uspora casu'!$K$19:$O$19),(INDEX('07 Uspora casu'!$K27:$O27,MATCH(AU$52,'07 Uspora casu'!$K$19:$O$19,1))/INDEX('07 Uspora casu'!$K27:$O27,MATCH(AU$52,'07 Uspora casu'!$K$19:$O$19,1)-1))^(1/(INDEX('07 Uspora casu'!$K$19:$O$19,MATCH(AU$52,'07 Uspora casu'!$K$19:$O$19,1))-INDEX('07 Uspora casu'!$K$19:$O$19,MATCH(AU$52,'07 Uspora casu'!$K$19:$O$19,1)-1)))*AT60,(INDEX('07 Uspora casu'!$K27:$O27,MATCH(AU$52,'07 Uspora casu'!$K$19:$O$19,1)+1)/INDEX('07 Uspora casu'!$K27:$O27,MATCH(AU$52,'07 Uspora casu'!$K$19:$O$19,1)))^(1/(INDEX('07 Uspora casu'!$K$19:$O$19,MATCH(AU$52,'07 Uspora casu'!$K$19:$O$19,1)+1)-INDEX('07 Uspora casu'!$K$19:$O$19,MATCH(AU$52,'07 Uspora casu'!$K$19:$O$19,1))))*AT60))),IFERROR($E60/INDEX('07 Uspora casu'!$K27:$O27,MATCH(AU$52,'07 Uspora casu'!$K$19:$O$19,0)),IF(AU$52&lt;MIN('07 Uspora casu'!$K$19:$O$19),('07 Uspora casu'!$L27/'07 Uspora casu'!$K27)^(1/('07 Uspora casu'!$L$19-'07 Uspora casu'!$K$19))*AV60,IF(AU$52&gt;MAX('07 Uspora casu'!$K$19:$O$19),(INDEX('07 Uspora casu'!$K27:$O27,MATCH(AU$52,'07 Uspora casu'!$K$19:$O$19,1)-1)/INDEX('07 Uspora casu'!$K27:$O27,MATCH(AU$52,'07 Uspora casu'!$K$19:$O$19,1)))^(1/(INDEX('07 Uspora casu'!$K$19:$O$19,MATCH(AU$52,'07 Uspora casu'!$K$19:$O$19,1))-INDEX('07 Uspora casu'!$K$19:$O$19,MATCH(AU$52,'07 Uspora casu'!$K$19:$O$19,1)-1)))*AT60,(INDEX('07 Uspora casu'!$K27:$O27,MATCH(AU$52,'07 Uspora casu'!$K$19:$O$19,1))/INDEX('07 Uspora casu'!$K27:$O27,MATCH(AU$52,'07 Uspora casu'!$K$19:$O$19,1)+1))^(1/(INDEX('07 Uspora casu'!$K$19:$O$19,MATCH(AU$52,'07 Uspora casu'!$K$19:$O$19,1)+1)-INDEX('07 Uspora casu'!$K$19:$O$19,MATCH(AU$52,'07 Uspora casu'!$K$19:$O$19,1))))*AT60)))))</f>
        <v>2.9045787834625549E-2</v>
      </c>
      <c r="AV60" s="48">
        <f>IF($E60="",0,IF('07 Uspora casu'!$D$2="Jazdný čas",IFERROR(INDEX('07 Uspora casu'!$K27:$O27,MATCH(AV$52,'07 Uspora casu'!$K$19:$O$19,0))/60,IF(AV$52&lt;MIN('07 Uspora casu'!$K$19:$O$19),('07 Uspora casu'!$K27/'07 Uspora casu'!$L27)^(1/('07 Uspora casu'!$L$19-'07 Uspora casu'!$K$19))*AW60,IF(AV$52&gt;MAX('07 Uspora casu'!$K$19:$O$19),(INDEX('07 Uspora casu'!$K27:$O27,MATCH(AV$52,'07 Uspora casu'!$K$19:$O$19,1))/INDEX('07 Uspora casu'!$K27:$O27,MATCH(AV$52,'07 Uspora casu'!$K$19:$O$19,1)-1))^(1/(INDEX('07 Uspora casu'!$K$19:$O$19,MATCH(AV$52,'07 Uspora casu'!$K$19:$O$19,1))-INDEX('07 Uspora casu'!$K$19:$O$19,MATCH(AV$52,'07 Uspora casu'!$K$19:$O$19,1)-1)))*AU60,(INDEX('07 Uspora casu'!$K27:$O27,MATCH(AV$52,'07 Uspora casu'!$K$19:$O$19,1)+1)/INDEX('07 Uspora casu'!$K27:$O27,MATCH(AV$52,'07 Uspora casu'!$K$19:$O$19,1)))^(1/(INDEX('07 Uspora casu'!$K$19:$O$19,MATCH(AV$52,'07 Uspora casu'!$K$19:$O$19,1)+1)-INDEX('07 Uspora casu'!$K$19:$O$19,MATCH(AV$52,'07 Uspora casu'!$K$19:$O$19,1))))*AU60))),IFERROR($E60/INDEX('07 Uspora casu'!$K27:$O27,MATCH(AV$52,'07 Uspora casu'!$K$19:$O$19,0)),IF(AV$52&lt;MIN('07 Uspora casu'!$K$19:$O$19),('07 Uspora casu'!$L27/'07 Uspora casu'!$K27)^(1/('07 Uspora casu'!$L$19-'07 Uspora casu'!$K$19))*AW60,IF(AV$52&gt;MAX('07 Uspora casu'!$K$19:$O$19),(INDEX('07 Uspora casu'!$K27:$O27,MATCH(AV$52,'07 Uspora casu'!$K$19:$O$19,1)-1)/INDEX('07 Uspora casu'!$K27:$O27,MATCH(AV$52,'07 Uspora casu'!$K$19:$O$19,1)))^(1/(INDEX('07 Uspora casu'!$K$19:$O$19,MATCH(AV$52,'07 Uspora casu'!$K$19:$O$19,1))-INDEX('07 Uspora casu'!$K$19:$O$19,MATCH(AV$52,'07 Uspora casu'!$K$19:$O$19,1)-1)))*AU60,(INDEX('07 Uspora casu'!$K27:$O27,MATCH(AV$52,'07 Uspora casu'!$K$19:$O$19,1))/INDEX('07 Uspora casu'!$K27:$O27,MATCH(AV$52,'07 Uspora casu'!$K$19:$O$19,1)+1))^(1/(INDEX('07 Uspora casu'!$K$19:$O$19,MATCH(AV$52,'07 Uspora casu'!$K$19:$O$19,1)+1)-INDEX('07 Uspora casu'!$K$19:$O$19,MATCH(AV$52,'07 Uspora casu'!$K$19:$O$19,1))))*AU60)))))</f>
        <v>2.9044745721103594E-2</v>
      </c>
      <c r="AW60" s="48">
        <f>IF($E60="",0,IF('07 Uspora casu'!$D$2="Jazdný čas",IFERROR(INDEX('07 Uspora casu'!$K27:$O27,MATCH(AW$52,'07 Uspora casu'!$K$19:$O$19,0))/60,IF(AW$52&lt;MIN('07 Uspora casu'!$K$19:$O$19),('07 Uspora casu'!$K27/'07 Uspora casu'!$L27)^(1/('07 Uspora casu'!$L$19-'07 Uspora casu'!$K$19))*AX60,IF(AW$52&gt;MAX('07 Uspora casu'!$K$19:$O$19),(INDEX('07 Uspora casu'!$K27:$O27,MATCH(AW$52,'07 Uspora casu'!$K$19:$O$19,1))/INDEX('07 Uspora casu'!$K27:$O27,MATCH(AW$52,'07 Uspora casu'!$K$19:$O$19,1)-1))^(1/(INDEX('07 Uspora casu'!$K$19:$O$19,MATCH(AW$52,'07 Uspora casu'!$K$19:$O$19,1))-INDEX('07 Uspora casu'!$K$19:$O$19,MATCH(AW$52,'07 Uspora casu'!$K$19:$O$19,1)-1)))*AV60,(INDEX('07 Uspora casu'!$K27:$O27,MATCH(AW$52,'07 Uspora casu'!$K$19:$O$19,1)+1)/INDEX('07 Uspora casu'!$K27:$O27,MATCH(AW$52,'07 Uspora casu'!$K$19:$O$19,1)))^(1/(INDEX('07 Uspora casu'!$K$19:$O$19,MATCH(AW$52,'07 Uspora casu'!$K$19:$O$19,1)+1)-INDEX('07 Uspora casu'!$K$19:$O$19,MATCH(AW$52,'07 Uspora casu'!$K$19:$O$19,1))))*AV60))),IFERROR($E60/INDEX('07 Uspora casu'!$K27:$O27,MATCH(AW$52,'07 Uspora casu'!$K$19:$O$19,0)),IF(AW$52&lt;MIN('07 Uspora casu'!$K$19:$O$19),('07 Uspora casu'!$L27/'07 Uspora casu'!$K27)^(1/('07 Uspora casu'!$L$19-'07 Uspora casu'!$K$19))*AX60,IF(AW$52&gt;MAX('07 Uspora casu'!$K$19:$O$19),(INDEX('07 Uspora casu'!$K27:$O27,MATCH(AW$52,'07 Uspora casu'!$K$19:$O$19,1)-1)/INDEX('07 Uspora casu'!$K27:$O27,MATCH(AW$52,'07 Uspora casu'!$K$19:$O$19,1)))^(1/(INDEX('07 Uspora casu'!$K$19:$O$19,MATCH(AW$52,'07 Uspora casu'!$K$19:$O$19,1))-INDEX('07 Uspora casu'!$K$19:$O$19,MATCH(AW$52,'07 Uspora casu'!$K$19:$O$19,1)-1)))*AV60,(INDEX('07 Uspora casu'!$K27:$O27,MATCH(AW$52,'07 Uspora casu'!$K$19:$O$19,1))/INDEX('07 Uspora casu'!$K27:$O27,MATCH(AW$52,'07 Uspora casu'!$K$19:$O$19,1)+1))^(1/(INDEX('07 Uspora casu'!$K$19:$O$19,MATCH(AW$52,'07 Uspora casu'!$K$19:$O$19,1)+1)-INDEX('07 Uspora casu'!$K$19:$O$19,MATCH(AW$52,'07 Uspora casu'!$K$19:$O$19,1))))*AV60)))))</f>
        <v>2.90437036449709E-2</v>
      </c>
      <c r="AX60" s="48">
        <f>IF($E60="",0,IF('07 Uspora casu'!$D$2="Jazdný čas",IFERROR(INDEX('07 Uspora casu'!$K27:$O27,MATCH(AX$52,'07 Uspora casu'!$K$19:$O$19,0))/60,IF(AX$52&lt;MIN('07 Uspora casu'!$K$19:$O$19),('07 Uspora casu'!$K27/'07 Uspora casu'!$L27)^(1/('07 Uspora casu'!$L$19-'07 Uspora casu'!$K$19))*AY60,IF(AX$52&gt;MAX('07 Uspora casu'!$K$19:$O$19),(INDEX('07 Uspora casu'!$K27:$O27,MATCH(AX$52,'07 Uspora casu'!$K$19:$O$19,1))/INDEX('07 Uspora casu'!$K27:$O27,MATCH(AX$52,'07 Uspora casu'!$K$19:$O$19,1)-1))^(1/(INDEX('07 Uspora casu'!$K$19:$O$19,MATCH(AX$52,'07 Uspora casu'!$K$19:$O$19,1))-INDEX('07 Uspora casu'!$K$19:$O$19,MATCH(AX$52,'07 Uspora casu'!$K$19:$O$19,1)-1)))*AW60,(INDEX('07 Uspora casu'!$K27:$O27,MATCH(AX$52,'07 Uspora casu'!$K$19:$O$19,1)+1)/INDEX('07 Uspora casu'!$K27:$O27,MATCH(AX$52,'07 Uspora casu'!$K$19:$O$19,1)))^(1/(INDEX('07 Uspora casu'!$K$19:$O$19,MATCH(AX$52,'07 Uspora casu'!$K$19:$O$19,1)+1)-INDEX('07 Uspora casu'!$K$19:$O$19,MATCH(AX$52,'07 Uspora casu'!$K$19:$O$19,1))))*AW60))),IFERROR($E60/INDEX('07 Uspora casu'!$K27:$O27,MATCH(AX$52,'07 Uspora casu'!$K$19:$O$19,0)),IF(AX$52&lt;MIN('07 Uspora casu'!$K$19:$O$19),('07 Uspora casu'!$L27/'07 Uspora casu'!$K27)^(1/('07 Uspora casu'!$L$19-'07 Uspora casu'!$K$19))*AY60,IF(AX$52&gt;MAX('07 Uspora casu'!$K$19:$O$19),(INDEX('07 Uspora casu'!$K27:$O27,MATCH(AX$52,'07 Uspora casu'!$K$19:$O$19,1)-1)/INDEX('07 Uspora casu'!$K27:$O27,MATCH(AX$52,'07 Uspora casu'!$K$19:$O$19,1)))^(1/(INDEX('07 Uspora casu'!$K$19:$O$19,MATCH(AX$52,'07 Uspora casu'!$K$19:$O$19,1))-INDEX('07 Uspora casu'!$K$19:$O$19,MATCH(AX$52,'07 Uspora casu'!$K$19:$O$19,1)-1)))*AW60,(INDEX('07 Uspora casu'!$K27:$O27,MATCH(AX$52,'07 Uspora casu'!$K$19:$O$19,1))/INDEX('07 Uspora casu'!$K27:$O27,MATCH(AX$52,'07 Uspora casu'!$K$19:$O$19,1)+1))^(1/(INDEX('07 Uspora casu'!$K$19:$O$19,MATCH(AX$52,'07 Uspora casu'!$K$19:$O$19,1)+1)-INDEX('07 Uspora casu'!$K$19:$O$19,MATCH(AX$52,'07 Uspora casu'!$K$19:$O$19,1))))*AW60)))))</f>
        <v>2.9042661606226129E-2</v>
      </c>
      <c r="AY60" s="48">
        <f>IF($E60="",0,IF('07 Uspora casu'!$D$2="Jazdný čas",IFERROR(INDEX('07 Uspora casu'!$K27:$O27,MATCH(AY$52,'07 Uspora casu'!$K$19:$O$19,0))/60,IF(AY$52&lt;MIN('07 Uspora casu'!$K$19:$O$19),('07 Uspora casu'!$K27/'07 Uspora casu'!$L27)^(1/('07 Uspora casu'!$L$19-'07 Uspora casu'!$K$19))*AZ60,IF(AY$52&gt;MAX('07 Uspora casu'!$K$19:$O$19),(INDEX('07 Uspora casu'!$K27:$O27,MATCH(AY$52,'07 Uspora casu'!$K$19:$O$19,1))/INDEX('07 Uspora casu'!$K27:$O27,MATCH(AY$52,'07 Uspora casu'!$K$19:$O$19,1)-1))^(1/(INDEX('07 Uspora casu'!$K$19:$O$19,MATCH(AY$52,'07 Uspora casu'!$K$19:$O$19,1))-INDEX('07 Uspora casu'!$K$19:$O$19,MATCH(AY$52,'07 Uspora casu'!$K$19:$O$19,1)-1)))*AX60,(INDEX('07 Uspora casu'!$K27:$O27,MATCH(AY$52,'07 Uspora casu'!$K$19:$O$19,1)+1)/INDEX('07 Uspora casu'!$K27:$O27,MATCH(AY$52,'07 Uspora casu'!$K$19:$O$19,1)))^(1/(INDEX('07 Uspora casu'!$K$19:$O$19,MATCH(AY$52,'07 Uspora casu'!$K$19:$O$19,1)+1)-INDEX('07 Uspora casu'!$K$19:$O$19,MATCH(AY$52,'07 Uspora casu'!$K$19:$O$19,1))))*AX60))),IFERROR($E60/INDEX('07 Uspora casu'!$K27:$O27,MATCH(AY$52,'07 Uspora casu'!$K$19:$O$19,0)),IF(AY$52&lt;MIN('07 Uspora casu'!$K$19:$O$19),('07 Uspora casu'!$L27/'07 Uspora casu'!$K27)^(1/('07 Uspora casu'!$L$19-'07 Uspora casu'!$K$19))*AZ60,IF(AY$52&gt;MAX('07 Uspora casu'!$K$19:$O$19),(INDEX('07 Uspora casu'!$K27:$O27,MATCH(AY$52,'07 Uspora casu'!$K$19:$O$19,1)-1)/INDEX('07 Uspora casu'!$K27:$O27,MATCH(AY$52,'07 Uspora casu'!$K$19:$O$19,1)))^(1/(INDEX('07 Uspora casu'!$K$19:$O$19,MATCH(AY$52,'07 Uspora casu'!$K$19:$O$19,1))-INDEX('07 Uspora casu'!$K$19:$O$19,MATCH(AY$52,'07 Uspora casu'!$K$19:$O$19,1)-1)))*AX60,(INDEX('07 Uspora casu'!$K27:$O27,MATCH(AY$52,'07 Uspora casu'!$K$19:$O$19,1))/INDEX('07 Uspora casu'!$K27:$O27,MATCH(AY$52,'07 Uspora casu'!$K$19:$O$19,1)+1))^(1/(INDEX('07 Uspora casu'!$K$19:$O$19,MATCH(AY$52,'07 Uspora casu'!$K$19:$O$19,1)+1)-INDEX('07 Uspora casu'!$K$19:$O$19,MATCH(AY$52,'07 Uspora casu'!$K$19:$O$19,1))))*AX60)))))</f>
        <v>2.9041619604867938E-2</v>
      </c>
      <c r="AZ60" s="48">
        <f>IF($E60="",0,IF('07 Uspora casu'!$D$2="Jazdný čas",IFERROR(INDEX('07 Uspora casu'!$K27:$O27,MATCH(AZ$52,'07 Uspora casu'!$K$19:$O$19,0))/60,IF(AZ$52&lt;MIN('07 Uspora casu'!$K$19:$O$19),('07 Uspora casu'!$K27/'07 Uspora casu'!$L27)^(1/('07 Uspora casu'!$L$19-'07 Uspora casu'!$K$19))*BA60,IF(AZ$52&gt;MAX('07 Uspora casu'!$K$19:$O$19),(INDEX('07 Uspora casu'!$K27:$O27,MATCH(AZ$52,'07 Uspora casu'!$K$19:$O$19,1))/INDEX('07 Uspora casu'!$K27:$O27,MATCH(AZ$52,'07 Uspora casu'!$K$19:$O$19,1)-1))^(1/(INDEX('07 Uspora casu'!$K$19:$O$19,MATCH(AZ$52,'07 Uspora casu'!$K$19:$O$19,1))-INDEX('07 Uspora casu'!$K$19:$O$19,MATCH(AZ$52,'07 Uspora casu'!$K$19:$O$19,1)-1)))*AY60,(INDEX('07 Uspora casu'!$K27:$O27,MATCH(AZ$52,'07 Uspora casu'!$K$19:$O$19,1)+1)/INDEX('07 Uspora casu'!$K27:$O27,MATCH(AZ$52,'07 Uspora casu'!$K$19:$O$19,1)))^(1/(INDEX('07 Uspora casu'!$K$19:$O$19,MATCH(AZ$52,'07 Uspora casu'!$K$19:$O$19,1)+1)-INDEX('07 Uspora casu'!$K$19:$O$19,MATCH(AZ$52,'07 Uspora casu'!$K$19:$O$19,1))))*AY60))),IFERROR($E60/INDEX('07 Uspora casu'!$K27:$O27,MATCH(AZ$52,'07 Uspora casu'!$K$19:$O$19,0)),IF(AZ$52&lt;MIN('07 Uspora casu'!$K$19:$O$19),('07 Uspora casu'!$L27/'07 Uspora casu'!$K27)^(1/('07 Uspora casu'!$L$19-'07 Uspora casu'!$K$19))*BA60,IF(AZ$52&gt;MAX('07 Uspora casu'!$K$19:$O$19),(INDEX('07 Uspora casu'!$K27:$O27,MATCH(AZ$52,'07 Uspora casu'!$K$19:$O$19,1)-1)/INDEX('07 Uspora casu'!$K27:$O27,MATCH(AZ$52,'07 Uspora casu'!$K$19:$O$19,1)))^(1/(INDEX('07 Uspora casu'!$K$19:$O$19,MATCH(AZ$52,'07 Uspora casu'!$K$19:$O$19,1))-INDEX('07 Uspora casu'!$K$19:$O$19,MATCH(AZ$52,'07 Uspora casu'!$K$19:$O$19,1)-1)))*AY60,(INDEX('07 Uspora casu'!$K27:$O27,MATCH(AZ$52,'07 Uspora casu'!$K$19:$O$19,1))/INDEX('07 Uspora casu'!$K27:$O27,MATCH(AZ$52,'07 Uspora casu'!$K$19:$O$19,1)+1))^(1/(INDEX('07 Uspora casu'!$K$19:$O$19,MATCH(AZ$52,'07 Uspora casu'!$K$19:$O$19,1)+1)-INDEX('07 Uspora casu'!$K$19:$O$19,MATCH(AZ$52,'07 Uspora casu'!$K$19:$O$19,1))))*AY60)))))</f>
        <v>2.9040577640894984E-2</v>
      </c>
      <c r="BA60" s="48">
        <f>IF($E60="",0,IF('07 Uspora casu'!$D$2="Jazdný čas",IFERROR(INDEX('07 Uspora casu'!$K27:$O27,MATCH(BA$52,'07 Uspora casu'!$K$19:$O$19,0))/60,IF(BA$52&lt;MIN('07 Uspora casu'!$K$19:$O$19),('07 Uspora casu'!$K27/'07 Uspora casu'!$L27)^(1/('07 Uspora casu'!$L$19-'07 Uspora casu'!$K$19))*BB60,IF(BA$52&gt;MAX('07 Uspora casu'!$K$19:$O$19),(INDEX('07 Uspora casu'!$K27:$O27,MATCH(BA$52,'07 Uspora casu'!$K$19:$O$19,1))/INDEX('07 Uspora casu'!$K27:$O27,MATCH(BA$52,'07 Uspora casu'!$K$19:$O$19,1)-1))^(1/(INDEX('07 Uspora casu'!$K$19:$O$19,MATCH(BA$52,'07 Uspora casu'!$K$19:$O$19,1))-INDEX('07 Uspora casu'!$K$19:$O$19,MATCH(BA$52,'07 Uspora casu'!$K$19:$O$19,1)-1)))*AZ60,(INDEX('07 Uspora casu'!$K27:$O27,MATCH(BA$52,'07 Uspora casu'!$K$19:$O$19,1)+1)/INDEX('07 Uspora casu'!$K27:$O27,MATCH(BA$52,'07 Uspora casu'!$K$19:$O$19,1)))^(1/(INDEX('07 Uspora casu'!$K$19:$O$19,MATCH(BA$52,'07 Uspora casu'!$K$19:$O$19,1)+1)-INDEX('07 Uspora casu'!$K$19:$O$19,MATCH(BA$52,'07 Uspora casu'!$K$19:$O$19,1))))*AZ60))),IFERROR($E60/INDEX('07 Uspora casu'!$K27:$O27,MATCH(BA$52,'07 Uspora casu'!$K$19:$O$19,0)),IF(BA$52&lt;MIN('07 Uspora casu'!$K$19:$O$19),('07 Uspora casu'!$L27/'07 Uspora casu'!$K27)^(1/('07 Uspora casu'!$L$19-'07 Uspora casu'!$K$19))*BB60,IF(BA$52&gt;MAX('07 Uspora casu'!$K$19:$O$19),(INDEX('07 Uspora casu'!$K27:$O27,MATCH(BA$52,'07 Uspora casu'!$K$19:$O$19,1)-1)/INDEX('07 Uspora casu'!$K27:$O27,MATCH(BA$52,'07 Uspora casu'!$K$19:$O$19,1)))^(1/(INDEX('07 Uspora casu'!$K$19:$O$19,MATCH(BA$52,'07 Uspora casu'!$K$19:$O$19,1))-INDEX('07 Uspora casu'!$K$19:$O$19,MATCH(BA$52,'07 Uspora casu'!$K$19:$O$19,1)-1)))*AZ60,(INDEX('07 Uspora casu'!$K27:$O27,MATCH(BA$52,'07 Uspora casu'!$K$19:$O$19,1))/INDEX('07 Uspora casu'!$K27:$O27,MATCH(BA$52,'07 Uspora casu'!$K$19:$O$19,1)+1))^(1/(INDEX('07 Uspora casu'!$K$19:$O$19,MATCH(BA$52,'07 Uspora casu'!$K$19:$O$19,1)+1)-INDEX('07 Uspora casu'!$K$19:$O$19,MATCH(BA$52,'07 Uspora casu'!$K$19:$O$19,1))))*AZ60)))))</f>
        <v>2.9039535714305929E-2</v>
      </c>
      <c r="BB60" s="48">
        <f>IF($E60="",0,IF('07 Uspora casu'!$D$2="Jazdný čas",IFERROR(INDEX('07 Uspora casu'!$K27:$O27,MATCH(BB$52,'07 Uspora casu'!$K$19:$O$19,0))/60,IF(BB$52&lt;MIN('07 Uspora casu'!$K$19:$O$19),('07 Uspora casu'!$K27/'07 Uspora casu'!$L27)^(1/('07 Uspora casu'!$L$19-'07 Uspora casu'!$K$19))*BC60,IF(BB$52&gt;MAX('07 Uspora casu'!$K$19:$O$19),(INDEX('07 Uspora casu'!$K27:$O27,MATCH(BB$52,'07 Uspora casu'!$K$19:$O$19,1))/INDEX('07 Uspora casu'!$K27:$O27,MATCH(BB$52,'07 Uspora casu'!$K$19:$O$19,1)-1))^(1/(INDEX('07 Uspora casu'!$K$19:$O$19,MATCH(BB$52,'07 Uspora casu'!$K$19:$O$19,1))-INDEX('07 Uspora casu'!$K$19:$O$19,MATCH(BB$52,'07 Uspora casu'!$K$19:$O$19,1)-1)))*BA60,(INDEX('07 Uspora casu'!$K27:$O27,MATCH(BB$52,'07 Uspora casu'!$K$19:$O$19,1)+1)/INDEX('07 Uspora casu'!$K27:$O27,MATCH(BB$52,'07 Uspora casu'!$K$19:$O$19,1)))^(1/(INDEX('07 Uspora casu'!$K$19:$O$19,MATCH(BB$52,'07 Uspora casu'!$K$19:$O$19,1)+1)-INDEX('07 Uspora casu'!$K$19:$O$19,MATCH(BB$52,'07 Uspora casu'!$K$19:$O$19,1))))*BA60))),IFERROR($E60/INDEX('07 Uspora casu'!$K27:$O27,MATCH(BB$52,'07 Uspora casu'!$K$19:$O$19,0)),IF(BB$52&lt;MIN('07 Uspora casu'!$K$19:$O$19),('07 Uspora casu'!$L27/'07 Uspora casu'!$K27)^(1/('07 Uspora casu'!$L$19-'07 Uspora casu'!$K$19))*BC60,IF(BB$52&gt;MAX('07 Uspora casu'!$K$19:$O$19),(INDEX('07 Uspora casu'!$K27:$O27,MATCH(BB$52,'07 Uspora casu'!$K$19:$O$19,1)-1)/INDEX('07 Uspora casu'!$K27:$O27,MATCH(BB$52,'07 Uspora casu'!$K$19:$O$19,1)))^(1/(INDEX('07 Uspora casu'!$K$19:$O$19,MATCH(BB$52,'07 Uspora casu'!$K$19:$O$19,1))-INDEX('07 Uspora casu'!$K$19:$O$19,MATCH(BB$52,'07 Uspora casu'!$K$19:$O$19,1)-1)))*BA60,(INDEX('07 Uspora casu'!$K27:$O27,MATCH(BB$52,'07 Uspora casu'!$K$19:$O$19,1))/INDEX('07 Uspora casu'!$K27:$O27,MATCH(BB$52,'07 Uspora casu'!$K$19:$O$19,1)+1))^(1/(INDEX('07 Uspora casu'!$K$19:$O$19,MATCH(BB$52,'07 Uspora casu'!$K$19:$O$19,1)+1)-INDEX('07 Uspora casu'!$K$19:$O$19,MATCH(BB$52,'07 Uspora casu'!$K$19:$O$19,1))))*BA60)))))</f>
        <v>2.9038493825099428E-2</v>
      </c>
      <c r="BC60" s="48">
        <f>IF($E60="",0,IF('07 Uspora casu'!$D$2="Jazdný čas",IFERROR(INDEX('07 Uspora casu'!$K27:$O27,MATCH(BC$52,'07 Uspora casu'!$K$19:$O$19,0))/60,IF(BC$52&lt;MIN('07 Uspora casu'!$K$19:$O$19),('07 Uspora casu'!$K27/'07 Uspora casu'!$L27)^(1/('07 Uspora casu'!$L$19-'07 Uspora casu'!$K$19))*BD60,IF(BC$52&gt;MAX('07 Uspora casu'!$K$19:$O$19),(INDEX('07 Uspora casu'!$K27:$O27,MATCH(BC$52,'07 Uspora casu'!$K$19:$O$19,1))/INDEX('07 Uspora casu'!$K27:$O27,MATCH(BC$52,'07 Uspora casu'!$K$19:$O$19,1)-1))^(1/(INDEX('07 Uspora casu'!$K$19:$O$19,MATCH(BC$52,'07 Uspora casu'!$K$19:$O$19,1))-INDEX('07 Uspora casu'!$K$19:$O$19,MATCH(BC$52,'07 Uspora casu'!$K$19:$O$19,1)-1)))*BB60,(INDEX('07 Uspora casu'!$K27:$O27,MATCH(BC$52,'07 Uspora casu'!$K$19:$O$19,1)+1)/INDEX('07 Uspora casu'!$K27:$O27,MATCH(BC$52,'07 Uspora casu'!$K$19:$O$19,1)))^(1/(INDEX('07 Uspora casu'!$K$19:$O$19,MATCH(BC$52,'07 Uspora casu'!$K$19:$O$19,1)+1)-INDEX('07 Uspora casu'!$K$19:$O$19,MATCH(BC$52,'07 Uspora casu'!$K$19:$O$19,1))))*BB60))),IFERROR($E60/INDEX('07 Uspora casu'!$K27:$O27,MATCH(BC$52,'07 Uspora casu'!$K$19:$O$19,0)),IF(BC$52&lt;MIN('07 Uspora casu'!$K$19:$O$19),('07 Uspora casu'!$L27/'07 Uspora casu'!$K27)^(1/('07 Uspora casu'!$L$19-'07 Uspora casu'!$K$19))*BD60,IF(BC$52&gt;MAX('07 Uspora casu'!$K$19:$O$19),(INDEX('07 Uspora casu'!$K27:$O27,MATCH(BC$52,'07 Uspora casu'!$K$19:$O$19,1)-1)/INDEX('07 Uspora casu'!$K27:$O27,MATCH(BC$52,'07 Uspora casu'!$K$19:$O$19,1)))^(1/(INDEX('07 Uspora casu'!$K$19:$O$19,MATCH(BC$52,'07 Uspora casu'!$K$19:$O$19,1))-INDEX('07 Uspora casu'!$K$19:$O$19,MATCH(BC$52,'07 Uspora casu'!$K$19:$O$19,1)-1)))*BB60,(INDEX('07 Uspora casu'!$K27:$O27,MATCH(BC$52,'07 Uspora casu'!$K$19:$O$19,1))/INDEX('07 Uspora casu'!$K27:$O27,MATCH(BC$52,'07 Uspora casu'!$K$19:$O$19,1)+1))^(1/(INDEX('07 Uspora casu'!$K$19:$O$19,MATCH(BC$52,'07 Uspora casu'!$K$19:$O$19,1)+1)-INDEX('07 Uspora casu'!$K$19:$O$19,MATCH(BC$52,'07 Uspora casu'!$K$19:$O$19,1))))*BB60)))))</f>
        <v>2.9037451973274144E-2</v>
      </c>
    </row>
    <row r="61" spans="2:55" x14ac:dyDescent="0.2">
      <c r="B61" s="5">
        <v>8</v>
      </c>
      <c r="C61" s="5" t="str">
        <f>IF(ISBLANK('07 Uspora casu'!C28)=TRUE,"",'07 Uspora casu'!C28)</f>
        <v/>
      </c>
      <c r="D61" s="5" t="str">
        <f>IF(ISBLANK('07 Uspora casu'!D28)=TRUE,"",'07 Uspora casu'!D28)</f>
        <v>R3 Tvrdošín - Nižná 2</v>
      </c>
      <c r="E61" s="5">
        <f>IF(ISBLANK('07 Uspora casu'!E28)=TRUE,"",'07 Uspora casu'!E28)</f>
        <v>1.99</v>
      </c>
      <c r="F61" s="48">
        <f>IF($E61="",0,IF('07 Uspora casu'!$D$2="Jazdný čas",IFERROR(INDEX('07 Uspora casu'!$K28:$O28,MATCH(F$52,'07 Uspora casu'!$K$19:$O$19,0))/60,IF(F$52&lt;MIN('07 Uspora casu'!$K$19:$O$19),('07 Uspora casu'!$K28/'07 Uspora casu'!$L28)^(1/('07 Uspora casu'!$L$19-'07 Uspora casu'!$K$19))*G61,IF(F$52&gt;MAX('07 Uspora casu'!$K$19:$O$19),(INDEX('07 Uspora casu'!$K28:$O28,MATCH(F$52,'07 Uspora casu'!$K$19:$O$19,1))/INDEX('07 Uspora casu'!$K28:$O28,MATCH(F$52,'07 Uspora casu'!$K$19:$O$19,1)-1))^(1/(INDEX('07 Uspora casu'!$K$19:$O$19,MATCH(F$52,'07 Uspora casu'!$K$19:$O$19,1))-INDEX('07 Uspora casu'!$K$19:$O$19,MATCH(F$52,'07 Uspora casu'!$K$19:$O$19,1)-1)))*E61,(INDEX('07 Uspora casu'!$K28:$O28,MATCH(F$52,'07 Uspora casu'!$K$19:$O$19,1)+1)/INDEX('07 Uspora casu'!$K28:$O28,MATCH(F$52,'07 Uspora casu'!$K$19:$O$19,1)))^(1/(INDEX('07 Uspora casu'!$K$19:$O$19,MATCH(F$52,'07 Uspora casu'!$K$19:$O$19,1)+1)-INDEX('07 Uspora casu'!$K$19:$O$19,MATCH(F$52,'07 Uspora casu'!$K$19:$O$19,1))))*E61))),IFERROR($E61/INDEX('07 Uspora casu'!$K28:$O28,MATCH(F$52,'07 Uspora casu'!$K$19:$O$19,0)),IF(F$52&lt;MIN('07 Uspora casu'!$K$19:$O$19),('07 Uspora casu'!$L28/'07 Uspora casu'!$K28)^(1/('07 Uspora casu'!$L$19-'07 Uspora casu'!$K$19))*G61,IF(F$52&gt;MAX('07 Uspora casu'!$K$19:$O$19),(INDEX('07 Uspora casu'!$K28:$O28,MATCH(F$52,'07 Uspora casu'!$K$19:$O$19,1)-1)/INDEX('07 Uspora casu'!$K28:$O28,MATCH(F$52,'07 Uspora casu'!$K$19:$O$19,1)))^(1/(INDEX('07 Uspora casu'!$K$19:$O$19,MATCH(F$52,'07 Uspora casu'!$K$19:$O$19,1))-INDEX('07 Uspora casu'!$K$19:$O$19,MATCH(F$52,'07 Uspora casu'!$K$19:$O$19,1)-1)))*E61,(INDEX('07 Uspora casu'!$K28:$O28,MATCH(F$52,'07 Uspora casu'!$K$19:$O$19,1))/INDEX('07 Uspora casu'!$K28:$O28,MATCH(F$52,'07 Uspora casu'!$K$19:$O$19,1)+1))^(1/(INDEX('07 Uspora casu'!$K$19:$O$19,MATCH(F$52,'07 Uspora casu'!$K$19:$O$19,1)+1)-INDEX('07 Uspora casu'!$K$19:$O$19,MATCH(F$52,'07 Uspora casu'!$K$19:$O$19,1))))*E61)))))</f>
        <v>0</v>
      </c>
      <c r="G61" s="48">
        <f>IF($E61="",0,IF('07 Uspora casu'!$D$2="Jazdný čas",IFERROR(INDEX('07 Uspora casu'!$K28:$O28,MATCH(G$52,'07 Uspora casu'!$K$19:$O$19,0))/60,IF(G$52&lt;MIN('07 Uspora casu'!$K$19:$O$19),('07 Uspora casu'!$K28/'07 Uspora casu'!$L28)^(1/('07 Uspora casu'!$L$19-'07 Uspora casu'!$K$19))*H61,IF(G$52&gt;MAX('07 Uspora casu'!$K$19:$O$19),(INDEX('07 Uspora casu'!$K28:$O28,MATCH(G$52,'07 Uspora casu'!$K$19:$O$19,1))/INDEX('07 Uspora casu'!$K28:$O28,MATCH(G$52,'07 Uspora casu'!$K$19:$O$19,1)-1))^(1/(INDEX('07 Uspora casu'!$K$19:$O$19,MATCH(G$52,'07 Uspora casu'!$K$19:$O$19,1))-INDEX('07 Uspora casu'!$K$19:$O$19,MATCH(G$52,'07 Uspora casu'!$K$19:$O$19,1)-1)))*F61,(INDEX('07 Uspora casu'!$K28:$O28,MATCH(G$52,'07 Uspora casu'!$K$19:$O$19,1)+1)/INDEX('07 Uspora casu'!$K28:$O28,MATCH(G$52,'07 Uspora casu'!$K$19:$O$19,1)))^(1/(INDEX('07 Uspora casu'!$K$19:$O$19,MATCH(G$52,'07 Uspora casu'!$K$19:$O$19,1)+1)-INDEX('07 Uspora casu'!$K$19:$O$19,MATCH(G$52,'07 Uspora casu'!$K$19:$O$19,1))))*F61))),IFERROR($E61/INDEX('07 Uspora casu'!$K28:$O28,MATCH(G$52,'07 Uspora casu'!$K$19:$O$19,0)),IF(G$52&lt;MIN('07 Uspora casu'!$K$19:$O$19),('07 Uspora casu'!$L28/'07 Uspora casu'!$K28)^(1/('07 Uspora casu'!$L$19-'07 Uspora casu'!$K$19))*H61,IF(G$52&gt;MAX('07 Uspora casu'!$K$19:$O$19),(INDEX('07 Uspora casu'!$K28:$O28,MATCH(G$52,'07 Uspora casu'!$K$19:$O$19,1)-1)/INDEX('07 Uspora casu'!$K28:$O28,MATCH(G$52,'07 Uspora casu'!$K$19:$O$19,1)))^(1/(INDEX('07 Uspora casu'!$K$19:$O$19,MATCH(G$52,'07 Uspora casu'!$K$19:$O$19,1))-INDEX('07 Uspora casu'!$K$19:$O$19,MATCH(G$52,'07 Uspora casu'!$K$19:$O$19,1)-1)))*F61,(INDEX('07 Uspora casu'!$K28:$O28,MATCH(G$52,'07 Uspora casu'!$K$19:$O$19,1))/INDEX('07 Uspora casu'!$K28:$O28,MATCH(G$52,'07 Uspora casu'!$K$19:$O$19,1)+1))^(1/(INDEX('07 Uspora casu'!$K$19:$O$19,MATCH(G$52,'07 Uspora casu'!$K$19:$O$19,1)+1)-INDEX('07 Uspora casu'!$K$19:$O$19,MATCH(G$52,'07 Uspora casu'!$K$19:$O$19,1))))*F61)))))</f>
        <v>0</v>
      </c>
      <c r="H61" s="48">
        <f>IF($E61="",0,IF('07 Uspora casu'!$D$2="Jazdný čas",IFERROR(INDEX('07 Uspora casu'!$K28:$O28,MATCH(H$52,'07 Uspora casu'!$K$19:$O$19,0))/60,IF(H$52&lt;MIN('07 Uspora casu'!$K$19:$O$19),('07 Uspora casu'!$K28/'07 Uspora casu'!$L28)^(1/('07 Uspora casu'!$L$19-'07 Uspora casu'!$K$19))*I61,IF(H$52&gt;MAX('07 Uspora casu'!$K$19:$O$19),(INDEX('07 Uspora casu'!$K28:$O28,MATCH(H$52,'07 Uspora casu'!$K$19:$O$19,1))/INDEX('07 Uspora casu'!$K28:$O28,MATCH(H$52,'07 Uspora casu'!$K$19:$O$19,1)-1))^(1/(INDEX('07 Uspora casu'!$K$19:$O$19,MATCH(H$52,'07 Uspora casu'!$K$19:$O$19,1))-INDEX('07 Uspora casu'!$K$19:$O$19,MATCH(H$52,'07 Uspora casu'!$K$19:$O$19,1)-1)))*G61,(INDEX('07 Uspora casu'!$K28:$O28,MATCH(H$52,'07 Uspora casu'!$K$19:$O$19,1)+1)/INDEX('07 Uspora casu'!$K28:$O28,MATCH(H$52,'07 Uspora casu'!$K$19:$O$19,1)))^(1/(INDEX('07 Uspora casu'!$K$19:$O$19,MATCH(H$52,'07 Uspora casu'!$K$19:$O$19,1)+1)-INDEX('07 Uspora casu'!$K$19:$O$19,MATCH(H$52,'07 Uspora casu'!$K$19:$O$19,1))))*G61))),IFERROR($E61/INDEX('07 Uspora casu'!$K28:$O28,MATCH(H$52,'07 Uspora casu'!$K$19:$O$19,0)),IF(H$52&lt;MIN('07 Uspora casu'!$K$19:$O$19),('07 Uspora casu'!$L28/'07 Uspora casu'!$K28)^(1/('07 Uspora casu'!$L$19-'07 Uspora casu'!$K$19))*I61,IF(H$52&gt;MAX('07 Uspora casu'!$K$19:$O$19),(INDEX('07 Uspora casu'!$K28:$O28,MATCH(H$52,'07 Uspora casu'!$K$19:$O$19,1)-1)/INDEX('07 Uspora casu'!$K28:$O28,MATCH(H$52,'07 Uspora casu'!$K$19:$O$19,1)))^(1/(INDEX('07 Uspora casu'!$K$19:$O$19,MATCH(H$52,'07 Uspora casu'!$K$19:$O$19,1))-INDEX('07 Uspora casu'!$K$19:$O$19,MATCH(H$52,'07 Uspora casu'!$K$19:$O$19,1)-1)))*G61,(INDEX('07 Uspora casu'!$K28:$O28,MATCH(H$52,'07 Uspora casu'!$K$19:$O$19,1))/INDEX('07 Uspora casu'!$K28:$O28,MATCH(H$52,'07 Uspora casu'!$K$19:$O$19,1)+1))^(1/(INDEX('07 Uspora casu'!$K$19:$O$19,MATCH(H$52,'07 Uspora casu'!$K$19:$O$19,1)+1)-INDEX('07 Uspora casu'!$K$19:$O$19,MATCH(H$52,'07 Uspora casu'!$K$19:$O$19,1))))*G61)))))</f>
        <v>0</v>
      </c>
      <c r="I61" s="48">
        <f>IF($E61="",0,IF('07 Uspora casu'!$D$2="Jazdný čas",IFERROR(INDEX('07 Uspora casu'!$K28:$O28,MATCH(I$52,'07 Uspora casu'!$K$19:$O$19,0))/60,IF(I$52&lt;MIN('07 Uspora casu'!$K$19:$O$19),('07 Uspora casu'!$K28/'07 Uspora casu'!$L28)^(1/('07 Uspora casu'!$L$19-'07 Uspora casu'!$K$19))*J61,IF(I$52&gt;MAX('07 Uspora casu'!$K$19:$O$19),(INDEX('07 Uspora casu'!$K28:$O28,MATCH(I$52,'07 Uspora casu'!$K$19:$O$19,1))/INDEX('07 Uspora casu'!$K28:$O28,MATCH(I$52,'07 Uspora casu'!$K$19:$O$19,1)-1))^(1/(INDEX('07 Uspora casu'!$K$19:$O$19,MATCH(I$52,'07 Uspora casu'!$K$19:$O$19,1))-INDEX('07 Uspora casu'!$K$19:$O$19,MATCH(I$52,'07 Uspora casu'!$K$19:$O$19,1)-1)))*H61,(INDEX('07 Uspora casu'!$K28:$O28,MATCH(I$52,'07 Uspora casu'!$K$19:$O$19,1)+1)/INDEX('07 Uspora casu'!$K28:$O28,MATCH(I$52,'07 Uspora casu'!$K$19:$O$19,1)))^(1/(INDEX('07 Uspora casu'!$K$19:$O$19,MATCH(I$52,'07 Uspora casu'!$K$19:$O$19,1)+1)-INDEX('07 Uspora casu'!$K$19:$O$19,MATCH(I$52,'07 Uspora casu'!$K$19:$O$19,1))))*H61))),IFERROR($E61/INDEX('07 Uspora casu'!$K28:$O28,MATCH(I$52,'07 Uspora casu'!$K$19:$O$19,0)),IF(I$52&lt;MIN('07 Uspora casu'!$K$19:$O$19),('07 Uspora casu'!$L28/'07 Uspora casu'!$K28)^(1/('07 Uspora casu'!$L$19-'07 Uspora casu'!$K$19))*J61,IF(I$52&gt;MAX('07 Uspora casu'!$K$19:$O$19),(INDEX('07 Uspora casu'!$K28:$O28,MATCH(I$52,'07 Uspora casu'!$K$19:$O$19,1)-1)/INDEX('07 Uspora casu'!$K28:$O28,MATCH(I$52,'07 Uspora casu'!$K$19:$O$19,1)))^(1/(INDEX('07 Uspora casu'!$K$19:$O$19,MATCH(I$52,'07 Uspora casu'!$K$19:$O$19,1))-INDEX('07 Uspora casu'!$K$19:$O$19,MATCH(I$52,'07 Uspora casu'!$K$19:$O$19,1)-1)))*H61,(INDEX('07 Uspora casu'!$K28:$O28,MATCH(I$52,'07 Uspora casu'!$K$19:$O$19,1))/INDEX('07 Uspora casu'!$K28:$O28,MATCH(I$52,'07 Uspora casu'!$K$19:$O$19,1)+1))^(1/(INDEX('07 Uspora casu'!$K$19:$O$19,MATCH(I$52,'07 Uspora casu'!$K$19:$O$19,1)+1)-INDEX('07 Uspora casu'!$K$19:$O$19,MATCH(I$52,'07 Uspora casu'!$K$19:$O$19,1))))*H61)))))</f>
        <v>0</v>
      </c>
      <c r="J61" s="48">
        <f>IF($E61="",0,IF('07 Uspora casu'!$D$2="Jazdný čas",IFERROR(INDEX('07 Uspora casu'!$K28:$O28,MATCH(J$52,'07 Uspora casu'!$K$19:$O$19,0))/60,IF(J$52&lt;MIN('07 Uspora casu'!$K$19:$O$19),('07 Uspora casu'!$K28/'07 Uspora casu'!$L28)^(1/('07 Uspora casu'!$L$19-'07 Uspora casu'!$K$19))*K61,IF(J$52&gt;MAX('07 Uspora casu'!$K$19:$O$19),(INDEX('07 Uspora casu'!$K28:$O28,MATCH(J$52,'07 Uspora casu'!$K$19:$O$19,1))/INDEX('07 Uspora casu'!$K28:$O28,MATCH(J$52,'07 Uspora casu'!$K$19:$O$19,1)-1))^(1/(INDEX('07 Uspora casu'!$K$19:$O$19,MATCH(J$52,'07 Uspora casu'!$K$19:$O$19,1))-INDEX('07 Uspora casu'!$K$19:$O$19,MATCH(J$52,'07 Uspora casu'!$K$19:$O$19,1)-1)))*I61,(INDEX('07 Uspora casu'!$K28:$O28,MATCH(J$52,'07 Uspora casu'!$K$19:$O$19,1)+1)/INDEX('07 Uspora casu'!$K28:$O28,MATCH(J$52,'07 Uspora casu'!$K$19:$O$19,1)))^(1/(INDEX('07 Uspora casu'!$K$19:$O$19,MATCH(J$52,'07 Uspora casu'!$K$19:$O$19,1)+1)-INDEX('07 Uspora casu'!$K$19:$O$19,MATCH(J$52,'07 Uspora casu'!$K$19:$O$19,1))))*I61))),IFERROR($E61/INDEX('07 Uspora casu'!$K28:$O28,MATCH(J$52,'07 Uspora casu'!$K$19:$O$19,0)),IF(J$52&lt;MIN('07 Uspora casu'!$K$19:$O$19),('07 Uspora casu'!$L28/'07 Uspora casu'!$K28)^(1/('07 Uspora casu'!$L$19-'07 Uspora casu'!$K$19))*K61,IF(J$52&gt;MAX('07 Uspora casu'!$K$19:$O$19),(INDEX('07 Uspora casu'!$K28:$O28,MATCH(J$52,'07 Uspora casu'!$K$19:$O$19,1)-1)/INDEX('07 Uspora casu'!$K28:$O28,MATCH(J$52,'07 Uspora casu'!$K$19:$O$19,1)))^(1/(INDEX('07 Uspora casu'!$K$19:$O$19,MATCH(J$52,'07 Uspora casu'!$K$19:$O$19,1))-INDEX('07 Uspora casu'!$K$19:$O$19,MATCH(J$52,'07 Uspora casu'!$K$19:$O$19,1)-1)))*I61,(INDEX('07 Uspora casu'!$K28:$O28,MATCH(J$52,'07 Uspora casu'!$K$19:$O$19,1))/INDEX('07 Uspora casu'!$K28:$O28,MATCH(J$52,'07 Uspora casu'!$K$19:$O$19,1)+1))^(1/(INDEX('07 Uspora casu'!$K$19:$O$19,MATCH(J$52,'07 Uspora casu'!$K$19:$O$19,1)+1)-INDEX('07 Uspora casu'!$K$19:$O$19,MATCH(J$52,'07 Uspora casu'!$K$19:$O$19,1))))*I61)))))</f>
        <v>2.2965954991344489E-2</v>
      </c>
      <c r="K61" s="48">
        <f>IF($E61="",0,IF('07 Uspora casu'!$D$2="Jazdný čas",IFERROR(INDEX('07 Uspora casu'!$K28:$O28,MATCH(K$52,'07 Uspora casu'!$K$19:$O$19,0))/60,IF(K$52&lt;MIN('07 Uspora casu'!$K$19:$O$19),('07 Uspora casu'!$K28/'07 Uspora casu'!$L28)^(1/('07 Uspora casu'!$L$19-'07 Uspora casu'!$K$19))*L61,IF(K$52&gt;MAX('07 Uspora casu'!$K$19:$O$19),(INDEX('07 Uspora casu'!$K28:$O28,MATCH(K$52,'07 Uspora casu'!$K$19:$O$19,1))/INDEX('07 Uspora casu'!$K28:$O28,MATCH(K$52,'07 Uspora casu'!$K$19:$O$19,1)-1))^(1/(INDEX('07 Uspora casu'!$K$19:$O$19,MATCH(K$52,'07 Uspora casu'!$K$19:$O$19,1))-INDEX('07 Uspora casu'!$K$19:$O$19,MATCH(K$52,'07 Uspora casu'!$K$19:$O$19,1)-1)))*J61,(INDEX('07 Uspora casu'!$K28:$O28,MATCH(K$52,'07 Uspora casu'!$K$19:$O$19,1)+1)/INDEX('07 Uspora casu'!$K28:$O28,MATCH(K$52,'07 Uspora casu'!$K$19:$O$19,1)))^(1/(INDEX('07 Uspora casu'!$K$19:$O$19,MATCH(K$52,'07 Uspora casu'!$K$19:$O$19,1)+1)-INDEX('07 Uspora casu'!$K$19:$O$19,MATCH(K$52,'07 Uspora casu'!$K$19:$O$19,1))))*J61))),IFERROR($E61/INDEX('07 Uspora casu'!$K28:$O28,MATCH(K$52,'07 Uspora casu'!$K$19:$O$19,0)),IF(K$52&lt;MIN('07 Uspora casu'!$K$19:$O$19),('07 Uspora casu'!$L28/'07 Uspora casu'!$K28)^(1/('07 Uspora casu'!$L$19-'07 Uspora casu'!$K$19))*L61,IF(K$52&gt;MAX('07 Uspora casu'!$K$19:$O$19),(INDEX('07 Uspora casu'!$K28:$O28,MATCH(K$52,'07 Uspora casu'!$K$19:$O$19,1)-1)/INDEX('07 Uspora casu'!$K28:$O28,MATCH(K$52,'07 Uspora casu'!$K$19:$O$19,1)))^(1/(INDEX('07 Uspora casu'!$K$19:$O$19,MATCH(K$52,'07 Uspora casu'!$K$19:$O$19,1))-INDEX('07 Uspora casu'!$K$19:$O$19,MATCH(K$52,'07 Uspora casu'!$K$19:$O$19,1)-1)))*J61,(INDEX('07 Uspora casu'!$K28:$O28,MATCH(K$52,'07 Uspora casu'!$K$19:$O$19,1))/INDEX('07 Uspora casu'!$K28:$O28,MATCH(K$52,'07 Uspora casu'!$K$19:$O$19,1)+1))^(1/(INDEX('07 Uspora casu'!$K$19:$O$19,MATCH(K$52,'07 Uspora casu'!$K$19:$O$19,1)+1)-INDEX('07 Uspora casu'!$K$19:$O$19,MATCH(K$52,'07 Uspora casu'!$K$19:$O$19,1))))*J61)))))</f>
        <v>2.2968227685763936E-2</v>
      </c>
      <c r="L61" s="48">
        <f>IF($E61="",0,IF('07 Uspora casu'!$D$2="Jazdný čas",IFERROR(INDEX('07 Uspora casu'!$K28:$O28,MATCH(L$52,'07 Uspora casu'!$K$19:$O$19,0))/60,IF(L$52&lt;MIN('07 Uspora casu'!$K$19:$O$19),('07 Uspora casu'!$K28/'07 Uspora casu'!$L28)^(1/('07 Uspora casu'!$L$19-'07 Uspora casu'!$K$19))*M61,IF(L$52&gt;MAX('07 Uspora casu'!$K$19:$O$19),(INDEX('07 Uspora casu'!$K28:$O28,MATCH(L$52,'07 Uspora casu'!$K$19:$O$19,1))/INDEX('07 Uspora casu'!$K28:$O28,MATCH(L$52,'07 Uspora casu'!$K$19:$O$19,1)-1))^(1/(INDEX('07 Uspora casu'!$K$19:$O$19,MATCH(L$52,'07 Uspora casu'!$K$19:$O$19,1))-INDEX('07 Uspora casu'!$K$19:$O$19,MATCH(L$52,'07 Uspora casu'!$K$19:$O$19,1)-1)))*K61,(INDEX('07 Uspora casu'!$K28:$O28,MATCH(L$52,'07 Uspora casu'!$K$19:$O$19,1)+1)/INDEX('07 Uspora casu'!$K28:$O28,MATCH(L$52,'07 Uspora casu'!$K$19:$O$19,1)))^(1/(INDEX('07 Uspora casu'!$K$19:$O$19,MATCH(L$52,'07 Uspora casu'!$K$19:$O$19,1)+1)-INDEX('07 Uspora casu'!$K$19:$O$19,MATCH(L$52,'07 Uspora casu'!$K$19:$O$19,1))))*K61))),IFERROR($E61/INDEX('07 Uspora casu'!$K28:$O28,MATCH(L$52,'07 Uspora casu'!$K$19:$O$19,0)),IF(L$52&lt;MIN('07 Uspora casu'!$K$19:$O$19),('07 Uspora casu'!$L28/'07 Uspora casu'!$K28)^(1/('07 Uspora casu'!$L$19-'07 Uspora casu'!$K$19))*M61,IF(L$52&gt;MAX('07 Uspora casu'!$K$19:$O$19),(INDEX('07 Uspora casu'!$K28:$O28,MATCH(L$52,'07 Uspora casu'!$K$19:$O$19,1)-1)/INDEX('07 Uspora casu'!$K28:$O28,MATCH(L$52,'07 Uspora casu'!$K$19:$O$19,1)))^(1/(INDEX('07 Uspora casu'!$K$19:$O$19,MATCH(L$52,'07 Uspora casu'!$K$19:$O$19,1))-INDEX('07 Uspora casu'!$K$19:$O$19,MATCH(L$52,'07 Uspora casu'!$K$19:$O$19,1)-1)))*K61,(INDEX('07 Uspora casu'!$K28:$O28,MATCH(L$52,'07 Uspora casu'!$K$19:$O$19,1))/INDEX('07 Uspora casu'!$K28:$O28,MATCH(L$52,'07 Uspora casu'!$K$19:$O$19,1)+1))^(1/(INDEX('07 Uspora casu'!$K$19:$O$19,MATCH(L$52,'07 Uspora casu'!$K$19:$O$19,1)+1)-INDEX('07 Uspora casu'!$K$19:$O$19,MATCH(L$52,'07 Uspora casu'!$K$19:$O$19,1))))*K61)))))</f>
        <v>2.2970500605087592E-2</v>
      </c>
      <c r="M61" s="48">
        <f>IF($E61="",0,IF('07 Uspora casu'!$D$2="Jazdný čas",IFERROR(INDEX('07 Uspora casu'!$K28:$O28,MATCH(M$52,'07 Uspora casu'!$K$19:$O$19,0))/60,IF(M$52&lt;MIN('07 Uspora casu'!$K$19:$O$19),('07 Uspora casu'!$K28/'07 Uspora casu'!$L28)^(1/('07 Uspora casu'!$L$19-'07 Uspora casu'!$K$19))*N61,IF(M$52&gt;MAX('07 Uspora casu'!$K$19:$O$19),(INDEX('07 Uspora casu'!$K28:$O28,MATCH(M$52,'07 Uspora casu'!$K$19:$O$19,1))/INDEX('07 Uspora casu'!$K28:$O28,MATCH(M$52,'07 Uspora casu'!$K$19:$O$19,1)-1))^(1/(INDEX('07 Uspora casu'!$K$19:$O$19,MATCH(M$52,'07 Uspora casu'!$K$19:$O$19,1))-INDEX('07 Uspora casu'!$K$19:$O$19,MATCH(M$52,'07 Uspora casu'!$K$19:$O$19,1)-1)))*L61,(INDEX('07 Uspora casu'!$K28:$O28,MATCH(M$52,'07 Uspora casu'!$K$19:$O$19,1)+1)/INDEX('07 Uspora casu'!$K28:$O28,MATCH(M$52,'07 Uspora casu'!$K$19:$O$19,1)))^(1/(INDEX('07 Uspora casu'!$K$19:$O$19,MATCH(M$52,'07 Uspora casu'!$K$19:$O$19,1)+1)-INDEX('07 Uspora casu'!$K$19:$O$19,MATCH(M$52,'07 Uspora casu'!$K$19:$O$19,1))))*L61))),IFERROR($E61/INDEX('07 Uspora casu'!$K28:$O28,MATCH(M$52,'07 Uspora casu'!$K$19:$O$19,0)),IF(M$52&lt;MIN('07 Uspora casu'!$K$19:$O$19),('07 Uspora casu'!$L28/'07 Uspora casu'!$K28)^(1/('07 Uspora casu'!$L$19-'07 Uspora casu'!$K$19))*N61,IF(M$52&gt;MAX('07 Uspora casu'!$K$19:$O$19),(INDEX('07 Uspora casu'!$K28:$O28,MATCH(M$52,'07 Uspora casu'!$K$19:$O$19,1)-1)/INDEX('07 Uspora casu'!$K28:$O28,MATCH(M$52,'07 Uspora casu'!$K$19:$O$19,1)))^(1/(INDEX('07 Uspora casu'!$K$19:$O$19,MATCH(M$52,'07 Uspora casu'!$K$19:$O$19,1))-INDEX('07 Uspora casu'!$K$19:$O$19,MATCH(M$52,'07 Uspora casu'!$K$19:$O$19,1)-1)))*L61,(INDEX('07 Uspora casu'!$K28:$O28,MATCH(M$52,'07 Uspora casu'!$K$19:$O$19,1))/INDEX('07 Uspora casu'!$K28:$O28,MATCH(M$52,'07 Uspora casu'!$K$19:$O$19,1)+1))^(1/(INDEX('07 Uspora casu'!$K$19:$O$19,MATCH(M$52,'07 Uspora casu'!$K$19:$O$19,1)+1)-INDEX('07 Uspora casu'!$K$19:$O$19,MATCH(M$52,'07 Uspora casu'!$K$19:$O$19,1))))*L61)))))</f>
        <v>2.2972773749337712E-2</v>
      </c>
      <c r="N61" s="48">
        <f>IF($E61="",0,IF('07 Uspora casu'!$D$2="Jazdný čas",IFERROR(INDEX('07 Uspora casu'!$K28:$O28,MATCH(N$52,'07 Uspora casu'!$K$19:$O$19,0))/60,IF(N$52&lt;MIN('07 Uspora casu'!$K$19:$O$19),('07 Uspora casu'!$K28/'07 Uspora casu'!$L28)^(1/('07 Uspora casu'!$L$19-'07 Uspora casu'!$K$19))*O61,IF(N$52&gt;MAX('07 Uspora casu'!$K$19:$O$19),(INDEX('07 Uspora casu'!$K28:$O28,MATCH(N$52,'07 Uspora casu'!$K$19:$O$19,1))/INDEX('07 Uspora casu'!$K28:$O28,MATCH(N$52,'07 Uspora casu'!$K$19:$O$19,1)-1))^(1/(INDEX('07 Uspora casu'!$K$19:$O$19,MATCH(N$52,'07 Uspora casu'!$K$19:$O$19,1))-INDEX('07 Uspora casu'!$K$19:$O$19,MATCH(N$52,'07 Uspora casu'!$K$19:$O$19,1)-1)))*M61,(INDEX('07 Uspora casu'!$K28:$O28,MATCH(N$52,'07 Uspora casu'!$K$19:$O$19,1)+1)/INDEX('07 Uspora casu'!$K28:$O28,MATCH(N$52,'07 Uspora casu'!$K$19:$O$19,1)))^(1/(INDEX('07 Uspora casu'!$K$19:$O$19,MATCH(N$52,'07 Uspora casu'!$K$19:$O$19,1)+1)-INDEX('07 Uspora casu'!$K$19:$O$19,MATCH(N$52,'07 Uspora casu'!$K$19:$O$19,1))))*M61))),IFERROR($E61/INDEX('07 Uspora casu'!$K28:$O28,MATCH(N$52,'07 Uspora casu'!$K$19:$O$19,0)),IF(N$52&lt;MIN('07 Uspora casu'!$K$19:$O$19),('07 Uspora casu'!$L28/'07 Uspora casu'!$K28)^(1/('07 Uspora casu'!$L$19-'07 Uspora casu'!$K$19))*O61,IF(N$52&gt;MAX('07 Uspora casu'!$K$19:$O$19),(INDEX('07 Uspora casu'!$K28:$O28,MATCH(N$52,'07 Uspora casu'!$K$19:$O$19,1)-1)/INDEX('07 Uspora casu'!$K28:$O28,MATCH(N$52,'07 Uspora casu'!$K$19:$O$19,1)))^(1/(INDEX('07 Uspora casu'!$K$19:$O$19,MATCH(N$52,'07 Uspora casu'!$K$19:$O$19,1))-INDEX('07 Uspora casu'!$K$19:$O$19,MATCH(N$52,'07 Uspora casu'!$K$19:$O$19,1)-1)))*M61,(INDEX('07 Uspora casu'!$K28:$O28,MATCH(N$52,'07 Uspora casu'!$K$19:$O$19,1))/INDEX('07 Uspora casu'!$K28:$O28,MATCH(N$52,'07 Uspora casu'!$K$19:$O$19,1)+1))^(1/(INDEX('07 Uspora casu'!$K$19:$O$19,MATCH(N$52,'07 Uspora casu'!$K$19:$O$19,1)+1)-INDEX('07 Uspora casu'!$K$19:$O$19,MATCH(N$52,'07 Uspora casu'!$K$19:$O$19,1))))*M61)))))</f>
        <v>2.2975047118536554E-2</v>
      </c>
      <c r="O61" s="48">
        <f>IF($E61="",0,IF('07 Uspora casu'!$D$2="Jazdný čas",IFERROR(INDEX('07 Uspora casu'!$K28:$O28,MATCH(O$52,'07 Uspora casu'!$K$19:$O$19,0))/60,IF(O$52&lt;MIN('07 Uspora casu'!$K$19:$O$19),('07 Uspora casu'!$K28/'07 Uspora casu'!$L28)^(1/('07 Uspora casu'!$L$19-'07 Uspora casu'!$K$19))*P61,IF(O$52&gt;MAX('07 Uspora casu'!$K$19:$O$19),(INDEX('07 Uspora casu'!$K28:$O28,MATCH(O$52,'07 Uspora casu'!$K$19:$O$19,1))/INDEX('07 Uspora casu'!$K28:$O28,MATCH(O$52,'07 Uspora casu'!$K$19:$O$19,1)-1))^(1/(INDEX('07 Uspora casu'!$K$19:$O$19,MATCH(O$52,'07 Uspora casu'!$K$19:$O$19,1))-INDEX('07 Uspora casu'!$K$19:$O$19,MATCH(O$52,'07 Uspora casu'!$K$19:$O$19,1)-1)))*N61,(INDEX('07 Uspora casu'!$K28:$O28,MATCH(O$52,'07 Uspora casu'!$K$19:$O$19,1)+1)/INDEX('07 Uspora casu'!$K28:$O28,MATCH(O$52,'07 Uspora casu'!$K$19:$O$19,1)))^(1/(INDEX('07 Uspora casu'!$K$19:$O$19,MATCH(O$52,'07 Uspora casu'!$K$19:$O$19,1)+1)-INDEX('07 Uspora casu'!$K$19:$O$19,MATCH(O$52,'07 Uspora casu'!$K$19:$O$19,1))))*N61))),IFERROR($E61/INDEX('07 Uspora casu'!$K28:$O28,MATCH(O$52,'07 Uspora casu'!$K$19:$O$19,0)),IF(O$52&lt;MIN('07 Uspora casu'!$K$19:$O$19),('07 Uspora casu'!$L28/'07 Uspora casu'!$K28)^(1/('07 Uspora casu'!$L$19-'07 Uspora casu'!$K$19))*P61,IF(O$52&gt;MAX('07 Uspora casu'!$K$19:$O$19),(INDEX('07 Uspora casu'!$K28:$O28,MATCH(O$52,'07 Uspora casu'!$K$19:$O$19,1)-1)/INDEX('07 Uspora casu'!$K28:$O28,MATCH(O$52,'07 Uspora casu'!$K$19:$O$19,1)))^(1/(INDEX('07 Uspora casu'!$K$19:$O$19,MATCH(O$52,'07 Uspora casu'!$K$19:$O$19,1))-INDEX('07 Uspora casu'!$K$19:$O$19,MATCH(O$52,'07 Uspora casu'!$K$19:$O$19,1)-1)))*N61,(INDEX('07 Uspora casu'!$K28:$O28,MATCH(O$52,'07 Uspora casu'!$K$19:$O$19,1))/INDEX('07 Uspora casu'!$K28:$O28,MATCH(O$52,'07 Uspora casu'!$K$19:$O$19,1)+1))^(1/(INDEX('07 Uspora casu'!$K$19:$O$19,MATCH(O$52,'07 Uspora casu'!$K$19:$O$19,1)+1)-INDEX('07 Uspora casu'!$K$19:$O$19,MATCH(O$52,'07 Uspora casu'!$K$19:$O$19,1))))*N61)))))</f>
        <v>2.2977320712706382E-2</v>
      </c>
      <c r="P61" s="48">
        <f>IF($E61="",0,IF('07 Uspora casu'!$D$2="Jazdný čas",IFERROR(INDEX('07 Uspora casu'!$K28:$O28,MATCH(P$52,'07 Uspora casu'!$K$19:$O$19,0))/60,IF(P$52&lt;MIN('07 Uspora casu'!$K$19:$O$19),('07 Uspora casu'!$K28/'07 Uspora casu'!$L28)^(1/('07 Uspora casu'!$L$19-'07 Uspora casu'!$K$19))*Q61,IF(P$52&gt;MAX('07 Uspora casu'!$K$19:$O$19),(INDEX('07 Uspora casu'!$K28:$O28,MATCH(P$52,'07 Uspora casu'!$K$19:$O$19,1))/INDEX('07 Uspora casu'!$K28:$O28,MATCH(P$52,'07 Uspora casu'!$K$19:$O$19,1)-1))^(1/(INDEX('07 Uspora casu'!$K$19:$O$19,MATCH(P$52,'07 Uspora casu'!$K$19:$O$19,1))-INDEX('07 Uspora casu'!$K$19:$O$19,MATCH(P$52,'07 Uspora casu'!$K$19:$O$19,1)-1)))*O61,(INDEX('07 Uspora casu'!$K28:$O28,MATCH(P$52,'07 Uspora casu'!$K$19:$O$19,1)+1)/INDEX('07 Uspora casu'!$K28:$O28,MATCH(P$52,'07 Uspora casu'!$K$19:$O$19,1)))^(1/(INDEX('07 Uspora casu'!$K$19:$O$19,MATCH(P$52,'07 Uspora casu'!$K$19:$O$19,1)+1)-INDEX('07 Uspora casu'!$K$19:$O$19,MATCH(P$52,'07 Uspora casu'!$K$19:$O$19,1))))*O61))),IFERROR($E61/INDEX('07 Uspora casu'!$K28:$O28,MATCH(P$52,'07 Uspora casu'!$K$19:$O$19,0)),IF(P$52&lt;MIN('07 Uspora casu'!$K$19:$O$19),('07 Uspora casu'!$L28/'07 Uspora casu'!$K28)^(1/('07 Uspora casu'!$L$19-'07 Uspora casu'!$K$19))*Q61,IF(P$52&gt;MAX('07 Uspora casu'!$K$19:$O$19),(INDEX('07 Uspora casu'!$K28:$O28,MATCH(P$52,'07 Uspora casu'!$K$19:$O$19,1)-1)/INDEX('07 Uspora casu'!$K28:$O28,MATCH(P$52,'07 Uspora casu'!$K$19:$O$19,1)))^(1/(INDEX('07 Uspora casu'!$K$19:$O$19,MATCH(P$52,'07 Uspora casu'!$K$19:$O$19,1))-INDEX('07 Uspora casu'!$K$19:$O$19,MATCH(P$52,'07 Uspora casu'!$K$19:$O$19,1)-1)))*O61,(INDEX('07 Uspora casu'!$K28:$O28,MATCH(P$52,'07 Uspora casu'!$K$19:$O$19,1))/INDEX('07 Uspora casu'!$K28:$O28,MATCH(P$52,'07 Uspora casu'!$K$19:$O$19,1)+1))^(1/(INDEX('07 Uspora casu'!$K$19:$O$19,MATCH(P$52,'07 Uspora casu'!$K$19:$O$19,1)+1)-INDEX('07 Uspora casu'!$K$19:$O$19,MATCH(P$52,'07 Uspora casu'!$K$19:$O$19,1))))*O61)))))</f>
        <v>2.2979594531869457E-2</v>
      </c>
      <c r="Q61" s="48">
        <f>IF($E61="",0,IF('07 Uspora casu'!$D$2="Jazdný čas",IFERROR(INDEX('07 Uspora casu'!$K28:$O28,MATCH(Q$52,'07 Uspora casu'!$K$19:$O$19,0))/60,IF(Q$52&lt;MIN('07 Uspora casu'!$K$19:$O$19),('07 Uspora casu'!$K28/'07 Uspora casu'!$L28)^(1/('07 Uspora casu'!$L$19-'07 Uspora casu'!$K$19))*R61,IF(Q$52&gt;MAX('07 Uspora casu'!$K$19:$O$19),(INDEX('07 Uspora casu'!$K28:$O28,MATCH(Q$52,'07 Uspora casu'!$K$19:$O$19,1))/INDEX('07 Uspora casu'!$K28:$O28,MATCH(Q$52,'07 Uspora casu'!$K$19:$O$19,1)-1))^(1/(INDEX('07 Uspora casu'!$K$19:$O$19,MATCH(Q$52,'07 Uspora casu'!$K$19:$O$19,1))-INDEX('07 Uspora casu'!$K$19:$O$19,MATCH(Q$52,'07 Uspora casu'!$K$19:$O$19,1)-1)))*P61,(INDEX('07 Uspora casu'!$K28:$O28,MATCH(Q$52,'07 Uspora casu'!$K$19:$O$19,1)+1)/INDEX('07 Uspora casu'!$K28:$O28,MATCH(Q$52,'07 Uspora casu'!$K$19:$O$19,1)))^(1/(INDEX('07 Uspora casu'!$K$19:$O$19,MATCH(Q$52,'07 Uspora casu'!$K$19:$O$19,1)+1)-INDEX('07 Uspora casu'!$K$19:$O$19,MATCH(Q$52,'07 Uspora casu'!$K$19:$O$19,1))))*P61))),IFERROR($E61/INDEX('07 Uspora casu'!$K28:$O28,MATCH(Q$52,'07 Uspora casu'!$K$19:$O$19,0)),IF(Q$52&lt;MIN('07 Uspora casu'!$K$19:$O$19),('07 Uspora casu'!$L28/'07 Uspora casu'!$K28)^(1/('07 Uspora casu'!$L$19-'07 Uspora casu'!$K$19))*R61,IF(Q$52&gt;MAX('07 Uspora casu'!$K$19:$O$19),(INDEX('07 Uspora casu'!$K28:$O28,MATCH(Q$52,'07 Uspora casu'!$K$19:$O$19,1)-1)/INDEX('07 Uspora casu'!$K28:$O28,MATCH(Q$52,'07 Uspora casu'!$K$19:$O$19,1)))^(1/(INDEX('07 Uspora casu'!$K$19:$O$19,MATCH(Q$52,'07 Uspora casu'!$K$19:$O$19,1))-INDEX('07 Uspora casu'!$K$19:$O$19,MATCH(Q$52,'07 Uspora casu'!$K$19:$O$19,1)-1)))*P61,(INDEX('07 Uspora casu'!$K28:$O28,MATCH(Q$52,'07 Uspora casu'!$K$19:$O$19,1))/INDEX('07 Uspora casu'!$K28:$O28,MATCH(Q$52,'07 Uspora casu'!$K$19:$O$19,1)+1))^(1/(INDEX('07 Uspora casu'!$K$19:$O$19,MATCH(Q$52,'07 Uspora casu'!$K$19:$O$19,1)+1)-INDEX('07 Uspora casu'!$K$19:$O$19,MATCH(Q$52,'07 Uspora casu'!$K$19:$O$19,1))))*P61)))))</f>
        <v>2.2981868576048042E-2</v>
      </c>
      <c r="R61" s="48">
        <f>IF($E61="",0,IF('07 Uspora casu'!$D$2="Jazdný čas",IFERROR(INDEX('07 Uspora casu'!$K28:$O28,MATCH(R$52,'07 Uspora casu'!$K$19:$O$19,0))/60,IF(R$52&lt;MIN('07 Uspora casu'!$K$19:$O$19),('07 Uspora casu'!$K28/'07 Uspora casu'!$L28)^(1/('07 Uspora casu'!$L$19-'07 Uspora casu'!$K$19))*S61,IF(R$52&gt;MAX('07 Uspora casu'!$K$19:$O$19),(INDEX('07 Uspora casu'!$K28:$O28,MATCH(R$52,'07 Uspora casu'!$K$19:$O$19,1))/INDEX('07 Uspora casu'!$K28:$O28,MATCH(R$52,'07 Uspora casu'!$K$19:$O$19,1)-1))^(1/(INDEX('07 Uspora casu'!$K$19:$O$19,MATCH(R$52,'07 Uspora casu'!$K$19:$O$19,1))-INDEX('07 Uspora casu'!$K$19:$O$19,MATCH(R$52,'07 Uspora casu'!$K$19:$O$19,1)-1)))*Q61,(INDEX('07 Uspora casu'!$K28:$O28,MATCH(R$52,'07 Uspora casu'!$K$19:$O$19,1)+1)/INDEX('07 Uspora casu'!$K28:$O28,MATCH(R$52,'07 Uspora casu'!$K$19:$O$19,1)))^(1/(INDEX('07 Uspora casu'!$K$19:$O$19,MATCH(R$52,'07 Uspora casu'!$K$19:$O$19,1)+1)-INDEX('07 Uspora casu'!$K$19:$O$19,MATCH(R$52,'07 Uspora casu'!$K$19:$O$19,1))))*Q61))),IFERROR($E61/INDEX('07 Uspora casu'!$K28:$O28,MATCH(R$52,'07 Uspora casu'!$K$19:$O$19,0)),IF(R$52&lt;MIN('07 Uspora casu'!$K$19:$O$19),('07 Uspora casu'!$L28/'07 Uspora casu'!$K28)^(1/('07 Uspora casu'!$L$19-'07 Uspora casu'!$K$19))*S61,IF(R$52&gt;MAX('07 Uspora casu'!$K$19:$O$19),(INDEX('07 Uspora casu'!$K28:$O28,MATCH(R$52,'07 Uspora casu'!$K$19:$O$19,1)-1)/INDEX('07 Uspora casu'!$K28:$O28,MATCH(R$52,'07 Uspora casu'!$K$19:$O$19,1)))^(1/(INDEX('07 Uspora casu'!$K$19:$O$19,MATCH(R$52,'07 Uspora casu'!$K$19:$O$19,1))-INDEX('07 Uspora casu'!$K$19:$O$19,MATCH(R$52,'07 Uspora casu'!$K$19:$O$19,1)-1)))*Q61,(INDEX('07 Uspora casu'!$K28:$O28,MATCH(R$52,'07 Uspora casu'!$K$19:$O$19,1))/INDEX('07 Uspora casu'!$K28:$O28,MATCH(R$52,'07 Uspora casu'!$K$19:$O$19,1)+1))^(1/(INDEX('07 Uspora casu'!$K$19:$O$19,MATCH(R$52,'07 Uspora casu'!$K$19:$O$19,1)+1)-INDEX('07 Uspora casu'!$K$19:$O$19,MATCH(R$52,'07 Uspora casu'!$K$19:$O$19,1))))*Q61)))))</f>
        <v>2.2983727273918248E-2</v>
      </c>
      <c r="S61" s="48">
        <f>IF($E61="",0,IF('07 Uspora casu'!$D$2="Jazdný čas",IFERROR(INDEX('07 Uspora casu'!$K28:$O28,MATCH(S$52,'07 Uspora casu'!$K$19:$O$19,0))/60,IF(S$52&lt;MIN('07 Uspora casu'!$K$19:$O$19),('07 Uspora casu'!$K28/'07 Uspora casu'!$L28)^(1/('07 Uspora casu'!$L$19-'07 Uspora casu'!$K$19))*T61,IF(S$52&gt;MAX('07 Uspora casu'!$K$19:$O$19),(INDEX('07 Uspora casu'!$K28:$O28,MATCH(S$52,'07 Uspora casu'!$K$19:$O$19,1))/INDEX('07 Uspora casu'!$K28:$O28,MATCH(S$52,'07 Uspora casu'!$K$19:$O$19,1)-1))^(1/(INDEX('07 Uspora casu'!$K$19:$O$19,MATCH(S$52,'07 Uspora casu'!$K$19:$O$19,1))-INDEX('07 Uspora casu'!$K$19:$O$19,MATCH(S$52,'07 Uspora casu'!$K$19:$O$19,1)-1)))*R61,(INDEX('07 Uspora casu'!$K28:$O28,MATCH(S$52,'07 Uspora casu'!$K$19:$O$19,1)+1)/INDEX('07 Uspora casu'!$K28:$O28,MATCH(S$52,'07 Uspora casu'!$K$19:$O$19,1)))^(1/(INDEX('07 Uspora casu'!$K$19:$O$19,MATCH(S$52,'07 Uspora casu'!$K$19:$O$19,1)+1)-INDEX('07 Uspora casu'!$K$19:$O$19,MATCH(S$52,'07 Uspora casu'!$K$19:$O$19,1))))*R61))),IFERROR($E61/INDEX('07 Uspora casu'!$K28:$O28,MATCH(S$52,'07 Uspora casu'!$K$19:$O$19,0)),IF(S$52&lt;MIN('07 Uspora casu'!$K$19:$O$19),('07 Uspora casu'!$L28/'07 Uspora casu'!$K28)^(1/('07 Uspora casu'!$L$19-'07 Uspora casu'!$K$19))*T61,IF(S$52&gt;MAX('07 Uspora casu'!$K$19:$O$19),(INDEX('07 Uspora casu'!$K28:$O28,MATCH(S$52,'07 Uspora casu'!$K$19:$O$19,1)-1)/INDEX('07 Uspora casu'!$K28:$O28,MATCH(S$52,'07 Uspora casu'!$K$19:$O$19,1)))^(1/(INDEX('07 Uspora casu'!$K$19:$O$19,MATCH(S$52,'07 Uspora casu'!$K$19:$O$19,1))-INDEX('07 Uspora casu'!$K$19:$O$19,MATCH(S$52,'07 Uspora casu'!$K$19:$O$19,1)-1)))*R61,(INDEX('07 Uspora casu'!$K28:$O28,MATCH(S$52,'07 Uspora casu'!$K$19:$O$19,1))/INDEX('07 Uspora casu'!$K28:$O28,MATCH(S$52,'07 Uspora casu'!$K$19:$O$19,1)+1))^(1/(INDEX('07 Uspora casu'!$K$19:$O$19,MATCH(S$52,'07 Uspora casu'!$K$19:$O$19,1)+1)-INDEX('07 Uspora casu'!$K$19:$O$19,MATCH(S$52,'07 Uspora casu'!$K$19:$O$19,1))))*R61)))))</f>
        <v>2.2985586122113818E-2</v>
      </c>
      <c r="T61" s="48">
        <f>IF($E61="",0,IF('07 Uspora casu'!$D$2="Jazdný čas",IFERROR(INDEX('07 Uspora casu'!$K28:$O28,MATCH(T$52,'07 Uspora casu'!$K$19:$O$19,0))/60,IF(T$52&lt;MIN('07 Uspora casu'!$K$19:$O$19),('07 Uspora casu'!$K28/'07 Uspora casu'!$L28)^(1/('07 Uspora casu'!$L$19-'07 Uspora casu'!$K$19))*U61,IF(T$52&gt;MAX('07 Uspora casu'!$K$19:$O$19),(INDEX('07 Uspora casu'!$K28:$O28,MATCH(T$52,'07 Uspora casu'!$K$19:$O$19,1))/INDEX('07 Uspora casu'!$K28:$O28,MATCH(T$52,'07 Uspora casu'!$K$19:$O$19,1)-1))^(1/(INDEX('07 Uspora casu'!$K$19:$O$19,MATCH(T$52,'07 Uspora casu'!$K$19:$O$19,1))-INDEX('07 Uspora casu'!$K$19:$O$19,MATCH(T$52,'07 Uspora casu'!$K$19:$O$19,1)-1)))*S61,(INDEX('07 Uspora casu'!$K28:$O28,MATCH(T$52,'07 Uspora casu'!$K$19:$O$19,1)+1)/INDEX('07 Uspora casu'!$K28:$O28,MATCH(T$52,'07 Uspora casu'!$K$19:$O$19,1)))^(1/(INDEX('07 Uspora casu'!$K$19:$O$19,MATCH(T$52,'07 Uspora casu'!$K$19:$O$19,1)+1)-INDEX('07 Uspora casu'!$K$19:$O$19,MATCH(T$52,'07 Uspora casu'!$K$19:$O$19,1))))*S61))),IFERROR($E61/INDEX('07 Uspora casu'!$K28:$O28,MATCH(T$52,'07 Uspora casu'!$K$19:$O$19,0)),IF(T$52&lt;MIN('07 Uspora casu'!$K$19:$O$19),('07 Uspora casu'!$L28/'07 Uspora casu'!$K28)^(1/('07 Uspora casu'!$L$19-'07 Uspora casu'!$K$19))*U61,IF(T$52&gt;MAX('07 Uspora casu'!$K$19:$O$19),(INDEX('07 Uspora casu'!$K28:$O28,MATCH(T$52,'07 Uspora casu'!$K$19:$O$19,1)-1)/INDEX('07 Uspora casu'!$K28:$O28,MATCH(T$52,'07 Uspora casu'!$K$19:$O$19,1)))^(1/(INDEX('07 Uspora casu'!$K$19:$O$19,MATCH(T$52,'07 Uspora casu'!$K$19:$O$19,1))-INDEX('07 Uspora casu'!$K$19:$O$19,MATCH(T$52,'07 Uspora casu'!$K$19:$O$19,1)-1)))*S61,(INDEX('07 Uspora casu'!$K28:$O28,MATCH(T$52,'07 Uspora casu'!$K$19:$O$19,1))/INDEX('07 Uspora casu'!$K28:$O28,MATCH(T$52,'07 Uspora casu'!$K$19:$O$19,1)+1))^(1/(INDEX('07 Uspora casu'!$K$19:$O$19,MATCH(T$52,'07 Uspora casu'!$K$19:$O$19,1)+1)-INDEX('07 Uspora casu'!$K$19:$O$19,MATCH(T$52,'07 Uspora casu'!$K$19:$O$19,1))))*S61)))))</f>
        <v>2.2987445120646911E-2</v>
      </c>
      <c r="U61" s="48">
        <f>IF($E61="",0,IF('07 Uspora casu'!$D$2="Jazdný čas",IFERROR(INDEX('07 Uspora casu'!$K28:$O28,MATCH(U$52,'07 Uspora casu'!$K$19:$O$19,0))/60,IF(U$52&lt;MIN('07 Uspora casu'!$K$19:$O$19),('07 Uspora casu'!$K28/'07 Uspora casu'!$L28)^(1/('07 Uspora casu'!$L$19-'07 Uspora casu'!$K$19))*V61,IF(U$52&gt;MAX('07 Uspora casu'!$K$19:$O$19),(INDEX('07 Uspora casu'!$K28:$O28,MATCH(U$52,'07 Uspora casu'!$K$19:$O$19,1))/INDEX('07 Uspora casu'!$K28:$O28,MATCH(U$52,'07 Uspora casu'!$K$19:$O$19,1)-1))^(1/(INDEX('07 Uspora casu'!$K$19:$O$19,MATCH(U$52,'07 Uspora casu'!$K$19:$O$19,1))-INDEX('07 Uspora casu'!$K$19:$O$19,MATCH(U$52,'07 Uspora casu'!$K$19:$O$19,1)-1)))*T61,(INDEX('07 Uspora casu'!$K28:$O28,MATCH(U$52,'07 Uspora casu'!$K$19:$O$19,1)+1)/INDEX('07 Uspora casu'!$K28:$O28,MATCH(U$52,'07 Uspora casu'!$K$19:$O$19,1)))^(1/(INDEX('07 Uspora casu'!$K$19:$O$19,MATCH(U$52,'07 Uspora casu'!$K$19:$O$19,1)+1)-INDEX('07 Uspora casu'!$K$19:$O$19,MATCH(U$52,'07 Uspora casu'!$K$19:$O$19,1))))*T61))),IFERROR($E61/INDEX('07 Uspora casu'!$K28:$O28,MATCH(U$52,'07 Uspora casu'!$K$19:$O$19,0)),IF(U$52&lt;MIN('07 Uspora casu'!$K$19:$O$19),('07 Uspora casu'!$L28/'07 Uspora casu'!$K28)^(1/('07 Uspora casu'!$L$19-'07 Uspora casu'!$K$19))*V61,IF(U$52&gt;MAX('07 Uspora casu'!$K$19:$O$19),(INDEX('07 Uspora casu'!$K28:$O28,MATCH(U$52,'07 Uspora casu'!$K$19:$O$19,1)-1)/INDEX('07 Uspora casu'!$K28:$O28,MATCH(U$52,'07 Uspora casu'!$K$19:$O$19,1)))^(1/(INDEX('07 Uspora casu'!$K$19:$O$19,MATCH(U$52,'07 Uspora casu'!$K$19:$O$19,1))-INDEX('07 Uspora casu'!$K$19:$O$19,MATCH(U$52,'07 Uspora casu'!$K$19:$O$19,1)-1)))*T61,(INDEX('07 Uspora casu'!$K28:$O28,MATCH(U$52,'07 Uspora casu'!$K$19:$O$19,1))/INDEX('07 Uspora casu'!$K28:$O28,MATCH(U$52,'07 Uspora casu'!$K$19:$O$19,1)+1))^(1/(INDEX('07 Uspora casu'!$K$19:$O$19,MATCH(U$52,'07 Uspora casu'!$K$19:$O$19,1)+1)-INDEX('07 Uspora casu'!$K$19:$O$19,MATCH(U$52,'07 Uspora casu'!$K$19:$O$19,1))))*T61)))))</f>
        <v>2.2989304269529685E-2</v>
      </c>
      <c r="V61" s="48">
        <f>IF($E61="",0,IF('07 Uspora casu'!$D$2="Jazdný čas",IFERROR(INDEX('07 Uspora casu'!$K28:$O28,MATCH(V$52,'07 Uspora casu'!$K$19:$O$19,0))/60,IF(V$52&lt;MIN('07 Uspora casu'!$K$19:$O$19),('07 Uspora casu'!$K28/'07 Uspora casu'!$L28)^(1/('07 Uspora casu'!$L$19-'07 Uspora casu'!$K$19))*W61,IF(V$52&gt;MAX('07 Uspora casu'!$K$19:$O$19),(INDEX('07 Uspora casu'!$K28:$O28,MATCH(V$52,'07 Uspora casu'!$K$19:$O$19,1))/INDEX('07 Uspora casu'!$K28:$O28,MATCH(V$52,'07 Uspora casu'!$K$19:$O$19,1)-1))^(1/(INDEX('07 Uspora casu'!$K$19:$O$19,MATCH(V$52,'07 Uspora casu'!$K$19:$O$19,1))-INDEX('07 Uspora casu'!$K$19:$O$19,MATCH(V$52,'07 Uspora casu'!$K$19:$O$19,1)-1)))*U61,(INDEX('07 Uspora casu'!$K28:$O28,MATCH(V$52,'07 Uspora casu'!$K$19:$O$19,1)+1)/INDEX('07 Uspora casu'!$K28:$O28,MATCH(V$52,'07 Uspora casu'!$K$19:$O$19,1)))^(1/(INDEX('07 Uspora casu'!$K$19:$O$19,MATCH(V$52,'07 Uspora casu'!$K$19:$O$19,1)+1)-INDEX('07 Uspora casu'!$K$19:$O$19,MATCH(V$52,'07 Uspora casu'!$K$19:$O$19,1))))*U61))),IFERROR($E61/INDEX('07 Uspora casu'!$K28:$O28,MATCH(V$52,'07 Uspora casu'!$K$19:$O$19,0)),IF(V$52&lt;MIN('07 Uspora casu'!$K$19:$O$19),('07 Uspora casu'!$L28/'07 Uspora casu'!$K28)^(1/('07 Uspora casu'!$L$19-'07 Uspora casu'!$K$19))*W61,IF(V$52&gt;MAX('07 Uspora casu'!$K$19:$O$19),(INDEX('07 Uspora casu'!$K28:$O28,MATCH(V$52,'07 Uspora casu'!$K$19:$O$19,1)-1)/INDEX('07 Uspora casu'!$K28:$O28,MATCH(V$52,'07 Uspora casu'!$K$19:$O$19,1)))^(1/(INDEX('07 Uspora casu'!$K$19:$O$19,MATCH(V$52,'07 Uspora casu'!$K$19:$O$19,1))-INDEX('07 Uspora casu'!$K$19:$O$19,MATCH(V$52,'07 Uspora casu'!$K$19:$O$19,1)-1)))*U61,(INDEX('07 Uspora casu'!$K28:$O28,MATCH(V$52,'07 Uspora casu'!$K$19:$O$19,1))/INDEX('07 Uspora casu'!$K28:$O28,MATCH(V$52,'07 Uspora casu'!$K$19:$O$19,1)+1))^(1/(INDEX('07 Uspora casu'!$K$19:$O$19,MATCH(V$52,'07 Uspora casu'!$K$19:$O$19,1)+1)-INDEX('07 Uspora casu'!$K$19:$O$19,MATCH(V$52,'07 Uspora casu'!$K$19:$O$19,1))))*U61)))))</f>
        <v>2.29911635687743E-2</v>
      </c>
      <c r="W61" s="48">
        <f>IF($E61="",0,IF('07 Uspora casu'!$D$2="Jazdný čas",IFERROR(INDEX('07 Uspora casu'!$K28:$O28,MATCH(W$52,'07 Uspora casu'!$K$19:$O$19,0))/60,IF(W$52&lt;MIN('07 Uspora casu'!$K$19:$O$19),('07 Uspora casu'!$K28/'07 Uspora casu'!$L28)^(1/('07 Uspora casu'!$L$19-'07 Uspora casu'!$K$19))*X61,IF(W$52&gt;MAX('07 Uspora casu'!$K$19:$O$19),(INDEX('07 Uspora casu'!$K28:$O28,MATCH(W$52,'07 Uspora casu'!$K$19:$O$19,1))/INDEX('07 Uspora casu'!$K28:$O28,MATCH(W$52,'07 Uspora casu'!$K$19:$O$19,1)-1))^(1/(INDEX('07 Uspora casu'!$K$19:$O$19,MATCH(W$52,'07 Uspora casu'!$K$19:$O$19,1))-INDEX('07 Uspora casu'!$K$19:$O$19,MATCH(W$52,'07 Uspora casu'!$K$19:$O$19,1)-1)))*V61,(INDEX('07 Uspora casu'!$K28:$O28,MATCH(W$52,'07 Uspora casu'!$K$19:$O$19,1)+1)/INDEX('07 Uspora casu'!$K28:$O28,MATCH(W$52,'07 Uspora casu'!$K$19:$O$19,1)))^(1/(INDEX('07 Uspora casu'!$K$19:$O$19,MATCH(W$52,'07 Uspora casu'!$K$19:$O$19,1)+1)-INDEX('07 Uspora casu'!$K$19:$O$19,MATCH(W$52,'07 Uspora casu'!$K$19:$O$19,1))))*V61))),IFERROR($E61/INDEX('07 Uspora casu'!$K28:$O28,MATCH(W$52,'07 Uspora casu'!$K$19:$O$19,0)),IF(W$52&lt;MIN('07 Uspora casu'!$K$19:$O$19),('07 Uspora casu'!$L28/'07 Uspora casu'!$K28)^(1/('07 Uspora casu'!$L$19-'07 Uspora casu'!$K$19))*X61,IF(W$52&gt;MAX('07 Uspora casu'!$K$19:$O$19),(INDEX('07 Uspora casu'!$K28:$O28,MATCH(W$52,'07 Uspora casu'!$K$19:$O$19,1)-1)/INDEX('07 Uspora casu'!$K28:$O28,MATCH(W$52,'07 Uspora casu'!$K$19:$O$19,1)))^(1/(INDEX('07 Uspora casu'!$K$19:$O$19,MATCH(W$52,'07 Uspora casu'!$K$19:$O$19,1))-INDEX('07 Uspora casu'!$K$19:$O$19,MATCH(W$52,'07 Uspora casu'!$K$19:$O$19,1)-1)))*V61,(INDEX('07 Uspora casu'!$K28:$O28,MATCH(W$52,'07 Uspora casu'!$K$19:$O$19,1))/INDEX('07 Uspora casu'!$K28:$O28,MATCH(W$52,'07 Uspora casu'!$K$19:$O$19,1)+1))^(1/(INDEX('07 Uspora casu'!$K$19:$O$19,MATCH(W$52,'07 Uspora casu'!$K$19:$O$19,1)+1)-INDEX('07 Uspora casu'!$K$19:$O$19,MATCH(W$52,'07 Uspora casu'!$K$19:$O$19,1))))*V61)))))</f>
        <v>2.2993023018392917E-2</v>
      </c>
      <c r="X61" s="48">
        <f>IF($E61="",0,IF('07 Uspora casu'!$D$2="Jazdný čas",IFERROR(INDEX('07 Uspora casu'!$K28:$O28,MATCH(X$52,'07 Uspora casu'!$K$19:$O$19,0))/60,IF(X$52&lt;MIN('07 Uspora casu'!$K$19:$O$19),('07 Uspora casu'!$K28/'07 Uspora casu'!$L28)^(1/('07 Uspora casu'!$L$19-'07 Uspora casu'!$K$19))*Y61,IF(X$52&gt;MAX('07 Uspora casu'!$K$19:$O$19),(INDEX('07 Uspora casu'!$K28:$O28,MATCH(X$52,'07 Uspora casu'!$K$19:$O$19,1))/INDEX('07 Uspora casu'!$K28:$O28,MATCH(X$52,'07 Uspora casu'!$K$19:$O$19,1)-1))^(1/(INDEX('07 Uspora casu'!$K$19:$O$19,MATCH(X$52,'07 Uspora casu'!$K$19:$O$19,1))-INDEX('07 Uspora casu'!$K$19:$O$19,MATCH(X$52,'07 Uspora casu'!$K$19:$O$19,1)-1)))*W61,(INDEX('07 Uspora casu'!$K28:$O28,MATCH(X$52,'07 Uspora casu'!$K$19:$O$19,1)+1)/INDEX('07 Uspora casu'!$K28:$O28,MATCH(X$52,'07 Uspora casu'!$K$19:$O$19,1)))^(1/(INDEX('07 Uspora casu'!$K$19:$O$19,MATCH(X$52,'07 Uspora casu'!$K$19:$O$19,1)+1)-INDEX('07 Uspora casu'!$K$19:$O$19,MATCH(X$52,'07 Uspora casu'!$K$19:$O$19,1))))*W61))),IFERROR($E61/INDEX('07 Uspora casu'!$K28:$O28,MATCH(X$52,'07 Uspora casu'!$K$19:$O$19,0)),IF(X$52&lt;MIN('07 Uspora casu'!$K$19:$O$19),('07 Uspora casu'!$L28/'07 Uspora casu'!$K28)^(1/('07 Uspora casu'!$L$19-'07 Uspora casu'!$K$19))*Y61,IF(X$52&gt;MAX('07 Uspora casu'!$K$19:$O$19),(INDEX('07 Uspora casu'!$K28:$O28,MATCH(X$52,'07 Uspora casu'!$K$19:$O$19,1)-1)/INDEX('07 Uspora casu'!$K28:$O28,MATCH(X$52,'07 Uspora casu'!$K$19:$O$19,1)))^(1/(INDEX('07 Uspora casu'!$K$19:$O$19,MATCH(X$52,'07 Uspora casu'!$K$19:$O$19,1))-INDEX('07 Uspora casu'!$K$19:$O$19,MATCH(X$52,'07 Uspora casu'!$K$19:$O$19,1)-1)))*W61,(INDEX('07 Uspora casu'!$K28:$O28,MATCH(X$52,'07 Uspora casu'!$K$19:$O$19,1))/INDEX('07 Uspora casu'!$K28:$O28,MATCH(X$52,'07 Uspora casu'!$K$19:$O$19,1)+1))^(1/(INDEX('07 Uspora casu'!$K$19:$O$19,MATCH(X$52,'07 Uspora casu'!$K$19:$O$19,1)+1)-INDEX('07 Uspora casu'!$K$19:$O$19,MATCH(X$52,'07 Uspora casu'!$K$19:$O$19,1))))*W61)))))</f>
        <v>2.2994882618397699E-2</v>
      </c>
      <c r="Y61" s="48">
        <f>IF($E61="",0,IF('07 Uspora casu'!$D$2="Jazdný čas",IFERROR(INDEX('07 Uspora casu'!$K28:$O28,MATCH(Y$52,'07 Uspora casu'!$K$19:$O$19,0))/60,IF(Y$52&lt;MIN('07 Uspora casu'!$K$19:$O$19),('07 Uspora casu'!$K28/'07 Uspora casu'!$L28)^(1/('07 Uspora casu'!$L$19-'07 Uspora casu'!$K$19))*Z61,IF(Y$52&gt;MAX('07 Uspora casu'!$K$19:$O$19),(INDEX('07 Uspora casu'!$K28:$O28,MATCH(Y$52,'07 Uspora casu'!$K$19:$O$19,1))/INDEX('07 Uspora casu'!$K28:$O28,MATCH(Y$52,'07 Uspora casu'!$K$19:$O$19,1)-1))^(1/(INDEX('07 Uspora casu'!$K$19:$O$19,MATCH(Y$52,'07 Uspora casu'!$K$19:$O$19,1))-INDEX('07 Uspora casu'!$K$19:$O$19,MATCH(Y$52,'07 Uspora casu'!$K$19:$O$19,1)-1)))*X61,(INDEX('07 Uspora casu'!$K28:$O28,MATCH(Y$52,'07 Uspora casu'!$K$19:$O$19,1)+1)/INDEX('07 Uspora casu'!$K28:$O28,MATCH(Y$52,'07 Uspora casu'!$K$19:$O$19,1)))^(1/(INDEX('07 Uspora casu'!$K$19:$O$19,MATCH(Y$52,'07 Uspora casu'!$K$19:$O$19,1)+1)-INDEX('07 Uspora casu'!$K$19:$O$19,MATCH(Y$52,'07 Uspora casu'!$K$19:$O$19,1))))*X61))),IFERROR($E61/INDEX('07 Uspora casu'!$K28:$O28,MATCH(Y$52,'07 Uspora casu'!$K$19:$O$19,0)),IF(Y$52&lt;MIN('07 Uspora casu'!$K$19:$O$19),('07 Uspora casu'!$L28/'07 Uspora casu'!$K28)^(1/('07 Uspora casu'!$L$19-'07 Uspora casu'!$K$19))*Z61,IF(Y$52&gt;MAX('07 Uspora casu'!$K$19:$O$19),(INDEX('07 Uspora casu'!$K28:$O28,MATCH(Y$52,'07 Uspora casu'!$K$19:$O$19,1)-1)/INDEX('07 Uspora casu'!$K28:$O28,MATCH(Y$52,'07 Uspora casu'!$K$19:$O$19,1)))^(1/(INDEX('07 Uspora casu'!$K$19:$O$19,MATCH(Y$52,'07 Uspora casu'!$K$19:$O$19,1))-INDEX('07 Uspora casu'!$K$19:$O$19,MATCH(Y$52,'07 Uspora casu'!$K$19:$O$19,1)-1)))*X61,(INDEX('07 Uspora casu'!$K28:$O28,MATCH(Y$52,'07 Uspora casu'!$K$19:$O$19,1))/INDEX('07 Uspora casu'!$K28:$O28,MATCH(Y$52,'07 Uspora casu'!$K$19:$O$19,1)+1))^(1/(INDEX('07 Uspora casu'!$K$19:$O$19,MATCH(Y$52,'07 Uspora casu'!$K$19:$O$19,1)+1)-INDEX('07 Uspora casu'!$K$19:$O$19,MATCH(Y$52,'07 Uspora casu'!$K$19:$O$19,1))))*X61)))))</f>
        <v>2.2996742368800806E-2</v>
      </c>
      <c r="Z61" s="48">
        <f>IF($E61="",0,IF('07 Uspora casu'!$D$2="Jazdný čas",IFERROR(INDEX('07 Uspora casu'!$K28:$O28,MATCH(Z$52,'07 Uspora casu'!$K$19:$O$19,0))/60,IF(Z$52&lt;MIN('07 Uspora casu'!$K$19:$O$19),('07 Uspora casu'!$K28/'07 Uspora casu'!$L28)^(1/('07 Uspora casu'!$L$19-'07 Uspora casu'!$K$19))*AA61,IF(Z$52&gt;MAX('07 Uspora casu'!$K$19:$O$19),(INDEX('07 Uspora casu'!$K28:$O28,MATCH(Z$52,'07 Uspora casu'!$K$19:$O$19,1))/INDEX('07 Uspora casu'!$K28:$O28,MATCH(Z$52,'07 Uspora casu'!$K$19:$O$19,1)-1))^(1/(INDEX('07 Uspora casu'!$K$19:$O$19,MATCH(Z$52,'07 Uspora casu'!$K$19:$O$19,1))-INDEX('07 Uspora casu'!$K$19:$O$19,MATCH(Z$52,'07 Uspora casu'!$K$19:$O$19,1)-1)))*Y61,(INDEX('07 Uspora casu'!$K28:$O28,MATCH(Z$52,'07 Uspora casu'!$K$19:$O$19,1)+1)/INDEX('07 Uspora casu'!$K28:$O28,MATCH(Z$52,'07 Uspora casu'!$K$19:$O$19,1)))^(1/(INDEX('07 Uspora casu'!$K$19:$O$19,MATCH(Z$52,'07 Uspora casu'!$K$19:$O$19,1)+1)-INDEX('07 Uspora casu'!$K$19:$O$19,MATCH(Z$52,'07 Uspora casu'!$K$19:$O$19,1))))*Y61))),IFERROR($E61/INDEX('07 Uspora casu'!$K28:$O28,MATCH(Z$52,'07 Uspora casu'!$K$19:$O$19,0)),IF(Z$52&lt;MIN('07 Uspora casu'!$K$19:$O$19),('07 Uspora casu'!$L28/'07 Uspora casu'!$K28)^(1/('07 Uspora casu'!$L$19-'07 Uspora casu'!$K$19))*AA61,IF(Z$52&gt;MAX('07 Uspora casu'!$K$19:$O$19),(INDEX('07 Uspora casu'!$K28:$O28,MATCH(Z$52,'07 Uspora casu'!$K$19:$O$19,1)-1)/INDEX('07 Uspora casu'!$K28:$O28,MATCH(Z$52,'07 Uspora casu'!$K$19:$O$19,1)))^(1/(INDEX('07 Uspora casu'!$K$19:$O$19,MATCH(Z$52,'07 Uspora casu'!$K$19:$O$19,1))-INDEX('07 Uspora casu'!$K$19:$O$19,MATCH(Z$52,'07 Uspora casu'!$K$19:$O$19,1)-1)))*Y61,(INDEX('07 Uspora casu'!$K28:$O28,MATCH(Z$52,'07 Uspora casu'!$K$19:$O$19,1))/INDEX('07 Uspora casu'!$K28:$O28,MATCH(Z$52,'07 Uspora casu'!$K$19:$O$19,1)+1))^(1/(INDEX('07 Uspora casu'!$K$19:$O$19,MATCH(Z$52,'07 Uspora casu'!$K$19:$O$19,1)+1)-INDEX('07 Uspora casu'!$K$19:$O$19,MATCH(Z$52,'07 Uspora casu'!$K$19:$O$19,1))))*Y61)))))</f>
        <v>2.2998602269614404E-2</v>
      </c>
      <c r="AA61" s="48">
        <f>IF($E61="",0,IF('07 Uspora casu'!$D$2="Jazdný čas",IFERROR(INDEX('07 Uspora casu'!$K28:$O28,MATCH(AA$52,'07 Uspora casu'!$K$19:$O$19,0))/60,IF(AA$52&lt;MIN('07 Uspora casu'!$K$19:$O$19),('07 Uspora casu'!$K28/'07 Uspora casu'!$L28)^(1/('07 Uspora casu'!$L$19-'07 Uspora casu'!$K$19))*AB61,IF(AA$52&gt;MAX('07 Uspora casu'!$K$19:$O$19),(INDEX('07 Uspora casu'!$K28:$O28,MATCH(AA$52,'07 Uspora casu'!$K$19:$O$19,1))/INDEX('07 Uspora casu'!$K28:$O28,MATCH(AA$52,'07 Uspora casu'!$K$19:$O$19,1)-1))^(1/(INDEX('07 Uspora casu'!$K$19:$O$19,MATCH(AA$52,'07 Uspora casu'!$K$19:$O$19,1))-INDEX('07 Uspora casu'!$K$19:$O$19,MATCH(AA$52,'07 Uspora casu'!$K$19:$O$19,1)-1)))*Z61,(INDEX('07 Uspora casu'!$K28:$O28,MATCH(AA$52,'07 Uspora casu'!$K$19:$O$19,1)+1)/INDEX('07 Uspora casu'!$K28:$O28,MATCH(AA$52,'07 Uspora casu'!$K$19:$O$19,1)))^(1/(INDEX('07 Uspora casu'!$K$19:$O$19,MATCH(AA$52,'07 Uspora casu'!$K$19:$O$19,1)+1)-INDEX('07 Uspora casu'!$K$19:$O$19,MATCH(AA$52,'07 Uspora casu'!$K$19:$O$19,1))))*Z61))),IFERROR($E61/INDEX('07 Uspora casu'!$K28:$O28,MATCH(AA$52,'07 Uspora casu'!$K$19:$O$19,0)),IF(AA$52&lt;MIN('07 Uspora casu'!$K$19:$O$19),('07 Uspora casu'!$L28/'07 Uspora casu'!$K28)^(1/('07 Uspora casu'!$L$19-'07 Uspora casu'!$K$19))*AB61,IF(AA$52&gt;MAX('07 Uspora casu'!$K$19:$O$19),(INDEX('07 Uspora casu'!$K28:$O28,MATCH(AA$52,'07 Uspora casu'!$K$19:$O$19,1)-1)/INDEX('07 Uspora casu'!$K28:$O28,MATCH(AA$52,'07 Uspora casu'!$K$19:$O$19,1)))^(1/(INDEX('07 Uspora casu'!$K$19:$O$19,MATCH(AA$52,'07 Uspora casu'!$K$19:$O$19,1))-INDEX('07 Uspora casu'!$K$19:$O$19,MATCH(AA$52,'07 Uspora casu'!$K$19:$O$19,1)-1)))*Z61,(INDEX('07 Uspora casu'!$K28:$O28,MATCH(AA$52,'07 Uspora casu'!$K$19:$O$19,1))/INDEX('07 Uspora casu'!$K28:$O28,MATCH(AA$52,'07 Uspora casu'!$K$19:$O$19,1)+1))^(1/(INDEX('07 Uspora casu'!$K$19:$O$19,MATCH(AA$52,'07 Uspora casu'!$K$19:$O$19,1)+1)-INDEX('07 Uspora casu'!$K$19:$O$19,MATCH(AA$52,'07 Uspora casu'!$K$19:$O$19,1))))*Z61)))))</f>
        <v>2.3000462320850672E-2</v>
      </c>
      <c r="AB61" s="48">
        <f>IF($E61="",0,IF('07 Uspora casu'!$D$2="Jazdný čas",IFERROR(INDEX('07 Uspora casu'!$K28:$O28,MATCH(AB$52,'07 Uspora casu'!$K$19:$O$19,0))/60,IF(AB$52&lt;MIN('07 Uspora casu'!$K$19:$O$19),('07 Uspora casu'!$K28/'07 Uspora casu'!$L28)^(1/('07 Uspora casu'!$L$19-'07 Uspora casu'!$K$19))*AC61,IF(AB$52&gt;MAX('07 Uspora casu'!$K$19:$O$19),(INDEX('07 Uspora casu'!$K28:$O28,MATCH(AB$52,'07 Uspora casu'!$K$19:$O$19,1))/INDEX('07 Uspora casu'!$K28:$O28,MATCH(AB$52,'07 Uspora casu'!$K$19:$O$19,1)-1))^(1/(INDEX('07 Uspora casu'!$K$19:$O$19,MATCH(AB$52,'07 Uspora casu'!$K$19:$O$19,1))-INDEX('07 Uspora casu'!$K$19:$O$19,MATCH(AB$52,'07 Uspora casu'!$K$19:$O$19,1)-1)))*AA61,(INDEX('07 Uspora casu'!$K28:$O28,MATCH(AB$52,'07 Uspora casu'!$K$19:$O$19,1)+1)/INDEX('07 Uspora casu'!$K28:$O28,MATCH(AB$52,'07 Uspora casu'!$K$19:$O$19,1)))^(1/(INDEX('07 Uspora casu'!$K$19:$O$19,MATCH(AB$52,'07 Uspora casu'!$K$19:$O$19,1)+1)-INDEX('07 Uspora casu'!$K$19:$O$19,MATCH(AB$52,'07 Uspora casu'!$K$19:$O$19,1))))*AA61))),IFERROR($E61/INDEX('07 Uspora casu'!$K28:$O28,MATCH(AB$52,'07 Uspora casu'!$K$19:$O$19,0)),IF(AB$52&lt;MIN('07 Uspora casu'!$K$19:$O$19),('07 Uspora casu'!$L28/'07 Uspora casu'!$K28)^(1/('07 Uspora casu'!$L$19-'07 Uspora casu'!$K$19))*AC61,IF(AB$52&gt;MAX('07 Uspora casu'!$K$19:$O$19),(INDEX('07 Uspora casu'!$K28:$O28,MATCH(AB$52,'07 Uspora casu'!$K$19:$O$19,1)-1)/INDEX('07 Uspora casu'!$K28:$O28,MATCH(AB$52,'07 Uspora casu'!$K$19:$O$19,1)))^(1/(INDEX('07 Uspora casu'!$K$19:$O$19,MATCH(AB$52,'07 Uspora casu'!$K$19:$O$19,1))-INDEX('07 Uspora casu'!$K$19:$O$19,MATCH(AB$52,'07 Uspora casu'!$K$19:$O$19,1)-1)))*AA61,(INDEX('07 Uspora casu'!$K28:$O28,MATCH(AB$52,'07 Uspora casu'!$K$19:$O$19,1))/INDEX('07 Uspora casu'!$K28:$O28,MATCH(AB$52,'07 Uspora casu'!$K$19:$O$19,1)+1))^(1/(INDEX('07 Uspora casu'!$K$19:$O$19,MATCH(AB$52,'07 Uspora casu'!$K$19:$O$19,1)+1)-INDEX('07 Uspora casu'!$K$19:$O$19,MATCH(AB$52,'07 Uspora casu'!$K$19:$O$19,1))))*AA61)))))</f>
        <v>2.3000166962223855E-2</v>
      </c>
      <c r="AC61" s="48">
        <f>IF($E61="",0,IF('07 Uspora casu'!$D$2="Jazdný čas",IFERROR(INDEX('07 Uspora casu'!$K28:$O28,MATCH(AC$52,'07 Uspora casu'!$K$19:$O$19,0))/60,IF(AC$52&lt;MIN('07 Uspora casu'!$K$19:$O$19),('07 Uspora casu'!$K28/'07 Uspora casu'!$L28)^(1/('07 Uspora casu'!$L$19-'07 Uspora casu'!$K$19))*AD61,IF(AC$52&gt;MAX('07 Uspora casu'!$K$19:$O$19),(INDEX('07 Uspora casu'!$K28:$O28,MATCH(AC$52,'07 Uspora casu'!$K$19:$O$19,1))/INDEX('07 Uspora casu'!$K28:$O28,MATCH(AC$52,'07 Uspora casu'!$K$19:$O$19,1)-1))^(1/(INDEX('07 Uspora casu'!$K$19:$O$19,MATCH(AC$52,'07 Uspora casu'!$K$19:$O$19,1))-INDEX('07 Uspora casu'!$K$19:$O$19,MATCH(AC$52,'07 Uspora casu'!$K$19:$O$19,1)-1)))*AB61,(INDEX('07 Uspora casu'!$K28:$O28,MATCH(AC$52,'07 Uspora casu'!$K$19:$O$19,1)+1)/INDEX('07 Uspora casu'!$K28:$O28,MATCH(AC$52,'07 Uspora casu'!$K$19:$O$19,1)))^(1/(INDEX('07 Uspora casu'!$K$19:$O$19,MATCH(AC$52,'07 Uspora casu'!$K$19:$O$19,1)+1)-INDEX('07 Uspora casu'!$K$19:$O$19,MATCH(AC$52,'07 Uspora casu'!$K$19:$O$19,1))))*AB61))),IFERROR($E61/INDEX('07 Uspora casu'!$K28:$O28,MATCH(AC$52,'07 Uspora casu'!$K$19:$O$19,0)),IF(AC$52&lt;MIN('07 Uspora casu'!$K$19:$O$19),('07 Uspora casu'!$L28/'07 Uspora casu'!$K28)^(1/('07 Uspora casu'!$L$19-'07 Uspora casu'!$K$19))*AD61,IF(AC$52&gt;MAX('07 Uspora casu'!$K$19:$O$19),(INDEX('07 Uspora casu'!$K28:$O28,MATCH(AC$52,'07 Uspora casu'!$K$19:$O$19,1)-1)/INDEX('07 Uspora casu'!$K28:$O28,MATCH(AC$52,'07 Uspora casu'!$K$19:$O$19,1)))^(1/(INDEX('07 Uspora casu'!$K$19:$O$19,MATCH(AC$52,'07 Uspora casu'!$K$19:$O$19,1))-INDEX('07 Uspora casu'!$K$19:$O$19,MATCH(AC$52,'07 Uspora casu'!$K$19:$O$19,1)-1)))*AB61,(INDEX('07 Uspora casu'!$K28:$O28,MATCH(AC$52,'07 Uspora casu'!$K$19:$O$19,1))/INDEX('07 Uspora casu'!$K28:$O28,MATCH(AC$52,'07 Uspora casu'!$K$19:$O$19,1)+1))^(1/(INDEX('07 Uspora casu'!$K$19:$O$19,MATCH(AC$52,'07 Uspora casu'!$K$19:$O$19,1)+1)-INDEX('07 Uspora casu'!$K$19:$O$19,MATCH(AC$52,'07 Uspora casu'!$K$19:$O$19,1))))*AB61)))))</f>
        <v>2.2999871607389862E-2</v>
      </c>
      <c r="AD61" s="48">
        <f>IF($E61="",0,IF('07 Uspora casu'!$D$2="Jazdný čas",IFERROR(INDEX('07 Uspora casu'!$K28:$O28,MATCH(AD$52,'07 Uspora casu'!$K$19:$O$19,0))/60,IF(AD$52&lt;MIN('07 Uspora casu'!$K$19:$O$19),('07 Uspora casu'!$K28/'07 Uspora casu'!$L28)^(1/('07 Uspora casu'!$L$19-'07 Uspora casu'!$K$19))*AE61,IF(AD$52&gt;MAX('07 Uspora casu'!$K$19:$O$19),(INDEX('07 Uspora casu'!$K28:$O28,MATCH(AD$52,'07 Uspora casu'!$K$19:$O$19,1))/INDEX('07 Uspora casu'!$K28:$O28,MATCH(AD$52,'07 Uspora casu'!$K$19:$O$19,1)-1))^(1/(INDEX('07 Uspora casu'!$K$19:$O$19,MATCH(AD$52,'07 Uspora casu'!$K$19:$O$19,1))-INDEX('07 Uspora casu'!$K$19:$O$19,MATCH(AD$52,'07 Uspora casu'!$K$19:$O$19,1)-1)))*AC61,(INDEX('07 Uspora casu'!$K28:$O28,MATCH(AD$52,'07 Uspora casu'!$K$19:$O$19,1)+1)/INDEX('07 Uspora casu'!$K28:$O28,MATCH(AD$52,'07 Uspora casu'!$K$19:$O$19,1)))^(1/(INDEX('07 Uspora casu'!$K$19:$O$19,MATCH(AD$52,'07 Uspora casu'!$K$19:$O$19,1)+1)-INDEX('07 Uspora casu'!$K$19:$O$19,MATCH(AD$52,'07 Uspora casu'!$K$19:$O$19,1))))*AC61))),IFERROR($E61/INDEX('07 Uspora casu'!$K28:$O28,MATCH(AD$52,'07 Uspora casu'!$K$19:$O$19,0)),IF(AD$52&lt;MIN('07 Uspora casu'!$K$19:$O$19),('07 Uspora casu'!$L28/'07 Uspora casu'!$K28)^(1/('07 Uspora casu'!$L$19-'07 Uspora casu'!$K$19))*AE61,IF(AD$52&gt;MAX('07 Uspora casu'!$K$19:$O$19),(INDEX('07 Uspora casu'!$K28:$O28,MATCH(AD$52,'07 Uspora casu'!$K$19:$O$19,1)-1)/INDEX('07 Uspora casu'!$K28:$O28,MATCH(AD$52,'07 Uspora casu'!$K$19:$O$19,1)))^(1/(INDEX('07 Uspora casu'!$K$19:$O$19,MATCH(AD$52,'07 Uspora casu'!$K$19:$O$19,1))-INDEX('07 Uspora casu'!$K$19:$O$19,MATCH(AD$52,'07 Uspora casu'!$K$19:$O$19,1)-1)))*AC61,(INDEX('07 Uspora casu'!$K28:$O28,MATCH(AD$52,'07 Uspora casu'!$K$19:$O$19,1))/INDEX('07 Uspora casu'!$K28:$O28,MATCH(AD$52,'07 Uspora casu'!$K$19:$O$19,1)+1))^(1/(INDEX('07 Uspora casu'!$K$19:$O$19,MATCH(AD$52,'07 Uspora casu'!$K$19:$O$19,1)+1)-INDEX('07 Uspora casu'!$K$19:$O$19,MATCH(AD$52,'07 Uspora casu'!$K$19:$O$19,1))))*AC61)))))</f>
        <v>2.2999576256348644E-2</v>
      </c>
      <c r="AE61" s="48">
        <f>IF($E61="",0,IF('07 Uspora casu'!$D$2="Jazdný čas",IFERROR(INDEX('07 Uspora casu'!$K28:$O28,MATCH(AE$52,'07 Uspora casu'!$K$19:$O$19,0))/60,IF(AE$52&lt;MIN('07 Uspora casu'!$K$19:$O$19),('07 Uspora casu'!$K28/'07 Uspora casu'!$L28)^(1/('07 Uspora casu'!$L$19-'07 Uspora casu'!$K$19))*AF61,IF(AE$52&gt;MAX('07 Uspora casu'!$K$19:$O$19),(INDEX('07 Uspora casu'!$K28:$O28,MATCH(AE$52,'07 Uspora casu'!$K$19:$O$19,1))/INDEX('07 Uspora casu'!$K28:$O28,MATCH(AE$52,'07 Uspora casu'!$K$19:$O$19,1)-1))^(1/(INDEX('07 Uspora casu'!$K$19:$O$19,MATCH(AE$52,'07 Uspora casu'!$K$19:$O$19,1))-INDEX('07 Uspora casu'!$K$19:$O$19,MATCH(AE$52,'07 Uspora casu'!$K$19:$O$19,1)-1)))*AD61,(INDEX('07 Uspora casu'!$K28:$O28,MATCH(AE$52,'07 Uspora casu'!$K$19:$O$19,1)+1)/INDEX('07 Uspora casu'!$K28:$O28,MATCH(AE$52,'07 Uspora casu'!$K$19:$O$19,1)))^(1/(INDEX('07 Uspora casu'!$K$19:$O$19,MATCH(AE$52,'07 Uspora casu'!$K$19:$O$19,1)+1)-INDEX('07 Uspora casu'!$K$19:$O$19,MATCH(AE$52,'07 Uspora casu'!$K$19:$O$19,1))))*AD61))),IFERROR($E61/INDEX('07 Uspora casu'!$K28:$O28,MATCH(AE$52,'07 Uspora casu'!$K$19:$O$19,0)),IF(AE$52&lt;MIN('07 Uspora casu'!$K$19:$O$19),('07 Uspora casu'!$L28/'07 Uspora casu'!$K28)^(1/('07 Uspora casu'!$L$19-'07 Uspora casu'!$K$19))*AF61,IF(AE$52&gt;MAX('07 Uspora casu'!$K$19:$O$19),(INDEX('07 Uspora casu'!$K28:$O28,MATCH(AE$52,'07 Uspora casu'!$K$19:$O$19,1)-1)/INDEX('07 Uspora casu'!$K28:$O28,MATCH(AE$52,'07 Uspora casu'!$K$19:$O$19,1)))^(1/(INDEX('07 Uspora casu'!$K$19:$O$19,MATCH(AE$52,'07 Uspora casu'!$K$19:$O$19,1))-INDEX('07 Uspora casu'!$K$19:$O$19,MATCH(AE$52,'07 Uspora casu'!$K$19:$O$19,1)-1)))*AD61,(INDEX('07 Uspora casu'!$K28:$O28,MATCH(AE$52,'07 Uspora casu'!$K$19:$O$19,1))/INDEX('07 Uspora casu'!$K28:$O28,MATCH(AE$52,'07 Uspora casu'!$K$19:$O$19,1)+1))^(1/(INDEX('07 Uspora casu'!$K$19:$O$19,MATCH(AE$52,'07 Uspora casu'!$K$19:$O$19,1)+1)-INDEX('07 Uspora casu'!$K$19:$O$19,MATCH(AE$52,'07 Uspora casu'!$K$19:$O$19,1))))*AD61)))))</f>
        <v>2.2999280909100153E-2</v>
      </c>
      <c r="AF61" s="48">
        <f>IF($E61="",0,IF('07 Uspora casu'!$D$2="Jazdný čas",IFERROR(INDEX('07 Uspora casu'!$K28:$O28,MATCH(AF$52,'07 Uspora casu'!$K$19:$O$19,0))/60,IF(AF$52&lt;MIN('07 Uspora casu'!$K$19:$O$19),('07 Uspora casu'!$K28/'07 Uspora casu'!$L28)^(1/('07 Uspora casu'!$L$19-'07 Uspora casu'!$K$19))*AG61,IF(AF$52&gt;MAX('07 Uspora casu'!$K$19:$O$19),(INDEX('07 Uspora casu'!$K28:$O28,MATCH(AF$52,'07 Uspora casu'!$K$19:$O$19,1))/INDEX('07 Uspora casu'!$K28:$O28,MATCH(AF$52,'07 Uspora casu'!$K$19:$O$19,1)-1))^(1/(INDEX('07 Uspora casu'!$K$19:$O$19,MATCH(AF$52,'07 Uspora casu'!$K$19:$O$19,1))-INDEX('07 Uspora casu'!$K$19:$O$19,MATCH(AF$52,'07 Uspora casu'!$K$19:$O$19,1)-1)))*AE61,(INDEX('07 Uspora casu'!$K28:$O28,MATCH(AF$52,'07 Uspora casu'!$K$19:$O$19,1)+1)/INDEX('07 Uspora casu'!$K28:$O28,MATCH(AF$52,'07 Uspora casu'!$K$19:$O$19,1)))^(1/(INDEX('07 Uspora casu'!$K$19:$O$19,MATCH(AF$52,'07 Uspora casu'!$K$19:$O$19,1)+1)-INDEX('07 Uspora casu'!$K$19:$O$19,MATCH(AF$52,'07 Uspora casu'!$K$19:$O$19,1))))*AE61))),IFERROR($E61/INDEX('07 Uspora casu'!$K28:$O28,MATCH(AF$52,'07 Uspora casu'!$K$19:$O$19,0)),IF(AF$52&lt;MIN('07 Uspora casu'!$K$19:$O$19),('07 Uspora casu'!$L28/'07 Uspora casu'!$K28)^(1/('07 Uspora casu'!$L$19-'07 Uspora casu'!$K$19))*AG61,IF(AF$52&gt;MAX('07 Uspora casu'!$K$19:$O$19),(INDEX('07 Uspora casu'!$K28:$O28,MATCH(AF$52,'07 Uspora casu'!$K$19:$O$19,1)-1)/INDEX('07 Uspora casu'!$K28:$O28,MATCH(AF$52,'07 Uspora casu'!$K$19:$O$19,1)))^(1/(INDEX('07 Uspora casu'!$K$19:$O$19,MATCH(AF$52,'07 Uspora casu'!$K$19:$O$19,1))-INDEX('07 Uspora casu'!$K$19:$O$19,MATCH(AF$52,'07 Uspora casu'!$K$19:$O$19,1)-1)))*AE61,(INDEX('07 Uspora casu'!$K28:$O28,MATCH(AF$52,'07 Uspora casu'!$K$19:$O$19,1))/INDEX('07 Uspora casu'!$K28:$O28,MATCH(AF$52,'07 Uspora casu'!$K$19:$O$19,1)+1))^(1/(INDEX('07 Uspora casu'!$K$19:$O$19,MATCH(AF$52,'07 Uspora casu'!$K$19:$O$19,1)+1)-INDEX('07 Uspora casu'!$K$19:$O$19,MATCH(AF$52,'07 Uspora casu'!$K$19:$O$19,1))))*AE61)))))</f>
        <v>2.299898556564434E-2</v>
      </c>
      <c r="AG61" s="48">
        <f>IF($E61="",0,IF('07 Uspora casu'!$D$2="Jazdný čas",IFERROR(INDEX('07 Uspora casu'!$K28:$O28,MATCH(AG$52,'07 Uspora casu'!$K$19:$O$19,0))/60,IF(AG$52&lt;MIN('07 Uspora casu'!$K$19:$O$19),('07 Uspora casu'!$K28/'07 Uspora casu'!$L28)^(1/('07 Uspora casu'!$L$19-'07 Uspora casu'!$K$19))*AH61,IF(AG$52&gt;MAX('07 Uspora casu'!$K$19:$O$19),(INDEX('07 Uspora casu'!$K28:$O28,MATCH(AG$52,'07 Uspora casu'!$K$19:$O$19,1))/INDEX('07 Uspora casu'!$K28:$O28,MATCH(AG$52,'07 Uspora casu'!$K$19:$O$19,1)-1))^(1/(INDEX('07 Uspora casu'!$K$19:$O$19,MATCH(AG$52,'07 Uspora casu'!$K$19:$O$19,1))-INDEX('07 Uspora casu'!$K$19:$O$19,MATCH(AG$52,'07 Uspora casu'!$K$19:$O$19,1)-1)))*AF61,(INDEX('07 Uspora casu'!$K28:$O28,MATCH(AG$52,'07 Uspora casu'!$K$19:$O$19,1)+1)/INDEX('07 Uspora casu'!$K28:$O28,MATCH(AG$52,'07 Uspora casu'!$K$19:$O$19,1)))^(1/(INDEX('07 Uspora casu'!$K$19:$O$19,MATCH(AG$52,'07 Uspora casu'!$K$19:$O$19,1)+1)-INDEX('07 Uspora casu'!$K$19:$O$19,MATCH(AG$52,'07 Uspora casu'!$K$19:$O$19,1))))*AF61))),IFERROR($E61/INDEX('07 Uspora casu'!$K28:$O28,MATCH(AG$52,'07 Uspora casu'!$K$19:$O$19,0)),IF(AG$52&lt;MIN('07 Uspora casu'!$K$19:$O$19),('07 Uspora casu'!$L28/'07 Uspora casu'!$K28)^(1/('07 Uspora casu'!$L$19-'07 Uspora casu'!$K$19))*AH61,IF(AG$52&gt;MAX('07 Uspora casu'!$K$19:$O$19),(INDEX('07 Uspora casu'!$K28:$O28,MATCH(AG$52,'07 Uspora casu'!$K$19:$O$19,1)-1)/INDEX('07 Uspora casu'!$K28:$O28,MATCH(AG$52,'07 Uspora casu'!$K$19:$O$19,1)))^(1/(INDEX('07 Uspora casu'!$K$19:$O$19,MATCH(AG$52,'07 Uspora casu'!$K$19:$O$19,1))-INDEX('07 Uspora casu'!$K$19:$O$19,MATCH(AG$52,'07 Uspora casu'!$K$19:$O$19,1)-1)))*AF61,(INDEX('07 Uspora casu'!$K28:$O28,MATCH(AG$52,'07 Uspora casu'!$K$19:$O$19,1))/INDEX('07 Uspora casu'!$K28:$O28,MATCH(AG$52,'07 Uspora casu'!$K$19:$O$19,1)+1))^(1/(INDEX('07 Uspora casu'!$K$19:$O$19,MATCH(AG$52,'07 Uspora casu'!$K$19:$O$19,1)+1)-INDEX('07 Uspora casu'!$K$19:$O$19,MATCH(AG$52,'07 Uspora casu'!$K$19:$O$19,1))))*AF61)))))</f>
        <v>2.299869022598116E-2</v>
      </c>
      <c r="AH61" s="48">
        <f>IF($E61="",0,IF('07 Uspora casu'!$D$2="Jazdný čas",IFERROR(INDEX('07 Uspora casu'!$K28:$O28,MATCH(AH$52,'07 Uspora casu'!$K$19:$O$19,0))/60,IF(AH$52&lt;MIN('07 Uspora casu'!$K$19:$O$19),('07 Uspora casu'!$K28/'07 Uspora casu'!$L28)^(1/('07 Uspora casu'!$L$19-'07 Uspora casu'!$K$19))*AI61,IF(AH$52&gt;MAX('07 Uspora casu'!$K$19:$O$19),(INDEX('07 Uspora casu'!$K28:$O28,MATCH(AH$52,'07 Uspora casu'!$K$19:$O$19,1))/INDEX('07 Uspora casu'!$K28:$O28,MATCH(AH$52,'07 Uspora casu'!$K$19:$O$19,1)-1))^(1/(INDEX('07 Uspora casu'!$K$19:$O$19,MATCH(AH$52,'07 Uspora casu'!$K$19:$O$19,1))-INDEX('07 Uspora casu'!$K$19:$O$19,MATCH(AH$52,'07 Uspora casu'!$K$19:$O$19,1)-1)))*AG61,(INDEX('07 Uspora casu'!$K28:$O28,MATCH(AH$52,'07 Uspora casu'!$K$19:$O$19,1)+1)/INDEX('07 Uspora casu'!$K28:$O28,MATCH(AH$52,'07 Uspora casu'!$K$19:$O$19,1)))^(1/(INDEX('07 Uspora casu'!$K$19:$O$19,MATCH(AH$52,'07 Uspora casu'!$K$19:$O$19,1)+1)-INDEX('07 Uspora casu'!$K$19:$O$19,MATCH(AH$52,'07 Uspora casu'!$K$19:$O$19,1))))*AG61))),IFERROR($E61/INDEX('07 Uspora casu'!$K28:$O28,MATCH(AH$52,'07 Uspora casu'!$K$19:$O$19,0)),IF(AH$52&lt;MIN('07 Uspora casu'!$K$19:$O$19),('07 Uspora casu'!$L28/'07 Uspora casu'!$K28)^(1/('07 Uspora casu'!$L$19-'07 Uspora casu'!$K$19))*AI61,IF(AH$52&gt;MAX('07 Uspora casu'!$K$19:$O$19),(INDEX('07 Uspora casu'!$K28:$O28,MATCH(AH$52,'07 Uspora casu'!$K$19:$O$19,1)-1)/INDEX('07 Uspora casu'!$K28:$O28,MATCH(AH$52,'07 Uspora casu'!$K$19:$O$19,1)))^(1/(INDEX('07 Uspora casu'!$K$19:$O$19,MATCH(AH$52,'07 Uspora casu'!$K$19:$O$19,1))-INDEX('07 Uspora casu'!$K$19:$O$19,MATCH(AH$52,'07 Uspora casu'!$K$19:$O$19,1)-1)))*AG61,(INDEX('07 Uspora casu'!$K28:$O28,MATCH(AH$52,'07 Uspora casu'!$K$19:$O$19,1))/INDEX('07 Uspora casu'!$K28:$O28,MATCH(AH$52,'07 Uspora casu'!$K$19:$O$19,1)+1))^(1/(INDEX('07 Uspora casu'!$K$19:$O$19,MATCH(AH$52,'07 Uspora casu'!$K$19:$O$19,1)+1)-INDEX('07 Uspora casu'!$K$19:$O$19,MATCH(AH$52,'07 Uspora casu'!$K$19:$O$19,1))))*AG61)))))</f>
        <v>2.299839489011056E-2</v>
      </c>
      <c r="AI61" s="48">
        <f>IF($E61="",0,IF('07 Uspora casu'!$D$2="Jazdný čas",IFERROR(INDEX('07 Uspora casu'!$K28:$O28,MATCH(AI$52,'07 Uspora casu'!$K$19:$O$19,0))/60,IF(AI$52&lt;MIN('07 Uspora casu'!$K$19:$O$19),('07 Uspora casu'!$K28/'07 Uspora casu'!$L28)^(1/('07 Uspora casu'!$L$19-'07 Uspora casu'!$K$19))*AJ61,IF(AI$52&gt;MAX('07 Uspora casu'!$K$19:$O$19),(INDEX('07 Uspora casu'!$K28:$O28,MATCH(AI$52,'07 Uspora casu'!$K$19:$O$19,1))/INDEX('07 Uspora casu'!$K28:$O28,MATCH(AI$52,'07 Uspora casu'!$K$19:$O$19,1)-1))^(1/(INDEX('07 Uspora casu'!$K$19:$O$19,MATCH(AI$52,'07 Uspora casu'!$K$19:$O$19,1))-INDEX('07 Uspora casu'!$K$19:$O$19,MATCH(AI$52,'07 Uspora casu'!$K$19:$O$19,1)-1)))*AH61,(INDEX('07 Uspora casu'!$K28:$O28,MATCH(AI$52,'07 Uspora casu'!$K$19:$O$19,1)+1)/INDEX('07 Uspora casu'!$K28:$O28,MATCH(AI$52,'07 Uspora casu'!$K$19:$O$19,1)))^(1/(INDEX('07 Uspora casu'!$K$19:$O$19,MATCH(AI$52,'07 Uspora casu'!$K$19:$O$19,1)+1)-INDEX('07 Uspora casu'!$K$19:$O$19,MATCH(AI$52,'07 Uspora casu'!$K$19:$O$19,1))))*AH61))),IFERROR($E61/INDEX('07 Uspora casu'!$K28:$O28,MATCH(AI$52,'07 Uspora casu'!$K$19:$O$19,0)),IF(AI$52&lt;MIN('07 Uspora casu'!$K$19:$O$19),('07 Uspora casu'!$L28/'07 Uspora casu'!$K28)^(1/('07 Uspora casu'!$L$19-'07 Uspora casu'!$K$19))*AJ61,IF(AI$52&gt;MAX('07 Uspora casu'!$K$19:$O$19),(INDEX('07 Uspora casu'!$K28:$O28,MATCH(AI$52,'07 Uspora casu'!$K$19:$O$19,1)-1)/INDEX('07 Uspora casu'!$K28:$O28,MATCH(AI$52,'07 Uspora casu'!$K$19:$O$19,1)))^(1/(INDEX('07 Uspora casu'!$K$19:$O$19,MATCH(AI$52,'07 Uspora casu'!$K$19:$O$19,1))-INDEX('07 Uspora casu'!$K$19:$O$19,MATCH(AI$52,'07 Uspora casu'!$K$19:$O$19,1)-1)))*AH61,(INDEX('07 Uspora casu'!$K28:$O28,MATCH(AI$52,'07 Uspora casu'!$K$19:$O$19,1))/INDEX('07 Uspora casu'!$K28:$O28,MATCH(AI$52,'07 Uspora casu'!$K$19:$O$19,1)+1))^(1/(INDEX('07 Uspora casu'!$K$19:$O$19,MATCH(AI$52,'07 Uspora casu'!$K$19:$O$19,1)+1)-INDEX('07 Uspora casu'!$K$19:$O$19,MATCH(AI$52,'07 Uspora casu'!$K$19:$O$19,1))))*AH61)))))</f>
        <v>2.2998099558032493E-2</v>
      </c>
      <c r="AJ61" s="48">
        <f>IF($E61="",0,IF('07 Uspora casu'!$D$2="Jazdný čas",IFERROR(INDEX('07 Uspora casu'!$K28:$O28,MATCH(AJ$52,'07 Uspora casu'!$K$19:$O$19,0))/60,IF(AJ$52&lt;MIN('07 Uspora casu'!$K$19:$O$19),('07 Uspora casu'!$K28/'07 Uspora casu'!$L28)^(1/('07 Uspora casu'!$L$19-'07 Uspora casu'!$K$19))*AK61,IF(AJ$52&gt;MAX('07 Uspora casu'!$K$19:$O$19),(INDEX('07 Uspora casu'!$K28:$O28,MATCH(AJ$52,'07 Uspora casu'!$K$19:$O$19,1))/INDEX('07 Uspora casu'!$K28:$O28,MATCH(AJ$52,'07 Uspora casu'!$K$19:$O$19,1)-1))^(1/(INDEX('07 Uspora casu'!$K$19:$O$19,MATCH(AJ$52,'07 Uspora casu'!$K$19:$O$19,1))-INDEX('07 Uspora casu'!$K$19:$O$19,MATCH(AJ$52,'07 Uspora casu'!$K$19:$O$19,1)-1)))*AI61,(INDEX('07 Uspora casu'!$K28:$O28,MATCH(AJ$52,'07 Uspora casu'!$K$19:$O$19,1)+1)/INDEX('07 Uspora casu'!$K28:$O28,MATCH(AJ$52,'07 Uspora casu'!$K$19:$O$19,1)))^(1/(INDEX('07 Uspora casu'!$K$19:$O$19,MATCH(AJ$52,'07 Uspora casu'!$K$19:$O$19,1)+1)-INDEX('07 Uspora casu'!$K$19:$O$19,MATCH(AJ$52,'07 Uspora casu'!$K$19:$O$19,1))))*AI61))),IFERROR($E61/INDEX('07 Uspora casu'!$K28:$O28,MATCH(AJ$52,'07 Uspora casu'!$K$19:$O$19,0)),IF(AJ$52&lt;MIN('07 Uspora casu'!$K$19:$O$19),('07 Uspora casu'!$L28/'07 Uspora casu'!$K28)^(1/('07 Uspora casu'!$L$19-'07 Uspora casu'!$K$19))*AK61,IF(AJ$52&gt;MAX('07 Uspora casu'!$K$19:$O$19),(INDEX('07 Uspora casu'!$K28:$O28,MATCH(AJ$52,'07 Uspora casu'!$K$19:$O$19,1)-1)/INDEX('07 Uspora casu'!$K28:$O28,MATCH(AJ$52,'07 Uspora casu'!$K$19:$O$19,1)))^(1/(INDEX('07 Uspora casu'!$K$19:$O$19,MATCH(AJ$52,'07 Uspora casu'!$K$19:$O$19,1))-INDEX('07 Uspora casu'!$K$19:$O$19,MATCH(AJ$52,'07 Uspora casu'!$K$19:$O$19,1)-1)))*AI61,(INDEX('07 Uspora casu'!$K28:$O28,MATCH(AJ$52,'07 Uspora casu'!$K$19:$O$19,1))/INDEX('07 Uspora casu'!$K28:$O28,MATCH(AJ$52,'07 Uspora casu'!$K$19:$O$19,1)+1))^(1/(INDEX('07 Uspora casu'!$K$19:$O$19,MATCH(AJ$52,'07 Uspora casu'!$K$19:$O$19,1)+1)-INDEX('07 Uspora casu'!$K$19:$O$19,MATCH(AJ$52,'07 Uspora casu'!$K$19:$O$19,1))))*AI61)))))</f>
        <v>2.2997804229746909E-2</v>
      </c>
      <c r="AK61" s="48">
        <f>IF($E61="",0,IF('07 Uspora casu'!$D$2="Jazdný čas",IFERROR(INDEX('07 Uspora casu'!$K28:$O28,MATCH(AK$52,'07 Uspora casu'!$K$19:$O$19,0))/60,IF(AK$52&lt;MIN('07 Uspora casu'!$K$19:$O$19),('07 Uspora casu'!$K28/'07 Uspora casu'!$L28)^(1/('07 Uspora casu'!$L$19-'07 Uspora casu'!$K$19))*AL61,IF(AK$52&gt;MAX('07 Uspora casu'!$K$19:$O$19),(INDEX('07 Uspora casu'!$K28:$O28,MATCH(AK$52,'07 Uspora casu'!$K$19:$O$19,1))/INDEX('07 Uspora casu'!$K28:$O28,MATCH(AK$52,'07 Uspora casu'!$K$19:$O$19,1)-1))^(1/(INDEX('07 Uspora casu'!$K$19:$O$19,MATCH(AK$52,'07 Uspora casu'!$K$19:$O$19,1))-INDEX('07 Uspora casu'!$K$19:$O$19,MATCH(AK$52,'07 Uspora casu'!$K$19:$O$19,1)-1)))*AJ61,(INDEX('07 Uspora casu'!$K28:$O28,MATCH(AK$52,'07 Uspora casu'!$K$19:$O$19,1)+1)/INDEX('07 Uspora casu'!$K28:$O28,MATCH(AK$52,'07 Uspora casu'!$K$19:$O$19,1)))^(1/(INDEX('07 Uspora casu'!$K$19:$O$19,MATCH(AK$52,'07 Uspora casu'!$K$19:$O$19,1)+1)-INDEX('07 Uspora casu'!$K$19:$O$19,MATCH(AK$52,'07 Uspora casu'!$K$19:$O$19,1))))*AJ61))),IFERROR($E61/INDEX('07 Uspora casu'!$K28:$O28,MATCH(AK$52,'07 Uspora casu'!$K$19:$O$19,0)),IF(AK$52&lt;MIN('07 Uspora casu'!$K$19:$O$19),('07 Uspora casu'!$L28/'07 Uspora casu'!$K28)^(1/('07 Uspora casu'!$L$19-'07 Uspora casu'!$K$19))*AL61,IF(AK$52&gt;MAX('07 Uspora casu'!$K$19:$O$19),(INDEX('07 Uspora casu'!$K28:$O28,MATCH(AK$52,'07 Uspora casu'!$K$19:$O$19,1)-1)/INDEX('07 Uspora casu'!$K28:$O28,MATCH(AK$52,'07 Uspora casu'!$K$19:$O$19,1)))^(1/(INDEX('07 Uspora casu'!$K$19:$O$19,MATCH(AK$52,'07 Uspora casu'!$K$19:$O$19,1))-INDEX('07 Uspora casu'!$K$19:$O$19,MATCH(AK$52,'07 Uspora casu'!$K$19:$O$19,1)-1)))*AJ61,(INDEX('07 Uspora casu'!$K28:$O28,MATCH(AK$52,'07 Uspora casu'!$K$19:$O$19,1))/INDEX('07 Uspora casu'!$K28:$O28,MATCH(AK$52,'07 Uspora casu'!$K$19:$O$19,1)+1))^(1/(INDEX('07 Uspora casu'!$K$19:$O$19,MATCH(AK$52,'07 Uspora casu'!$K$19:$O$19,1)+1)-INDEX('07 Uspora casu'!$K$19:$O$19,MATCH(AK$52,'07 Uspora casu'!$K$19:$O$19,1))))*AJ61)))))</f>
        <v>2.2997508905253761E-2</v>
      </c>
      <c r="AL61" s="48">
        <f>IF($E61="",0,IF('07 Uspora casu'!$D$2="Jazdný čas",IFERROR(INDEX('07 Uspora casu'!$K28:$O28,MATCH(AL$52,'07 Uspora casu'!$K$19:$O$19,0))/60,IF(AL$52&lt;MIN('07 Uspora casu'!$K$19:$O$19),('07 Uspora casu'!$K28/'07 Uspora casu'!$L28)^(1/('07 Uspora casu'!$L$19-'07 Uspora casu'!$K$19))*AM61,IF(AL$52&gt;MAX('07 Uspora casu'!$K$19:$O$19),(INDEX('07 Uspora casu'!$K28:$O28,MATCH(AL$52,'07 Uspora casu'!$K$19:$O$19,1))/INDEX('07 Uspora casu'!$K28:$O28,MATCH(AL$52,'07 Uspora casu'!$K$19:$O$19,1)-1))^(1/(INDEX('07 Uspora casu'!$K$19:$O$19,MATCH(AL$52,'07 Uspora casu'!$K$19:$O$19,1))-INDEX('07 Uspora casu'!$K$19:$O$19,MATCH(AL$52,'07 Uspora casu'!$K$19:$O$19,1)-1)))*AK61,(INDEX('07 Uspora casu'!$K28:$O28,MATCH(AL$52,'07 Uspora casu'!$K$19:$O$19,1)+1)/INDEX('07 Uspora casu'!$K28:$O28,MATCH(AL$52,'07 Uspora casu'!$K$19:$O$19,1)))^(1/(INDEX('07 Uspora casu'!$K$19:$O$19,MATCH(AL$52,'07 Uspora casu'!$K$19:$O$19,1)+1)-INDEX('07 Uspora casu'!$K$19:$O$19,MATCH(AL$52,'07 Uspora casu'!$K$19:$O$19,1))))*AK61))),IFERROR($E61/INDEX('07 Uspora casu'!$K28:$O28,MATCH(AL$52,'07 Uspora casu'!$K$19:$O$19,0)),IF(AL$52&lt;MIN('07 Uspora casu'!$K$19:$O$19),('07 Uspora casu'!$L28/'07 Uspora casu'!$K28)^(1/('07 Uspora casu'!$L$19-'07 Uspora casu'!$K$19))*AM61,IF(AL$52&gt;MAX('07 Uspora casu'!$K$19:$O$19),(INDEX('07 Uspora casu'!$K28:$O28,MATCH(AL$52,'07 Uspora casu'!$K$19:$O$19,1)-1)/INDEX('07 Uspora casu'!$K28:$O28,MATCH(AL$52,'07 Uspora casu'!$K$19:$O$19,1)))^(1/(INDEX('07 Uspora casu'!$K$19:$O$19,MATCH(AL$52,'07 Uspora casu'!$K$19:$O$19,1))-INDEX('07 Uspora casu'!$K$19:$O$19,MATCH(AL$52,'07 Uspora casu'!$K$19:$O$19,1)-1)))*AK61,(INDEX('07 Uspora casu'!$K28:$O28,MATCH(AL$52,'07 Uspora casu'!$K$19:$O$19,1))/INDEX('07 Uspora casu'!$K28:$O28,MATCH(AL$52,'07 Uspora casu'!$K$19:$O$19,1)+1))^(1/(INDEX('07 Uspora casu'!$K$19:$O$19,MATCH(AL$52,'07 Uspora casu'!$K$19:$O$19,1)+1)-INDEX('07 Uspora casu'!$K$19:$O$19,MATCH(AL$52,'07 Uspora casu'!$K$19:$O$19,1))))*AK61)))))</f>
        <v>2.2997213584552995E-2</v>
      </c>
      <c r="AM61" s="48">
        <f>IF($E61="",0,IF('07 Uspora casu'!$D$2="Jazdný čas",IFERROR(INDEX('07 Uspora casu'!$K28:$O28,MATCH(AM$52,'07 Uspora casu'!$K$19:$O$19,0))/60,IF(AM$52&lt;MIN('07 Uspora casu'!$K$19:$O$19),('07 Uspora casu'!$K28/'07 Uspora casu'!$L28)^(1/('07 Uspora casu'!$L$19-'07 Uspora casu'!$K$19))*AN61,IF(AM$52&gt;MAX('07 Uspora casu'!$K$19:$O$19),(INDEX('07 Uspora casu'!$K28:$O28,MATCH(AM$52,'07 Uspora casu'!$K$19:$O$19,1))/INDEX('07 Uspora casu'!$K28:$O28,MATCH(AM$52,'07 Uspora casu'!$K$19:$O$19,1)-1))^(1/(INDEX('07 Uspora casu'!$K$19:$O$19,MATCH(AM$52,'07 Uspora casu'!$K$19:$O$19,1))-INDEX('07 Uspora casu'!$K$19:$O$19,MATCH(AM$52,'07 Uspora casu'!$K$19:$O$19,1)-1)))*AL61,(INDEX('07 Uspora casu'!$K28:$O28,MATCH(AM$52,'07 Uspora casu'!$K$19:$O$19,1)+1)/INDEX('07 Uspora casu'!$K28:$O28,MATCH(AM$52,'07 Uspora casu'!$K$19:$O$19,1)))^(1/(INDEX('07 Uspora casu'!$K$19:$O$19,MATCH(AM$52,'07 Uspora casu'!$K$19:$O$19,1)+1)-INDEX('07 Uspora casu'!$K$19:$O$19,MATCH(AM$52,'07 Uspora casu'!$K$19:$O$19,1))))*AL61))),IFERROR($E61/INDEX('07 Uspora casu'!$K28:$O28,MATCH(AM$52,'07 Uspora casu'!$K$19:$O$19,0)),IF(AM$52&lt;MIN('07 Uspora casu'!$K$19:$O$19),('07 Uspora casu'!$L28/'07 Uspora casu'!$K28)^(1/('07 Uspora casu'!$L$19-'07 Uspora casu'!$K$19))*AN61,IF(AM$52&gt;MAX('07 Uspora casu'!$K$19:$O$19),(INDEX('07 Uspora casu'!$K28:$O28,MATCH(AM$52,'07 Uspora casu'!$K$19:$O$19,1)-1)/INDEX('07 Uspora casu'!$K28:$O28,MATCH(AM$52,'07 Uspora casu'!$K$19:$O$19,1)))^(1/(INDEX('07 Uspora casu'!$K$19:$O$19,MATCH(AM$52,'07 Uspora casu'!$K$19:$O$19,1))-INDEX('07 Uspora casu'!$K$19:$O$19,MATCH(AM$52,'07 Uspora casu'!$K$19:$O$19,1)-1)))*AL61,(INDEX('07 Uspora casu'!$K28:$O28,MATCH(AM$52,'07 Uspora casu'!$K$19:$O$19,1))/INDEX('07 Uspora casu'!$K28:$O28,MATCH(AM$52,'07 Uspora casu'!$K$19:$O$19,1)+1))^(1/(INDEX('07 Uspora casu'!$K$19:$O$19,MATCH(AM$52,'07 Uspora casu'!$K$19:$O$19,1)+1)-INDEX('07 Uspora casu'!$K$19:$O$19,MATCH(AM$52,'07 Uspora casu'!$K$19:$O$19,1))))*AL61)))))</f>
        <v>2.2996918267644568E-2</v>
      </c>
      <c r="AN61" s="48">
        <f>IF($E61="",0,IF('07 Uspora casu'!$D$2="Jazdný čas",IFERROR(INDEX('07 Uspora casu'!$K28:$O28,MATCH(AN$52,'07 Uspora casu'!$K$19:$O$19,0))/60,IF(AN$52&lt;MIN('07 Uspora casu'!$K$19:$O$19),('07 Uspora casu'!$K28/'07 Uspora casu'!$L28)^(1/('07 Uspora casu'!$L$19-'07 Uspora casu'!$K$19))*AO61,IF(AN$52&gt;MAX('07 Uspora casu'!$K$19:$O$19),(INDEX('07 Uspora casu'!$K28:$O28,MATCH(AN$52,'07 Uspora casu'!$K$19:$O$19,1))/INDEX('07 Uspora casu'!$K28:$O28,MATCH(AN$52,'07 Uspora casu'!$K$19:$O$19,1)-1))^(1/(INDEX('07 Uspora casu'!$K$19:$O$19,MATCH(AN$52,'07 Uspora casu'!$K$19:$O$19,1))-INDEX('07 Uspora casu'!$K$19:$O$19,MATCH(AN$52,'07 Uspora casu'!$K$19:$O$19,1)-1)))*AM61,(INDEX('07 Uspora casu'!$K28:$O28,MATCH(AN$52,'07 Uspora casu'!$K$19:$O$19,1)+1)/INDEX('07 Uspora casu'!$K28:$O28,MATCH(AN$52,'07 Uspora casu'!$K$19:$O$19,1)))^(1/(INDEX('07 Uspora casu'!$K$19:$O$19,MATCH(AN$52,'07 Uspora casu'!$K$19:$O$19,1)+1)-INDEX('07 Uspora casu'!$K$19:$O$19,MATCH(AN$52,'07 Uspora casu'!$K$19:$O$19,1))))*AM61))),IFERROR($E61/INDEX('07 Uspora casu'!$K28:$O28,MATCH(AN$52,'07 Uspora casu'!$K$19:$O$19,0)),IF(AN$52&lt;MIN('07 Uspora casu'!$K$19:$O$19),('07 Uspora casu'!$L28/'07 Uspora casu'!$K28)^(1/('07 Uspora casu'!$L$19-'07 Uspora casu'!$K$19))*AO61,IF(AN$52&gt;MAX('07 Uspora casu'!$K$19:$O$19),(INDEX('07 Uspora casu'!$K28:$O28,MATCH(AN$52,'07 Uspora casu'!$K$19:$O$19,1)-1)/INDEX('07 Uspora casu'!$K28:$O28,MATCH(AN$52,'07 Uspora casu'!$K$19:$O$19,1)))^(1/(INDEX('07 Uspora casu'!$K$19:$O$19,MATCH(AN$52,'07 Uspora casu'!$K$19:$O$19,1))-INDEX('07 Uspora casu'!$K$19:$O$19,MATCH(AN$52,'07 Uspora casu'!$K$19:$O$19,1)-1)))*AM61,(INDEX('07 Uspora casu'!$K28:$O28,MATCH(AN$52,'07 Uspora casu'!$K$19:$O$19,1))/INDEX('07 Uspora casu'!$K28:$O28,MATCH(AN$52,'07 Uspora casu'!$K$19:$O$19,1)+1))^(1/(INDEX('07 Uspora casu'!$K$19:$O$19,MATCH(AN$52,'07 Uspora casu'!$K$19:$O$19,1)+1)-INDEX('07 Uspora casu'!$K$19:$O$19,MATCH(AN$52,'07 Uspora casu'!$K$19:$O$19,1))))*AM61)))))</f>
        <v>2.299662295452843E-2</v>
      </c>
      <c r="AO61" s="48">
        <f>IF($E61="",0,IF('07 Uspora casu'!$D$2="Jazdný čas",IFERROR(INDEX('07 Uspora casu'!$K28:$O28,MATCH(AO$52,'07 Uspora casu'!$K$19:$O$19,0))/60,IF(AO$52&lt;MIN('07 Uspora casu'!$K$19:$O$19),('07 Uspora casu'!$K28/'07 Uspora casu'!$L28)^(1/('07 Uspora casu'!$L$19-'07 Uspora casu'!$K$19))*AP61,IF(AO$52&gt;MAX('07 Uspora casu'!$K$19:$O$19),(INDEX('07 Uspora casu'!$K28:$O28,MATCH(AO$52,'07 Uspora casu'!$K$19:$O$19,1))/INDEX('07 Uspora casu'!$K28:$O28,MATCH(AO$52,'07 Uspora casu'!$K$19:$O$19,1)-1))^(1/(INDEX('07 Uspora casu'!$K$19:$O$19,MATCH(AO$52,'07 Uspora casu'!$K$19:$O$19,1))-INDEX('07 Uspora casu'!$K$19:$O$19,MATCH(AO$52,'07 Uspora casu'!$K$19:$O$19,1)-1)))*AN61,(INDEX('07 Uspora casu'!$K28:$O28,MATCH(AO$52,'07 Uspora casu'!$K$19:$O$19,1)+1)/INDEX('07 Uspora casu'!$K28:$O28,MATCH(AO$52,'07 Uspora casu'!$K$19:$O$19,1)))^(1/(INDEX('07 Uspora casu'!$K$19:$O$19,MATCH(AO$52,'07 Uspora casu'!$K$19:$O$19,1)+1)-INDEX('07 Uspora casu'!$K$19:$O$19,MATCH(AO$52,'07 Uspora casu'!$K$19:$O$19,1))))*AN61))),IFERROR($E61/INDEX('07 Uspora casu'!$K28:$O28,MATCH(AO$52,'07 Uspora casu'!$K$19:$O$19,0)),IF(AO$52&lt;MIN('07 Uspora casu'!$K$19:$O$19),('07 Uspora casu'!$L28/'07 Uspora casu'!$K28)^(1/('07 Uspora casu'!$L$19-'07 Uspora casu'!$K$19))*AP61,IF(AO$52&gt;MAX('07 Uspora casu'!$K$19:$O$19),(INDEX('07 Uspora casu'!$K28:$O28,MATCH(AO$52,'07 Uspora casu'!$K$19:$O$19,1)-1)/INDEX('07 Uspora casu'!$K28:$O28,MATCH(AO$52,'07 Uspora casu'!$K$19:$O$19,1)))^(1/(INDEX('07 Uspora casu'!$K$19:$O$19,MATCH(AO$52,'07 Uspora casu'!$K$19:$O$19,1))-INDEX('07 Uspora casu'!$K$19:$O$19,MATCH(AO$52,'07 Uspora casu'!$K$19:$O$19,1)-1)))*AN61,(INDEX('07 Uspora casu'!$K28:$O28,MATCH(AO$52,'07 Uspora casu'!$K$19:$O$19,1))/INDEX('07 Uspora casu'!$K28:$O28,MATCH(AO$52,'07 Uspora casu'!$K$19:$O$19,1)+1))^(1/(INDEX('07 Uspora casu'!$K$19:$O$19,MATCH(AO$52,'07 Uspora casu'!$K$19:$O$19,1)+1)-INDEX('07 Uspora casu'!$K$19:$O$19,MATCH(AO$52,'07 Uspora casu'!$K$19:$O$19,1))))*AN61)))))</f>
        <v>2.2996327645204533E-2</v>
      </c>
      <c r="AP61" s="48">
        <f>IF($E61="",0,IF('07 Uspora casu'!$D$2="Jazdný čas",IFERROR(INDEX('07 Uspora casu'!$K28:$O28,MATCH(AP$52,'07 Uspora casu'!$K$19:$O$19,0))/60,IF(AP$52&lt;MIN('07 Uspora casu'!$K$19:$O$19),('07 Uspora casu'!$K28/'07 Uspora casu'!$L28)^(1/('07 Uspora casu'!$L$19-'07 Uspora casu'!$K$19))*AQ61,IF(AP$52&gt;MAX('07 Uspora casu'!$K$19:$O$19),(INDEX('07 Uspora casu'!$K28:$O28,MATCH(AP$52,'07 Uspora casu'!$K$19:$O$19,1))/INDEX('07 Uspora casu'!$K28:$O28,MATCH(AP$52,'07 Uspora casu'!$K$19:$O$19,1)-1))^(1/(INDEX('07 Uspora casu'!$K$19:$O$19,MATCH(AP$52,'07 Uspora casu'!$K$19:$O$19,1))-INDEX('07 Uspora casu'!$K$19:$O$19,MATCH(AP$52,'07 Uspora casu'!$K$19:$O$19,1)-1)))*AO61,(INDEX('07 Uspora casu'!$K28:$O28,MATCH(AP$52,'07 Uspora casu'!$K$19:$O$19,1)+1)/INDEX('07 Uspora casu'!$K28:$O28,MATCH(AP$52,'07 Uspora casu'!$K$19:$O$19,1)))^(1/(INDEX('07 Uspora casu'!$K$19:$O$19,MATCH(AP$52,'07 Uspora casu'!$K$19:$O$19,1)+1)-INDEX('07 Uspora casu'!$K$19:$O$19,MATCH(AP$52,'07 Uspora casu'!$K$19:$O$19,1))))*AO61))),IFERROR($E61/INDEX('07 Uspora casu'!$K28:$O28,MATCH(AP$52,'07 Uspora casu'!$K$19:$O$19,0)),IF(AP$52&lt;MIN('07 Uspora casu'!$K$19:$O$19),('07 Uspora casu'!$L28/'07 Uspora casu'!$K28)^(1/('07 Uspora casu'!$L$19-'07 Uspora casu'!$K$19))*AQ61,IF(AP$52&gt;MAX('07 Uspora casu'!$K$19:$O$19),(INDEX('07 Uspora casu'!$K28:$O28,MATCH(AP$52,'07 Uspora casu'!$K$19:$O$19,1)-1)/INDEX('07 Uspora casu'!$K28:$O28,MATCH(AP$52,'07 Uspora casu'!$K$19:$O$19,1)))^(1/(INDEX('07 Uspora casu'!$K$19:$O$19,MATCH(AP$52,'07 Uspora casu'!$K$19:$O$19,1))-INDEX('07 Uspora casu'!$K$19:$O$19,MATCH(AP$52,'07 Uspora casu'!$K$19:$O$19,1)-1)))*AO61,(INDEX('07 Uspora casu'!$K28:$O28,MATCH(AP$52,'07 Uspora casu'!$K$19:$O$19,1))/INDEX('07 Uspora casu'!$K28:$O28,MATCH(AP$52,'07 Uspora casu'!$K$19:$O$19,1)+1))^(1/(INDEX('07 Uspora casu'!$K$19:$O$19,MATCH(AP$52,'07 Uspora casu'!$K$19:$O$19,1)+1)-INDEX('07 Uspora casu'!$K$19:$O$19,MATCH(AP$52,'07 Uspora casu'!$K$19:$O$19,1))))*AO61)))))</f>
        <v>2.2996032339672828E-2</v>
      </c>
      <c r="AQ61" s="48">
        <f>IF($E61="",0,IF('07 Uspora casu'!$D$2="Jazdný čas",IFERROR(INDEX('07 Uspora casu'!$K28:$O28,MATCH(AQ$52,'07 Uspora casu'!$K$19:$O$19,0))/60,IF(AQ$52&lt;MIN('07 Uspora casu'!$K$19:$O$19),('07 Uspora casu'!$K28/'07 Uspora casu'!$L28)^(1/('07 Uspora casu'!$L$19-'07 Uspora casu'!$K$19))*AR61,IF(AQ$52&gt;MAX('07 Uspora casu'!$K$19:$O$19),(INDEX('07 Uspora casu'!$K28:$O28,MATCH(AQ$52,'07 Uspora casu'!$K$19:$O$19,1))/INDEX('07 Uspora casu'!$K28:$O28,MATCH(AQ$52,'07 Uspora casu'!$K$19:$O$19,1)-1))^(1/(INDEX('07 Uspora casu'!$K$19:$O$19,MATCH(AQ$52,'07 Uspora casu'!$K$19:$O$19,1))-INDEX('07 Uspora casu'!$K$19:$O$19,MATCH(AQ$52,'07 Uspora casu'!$K$19:$O$19,1)-1)))*AP61,(INDEX('07 Uspora casu'!$K28:$O28,MATCH(AQ$52,'07 Uspora casu'!$K$19:$O$19,1)+1)/INDEX('07 Uspora casu'!$K28:$O28,MATCH(AQ$52,'07 Uspora casu'!$K$19:$O$19,1)))^(1/(INDEX('07 Uspora casu'!$K$19:$O$19,MATCH(AQ$52,'07 Uspora casu'!$K$19:$O$19,1)+1)-INDEX('07 Uspora casu'!$K$19:$O$19,MATCH(AQ$52,'07 Uspora casu'!$K$19:$O$19,1))))*AP61))),IFERROR($E61/INDEX('07 Uspora casu'!$K28:$O28,MATCH(AQ$52,'07 Uspora casu'!$K$19:$O$19,0)),IF(AQ$52&lt;MIN('07 Uspora casu'!$K$19:$O$19),('07 Uspora casu'!$L28/'07 Uspora casu'!$K28)^(1/('07 Uspora casu'!$L$19-'07 Uspora casu'!$K$19))*AR61,IF(AQ$52&gt;MAX('07 Uspora casu'!$K$19:$O$19),(INDEX('07 Uspora casu'!$K28:$O28,MATCH(AQ$52,'07 Uspora casu'!$K$19:$O$19,1)-1)/INDEX('07 Uspora casu'!$K28:$O28,MATCH(AQ$52,'07 Uspora casu'!$K$19:$O$19,1)))^(1/(INDEX('07 Uspora casu'!$K$19:$O$19,MATCH(AQ$52,'07 Uspora casu'!$K$19:$O$19,1))-INDEX('07 Uspora casu'!$K$19:$O$19,MATCH(AQ$52,'07 Uspora casu'!$K$19:$O$19,1)-1)))*AP61,(INDEX('07 Uspora casu'!$K28:$O28,MATCH(AQ$52,'07 Uspora casu'!$K$19:$O$19,1))/INDEX('07 Uspora casu'!$K28:$O28,MATCH(AQ$52,'07 Uspora casu'!$K$19:$O$19,1)+1))^(1/(INDEX('07 Uspora casu'!$K$19:$O$19,MATCH(AQ$52,'07 Uspora casu'!$K$19:$O$19,1)+1)-INDEX('07 Uspora casu'!$K$19:$O$19,MATCH(AQ$52,'07 Uspora casu'!$K$19:$O$19,1))))*AP61)))))</f>
        <v>2.2995737037933266E-2</v>
      </c>
      <c r="AR61" s="48">
        <f>IF($E61="",0,IF('07 Uspora casu'!$D$2="Jazdný čas",IFERROR(INDEX('07 Uspora casu'!$K28:$O28,MATCH(AR$52,'07 Uspora casu'!$K$19:$O$19,0))/60,IF(AR$52&lt;MIN('07 Uspora casu'!$K$19:$O$19),('07 Uspora casu'!$K28/'07 Uspora casu'!$L28)^(1/('07 Uspora casu'!$L$19-'07 Uspora casu'!$K$19))*AS61,IF(AR$52&gt;MAX('07 Uspora casu'!$K$19:$O$19),(INDEX('07 Uspora casu'!$K28:$O28,MATCH(AR$52,'07 Uspora casu'!$K$19:$O$19,1))/INDEX('07 Uspora casu'!$K28:$O28,MATCH(AR$52,'07 Uspora casu'!$K$19:$O$19,1)-1))^(1/(INDEX('07 Uspora casu'!$K$19:$O$19,MATCH(AR$52,'07 Uspora casu'!$K$19:$O$19,1))-INDEX('07 Uspora casu'!$K$19:$O$19,MATCH(AR$52,'07 Uspora casu'!$K$19:$O$19,1)-1)))*AQ61,(INDEX('07 Uspora casu'!$K28:$O28,MATCH(AR$52,'07 Uspora casu'!$K$19:$O$19,1)+1)/INDEX('07 Uspora casu'!$K28:$O28,MATCH(AR$52,'07 Uspora casu'!$K$19:$O$19,1)))^(1/(INDEX('07 Uspora casu'!$K$19:$O$19,MATCH(AR$52,'07 Uspora casu'!$K$19:$O$19,1)+1)-INDEX('07 Uspora casu'!$K$19:$O$19,MATCH(AR$52,'07 Uspora casu'!$K$19:$O$19,1))))*AQ61))),IFERROR($E61/INDEX('07 Uspora casu'!$K28:$O28,MATCH(AR$52,'07 Uspora casu'!$K$19:$O$19,0)),IF(AR$52&lt;MIN('07 Uspora casu'!$K$19:$O$19),('07 Uspora casu'!$L28/'07 Uspora casu'!$K28)^(1/('07 Uspora casu'!$L$19-'07 Uspora casu'!$K$19))*AS61,IF(AR$52&gt;MAX('07 Uspora casu'!$K$19:$O$19),(INDEX('07 Uspora casu'!$K28:$O28,MATCH(AR$52,'07 Uspora casu'!$K$19:$O$19,1)-1)/INDEX('07 Uspora casu'!$K28:$O28,MATCH(AR$52,'07 Uspora casu'!$K$19:$O$19,1)))^(1/(INDEX('07 Uspora casu'!$K$19:$O$19,MATCH(AR$52,'07 Uspora casu'!$K$19:$O$19,1))-INDEX('07 Uspora casu'!$K$19:$O$19,MATCH(AR$52,'07 Uspora casu'!$K$19:$O$19,1)-1)))*AQ61,(INDEX('07 Uspora casu'!$K28:$O28,MATCH(AR$52,'07 Uspora casu'!$K$19:$O$19,1))/INDEX('07 Uspora casu'!$K28:$O28,MATCH(AR$52,'07 Uspora casu'!$K$19:$O$19,1)+1))^(1/(INDEX('07 Uspora casu'!$K$19:$O$19,MATCH(AR$52,'07 Uspora casu'!$K$19:$O$19,1)+1)-INDEX('07 Uspora casu'!$K$19:$O$19,MATCH(AR$52,'07 Uspora casu'!$K$19:$O$19,1))))*AQ61)))))</f>
        <v>2.2995441739985797E-2</v>
      </c>
      <c r="AS61" s="48">
        <f>IF($E61="",0,IF('07 Uspora casu'!$D$2="Jazdný čas",IFERROR(INDEX('07 Uspora casu'!$K28:$O28,MATCH(AS$52,'07 Uspora casu'!$K$19:$O$19,0))/60,IF(AS$52&lt;MIN('07 Uspora casu'!$K$19:$O$19),('07 Uspora casu'!$K28/'07 Uspora casu'!$L28)^(1/('07 Uspora casu'!$L$19-'07 Uspora casu'!$K$19))*AT61,IF(AS$52&gt;MAX('07 Uspora casu'!$K$19:$O$19),(INDEX('07 Uspora casu'!$K28:$O28,MATCH(AS$52,'07 Uspora casu'!$K$19:$O$19,1))/INDEX('07 Uspora casu'!$K28:$O28,MATCH(AS$52,'07 Uspora casu'!$K$19:$O$19,1)-1))^(1/(INDEX('07 Uspora casu'!$K$19:$O$19,MATCH(AS$52,'07 Uspora casu'!$K$19:$O$19,1))-INDEX('07 Uspora casu'!$K$19:$O$19,MATCH(AS$52,'07 Uspora casu'!$K$19:$O$19,1)-1)))*AR61,(INDEX('07 Uspora casu'!$K28:$O28,MATCH(AS$52,'07 Uspora casu'!$K$19:$O$19,1)+1)/INDEX('07 Uspora casu'!$K28:$O28,MATCH(AS$52,'07 Uspora casu'!$K$19:$O$19,1)))^(1/(INDEX('07 Uspora casu'!$K$19:$O$19,MATCH(AS$52,'07 Uspora casu'!$K$19:$O$19,1)+1)-INDEX('07 Uspora casu'!$K$19:$O$19,MATCH(AS$52,'07 Uspora casu'!$K$19:$O$19,1))))*AR61))),IFERROR($E61/INDEX('07 Uspora casu'!$K28:$O28,MATCH(AS$52,'07 Uspora casu'!$K$19:$O$19,0)),IF(AS$52&lt;MIN('07 Uspora casu'!$K$19:$O$19),('07 Uspora casu'!$L28/'07 Uspora casu'!$K28)^(1/('07 Uspora casu'!$L$19-'07 Uspora casu'!$K$19))*AT61,IF(AS$52&gt;MAX('07 Uspora casu'!$K$19:$O$19),(INDEX('07 Uspora casu'!$K28:$O28,MATCH(AS$52,'07 Uspora casu'!$K$19:$O$19,1)-1)/INDEX('07 Uspora casu'!$K28:$O28,MATCH(AS$52,'07 Uspora casu'!$K$19:$O$19,1)))^(1/(INDEX('07 Uspora casu'!$K$19:$O$19,MATCH(AS$52,'07 Uspora casu'!$K$19:$O$19,1))-INDEX('07 Uspora casu'!$K$19:$O$19,MATCH(AS$52,'07 Uspora casu'!$K$19:$O$19,1)-1)))*AR61,(INDEX('07 Uspora casu'!$K28:$O28,MATCH(AS$52,'07 Uspora casu'!$K$19:$O$19,1))/INDEX('07 Uspora casu'!$K28:$O28,MATCH(AS$52,'07 Uspora casu'!$K$19:$O$19,1)+1))^(1/(INDEX('07 Uspora casu'!$K$19:$O$19,MATCH(AS$52,'07 Uspora casu'!$K$19:$O$19,1)+1)-INDEX('07 Uspora casu'!$K$19:$O$19,MATCH(AS$52,'07 Uspora casu'!$K$19:$O$19,1))))*AR61)))))</f>
        <v>2.2995146445830374E-2</v>
      </c>
      <c r="AT61" s="48">
        <f>IF($E61="",0,IF('07 Uspora casu'!$D$2="Jazdný čas",IFERROR(INDEX('07 Uspora casu'!$K28:$O28,MATCH(AT$52,'07 Uspora casu'!$K$19:$O$19,0))/60,IF(AT$52&lt;MIN('07 Uspora casu'!$K$19:$O$19),('07 Uspora casu'!$K28/'07 Uspora casu'!$L28)^(1/('07 Uspora casu'!$L$19-'07 Uspora casu'!$K$19))*AU61,IF(AT$52&gt;MAX('07 Uspora casu'!$K$19:$O$19),(INDEX('07 Uspora casu'!$K28:$O28,MATCH(AT$52,'07 Uspora casu'!$K$19:$O$19,1))/INDEX('07 Uspora casu'!$K28:$O28,MATCH(AT$52,'07 Uspora casu'!$K$19:$O$19,1)-1))^(1/(INDEX('07 Uspora casu'!$K$19:$O$19,MATCH(AT$52,'07 Uspora casu'!$K$19:$O$19,1))-INDEX('07 Uspora casu'!$K$19:$O$19,MATCH(AT$52,'07 Uspora casu'!$K$19:$O$19,1)-1)))*AS61,(INDEX('07 Uspora casu'!$K28:$O28,MATCH(AT$52,'07 Uspora casu'!$K$19:$O$19,1)+1)/INDEX('07 Uspora casu'!$K28:$O28,MATCH(AT$52,'07 Uspora casu'!$K$19:$O$19,1)))^(1/(INDEX('07 Uspora casu'!$K$19:$O$19,MATCH(AT$52,'07 Uspora casu'!$K$19:$O$19,1)+1)-INDEX('07 Uspora casu'!$K$19:$O$19,MATCH(AT$52,'07 Uspora casu'!$K$19:$O$19,1))))*AS61))),IFERROR($E61/INDEX('07 Uspora casu'!$K28:$O28,MATCH(AT$52,'07 Uspora casu'!$K$19:$O$19,0)),IF(AT$52&lt;MIN('07 Uspora casu'!$K$19:$O$19),('07 Uspora casu'!$L28/'07 Uspora casu'!$K28)^(1/('07 Uspora casu'!$L$19-'07 Uspora casu'!$K$19))*AU61,IF(AT$52&gt;MAX('07 Uspora casu'!$K$19:$O$19),(INDEX('07 Uspora casu'!$K28:$O28,MATCH(AT$52,'07 Uspora casu'!$K$19:$O$19,1)-1)/INDEX('07 Uspora casu'!$K28:$O28,MATCH(AT$52,'07 Uspora casu'!$K$19:$O$19,1)))^(1/(INDEX('07 Uspora casu'!$K$19:$O$19,MATCH(AT$52,'07 Uspora casu'!$K$19:$O$19,1))-INDEX('07 Uspora casu'!$K$19:$O$19,MATCH(AT$52,'07 Uspora casu'!$K$19:$O$19,1)-1)))*AS61,(INDEX('07 Uspora casu'!$K28:$O28,MATCH(AT$52,'07 Uspora casu'!$K$19:$O$19,1))/INDEX('07 Uspora casu'!$K28:$O28,MATCH(AT$52,'07 Uspora casu'!$K$19:$O$19,1)+1))^(1/(INDEX('07 Uspora casu'!$K$19:$O$19,MATCH(AT$52,'07 Uspora casu'!$K$19:$O$19,1)+1)-INDEX('07 Uspora casu'!$K$19:$O$19,MATCH(AT$52,'07 Uspora casu'!$K$19:$O$19,1))))*AS61)))))</f>
        <v>2.2994851155466945E-2</v>
      </c>
      <c r="AU61" s="48">
        <f>IF($E61="",0,IF('07 Uspora casu'!$D$2="Jazdný čas",IFERROR(INDEX('07 Uspora casu'!$K28:$O28,MATCH(AU$52,'07 Uspora casu'!$K$19:$O$19,0))/60,IF(AU$52&lt;MIN('07 Uspora casu'!$K$19:$O$19),('07 Uspora casu'!$K28/'07 Uspora casu'!$L28)^(1/('07 Uspora casu'!$L$19-'07 Uspora casu'!$K$19))*AV61,IF(AU$52&gt;MAX('07 Uspora casu'!$K$19:$O$19),(INDEX('07 Uspora casu'!$K28:$O28,MATCH(AU$52,'07 Uspora casu'!$K$19:$O$19,1))/INDEX('07 Uspora casu'!$K28:$O28,MATCH(AU$52,'07 Uspora casu'!$K$19:$O$19,1)-1))^(1/(INDEX('07 Uspora casu'!$K$19:$O$19,MATCH(AU$52,'07 Uspora casu'!$K$19:$O$19,1))-INDEX('07 Uspora casu'!$K$19:$O$19,MATCH(AU$52,'07 Uspora casu'!$K$19:$O$19,1)-1)))*AT61,(INDEX('07 Uspora casu'!$K28:$O28,MATCH(AU$52,'07 Uspora casu'!$K$19:$O$19,1)+1)/INDEX('07 Uspora casu'!$K28:$O28,MATCH(AU$52,'07 Uspora casu'!$K$19:$O$19,1)))^(1/(INDEX('07 Uspora casu'!$K$19:$O$19,MATCH(AU$52,'07 Uspora casu'!$K$19:$O$19,1)+1)-INDEX('07 Uspora casu'!$K$19:$O$19,MATCH(AU$52,'07 Uspora casu'!$K$19:$O$19,1))))*AT61))),IFERROR($E61/INDEX('07 Uspora casu'!$K28:$O28,MATCH(AU$52,'07 Uspora casu'!$K$19:$O$19,0)),IF(AU$52&lt;MIN('07 Uspora casu'!$K$19:$O$19),('07 Uspora casu'!$L28/'07 Uspora casu'!$K28)^(1/('07 Uspora casu'!$L$19-'07 Uspora casu'!$K$19))*AV61,IF(AU$52&gt;MAX('07 Uspora casu'!$K$19:$O$19),(INDEX('07 Uspora casu'!$K28:$O28,MATCH(AU$52,'07 Uspora casu'!$K$19:$O$19,1)-1)/INDEX('07 Uspora casu'!$K28:$O28,MATCH(AU$52,'07 Uspora casu'!$K$19:$O$19,1)))^(1/(INDEX('07 Uspora casu'!$K$19:$O$19,MATCH(AU$52,'07 Uspora casu'!$K$19:$O$19,1))-INDEX('07 Uspora casu'!$K$19:$O$19,MATCH(AU$52,'07 Uspora casu'!$K$19:$O$19,1)-1)))*AT61,(INDEX('07 Uspora casu'!$K28:$O28,MATCH(AU$52,'07 Uspora casu'!$K$19:$O$19,1))/INDEX('07 Uspora casu'!$K28:$O28,MATCH(AU$52,'07 Uspora casu'!$K$19:$O$19,1)+1))^(1/(INDEX('07 Uspora casu'!$K$19:$O$19,MATCH(AU$52,'07 Uspora casu'!$K$19:$O$19,1)+1)-INDEX('07 Uspora casu'!$K$19:$O$19,MATCH(AU$52,'07 Uspora casu'!$K$19:$O$19,1))))*AT61)))))</f>
        <v>2.2994555868895466E-2</v>
      </c>
      <c r="AV61" s="48">
        <f>IF($E61="",0,IF('07 Uspora casu'!$D$2="Jazdný čas",IFERROR(INDEX('07 Uspora casu'!$K28:$O28,MATCH(AV$52,'07 Uspora casu'!$K$19:$O$19,0))/60,IF(AV$52&lt;MIN('07 Uspora casu'!$K$19:$O$19),('07 Uspora casu'!$K28/'07 Uspora casu'!$L28)^(1/('07 Uspora casu'!$L$19-'07 Uspora casu'!$K$19))*AW61,IF(AV$52&gt;MAX('07 Uspora casu'!$K$19:$O$19),(INDEX('07 Uspora casu'!$K28:$O28,MATCH(AV$52,'07 Uspora casu'!$K$19:$O$19,1))/INDEX('07 Uspora casu'!$K28:$O28,MATCH(AV$52,'07 Uspora casu'!$K$19:$O$19,1)-1))^(1/(INDEX('07 Uspora casu'!$K$19:$O$19,MATCH(AV$52,'07 Uspora casu'!$K$19:$O$19,1))-INDEX('07 Uspora casu'!$K$19:$O$19,MATCH(AV$52,'07 Uspora casu'!$K$19:$O$19,1)-1)))*AU61,(INDEX('07 Uspora casu'!$K28:$O28,MATCH(AV$52,'07 Uspora casu'!$K$19:$O$19,1)+1)/INDEX('07 Uspora casu'!$K28:$O28,MATCH(AV$52,'07 Uspora casu'!$K$19:$O$19,1)))^(1/(INDEX('07 Uspora casu'!$K$19:$O$19,MATCH(AV$52,'07 Uspora casu'!$K$19:$O$19,1)+1)-INDEX('07 Uspora casu'!$K$19:$O$19,MATCH(AV$52,'07 Uspora casu'!$K$19:$O$19,1))))*AU61))),IFERROR($E61/INDEX('07 Uspora casu'!$K28:$O28,MATCH(AV$52,'07 Uspora casu'!$K$19:$O$19,0)),IF(AV$52&lt;MIN('07 Uspora casu'!$K$19:$O$19),('07 Uspora casu'!$L28/'07 Uspora casu'!$K28)^(1/('07 Uspora casu'!$L$19-'07 Uspora casu'!$K$19))*AW61,IF(AV$52&gt;MAX('07 Uspora casu'!$K$19:$O$19),(INDEX('07 Uspora casu'!$K28:$O28,MATCH(AV$52,'07 Uspora casu'!$K$19:$O$19,1)-1)/INDEX('07 Uspora casu'!$K28:$O28,MATCH(AV$52,'07 Uspora casu'!$K$19:$O$19,1)))^(1/(INDEX('07 Uspora casu'!$K$19:$O$19,MATCH(AV$52,'07 Uspora casu'!$K$19:$O$19,1))-INDEX('07 Uspora casu'!$K$19:$O$19,MATCH(AV$52,'07 Uspora casu'!$K$19:$O$19,1)-1)))*AU61,(INDEX('07 Uspora casu'!$K28:$O28,MATCH(AV$52,'07 Uspora casu'!$K$19:$O$19,1))/INDEX('07 Uspora casu'!$K28:$O28,MATCH(AV$52,'07 Uspora casu'!$K$19:$O$19,1)+1))^(1/(INDEX('07 Uspora casu'!$K$19:$O$19,MATCH(AV$52,'07 Uspora casu'!$K$19:$O$19,1)+1)-INDEX('07 Uspora casu'!$K$19:$O$19,MATCH(AV$52,'07 Uspora casu'!$K$19:$O$19,1))))*AU61)))))</f>
        <v>2.2994260586115887E-2</v>
      </c>
      <c r="AW61" s="48">
        <f>IF($E61="",0,IF('07 Uspora casu'!$D$2="Jazdný čas",IFERROR(INDEX('07 Uspora casu'!$K28:$O28,MATCH(AW$52,'07 Uspora casu'!$K$19:$O$19,0))/60,IF(AW$52&lt;MIN('07 Uspora casu'!$K$19:$O$19),('07 Uspora casu'!$K28/'07 Uspora casu'!$L28)^(1/('07 Uspora casu'!$L$19-'07 Uspora casu'!$K$19))*AX61,IF(AW$52&gt;MAX('07 Uspora casu'!$K$19:$O$19),(INDEX('07 Uspora casu'!$K28:$O28,MATCH(AW$52,'07 Uspora casu'!$K$19:$O$19,1))/INDEX('07 Uspora casu'!$K28:$O28,MATCH(AW$52,'07 Uspora casu'!$K$19:$O$19,1)-1))^(1/(INDEX('07 Uspora casu'!$K$19:$O$19,MATCH(AW$52,'07 Uspora casu'!$K$19:$O$19,1))-INDEX('07 Uspora casu'!$K$19:$O$19,MATCH(AW$52,'07 Uspora casu'!$K$19:$O$19,1)-1)))*AV61,(INDEX('07 Uspora casu'!$K28:$O28,MATCH(AW$52,'07 Uspora casu'!$K$19:$O$19,1)+1)/INDEX('07 Uspora casu'!$K28:$O28,MATCH(AW$52,'07 Uspora casu'!$K$19:$O$19,1)))^(1/(INDEX('07 Uspora casu'!$K$19:$O$19,MATCH(AW$52,'07 Uspora casu'!$K$19:$O$19,1)+1)-INDEX('07 Uspora casu'!$K$19:$O$19,MATCH(AW$52,'07 Uspora casu'!$K$19:$O$19,1))))*AV61))),IFERROR($E61/INDEX('07 Uspora casu'!$K28:$O28,MATCH(AW$52,'07 Uspora casu'!$K$19:$O$19,0)),IF(AW$52&lt;MIN('07 Uspora casu'!$K$19:$O$19),('07 Uspora casu'!$L28/'07 Uspora casu'!$K28)^(1/('07 Uspora casu'!$L$19-'07 Uspora casu'!$K$19))*AX61,IF(AW$52&gt;MAX('07 Uspora casu'!$K$19:$O$19),(INDEX('07 Uspora casu'!$K28:$O28,MATCH(AW$52,'07 Uspora casu'!$K$19:$O$19,1)-1)/INDEX('07 Uspora casu'!$K28:$O28,MATCH(AW$52,'07 Uspora casu'!$K$19:$O$19,1)))^(1/(INDEX('07 Uspora casu'!$K$19:$O$19,MATCH(AW$52,'07 Uspora casu'!$K$19:$O$19,1))-INDEX('07 Uspora casu'!$K$19:$O$19,MATCH(AW$52,'07 Uspora casu'!$K$19:$O$19,1)-1)))*AV61,(INDEX('07 Uspora casu'!$K28:$O28,MATCH(AW$52,'07 Uspora casu'!$K$19:$O$19,1))/INDEX('07 Uspora casu'!$K28:$O28,MATCH(AW$52,'07 Uspora casu'!$K$19:$O$19,1)+1))^(1/(INDEX('07 Uspora casu'!$K$19:$O$19,MATCH(AW$52,'07 Uspora casu'!$K$19:$O$19,1)+1)-INDEX('07 Uspora casu'!$K$19:$O$19,MATCH(AW$52,'07 Uspora casu'!$K$19:$O$19,1))))*AV61)))))</f>
        <v>2.2993965307128158E-2</v>
      </c>
      <c r="AX61" s="48">
        <f>IF($E61="",0,IF('07 Uspora casu'!$D$2="Jazdný čas",IFERROR(INDEX('07 Uspora casu'!$K28:$O28,MATCH(AX$52,'07 Uspora casu'!$K$19:$O$19,0))/60,IF(AX$52&lt;MIN('07 Uspora casu'!$K$19:$O$19),('07 Uspora casu'!$K28/'07 Uspora casu'!$L28)^(1/('07 Uspora casu'!$L$19-'07 Uspora casu'!$K$19))*AY61,IF(AX$52&gt;MAX('07 Uspora casu'!$K$19:$O$19),(INDEX('07 Uspora casu'!$K28:$O28,MATCH(AX$52,'07 Uspora casu'!$K$19:$O$19,1))/INDEX('07 Uspora casu'!$K28:$O28,MATCH(AX$52,'07 Uspora casu'!$K$19:$O$19,1)-1))^(1/(INDEX('07 Uspora casu'!$K$19:$O$19,MATCH(AX$52,'07 Uspora casu'!$K$19:$O$19,1))-INDEX('07 Uspora casu'!$K$19:$O$19,MATCH(AX$52,'07 Uspora casu'!$K$19:$O$19,1)-1)))*AW61,(INDEX('07 Uspora casu'!$K28:$O28,MATCH(AX$52,'07 Uspora casu'!$K$19:$O$19,1)+1)/INDEX('07 Uspora casu'!$K28:$O28,MATCH(AX$52,'07 Uspora casu'!$K$19:$O$19,1)))^(1/(INDEX('07 Uspora casu'!$K$19:$O$19,MATCH(AX$52,'07 Uspora casu'!$K$19:$O$19,1)+1)-INDEX('07 Uspora casu'!$K$19:$O$19,MATCH(AX$52,'07 Uspora casu'!$K$19:$O$19,1))))*AW61))),IFERROR($E61/INDEX('07 Uspora casu'!$K28:$O28,MATCH(AX$52,'07 Uspora casu'!$K$19:$O$19,0)),IF(AX$52&lt;MIN('07 Uspora casu'!$K$19:$O$19),('07 Uspora casu'!$L28/'07 Uspora casu'!$K28)^(1/('07 Uspora casu'!$L$19-'07 Uspora casu'!$K$19))*AY61,IF(AX$52&gt;MAX('07 Uspora casu'!$K$19:$O$19),(INDEX('07 Uspora casu'!$K28:$O28,MATCH(AX$52,'07 Uspora casu'!$K$19:$O$19,1)-1)/INDEX('07 Uspora casu'!$K28:$O28,MATCH(AX$52,'07 Uspora casu'!$K$19:$O$19,1)))^(1/(INDEX('07 Uspora casu'!$K$19:$O$19,MATCH(AX$52,'07 Uspora casu'!$K$19:$O$19,1))-INDEX('07 Uspora casu'!$K$19:$O$19,MATCH(AX$52,'07 Uspora casu'!$K$19:$O$19,1)-1)))*AW61,(INDEX('07 Uspora casu'!$K28:$O28,MATCH(AX$52,'07 Uspora casu'!$K$19:$O$19,1))/INDEX('07 Uspora casu'!$K28:$O28,MATCH(AX$52,'07 Uspora casu'!$K$19:$O$19,1)+1))^(1/(INDEX('07 Uspora casu'!$K$19:$O$19,MATCH(AX$52,'07 Uspora casu'!$K$19:$O$19,1)+1)-INDEX('07 Uspora casu'!$K$19:$O$19,MATCH(AX$52,'07 Uspora casu'!$K$19:$O$19,1))))*AW61)))))</f>
        <v>2.2993670031932232E-2</v>
      </c>
      <c r="AY61" s="48">
        <f>IF($E61="",0,IF('07 Uspora casu'!$D$2="Jazdný čas",IFERROR(INDEX('07 Uspora casu'!$K28:$O28,MATCH(AY$52,'07 Uspora casu'!$K$19:$O$19,0))/60,IF(AY$52&lt;MIN('07 Uspora casu'!$K$19:$O$19),('07 Uspora casu'!$K28/'07 Uspora casu'!$L28)^(1/('07 Uspora casu'!$L$19-'07 Uspora casu'!$K$19))*AZ61,IF(AY$52&gt;MAX('07 Uspora casu'!$K$19:$O$19),(INDEX('07 Uspora casu'!$K28:$O28,MATCH(AY$52,'07 Uspora casu'!$K$19:$O$19,1))/INDEX('07 Uspora casu'!$K28:$O28,MATCH(AY$52,'07 Uspora casu'!$K$19:$O$19,1)-1))^(1/(INDEX('07 Uspora casu'!$K$19:$O$19,MATCH(AY$52,'07 Uspora casu'!$K$19:$O$19,1))-INDEX('07 Uspora casu'!$K$19:$O$19,MATCH(AY$52,'07 Uspora casu'!$K$19:$O$19,1)-1)))*AX61,(INDEX('07 Uspora casu'!$K28:$O28,MATCH(AY$52,'07 Uspora casu'!$K$19:$O$19,1)+1)/INDEX('07 Uspora casu'!$K28:$O28,MATCH(AY$52,'07 Uspora casu'!$K$19:$O$19,1)))^(1/(INDEX('07 Uspora casu'!$K$19:$O$19,MATCH(AY$52,'07 Uspora casu'!$K$19:$O$19,1)+1)-INDEX('07 Uspora casu'!$K$19:$O$19,MATCH(AY$52,'07 Uspora casu'!$K$19:$O$19,1))))*AX61))),IFERROR($E61/INDEX('07 Uspora casu'!$K28:$O28,MATCH(AY$52,'07 Uspora casu'!$K$19:$O$19,0)),IF(AY$52&lt;MIN('07 Uspora casu'!$K$19:$O$19),('07 Uspora casu'!$L28/'07 Uspora casu'!$K28)^(1/('07 Uspora casu'!$L$19-'07 Uspora casu'!$K$19))*AZ61,IF(AY$52&gt;MAX('07 Uspora casu'!$K$19:$O$19),(INDEX('07 Uspora casu'!$K28:$O28,MATCH(AY$52,'07 Uspora casu'!$K$19:$O$19,1)-1)/INDEX('07 Uspora casu'!$K28:$O28,MATCH(AY$52,'07 Uspora casu'!$K$19:$O$19,1)))^(1/(INDEX('07 Uspora casu'!$K$19:$O$19,MATCH(AY$52,'07 Uspora casu'!$K$19:$O$19,1))-INDEX('07 Uspora casu'!$K$19:$O$19,MATCH(AY$52,'07 Uspora casu'!$K$19:$O$19,1)-1)))*AX61,(INDEX('07 Uspora casu'!$K28:$O28,MATCH(AY$52,'07 Uspora casu'!$K$19:$O$19,1))/INDEX('07 Uspora casu'!$K28:$O28,MATCH(AY$52,'07 Uspora casu'!$K$19:$O$19,1)+1))^(1/(INDEX('07 Uspora casu'!$K$19:$O$19,MATCH(AY$52,'07 Uspora casu'!$K$19:$O$19,1)+1)-INDEX('07 Uspora casu'!$K$19:$O$19,MATCH(AY$52,'07 Uspora casu'!$K$19:$O$19,1))))*AX61)))))</f>
        <v>2.2993374760528058E-2</v>
      </c>
      <c r="AZ61" s="48">
        <f>IF($E61="",0,IF('07 Uspora casu'!$D$2="Jazdný čas",IFERROR(INDEX('07 Uspora casu'!$K28:$O28,MATCH(AZ$52,'07 Uspora casu'!$K$19:$O$19,0))/60,IF(AZ$52&lt;MIN('07 Uspora casu'!$K$19:$O$19),('07 Uspora casu'!$K28/'07 Uspora casu'!$L28)^(1/('07 Uspora casu'!$L$19-'07 Uspora casu'!$K$19))*BA61,IF(AZ$52&gt;MAX('07 Uspora casu'!$K$19:$O$19),(INDEX('07 Uspora casu'!$K28:$O28,MATCH(AZ$52,'07 Uspora casu'!$K$19:$O$19,1))/INDEX('07 Uspora casu'!$K28:$O28,MATCH(AZ$52,'07 Uspora casu'!$K$19:$O$19,1)-1))^(1/(INDEX('07 Uspora casu'!$K$19:$O$19,MATCH(AZ$52,'07 Uspora casu'!$K$19:$O$19,1))-INDEX('07 Uspora casu'!$K$19:$O$19,MATCH(AZ$52,'07 Uspora casu'!$K$19:$O$19,1)-1)))*AY61,(INDEX('07 Uspora casu'!$K28:$O28,MATCH(AZ$52,'07 Uspora casu'!$K$19:$O$19,1)+1)/INDEX('07 Uspora casu'!$K28:$O28,MATCH(AZ$52,'07 Uspora casu'!$K$19:$O$19,1)))^(1/(INDEX('07 Uspora casu'!$K$19:$O$19,MATCH(AZ$52,'07 Uspora casu'!$K$19:$O$19,1)+1)-INDEX('07 Uspora casu'!$K$19:$O$19,MATCH(AZ$52,'07 Uspora casu'!$K$19:$O$19,1))))*AY61))),IFERROR($E61/INDEX('07 Uspora casu'!$K28:$O28,MATCH(AZ$52,'07 Uspora casu'!$K$19:$O$19,0)),IF(AZ$52&lt;MIN('07 Uspora casu'!$K$19:$O$19),('07 Uspora casu'!$L28/'07 Uspora casu'!$K28)^(1/('07 Uspora casu'!$L$19-'07 Uspora casu'!$K$19))*BA61,IF(AZ$52&gt;MAX('07 Uspora casu'!$K$19:$O$19),(INDEX('07 Uspora casu'!$K28:$O28,MATCH(AZ$52,'07 Uspora casu'!$K$19:$O$19,1)-1)/INDEX('07 Uspora casu'!$K28:$O28,MATCH(AZ$52,'07 Uspora casu'!$K$19:$O$19,1)))^(1/(INDEX('07 Uspora casu'!$K$19:$O$19,MATCH(AZ$52,'07 Uspora casu'!$K$19:$O$19,1))-INDEX('07 Uspora casu'!$K$19:$O$19,MATCH(AZ$52,'07 Uspora casu'!$K$19:$O$19,1)-1)))*AY61,(INDEX('07 Uspora casu'!$K28:$O28,MATCH(AZ$52,'07 Uspora casu'!$K$19:$O$19,1))/INDEX('07 Uspora casu'!$K28:$O28,MATCH(AZ$52,'07 Uspora casu'!$K$19:$O$19,1)+1))^(1/(INDEX('07 Uspora casu'!$K$19:$O$19,MATCH(AZ$52,'07 Uspora casu'!$K$19:$O$19,1)+1)-INDEX('07 Uspora casu'!$K$19:$O$19,MATCH(AZ$52,'07 Uspora casu'!$K$19:$O$19,1))))*AY61)))))</f>
        <v>2.2993079492915586E-2</v>
      </c>
      <c r="BA61" s="48">
        <f>IF($E61="",0,IF('07 Uspora casu'!$D$2="Jazdný čas",IFERROR(INDEX('07 Uspora casu'!$K28:$O28,MATCH(BA$52,'07 Uspora casu'!$K$19:$O$19,0))/60,IF(BA$52&lt;MIN('07 Uspora casu'!$K$19:$O$19),('07 Uspora casu'!$K28/'07 Uspora casu'!$L28)^(1/('07 Uspora casu'!$L$19-'07 Uspora casu'!$K$19))*BB61,IF(BA$52&gt;MAX('07 Uspora casu'!$K$19:$O$19),(INDEX('07 Uspora casu'!$K28:$O28,MATCH(BA$52,'07 Uspora casu'!$K$19:$O$19,1))/INDEX('07 Uspora casu'!$K28:$O28,MATCH(BA$52,'07 Uspora casu'!$K$19:$O$19,1)-1))^(1/(INDEX('07 Uspora casu'!$K$19:$O$19,MATCH(BA$52,'07 Uspora casu'!$K$19:$O$19,1))-INDEX('07 Uspora casu'!$K$19:$O$19,MATCH(BA$52,'07 Uspora casu'!$K$19:$O$19,1)-1)))*AZ61,(INDEX('07 Uspora casu'!$K28:$O28,MATCH(BA$52,'07 Uspora casu'!$K$19:$O$19,1)+1)/INDEX('07 Uspora casu'!$K28:$O28,MATCH(BA$52,'07 Uspora casu'!$K$19:$O$19,1)))^(1/(INDEX('07 Uspora casu'!$K$19:$O$19,MATCH(BA$52,'07 Uspora casu'!$K$19:$O$19,1)+1)-INDEX('07 Uspora casu'!$K$19:$O$19,MATCH(BA$52,'07 Uspora casu'!$K$19:$O$19,1))))*AZ61))),IFERROR($E61/INDEX('07 Uspora casu'!$K28:$O28,MATCH(BA$52,'07 Uspora casu'!$K$19:$O$19,0)),IF(BA$52&lt;MIN('07 Uspora casu'!$K$19:$O$19),('07 Uspora casu'!$L28/'07 Uspora casu'!$K28)^(1/('07 Uspora casu'!$L$19-'07 Uspora casu'!$K$19))*BB61,IF(BA$52&gt;MAX('07 Uspora casu'!$K$19:$O$19),(INDEX('07 Uspora casu'!$K28:$O28,MATCH(BA$52,'07 Uspora casu'!$K$19:$O$19,1)-1)/INDEX('07 Uspora casu'!$K28:$O28,MATCH(BA$52,'07 Uspora casu'!$K$19:$O$19,1)))^(1/(INDEX('07 Uspora casu'!$K$19:$O$19,MATCH(BA$52,'07 Uspora casu'!$K$19:$O$19,1))-INDEX('07 Uspora casu'!$K$19:$O$19,MATCH(BA$52,'07 Uspora casu'!$K$19:$O$19,1)-1)))*AZ61,(INDEX('07 Uspora casu'!$K28:$O28,MATCH(BA$52,'07 Uspora casu'!$K$19:$O$19,1))/INDEX('07 Uspora casu'!$K28:$O28,MATCH(BA$52,'07 Uspora casu'!$K$19:$O$19,1)+1))^(1/(INDEX('07 Uspora casu'!$K$19:$O$19,MATCH(BA$52,'07 Uspora casu'!$K$19:$O$19,1)+1)-INDEX('07 Uspora casu'!$K$19:$O$19,MATCH(BA$52,'07 Uspora casu'!$K$19:$O$19,1))))*AZ61)))))</f>
        <v>2.2992784229094773E-2</v>
      </c>
      <c r="BB61" s="48">
        <f>IF($E61="",0,IF('07 Uspora casu'!$D$2="Jazdný čas",IFERROR(INDEX('07 Uspora casu'!$K28:$O28,MATCH(BB$52,'07 Uspora casu'!$K$19:$O$19,0))/60,IF(BB$52&lt;MIN('07 Uspora casu'!$K$19:$O$19),('07 Uspora casu'!$K28/'07 Uspora casu'!$L28)^(1/('07 Uspora casu'!$L$19-'07 Uspora casu'!$K$19))*BC61,IF(BB$52&gt;MAX('07 Uspora casu'!$K$19:$O$19),(INDEX('07 Uspora casu'!$K28:$O28,MATCH(BB$52,'07 Uspora casu'!$K$19:$O$19,1))/INDEX('07 Uspora casu'!$K28:$O28,MATCH(BB$52,'07 Uspora casu'!$K$19:$O$19,1)-1))^(1/(INDEX('07 Uspora casu'!$K$19:$O$19,MATCH(BB$52,'07 Uspora casu'!$K$19:$O$19,1))-INDEX('07 Uspora casu'!$K$19:$O$19,MATCH(BB$52,'07 Uspora casu'!$K$19:$O$19,1)-1)))*BA61,(INDEX('07 Uspora casu'!$K28:$O28,MATCH(BB$52,'07 Uspora casu'!$K$19:$O$19,1)+1)/INDEX('07 Uspora casu'!$K28:$O28,MATCH(BB$52,'07 Uspora casu'!$K$19:$O$19,1)))^(1/(INDEX('07 Uspora casu'!$K$19:$O$19,MATCH(BB$52,'07 Uspora casu'!$K$19:$O$19,1)+1)-INDEX('07 Uspora casu'!$K$19:$O$19,MATCH(BB$52,'07 Uspora casu'!$K$19:$O$19,1))))*BA61))),IFERROR($E61/INDEX('07 Uspora casu'!$K28:$O28,MATCH(BB$52,'07 Uspora casu'!$K$19:$O$19,0)),IF(BB$52&lt;MIN('07 Uspora casu'!$K$19:$O$19),('07 Uspora casu'!$L28/'07 Uspora casu'!$K28)^(1/('07 Uspora casu'!$L$19-'07 Uspora casu'!$K$19))*BC61,IF(BB$52&gt;MAX('07 Uspora casu'!$K$19:$O$19),(INDEX('07 Uspora casu'!$K28:$O28,MATCH(BB$52,'07 Uspora casu'!$K$19:$O$19,1)-1)/INDEX('07 Uspora casu'!$K28:$O28,MATCH(BB$52,'07 Uspora casu'!$K$19:$O$19,1)))^(1/(INDEX('07 Uspora casu'!$K$19:$O$19,MATCH(BB$52,'07 Uspora casu'!$K$19:$O$19,1))-INDEX('07 Uspora casu'!$K$19:$O$19,MATCH(BB$52,'07 Uspora casu'!$K$19:$O$19,1)-1)))*BA61,(INDEX('07 Uspora casu'!$K28:$O28,MATCH(BB$52,'07 Uspora casu'!$K$19:$O$19,1))/INDEX('07 Uspora casu'!$K28:$O28,MATCH(BB$52,'07 Uspora casu'!$K$19:$O$19,1)+1))^(1/(INDEX('07 Uspora casu'!$K$19:$O$19,MATCH(BB$52,'07 Uspora casu'!$K$19:$O$19,1)+1)-INDEX('07 Uspora casu'!$K$19:$O$19,MATCH(BB$52,'07 Uspora casu'!$K$19:$O$19,1))))*BA61)))))</f>
        <v>2.2992488969065566E-2</v>
      </c>
      <c r="BC61" s="48">
        <f>IF($E61="",0,IF('07 Uspora casu'!$D$2="Jazdný čas",IFERROR(INDEX('07 Uspora casu'!$K28:$O28,MATCH(BC$52,'07 Uspora casu'!$K$19:$O$19,0))/60,IF(BC$52&lt;MIN('07 Uspora casu'!$K$19:$O$19),('07 Uspora casu'!$K28/'07 Uspora casu'!$L28)^(1/('07 Uspora casu'!$L$19-'07 Uspora casu'!$K$19))*BD61,IF(BC$52&gt;MAX('07 Uspora casu'!$K$19:$O$19),(INDEX('07 Uspora casu'!$K28:$O28,MATCH(BC$52,'07 Uspora casu'!$K$19:$O$19,1))/INDEX('07 Uspora casu'!$K28:$O28,MATCH(BC$52,'07 Uspora casu'!$K$19:$O$19,1)-1))^(1/(INDEX('07 Uspora casu'!$K$19:$O$19,MATCH(BC$52,'07 Uspora casu'!$K$19:$O$19,1))-INDEX('07 Uspora casu'!$K$19:$O$19,MATCH(BC$52,'07 Uspora casu'!$K$19:$O$19,1)-1)))*BB61,(INDEX('07 Uspora casu'!$K28:$O28,MATCH(BC$52,'07 Uspora casu'!$K$19:$O$19,1)+1)/INDEX('07 Uspora casu'!$K28:$O28,MATCH(BC$52,'07 Uspora casu'!$K$19:$O$19,1)))^(1/(INDEX('07 Uspora casu'!$K$19:$O$19,MATCH(BC$52,'07 Uspora casu'!$K$19:$O$19,1)+1)-INDEX('07 Uspora casu'!$K$19:$O$19,MATCH(BC$52,'07 Uspora casu'!$K$19:$O$19,1))))*BB61))),IFERROR($E61/INDEX('07 Uspora casu'!$K28:$O28,MATCH(BC$52,'07 Uspora casu'!$K$19:$O$19,0)),IF(BC$52&lt;MIN('07 Uspora casu'!$K$19:$O$19),('07 Uspora casu'!$L28/'07 Uspora casu'!$K28)^(1/('07 Uspora casu'!$L$19-'07 Uspora casu'!$K$19))*BD61,IF(BC$52&gt;MAX('07 Uspora casu'!$K$19:$O$19),(INDEX('07 Uspora casu'!$K28:$O28,MATCH(BC$52,'07 Uspora casu'!$K$19:$O$19,1)-1)/INDEX('07 Uspora casu'!$K28:$O28,MATCH(BC$52,'07 Uspora casu'!$K$19:$O$19,1)))^(1/(INDEX('07 Uspora casu'!$K$19:$O$19,MATCH(BC$52,'07 Uspora casu'!$K$19:$O$19,1))-INDEX('07 Uspora casu'!$K$19:$O$19,MATCH(BC$52,'07 Uspora casu'!$K$19:$O$19,1)-1)))*BB61,(INDEX('07 Uspora casu'!$K28:$O28,MATCH(BC$52,'07 Uspora casu'!$K$19:$O$19,1))/INDEX('07 Uspora casu'!$K28:$O28,MATCH(BC$52,'07 Uspora casu'!$K$19:$O$19,1)+1))^(1/(INDEX('07 Uspora casu'!$K$19:$O$19,MATCH(BC$52,'07 Uspora casu'!$K$19:$O$19,1)+1)-INDEX('07 Uspora casu'!$K$19:$O$19,MATCH(BC$52,'07 Uspora casu'!$K$19:$O$19,1))))*BB61)))))</f>
        <v>2.2992193712827919E-2</v>
      </c>
    </row>
    <row r="62" spans="2:55" x14ac:dyDescent="0.2">
      <c r="B62" s="5">
        <v>9</v>
      </c>
      <c r="C62" s="5" t="str">
        <f>IF(ISBLANK('07 Uspora casu'!C29)=TRUE,"",'07 Uspora casu'!C29)</f>
        <v/>
      </c>
      <c r="D62" s="5" t="str">
        <f>IF(ISBLANK('07 Uspora casu'!D29)=TRUE,"",'07 Uspora casu'!D29)</f>
        <v>Privádzač Nižná</v>
      </c>
      <c r="E62" s="5">
        <f>IF(ISBLANK('07 Uspora casu'!E29)=TRUE,"",'07 Uspora casu'!E29)</f>
        <v>0.78</v>
      </c>
      <c r="F62" s="48">
        <f>IF($E62="",0,IF('07 Uspora casu'!$D$2="Jazdný čas",IFERROR(INDEX('07 Uspora casu'!$K29:$O29,MATCH(F$52,'07 Uspora casu'!$K$19:$O$19,0))/60,IF(F$52&lt;MIN('07 Uspora casu'!$K$19:$O$19),('07 Uspora casu'!$K29/'07 Uspora casu'!$L29)^(1/('07 Uspora casu'!$L$19-'07 Uspora casu'!$K$19))*G62,IF(F$52&gt;MAX('07 Uspora casu'!$K$19:$O$19),(INDEX('07 Uspora casu'!$K29:$O29,MATCH(F$52,'07 Uspora casu'!$K$19:$O$19,1))/INDEX('07 Uspora casu'!$K29:$O29,MATCH(F$52,'07 Uspora casu'!$K$19:$O$19,1)-1))^(1/(INDEX('07 Uspora casu'!$K$19:$O$19,MATCH(F$52,'07 Uspora casu'!$K$19:$O$19,1))-INDEX('07 Uspora casu'!$K$19:$O$19,MATCH(F$52,'07 Uspora casu'!$K$19:$O$19,1)-1)))*E62,(INDEX('07 Uspora casu'!$K29:$O29,MATCH(F$52,'07 Uspora casu'!$K$19:$O$19,1)+1)/INDEX('07 Uspora casu'!$K29:$O29,MATCH(F$52,'07 Uspora casu'!$K$19:$O$19,1)))^(1/(INDEX('07 Uspora casu'!$K$19:$O$19,MATCH(F$52,'07 Uspora casu'!$K$19:$O$19,1)+1)-INDEX('07 Uspora casu'!$K$19:$O$19,MATCH(F$52,'07 Uspora casu'!$K$19:$O$19,1))))*E62))),IFERROR($E62/INDEX('07 Uspora casu'!$K29:$O29,MATCH(F$52,'07 Uspora casu'!$K$19:$O$19,0)),IF(F$52&lt;MIN('07 Uspora casu'!$K$19:$O$19),('07 Uspora casu'!$L29/'07 Uspora casu'!$K29)^(1/('07 Uspora casu'!$L$19-'07 Uspora casu'!$K$19))*G62,IF(F$52&gt;MAX('07 Uspora casu'!$K$19:$O$19),(INDEX('07 Uspora casu'!$K29:$O29,MATCH(F$52,'07 Uspora casu'!$K$19:$O$19,1)-1)/INDEX('07 Uspora casu'!$K29:$O29,MATCH(F$52,'07 Uspora casu'!$K$19:$O$19,1)))^(1/(INDEX('07 Uspora casu'!$K$19:$O$19,MATCH(F$52,'07 Uspora casu'!$K$19:$O$19,1))-INDEX('07 Uspora casu'!$K$19:$O$19,MATCH(F$52,'07 Uspora casu'!$K$19:$O$19,1)-1)))*E62,(INDEX('07 Uspora casu'!$K29:$O29,MATCH(F$52,'07 Uspora casu'!$K$19:$O$19,1))/INDEX('07 Uspora casu'!$K29:$O29,MATCH(F$52,'07 Uspora casu'!$K$19:$O$19,1)+1))^(1/(INDEX('07 Uspora casu'!$K$19:$O$19,MATCH(F$52,'07 Uspora casu'!$K$19:$O$19,1)+1)-INDEX('07 Uspora casu'!$K$19:$O$19,MATCH(F$52,'07 Uspora casu'!$K$19:$O$19,1))))*E62)))))</f>
        <v>0</v>
      </c>
      <c r="G62" s="48">
        <f>IF($E62="",0,IF('07 Uspora casu'!$D$2="Jazdný čas",IFERROR(INDEX('07 Uspora casu'!$K29:$O29,MATCH(G$52,'07 Uspora casu'!$K$19:$O$19,0))/60,IF(G$52&lt;MIN('07 Uspora casu'!$K$19:$O$19),('07 Uspora casu'!$K29/'07 Uspora casu'!$L29)^(1/('07 Uspora casu'!$L$19-'07 Uspora casu'!$K$19))*H62,IF(G$52&gt;MAX('07 Uspora casu'!$K$19:$O$19),(INDEX('07 Uspora casu'!$K29:$O29,MATCH(G$52,'07 Uspora casu'!$K$19:$O$19,1))/INDEX('07 Uspora casu'!$K29:$O29,MATCH(G$52,'07 Uspora casu'!$K$19:$O$19,1)-1))^(1/(INDEX('07 Uspora casu'!$K$19:$O$19,MATCH(G$52,'07 Uspora casu'!$K$19:$O$19,1))-INDEX('07 Uspora casu'!$K$19:$O$19,MATCH(G$52,'07 Uspora casu'!$K$19:$O$19,1)-1)))*F62,(INDEX('07 Uspora casu'!$K29:$O29,MATCH(G$52,'07 Uspora casu'!$K$19:$O$19,1)+1)/INDEX('07 Uspora casu'!$K29:$O29,MATCH(G$52,'07 Uspora casu'!$K$19:$O$19,1)))^(1/(INDEX('07 Uspora casu'!$K$19:$O$19,MATCH(G$52,'07 Uspora casu'!$K$19:$O$19,1)+1)-INDEX('07 Uspora casu'!$K$19:$O$19,MATCH(G$52,'07 Uspora casu'!$K$19:$O$19,1))))*F62))),IFERROR($E62/INDEX('07 Uspora casu'!$K29:$O29,MATCH(G$52,'07 Uspora casu'!$K$19:$O$19,0)),IF(G$52&lt;MIN('07 Uspora casu'!$K$19:$O$19),('07 Uspora casu'!$L29/'07 Uspora casu'!$K29)^(1/('07 Uspora casu'!$L$19-'07 Uspora casu'!$K$19))*H62,IF(G$52&gt;MAX('07 Uspora casu'!$K$19:$O$19),(INDEX('07 Uspora casu'!$K29:$O29,MATCH(G$52,'07 Uspora casu'!$K$19:$O$19,1)-1)/INDEX('07 Uspora casu'!$K29:$O29,MATCH(G$52,'07 Uspora casu'!$K$19:$O$19,1)))^(1/(INDEX('07 Uspora casu'!$K$19:$O$19,MATCH(G$52,'07 Uspora casu'!$K$19:$O$19,1))-INDEX('07 Uspora casu'!$K$19:$O$19,MATCH(G$52,'07 Uspora casu'!$K$19:$O$19,1)-1)))*F62,(INDEX('07 Uspora casu'!$K29:$O29,MATCH(G$52,'07 Uspora casu'!$K$19:$O$19,1))/INDEX('07 Uspora casu'!$K29:$O29,MATCH(G$52,'07 Uspora casu'!$K$19:$O$19,1)+1))^(1/(INDEX('07 Uspora casu'!$K$19:$O$19,MATCH(G$52,'07 Uspora casu'!$K$19:$O$19,1)+1)-INDEX('07 Uspora casu'!$K$19:$O$19,MATCH(G$52,'07 Uspora casu'!$K$19:$O$19,1))))*F62)))))</f>
        <v>0</v>
      </c>
      <c r="H62" s="48">
        <f>IF($E62="",0,IF('07 Uspora casu'!$D$2="Jazdný čas",IFERROR(INDEX('07 Uspora casu'!$K29:$O29,MATCH(H$52,'07 Uspora casu'!$K$19:$O$19,0))/60,IF(H$52&lt;MIN('07 Uspora casu'!$K$19:$O$19),('07 Uspora casu'!$K29/'07 Uspora casu'!$L29)^(1/('07 Uspora casu'!$L$19-'07 Uspora casu'!$K$19))*I62,IF(H$52&gt;MAX('07 Uspora casu'!$K$19:$O$19),(INDEX('07 Uspora casu'!$K29:$O29,MATCH(H$52,'07 Uspora casu'!$K$19:$O$19,1))/INDEX('07 Uspora casu'!$K29:$O29,MATCH(H$52,'07 Uspora casu'!$K$19:$O$19,1)-1))^(1/(INDEX('07 Uspora casu'!$K$19:$O$19,MATCH(H$52,'07 Uspora casu'!$K$19:$O$19,1))-INDEX('07 Uspora casu'!$K$19:$O$19,MATCH(H$52,'07 Uspora casu'!$K$19:$O$19,1)-1)))*G62,(INDEX('07 Uspora casu'!$K29:$O29,MATCH(H$52,'07 Uspora casu'!$K$19:$O$19,1)+1)/INDEX('07 Uspora casu'!$K29:$O29,MATCH(H$52,'07 Uspora casu'!$K$19:$O$19,1)))^(1/(INDEX('07 Uspora casu'!$K$19:$O$19,MATCH(H$52,'07 Uspora casu'!$K$19:$O$19,1)+1)-INDEX('07 Uspora casu'!$K$19:$O$19,MATCH(H$52,'07 Uspora casu'!$K$19:$O$19,1))))*G62))),IFERROR($E62/INDEX('07 Uspora casu'!$K29:$O29,MATCH(H$52,'07 Uspora casu'!$K$19:$O$19,0)),IF(H$52&lt;MIN('07 Uspora casu'!$K$19:$O$19),('07 Uspora casu'!$L29/'07 Uspora casu'!$K29)^(1/('07 Uspora casu'!$L$19-'07 Uspora casu'!$K$19))*I62,IF(H$52&gt;MAX('07 Uspora casu'!$K$19:$O$19),(INDEX('07 Uspora casu'!$K29:$O29,MATCH(H$52,'07 Uspora casu'!$K$19:$O$19,1)-1)/INDEX('07 Uspora casu'!$K29:$O29,MATCH(H$52,'07 Uspora casu'!$K$19:$O$19,1)))^(1/(INDEX('07 Uspora casu'!$K$19:$O$19,MATCH(H$52,'07 Uspora casu'!$K$19:$O$19,1))-INDEX('07 Uspora casu'!$K$19:$O$19,MATCH(H$52,'07 Uspora casu'!$K$19:$O$19,1)-1)))*G62,(INDEX('07 Uspora casu'!$K29:$O29,MATCH(H$52,'07 Uspora casu'!$K$19:$O$19,1))/INDEX('07 Uspora casu'!$K29:$O29,MATCH(H$52,'07 Uspora casu'!$K$19:$O$19,1)+1))^(1/(INDEX('07 Uspora casu'!$K$19:$O$19,MATCH(H$52,'07 Uspora casu'!$K$19:$O$19,1)+1)-INDEX('07 Uspora casu'!$K$19:$O$19,MATCH(H$52,'07 Uspora casu'!$K$19:$O$19,1))))*G62)))))</f>
        <v>0</v>
      </c>
      <c r="I62" s="48">
        <f>IF($E62="",0,IF('07 Uspora casu'!$D$2="Jazdný čas",IFERROR(INDEX('07 Uspora casu'!$K29:$O29,MATCH(I$52,'07 Uspora casu'!$K$19:$O$19,0))/60,IF(I$52&lt;MIN('07 Uspora casu'!$K$19:$O$19),('07 Uspora casu'!$K29/'07 Uspora casu'!$L29)^(1/('07 Uspora casu'!$L$19-'07 Uspora casu'!$K$19))*J62,IF(I$52&gt;MAX('07 Uspora casu'!$K$19:$O$19),(INDEX('07 Uspora casu'!$K29:$O29,MATCH(I$52,'07 Uspora casu'!$K$19:$O$19,1))/INDEX('07 Uspora casu'!$K29:$O29,MATCH(I$52,'07 Uspora casu'!$K$19:$O$19,1)-1))^(1/(INDEX('07 Uspora casu'!$K$19:$O$19,MATCH(I$52,'07 Uspora casu'!$K$19:$O$19,1))-INDEX('07 Uspora casu'!$K$19:$O$19,MATCH(I$52,'07 Uspora casu'!$K$19:$O$19,1)-1)))*H62,(INDEX('07 Uspora casu'!$K29:$O29,MATCH(I$52,'07 Uspora casu'!$K$19:$O$19,1)+1)/INDEX('07 Uspora casu'!$K29:$O29,MATCH(I$52,'07 Uspora casu'!$K$19:$O$19,1)))^(1/(INDEX('07 Uspora casu'!$K$19:$O$19,MATCH(I$52,'07 Uspora casu'!$K$19:$O$19,1)+1)-INDEX('07 Uspora casu'!$K$19:$O$19,MATCH(I$52,'07 Uspora casu'!$K$19:$O$19,1))))*H62))),IFERROR($E62/INDEX('07 Uspora casu'!$K29:$O29,MATCH(I$52,'07 Uspora casu'!$K$19:$O$19,0)),IF(I$52&lt;MIN('07 Uspora casu'!$K$19:$O$19),('07 Uspora casu'!$L29/'07 Uspora casu'!$K29)^(1/('07 Uspora casu'!$L$19-'07 Uspora casu'!$K$19))*J62,IF(I$52&gt;MAX('07 Uspora casu'!$K$19:$O$19),(INDEX('07 Uspora casu'!$K29:$O29,MATCH(I$52,'07 Uspora casu'!$K$19:$O$19,1)-1)/INDEX('07 Uspora casu'!$K29:$O29,MATCH(I$52,'07 Uspora casu'!$K$19:$O$19,1)))^(1/(INDEX('07 Uspora casu'!$K$19:$O$19,MATCH(I$52,'07 Uspora casu'!$K$19:$O$19,1))-INDEX('07 Uspora casu'!$K$19:$O$19,MATCH(I$52,'07 Uspora casu'!$K$19:$O$19,1)-1)))*H62,(INDEX('07 Uspora casu'!$K29:$O29,MATCH(I$52,'07 Uspora casu'!$K$19:$O$19,1))/INDEX('07 Uspora casu'!$K29:$O29,MATCH(I$52,'07 Uspora casu'!$K$19:$O$19,1)+1))^(1/(INDEX('07 Uspora casu'!$K$19:$O$19,MATCH(I$52,'07 Uspora casu'!$K$19:$O$19,1)+1)-INDEX('07 Uspora casu'!$K$19:$O$19,MATCH(I$52,'07 Uspora casu'!$K$19:$O$19,1))))*H62)))))</f>
        <v>0</v>
      </c>
      <c r="J62" s="48">
        <f>IF($E62="",0,IF('07 Uspora casu'!$D$2="Jazdný čas",IFERROR(INDEX('07 Uspora casu'!$K29:$O29,MATCH(J$52,'07 Uspora casu'!$K$19:$O$19,0))/60,IF(J$52&lt;MIN('07 Uspora casu'!$K$19:$O$19),('07 Uspora casu'!$K29/'07 Uspora casu'!$L29)^(1/('07 Uspora casu'!$L$19-'07 Uspora casu'!$K$19))*K62,IF(J$52&gt;MAX('07 Uspora casu'!$K$19:$O$19),(INDEX('07 Uspora casu'!$K29:$O29,MATCH(J$52,'07 Uspora casu'!$K$19:$O$19,1))/INDEX('07 Uspora casu'!$K29:$O29,MATCH(J$52,'07 Uspora casu'!$K$19:$O$19,1)-1))^(1/(INDEX('07 Uspora casu'!$K$19:$O$19,MATCH(J$52,'07 Uspora casu'!$K$19:$O$19,1))-INDEX('07 Uspora casu'!$K$19:$O$19,MATCH(J$52,'07 Uspora casu'!$K$19:$O$19,1)-1)))*I62,(INDEX('07 Uspora casu'!$K29:$O29,MATCH(J$52,'07 Uspora casu'!$K$19:$O$19,1)+1)/INDEX('07 Uspora casu'!$K29:$O29,MATCH(J$52,'07 Uspora casu'!$K$19:$O$19,1)))^(1/(INDEX('07 Uspora casu'!$K$19:$O$19,MATCH(J$52,'07 Uspora casu'!$K$19:$O$19,1)+1)-INDEX('07 Uspora casu'!$K$19:$O$19,MATCH(J$52,'07 Uspora casu'!$K$19:$O$19,1))))*I62))),IFERROR($E62/INDEX('07 Uspora casu'!$K29:$O29,MATCH(J$52,'07 Uspora casu'!$K$19:$O$19,0)),IF(J$52&lt;MIN('07 Uspora casu'!$K$19:$O$19),('07 Uspora casu'!$L29/'07 Uspora casu'!$K29)^(1/('07 Uspora casu'!$L$19-'07 Uspora casu'!$K$19))*K62,IF(J$52&gt;MAX('07 Uspora casu'!$K$19:$O$19),(INDEX('07 Uspora casu'!$K29:$O29,MATCH(J$52,'07 Uspora casu'!$K$19:$O$19,1)-1)/INDEX('07 Uspora casu'!$K29:$O29,MATCH(J$52,'07 Uspora casu'!$K$19:$O$19,1)))^(1/(INDEX('07 Uspora casu'!$K$19:$O$19,MATCH(J$52,'07 Uspora casu'!$K$19:$O$19,1))-INDEX('07 Uspora casu'!$K$19:$O$19,MATCH(J$52,'07 Uspora casu'!$K$19:$O$19,1)-1)))*I62,(INDEX('07 Uspora casu'!$K29:$O29,MATCH(J$52,'07 Uspora casu'!$K$19:$O$19,1))/INDEX('07 Uspora casu'!$K29:$O29,MATCH(J$52,'07 Uspora casu'!$K$19:$O$19,1)+1))^(1/(INDEX('07 Uspora casu'!$K$19:$O$19,MATCH(J$52,'07 Uspora casu'!$K$19:$O$19,1)+1)-INDEX('07 Uspora casu'!$K$19:$O$19,MATCH(J$52,'07 Uspora casu'!$K$19:$O$19,1))))*I62)))))</f>
        <v>1.276595744680851E-2</v>
      </c>
      <c r="K62" s="48">
        <f>IF($E62="",0,IF('07 Uspora casu'!$D$2="Jazdný čas",IFERROR(INDEX('07 Uspora casu'!$K29:$O29,MATCH(K$52,'07 Uspora casu'!$K$19:$O$19,0))/60,IF(K$52&lt;MIN('07 Uspora casu'!$K$19:$O$19),('07 Uspora casu'!$K29/'07 Uspora casu'!$L29)^(1/('07 Uspora casu'!$L$19-'07 Uspora casu'!$K$19))*L62,IF(K$52&gt;MAX('07 Uspora casu'!$K$19:$O$19),(INDEX('07 Uspora casu'!$K29:$O29,MATCH(K$52,'07 Uspora casu'!$K$19:$O$19,1))/INDEX('07 Uspora casu'!$K29:$O29,MATCH(K$52,'07 Uspora casu'!$K$19:$O$19,1)-1))^(1/(INDEX('07 Uspora casu'!$K$19:$O$19,MATCH(K$52,'07 Uspora casu'!$K$19:$O$19,1))-INDEX('07 Uspora casu'!$K$19:$O$19,MATCH(K$52,'07 Uspora casu'!$K$19:$O$19,1)-1)))*J62,(INDEX('07 Uspora casu'!$K29:$O29,MATCH(K$52,'07 Uspora casu'!$K$19:$O$19,1)+1)/INDEX('07 Uspora casu'!$K29:$O29,MATCH(K$52,'07 Uspora casu'!$K$19:$O$19,1)))^(1/(INDEX('07 Uspora casu'!$K$19:$O$19,MATCH(K$52,'07 Uspora casu'!$K$19:$O$19,1)+1)-INDEX('07 Uspora casu'!$K$19:$O$19,MATCH(K$52,'07 Uspora casu'!$K$19:$O$19,1))))*J62))),IFERROR($E62/INDEX('07 Uspora casu'!$K29:$O29,MATCH(K$52,'07 Uspora casu'!$K$19:$O$19,0)),IF(K$52&lt;MIN('07 Uspora casu'!$K$19:$O$19),('07 Uspora casu'!$L29/'07 Uspora casu'!$K29)^(1/('07 Uspora casu'!$L$19-'07 Uspora casu'!$K$19))*L62,IF(K$52&gt;MAX('07 Uspora casu'!$K$19:$O$19),(INDEX('07 Uspora casu'!$K29:$O29,MATCH(K$52,'07 Uspora casu'!$K$19:$O$19,1)-1)/INDEX('07 Uspora casu'!$K29:$O29,MATCH(K$52,'07 Uspora casu'!$K$19:$O$19,1)))^(1/(INDEX('07 Uspora casu'!$K$19:$O$19,MATCH(K$52,'07 Uspora casu'!$K$19:$O$19,1))-INDEX('07 Uspora casu'!$K$19:$O$19,MATCH(K$52,'07 Uspora casu'!$K$19:$O$19,1)-1)))*J62,(INDEX('07 Uspora casu'!$K29:$O29,MATCH(K$52,'07 Uspora casu'!$K$19:$O$19,1))/INDEX('07 Uspora casu'!$K29:$O29,MATCH(K$52,'07 Uspora casu'!$K$19:$O$19,1)+1))^(1/(INDEX('07 Uspora casu'!$K$19:$O$19,MATCH(K$52,'07 Uspora casu'!$K$19:$O$19,1)+1)-INDEX('07 Uspora casu'!$K$19:$O$19,MATCH(K$52,'07 Uspora casu'!$K$19:$O$19,1))))*J62)))))</f>
        <v>1.2766255953974829E-2</v>
      </c>
      <c r="L62" s="48">
        <f>IF($E62="",0,IF('07 Uspora casu'!$D$2="Jazdný čas",IFERROR(INDEX('07 Uspora casu'!$K29:$O29,MATCH(L$52,'07 Uspora casu'!$K$19:$O$19,0))/60,IF(L$52&lt;MIN('07 Uspora casu'!$K$19:$O$19),('07 Uspora casu'!$K29/'07 Uspora casu'!$L29)^(1/('07 Uspora casu'!$L$19-'07 Uspora casu'!$K$19))*M62,IF(L$52&gt;MAX('07 Uspora casu'!$K$19:$O$19),(INDEX('07 Uspora casu'!$K29:$O29,MATCH(L$52,'07 Uspora casu'!$K$19:$O$19,1))/INDEX('07 Uspora casu'!$K29:$O29,MATCH(L$52,'07 Uspora casu'!$K$19:$O$19,1)-1))^(1/(INDEX('07 Uspora casu'!$K$19:$O$19,MATCH(L$52,'07 Uspora casu'!$K$19:$O$19,1))-INDEX('07 Uspora casu'!$K$19:$O$19,MATCH(L$52,'07 Uspora casu'!$K$19:$O$19,1)-1)))*K62,(INDEX('07 Uspora casu'!$K29:$O29,MATCH(L$52,'07 Uspora casu'!$K$19:$O$19,1)+1)/INDEX('07 Uspora casu'!$K29:$O29,MATCH(L$52,'07 Uspora casu'!$K$19:$O$19,1)))^(1/(INDEX('07 Uspora casu'!$K$19:$O$19,MATCH(L$52,'07 Uspora casu'!$K$19:$O$19,1)+1)-INDEX('07 Uspora casu'!$K$19:$O$19,MATCH(L$52,'07 Uspora casu'!$K$19:$O$19,1))))*K62))),IFERROR($E62/INDEX('07 Uspora casu'!$K29:$O29,MATCH(L$52,'07 Uspora casu'!$K$19:$O$19,0)),IF(L$52&lt;MIN('07 Uspora casu'!$K$19:$O$19),('07 Uspora casu'!$L29/'07 Uspora casu'!$K29)^(1/('07 Uspora casu'!$L$19-'07 Uspora casu'!$K$19))*M62,IF(L$52&gt;MAX('07 Uspora casu'!$K$19:$O$19),(INDEX('07 Uspora casu'!$K29:$O29,MATCH(L$52,'07 Uspora casu'!$K$19:$O$19,1)-1)/INDEX('07 Uspora casu'!$K29:$O29,MATCH(L$52,'07 Uspora casu'!$K$19:$O$19,1)))^(1/(INDEX('07 Uspora casu'!$K$19:$O$19,MATCH(L$52,'07 Uspora casu'!$K$19:$O$19,1))-INDEX('07 Uspora casu'!$K$19:$O$19,MATCH(L$52,'07 Uspora casu'!$K$19:$O$19,1)-1)))*K62,(INDEX('07 Uspora casu'!$K29:$O29,MATCH(L$52,'07 Uspora casu'!$K$19:$O$19,1))/INDEX('07 Uspora casu'!$K29:$O29,MATCH(L$52,'07 Uspora casu'!$K$19:$O$19,1)+1))^(1/(INDEX('07 Uspora casu'!$K$19:$O$19,MATCH(L$52,'07 Uspora casu'!$K$19:$O$19,1)+1)-INDEX('07 Uspora casu'!$K$19:$O$19,MATCH(L$52,'07 Uspora casu'!$K$19:$O$19,1))))*K62)))))</f>
        <v>1.2766554468121159E-2</v>
      </c>
      <c r="M62" s="48">
        <f>IF($E62="",0,IF('07 Uspora casu'!$D$2="Jazdný čas",IFERROR(INDEX('07 Uspora casu'!$K29:$O29,MATCH(M$52,'07 Uspora casu'!$K$19:$O$19,0))/60,IF(M$52&lt;MIN('07 Uspora casu'!$K$19:$O$19),('07 Uspora casu'!$K29/'07 Uspora casu'!$L29)^(1/('07 Uspora casu'!$L$19-'07 Uspora casu'!$K$19))*N62,IF(M$52&gt;MAX('07 Uspora casu'!$K$19:$O$19),(INDEX('07 Uspora casu'!$K29:$O29,MATCH(M$52,'07 Uspora casu'!$K$19:$O$19,1))/INDEX('07 Uspora casu'!$K29:$O29,MATCH(M$52,'07 Uspora casu'!$K$19:$O$19,1)-1))^(1/(INDEX('07 Uspora casu'!$K$19:$O$19,MATCH(M$52,'07 Uspora casu'!$K$19:$O$19,1))-INDEX('07 Uspora casu'!$K$19:$O$19,MATCH(M$52,'07 Uspora casu'!$K$19:$O$19,1)-1)))*L62,(INDEX('07 Uspora casu'!$K29:$O29,MATCH(M$52,'07 Uspora casu'!$K$19:$O$19,1)+1)/INDEX('07 Uspora casu'!$K29:$O29,MATCH(M$52,'07 Uspora casu'!$K$19:$O$19,1)))^(1/(INDEX('07 Uspora casu'!$K$19:$O$19,MATCH(M$52,'07 Uspora casu'!$K$19:$O$19,1)+1)-INDEX('07 Uspora casu'!$K$19:$O$19,MATCH(M$52,'07 Uspora casu'!$K$19:$O$19,1))))*L62))),IFERROR($E62/INDEX('07 Uspora casu'!$K29:$O29,MATCH(M$52,'07 Uspora casu'!$K$19:$O$19,0)),IF(M$52&lt;MIN('07 Uspora casu'!$K$19:$O$19),('07 Uspora casu'!$L29/'07 Uspora casu'!$K29)^(1/('07 Uspora casu'!$L$19-'07 Uspora casu'!$K$19))*N62,IF(M$52&gt;MAX('07 Uspora casu'!$K$19:$O$19),(INDEX('07 Uspora casu'!$K29:$O29,MATCH(M$52,'07 Uspora casu'!$K$19:$O$19,1)-1)/INDEX('07 Uspora casu'!$K29:$O29,MATCH(M$52,'07 Uspora casu'!$K$19:$O$19,1)))^(1/(INDEX('07 Uspora casu'!$K$19:$O$19,MATCH(M$52,'07 Uspora casu'!$K$19:$O$19,1))-INDEX('07 Uspora casu'!$K$19:$O$19,MATCH(M$52,'07 Uspora casu'!$K$19:$O$19,1)-1)))*L62,(INDEX('07 Uspora casu'!$K29:$O29,MATCH(M$52,'07 Uspora casu'!$K$19:$O$19,1))/INDEX('07 Uspora casu'!$K29:$O29,MATCH(M$52,'07 Uspora casu'!$K$19:$O$19,1)+1))^(1/(INDEX('07 Uspora casu'!$K$19:$O$19,MATCH(M$52,'07 Uspora casu'!$K$19:$O$19,1)+1)-INDEX('07 Uspora casu'!$K$19:$O$19,MATCH(M$52,'07 Uspora casu'!$K$19:$O$19,1))))*L62)))))</f>
        <v>1.2766852989247663E-2</v>
      </c>
      <c r="N62" s="48">
        <f>IF($E62="",0,IF('07 Uspora casu'!$D$2="Jazdný čas",IFERROR(INDEX('07 Uspora casu'!$K29:$O29,MATCH(N$52,'07 Uspora casu'!$K$19:$O$19,0))/60,IF(N$52&lt;MIN('07 Uspora casu'!$K$19:$O$19),('07 Uspora casu'!$K29/'07 Uspora casu'!$L29)^(1/('07 Uspora casu'!$L$19-'07 Uspora casu'!$K$19))*O62,IF(N$52&gt;MAX('07 Uspora casu'!$K$19:$O$19),(INDEX('07 Uspora casu'!$K29:$O29,MATCH(N$52,'07 Uspora casu'!$K$19:$O$19,1))/INDEX('07 Uspora casu'!$K29:$O29,MATCH(N$52,'07 Uspora casu'!$K$19:$O$19,1)-1))^(1/(INDEX('07 Uspora casu'!$K$19:$O$19,MATCH(N$52,'07 Uspora casu'!$K$19:$O$19,1))-INDEX('07 Uspora casu'!$K$19:$O$19,MATCH(N$52,'07 Uspora casu'!$K$19:$O$19,1)-1)))*M62,(INDEX('07 Uspora casu'!$K29:$O29,MATCH(N$52,'07 Uspora casu'!$K$19:$O$19,1)+1)/INDEX('07 Uspora casu'!$K29:$O29,MATCH(N$52,'07 Uspora casu'!$K$19:$O$19,1)))^(1/(INDEX('07 Uspora casu'!$K$19:$O$19,MATCH(N$52,'07 Uspora casu'!$K$19:$O$19,1)+1)-INDEX('07 Uspora casu'!$K$19:$O$19,MATCH(N$52,'07 Uspora casu'!$K$19:$O$19,1))))*M62))),IFERROR($E62/INDEX('07 Uspora casu'!$K29:$O29,MATCH(N$52,'07 Uspora casu'!$K$19:$O$19,0)),IF(N$52&lt;MIN('07 Uspora casu'!$K$19:$O$19),('07 Uspora casu'!$L29/'07 Uspora casu'!$K29)^(1/('07 Uspora casu'!$L$19-'07 Uspora casu'!$K$19))*O62,IF(N$52&gt;MAX('07 Uspora casu'!$K$19:$O$19),(INDEX('07 Uspora casu'!$K29:$O29,MATCH(N$52,'07 Uspora casu'!$K$19:$O$19,1)-1)/INDEX('07 Uspora casu'!$K29:$O29,MATCH(N$52,'07 Uspora casu'!$K$19:$O$19,1)))^(1/(INDEX('07 Uspora casu'!$K$19:$O$19,MATCH(N$52,'07 Uspora casu'!$K$19:$O$19,1))-INDEX('07 Uspora casu'!$K$19:$O$19,MATCH(N$52,'07 Uspora casu'!$K$19:$O$19,1)-1)))*M62,(INDEX('07 Uspora casu'!$K29:$O29,MATCH(N$52,'07 Uspora casu'!$K$19:$O$19,1))/INDEX('07 Uspora casu'!$K29:$O29,MATCH(N$52,'07 Uspora casu'!$K$19:$O$19,1)+1))^(1/(INDEX('07 Uspora casu'!$K$19:$O$19,MATCH(N$52,'07 Uspora casu'!$K$19:$O$19,1)+1)-INDEX('07 Uspora casu'!$K$19:$O$19,MATCH(N$52,'07 Uspora casu'!$K$19:$O$19,1))))*M62)))))</f>
        <v>1.2767151517354506E-2</v>
      </c>
      <c r="O62" s="48">
        <f>IF($E62="",0,IF('07 Uspora casu'!$D$2="Jazdný čas",IFERROR(INDEX('07 Uspora casu'!$K29:$O29,MATCH(O$52,'07 Uspora casu'!$K$19:$O$19,0))/60,IF(O$52&lt;MIN('07 Uspora casu'!$K$19:$O$19),('07 Uspora casu'!$K29/'07 Uspora casu'!$L29)^(1/('07 Uspora casu'!$L$19-'07 Uspora casu'!$K$19))*P62,IF(O$52&gt;MAX('07 Uspora casu'!$K$19:$O$19),(INDEX('07 Uspora casu'!$K29:$O29,MATCH(O$52,'07 Uspora casu'!$K$19:$O$19,1))/INDEX('07 Uspora casu'!$K29:$O29,MATCH(O$52,'07 Uspora casu'!$K$19:$O$19,1)-1))^(1/(INDEX('07 Uspora casu'!$K$19:$O$19,MATCH(O$52,'07 Uspora casu'!$K$19:$O$19,1))-INDEX('07 Uspora casu'!$K$19:$O$19,MATCH(O$52,'07 Uspora casu'!$K$19:$O$19,1)-1)))*N62,(INDEX('07 Uspora casu'!$K29:$O29,MATCH(O$52,'07 Uspora casu'!$K$19:$O$19,1)+1)/INDEX('07 Uspora casu'!$K29:$O29,MATCH(O$52,'07 Uspora casu'!$K$19:$O$19,1)))^(1/(INDEX('07 Uspora casu'!$K$19:$O$19,MATCH(O$52,'07 Uspora casu'!$K$19:$O$19,1)+1)-INDEX('07 Uspora casu'!$K$19:$O$19,MATCH(O$52,'07 Uspora casu'!$K$19:$O$19,1))))*N62))),IFERROR($E62/INDEX('07 Uspora casu'!$K29:$O29,MATCH(O$52,'07 Uspora casu'!$K$19:$O$19,0)),IF(O$52&lt;MIN('07 Uspora casu'!$K$19:$O$19),('07 Uspora casu'!$L29/'07 Uspora casu'!$K29)^(1/('07 Uspora casu'!$L$19-'07 Uspora casu'!$K$19))*P62,IF(O$52&gt;MAX('07 Uspora casu'!$K$19:$O$19),(INDEX('07 Uspora casu'!$K29:$O29,MATCH(O$52,'07 Uspora casu'!$K$19:$O$19,1)-1)/INDEX('07 Uspora casu'!$K29:$O29,MATCH(O$52,'07 Uspora casu'!$K$19:$O$19,1)))^(1/(INDEX('07 Uspora casu'!$K$19:$O$19,MATCH(O$52,'07 Uspora casu'!$K$19:$O$19,1))-INDEX('07 Uspora casu'!$K$19:$O$19,MATCH(O$52,'07 Uspora casu'!$K$19:$O$19,1)-1)))*N62,(INDEX('07 Uspora casu'!$K29:$O29,MATCH(O$52,'07 Uspora casu'!$K$19:$O$19,1))/INDEX('07 Uspora casu'!$K29:$O29,MATCH(O$52,'07 Uspora casu'!$K$19:$O$19,1)+1))^(1/(INDEX('07 Uspora casu'!$K$19:$O$19,MATCH(O$52,'07 Uspora casu'!$K$19:$O$19,1)+1)-INDEX('07 Uspora casu'!$K$19:$O$19,MATCH(O$52,'07 Uspora casu'!$K$19:$O$19,1))))*N62)))))</f>
        <v>1.2767450052441849E-2</v>
      </c>
      <c r="P62" s="48">
        <f>IF($E62="",0,IF('07 Uspora casu'!$D$2="Jazdný čas",IFERROR(INDEX('07 Uspora casu'!$K29:$O29,MATCH(P$52,'07 Uspora casu'!$K$19:$O$19,0))/60,IF(P$52&lt;MIN('07 Uspora casu'!$K$19:$O$19),('07 Uspora casu'!$K29/'07 Uspora casu'!$L29)^(1/('07 Uspora casu'!$L$19-'07 Uspora casu'!$K$19))*Q62,IF(P$52&gt;MAX('07 Uspora casu'!$K$19:$O$19),(INDEX('07 Uspora casu'!$K29:$O29,MATCH(P$52,'07 Uspora casu'!$K$19:$O$19,1))/INDEX('07 Uspora casu'!$K29:$O29,MATCH(P$52,'07 Uspora casu'!$K$19:$O$19,1)-1))^(1/(INDEX('07 Uspora casu'!$K$19:$O$19,MATCH(P$52,'07 Uspora casu'!$K$19:$O$19,1))-INDEX('07 Uspora casu'!$K$19:$O$19,MATCH(P$52,'07 Uspora casu'!$K$19:$O$19,1)-1)))*O62,(INDEX('07 Uspora casu'!$K29:$O29,MATCH(P$52,'07 Uspora casu'!$K$19:$O$19,1)+1)/INDEX('07 Uspora casu'!$K29:$O29,MATCH(P$52,'07 Uspora casu'!$K$19:$O$19,1)))^(1/(INDEX('07 Uspora casu'!$K$19:$O$19,MATCH(P$52,'07 Uspora casu'!$K$19:$O$19,1)+1)-INDEX('07 Uspora casu'!$K$19:$O$19,MATCH(P$52,'07 Uspora casu'!$K$19:$O$19,1))))*O62))),IFERROR($E62/INDEX('07 Uspora casu'!$K29:$O29,MATCH(P$52,'07 Uspora casu'!$K$19:$O$19,0)),IF(P$52&lt;MIN('07 Uspora casu'!$K$19:$O$19),('07 Uspora casu'!$L29/'07 Uspora casu'!$K29)^(1/('07 Uspora casu'!$L$19-'07 Uspora casu'!$K$19))*Q62,IF(P$52&gt;MAX('07 Uspora casu'!$K$19:$O$19),(INDEX('07 Uspora casu'!$K29:$O29,MATCH(P$52,'07 Uspora casu'!$K$19:$O$19,1)-1)/INDEX('07 Uspora casu'!$K29:$O29,MATCH(P$52,'07 Uspora casu'!$K$19:$O$19,1)))^(1/(INDEX('07 Uspora casu'!$K$19:$O$19,MATCH(P$52,'07 Uspora casu'!$K$19:$O$19,1))-INDEX('07 Uspora casu'!$K$19:$O$19,MATCH(P$52,'07 Uspora casu'!$K$19:$O$19,1)-1)))*O62,(INDEX('07 Uspora casu'!$K29:$O29,MATCH(P$52,'07 Uspora casu'!$K$19:$O$19,1))/INDEX('07 Uspora casu'!$K29:$O29,MATCH(P$52,'07 Uspora casu'!$K$19:$O$19,1)+1))^(1/(INDEX('07 Uspora casu'!$K$19:$O$19,MATCH(P$52,'07 Uspora casu'!$K$19:$O$19,1)+1)-INDEX('07 Uspora casu'!$K$19:$O$19,MATCH(P$52,'07 Uspora casu'!$K$19:$O$19,1))))*O62)))))</f>
        <v>1.2767748594509857E-2</v>
      </c>
      <c r="Q62" s="48">
        <f>IF($E62="",0,IF('07 Uspora casu'!$D$2="Jazdný čas",IFERROR(INDEX('07 Uspora casu'!$K29:$O29,MATCH(Q$52,'07 Uspora casu'!$K$19:$O$19,0))/60,IF(Q$52&lt;MIN('07 Uspora casu'!$K$19:$O$19),('07 Uspora casu'!$K29/'07 Uspora casu'!$L29)^(1/('07 Uspora casu'!$L$19-'07 Uspora casu'!$K$19))*R62,IF(Q$52&gt;MAX('07 Uspora casu'!$K$19:$O$19),(INDEX('07 Uspora casu'!$K29:$O29,MATCH(Q$52,'07 Uspora casu'!$K$19:$O$19,1))/INDEX('07 Uspora casu'!$K29:$O29,MATCH(Q$52,'07 Uspora casu'!$K$19:$O$19,1)-1))^(1/(INDEX('07 Uspora casu'!$K$19:$O$19,MATCH(Q$52,'07 Uspora casu'!$K$19:$O$19,1))-INDEX('07 Uspora casu'!$K$19:$O$19,MATCH(Q$52,'07 Uspora casu'!$K$19:$O$19,1)-1)))*P62,(INDEX('07 Uspora casu'!$K29:$O29,MATCH(Q$52,'07 Uspora casu'!$K$19:$O$19,1)+1)/INDEX('07 Uspora casu'!$K29:$O29,MATCH(Q$52,'07 Uspora casu'!$K$19:$O$19,1)))^(1/(INDEX('07 Uspora casu'!$K$19:$O$19,MATCH(Q$52,'07 Uspora casu'!$K$19:$O$19,1)+1)-INDEX('07 Uspora casu'!$K$19:$O$19,MATCH(Q$52,'07 Uspora casu'!$K$19:$O$19,1))))*P62))),IFERROR($E62/INDEX('07 Uspora casu'!$K29:$O29,MATCH(Q$52,'07 Uspora casu'!$K$19:$O$19,0)),IF(Q$52&lt;MIN('07 Uspora casu'!$K$19:$O$19),('07 Uspora casu'!$L29/'07 Uspora casu'!$K29)^(1/('07 Uspora casu'!$L$19-'07 Uspora casu'!$K$19))*R62,IF(Q$52&gt;MAX('07 Uspora casu'!$K$19:$O$19),(INDEX('07 Uspora casu'!$K29:$O29,MATCH(Q$52,'07 Uspora casu'!$K$19:$O$19,1)-1)/INDEX('07 Uspora casu'!$K29:$O29,MATCH(Q$52,'07 Uspora casu'!$K$19:$O$19,1)))^(1/(INDEX('07 Uspora casu'!$K$19:$O$19,MATCH(Q$52,'07 Uspora casu'!$K$19:$O$19,1))-INDEX('07 Uspora casu'!$K$19:$O$19,MATCH(Q$52,'07 Uspora casu'!$K$19:$O$19,1)-1)))*P62,(INDEX('07 Uspora casu'!$K29:$O29,MATCH(Q$52,'07 Uspora casu'!$K$19:$O$19,1))/INDEX('07 Uspora casu'!$K29:$O29,MATCH(Q$52,'07 Uspora casu'!$K$19:$O$19,1)+1))^(1/(INDEX('07 Uspora casu'!$K$19:$O$19,MATCH(Q$52,'07 Uspora casu'!$K$19:$O$19,1)+1)-INDEX('07 Uspora casu'!$K$19:$O$19,MATCH(Q$52,'07 Uspora casu'!$K$19:$O$19,1))))*P62)))))</f>
        <v>1.2768047143558683E-2</v>
      </c>
      <c r="R62" s="48">
        <f>IF($E62="",0,IF('07 Uspora casu'!$D$2="Jazdný čas",IFERROR(INDEX('07 Uspora casu'!$K29:$O29,MATCH(R$52,'07 Uspora casu'!$K$19:$O$19,0))/60,IF(R$52&lt;MIN('07 Uspora casu'!$K$19:$O$19),('07 Uspora casu'!$K29/'07 Uspora casu'!$L29)^(1/('07 Uspora casu'!$L$19-'07 Uspora casu'!$K$19))*S62,IF(R$52&gt;MAX('07 Uspora casu'!$K$19:$O$19),(INDEX('07 Uspora casu'!$K29:$O29,MATCH(R$52,'07 Uspora casu'!$K$19:$O$19,1))/INDEX('07 Uspora casu'!$K29:$O29,MATCH(R$52,'07 Uspora casu'!$K$19:$O$19,1)-1))^(1/(INDEX('07 Uspora casu'!$K$19:$O$19,MATCH(R$52,'07 Uspora casu'!$K$19:$O$19,1))-INDEX('07 Uspora casu'!$K$19:$O$19,MATCH(R$52,'07 Uspora casu'!$K$19:$O$19,1)-1)))*Q62,(INDEX('07 Uspora casu'!$K29:$O29,MATCH(R$52,'07 Uspora casu'!$K$19:$O$19,1)+1)/INDEX('07 Uspora casu'!$K29:$O29,MATCH(R$52,'07 Uspora casu'!$K$19:$O$19,1)))^(1/(INDEX('07 Uspora casu'!$K$19:$O$19,MATCH(R$52,'07 Uspora casu'!$K$19:$O$19,1)+1)-INDEX('07 Uspora casu'!$K$19:$O$19,MATCH(R$52,'07 Uspora casu'!$K$19:$O$19,1))))*Q62))),IFERROR($E62/INDEX('07 Uspora casu'!$K29:$O29,MATCH(R$52,'07 Uspora casu'!$K$19:$O$19,0)),IF(R$52&lt;MIN('07 Uspora casu'!$K$19:$O$19),('07 Uspora casu'!$L29/'07 Uspora casu'!$K29)^(1/('07 Uspora casu'!$L$19-'07 Uspora casu'!$K$19))*S62,IF(R$52&gt;MAX('07 Uspora casu'!$K$19:$O$19),(INDEX('07 Uspora casu'!$K29:$O29,MATCH(R$52,'07 Uspora casu'!$K$19:$O$19,1)-1)/INDEX('07 Uspora casu'!$K29:$O29,MATCH(R$52,'07 Uspora casu'!$K$19:$O$19,1)))^(1/(INDEX('07 Uspora casu'!$K$19:$O$19,MATCH(R$52,'07 Uspora casu'!$K$19:$O$19,1))-INDEX('07 Uspora casu'!$K$19:$O$19,MATCH(R$52,'07 Uspora casu'!$K$19:$O$19,1)-1)))*Q62,(INDEX('07 Uspora casu'!$K29:$O29,MATCH(R$52,'07 Uspora casu'!$K$19:$O$19,1))/INDEX('07 Uspora casu'!$K29:$O29,MATCH(R$52,'07 Uspora casu'!$K$19:$O$19,1)+1))^(1/(INDEX('07 Uspora casu'!$K$19:$O$19,MATCH(R$52,'07 Uspora casu'!$K$19:$O$19,1)+1)-INDEX('07 Uspora casu'!$K$19:$O$19,MATCH(R$52,'07 Uspora casu'!$K$19:$O$19,1))))*Q62)))))</f>
        <v>1.2768047143558683E-2</v>
      </c>
      <c r="S62" s="48">
        <f>IF($E62="",0,IF('07 Uspora casu'!$D$2="Jazdný čas",IFERROR(INDEX('07 Uspora casu'!$K29:$O29,MATCH(S$52,'07 Uspora casu'!$K$19:$O$19,0))/60,IF(S$52&lt;MIN('07 Uspora casu'!$K$19:$O$19),('07 Uspora casu'!$K29/'07 Uspora casu'!$L29)^(1/('07 Uspora casu'!$L$19-'07 Uspora casu'!$K$19))*T62,IF(S$52&gt;MAX('07 Uspora casu'!$K$19:$O$19),(INDEX('07 Uspora casu'!$K29:$O29,MATCH(S$52,'07 Uspora casu'!$K$19:$O$19,1))/INDEX('07 Uspora casu'!$K29:$O29,MATCH(S$52,'07 Uspora casu'!$K$19:$O$19,1)-1))^(1/(INDEX('07 Uspora casu'!$K$19:$O$19,MATCH(S$52,'07 Uspora casu'!$K$19:$O$19,1))-INDEX('07 Uspora casu'!$K$19:$O$19,MATCH(S$52,'07 Uspora casu'!$K$19:$O$19,1)-1)))*R62,(INDEX('07 Uspora casu'!$K29:$O29,MATCH(S$52,'07 Uspora casu'!$K$19:$O$19,1)+1)/INDEX('07 Uspora casu'!$K29:$O29,MATCH(S$52,'07 Uspora casu'!$K$19:$O$19,1)))^(1/(INDEX('07 Uspora casu'!$K$19:$O$19,MATCH(S$52,'07 Uspora casu'!$K$19:$O$19,1)+1)-INDEX('07 Uspora casu'!$K$19:$O$19,MATCH(S$52,'07 Uspora casu'!$K$19:$O$19,1))))*R62))),IFERROR($E62/INDEX('07 Uspora casu'!$K29:$O29,MATCH(S$52,'07 Uspora casu'!$K$19:$O$19,0)),IF(S$52&lt;MIN('07 Uspora casu'!$K$19:$O$19),('07 Uspora casu'!$L29/'07 Uspora casu'!$K29)^(1/('07 Uspora casu'!$L$19-'07 Uspora casu'!$K$19))*T62,IF(S$52&gt;MAX('07 Uspora casu'!$K$19:$O$19),(INDEX('07 Uspora casu'!$K29:$O29,MATCH(S$52,'07 Uspora casu'!$K$19:$O$19,1)-1)/INDEX('07 Uspora casu'!$K29:$O29,MATCH(S$52,'07 Uspora casu'!$K$19:$O$19,1)))^(1/(INDEX('07 Uspora casu'!$K$19:$O$19,MATCH(S$52,'07 Uspora casu'!$K$19:$O$19,1))-INDEX('07 Uspora casu'!$K$19:$O$19,MATCH(S$52,'07 Uspora casu'!$K$19:$O$19,1)-1)))*R62,(INDEX('07 Uspora casu'!$K29:$O29,MATCH(S$52,'07 Uspora casu'!$K$19:$O$19,1))/INDEX('07 Uspora casu'!$K29:$O29,MATCH(S$52,'07 Uspora casu'!$K$19:$O$19,1)+1))^(1/(INDEX('07 Uspora casu'!$K$19:$O$19,MATCH(S$52,'07 Uspora casu'!$K$19:$O$19,1)+1)-INDEX('07 Uspora casu'!$K$19:$O$19,MATCH(S$52,'07 Uspora casu'!$K$19:$O$19,1))))*R62)))))</f>
        <v>1.2768047143558683E-2</v>
      </c>
      <c r="T62" s="48">
        <f>IF($E62="",0,IF('07 Uspora casu'!$D$2="Jazdný čas",IFERROR(INDEX('07 Uspora casu'!$K29:$O29,MATCH(T$52,'07 Uspora casu'!$K$19:$O$19,0))/60,IF(T$52&lt;MIN('07 Uspora casu'!$K$19:$O$19),('07 Uspora casu'!$K29/'07 Uspora casu'!$L29)^(1/('07 Uspora casu'!$L$19-'07 Uspora casu'!$K$19))*U62,IF(T$52&gt;MAX('07 Uspora casu'!$K$19:$O$19),(INDEX('07 Uspora casu'!$K29:$O29,MATCH(T$52,'07 Uspora casu'!$K$19:$O$19,1))/INDEX('07 Uspora casu'!$K29:$O29,MATCH(T$52,'07 Uspora casu'!$K$19:$O$19,1)-1))^(1/(INDEX('07 Uspora casu'!$K$19:$O$19,MATCH(T$52,'07 Uspora casu'!$K$19:$O$19,1))-INDEX('07 Uspora casu'!$K$19:$O$19,MATCH(T$52,'07 Uspora casu'!$K$19:$O$19,1)-1)))*S62,(INDEX('07 Uspora casu'!$K29:$O29,MATCH(T$52,'07 Uspora casu'!$K$19:$O$19,1)+1)/INDEX('07 Uspora casu'!$K29:$O29,MATCH(T$52,'07 Uspora casu'!$K$19:$O$19,1)))^(1/(INDEX('07 Uspora casu'!$K$19:$O$19,MATCH(T$52,'07 Uspora casu'!$K$19:$O$19,1)+1)-INDEX('07 Uspora casu'!$K$19:$O$19,MATCH(T$52,'07 Uspora casu'!$K$19:$O$19,1))))*S62))),IFERROR($E62/INDEX('07 Uspora casu'!$K29:$O29,MATCH(T$52,'07 Uspora casu'!$K$19:$O$19,0)),IF(T$52&lt;MIN('07 Uspora casu'!$K$19:$O$19),('07 Uspora casu'!$L29/'07 Uspora casu'!$K29)^(1/('07 Uspora casu'!$L$19-'07 Uspora casu'!$K$19))*U62,IF(T$52&gt;MAX('07 Uspora casu'!$K$19:$O$19),(INDEX('07 Uspora casu'!$K29:$O29,MATCH(T$52,'07 Uspora casu'!$K$19:$O$19,1)-1)/INDEX('07 Uspora casu'!$K29:$O29,MATCH(T$52,'07 Uspora casu'!$K$19:$O$19,1)))^(1/(INDEX('07 Uspora casu'!$K$19:$O$19,MATCH(T$52,'07 Uspora casu'!$K$19:$O$19,1))-INDEX('07 Uspora casu'!$K$19:$O$19,MATCH(T$52,'07 Uspora casu'!$K$19:$O$19,1)-1)))*S62,(INDEX('07 Uspora casu'!$K29:$O29,MATCH(T$52,'07 Uspora casu'!$K$19:$O$19,1))/INDEX('07 Uspora casu'!$K29:$O29,MATCH(T$52,'07 Uspora casu'!$K$19:$O$19,1)+1))^(1/(INDEX('07 Uspora casu'!$K$19:$O$19,MATCH(T$52,'07 Uspora casu'!$K$19:$O$19,1)+1)-INDEX('07 Uspora casu'!$K$19:$O$19,MATCH(T$52,'07 Uspora casu'!$K$19:$O$19,1))))*S62)))))</f>
        <v>1.2768047143558683E-2</v>
      </c>
      <c r="U62" s="48">
        <f>IF($E62="",0,IF('07 Uspora casu'!$D$2="Jazdný čas",IFERROR(INDEX('07 Uspora casu'!$K29:$O29,MATCH(U$52,'07 Uspora casu'!$K$19:$O$19,0))/60,IF(U$52&lt;MIN('07 Uspora casu'!$K$19:$O$19),('07 Uspora casu'!$K29/'07 Uspora casu'!$L29)^(1/('07 Uspora casu'!$L$19-'07 Uspora casu'!$K$19))*V62,IF(U$52&gt;MAX('07 Uspora casu'!$K$19:$O$19),(INDEX('07 Uspora casu'!$K29:$O29,MATCH(U$52,'07 Uspora casu'!$K$19:$O$19,1))/INDEX('07 Uspora casu'!$K29:$O29,MATCH(U$52,'07 Uspora casu'!$K$19:$O$19,1)-1))^(1/(INDEX('07 Uspora casu'!$K$19:$O$19,MATCH(U$52,'07 Uspora casu'!$K$19:$O$19,1))-INDEX('07 Uspora casu'!$K$19:$O$19,MATCH(U$52,'07 Uspora casu'!$K$19:$O$19,1)-1)))*T62,(INDEX('07 Uspora casu'!$K29:$O29,MATCH(U$52,'07 Uspora casu'!$K$19:$O$19,1)+1)/INDEX('07 Uspora casu'!$K29:$O29,MATCH(U$52,'07 Uspora casu'!$K$19:$O$19,1)))^(1/(INDEX('07 Uspora casu'!$K$19:$O$19,MATCH(U$52,'07 Uspora casu'!$K$19:$O$19,1)+1)-INDEX('07 Uspora casu'!$K$19:$O$19,MATCH(U$52,'07 Uspora casu'!$K$19:$O$19,1))))*T62))),IFERROR($E62/INDEX('07 Uspora casu'!$K29:$O29,MATCH(U$52,'07 Uspora casu'!$K$19:$O$19,0)),IF(U$52&lt;MIN('07 Uspora casu'!$K$19:$O$19),('07 Uspora casu'!$L29/'07 Uspora casu'!$K29)^(1/('07 Uspora casu'!$L$19-'07 Uspora casu'!$K$19))*V62,IF(U$52&gt;MAX('07 Uspora casu'!$K$19:$O$19),(INDEX('07 Uspora casu'!$K29:$O29,MATCH(U$52,'07 Uspora casu'!$K$19:$O$19,1)-1)/INDEX('07 Uspora casu'!$K29:$O29,MATCH(U$52,'07 Uspora casu'!$K$19:$O$19,1)))^(1/(INDEX('07 Uspora casu'!$K$19:$O$19,MATCH(U$52,'07 Uspora casu'!$K$19:$O$19,1))-INDEX('07 Uspora casu'!$K$19:$O$19,MATCH(U$52,'07 Uspora casu'!$K$19:$O$19,1)-1)))*T62,(INDEX('07 Uspora casu'!$K29:$O29,MATCH(U$52,'07 Uspora casu'!$K$19:$O$19,1))/INDEX('07 Uspora casu'!$K29:$O29,MATCH(U$52,'07 Uspora casu'!$K$19:$O$19,1)+1))^(1/(INDEX('07 Uspora casu'!$K$19:$O$19,MATCH(U$52,'07 Uspora casu'!$K$19:$O$19,1)+1)-INDEX('07 Uspora casu'!$K$19:$O$19,MATCH(U$52,'07 Uspora casu'!$K$19:$O$19,1))))*T62)))))</f>
        <v>1.2768047143558683E-2</v>
      </c>
      <c r="V62" s="48">
        <f>IF($E62="",0,IF('07 Uspora casu'!$D$2="Jazdný čas",IFERROR(INDEX('07 Uspora casu'!$K29:$O29,MATCH(V$52,'07 Uspora casu'!$K$19:$O$19,0))/60,IF(V$52&lt;MIN('07 Uspora casu'!$K$19:$O$19),('07 Uspora casu'!$K29/'07 Uspora casu'!$L29)^(1/('07 Uspora casu'!$L$19-'07 Uspora casu'!$K$19))*W62,IF(V$52&gt;MAX('07 Uspora casu'!$K$19:$O$19),(INDEX('07 Uspora casu'!$K29:$O29,MATCH(V$52,'07 Uspora casu'!$K$19:$O$19,1))/INDEX('07 Uspora casu'!$K29:$O29,MATCH(V$52,'07 Uspora casu'!$K$19:$O$19,1)-1))^(1/(INDEX('07 Uspora casu'!$K$19:$O$19,MATCH(V$52,'07 Uspora casu'!$K$19:$O$19,1))-INDEX('07 Uspora casu'!$K$19:$O$19,MATCH(V$52,'07 Uspora casu'!$K$19:$O$19,1)-1)))*U62,(INDEX('07 Uspora casu'!$K29:$O29,MATCH(V$52,'07 Uspora casu'!$K$19:$O$19,1)+1)/INDEX('07 Uspora casu'!$K29:$O29,MATCH(V$52,'07 Uspora casu'!$K$19:$O$19,1)))^(1/(INDEX('07 Uspora casu'!$K$19:$O$19,MATCH(V$52,'07 Uspora casu'!$K$19:$O$19,1)+1)-INDEX('07 Uspora casu'!$K$19:$O$19,MATCH(V$52,'07 Uspora casu'!$K$19:$O$19,1))))*U62))),IFERROR($E62/INDEX('07 Uspora casu'!$K29:$O29,MATCH(V$52,'07 Uspora casu'!$K$19:$O$19,0)),IF(V$52&lt;MIN('07 Uspora casu'!$K$19:$O$19),('07 Uspora casu'!$L29/'07 Uspora casu'!$K29)^(1/('07 Uspora casu'!$L$19-'07 Uspora casu'!$K$19))*W62,IF(V$52&gt;MAX('07 Uspora casu'!$K$19:$O$19),(INDEX('07 Uspora casu'!$K29:$O29,MATCH(V$52,'07 Uspora casu'!$K$19:$O$19,1)-1)/INDEX('07 Uspora casu'!$K29:$O29,MATCH(V$52,'07 Uspora casu'!$K$19:$O$19,1)))^(1/(INDEX('07 Uspora casu'!$K$19:$O$19,MATCH(V$52,'07 Uspora casu'!$K$19:$O$19,1))-INDEX('07 Uspora casu'!$K$19:$O$19,MATCH(V$52,'07 Uspora casu'!$K$19:$O$19,1)-1)))*U62,(INDEX('07 Uspora casu'!$K29:$O29,MATCH(V$52,'07 Uspora casu'!$K$19:$O$19,1))/INDEX('07 Uspora casu'!$K29:$O29,MATCH(V$52,'07 Uspora casu'!$K$19:$O$19,1)+1))^(1/(INDEX('07 Uspora casu'!$K$19:$O$19,MATCH(V$52,'07 Uspora casu'!$K$19:$O$19,1)+1)-INDEX('07 Uspora casu'!$K$19:$O$19,MATCH(V$52,'07 Uspora casu'!$K$19:$O$19,1))))*U62)))))</f>
        <v>1.2768047143558683E-2</v>
      </c>
      <c r="W62" s="48">
        <f>IF($E62="",0,IF('07 Uspora casu'!$D$2="Jazdný čas",IFERROR(INDEX('07 Uspora casu'!$K29:$O29,MATCH(W$52,'07 Uspora casu'!$K$19:$O$19,0))/60,IF(W$52&lt;MIN('07 Uspora casu'!$K$19:$O$19),('07 Uspora casu'!$K29/'07 Uspora casu'!$L29)^(1/('07 Uspora casu'!$L$19-'07 Uspora casu'!$K$19))*X62,IF(W$52&gt;MAX('07 Uspora casu'!$K$19:$O$19),(INDEX('07 Uspora casu'!$K29:$O29,MATCH(W$52,'07 Uspora casu'!$K$19:$O$19,1))/INDEX('07 Uspora casu'!$K29:$O29,MATCH(W$52,'07 Uspora casu'!$K$19:$O$19,1)-1))^(1/(INDEX('07 Uspora casu'!$K$19:$O$19,MATCH(W$52,'07 Uspora casu'!$K$19:$O$19,1))-INDEX('07 Uspora casu'!$K$19:$O$19,MATCH(W$52,'07 Uspora casu'!$K$19:$O$19,1)-1)))*V62,(INDEX('07 Uspora casu'!$K29:$O29,MATCH(W$52,'07 Uspora casu'!$K$19:$O$19,1)+1)/INDEX('07 Uspora casu'!$K29:$O29,MATCH(W$52,'07 Uspora casu'!$K$19:$O$19,1)))^(1/(INDEX('07 Uspora casu'!$K$19:$O$19,MATCH(W$52,'07 Uspora casu'!$K$19:$O$19,1)+1)-INDEX('07 Uspora casu'!$K$19:$O$19,MATCH(W$52,'07 Uspora casu'!$K$19:$O$19,1))))*V62))),IFERROR($E62/INDEX('07 Uspora casu'!$K29:$O29,MATCH(W$52,'07 Uspora casu'!$K$19:$O$19,0)),IF(W$52&lt;MIN('07 Uspora casu'!$K$19:$O$19),('07 Uspora casu'!$L29/'07 Uspora casu'!$K29)^(1/('07 Uspora casu'!$L$19-'07 Uspora casu'!$K$19))*X62,IF(W$52&gt;MAX('07 Uspora casu'!$K$19:$O$19),(INDEX('07 Uspora casu'!$K29:$O29,MATCH(W$52,'07 Uspora casu'!$K$19:$O$19,1)-1)/INDEX('07 Uspora casu'!$K29:$O29,MATCH(W$52,'07 Uspora casu'!$K$19:$O$19,1)))^(1/(INDEX('07 Uspora casu'!$K$19:$O$19,MATCH(W$52,'07 Uspora casu'!$K$19:$O$19,1))-INDEX('07 Uspora casu'!$K$19:$O$19,MATCH(W$52,'07 Uspora casu'!$K$19:$O$19,1)-1)))*V62,(INDEX('07 Uspora casu'!$K29:$O29,MATCH(W$52,'07 Uspora casu'!$K$19:$O$19,1))/INDEX('07 Uspora casu'!$K29:$O29,MATCH(W$52,'07 Uspora casu'!$K$19:$O$19,1)+1))^(1/(INDEX('07 Uspora casu'!$K$19:$O$19,MATCH(W$52,'07 Uspora casu'!$K$19:$O$19,1)+1)-INDEX('07 Uspora casu'!$K$19:$O$19,MATCH(W$52,'07 Uspora casu'!$K$19:$O$19,1))))*V62)))))</f>
        <v>1.2768047143558683E-2</v>
      </c>
      <c r="X62" s="48">
        <f>IF($E62="",0,IF('07 Uspora casu'!$D$2="Jazdný čas",IFERROR(INDEX('07 Uspora casu'!$K29:$O29,MATCH(X$52,'07 Uspora casu'!$K$19:$O$19,0))/60,IF(X$52&lt;MIN('07 Uspora casu'!$K$19:$O$19),('07 Uspora casu'!$K29/'07 Uspora casu'!$L29)^(1/('07 Uspora casu'!$L$19-'07 Uspora casu'!$K$19))*Y62,IF(X$52&gt;MAX('07 Uspora casu'!$K$19:$O$19),(INDEX('07 Uspora casu'!$K29:$O29,MATCH(X$52,'07 Uspora casu'!$K$19:$O$19,1))/INDEX('07 Uspora casu'!$K29:$O29,MATCH(X$52,'07 Uspora casu'!$K$19:$O$19,1)-1))^(1/(INDEX('07 Uspora casu'!$K$19:$O$19,MATCH(X$52,'07 Uspora casu'!$K$19:$O$19,1))-INDEX('07 Uspora casu'!$K$19:$O$19,MATCH(X$52,'07 Uspora casu'!$K$19:$O$19,1)-1)))*W62,(INDEX('07 Uspora casu'!$K29:$O29,MATCH(X$52,'07 Uspora casu'!$K$19:$O$19,1)+1)/INDEX('07 Uspora casu'!$K29:$O29,MATCH(X$52,'07 Uspora casu'!$K$19:$O$19,1)))^(1/(INDEX('07 Uspora casu'!$K$19:$O$19,MATCH(X$52,'07 Uspora casu'!$K$19:$O$19,1)+1)-INDEX('07 Uspora casu'!$K$19:$O$19,MATCH(X$52,'07 Uspora casu'!$K$19:$O$19,1))))*W62))),IFERROR($E62/INDEX('07 Uspora casu'!$K29:$O29,MATCH(X$52,'07 Uspora casu'!$K$19:$O$19,0)),IF(X$52&lt;MIN('07 Uspora casu'!$K$19:$O$19),('07 Uspora casu'!$L29/'07 Uspora casu'!$K29)^(1/('07 Uspora casu'!$L$19-'07 Uspora casu'!$K$19))*Y62,IF(X$52&gt;MAX('07 Uspora casu'!$K$19:$O$19),(INDEX('07 Uspora casu'!$K29:$O29,MATCH(X$52,'07 Uspora casu'!$K$19:$O$19,1)-1)/INDEX('07 Uspora casu'!$K29:$O29,MATCH(X$52,'07 Uspora casu'!$K$19:$O$19,1)))^(1/(INDEX('07 Uspora casu'!$K$19:$O$19,MATCH(X$52,'07 Uspora casu'!$K$19:$O$19,1))-INDEX('07 Uspora casu'!$K$19:$O$19,MATCH(X$52,'07 Uspora casu'!$K$19:$O$19,1)-1)))*W62,(INDEX('07 Uspora casu'!$K29:$O29,MATCH(X$52,'07 Uspora casu'!$K$19:$O$19,1))/INDEX('07 Uspora casu'!$K29:$O29,MATCH(X$52,'07 Uspora casu'!$K$19:$O$19,1)+1))^(1/(INDEX('07 Uspora casu'!$K$19:$O$19,MATCH(X$52,'07 Uspora casu'!$K$19:$O$19,1)+1)-INDEX('07 Uspora casu'!$K$19:$O$19,MATCH(X$52,'07 Uspora casu'!$K$19:$O$19,1))))*W62)))))</f>
        <v>1.2768047143558683E-2</v>
      </c>
      <c r="Y62" s="48">
        <f>IF($E62="",0,IF('07 Uspora casu'!$D$2="Jazdný čas",IFERROR(INDEX('07 Uspora casu'!$K29:$O29,MATCH(Y$52,'07 Uspora casu'!$K$19:$O$19,0))/60,IF(Y$52&lt;MIN('07 Uspora casu'!$K$19:$O$19),('07 Uspora casu'!$K29/'07 Uspora casu'!$L29)^(1/('07 Uspora casu'!$L$19-'07 Uspora casu'!$K$19))*Z62,IF(Y$52&gt;MAX('07 Uspora casu'!$K$19:$O$19),(INDEX('07 Uspora casu'!$K29:$O29,MATCH(Y$52,'07 Uspora casu'!$K$19:$O$19,1))/INDEX('07 Uspora casu'!$K29:$O29,MATCH(Y$52,'07 Uspora casu'!$K$19:$O$19,1)-1))^(1/(INDEX('07 Uspora casu'!$K$19:$O$19,MATCH(Y$52,'07 Uspora casu'!$K$19:$O$19,1))-INDEX('07 Uspora casu'!$K$19:$O$19,MATCH(Y$52,'07 Uspora casu'!$K$19:$O$19,1)-1)))*X62,(INDEX('07 Uspora casu'!$K29:$O29,MATCH(Y$52,'07 Uspora casu'!$K$19:$O$19,1)+1)/INDEX('07 Uspora casu'!$K29:$O29,MATCH(Y$52,'07 Uspora casu'!$K$19:$O$19,1)))^(1/(INDEX('07 Uspora casu'!$K$19:$O$19,MATCH(Y$52,'07 Uspora casu'!$K$19:$O$19,1)+1)-INDEX('07 Uspora casu'!$K$19:$O$19,MATCH(Y$52,'07 Uspora casu'!$K$19:$O$19,1))))*X62))),IFERROR($E62/INDEX('07 Uspora casu'!$K29:$O29,MATCH(Y$52,'07 Uspora casu'!$K$19:$O$19,0)),IF(Y$52&lt;MIN('07 Uspora casu'!$K$19:$O$19),('07 Uspora casu'!$L29/'07 Uspora casu'!$K29)^(1/('07 Uspora casu'!$L$19-'07 Uspora casu'!$K$19))*Z62,IF(Y$52&gt;MAX('07 Uspora casu'!$K$19:$O$19),(INDEX('07 Uspora casu'!$K29:$O29,MATCH(Y$52,'07 Uspora casu'!$K$19:$O$19,1)-1)/INDEX('07 Uspora casu'!$K29:$O29,MATCH(Y$52,'07 Uspora casu'!$K$19:$O$19,1)))^(1/(INDEX('07 Uspora casu'!$K$19:$O$19,MATCH(Y$52,'07 Uspora casu'!$K$19:$O$19,1))-INDEX('07 Uspora casu'!$K$19:$O$19,MATCH(Y$52,'07 Uspora casu'!$K$19:$O$19,1)-1)))*X62,(INDEX('07 Uspora casu'!$K29:$O29,MATCH(Y$52,'07 Uspora casu'!$K$19:$O$19,1))/INDEX('07 Uspora casu'!$K29:$O29,MATCH(Y$52,'07 Uspora casu'!$K$19:$O$19,1)+1))^(1/(INDEX('07 Uspora casu'!$K$19:$O$19,MATCH(Y$52,'07 Uspora casu'!$K$19:$O$19,1)+1)-INDEX('07 Uspora casu'!$K$19:$O$19,MATCH(Y$52,'07 Uspora casu'!$K$19:$O$19,1))))*X62)))))</f>
        <v>1.2768047143558683E-2</v>
      </c>
      <c r="Z62" s="48">
        <f>IF($E62="",0,IF('07 Uspora casu'!$D$2="Jazdný čas",IFERROR(INDEX('07 Uspora casu'!$K29:$O29,MATCH(Z$52,'07 Uspora casu'!$K$19:$O$19,0))/60,IF(Z$52&lt;MIN('07 Uspora casu'!$K$19:$O$19),('07 Uspora casu'!$K29/'07 Uspora casu'!$L29)^(1/('07 Uspora casu'!$L$19-'07 Uspora casu'!$K$19))*AA62,IF(Z$52&gt;MAX('07 Uspora casu'!$K$19:$O$19),(INDEX('07 Uspora casu'!$K29:$O29,MATCH(Z$52,'07 Uspora casu'!$K$19:$O$19,1))/INDEX('07 Uspora casu'!$K29:$O29,MATCH(Z$52,'07 Uspora casu'!$K$19:$O$19,1)-1))^(1/(INDEX('07 Uspora casu'!$K$19:$O$19,MATCH(Z$52,'07 Uspora casu'!$K$19:$O$19,1))-INDEX('07 Uspora casu'!$K$19:$O$19,MATCH(Z$52,'07 Uspora casu'!$K$19:$O$19,1)-1)))*Y62,(INDEX('07 Uspora casu'!$K29:$O29,MATCH(Z$52,'07 Uspora casu'!$K$19:$O$19,1)+1)/INDEX('07 Uspora casu'!$K29:$O29,MATCH(Z$52,'07 Uspora casu'!$K$19:$O$19,1)))^(1/(INDEX('07 Uspora casu'!$K$19:$O$19,MATCH(Z$52,'07 Uspora casu'!$K$19:$O$19,1)+1)-INDEX('07 Uspora casu'!$K$19:$O$19,MATCH(Z$52,'07 Uspora casu'!$K$19:$O$19,1))))*Y62))),IFERROR($E62/INDEX('07 Uspora casu'!$K29:$O29,MATCH(Z$52,'07 Uspora casu'!$K$19:$O$19,0)),IF(Z$52&lt;MIN('07 Uspora casu'!$K$19:$O$19),('07 Uspora casu'!$L29/'07 Uspora casu'!$K29)^(1/('07 Uspora casu'!$L$19-'07 Uspora casu'!$K$19))*AA62,IF(Z$52&gt;MAX('07 Uspora casu'!$K$19:$O$19),(INDEX('07 Uspora casu'!$K29:$O29,MATCH(Z$52,'07 Uspora casu'!$K$19:$O$19,1)-1)/INDEX('07 Uspora casu'!$K29:$O29,MATCH(Z$52,'07 Uspora casu'!$K$19:$O$19,1)))^(1/(INDEX('07 Uspora casu'!$K$19:$O$19,MATCH(Z$52,'07 Uspora casu'!$K$19:$O$19,1))-INDEX('07 Uspora casu'!$K$19:$O$19,MATCH(Z$52,'07 Uspora casu'!$K$19:$O$19,1)-1)))*Y62,(INDEX('07 Uspora casu'!$K29:$O29,MATCH(Z$52,'07 Uspora casu'!$K$19:$O$19,1))/INDEX('07 Uspora casu'!$K29:$O29,MATCH(Z$52,'07 Uspora casu'!$K$19:$O$19,1)+1))^(1/(INDEX('07 Uspora casu'!$K$19:$O$19,MATCH(Z$52,'07 Uspora casu'!$K$19:$O$19,1)+1)-INDEX('07 Uspora casu'!$K$19:$O$19,MATCH(Z$52,'07 Uspora casu'!$K$19:$O$19,1))))*Y62)))))</f>
        <v>1.2768047143558683E-2</v>
      </c>
      <c r="AA62" s="48">
        <f>IF($E62="",0,IF('07 Uspora casu'!$D$2="Jazdný čas",IFERROR(INDEX('07 Uspora casu'!$K29:$O29,MATCH(AA$52,'07 Uspora casu'!$K$19:$O$19,0))/60,IF(AA$52&lt;MIN('07 Uspora casu'!$K$19:$O$19),('07 Uspora casu'!$K29/'07 Uspora casu'!$L29)^(1/('07 Uspora casu'!$L$19-'07 Uspora casu'!$K$19))*AB62,IF(AA$52&gt;MAX('07 Uspora casu'!$K$19:$O$19),(INDEX('07 Uspora casu'!$K29:$O29,MATCH(AA$52,'07 Uspora casu'!$K$19:$O$19,1))/INDEX('07 Uspora casu'!$K29:$O29,MATCH(AA$52,'07 Uspora casu'!$K$19:$O$19,1)-1))^(1/(INDEX('07 Uspora casu'!$K$19:$O$19,MATCH(AA$52,'07 Uspora casu'!$K$19:$O$19,1))-INDEX('07 Uspora casu'!$K$19:$O$19,MATCH(AA$52,'07 Uspora casu'!$K$19:$O$19,1)-1)))*Z62,(INDEX('07 Uspora casu'!$K29:$O29,MATCH(AA$52,'07 Uspora casu'!$K$19:$O$19,1)+1)/INDEX('07 Uspora casu'!$K29:$O29,MATCH(AA$52,'07 Uspora casu'!$K$19:$O$19,1)))^(1/(INDEX('07 Uspora casu'!$K$19:$O$19,MATCH(AA$52,'07 Uspora casu'!$K$19:$O$19,1)+1)-INDEX('07 Uspora casu'!$K$19:$O$19,MATCH(AA$52,'07 Uspora casu'!$K$19:$O$19,1))))*Z62))),IFERROR($E62/INDEX('07 Uspora casu'!$K29:$O29,MATCH(AA$52,'07 Uspora casu'!$K$19:$O$19,0)),IF(AA$52&lt;MIN('07 Uspora casu'!$K$19:$O$19),('07 Uspora casu'!$L29/'07 Uspora casu'!$K29)^(1/('07 Uspora casu'!$L$19-'07 Uspora casu'!$K$19))*AB62,IF(AA$52&gt;MAX('07 Uspora casu'!$K$19:$O$19),(INDEX('07 Uspora casu'!$K29:$O29,MATCH(AA$52,'07 Uspora casu'!$K$19:$O$19,1)-1)/INDEX('07 Uspora casu'!$K29:$O29,MATCH(AA$52,'07 Uspora casu'!$K$19:$O$19,1)))^(1/(INDEX('07 Uspora casu'!$K$19:$O$19,MATCH(AA$52,'07 Uspora casu'!$K$19:$O$19,1))-INDEX('07 Uspora casu'!$K$19:$O$19,MATCH(AA$52,'07 Uspora casu'!$K$19:$O$19,1)-1)))*Z62,(INDEX('07 Uspora casu'!$K29:$O29,MATCH(AA$52,'07 Uspora casu'!$K$19:$O$19,1))/INDEX('07 Uspora casu'!$K29:$O29,MATCH(AA$52,'07 Uspora casu'!$K$19:$O$19,1)+1))^(1/(INDEX('07 Uspora casu'!$K$19:$O$19,MATCH(AA$52,'07 Uspora casu'!$K$19:$O$19,1)+1)-INDEX('07 Uspora casu'!$K$19:$O$19,MATCH(AA$52,'07 Uspora casu'!$K$19:$O$19,1))))*Z62)))))</f>
        <v>1.2768047143558683E-2</v>
      </c>
      <c r="AB62" s="48">
        <f>IF($E62="",0,IF('07 Uspora casu'!$D$2="Jazdný čas",IFERROR(INDEX('07 Uspora casu'!$K29:$O29,MATCH(AB$52,'07 Uspora casu'!$K$19:$O$19,0))/60,IF(AB$52&lt;MIN('07 Uspora casu'!$K$19:$O$19),('07 Uspora casu'!$K29/'07 Uspora casu'!$L29)^(1/('07 Uspora casu'!$L$19-'07 Uspora casu'!$K$19))*AC62,IF(AB$52&gt;MAX('07 Uspora casu'!$K$19:$O$19),(INDEX('07 Uspora casu'!$K29:$O29,MATCH(AB$52,'07 Uspora casu'!$K$19:$O$19,1))/INDEX('07 Uspora casu'!$K29:$O29,MATCH(AB$52,'07 Uspora casu'!$K$19:$O$19,1)-1))^(1/(INDEX('07 Uspora casu'!$K$19:$O$19,MATCH(AB$52,'07 Uspora casu'!$K$19:$O$19,1))-INDEX('07 Uspora casu'!$K$19:$O$19,MATCH(AB$52,'07 Uspora casu'!$K$19:$O$19,1)-1)))*AA62,(INDEX('07 Uspora casu'!$K29:$O29,MATCH(AB$52,'07 Uspora casu'!$K$19:$O$19,1)+1)/INDEX('07 Uspora casu'!$K29:$O29,MATCH(AB$52,'07 Uspora casu'!$K$19:$O$19,1)))^(1/(INDEX('07 Uspora casu'!$K$19:$O$19,MATCH(AB$52,'07 Uspora casu'!$K$19:$O$19,1)+1)-INDEX('07 Uspora casu'!$K$19:$O$19,MATCH(AB$52,'07 Uspora casu'!$K$19:$O$19,1))))*AA62))),IFERROR($E62/INDEX('07 Uspora casu'!$K29:$O29,MATCH(AB$52,'07 Uspora casu'!$K$19:$O$19,0)),IF(AB$52&lt;MIN('07 Uspora casu'!$K$19:$O$19),('07 Uspora casu'!$L29/'07 Uspora casu'!$K29)^(1/('07 Uspora casu'!$L$19-'07 Uspora casu'!$K$19))*AC62,IF(AB$52&gt;MAX('07 Uspora casu'!$K$19:$O$19),(INDEX('07 Uspora casu'!$K29:$O29,MATCH(AB$52,'07 Uspora casu'!$K$19:$O$19,1)-1)/INDEX('07 Uspora casu'!$K29:$O29,MATCH(AB$52,'07 Uspora casu'!$K$19:$O$19,1)))^(1/(INDEX('07 Uspora casu'!$K$19:$O$19,MATCH(AB$52,'07 Uspora casu'!$K$19:$O$19,1))-INDEX('07 Uspora casu'!$K$19:$O$19,MATCH(AB$52,'07 Uspora casu'!$K$19:$O$19,1)-1)))*AA62,(INDEX('07 Uspora casu'!$K29:$O29,MATCH(AB$52,'07 Uspora casu'!$K$19:$O$19,1))/INDEX('07 Uspora casu'!$K29:$O29,MATCH(AB$52,'07 Uspora casu'!$K$19:$O$19,1)+1))^(1/(INDEX('07 Uspora casu'!$K$19:$O$19,MATCH(AB$52,'07 Uspora casu'!$K$19:$O$19,1)+1)-INDEX('07 Uspora casu'!$K$19:$O$19,MATCH(AB$52,'07 Uspora casu'!$K$19:$O$19,1))))*AA62)))))</f>
        <v>1.2767814938139638E-2</v>
      </c>
      <c r="AC62" s="48">
        <f>IF($E62="",0,IF('07 Uspora casu'!$D$2="Jazdný čas",IFERROR(INDEX('07 Uspora casu'!$K29:$O29,MATCH(AC$52,'07 Uspora casu'!$K$19:$O$19,0))/60,IF(AC$52&lt;MIN('07 Uspora casu'!$K$19:$O$19),('07 Uspora casu'!$K29/'07 Uspora casu'!$L29)^(1/('07 Uspora casu'!$L$19-'07 Uspora casu'!$K$19))*AD62,IF(AC$52&gt;MAX('07 Uspora casu'!$K$19:$O$19),(INDEX('07 Uspora casu'!$K29:$O29,MATCH(AC$52,'07 Uspora casu'!$K$19:$O$19,1))/INDEX('07 Uspora casu'!$K29:$O29,MATCH(AC$52,'07 Uspora casu'!$K$19:$O$19,1)-1))^(1/(INDEX('07 Uspora casu'!$K$19:$O$19,MATCH(AC$52,'07 Uspora casu'!$K$19:$O$19,1))-INDEX('07 Uspora casu'!$K$19:$O$19,MATCH(AC$52,'07 Uspora casu'!$K$19:$O$19,1)-1)))*AB62,(INDEX('07 Uspora casu'!$K29:$O29,MATCH(AC$52,'07 Uspora casu'!$K$19:$O$19,1)+1)/INDEX('07 Uspora casu'!$K29:$O29,MATCH(AC$52,'07 Uspora casu'!$K$19:$O$19,1)))^(1/(INDEX('07 Uspora casu'!$K$19:$O$19,MATCH(AC$52,'07 Uspora casu'!$K$19:$O$19,1)+1)-INDEX('07 Uspora casu'!$K$19:$O$19,MATCH(AC$52,'07 Uspora casu'!$K$19:$O$19,1))))*AB62))),IFERROR($E62/INDEX('07 Uspora casu'!$K29:$O29,MATCH(AC$52,'07 Uspora casu'!$K$19:$O$19,0)),IF(AC$52&lt;MIN('07 Uspora casu'!$K$19:$O$19),('07 Uspora casu'!$L29/'07 Uspora casu'!$K29)^(1/('07 Uspora casu'!$L$19-'07 Uspora casu'!$K$19))*AD62,IF(AC$52&gt;MAX('07 Uspora casu'!$K$19:$O$19),(INDEX('07 Uspora casu'!$K29:$O29,MATCH(AC$52,'07 Uspora casu'!$K$19:$O$19,1)-1)/INDEX('07 Uspora casu'!$K29:$O29,MATCH(AC$52,'07 Uspora casu'!$K$19:$O$19,1)))^(1/(INDEX('07 Uspora casu'!$K$19:$O$19,MATCH(AC$52,'07 Uspora casu'!$K$19:$O$19,1))-INDEX('07 Uspora casu'!$K$19:$O$19,MATCH(AC$52,'07 Uspora casu'!$K$19:$O$19,1)-1)))*AB62,(INDEX('07 Uspora casu'!$K29:$O29,MATCH(AC$52,'07 Uspora casu'!$K$19:$O$19,1))/INDEX('07 Uspora casu'!$K29:$O29,MATCH(AC$52,'07 Uspora casu'!$K$19:$O$19,1)+1))^(1/(INDEX('07 Uspora casu'!$K$19:$O$19,MATCH(AC$52,'07 Uspora casu'!$K$19:$O$19,1)+1)-INDEX('07 Uspora casu'!$K$19:$O$19,MATCH(AC$52,'07 Uspora casu'!$K$19:$O$19,1))))*AB62)))))</f>
        <v>1.2767582736943584E-2</v>
      </c>
      <c r="AD62" s="48">
        <f>IF($E62="",0,IF('07 Uspora casu'!$D$2="Jazdný čas",IFERROR(INDEX('07 Uspora casu'!$K29:$O29,MATCH(AD$52,'07 Uspora casu'!$K$19:$O$19,0))/60,IF(AD$52&lt;MIN('07 Uspora casu'!$K$19:$O$19),('07 Uspora casu'!$K29/'07 Uspora casu'!$L29)^(1/('07 Uspora casu'!$L$19-'07 Uspora casu'!$K$19))*AE62,IF(AD$52&gt;MAX('07 Uspora casu'!$K$19:$O$19),(INDEX('07 Uspora casu'!$K29:$O29,MATCH(AD$52,'07 Uspora casu'!$K$19:$O$19,1))/INDEX('07 Uspora casu'!$K29:$O29,MATCH(AD$52,'07 Uspora casu'!$K$19:$O$19,1)-1))^(1/(INDEX('07 Uspora casu'!$K$19:$O$19,MATCH(AD$52,'07 Uspora casu'!$K$19:$O$19,1))-INDEX('07 Uspora casu'!$K$19:$O$19,MATCH(AD$52,'07 Uspora casu'!$K$19:$O$19,1)-1)))*AC62,(INDEX('07 Uspora casu'!$K29:$O29,MATCH(AD$52,'07 Uspora casu'!$K$19:$O$19,1)+1)/INDEX('07 Uspora casu'!$K29:$O29,MATCH(AD$52,'07 Uspora casu'!$K$19:$O$19,1)))^(1/(INDEX('07 Uspora casu'!$K$19:$O$19,MATCH(AD$52,'07 Uspora casu'!$K$19:$O$19,1)+1)-INDEX('07 Uspora casu'!$K$19:$O$19,MATCH(AD$52,'07 Uspora casu'!$K$19:$O$19,1))))*AC62))),IFERROR($E62/INDEX('07 Uspora casu'!$K29:$O29,MATCH(AD$52,'07 Uspora casu'!$K$19:$O$19,0)),IF(AD$52&lt;MIN('07 Uspora casu'!$K$19:$O$19),('07 Uspora casu'!$L29/'07 Uspora casu'!$K29)^(1/('07 Uspora casu'!$L$19-'07 Uspora casu'!$K$19))*AE62,IF(AD$52&gt;MAX('07 Uspora casu'!$K$19:$O$19),(INDEX('07 Uspora casu'!$K29:$O29,MATCH(AD$52,'07 Uspora casu'!$K$19:$O$19,1)-1)/INDEX('07 Uspora casu'!$K29:$O29,MATCH(AD$52,'07 Uspora casu'!$K$19:$O$19,1)))^(1/(INDEX('07 Uspora casu'!$K$19:$O$19,MATCH(AD$52,'07 Uspora casu'!$K$19:$O$19,1))-INDEX('07 Uspora casu'!$K$19:$O$19,MATCH(AD$52,'07 Uspora casu'!$K$19:$O$19,1)-1)))*AC62,(INDEX('07 Uspora casu'!$K29:$O29,MATCH(AD$52,'07 Uspora casu'!$K$19:$O$19,1))/INDEX('07 Uspora casu'!$K29:$O29,MATCH(AD$52,'07 Uspora casu'!$K$19:$O$19,1)+1))^(1/(INDEX('07 Uspora casu'!$K$19:$O$19,MATCH(AD$52,'07 Uspora casu'!$K$19:$O$19,1)+1)-INDEX('07 Uspora casu'!$K$19:$O$19,MATCH(AD$52,'07 Uspora casu'!$K$19:$O$19,1))))*AC62)))))</f>
        <v>1.2767350539970444E-2</v>
      </c>
      <c r="AE62" s="48">
        <f>IF($E62="",0,IF('07 Uspora casu'!$D$2="Jazdný čas",IFERROR(INDEX('07 Uspora casu'!$K29:$O29,MATCH(AE$52,'07 Uspora casu'!$K$19:$O$19,0))/60,IF(AE$52&lt;MIN('07 Uspora casu'!$K$19:$O$19),('07 Uspora casu'!$K29/'07 Uspora casu'!$L29)^(1/('07 Uspora casu'!$L$19-'07 Uspora casu'!$K$19))*AF62,IF(AE$52&gt;MAX('07 Uspora casu'!$K$19:$O$19),(INDEX('07 Uspora casu'!$K29:$O29,MATCH(AE$52,'07 Uspora casu'!$K$19:$O$19,1))/INDEX('07 Uspora casu'!$K29:$O29,MATCH(AE$52,'07 Uspora casu'!$K$19:$O$19,1)-1))^(1/(INDEX('07 Uspora casu'!$K$19:$O$19,MATCH(AE$52,'07 Uspora casu'!$K$19:$O$19,1))-INDEX('07 Uspora casu'!$K$19:$O$19,MATCH(AE$52,'07 Uspora casu'!$K$19:$O$19,1)-1)))*AD62,(INDEX('07 Uspora casu'!$K29:$O29,MATCH(AE$52,'07 Uspora casu'!$K$19:$O$19,1)+1)/INDEX('07 Uspora casu'!$K29:$O29,MATCH(AE$52,'07 Uspora casu'!$K$19:$O$19,1)))^(1/(INDEX('07 Uspora casu'!$K$19:$O$19,MATCH(AE$52,'07 Uspora casu'!$K$19:$O$19,1)+1)-INDEX('07 Uspora casu'!$K$19:$O$19,MATCH(AE$52,'07 Uspora casu'!$K$19:$O$19,1))))*AD62))),IFERROR($E62/INDEX('07 Uspora casu'!$K29:$O29,MATCH(AE$52,'07 Uspora casu'!$K$19:$O$19,0)),IF(AE$52&lt;MIN('07 Uspora casu'!$K$19:$O$19),('07 Uspora casu'!$L29/'07 Uspora casu'!$K29)^(1/('07 Uspora casu'!$L$19-'07 Uspora casu'!$K$19))*AF62,IF(AE$52&gt;MAX('07 Uspora casu'!$K$19:$O$19),(INDEX('07 Uspora casu'!$K29:$O29,MATCH(AE$52,'07 Uspora casu'!$K$19:$O$19,1)-1)/INDEX('07 Uspora casu'!$K29:$O29,MATCH(AE$52,'07 Uspora casu'!$K$19:$O$19,1)))^(1/(INDEX('07 Uspora casu'!$K$19:$O$19,MATCH(AE$52,'07 Uspora casu'!$K$19:$O$19,1))-INDEX('07 Uspora casu'!$K$19:$O$19,MATCH(AE$52,'07 Uspora casu'!$K$19:$O$19,1)-1)))*AD62,(INDEX('07 Uspora casu'!$K29:$O29,MATCH(AE$52,'07 Uspora casu'!$K$19:$O$19,1))/INDEX('07 Uspora casu'!$K29:$O29,MATCH(AE$52,'07 Uspora casu'!$K$19:$O$19,1)+1))^(1/(INDEX('07 Uspora casu'!$K$19:$O$19,MATCH(AE$52,'07 Uspora casu'!$K$19:$O$19,1)+1)-INDEX('07 Uspora casu'!$K$19:$O$19,MATCH(AE$52,'07 Uspora casu'!$K$19:$O$19,1))))*AD62)))))</f>
        <v>1.2767118347220142E-2</v>
      </c>
      <c r="AF62" s="48">
        <f>IF($E62="",0,IF('07 Uspora casu'!$D$2="Jazdný čas",IFERROR(INDEX('07 Uspora casu'!$K29:$O29,MATCH(AF$52,'07 Uspora casu'!$K$19:$O$19,0))/60,IF(AF$52&lt;MIN('07 Uspora casu'!$K$19:$O$19),('07 Uspora casu'!$K29/'07 Uspora casu'!$L29)^(1/('07 Uspora casu'!$L$19-'07 Uspora casu'!$K$19))*AG62,IF(AF$52&gt;MAX('07 Uspora casu'!$K$19:$O$19),(INDEX('07 Uspora casu'!$K29:$O29,MATCH(AF$52,'07 Uspora casu'!$K$19:$O$19,1))/INDEX('07 Uspora casu'!$K29:$O29,MATCH(AF$52,'07 Uspora casu'!$K$19:$O$19,1)-1))^(1/(INDEX('07 Uspora casu'!$K$19:$O$19,MATCH(AF$52,'07 Uspora casu'!$K$19:$O$19,1))-INDEX('07 Uspora casu'!$K$19:$O$19,MATCH(AF$52,'07 Uspora casu'!$K$19:$O$19,1)-1)))*AE62,(INDEX('07 Uspora casu'!$K29:$O29,MATCH(AF$52,'07 Uspora casu'!$K$19:$O$19,1)+1)/INDEX('07 Uspora casu'!$K29:$O29,MATCH(AF$52,'07 Uspora casu'!$K$19:$O$19,1)))^(1/(INDEX('07 Uspora casu'!$K$19:$O$19,MATCH(AF$52,'07 Uspora casu'!$K$19:$O$19,1)+1)-INDEX('07 Uspora casu'!$K$19:$O$19,MATCH(AF$52,'07 Uspora casu'!$K$19:$O$19,1))))*AE62))),IFERROR($E62/INDEX('07 Uspora casu'!$K29:$O29,MATCH(AF$52,'07 Uspora casu'!$K$19:$O$19,0)),IF(AF$52&lt;MIN('07 Uspora casu'!$K$19:$O$19),('07 Uspora casu'!$L29/'07 Uspora casu'!$K29)^(1/('07 Uspora casu'!$L$19-'07 Uspora casu'!$K$19))*AG62,IF(AF$52&gt;MAX('07 Uspora casu'!$K$19:$O$19),(INDEX('07 Uspora casu'!$K29:$O29,MATCH(AF$52,'07 Uspora casu'!$K$19:$O$19,1)-1)/INDEX('07 Uspora casu'!$K29:$O29,MATCH(AF$52,'07 Uspora casu'!$K$19:$O$19,1)))^(1/(INDEX('07 Uspora casu'!$K$19:$O$19,MATCH(AF$52,'07 Uspora casu'!$K$19:$O$19,1))-INDEX('07 Uspora casu'!$K$19:$O$19,MATCH(AF$52,'07 Uspora casu'!$K$19:$O$19,1)-1)))*AE62,(INDEX('07 Uspora casu'!$K29:$O29,MATCH(AF$52,'07 Uspora casu'!$K$19:$O$19,1))/INDEX('07 Uspora casu'!$K29:$O29,MATCH(AF$52,'07 Uspora casu'!$K$19:$O$19,1)+1))^(1/(INDEX('07 Uspora casu'!$K$19:$O$19,MATCH(AF$52,'07 Uspora casu'!$K$19:$O$19,1)+1)-INDEX('07 Uspora casu'!$K$19:$O$19,MATCH(AF$52,'07 Uspora casu'!$K$19:$O$19,1))))*AE62)))))</f>
        <v>1.2766886158692602E-2</v>
      </c>
      <c r="AG62" s="48">
        <f>IF($E62="",0,IF('07 Uspora casu'!$D$2="Jazdný čas",IFERROR(INDEX('07 Uspora casu'!$K29:$O29,MATCH(AG$52,'07 Uspora casu'!$K$19:$O$19,0))/60,IF(AG$52&lt;MIN('07 Uspora casu'!$K$19:$O$19),('07 Uspora casu'!$K29/'07 Uspora casu'!$L29)^(1/('07 Uspora casu'!$L$19-'07 Uspora casu'!$K$19))*AH62,IF(AG$52&gt;MAX('07 Uspora casu'!$K$19:$O$19),(INDEX('07 Uspora casu'!$K29:$O29,MATCH(AG$52,'07 Uspora casu'!$K$19:$O$19,1))/INDEX('07 Uspora casu'!$K29:$O29,MATCH(AG$52,'07 Uspora casu'!$K$19:$O$19,1)-1))^(1/(INDEX('07 Uspora casu'!$K$19:$O$19,MATCH(AG$52,'07 Uspora casu'!$K$19:$O$19,1))-INDEX('07 Uspora casu'!$K$19:$O$19,MATCH(AG$52,'07 Uspora casu'!$K$19:$O$19,1)-1)))*AF62,(INDEX('07 Uspora casu'!$K29:$O29,MATCH(AG$52,'07 Uspora casu'!$K$19:$O$19,1)+1)/INDEX('07 Uspora casu'!$K29:$O29,MATCH(AG$52,'07 Uspora casu'!$K$19:$O$19,1)))^(1/(INDEX('07 Uspora casu'!$K$19:$O$19,MATCH(AG$52,'07 Uspora casu'!$K$19:$O$19,1)+1)-INDEX('07 Uspora casu'!$K$19:$O$19,MATCH(AG$52,'07 Uspora casu'!$K$19:$O$19,1))))*AF62))),IFERROR($E62/INDEX('07 Uspora casu'!$K29:$O29,MATCH(AG$52,'07 Uspora casu'!$K$19:$O$19,0)),IF(AG$52&lt;MIN('07 Uspora casu'!$K$19:$O$19),('07 Uspora casu'!$L29/'07 Uspora casu'!$K29)^(1/('07 Uspora casu'!$L$19-'07 Uspora casu'!$K$19))*AH62,IF(AG$52&gt;MAX('07 Uspora casu'!$K$19:$O$19),(INDEX('07 Uspora casu'!$K29:$O29,MATCH(AG$52,'07 Uspora casu'!$K$19:$O$19,1)-1)/INDEX('07 Uspora casu'!$K29:$O29,MATCH(AG$52,'07 Uspora casu'!$K$19:$O$19,1)))^(1/(INDEX('07 Uspora casu'!$K$19:$O$19,MATCH(AG$52,'07 Uspora casu'!$K$19:$O$19,1))-INDEX('07 Uspora casu'!$K$19:$O$19,MATCH(AG$52,'07 Uspora casu'!$K$19:$O$19,1)-1)))*AF62,(INDEX('07 Uspora casu'!$K29:$O29,MATCH(AG$52,'07 Uspora casu'!$K$19:$O$19,1))/INDEX('07 Uspora casu'!$K29:$O29,MATCH(AG$52,'07 Uspora casu'!$K$19:$O$19,1)+1))^(1/(INDEX('07 Uspora casu'!$K$19:$O$19,MATCH(AG$52,'07 Uspora casu'!$K$19:$O$19,1)+1)-INDEX('07 Uspora casu'!$K$19:$O$19,MATCH(AG$52,'07 Uspora casu'!$K$19:$O$19,1))))*AF62)))))</f>
        <v>1.2766653974387747E-2</v>
      </c>
      <c r="AH62" s="48">
        <f>IF($E62="",0,IF('07 Uspora casu'!$D$2="Jazdný čas",IFERROR(INDEX('07 Uspora casu'!$K29:$O29,MATCH(AH$52,'07 Uspora casu'!$K$19:$O$19,0))/60,IF(AH$52&lt;MIN('07 Uspora casu'!$K$19:$O$19),('07 Uspora casu'!$K29/'07 Uspora casu'!$L29)^(1/('07 Uspora casu'!$L$19-'07 Uspora casu'!$K$19))*AI62,IF(AH$52&gt;MAX('07 Uspora casu'!$K$19:$O$19),(INDEX('07 Uspora casu'!$K29:$O29,MATCH(AH$52,'07 Uspora casu'!$K$19:$O$19,1))/INDEX('07 Uspora casu'!$K29:$O29,MATCH(AH$52,'07 Uspora casu'!$K$19:$O$19,1)-1))^(1/(INDEX('07 Uspora casu'!$K$19:$O$19,MATCH(AH$52,'07 Uspora casu'!$K$19:$O$19,1))-INDEX('07 Uspora casu'!$K$19:$O$19,MATCH(AH$52,'07 Uspora casu'!$K$19:$O$19,1)-1)))*AG62,(INDEX('07 Uspora casu'!$K29:$O29,MATCH(AH$52,'07 Uspora casu'!$K$19:$O$19,1)+1)/INDEX('07 Uspora casu'!$K29:$O29,MATCH(AH$52,'07 Uspora casu'!$K$19:$O$19,1)))^(1/(INDEX('07 Uspora casu'!$K$19:$O$19,MATCH(AH$52,'07 Uspora casu'!$K$19:$O$19,1)+1)-INDEX('07 Uspora casu'!$K$19:$O$19,MATCH(AH$52,'07 Uspora casu'!$K$19:$O$19,1))))*AG62))),IFERROR($E62/INDEX('07 Uspora casu'!$K29:$O29,MATCH(AH$52,'07 Uspora casu'!$K$19:$O$19,0)),IF(AH$52&lt;MIN('07 Uspora casu'!$K$19:$O$19),('07 Uspora casu'!$L29/'07 Uspora casu'!$K29)^(1/('07 Uspora casu'!$L$19-'07 Uspora casu'!$K$19))*AI62,IF(AH$52&gt;MAX('07 Uspora casu'!$K$19:$O$19),(INDEX('07 Uspora casu'!$K29:$O29,MATCH(AH$52,'07 Uspora casu'!$K$19:$O$19,1)-1)/INDEX('07 Uspora casu'!$K29:$O29,MATCH(AH$52,'07 Uspora casu'!$K$19:$O$19,1)))^(1/(INDEX('07 Uspora casu'!$K$19:$O$19,MATCH(AH$52,'07 Uspora casu'!$K$19:$O$19,1))-INDEX('07 Uspora casu'!$K$19:$O$19,MATCH(AH$52,'07 Uspora casu'!$K$19:$O$19,1)-1)))*AG62,(INDEX('07 Uspora casu'!$K29:$O29,MATCH(AH$52,'07 Uspora casu'!$K$19:$O$19,1))/INDEX('07 Uspora casu'!$K29:$O29,MATCH(AH$52,'07 Uspora casu'!$K$19:$O$19,1)+1))^(1/(INDEX('07 Uspora casu'!$K$19:$O$19,MATCH(AH$52,'07 Uspora casu'!$K$19:$O$19,1)+1)-INDEX('07 Uspora casu'!$K$19:$O$19,MATCH(AH$52,'07 Uspora casu'!$K$19:$O$19,1))))*AG62)))))</f>
        <v>1.2766421794305498E-2</v>
      </c>
      <c r="AI62" s="48">
        <f>IF($E62="",0,IF('07 Uspora casu'!$D$2="Jazdný čas",IFERROR(INDEX('07 Uspora casu'!$K29:$O29,MATCH(AI$52,'07 Uspora casu'!$K$19:$O$19,0))/60,IF(AI$52&lt;MIN('07 Uspora casu'!$K$19:$O$19),('07 Uspora casu'!$K29/'07 Uspora casu'!$L29)^(1/('07 Uspora casu'!$L$19-'07 Uspora casu'!$K$19))*AJ62,IF(AI$52&gt;MAX('07 Uspora casu'!$K$19:$O$19),(INDEX('07 Uspora casu'!$K29:$O29,MATCH(AI$52,'07 Uspora casu'!$K$19:$O$19,1))/INDEX('07 Uspora casu'!$K29:$O29,MATCH(AI$52,'07 Uspora casu'!$K$19:$O$19,1)-1))^(1/(INDEX('07 Uspora casu'!$K$19:$O$19,MATCH(AI$52,'07 Uspora casu'!$K$19:$O$19,1))-INDEX('07 Uspora casu'!$K$19:$O$19,MATCH(AI$52,'07 Uspora casu'!$K$19:$O$19,1)-1)))*AH62,(INDEX('07 Uspora casu'!$K29:$O29,MATCH(AI$52,'07 Uspora casu'!$K$19:$O$19,1)+1)/INDEX('07 Uspora casu'!$K29:$O29,MATCH(AI$52,'07 Uspora casu'!$K$19:$O$19,1)))^(1/(INDEX('07 Uspora casu'!$K$19:$O$19,MATCH(AI$52,'07 Uspora casu'!$K$19:$O$19,1)+1)-INDEX('07 Uspora casu'!$K$19:$O$19,MATCH(AI$52,'07 Uspora casu'!$K$19:$O$19,1))))*AH62))),IFERROR($E62/INDEX('07 Uspora casu'!$K29:$O29,MATCH(AI$52,'07 Uspora casu'!$K$19:$O$19,0)),IF(AI$52&lt;MIN('07 Uspora casu'!$K$19:$O$19),('07 Uspora casu'!$L29/'07 Uspora casu'!$K29)^(1/('07 Uspora casu'!$L$19-'07 Uspora casu'!$K$19))*AJ62,IF(AI$52&gt;MAX('07 Uspora casu'!$K$19:$O$19),(INDEX('07 Uspora casu'!$K29:$O29,MATCH(AI$52,'07 Uspora casu'!$K$19:$O$19,1)-1)/INDEX('07 Uspora casu'!$K29:$O29,MATCH(AI$52,'07 Uspora casu'!$K$19:$O$19,1)))^(1/(INDEX('07 Uspora casu'!$K$19:$O$19,MATCH(AI$52,'07 Uspora casu'!$K$19:$O$19,1))-INDEX('07 Uspora casu'!$K$19:$O$19,MATCH(AI$52,'07 Uspora casu'!$K$19:$O$19,1)-1)))*AH62,(INDEX('07 Uspora casu'!$K29:$O29,MATCH(AI$52,'07 Uspora casu'!$K$19:$O$19,1))/INDEX('07 Uspora casu'!$K29:$O29,MATCH(AI$52,'07 Uspora casu'!$K$19:$O$19,1)+1))^(1/(INDEX('07 Uspora casu'!$K$19:$O$19,MATCH(AI$52,'07 Uspora casu'!$K$19:$O$19,1)+1)-INDEX('07 Uspora casu'!$K$19:$O$19,MATCH(AI$52,'07 Uspora casu'!$K$19:$O$19,1))))*AH62)))))</f>
        <v>1.2766189618445781E-2</v>
      </c>
      <c r="AJ62" s="48">
        <f>IF($E62="",0,IF('07 Uspora casu'!$D$2="Jazdný čas",IFERROR(INDEX('07 Uspora casu'!$K29:$O29,MATCH(AJ$52,'07 Uspora casu'!$K$19:$O$19,0))/60,IF(AJ$52&lt;MIN('07 Uspora casu'!$K$19:$O$19),('07 Uspora casu'!$K29/'07 Uspora casu'!$L29)^(1/('07 Uspora casu'!$L$19-'07 Uspora casu'!$K$19))*AK62,IF(AJ$52&gt;MAX('07 Uspora casu'!$K$19:$O$19),(INDEX('07 Uspora casu'!$K29:$O29,MATCH(AJ$52,'07 Uspora casu'!$K$19:$O$19,1))/INDEX('07 Uspora casu'!$K29:$O29,MATCH(AJ$52,'07 Uspora casu'!$K$19:$O$19,1)-1))^(1/(INDEX('07 Uspora casu'!$K$19:$O$19,MATCH(AJ$52,'07 Uspora casu'!$K$19:$O$19,1))-INDEX('07 Uspora casu'!$K$19:$O$19,MATCH(AJ$52,'07 Uspora casu'!$K$19:$O$19,1)-1)))*AI62,(INDEX('07 Uspora casu'!$K29:$O29,MATCH(AJ$52,'07 Uspora casu'!$K$19:$O$19,1)+1)/INDEX('07 Uspora casu'!$K29:$O29,MATCH(AJ$52,'07 Uspora casu'!$K$19:$O$19,1)))^(1/(INDEX('07 Uspora casu'!$K$19:$O$19,MATCH(AJ$52,'07 Uspora casu'!$K$19:$O$19,1)+1)-INDEX('07 Uspora casu'!$K$19:$O$19,MATCH(AJ$52,'07 Uspora casu'!$K$19:$O$19,1))))*AI62))),IFERROR($E62/INDEX('07 Uspora casu'!$K29:$O29,MATCH(AJ$52,'07 Uspora casu'!$K$19:$O$19,0)),IF(AJ$52&lt;MIN('07 Uspora casu'!$K$19:$O$19),('07 Uspora casu'!$L29/'07 Uspora casu'!$K29)^(1/('07 Uspora casu'!$L$19-'07 Uspora casu'!$K$19))*AK62,IF(AJ$52&gt;MAX('07 Uspora casu'!$K$19:$O$19),(INDEX('07 Uspora casu'!$K29:$O29,MATCH(AJ$52,'07 Uspora casu'!$K$19:$O$19,1)-1)/INDEX('07 Uspora casu'!$K29:$O29,MATCH(AJ$52,'07 Uspora casu'!$K$19:$O$19,1)))^(1/(INDEX('07 Uspora casu'!$K$19:$O$19,MATCH(AJ$52,'07 Uspora casu'!$K$19:$O$19,1))-INDEX('07 Uspora casu'!$K$19:$O$19,MATCH(AJ$52,'07 Uspora casu'!$K$19:$O$19,1)-1)))*AI62,(INDEX('07 Uspora casu'!$K29:$O29,MATCH(AJ$52,'07 Uspora casu'!$K$19:$O$19,1))/INDEX('07 Uspora casu'!$K29:$O29,MATCH(AJ$52,'07 Uspora casu'!$K$19:$O$19,1)+1))^(1/(INDEX('07 Uspora casu'!$K$19:$O$19,MATCH(AJ$52,'07 Uspora casu'!$K$19:$O$19,1)+1)-INDEX('07 Uspora casu'!$K$19:$O$19,MATCH(AJ$52,'07 Uspora casu'!$K$19:$O$19,1))))*AI62)))))</f>
        <v>1.276595744680851E-2</v>
      </c>
      <c r="AK62" s="48">
        <f>IF($E62="",0,IF('07 Uspora casu'!$D$2="Jazdný čas",IFERROR(INDEX('07 Uspora casu'!$K29:$O29,MATCH(AK$52,'07 Uspora casu'!$K$19:$O$19,0))/60,IF(AK$52&lt;MIN('07 Uspora casu'!$K$19:$O$19),('07 Uspora casu'!$K29/'07 Uspora casu'!$L29)^(1/('07 Uspora casu'!$L$19-'07 Uspora casu'!$K$19))*AL62,IF(AK$52&gt;MAX('07 Uspora casu'!$K$19:$O$19),(INDEX('07 Uspora casu'!$K29:$O29,MATCH(AK$52,'07 Uspora casu'!$K$19:$O$19,1))/INDEX('07 Uspora casu'!$K29:$O29,MATCH(AK$52,'07 Uspora casu'!$K$19:$O$19,1)-1))^(1/(INDEX('07 Uspora casu'!$K$19:$O$19,MATCH(AK$52,'07 Uspora casu'!$K$19:$O$19,1))-INDEX('07 Uspora casu'!$K$19:$O$19,MATCH(AK$52,'07 Uspora casu'!$K$19:$O$19,1)-1)))*AJ62,(INDEX('07 Uspora casu'!$K29:$O29,MATCH(AK$52,'07 Uspora casu'!$K$19:$O$19,1)+1)/INDEX('07 Uspora casu'!$K29:$O29,MATCH(AK$52,'07 Uspora casu'!$K$19:$O$19,1)))^(1/(INDEX('07 Uspora casu'!$K$19:$O$19,MATCH(AK$52,'07 Uspora casu'!$K$19:$O$19,1)+1)-INDEX('07 Uspora casu'!$K$19:$O$19,MATCH(AK$52,'07 Uspora casu'!$K$19:$O$19,1))))*AJ62))),IFERROR($E62/INDEX('07 Uspora casu'!$K29:$O29,MATCH(AK$52,'07 Uspora casu'!$K$19:$O$19,0)),IF(AK$52&lt;MIN('07 Uspora casu'!$K$19:$O$19),('07 Uspora casu'!$L29/'07 Uspora casu'!$K29)^(1/('07 Uspora casu'!$L$19-'07 Uspora casu'!$K$19))*AL62,IF(AK$52&gt;MAX('07 Uspora casu'!$K$19:$O$19),(INDEX('07 Uspora casu'!$K29:$O29,MATCH(AK$52,'07 Uspora casu'!$K$19:$O$19,1)-1)/INDEX('07 Uspora casu'!$K29:$O29,MATCH(AK$52,'07 Uspora casu'!$K$19:$O$19,1)))^(1/(INDEX('07 Uspora casu'!$K$19:$O$19,MATCH(AK$52,'07 Uspora casu'!$K$19:$O$19,1))-INDEX('07 Uspora casu'!$K$19:$O$19,MATCH(AK$52,'07 Uspora casu'!$K$19:$O$19,1)-1)))*AJ62,(INDEX('07 Uspora casu'!$K29:$O29,MATCH(AK$52,'07 Uspora casu'!$K$19:$O$19,1))/INDEX('07 Uspora casu'!$K29:$O29,MATCH(AK$52,'07 Uspora casu'!$K$19:$O$19,1)+1))^(1/(INDEX('07 Uspora casu'!$K$19:$O$19,MATCH(AK$52,'07 Uspora casu'!$K$19:$O$19,1)+1)-INDEX('07 Uspora casu'!$K$19:$O$19,MATCH(AK$52,'07 Uspora casu'!$K$19:$O$19,1))))*AJ62)))))</f>
        <v>1.2765725279393623E-2</v>
      </c>
      <c r="AL62" s="48">
        <f>IF($E62="",0,IF('07 Uspora casu'!$D$2="Jazdný čas",IFERROR(INDEX('07 Uspora casu'!$K29:$O29,MATCH(AL$52,'07 Uspora casu'!$K$19:$O$19,0))/60,IF(AL$52&lt;MIN('07 Uspora casu'!$K$19:$O$19),('07 Uspora casu'!$K29/'07 Uspora casu'!$L29)^(1/('07 Uspora casu'!$L$19-'07 Uspora casu'!$K$19))*AM62,IF(AL$52&gt;MAX('07 Uspora casu'!$K$19:$O$19),(INDEX('07 Uspora casu'!$K29:$O29,MATCH(AL$52,'07 Uspora casu'!$K$19:$O$19,1))/INDEX('07 Uspora casu'!$K29:$O29,MATCH(AL$52,'07 Uspora casu'!$K$19:$O$19,1)-1))^(1/(INDEX('07 Uspora casu'!$K$19:$O$19,MATCH(AL$52,'07 Uspora casu'!$K$19:$O$19,1))-INDEX('07 Uspora casu'!$K$19:$O$19,MATCH(AL$52,'07 Uspora casu'!$K$19:$O$19,1)-1)))*AK62,(INDEX('07 Uspora casu'!$K29:$O29,MATCH(AL$52,'07 Uspora casu'!$K$19:$O$19,1)+1)/INDEX('07 Uspora casu'!$K29:$O29,MATCH(AL$52,'07 Uspora casu'!$K$19:$O$19,1)))^(1/(INDEX('07 Uspora casu'!$K$19:$O$19,MATCH(AL$52,'07 Uspora casu'!$K$19:$O$19,1)+1)-INDEX('07 Uspora casu'!$K$19:$O$19,MATCH(AL$52,'07 Uspora casu'!$K$19:$O$19,1))))*AK62))),IFERROR($E62/INDEX('07 Uspora casu'!$K29:$O29,MATCH(AL$52,'07 Uspora casu'!$K$19:$O$19,0)),IF(AL$52&lt;MIN('07 Uspora casu'!$K$19:$O$19),('07 Uspora casu'!$L29/'07 Uspora casu'!$K29)^(1/('07 Uspora casu'!$L$19-'07 Uspora casu'!$K$19))*AM62,IF(AL$52&gt;MAX('07 Uspora casu'!$K$19:$O$19),(INDEX('07 Uspora casu'!$K29:$O29,MATCH(AL$52,'07 Uspora casu'!$K$19:$O$19,1)-1)/INDEX('07 Uspora casu'!$K29:$O29,MATCH(AL$52,'07 Uspora casu'!$K$19:$O$19,1)))^(1/(INDEX('07 Uspora casu'!$K$19:$O$19,MATCH(AL$52,'07 Uspora casu'!$K$19:$O$19,1))-INDEX('07 Uspora casu'!$K$19:$O$19,MATCH(AL$52,'07 Uspora casu'!$K$19:$O$19,1)-1)))*AK62,(INDEX('07 Uspora casu'!$K29:$O29,MATCH(AL$52,'07 Uspora casu'!$K$19:$O$19,1))/INDEX('07 Uspora casu'!$K29:$O29,MATCH(AL$52,'07 Uspora casu'!$K$19:$O$19,1)+1))^(1/(INDEX('07 Uspora casu'!$K$19:$O$19,MATCH(AL$52,'07 Uspora casu'!$K$19:$O$19,1)+1)-INDEX('07 Uspora casu'!$K$19:$O$19,MATCH(AL$52,'07 Uspora casu'!$K$19:$O$19,1))))*AK62)))))</f>
        <v>1.2765493116201038E-2</v>
      </c>
      <c r="AM62" s="48">
        <f>IF($E62="",0,IF('07 Uspora casu'!$D$2="Jazdný čas",IFERROR(INDEX('07 Uspora casu'!$K29:$O29,MATCH(AM$52,'07 Uspora casu'!$K$19:$O$19,0))/60,IF(AM$52&lt;MIN('07 Uspora casu'!$K$19:$O$19),('07 Uspora casu'!$K29/'07 Uspora casu'!$L29)^(1/('07 Uspora casu'!$L$19-'07 Uspora casu'!$K$19))*AN62,IF(AM$52&gt;MAX('07 Uspora casu'!$K$19:$O$19),(INDEX('07 Uspora casu'!$K29:$O29,MATCH(AM$52,'07 Uspora casu'!$K$19:$O$19,1))/INDEX('07 Uspora casu'!$K29:$O29,MATCH(AM$52,'07 Uspora casu'!$K$19:$O$19,1)-1))^(1/(INDEX('07 Uspora casu'!$K$19:$O$19,MATCH(AM$52,'07 Uspora casu'!$K$19:$O$19,1))-INDEX('07 Uspora casu'!$K$19:$O$19,MATCH(AM$52,'07 Uspora casu'!$K$19:$O$19,1)-1)))*AL62,(INDEX('07 Uspora casu'!$K29:$O29,MATCH(AM$52,'07 Uspora casu'!$K$19:$O$19,1)+1)/INDEX('07 Uspora casu'!$K29:$O29,MATCH(AM$52,'07 Uspora casu'!$K$19:$O$19,1)))^(1/(INDEX('07 Uspora casu'!$K$19:$O$19,MATCH(AM$52,'07 Uspora casu'!$K$19:$O$19,1)+1)-INDEX('07 Uspora casu'!$K$19:$O$19,MATCH(AM$52,'07 Uspora casu'!$K$19:$O$19,1))))*AL62))),IFERROR($E62/INDEX('07 Uspora casu'!$K29:$O29,MATCH(AM$52,'07 Uspora casu'!$K$19:$O$19,0)),IF(AM$52&lt;MIN('07 Uspora casu'!$K$19:$O$19),('07 Uspora casu'!$L29/'07 Uspora casu'!$K29)^(1/('07 Uspora casu'!$L$19-'07 Uspora casu'!$K$19))*AN62,IF(AM$52&gt;MAX('07 Uspora casu'!$K$19:$O$19),(INDEX('07 Uspora casu'!$K29:$O29,MATCH(AM$52,'07 Uspora casu'!$K$19:$O$19,1)-1)/INDEX('07 Uspora casu'!$K29:$O29,MATCH(AM$52,'07 Uspora casu'!$K$19:$O$19,1)))^(1/(INDEX('07 Uspora casu'!$K$19:$O$19,MATCH(AM$52,'07 Uspora casu'!$K$19:$O$19,1))-INDEX('07 Uspora casu'!$K$19:$O$19,MATCH(AM$52,'07 Uspora casu'!$K$19:$O$19,1)-1)))*AL62,(INDEX('07 Uspora casu'!$K29:$O29,MATCH(AM$52,'07 Uspora casu'!$K$19:$O$19,1))/INDEX('07 Uspora casu'!$K29:$O29,MATCH(AM$52,'07 Uspora casu'!$K$19:$O$19,1)+1))^(1/(INDEX('07 Uspora casu'!$K$19:$O$19,MATCH(AM$52,'07 Uspora casu'!$K$19:$O$19,1)+1)-INDEX('07 Uspora casu'!$K$19:$O$19,MATCH(AM$52,'07 Uspora casu'!$K$19:$O$19,1))))*AL62)))))</f>
        <v>1.2765260957230675E-2</v>
      </c>
      <c r="AN62" s="48">
        <f>IF($E62="",0,IF('07 Uspora casu'!$D$2="Jazdný čas",IFERROR(INDEX('07 Uspora casu'!$K29:$O29,MATCH(AN$52,'07 Uspora casu'!$K$19:$O$19,0))/60,IF(AN$52&lt;MIN('07 Uspora casu'!$K$19:$O$19),('07 Uspora casu'!$K29/'07 Uspora casu'!$L29)^(1/('07 Uspora casu'!$L$19-'07 Uspora casu'!$K$19))*AO62,IF(AN$52&gt;MAX('07 Uspora casu'!$K$19:$O$19),(INDEX('07 Uspora casu'!$K29:$O29,MATCH(AN$52,'07 Uspora casu'!$K$19:$O$19,1))/INDEX('07 Uspora casu'!$K29:$O29,MATCH(AN$52,'07 Uspora casu'!$K$19:$O$19,1)-1))^(1/(INDEX('07 Uspora casu'!$K$19:$O$19,MATCH(AN$52,'07 Uspora casu'!$K$19:$O$19,1))-INDEX('07 Uspora casu'!$K$19:$O$19,MATCH(AN$52,'07 Uspora casu'!$K$19:$O$19,1)-1)))*AM62,(INDEX('07 Uspora casu'!$K29:$O29,MATCH(AN$52,'07 Uspora casu'!$K$19:$O$19,1)+1)/INDEX('07 Uspora casu'!$K29:$O29,MATCH(AN$52,'07 Uspora casu'!$K$19:$O$19,1)))^(1/(INDEX('07 Uspora casu'!$K$19:$O$19,MATCH(AN$52,'07 Uspora casu'!$K$19:$O$19,1)+1)-INDEX('07 Uspora casu'!$K$19:$O$19,MATCH(AN$52,'07 Uspora casu'!$K$19:$O$19,1))))*AM62))),IFERROR($E62/INDEX('07 Uspora casu'!$K29:$O29,MATCH(AN$52,'07 Uspora casu'!$K$19:$O$19,0)),IF(AN$52&lt;MIN('07 Uspora casu'!$K$19:$O$19),('07 Uspora casu'!$L29/'07 Uspora casu'!$K29)^(1/('07 Uspora casu'!$L$19-'07 Uspora casu'!$K$19))*AO62,IF(AN$52&gt;MAX('07 Uspora casu'!$K$19:$O$19),(INDEX('07 Uspora casu'!$K29:$O29,MATCH(AN$52,'07 Uspora casu'!$K$19:$O$19,1)-1)/INDEX('07 Uspora casu'!$K29:$O29,MATCH(AN$52,'07 Uspora casu'!$K$19:$O$19,1)))^(1/(INDEX('07 Uspora casu'!$K$19:$O$19,MATCH(AN$52,'07 Uspora casu'!$K$19:$O$19,1))-INDEX('07 Uspora casu'!$K$19:$O$19,MATCH(AN$52,'07 Uspora casu'!$K$19:$O$19,1)-1)))*AM62,(INDEX('07 Uspora casu'!$K29:$O29,MATCH(AN$52,'07 Uspora casu'!$K$19:$O$19,1))/INDEX('07 Uspora casu'!$K29:$O29,MATCH(AN$52,'07 Uspora casu'!$K$19:$O$19,1)+1))^(1/(INDEX('07 Uspora casu'!$K$19:$O$19,MATCH(AN$52,'07 Uspora casu'!$K$19:$O$19,1)+1)-INDEX('07 Uspora casu'!$K$19:$O$19,MATCH(AN$52,'07 Uspora casu'!$K$19:$O$19,1))))*AM62)))))</f>
        <v>1.276502880248246E-2</v>
      </c>
      <c r="AO62" s="48">
        <f>IF($E62="",0,IF('07 Uspora casu'!$D$2="Jazdný čas",IFERROR(INDEX('07 Uspora casu'!$K29:$O29,MATCH(AO$52,'07 Uspora casu'!$K$19:$O$19,0))/60,IF(AO$52&lt;MIN('07 Uspora casu'!$K$19:$O$19),('07 Uspora casu'!$K29/'07 Uspora casu'!$L29)^(1/('07 Uspora casu'!$L$19-'07 Uspora casu'!$K$19))*AP62,IF(AO$52&gt;MAX('07 Uspora casu'!$K$19:$O$19),(INDEX('07 Uspora casu'!$K29:$O29,MATCH(AO$52,'07 Uspora casu'!$K$19:$O$19,1))/INDEX('07 Uspora casu'!$K29:$O29,MATCH(AO$52,'07 Uspora casu'!$K$19:$O$19,1)-1))^(1/(INDEX('07 Uspora casu'!$K$19:$O$19,MATCH(AO$52,'07 Uspora casu'!$K$19:$O$19,1))-INDEX('07 Uspora casu'!$K$19:$O$19,MATCH(AO$52,'07 Uspora casu'!$K$19:$O$19,1)-1)))*AN62,(INDEX('07 Uspora casu'!$K29:$O29,MATCH(AO$52,'07 Uspora casu'!$K$19:$O$19,1)+1)/INDEX('07 Uspora casu'!$K29:$O29,MATCH(AO$52,'07 Uspora casu'!$K$19:$O$19,1)))^(1/(INDEX('07 Uspora casu'!$K$19:$O$19,MATCH(AO$52,'07 Uspora casu'!$K$19:$O$19,1)+1)-INDEX('07 Uspora casu'!$K$19:$O$19,MATCH(AO$52,'07 Uspora casu'!$K$19:$O$19,1))))*AN62))),IFERROR($E62/INDEX('07 Uspora casu'!$K29:$O29,MATCH(AO$52,'07 Uspora casu'!$K$19:$O$19,0)),IF(AO$52&lt;MIN('07 Uspora casu'!$K$19:$O$19),('07 Uspora casu'!$L29/'07 Uspora casu'!$K29)^(1/('07 Uspora casu'!$L$19-'07 Uspora casu'!$K$19))*AP62,IF(AO$52&gt;MAX('07 Uspora casu'!$K$19:$O$19),(INDEX('07 Uspora casu'!$K29:$O29,MATCH(AO$52,'07 Uspora casu'!$K$19:$O$19,1)-1)/INDEX('07 Uspora casu'!$K29:$O29,MATCH(AO$52,'07 Uspora casu'!$K$19:$O$19,1)))^(1/(INDEX('07 Uspora casu'!$K$19:$O$19,MATCH(AO$52,'07 Uspora casu'!$K$19:$O$19,1))-INDEX('07 Uspora casu'!$K$19:$O$19,MATCH(AO$52,'07 Uspora casu'!$K$19:$O$19,1)-1)))*AN62,(INDEX('07 Uspora casu'!$K29:$O29,MATCH(AO$52,'07 Uspora casu'!$K$19:$O$19,1))/INDEX('07 Uspora casu'!$K29:$O29,MATCH(AO$52,'07 Uspora casu'!$K$19:$O$19,1)+1))^(1/(INDEX('07 Uspora casu'!$K$19:$O$19,MATCH(AO$52,'07 Uspora casu'!$K$19:$O$19,1)+1)-INDEX('07 Uspora casu'!$K$19:$O$19,MATCH(AO$52,'07 Uspora casu'!$K$19:$O$19,1))))*AN62)))))</f>
        <v>1.2764796651956315E-2</v>
      </c>
      <c r="AP62" s="48">
        <f>IF($E62="",0,IF('07 Uspora casu'!$D$2="Jazdný čas",IFERROR(INDEX('07 Uspora casu'!$K29:$O29,MATCH(AP$52,'07 Uspora casu'!$K$19:$O$19,0))/60,IF(AP$52&lt;MIN('07 Uspora casu'!$K$19:$O$19),('07 Uspora casu'!$K29/'07 Uspora casu'!$L29)^(1/('07 Uspora casu'!$L$19-'07 Uspora casu'!$K$19))*AQ62,IF(AP$52&gt;MAX('07 Uspora casu'!$K$19:$O$19),(INDEX('07 Uspora casu'!$K29:$O29,MATCH(AP$52,'07 Uspora casu'!$K$19:$O$19,1))/INDEX('07 Uspora casu'!$K29:$O29,MATCH(AP$52,'07 Uspora casu'!$K$19:$O$19,1)-1))^(1/(INDEX('07 Uspora casu'!$K$19:$O$19,MATCH(AP$52,'07 Uspora casu'!$K$19:$O$19,1))-INDEX('07 Uspora casu'!$K$19:$O$19,MATCH(AP$52,'07 Uspora casu'!$K$19:$O$19,1)-1)))*AO62,(INDEX('07 Uspora casu'!$K29:$O29,MATCH(AP$52,'07 Uspora casu'!$K$19:$O$19,1)+1)/INDEX('07 Uspora casu'!$K29:$O29,MATCH(AP$52,'07 Uspora casu'!$K$19:$O$19,1)))^(1/(INDEX('07 Uspora casu'!$K$19:$O$19,MATCH(AP$52,'07 Uspora casu'!$K$19:$O$19,1)+1)-INDEX('07 Uspora casu'!$K$19:$O$19,MATCH(AP$52,'07 Uspora casu'!$K$19:$O$19,1))))*AO62))),IFERROR($E62/INDEX('07 Uspora casu'!$K29:$O29,MATCH(AP$52,'07 Uspora casu'!$K$19:$O$19,0)),IF(AP$52&lt;MIN('07 Uspora casu'!$K$19:$O$19),('07 Uspora casu'!$L29/'07 Uspora casu'!$K29)^(1/('07 Uspora casu'!$L$19-'07 Uspora casu'!$K$19))*AQ62,IF(AP$52&gt;MAX('07 Uspora casu'!$K$19:$O$19),(INDEX('07 Uspora casu'!$K29:$O29,MATCH(AP$52,'07 Uspora casu'!$K$19:$O$19,1)-1)/INDEX('07 Uspora casu'!$K29:$O29,MATCH(AP$52,'07 Uspora casu'!$K$19:$O$19,1)))^(1/(INDEX('07 Uspora casu'!$K$19:$O$19,MATCH(AP$52,'07 Uspora casu'!$K$19:$O$19,1))-INDEX('07 Uspora casu'!$K$19:$O$19,MATCH(AP$52,'07 Uspora casu'!$K$19:$O$19,1)-1)))*AO62,(INDEX('07 Uspora casu'!$K29:$O29,MATCH(AP$52,'07 Uspora casu'!$K$19:$O$19,1))/INDEX('07 Uspora casu'!$K29:$O29,MATCH(AP$52,'07 Uspora casu'!$K$19:$O$19,1)+1))^(1/(INDEX('07 Uspora casu'!$K$19:$O$19,MATCH(AP$52,'07 Uspora casu'!$K$19:$O$19,1)+1)-INDEX('07 Uspora casu'!$K$19:$O$19,MATCH(AP$52,'07 Uspora casu'!$K$19:$O$19,1))))*AO62)))))</f>
        <v>1.2764564505652163E-2</v>
      </c>
      <c r="AQ62" s="48">
        <f>IF($E62="",0,IF('07 Uspora casu'!$D$2="Jazdný čas",IFERROR(INDEX('07 Uspora casu'!$K29:$O29,MATCH(AQ$52,'07 Uspora casu'!$K$19:$O$19,0))/60,IF(AQ$52&lt;MIN('07 Uspora casu'!$K$19:$O$19),('07 Uspora casu'!$K29/'07 Uspora casu'!$L29)^(1/('07 Uspora casu'!$L$19-'07 Uspora casu'!$K$19))*AR62,IF(AQ$52&gt;MAX('07 Uspora casu'!$K$19:$O$19),(INDEX('07 Uspora casu'!$K29:$O29,MATCH(AQ$52,'07 Uspora casu'!$K$19:$O$19,1))/INDEX('07 Uspora casu'!$K29:$O29,MATCH(AQ$52,'07 Uspora casu'!$K$19:$O$19,1)-1))^(1/(INDEX('07 Uspora casu'!$K$19:$O$19,MATCH(AQ$52,'07 Uspora casu'!$K$19:$O$19,1))-INDEX('07 Uspora casu'!$K$19:$O$19,MATCH(AQ$52,'07 Uspora casu'!$K$19:$O$19,1)-1)))*AP62,(INDEX('07 Uspora casu'!$K29:$O29,MATCH(AQ$52,'07 Uspora casu'!$K$19:$O$19,1)+1)/INDEX('07 Uspora casu'!$K29:$O29,MATCH(AQ$52,'07 Uspora casu'!$K$19:$O$19,1)))^(1/(INDEX('07 Uspora casu'!$K$19:$O$19,MATCH(AQ$52,'07 Uspora casu'!$K$19:$O$19,1)+1)-INDEX('07 Uspora casu'!$K$19:$O$19,MATCH(AQ$52,'07 Uspora casu'!$K$19:$O$19,1))))*AP62))),IFERROR($E62/INDEX('07 Uspora casu'!$K29:$O29,MATCH(AQ$52,'07 Uspora casu'!$K$19:$O$19,0)),IF(AQ$52&lt;MIN('07 Uspora casu'!$K$19:$O$19),('07 Uspora casu'!$L29/'07 Uspora casu'!$K29)^(1/('07 Uspora casu'!$L$19-'07 Uspora casu'!$K$19))*AR62,IF(AQ$52&gt;MAX('07 Uspora casu'!$K$19:$O$19),(INDEX('07 Uspora casu'!$K29:$O29,MATCH(AQ$52,'07 Uspora casu'!$K$19:$O$19,1)-1)/INDEX('07 Uspora casu'!$K29:$O29,MATCH(AQ$52,'07 Uspora casu'!$K$19:$O$19,1)))^(1/(INDEX('07 Uspora casu'!$K$19:$O$19,MATCH(AQ$52,'07 Uspora casu'!$K$19:$O$19,1))-INDEX('07 Uspora casu'!$K$19:$O$19,MATCH(AQ$52,'07 Uspora casu'!$K$19:$O$19,1)-1)))*AP62,(INDEX('07 Uspora casu'!$K29:$O29,MATCH(AQ$52,'07 Uspora casu'!$K$19:$O$19,1))/INDEX('07 Uspora casu'!$K29:$O29,MATCH(AQ$52,'07 Uspora casu'!$K$19:$O$19,1)+1))^(1/(INDEX('07 Uspora casu'!$K$19:$O$19,MATCH(AQ$52,'07 Uspora casu'!$K$19:$O$19,1)+1)-INDEX('07 Uspora casu'!$K$19:$O$19,MATCH(AQ$52,'07 Uspora casu'!$K$19:$O$19,1))))*AP62)))))</f>
        <v>1.2764332363569929E-2</v>
      </c>
      <c r="AR62" s="48">
        <f>IF($E62="",0,IF('07 Uspora casu'!$D$2="Jazdný čas",IFERROR(INDEX('07 Uspora casu'!$K29:$O29,MATCH(AR$52,'07 Uspora casu'!$K$19:$O$19,0))/60,IF(AR$52&lt;MIN('07 Uspora casu'!$K$19:$O$19),('07 Uspora casu'!$K29/'07 Uspora casu'!$L29)^(1/('07 Uspora casu'!$L$19-'07 Uspora casu'!$K$19))*AS62,IF(AR$52&gt;MAX('07 Uspora casu'!$K$19:$O$19),(INDEX('07 Uspora casu'!$K29:$O29,MATCH(AR$52,'07 Uspora casu'!$K$19:$O$19,1))/INDEX('07 Uspora casu'!$K29:$O29,MATCH(AR$52,'07 Uspora casu'!$K$19:$O$19,1)-1))^(1/(INDEX('07 Uspora casu'!$K$19:$O$19,MATCH(AR$52,'07 Uspora casu'!$K$19:$O$19,1))-INDEX('07 Uspora casu'!$K$19:$O$19,MATCH(AR$52,'07 Uspora casu'!$K$19:$O$19,1)-1)))*AQ62,(INDEX('07 Uspora casu'!$K29:$O29,MATCH(AR$52,'07 Uspora casu'!$K$19:$O$19,1)+1)/INDEX('07 Uspora casu'!$K29:$O29,MATCH(AR$52,'07 Uspora casu'!$K$19:$O$19,1)))^(1/(INDEX('07 Uspora casu'!$K$19:$O$19,MATCH(AR$52,'07 Uspora casu'!$K$19:$O$19,1)+1)-INDEX('07 Uspora casu'!$K$19:$O$19,MATCH(AR$52,'07 Uspora casu'!$K$19:$O$19,1))))*AQ62))),IFERROR($E62/INDEX('07 Uspora casu'!$K29:$O29,MATCH(AR$52,'07 Uspora casu'!$K$19:$O$19,0)),IF(AR$52&lt;MIN('07 Uspora casu'!$K$19:$O$19),('07 Uspora casu'!$L29/'07 Uspora casu'!$K29)^(1/('07 Uspora casu'!$L$19-'07 Uspora casu'!$K$19))*AS62,IF(AR$52&gt;MAX('07 Uspora casu'!$K$19:$O$19),(INDEX('07 Uspora casu'!$K29:$O29,MATCH(AR$52,'07 Uspora casu'!$K$19:$O$19,1)-1)/INDEX('07 Uspora casu'!$K29:$O29,MATCH(AR$52,'07 Uspora casu'!$K$19:$O$19,1)))^(1/(INDEX('07 Uspora casu'!$K$19:$O$19,MATCH(AR$52,'07 Uspora casu'!$K$19:$O$19,1))-INDEX('07 Uspora casu'!$K$19:$O$19,MATCH(AR$52,'07 Uspora casu'!$K$19:$O$19,1)-1)))*AQ62,(INDEX('07 Uspora casu'!$K29:$O29,MATCH(AR$52,'07 Uspora casu'!$K$19:$O$19,1))/INDEX('07 Uspora casu'!$K29:$O29,MATCH(AR$52,'07 Uspora casu'!$K$19:$O$19,1)+1))^(1/(INDEX('07 Uspora casu'!$K$19:$O$19,MATCH(AR$52,'07 Uspora casu'!$K$19:$O$19,1)+1)-INDEX('07 Uspora casu'!$K$19:$O$19,MATCH(AR$52,'07 Uspora casu'!$K$19:$O$19,1))))*AQ62)))))</f>
        <v>1.2764100225709535E-2</v>
      </c>
      <c r="AS62" s="48">
        <f>IF($E62="",0,IF('07 Uspora casu'!$D$2="Jazdný čas",IFERROR(INDEX('07 Uspora casu'!$K29:$O29,MATCH(AS$52,'07 Uspora casu'!$K$19:$O$19,0))/60,IF(AS$52&lt;MIN('07 Uspora casu'!$K$19:$O$19),('07 Uspora casu'!$K29/'07 Uspora casu'!$L29)^(1/('07 Uspora casu'!$L$19-'07 Uspora casu'!$K$19))*AT62,IF(AS$52&gt;MAX('07 Uspora casu'!$K$19:$O$19),(INDEX('07 Uspora casu'!$K29:$O29,MATCH(AS$52,'07 Uspora casu'!$K$19:$O$19,1))/INDEX('07 Uspora casu'!$K29:$O29,MATCH(AS$52,'07 Uspora casu'!$K$19:$O$19,1)-1))^(1/(INDEX('07 Uspora casu'!$K$19:$O$19,MATCH(AS$52,'07 Uspora casu'!$K$19:$O$19,1))-INDEX('07 Uspora casu'!$K$19:$O$19,MATCH(AS$52,'07 Uspora casu'!$K$19:$O$19,1)-1)))*AR62,(INDEX('07 Uspora casu'!$K29:$O29,MATCH(AS$52,'07 Uspora casu'!$K$19:$O$19,1)+1)/INDEX('07 Uspora casu'!$K29:$O29,MATCH(AS$52,'07 Uspora casu'!$K$19:$O$19,1)))^(1/(INDEX('07 Uspora casu'!$K$19:$O$19,MATCH(AS$52,'07 Uspora casu'!$K$19:$O$19,1)+1)-INDEX('07 Uspora casu'!$K$19:$O$19,MATCH(AS$52,'07 Uspora casu'!$K$19:$O$19,1))))*AR62))),IFERROR($E62/INDEX('07 Uspora casu'!$K29:$O29,MATCH(AS$52,'07 Uspora casu'!$K$19:$O$19,0)),IF(AS$52&lt;MIN('07 Uspora casu'!$K$19:$O$19),('07 Uspora casu'!$L29/'07 Uspora casu'!$K29)^(1/('07 Uspora casu'!$L$19-'07 Uspora casu'!$K$19))*AT62,IF(AS$52&gt;MAX('07 Uspora casu'!$K$19:$O$19),(INDEX('07 Uspora casu'!$K29:$O29,MATCH(AS$52,'07 Uspora casu'!$K$19:$O$19,1)-1)/INDEX('07 Uspora casu'!$K29:$O29,MATCH(AS$52,'07 Uspora casu'!$K$19:$O$19,1)))^(1/(INDEX('07 Uspora casu'!$K$19:$O$19,MATCH(AS$52,'07 Uspora casu'!$K$19:$O$19,1))-INDEX('07 Uspora casu'!$K$19:$O$19,MATCH(AS$52,'07 Uspora casu'!$K$19:$O$19,1)-1)))*AR62,(INDEX('07 Uspora casu'!$K29:$O29,MATCH(AS$52,'07 Uspora casu'!$K$19:$O$19,1))/INDEX('07 Uspora casu'!$K29:$O29,MATCH(AS$52,'07 Uspora casu'!$K$19:$O$19,1)+1))^(1/(INDEX('07 Uspora casu'!$K$19:$O$19,MATCH(AS$52,'07 Uspora casu'!$K$19:$O$19,1)+1)-INDEX('07 Uspora casu'!$K$19:$O$19,MATCH(AS$52,'07 Uspora casu'!$K$19:$O$19,1))))*AR62)))))</f>
        <v>1.2763868092070902E-2</v>
      </c>
      <c r="AT62" s="48">
        <f>IF($E62="",0,IF('07 Uspora casu'!$D$2="Jazdný čas",IFERROR(INDEX('07 Uspora casu'!$K29:$O29,MATCH(AT$52,'07 Uspora casu'!$K$19:$O$19,0))/60,IF(AT$52&lt;MIN('07 Uspora casu'!$K$19:$O$19),('07 Uspora casu'!$K29/'07 Uspora casu'!$L29)^(1/('07 Uspora casu'!$L$19-'07 Uspora casu'!$K$19))*AU62,IF(AT$52&gt;MAX('07 Uspora casu'!$K$19:$O$19),(INDEX('07 Uspora casu'!$K29:$O29,MATCH(AT$52,'07 Uspora casu'!$K$19:$O$19,1))/INDEX('07 Uspora casu'!$K29:$O29,MATCH(AT$52,'07 Uspora casu'!$K$19:$O$19,1)-1))^(1/(INDEX('07 Uspora casu'!$K$19:$O$19,MATCH(AT$52,'07 Uspora casu'!$K$19:$O$19,1))-INDEX('07 Uspora casu'!$K$19:$O$19,MATCH(AT$52,'07 Uspora casu'!$K$19:$O$19,1)-1)))*AS62,(INDEX('07 Uspora casu'!$K29:$O29,MATCH(AT$52,'07 Uspora casu'!$K$19:$O$19,1)+1)/INDEX('07 Uspora casu'!$K29:$O29,MATCH(AT$52,'07 Uspora casu'!$K$19:$O$19,1)))^(1/(INDEX('07 Uspora casu'!$K$19:$O$19,MATCH(AT$52,'07 Uspora casu'!$K$19:$O$19,1)+1)-INDEX('07 Uspora casu'!$K$19:$O$19,MATCH(AT$52,'07 Uspora casu'!$K$19:$O$19,1))))*AS62))),IFERROR($E62/INDEX('07 Uspora casu'!$K29:$O29,MATCH(AT$52,'07 Uspora casu'!$K$19:$O$19,0)),IF(AT$52&lt;MIN('07 Uspora casu'!$K$19:$O$19),('07 Uspora casu'!$L29/'07 Uspora casu'!$K29)^(1/('07 Uspora casu'!$L$19-'07 Uspora casu'!$K$19))*AU62,IF(AT$52&gt;MAX('07 Uspora casu'!$K$19:$O$19),(INDEX('07 Uspora casu'!$K29:$O29,MATCH(AT$52,'07 Uspora casu'!$K$19:$O$19,1)-1)/INDEX('07 Uspora casu'!$K29:$O29,MATCH(AT$52,'07 Uspora casu'!$K$19:$O$19,1)))^(1/(INDEX('07 Uspora casu'!$K$19:$O$19,MATCH(AT$52,'07 Uspora casu'!$K$19:$O$19,1))-INDEX('07 Uspora casu'!$K$19:$O$19,MATCH(AT$52,'07 Uspora casu'!$K$19:$O$19,1)-1)))*AS62,(INDEX('07 Uspora casu'!$K29:$O29,MATCH(AT$52,'07 Uspora casu'!$K$19:$O$19,1))/INDEX('07 Uspora casu'!$K29:$O29,MATCH(AT$52,'07 Uspora casu'!$K$19:$O$19,1)+1))^(1/(INDEX('07 Uspora casu'!$K$19:$O$19,MATCH(AT$52,'07 Uspora casu'!$K$19:$O$19,1)+1)-INDEX('07 Uspora casu'!$K$19:$O$19,MATCH(AT$52,'07 Uspora casu'!$K$19:$O$19,1))))*AS62)))))</f>
        <v>1.2763635962653957E-2</v>
      </c>
      <c r="AU62" s="48">
        <f>IF($E62="",0,IF('07 Uspora casu'!$D$2="Jazdný čas",IFERROR(INDEX('07 Uspora casu'!$K29:$O29,MATCH(AU$52,'07 Uspora casu'!$K$19:$O$19,0))/60,IF(AU$52&lt;MIN('07 Uspora casu'!$K$19:$O$19),('07 Uspora casu'!$K29/'07 Uspora casu'!$L29)^(1/('07 Uspora casu'!$L$19-'07 Uspora casu'!$K$19))*AV62,IF(AU$52&gt;MAX('07 Uspora casu'!$K$19:$O$19),(INDEX('07 Uspora casu'!$K29:$O29,MATCH(AU$52,'07 Uspora casu'!$K$19:$O$19,1))/INDEX('07 Uspora casu'!$K29:$O29,MATCH(AU$52,'07 Uspora casu'!$K$19:$O$19,1)-1))^(1/(INDEX('07 Uspora casu'!$K$19:$O$19,MATCH(AU$52,'07 Uspora casu'!$K$19:$O$19,1))-INDEX('07 Uspora casu'!$K$19:$O$19,MATCH(AU$52,'07 Uspora casu'!$K$19:$O$19,1)-1)))*AT62,(INDEX('07 Uspora casu'!$K29:$O29,MATCH(AU$52,'07 Uspora casu'!$K$19:$O$19,1)+1)/INDEX('07 Uspora casu'!$K29:$O29,MATCH(AU$52,'07 Uspora casu'!$K$19:$O$19,1)))^(1/(INDEX('07 Uspora casu'!$K$19:$O$19,MATCH(AU$52,'07 Uspora casu'!$K$19:$O$19,1)+1)-INDEX('07 Uspora casu'!$K$19:$O$19,MATCH(AU$52,'07 Uspora casu'!$K$19:$O$19,1))))*AT62))),IFERROR($E62/INDEX('07 Uspora casu'!$K29:$O29,MATCH(AU$52,'07 Uspora casu'!$K$19:$O$19,0)),IF(AU$52&lt;MIN('07 Uspora casu'!$K$19:$O$19),('07 Uspora casu'!$L29/'07 Uspora casu'!$K29)^(1/('07 Uspora casu'!$L$19-'07 Uspora casu'!$K$19))*AV62,IF(AU$52&gt;MAX('07 Uspora casu'!$K$19:$O$19),(INDEX('07 Uspora casu'!$K29:$O29,MATCH(AU$52,'07 Uspora casu'!$K$19:$O$19,1)-1)/INDEX('07 Uspora casu'!$K29:$O29,MATCH(AU$52,'07 Uspora casu'!$K$19:$O$19,1)))^(1/(INDEX('07 Uspora casu'!$K$19:$O$19,MATCH(AU$52,'07 Uspora casu'!$K$19:$O$19,1))-INDEX('07 Uspora casu'!$K$19:$O$19,MATCH(AU$52,'07 Uspora casu'!$K$19:$O$19,1)-1)))*AT62,(INDEX('07 Uspora casu'!$K29:$O29,MATCH(AU$52,'07 Uspora casu'!$K$19:$O$19,1))/INDEX('07 Uspora casu'!$K29:$O29,MATCH(AU$52,'07 Uspora casu'!$K$19:$O$19,1)+1))^(1/(INDEX('07 Uspora casu'!$K$19:$O$19,MATCH(AU$52,'07 Uspora casu'!$K$19:$O$19,1)+1)-INDEX('07 Uspora casu'!$K$19:$O$19,MATCH(AU$52,'07 Uspora casu'!$K$19:$O$19,1))))*AT62)))))</f>
        <v>1.2763403837458621E-2</v>
      </c>
      <c r="AV62" s="48">
        <f>IF($E62="",0,IF('07 Uspora casu'!$D$2="Jazdný čas",IFERROR(INDEX('07 Uspora casu'!$K29:$O29,MATCH(AV$52,'07 Uspora casu'!$K$19:$O$19,0))/60,IF(AV$52&lt;MIN('07 Uspora casu'!$K$19:$O$19),('07 Uspora casu'!$K29/'07 Uspora casu'!$L29)^(1/('07 Uspora casu'!$L$19-'07 Uspora casu'!$K$19))*AW62,IF(AV$52&gt;MAX('07 Uspora casu'!$K$19:$O$19),(INDEX('07 Uspora casu'!$K29:$O29,MATCH(AV$52,'07 Uspora casu'!$K$19:$O$19,1))/INDEX('07 Uspora casu'!$K29:$O29,MATCH(AV$52,'07 Uspora casu'!$K$19:$O$19,1)-1))^(1/(INDEX('07 Uspora casu'!$K$19:$O$19,MATCH(AV$52,'07 Uspora casu'!$K$19:$O$19,1))-INDEX('07 Uspora casu'!$K$19:$O$19,MATCH(AV$52,'07 Uspora casu'!$K$19:$O$19,1)-1)))*AU62,(INDEX('07 Uspora casu'!$K29:$O29,MATCH(AV$52,'07 Uspora casu'!$K$19:$O$19,1)+1)/INDEX('07 Uspora casu'!$K29:$O29,MATCH(AV$52,'07 Uspora casu'!$K$19:$O$19,1)))^(1/(INDEX('07 Uspora casu'!$K$19:$O$19,MATCH(AV$52,'07 Uspora casu'!$K$19:$O$19,1)+1)-INDEX('07 Uspora casu'!$K$19:$O$19,MATCH(AV$52,'07 Uspora casu'!$K$19:$O$19,1))))*AU62))),IFERROR($E62/INDEX('07 Uspora casu'!$K29:$O29,MATCH(AV$52,'07 Uspora casu'!$K$19:$O$19,0)),IF(AV$52&lt;MIN('07 Uspora casu'!$K$19:$O$19),('07 Uspora casu'!$L29/'07 Uspora casu'!$K29)^(1/('07 Uspora casu'!$L$19-'07 Uspora casu'!$K$19))*AW62,IF(AV$52&gt;MAX('07 Uspora casu'!$K$19:$O$19),(INDEX('07 Uspora casu'!$K29:$O29,MATCH(AV$52,'07 Uspora casu'!$K$19:$O$19,1)-1)/INDEX('07 Uspora casu'!$K29:$O29,MATCH(AV$52,'07 Uspora casu'!$K$19:$O$19,1)))^(1/(INDEX('07 Uspora casu'!$K$19:$O$19,MATCH(AV$52,'07 Uspora casu'!$K$19:$O$19,1))-INDEX('07 Uspora casu'!$K$19:$O$19,MATCH(AV$52,'07 Uspora casu'!$K$19:$O$19,1)-1)))*AU62,(INDEX('07 Uspora casu'!$K29:$O29,MATCH(AV$52,'07 Uspora casu'!$K$19:$O$19,1))/INDEX('07 Uspora casu'!$K29:$O29,MATCH(AV$52,'07 Uspora casu'!$K$19:$O$19,1)+1))^(1/(INDEX('07 Uspora casu'!$K$19:$O$19,MATCH(AV$52,'07 Uspora casu'!$K$19:$O$19,1)+1)-INDEX('07 Uspora casu'!$K$19:$O$19,MATCH(AV$52,'07 Uspora casu'!$K$19:$O$19,1))))*AU62)))))</f>
        <v>1.2763171716484818E-2</v>
      </c>
      <c r="AW62" s="48">
        <f>IF($E62="",0,IF('07 Uspora casu'!$D$2="Jazdný čas",IFERROR(INDEX('07 Uspora casu'!$K29:$O29,MATCH(AW$52,'07 Uspora casu'!$K$19:$O$19,0))/60,IF(AW$52&lt;MIN('07 Uspora casu'!$K$19:$O$19),('07 Uspora casu'!$K29/'07 Uspora casu'!$L29)^(1/('07 Uspora casu'!$L$19-'07 Uspora casu'!$K$19))*AX62,IF(AW$52&gt;MAX('07 Uspora casu'!$K$19:$O$19),(INDEX('07 Uspora casu'!$K29:$O29,MATCH(AW$52,'07 Uspora casu'!$K$19:$O$19,1))/INDEX('07 Uspora casu'!$K29:$O29,MATCH(AW$52,'07 Uspora casu'!$K$19:$O$19,1)-1))^(1/(INDEX('07 Uspora casu'!$K$19:$O$19,MATCH(AW$52,'07 Uspora casu'!$K$19:$O$19,1))-INDEX('07 Uspora casu'!$K$19:$O$19,MATCH(AW$52,'07 Uspora casu'!$K$19:$O$19,1)-1)))*AV62,(INDEX('07 Uspora casu'!$K29:$O29,MATCH(AW$52,'07 Uspora casu'!$K$19:$O$19,1)+1)/INDEX('07 Uspora casu'!$K29:$O29,MATCH(AW$52,'07 Uspora casu'!$K$19:$O$19,1)))^(1/(INDEX('07 Uspora casu'!$K$19:$O$19,MATCH(AW$52,'07 Uspora casu'!$K$19:$O$19,1)+1)-INDEX('07 Uspora casu'!$K$19:$O$19,MATCH(AW$52,'07 Uspora casu'!$K$19:$O$19,1))))*AV62))),IFERROR($E62/INDEX('07 Uspora casu'!$K29:$O29,MATCH(AW$52,'07 Uspora casu'!$K$19:$O$19,0)),IF(AW$52&lt;MIN('07 Uspora casu'!$K$19:$O$19),('07 Uspora casu'!$L29/'07 Uspora casu'!$K29)^(1/('07 Uspora casu'!$L$19-'07 Uspora casu'!$K$19))*AX62,IF(AW$52&gt;MAX('07 Uspora casu'!$K$19:$O$19),(INDEX('07 Uspora casu'!$K29:$O29,MATCH(AW$52,'07 Uspora casu'!$K$19:$O$19,1)-1)/INDEX('07 Uspora casu'!$K29:$O29,MATCH(AW$52,'07 Uspora casu'!$K$19:$O$19,1)))^(1/(INDEX('07 Uspora casu'!$K$19:$O$19,MATCH(AW$52,'07 Uspora casu'!$K$19:$O$19,1))-INDEX('07 Uspora casu'!$K$19:$O$19,MATCH(AW$52,'07 Uspora casu'!$K$19:$O$19,1)-1)))*AV62,(INDEX('07 Uspora casu'!$K29:$O29,MATCH(AW$52,'07 Uspora casu'!$K$19:$O$19,1))/INDEX('07 Uspora casu'!$K29:$O29,MATCH(AW$52,'07 Uspora casu'!$K$19:$O$19,1)+1))^(1/(INDEX('07 Uspora casu'!$K$19:$O$19,MATCH(AW$52,'07 Uspora casu'!$K$19:$O$19,1)+1)-INDEX('07 Uspora casu'!$K$19:$O$19,MATCH(AW$52,'07 Uspora casu'!$K$19:$O$19,1))))*AV62)))))</f>
        <v>1.2762939599732469E-2</v>
      </c>
      <c r="AX62" s="48">
        <f>IF($E62="",0,IF('07 Uspora casu'!$D$2="Jazdný čas",IFERROR(INDEX('07 Uspora casu'!$K29:$O29,MATCH(AX$52,'07 Uspora casu'!$K$19:$O$19,0))/60,IF(AX$52&lt;MIN('07 Uspora casu'!$K$19:$O$19),('07 Uspora casu'!$K29/'07 Uspora casu'!$L29)^(1/('07 Uspora casu'!$L$19-'07 Uspora casu'!$K$19))*AY62,IF(AX$52&gt;MAX('07 Uspora casu'!$K$19:$O$19),(INDEX('07 Uspora casu'!$K29:$O29,MATCH(AX$52,'07 Uspora casu'!$K$19:$O$19,1))/INDEX('07 Uspora casu'!$K29:$O29,MATCH(AX$52,'07 Uspora casu'!$K$19:$O$19,1)-1))^(1/(INDEX('07 Uspora casu'!$K$19:$O$19,MATCH(AX$52,'07 Uspora casu'!$K$19:$O$19,1))-INDEX('07 Uspora casu'!$K$19:$O$19,MATCH(AX$52,'07 Uspora casu'!$K$19:$O$19,1)-1)))*AW62,(INDEX('07 Uspora casu'!$K29:$O29,MATCH(AX$52,'07 Uspora casu'!$K$19:$O$19,1)+1)/INDEX('07 Uspora casu'!$K29:$O29,MATCH(AX$52,'07 Uspora casu'!$K$19:$O$19,1)))^(1/(INDEX('07 Uspora casu'!$K$19:$O$19,MATCH(AX$52,'07 Uspora casu'!$K$19:$O$19,1)+1)-INDEX('07 Uspora casu'!$K$19:$O$19,MATCH(AX$52,'07 Uspora casu'!$K$19:$O$19,1))))*AW62))),IFERROR($E62/INDEX('07 Uspora casu'!$K29:$O29,MATCH(AX$52,'07 Uspora casu'!$K$19:$O$19,0)),IF(AX$52&lt;MIN('07 Uspora casu'!$K$19:$O$19),('07 Uspora casu'!$L29/'07 Uspora casu'!$K29)^(1/('07 Uspora casu'!$L$19-'07 Uspora casu'!$K$19))*AY62,IF(AX$52&gt;MAX('07 Uspora casu'!$K$19:$O$19),(INDEX('07 Uspora casu'!$K29:$O29,MATCH(AX$52,'07 Uspora casu'!$K$19:$O$19,1)-1)/INDEX('07 Uspora casu'!$K29:$O29,MATCH(AX$52,'07 Uspora casu'!$K$19:$O$19,1)))^(1/(INDEX('07 Uspora casu'!$K$19:$O$19,MATCH(AX$52,'07 Uspora casu'!$K$19:$O$19,1))-INDEX('07 Uspora casu'!$K$19:$O$19,MATCH(AX$52,'07 Uspora casu'!$K$19:$O$19,1)-1)))*AW62,(INDEX('07 Uspora casu'!$K29:$O29,MATCH(AX$52,'07 Uspora casu'!$K$19:$O$19,1))/INDEX('07 Uspora casu'!$K29:$O29,MATCH(AX$52,'07 Uspora casu'!$K$19:$O$19,1)+1))^(1/(INDEX('07 Uspora casu'!$K$19:$O$19,MATCH(AX$52,'07 Uspora casu'!$K$19:$O$19,1)+1)-INDEX('07 Uspora casu'!$K$19:$O$19,MATCH(AX$52,'07 Uspora casu'!$K$19:$O$19,1))))*AW62)))))</f>
        <v>1.2762707487201501E-2</v>
      </c>
      <c r="AY62" s="48">
        <f>IF($E62="",0,IF('07 Uspora casu'!$D$2="Jazdný čas",IFERROR(INDEX('07 Uspora casu'!$K29:$O29,MATCH(AY$52,'07 Uspora casu'!$K$19:$O$19,0))/60,IF(AY$52&lt;MIN('07 Uspora casu'!$K$19:$O$19),('07 Uspora casu'!$K29/'07 Uspora casu'!$L29)^(1/('07 Uspora casu'!$L$19-'07 Uspora casu'!$K$19))*AZ62,IF(AY$52&gt;MAX('07 Uspora casu'!$K$19:$O$19),(INDEX('07 Uspora casu'!$K29:$O29,MATCH(AY$52,'07 Uspora casu'!$K$19:$O$19,1))/INDEX('07 Uspora casu'!$K29:$O29,MATCH(AY$52,'07 Uspora casu'!$K$19:$O$19,1)-1))^(1/(INDEX('07 Uspora casu'!$K$19:$O$19,MATCH(AY$52,'07 Uspora casu'!$K$19:$O$19,1))-INDEX('07 Uspora casu'!$K$19:$O$19,MATCH(AY$52,'07 Uspora casu'!$K$19:$O$19,1)-1)))*AX62,(INDEX('07 Uspora casu'!$K29:$O29,MATCH(AY$52,'07 Uspora casu'!$K$19:$O$19,1)+1)/INDEX('07 Uspora casu'!$K29:$O29,MATCH(AY$52,'07 Uspora casu'!$K$19:$O$19,1)))^(1/(INDEX('07 Uspora casu'!$K$19:$O$19,MATCH(AY$52,'07 Uspora casu'!$K$19:$O$19,1)+1)-INDEX('07 Uspora casu'!$K$19:$O$19,MATCH(AY$52,'07 Uspora casu'!$K$19:$O$19,1))))*AX62))),IFERROR($E62/INDEX('07 Uspora casu'!$K29:$O29,MATCH(AY$52,'07 Uspora casu'!$K$19:$O$19,0)),IF(AY$52&lt;MIN('07 Uspora casu'!$K$19:$O$19),('07 Uspora casu'!$L29/'07 Uspora casu'!$K29)^(1/('07 Uspora casu'!$L$19-'07 Uspora casu'!$K$19))*AZ62,IF(AY$52&gt;MAX('07 Uspora casu'!$K$19:$O$19),(INDEX('07 Uspora casu'!$K29:$O29,MATCH(AY$52,'07 Uspora casu'!$K$19:$O$19,1)-1)/INDEX('07 Uspora casu'!$K29:$O29,MATCH(AY$52,'07 Uspora casu'!$K$19:$O$19,1)))^(1/(INDEX('07 Uspora casu'!$K$19:$O$19,MATCH(AY$52,'07 Uspora casu'!$K$19:$O$19,1))-INDEX('07 Uspora casu'!$K$19:$O$19,MATCH(AY$52,'07 Uspora casu'!$K$19:$O$19,1)-1)))*AX62,(INDEX('07 Uspora casu'!$K29:$O29,MATCH(AY$52,'07 Uspora casu'!$K$19:$O$19,1))/INDEX('07 Uspora casu'!$K29:$O29,MATCH(AY$52,'07 Uspora casu'!$K$19:$O$19,1)+1))^(1/(INDEX('07 Uspora casu'!$K$19:$O$19,MATCH(AY$52,'07 Uspora casu'!$K$19:$O$19,1)+1)-INDEX('07 Uspora casu'!$K$19:$O$19,MATCH(AY$52,'07 Uspora casu'!$K$19:$O$19,1))))*AX62)))))</f>
        <v>1.2762475378891835E-2</v>
      </c>
      <c r="AZ62" s="48">
        <f>IF($E62="",0,IF('07 Uspora casu'!$D$2="Jazdný čas",IFERROR(INDEX('07 Uspora casu'!$K29:$O29,MATCH(AZ$52,'07 Uspora casu'!$K$19:$O$19,0))/60,IF(AZ$52&lt;MIN('07 Uspora casu'!$K$19:$O$19),('07 Uspora casu'!$K29/'07 Uspora casu'!$L29)^(1/('07 Uspora casu'!$L$19-'07 Uspora casu'!$K$19))*BA62,IF(AZ$52&gt;MAX('07 Uspora casu'!$K$19:$O$19),(INDEX('07 Uspora casu'!$K29:$O29,MATCH(AZ$52,'07 Uspora casu'!$K$19:$O$19,1))/INDEX('07 Uspora casu'!$K29:$O29,MATCH(AZ$52,'07 Uspora casu'!$K$19:$O$19,1)-1))^(1/(INDEX('07 Uspora casu'!$K$19:$O$19,MATCH(AZ$52,'07 Uspora casu'!$K$19:$O$19,1))-INDEX('07 Uspora casu'!$K$19:$O$19,MATCH(AZ$52,'07 Uspora casu'!$K$19:$O$19,1)-1)))*AY62,(INDEX('07 Uspora casu'!$K29:$O29,MATCH(AZ$52,'07 Uspora casu'!$K$19:$O$19,1)+1)/INDEX('07 Uspora casu'!$K29:$O29,MATCH(AZ$52,'07 Uspora casu'!$K$19:$O$19,1)))^(1/(INDEX('07 Uspora casu'!$K$19:$O$19,MATCH(AZ$52,'07 Uspora casu'!$K$19:$O$19,1)+1)-INDEX('07 Uspora casu'!$K$19:$O$19,MATCH(AZ$52,'07 Uspora casu'!$K$19:$O$19,1))))*AY62))),IFERROR($E62/INDEX('07 Uspora casu'!$K29:$O29,MATCH(AZ$52,'07 Uspora casu'!$K$19:$O$19,0)),IF(AZ$52&lt;MIN('07 Uspora casu'!$K$19:$O$19),('07 Uspora casu'!$L29/'07 Uspora casu'!$K29)^(1/('07 Uspora casu'!$L$19-'07 Uspora casu'!$K$19))*BA62,IF(AZ$52&gt;MAX('07 Uspora casu'!$K$19:$O$19),(INDEX('07 Uspora casu'!$K29:$O29,MATCH(AZ$52,'07 Uspora casu'!$K$19:$O$19,1)-1)/INDEX('07 Uspora casu'!$K29:$O29,MATCH(AZ$52,'07 Uspora casu'!$K$19:$O$19,1)))^(1/(INDEX('07 Uspora casu'!$K$19:$O$19,MATCH(AZ$52,'07 Uspora casu'!$K$19:$O$19,1))-INDEX('07 Uspora casu'!$K$19:$O$19,MATCH(AZ$52,'07 Uspora casu'!$K$19:$O$19,1)-1)))*AY62,(INDEX('07 Uspora casu'!$K29:$O29,MATCH(AZ$52,'07 Uspora casu'!$K$19:$O$19,1))/INDEX('07 Uspora casu'!$K29:$O29,MATCH(AZ$52,'07 Uspora casu'!$K$19:$O$19,1)+1))^(1/(INDEX('07 Uspora casu'!$K$19:$O$19,MATCH(AZ$52,'07 Uspora casu'!$K$19:$O$19,1)+1)-INDEX('07 Uspora casu'!$K$19:$O$19,MATCH(AZ$52,'07 Uspora casu'!$K$19:$O$19,1))))*AY62)))))</f>
        <v>1.2762243274803395E-2</v>
      </c>
      <c r="BA62" s="48">
        <f>IF($E62="",0,IF('07 Uspora casu'!$D$2="Jazdný čas",IFERROR(INDEX('07 Uspora casu'!$K29:$O29,MATCH(BA$52,'07 Uspora casu'!$K$19:$O$19,0))/60,IF(BA$52&lt;MIN('07 Uspora casu'!$K$19:$O$19),('07 Uspora casu'!$K29/'07 Uspora casu'!$L29)^(1/('07 Uspora casu'!$L$19-'07 Uspora casu'!$K$19))*BB62,IF(BA$52&gt;MAX('07 Uspora casu'!$K$19:$O$19),(INDEX('07 Uspora casu'!$K29:$O29,MATCH(BA$52,'07 Uspora casu'!$K$19:$O$19,1))/INDEX('07 Uspora casu'!$K29:$O29,MATCH(BA$52,'07 Uspora casu'!$K$19:$O$19,1)-1))^(1/(INDEX('07 Uspora casu'!$K$19:$O$19,MATCH(BA$52,'07 Uspora casu'!$K$19:$O$19,1))-INDEX('07 Uspora casu'!$K$19:$O$19,MATCH(BA$52,'07 Uspora casu'!$K$19:$O$19,1)-1)))*AZ62,(INDEX('07 Uspora casu'!$K29:$O29,MATCH(BA$52,'07 Uspora casu'!$K$19:$O$19,1)+1)/INDEX('07 Uspora casu'!$K29:$O29,MATCH(BA$52,'07 Uspora casu'!$K$19:$O$19,1)))^(1/(INDEX('07 Uspora casu'!$K$19:$O$19,MATCH(BA$52,'07 Uspora casu'!$K$19:$O$19,1)+1)-INDEX('07 Uspora casu'!$K$19:$O$19,MATCH(BA$52,'07 Uspora casu'!$K$19:$O$19,1))))*AZ62))),IFERROR($E62/INDEX('07 Uspora casu'!$K29:$O29,MATCH(BA$52,'07 Uspora casu'!$K$19:$O$19,0)),IF(BA$52&lt;MIN('07 Uspora casu'!$K$19:$O$19),('07 Uspora casu'!$L29/'07 Uspora casu'!$K29)^(1/('07 Uspora casu'!$L$19-'07 Uspora casu'!$K$19))*BB62,IF(BA$52&gt;MAX('07 Uspora casu'!$K$19:$O$19),(INDEX('07 Uspora casu'!$K29:$O29,MATCH(BA$52,'07 Uspora casu'!$K$19:$O$19,1)-1)/INDEX('07 Uspora casu'!$K29:$O29,MATCH(BA$52,'07 Uspora casu'!$K$19:$O$19,1)))^(1/(INDEX('07 Uspora casu'!$K$19:$O$19,MATCH(BA$52,'07 Uspora casu'!$K$19:$O$19,1))-INDEX('07 Uspora casu'!$K$19:$O$19,MATCH(BA$52,'07 Uspora casu'!$K$19:$O$19,1)-1)))*AZ62,(INDEX('07 Uspora casu'!$K29:$O29,MATCH(BA$52,'07 Uspora casu'!$K$19:$O$19,1))/INDEX('07 Uspora casu'!$K29:$O29,MATCH(BA$52,'07 Uspora casu'!$K$19:$O$19,1)+1))^(1/(INDEX('07 Uspora casu'!$K$19:$O$19,MATCH(BA$52,'07 Uspora casu'!$K$19:$O$19,1)+1)-INDEX('07 Uspora casu'!$K$19:$O$19,MATCH(BA$52,'07 Uspora casu'!$K$19:$O$19,1))))*AZ62)))))</f>
        <v>1.2762011174936102E-2</v>
      </c>
      <c r="BB62" s="48">
        <f>IF($E62="",0,IF('07 Uspora casu'!$D$2="Jazdný čas",IFERROR(INDEX('07 Uspora casu'!$K29:$O29,MATCH(BB$52,'07 Uspora casu'!$K$19:$O$19,0))/60,IF(BB$52&lt;MIN('07 Uspora casu'!$K$19:$O$19),('07 Uspora casu'!$K29/'07 Uspora casu'!$L29)^(1/('07 Uspora casu'!$L$19-'07 Uspora casu'!$K$19))*BC62,IF(BB$52&gt;MAX('07 Uspora casu'!$K$19:$O$19),(INDEX('07 Uspora casu'!$K29:$O29,MATCH(BB$52,'07 Uspora casu'!$K$19:$O$19,1))/INDEX('07 Uspora casu'!$K29:$O29,MATCH(BB$52,'07 Uspora casu'!$K$19:$O$19,1)-1))^(1/(INDEX('07 Uspora casu'!$K$19:$O$19,MATCH(BB$52,'07 Uspora casu'!$K$19:$O$19,1))-INDEX('07 Uspora casu'!$K$19:$O$19,MATCH(BB$52,'07 Uspora casu'!$K$19:$O$19,1)-1)))*BA62,(INDEX('07 Uspora casu'!$K29:$O29,MATCH(BB$52,'07 Uspora casu'!$K$19:$O$19,1)+1)/INDEX('07 Uspora casu'!$K29:$O29,MATCH(BB$52,'07 Uspora casu'!$K$19:$O$19,1)))^(1/(INDEX('07 Uspora casu'!$K$19:$O$19,MATCH(BB$52,'07 Uspora casu'!$K$19:$O$19,1)+1)-INDEX('07 Uspora casu'!$K$19:$O$19,MATCH(BB$52,'07 Uspora casu'!$K$19:$O$19,1))))*BA62))),IFERROR($E62/INDEX('07 Uspora casu'!$K29:$O29,MATCH(BB$52,'07 Uspora casu'!$K$19:$O$19,0)),IF(BB$52&lt;MIN('07 Uspora casu'!$K$19:$O$19),('07 Uspora casu'!$L29/'07 Uspora casu'!$K29)^(1/('07 Uspora casu'!$L$19-'07 Uspora casu'!$K$19))*BC62,IF(BB$52&gt;MAX('07 Uspora casu'!$K$19:$O$19),(INDEX('07 Uspora casu'!$K29:$O29,MATCH(BB$52,'07 Uspora casu'!$K$19:$O$19,1)-1)/INDEX('07 Uspora casu'!$K29:$O29,MATCH(BB$52,'07 Uspora casu'!$K$19:$O$19,1)))^(1/(INDEX('07 Uspora casu'!$K$19:$O$19,MATCH(BB$52,'07 Uspora casu'!$K$19:$O$19,1))-INDEX('07 Uspora casu'!$K$19:$O$19,MATCH(BB$52,'07 Uspora casu'!$K$19:$O$19,1)-1)))*BA62,(INDEX('07 Uspora casu'!$K29:$O29,MATCH(BB$52,'07 Uspora casu'!$K$19:$O$19,1))/INDEX('07 Uspora casu'!$K29:$O29,MATCH(BB$52,'07 Uspora casu'!$K$19:$O$19,1)+1))^(1/(INDEX('07 Uspora casu'!$K$19:$O$19,MATCH(BB$52,'07 Uspora casu'!$K$19:$O$19,1)+1)-INDEX('07 Uspora casu'!$K$19:$O$19,MATCH(BB$52,'07 Uspora casu'!$K$19:$O$19,1))))*BA62)))))</f>
        <v>1.2761779079289883E-2</v>
      </c>
      <c r="BC62" s="48">
        <f>IF($E62="",0,IF('07 Uspora casu'!$D$2="Jazdný čas",IFERROR(INDEX('07 Uspora casu'!$K29:$O29,MATCH(BC$52,'07 Uspora casu'!$K$19:$O$19,0))/60,IF(BC$52&lt;MIN('07 Uspora casu'!$K$19:$O$19),('07 Uspora casu'!$K29/'07 Uspora casu'!$L29)^(1/('07 Uspora casu'!$L$19-'07 Uspora casu'!$K$19))*BD62,IF(BC$52&gt;MAX('07 Uspora casu'!$K$19:$O$19),(INDEX('07 Uspora casu'!$K29:$O29,MATCH(BC$52,'07 Uspora casu'!$K$19:$O$19,1))/INDEX('07 Uspora casu'!$K29:$O29,MATCH(BC$52,'07 Uspora casu'!$K$19:$O$19,1)-1))^(1/(INDEX('07 Uspora casu'!$K$19:$O$19,MATCH(BC$52,'07 Uspora casu'!$K$19:$O$19,1))-INDEX('07 Uspora casu'!$K$19:$O$19,MATCH(BC$52,'07 Uspora casu'!$K$19:$O$19,1)-1)))*BB62,(INDEX('07 Uspora casu'!$K29:$O29,MATCH(BC$52,'07 Uspora casu'!$K$19:$O$19,1)+1)/INDEX('07 Uspora casu'!$K29:$O29,MATCH(BC$52,'07 Uspora casu'!$K$19:$O$19,1)))^(1/(INDEX('07 Uspora casu'!$K$19:$O$19,MATCH(BC$52,'07 Uspora casu'!$K$19:$O$19,1)+1)-INDEX('07 Uspora casu'!$K$19:$O$19,MATCH(BC$52,'07 Uspora casu'!$K$19:$O$19,1))))*BB62))),IFERROR($E62/INDEX('07 Uspora casu'!$K29:$O29,MATCH(BC$52,'07 Uspora casu'!$K$19:$O$19,0)),IF(BC$52&lt;MIN('07 Uspora casu'!$K$19:$O$19),('07 Uspora casu'!$L29/'07 Uspora casu'!$K29)^(1/('07 Uspora casu'!$L$19-'07 Uspora casu'!$K$19))*BD62,IF(BC$52&gt;MAX('07 Uspora casu'!$K$19:$O$19),(INDEX('07 Uspora casu'!$K29:$O29,MATCH(BC$52,'07 Uspora casu'!$K$19:$O$19,1)-1)/INDEX('07 Uspora casu'!$K29:$O29,MATCH(BC$52,'07 Uspora casu'!$K$19:$O$19,1)))^(1/(INDEX('07 Uspora casu'!$K$19:$O$19,MATCH(BC$52,'07 Uspora casu'!$K$19:$O$19,1))-INDEX('07 Uspora casu'!$K$19:$O$19,MATCH(BC$52,'07 Uspora casu'!$K$19:$O$19,1)-1)))*BB62,(INDEX('07 Uspora casu'!$K29:$O29,MATCH(BC$52,'07 Uspora casu'!$K$19:$O$19,1))/INDEX('07 Uspora casu'!$K29:$O29,MATCH(BC$52,'07 Uspora casu'!$K$19:$O$19,1)+1))^(1/(INDEX('07 Uspora casu'!$K$19:$O$19,MATCH(BC$52,'07 Uspora casu'!$K$19:$O$19,1)+1)-INDEX('07 Uspora casu'!$K$19:$O$19,MATCH(BC$52,'07 Uspora casu'!$K$19:$O$19,1))))*BB62)))))</f>
        <v>1.2761546987864658E-2</v>
      </c>
    </row>
    <row r="63" spans="2:55" x14ac:dyDescent="0.2">
      <c r="B63" s="5">
        <v>10</v>
      </c>
      <c r="C63" s="5" t="str">
        <f>IF(ISBLANK('07 Uspora casu'!C30)=TRUE,"",'07 Uspora casu'!C30)</f>
        <v/>
      </c>
      <c r="D63" s="5" t="str">
        <f>IF(ISBLANK('07 Uspora casu'!D30)=TRUE,"",'07 Uspora casu'!D30)</f>
        <v/>
      </c>
      <c r="E63" s="5" t="str">
        <f>IF(ISBLANK('07 Uspora casu'!E30)=TRUE,"",'07 Uspora casu'!E30)</f>
        <v/>
      </c>
      <c r="F63" s="48">
        <f>IF($E63="",0,IF('07 Uspora casu'!$D$2="Jazdný čas",IFERROR(INDEX('07 Uspora casu'!$K30:$O30,MATCH(F$52,'07 Uspora casu'!$K$19:$O$19,0))/60,IF(F$52&lt;MIN('07 Uspora casu'!$K$19:$O$19),('07 Uspora casu'!$K30/'07 Uspora casu'!$L30)^(1/('07 Uspora casu'!$L$19-'07 Uspora casu'!$K$19))*G63,IF(F$52&gt;MAX('07 Uspora casu'!$K$19:$O$19),(INDEX('07 Uspora casu'!$K30:$O30,MATCH(F$52,'07 Uspora casu'!$K$19:$O$19,1))/INDEX('07 Uspora casu'!$K30:$O30,MATCH(F$52,'07 Uspora casu'!$K$19:$O$19,1)-1))^(1/(INDEX('07 Uspora casu'!$K$19:$O$19,MATCH(F$52,'07 Uspora casu'!$K$19:$O$19,1))-INDEX('07 Uspora casu'!$K$19:$O$19,MATCH(F$52,'07 Uspora casu'!$K$19:$O$19,1)-1)))*E63,(INDEX('07 Uspora casu'!$K30:$O30,MATCH(F$52,'07 Uspora casu'!$K$19:$O$19,1)+1)/INDEX('07 Uspora casu'!$K30:$O30,MATCH(F$52,'07 Uspora casu'!$K$19:$O$19,1)))^(1/(INDEX('07 Uspora casu'!$K$19:$O$19,MATCH(F$52,'07 Uspora casu'!$K$19:$O$19,1)+1)-INDEX('07 Uspora casu'!$K$19:$O$19,MATCH(F$52,'07 Uspora casu'!$K$19:$O$19,1))))*E63))),IFERROR($E63/INDEX('07 Uspora casu'!$K30:$O30,MATCH(F$52,'07 Uspora casu'!$K$19:$O$19,0)),IF(F$52&lt;MIN('07 Uspora casu'!$K$19:$O$19),('07 Uspora casu'!$L30/'07 Uspora casu'!$K30)^(1/('07 Uspora casu'!$L$19-'07 Uspora casu'!$K$19))*G63,IF(F$52&gt;MAX('07 Uspora casu'!$K$19:$O$19),(INDEX('07 Uspora casu'!$K30:$O30,MATCH(F$52,'07 Uspora casu'!$K$19:$O$19,1)-1)/INDEX('07 Uspora casu'!$K30:$O30,MATCH(F$52,'07 Uspora casu'!$K$19:$O$19,1)))^(1/(INDEX('07 Uspora casu'!$K$19:$O$19,MATCH(F$52,'07 Uspora casu'!$K$19:$O$19,1))-INDEX('07 Uspora casu'!$K$19:$O$19,MATCH(F$52,'07 Uspora casu'!$K$19:$O$19,1)-1)))*E63,(INDEX('07 Uspora casu'!$K30:$O30,MATCH(F$52,'07 Uspora casu'!$K$19:$O$19,1))/INDEX('07 Uspora casu'!$K30:$O30,MATCH(F$52,'07 Uspora casu'!$K$19:$O$19,1)+1))^(1/(INDEX('07 Uspora casu'!$K$19:$O$19,MATCH(F$52,'07 Uspora casu'!$K$19:$O$19,1)+1)-INDEX('07 Uspora casu'!$K$19:$O$19,MATCH(F$52,'07 Uspora casu'!$K$19:$O$19,1))))*E63)))))</f>
        <v>0</v>
      </c>
      <c r="G63" s="48">
        <f>IF($E63="",0,IF('07 Uspora casu'!$D$2="Jazdný čas",IFERROR(INDEX('07 Uspora casu'!$K30:$O30,MATCH(G$52,'07 Uspora casu'!$K$19:$O$19,0))/60,IF(G$52&lt;MIN('07 Uspora casu'!$K$19:$O$19),('07 Uspora casu'!$K30/'07 Uspora casu'!$L30)^(1/('07 Uspora casu'!$L$19-'07 Uspora casu'!$K$19))*H63,IF(G$52&gt;MAX('07 Uspora casu'!$K$19:$O$19),(INDEX('07 Uspora casu'!$K30:$O30,MATCH(G$52,'07 Uspora casu'!$K$19:$O$19,1))/INDEX('07 Uspora casu'!$K30:$O30,MATCH(G$52,'07 Uspora casu'!$K$19:$O$19,1)-1))^(1/(INDEX('07 Uspora casu'!$K$19:$O$19,MATCH(G$52,'07 Uspora casu'!$K$19:$O$19,1))-INDEX('07 Uspora casu'!$K$19:$O$19,MATCH(G$52,'07 Uspora casu'!$K$19:$O$19,1)-1)))*F63,(INDEX('07 Uspora casu'!$K30:$O30,MATCH(G$52,'07 Uspora casu'!$K$19:$O$19,1)+1)/INDEX('07 Uspora casu'!$K30:$O30,MATCH(G$52,'07 Uspora casu'!$K$19:$O$19,1)))^(1/(INDEX('07 Uspora casu'!$K$19:$O$19,MATCH(G$52,'07 Uspora casu'!$K$19:$O$19,1)+1)-INDEX('07 Uspora casu'!$K$19:$O$19,MATCH(G$52,'07 Uspora casu'!$K$19:$O$19,1))))*F63))),IFERROR($E63/INDEX('07 Uspora casu'!$K30:$O30,MATCH(G$52,'07 Uspora casu'!$K$19:$O$19,0)),IF(G$52&lt;MIN('07 Uspora casu'!$K$19:$O$19),('07 Uspora casu'!$L30/'07 Uspora casu'!$K30)^(1/('07 Uspora casu'!$L$19-'07 Uspora casu'!$K$19))*H63,IF(G$52&gt;MAX('07 Uspora casu'!$K$19:$O$19),(INDEX('07 Uspora casu'!$K30:$O30,MATCH(G$52,'07 Uspora casu'!$K$19:$O$19,1)-1)/INDEX('07 Uspora casu'!$K30:$O30,MATCH(G$52,'07 Uspora casu'!$K$19:$O$19,1)))^(1/(INDEX('07 Uspora casu'!$K$19:$O$19,MATCH(G$52,'07 Uspora casu'!$K$19:$O$19,1))-INDEX('07 Uspora casu'!$K$19:$O$19,MATCH(G$52,'07 Uspora casu'!$K$19:$O$19,1)-1)))*F63,(INDEX('07 Uspora casu'!$K30:$O30,MATCH(G$52,'07 Uspora casu'!$K$19:$O$19,1))/INDEX('07 Uspora casu'!$K30:$O30,MATCH(G$52,'07 Uspora casu'!$K$19:$O$19,1)+1))^(1/(INDEX('07 Uspora casu'!$K$19:$O$19,MATCH(G$52,'07 Uspora casu'!$K$19:$O$19,1)+1)-INDEX('07 Uspora casu'!$K$19:$O$19,MATCH(G$52,'07 Uspora casu'!$K$19:$O$19,1))))*F63)))))</f>
        <v>0</v>
      </c>
      <c r="H63" s="48">
        <f>IF($E63="",0,IF('07 Uspora casu'!$D$2="Jazdný čas",IFERROR(INDEX('07 Uspora casu'!$K30:$O30,MATCH(H$52,'07 Uspora casu'!$K$19:$O$19,0))/60,IF(H$52&lt;MIN('07 Uspora casu'!$K$19:$O$19),('07 Uspora casu'!$K30/'07 Uspora casu'!$L30)^(1/('07 Uspora casu'!$L$19-'07 Uspora casu'!$K$19))*I63,IF(H$52&gt;MAX('07 Uspora casu'!$K$19:$O$19),(INDEX('07 Uspora casu'!$K30:$O30,MATCH(H$52,'07 Uspora casu'!$K$19:$O$19,1))/INDEX('07 Uspora casu'!$K30:$O30,MATCH(H$52,'07 Uspora casu'!$K$19:$O$19,1)-1))^(1/(INDEX('07 Uspora casu'!$K$19:$O$19,MATCH(H$52,'07 Uspora casu'!$K$19:$O$19,1))-INDEX('07 Uspora casu'!$K$19:$O$19,MATCH(H$52,'07 Uspora casu'!$K$19:$O$19,1)-1)))*G63,(INDEX('07 Uspora casu'!$K30:$O30,MATCH(H$52,'07 Uspora casu'!$K$19:$O$19,1)+1)/INDEX('07 Uspora casu'!$K30:$O30,MATCH(H$52,'07 Uspora casu'!$K$19:$O$19,1)))^(1/(INDEX('07 Uspora casu'!$K$19:$O$19,MATCH(H$52,'07 Uspora casu'!$K$19:$O$19,1)+1)-INDEX('07 Uspora casu'!$K$19:$O$19,MATCH(H$52,'07 Uspora casu'!$K$19:$O$19,1))))*G63))),IFERROR($E63/INDEX('07 Uspora casu'!$K30:$O30,MATCH(H$52,'07 Uspora casu'!$K$19:$O$19,0)),IF(H$52&lt;MIN('07 Uspora casu'!$K$19:$O$19),('07 Uspora casu'!$L30/'07 Uspora casu'!$K30)^(1/('07 Uspora casu'!$L$19-'07 Uspora casu'!$K$19))*I63,IF(H$52&gt;MAX('07 Uspora casu'!$K$19:$O$19),(INDEX('07 Uspora casu'!$K30:$O30,MATCH(H$52,'07 Uspora casu'!$K$19:$O$19,1)-1)/INDEX('07 Uspora casu'!$K30:$O30,MATCH(H$52,'07 Uspora casu'!$K$19:$O$19,1)))^(1/(INDEX('07 Uspora casu'!$K$19:$O$19,MATCH(H$52,'07 Uspora casu'!$K$19:$O$19,1))-INDEX('07 Uspora casu'!$K$19:$O$19,MATCH(H$52,'07 Uspora casu'!$K$19:$O$19,1)-1)))*G63,(INDEX('07 Uspora casu'!$K30:$O30,MATCH(H$52,'07 Uspora casu'!$K$19:$O$19,1))/INDEX('07 Uspora casu'!$K30:$O30,MATCH(H$52,'07 Uspora casu'!$K$19:$O$19,1)+1))^(1/(INDEX('07 Uspora casu'!$K$19:$O$19,MATCH(H$52,'07 Uspora casu'!$K$19:$O$19,1)+1)-INDEX('07 Uspora casu'!$K$19:$O$19,MATCH(H$52,'07 Uspora casu'!$K$19:$O$19,1))))*G63)))))</f>
        <v>0</v>
      </c>
      <c r="I63" s="48">
        <f>IF($E63="",0,IF('07 Uspora casu'!$D$2="Jazdný čas",IFERROR(INDEX('07 Uspora casu'!$K30:$O30,MATCH(I$52,'07 Uspora casu'!$K$19:$O$19,0))/60,IF(I$52&lt;MIN('07 Uspora casu'!$K$19:$O$19),('07 Uspora casu'!$K30/'07 Uspora casu'!$L30)^(1/('07 Uspora casu'!$L$19-'07 Uspora casu'!$K$19))*J63,IF(I$52&gt;MAX('07 Uspora casu'!$K$19:$O$19),(INDEX('07 Uspora casu'!$K30:$O30,MATCH(I$52,'07 Uspora casu'!$K$19:$O$19,1))/INDEX('07 Uspora casu'!$K30:$O30,MATCH(I$52,'07 Uspora casu'!$K$19:$O$19,1)-1))^(1/(INDEX('07 Uspora casu'!$K$19:$O$19,MATCH(I$52,'07 Uspora casu'!$K$19:$O$19,1))-INDEX('07 Uspora casu'!$K$19:$O$19,MATCH(I$52,'07 Uspora casu'!$K$19:$O$19,1)-1)))*H63,(INDEX('07 Uspora casu'!$K30:$O30,MATCH(I$52,'07 Uspora casu'!$K$19:$O$19,1)+1)/INDEX('07 Uspora casu'!$K30:$O30,MATCH(I$52,'07 Uspora casu'!$K$19:$O$19,1)))^(1/(INDEX('07 Uspora casu'!$K$19:$O$19,MATCH(I$52,'07 Uspora casu'!$K$19:$O$19,1)+1)-INDEX('07 Uspora casu'!$K$19:$O$19,MATCH(I$52,'07 Uspora casu'!$K$19:$O$19,1))))*H63))),IFERROR($E63/INDEX('07 Uspora casu'!$K30:$O30,MATCH(I$52,'07 Uspora casu'!$K$19:$O$19,0)),IF(I$52&lt;MIN('07 Uspora casu'!$K$19:$O$19),('07 Uspora casu'!$L30/'07 Uspora casu'!$K30)^(1/('07 Uspora casu'!$L$19-'07 Uspora casu'!$K$19))*J63,IF(I$52&gt;MAX('07 Uspora casu'!$K$19:$O$19),(INDEX('07 Uspora casu'!$K30:$O30,MATCH(I$52,'07 Uspora casu'!$K$19:$O$19,1)-1)/INDEX('07 Uspora casu'!$K30:$O30,MATCH(I$52,'07 Uspora casu'!$K$19:$O$19,1)))^(1/(INDEX('07 Uspora casu'!$K$19:$O$19,MATCH(I$52,'07 Uspora casu'!$K$19:$O$19,1))-INDEX('07 Uspora casu'!$K$19:$O$19,MATCH(I$52,'07 Uspora casu'!$K$19:$O$19,1)-1)))*H63,(INDEX('07 Uspora casu'!$K30:$O30,MATCH(I$52,'07 Uspora casu'!$K$19:$O$19,1))/INDEX('07 Uspora casu'!$K30:$O30,MATCH(I$52,'07 Uspora casu'!$K$19:$O$19,1)+1))^(1/(INDEX('07 Uspora casu'!$K$19:$O$19,MATCH(I$52,'07 Uspora casu'!$K$19:$O$19,1)+1)-INDEX('07 Uspora casu'!$K$19:$O$19,MATCH(I$52,'07 Uspora casu'!$K$19:$O$19,1))))*H63)))))</f>
        <v>0</v>
      </c>
      <c r="J63" s="48">
        <f>IF($E63="",0,IF('07 Uspora casu'!$D$2="Jazdný čas",IFERROR(INDEX('07 Uspora casu'!$K30:$O30,MATCH(J$52,'07 Uspora casu'!$K$19:$O$19,0))/60,IF(J$52&lt;MIN('07 Uspora casu'!$K$19:$O$19),('07 Uspora casu'!$K30/'07 Uspora casu'!$L30)^(1/('07 Uspora casu'!$L$19-'07 Uspora casu'!$K$19))*K63,IF(J$52&gt;MAX('07 Uspora casu'!$K$19:$O$19),(INDEX('07 Uspora casu'!$K30:$O30,MATCH(J$52,'07 Uspora casu'!$K$19:$O$19,1))/INDEX('07 Uspora casu'!$K30:$O30,MATCH(J$52,'07 Uspora casu'!$K$19:$O$19,1)-1))^(1/(INDEX('07 Uspora casu'!$K$19:$O$19,MATCH(J$52,'07 Uspora casu'!$K$19:$O$19,1))-INDEX('07 Uspora casu'!$K$19:$O$19,MATCH(J$52,'07 Uspora casu'!$K$19:$O$19,1)-1)))*I63,(INDEX('07 Uspora casu'!$K30:$O30,MATCH(J$52,'07 Uspora casu'!$K$19:$O$19,1)+1)/INDEX('07 Uspora casu'!$K30:$O30,MATCH(J$52,'07 Uspora casu'!$K$19:$O$19,1)))^(1/(INDEX('07 Uspora casu'!$K$19:$O$19,MATCH(J$52,'07 Uspora casu'!$K$19:$O$19,1)+1)-INDEX('07 Uspora casu'!$K$19:$O$19,MATCH(J$52,'07 Uspora casu'!$K$19:$O$19,1))))*I63))),IFERROR($E63/INDEX('07 Uspora casu'!$K30:$O30,MATCH(J$52,'07 Uspora casu'!$K$19:$O$19,0)),IF(J$52&lt;MIN('07 Uspora casu'!$K$19:$O$19),('07 Uspora casu'!$L30/'07 Uspora casu'!$K30)^(1/('07 Uspora casu'!$L$19-'07 Uspora casu'!$K$19))*K63,IF(J$52&gt;MAX('07 Uspora casu'!$K$19:$O$19),(INDEX('07 Uspora casu'!$K30:$O30,MATCH(J$52,'07 Uspora casu'!$K$19:$O$19,1)-1)/INDEX('07 Uspora casu'!$K30:$O30,MATCH(J$52,'07 Uspora casu'!$K$19:$O$19,1)))^(1/(INDEX('07 Uspora casu'!$K$19:$O$19,MATCH(J$52,'07 Uspora casu'!$K$19:$O$19,1))-INDEX('07 Uspora casu'!$K$19:$O$19,MATCH(J$52,'07 Uspora casu'!$K$19:$O$19,1)-1)))*I63,(INDEX('07 Uspora casu'!$K30:$O30,MATCH(J$52,'07 Uspora casu'!$K$19:$O$19,1))/INDEX('07 Uspora casu'!$K30:$O30,MATCH(J$52,'07 Uspora casu'!$K$19:$O$19,1)+1))^(1/(INDEX('07 Uspora casu'!$K$19:$O$19,MATCH(J$52,'07 Uspora casu'!$K$19:$O$19,1)+1)-INDEX('07 Uspora casu'!$K$19:$O$19,MATCH(J$52,'07 Uspora casu'!$K$19:$O$19,1))))*I63)))))</f>
        <v>0</v>
      </c>
      <c r="K63" s="48">
        <f>IF($E63="",0,IF('07 Uspora casu'!$D$2="Jazdný čas",IFERROR(INDEX('07 Uspora casu'!$K30:$O30,MATCH(K$52,'07 Uspora casu'!$K$19:$O$19,0))/60,IF(K$52&lt;MIN('07 Uspora casu'!$K$19:$O$19),('07 Uspora casu'!$K30/'07 Uspora casu'!$L30)^(1/('07 Uspora casu'!$L$19-'07 Uspora casu'!$K$19))*L63,IF(K$52&gt;MAX('07 Uspora casu'!$K$19:$O$19),(INDEX('07 Uspora casu'!$K30:$O30,MATCH(K$52,'07 Uspora casu'!$K$19:$O$19,1))/INDEX('07 Uspora casu'!$K30:$O30,MATCH(K$52,'07 Uspora casu'!$K$19:$O$19,1)-1))^(1/(INDEX('07 Uspora casu'!$K$19:$O$19,MATCH(K$52,'07 Uspora casu'!$K$19:$O$19,1))-INDEX('07 Uspora casu'!$K$19:$O$19,MATCH(K$52,'07 Uspora casu'!$K$19:$O$19,1)-1)))*J63,(INDEX('07 Uspora casu'!$K30:$O30,MATCH(K$52,'07 Uspora casu'!$K$19:$O$19,1)+1)/INDEX('07 Uspora casu'!$K30:$O30,MATCH(K$52,'07 Uspora casu'!$K$19:$O$19,1)))^(1/(INDEX('07 Uspora casu'!$K$19:$O$19,MATCH(K$52,'07 Uspora casu'!$K$19:$O$19,1)+1)-INDEX('07 Uspora casu'!$K$19:$O$19,MATCH(K$52,'07 Uspora casu'!$K$19:$O$19,1))))*J63))),IFERROR($E63/INDEX('07 Uspora casu'!$K30:$O30,MATCH(K$52,'07 Uspora casu'!$K$19:$O$19,0)),IF(K$52&lt;MIN('07 Uspora casu'!$K$19:$O$19),('07 Uspora casu'!$L30/'07 Uspora casu'!$K30)^(1/('07 Uspora casu'!$L$19-'07 Uspora casu'!$K$19))*L63,IF(K$52&gt;MAX('07 Uspora casu'!$K$19:$O$19),(INDEX('07 Uspora casu'!$K30:$O30,MATCH(K$52,'07 Uspora casu'!$K$19:$O$19,1)-1)/INDEX('07 Uspora casu'!$K30:$O30,MATCH(K$52,'07 Uspora casu'!$K$19:$O$19,1)))^(1/(INDEX('07 Uspora casu'!$K$19:$O$19,MATCH(K$52,'07 Uspora casu'!$K$19:$O$19,1))-INDEX('07 Uspora casu'!$K$19:$O$19,MATCH(K$52,'07 Uspora casu'!$K$19:$O$19,1)-1)))*J63,(INDEX('07 Uspora casu'!$K30:$O30,MATCH(K$52,'07 Uspora casu'!$K$19:$O$19,1))/INDEX('07 Uspora casu'!$K30:$O30,MATCH(K$52,'07 Uspora casu'!$K$19:$O$19,1)+1))^(1/(INDEX('07 Uspora casu'!$K$19:$O$19,MATCH(K$52,'07 Uspora casu'!$K$19:$O$19,1)+1)-INDEX('07 Uspora casu'!$K$19:$O$19,MATCH(K$52,'07 Uspora casu'!$K$19:$O$19,1))))*J63)))))</f>
        <v>0</v>
      </c>
      <c r="L63" s="48">
        <f>IF($E63="",0,IF('07 Uspora casu'!$D$2="Jazdný čas",IFERROR(INDEX('07 Uspora casu'!$K30:$O30,MATCH(L$52,'07 Uspora casu'!$K$19:$O$19,0))/60,IF(L$52&lt;MIN('07 Uspora casu'!$K$19:$O$19),('07 Uspora casu'!$K30/'07 Uspora casu'!$L30)^(1/('07 Uspora casu'!$L$19-'07 Uspora casu'!$K$19))*M63,IF(L$52&gt;MAX('07 Uspora casu'!$K$19:$O$19),(INDEX('07 Uspora casu'!$K30:$O30,MATCH(L$52,'07 Uspora casu'!$K$19:$O$19,1))/INDEX('07 Uspora casu'!$K30:$O30,MATCH(L$52,'07 Uspora casu'!$K$19:$O$19,1)-1))^(1/(INDEX('07 Uspora casu'!$K$19:$O$19,MATCH(L$52,'07 Uspora casu'!$K$19:$O$19,1))-INDEX('07 Uspora casu'!$K$19:$O$19,MATCH(L$52,'07 Uspora casu'!$K$19:$O$19,1)-1)))*K63,(INDEX('07 Uspora casu'!$K30:$O30,MATCH(L$52,'07 Uspora casu'!$K$19:$O$19,1)+1)/INDEX('07 Uspora casu'!$K30:$O30,MATCH(L$52,'07 Uspora casu'!$K$19:$O$19,1)))^(1/(INDEX('07 Uspora casu'!$K$19:$O$19,MATCH(L$52,'07 Uspora casu'!$K$19:$O$19,1)+1)-INDEX('07 Uspora casu'!$K$19:$O$19,MATCH(L$52,'07 Uspora casu'!$K$19:$O$19,1))))*K63))),IFERROR($E63/INDEX('07 Uspora casu'!$K30:$O30,MATCH(L$52,'07 Uspora casu'!$K$19:$O$19,0)),IF(L$52&lt;MIN('07 Uspora casu'!$K$19:$O$19),('07 Uspora casu'!$L30/'07 Uspora casu'!$K30)^(1/('07 Uspora casu'!$L$19-'07 Uspora casu'!$K$19))*M63,IF(L$52&gt;MAX('07 Uspora casu'!$K$19:$O$19),(INDEX('07 Uspora casu'!$K30:$O30,MATCH(L$52,'07 Uspora casu'!$K$19:$O$19,1)-1)/INDEX('07 Uspora casu'!$K30:$O30,MATCH(L$52,'07 Uspora casu'!$K$19:$O$19,1)))^(1/(INDEX('07 Uspora casu'!$K$19:$O$19,MATCH(L$52,'07 Uspora casu'!$K$19:$O$19,1))-INDEX('07 Uspora casu'!$K$19:$O$19,MATCH(L$52,'07 Uspora casu'!$K$19:$O$19,1)-1)))*K63,(INDEX('07 Uspora casu'!$K30:$O30,MATCH(L$52,'07 Uspora casu'!$K$19:$O$19,1))/INDEX('07 Uspora casu'!$K30:$O30,MATCH(L$52,'07 Uspora casu'!$K$19:$O$19,1)+1))^(1/(INDEX('07 Uspora casu'!$K$19:$O$19,MATCH(L$52,'07 Uspora casu'!$K$19:$O$19,1)+1)-INDEX('07 Uspora casu'!$K$19:$O$19,MATCH(L$52,'07 Uspora casu'!$K$19:$O$19,1))))*K63)))))</f>
        <v>0</v>
      </c>
      <c r="M63" s="48">
        <f>IF($E63="",0,IF('07 Uspora casu'!$D$2="Jazdný čas",IFERROR(INDEX('07 Uspora casu'!$K30:$O30,MATCH(M$52,'07 Uspora casu'!$K$19:$O$19,0))/60,IF(M$52&lt;MIN('07 Uspora casu'!$K$19:$O$19),('07 Uspora casu'!$K30/'07 Uspora casu'!$L30)^(1/('07 Uspora casu'!$L$19-'07 Uspora casu'!$K$19))*N63,IF(M$52&gt;MAX('07 Uspora casu'!$K$19:$O$19),(INDEX('07 Uspora casu'!$K30:$O30,MATCH(M$52,'07 Uspora casu'!$K$19:$O$19,1))/INDEX('07 Uspora casu'!$K30:$O30,MATCH(M$52,'07 Uspora casu'!$K$19:$O$19,1)-1))^(1/(INDEX('07 Uspora casu'!$K$19:$O$19,MATCH(M$52,'07 Uspora casu'!$K$19:$O$19,1))-INDEX('07 Uspora casu'!$K$19:$O$19,MATCH(M$52,'07 Uspora casu'!$K$19:$O$19,1)-1)))*L63,(INDEX('07 Uspora casu'!$K30:$O30,MATCH(M$52,'07 Uspora casu'!$K$19:$O$19,1)+1)/INDEX('07 Uspora casu'!$K30:$O30,MATCH(M$52,'07 Uspora casu'!$K$19:$O$19,1)))^(1/(INDEX('07 Uspora casu'!$K$19:$O$19,MATCH(M$52,'07 Uspora casu'!$K$19:$O$19,1)+1)-INDEX('07 Uspora casu'!$K$19:$O$19,MATCH(M$52,'07 Uspora casu'!$K$19:$O$19,1))))*L63))),IFERROR($E63/INDEX('07 Uspora casu'!$K30:$O30,MATCH(M$52,'07 Uspora casu'!$K$19:$O$19,0)),IF(M$52&lt;MIN('07 Uspora casu'!$K$19:$O$19),('07 Uspora casu'!$L30/'07 Uspora casu'!$K30)^(1/('07 Uspora casu'!$L$19-'07 Uspora casu'!$K$19))*N63,IF(M$52&gt;MAX('07 Uspora casu'!$K$19:$O$19),(INDEX('07 Uspora casu'!$K30:$O30,MATCH(M$52,'07 Uspora casu'!$K$19:$O$19,1)-1)/INDEX('07 Uspora casu'!$K30:$O30,MATCH(M$52,'07 Uspora casu'!$K$19:$O$19,1)))^(1/(INDEX('07 Uspora casu'!$K$19:$O$19,MATCH(M$52,'07 Uspora casu'!$K$19:$O$19,1))-INDEX('07 Uspora casu'!$K$19:$O$19,MATCH(M$52,'07 Uspora casu'!$K$19:$O$19,1)-1)))*L63,(INDEX('07 Uspora casu'!$K30:$O30,MATCH(M$52,'07 Uspora casu'!$K$19:$O$19,1))/INDEX('07 Uspora casu'!$K30:$O30,MATCH(M$52,'07 Uspora casu'!$K$19:$O$19,1)+1))^(1/(INDEX('07 Uspora casu'!$K$19:$O$19,MATCH(M$52,'07 Uspora casu'!$K$19:$O$19,1)+1)-INDEX('07 Uspora casu'!$K$19:$O$19,MATCH(M$52,'07 Uspora casu'!$K$19:$O$19,1))))*L63)))))</f>
        <v>0</v>
      </c>
      <c r="N63" s="48">
        <f>IF($E63="",0,IF('07 Uspora casu'!$D$2="Jazdný čas",IFERROR(INDEX('07 Uspora casu'!$K30:$O30,MATCH(N$52,'07 Uspora casu'!$K$19:$O$19,0))/60,IF(N$52&lt;MIN('07 Uspora casu'!$K$19:$O$19),('07 Uspora casu'!$K30/'07 Uspora casu'!$L30)^(1/('07 Uspora casu'!$L$19-'07 Uspora casu'!$K$19))*O63,IF(N$52&gt;MAX('07 Uspora casu'!$K$19:$O$19),(INDEX('07 Uspora casu'!$K30:$O30,MATCH(N$52,'07 Uspora casu'!$K$19:$O$19,1))/INDEX('07 Uspora casu'!$K30:$O30,MATCH(N$52,'07 Uspora casu'!$K$19:$O$19,1)-1))^(1/(INDEX('07 Uspora casu'!$K$19:$O$19,MATCH(N$52,'07 Uspora casu'!$K$19:$O$19,1))-INDEX('07 Uspora casu'!$K$19:$O$19,MATCH(N$52,'07 Uspora casu'!$K$19:$O$19,1)-1)))*M63,(INDEX('07 Uspora casu'!$K30:$O30,MATCH(N$52,'07 Uspora casu'!$K$19:$O$19,1)+1)/INDEX('07 Uspora casu'!$K30:$O30,MATCH(N$52,'07 Uspora casu'!$K$19:$O$19,1)))^(1/(INDEX('07 Uspora casu'!$K$19:$O$19,MATCH(N$52,'07 Uspora casu'!$K$19:$O$19,1)+1)-INDEX('07 Uspora casu'!$K$19:$O$19,MATCH(N$52,'07 Uspora casu'!$K$19:$O$19,1))))*M63))),IFERROR($E63/INDEX('07 Uspora casu'!$K30:$O30,MATCH(N$52,'07 Uspora casu'!$K$19:$O$19,0)),IF(N$52&lt;MIN('07 Uspora casu'!$K$19:$O$19),('07 Uspora casu'!$L30/'07 Uspora casu'!$K30)^(1/('07 Uspora casu'!$L$19-'07 Uspora casu'!$K$19))*O63,IF(N$52&gt;MAX('07 Uspora casu'!$K$19:$O$19),(INDEX('07 Uspora casu'!$K30:$O30,MATCH(N$52,'07 Uspora casu'!$K$19:$O$19,1)-1)/INDEX('07 Uspora casu'!$K30:$O30,MATCH(N$52,'07 Uspora casu'!$K$19:$O$19,1)))^(1/(INDEX('07 Uspora casu'!$K$19:$O$19,MATCH(N$52,'07 Uspora casu'!$K$19:$O$19,1))-INDEX('07 Uspora casu'!$K$19:$O$19,MATCH(N$52,'07 Uspora casu'!$K$19:$O$19,1)-1)))*M63,(INDEX('07 Uspora casu'!$K30:$O30,MATCH(N$52,'07 Uspora casu'!$K$19:$O$19,1))/INDEX('07 Uspora casu'!$K30:$O30,MATCH(N$52,'07 Uspora casu'!$K$19:$O$19,1)+1))^(1/(INDEX('07 Uspora casu'!$K$19:$O$19,MATCH(N$52,'07 Uspora casu'!$K$19:$O$19,1)+1)-INDEX('07 Uspora casu'!$K$19:$O$19,MATCH(N$52,'07 Uspora casu'!$K$19:$O$19,1))))*M63)))))</f>
        <v>0</v>
      </c>
      <c r="O63" s="48">
        <f>IF($E63="",0,IF('07 Uspora casu'!$D$2="Jazdný čas",IFERROR(INDEX('07 Uspora casu'!$K30:$O30,MATCH(O$52,'07 Uspora casu'!$K$19:$O$19,0))/60,IF(O$52&lt;MIN('07 Uspora casu'!$K$19:$O$19),('07 Uspora casu'!$K30/'07 Uspora casu'!$L30)^(1/('07 Uspora casu'!$L$19-'07 Uspora casu'!$K$19))*P63,IF(O$52&gt;MAX('07 Uspora casu'!$K$19:$O$19),(INDEX('07 Uspora casu'!$K30:$O30,MATCH(O$52,'07 Uspora casu'!$K$19:$O$19,1))/INDEX('07 Uspora casu'!$K30:$O30,MATCH(O$52,'07 Uspora casu'!$K$19:$O$19,1)-1))^(1/(INDEX('07 Uspora casu'!$K$19:$O$19,MATCH(O$52,'07 Uspora casu'!$K$19:$O$19,1))-INDEX('07 Uspora casu'!$K$19:$O$19,MATCH(O$52,'07 Uspora casu'!$K$19:$O$19,1)-1)))*N63,(INDEX('07 Uspora casu'!$K30:$O30,MATCH(O$52,'07 Uspora casu'!$K$19:$O$19,1)+1)/INDEX('07 Uspora casu'!$K30:$O30,MATCH(O$52,'07 Uspora casu'!$K$19:$O$19,1)))^(1/(INDEX('07 Uspora casu'!$K$19:$O$19,MATCH(O$52,'07 Uspora casu'!$K$19:$O$19,1)+1)-INDEX('07 Uspora casu'!$K$19:$O$19,MATCH(O$52,'07 Uspora casu'!$K$19:$O$19,1))))*N63))),IFERROR($E63/INDEX('07 Uspora casu'!$K30:$O30,MATCH(O$52,'07 Uspora casu'!$K$19:$O$19,0)),IF(O$52&lt;MIN('07 Uspora casu'!$K$19:$O$19),('07 Uspora casu'!$L30/'07 Uspora casu'!$K30)^(1/('07 Uspora casu'!$L$19-'07 Uspora casu'!$K$19))*P63,IF(O$52&gt;MAX('07 Uspora casu'!$K$19:$O$19),(INDEX('07 Uspora casu'!$K30:$O30,MATCH(O$52,'07 Uspora casu'!$K$19:$O$19,1)-1)/INDEX('07 Uspora casu'!$K30:$O30,MATCH(O$52,'07 Uspora casu'!$K$19:$O$19,1)))^(1/(INDEX('07 Uspora casu'!$K$19:$O$19,MATCH(O$52,'07 Uspora casu'!$K$19:$O$19,1))-INDEX('07 Uspora casu'!$K$19:$O$19,MATCH(O$52,'07 Uspora casu'!$K$19:$O$19,1)-1)))*N63,(INDEX('07 Uspora casu'!$K30:$O30,MATCH(O$52,'07 Uspora casu'!$K$19:$O$19,1))/INDEX('07 Uspora casu'!$K30:$O30,MATCH(O$52,'07 Uspora casu'!$K$19:$O$19,1)+1))^(1/(INDEX('07 Uspora casu'!$K$19:$O$19,MATCH(O$52,'07 Uspora casu'!$K$19:$O$19,1)+1)-INDEX('07 Uspora casu'!$K$19:$O$19,MATCH(O$52,'07 Uspora casu'!$K$19:$O$19,1))))*N63)))))</f>
        <v>0</v>
      </c>
      <c r="P63" s="48">
        <f>IF($E63="",0,IF('07 Uspora casu'!$D$2="Jazdný čas",IFERROR(INDEX('07 Uspora casu'!$K30:$O30,MATCH(P$52,'07 Uspora casu'!$K$19:$O$19,0))/60,IF(P$52&lt;MIN('07 Uspora casu'!$K$19:$O$19),('07 Uspora casu'!$K30/'07 Uspora casu'!$L30)^(1/('07 Uspora casu'!$L$19-'07 Uspora casu'!$K$19))*Q63,IF(P$52&gt;MAX('07 Uspora casu'!$K$19:$O$19),(INDEX('07 Uspora casu'!$K30:$O30,MATCH(P$52,'07 Uspora casu'!$K$19:$O$19,1))/INDEX('07 Uspora casu'!$K30:$O30,MATCH(P$52,'07 Uspora casu'!$K$19:$O$19,1)-1))^(1/(INDEX('07 Uspora casu'!$K$19:$O$19,MATCH(P$52,'07 Uspora casu'!$K$19:$O$19,1))-INDEX('07 Uspora casu'!$K$19:$O$19,MATCH(P$52,'07 Uspora casu'!$K$19:$O$19,1)-1)))*O63,(INDEX('07 Uspora casu'!$K30:$O30,MATCH(P$52,'07 Uspora casu'!$K$19:$O$19,1)+1)/INDEX('07 Uspora casu'!$K30:$O30,MATCH(P$52,'07 Uspora casu'!$K$19:$O$19,1)))^(1/(INDEX('07 Uspora casu'!$K$19:$O$19,MATCH(P$52,'07 Uspora casu'!$K$19:$O$19,1)+1)-INDEX('07 Uspora casu'!$K$19:$O$19,MATCH(P$52,'07 Uspora casu'!$K$19:$O$19,1))))*O63))),IFERROR($E63/INDEX('07 Uspora casu'!$K30:$O30,MATCH(P$52,'07 Uspora casu'!$K$19:$O$19,0)),IF(P$52&lt;MIN('07 Uspora casu'!$K$19:$O$19),('07 Uspora casu'!$L30/'07 Uspora casu'!$K30)^(1/('07 Uspora casu'!$L$19-'07 Uspora casu'!$K$19))*Q63,IF(P$52&gt;MAX('07 Uspora casu'!$K$19:$O$19),(INDEX('07 Uspora casu'!$K30:$O30,MATCH(P$52,'07 Uspora casu'!$K$19:$O$19,1)-1)/INDEX('07 Uspora casu'!$K30:$O30,MATCH(P$52,'07 Uspora casu'!$K$19:$O$19,1)))^(1/(INDEX('07 Uspora casu'!$K$19:$O$19,MATCH(P$52,'07 Uspora casu'!$K$19:$O$19,1))-INDEX('07 Uspora casu'!$K$19:$O$19,MATCH(P$52,'07 Uspora casu'!$K$19:$O$19,1)-1)))*O63,(INDEX('07 Uspora casu'!$K30:$O30,MATCH(P$52,'07 Uspora casu'!$K$19:$O$19,1))/INDEX('07 Uspora casu'!$K30:$O30,MATCH(P$52,'07 Uspora casu'!$K$19:$O$19,1)+1))^(1/(INDEX('07 Uspora casu'!$K$19:$O$19,MATCH(P$52,'07 Uspora casu'!$K$19:$O$19,1)+1)-INDEX('07 Uspora casu'!$K$19:$O$19,MATCH(P$52,'07 Uspora casu'!$K$19:$O$19,1))))*O63)))))</f>
        <v>0</v>
      </c>
      <c r="Q63" s="48">
        <f>IF($E63="",0,IF('07 Uspora casu'!$D$2="Jazdný čas",IFERROR(INDEX('07 Uspora casu'!$K30:$O30,MATCH(Q$52,'07 Uspora casu'!$K$19:$O$19,0))/60,IF(Q$52&lt;MIN('07 Uspora casu'!$K$19:$O$19),('07 Uspora casu'!$K30/'07 Uspora casu'!$L30)^(1/('07 Uspora casu'!$L$19-'07 Uspora casu'!$K$19))*R63,IF(Q$52&gt;MAX('07 Uspora casu'!$K$19:$O$19),(INDEX('07 Uspora casu'!$K30:$O30,MATCH(Q$52,'07 Uspora casu'!$K$19:$O$19,1))/INDEX('07 Uspora casu'!$K30:$O30,MATCH(Q$52,'07 Uspora casu'!$K$19:$O$19,1)-1))^(1/(INDEX('07 Uspora casu'!$K$19:$O$19,MATCH(Q$52,'07 Uspora casu'!$K$19:$O$19,1))-INDEX('07 Uspora casu'!$K$19:$O$19,MATCH(Q$52,'07 Uspora casu'!$K$19:$O$19,1)-1)))*P63,(INDEX('07 Uspora casu'!$K30:$O30,MATCH(Q$52,'07 Uspora casu'!$K$19:$O$19,1)+1)/INDEX('07 Uspora casu'!$K30:$O30,MATCH(Q$52,'07 Uspora casu'!$K$19:$O$19,1)))^(1/(INDEX('07 Uspora casu'!$K$19:$O$19,MATCH(Q$52,'07 Uspora casu'!$K$19:$O$19,1)+1)-INDEX('07 Uspora casu'!$K$19:$O$19,MATCH(Q$52,'07 Uspora casu'!$K$19:$O$19,1))))*P63))),IFERROR($E63/INDEX('07 Uspora casu'!$K30:$O30,MATCH(Q$52,'07 Uspora casu'!$K$19:$O$19,0)),IF(Q$52&lt;MIN('07 Uspora casu'!$K$19:$O$19),('07 Uspora casu'!$L30/'07 Uspora casu'!$K30)^(1/('07 Uspora casu'!$L$19-'07 Uspora casu'!$K$19))*R63,IF(Q$52&gt;MAX('07 Uspora casu'!$K$19:$O$19),(INDEX('07 Uspora casu'!$K30:$O30,MATCH(Q$52,'07 Uspora casu'!$K$19:$O$19,1)-1)/INDEX('07 Uspora casu'!$K30:$O30,MATCH(Q$52,'07 Uspora casu'!$K$19:$O$19,1)))^(1/(INDEX('07 Uspora casu'!$K$19:$O$19,MATCH(Q$52,'07 Uspora casu'!$K$19:$O$19,1))-INDEX('07 Uspora casu'!$K$19:$O$19,MATCH(Q$52,'07 Uspora casu'!$K$19:$O$19,1)-1)))*P63,(INDEX('07 Uspora casu'!$K30:$O30,MATCH(Q$52,'07 Uspora casu'!$K$19:$O$19,1))/INDEX('07 Uspora casu'!$K30:$O30,MATCH(Q$52,'07 Uspora casu'!$K$19:$O$19,1)+1))^(1/(INDEX('07 Uspora casu'!$K$19:$O$19,MATCH(Q$52,'07 Uspora casu'!$K$19:$O$19,1)+1)-INDEX('07 Uspora casu'!$K$19:$O$19,MATCH(Q$52,'07 Uspora casu'!$K$19:$O$19,1))))*P63)))))</f>
        <v>0</v>
      </c>
      <c r="R63" s="48">
        <f>IF($E63="",0,IF('07 Uspora casu'!$D$2="Jazdný čas",IFERROR(INDEX('07 Uspora casu'!$K30:$O30,MATCH(R$52,'07 Uspora casu'!$K$19:$O$19,0))/60,IF(R$52&lt;MIN('07 Uspora casu'!$K$19:$O$19),('07 Uspora casu'!$K30/'07 Uspora casu'!$L30)^(1/('07 Uspora casu'!$L$19-'07 Uspora casu'!$K$19))*S63,IF(R$52&gt;MAX('07 Uspora casu'!$K$19:$O$19),(INDEX('07 Uspora casu'!$K30:$O30,MATCH(R$52,'07 Uspora casu'!$K$19:$O$19,1))/INDEX('07 Uspora casu'!$K30:$O30,MATCH(R$52,'07 Uspora casu'!$K$19:$O$19,1)-1))^(1/(INDEX('07 Uspora casu'!$K$19:$O$19,MATCH(R$52,'07 Uspora casu'!$K$19:$O$19,1))-INDEX('07 Uspora casu'!$K$19:$O$19,MATCH(R$52,'07 Uspora casu'!$K$19:$O$19,1)-1)))*Q63,(INDEX('07 Uspora casu'!$K30:$O30,MATCH(R$52,'07 Uspora casu'!$K$19:$O$19,1)+1)/INDEX('07 Uspora casu'!$K30:$O30,MATCH(R$52,'07 Uspora casu'!$K$19:$O$19,1)))^(1/(INDEX('07 Uspora casu'!$K$19:$O$19,MATCH(R$52,'07 Uspora casu'!$K$19:$O$19,1)+1)-INDEX('07 Uspora casu'!$K$19:$O$19,MATCH(R$52,'07 Uspora casu'!$K$19:$O$19,1))))*Q63))),IFERROR($E63/INDEX('07 Uspora casu'!$K30:$O30,MATCH(R$52,'07 Uspora casu'!$K$19:$O$19,0)),IF(R$52&lt;MIN('07 Uspora casu'!$K$19:$O$19),('07 Uspora casu'!$L30/'07 Uspora casu'!$K30)^(1/('07 Uspora casu'!$L$19-'07 Uspora casu'!$K$19))*S63,IF(R$52&gt;MAX('07 Uspora casu'!$K$19:$O$19),(INDEX('07 Uspora casu'!$K30:$O30,MATCH(R$52,'07 Uspora casu'!$K$19:$O$19,1)-1)/INDEX('07 Uspora casu'!$K30:$O30,MATCH(R$52,'07 Uspora casu'!$K$19:$O$19,1)))^(1/(INDEX('07 Uspora casu'!$K$19:$O$19,MATCH(R$52,'07 Uspora casu'!$K$19:$O$19,1))-INDEX('07 Uspora casu'!$K$19:$O$19,MATCH(R$52,'07 Uspora casu'!$K$19:$O$19,1)-1)))*Q63,(INDEX('07 Uspora casu'!$K30:$O30,MATCH(R$52,'07 Uspora casu'!$K$19:$O$19,1))/INDEX('07 Uspora casu'!$K30:$O30,MATCH(R$52,'07 Uspora casu'!$K$19:$O$19,1)+1))^(1/(INDEX('07 Uspora casu'!$K$19:$O$19,MATCH(R$52,'07 Uspora casu'!$K$19:$O$19,1)+1)-INDEX('07 Uspora casu'!$K$19:$O$19,MATCH(R$52,'07 Uspora casu'!$K$19:$O$19,1))))*Q63)))))</f>
        <v>0</v>
      </c>
      <c r="S63" s="48">
        <f>IF($E63="",0,IF('07 Uspora casu'!$D$2="Jazdný čas",IFERROR(INDEX('07 Uspora casu'!$K30:$O30,MATCH(S$52,'07 Uspora casu'!$K$19:$O$19,0))/60,IF(S$52&lt;MIN('07 Uspora casu'!$K$19:$O$19),('07 Uspora casu'!$K30/'07 Uspora casu'!$L30)^(1/('07 Uspora casu'!$L$19-'07 Uspora casu'!$K$19))*T63,IF(S$52&gt;MAX('07 Uspora casu'!$K$19:$O$19),(INDEX('07 Uspora casu'!$K30:$O30,MATCH(S$52,'07 Uspora casu'!$K$19:$O$19,1))/INDEX('07 Uspora casu'!$K30:$O30,MATCH(S$52,'07 Uspora casu'!$K$19:$O$19,1)-1))^(1/(INDEX('07 Uspora casu'!$K$19:$O$19,MATCH(S$52,'07 Uspora casu'!$K$19:$O$19,1))-INDEX('07 Uspora casu'!$K$19:$O$19,MATCH(S$52,'07 Uspora casu'!$K$19:$O$19,1)-1)))*R63,(INDEX('07 Uspora casu'!$K30:$O30,MATCH(S$52,'07 Uspora casu'!$K$19:$O$19,1)+1)/INDEX('07 Uspora casu'!$K30:$O30,MATCH(S$52,'07 Uspora casu'!$K$19:$O$19,1)))^(1/(INDEX('07 Uspora casu'!$K$19:$O$19,MATCH(S$52,'07 Uspora casu'!$K$19:$O$19,1)+1)-INDEX('07 Uspora casu'!$K$19:$O$19,MATCH(S$52,'07 Uspora casu'!$K$19:$O$19,1))))*R63))),IFERROR($E63/INDEX('07 Uspora casu'!$K30:$O30,MATCH(S$52,'07 Uspora casu'!$K$19:$O$19,0)),IF(S$52&lt;MIN('07 Uspora casu'!$K$19:$O$19),('07 Uspora casu'!$L30/'07 Uspora casu'!$K30)^(1/('07 Uspora casu'!$L$19-'07 Uspora casu'!$K$19))*T63,IF(S$52&gt;MAX('07 Uspora casu'!$K$19:$O$19),(INDEX('07 Uspora casu'!$K30:$O30,MATCH(S$52,'07 Uspora casu'!$K$19:$O$19,1)-1)/INDEX('07 Uspora casu'!$K30:$O30,MATCH(S$52,'07 Uspora casu'!$K$19:$O$19,1)))^(1/(INDEX('07 Uspora casu'!$K$19:$O$19,MATCH(S$52,'07 Uspora casu'!$K$19:$O$19,1))-INDEX('07 Uspora casu'!$K$19:$O$19,MATCH(S$52,'07 Uspora casu'!$K$19:$O$19,1)-1)))*R63,(INDEX('07 Uspora casu'!$K30:$O30,MATCH(S$52,'07 Uspora casu'!$K$19:$O$19,1))/INDEX('07 Uspora casu'!$K30:$O30,MATCH(S$52,'07 Uspora casu'!$K$19:$O$19,1)+1))^(1/(INDEX('07 Uspora casu'!$K$19:$O$19,MATCH(S$52,'07 Uspora casu'!$K$19:$O$19,1)+1)-INDEX('07 Uspora casu'!$K$19:$O$19,MATCH(S$52,'07 Uspora casu'!$K$19:$O$19,1))))*R63)))))</f>
        <v>0</v>
      </c>
      <c r="T63" s="48">
        <f>IF($E63="",0,IF('07 Uspora casu'!$D$2="Jazdný čas",IFERROR(INDEX('07 Uspora casu'!$K30:$O30,MATCH(T$52,'07 Uspora casu'!$K$19:$O$19,0))/60,IF(T$52&lt;MIN('07 Uspora casu'!$K$19:$O$19),('07 Uspora casu'!$K30/'07 Uspora casu'!$L30)^(1/('07 Uspora casu'!$L$19-'07 Uspora casu'!$K$19))*U63,IF(T$52&gt;MAX('07 Uspora casu'!$K$19:$O$19),(INDEX('07 Uspora casu'!$K30:$O30,MATCH(T$52,'07 Uspora casu'!$K$19:$O$19,1))/INDEX('07 Uspora casu'!$K30:$O30,MATCH(T$52,'07 Uspora casu'!$K$19:$O$19,1)-1))^(1/(INDEX('07 Uspora casu'!$K$19:$O$19,MATCH(T$52,'07 Uspora casu'!$K$19:$O$19,1))-INDEX('07 Uspora casu'!$K$19:$O$19,MATCH(T$52,'07 Uspora casu'!$K$19:$O$19,1)-1)))*S63,(INDEX('07 Uspora casu'!$K30:$O30,MATCH(T$52,'07 Uspora casu'!$K$19:$O$19,1)+1)/INDEX('07 Uspora casu'!$K30:$O30,MATCH(T$52,'07 Uspora casu'!$K$19:$O$19,1)))^(1/(INDEX('07 Uspora casu'!$K$19:$O$19,MATCH(T$52,'07 Uspora casu'!$K$19:$O$19,1)+1)-INDEX('07 Uspora casu'!$K$19:$O$19,MATCH(T$52,'07 Uspora casu'!$K$19:$O$19,1))))*S63))),IFERROR($E63/INDEX('07 Uspora casu'!$K30:$O30,MATCH(T$52,'07 Uspora casu'!$K$19:$O$19,0)),IF(T$52&lt;MIN('07 Uspora casu'!$K$19:$O$19),('07 Uspora casu'!$L30/'07 Uspora casu'!$K30)^(1/('07 Uspora casu'!$L$19-'07 Uspora casu'!$K$19))*U63,IF(T$52&gt;MAX('07 Uspora casu'!$K$19:$O$19),(INDEX('07 Uspora casu'!$K30:$O30,MATCH(T$52,'07 Uspora casu'!$K$19:$O$19,1)-1)/INDEX('07 Uspora casu'!$K30:$O30,MATCH(T$52,'07 Uspora casu'!$K$19:$O$19,1)))^(1/(INDEX('07 Uspora casu'!$K$19:$O$19,MATCH(T$52,'07 Uspora casu'!$K$19:$O$19,1))-INDEX('07 Uspora casu'!$K$19:$O$19,MATCH(T$52,'07 Uspora casu'!$K$19:$O$19,1)-1)))*S63,(INDEX('07 Uspora casu'!$K30:$O30,MATCH(T$52,'07 Uspora casu'!$K$19:$O$19,1))/INDEX('07 Uspora casu'!$K30:$O30,MATCH(T$52,'07 Uspora casu'!$K$19:$O$19,1)+1))^(1/(INDEX('07 Uspora casu'!$K$19:$O$19,MATCH(T$52,'07 Uspora casu'!$K$19:$O$19,1)+1)-INDEX('07 Uspora casu'!$K$19:$O$19,MATCH(T$52,'07 Uspora casu'!$K$19:$O$19,1))))*S63)))))</f>
        <v>0</v>
      </c>
      <c r="U63" s="48">
        <f>IF($E63="",0,IF('07 Uspora casu'!$D$2="Jazdný čas",IFERROR(INDEX('07 Uspora casu'!$K30:$O30,MATCH(U$52,'07 Uspora casu'!$K$19:$O$19,0))/60,IF(U$52&lt;MIN('07 Uspora casu'!$K$19:$O$19),('07 Uspora casu'!$K30/'07 Uspora casu'!$L30)^(1/('07 Uspora casu'!$L$19-'07 Uspora casu'!$K$19))*V63,IF(U$52&gt;MAX('07 Uspora casu'!$K$19:$O$19),(INDEX('07 Uspora casu'!$K30:$O30,MATCH(U$52,'07 Uspora casu'!$K$19:$O$19,1))/INDEX('07 Uspora casu'!$K30:$O30,MATCH(U$52,'07 Uspora casu'!$K$19:$O$19,1)-1))^(1/(INDEX('07 Uspora casu'!$K$19:$O$19,MATCH(U$52,'07 Uspora casu'!$K$19:$O$19,1))-INDEX('07 Uspora casu'!$K$19:$O$19,MATCH(U$52,'07 Uspora casu'!$K$19:$O$19,1)-1)))*T63,(INDEX('07 Uspora casu'!$K30:$O30,MATCH(U$52,'07 Uspora casu'!$K$19:$O$19,1)+1)/INDEX('07 Uspora casu'!$K30:$O30,MATCH(U$52,'07 Uspora casu'!$K$19:$O$19,1)))^(1/(INDEX('07 Uspora casu'!$K$19:$O$19,MATCH(U$52,'07 Uspora casu'!$K$19:$O$19,1)+1)-INDEX('07 Uspora casu'!$K$19:$O$19,MATCH(U$52,'07 Uspora casu'!$K$19:$O$19,1))))*T63))),IFERROR($E63/INDEX('07 Uspora casu'!$K30:$O30,MATCH(U$52,'07 Uspora casu'!$K$19:$O$19,0)),IF(U$52&lt;MIN('07 Uspora casu'!$K$19:$O$19),('07 Uspora casu'!$L30/'07 Uspora casu'!$K30)^(1/('07 Uspora casu'!$L$19-'07 Uspora casu'!$K$19))*V63,IF(U$52&gt;MAX('07 Uspora casu'!$K$19:$O$19),(INDEX('07 Uspora casu'!$K30:$O30,MATCH(U$52,'07 Uspora casu'!$K$19:$O$19,1)-1)/INDEX('07 Uspora casu'!$K30:$O30,MATCH(U$52,'07 Uspora casu'!$K$19:$O$19,1)))^(1/(INDEX('07 Uspora casu'!$K$19:$O$19,MATCH(U$52,'07 Uspora casu'!$K$19:$O$19,1))-INDEX('07 Uspora casu'!$K$19:$O$19,MATCH(U$52,'07 Uspora casu'!$K$19:$O$19,1)-1)))*T63,(INDEX('07 Uspora casu'!$K30:$O30,MATCH(U$52,'07 Uspora casu'!$K$19:$O$19,1))/INDEX('07 Uspora casu'!$K30:$O30,MATCH(U$52,'07 Uspora casu'!$K$19:$O$19,1)+1))^(1/(INDEX('07 Uspora casu'!$K$19:$O$19,MATCH(U$52,'07 Uspora casu'!$K$19:$O$19,1)+1)-INDEX('07 Uspora casu'!$K$19:$O$19,MATCH(U$52,'07 Uspora casu'!$K$19:$O$19,1))))*T63)))))</f>
        <v>0</v>
      </c>
      <c r="V63" s="48">
        <f>IF($E63="",0,IF('07 Uspora casu'!$D$2="Jazdný čas",IFERROR(INDEX('07 Uspora casu'!$K30:$O30,MATCH(V$52,'07 Uspora casu'!$K$19:$O$19,0))/60,IF(V$52&lt;MIN('07 Uspora casu'!$K$19:$O$19),('07 Uspora casu'!$K30/'07 Uspora casu'!$L30)^(1/('07 Uspora casu'!$L$19-'07 Uspora casu'!$K$19))*W63,IF(V$52&gt;MAX('07 Uspora casu'!$K$19:$O$19),(INDEX('07 Uspora casu'!$K30:$O30,MATCH(V$52,'07 Uspora casu'!$K$19:$O$19,1))/INDEX('07 Uspora casu'!$K30:$O30,MATCH(V$52,'07 Uspora casu'!$K$19:$O$19,1)-1))^(1/(INDEX('07 Uspora casu'!$K$19:$O$19,MATCH(V$52,'07 Uspora casu'!$K$19:$O$19,1))-INDEX('07 Uspora casu'!$K$19:$O$19,MATCH(V$52,'07 Uspora casu'!$K$19:$O$19,1)-1)))*U63,(INDEX('07 Uspora casu'!$K30:$O30,MATCH(V$52,'07 Uspora casu'!$K$19:$O$19,1)+1)/INDEX('07 Uspora casu'!$K30:$O30,MATCH(V$52,'07 Uspora casu'!$K$19:$O$19,1)))^(1/(INDEX('07 Uspora casu'!$K$19:$O$19,MATCH(V$52,'07 Uspora casu'!$K$19:$O$19,1)+1)-INDEX('07 Uspora casu'!$K$19:$O$19,MATCH(V$52,'07 Uspora casu'!$K$19:$O$19,1))))*U63))),IFERROR($E63/INDEX('07 Uspora casu'!$K30:$O30,MATCH(V$52,'07 Uspora casu'!$K$19:$O$19,0)),IF(V$52&lt;MIN('07 Uspora casu'!$K$19:$O$19),('07 Uspora casu'!$L30/'07 Uspora casu'!$K30)^(1/('07 Uspora casu'!$L$19-'07 Uspora casu'!$K$19))*W63,IF(V$52&gt;MAX('07 Uspora casu'!$K$19:$O$19),(INDEX('07 Uspora casu'!$K30:$O30,MATCH(V$52,'07 Uspora casu'!$K$19:$O$19,1)-1)/INDEX('07 Uspora casu'!$K30:$O30,MATCH(V$52,'07 Uspora casu'!$K$19:$O$19,1)))^(1/(INDEX('07 Uspora casu'!$K$19:$O$19,MATCH(V$52,'07 Uspora casu'!$K$19:$O$19,1))-INDEX('07 Uspora casu'!$K$19:$O$19,MATCH(V$52,'07 Uspora casu'!$K$19:$O$19,1)-1)))*U63,(INDEX('07 Uspora casu'!$K30:$O30,MATCH(V$52,'07 Uspora casu'!$K$19:$O$19,1))/INDEX('07 Uspora casu'!$K30:$O30,MATCH(V$52,'07 Uspora casu'!$K$19:$O$19,1)+1))^(1/(INDEX('07 Uspora casu'!$K$19:$O$19,MATCH(V$52,'07 Uspora casu'!$K$19:$O$19,1)+1)-INDEX('07 Uspora casu'!$K$19:$O$19,MATCH(V$52,'07 Uspora casu'!$K$19:$O$19,1))))*U63)))))</f>
        <v>0</v>
      </c>
      <c r="W63" s="48">
        <f>IF($E63="",0,IF('07 Uspora casu'!$D$2="Jazdný čas",IFERROR(INDEX('07 Uspora casu'!$K30:$O30,MATCH(W$52,'07 Uspora casu'!$K$19:$O$19,0))/60,IF(W$52&lt;MIN('07 Uspora casu'!$K$19:$O$19),('07 Uspora casu'!$K30/'07 Uspora casu'!$L30)^(1/('07 Uspora casu'!$L$19-'07 Uspora casu'!$K$19))*X63,IF(W$52&gt;MAX('07 Uspora casu'!$K$19:$O$19),(INDEX('07 Uspora casu'!$K30:$O30,MATCH(W$52,'07 Uspora casu'!$K$19:$O$19,1))/INDEX('07 Uspora casu'!$K30:$O30,MATCH(W$52,'07 Uspora casu'!$K$19:$O$19,1)-1))^(1/(INDEX('07 Uspora casu'!$K$19:$O$19,MATCH(W$52,'07 Uspora casu'!$K$19:$O$19,1))-INDEX('07 Uspora casu'!$K$19:$O$19,MATCH(W$52,'07 Uspora casu'!$K$19:$O$19,1)-1)))*V63,(INDEX('07 Uspora casu'!$K30:$O30,MATCH(W$52,'07 Uspora casu'!$K$19:$O$19,1)+1)/INDEX('07 Uspora casu'!$K30:$O30,MATCH(W$52,'07 Uspora casu'!$K$19:$O$19,1)))^(1/(INDEX('07 Uspora casu'!$K$19:$O$19,MATCH(W$52,'07 Uspora casu'!$K$19:$O$19,1)+1)-INDEX('07 Uspora casu'!$K$19:$O$19,MATCH(W$52,'07 Uspora casu'!$K$19:$O$19,1))))*V63))),IFERROR($E63/INDEX('07 Uspora casu'!$K30:$O30,MATCH(W$52,'07 Uspora casu'!$K$19:$O$19,0)),IF(W$52&lt;MIN('07 Uspora casu'!$K$19:$O$19),('07 Uspora casu'!$L30/'07 Uspora casu'!$K30)^(1/('07 Uspora casu'!$L$19-'07 Uspora casu'!$K$19))*X63,IF(W$52&gt;MAX('07 Uspora casu'!$K$19:$O$19),(INDEX('07 Uspora casu'!$K30:$O30,MATCH(W$52,'07 Uspora casu'!$K$19:$O$19,1)-1)/INDEX('07 Uspora casu'!$K30:$O30,MATCH(W$52,'07 Uspora casu'!$K$19:$O$19,1)))^(1/(INDEX('07 Uspora casu'!$K$19:$O$19,MATCH(W$52,'07 Uspora casu'!$K$19:$O$19,1))-INDEX('07 Uspora casu'!$K$19:$O$19,MATCH(W$52,'07 Uspora casu'!$K$19:$O$19,1)-1)))*V63,(INDEX('07 Uspora casu'!$K30:$O30,MATCH(W$52,'07 Uspora casu'!$K$19:$O$19,1))/INDEX('07 Uspora casu'!$K30:$O30,MATCH(W$52,'07 Uspora casu'!$K$19:$O$19,1)+1))^(1/(INDEX('07 Uspora casu'!$K$19:$O$19,MATCH(W$52,'07 Uspora casu'!$K$19:$O$19,1)+1)-INDEX('07 Uspora casu'!$K$19:$O$19,MATCH(W$52,'07 Uspora casu'!$K$19:$O$19,1))))*V63)))))</f>
        <v>0</v>
      </c>
      <c r="X63" s="48">
        <f>IF($E63="",0,IF('07 Uspora casu'!$D$2="Jazdný čas",IFERROR(INDEX('07 Uspora casu'!$K30:$O30,MATCH(X$52,'07 Uspora casu'!$K$19:$O$19,0))/60,IF(X$52&lt;MIN('07 Uspora casu'!$K$19:$O$19),('07 Uspora casu'!$K30/'07 Uspora casu'!$L30)^(1/('07 Uspora casu'!$L$19-'07 Uspora casu'!$K$19))*Y63,IF(X$52&gt;MAX('07 Uspora casu'!$K$19:$O$19),(INDEX('07 Uspora casu'!$K30:$O30,MATCH(X$52,'07 Uspora casu'!$K$19:$O$19,1))/INDEX('07 Uspora casu'!$K30:$O30,MATCH(X$52,'07 Uspora casu'!$K$19:$O$19,1)-1))^(1/(INDEX('07 Uspora casu'!$K$19:$O$19,MATCH(X$52,'07 Uspora casu'!$K$19:$O$19,1))-INDEX('07 Uspora casu'!$K$19:$O$19,MATCH(X$52,'07 Uspora casu'!$K$19:$O$19,1)-1)))*W63,(INDEX('07 Uspora casu'!$K30:$O30,MATCH(X$52,'07 Uspora casu'!$K$19:$O$19,1)+1)/INDEX('07 Uspora casu'!$K30:$O30,MATCH(X$52,'07 Uspora casu'!$K$19:$O$19,1)))^(1/(INDEX('07 Uspora casu'!$K$19:$O$19,MATCH(X$52,'07 Uspora casu'!$K$19:$O$19,1)+1)-INDEX('07 Uspora casu'!$K$19:$O$19,MATCH(X$52,'07 Uspora casu'!$K$19:$O$19,1))))*W63))),IFERROR($E63/INDEX('07 Uspora casu'!$K30:$O30,MATCH(X$52,'07 Uspora casu'!$K$19:$O$19,0)),IF(X$52&lt;MIN('07 Uspora casu'!$K$19:$O$19),('07 Uspora casu'!$L30/'07 Uspora casu'!$K30)^(1/('07 Uspora casu'!$L$19-'07 Uspora casu'!$K$19))*Y63,IF(X$52&gt;MAX('07 Uspora casu'!$K$19:$O$19),(INDEX('07 Uspora casu'!$K30:$O30,MATCH(X$52,'07 Uspora casu'!$K$19:$O$19,1)-1)/INDEX('07 Uspora casu'!$K30:$O30,MATCH(X$52,'07 Uspora casu'!$K$19:$O$19,1)))^(1/(INDEX('07 Uspora casu'!$K$19:$O$19,MATCH(X$52,'07 Uspora casu'!$K$19:$O$19,1))-INDEX('07 Uspora casu'!$K$19:$O$19,MATCH(X$52,'07 Uspora casu'!$K$19:$O$19,1)-1)))*W63,(INDEX('07 Uspora casu'!$K30:$O30,MATCH(X$52,'07 Uspora casu'!$K$19:$O$19,1))/INDEX('07 Uspora casu'!$K30:$O30,MATCH(X$52,'07 Uspora casu'!$K$19:$O$19,1)+1))^(1/(INDEX('07 Uspora casu'!$K$19:$O$19,MATCH(X$52,'07 Uspora casu'!$K$19:$O$19,1)+1)-INDEX('07 Uspora casu'!$K$19:$O$19,MATCH(X$52,'07 Uspora casu'!$K$19:$O$19,1))))*W63)))))</f>
        <v>0</v>
      </c>
      <c r="Y63" s="48">
        <f>IF($E63="",0,IF('07 Uspora casu'!$D$2="Jazdný čas",IFERROR(INDEX('07 Uspora casu'!$K30:$O30,MATCH(Y$52,'07 Uspora casu'!$K$19:$O$19,0))/60,IF(Y$52&lt;MIN('07 Uspora casu'!$K$19:$O$19),('07 Uspora casu'!$K30/'07 Uspora casu'!$L30)^(1/('07 Uspora casu'!$L$19-'07 Uspora casu'!$K$19))*Z63,IF(Y$52&gt;MAX('07 Uspora casu'!$K$19:$O$19),(INDEX('07 Uspora casu'!$K30:$O30,MATCH(Y$52,'07 Uspora casu'!$K$19:$O$19,1))/INDEX('07 Uspora casu'!$K30:$O30,MATCH(Y$52,'07 Uspora casu'!$K$19:$O$19,1)-1))^(1/(INDEX('07 Uspora casu'!$K$19:$O$19,MATCH(Y$52,'07 Uspora casu'!$K$19:$O$19,1))-INDEX('07 Uspora casu'!$K$19:$O$19,MATCH(Y$52,'07 Uspora casu'!$K$19:$O$19,1)-1)))*X63,(INDEX('07 Uspora casu'!$K30:$O30,MATCH(Y$52,'07 Uspora casu'!$K$19:$O$19,1)+1)/INDEX('07 Uspora casu'!$K30:$O30,MATCH(Y$52,'07 Uspora casu'!$K$19:$O$19,1)))^(1/(INDEX('07 Uspora casu'!$K$19:$O$19,MATCH(Y$52,'07 Uspora casu'!$K$19:$O$19,1)+1)-INDEX('07 Uspora casu'!$K$19:$O$19,MATCH(Y$52,'07 Uspora casu'!$K$19:$O$19,1))))*X63))),IFERROR($E63/INDEX('07 Uspora casu'!$K30:$O30,MATCH(Y$52,'07 Uspora casu'!$K$19:$O$19,0)),IF(Y$52&lt;MIN('07 Uspora casu'!$K$19:$O$19),('07 Uspora casu'!$L30/'07 Uspora casu'!$K30)^(1/('07 Uspora casu'!$L$19-'07 Uspora casu'!$K$19))*Z63,IF(Y$52&gt;MAX('07 Uspora casu'!$K$19:$O$19),(INDEX('07 Uspora casu'!$K30:$O30,MATCH(Y$52,'07 Uspora casu'!$K$19:$O$19,1)-1)/INDEX('07 Uspora casu'!$K30:$O30,MATCH(Y$52,'07 Uspora casu'!$K$19:$O$19,1)))^(1/(INDEX('07 Uspora casu'!$K$19:$O$19,MATCH(Y$52,'07 Uspora casu'!$K$19:$O$19,1))-INDEX('07 Uspora casu'!$K$19:$O$19,MATCH(Y$52,'07 Uspora casu'!$K$19:$O$19,1)-1)))*X63,(INDEX('07 Uspora casu'!$K30:$O30,MATCH(Y$52,'07 Uspora casu'!$K$19:$O$19,1))/INDEX('07 Uspora casu'!$K30:$O30,MATCH(Y$52,'07 Uspora casu'!$K$19:$O$19,1)+1))^(1/(INDEX('07 Uspora casu'!$K$19:$O$19,MATCH(Y$52,'07 Uspora casu'!$K$19:$O$19,1)+1)-INDEX('07 Uspora casu'!$K$19:$O$19,MATCH(Y$52,'07 Uspora casu'!$K$19:$O$19,1))))*X63)))))</f>
        <v>0</v>
      </c>
      <c r="Z63" s="48">
        <f>IF($E63="",0,IF('07 Uspora casu'!$D$2="Jazdný čas",IFERROR(INDEX('07 Uspora casu'!$K30:$O30,MATCH(Z$52,'07 Uspora casu'!$K$19:$O$19,0))/60,IF(Z$52&lt;MIN('07 Uspora casu'!$K$19:$O$19),('07 Uspora casu'!$K30/'07 Uspora casu'!$L30)^(1/('07 Uspora casu'!$L$19-'07 Uspora casu'!$K$19))*AA63,IF(Z$52&gt;MAX('07 Uspora casu'!$K$19:$O$19),(INDEX('07 Uspora casu'!$K30:$O30,MATCH(Z$52,'07 Uspora casu'!$K$19:$O$19,1))/INDEX('07 Uspora casu'!$K30:$O30,MATCH(Z$52,'07 Uspora casu'!$K$19:$O$19,1)-1))^(1/(INDEX('07 Uspora casu'!$K$19:$O$19,MATCH(Z$52,'07 Uspora casu'!$K$19:$O$19,1))-INDEX('07 Uspora casu'!$K$19:$O$19,MATCH(Z$52,'07 Uspora casu'!$K$19:$O$19,1)-1)))*Y63,(INDEX('07 Uspora casu'!$K30:$O30,MATCH(Z$52,'07 Uspora casu'!$K$19:$O$19,1)+1)/INDEX('07 Uspora casu'!$K30:$O30,MATCH(Z$52,'07 Uspora casu'!$K$19:$O$19,1)))^(1/(INDEX('07 Uspora casu'!$K$19:$O$19,MATCH(Z$52,'07 Uspora casu'!$K$19:$O$19,1)+1)-INDEX('07 Uspora casu'!$K$19:$O$19,MATCH(Z$52,'07 Uspora casu'!$K$19:$O$19,1))))*Y63))),IFERROR($E63/INDEX('07 Uspora casu'!$K30:$O30,MATCH(Z$52,'07 Uspora casu'!$K$19:$O$19,0)),IF(Z$52&lt;MIN('07 Uspora casu'!$K$19:$O$19),('07 Uspora casu'!$L30/'07 Uspora casu'!$K30)^(1/('07 Uspora casu'!$L$19-'07 Uspora casu'!$K$19))*AA63,IF(Z$52&gt;MAX('07 Uspora casu'!$K$19:$O$19),(INDEX('07 Uspora casu'!$K30:$O30,MATCH(Z$52,'07 Uspora casu'!$K$19:$O$19,1)-1)/INDEX('07 Uspora casu'!$K30:$O30,MATCH(Z$52,'07 Uspora casu'!$K$19:$O$19,1)))^(1/(INDEX('07 Uspora casu'!$K$19:$O$19,MATCH(Z$52,'07 Uspora casu'!$K$19:$O$19,1))-INDEX('07 Uspora casu'!$K$19:$O$19,MATCH(Z$52,'07 Uspora casu'!$K$19:$O$19,1)-1)))*Y63,(INDEX('07 Uspora casu'!$K30:$O30,MATCH(Z$52,'07 Uspora casu'!$K$19:$O$19,1))/INDEX('07 Uspora casu'!$K30:$O30,MATCH(Z$52,'07 Uspora casu'!$K$19:$O$19,1)+1))^(1/(INDEX('07 Uspora casu'!$K$19:$O$19,MATCH(Z$52,'07 Uspora casu'!$K$19:$O$19,1)+1)-INDEX('07 Uspora casu'!$K$19:$O$19,MATCH(Z$52,'07 Uspora casu'!$K$19:$O$19,1))))*Y63)))))</f>
        <v>0</v>
      </c>
      <c r="AA63" s="48">
        <f>IF($E63="",0,IF('07 Uspora casu'!$D$2="Jazdný čas",IFERROR(INDEX('07 Uspora casu'!$K30:$O30,MATCH(AA$52,'07 Uspora casu'!$K$19:$O$19,0))/60,IF(AA$52&lt;MIN('07 Uspora casu'!$K$19:$O$19),('07 Uspora casu'!$K30/'07 Uspora casu'!$L30)^(1/('07 Uspora casu'!$L$19-'07 Uspora casu'!$K$19))*AB63,IF(AA$52&gt;MAX('07 Uspora casu'!$K$19:$O$19),(INDEX('07 Uspora casu'!$K30:$O30,MATCH(AA$52,'07 Uspora casu'!$K$19:$O$19,1))/INDEX('07 Uspora casu'!$K30:$O30,MATCH(AA$52,'07 Uspora casu'!$K$19:$O$19,1)-1))^(1/(INDEX('07 Uspora casu'!$K$19:$O$19,MATCH(AA$52,'07 Uspora casu'!$K$19:$O$19,1))-INDEX('07 Uspora casu'!$K$19:$O$19,MATCH(AA$52,'07 Uspora casu'!$K$19:$O$19,1)-1)))*Z63,(INDEX('07 Uspora casu'!$K30:$O30,MATCH(AA$52,'07 Uspora casu'!$K$19:$O$19,1)+1)/INDEX('07 Uspora casu'!$K30:$O30,MATCH(AA$52,'07 Uspora casu'!$K$19:$O$19,1)))^(1/(INDEX('07 Uspora casu'!$K$19:$O$19,MATCH(AA$52,'07 Uspora casu'!$K$19:$O$19,1)+1)-INDEX('07 Uspora casu'!$K$19:$O$19,MATCH(AA$52,'07 Uspora casu'!$K$19:$O$19,1))))*Z63))),IFERROR($E63/INDEX('07 Uspora casu'!$K30:$O30,MATCH(AA$52,'07 Uspora casu'!$K$19:$O$19,0)),IF(AA$52&lt;MIN('07 Uspora casu'!$K$19:$O$19),('07 Uspora casu'!$L30/'07 Uspora casu'!$K30)^(1/('07 Uspora casu'!$L$19-'07 Uspora casu'!$K$19))*AB63,IF(AA$52&gt;MAX('07 Uspora casu'!$K$19:$O$19),(INDEX('07 Uspora casu'!$K30:$O30,MATCH(AA$52,'07 Uspora casu'!$K$19:$O$19,1)-1)/INDEX('07 Uspora casu'!$K30:$O30,MATCH(AA$52,'07 Uspora casu'!$K$19:$O$19,1)))^(1/(INDEX('07 Uspora casu'!$K$19:$O$19,MATCH(AA$52,'07 Uspora casu'!$K$19:$O$19,1))-INDEX('07 Uspora casu'!$K$19:$O$19,MATCH(AA$52,'07 Uspora casu'!$K$19:$O$19,1)-1)))*Z63,(INDEX('07 Uspora casu'!$K30:$O30,MATCH(AA$52,'07 Uspora casu'!$K$19:$O$19,1))/INDEX('07 Uspora casu'!$K30:$O30,MATCH(AA$52,'07 Uspora casu'!$K$19:$O$19,1)+1))^(1/(INDEX('07 Uspora casu'!$K$19:$O$19,MATCH(AA$52,'07 Uspora casu'!$K$19:$O$19,1)+1)-INDEX('07 Uspora casu'!$K$19:$O$19,MATCH(AA$52,'07 Uspora casu'!$K$19:$O$19,1))))*Z63)))))</f>
        <v>0</v>
      </c>
      <c r="AB63" s="48">
        <f>IF($E63="",0,IF('07 Uspora casu'!$D$2="Jazdný čas",IFERROR(INDEX('07 Uspora casu'!$K30:$O30,MATCH(AB$52,'07 Uspora casu'!$K$19:$O$19,0))/60,IF(AB$52&lt;MIN('07 Uspora casu'!$K$19:$O$19),('07 Uspora casu'!$K30/'07 Uspora casu'!$L30)^(1/('07 Uspora casu'!$L$19-'07 Uspora casu'!$K$19))*AC63,IF(AB$52&gt;MAX('07 Uspora casu'!$K$19:$O$19),(INDEX('07 Uspora casu'!$K30:$O30,MATCH(AB$52,'07 Uspora casu'!$K$19:$O$19,1))/INDEX('07 Uspora casu'!$K30:$O30,MATCH(AB$52,'07 Uspora casu'!$K$19:$O$19,1)-1))^(1/(INDEX('07 Uspora casu'!$K$19:$O$19,MATCH(AB$52,'07 Uspora casu'!$K$19:$O$19,1))-INDEX('07 Uspora casu'!$K$19:$O$19,MATCH(AB$52,'07 Uspora casu'!$K$19:$O$19,1)-1)))*AA63,(INDEX('07 Uspora casu'!$K30:$O30,MATCH(AB$52,'07 Uspora casu'!$K$19:$O$19,1)+1)/INDEX('07 Uspora casu'!$K30:$O30,MATCH(AB$52,'07 Uspora casu'!$K$19:$O$19,1)))^(1/(INDEX('07 Uspora casu'!$K$19:$O$19,MATCH(AB$52,'07 Uspora casu'!$K$19:$O$19,1)+1)-INDEX('07 Uspora casu'!$K$19:$O$19,MATCH(AB$52,'07 Uspora casu'!$K$19:$O$19,1))))*AA63))),IFERROR($E63/INDEX('07 Uspora casu'!$K30:$O30,MATCH(AB$52,'07 Uspora casu'!$K$19:$O$19,0)),IF(AB$52&lt;MIN('07 Uspora casu'!$K$19:$O$19),('07 Uspora casu'!$L30/'07 Uspora casu'!$K30)^(1/('07 Uspora casu'!$L$19-'07 Uspora casu'!$K$19))*AC63,IF(AB$52&gt;MAX('07 Uspora casu'!$K$19:$O$19),(INDEX('07 Uspora casu'!$K30:$O30,MATCH(AB$52,'07 Uspora casu'!$K$19:$O$19,1)-1)/INDEX('07 Uspora casu'!$K30:$O30,MATCH(AB$52,'07 Uspora casu'!$K$19:$O$19,1)))^(1/(INDEX('07 Uspora casu'!$K$19:$O$19,MATCH(AB$52,'07 Uspora casu'!$K$19:$O$19,1))-INDEX('07 Uspora casu'!$K$19:$O$19,MATCH(AB$52,'07 Uspora casu'!$K$19:$O$19,1)-1)))*AA63,(INDEX('07 Uspora casu'!$K30:$O30,MATCH(AB$52,'07 Uspora casu'!$K$19:$O$19,1))/INDEX('07 Uspora casu'!$K30:$O30,MATCH(AB$52,'07 Uspora casu'!$K$19:$O$19,1)+1))^(1/(INDEX('07 Uspora casu'!$K$19:$O$19,MATCH(AB$52,'07 Uspora casu'!$K$19:$O$19,1)+1)-INDEX('07 Uspora casu'!$K$19:$O$19,MATCH(AB$52,'07 Uspora casu'!$K$19:$O$19,1))))*AA63)))))</f>
        <v>0</v>
      </c>
      <c r="AC63" s="48">
        <f>IF($E63="",0,IF('07 Uspora casu'!$D$2="Jazdný čas",IFERROR(INDEX('07 Uspora casu'!$K30:$O30,MATCH(AC$52,'07 Uspora casu'!$K$19:$O$19,0))/60,IF(AC$52&lt;MIN('07 Uspora casu'!$K$19:$O$19),('07 Uspora casu'!$K30/'07 Uspora casu'!$L30)^(1/('07 Uspora casu'!$L$19-'07 Uspora casu'!$K$19))*AD63,IF(AC$52&gt;MAX('07 Uspora casu'!$K$19:$O$19),(INDEX('07 Uspora casu'!$K30:$O30,MATCH(AC$52,'07 Uspora casu'!$K$19:$O$19,1))/INDEX('07 Uspora casu'!$K30:$O30,MATCH(AC$52,'07 Uspora casu'!$K$19:$O$19,1)-1))^(1/(INDEX('07 Uspora casu'!$K$19:$O$19,MATCH(AC$52,'07 Uspora casu'!$K$19:$O$19,1))-INDEX('07 Uspora casu'!$K$19:$O$19,MATCH(AC$52,'07 Uspora casu'!$K$19:$O$19,1)-1)))*AB63,(INDEX('07 Uspora casu'!$K30:$O30,MATCH(AC$52,'07 Uspora casu'!$K$19:$O$19,1)+1)/INDEX('07 Uspora casu'!$K30:$O30,MATCH(AC$52,'07 Uspora casu'!$K$19:$O$19,1)))^(1/(INDEX('07 Uspora casu'!$K$19:$O$19,MATCH(AC$52,'07 Uspora casu'!$K$19:$O$19,1)+1)-INDEX('07 Uspora casu'!$K$19:$O$19,MATCH(AC$52,'07 Uspora casu'!$K$19:$O$19,1))))*AB63))),IFERROR($E63/INDEX('07 Uspora casu'!$K30:$O30,MATCH(AC$52,'07 Uspora casu'!$K$19:$O$19,0)),IF(AC$52&lt;MIN('07 Uspora casu'!$K$19:$O$19),('07 Uspora casu'!$L30/'07 Uspora casu'!$K30)^(1/('07 Uspora casu'!$L$19-'07 Uspora casu'!$K$19))*AD63,IF(AC$52&gt;MAX('07 Uspora casu'!$K$19:$O$19),(INDEX('07 Uspora casu'!$K30:$O30,MATCH(AC$52,'07 Uspora casu'!$K$19:$O$19,1)-1)/INDEX('07 Uspora casu'!$K30:$O30,MATCH(AC$52,'07 Uspora casu'!$K$19:$O$19,1)))^(1/(INDEX('07 Uspora casu'!$K$19:$O$19,MATCH(AC$52,'07 Uspora casu'!$K$19:$O$19,1))-INDEX('07 Uspora casu'!$K$19:$O$19,MATCH(AC$52,'07 Uspora casu'!$K$19:$O$19,1)-1)))*AB63,(INDEX('07 Uspora casu'!$K30:$O30,MATCH(AC$52,'07 Uspora casu'!$K$19:$O$19,1))/INDEX('07 Uspora casu'!$K30:$O30,MATCH(AC$52,'07 Uspora casu'!$K$19:$O$19,1)+1))^(1/(INDEX('07 Uspora casu'!$K$19:$O$19,MATCH(AC$52,'07 Uspora casu'!$K$19:$O$19,1)+1)-INDEX('07 Uspora casu'!$K$19:$O$19,MATCH(AC$52,'07 Uspora casu'!$K$19:$O$19,1))))*AB63)))))</f>
        <v>0</v>
      </c>
      <c r="AD63" s="48">
        <f>IF($E63="",0,IF('07 Uspora casu'!$D$2="Jazdný čas",IFERROR(INDEX('07 Uspora casu'!$K30:$O30,MATCH(AD$52,'07 Uspora casu'!$K$19:$O$19,0))/60,IF(AD$52&lt;MIN('07 Uspora casu'!$K$19:$O$19),('07 Uspora casu'!$K30/'07 Uspora casu'!$L30)^(1/('07 Uspora casu'!$L$19-'07 Uspora casu'!$K$19))*AE63,IF(AD$52&gt;MAX('07 Uspora casu'!$K$19:$O$19),(INDEX('07 Uspora casu'!$K30:$O30,MATCH(AD$52,'07 Uspora casu'!$K$19:$O$19,1))/INDEX('07 Uspora casu'!$K30:$O30,MATCH(AD$52,'07 Uspora casu'!$K$19:$O$19,1)-1))^(1/(INDEX('07 Uspora casu'!$K$19:$O$19,MATCH(AD$52,'07 Uspora casu'!$K$19:$O$19,1))-INDEX('07 Uspora casu'!$K$19:$O$19,MATCH(AD$52,'07 Uspora casu'!$K$19:$O$19,1)-1)))*AC63,(INDEX('07 Uspora casu'!$K30:$O30,MATCH(AD$52,'07 Uspora casu'!$K$19:$O$19,1)+1)/INDEX('07 Uspora casu'!$K30:$O30,MATCH(AD$52,'07 Uspora casu'!$K$19:$O$19,1)))^(1/(INDEX('07 Uspora casu'!$K$19:$O$19,MATCH(AD$52,'07 Uspora casu'!$K$19:$O$19,1)+1)-INDEX('07 Uspora casu'!$K$19:$O$19,MATCH(AD$52,'07 Uspora casu'!$K$19:$O$19,1))))*AC63))),IFERROR($E63/INDEX('07 Uspora casu'!$K30:$O30,MATCH(AD$52,'07 Uspora casu'!$K$19:$O$19,0)),IF(AD$52&lt;MIN('07 Uspora casu'!$K$19:$O$19),('07 Uspora casu'!$L30/'07 Uspora casu'!$K30)^(1/('07 Uspora casu'!$L$19-'07 Uspora casu'!$K$19))*AE63,IF(AD$52&gt;MAX('07 Uspora casu'!$K$19:$O$19),(INDEX('07 Uspora casu'!$K30:$O30,MATCH(AD$52,'07 Uspora casu'!$K$19:$O$19,1)-1)/INDEX('07 Uspora casu'!$K30:$O30,MATCH(AD$52,'07 Uspora casu'!$K$19:$O$19,1)))^(1/(INDEX('07 Uspora casu'!$K$19:$O$19,MATCH(AD$52,'07 Uspora casu'!$K$19:$O$19,1))-INDEX('07 Uspora casu'!$K$19:$O$19,MATCH(AD$52,'07 Uspora casu'!$K$19:$O$19,1)-1)))*AC63,(INDEX('07 Uspora casu'!$K30:$O30,MATCH(AD$52,'07 Uspora casu'!$K$19:$O$19,1))/INDEX('07 Uspora casu'!$K30:$O30,MATCH(AD$52,'07 Uspora casu'!$K$19:$O$19,1)+1))^(1/(INDEX('07 Uspora casu'!$K$19:$O$19,MATCH(AD$52,'07 Uspora casu'!$K$19:$O$19,1)+1)-INDEX('07 Uspora casu'!$K$19:$O$19,MATCH(AD$52,'07 Uspora casu'!$K$19:$O$19,1))))*AC63)))))</f>
        <v>0</v>
      </c>
      <c r="AE63" s="48">
        <f>IF($E63="",0,IF('07 Uspora casu'!$D$2="Jazdný čas",IFERROR(INDEX('07 Uspora casu'!$K30:$O30,MATCH(AE$52,'07 Uspora casu'!$K$19:$O$19,0))/60,IF(AE$52&lt;MIN('07 Uspora casu'!$K$19:$O$19),('07 Uspora casu'!$K30/'07 Uspora casu'!$L30)^(1/('07 Uspora casu'!$L$19-'07 Uspora casu'!$K$19))*AF63,IF(AE$52&gt;MAX('07 Uspora casu'!$K$19:$O$19),(INDEX('07 Uspora casu'!$K30:$O30,MATCH(AE$52,'07 Uspora casu'!$K$19:$O$19,1))/INDEX('07 Uspora casu'!$K30:$O30,MATCH(AE$52,'07 Uspora casu'!$K$19:$O$19,1)-1))^(1/(INDEX('07 Uspora casu'!$K$19:$O$19,MATCH(AE$52,'07 Uspora casu'!$K$19:$O$19,1))-INDEX('07 Uspora casu'!$K$19:$O$19,MATCH(AE$52,'07 Uspora casu'!$K$19:$O$19,1)-1)))*AD63,(INDEX('07 Uspora casu'!$K30:$O30,MATCH(AE$52,'07 Uspora casu'!$K$19:$O$19,1)+1)/INDEX('07 Uspora casu'!$K30:$O30,MATCH(AE$52,'07 Uspora casu'!$K$19:$O$19,1)))^(1/(INDEX('07 Uspora casu'!$K$19:$O$19,MATCH(AE$52,'07 Uspora casu'!$K$19:$O$19,1)+1)-INDEX('07 Uspora casu'!$K$19:$O$19,MATCH(AE$52,'07 Uspora casu'!$K$19:$O$19,1))))*AD63))),IFERROR($E63/INDEX('07 Uspora casu'!$K30:$O30,MATCH(AE$52,'07 Uspora casu'!$K$19:$O$19,0)),IF(AE$52&lt;MIN('07 Uspora casu'!$K$19:$O$19),('07 Uspora casu'!$L30/'07 Uspora casu'!$K30)^(1/('07 Uspora casu'!$L$19-'07 Uspora casu'!$K$19))*AF63,IF(AE$52&gt;MAX('07 Uspora casu'!$K$19:$O$19),(INDEX('07 Uspora casu'!$K30:$O30,MATCH(AE$52,'07 Uspora casu'!$K$19:$O$19,1)-1)/INDEX('07 Uspora casu'!$K30:$O30,MATCH(AE$52,'07 Uspora casu'!$K$19:$O$19,1)))^(1/(INDEX('07 Uspora casu'!$K$19:$O$19,MATCH(AE$52,'07 Uspora casu'!$K$19:$O$19,1))-INDEX('07 Uspora casu'!$K$19:$O$19,MATCH(AE$52,'07 Uspora casu'!$K$19:$O$19,1)-1)))*AD63,(INDEX('07 Uspora casu'!$K30:$O30,MATCH(AE$52,'07 Uspora casu'!$K$19:$O$19,1))/INDEX('07 Uspora casu'!$K30:$O30,MATCH(AE$52,'07 Uspora casu'!$K$19:$O$19,1)+1))^(1/(INDEX('07 Uspora casu'!$K$19:$O$19,MATCH(AE$52,'07 Uspora casu'!$K$19:$O$19,1)+1)-INDEX('07 Uspora casu'!$K$19:$O$19,MATCH(AE$52,'07 Uspora casu'!$K$19:$O$19,1))))*AD63)))))</f>
        <v>0</v>
      </c>
      <c r="AF63" s="48">
        <f>IF($E63="",0,IF('07 Uspora casu'!$D$2="Jazdný čas",IFERROR(INDEX('07 Uspora casu'!$K30:$O30,MATCH(AF$52,'07 Uspora casu'!$K$19:$O$19,0))/60,IF(AF$52&lt;MIN('07 Uspora casu'!$K$19:$O$19),('07 Uspora casu'!$K30/'07 Uspora casu'!$L30)^(1/('07 Uspora casu'!$L$19-'07 Uspora casu'!$K$19))*AG63,IF(AF$52&gt;MAX('07 Uspora casu'!$K$19:$O$19),(INDEX('07 Uspora casu'!$K30:$O30,MATCH(AF$52,'07 Uspora casu'!$K$19:$O$19,1))/INDEX('07 Uspora casu'!$K30:$O30,MATCH(AF$52,'07 Uspora casu'!$K$19:$O$19,1)-1))^(1/(INDEX('07 Uspora casu'!$K$19:$O$19,MATCH(AF$52,'07 Uspora casu'!$K$19:$O$19,1))-INDEX('07 Uspora casu'!$K$19:$O$19,MATCH(AF$52,'07 Uspora casu'!$K$19:$O$19,1)-1)))*AE63,(INDEX('07 Uspora casu'!$K30:$O30,MATCH(AF$52,'07 Uspora casu'!$K$19:$O$19,1)+1)/INDEX('07 Uspora casu'!$K30:$O30,MATCH(AF$52,'07 Uspora casu'!$K$19:$O$19,1)))^(1/(INDEX('07 Uspora casu'!$K$19:$O$19,MATCH(AF$52,'07 Uspora casu'!$K$19:$O$19,1)+1)-INDEX('07 Uspora casu'!$K$19:$O$19,MATCH(AF$52,'07 Uspora casu'!$K$19:$O$19,1))))*AE63))),IFERROR($E63/INDEX('07 Uspora casu'!$K30:$O30,MATCH(AF$52,'07 Uspora casu'!$K$19:$O$19,0)),IF(AF$52&lt;MIN('07 Uspora casu'!$K$19:$O$19),('07 Uspora casu'!$L30/'07 Uspora casu'!$K30)^(1/('07 Uspora casu'!$L$19-'07 Uspora casu'!$K$19))*AG63,IF(AF$52&gt;MAX('07 Uspora casu'!$K$19:$O$19),(INDEX('07 Uspora casu'!$K30:$O30,MATCH(AF$52,'07 Uspora casu'!$K$19:$O$19,1)-1)/INDEX('07 Uspora casu'!$K30:$O30,MATCH(AF$52,'07 Uspora casu'!$K$19:$O$19,1)))^(1/(INDEX('07 Uspora casu'!$K$19:$O$19,MATCH(AF$52,'07 Uspora casu'!$K$19:$O$19,1))-INDEX('07 Uspora casu'!$K$19:$O$19,MATCH(AF$52,'07 Uspora casu'!$K$19:$O$19,1)-1)))*AE63,(INDEX('07 Uspora casu'!$K30:$O30,MATCH(AF$52,'07 Uspora casu'!$K$19:$O$19,1))/INDEX('07 Uspora casu'!$K30:$O30,MATCH(AF$52,'07 Uspora casu'!$K$19:$O$19,1)+1))^(1/(INDEX('07 Uspora casu'!$K$19:$O$19,MATCH(AF$52,'07 Uspora casu'!$K$19:$O$19,1)+1)-INDEX('07 Uspora casu'!$K$19:$O$19,MATCH(AF$52,'07 Uspora casu'!$K$19:$O$19,1))))*AE63)))))</f>
        <v>0</v>
      </c>
      <c r="AG63" s="48">
        <f>IF($E63="",0,IF('07 Uspora casu'!$D$2="Jazdný čas",IFERROR(INDEX('07 Uspora casu'!$K30:$O30,MATCH(AG$52,'07 Uspora casu'!$K$19:$O$19,0))/60,IF(AG$52&lt;MIN('07 Uspora casu'!$K$19:$O$19),('07 Uspora casu'!$K30/'07 Uspora casu'!$L30)^(1/('07 Uspora casu'!$L$19-'07 Uspora casu'!$K$19))*AH63,IF(AG$52&gt;MAX('07 Uspora casu'!$K$19:$O$19),(INDEX('07 Uspora casu'!$K30:$O30,MATCH(AG$52,'07 Uspora casu'!$K$19:$O$19,1))/INDEX('07 Uspora casu'!$K30:$O30,MATCH(AG$52,'07 Uspora casu'!$K$19:$O$19,1)-1))^(1/(INDEX('07 Uspora casu'!$K$19:$O$19,MATCH(AG$52,'07 Uspora casu'!$K$19:$O$19,1))-INDEX('07 Uspora casu'!$K$19:$O$19,MATCH(AG$52,'07 Uspora casu'!$K$19:$O$19,1)-1)))*AF63,(INDEX('07 Uspora casu'!$K30:$O30,MATCH(AG$52,'07 Uspora casu'!$K$19:$O$19,1)+1)/INDEX('07 Uspora casu'!$K30:$O30,MATCH(AG$52,'07 Uspora casu'!$K$19:$O$19,1)))^(1/(INDEX('07 Uspora casu'!$K$19:$O$19,MATCH(AG$52,'07 Uspora casu'!$K$19:$O$19,1)+1)-INDEX('07 Uspora casu'!$K$19:$O$19,MATCH(AG$52,'07 Uspora casu'!$K$19:$O$19,1))))*AF63))),IFERROR($E63/INDEX('07 Uspora casu'!$K30:$O30,MATCH(AG$52,'07 Uspora casu'!$K$19:$O$19,0)),IF(AG$52&lt;MIN('07 Uspora casu'!$K$19:$O$19),('07 Uspora casu'!$L30/'07 Uspora casu'!$K30)^(1/('07 Uspora casu'!$L$19-'07 Uspora casu'!$K$19))*AH63,IF(AG$52&gt;MAX('07 Uspora casu'!$K$19:$O$19),(INDEX('07 Uspora casu'!$K30:$O30,MATCH(AG$52,'07 Uspora casu'!$K$19:$O$19,1)-1)/INDEX('07 Uspora casu'!$K30:$O30,MATCH(AG$52,'07 Uspora casu'!$K$19:$O$19,1)))^(1/(INDEX('07 Uspora casu'!$K$19:$O$19,MATCH(AG$52,'07 Uspora casu'!$K$19:$O$19,1))-INDEX('07 Uspora casu'!$K$19:$O$19,MATCH(AG$52,'07 Uspora casu'!$K$19:$O$19,1)-1)))*AF63,(INDEX('07 Uspora casu'!$K30:$O30,MATCH(AG$52,'07 Uspora casu'!$K$19:$O$19,1))/INDEX('07 Uspora casu'!$K30:$O30,MATCH(AG$52,'07 Uspora casu'!$K$19:$O$19,1)+1))^(1/(INDEX('07 Uspora casu'!$K$19:$O$19,MATCH(AG$52,'07 Uspora casu'!$K$19:$O$19,1)+1)-INDEX('07 Uspora casu'!$K$19:$O$19,MATCH(AG$52,'07 Uspora casu'!$K$19:$O$19,1))))*AF63)))))</f>
        <v>0</v>
      </c>
      <c r="AH63" s="48">
        <f>IF($E63="",0,IF('07 Uspora casu'!$D$2="Jazdný čas",IFERROR(INDEX('07 Uspora casu'!$K30:$O30,MATCH(AH$52,'07 Uspora casu'!$K$19:$O$19,0))/60,IF(AH$52&lt;MIN('07 Uspora casu'!$K$19:$O$19),('07 Uspora casu'!$K30/'07 Uspora casu'!$L30)^(1/('07 Uspora casu'!$L$19-'07 Uspora casu'!$K$19))*AI63,IF(AH$52&gt;MAX('07 Uspora casu'!$K$19:$O$19),(INDEX('07 Uspora casu'!$K30:$O30,MATCH(AH$52,'07 Uspora casu'!$K$19:$O$19,1))/INDEX('07 Uspora casu'!$K30:$O30,MATCH(AH$52,'07 Uspora casu'!$K$19:$O$19,1)-1))^(1/(INDEX('07 Uspora casu'!$K$19:$O$19,MATCH(AH$52,'07 Uspora casu'!$K$19:$O$19,1))-INDEX('07 Uspora casu'!$K$19:$O$19,MATCH(AH$52,'07 Uspora casu'!$K$19:$O$19,1)-1)))*AG63,(INDEX('07 Uspora casu'!$K30:$O30,MATCH(AH$52,'07 Uspora casu'!$K$19:$O$19,1)+1)/INDEX('07 Uspora casu'!$K30:$O30,MATCH(AH$52,'07 Uspora casu'!$K$19:$O$19,1)))^(1/(INDEX('07 Uspora casu'!$K$19:$O$19,MATCH(AH$52,'07 Uspora casu'!$K$19:$O$19,1)+1)-INDEX('07 Uspora casu'!$K$19:$O$19,MATCH(AH$52,'07 Uspora casu'!$K$19:$O$19,1))))*AG63))),IFERROR($E63/INDEX('07 Uspora casu'!$K30:$O30,MATCH(AH$52,'07 Uspora casu'!$K$19:$O$19,0)),IF(AH$52&lt;MIN('07 Uspora casu'!$K$19:$O$19),('07 Uspora casu'!$L30/'07 Uspora casu'!$K30)^(1/('07 Uspora casu'!$L$19-'07 Uspora casu'!$K$19))*AI63,IF(AH$52&gt;MAX('07 Uspora casu'!$K$19:$O$19),(INDEX('07 Uspora casu'!$K30:$O30,MATCH(AH$52,'07 Uspora casu'!$K$19:$O$19,1)-1)/INDEX('07 Uspora casu'!$K30:$O30,MATCH(AH$52,'07 Uspora casu'!$K$19:$O$19,1)))^(1/(INDEX('07 Uspora casu'!$K$19:$O$19,MATCH(AH$52,'07 Uspora casu'!$K$19:$O$19,1))-INDEX('07 Uspora casu'!$K$19:$O$19,MATCH(AH$52,'07 Uspora casu'!$K$19:$O$19,1)-1)))*AG63,(INDEX('07 Uspora casu'!$K30:$O30,MATCH(AH$52,'07 Uspora casu'!$K$19:$O$19,1))/INDEX('07 Uspora casu'!$K30:$O30,MATCH(AH$52,'07 Uspora casu'!$K$19:$O$19,1)+1))^(1/(INDEX('07 Uspora casu'!$K$19:$O$19,MATCH(AH$52,'07 Uspora casu'!$K$19:$O$19,1)+1)-INDEX('07 Uspora casu'!$K$19:$O$19,MATCH(AH$52,'07 Uspora casu'!$K$19:$O$19,1))))*AG63)))))</f>
        <v>0</v>
      </c>
      <c r="AI63" s="48">
        <f>IF($E63="",0,IF('07 Uspora casu'!$D$2="Jazdný čas",IFERROR(INDEX('07 Uspora casu'!$K30:$O30,MATCH(AI$52,'07 Uspora casu'!$K$19:$O$19,0))/60,IF(AI$52&lt;MIN('07 Uspora casu'!$K$19:$O$19),('07 Uspora casu'!$K30/'07 Uspora casu'!$L30)^(1/('07 Uspora casu'!$L$19-'07 Uspora casu'!$K$19))*AJ63,IF(AI$52&gt;MAX('07 Uspora casu'!$K$19:$O$19),(INDEX('07 Uspora casu'!$K30:$O30,MATCH(AI$52,'07 Uspora casu'!$K$19:$O$19,1))/INDEX('07 Uspora casu'!$K30:$O30,MATCH(AI$52,'07 Uspora casu'!$K$19:$O$19,1)-1))^(1/(INDEX('07 Uspora casu'!$K$19:$O$19,MATCH(AI$52,'07 Uspora casu'!$K$19:$O$19,1))-INDEX('07 Uspora casu'!$K$19:$O$19,MATCH(AI$52,'07 Uspora casu'!$K$19:$O$19,1)-1)))*AH63,(INDEX('07 Uspora casu'!$K30:$O30,MATCH(AI$52,'07 Uspora casu'!$K$19:$O$19,1)+1)/INDEX('07 Uspora casu'!$K30:$O30,MATCH(AI$52,'07 Uspora casu'!$K$19:$O$19,1)))^(1/(INDEX('07 Uspora casu'!$K$19:$O$19,MATCH(AI$52,'07 Uspora casu'!$K$19:$O$19,1)+1)-INDEX('07 Uspora casu'!$K$19:$O$19,MATCH(AI$52,'07 Uspora casu'!$K$19:$O$19,1))))*AH63))),IFERROR($E63/INDEX('07 Uspora casu'!$K30:$O30,MATCH(AI$52,'07 Uspora casu'!$K$19:$O$19,0)),IF(AI$52&lt;MIN('07 Uspora casu'!$K$19:$O$19),('07 Uspora casu'!$L30/'07 Uspora casu'!$K30)^(1/('07 Uspora casu'!$L$19-'07 Uspora casu'!$K$19))*AJ63,IF(AI$52&gt;MAX('07 Uspora casu'!$K$19:$O$19),(INDEX('07 Uspora casu'!$K30:$O30,MATCH(AI$52,'07 Uspora casu'!$K$19:$O$19,1)-1)/INDEX('07 Uspora casu'!$K30:$O30,MATCH(AI$52,'07 Uspora casu'!$K$19:$O$19,1)))^(1/(INDEX('07 Uspora casu'!$K$19:$O$19,MATCH(AI$52,'07 Uspora casu'!$K$19:$O$19,1))-INDEX('07 Uspora casu'!$K$19:$O$19,MATCH(AI$52,'07 Uspora casu'!$K$19:$O$19,1)-1)))*AH63,(INDEX('07 Uspora casu'!$K30:$O30,MATCH(AI$52,'07 Uspora casu'!$K$19:$O$19,1))/INDEX('07 Uspora casu'!$K30:$O30,MATCH(AI$52,'07 Uspora casu'!$K$19:$O$19,1)+1))^(1/(INDEX('07 Uspora casu'!$K$19:$O$19,MATCH(AI$52,'07 Uspora casu'!$K$19:$O$19,1)+1)-INDEX('07 Uspora casu'!$K$19:$O$19,MATCH(AI$52,'07 Uspora casu'!$K$19:$O$19,1))))*AH63)))))</f>
        <v>0</v>
      </c>
      <c r="AJ63" s="48">
        <f>IF($E63="",0,IF('07 Uspora casu'!$D$2="Jazdný čas",IFERROR(INDEX('07 Uspora casu'!$K30:$O30,MATCH(AJ$52,'07 Uspora casu'!$K$19:$O$19,0))/60,IF(AJ$52&lt;MIN('07 Uspora casu'!$K$19:$O$19),('07 Uspora casu'!$K30/'07 Uspora casu'!$L30)^(1/('07 Uspora casu'!$L$19-'07 Uspora casu'!$K$19))*AK63,IF(AJ$52&gt;MAX('07 Uspora casu'!$K$19:$O$19),(INDEX('07 Uspora casu'!$K30:$O30,MATCH(AJ$52,'07 Uspora casu'!$K$19:$O$19,1))/INDEX('07 Uspora casu'!$K30:$O30,MATCH(AJ$52,'07 Uspora casu'!$K$19:$O$19,1)-1))^(1/(INDEX('07 Uspora casu'!$K$19:$O$19,MATCH(AJ$52,'07 Uspora casu'!$K$19:$O$19,1))-INDEX('07 Uspora casu'!$K$19:$O$19,MATCH(AJ$52,'07 Uspora casu'!$K$19:$O$19,1)-1)))*AI63,(INDEX('07 Uspora casu'!$K30:$O30,MATCH(AJ$52,'07 Uspora casu'!$K$19:$O$19,1)+1)/INDEX('07 Uspora casu'!$K30:$O30,MATCH(AJ$52,'07 Uspora casu'!$K$19:$O$19,1)))^(1/(INDEX('07 Uspora casu'!$K$19:$O$19,MATCH(AJ$52,'07 Uspora casu'!$K$19:$O$19,1)+1)-INDEX('07 Uspora casu'!$K$19:$O$19,MATCH(AJ$52,'07 Uspora casu'!$K$19:$O$19,1))))*AI63))),IFERROR($E63/INDEX('07 Uspora casu'!$K30:$O30,MATCH(AJ$52,'07 Uspora casu'!$K$19:$O$19,0)),IF(AJ$52&lt;MIN('07 Uspora casu'!$K$19:$O$19),('07 Uspora casu'!$L30/'07 Uspora casu'!$K30)^(1/('07 Uspora casu'!$L$19-'07 Uspora casu'!$K$19))*AK63,IF(AJ$52&gt;MAX('07 Uspora casu'!$K$19:$O$19),(INDEX('07 Uspora casu'!$K30:$O30,MATCH(AJ$52,'07 Uspora casu'!$K$19:$O$19,1)-1)/INDEX('07 Uspora casu'!$K30:$O30,MATCH(AJ$52,'07 Uspora casu'!$K$19:$O$19,1)))^(1/(INDEX('07 Uspora casu'!$K$19:$O$19,MATCH(AJ$52,'07 Uspora casu'!$K$19:$O$19,1))-INDEX('07 Uspora casu'!$K$19:$O$19,MATCH(AJ$52,'07 Uspora casu'!$K$19:$O$19,1)-1)))*AI63,(INDEX('07 Uspora casu'!$K30:$O30,MATCH(AJ$52,'07 Uspora casu'!$K$19:$O$19,1))/INDEX('07 Uspora casu'!$K30:$O30,MATCH(AJ$52,'07 Uspora casu'!$K$19:$O$19,1)+1))^(1/(INDEX('07 Uspora casu'!$K$19:$O$19,MATCH(AJ$52,'07 Uspora casu'!$K$19:$O$19,1)+1)-INDEX('07 Uspora casu'!$K$19:$O$19,MATCH(AJ$52,'07 Uspora casu'!$K$19:$O$19,1))))*AI63)))))</f>
        <v>0</v>
      </c>
      <c r="AK63" s="48">
        <f>IF($E63="",0,IF('07 Uspora casu'!$D$2="Jazdný čas",IFERROR(INDEX('07 Uspora casu'!$K30:$O30,MATCH(AK$52,'07 Uspora casu'!$K$19:$O$19,0))/60,IF(AK$52&lt;MIN('07 Uspora casu'!$K$19:$O$19),('07 Uspora casu'!$K30/'07 Uspora casu'!$L30)^(1/('07 Uspora casu'!$L$19-'07 Uspora casu'!$K$19))*AL63,IF(AK$52&gt;MAX('07 Uspora casu'!$K$19:$O$19),(INDEX('07 Uspora casu'!$K30:$O30,MATCH(AK$52,'07 Uspora casu'!$K$19:$O$19,1))/INDEX('07 Uspora casu'!$K30:$O30,MATCH(AK$52,'07 Uspora casu'!$K$19:$O$19,1)-1))^(1/(INDEX('07 Uspora casu'!$K$19:$O$19,MATCH(AK$52,'07 Uspora casu'!$K$19:$O$19,1))-INDEX('07 Uspora casu'!$K$19:$O$19,MATCH(AK$52,'07 Uspora casu'!$K$19:$O$19,1)-1)))*AJ63,(INDEX('07 Uspora casu'!$K30:$O30,MATCH(AK$52,'07 Uspora casu'!$K$19:$O$19,1)+1)/INDEX('07 Uspora casu'!$K30:$O30,MATCH(AK$52,'07 Uspora casu'!$K$19:$O$19,1)))^(1/(INDEX('07 Uspora casu'!$K$19:$O$19,MATCH(AK$52,'07 Uspora casu'!$K$19:$O$19,1)+1)-INDEX('07 Uspora casu'!$K$19:$O$19,MATCH(AK$52,'07 Uspora casu'!$K$19:$O$19,1))))*AJ63))),IFERROR($E63/INDEX('07 Uspora casu'!$K30:$O30,MATCH(AK$52,'07 Uspora casu'!$K$19:$O$19,0)),IF(AK$52&lt;MIN('07 Uspora casu'!$K$19:$O$19),('07 Uspora casu'!$L30/'07 Uspora casu'!$K30)^(1/('07 Uspora casu'!$L$19-'07 Uspora casu'!$K$19))*AL63,IF(AK$52&gt;MAX('07 Uspora casu'!$K$19:$O$19),(INDEX('07 Uspora casu'!$K30:$O30,MATCH(AK$52,'07 Uspora casu'!$K$19:$O$19,1)-1)/INDEX('07 Uspora casu'!$K30:$O30,MATCH(AK$52,'07 Uspora casu'!$K$19:$O$19,1)))^(1/(INDEX('07 Uspora casu'!$K$19:$O$19,MATCH(AK$52,'07 Uspora casu'!$K$19:$O$19,1))-INDEX('07 Uspora casu'!$K$19:$O$19,MATCH(AK$52,'07 Uspora casu'!$K$19:$O$19,1)-1)))*AJ63,(INDEX('07 Uspora casu'!$K30:$O30,MATCH(AK$52,'07 Uspora casu'!$K$19:$O$19,1))/INDEX('07 Uspora casu'!$K30:$O30,MATCH(AK$52,'07 Uspora casu'!$K$19:$O$19,1)+1))^(1/(INDEX('07 Uspora casu'!$K$19:$O$19,MATCH(AK$52,'07 Uspora casu'!$K$19:$O$19,1)+1)-INDEX('07 Uspora casu'!$K$19:$O$19,MATCH(AK$52,'07 Uspora casu'!$K$19:$O$19,1))))*AJ63)))))</f>
        <v>0</v>
      </c>
      <c r="AL63" s="48">
        <f>IF($E63="",0,IF('07 Uspora casu'!$D$2="Jazdný čas",IFERROR(INDEX('07 Uspora casu'!$K30:$O30,MATCH(AL$52,'07 Uspora casu'!$K$19:$O$19,0))/60,IF(AL$52&lt;MIN('07 Uspora casu'!$K$19:$O$19),('07 Uspora casu'!$K30/'07 Uspora casu'!$L30)^(1/('07 Uspora casu'!$L$19-'07 Uspora casu'!$K$19))*AM63,IF(AL$52&gt;MAX('07 Uspora casu'!$K$19:$O$19),(INDEX('07 Uspora casu'!$K30:$O30,MATCH(AL$52,'07 Uspora casu'!$K$19:$O$19,1))/INDEX('07 Uspora casu'!$K30:$O30,MATCH(AL$52,'07 Uspora casu'!$K$19:$O$19,1)-1))^(1/(INDEX('07 Uspora casu'!$K$19:$O$19,MATCH(AL$52,'07 Uspora casu'!$K$19:$O$19,1))-INDEX('07 Uspora casu'!$K$19:$O$19,MATCH(AL$52,'07 Uspora casu'!$K$19:$O$19,1)-1)))*AK63,(INDEX('07 Uspora casu'!$K30:$O30,MATCH(AL$52,'07 Uspora casu'!$K$19:$O$19,1)+1)/INDEX('07 Uspora casu'!$K30:$O30,MATCH(AL$52,'07 Uspora casu'!$K$19:$O$19,1)))^(1/(INDEX('07 Uspora casu'!$K$19:$O$19,MATCH(AL$52,'07 Uspora casu'!$K$19:$O$19,1)+1)-INDEX('07 Uspora casu'!$K$19:$O$19,MATCH(AL$52,'07 Uspora casu'!$K$19:$O$19,1))))*AK63))),IFERROR($E63/INDEX('07 Uspora casu'!$K30:$O30,MATCH(AL$52,'07 Uspora casu'!$K$19:$O$19,0)),IF(AL$52&lt;MIN('07 Uspora casu'!$K$19:$O$19),('07 Uspora casu'!$L30/'07 Uspora casu'!$K30)^(1/('07 Uspora casu'!$L$19-'07 Uspora casu'!$K$19))*AM63,IF(AL$52&gt;MAX('07 Uspora casu'!$K$19:$O$19),(INDEX('07 Uspora casu'!$K30:$O30,MATCH(AL$52,'07 Uspora casu'!$K$19:$O$19,1)-1)/INDEX('07 Uspora casu'!$K30:$O30,MATCH(AL$52,'07 Uspora casu'!$K$19:$O$19,1)))^(1/(INDEX('07 Uspora casu'!$K$19:$O$19,MATCH(AL$52,'07 Uspora casu'!$K$19:$O$19,1))-INDEX('07 Uspora casu'!$K$19:$O$19,MATCH(AL$52,'07 Uspora casu'!$K$19:$O$19,1)-1)))*AK63,(INDEX('07 Uspora casu'!$K30:$O30,MATCH(AL$52,'07 Uspora casu'!$K$19:$O$19,1))/INDEX('07 Uspora casu'!$K30:$O30,MATCH(AL$52,'07 Uspora casu'!$K$19:$O$19,1)+1))^(1/(INDEX('07 Uspora casu'!$K$19:$O$19,MATCH(AL$52,'07 Uspora casu'!$K$19:$O$19,1)+1)-INDEX('07 Uspora casu'!$K$19:$O$19,MATCH(AL$52,'07 Uspora casu'!$K$19:$O$19,1))))*AK63)))))</f>
        <v>0</v>
      </c>
      <c r="AM63" s="48">
        <f>IF($E63="",0,IF('07 Uspora casu'!$D$2="Jazdný čas",IFERROR(INDEX('07 Uspora casu'!$K30:$O30,MATCH(AM$52,'07 Uspora casu'!$K$19:$O$19,0))/60,IF(AM$52&lt;MIN('07 Uspora casu'!$K$19:$O$19),('07 Uspora casu'!$K30/'07 Uspora casu'!$L30)^(1/('07 Uspora casu'!$L$19-'07 Uspora casu'!$K$19))*AN63,IF(AM$52&gt;MAX('07 Uspora casu'!$K$19:$O$19),(INDEX('07 Uspora casu'!$K30:$O30,MATCH(AM$52,'07 Uspora casu'!$K$19:$O$19,1))/INDEX('07 Uspora casu'!$K30:$O30,MATCH(AM$52,'07 Uspora casu'!$K$19:$O$19,1)-1))^(1/(INDEX('07 Uspora casu'!$K$19:$O$19,MATCH(AM$52,'07 Uspora casu'!$K$19:$O$19,1))-INDEX('07 Uspora casu'!$K$19:$O$19,MATCH(AM$52,'07 Uspora casu'!$K$19:$O$19,1)-1)))*AL63,(INDEX('07 Uspora casu'!$K30:$O30,MATCH(AM$52,'07 Uspora casu'!$K$19:$O$19,1)+1)/INDEX('07 Uspora casu'!$K30:$O30,MATCH(AM$52,'07 Uspora casu'!$K$19:$O$19,1)))^(1/(INDEX('07 Uspora casu'!$K$19:$O$19,MATCH(AM$52,'07 Uspora casu'!$K$19:$O$19,1)+1)-INDEX('07 Uspora casu'!$K$19:$O$19,MATCH(AM$52,'07 Uspora casu'!$K$19:$O$19,1))))*AL63))),IFERROR($E63/INDEX('07 Uspora casu'!$K30:$O30,MATCH(AM$52,'07 Uspora casu'!$K$19:$O$19,0)),IF(AM$52&lt;MIN('07 Uspora casu'!$K$19:$O$19),('07 Uspora casu'!$L30/'07 Uspora casu'!$K30)^(1/('07 Uspora casu'!$L$19-'07 Uspora casu'!$K$19))*AN63,IF(AM$52&gt;MAX('07 Uspora casu'!$K$19:$O$19),(INDEX('07 Uspora casu'!$K30:$O30,MATCH(AM$52,'07 Uspora casu'!$K$19:$O$19,1)-1)/INDEX('07 Uspora casu'!$K30:$O30,MATCH(AM$52,'07 Uspora casu'!$K$19:$O$19,1)))^(1/(INDEX('07 Uspora casu'!$K$19:$O$19,MATCH(AM$52,'07 Uspora casu'!$K$19:$O$19,1))-INDEX('07 Uspora casu'!$K$19:$O$19,MATCH(AM$52,'07 Uspora casu'!$K$19:$O$19,1)-1)))*AL63,(INDEX('07 Uspora casu'!$K30:$O30,MATCH(AM$52,'07 Uspora casu'!$K$19:$O$19,1))/INDEX('07 Uspora casu'!$K30:$O30,MATCH(AM$52,'07 Uspora casu'!$K$19:$O$19,1)+1))^(1/(INDEX('07 Uspora casu'!$K$19:$O$19,MATCH(AM$52,'07 Uspora casu'!$K$19:$O$19,1)+1)-INDEX('07 Uspora casu'!$K$19:$O$19,MATCH(AM$52,'07 Uspora casu'!$K$19:$O$19,1))))*AL63)))))</f>
        <v>0</v>
      </c>
      <c r="AN63" s="48">
        <f>IF($E63="",0,IF('07 Uspora casu'!$D$2="Jazdný čas",IFERROR(INDEX('07 Uspora casu'!$K30:$O30,MATCH(AN$52,'07 Uspora casu'!$K$19:$O$19,0))/60,IF(AN$52&lt;MIN('07 Uspora casu'!$K$19:$O$19),('07 Uspora casu'!$K30/'07 Uspora casu'!$L30)^(1/('07 Uspora casu'!$L$19-'07 Uspora casu'!$K$19))*AO63,IF(AN$52&gt;MAX('07 Uspora casu'!$K$19:$O$19),(INDEX('07 Uspora casu'!$K30:$O30,MATCH(AN$52,'07 Uspora casu'!$K$19:$O$19,1))/INDEX('07 Uspora casu'!$K30:$O30,MATCH(AN$52,'07 Uspora casu'!$K$19:$O$19,1)-1))^(1/(INDEX('07 Uspora casu'!$K$19:$O$19,MATCH(AN$52,'07 Uspora casu'!$K$19:$O$19,1))-INDEX('07 Uspora casu'!$K$19:$O$19,MATCH(AN$52,'07 Uspora casu'!$K$19:$O$19,1)-1)))*AM63,(INDEX('07 Uspora casu'!$K30:$O30,MATCH(AN$52,'07 Uspora casu'!$K$19:$O$19,1)+1)/INDEX('07 Uspora casu'!$K30:$O30,MATCH(AN$52,'07 Uspora casu'!$K$19:$O$19,1)))^(1/(INDEX('07 Uspora casu'!$K$19:$O$19,MATCH(AN$52,'07 Uspora casu'!$K$19:$O$19,1)+1)-INDEX('07 Uspora casu'!$K$19:$O$19,MATCH(AN$52,'07 Uspora casu'!$K$19:$O$19,1))))*AM63))),IFERROR($E63/INDEX('07 Uspora casu'!$K30:$O30,MATCH(AN$52,'07 Uspora casu'!$K$19:$O$19,0)),IF(AN$52&lt;MIN('07 Uspora casu'!$K$19:$O$19),('07 Uspora casu'!$L30/'07 Uspora casu'!$K30)^(1/('07 Uspora casu'!$L$19-'07 Uspora casu'!$K$19))*AO63,IF(AN$52&gt;MAX('07 Uspora casu'!$K$19:$O$19),(INDEX('07 Uspora casu'!$K30:$O30,MATCH(AN$52,'07 Uspora casu'!$K$19:$O$19,1)-1)/INDEX('07 Uspora casu'!$K30:$O30,MATCH(AN$52,'07 Uspora casu'!$K$19:$O$19,1)))^(1/(INDEX('07 Uspora casu'!$K$19:$O$19,MATCH(AN$52,'07 Uspora casu'!$K$19:$O$19,1))-INDEX('07 Uspora casu'!$K$19:$O$19,MATCH(AN$52,'07 Uspora casu'!$K$19:$O$19,1)-1)))*AM63,(INDEX('07 Uspora casu'!$K30:$O30,MATCH(AN$52,'07 Uspora casu'!$K$19:$O$19,1))/INDEX('07 Uspora casu'!$K30:$O30,MATCH(AN$52,'07 Uspora casu'!$K$19:$O$19,1)+1))^(1/(INDEX('07 Uspora casu'!$K$19:$O$19,MATCH(AN$52,'07 Uspora casu'!$K$19:$O$19,1)+1)-INDEX('07 Uspora casu'!$K$19:$O$19,MATCH(AN$52,'07 Uspora casu'!$K$19:$O$19,1))))*AM63)))))</f>
        <v>0</v>
      </c>
      <c r="AO63" s="48">
        <f>IF($E63="",0,IF('07 Uspora casu'!$D$2="Jazdný čas",IFERROR(INDEX('07 Uspora casu'!$K30:$O30,MATCH(AO$52,'07 Uspora casu'!$K$19:$O$19,0))/60,IF(AO$52&lt;MIN('07 Uspora casu'!$K$19:$O$19),('07 Uspora casu'!$K30/'07 Uspora casu'!$L30)^(1/('07 Uspora casu'!$L$19-'07 Uspora casu'!$K$19))*AP63,IF(AO$52&gt;MAX('07 Uspora casu'!$K$19:$O$19),(INDEX('07 Uspora casu'!$K30:$O30,MATCH(AO$52,'07 Uspora casu'!$K$19:$O$19,1))/INDEX('07 Uspora casu'!$K30:$O30,MATCH(AO$52,'07 Uspora casu'!$K$19:$O$19,1)-1))^(1/(INDEX('07 Uspora casu'!$K$19:$O$19,MATCH(AO$52,'07 Uspora casu'!$K$19:$O$19,1))-INDEX('07 Uspora casu'!$K$19:$O$19,MATCH(AO$52,'07 Uspora casu'!$K$19:$O$19,1)-1)))*AN63,(INDEX('07 Uspora casu'!$K30:$O30,MATCH(AO$52,'07 Uspora casu'!$K$19:$O$19,1)+1)/INDEX('07 Uspora casu'!$K30:$O30,MATCH(AO$52,'07 Uspora casu'!$K$19:$O$19,1)))^(1/(INDEX('07 Uspora casu'!$K$19:$O$19,MATCH(AO$52,'07 Uspora casu'!$K$19:$O$19,1)+1)-INDEX('07 Uspora casu'!$K$19:$O$19,MATCH(AO$52,'07 Uspora casu'!$K$19:$O$19,1))))*AN63))),IFERROR($E63/INDEX('07 Uspora casu'!$K30:$O30,MATCH(AO$52,'07 Uspora casu'!$K$19:$O$19,0)),IF(AO$52&lt;MIN('07 Uspora casu'!$K$19:$O$19),('07 Uspora casu'!$L30/'07 Uspora casu'!$K30)^(1/('07 Uspora casu'!$L$19-'07 Uspora casu'!$K$19))*AP63,IF(AO$52&gt;MAX('07 Uspora casu'!$K$19:$O$19),(INDEX('07 Uspora casu'!$K30:$O30,MATCH(AO$52,'07 Uspora casu'!$K$19:$O$19,1)-1)/INDEX('07 Uspora casu'!$K30:$O30,MATCH(AO$52,'07 Uspora casu'!$K$19:$O$19,1)))^(1/(INDEX('07 Uspora casu'!$K$19:$O$19,MATCH(AO$52,'07 Uspora casu'!$K$19:$O$19,1))-INDEX('07 Uspora casu'!$K$19:$O$19,MATCH(AO$52,'07 Uspora casu'!$K$19:$O$19,1)-1)))*AN63,(INDEX('07 Uspora casu'!$K30:$O30,MATCH(AO$52,'07 Uspora casu'!$K$19:$O$19,1))/INDEX('07 Uspora casu'!$K30:$O30,MATCH(AO$52,'07 Uspora casu'!$K$19:$O$19,1)+1))^(1/(INDEX('07 Uspora casu'!$K$19:$O$19,MATCH(AO$52,'07 Uspora casu'!$K$19:$O$19,1)+1)-INDEX('07 Uspora casu'!$K$19:$O$19,MATCH(AO$52,'07 Uspora casu'!$K$19:$O$19,1))))*AN63)))))</f>
        <v>0</v>
      </c>
      <c r="AP63" s="48">
        <f>IF($E63="",0,IF('07 Uspora casu'!$D$2="Jazdný čas",IFERROR(INDEX('07 Uspora casu'!$K30:$O30,MATCH(AP$52,'07 Uspora casu'!$K$19:$O$19,0))/60,IF(AP$52&lt;MIN('07 Uspora casu'!$K$19:$O$19),('07 Uspora casu'!$K30/'07 Uspora casu'!$L30)^(1/('07 Uspora casu'!$L$19-'07 Uspora casu'!$K$19))*AQ63,IF(AP$52&gt;MAX('07 Uspora casu'!$K$19:$O$19),(INDEX('07 Uspora casu'!$K30:$O30,MATCH(AP$52,'07 Uspora casu'!$K$19:$O$19,1))/INDEX('07 Uspora casu'!$K30:$O30,MATCH(AP$52,'07 Uspora casu'!$K$19:$O$19,1)-1))^(1/(INDEX('07 Uspora casu'!$K$19:$O$19,MATCH(AP$52,'07 Uspora casu'!$K$19:$O$19,1))-INDEX('07 Uspora casu'!$K$19:$O$19,MATCH(AP$52,'07 Uspora casu'!$K$19:$O$19,1)-1)))*AO63,(INDEX('07 Uspora casu'!$K30:$O30,MATCH(AP$52,'07 Uspora casu'!$K$19:$O$19,1)+1)/INDEX('07 Uspora casu'!$K30:$O30,MATCH(AP$52,'07 Uspora casu'!$K$19:$O$19,1)))^(1/(INDEX('07 Uspora casu'!$K$19:$O$19,MATCH(AP$52,'07 Uspora casu'!$K$19:$O$19,1)+1)-INDEX('07 Uspora casu'!$K$19:$O$19,MATCH(AP$52,'07 Uspora casu'!$K$19:$O$19,1))))*AO63))),IFERROR($E63/INDEX('07 Uspora casu'!$K30:$O30,MATCH(AP$52,'07 Uspora casu'!$K$19:$O$19,0)),IF(AP$52&lt;MIN('07 Uspora casu'!$K$19:$O$19),('07 Uspora casu'!$L30/'07 Uspora casu'!$K30)^(1/('07 Uspora casu'!$L$19-'07 Uspora casu'!$K$19))*AQ63,IF(AP$52&gt;MAX('07 Uspora casu'!$K$19:$O$19),(INDEX('07 Uspora casu'!$K30:$O30,MATCH(AP$52,'07 Uspora casu'!$K$19:$O$19,1)-1)/INDEX('07 Uspora casu'!$K30:$O30,MATCH(AP$52,'07 Uspora casu'!$K$19:$O$19,1)))^(1/(INDEX('07 Uspora casu'!$K$19:$O$19,MATCH(AP$52,'07 Uspora casu'!$K$19:$O$19,1))-INDEX('07 Uspora casu'!$K$19:$O$19,MATCH(AP$52,'07 Uspora casu'!$K$19:$O$19,1)-1)))*AO63,(INDEX('07 Uspora casu'!$K30:$O30,MATCH(AP$52,'07 Uspora casu'!$K$19:$O$19,1))/INDEX('07 Uspora casu'!$K30:$O30,MATCH(AP$52,'07 Uspora casu'!$K$19:$O$19,1)+1))^(1/(INDEX('07 Uspora casu'!$K$19:$O$19,MATCH(AP$52,'07 Uspora casu'!$K$19:$O$19,1)+1)-INDEX('07 Uspora casu'!$K$19:$O$19,MATCH(AP$52,'07 Uspora casu'!$K$19:$O$19,1))))*AO63)))))</f>
        <v>0</v>
      </c>
      <c r="AQ63" s="48">
        <f>IF($E63="",0,IF('07 Uspora casu'!$D$2="Jazdný čas",IFERROR(INDEX('07 Uspora casu'!$K30:$O30,MATCH(AQ$52,'07 Uspora casu'!$K$19:$O$19,0))/60,IF(AQ$52&lt;MIN('07 Uspora casu'!$K$19:$O$19),('07 Uspora casu'!$K30/'07 Uspora casu'!$L30)^(1/('07 Uspora casu'!$L$19-'07 Uspora casu'!$K$19))*AR63,IF(AQ$52&gt;MAX('07 Uspora casu'!$K$19:$O$19),(INDEX('07 Uspora casu'!$K30:$O30,MATCH(AQ$52,'07 Uspora casu'!$K$19:$O$19,1))/INDEX('07 Uspora casu'!$K30:$O30,MATCH(AQ$52,'07 Uspora casu'!$K$19:$O$19,1)-1))^(1/(INDEX('07 Uspora casu'!$K$19:$O$19,MATCH(AQ$52,'07 Uspora casu'!$K$19:$O$19,1))-INDEX('07 Uspora casu'!$K$19:$O$19,MATCH(AQ$52,'07 Uspora casu'!$K$19:$O$19,1)-1)))*AP63,(INDEX('07 Uspora casu'!$K30:$O30,MATCH(AQ$52,'07 Uspora casu'!$K$19:$O$19,1)+1)/INDEX('07 Uspora casu'!$K30:$O30,MATCH(AQ$52,'07 Uspora casu'!$K$19:$O$19,1)))^(1/(INDEX('07 Uspora casu'!$K$19:$O$19,MATCH(AQ$52,'07 Uspora casu'!$K$19:$O$19,1)+1)-INDEX('07 Uspora casu'!$K$19:$O$19,MATCH(AQ$52,'07 Uspora casu'!$K$19:$O$19,1))))*AP63))),IFERROR($E63/INDEX('07 Uspora casu'!$K30:$O30,MATCH(AQ$52,'07 Uspora casu'!$K$19:$O$19,0)),IF(AQ$52&lt;MIN('07 Uspora casu'!$K$19:$O$19),('07 Uspora casu'!$L30/'07 Uspora casu'!$K30)^(1/('07 Uspora casu'!$L$19-'07 Uspora casu'!$K$19))*AR63,IF(AQ$52&gt;MAX('07 Uspora casu'!$K$19:$O$19),(INDEX('07 Uspora casu'!$K30:$O30,MATCH(AQ$52,'07 Uspora casu'!$K$19:$O$19,1)-1)/INDEX('07 Uspora casu'!$K30:$O30,MATCH(AQ$52,'07 Uspora casu'!$K$19:$O$19,1)))^(1/(INDEX('07 Uspora casu'!$K$19:$O$19,MATCH(AQ$52,'07 Uspora casu'!$K$19:$O$19,1))-INDEX('07 Uspora casu'!$K$19:$O$19,MATCH(AQ$52,'07 Uspora casu'!$K$19:$O$19,1)-1)))*AP63,(INDEX('07 Uspora casu'!$K30:$O30,MATCH(AQ$52,'07 Uspora casu'!$K$19:$O$19,1))/INDEX('07 Uspora casu'!$K30:$O30,MATCH(AQ$52,'07 Uspora casu'!$K$19:$O$19,1)+1))^(1/(INDEX('07 Uspora casu'!$K$19:$O$19,MATCH(AQ$52,'07 Uspora casu'!$K$19:$O$19,1)+1)-INDEX('07 Uspora casu'!$K$19:$O$19,MATCH(AQ$52,'07 Uspora casu'!$K$19:$O$19,1))))*AP63)))))</f>
        <v>0</v>
      </c>
      <c r="AR63" s="48">
        <f>IF($E63="",0,IF('07 Uspora casu'!$D$2="Jazdný čas",IFERROR(INDEX('07 Uspora casu'!$K30:$O30,MATCH(AR$52,'07 Uspora casu'!$K$19:$O$19,0))/60,IF(AR$52&lt;MIN('07 Uspora casu'!$K$19:$O$19),('07 Uspora casu'!$K30/'07 Uspora casu'!$L30)^(1/('07 Uspora casu'!$L$19-'07 Uspora casu'!$K$19))*AS63,IF(AR$52&gt;MAX('07 Uspora casu'!$K$19:$O$19),(INDEX('07 Uspora casu'!$K30:$O30,MATCH(AR$52,'07 Uspora casu'!$K$19:$O$19,1))/INDEX('07 Uspora casu'!$K30:$O30,MATCH(AR$52,'07 Uspora casu'!$K$19:$O$19,1)-1))^(1/(INDEX('07 Uspora casu'!$K$19:$O$19,MATCH(AR$52,'07 Uspora casu'!$K$19:$O$19,1))-INDEX('07 Uspora casu'!$K$19:$O$19,MATCH(AR$52,'07 Uspora casu'!$K$19:$O$19,1)-1)))*AQ63,(INDEX('07 Uspora casu'!$K30:$O30,MATCH(AR$52,'07 Uspora casu'!$K$19:$O$19,1)+1)/INDEX('07 Uspora casu'!$K30:$O30,MATCH(AR$52,'07 Uspora casu'!$K$19:$O$19,1)))^(1/(INDEX('07 Uspora casu'!$K$19:$O$19,MATCH(AR$52,'07 Uspora casu'!$K$19:$O$19,1)+1)-INDEX('07 Uspora casu'!$K$19:$O$19,MATCH(AR$52,'07 Uspora casu'!$K$19:$O$19,1))))*AQ63))),IFERROR($E63/INDEX('07 Uspora casu'!$K30:$O30,MATCH(AR$52,'07 Uspora casu'!$K$19:$O$19,0)),IF(AR$52&lt;MIN('07 Uspora casu'!$K$19:$O$19),('07 Uspora casu'!$L30/'07 Uspora casu'!$K30)^(1/('07 Uspora casu'!$L$19-'07 Uspora casu'!$K$19))*AS63,IF(AR$52&gt;MAX('07 Uspora casu'!$K$19:$O$19),(INDEX('07 Uspora casu'!$K30:$O30,MATCH(AR$52,'07 Uspora casu'!$K$19:$O$19,1)-1)/INDEX('07 Uspora casu'!$K30:$O30,MATCH(AR$52,'07 Uspora casu'!$K$19:$O$19,1)))^(1/(INDEX('07 Uspora casu'!$K$19:$O$19,MATCH(AR$52,'07 Uspora casu'!$K$19:$O$19,1))-INDEX('07 Uspora casu'!$K$19:$O$19,MATCH(AR$52,'07 Uspora casu'!$K$19:$O$19,1)-1)))*AQ63,(INDEX('07 Uspora casu'!$K30:$O30,MATCH(AR$52,'07 Uspora casu'!$K$19:$O$19,1))/INDEX('07 Uspora casu'!$K30:$O30,MATCH(AR$52,'07 Uspora casu'!$K$19:$O$19,1)+1))^(1/(INDEX('07 Uspora casu'!$K$19:$O$19,MATCH(AR$52,'07 Uspora casu'!$K$19:$O$19,1)+1)-INDEX('07 Uspora casu'!$K$19:$O$19,MATCH(AR$52,'07 Uspora casu'!$K$19:$O$19,1))))*AQ63)))))</f>
        <v>0</v>
      </c>
      <c r="AS63" s="48">
        <f>IF($E63="",0,IF('07 Uspora casu'!$D$2="Jazdný čas",IFERROR(INDEX('07 Uspora casu'!$K30:$O30,MATCH(AS$52,'07 Uspora casu'!$K$19:$O$19,0))/60,IF(AS$52&lt;MIN('07 Uspora casu'!$K$19:$O$19),('07 Uspora casu'!$K30/'07 Uspora casu'!$L30)^(1/('07 Uspora casu'!$L$19-'07 Uspora casu'!$K$19))*AT63,IF(AS$52&gt;MAX('07 Uspora casu'!$K$19:$O$19),(INDEX('07 Uspora casu'!$K30:$O30,MATCH(AS$52,'07 Uspora casu'!$K$19:$O$19,1))/INDEX('07 Uspora casu'!$K30:$O30,MATCH(AS$52,'07 Uspora casu'!$K$19:$O$19,1)-1))^(1/(INDEX('07 Uspora casu'!$K$19:$O$19,MATCH(AS$52,'07 Uspora casu'!$K$19:$O$19,1))-INDEX('07 Uspora casu'!$K$19:$O$19,MATCH(AS$52,'07 Uspora casu'!$K$19:$O$19,1)-1)))*AR63,(INDEX('07 Uspora casu'!$K30:$O30,MATCH(AS$52,'07 Uspora casu'!$K$19:$O$19,1)+1)/INDEX('07 Uspora casu'!$K30:$O30,MATCH(AS$52,'07 Uspora casu'!$K$19:$O$19,1)))^(1/(INDEX('07 Uspora casu'!$K$19:$O$19,MATCH(AS$52,'07 Uspora casu'!$K$19:$O$19,1)+1)-INDEX('07 Uspora casu'!$K$19:$O$19,MATCH(AS$52,'07 Uspora casu'!$K$19:$O$19,1))))*AR63))),IFERROR($E63/INDEX('07 Uspora casu'!$K30:$O30,MATCH(AS$52,'07 Uspora casu'!$K$19:$O$19,0)),IF(AS$52&lt;MIN('07 Uspora casu'!$K$19:$O$19),('07 Uspora casu'!$L30/'07 Uspora casu'!$K30)^(1/('07 Uspora casu'!$L$19-'07 Uspora casu'!$K$19))*AT63,IF(AS$52&gt;MAX('07 Uspora casu'!$K$19:$O$19),(INDEX('07 Uspora casu'!$K30:$O30,MATCH(AS$52,'07 Uspora casu'!$K$19:$O$19,1)-1)/INDEX('07 Uspora casu'!$K30:$O30,MATCH(AS$52,'07 Uspora casu'!$K$19:$O$19,1)))^(1/(INDEX('07 Uspora casu'!$K$19:$O$19,MATCH(AS$52,'07 Uspora casu'!$K$19:$O$19,1))-INDEX('07 Uspora casu'!$K$19:$O$19,MATCH(AS$52,'07 Uspora casu'!$K$19:$O$19,1)-1)))*AR63,(INDEX('07 Uspora casu'!$K30:$O30,MATCH(AS$52,'07 Uspora casu'!$K$19:$O$19,1))/INDEX('07 Uspora casu'!$K30:$O30,MATCH(AS$52,'07 Uspora casu'!$K$19:$O$19,1)+1))^(1/(INDEX('07 Uspora casu'!$K$19:$O$19,MATCH(AS$52,'07 Uspora casu'!$K$19:$O$19,1)+1)-INDEX('07 Uspora casu'!$K$19:$O$19,MATCH(AS$52,'07 Uspora casu'!$K$19:$O$19,1))))*AR63)))))</f>
        <v>0</v>
      </c>
      <c r="AT63" s="48">
        <f>IF($E63="",0,IF('07 Uspora casu'!$D$2="Jazdný čas",IFERROR(INDEX('07 Uspora casu'!$K30:$O30,MATCH(AT$52,'07 Uspora casu'!$K$19:$O$19,0))/60,IF(AT$52&lt;MIN('07 Uspora casu'!$K$19:$O$19),('07 Uspora casu'!$K30/'07 Uspora casu'!$L30)^(1/('07 Uspora casu'!$L$19-'07 Uspora casu'!$K$19))*AU63,IF(AT$52&gt;MAX('07 Uspora casu'!$K$19:$O$19),(INDEX('07 Uspora casu'!$K30:$O30,MATCH(AT$52,'07 Uspora casu'!$K$19:$O$19,1))/INDEX('07 Uspora casu'!$K30:$O30,MATCH(AT$52,'07 Uspora casu'!$K$19:$O$19,1)-1))^(1/(INDEX('07 Uspora casu'!$K$19:$O$19,MATCH(AT$52,'07 Uspora casu'!$K$19:$O$19,1))-INDEX('07 Uspora casu'!$K$19:$O$19,MATCH(AT$52,'07 Uspora casu'!$K$19:$O$19,1)-1)))*AS63,(INDEX('07 Uspora casu'!$K30:$O30,MATCH(AT$52,'07 Uspora casu'!$K$19:$O$19,1)+1)/INDEX('07 Uspora casu'!$K30:$O30,MATCH(AT$52,'07 Uspora casu'!$K$19:$O$19,1)))^(1/(INDEX('07 Uspora casu'!$K$19:$O$19,MATCH(AT$52,'07 Uspora casu'!$K$19:$O$19,1)+1)-INDEX('07 Uspora casu'!$K$19:$O$19,MATCH(AT$52,'07 Uspora casu'!$K$19:$O$19,1))))*AS63))),IFERROR($E63/INDEX('07 Uspora casu'!$K30:$O30,MATCH(AT$52,'07 Uspora casu'!$K$19:$O$19,0)),IF(AT$52&lt;MIN('07 Uspora casu'!$K$19:$O$19),('07 Uspora casu'!$L30/'07 Uspora casu'!$K30)^(1/('07 Uspora casu'!$L$19-'07 Uspora casu'!$K$19))*AU63,IF(AT$52&gt;MAX('07 Uspora casu'!$K$19:$O$19),(INDEX('07 Uspora casu'!$K30:$O30,MATCH(AT$52,'07 Uspora casu'!$K$19:$O$19,1)-1)/INDEX('07 Uspora casu'!$K30:$O30,MATCH(AT$52,'07 Uspora casu'!$K$19:$O$19,1)))^(1/(INDEX('07 Uspora casu'!$K$19:$O$19,MATCH(AT$52,'07 Uspora casu'!$K$19:$O$19,1))-INDEX('07 Uspora casu'!$K$19:$O$19,MATCH(AT$52,'07 Uspora casu'!$K$19:$O$19,1)-1)))*AS63,(INDEX('07 Uspora casu'!$K30:$O30,MATCH(AT$52,'07 Uspora casu'!$K$19:$O$19,1))/INDEX('07 Uspora casu'!$K30:$O30,MATCH(AT$52,'07 Uspora casu'!$K$19:$O$19,1)+1))^(1/(INDEX('07 Uspora casu'!$K$19:$O$19,MATCH(AT$52,'07 Uspora casu'!$K$19:$O$19,1)+1)-INDEX('07 Uspora casu'!$K$19:$O$19,MATCH(AT$52,'07 Uspora casu'!$K$19:$O$19,1))))*AS63)))))</f>
        <v>0</v>
      </c>
      <c r="AU63" s="48">
        <f>IF($E63="",0,IF('07 Uspora casu'!$D$2="Jazdný čas",IFERROR(INDEX('07 Uspora casu'!$K30:$O30,MATCH(AU$52,'07 Uspora casu'!$K$19:$O$19,0))/60,IF(AU$52&lt;MIN('07 Uspora casu'!$K$19:$O$19),('07 Uspora casu'!$K30/'07 Uspora casu'!$L30)^(1/('07 Uspora casu'!$L$19-'07 Uspora casu'!$K$19))*AV63,IF(AU$52&gt;MAX('07 Uspora casu'!$K$19:$O$19),(INDEX('07 Uspora casu'!$K30:$O30,MATCH(AU$52,'07 Uspora casu'!$K$19:$O$19,1))/INDEX('07 Uspora casu'!$K30:$O30,MATCH(AU$52,'07 Uspora casu'!$K$19:$O$19,1)-1))^(1/(INDEX('07 Uspora casu'!$K$19:$O$19,MATCH(AU$52,'07 Uspora casu'!$K$19:$O$19,1))-INDEX('07 Uspora casu'!$K$19:$O$19,MATCH(AU$52,'07 Uspora casu'!$K$19:$O$19,1)-1)))*AT63,(INDEX('07 Uspora casu'!$K30:$O30,MATCH(AU$52,'07 Uspora casu'!$K$19:$O$19,1)+1)/INDEX('07 Uspora casu'!$K30:$O30,MATCH(AU$52,'07 Uspora casu'!$K$19:$O$19,1)))^(1/(INDEX('07 Uspora casu'!$K$19:$O$19,MATCH(AU$52,'07 Uspora casu'!$K$19:$O$19,1)+1)-INDEX('07 Uspora casu'!$K$19:$O$19,MATCH(AU$52,'07 Uspora casu'!$K$19:$O$19,1))))*AT63))),IFERROR($E63/INDEX('07 Uspora casu'!$K30:$O30,MATCH(AU$52,'07 Uspora casu'!$K$19:$O$19,0)),IF(AU$52&lt;MIN('07 Uspora casu'!$K$19:$O$19),('07 Uspora casu'!$L30/'07 Uspora casu'!$K30)^(1/('07 Uspora casu'!$L$19-'07 Uspora casu'!$K$19))*AV63,IF(AU$52&gt;MAX('07 Uspora casu'!$K$19:$O$19),(INDEX('07 Uspora casu'!$K30:$O30,MATCH(AU$52,'07 Uspora casu'!$K$19:$O$19,1)-1)/INDEX('07 Uspora casu'!$K30:$O30,MATCH(AU$52,'07 Uspora casu'!$K$19:$O$19,1)))^(1/(INDEX('07 Uspora casu'!$K$19:$O$19,MATCH(AU$52,'07 Uspora casu'!$K$19:$O$19,1))-INDEX('07 Uspora casu'!$K$19:$O$19,MATCH(AU$52,'07 Uspora casu'!$K$19:$O$19,1)-1)))*AT63,(INDEX('07 Uspora casu'!$K30:$O30,MATCH(AU$52,'07 Uspora casu'!$K$19:$O$19,1))/INDEX('07 Uspora casu'!$K30:$O30,MATCH(AU$52,'07 Uspora casu'!$K$19:$O$19,1)+1))^(1/(INDEX('07 Uspora casu'!$K$19:$O$19,MATCH(AU$52,'07 Uspora casu'!$K$19:$O$19,1)+1)-INDEX('07 Uspora casu'!$K$19:$O$19,MATCH(AU$52,'07 Uspora casu'!$K$19:$O$19,1))))*AT63)))))</f>
        <v>0</v>
      </c>
      <c r="AV63" s="48">
        <f>IF($E63="",0,IF('07 Uspora casu'!$D$2="Jazdný čas",IFERROR(INDEX('07 Uspora casu'!$K30:$O30,MATCH(AV$52,'07 Uspora casu'!$K$19:$O$19,0))/60,IF(AV$52&lt;MIN('07 Uspora casu'!$K$19:$O$19),('07 Uspora casu'!$K30/'07 Uspora casu'!$L30)^(1/('07 Uspora casu'!$L$19-'07 Uspora casu'!$K$19))*AW63,IF(AV$52&gt;MAX('07 Uspora casu'!$K$19:$O$19),(INDEX('07 Uspora casu'!$K30:$O30,MATCH(AV$52,'07 Uspora casu'!$K$19:$O$19,1))/INDEX('07 Uspora casu'!$K30:$O30,MATCH(AV$52,'07 Uspora casu'!$K$19:$O$19,1)-1))^(1/(INDEX('07 Uspora casu'!$K$19:$O$19,MATCH(AV$52,'07 Uspora casu'!$K$19:$O$19,1))-INDEX('07 Uspora casu'!$K$19:$O$19,MATCH(AV$52,'07 Uspora casu'!$K$19:$O$19,1)-1)))*AU63,(INDEX('07 Uspora casu'!$K30:$O30,MATCH(AV$52,'07 Uspora casu'!$K$19:$O$19,1)+1)/INDEX('07 Uspora casu'!$K30:$O30,MATCH(AV$52,'07 Uspora casu'!$K$19:$O$19,1)))^(1/(INDEX('07 Uspora casu'!$K$19:$O$19,MATCH(AV$52,'07 Uspora casu'!$K$19:$O$19,1)+1)-INDEX('07 Uspora casu'!$K$19:$O$19,MATCH(AV$52,'07 Uspora casu'!$K$19:$O$19,1))))*AU63))),IFERROR($E63/INDEX('07 Uspora casu'!$K30:$O30,MATCH(AV$52,'07 Uspora casu'!$K$19:$O$19,0)),IF(AV$52&lt;MIN('07 Uspora casu'!$K$19:$O$19),('07 Uspora casu'!$L30/'07 Uspora casu'!$K30)^(1/('07 Uspora casu'!$L$19-'07 Uspora casu'!$K$19))*AW63,IF(AV$52&gt;MAX('07 Uspora casu'!$K$19:$O$19),(INDEX('07 Uspora casu'!$K30:$O30,MATCH(AV$52,'07 Uspora casu'!$K$19:$O$19,1)-1)/INDEX('07 Uspora casu'!$K30:$O30,MATCH(AV$52,'07 Uspora casu'!$K$19:$O$19,1)))^(1/(INDEX('07 Uspora casu'!$K$19:$O$19,MATCH(AV$52,'07 Uspora casu'!$K$19:$O$19,1))-INDEX('07 Uspora casu'!$K$19:$O$19,MATCH(AV$52,'07 Uspora casu'!$K$19:$O$19,1)-1)))*AU63,(INDEX('07 Uspora casu'!$K30:$O30,MATCH(AV$52,'07 Uspora casu'!$K$19:$O$19,1))/INDEX('07 Uspora casu'!$K30:$O30,MATCH(AV$52,'07 Uspora casu'!$K$19:$O$19,1)+1))^(1/(INDEX('07 Uspora casu'!$K$19:$O$19,MATCH(AV$52,'07 Uspora casu'!$K$19:$O$19,1)+1)-INDEX('07 Uspora casu'!$K$19:$O$19,MATCH(AV$52,'07 Uspora casu'!$K$19:$O$19,1))))*AU63)))))</f>
        <v>0</v>
      </c>
      <c r="AW63" s="48">
        <f>IF($E63="",0,IF('07 Uspora casu'!$D$2="Jazdný čas",IFERROR(INDEX('07 Uspora casu'!$K30:$O30,MATCH(AW$52,'07 Uspora casu'!$K$19:$O$19,0))/60,IF(AW$52&lt;MIN('07 Uspora casu'!$K$19:$O$19),('07 Uspora casu'!$K30/'07 Uspora casu'!$L30)^(1/('07 Uspora casu'!$L$19-'07 Uspora casu'!$K$19))*AX63,IF(AW$52&gt;MAX('07 Uspora casu'!$K$19:$O$19),(INDEX('07 Uspora casu'!$K30:$O30,MATCH(AW$52,'07 Uspora casu'!$K$19:$O$19,1))/INDEX('07 Uspora casu'!$K30:$O30,MATCH(AW$52,'07 Uspora casu'!$K$19:$O$19,1)-1))^(1/(INDEX('07 Uspora casu'!$K$19:$O$19,MATCH(AW$52,'07 Uspora casu'!$K$19:$O$19,1))-INDEX('07 Uspora casu'!$K$19:$O$19,MATCH(AW$52,'07 Uspora casu'!$K$19:$O$19,1)-1)))*AV63,(INDEX('07 Uspora casu'!$K30:$O30,MATCH(AW$52,'07 Uspora casu'!$K$19:$O$19,1)+1)/INDEX('07 Uspora casu'!$K30:$O30,MATCH(AW$52,'07 Uspora casu'!$K$19:$O$19,1)))^(1/(INDEX('07 Uspora casu'!$K$19:$O$19,MATCH(AW$52,'07 Uspora casu'!$K$19:$O$19,1)+1)-INDEX('07 Uspora casu'!$K$19:$O$19,MATCH(AW$52,'07 Uspora casu'!$K$19:$O$19,1))))*AV63))),IFERROR($E63/INDEX('07 Uspora casu'!$K30:$O30,MATCH(AW$52,'07 Uspora casu'!$K$19:$O$19,0)),IF(AW$52&lt;MIN('07 Uspora casu'!$K$19:$O$19),('07 Uspora casu'!$L30/'07 Uspora casu'!$K30)^(1/('07 Uspora casu'!$L$19-'07 Uspora casu'!$K$19))*AX63,IF(AW$52&gt;MAX('07 Uspora casu'!$K$19:$O$19),(INDEX('07 Uspora casu'!$K30:$O30,MATCH(AW$52,'07 Uspora casu'!$K$19:$O$19,1)-1)/INDEX('07 Uspora casu'!$K30:$O30,MATCH(AW$52,'07 Uspora casu'!$K$19:$O$19,1)))^(1/(INDEX('07 Uspora casu'!$K$19:$O$19,MATCH(AW$52,'07 Uspora casu'!$K$19:$O$19,1))-INDEX('07 Uspora casu'!$K$19:$O$19,MATCH(AW$52,'07 Uspora casu'!$K$19:$O$19,1)-1)))*AV63,(INDEX('07 Uspora casu'!$K30:$O30,MATCH(AW$52,'07 Uspora casu'!$K$19:$O$19,1))/INDEX('07 Uspora casu'!$K30:$O30,MATCH(AW$52,'07 Uspora casu'!$K$19:$O$19,1)+1))^(1/(INDEX('07 Uspora casu'!$K$19:$O$19,MATCH(AW$52,'07 Uspora casu'!$K$19:$O$19,1)+1)-INDEX('07 Uspora casu'!$K$19:$O$19,MATCH(AW$52,'07 Uspora casu'!$K$19:$O$19,1))))*AV63)))))</f>
        <v>0</v>
      </c>
      <c r="AX63" s="48">
        <f>IF($E63="",0,IF('07 Uspora casu'!$D$2="Jazdný čas",IFERROR(INDEX('07 Uspora casu'!$K30:$O30,MATCH(AX$52,'07 Uspora casu'!$K$19:$O$19,0))/60,IF(AX$52&lt;MIN('07 Uspora casu'!$K$19:$O$19),('07 Uspora casu'!$K30/'07 Uspora casu'!$L30)^(1/('07 Uspora casu'!$L$19-'07 Uspora casu'!$K$19))*AY63,IF(AX$52&gt;MAX('07 Uspora casu'!$K$19:$O$19),(INDEX('07 Uspora casu'!$K30:$O30,MATCH(AX$52,'07 Uspora casu'!$K$19:$O$19,1))/INDEX('07 Uspora casu'!$K30:$O30,MATCH(AX$52,'07 Uspora casu'!$K$19:$O$19,1)-1))^(1/(INDEX('07 Uspora casu'!$K$19:$O$19,MATCH(AX$52,'07 Uspora casu'!$K$19:$O$19,1))-INDEX('07 Uspora casu'!$K$19:$O$19,MATCH(AX$52,'07 Uspora casu'!$K$19:$O$19,1)-1)))*AW63,(INDEX('07 Uspora casu'!$K30:$O30,MATCH(AX$52,'07 Uspora casu'!$K$19:$O$19,1)+1)/INDEX('07 Uspora casu'!$K30:$O30,MATCH(AX$52,'07 Uspora casu'!$K$19:$O$19,1)))^(1/(INDEX('07 Uspora casu'!$K$19:$O$19,MATCH(AX$52,'07 Uspora casu'!$K$19:$O$19,1)+1)-INDEX('07 Uspora casu'!$K$19:$O$19,MATCH(AX$52,'07 Uspora casu'!$K$19:$O$19,1))))*AW63))),IFERROR($E63/INDEX('07 Uspora casu'!$K30:$O30,MATCH(AX$52,'07 Uspora casu'!$K$19:$O$19,0)),IF(AX$52&lt;MIN('07 Uspora casu'!$K$19:$O$19),('07 Uspora casu'!$L30/'07 Uspora casu'!$K30)^(1/('07 Uspora casu'!$L$19-'07 Uspora casu'!$K$19))*AY63,IF(AX$52&gt;MAX('07 Uspora casu'!$K$19:$O$19),(INDEX('07 Uspora casu'!$K30:$O30,MATCH(AX$52,'07 Uspora casu'!$K$19:$O$19,1)-1)/INDEX('07 Uspora casu'!$K30:$O30,MATCH(AX$52,'07 Uspora casu'!$K$19:$O$19,1)))^(1/(INDEX('07 Uspora casu'!$K$19:$O$19,MATCH(AX$52,'07 Uspora casu'!$K$19:$O$19,1))-INDEX('07 Uspora casu'!$K$19:$O$19,MATCH(AX$52,'07 Uspora casu'!$K$19:$O$19,1)-1)))*AW63,(INDEX('07 Uspora casu'!$K30:$O30,MATCH(AX$52,'07 Uspora casu'!$K$19:$O$19,1))/INDEX('07 Uspora casu'!$K30:$O30,MATCH(AX$52,'07 Uspora casu'!$K$19:$O$19,1)+1))^(1/(INDEX('07 Uspora casu'!$K$19:$O$19,MATCH(AX$52,'07 Uspora casu'!$K$19:$O$19,1)+1)-INDEX('07 Uspora casu'!$K$19:$O$19,MATCH(AX$52,'07 Uspora casu'!$K$19:$O$19,1))))*AW63)))))</f>
        <v>0</v>
      </c>
      <c r="AY63" s="48">
        <f>IF($E63="",0,IF('07 Uspora casu'!$D$2="Jazdný čas",IFERROR(INDEX('07 Uspora casu'!$K30:$O30,MATCH(AY$52,'07 Uspora casu'!$K$19:$O$19,0))/60,IF(AY$52&lt;MIN('07 Uspora casu'!$K$19:$O$19),('07 Uspora casu'!$K30/'07 Uspora casu'!$L30)^(1/('07 Uspora casu'!$L$19-'07 Uspora casu'!$K$19))*AZ63,IF(AY$52&gt;MAX('07 Uspora casu'!$K$19:$O$19),(INDEX('07 Uspora casu'!$K30:$O30,MATCH(AY$52,'07 Uspora casu'!$K$19:$O$19,1))/INDEX('07 Uspora casu'!$K30:$O30,MATCH(AY$52,'07 Uspora casu'!$K$19:$O$19,1)-1))^(1/(INDEX('07 Uspora casu'!$K$19:$O$19,MATCH(AY$52,'07 Uspora casu'!$K$19:$O$19,1))-INDEX('07 Uspora casu'!$K$19:$O$19,MATCH(AY$52,'07 Uspora casu'!$K$19:$O$19,1)-1)))*AX63,(INDEX('07 Uspora casu'!$K30:$O30,MATCH(AY$52,'07 Uspora casu'!$K$19:$O$19,1)+1)/INDEX('07 Uspora casu'!$K30:$O30,MATCH(AY$52,'07 Uspora casu'!$K$19:$O$19,1)))^(1/(INDEX('07 Uspora casu'!$K$19:$O$19,MATCH(AY$52,'07 Uspora casu'!$K$19:$O$19,1)+1)-INDEX('07 Uspora casu'!$K$19:$O$19,MATCH(AY$52,'07 Uspora casu'!$K$19:$O$19,1))))*AX63))),IFERROR($E63/INDEX('07 Uspora casu'!$K30:$O30,MATCH(AY$52,'07 Uspora casu'!$K$19:$O$19,0)),IF(AY$52&lt;MIN('07 Uspora casu'!$K$19:$O$19),('07 Uspora casu'!$L30/'07 Uspora casu'!$K30)^(1/('07 Uspora casu'!$L$19-'07 Uspora casu'!$K$19))*AZ63,IF(AY$52&gt;MAX('07 Uspora casu'!$K$19:$O$19),(INDEX('07 Uspora casu'!$K30:$O30,MATCH(AY$52,'07 Uspora casu'!$K$19:$O$19,1)-1)/INDEX('07 Uspora casu'!$K30:$O30,MATCH(AY$52,'07 Uspora casu'!$K$19:$O$19,1)))^(1/(INDEX('07 Uspora casu'!$K$19:$O$19,MATCH(AY$52,'07 Uspora casu'!$K$19:$O$19,1))-INDEX('07 Uspora casu'!$K$19:$O$19,MATCH(AY$52,'07 Uspora casu'!$K$19:$O$19,1)-1)))*AX63,(INDEX('07 Uspora casu'!$K30:$O30,MATCH(AY$52,'07 Uspora casu'!$K$19:$O$19,1))/INDEX('07 Uspora casu'!$K30:$O30,MATCH(AY$52,'07 Uspora casu'!$K$19:$O$19,1)+1))^(1/(INDEX('07 Uspora casu'!$K$19:$O$19,MATCH(AY$52,'07 Uspora casu'!$K$19:$O$19,1)+1)-INDEX('07 Uspora casu'!$K$19:$O$19,MATCH(AY$52,'07 Uspora casu'!$K$19:$O$19,1))))*AX63)))))</f>
        <v>0</v>
      </c>
      <c r="AZ63" s="48">
        <f>IF($E63="",0,IF('07 Uspora casu'!$D$2="Jazdný čas",IFERROR(INDEX('07 Uspora casu'!$K30:$O30,MATCH(AZ$52,'07 Uspora casu'!$K$19:$O$19,0))/60,IF(AZ$52&lt;MIN('07 Uspora casu'!$K$19:$O$19),('07 Uspora casu'!$K30/'07 Uspora casu'!$L30)^(1/('07 Uspora casu'!$L$19-'07 Uspora casu'!$K$19))*BA63,IF(AZ$52&gt;MAX('07 Uspora casu'!$K$19:$O$19),(INDEX('07 Uspora casu'!$K30:$O30,MATCH(AZ$52,'07 Uspora casu'!$K$19:$O$19,1))/INDEX('07 Uspora casu'!$K30:$O30,MATCH(AZ$52,'07 Uspora casu'!$K$19:$O$19,1)-1))^(1/(INDEX('07 Uspora casu'!$K$19:$O$19,MATCH(AZ$52,'07 Uspora casu'!$K$19:$O$19,1))-INDEX('07 Uspora casu'!$K$19:$O$19,MATCH(AZ$52,'07 Uspora casu'!$K$19:$O$19,1)-1)))*AY63,(INDEX('07 Uspora casu'!$K30:$O30,MATCH(AZ$52,'07 Uspora casu'!$K$19:$O$19,1)+1)/INDEX('07 Uspora casu'!$K30:$O30,MATCH(AZ$52,'07 Uspora casu'!$K$19:$O$19,1)))^(1/(INDEX('07 Uspora casu'!$K$19:$O$19,MATCH(AZ$52,'07 Uspora casu'!$K$19:$O$19,1)+1)-INDEX('07 Uspora casu'!$K$19:$O$19,MATCH(AZ$52,'07 Uspora casu'!$K$19:$O$19,1))))*AY63))),IFERROR($E63/INDEX('07 Uspora casu'!$K30:$O30,MATCH(AZ$52,'07 Uspora casu'!$K$19:$O$19,0)),IF(AZ$52&lt;MIN('07 Uspora casu'!$K$19:$O$19),('07 Uspora casu'!$L30/'07 Uspora casu'!$K30)^(1/('07 Uspora casu'!$L$19-'07 Uspora casu'!$K$19))*BA63,IF(AZ$52&gt;MAX('07 Uspora casu'!$K$19:$O$19),(INDEX('07 Uspora casu'!$K30:$O30,MATCH(AZ$52,'07 Uspora casu'!$K$19:$O$19,1)-1)/INDEX('07 Uspora casu'!$K30:$O30,MATCH(AZ$52,'07 Uspora casu'!$K$19:$O$19,1)))^(1/(INDEX('07 Uspora casu'!$K$19:$O$19,MATCH(AZ$52,'07 Uspora casu'!$K$19:$O$19,1))-INDEX('07 Uspora casu'!$K$19:$O$19,MATCH(AZ$52,'07 Uspora casu'!$K$19:$O$19,1)-1)))*AY63,(INDEX('07 Uspora casu'!$K30:$O30,MATCH(AZ$52,'07 Uspora casu'!$K$19:$O$19,1))/INDEX('07 Uspora casu'!$K30:$O30,MATCH(AZ$52,'07 Uspora casu'!$K$19:$O$19,1)+1))^(1/(INDEX('07 Uspora casu'!$K$19:$O$19,MATCH(AZ$52,'07 Uspora casu'!$K$19:$O$19,1)+1)-INDEX('07 Uspora casu'!$K$19:$O$19,MATCH(AZ$52,'07 Uspora casu'!$K$19:$O$19,1))))*AY63)))))</f>
        <v>0</v>
      </c>
      <c r="BA63" s="48">
        <f>IF($E63="",0,IF('07 Uspora casu'!$D$2="Jazdný čas",IFERROR(INDEX('07 Uspora casu'!$K30:$O30,MATCH(BA$52,'07 Uspora casu'!$K$19:$O$19,0))/60,IF(BA$52&lt;MIN('07 Uspora casu'!$K$19:$O$19),('07 Uspora casu'!$K30/'07 Uspora casu'!$L30)^(1/('07 Uspora casu'!$L$19-'07 Uspora casu'!$K$19))*BB63,IF(BA$52&gt;MAX('07 Uspora casu'!$K$19:$O$19),(INDEX('07 Uspora casu'!$K30:$O30,MATCH(BA$52,'07 Uspora casu'!$K$19:$O$19,1))/INDEX('07 Uspora casu'!$K30:$O30,MATCH(BA$52,'07 Uspora casu'!$K$19:$O$19,1)-1))^(1/(INDEX('07 Uspora casu'!$K$19:$O$19,MATCH(BA$52,'07 Uspora casu'!$K$19:$O$19,1))-INDEX('07 Uspora casu'!$K$19:$O$19,MATCH(BA$52,'07 Uspora casu'!$K$19:$O$19,1)-1)))*AZ63,(INDEX('07 Uspora casu'!$K30:$O30,MATCH(BA$52,'07 Uspora casu'!$K$19:$O$19,1)+1)/INDEX('07 Uspora casu'!$K30:$O30,MATCH(BA$52,'07 Uspora casu'!$K$19:$O$19,1)))^(1/(INDEX('07 Uspora casu'!$K$19:$O$19,MATCH(BA$52,'07 Uspora casu'!$K$19:$O$19,1)+1)-INDEX('07 Uspora casu'!$K$19:$O$19,MATCH(BA$52,'07 Uspora casu'!$K$19:$O$19,1))))*AZ63))),IFERROR($E63/INDEX('07 Uspora casu'!$K30:$O30,MATCH(BA$52,'07 Uspora casu'!$K$19:$O$19,0)),IF(BA$52&lt;MIN('07 Uspora casu'!$K$19:$O$19),('07 Uspora casu'!$L30/'07 Uspora casu'!$K30)^(1/('07 Uspora casu'!$L$19-'07 Uspora casu'!$K$19))*BB63,IF(BA$52&gt;MAX('07 Uspora casu'!$K$19:$O$19),(INDEX('07 Uspora casu'!$K30:$O30,MATCH(BA$52,'07 Uspora casu'!$K$19:$O$19,1)-1)/INDEX('07 Uspora casu'!$K30:$O30,MATCH(BA$52,'07 Uspora casu'!$K$19:$O$19,1)))^(1/(INDEX('07 Uspora casu'!$K$19:$O$19,MATCH(BA$52,'07 Uspora casu'!$K$19:$O$19,1))-INDEX('07 Uspora casu'!$K$19:$O$19,MATCH(BA$52,'07 Uspora casu'!$K$19:$O$19,1)-1)))*AZ63,(INDEX('07 Uspora casu'!$K30:$O30,MATCH(BA$52,'07 Uspora casu'!$K$19:$O$19,1))/INDEX('07 Uspora casu'!$K30:$O30,MATCH(BA$52,'07 Uspora casu'!$K$19:$O$19,1)+1))^(1/(INDEX('07 Uspora casu'!$K$19:$O$19,MATCH(BA$52,'07 Uspora casu'!$K$19:$O$19,1)+1)-INDEX('07 Uspora casu'!$K$19:$O$19,MATCH(BA$52,'07 Uspora casu'!$K$19:$O$19,1))))*AZ63)))))</f>
        <v>0</v>
      </c>
      <c r="BB63" s="48">
        <f>IF($E63="",0,IF('07 Uspora casu'!$D$2="Jazdný čas",IFERROR(INDEX('07 Uspora casu'!$K30:$O30,MATCH(BB$52,'07 Uspora casu'!$K$19:$O$19,0))/60,IF(BB$52&lt;MIN('07 Uspora casu'!$K$19:$O$19),('07 Uspora casu'!$K30/'07 Uspora casu'!$L30)^(1/('07 Uspora casu'!$L$19-'07 Uspora casu'!$K$19))*BC63,IF(BB$52&gt;MAX('07 Uspora casu'!$K$19:$O$19),(INDEX('07 Uspora casu'!$K30:$O30,MATCH(BB$52,'07 Uspora casu'!$K$19:$O$19,1))/INDEX('07 Uspora casu'!$K30:$O30,MATCH(BB$52,'07 Uspora casu'!$K$19:$O$19,1)-1))^(1/(INDEX('07 Uspora casu'!$K$19:$O$19,MATCH(BB$52,'07 Uspora casu'!$K$19:$O$19,1))-INDEX('07 Uspora casu'!$K$19:$O$19,MATCH(BB$52,'07 Uspora casu'!$K$19:$O$19,1)-1)))*BA63,(INDEX('07 Uspora casu'!$K30:$O30,MATCH(BB$52,'07 Uspora casu'!$K$19:$O$19,1)+1)/INDEX('07 Uspora casu'!$K30:$O30,MATCH(BB$52,'07 Uspora casu'!$K$19:$O$19,1)))^(1/(INDEX('07 Uspora casu'!$K$19:$O$19,MATCH(BB$52,'07 Uspora casu'!$K$19:$O$19,1)+1)-INDEX('07 Uspora casu'!$K$19:$O$19,MATCH(BB$52,'07 Uspora casu'!$K$19:$O$19,1))))*BA63))),IFERROR($E63/INDEX('07 Uspora casu'!$K30:$O30,MATCH(BB$52,'07 Uspora casu'!$K$19:$O$19,0)),IF(BB$52&lt;MIN('07 Uspora casu'!$K$19:$O$19),('07 Uspora casu'!$L30/'07 Uspora casu'!$K30)^(1/('07 Uspora casu'!$L$19-'07 Uspora casu'!$K$19))*BC63,IF(BB$52&gt;MAX('07 Uspora casu'!$K$19:$O$19),(INDEX('07 Uspora casu'!$K30:$O30,MATCH(BB$52,'07 Uspora casu'!$K$19:$O$19,1)-1)/INDEX('07 Uspora casu'!$K30:$O30,MATCH(BB$52,'07 Uspora casu'!$K$19:$O$19,1)))^(1/(INDEX('07 Uspora casu'!$K$19:$O$19,MATCH(BB$52,'07 Uspora casu'!$K$19:$O$19,1))-INDEX('07 Uspora casu'!$K$19:$O$19,MATCH(BB$52,'07 Uspora casu'!$K$19:$O$19,1)-1)))*BA63,(INDEX('07 Uspora casu'!$K30:$O30,MATCH(BB$52,'07 Uspora casu'!$K$19:$O$19,1))/INDEX('07 Uspora casu'!$K30:$O30,MATCH(BB$52,'07 Uspora casu'!$K$19:$O$19,1)+1))^(1/(INDEX('07 Uspora casu'!$K$19:$O$19,MATCH(BB$52,'07 Uspora casu'!$K$19:$O$19,1)+1)-INDEX('07 Uspora casu'!$K$19:$O$19,MATCH(BB$52,'07 Uspora casu'!$K$19:$O$19,1))))*BA63)))))</f>
        <v>0</v>
      </c>
      <c r="BC63" s="48">
        <f>IF($E63="",0,IF('07 Uspora casu'!$D$2="Jazdný čas",IFERROR(INDEX('07 Uspora casu'!$K30:$O30,MATCH(BC$52,'07 Uspora casu'!$K$19:$O$19,0))/60,IF(BC$52&lt;MIN('07 Uspora casu'!$K$19:$O$19),('07 Uspora casu'!$K30/'07 Uspora casu'!$L30)^(1/('07 Uspora casu'!$L$19-'07 Uspora casu'!$K$19))*BD63,IF(BC$52&gt;MAX('07 Uspora casu'!$K$19:$O$19),(INDEX('07 Uspora casu'!$K30:$O30,MATCH(BC$52,'07 Uspora casu'!$K$19:$O$19,1))/INDEX('07 Uspora casu'!$K30:$O30,MATCH(BC$52,'07 Uspora casu'!$K$19:$O$19,1)-1))^(1/(INDEX('07 Uspora casu'!$K$19:$O$19,MATCH(BC$52,'07 Uspora casu'!$K$19:$O$19,1))-INDEX('07 Uspora casu'!$K$19:$O$19,MATCH(BC$52,'07 Uspora casu'!$K$19:$O$19,1)-1)))*BB63,(INDEX('07 Uspora casu'!$K30:$O30,MATCH(BC$52,'07 Uspora casu'!$K$19:$O$19,1)+1)/INDEX('07 Uspora casu'!$K30:$O30,MATCH(BC$52,'07 Uspora casu'!$K$19:$O$19,1)))^(1/(INDEX('07 Uspora casu'!$K$19:$O$19,MATCH(BC$52,'07 Uspora casu'!$K$19:$O$19,1)+1)-INDEX('07 Uspora casu'!$K$19:$O$19,MATCH(BC$52,'07 Uspora casu'!$K$19:$O$19,1))))*BB63))),IFERROR($E63/INDEX('07 Uspora casu'!$K30:$O30,MATCH(BC$52,'07 Uspora casu'!$K$19:$O$19,0)),IF(BC$52&lt;MIN('07 Uspora casu'!$K$19:$O$19),('07 Uspora casu'!$L30/'07 Uspora casu'!$K30)^(1/('07 Uspora casu'!$L$19-'07 Uspora casu'!$K$19))*BD63,IF(BC$52&gt;MAX('07 Uspora casu'!$K$19:$O$19),(INDEX('07 Uspora casu'!$K30:$O30,MATCH(BC$52,'07 Uspora casu'!$K$19:$O$19,1)-1)/INDEX('07 Uspora casu'!$K30:$O30,MATCH(BC$52,'07 Uspora casu'!$K$19:$O$19,1)))^(1/(INDEX('07 Uspora casu'!$K$19:$O$19,MATCH(BC$52,'07 Uspora casu'!$K$19:$O$19,1))-INDEX('07 Uspora casu'!$K$19:$O$19,MATCH(BC$52,'07 Uspora casu'!$K$19:$O$19,1)-1)))*BB63,(INDEX('07 Uspora casu'!$K30:$O30,MATCH(BC$52,'07 Uspora casu'!$K$19:$O$19,1))/INDEX('07 Uspora casu'!$K30:$O30,MATCH(BC$52,'07 Uspora casu'!$K$19:$O$19,1)+1))^(1/(INDEX('07 Uspora casu'!$K$19:$O$19,MATCH(BC$52,'07 Uspora casu'!$K$19:$O$19,1)+1)-INDEX('07 Uspora casu'!$K$19:$O$19,MATCH(BC$52,'07 Uspora casu'!$K$19:$O$19,1))))*BB63)))))</f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H49"/>
  <sheetViews>
    <sheetView showGridLines="0" zoomScale="85" zoomScaleNormal="85" workbookViewId="0"/>
  </sheetViews>
  <sheetFormatPr defaultRowHeight="12.75" x14ac:dyDescent="0.2"/>
  <cols>
    <col min="1" max="1" width="2.7109375" style="41" customWidth="1"/>
    <col min="2" max="2" width="57.5703125" style="41" customWidth="1"/>
    <col min="3" max="3" width="12.28515625" style="41" customWidth="1"/>
    <col min="4" max="7" width="9.42578125" style="41" customWidth="1"/>
    <col min="8" max="34" width="10.28515625" style="41" customWidth="1"/>
    <col min="35" max="258" width="9.140625" style="41"/>
    <col min="259" max="259" width="32" style="41" customWidth="1"/>
    <col min="260" max="260" width="13.42578125" style="41" bestFit="1" customWidth="1"/>
    <col min="261" max="275" width="11.140625" style="41" bestFit="1" customWidth="1"/>
    <col min="276" max="290" width="12.7109375" style="41" bestFit="1" customWidth="1"/>
    <col min="291" max="514" width="9.140625" style="41"/>
    <col min="515" max="515" width="32" style="41" customWidth="1"/>
    <col min="516" max="516" width="13.42578125" style="41" bestFit="1" customWidth="1"/>
    <col min="517" max="531" width="11.140625" style="41" bestFit="1" customWidth="1"/>
    <col min="532" max="546" width="12.7109375" style="41" bestFit="1" customWidth="1"/>
    <col min="547" max="770" width="9.140625" style="41"/>
    <col min="771" max="771" width="32" style="41" customWidth="1"/>
    <col min="772" max="772" width="13.42578125" style="41" bestFit="1" customWidth="1"/>
    <col min="773" max="787" width="11.140625" style="41" bestFit="1" customWidth="1"/>
    <col min="788" max="802" width="12.7109375" style="41" bestFit="1" customWidth="1"/>
    <col min="803" max="1026" width="9.140625" style="41"/>
    <col min="1027" max="1027" width="32" style="41" customWidth="1"/>
    <col min="1028" max="1028" width="13.42578125" style="41" bestFit="1" customWidth="1"/>
    <col min="1029" max="1043" width="11.140625" style="41" bestFit="1" customWidth="1"/>
    <col min="1044" max="1058" width="12.7109375" style="41" bestFit="1" customWidth="1"/>
    <col min="1059" max="1282" width="9.140625" style="41"/>
    <col min="1283" max="1283" width="32" style="41" customWidth="1"/>
    <col min="1284" max="1284" width="13.42578125" style="41" bestFit="1" customWidth="1"/>
    <col min="1285" max="1299" width="11.140625" style="41" bestFit="1" customWidth="1"/>
    <col min="1300" max="1314" width="12.7109375" style="41" bestFit="1" customWidth="1"/>
    <col min="1315" max="1538" width="9.140625" style="41"/>
    <col min="1539" max="1539" width="32" style="41" customWidth="1"/>
    <col min="1540" max="1540" width="13.42578125" style="41" bestFit="1" customWidth="1"/>
    <col min="1541" max="1555" width="11.140625" style="41" bestFit="1" customWidth="1"/>
    <col min="1556" max="1570" width="12.7109375" style="41" bestFit="1" customWidth="1"/>
    <col min="1571" max="1794" width="9.140625" style="41"/>
    <col min="1795" max="1795" width="32" style="41" customWidth="1"/>
    <col min="1796" max="1796" width="13.42578125" style="41" bestFit="1" customWidth="1"/>
    <col min="1797" max="1811" width="11.140625" style="41" bestFit="1" customWidth="1"/>
    <col min="1812" max="1826" width="12.7109375" style="41" bestFit="1" customWidth="1"/>
    <col min="1827" max="2050" width="9.140625" style="41"/>
    <col min="2051" max="2051" width="32" style="41" customWidth="1"/>
    <col min="2052" max="2052" width="13.42578125" style="41" bestFit="1" customWidth="1"/>
    <col min="2053" max="2067" width="11.140625" style="41" bestFit="1" customWidth="1"/>
    <col min="2068" max="2082" width="12.7109375" style="41" bestFit="1" customWidth="1"/>
    <col min="2083" max="2306" width="9.140625" style="41"/>
    <col min="2307" max="2307" width="32" style="41" customWidth="1"/>
    <col min="2308" max="2308" width="13.42578125" style="41" bestFit="1" customWidth="1"/>
    <col min="2309" max="2323" width="11.140625" style="41" bestFit="1" customWidth="1"/>
    <col min="2324" max="2338" width="12.7109375" style="41" bestFit="1" customWidth="1"/>
    <col min="2339" max="2562" width="9.140625" style="41"/>
    <col min="2563" max="2563" width="32" style="41" customWidth="1"/>
    <col min="2564" max="2564" width="13.42578125" style="41" bestFit="1" customWidth="1"/>
    <col min="2565" max="2579" width="11.140625" style="41" bestFit="1" customWidth="1"/>
    <col min="2580" max="2594" width="12.7109375" style="41" bestFit="1" customWidth="1"/>
    <col min="2595" max="2818" width="9.140625" style="41"/>
    <col min="2819" max="2819" width="32" style="41" customWidth="1"/>
    <col min="2820" max="2820" width="13.42578125" style="41" bestFit="1" customWidth="1"/>
    <col min="2821" max="2835" width="11.140625" style="41" bestFit="1" customWidth="1"/>
    <col min="2836" max="2850" width="12.7109375" style="41" bestFit="1" customWidth="1"/>
    <col min="2851" max="3074" width="9.140625" style="41"/>
    <col min="3075" max="3075" width="32" style="41" customWidth="1"/>
    <col min="3076" max="3076" width="13.42578125" style="41" bestFit="1" customWidth="1"/>
    <col min="3077" max="3091" width="11.140625" style="41" bestFit="1" customWidth="1"/>
    <col min="3092" max="3106" width="12.7109375" style="41" bestFit="1" customWidth="1"/>
    <col min="3107" max="3330" width="9.140625" style="41"/>
    <col min="3331" max="3331" width="32" style="41" customWidth="1"/>
    <col min="3332" max="3332" width="13.42578125" style="41" bestFit="1" customWidth="1"/>
    <col min="3333" max="3347" width="11.140625" style="41" bestFit="1" customWidth="1"/>
    <col min="3348" max="3362" width="12.7109375" style="41" bestFit="1" customWidth="1"/>
    <col min="3363" max="3586" width="9.140625" style="41"/>
    <col min="3587" max="3587" width="32" style="41" customWidth="1"/>
    <col min="3588" max="3588" width="13.42578125" style="41" bestFit="1" customWidth="1"/>
    <col min="3589" max="3603" width="11.140625" style="41" bestFit="1" customWidth="1"/>
    <col min="3604" max="3618" width="12.7109375" style="41" bestFit="1" customWidth="1"/>
    <col min="3619" max="3842" width="9.140625" style="41"/>
    <col min="3843" max="3843" width="32" style="41" customWidth="1"/>
    <col min="3844" max="3844" width="13.42578125" style="41" bestFit="1" customWidth="1"/>
    <col min="3845" max="3859" width="11.140625" style="41" bestFit="1" customWidth="1"/>
    <col min="3860" max="3874" width="12.7109375" style="41" bestFit="1" customWidth="1"/>
    <col min="3875" max="4098" width="9.140625" style="41"/>
    <col min="4099" max="4099" width="32" style="41" customWidth="1"/>
    <col min="4100" max="4100" width="13.42578125" style="41" bestFit="1" customWidth="1"/>
    <col min="4101" max="4115" width="11.140625" style="41" bestFit="1" customWidth="1"/>
    <col min="4116" max="4130" width="12.7109375" style="41" bestFit="1" customWidth="1"/>
    <col min="4131" max="4354" width="9.140625" style="41"/>
    <col min="4355" max="4355" width="32" style="41" customWidth="1"/>
    <col min="4356" max="4356" width="13.42578125" style="41" bestFit="1" customWidth="1"/>
    <col min="4357" max="4371" width="11.140625" style="41" bestFit="1" customWidth="1"/>
    <col min="4372" max="4386" width="12.7109375" style="41" bestFit="1" customWidth="1"/>
    <col min="4387" max="4610" width="9.140625" style="41"/>
    <col min="4611" max="4611" width="32" style="41" customWidth="1"/>
    <col min="4612" max="4612" width="13.42578125" style="41" bestFit="1" customWidth="1"/>
    <col min="4613" max="4627" width="11.140625" style="41" bestFit="1" customWidth="1"/>
    <col min="4628" max="4642" width="12.7109375" style="41" bestFit="1" customWidth="1"/>
    <col min="4643" max="4866" width="9.140625" style="41"/>
    <col min="4867" max="4867" width="32" style="41" customWidth="1"/>
    <col min="4868" max="4868" width="13.42578125" style="41" bestFit="1" customWidth="1"/>
    <col min="4869" max="4883" width="11.140625" style="41" bestFit="1" customWidth="1"/>
    <col min="4884" max="4898" width="12.7109375" style="41" bestFit="1" customWidth="1"/>
    <col min="4899" max="5122" width="9.140625" style="41"/>
    <col min="5123" max="5123" width="32" style="41" customWidth="1"/>
    <col min="5124" max="5124" width="13.42578125" style="41" bestFit="1" customWidth="1"/>
    <col min="5125" max="5139" width="11.140625" style="41" bestFit="1" customWidth="1"/>
    <col min="5140" max="5154" width="12.7109375" style="41" bestFit="1" customWidth="1"/>
    <col min="5155" max="5378" width="9.140625" style="41"/>
    <col min="5379" max="5379" width="32" style="41" customWidth="1"/>
    <col min="5380" max="5380" width="13.42578125" style="41" bestFit="1" customWidth="1"/>
    <col min="5381" max="5395" width="11.140625" style="41" bestFit="1" customWidth="1"/>
    <col min="5396" max="5410" width="12.7109375" style="41" bestFit="1" customWidth="1"/>
    <col min="5411" max="5634" width="9.140625" style="41"/>
    <col min="5635" max="5635" width="32" style="41" customWidth="1"/>
    <col min="5636" max="5636" width="13.42578125" style="41" bestFit="1" customWidth="1"/>
    <col min="5637" max="5651" width="11.140625" style="41" bestFit="1" customWidth="1"/>
    <col min="5652" max="5666" width="12.7109375" style="41" bestFit="1" customWidth="1"/>
    <col min="5667" max="5890" width="9.140625" style="41"/>
    <col min="5891" max="5891" width="32" style="41" customWidth="1"/>
    <col min="5892" max="5892" width="13.42578125" style="41" bestFit="1" customWidth="1"/>
    <col min="5893" max="5907" width="11.140625" style="41" bestFit="1" customWidth="1"/>
    <col min="5908" max="5922" width="12.7109375" style="41" bestFit="1" customWidth="1"/>
    <col min="5923" max="6146" width="9.140625" style="41"/>
    <col min="6147" max="6147" width="32" style="41" customWidth="1"/>
    <col min="6148" max="6148" width="13.42578125" style="41" bestFit="1" customWidth="1"/>
    <col min="6149" max="6163" width="11.140625" style="41" bestFit="1" customWidth="1"/>
    <col min="6164" max="6178" width="12.7109375" style="41" bestFit="1" customWidth="1"/>
    <col min="6179" max="6402" width="9.140625" style="41"/>
    <col min="6403" max="6403" width="32" style="41" customWidth="1"/>
    <col min="6404" max="6404" width="13.42578125" style="41" bestFit="1" customWidth="1"/>
    <col min="6405" max="6419" width="11.140625" style="41" bestFit="1" customWidth="1"/>
    <col min="6420" max="6434" width="12.7109375" style="41" bestFit="1" customWidth="1"/>
    <col min="6435" max="6658" width="9.140625" style="41"/>
    <col min="6659" max="6659" width="32" style="41" customWidth="1"/>
    <col min="6660" max="6660" width="13.42578125" style="41" bestFit="1" customWidth="1"/>
    <col min="6661" max="6675" width="11.140625" style="41" bestFit="1" customWidth="1"/>
    <col min="6676" max="6690" width="12.7109375" style="41" bestFit="1" customWidth="1"/>
    <col min="6691" max="6914" width="9.140625" style="41"/>
    <col min="6915" max="6915" width="32" style="41" customWidth="1"/>
    <col min="6916" max="6916" width="13.42578125" style="41" bestFit="1" customWidth="1"/>
    <col min="6917" max="6931" width="11.140625" style="41" bestFit="1" customWidth="1"/>
    <col min="6932" max="6946" width="12.7109375" style="41" bestFit="1" customWidth="1"/>
    <col min="6947" max="7170" width="9.140625" style="41"/>
    <col min="7171" max="7171" width="32" style="41" customWidth="1"/>
    <col min="7172" max="7172" width="13.42578125" style="41" bestFit="1" customWidth="1"/>
    <col min="7173" max="7187" width="11.140625" style="41" bestFit="1" customWidth="1"/>
    <col min="7188" max="7202" width="12.7109375" style="41" bestFit="1" customWidth="1"/>
    <col min="7203" max="7426" width="9.140625" style="41"/>
    <col min="7427" max="7427" width="32" style="41" customWidth="1"/>
    <col min="7428" max="7428" width="13.42578125" style="41" bestFit="1" customWidth="1"/>
    <col min="7429" max="7443" width="11.140625" style="41" bestFit="1" customWidth="1"/>
    <col min="7444" max="7458" width="12.7109375" style="41" bestFit="1" customWidth="1"/>
    <col min="7459" max="7682" width="9.140625" style="41"/>
    <col min="7683" max="7683" width="32" style="41" customWidth="1"/>
    <col min="7684" max="7684" width="13.42578125" style="41" bestFit="1" customWidth="1"/>
    <col min="7685" max="7699" width="11.140625" style="41" bestFit="1" customWidth="1"/>
    <col min="7700" max="7714" width="12.7109375" style="41" bestFit="1" customWidth="1"/>
    <col min="7715" max="7938" width="9.140625" style="41"/>
    <col min="7939" max="7939" width="32" style="41" customWidth="1"/>
    <col min="7940" max="7940" width="13.42578125" style="41" bestFit="1" customWidth="1"/>
    <col min="7941" max="7955" width="11.140625" style="41" bestFit="1" customWidth="1"/>
    <col min="7956" max="7970" width="12.7109375" style="41" bestFit="1" customWidth="1"/>
    <col min="7971" max="8194" width="9.140625" style="41"/>
    <col min="8195" max="8195" width="32" style="41" customWidth="1"/>
    <col min="8196" max="8196" width="13.42578125" style="41" bestFit="1" customWidth="1"/>
    <col min="8197" max="8211" width="11.140625" style="41" bestFit="1" customWidth="1"/>
    <col min="8212" max="8226" width="12.7109375" style="41" bestFit="1" customWidth="1"/>
    <col min="8227" max="8450" width="9.140625" style="41"/>
    <col min="8451" max="8451" width="32" style="41" customWidth="1"/>
    <col min="8452" max="8452" width="13.42578125" style="41" bestFit="1" customWidth="1"/>
    <col min="8453" max="8467" width="11.140625" style="41" bestFit="1" customWidth="1"/>
    <col min="8468" max="8482" width="12.7109375" style="41" bestFit="1" customWidth="1"/>
    <col min="8483" max="8706" width="9.140625" style="41"/>
    <col min="8707" max="8707" width="32" style="41" customWidth="1"/>
    <col min="8708" max="8708" width="13.42578125" style="41" bestFit="1" customWidth="1"/>
    <col min="8709" max="8723" width="11.140625" style="41" bestFit="1" customWidth="1"/>
    <col min="8724" max="8738" width="12.7109375" style="41" bestFit="1" customWidth="1"/>
    <col min="8739" max="8962" width="9.140625" style="41"/>
    <col min="8963" max="8963" width="32" style="41" customWidth="1"/>
    <col min="8964" max="8964" width="13.42578125" style="41" bestFit="1" customWidth="1"/>
    <col min="8965" max="8979" width="11.140625" style="41" bestFit="1" customWidth="1"/>
    <col min="8980" max="8994" width="12.7109375" style="41" bestFit="1" customWidth="1"/>
    <col min="8995" max="9218" width="9.140625" style="41"/>
    <col min="9219" max="9219" width="32" style="41" customWidth="1"/>
    <col min="9220" max="9220" width="13.42578125" style="41" bestFit="1" customWidth="1"/>
    <col min="9221" max="9235" width="11.140625" style="41" bestFit="1" customWidth="1"/>
    <col min="9236" max="9250" width="12.7109375" style="41" bestFit="1" customWidth="1"/>
    <col min="9251" max="9474" width="9.140625" style="41"/>
    <col min="9475" max="9475" width="32" style="41" customWidth="1"/>
    <col min="9476" max="9476" width="13.42578125" style="41" bestFit="1" customWidth="1"/>
    <col min="9477" max="9491" width="11.140625" style="41" bestFit="1" customWidth="1"/>
    <col min="9492" max="9506" width="12.7109375" style="41" bestFit="1" customWidth="1"/>
    <col min="9507" max="9730" width="9.140625" style="41"/>
    <col min="9731" max="9731" width="32" style="41" customWidth="1"/>
    <col min="9732" max="9732" width="13.42578125" style="41" bestFit="1" customWidth="1"/>
    <col min="9733" max="9747" width="11.140625" style="41" bestFit="1" customWidth="1"/>
    <col min="9748" max="9762" width="12.7109375" style="41" bestFit="1" customWidth="1"/>
    <col min="9763" max="9986" width="9.140625" style="41"/>
    <col min="9987" max="9987" width="32" style="41" customWidth="1"/>
    <col min="9988" max="9988" width="13.42578125" style="41" bestFit="1" customWidth="1"/>
    <col min="9989" max="10003" width="11.140625" style="41" bestFit="1" customWidth="1"/>
    <col min="10004" max="10018" width="12.7109375" style="41" bestFit="1" customWidth="1"/>
    <col min="10019" max="10242" width="9.140625" style="41"/>
    <col min="10243" max="10243" width="32" style="41" customWidth="1"/>
    <col min="10244" max="10244" width="13.42578125" style="41" bestFit="1" customWidth="1"/>
    <col min="10245" max="10259" width="11.140625" style="41" bestFit="1" customWidth="1"/>
    <col min="10260" max="10274" width="12.7109375" style="41" bestFit="1" customWidth="1"/>
    <col min="10275" max="10498" width="9.140625" style="41"/>
    <col min="10499" max="10499" width="32" style="41" customWidth="1"/>
    <col min="10500" max="10500" width="13.42578125" style="41" bestFit="1" customWidth="1"/>
    <col min="10501" max="10515" width="11.140625" style="41" bestFit="1" customWidth="1"/>
    <col min="10516" max="10530" width="12.7109375" style="41" bestFit="1" customWidth="1"/>
    <col min="10531" max="10754" width="9.140625" style="41"/>
    <col min="10755" max="10755" width="32" style="41" customWidth="1"/>
    <col min="10756" max="10756" width="13.42578125" style="41" bestFit="1" customWidth="1"/>
    <col min="10757" max="10771" width="11.140625" style="41" bestFit="1" customWidth="1"/>
    <col min="10772" max="10786" width="12.7109375" style="41" bestFit="1" customWidth="1"/>
    <col min="10787" max="11010" width="9.140625" style="41"/>
    <col min="11011" max="11011" width="32" style="41" customWidth="1"/>
    <col min="11012" max="11012" width="13.42578125" style="41" bestFit="1" customWidth="1"/>
    <col min="11013" max="11027" width="11.140625" style="41" bestFit="1" customWidth="1"/>
    <col min="11028" max="11042" width="12.7109375" style="41" bestFit="1" customWidth="1"/>
    <col min="11043" max="11266" width="9.140625" style="41"/>
    <col min="11267" max="11267" width="32" style="41" customWidth="1"/>
    <col min="11268" max="11268" width="13.42578125" style="41" bestFit="1" customWidth="1"/>
    <col min="11269" max="11283" width="11.140625" style="41" bestFit="1" customWidth="1"/>
    <col min="11284" max="11298" width="12.7109375" style="41" bestFit="1" customWidth="1"/>
    <col min="11299" max="11522" width="9.140625" style="41"/>
    <col min="11523" max="11523" width="32" style="41" customWidth="1"/>
    <col min="11524" max="11524" width="13.42578125" style="41" bestFit="1" customWidth="1"/>
    <col min="11525" max="11539" width="11.140625" style="41" bestFit="1" customWidth="1"/>
    <col min="11540" max="11554" width="12.7109375" style="41" bestFit="1" customWidth="1"/>
    <col min="11555" max="11778" width="9.140625" style="41"/>
    <col min="11779" max="11779" width="32" style="41" customWidth="1"/>
    <col min="11780" max="11780" width="13.42578125" style="41" bestFit="1" customWidth="1"/>
    <col min="11781" max="11795" width="11.140625" style="41" bestFit="1" customWidth="1"/>
    <col min="11796" max="11810" width="12.7109375" style="41" bestFit="1" customWidth="1"/>
    <col min="11811" max="12034" width="9.140625" style="41"/>
    <col min="12035" max="12035" width="32" style="41" customWidth="1"/>
    <col min="12036" max="12036" width="13.42578125" style="41" bestFit="1" customWidth="1"/>
    <col min="12037" max="12051" width="11.140625" style="41" bestFit="1" customWidth="1"/>
    <col min="12052" max="12066" width="12.7109375" style="41" bestFit="1" customWidth="1"/>
    <col min="12067" max="12290" width="9.140625" style="41"/>
    <col min="12291" max="12291" width="32" style="41" customWidth="1"/>
    <col min="12292" max="12292" width="13.42578125" style="41" bestFit="1" customWidth="1"/>
    <col min="12293" max="12307" width="11.140625" style="41" bestFit="1" customWidth="1"/>
    <col min="12308" max="12322" width="12.7109375" style="41" bestFit="1" customWidth="1"/>
    <col min="12323" max="12546" width="9.140625" style="41"/>
    <col min="12547" max="12547" width="32" style="41" customWidth="1"/>
    <col min="12548" max="12548" width="13.42578125" style="41" bestFit="1" customWidth="1"/>
    <col min="12549" max="12563" width="11.140625" style="41" bestFit="1" customWidth="1"/>
    <col min="12564" max="12578" width="12.7109375" style="41" bestFit="1" customWidth="1"/>
    <col min="12579" max="12802" width="9.140625" style="41"/>
    <col min="12803" max="12803" width="32" style="41" customWidth="1"/>
    <col min="12804" max="12804" width="13.42578125" style="41" bestFit="1" customWidth="1"/>
    <col min="12805" max="12819" width="11.140625" style="41" bestFit="1" customWidth="1"/>
    <col min="12820" max="12834" width="12.7109375" style="41" bestFit="1" customWidth="1"/>
    <col min="12835" max="13058" width="9.140625" style="41"/>
    <col min="13059" max="13059" width="32" style="41" customWidth="1"/>
    <col min="13060" max="13060" width="13.42578125" style="41" bestFit="1" customWidth="1"/>
    <col min="13061" max="13075" width="11.140625" style="41" bestFit="1" customWidth="1"/>
    <col min="13076" max="13090" width="12.7109375" style="41" bestFit="1" customWidth="1"/>
    <col min="13091" max="13314" width="9.140625" style="41"/>
    <col min="13315" max="13315" width="32" style="41" customWidth="1"/>
    <col min="13316" max="13316" width="13.42578125" style="41" bestFit="1" customWidth="1"/>
    <col min="13317" max="13331" width="11.140625" style="41" bestFit="1" customWidth="1"/>
    <col min="13332" max="13346" width="12.7109375" style="41" bestFit="1" customWidth="1"/>
    <col min="13347" max="13570" width="9.140625" style="41"/>
    <col min="13571" max="13571" width="32" style="41" customWidth="1"/>
    <col min="13572" max="13572" width="13.42578125" style="41" bestFit="1" customWidth="1"/>
    <col min="13573" max="13587" width="11.140625" style="41" bestFit="1" customWidth="1"/>
    <col min="13588" max="13602" width="12.7109375" style="41" bestFit="1" customWidth="1"/>
    <col min="13603" max="13826" width="9.140625" style="41"/>
    <col min="13827" max="13827" width="32" style="41" customWidth="1"/>
    <col min="13828" max="13828" width="13.42578125" style="41" bestFit="1" customWidth="1"/>
    <col min="13829" max="13843" width="11.140625" style="41" bestFit="1" customWidth="1"/>
    <col min="13844" max="13858" width="12.7109375" style="41" bestFit="1" customWidth="1"/>
    <col min="13859" max="14082" width="9.140625" style="41"/>
    <col min="14083" max="14083" width="32" style="41" customWidth="1"/>
    <col min="14084" max="14084" width="13.42578125" style="41" bestFit="1" customWidth="1"/>
    <col min="14085" max="14099" width="11.140625" style="41" bestFit="1" customWidth="1"/>
    <col min="14100" max="14114" width="12.7109375" style="41" bestFit="1" customWidth="1"/>
    <col min="14115" max="14338" width="9.140625" style="41"/>
    <col min="14339" max="14339" width="32" style="41" customWidth="1"/>
    <col min="14340" max="14340" width="13.42578125" style="41" bestFit="1" customWidth="1"/>
    <col min="14341" max="14355" width="11.140625" style="41" bestFit="1" customWidth="1"/>
    <col min="14356" max="14370" width="12.7109375" style="41" bestFit="1" customWidth="1"/>
    <col min="14371" max="14594" width="9.140625" style="41"/>
    <col min="14595" max="14595" width="32" style="41" customWidth="1"/>
    <col min="14596" max="14596" width="13.42578125" style="41" bestFit="1" customWidth="1"/>
    <col min="14597" max="14611" width="11.140625" style="41" bestFit="1" customWidth="1"/>
    <col min="14612" max="14626" width="12.7109375" style="41" bestFit="1" customWidth="1"/>
    <col min="14627" max="14850" width="9.140625" style="41"/>
    <col min="14851" max="14851" width="32" style="41" customWidth="1"/>
    <col min="14852" max="14852" width="13.42578125" style="41" bestFit="1" customWidth="1"/>
    <col min="14853" max="14867" width="11.140625" style="41" bestFit="1" customWidth="1"/>
    <col min="14868" max="14882" width="12.7109375" style="41" bestFit="1" customWidth="1"/>
    <col min="14883" max="15106" width="9.140625" style="41"/>
    <col min="15107" max="15107" width="32" style="41" customWidth="1"/>
    <col min="15108" max="15108" width="13.42578125" style="41" bestFit="1" customWidth="1"/>
    <col min="15109" max="15123" width="11.140625" style="41" bestFit="1" customWidth="1"/>
    <col min="15124" max="15138" width="12.7109375" style="41" bestFit="1" customWidth="1"/>
    <col min="15139" max="15362" width="9.140625" style="41"/>
    <col min="15363" max="15363" width="32" style="41" customWidth="1"/>
    <col min="15364" max="15364" width="13.42578125" style="41" bestFit="1" customWidth="1"/>
    <col min="15365" max="15379" width="11.140625" style="41" bestFit="1" customWidth="1"/>
    <col min="15380" max="15394" width="12.7109375" style="41" bestFit="1" customWidth="1"/>
    <col min="15395" max="15618" width="9.140625" style="41"/>
    <col min="15619" max="15619" width="32" style="41" customWidth="1"/>
    <col min="15620" max="15620" width="13.42578125" style="41" bestFit="1" customWidth="1"/>
    <col min="15621" max="15635" width="11.140625" style="41" bestFit="1" customWidth="1"/>
    <col min="15636" max="15650" width="12.7109375" style="41" bestFit="1" customWidth="1"/>
    <col min="15651" max="15874" width="9.140625" style="41"/>
    <col min="15875" max="15875" width="32" style="41" customWidth="1"/>
    <col min="15876" max="15876" width="13.42578125" style="41" bestFit="1" customWidth="1"/>
    <col min="15877" max="15891" width="11.140625" style="41" bestFit="1" customWidth="1"/>
    <col min="15892" max="15906" width="12.7109375" style="41" bestFit="1" customWidth="1"/>
    <col min="15907" max="16130" width="9.140625" style="41"/>
    <col min="16131" max="16131" width="32" style="41" customWidth="1"/>
    <col min="16132" max="16132" width="13.42578125" style="41" bestFit="1" customWidth="1"/>
    <col min="16133" max="16147" width="11.140625" style="41" bestFit="1" customWidth="1"/>
    <col min="16148" max="16162" width="12.7109375" style="41" bestFit="1" customWidth="1"/>
    <col min="16163" max="16384" width="9.140625" style="41"/>
  </cols>
  <sheetData>
    <row r="1" spans="2:14" ht="15.75" x14ac:dyDescent="0.25">
      <c r="B1" s="288" t="s">
        <v>416</v>
      </c>
    </row>
    <row r="2" spans="2:14" x14ac:dyDescent="0.2">
      <c r="B2" s="320" t="s">
        <v>417</v>
      </c>
      <c r="C2" s="321"/>
      <c r="D2" s="334" t="s">
        <v>340</v>
      </c>
      <c r="E2" s="334"/>
      <c r="J2"/>
      <c r="K2"/>
      <c r="L2"/>
      <c r="M2"/>
      <c r="N2"/>
    </row>
    <row r="3" spans="2:14" x14ac:dyDescent="0.2">
      <c r="J3"/>
      <c r="K3"/>
      <c r="L3"/>
      <c r="M3"/>
      <c r="N3"/>
    </row>
    <row r="4" spans="2:14" x14ac:dyDescent="0.2">
      <c r="B4" s="32" t="s">
        <v>418</v>
      </c>
      <c r="C4" s="32" t="s">
        <v>63</v>
      </c>
      <c r="D4" s="82"/>
      <c r="E4" s="82"/>
      <c r="F4" s="82"/>
      <c r="G4" s="82"/>
      <c r="H4" s="82"/>
    </row>
    <row r="5" spans="2:14" x14ac:dyDescent="0.2">
      <c r="B5" s="360" t="s">
        <v>207</v>
      </c>
      <c r="C5" s="361"/>
      <c r="D5" s="260"/>
      <c r="E5" s="260"/>
      <c r="F5" s="260"/>
      <c r="G5" s="260"/>
      <c r="H5" s="260"/>
    </row>
    <row r="6" spans="2:14" x14ac:dyDescent="0.2">
      <c r="B6" s="360" t="s">
        <v>208</v>
      </c>
      <c r="C6" s="361"/>
      <c r="D6" s="260"/>
      <c r="E6" s="260"/>
      <c r="F6" s="260"/>
      <c r="G6" s="260"/>
      <c r="H6" s="260"/>
    </row>
    <row r="7" spans="2:14" x14ac:dyDescent="0.2">
      <c r="B7"/>
      <c r="C7"/>
      <c r="D7" s="24"/>
      <c r="E7" s="24"/>
      <c r="F7" s="24"/>
      <c r="G7" s="24"/>
      <c r="H7" s="24"/>
      <c r="I7"/>
      <c r="J7"/>
      <c r="K7"/>
      <c r="L7"/>
      <c r="M7"/>
      <c r="N7"/>
    </row>
    <row r="8" spans="2:14" x14ac:dyDescent="0.2">
      <c r="B8" s="32" t="s">
        <v>419</v>
      </c>
      <c r="C8" s="32" t="s">
        <v>63</v>
      </c>
      <c r="D8" s="126" t="str">
        <f>IF(ISBLANK(D4),"",D4)</f>
        <v/>
      </c>
      <c r="E8" s="126" t="str">
        <f>IF(ISBLANK(E4),"",E4)</f>
        <v/>
      </c>
      <c r="F8" s="126" t="str">
        <f>IF(ISBLANK(F4),"",F4)</f>
        <v/>
      </c>
      <c r="G8" s="126" t="str">
        <f>IF(ISBLANK(G4),"",G4)</f>
        <v/>
      </c>
      <c r="H8" s="126" t="str">
        <f>IF(ISBLANK(H4),"",H4)</f>
        <v/>
      </c>
      <c r="I8"/>
      <c r="J8"/>
      <c r="K8"/>
      <c r="L8"/>
      <c r="M8"/>
    </row>
    <row r="9" spans="2:14" x14ac:dyDescent="0.2">
      <c r="B9" s="360" t="s">
        <v>209</v>
      </c>
      <c r="C9" s="361"/>
      <c r="D9" s="260"/>
      <c r="E9" s="260"/>
      <c r="F9" s="260"/>
      <c r="G9" s="260"/>
      <c r="H9" s="260"/>
      <c r="I9"/>
      <c r="J9"/>
      <c r="K9"/>
      <c r="L9"/>
      <c r="M9"/>
    </row>
    <row r="10" spans="2:14" x14ac:dyDescent="0.2">
      <c r="B10" s="360" t="s">
        <v>210</v>
      </c>
      <c r="C10" s="361"/>
      <c r="D10" s="260"/>
      <c r="E10" s="260"/>
      <c r="F10" s="260"/>
      <c r="G10" s="260"/>
      <c r="H10" s="260"/>
      <c r="I10"/>
      <c r="J10"/>
      <c r="K10"/>
      <c r="L10"/>
      <c r="M10"/>
    </row>
    <row r="12" spans="2:14" x14ac:dyDescent="0.2">
      <c r="B12" s="233" t="s">
        <v>420</v>
      </c>
      <c r="C12" s="143" t="s">
        <v>256</v>
      </c>
    </row>
    <row r="13" spans="2:14" x14ac:dyDescent="0.2">
      <c r="B13" s="132" t="s">
        <v>201</v>
      </c>
      <c r="C13" s="134">
        <f>IF(ISBLANK('A1 Parametre'!$C$5)=TRUE,"",'A1 Parametre'!$C$5)</f>
        <v>2017</v>
      </c>
    </row>
    <row r="14" spans="2:14" x14ac:dyDescent="0.2">
      <c r="B14" s="133" t="s">
        <v>202</v>
      </c>
      <c r="C14" s="183">
        <v>0.97</v>
      </c>
    </row>
    <row r="15" spans="2:14" x14ac:dyDescent="0.2">
      <c r="B15" s="133" t="s">
        <v>203</v>
      </c>
      <c r="C15" s="183">
        <v>0.83</v>
      </c>
      <c r="J15" s="265"/>
    </row>
    <row r="17" spans="2:34" x14ac:dyDescent="0.2">
      <c r="B17" s="320" t="s">
        <v>421</v>
      </c>
      <c r="C17" s="322"/>
      <c r="D17" s="334" t="s">
        <v>340</v>
      </c>
      <c r="E17" s="334"/>
    </row>
    <row r="18" spans="2:34" x14ac:dyDescent="0.2">
      <c r="B18"/>
      <c r="C18"/>
      <c r="D18"/>
      <c r="E18"/>
      <c r="F18"/>
      <c r="G18"/>
      <c r="H18"/>
      <c r="I18"/>
    </row>
    <row r="19" spans="2:34" x14ac:dyDescent="0.2">
      <c r="B19" s="137" t="s">
        <v>422</v>
      </c>
      <c r="C19" s="32" t="s">
        <v>63</v>
      </c>
      <c r="D19" s="82"/>
      <c r="E19" s="82"/>
      <c r="F19" s="82"/>
      <c r="G19" s="82"/>
      <c r="H19" s="82"/>
    </row>
    <row r="20" spans="2:34" x14ac:dyDescent="0.2">
      <c r="B20" s="362" t="s">
        <v>216</v>
      </c>
      <c r="C20" s="363"/>
      <c r="D20" s="260"/>
      <c r="E20" s="260"/>
      <c r="F20" s="260"/>
      <c r="G20" s="260"/>
      <c r="H20" s="260"/>
      <c r="J20" s="264"/>
      <c r="K20" s="265"/>
    </row>
    <row r="21" spans="2:34" x14ac:dyDescent="0.2">
      <c r="B21" s="362" t="s">
        <v>213</v>
      </c>
      <c r="C21" s="363"/>
      <c r="D21" s="260"/>
      <c r="E21" s="260"/>
      <c r="F21" s="260"/>
      <c r="G21" s="260"/>
      <c r="H21" s="260"/>
    </row>
    <row r="22" spans="2:34" x14ac:dyDescent="0.2">
      <c r="B22"/>
      <c r="C22"/>
      <c r="D22"/>
      <c r="E22"/>
      <c r="F22"/>
      <c r="G22"/>
      <c r="H22"/>
    </row>
    <row r="23" spans="2:34" x14ac:dyDescent="0.2">
      <c r="B23" s="137" t="s">
        <v>423</v>
      </c>
      <c r="C23" s="32" t="s">
        <v>63</v>
      </c>
      <c r="D23" s="34" t="str">
        <f>IF(ISBLANK(D19),"",D19)</f>
        <v/>
      </c>
      <c r="E23" s="34" t="str">
        <f>IF(ISBLANK(E19),"",E19)</f>
        <v/>
      </c>
      <c r="F23" s="34" t="str">
        <f>IF(ISBLANK(F19),"",F19)</f>
        <v/>
      </c>
      <c r="G23" s="34" t="str">
        <f>IF(ISBLANK(G19),"",G19)</f>
        <v/>
      </c>
      <c r="H23" s="34" t="str">
        <f>IF(ISBLANK(H19),"",H19)</f>
        <v/>
      </c>
    </row>
    <row r="24" spans="2:34" x14ac:dyDescent="0.2">
      <c r="B24" s="362" t="s">
        <v>215</v>
      </c>
      <c r="C24" s="363"/>
      <c r="D24" s="261"/>
      <c r="E24" s="261"/>
      <c r="F24" s="261"/>
      <c r="G24" s="261"/>
      <c r="H24" s="261"/>
    </row>
    <row r="25" spans="2:34" x14ac:dyDescent="0.2">
      <c r="B25" s="362" t="s">
        <v>214</v>
      </c>
      <c r="C25" s="363"/>
      <c r="D25" s="261"/>
      <c r="E25" s="261"/>
      <c r="F25" s="261"/>
      <c r="G25" s="261"/>
      <c r="H25" s="261"/>
    </row>
    <row r="27" spans="2:34" x14ac:dyDescent="0.2">
      <c r="B27" s="139" t="s">
        <v>424</v>
      </c>
      <c r="C27" s="156" t="s">
        <v>63</v>
      </c>
      <c r="D27" s="86">
        <f>'A1 Parametre'!$C$6</f>
        <v>2019</v>
      </c>
      <c r="E27" s="86">
        <f>D27+1</f>
        <v>2020</v>
      </c>
      <c r="F27" s="86">
        <f t="shared" ref="F27:AH27" si="0">E27+1</f>
        <v>2021</v>
      </c>
      <c r="G27" s="86">
        <f t="shared" si="0"/>
        <v>2022</v>
      </c>
      <c r="H27" s="86">
        <f t="shared" si="0"/>
        <v>2023</v>
      </c>
      <c r="I27" s="86">
        <f t="shared" si="0"/>
        <v>2024</v>
      </c>
      <c r="J27" s="86">
        <f t="shared" si="0"/>
        <v>2025</v>
      </c>
      <c r="K27" s="86">
        <f t="shared" si="0"/>
        <v>2026</v>
      </c>
      <c r="L27" s="86">
        <f t="shared" si="0"/>
        <v>2027</v>
      </c>
      <c r="M27" s="86">
        <f t="shared" si="0"/>
        <v>2028</v>
      </c>
      <c r="N27" s="86">
        <f t="shared" si="0"/>
        <v>2029</v>
      </c>
      <c r="O27" s="86">
        <f t="shared" si="0"/>
        <v>2030</v>
      </c>
      <c r="P27" s="86">
        <f t="shared" si="0"/>
        <v>2031</v>
      </c>
      <c r="Q27" s="86">
        <f t="shared" si="0"/>
        <v>2032</v>
      </c>
      <c r="R27" s="86">
        <f t="shared" si="0"/>
        <v>2033</v>
      </c>
      <c r="S27" s="86">
        <f t="shared" si="0"/>
        <v>2034</v>
      </c>
      <c r="T27" s="86">
        <f t="shared" si="0"/>
        <v>2035</v>
      </c>
      <c r="U27" s="86">
        <f t="shared" si="0"/>
        <v>2036</v>
      </c>
      <c r="V27" s="86">
        <f t="shared" si="0"/>
        <v>2037</v>
      </c>
      <c r="W27" s="86">
        <f t="shared" si="0"/>
        <v>2038</v>
      </c>
      <c r="X27" s="86">
        <f t="shared" si="0"/>
        <v>2039</v>
      </c>
      <c r="Y27" s="86">
        <f t="shared" si="0"/>
        <v>2040</v>
      </c>
      <c r="Z27" s="86">
        <f t="shared" si="0"/>
        <v>2041</v>
      </c>
      <c r="AA27" s="86">
        <f t="shared" si="0"/>
        <v>2042</v>
      </c>
      <c r="AB27" s="86">
        <f t="shared" si="0"/>
        <v>2043</v>
      </c>
      <c r="AC27" s="86">
        <f t="shared" si="0"/>
        <v>2044</v>
      </c>
      <c r="AD27" s="86">
        <f t="shared" si="0"/>
        <v>2045</v>
      </c>
      <c r="AE27" s="86">
        <f t="shared" si="0"/>
        <v>2046</v>
      </c>
      <c r="AF27" s="86">
        <f t="shared" si="0"/>
        <v>2047</v>
      </c>
      <c r="AG27" s="86">
        <f t="shared" si="0"/>
        <v>2048</v>
      </c>
      <c r="AH27" s="86">
        <f t="shared" si="0"/>
        <v>2049</v>
      </c>
    </row>
    <row r="28" spans="2:34" x14ac:dyDescent="0.2">
      <c r="B28" s="139" t="s">
        <v>87</v>
      </c>
      <c r="C28" s="144" t="s">
        <v>65</v>
      </c>
      <c r="D28" s="5">
        <v>1</v>
      </c>
      <c r="E28" s="5">
        <f t="shared" ref="E28:AH28" si="1">D28+1</f>
        <v>2</v>
      </c>
      <c r="F28" s="5">
        <f t="shared" si="1"/>
        <v>3</v>
      </c>
      <c r="G28" s="5">
        <f t="shared" si="1"/>
        <v>4</v>
      </c>
      <c r="H28" s="5">
        <f t="shared" si="1"/>
        <v>5</v>
      </c>
      <c r="I28" s="5">
        <f t="shared" si="1"/>
        <v>6</v>
      </c>
      <c r="J28" s="5">
        <f t="shared" si="1"/>
        <v>7</v>
      </c>
      <c r="K28" s="5">
        <f t="shared" si="1"/>
        <v>8</v>
      </c>
      <c r="L28" s="5">
        <f t="shared" si="1"/>
        <v>9</v>
      </c>
      <c r="M28" s="5">
        <f t="shared" si="1"/>
        <v>10</v>
      </c>
      <c r="N28" s="5">
        <f t="shared" si="1"/>
        <v>11</v>
      </c>
      <c r="O28" s="5">
        <f t="shared" si="1"/>
        <v>12</v>
      </c>
      <c r="P28" s="5">
        <f t="shared" si="1"/>
        <v>13</v>
      </c>
      <c r="Q28" s="5">
        <f t="shared" si="1"/>
        <v>14</v>
      </c>
      <c r="R28" s="5">
        <f t="shared" si="1"/>
        <v>15</v>
      </c>
      <c r="S28" s="5">
        <f t="shared" si="1"/>
        <v>16</v>
      </c>
      <c r="T28" s="5">
        <f t="shared" si="1"/>
        <v>17</v>
      </c>
      <c r="U28" s="5">
        <f t="shared" si="1"/>
        <v>18</v>
      </c>
      <c r="V28" s="5">
        <f t="shared" si="1"/>
        <v>19</v>
      </c>
      <c r="W28" s="5">
        <f t="shared" si="1"/>
        <v>20</v>
      </c>
      <c r="X28" s="5">
        <f t="shared" si="1"/>
        <v>21</v>
      </c>
      <c r="Y28" s="5">
        <f t="shared" si="1"/>
        <v>22</v>
      </c>
      <c r="Z28" s="5">
        <f t="shared" si="1"/>
        <v>23</v>
      </c>
      <c r="AA28" s="5">
        <f t="shared" si="1"/>
        <v>24</v>
      </c>
      <c r="AB28" s="5">
        <f t="shared" si="1"/>
        <v>25</v>
      </c>
      <c r="AC28" s="5">
        <f t="shared" si="1"/>
        <v>26</v>
      </c>
      <c r="AD28" s="5">
        <f t="shared" si="1"/>
        <v>27</v>
      </c>
      <c r="AE28" s="5">
        <f t="shared" si="1"/>
        <v>28</v>
      </c>
      <c r="AF28" s="5">
        <f t="shared" si="1"/>
        <v>29</v>
      </c>
      <c r="AG28" s="5">
        <f t="shared" si="1"/>
        <v>30</v>
      </c>
      <c r="AH28" s="5">
        <f t="shared" si="1"/>
        <v>31</v>
      </c>
    </row>
    <row r="29" spans="2:34" x14ac:dyDescent="0.2">
      <c r="B29" s="140" t="s">
        <v>289</v>
      </c>
      <c r="C29" s="157">
        <f t="shared" ref="C29:C34" si="2">SUM(D29:AG29)</f>
        <v>20340448.712883182</v>
      </c>
      <c r="D29" s="289">
        <f>IF('08 Prev. naklady vozidiel'!$D$2="Manuál CBA",SUM('08.1 Spotreba pohon.hmot'!F134:F143),IF('08 Prev. naklady vozidiel'!$D$2="Dopravná štúdia / iný zdroj",INDEX('08.1 Spotreba pohon.hmot'!$E197:$AS197,MATCH(D$27,'08.1 Spotreba pohon.hmot'!$E$196:$AS$196,0)),0))</f>
        <v>549750.95435630577</v>
      </c>
      <c r="E29" s="289">
        <f>IF('08 Prev. naklady vozidiel'!$D$2="Manuál CBA",SUM('08.1 Spotreba pohon.hmot'!G134:G143),IF('08 Prev. naklady vozidiel'!$D$2="Dopravná štúdia / iný zdroj",INDEX('08.1 Spotreba pohon.hmot'!$E197:$AS197,MATCH(E$27,'08.1 Spotreba pohon.hmot'!$E$196:$AS$196,0)),0))</f>
        <v>558117.31170311931</v>
      </c>
      <c r="F29" s="289">
        <f>IF('08 Prev. naklady vozidiel'!$D$2="Manuál CBA",SUM('08.1 Spotreba pohon.hmot'!H134:H143),IF('08 Prev. naklady vozidiel'!$D$2="Dopravná štúdia / iný zdroj",INDEX('08.1 Spotreba pohon.hmot'!$E197:$AS197,MATCH(F$27,'08.1 Spotreba pohon.hmot'!$E$196:$AS$196,0)),0))</f>
        <v>566610.37387731019</v>
      </c>
      <c r="G29" s="289">
        <f>IF('08 Prev. naklady vozidiel'!$D$2="Manuál CBA",SUM('08.1 Spotreba pohon.hmot'!I134:I143),IF('08 Prev. naklady vozidiel'!$D$2="Dopravná štúdia / iný zdroj",INDEX('08.1 Spotreba pohon.hmot'!$E197:$AS197,MATCH(G$27,'08.1 Spotreba pohon.hmot'!$E$196:$AS$196,0)),0))</f>
        <v>575232.05346473225</v>
      </c>
      <c r="H29" s="30">
        <f>IF('08 Prev. naklady vozidiel'!$D$2="Manuál CBA",SUM('08.1 Spotreba pohon.hmot'!J134:J143),IF('08 Prev. naklady vozidiel'!$D$2="Dopravná štúdia / iný zdroj",INDEX('08.1 Spotreba pohon.hmot'!$E197:$AS197,MATCH(H$27,'08.1 Spotreba pohon.hmot'!$E$196:$AS$196,0)),0))</f>
        <v>583984.29186</v>
      </c>
      <c r="I29" s="30">
        <f>IF('08 Prev. naklady vozidiel'!$D$2="Manuál CBA",SUM('08.1 Spotreba pohon.hmot'!K134:K143),IF('08 Prev. naklady vozidiel'!$D$2="Dopravná štúdia / iný zdroj",INDEX('08.1 Spotreba pohon.hmot'!$E197:$AS197,MATCH(I$27,'08.1 Spotreba pohon.hmot'!$E$196:$AS$196,0)),0))</f>
        <v>592690.11990916892</v>
      </c>
      <c r="J29" s="30">
        <f>IF('08 Prev. naklady vozidiel'!$D$2="Manuál CBA",SUM('08.1 Spotreba pohon.hmot'!L134:L143),IF('08 Prev. naklady vozidiel'!$D$2="Dopravná štúdia / iný zdroj",INDEX('08.1 Spotreba pohon.hmot'!$E197:$AS197,MATCH(J$27,'08.1 Spotreba pohon.hmot'!$E$196:$AS$196,0)),0))</f>
        <v>601400.55880641367</v>
      </c>
      <c r="K29" s="30">
        <f>IF('08 Prev. naklady vozidiel'!$D$2="Manuál CBA",SUM('08.1 Spotreba pohon.hmot'!M134:M143),IF('08 Prev. naklady vozidiel'!$D$2="Dopravná štúdia / iný zdroj",INDEX('08.1 Spotreba pohon.hmot'!$E197:$AS197,MATCH(K$27,'08.1 Spotreba pohon.hmot'!$E$196:$AS$196,0)),0))</f>
        <v>610115.56409345276</v>
      </c>
      <c r="L29" s="30">
        <f>IF('08 Prev. naklady vozidiel'!$D$2="Manuál CBA",SUM('08.1 Spotreba pohon.hmot'!N134:N143),IF('08 Prev. naklady vozidiel'!$D$2="Dopravná štúdia / iný zdroj",INDEX('08.1 Spotreba pohon.hmot'!$E197:$AS197,MATCH(L$27,'08.1 Spotreba pohon.hmot'!$E$196:$AS$196,0)),0))</f>
        <v>618835.09164262342</v>
      </c>
      <c r="M29" s="30">
        <f>IF('08 Prev. naklady vozidiel'!$D$2="Manuál CBA",SUM('08.1 Spotreba pohon.hmot'!O134:O143),IF('08 Prev. naklady vozidiel'!$D$2="Dopravná štúdia / iný zdroj",INDEX('08.1 Spotreba pohon.hmot'!$E197:$AS197,MATCH(M$27,'08.1 Spotreba pohon.hmot'!$E$196:$AS$196,0)),0))</f>
        <v>627559.09765470645</v>
      </c>
      <c r="N29" s="30">
        <f>IF('08 Prev. naklady vozidiel'!$D$2="Manuál CBA",SUM('08.1 Spotreba pohon.hmot'!P134:P143),IF('08 Prev. naklady vozidiel'!$D$2="Dopravná štúdia / iný zdroj",INDEX('08.1 Spotreba pohon.hmot'!$E197:$AS197,MATCH(N$27,'08.1 Spotreba pohon.hmot'!$E$196:$AS$196,0)),0))</f>
        <v>636287.53865676583</v>
      </c>
      <c r="O29" s="30">
        <f>IF('08 Prev. naklady vozidiel'!$D$2="Manuál CBA",SUM('08.1 Spotreba pohon.hmot'!Q134:Q143),IF('08 Prev. naklady vozidiel'!$D$2="Dopravná štúdia / iný zdroj",INDEX('08.1 Spotreba pohon.hmot'!$E197:$AS197,MATCH(O$27,'08.1 Spotreba pohon.hmot'!$E$196:$AS$196,0)),0))</f>
        <v>645020.37150000001</v>
      </c>
      <c r="P29" s="30">
        <f>IF('08 Prev. naklady vozidiel'!$D$2="Manuál CBA",SUM('08.1 Spotreba pohon.hmot'!R134:R143),IF('08 Prev. naklady vozidiel'!$D$2="Dopravná štúdia / iný zdroj",INDEX('08.1 Spotreba pohon.hmot'!$E197:$AS197,MATCH(P$27,'08.1 Spotreba pohon.hmot'!$E$196:$AS$196,0)),0))</f>
        <v>653730.17791422806</v>
      </c>
      <c r="Q29" s="30">
        <f>IF('08 Prev. naklady vozidiel'!$D$2="Manuál CBA",SUM('08.1 Spotreba pohon.hmot'!S134:S143),IF('08 Prev. naklady vozidiel'!$D$2="Dopravná štúdia / iný zdroj",INDEX('08.1 Spotreba pohon.hmot'!$E197:$AS197,MATCH(Q$27,'08.1 Spotreba pohon.hmot'!$E$196:$AS$196,0)),0))</f>
        <v>662443.82183068444</v>
      </c>
      <c r="R29" s="30">
        <f>IF('08 Prev. naklady vozidiel'!$D$2="Manuál CBA",SUM('08.1 Spotreba pohon.hmot'!T134:T143),IF('08 Prev. naklady vozidiel'!$D$2="Dopravná štúdia / iný zdroj",INDEX('08.1 Spotreba pohon.hmot'!$E197:$AS197,MATCH(R$27,'08.1 Spotreba pohon.hmot'!$E$196:$AS$196,0)),0))</f>
        <v>671161.26868334983</v>
      </c>
      <c r="S29" s="30">
        <f>IF('08 Prev. naklady vozidiel'!$D$2="Manuál CBA",SUM('08.1 Spotreba pohon.hmot'!U134:U143),IF('08 Prev. naklady vozidiel'!$D$2="Dopravná štúdia / iný zdroj",INDEX('08.1 Spotreba pohon.hmot'!$E197:$AS197,MATCH(S$27,'08.1 Spotreba pohon.hmot'!$E$196:$AS$196,0)),0))</f>
        <v>679882.48417655961</v>
      </c>
      <c r="T29" s="30">
        <f>IF('08 Prev. naklady vozidiel'!$D$2="Manuál CBA",SUM('08.1 Spotreba pohon.hmot'!V134:V143),IF('08 Prev. naklady vozidiel'!$D$2="Dopravná štúdia / iný zdroj",INDEX('08.1 Spotreba pohon.hmot'!$E197:$AS197,MATCH(T$27,'08.1 Spotreba pohon.hmot'!$E$196:$AS$196,0)),0))</f>
        <v>688607.43428302917</v>
      </c>
      <c r="U29" s="30">
        <f>IF('08 Prev. naklady vozidiel'!$D$2="Manuál CBA",SUM('08.1 Spotreba pohon.hmot'!W134:W143),IF('08 Prev. naklady vozidiel'!$D$2="Dopravná štúdia / iný zdroj",INDEX('08.1 Spotreba pohon.hmot'!$E197:$AS197,MATCH(U$27,'08.1 Spotreba pohon.hmot'!$E$196:$AS$196,0)),0))</f>
        <v>697336.08524189342</v>
      </c>
      <c r="V29" s="30">
        <f>IF('08 Prev. naklady vozidiel'!$D$2="Manuál CBA",SUM('08.1 Spotreba pohon.hmot'!X134:X143),IF('08 Prev. naklady vozidiel'!$D$2="Dopravná štúdia / iný zdroj",INDEX('08.1 Spotreba pohon.hmot'!$E197:$AS197,MATCH(V$27,'08.1 Spotreba pohon.hmot'!$E$196:$AS$196,0)),0))</f>
        <v>706068.40355675889</v>
      </c>
      <c r="W29" s="30">
        <f>IF('08 Prev. naklady vozidiel'!$D$2="Manuál CBA",SUM('08.1 Spotreba pohon.hmot'!Y134:Y143),IF('08 Prev. naklady vozidiel'!$D$2="Dopravná štúdia / iný zdroj",INDEX('08.1 Spotreba pohon.hmot'!$E197:$AS197,MATCH(W$27,'08.1 Spotreba pohon.hmot'!$E$196:$AS$196,0)),0))</f>
        <v>714804.35599377065</v>
      </c>
      <c r="X29" s="30">
        <f>IF('08 Prev. naklady vozidiel'!$D$2="Manuál CBA",SUM('08.1 Spotreba pohon.hmot'!Z134:Z143),IF('08 Prev. naklady vozidiel'!$D$2="Dopravná štúdia / iný zdroj",INDEX('08.1 Spotreba pohon.hmot'!$E197:$AS197,MATCH(X$27,'08.1 Spotreba pohon.hmot'!$E$196:$AS$196,0)),0))</f>
        <v>723543.90957969252</v>
      </c>
      <c r="Y29" s="30">
        <f>IF('08 Prev. naklady vozidiel'!$D$2="Manuál CBA",SUM('08.1 Spotreba pohon.hmot'!AA134:AA143),IF('08 Prev. naklady vozidiel'!$D$2="Dopravná štúdia / iný zdroj",INDEX('08.1 Spotreba pohon.hmot'!$E197:$AS197,MATCH(Y$27,'08.1 Spotreba pohon.hmot'!$E$196:$AS$196,0)),0))</f>
        <v>732287.0316000001</v>
      </c>
      <c r="Z29" s="30">
        <f>IF('08 Prev. naklady vozidiel'!$D$2="Manuál CBA",SUM('08.1 Spotreba pohon.hmot'!AB134:AB143),IF('08 Prev. naklady vozidiel'!$D$2="Dopravná štúdia / iný zdroj",INDEX('08.1 Spotreba pohon.hmot'!$E197:$AS197,MATCH(Z$27,'08.1 Spotreba pohon.hmot'!$E$196:$AS$196,0)),0))</f>
        <v>743219.26872827974</v>
      </c>
      <c r="AA29" s="30">
        <f>IF('08 Prev. naklady vozidiel'!$D$2="Manuál CBA",SUM('08.1 Spotreba pohon.hmot'!AC134:AC143),IF('08 Prev. naklady vozidiel'!$D$2="Dopravná štúdia / iný zdroj",INDEX('08.1 Spotreba pohon.hmot'!$E197:$AS197,MATCH(AA$27,'08.1 Spotreba pohon.hmot'!$E$196:$AS$196,0)),0))</f>
        <v>753907.45187855698</v>
      </c>
      <c r="AB29" s="30">
        <f>IF('08 Prev. naklady vozidiel'!$D$2="Manuál CBA",SUM('08.1 Spotreba pohon.hmot'!AD134:AD143),IF('08 Prev. naklady vozidiel'!$D$2="Dopravná štúdia / iný zdroj",INDEX('08.1 Spotreba pohon.hmot'!$E197:$AS197,MATCH(AB$27,'08.1 Spotreba pohon.hmot'!$E$196:$AS$196,0)),0))</f>
        <v>764594.86872579774</v>
      </c>
      <c r="AC29" s="30">
        <f>IF('08 Prev. naklady vozidiel'!$D$2="Manuál CBA",SUM('08.1 Spotreba pohon.hmot'!AE134:AE143),IF('08 Prev. naklady vozidiel'!$D$2="Dopravná štúdia / iný zdroj",INDEX('08.1 Spotreba pohon.hmot'!$E197:$AS197,MATCH(AC$27,'08.1 Spotreba pohon.hmot'!$E$196:$AS$196,0)),0))</f>
        <v>775281.51990265795</v>
      </c>
      <c r="AD29" s="30">
        <f>IF('08 Prev. naklady vozidiel'!$D$2="Manuál CBA",SUM('08.1 Spotreba pohon.hmot'!AF134:AF143),IF('08 Prev. naklady vozidiel'!$D$2="Dopravná štúdia / iný zdroj",INDEX('08.1 Spotreba pohon.hmot'!$E197:$AS197,MATCH(AD$27,'08.1 Spotreba pohon.hmot'!$E$196:$AS$196,0)),0))</f>
        <v>785967.40609850374</v>
      </c>
      <c r="AE29" s="30">
        <f>IF('08 Prev. naklady vozidiel'!$D$2="Manuál CBA",SUM('08.1 Spotreba pohon.hmot'!AG134:AG143),IF('08 Prev. naklady vozidiel'!$D$2="Dopravná štúdia / iný zdroj",INDEX('08.1 Spotreba pohon.hmot'!$E197:$AS197,MATCH(AE$27,'08.1 Spotreba pohon.hmot'!$E$196:$AS$196,0)),0))</f>
        <v>796652.52805844333</v>
      </c>
      <c r="AF29" s="30">
        <f>IF('08 Prev. naklady vozidiel'!$D$2="Manuál CBA",SUM('08.1 Spotreba pohon.hmot'!AH134:AH143),IF('08 Prev. naklady vozidiel'!$D$2="Dopravná štúdia / iný zdroj",INDEX('08.1 Spotreba pohon.hmot'!$E197:$AS197,MATCH(AF$27,'08.1 Spotreba pohon.hmot'!$E$196:$AS$196,0)),0))</f>
        <v>807336.88658236852</v>
      </c>
      <c r="AG29" s="30">
        <f>IF('08 Prev. naklady vozidiel'!$D$2="Manuál CBA",SUM('08.1 Spotreba pohon.hmot'!AI134:AI143),IF('08 Prev. naklady vozidiel'!$D$2="Dopravná štúdia / iný zdroj",INDEX('08.1 Spotreba pohon.hmot'!$E197:$AS197,MATCH(AG$27,'08.1 Spotreba pohon.hmot'!$E$196:$AS$196,0)),0))</f>
        <v>818020.48252400931</v>
      </c>
      <c r="AH29" s="30">
        <f>IF('08 Prev. naklady vozidiel'!$D$2="Manuál CBA",SUM('08.1 Spotreba pohon.hmot'!AJ134:AJ143),IF('08 Prev. naklady vozidiel'!$D$2="Dopravná štúdia / iný zdroj",INDEX('08.1 Spotreba pohon.hmot'!$E197:$AS197,MATCH(AH$27,'08.1 Spotreba pohon.hmot'!$E$196:$AS$196,0)),0))</f>
        <v>828703.31678999995</v>
      </c>
    </row>
    <row r="30" spans="2:34" x14ac:dyDescent="0.2">
      <c r="B30" s="140" t="s">
        <v>290</v>
      </c>
      <c r="C30" s="157">
        <f t="shared" si="2"/>
        <v>76626135.391518503</v>
      </c>
      <c r="D30" s="289">
        <f>IF('08 Prev. naklady vozidiel'!$D$2="Manuál CBA",SUM('08.1 Spotreba pohon.hmot'!F166:F175),IF('08 Prev. naklady vozidiel'!$D$2="Dopravná štúdia / iný zdroj",INDEX('08.1 Spotreba pohon.hmot'!$E198:$AS198,MATCH(D$27,'08.1 Spotreba pohon.hmot'!$E$196:$AS$196,0)),0))</f>
        <v>2063135.180976704</v>
      </c>
      <c r="E30" s="289">
        <f>IF('08 Prev. naklady vozidiel'!$D$2="Manuál CBA",SUM('08.1 Spotreba pohon.hmot'!G166:G175),IF('08 Prev. naklady vozidiel'!$D$2="Dopravná štúdia / iný zdroj",INDEX('08.1 Spotreba pohon.hmot'!$E198:$AS198,MATCH(E$27,'08.1 Spotreba pohon.hmot'!$E$196:$AS$196,0)),0))</f>
        <v>2095366.7093286836</v>
      </c>
      <c r="F30" s="289">
        <f>IF('08 Prev. naklady vozidiel'!$D$2="Manuál CBA",SUM('08.1 Spotreba pohon.hmot'!H166:H175),IF('08 Prev. naklady vozidiel'!$D$2="Dopravná štúdia / iný zdroj",INDEX('08.1 Spotreba pohon.hmot'!$E198:$AS198,MATCH(F$27,'08.1 Spotreba pohon.hmot'!$E$196:$AS$196,0)),0))</f>
        <v>2128101.1502005169</v>
      </c>
      <c r="G30" s="289">
        <f>IF('08 Prev. naklady vozidiel'!$D$2="Manuál CBA",SUM('08.1 Spotreba pohon.hmot'!I166:I175),IF('08 Prev. naklady vozidiel'!$D$2="Dopravná štúdia / iný zdroj",INDEX('08.1 Spotreba pohon.hmot'!$E198:$AS198,MATCH(G$27,'08.1 Spotreba pohon.hmot'!$E$196:$AS$196,0)),0))</f>
        <v>2161346.3463410032</v>
      </c>
      <c r="H30" s="30">
        <f>IF('08 Prev. naklady vozidiel'!$D$2="Manuál CBA",SUM('08.1 Spotreba pohon.hmot'!J166:J175),IF('08 Prev. naklady vozidiel'!$D$2="Dopravná štúdia / iný zdroj",INDEX('08.1 Spotreba pohon.hmot'!$E198:$AS198,MATCH(H$27,'08.1 Spotreba pohon.hmot'!$E$196:$AS$196,0)),0))</f>
        <v>2195110.2627999997</v>
      </c>
      <c r="I30" s="30">
        <f>IF('08 Prev. naklady vozidiel'!$D$2="Manuál CBA",SUM('08.1 Spotreba pohon.hmot'!K166:K175),IF('08 Prev. naklady vozidiel'!$D$2="Dopravná štúdia / iný zdroj",INDEX('08.1 Spotreba pohon.hmot'!$E198:$AS198,MATCH(I$27,'08.1 Spotreba pohon.hmot'!$E$196:$AS$196,0)),0))</f>
        <v>2228774.3845060668</v>
      </c>
      <c r="J30" s="30">
        <f>IF('08 Prev. naklady vozidiel'!$D$2="Manuál CBA",SUM('08.1 Spotreba pohon.hmot'!L166:L175),IF('08 Prev. naklady vozidiel'!$D$2="Dopravná štúdia / iný zdroj",INDEX('08.1 Spotreba pohon.hmot'!$E198:$AS198,MATCH(J$27,'08.1 Spotreba pohon.hmot'!$E$196:$AS$196,0)),0))</f>
        <v>2262467.4960840228</v>
      </c>
      <c r="K30" s="30">
        <f>IF('08 Prev. naklady vozidiel'!$D$2="Manuál CBA",SUM('08.1 Spotreba pohon.hmot'!M166:M175),IF('08 Prev. naklady vozidiel'!$D$2="Dopravná štúdia / iný zdroj",INDEX('08.1 Spotreba pohon.hmot'!$E198:$AS198,MATCH(K$27,'08.1 Spotreba pohon.hmot'!$E$196:$AS$196,0)),0))</f>
        <v>2296189.4198003155</v>
      </c>
      <c r="L30" s="30">
        <f>IF('08 Prev. naklady vozidiel'!$D$2="Manuál CBA",SUM('08.1 Spotreba pohon.hmot'!N166:N175),IF('08 Prev. naklady vozidiel'!$D$2="Dopravná štúdia / iný zdroj",INDEX('08.1 Spotreba pohon.hmot'!$E198:$AS198,MATCH(L$27,'08.1 Spotreba pohon.hmot'!$E$196:$AS$196,0)),0))</f>
        <v>2329939.9789627716</v>
      </c>
      <c r="M30" s="30">
        <f>IF('08 Prev. naklady vozidiel'!$D$2="Manuál CBA",SUM('08.1 Spotreba pohon.hmot'!O166:O175),IF('08 Prev. naklady vozidiel'!$D$2="Dopravná štúdia / iný zdroj",INDEX('08.1 Spotreba pohon.hmot'!$E198:$AS198,MATCH(M$27,'08.1 Spotreba pohon.hmot'!$E$196:$AS$196,0)),0))</f>
        <v>2363718.9979145825</v>
      </c>
      <c r="N30" s="30">
        <f>IF('08 Prev. naklady vozidiel'!$D$2="Manuál CBA",SUM('08.1 Spotreba pohon.hmot'!P166:P175),IF('08 Prev. naklady vozidiel'!$D$2="Dopravná štúdia / iný zdroj",INDEX('08.1 Spotreba pohon.hmot'!$E198:$AS198,MATCH(N$27,'08.1 Spotreba pohon.hmot'!$E$196:$AS$196,0)),0))</f>
        <v>2397526.3020283226</v>
      </c>
      <c r="O30" s="30">
        <f>IF('08 Prev. naklady vozidiel'!$D$2="Manuál CBA",SUM('08.1 Spotreba pohon.hmot'!Q166:Q175),IF('08 Prev. naklady vozidiel'!$D$2="Dopravná štúdia / iný zdroj",INDEX('08.1 Spotreba pohon.hmot'!$E198:$AS198,MATCH(O$27,'08.1 Spotreba pohon.hmot'!$E$196:$AS$196,0)),0))</f>
        <v>2431361.7176999999</v>
      </c>
      <c r="P30" s="30">
        <f>IF('08 Prev. naklady vozidiel'!$D$2="Manuál CBA",SUM('08.1 Spotreba pohon.hmot'!R166:R175),IF('08 Prev. naklady vozidiel'!$D$2="Dopravná štúdia / iný zdroj",INDEX('08.1 Spotreba pohon.hmot'!$E198:$AS198,MATCH(P$27,'08.1 Spotreba pohon.hmot'!$E$196:$AS$196,0)),0))</f>
        <v>2463699.6445289482</v>
      </c>
      <c r="Q30" s="30">
        <f>IF('08 Prev. naklady vozidiel'!$D$2="Manuál CBA",SUM('08.1 Spotreba pohon.hmot'!S166:S175),IF('08 Prev. naklady vozidiel'!$D$2="Dopravná štúdia / iný zdroj",INDEX('08.1 Spotreba pohon.hmot'!$E198:$AS198,MATCH(Q$27,'08.1 Spotreba pohon.hmot'!$E$196:$AS$196,0)),0))</f>
        <v>2496068.1092487285</v>
      </c>
      <c r="R30" s="30">
        <f>IF('08 Prev. naklady vozidiel'!$D$2="Manuál CBA",SUM('08.1 Spotreba pohon.hmot'!T166:T175),IF('08 Prev. naklady vozidiel'!$D$2="Dopravná štúdia / iný zdroj",INDEX('08.1 Spotreba pohon.hmot'!$E198:$AS198,MATCH(R$27,'08.1 Spotreba pohon.hmot'!$E$196:$AS$196,0)),0))</f>
        <v>2528466.8856405625</v>
      </c>
      <c r="S30" s="30">
        <f>IF('08 Prev. naklady vozidiel'!$D$2="Manuál CBA",SUM('08.1 Spotreba pohon.hmot'!U166:U175),IF('08 Prev. naklady vozidiel'!$D$2="Dopravná štúdia / iný zdroj",INDEX('08.1 Spotreba pohon.hmot'!$E198:$AS198,MATCH(S$27,'08.1 Spotreba pohon.hmot'!$E$196:$AS$196,0)),0))</f>
        <v>2560895.7489739005</v>
      </c>
      <c r="T30" s="30">
        <f>IF('08 Prev. naklady vozidiel'!$D$2="Manuál CBA",SUM('08.1 Spotreba pohon.hmot'!V166:V175),IF('08 Prev. naklady vozidiel'!$D$2="Dopravná štúdia / iný zdroj",INDEX('08.1 Spotreba pohon.hmot'!$E198:$AS198,MATCH(T$27,'08.1 Spotreba pohon.hmot'!$E$196:$AS$196,0)),0))</f>
        <v>2593354.4759970363</v>
      </c>
      <c r="U30" s="30">
        <f>IF('08 Prev. naklady vozidiel'!$D$2="Manuál CBA",SUM('08.1 Spotreba pohon.hmot'!W166:W175),IF('08 Prev. naklady vozidiel'!$D$2="Dopravná štúdia / iný zdroj",INDEX('08.1 Spotreba pohon.hmot'!$E198:$AS198,MATCH(U$27,'08.1 Spotreba pohon.hmot'!$E$196:$AS$196,0)),0))</f>
        <v>2625842.8449277943</v>
      </c>
      <c r="V30" s="30">
        <f>IF('08 Prev. naklady vozidiel'!$D$2="Manuál CBA",SUM('08.1 Spotreba pohon.hmot'!X166:X175),IF('08 Prev. naklady vozidiel'!$D$2="Dopravná štúdia / iný zdroj",INDEX('08.1 Spotreba pohon.hmot'!$E198:$AS198,MATCH(V$27,'08.1 Spotreba pohon.hmot'!$E$196:$AS$196,0)),0))</f>
        <v>2658360.6354442644</v>
      </c>
      <c r="W30" s="30">
        <f>IF('08 Prev. naklady vozidiel'!$D$2="Manuál CBA",SUM('08.1 Spotreba pohon.hmot'!Y166:Y175),IF('08 Prev. naklady vozidiel'!$D$2="Dopravná štúdia / iný zdroj",INDEX('08.1 Spotreba pohon.hmot'!$E198:$AS198,MATCH(W$27,'08.1 Spotreba pohon.hmot'!$E$196:$AS$196,0)),0))</f>
        <v>2690907.6286756024</v>
      </c>
      <c r="X30" s="30">
        <f>IF('08 Prev. naklady vozidiel'!$D$2="Manuál CBA",SUM('08.1 Spotreba pohon.hmot'!Z166:Z175),IF('08 Prev. naklady vozidiel'!$D$2="Dopravná štúdia / iný zdroj",INDEX('08.1 Spotreba pohon.hmot'!$E198:$AS198,MATCH(X$27,'08.1 Spotreba pohon.hmot'!$E$196:$AS$196,0)),0))</f>
        <v>2723483.60719288</v>
      </c>
      <c r="Y30" s="30">
        <f>IF('08 Prev. naklady vozidiel'!$D$2="Manuál CBA",SUM('08.1 Spotreba pohon.hmot'!AA166:AA175),IF('08 Prev. naklady vozidiel'!$D$2="Dopravná štúdia / iný zdroj",INDEX('08.1 Spotreba pohon.hmot'!$E198:$AS198,MATCH(Y$27,'08.1 Spotreba pohon.hmot'!$E$196:$AS$196,0)),0))</f>
        <v>2756088.3550000004</v>
      </c>
      <c r="Z30" s="30">
        <f>IF('08 Prev. naklady vozidiel'!$D$2="Manuál CBA",SUM('08.1 Spotreba pohon.hmot'!AB166:AB175),IF('08 Prev. naklady vozidiel'!$D$2="Dopravná štúdia / iný zdroj",INDEX('08.1 Spotreba pohon.hmot'!$E198:$AS198,MATCH(Z$27,'08.1 Spotreba pohon.hmot'!$E$196:$AS$196,0)),0))</f>
        <v>2798925.3109499514</v>
      </c>
      <c r="AA30" s="30">
        <f>IF('08 Prev. naklady vozidiel'!$D$2="Manuál CBA",SUM('08.1 Spotreba pohon.hmot'!AC166:AC175),IF('08 Prev. naklady vozidiel'!$D$2="Dopravná štúdia / iný zdroj",INDEX('08.1 Spotreba pohon.hmot'!$E198:$AS198,MATCH(AA$27,'08.1 Spotreba pohon.hmot'!$E$196:$AS$196,0)),0))</f>
        <v>2841231.5349602657</v>
      </c>
      <c r="AB30" s="30">
        <f>IF('08 Prev. naklady vozidiel'!$D$2="Manuál CBA",SUM('08.1 Spotreba pohon.hmot'!AD166:AD175),IF('08 Prev. naklady vozidiel'!$D$2="Dopravná štúdia / iný zdroj",INDEX('08.1 Spotreba pohon.hmot'!$E198:$AS198,MATCH(AB$27,'08.1 Spotreba pohon.hmot'!$E$196:$AS$196,0)),0))</f>
        <v>2883571.8630868797</v>
      </c>
      <c r="AC30" s="30">
        <f>IF('08 Prev. naklady vozidiel'!$D$2="Manuál CBA",SUM('08.1 Spotreba pohon.hmot'!AE166:AE175),IF('08 Prev. naklady vozidiel'!$D$2="Dopravná štúdia / iný zdroj",INDEX('08.1 Spotreba pohon.hmot'!$E198:$AS198,MATCH(AC$27,'08.1 Spotreba pohon.hmot'!$E$196:$AS$196,0)),0))</f>
        <v>2925946.0041088643</v>
      </c>
      <c r="AD30" s="30">
        <f>IF('08 Prev. naklady vozidiel'!$D$2="Manuál CBA",SUM('08.1 Spotreba pohon.hmot'!AF166:AF175),IF('08 Prev. naklady vozidiel'!$D$2="Dopravná štúdia / iný zdroj",INDEX('08.1 Spotreba pohon.hmot'!$E198:$AS198,MATCH(AD$27,'08.1 Spotreba pohon.hmot'!$E$196:$AS$196,0)),0))</f>
        <v>2968353.6690122681</v>
      </c>
      <c r="AE30" s="30">
        <f>IF('08 Prev. naklady vozidiel'!$D$2="Manuál CBA",SUM('08.1 Spotreba pohon.hmot'!AG166:AG175),IF('08 Prev. naklady vozidiel'!$D$2="Dopravná štúdia / iný zdroj",INDEX('08.1 Spotreba pohon.hmot'!$E198:$AS198,MATCH(AE$27,'08.1 Spotreba pohon.hmot'!$E$196:$AS$196,0)),0))</f>
        <v>3010587.0268842238</v>
      </c>
      <c r="AF30" s="30">
        <f>IF('08 Prev. naklady vozidiel'!$D$2="Manuál CBA",SUM('08.1 Spotreba pohon.hmot'!AH166:AH175),IF('08 Prev. naklady vozidiel'!$D$2="Dopravná štúdia / iný zdroj",INDEX('08.1 Spotreba pohon.hmot'!$E198:$AS198,MATCH(AF$27,'08.1 Spotreba pohon.hmot'!$E$196:$AS$196,0)),0))</f>
        <v>3052626.202298861</v>
      </c>
      <c r="AG30" s="30">
        <f>IF('08 Prev. naklady vozidiel'!$D$2="Manuál CBA",SUM('08.1 Spotreba pohon.hmot'!AI166:AI175),IF('08 Prev. naklady vozidiel'!$D$2="Dopravná štúdia / iný zdroj",INDEX('08.1 Spotreba pohon.hmot'!$E198:$AS198,MATCH(AG$27,'08.1 Spotreba pohon.hmot'!$E$196:$AS$196,0)),0))</f>
        <v>3094687.897944482</v>
      </c>
      <c r="AH30" s="30">
        <f>IF('08 Prev. naklady vozidiel'!$D$2="Manuál CBA",SUM('08.1 Spotreba pohon.hmot'!AJ166:AJ175),IF('08 Prev. naklady vozidiel'!$D$2="Dopravná štúdia / iný zdroj",INDEX('08.1 Spotreba pohon.hmot'!$E198:$AS198,MATCH(AH$27,'08.1 Spotreba pohon.hmot'!$E$196:$AS$196,0)),0))</f>
        <v>3136771.9107899996</v>
      </c>
    </row>
    <row r="31" spans="2:34" x14ac:dyDescent="0.2">
      <c r="B31" s="141" t="s">
        <v>191</v>
      </c>
      <c r="C31" s="158">
        <f t="shared" si="2"/>
        <v>51664555.128403358</v>
      </c>
      <c r="D31" s="290">
        <f>D29*'08 Prev. naklady vozidiel'!$C$14*'A1 Parametre'!$C$22+D30*'08 Prev. naklady vozidiel'!$C$15*'A1 Parametre'!$C$22</f>
        <v>1392309.5880804942</v>
      </c>
      <c r="E31" s="290">
        <f>E29*'08 Prev. naklady vozidiel'!$C$14*'A1 Parametre'!$C$22+E30*'08 Prev. naklady vozidiel'!$C$15*'A1 Parametre'!$C$22</f>
        <v>1413927.4598787965</v>
      </c>
      <c r="F31" s="290">
        <f>F29*'08 Prev. naklady vozidiel'!$C$14*'A1 Parametre'!$C$22+F30*'08 Prev. naklady vozidiel'!$C$15*'A1 Parametre'!$C$22</f>
        <v>1435880.3307430001</v>
      </c>
      <c r="G31" s="290">
        <f>G29*'08 Prev. naklady vozidiel'!$C$14*'A1 Parametre'!$C$22+G30*'08 Prev. naklady vozidiel'!$C$15*'A1 Parametre'!$C$22</f>
        <v>1458173.3867807703</v>
      </c>
      <c r="H31" s="92">
        <f>H29*'08 Prev. naklady vozidiel'!$C$14*'A1 Parametre'!$C$22+H30*'08 Prev. naklady vozidiel'!$C$15*'A1 Parametre'!$C$22</f>
        <v>1480811.8943614839</v>
      </c>
      <c r="I31" s="92">
        <f>I29*'08 Prev. naklady vozidiel'!$C$14*'A1 Parametre'!$C$22+I30*'08 Prev. naklady vozidiel'!$C$15*'A1 Parametre'!$C$22</f>
        <v>1503371.1363801961</v>
      </c>
      <c r="J31" s="92">
        <f>J29*'08 Prev. naklady vozidiel'!$C$14*'A1 Parametre'!$C$22+J30*'08 Prev. naklady vozidiel'!$C$15*'A1 Parametre'!$C$22</f>
        <v>1525948.0695510153</v>
      </c>
      <c r="K31" s="92">
        <f>K29*'08 Prev. naklady vozidiel'!$C$14*'A1 Parametre'!$C$22+K30*'08 Prev. naklady vozidiel'!$C$15*'A1 Parametre'!$C$22</f>
        <v>1548542.5756750449</v>
      </c>
      <c r="L31" s="92">
        <f>L29*'08 Prev. naklady vozidiel'!$C$14*'A1 Parametre'!$C$22+L30*'08 Prev. naklady vozidiel'!$C$15*'A1 Parametre'!$C$22</f>
        <v>1571154.5372881158</v>
      </c>
      <c r="M31" s="92">
        <f>M29*'08 Prev. naklady vozidiel'!$C$14*'A1 Parametre'!$C$22+M30*'08 Prev. naklady vozidiel'!$C$15*'A1 Parametre'!$C$22</f>
        <v>1593783.8376563848</v>
      </c>
      <c r="N31" s="92">
        <f>N29*'08 Prev. naklady vozidiel'!$C$14*'A1 Parametre'!$C$22+N30*'08 Prev. naklady vozidiel'!$C$15*'A1 Parametre'!$C$22</f>
        <v>1616430.3607719536</v>
      </c>
      <c r="O31" s="92">
        <f>O29*'08 Prev. naklady vozidiel'!$C$14*'A1 Parametre'!$C$22+O30*'08 Prev. naklady vozidiel'!$C$15*'A1 Parametre'!$C$22</f>
        <v>1639093.9913485199</v>
      </c>
      <c r="P31" s="92">
        <f>P29*'08 Prev. naklady vozidiel'!$C$14*'A1 Parametre'!$C$22+P30*'08 Prev. naklady vozidiel'!$C$15*'A1 Parametre'!$C$22</f>
        <v>1660973.1660722136</v>
      </c>
      <c r="Q31" s="92">
        <f>Q29*'08 Prev. naklady vozidiel'!$C$14*'A1 Parametre'!$C$22+Q30*'08 Prev. naklady vozidiel'!$C$15*'A1 Parametre'!$C$22</f>
        <v>1682870.3634683692</v>
      </c>
      <c r="R31" s="92">
        <f>R29*'08 Prev. naklady vozidiel'!$C$14*'A1 Parametre'!$C$22+R30*'08 Prev. naklady vozidiel'!$C$15*'A1 Parametre'!$C$22</f>
        <v>1704785.4463368</v>
      </c>
      <c r="S31" s="92">
        <f>S29*'08 Prev. naklady vozidiel'!$C$14*'A1 Parametre'!$C$22+S30*'08 Prev. naklady vozidiel'!$C$15*'A1 Parametre'!$C$22</f>
        <v>1726718.278405752</v>
      </c>
      <c r="T31" s="92">
        <f>T29*'08 Prev. naklady vozidiel'!$C$14*'A1 Parametre'!$C$22+T30*'08 Prev. naklady vozidiel'!$C$15*'A1 Parametre'!$C$22</f>
        <v>1748668.7243258886</v>
      </c>
      <c r="U31" s="92">
        <f>U29*'08 Prev. naklady vozidiel'!$C$14*'A1 Parametre'!$C$22+U30*'08 Prev. naklady vozidiel'!$C$15*'A1 Parametre'!$C$22</f>
        <v>1770636.6496643175</v>
      </c>
      <c r="V31" s="92">
        <f>V29*'08 Prev. naklady vozidiel'!$C$14*'A1 Parametre'!$C$22+V30*'08 Prev. naklady vozidiel'!$C$15*'A1 Parametre'!$C$22</f>
        <v>1792621.9208986533</v>
      </c>
      <c r="W31" s="92">
        <f>W29*'08 Prev. naklady vozidiel'!$C$14*'A1 Parametre'!$C$22+W30*'08 Prev. naklady vozidiel'!$C$15*'A1 Parametre'!$C$22</f>
        <v>1814624.4054111186</v>
      </c>
      <c r="X31" s="92">
        <f>X29*'08 Prev. naklady vozidiel'!$C$14*'A1 Parametre'!$C$22+X30*'08 Prev. naklady vozidiel'!$C$15*'A1 Parametre'!$C$22</f>
        <v>1836643.9714826832</v>
      </c>
      <c r="Y31" s="92">
        <f>Y29*'08 Prev. naklady vozidiel'!$C$14*'A1 Parametre'!$C$22+Y30*'08 Prev. naklady vozidiel'!$C$15*'A1 Parametre'!$C$22</f>
        <v>1858680.48828724</v>
      </c>
      <c r="Z31" s="92">
        <f>Z29*'08 Prev. naklady vozidiel'!$C$14*'A1 Parametre'!$C$22+Z30*'08 Prev. naklady vozidiel'!$C$15*'A1 Parametre'!$C$22</f>
        <v>1887299.0332280325</v>
      </c>
      <c r="AA31" s="92">
        <f>AA29*'08 Prev. naklady vozidiel'!$C$14*'A1 Parametre'!$C$22+AA30*'08 Prev. naklady vozidiel'!$C$15*'A1 Parametre'!$C$22</f>
        <v>1915497.6894503168</v>
      </c>
      <c r="AB31" s="92">
        <f>AB29*'08 Prev. naklady vozidiel'!$C$14*'A1 Parametre'!$C$22+AB30*'08 Prev. naklady vozidiel'!$C$15*'A1 Parametre'!$C$22</f>
        <v>1943713.4347962029</v>
      </c>
      <c r="AC31" s="92">
        <f>AC29*'08 Prev. naklady vozidiel'!$C$14*'A1 Parametre'!$C$22+AC30*'08 Prev. naklady vozidiel'!$C$15*'A1 Parametre'!$C$22</f>
        <v>1971946.1197838797</v>
      </c>
      <c r="AD31" s="92">
        <f>AD29*'08 Prev. naklady vozidiel'!$C$14*'A1 Parametre'!$C$22+AD30*'08 Prev. naklady vozidiel'!$C$15*'A1 Parametre'!$C$22</f>
        <v>2000195.5961013529</v>
      </c>
      <c r="AE31" s="92">
        <f>AE29*'08 Prev. naklady vozidiel'!$C$14*'A1 Parametre'!$C$22+AE30*'08 Prev. naklady vozidiel'!$C$15*'A1 Parametre'!$C$22</f>
        <v>2028354.9144089697</v>
      </c>
      <c r="AF31" s="92">
        <f>AF29*'08 Prev. naklady vozidiel'!$C$14*'A1 Parametre'!$C$22+AF30*'08 Prev. naklady vozidiel'!$C$15*'A1 Parametre'!$C$22</f>
        <v>2056413.8472936302</v>
      </c>
      <c r="AG31" s="92">
        <f>AG29*'08 Prev. naklady vozidiel'!$C$14*'A1 Parametre'!$C$22+AG30*'08 Prev. naklady vozidiel'!$C$15*'A1 Parametre'!$C$22</f>
        <v>2084483.9104721695</v>
      </c>
      <c r="AH31" s="92">
        <f>AH29*'08 Prev. naklady vozidiel'!$C$14*'A1 Parametre'!$C$22+AH30*'08 Prev. naklady vozidiel'!$C$15*'A1 Parametre'!$C$22</f>
        <v>2112565.0000100397</v>
      </c>
    </row>
    <row r="32" spans="2:34" x14ac:dyDescent="0.2">
      <c r="B32" s="138" t="s">
        <v>193</v>
      </c>
      <c r="C32" s="159">
        <f t="shared" si="2"/>
        <v>91755931.405047446</v>
      </c>
      <c r="D32" s="291">
        <f>IF('08 Prev. naklady vozidiel'!$D$17="Manuál CBA",SUM('08.2 Ost. prev. naklady voz.'!F6:F15),IF('08 Prev. naklady vozidiel'!$D$17="Dopravná štúdia / iný zdroj",INDEX('08.2 Ost. prev. naklady voz.'!$F69:$BB69,MATCH(D$27,'08.2 Ost. prev. naklady voz.'!$F$68:$BB$68,0)),0))</f>
        <v>2489759.9227598887</v>
      </c>
      <c r="E32" s="291">
        <f>IF('08 Prev. naklady vozidiel'!$D$17="Manuál CBA",SUM('08.2 Ost. prev. naklady voz.'!G6:G15),IF('08 Prev. naklady vozidiel'!$D$17="Dopravná štúdia / iný zdroj",INDEX('08.2 Ost. prev. naklady voz.'!$F69:$BB69,MATCH(E$27,'08.2 Ost. prev. naklady voz.'!$F$68:$BB$68,0)),0))</f>
        <v>2527143.8540748903</v>
      </c>
      <c r="F32" s="291">
        <f>IF('08 Prev. naklady vozidiel'!$D$17="Manuál CBA",SUM('08.2 Ost. prev. naklady voz.'!H6:H15),IF('08 Prev. naklady vozidiel'!$D$17="Dopravná štúdia / iný zdroj",INDEX('08.2 Ost. prev. naklady voz.'!$F69:$BB69,MATCH(F$27,'08.2 Ost. prev. naklady voz.'!$F$68:$BB$68,0)),0))</f>
        <v>2565089.6470980356</v>
      </c>
      <c r="G32" s="291">
        <f>IF('08 Prev. naklady vozidiel'!$D$17="Manuál CBA",SUM('08.2 Ost. prev. naklady voz.'!I6:I15),IF('08 Prev. naklady vozidiel'!$D$17="Dopravná štúdia / iný zdroj",INDEX('08.2 Ost. prev. naklady voz.'!$F69:$BB69,MATCH(G$27,'08.2 Ost. prev. naklady voz.'!$F$68:$BB$68,0)),0))</f>
        <v>2603605.7548377863</v>
      </c>
      <c r="H32" s="91">
        <f>IF('08 Prev. naklady vozidiel'!$D$17="Manuál CBA",SUM('08.2 Ost. prev. naklady voz.'!J6:J15),IF('08 Prev. naklady vozidiel'!$D$17="Dopravná štúdia / iný zdroj",INDEX('08.2 Ost. prev. naklady voz.'!$F69:$BB69,MATCH(H$27,'08.2 Ost. prev. naklady voz.'!$F$68:$BB$68,0)),0))</f>
        <v>2642700.7576094801</v>
      </c>
      <c r="I32" s="91">
        <f>IF('08 Prev. naklady vozidiel'!$D$17="Manuál CBA",SUM('08.2 Ost. prev. naklady voz.'!K6:K15),IF('08 Prev. naklady vozidiel'!$D$17="Dopravná štúdia / iný zdroj",INDEX('08.2 Ost. prev. naklady voz.'!$F69:$BB69,MATCH(I$27,'08.2 Ost. prev. naklady voz.'!$F$68:$BB$68,0)),0))</f>
        <v>2681219.7254543435</v>
      </c>
      <c r="J32" s="91">
        <f>IF('08 Prev. naklady vozidiel'!$D$17="Manuál CBA",SUM('08.2 Ost. prev. naklady voz.'!L6:L15),IF('08 Prev. naklady vozidiel'!$D$17="Dopravná štúdia / iný zdroj",INDEX('08.2 Ost. prev. naklady voz.'!$F69:$BB69,MATCH(J$27,'08.2 Ost. prev. naklady voz.'!$F$68:$BB$68,0)),0))</f>
        <v>2719738.6932992064</v>
      </c>
      <c r="K32" s="91">
        <f>IF('08 Prev. naklady vozidiel'!$D$17="Manuál CBA",SUM('08.2 Ost. prev. naklady voz.'!M6:M15),IF('08 Prev. naklady vozidiel'!$D$17="Dopravná štúdia / iný zdroj",INDEX('08.2 Ost. prev. naklady voz.'!$F69:$BB69,MATCH(K$27,'08.2 Ost. prev. naklady voz.'!$F$68:$BB$68,0)),0))</f>
        <v>2758257.6611440694</v>
      </c>
      <c r="L32" s="91">
        <f>IF('08 Prev. naklady vozidiel'!$D$17="Manuál CBA",SUM('08.2 Ost. prev. naklady voz.'!N6:N15),IF('08 Prev. naklady vozidiel'!$D$17="Dopravná štúdia / iný zdroj",INDEX('08.2 Ost. prev. naklady voz.'!$F69:$BB69,MATCH(L$27,'08.2 Ost. prev. naklady voz.'!$F$68:$BB$68,0)),0))</f>
        <v>2796776.6289889333</v>
      </c>
      <c r="M32" s="91">
        <f>IF('08 Prev. naklady vozidiel'!$D$17="Manuál CBA",SUM('08.2 Ost. prev. naklady voz.'!O6:O15),IF('08 Prev. naklady vozidiel'!$D$17="Dopravná štúdia / iný zdroj",INDEX('08.2 Ost. prev. naklady voz.'!$F69:$BB69,MATCH(M$27,'08.2 Ost. prev. naklady voz.'!$F$68:$BB$68,0)),0))</f>
        <v>2835295.5968337962</v>
      </c>
      <c r="N32" s="91">
        <f>IF('08 Prev. naklady vozidiel'!$D$17="Manuál CBA",SUM('08.2 Ost. prev. naklady voz.'!P6:P15),IF('08 Prev. naklady vozidiel'!$D$17="Dopravná štúdia / iný zdroj",INDEX('08.2 Ost. prev. naklady voz.'!$F69:$BB69,MATCH(N$27,'08.2 Ost. prev. naklady voz.'!$F$68:$BB$68,0)),0))</f>
        <v>2873814.5646786597</v>
      </c>
      <c r="O32" s="91">
        <f>IF('08 Prev. naklady vozidiel'!$D$17="Manuál CBA",SUM('08.2 Ost. prev. naklady voz.'!Q6:Q15),IF('08 Prev. naklady vozidiel'!$D$17="Dopravná štúdia / iný zdroj",INDEX('08.2 Ost. prev. naklady voz.'!$F69:$BB69,MATCH(O$27,'08.2 Ost. prev. naklady voz.'!$F$68:$BB$68,0)),0))</f>
        <v>2912333.5325235231</v>
      </c>
      <c r="P32" s="91">
        <f>IF('08 Prev. naklady vozidiel'!$D$17="Manuál CBA",SUM('08.2 Ost. prev. naklady voz.'!R6:R15),IF('08 Prev. naklady vozidiel'!$D$17="Dopravná štúdia / iný zdroj",INDEX('08.2 Ost. prev. naklady voz.'!$F69:$BB69,MATCH(P$27,'08.2 Ost. prev. naklady voz.'!$F$68:$BB$68,0)),0))</f>
        <v>2950767.9461682644</v>
      </c>
      <c r="Q32" s="91">
        <f>IF('08 Prev. naklady vozidiel'!$D$17="Manuál CBA",SUM('08.2 Ost. prev. naklady voz.'!S6:S15),IF('08 Prev. naklady vozidiel'!$D$17="Dopravná štúdia / iný zdroj",INDEX('08.2 Ost. prev. naklady voz.'!$F69:$BB69,MATCH(Q$27,'08.2 Ost. prev. naklady voz.'!$F$68:$BB$68,0)),0))</f>
        <v>2989202.3598130057</v>
      </c>
      <c r="R32" s="91">
        <f>IF('08 Prev. naklady vozidiel'!$D$17="Manuál CBA",SUM('08.2 Ost. prev. naklady voz.'!T6:T15),IF('08 Prev. naklady vozidiel'!$D$17="Dopravná štúdia / iný zdroj",INDEX('08.2 Ost. prev. naklady voz.'!$F69:$BB69,MATCH(R$27,'08.2 Ost. prev. naklady voz.'!$F$68:$BB$68,0)),0))</f>
        <v>3027636.773457747</v>
      </c>
      <c r="S32" s="91">
        <f>IF('08 Prev. naklady vozidiel'!$D$17="Manuál CBA",SUM('08.2 Ost. prev. naklady voz.'!U6:U15),IF('08 Prev. naklady vozidiel'!$D$17="Dopravná štúdia / iný zdroj",INDEX('08.2 Ost. prev. naklady voz.'!$F69:$BB69,MATCH(S$27,'08.2 Ost. prev. naklady voz.'!$F$68:$BB$68,0)),0))</f>
        <v>3066071.1871024878</v>
      </c>
      <c r="T32" s="91">
        <f>IF('08 Prev. naklady vozidiel'!$D$17="Manuál CBA",SUM('08.2 Ost. prev. naklady voz.'!V6:V15),IF('08 Prev. naklady vozidiel'!$D$17="Dopravná štúdia / iný zdroj",INDEX('08.2 Ost. prev. naklady voz.'!$F69:$BB69,MATCH(T$27,'08.2 Ost. prev. naklady voz.'!$F$68:$BB$68,0)),0))</f>
        <v>3104505.6007472295</v>
      </c>
      <c r="U32" s="91">
        <f>IF('08 Prev. naklady vozidiel'!$D$17="Manuál CBA",SUM('08.2 Ost. prev. naklady voz.'!W6:W15),IF('08 Prev. naklady vozidiel'!$D$17="Dopravná štúdia / iný zdroj",INDEX('08.2 Ost. prev. naklady voz.'!$F69:$BB69,MATCH(U$27,'08.2 Ost. prev. naklady voz.'!$F$68:$BB$68,0)),0))</f>
        <v>3142940.0143919704</v>
      </c>
      <c r="V32" s="91">
        <f>IF('08 Prev. naklady vozidiel'!$D$17="Manuál CBA",SUM('08.2 Ost. prev. naklady voz.'!X6:X15),IF('08 Prev. naklady vozidiel'!$D$17="Dopravná štúdia / iný zdroj",INDEX('08.2 Ost. prev. naklady voz.'!$F69:$BB69,MATCH(V$27,'08.2 Ost. prev. naklady voz.'!$F$68:$BB$68,0)),0))</f>
        <v>3181374.4280367116</v>
      </c>
      <c r="W32" s="91">
        <f>IF('08 Prev. naklady vozidiel'!$D$17="Manuál CBA",SUM('08.2 Ost. prev. naklady voz.'!Y6:Y15),IF('08 Prev. naklady vozidiel'!$D$17="Dopravná štúdia / iný zdroj",INDEX('08.2 Ost. prev. naklady voz.'!$F69:$BB69,MATCH(W$27,'08.2 Ost. prev. naklady voz.'!$F$68:$BB$68,0)),0))</f>
        <v>3219808.8416814529</v>
      </c>
      <c r="X32" s="91">
        <f>IF('08 Prev. naklady vozidiel'!$D$17="Manuál CBA",SUM('08.2 Ost. prev. naklady voz.'!Z6:Z15),IF('08 Prev. naklady vozidiel'!$D$17="Dopravná štúdia / iný zdroj",INDEX('08.2 Ost. prev. naklady voz.'!$F69:$BB69,MATCH(X$27,'08.2 Ost. prev. naklady voz.'!$F$68:$BB$68,0)),0))</f>
        <v>3258243.2553261942</v>
      </c>
      <c r="Y32" s="91">
        <f>IF('08 Prev. naklady vozidiel'!$D$17="Manuál CBA",SUM('08.2 Ost. prev. naklady voz.'!AA6:AA15),IF('08 Prev. naklady vozidiel'!$D$17="Dopravná štúdia / iný zdroj",INDEX('08.2 Ost. prev. naklady voz.'!$F69:$BB69,MATCH(Y$27,'08.2 Ost. prev. naklady voz.'!$F$68:$BB$68,0)),0))</f>
        <v>3296677.6689709355</v>
      </c>
      <c r="Z32" s="91">
        <f>IF('08 Prev. naklady vozidiel'!$D$17="Manuál CBA",SUM('08.2 Ost. prev. naklady voz.'!AB6:AB15),IF('08 Prev. naklady vozidiel'!$D$17="Dopravná štúdia / iný zdroj",INDEX('08.2 Ost. prev. naklady voz.'!$F69:$BB69,MATCH(Z$27,'08.2 Ost. prev. naklady voz.'!$F$68:$BB$68,0)),0))</f>
        <v>3344998.3811454177</v>
      </c>
      <c r="AA32" s="91">
        <f>IF('08 Prev. naklady vozidiel'!$D$17="Manuál CBA",SUM('08.2 Ost. prev. naklady voz.'!AC6:AC15),IF('08 Prev. naklady vozidiel'!$D$17="Dopravná štúdia / iný zdroj",INDEX('08.2 Ost. prev. naklady voz.'!$F69:$BB69,MATCH(AA$27,'08.2 Ost. prev. naklady voz.'!$F$68:$BB$68,0)),0))</f>
        <v>3393319.0933198994</v>
      </c>
      <c r="AB32" s="91">
        <f>IF('08 Prev. naklady vozidiel'!$D$17="Manuál CBA",SUM('08.2 Ost. prev. naklady voz.'!AD6:AD15),IF('08 Prev. naklady vozidiel'!$D$17="Dopravná štúdia / iný zdroj",INDEX('08.2 Ost. prev. naklady voz.'!$F69:$BB69,MATCH(AB$27,'08.2 Ost. prev. naklady voz.'!$F$68:$BB$68,0)),0))</f>
        <v>3441639.8054943816</v>
      </c>
      <c r="AC32" s="91">
        <f>IF('08 Prev. naklady vozidiel'!$D$17="Manuál CBA",SUM('08.2 Ost. prev. naklady voz.'!AE6:AE15),IF('08 Prev. naklady vozidiel'!$D$17="Dopravná štúdia / iný zdroj",INDEX('08.2 Ost. prev. naklady voz.'!$F69:$BB69,MATCH(AC$27,'08.2 Ost. prev. naklady voz.'!$F$68:$BB$68,0)),0))</f>
        <v>3489960.5176688638</v>
      </c>
      <c r="AD32" s="91">
        <f>IF('08 Prev. naklady vozidiel'!$D$17="Manuál CBA",SUM('08.2 Ost. prev. naklady voz.'!AF6:AF15),IF('08 Prev. naklady vozidiel'!$D$17="Dopravná štúdia / iný zdroj",INDEX('08.2 Ost. prev. naklady voz.'!$F69:$BB69,MATCH(AD$27,'08.2 Ost. prev. naklady voz.'!$F$68:$BB$68,0)),0))</f>
        <v>3538281.2298433455</v>
      </c>
      <c r="AE32" s="91">
        <f>IF('08 Prev. naklady vozidiel'!$D$17="Manuál CBA",SUM('08.2 Ost. prev. naklady voz.'!AG6:AG15),IF('08 Prev. naklady vozidiel'!$D$17="Dopravná štúdia / iný zdroj",INDEX('08.2 Ost. prev. naklady voz.'!$F69:$BB69,MATCH(AE$27,'08.2 Ost. prev. naklady voz.'!$F$68:$BB$68,0)),0))</f>
        <v>3586601.9420178276</v>
      </c>
      <c r="AF32" s="91">
        <f>IF('08 Prev. naklady vozidiel'!$D$17="Manuál CBA",SUM('08.2 Ost. prev. naklady voz.'!AH6:AH15),IF('08 Prev. naklady vozidiel'!$D$17="Dopravná štúdia / iný zdroj",INDEX('08.2 Ost. prev. naklady voz.'!$F69:$BB69,MATCH(AF$27,'08.2 Ost. prev. naklady voz.'!$F$68:$BB$68,0)),0))</f>
        <v>3634922.6541923094</v>
      </c>
      <c r="AG32" s="91">
        <f>IF('08 Prev. naklady vozidiel'!$D$17="Manuál CBA",SUM('08.2 Ost. prev. naklady voz.'!AI6:AI15),IF('08 Prev. naklady vozidiel'!$D$17="Dopravná štúdia / iný zdroj",INDEX('08.2 Ost. prev. naklady voz.'!$F69:$BB69,MATCH(AG$27,'08.2 Ost. prev. naklady voz.'!$F$68:$BB$68,0)),0))</f>
        <v>3683243.3663667915</v>
      </c>
      <c r="AH32" s="91">
        <f>IF('08 Prev. naklady vozidiel'!$D$17="Manuál CBA",SUM('08.2 Ost. prev. naklady voz.'!AJ6:AJ15),IF('08 Prev. naklady vozidiel'!$D$17="Dopravná štúdia / iný zdroj",INDEX('08.2 Ost. prev. naklady voz.'!$F69:$BB69,MATCH(AH$27,'08.2 Ost. prev. naklady voz.'!$F$68:$BB$68,0)),0))</f>
        <v>3731564.0785412737</v>
      </c>
    </row>
    <row r="33" spans="2:34" x14ac:dyDescent="0.2">
      <c r="B33" s="138" t="s">
        <v>194</v>
      </c>
      <c r="C33" s="159">
        <f t="shared" si="2"/>
        <v>59935190.331954472</v>
      </c>
      <c r="D33" s="291">
        <f>IF('08 Prev. naklady vozidiel'!$D$17="Manuál CBA",SUM('08.2 Ost. prev. naklady voz.'!F38:F47),IF('08 Prev. naklady vozidiel'!$D$17="Dopravná štúdia / iný zdroj",INDEX('08.2 Ost. prev. naklady voz.'!$F70:$BB70,MATCH(D$27,'08.2 Ost. prev. naklady voz.'!$F$68:$BB$68,0)),0))</f>
        <v>1626150.7423991824</v>
      </c>
      <c r="E33" s="291">
        <f>IF('08 Prev. naklady vozidiel'!$D$17="Manuál CBA",SUM('08.2 Ost. prev. naklady voz.'!G38:G47),IF('08 Prev. naklady vozidiel'!$D$17="Dopravná štúdia / iný zdroj",INDEX('08.2 Ost. prev. naklady voz.'!$F70:$BB70,MATCH(E$27,'08.2 Ost. prev. naklady voz.'!$F$68:$BB$68,0)),0))</f>
        <v>1651237.9442581502</v>
      </c>
      <c r="F33" s="291">
        <f>IF('08 Prev. naklady vozidiel'!$D$17="Manuál CBA",SUM('08.2 Ost. prev. naklady voz.'!H38:H47),IF('08 Prev. naklady vozidiel'!$D$17="Dopravná štúdia / iný zdroj",INDEX('08.2 Ost. prev. naklady voz.'!$F70:$BB70,MATCH(F$27,'08.2 Ost. prev. naklady voz.'!$F$68:$BB$68,0)),0))</f>
        <v>1676713.2997206196</v>
      </c>
      <c r="G33" s="291">
        <f>IF('08 Prev. naklady vozidiel'!$D$17="Manuál CBA",SUM('08.2 Ost. prev. naklady voz.'!I38:I47),IF('08 Prev. naklady vozidiel'!$D$17="Dopravná štúdia / iný zdroj",INDEX('08.2 Ost. prev. naklady voz.'!$F70:$BB70,MATCH(G$27,'08.2 Ost. prev. naklady voz.'!$F$68:$BB$68,0)),0))</f>
        <v>1702582.8298989011</v>
      </c>
      <c r="H33" s="91">
        <f>IF('08 Prev. naklady vozidiel'!$D$17="Manuál CBA",SUM('08.2 Ost. prev. naklady voz.'!J38:J47),IF('08 Prev. naklady vozidiel'!$D$17="Dopravná štúdia / iný zdroj",INDEX('08.2 Ost. prev. naklady voz.'!$F70:$BB70,MATCH(H$27,'08.2 Ost. prev. naklady voz.'!$F$68:$BB$68,0)),0))</f>
        <v>1728852.6495218587</v>
      </c>
      <c r="I33" s="91">
        <f>IF('08 Prev. naklady vozidiel'!$D$17="Manuál CBA",SUM('08.2 Ost. prev. naklady voz.'!K38:K47),IF('08 Prev. naklady vozidiel'!$D$17="Dopravná štúdia / iný zdroj",INDEX('08.2 Ost. prev. naklady voz.'!$F70:$BB70,MATCH(I$27,'08.2 Ost. prev. naklady voz.'!$F$68:$BB$68,0)),0))</f>
        <v>1754724.2179430947</v>
      </c>
      <c r="J33" s="91">
        <f>IF('08 Prev. naklady vozidiel'!$D$17="Manuál CBA",SUM('08.2 Ost. prev. naklady voz.'!L38:L47),IF('08 Prev. naklady vozidiel'!$D$17="Dopravná štúdia / iný zdroj",INDEX('08.2 Ost. prev. naklady voz.'!$F70:$BB70,MATCH(J$27,'08.2 Ost. prev. naklady voz.'!$F$68:$BB$68,0)),0))</f>
        <v>1780595.7863643311</v>
      </c>
      <c r="K33" s="91">
        <f>IF('08 Prev. naklady vozidiel'!$D$17="Manuál CBA",SUM('08.2 Ost. prev. naklady voz.'!M38:M47),IF('08 Prev. naklady vozidiel'!$D$17="Dopravná štúdia / iný zdroj",INDEX('08.2 Ost. prev. naklady voz.'!$F70:$BB70,MATCH(K$27,'08.2 Ost. prev. naklady voz.'!$F$68:$BB$68,0)),0))</f>
        <v>1806467.3547855671</v>
      </c>
      <c r="L33" s="91">
        <f>IF('08 Prev. naklady vozidiel'!$D$17="Manuál CBA",SUM('08.2 Ost. prev. naklady voz.'!N38:N47),IF('08 Prev. naklady vozidiel'!$D$17="Dopravná štúdia / iný zdroj",INDEX('08.2 Ost. prev. naklady voz.'!$F70:$BB70,MATCH(L$27,'08.2 Ost. prev. naklady voz.'!$F$68:$BB$68,0)),0))</f>
        <v>1832338.9232068036</v>
      </c>
      <c r="M33" s="91">
        <f>IF('08 Prev. naklady vozidiel'!$D$17="Manuál CBA",SUM('08.2 Ost. prev. naklady voz.'!O38:O47),IF('08 Prev. naklady vozidiel'!$D$17="Dopravná štúdia / iný zdroj",INDEX('08.2 Ost. prev. naklady voz.'!$F70:$BB70,MATCH(M$27,'08.2 Ost. prev. naklady voz.'!$F$68:$BB$68,0)),0))</f>
        <v>1858210.4916280399</v>
      </c>
      <c r="N33" s="91">
        <f>IF('08 Prev. naklady vozidiel'!$D$17="Manuál CBA",SUM('08.2 Ost. prev. naklady voz.'!P38:P47),IF('08 Prev. naklady vozidiel'!$D$17="Dopravná štúdia / iný zdroj",INDEX('08.2 Ost. prev. naklady voz.'!$F70:$BB70,MATCH(N$27,'08.2 Ost. prev. naklady voz.'!$F$68:$BB$68,0)),0))</f>
        <v>1884082.0600492763</v>
      </c>
      <c r="O33" s="91">
        <f>IF('08 Prev. naklady vozidiel'!$D$17="Manuál CBA",SUM('08.2 Ost. prev. naklady voz.'!Q38:Q47),IF('08 Prev. naklady vozidiel'!$D$17="Dopravná štúdia / iný zdroj",INDEX('08.2 Ost. prev. naklady voz.'!$F70:$BB70,MATCH(O$27,'08.2 Ost. prev. naklady voz.'!$F$68:$BB$68,0)),0))</f>
        <v>1909953.6284705126</v>
      </c>
      <c r="P33" s="91">
        <f>IF('08 Prev. naklady vozidiel'!$D$17="Manuál CBA",SUM('08.2 Ost. prev. naklady voz.'!R38:R47),IF('08 Prev. naklady vozidiel'!$D$17="Dopravná štúdia / iný zdroj",INDEX('08.2 Ost. prev. naklady voz.'!$F70:$BB70,MATCH(P$27,'08.2 Ost. prev. naklady voz.'!$F$68:$BB$68,0)),0))</f>
        <v>1933618.3402344449</v>
      </c>
      <c r="Q33" s="91">
        <f>IF('08 Prev. naklady vozidiel'!$D$17="Manuál CBA",SUM('08.2 Ost. prev. naklady voz.'!S38:S47),IF('08 Prev. naklady vozidiel'!$D$17="Dopravná štúdia / iný zdroj",INDEX('08.2 Ost. prev. naklady voz.'!$F70:$BB70,MATCH(Q$27,'08.2 Ost. prev. naklady voz.'!$F$68:$BB$68,0)),0))</f>
        <v>1957283.0519983773</v>
      </c>
      <c r="R33" s="91">
        <f>IF('08 Prev. naklady vozidiel'!$D$17="Manuál CBA",SUM('08.2 Ost. prev. naklady voz.'!T38:T47),IF('08 Prev. naklady vozidiel'!$D$17="Dopravná štúdia / iný zdroj",INDEX('08.2 Ost. prev. naklady voz.'!$F70:$BB70,MATCH(R$27,'08.2 Ost. prev. naklady voz.'!$F$68:$BB$68,0)),0))</f>
        <v>1980947.7637623099</v>
      </c>
      <c r="S33" s="91">
        <f>IF('08 Prev. naklady vozidiel'!$D$17="Manuál CBA",SUM('08.2 Ost. prev. naklady voz.'!U38:U47),IF('08 Prev. naklady vozidiel'!$D$17="Dopravná štúdia / iný zdroj",INDEX('08.2 Ost. prev. naklady voz.'!$F70:$BB70,MATCH(S$27,'08.2 Ost. prev. naklady voz.'!$F$68:$BB$68,0)),0))</f>
        <v>2004612.4755262425</v>
      </c>
      <c r="T33" s="91">
        <f>IF('08 Prev. naklady vozidiel'!$D$17="Manuál CBA",SUM('08.2 Ost. prev. naklady voz.'!V38:V47),IF('08 Prev. naklady vozidiel'!$D$17="Dopravná štúdia / iný zdroj",INDEX('08.2 Ost. prev. naklady voz.'!$F70:$BB70,MATCH(T$27,'08.2 Ost. prev. naklady voz.'!$F$68:$BB$68,0)),0))</f>
        <v>2028277.1872901751</v>
      </c>
      <c r="U33" s="91">
        <f>IF('08 Prev. naklady vozidiel'!$D$17="Manuál CBA",SUM('08.2 Ost. prev. naklady voz.'!W38:W47),IF('08 Prev. naklady vozidiel'!$D$17="Dopravná štúdia / iný zdroj",INDEX('08.2 Ost. prev. naklady voz.'!$F70:$BB70,MATCH(U$27,'08.2 Ost. prev. naklady voz.'!$F$68:$BB$68,0)),0))</f>
        <v>2051941.899054107</v>
      </c>
      <c r="V33" s="91">
        <f>IF('08 Prev. naklady vozidiel'!$D$17="Manuál CBA",SUM('08.2 Ost. prev. naklady voz.'!X38:X47),IF('08 Prev. naklady vozidiel'!$D$17="Dopravná štúdia / iný zdroj",INDEX('08.2 Ost. prev. naklady voz.'!$F70:$BB70,MATCH(V$27,'08.2 Ost. prev. naklady voz.'!$F$68:$BB$68,0)),0))</f>
        <v>2075606.6108180399</v>
      </c>
      <c r="W33" s="91">
        <f>IF('08 Prev. naklady vozidiel'!$D$17="Manuál CBA",SUM('08.2 Ost. prev. naklady voz.'!Y38:Y47),IF('08 Prev. naklady vozidiel'!$D$17="Dopravná štúdia / iný zdroj",INDEX('08.2 Ost. prev. naklady voz.'!$F70:$BB70,MATCH(W$27,'08.2 Ost. prev. naklady voz.'!$F$68:$BB$68,0)),0))</f>
        <v>2099271.3225819725</v>
      </c>
      <c r="X33" s="91">
        <f>IF('08 Prev. naklady vozidiel'!$D$17="Manuál CBA",SUM('08.2 Ost. prev. naklady voz.'!Z38:Z47),IF('08 Prev. naklady vozidiel'!$D$17="Dopravná štúdia / iný zdroj",INDEX('08.2 Ost. prev. naklady voz.'!$F70:$BB70,MATCH(X$27,'08.2 Ost. prev. naklady voz.'!$F$68:$BB$68,0)),0))</f>
        <v>2122936.0343459048</v>
      </c>
      <c r="Y33" s="91">
        <f>IF('08 Prev. naklady vozidiel'!$D$17="Manuál CBA",SUM('08.2 Ost. prev. naklady voz.'!AA38:AA47),IF('08 Prev. naklady vozidiel'!$D$17="Dopravná štúdia / iný zdroj",INDEX('08.2 Ost. prev. naklady voz.'!$F70:$BB70,MATCH(Y$27,'08.2 Ost. prev. naklady voz.'!$F$68:$BB$68,0)),0))</f>
        <v>2146600.7461098372</v>
      </c>
      <c r="Z33" s="91">
        <f>IF('08 Prev. naklady vozidiel'!$D$17="Manuál CBA",SUM('08.2 Ost. prev. naklady voz.'!AB38:AB47),IF('08 Prev. naklady vozidiel'!$D$17="Dopravná štúdia / iný zdroj",INDEX('08.2 Ost. prev. naklady voz.'!$F70:$BB70,MATCH(Z$27,'08.2 Ost. prev. naklady voz.'!$F$68:$BB$68,0)),0))</f>
        <v>2178527.9406406158</v>
      </c>
      <c r="AA33" s="91">
        <f>IF('08 Prev. naklady vozidiel'!$D$17="Manuál CBA",SUM('08.2 Ost. prev. naklady voz.'!AC38:AC47),IF('08 Prev. naklady vozidiel'!$D$17="Dopravná štúdia / iný zdroj",INDEX('08.2 Ost. prev. naklady voz.'!$F70:$BB70,MATCH(AA$27,'08.2 Ost. prev. naklady voz.'!$F$68:$BB$68,0)),0))</f>
        <v>2210455.1351713948</v>
      </c>
      <c r="AB33" s="91">
        <f>IF('08 Prev. naklady vozidiel'!$D$17="Manuál CBA",SUM('08.2 Ost. prev. naklady voz.'!AD38:AD47),IF('08 Prev. naklady vozidiel'!$D$17="Dopravná štúdia / iný zdroj",INDEX('08.2 Ost. prev. naklady voz.'!$F70:$BB70,MATCH(AB$27,'08.2 Ost. prev. naklady voz.'!$F$68:$BB$68,0)),0))</f>
        <v>2242382.3297021738</v>
      </c>
      <c r="AC33" s="91">
        <f>IF('08 Prev. naklady vozidiel'!$D$17="Manuál CBA",SUM('08.2 Ost. prev. naklady voz.'!AE38:AE47),IF('08 Prev. naklady vozidiel'!$D$17="Dopravná štúdia / iný zdroj",INDEX('08.2 Ost. prev. naklady voz.'!$F70:$BB70,MATCH(AC$27,'08.2 Ost. prev. naklady voz.'!$F$68:$BB$68,0)),0))</f>
        <v>2274309.5242329524</v>
      </c>
      <c r="AD33" s="91">
        <f>IF('08 Prev. naklady vozidiel'!$D$17="Manuál CBA",SUM('08.2 Ost. prev. naklady voz.'!AF38:AF47),IF('08 Prev. naklady vozidiel'!$D$17="Dopravná štúdia / iný zdroj",INDEX('08.2 Ost. prev. naklady voz.'!$F70:$BB70,MATCH(AD$27,'08.2 Ost. prev. naklady voz.'!$F$68:$BB$68,0)),0))</f>
        <v>2306236.7187637314</v>
      </c>
      <c r="AE33" s="91">
        <f>IF('08 Prev. naklady vozidiel'!$D$17="Manuál CBA",SUM('08.2 Ost. prev. naklady voz.'!AG38:AG47),IF('08 Prev. naklady vozidiel'!$D$17="Dopravná štúdia / iný zdroj",INDEX('08.2 Ost. prev. naklady voz.'!$F70:$BB70,MATCH(AE$27,'08.2 Ost. prev. naklady voz.'!$F$68:$BB$68,0)),0))</f>
        <v>2338163.9132945105</v>
      </c>
      <c r="AF33" s="91">
        <f>IF('08 Prev. naklady vozidiel'!$D$17="Manuál CBA",SUM('08.2 Ost. prev. naklady voz.'!AH38:AH47),IF('08 Prev. naklady vozidiel'!$D$17="Dopravná štúdia / iný zdroj",INDEX('08.2 Ost. prev. naklady voz.'!$F70:$BB70,MATCH(AF$27,'08.2 Ost. prev. naklady voz.'!$F$68:$BB$68,0)),0))</f>
        <v>2370091.1078252885</v>
      </c>
      <c r="AG33" s="91">
        <f>IF('08 Prev. naklady vozidiel'!$D$17="Manuál CBA",SUM('08.2 Ost. prev. naklady voz.'!AI38:AI47),IF('08 Prev. naklady vozidiel'!$D$17="Dopravná štúdia / iný zdroj",INDEX('08.2 Ost. prev. naklady voz.'!$F70:$BB70,MATCH(AG$27,'08.2 Ost. prev. naklady voz.'!$F$68:$BB$68,0)),0))</f>
        <v>2402018.3023560676</v>
      </c>
      <c r="AH33" s="91">
        <f>IF('08 Prev. naklady vozidiel'!$D$17="Manuál CBA",SUM('08.2 Ost. prev. naklady voz.'!AJ38:AJ47),IF('08 Prev. naklady vozidiel'!$D$17="Dopravná štúdia / iný zdroj",INDEX('08.2 Ost. prev. naklady voz.'!$F70:$BB70,MATCH(AH$27,'08.2 Ost. prev. naklady voz.'!$F$68:$BB$68,0)),0))</f>
        <v>2433945.4968868461</v>
      </c>
    </row>
    <row r="34" spans="2:34" x14ac:dyDescent="0.2">
      <c r="B34" s="139" t="s">
        <v>197</v>
      </c>
      <c r="C34" s="160">
        <f t="shared" si="2"/>
        <v>151691121.73700196</v>
      </c>
      <c r="D34" s="292">
        <f>SUM(D32:D33)</f>
        <v>4115910.6651590709</v>
      </c>
      <c r="E34" s="292">
        <f t="shared" ref="E34:AG34" si="3">SUM(E32:E33)</f>
        <v>4178381.7983330404</v>
      </c>
      <c r="F34" s="292">
        <f t="shared" si="3"/>
        <v>4241802.9468186554</v>
      </c>
      <c r="G34" s="292">
        <f t="shared" si="3"/>
        <v>4306188.5847366871</v>
      </c>
      <c r="H34" s="90">
        <f t="shared" si="3"/>
        <v>4371553.4071313385</v>
      </c>
      <c r="I34" s="90">
        <f t="shared" si="3"/>
        <v>4435943.9433974382</v>
      </c>
      <c r="J34" s="90">
        <f t="shared" si="3"/>
        <v>4500334.4796635378</v>
      </c>
      <c r="K34" s="90">
        <f t="shared" si="3"/>
        <v>4564725.0159296365</v>
      </c>
      <c r="L34" s="90">
        <f t="shared" si="3"/>
        <v>4629115.5521957371</v>
      </c>
      <c r="M34" s="90">
        <f t="shared" si="3"/>
        <v>4693506.0884618359</v>
      </c>
      <c r="N34" s="90">
        <f t="shared" si="3"/>
        <v>4757896.6247279365</v>
      </c>
      <c r="O34" s="90">
        <f t="shared" si="3"/>
        <v>4822287.1609940361</v>
      </c>
      <c r="P34" s="90">
        <f t="shared" si="3"/>
        <v>4884386.2864027098</v>
      </c>
      <c r="Q34" s="90">
        <f t="shared" si="3"/>
        <v>4946485.4118113834</v>
      </c>
      <c r="R34" s="90">
        <f t="shared" si="3"/>
        <v>5008584.5372200571</v>
      </c>
      <c r="S34" s="90">
        <f t="shared" si="3"/>
        <v>5070683.6626287308</v>
      </c>
      <c r="T34" s="90">
        <f t="shared" si="3"/>
        <v>5132782.7880374044</v>
      </c>
      <c r="U34" s="90">
        <f t="shared" si="3"/>
        <v>5194881.9134460771</v>
      </c>
      <c r="V34" s="90">
        <f t="shared" si="3"/>
        <v>5256981.0388547517</v>
      </c>
      <c r="W34" s="90">
        <f t="shared" si="3"/>
        <v>5319080.1642634254</v>
      </c>
      <c r="X34" s="90">
        <f t="shared" si="3"/>
        <v>5381179.2896720991</v>
      </c>
      <c r="Y34" s="90">
        <f t="shared" si="3"/>
        <v>5443278.4150807727</v>
      </c>
      <c r="Z34" s="90">
        <f t="shared" si="3"/>
        <v>5523526.321786033</v>
      </c>
      <c r="AA34" s="90">
        <f t="shared" si="3"/>
        <v>5603774.2284912942</v>
      </c>
      <c r="AB34" s="90">
        <f t="shared" si="3"/>
        <v>5684022.1351965554</v>
      </c>
      <c r="AC34" s="90">
        <f t="shared" si="3"/>
        <v>5764270.0419018157</v>
      </c>
      <c r="AD34" s="90">
        <f t="shared" si="3"/>
        <v>5844517.9486070769</v>
      </c>
      <c r="AE34" s="90">
        <f t="shared" si="3"/>
        <v>5924765.8553123381</v>
      </c>
      <c r="AF34" s="90">
        <f t="shared" si="3"/>
        <v>6005013.7620175984</v>
      </c>
      <c r="AG34" s="90">
        <f t="shared" si="3"/>
        <v>6085261.6687228587</v>
      </c>
      <c r="AH34" s="287">
        <f t="shared" ref="AH34" si="4">SUM(AH32:AH33)</f>
        <v>6165509.5754281199</v>
      </c>
    </row>
    <row r="36" spans="2:34" x14ac:dyDescent="0.2">
      <c r="B36" s="139" t="s">
        <v>425</v>
      </c>
      <c r="C36" s="156" t="s">
        <v>63</v>
      </c>
      <c r="D36" s="86">
        <f>'A1 Parametre'!$C$6</f>
        <v>2019</v>
      </c>
      <c r="E36" s="86">
        <f>D36+1</f>
        <v>2020</v>
      </c>
      <c r="F36" s="86">
        <f t="shared" ref="F36:AH36" si="5">E36+1</f>
        <v>2021</v>
      </c>
      <c r="G36" s="86">
        <f t="shared" si="5"/>
        <v>2022</v>
      </c>
      <c r="H36" s="86">
        <f t="shared" si="5"/>
        <v>2023</v>
      </c>
      <c r="I36" s="86">
        <f t="shared" si="5"/>
        <v>2024</v>
      </c>
      <c r="J36" s="86">
        <f t="shared" si="5"/>
        <v>2025</v>
      </c>
      <c r="K36" s="86">
        <f t="shared" si="5"/>
        <v>2026</v>
      </c>
      <c r="L36" s="86">
        <f t="shared" si="5"/>
        <v>2027</v>
      </c>
      <c r="M36" s="86">
        <f t="shared" si="5"/>
        <v>2028</v>
      </c>
      <c r="N36" s="86">
        <f t="shared" si="5"/>
        <v>2029</v>
      </c>
      <c r="O36" s="86">
        <f t="shared" si="5"/>
        <v>2030</v>
      </c>
      <c r="P36" s="86">
        <f t="shared" si="5"/>
        <v>2031</v>
      </c>
      <c r="Q36" s="86">
        <f t="shared" si="5"/>
        <v>2032</v>
      </c>
      <c r="R36" s="86">
        <f t="shared" si="5"/>
        <v>2033</v>
      </c>
      <c r="S36" s="86">
        <f t="shared" si="5"/>
        <v>2034</v>
      </c>
      <c r="T36" s="86">
        <f t="shared" si="5"/>
        <v>2035</v>
      </c>
      <c r="U36" s="86">
        <f t="shared" si="5"/>
        <v>2036</v>
      </c>
      <c r="V36" s="86">
        <f t="shared" si="5"/>
        <v>2037</v>
      </c>
      <c r="W36" s="86">
        <f t="shared" si="5"/>
        <v>2038</v>
      </c>
      <c r="X36" s="86">
        <f t="shared" si="5"/>
        <v>2039</v>
      </c>
      <c r="Y36" s="86">
        <f t="shared" si="5"/>
        <v>2040</v>
      </c>
      <c r="Z36" s="86">
        <f t="shared" si="5"/>
        <v>2041</v>
      </c>
      <c r="AA36" s="86">
        <f t="shared" si="5"/>
        <v>2042</v>
      </c>
      <c r="AB36" s="86">
        <f t="shared" si="5"/>
        <v>2043</v>
      </c>
      <c r="AC36" s="86">
        <f t="shared" si="5"/>
        <v>2044</v>
      </c>
      <c r="AD36" s="86">
        <f t="shared" si="5"/>
        <v>2045</v>
      </c>
      <c r="AE36" s="86">
        <f t="shared" si="5"/>
        <v>2046</v>
      </c>
      <c r="AF36" s="86">
        <f t="shared" si="5"/>
        <v>2047</v>
      </c>
      <c r="AG36" s="86">
        <f t="shared" si="5"/>
        <v>2048</v>
      </c>
      <c r="AH36" s="86">
        <f t="shared" si="5"/>
        <v>2049</v>
      </c>
    </row>
    <row r="37" spans="2:34" x14ac:dyDescent="0.2">
      <c r="B37" s="139" t="s">
        <v>93</v>
      </c>
      <c r="C37" s="144" t="s">
        <v>65</v>
      </c>
      <c r="D37" s="5">
        <v>1</v>
      </c>
      <c r="E37" s="5">
        <f t="shared" ref="E37:AH37" si="6">D37+1</f>
        <v>2</v>
      </c>
      <c r="F37" s="5">
        <f t="shared" si="6"/>
        <v>3</v>
      </c>
      <c r="G37" s="5">
        <f t="shared" si="6"/>
        <v>4</v>
      </c>
      <c r="H37" s="5">
        <f t="shared" si="6"/>
        <v>5</v>
      </c>
      <c r="I37" s="5">
        <f t="shared" si="6"/>
        <v>6</v>
      </c>
      <c r="J37" s="5">
        <f t="shared" si="6"/>
        <v>7</v>
      </c>
      <c r="K37" s="5">
        <f t="shared" si="6"/>
        <v>8</v>
      </c>
      <c r="L37" s="5">
        <f t="shared" si="6"/>
        <v>9</v>
      </c>
      <c r="M37" s="5">
        <f t="shared" si="6"/>
        <v>10</v>
      </c>
      <c r="N37" s="5">
        <f t="shared" si="6"/>
        <v>11</v>
      </c>
      <c r="O37" s="5">
        <f t="shared" si="6"/>
        <v>12</v>
      </c>
      <c r="P37" s="5">
        <f t="shared" si="6"/>
        <v>13</v>
      </c>
      <c r="Q37" s="5">
        <f t="shared" si="6"/>
        <v>14</v>
      </c>
      <c r="R37" s="5">
        <f t="shared" si="6"/>
        <v>15</v>
      </c>
      <c r="S37" s="5">
        <f t="shared" si="6"/>
        <v>16</v>
      </c>
      <c r="T37" s="5">
        <f t="shared" si="6"/>
        <v>17</v>
      </c>
      <c r="U37" s="5">
        <f t="shared" si="6"/>
        <v>18</v>
      </c>
      <c r="V37" s="5">
        <f t="shared" si="6"/>
        <v>19</v>
      </c>
      <c r="W37" s="5">
        <f t="shared" si="6"/>
        <v>20</v>
      </c>
      <c r="X37" s="5">
        <f t="shared" si="6"/>
        <v>21</v>
      </c>
      <c r="Y37" s="5">
        <f t="shared" si="6"/>
        <v>22</v>
      </c>
      <c r="Z37" s="5">
        <f t="shared" si="6"/>
        <v>23</v>
      </c>
      <c r="AA37" s="5">
        <f t="shared" si="6"/>
        <v>24</v>
      </c>
      <c r="AB37" s="5">
        <f t="shared" si="6"/>
        <v>25</v>
      </c>
      <c r="AC37" s="5">
        <f t="shared" si="6"/>
        <v>26</v>
      </c>
      <c r="AD37" s="5">
        <f t="shared" si="6"/>
        <v>27</v>
      </c>
      <c r="AE37" s="5">
        <f t="shared" si="6"/>
        <v>28</v>
      </c>
      <c r="AF37" s="5">
        <f t="shared" si="6"/>
        <v>29</v>
      </c>
      <c r="AG37" s="5">
        <f t="shared" si="6"/>
        <v>30</v>
      </c>
      <c r="AH37" s="5">
        <f t="shared" si="6"/>
        <v>31</v>
      </c>
    </row>
    <row r="38" spans="2:34" x14ac:dyDescent="0.2">
      <c r="B38" s="140" t="s">
        <v>289</v>
      </c>
      <c r="C38" s="157">
        <f t="shared" ref="C38:C43" si="7">SUM(D38:AG38)</f>
        <v>18410221.794167738</v>
      </c>
      <c r="D38" s="289">
        <f>IF(D$36&lt;'A1 Parametre'!$C$7,D29,IF(D$36='A1 Parametre'!$C$7,D29*('A1 Parametre'!$C$8-1)/12+(12-'A1 Parametre'!$C$8+1)/12*IF('08 Prev. naklady vozidiel'!$D$2="Manuál CBA",SUM('08.1 Spotreba pohon.hmot'!F150:F159),IF('08 Prev. naklady vozidiel'!$D$2="Dopravná štúdia / iný zdroj",INDEX('08.1 Spotreba pohon.hmot'!$E204:$AS204,MATCH(D$36,'08.1 Spotreba pohon.hmot'!$E$203:$AS$203,0)),0)),IF('08 Prev. naklady vozidiel'!$D$2="Manuál CBA",SUM('08.1 Spotreba pohon.hmot'!F150:F159),IF('08 Prev. naklady vozidiel'!$D$2="Dopravná štúdia / iný zdroj",INDEX('08.1 Spotreba pohon.hmot'!$E204:$AS204,MATCH(D$36,'08.1 Spotreba pohon.hmot'!$E$203:$AS$203,0)),0))))</f>
        <v>549750.95435630577</v>
      </c>
      <c r="E38" s="289">
        <f>IF(E$36&lt;'A1 Parametre'!$C$7,E29,IF(E$36='A1 Parametre'!$C$7,E29*('A1 Parametre'!$C$8-1)/12+(12-'A1 Parametre'!$C$8+1)/12*IF('08 Prev. naklady vozidiel'!$D$2="Manuál CBA",SUM('08.1 Spotreba pohon.hmot'!G150:G159),IF('08 Prev. naklady vozidiel'!$D$2="Dopravná štúdia / iný zdroj",INDEX('08.1 Spotreba pohon.hmot'!$E204:$AS204,MATCH(E$36,'08.1 Spotreba pohon.hmot'!$E$203:$AS$203,0)),0)),IF('08 Prev. naklady vozidiel'!$D$2="Manuál CBA",SUM('08.1 Spotreba pohon.hmot'!G150:G159),IF('08 Prev. naklady vozidiel'!$D$2="Dopravná štúdia / iný zdroj",INDEX('08.1 Spotreba pohon.hmot'!$E204:$AS204,MATCH(E$36,'08.1 Spotreba pohon.hmot'!$E$203:$AS$203,0)),0))))</f>
        <v>558117.31170311931</v>
      </c>
      <c r="F38" s="289">
        <f>IF(F$36&lt;'A1 Parametre'!$C$7,F29,IF(F$36='A1 Parametre'!$C$7,F29*('A1 Parametre'!$C$8-1)/12+(12-'A1 Parametre'!$C$8+1)/12*IF('08 Prev. naklady vozidiel'!$D$2="Manuál CBA",SUM('08.1 Spotreba pohon.hmot'!H150:H159),IF('08 Prev. naklady vozidiel'!$D$2="Dopravná štúdia / iný zdroj",INDEX('08.1 Spotreba pohon.hmot'!$E204:$AS204,MATCH(F$36,'08.1 Spotreba pohon.hmot'!$E$203:$AS$203,0)),0)),IF('08 Prev. naklady vozidiel'!$D$2="Manuál CBA",SUM('08.1 Spotreba pohon.hmot'!H150:H159),IF('08 Prev. naklady vozidiel'!$D$2="Dopravná štúdia / iný zdroj",INDEX('08.1 Spotreba pohon.hmot'!$E204:$AS204,MATCH(F$36,'08.1 Spotreba pohon.hmot'!$E$203:$AS$203,0)),0))))</f>
        <v>566610.37387731019</v>
      </c>
      <c r="G38" s="289">
        <f>IF(G$36&lt;'A1 Parametre'!$C$7,G29,IF(G$36='A1 Parametre'!$C$7,G29*('A1 Parametre'!$C$8-1)/12+(12-'A1 Parametre'!$C$8+1)/12*IF('08 Prev. naklady vozidiel'!$D$2="Manuál CBA",SUM('08.1 Spotreba pohon.hmot'!I150:I159),IF('08 Prev. naklady vozidiel'!$D$2="Dopravná štúdia / iný zdroj",INDEX('08.1 Spotreba pohon.hmot'!$E204:$AS204,MATCH(G$36,'08.1 Spotreba pohon.hmot'!$E$203:$AS$203,0)),0)),IF('08 Prev. naklady vozidiel'!$D$2="Manuál CBA",SUM('08.1 Spotreba pohon.hmot'!I150:I159),IF('08 Prev. naklady vozidiel'!$D$2="Dopravná štúdia / iný zdroj",INDEX('08.1 Spotreba pohon.hmot'!$E204:$AS204,MATCH(G$36,'08.1 Spotreba pohon.hmot'!$E$203:$AS$203,0)),0))))</f>
        <v>575232.05346473225</v>
      </c>
      <c r="H38" s="30">
        <f>IF(H$36&lt;'A1 Parametre'!$C$7,H29,IF(H$36='A1 Parametre'!$C$7,H29*('A1 Parametre'!$C$8-1)/12+(12-'A1 Parametre'!$C$8+1)/12*IF('08 Prev. naklady vozidiel'!$D$2="Manuál CBA",SUM('08.1 Spotreba pohon.hmot'!J150:J159),IF('08 Prev. naklady vozidiel'!$D$2="Dopravná štúdia / iný zdroj",INDEX('08.1 Spotreba pohon.hmot'!$E204:$AS204,MATCH(H$36,'08.1 Spotreba pohon.hmot'!$E$203:$AS$203,0)),0)),IF('08 Prev. naklady vozidiel'!$D$2="Manuál CBA",SUM('08.1 Spotreba pohon.hmot'!J150:J159),IF('08 Prev. naklady vozidiel'!$D$2="Dopravná štúdia / iný zdroj",INDEX('08.1 Spotreba pohon.hmot'!$E204:$AS204,MATCH(H$36,'08.1 Spotreba pohon.hmot'!$E$203:$AS$203,0)),0))))</f>
        <v>522265.87720500003</v>
      </c>
      <c r="I38" s="30">
        <f>IF(I$36&lt;'A1 Parametre'!$C$7,I29,IF(I$36='A1 Parametre'!$C$7,I29*('A1 Parametre'!$C$8-1)/12+(12-'A1 Parametre'!$C$8+1)/12*IF('08 Prev. naklady vozidiel'!$D$2="Manuál CBA",SUM('08.1 Spotreba pohon.hmot'!K150:K159),IF('08 Prev. naklady vozidiel'!$D$2="Dopravná štúdia / iný zdroj",INDEX('08.1 Spotreba pohon.hmot'!$E204:$AS204,MATCH(I$36,'08.1 Spotreba pohon.hmot'!$E$203:$AS$203,0)),0)),IF('08 Prev. naklady vozidiel'!$D$2="Manuál CBA",SUM('08.1 Spotreba pohon.hmot'!K150:K159),IF('08 Prev. naklady vozidiel'!$D$2="Dopravná štúdia / iný zdroj",INDEX('08.1 Spotreba pohon.hmot'!$E204:$AS204,MATCH(I$36,'08.1 Spotreba pohon.hmot'!$E$203:$AS$203,0)),0))))</f>
        <v>530085.19552979013</v>
      </c>
      <c r="J38" s="30">
        <f>IF(J$36&lt;'A1 Parametre'!$C$7,J29,IF(J$36='A1 Parametre'!$C$7,J29*('A1 Parametre'!$C$8-1)/12+(12-'A1 Parametre'!$C$8+1)/12*IF('08 Prev. naklady vozidiel'!$D$2="Manuál CBA",SUM('08.1 Spotreba pohon.hmot'!L150:L159),IF('08 Prev. naklady vozidiel'!$D$2="Dopravná štúdia / iný zdroj",INDEX('08.1 Spotreba pohon.hmot'!$E204:$AS204,MATCH(J$36,'08.1 Spotreba pohon.hmot'!$E$203:$AS$203,0)),0)),IF('08 Prev. naklady vozidiel'!$D$2="Manuál CBA",SUM('08.1 Spotreba pohon.hmot'!L150:L159),IF('08 Prev. naklady vozidiel'!$D$2="Dopravná štúdia / iný zdroj",INDEX('08.1 Spotreba pohon.hmot'!$E204:$AS204,MATCH(J$36,'08.1 Spotreba pohon.hmot'!$E$203:$AS$203,0)),0))))</f>
        <v>537903.6931440999</v>
      </c>
      <c r="K38" s="30">
        <f>IF(K$36&lt;'A1 Parametre'!$C$7,K29,IF(K$36='A1 Parametre'!$C$7,K29*('A1 Parametre'!$C$8-1)/12+(12-'A1 Parametre'!$C$8+1)/12*IF('08 Prev. naklady vozidiel'!$D$2="Manuál CBA",SUM('08.1 Spotreba pohon.hmot'!M150:M159),IF('08 Prev. naklady vozidiel'!$D$2="Dopravná štúdia / iný zdroj",INDEX('08.1 Spotreba pohon.hmot'!$E204:$AS204,MATCH(K$36,'08.1 Spotreba pohon.hmot'!$E$203:$AS$203,0)),0)),IF('08 Prev. naklady vozidiel'!$D$2="Manuál CBA",SUM('08.1 Spotreba pohon.hmot'!M150:M159),IF('08 Prev. naklady vozidiel'!$D$2="Dopravná štúdia / iný zdroj",INDEX('08.1 Spotreba pohon.hmot'!$E204:$AS204,MATCH(K$36,'08.1 Spotreba pohon.hmot'!$E$203:$AS$203,0)),0))))</f>
        <v>545721.36965536093</v>
      </c>
      <c r="L38" s="30">
        <f>IF(L$36&lt;'A1 Parametre'!$C$7,L29,IF(L$36='A1 Parametre'!$C$7,L29*('A1 Parametre'!$C$8-1)/12+(12-'A1 Parametre'!$C$8+1)/12*IF('08 Prev. naklady vozidiel'!$D$2="Manuál CBA",SUM('08.1 Spotreba pohon.hmot'!N150:N159),IF('08 Prev. naklady vozidiel'!$D$2="Dopravná štúdia / iný zdroj",INDEX('08.1 Spotreba pohon.hmot'!$E204:$AS204,MATCH(L$36,'08.1 Spotreba pohon.hmot'!$E$203:$AS$203,0)),0)),IF('08 Prev. naklady vozidiel'!$D$2="Manuál CBA",SUM('08.1 Spotreba pohon.hmot'!N150:N159),IF('08 Prev. naklady vozidiel'!$D$2="Dopravná štúdia / iný zdroj",INDEX('08.1 Spotreba pohon.hmot'!$E204:$AS204,MATCH(L$36,'08.1 Spotreba pohon.hmot'!$E$203:$AS$203,0)),0))))</f>
        <v>553538.22467190435</v>
      </c>
      <c r="M38" s="30">
        <f>IF(M$36&lt;'A1 Parametre'!$C$7,M29,IF(M$36='A1 Parametre'!$C$7,M29*('A1 Parametre'!$C$8-1)/12+(12-'A1 Parametre'!$C$8+1)/12*IF('08 Prev. naklady vozidiel'!$D$2="Manuál CBA",SUM('08.1 Spotreba pohon.hmot'!O150:O159),IF('08 Prev. naklady vozidiel'!$D$2="Dopravná štúdia / iný zdroj",INDEX('08.1 Spotreba pohon.hmot'!$E204:$AS204,MATCH(M$36,'08.1 Spotreba pohon.hmot'!$E$203:$AS$203,0)),0)),IF('08 Prev. naklady vozidiel'!$D$2="Manuál CBA",SUM('08.1 Spotreba pohon.hmot'!O150:O159),IF('08 Prev. naklady vozidiel'!$D$2="Dopravná štúdia / iný zdroj",INDEX('08.1 Spotreba pohon.hmot'!$E204:$AS204,MATCH(M$36,'08.1 Spotreba pohon.hmot'!$E$203:$AS$203,0)),0))))</f>
        <v>561354.25780295883</v>
      </c>
      <c r="N38" s="30">
        <f>IF(N$36&lt;'A1 Parametre'!$C$7,N29,IF(N$36='A1 Parametre'!$C$7,N29*('A1 Parametre'!$C$8-1)/12+(12-'A1 Parametre'!$C$8+1)/12*IF('08 Prev. naklady vozidiel'!$D$2="Manuál CBA",SUM('08.1 Spotreba pohon.hmot'!P150:P159),IF('08 Prev. naklady vozidiel'!$D$2="Dopravná štúdia / iný zdroj",INDEX('08.1 Spotreba pohon.hmot'!$E204:$AS204,MATCH(N$36,'08.1 Spotreba pohon.hmot'!$E$203:$AS$203,0)),0)),IF('08 Prev. naklady vozidiel'!$D$2="Manuál CBA",SUM('08.1 Spotreba pohon.hmot'!P150:P159),IF('08 Prev. naklady vozidiel'!$D$2="Dopravná štúdia / iný zdroj",INDEX('08.1 Spotreba pohon.hmot'!$E204:$AS204,MATCH(N$36,'08.1 Spotreba pohon.hmot'!$E$203:$AS$203,0)),0))))</f>
        <v>569169.46865865041</v>
      </c>
      <c r="O38" s="30">
        <f>IF(O$36&lt;'A1 Parametre'!$C$7,O29,IF(O$36='A1 Parametre'!$C$7,O29*('A1 Parametre'!$C$8-1)/12+(12-'A1 Parametre'!$C$8+1)/12*IF('08 Prev. naklady vozidiel'!$D$2="Manuál CBA",SUM('08.1 Spotreba pohon.hmot'!Q150:Q159),IF('08 Prev. naklady vozidiel'!$D$2="Dopravná štúdia / iný zdroj",INDEX('08.1 Spotreba pohon.hmot'!$E204:$AS204,MATCH(O$36,'08.1 Spotreba pohon.hmot'!$E$203:$AS$203,0)),0)),IF('08 Prev. naklady vozidiel'!$D$2="Manuál CBA",SUM('08.1 Spotreba pohon.hmot'!Q150:Q159),IF('08 Prev. naklady vozidiel'!$D$2="Dopravná štúdia / iný zdroj",INDEX('08.1 Spotreba pohon.hmot'!$E204:$AS204,MATCH(O$36,'08.1 Spotreba pohon.hmot'!$E$203:$AS$203,0)),0))))</f>
        <v>576983.85684999998</v>
      </c>
      <c r="P38" s="30">
        <f>IF(P$36&lt;'A1 Parametre'!$C$7,P29,IF(P$36='A1 Parametre'!$C$7,P29*('A1 Parametre'!$C$8-1)/12+(12-'A1 Parametre'!$C$8+1)/12*IF('08 Prev. naklady vozidiel'!$D$2="Manuál CBA",SUM('08.1 Spotreba pohon.hmot'!R150:R159),IF('08 Prev. naklady vozidiel'!$D$2="Dopravná štúdia / iný zdroj",INDEX('08.1 Spotreba pohon.hmot'!$E204:$AS204,MATCH(P$36,'08.1 Spotreba pohon.hmot'!$E$203:$AS$203,0)),0)),IF('08 Prev. naklady vozidiel'!$D$2="Manuál CBA",SUM('08.1 Spotreba pohon.hmot'!R150:R159),IF('08 Prev. naklady vozidiel'!$D$2="Dopravná štúdia / iný zdroj",INDEX('08.1 Spotreba pohon.hmot'!$E204:$AS204,MATCH(P$36,'08.1 Spotreba pohon.hmot'!$E$203:$AS$203,0)),0))))</f>
        <v>584648.14339268312</v>
      </c>
      <c r="Q38" s="30">
        <f>IF(Q$36&lt;'A1 Parametre'!$C$7,Q29,IF(Q$36='A1 Parametre'!$C$7,Q29*('A1 Parametre'!$C$8-1)/12+(12-'A1 Parametre'!$C$8+1)/12*IF('08 Prev. naklady vozidiel'!$D$2="Manuál CBA",SUM('08.1 Spotreba pohon.hmot'!S150:S159),IF('08 Prev. naklady vozidiel'!$D$2="Dopravná štúdia / iný zdroj",INDEX('08.1 Spotreba pohon.hmot'!$E204:$AS204,MATCH(Q$36,'08.1 Spotreba pohon.hmot'!$E$203:$AS$203,0)),0)),IF('08 Prev. naklady vozidiel'!$D$2="Manuál CBA",SUM('08.1 Spotreba pohon.hmot'!S150:S159),IF('08 Prev. naklady vozidiel'!$D$2="Dopravná štúdia / iný zdroj",INDEX('08.1 Spotreba pohon.hmot'!$E204:$AS204,MATCH(Q$36,'08.1 Spotreba pohon.hmot'!$E$203:$AS$203,0)),0))))</f>
        <v>592312.47434472397</v>
      </c>
      <c r="R38" s="30">
        <f>IF(R$36&lt;'A1 Parametre'!$C$7,R29,IF(R$36='A1 Parametre'!$C$7,R29*('A1 Parametre'!$C$8-1)/12+(12-'A1 Parametre'!$C$8+1)/12*IF('08 Prev. naklady vozidiel'!$D$2="Manuál CBA",SUM('08.1 Spotreba pohon.hmot'!T150:T159),IF('08 Prev. naklady vozidiel'!$D$2="Dopravná štúdia / iný zdroj",INDEX('08.1 Spotreba pohon.hmot'!$E204:$AS204,MATCH(R$36,'08.1 Spotreba pohon.hmot'!$E$203:$AS$203,0)),0)),IF('08 Prev. naklady vozidiel'!$D$2="Manuál CBA",SUM('08.1 Spotreba pohon.hmot'!T150:T159),IF('08 Prev. naklady vozidiel'!$D$2="Dopravná štúdia / iný zdroj",INDEX('08.1 Spotreba pohon.hmot'!$E204:$AS204,MATCH(R$36,'08.1 Spotreba pohon.hmot'!$E$203:$AS$203,0)),0))))</f>
        <v>599976.84856719722</v>
      </c>
      <c r="S38" s="30">
        <f>IF(S$36&lt;'A1 Parametre'!$C$7,S29,IF(S$36='A1 Parametre'!$C$7,S29*('A1 Parametre'!$C$8-1)/12+(12-'A1 Parametre'!$C$8+1)/12*IF('08 Prev. naklady vozidiel'!$D$2="Manuál CBA",SUM('08.1 Spotreba pohon.hmot'!U150:U159),IF('08 Prev. naklady vozidiel'!$D$2="Dopravná štúdia / iný zdroj",INDEX('08.1 Spotreba pohon.hmot'!$E204:$AS204,MATCH(S$36,'08.1 Spotreba pohon.hmot'!$E$203:$AS$203,0)),0)),IF('08 Prev. naklady vozidiel'!$D$2="Manuál CBA",SUM('08.1 Spotreba pohon.hmot'!U150:U159),IF('08 Prev. naklady vozidiel'!$D$2="Dopravná štúdia / iný zdroj",INDEX('08.1 Spotreba pohon.hmot'!$E204:$AS204,MATCH(S$36,'08.1 Spotreba pohon.hmot'!$E$203:$AS$203,0)),0))))</f>
        <v>607641.26492307638</v>
      </c>
      <c r="T38" s="30">
        <f>IF(T$36&lt;'A1 Parametre'!$C$7,T29,IF(T$36='A1 Parametre'!$C$7,T29*('A1 Parametre'!$C$8-1)/12+(12-'A1 Parametre'!$C$8+1)/12*IF('08 Prev. naklady vozidiel'!$D$2="Manuál CBA",SUM('08.1 Spotreba pohon.hmot'!V150:V159),IF('08 Prev. naklady vozidiel'!$D$2="Dopravná štúdia / iný zdroj",INDEX('08.1 Spotreba pohon.hmot'!$E204:$AS204,MATCH(T$36,'08.1 Spotreba pohon.hmot'!$E$203:$AS$203,0)),0)),IF('08 Prev. naklady vozidiel'!$D$2="Manuál CBA",SUM('08.1 Spotreba pohon.hmot'!V150:V159),IF('08 Prev. naklady vozidiel'!$D$2="Dopravná štúdia / iný zdroj",INDEX('08.1 Spotreba pohon.hmot'!$E204:$AS204,MATCH(T$36,'08.1 Spotreba pohon.hmot'!$E$203:$AS$203,0)),0))))</f>
        <v>615305.7222772314</v>
      </c>
      <c r="U38" s="30">
        <f>IF(U$36&lt;'A1 Parametre'!$C$7,U29,IF(U$36='A1 Parametre'!$C$7,U29*('A1 Parametre'!$C$8-1)/12+(12-'A1 Parametre'!$C$8+1)/12*IF('08 Prev. naklady vozidiel'!$D$2="Manuál CBA",SUM('08.1 Spotreba pohon.hmot'!W150:W159),IF('08 Prev. naklady vozidiel'!$D$2="Dopravná štúdia / iný zdroj",INDEX('08.1 Spotreba pohon.hmot'!$E204:$AS204,MATCH(U$36,'08.1 Spotreba pohon.hmot'!$E$203:$AS$203,0)),0)),IF('08 Prev. naklady vozidiel'!$D$2="Manuál CBA",SUM('08.1 Spotreba pohon.hmot'!W150:W159),IF('08 Prev. naklady vozidiel'!$D$2="Dopravná štúdia / iný zdroj",INDEX('08.1 Spotreba pohon.hmot'!$E204:$AS204,MATCH(U$36,'08.1 Spotreba pohon.hmot'!$E$203:$AS$203,0)),0))))</f>
        <v>622970.21949642606</v>
      </c>
      <c r="V38" s="30">
        <f>IF(V$36&lt;'A1 Parametre'!$C$7,V29,IF(V$36='A1 Parametre'!$C$7,V29*('A1 Parametre'!$C$8-1)/12+(12-'A1 Parametre'!$C$8+1)/12*IF('08 Prev. naklady vozidiel'!$D$2="Manuál CBA",SUM('08.1 Spotreba pohon.hmot'!X150:X159),IF('08 Prev. naklady vozidiel'!$D$2="Dopravná štúdia / iný zdroj",INDEX('08.1 Spotreba pohon.hmot'!$E204:$AS204,MATCH(V$36,'08.1 Spotreba pohon.hmot'!$E$203:$AS$203,0)),0)),IF('08 Prev. naklady vozidiel'!$D$2="Manuál CBA",SUM('08.1 Spotreba pohon.hmot'!X150:X159),IF('08 Prev. naklady vozidiel'!$D$2="Dopravná štúdia / iný zdroj",INDEX('08.1 Spotreba pohon.hmot'!$E204:$AS204,MATCH(V$36,'08.1 Spotreba pohon.hmot'!$E$203:$AS$203,0)),0))))</f>
        <v>630634.75544931483</v>
      </c>
      <c r="W38" s="30">
        <f>IF(W$36&lt;'A1 Parametre'!$C$7,W29,IF(W$36='A1 Parametre'!$C$7,W29*('A1 Parametre'!$C$8-1)/12+(12-'A1 Parametre'!$C$8+1)/12*IF('08 Prev. naklady vozidiel'!$D$2="Manuál CBA",SUM('08.1 Spotreba pohon.hmot'!Y150:Y159),IF('08 Prev. naklady vozidiel'!$D$2="Dopravná štúdia / iný zdroj",INDEX('08.1 Spotreba pohon.hmot'!$E204:$AS204,MATCH(W$36,'08.1 Spotreba pohon.hmot'!$E$203:$AS$203,0)),0)),IF('08 Prev. naklady vozidiel'!$D$2="Manuál CBA",SUM('08.1 Spotreba pohon.hmot'!Y150:Y159),IF('08 Prev. naklady vozidiel'!$D$2="Dopravná štúdia / iný zdroj",INDEX('08.1 Spotreba pohon.hmot'!$E204:$AS204,MATCH(W$36,'08.1 Spotreba pohon.hmot'!$E$203:$AS$203,0)),0))))</f>
        <v>638299.32900644047</v>
      </c>
      <c r="X38" s="30">
        <f>IF(X$36&lt;'A1 Parametre'!$C$7,X29,IF(X$36='A1 Parametre'!$C$7,X29*('A1 Parametre'!$C$8-1)/12+(12-'A1 Parametre'!$C$8+1)/12*IF('08 Prev. naklady vozidiel'!$D$2="Manuál CBA",SUM('08.1 Spotreba pohon.hmot'!Z150:Z159),IF('08 Prev. naklady vozidiel'!$D$2="Dopravná štúdia / iný zdroj",INDEX('08.1 Spotreba pohon.hmot'!$E204:$AS204,MATCH(X$36,'08.1 Spotreba pohon.hmot'!$E$203:$AS$203,0)),0)),IF('08 Prev. naklady vozidiel'!$D$2="Manuál CBA",SUM('08.1 Spotreba pohon.hmot'!Z150:Z159),IF('08 Prev. naklady vozidiel'!$D$2="Dopravná štúdia / iný zdroj",INDEX('08.1 Spotreba pohon.hmot'!$E204:$AS204,MATCH(X$36,'08.1 Spotreba pohon.hmot'!$E$203:$AS$203,0)),0))))</f>
        <v>645963.93904023175</v>
      </c>
      <c r="Y38" s="30">
        <f>IF(Y$36&lt;'A1 Parametre'!$C$7,Y29,IF(Y$36='A1 Parametre'!$C$7,Y29*('A1 Parametre'!$C$8-1)/12+(12-'A1 Parametre'!$C$8+1)/12*IF('08 Prev. naklady vozidiel'!$D$2="Manuál CBA",SUM('08.1 Spotreba pohon.hmot'!AA150:AA159),IF('08 Prev. naklady vozidiel'!$D$2="Dopravná štúdia / iný zdroj",INDEX('08.1 Spotreba pohon.hmot'!$E204:$AS204,MATCH(Y$36,'08.1 Spotreba pohon.hmot'!$E$203:$AS$203,0)),0)),IF('08 Prev. naklady vozidiel'!$D$2="Manuál CBA",SUM('08.1 Spotreba pohon.hmot'!AA150:AA159),IF('08 Prev. naklady vozidiel'!$D$2="Dopravná štúdia / iný zdroj",INDEX('08.1 Spotreba pohon.hmot'!$E204:$AS204,MATCH(Y$36,'08.1 Spotreba pohon.hmot'!$E$203:$AS$203,0)),0))))</f>
        <v>653628.58442500012</v>
      </c>
      <c r="Z38" s="30">
        <f>IF(Z$36&lt;'A1 Parametre'!$C$7,Z29,IF(Z$36='A1 Parametre'!$C$7,Z29*('A1 Parametre'!$C$8-1)/12+(12-'A1 Parametre'!$C$8+1)/12*IF('08 Prev. naklady vozidiel'!$D$2="Manuál CBA",SUM('08.1 Spotreba pohon.hmot'!AB150:AB159),IF('08 Prev. naklady vozidiel'!$D$2="Dopravná štúdia / iný zdroj",INDEX('08.1 Spotreba pohon.hmot'!$E204:$AS204,MATCH(Z$36,'08.1 Spotreba pohon.hmot'!$E$203:$AS$203,0)),0)),IF('08 Prev. naklady vozidiel'!$D$2="Manuál CBA",SUM('08.1 Spotreba pohon.hmot'!AB150:AB159),IF('08 Prev. naklady vozidiel'!$D$2="Dopravná štúdia / iný zdroj",INDEX('08.1 Spotreba pohon.hmot'!$E204:$AS204,MATCH(Z$36,'08.1 Spotreba pohon.hmot'!$E$203:$AS$203,0)),0))))</f>
        <v>663155.23655398632</v>
      </c>
      <c r="AA38" s="30">
        <f>IF(AA$36&lt;'A1 Parametre'!$C$7,AA29,IF(AA$36='A1 Parametre'!$C$7,AA29*('A1 Parametre'!$C$8-1)/12+(12-'A1 Parametre'!$C$8+1)/12*IF('08 Prev. naklady vozidiel'!$D$2="Manuál CBA",SUM('08.1 Spotreba pohon.hmot'!AC150:AC159),IF('08 Prev. naklady vozidiel'!$D$2="Dopravná štúdia / iný zdroj",INDEX('08.1 Spotreba pohon.hmot'!$E204:$AS204,MATCH(AA$36,'08.1 Spotreba pohon.hmot'!$E$203:$AS$203,0)),0)),IF('08 Prev. naklady vozidiel'!$D$2="Manuál CBA",SUM('08.1 Spotreba pohon.hmot'!AC150:AC159),IF('08 Prev. naklady vozidiel'!$D$2="Dopravná štúdia / iný zdroj",INDEX('08.1 Spotreba pohon.hmot'!$E204:$AS204,MATCH(AA$36,'08.1 Spotreba pohon.hmot'!$E$203:$AS$203,0)),0))))</f>
        <v>672683.3209299416</v>
      </c>
      <c r="AB38" s="30">
        <f>IF(AB$36&lt;'A1 Parametre'!$C$7,AB29,IF(AB$36='A1 Parametre'!$C$7,AB29*('A1 Parametre'!$C$8-1)/12+(12-'A1 Parametre'!$C$8+1)/12*IF('08 Prev. naklady vozidiel'!$D$2="Manuál CBA",SUM('08.1 Spotreba pohon.hmot'!AD150:AD159),IF('08 Prev. naklady vozidiel'!$D$2="Dopravná štúdia / iný zdroj",INDEX('08.1 Spotreba pohon.hmot'!$E204:$AS204,MATCH(AB$36,'08.1 Spotreba pohon.hmot'!$E$203:$AS$203,0)),0)),IF('08 Prev. naklady vozidiel'!$D$2="Manuál CBA",SUM('08.1 Spotreba pohon.hmot'!AD150:AD159),IF('08 Prev. naklady vozidiel'!$D$2="Dopravná štúdia / iný zdroj",INDEX('08.1 Spotreba pohon.hmot'!$E204:$AS204,MATCH(AB$36,'08.1 Spotreba pohon.hmot'!$E$203:$AS$203,0)),0))))</f>
        <v>682212.83289970679</v>
      </c>
      <c r="AC38" s="30">
        <f>IF(AC$36&lt;'A1 Parametre'!$C$7,AC29,IF(AC$36='A1 Parametre'!$C$7,AC29*('A1 Parametre'!$C$8-1)/12+(12-'A1 Parametre'!$C$8+1)/12*IF('08 Prev. naklady vozidiel'!$D$2="Manuál CBA",SUM('08.1 Spotreba pohon.hmot'!AE150:AE159),IF('08 Prev. naklady vozidiel'!$D$2="Dopravná štúdia / iný zdroj",INDEX('08.1 Spotreba pohon.hmot'!$E204:$AS204,MATCH(AC$36,'08.1 Spotreba pohon.hmot'!$E$203:$AS$203,0)),0)),IF('08 Prev. naklady vozidiel'!$D$2="Manuál CBA",SUM('08.1 Spotreba pohon.hmot'!AE150:AE159),IF('08 Prev. naklady vozidiel'!$D$2="Dopravná štúdia / iný zdroj",INDEX('08.1 Spotreba pohon.hmot'!$E204:$AS204,MATCH(AC$36,'08.1 Spotreba pohon.hmot'!$E$203:$AS$203,0)),0))))</f>
        <v>691743.76782471617</v>
      </c>
      <c r="AD38" s="30">
        <f>IF(AD$36&lt;'A1 Parametre'!$C$7,AD29,IF(AD$36='A1 Parametre'!$C$7,AD29*('A1 Parametre'!$C$8-1)/12+(12-'A1 Parametre'!$C$8+1)/12*IF('08 Prev. naklady vozidiel'!$D$2="Manuál CBA",SUM('08.1 Spotreba pohon.hmot'!AF150:AF159),IF('08 Prev. naklady vozidiel'!$D$2="Dopravná štúdia / iný zdroj",INDEX('08.1 Spotreba pohon.hmot'!$E204:$AS204,MATCH(AD$36,'08.1 Spotreba pohon.hmot'!$E$203:$AS$203,0)),0)),IF('08 Prev. naklady vozidiel'!$D$2="Manuál CBA",SUM('08.1 Spotreba pohon.hmot'!AF150:AF159),IF('08 Prev. naklady vozidiel'!$D$2="Dopravná štúdia / iný zdroj",INDEX('08.1 Spotreba pohon.hmot'!$E204:$AS204,MATCH(AD$36,'08.1 Spotreba pohon.hmot'!$E$203:$AS$203,0)),0))))</f>
        <v>701276.12108095654</v>
      </c>
      <c r="AE38" s="30">
        <f>IF(AE$36&lt;'A1 Parametre'!$C$7,AE29,IF(AE$36='A1 Parametre'!$C$7,AE29*('A1 Parametre'!$C$8-1)/12+(12-'A1 Parametre'!$C$8+1)/12*IF('08 Prev. naklady vozidiel'!$D$2="Manuál CBA",SUM('08.1 Spotreba pohon.hmot'!AG150:AG159),IF('08 Prev. naklady vozidiel'!$D$2="Dopravná štúdia / iný zdroj",INDEX('08.1 Spotreba pohon.hmot'!$E204:$AS204,MATCH(AE$36,'08.1 Spotreba pohon.hmot'!$E$203:$AS$203,0)),0)),IF('08 Prev. naklady vozidiel'!$D$2="Manuál CBA",SUM('08.1 Spotreba pohon.hmot'!AG150:AG159),IF('08 Prev. naklady vozidiel'!$D$2="Dopravná štúdia / iný zdroj",INDEX('08.1 Spotreba pohon.hmot'!$E204:$AS204,MATCH(AE$36,'08.1 Spotreba pohon.hmot'!$E$203:$AS$203,0)),0))))</f>
        <v>710809.88805892586</v>
      </c>
      <c r="AF38" s="30">
        <f>IF(AF$36&lt;'A1 Parametre'!$C$7,AF29,IF(AF$36='A1 Parametre'!$C$7,AF29*('A1 Parametre'!$C$8-1)/12+(12-'A1 Parametre'!$C$8+1)/12*IF('08 Prev. naklady vozidiel'!$D$2="Manuál CBA",SUM('08.1 Spotreba pohon.hmot'!AH150:AH159),IF('08 Prev. naklady vozidiel'!$D$2="Dopravná štúdia / iný zdroj",INDEX('08.1 Spotreba pohon.hmot'!$E204:$AS204,MATCH(AF$36,'08.1 Spotreba pohon.hmot'!$E$203:$AS$203,0)),0)),IF('08 Prev. naklady vozidiel'!$D$2="Manuál CBA",SUM('08.1 Spotreba pohon.hmot'!AH150:AH159),IF('08 Prev. naklady vozidiel'!$D$2="Dopravná štúdia / iný zdroj",INDEX('08.1 Spotreba pohon.hmot'!$E204:$AS204,MATCH(AF$36,'08.1 Spotreba pohon.hmot'!$E$203:$AS$203,0)),0))))</f>
        <v>720345.06416359276</v>
      </c>
      <c r="AG38" s="30">
        <f>IF(AG$36&lt;'A1 Parametre'!$C$7,AG29,IF(AG$36='A1 Parametre'!$C$7,AG29*('A1 Parametre'!$C$8-1)/12+(12-'A1 Parametre'!$C$8+1)/12*IF('08 Prev. naklady vozidiel'!$D$2="Manuál CBA",SUM('08.1 Spotreba pohon.hmot'!AI150:AI159),IF('08 Prev. naklady vozidiel'!$D$2="Dopravná štúdia / iný zdroj",INDEX('08.1 Spotreba pohon.hmot'!$E204:$AS204,MATCH(AG$36,'08.1 Spotreba pohon.hmot'!$E$203:$AS$203,0)),0)),IF('08 Prev. naklady vozidiel'!$D$2="Manuál CBA",SUM('08.1 Spotreba pohon.hmot'!AI150:AI159),IF('08 Prev. naklady vozidiel'!$D$2="Dopravná štúdia / iný zdroj",INDEX('08.1 Spotreba pohon.hmot'!$E204:$AS204,MATCH(AG$36,'08.1 Spotreba pohon.hmot'!$E$203:$AS$203,0)),0))))</f>
        <v>729881.64481435495</v>
      </c>
      <c r="AH38" s="30">
        <f>IF(AH$36&lt;'A1 Parametre'!$C$7,AH29,IF(AH$36='A1 Parametre'!$C$7,AH29*('A1 Parametre'!$C$8-1)/12+(12-'A1 Parametre'!$C$8+1)/12*IF('08 Prev. naklady vozidiel'!$D$2="Manuál CBA",SUM('08.1 Spotreba pohon.hmot'!AJ150:AJ159),IF('08 Prev. naklady vozidiel'!$D$2="Dopravná štúdia / iný zdroj",INDEX('08.1 Spotreba pohon.hmot'!$E204:$AS204,MATCH(AH$36,'08.1 Spotreba pohon.hmot'!$E$203:$AS$203,0)),0)),IF('08 Prev. naklady vozidiel'!$D$2="Manuál CBA",SUM('08.1 Spotreba pohon.hmot'!AJ150:AJ159),IF('08 Prev. naklady vozidiel'!$D$2="Dopravná štúdia / iný zdroj",INDEX('08.1 Spotreba pohon.hmot'!$E204:$AS204,MATCH(AH$36,'08.1 Spotreba pohon.hmot'!$E$203:$AS$203,0)),0))))</f>
        <v>739419.62544500013</v>
      </c>
    </row>
    <row r="39" spans="2:34" x14ac:dyDescent="0.2">
      <c r="B39" s="140" t="s">
        <v>290</v>
      </c>
      <c r="C39" s="157">
        <f t="shared" si="7"/>
        <v>61981489.761279397</v>
      </c>
      <c r="D39" s="289">
        <f>IF(D$36&lt;'A1 Parametre'!$C$7,D30,IF(D$36='A1 Parametre'!$C$7,D30*('A1 Parametre'!$C$8-1)/12+(12-'A1 Parametre'!$C$8+1)/12*IF('08 Prev. naklady vozidiel'!$D$2="Manuál CBA",SUM('08.1 Spotreba pohon.hmot'!F182:F191),IF('08 Prev. naklady vozidiel'!$D$2="Dopravná štúdia / iný zdroj",INDEX('08.1 Spotreba pohon.hmot'!$E205:$AS205,MATCH(D$36,'08.1 Spotreba pohon.hmot'!$E$203:$AS$203,0)),0)),IF('08 Prev. naklady vozidiel'!$D$2="Manuál CBA",SUM('08.1 Spotreba pohon.hmot'!F182:F191),IF('08 Prev. naklady vozidiel'!$D$2="Dopravná štúdia / iný zdroj",INDEX('08.1 Spotreba pohon.hmot'!$E205:$AS205,MATCH(D$36,'08.1 Spotreba pohon.hmot'!$E$203:$AS$203,0)),0))))</f>
        <v>2063135.180976704</v>
      </c>
      <c r="E39" s="289">
        <f>IF(E$36&lt;'A1 Parametre'!$C$7,E30,IF(E$36='A1 Parametre'!$C$7,E30*('A1 Parametre'!$C$8-1)/12+(12-'A1 Parametre'!$C$8+1)/12*IF('08 Prev. naklady vozidiel'!$D$2="Manuál CBA",SUM('08.1 Spotreba pohon.hmot'!G182:G191),IF('08 Prev. naklady vozidiel'!$D$2="Dopravná štúdia / iný zdroj",INDEX('08.1 Spotreba pohon.hmot'!$E205:$AS205,MATCH(E$36,'08.1 Spotreba pohon.hmot'!$E$203:$AS$203,0)),0)),IF('08 Prev. naklady vozidiel'!$D$2="Manuál CBA",SUM('08.1 Spotreba pohon.hmot'!G182:G191),IF('08 Prev. naklady vozidiel'!$D$2="Dopravná štúdia / iný zdroj",INDEX('08.1 Spotreba pohon.hmot'!$E205:$AS205,MATCH(E$36,'08.1 Spotreba pohon.hmot'!$E$203:$AS$203,0)),0))))</f>
        <v>2095366.7093286836</v>
      </c>
      <c r="F39" s="289">
        <f>IF(F$36&lt;'A1 Parametre'!$C$7,F30,IF(F$36='A1 Parametre'!$C$7,F30*('A1 Parametre'!$C$8-1)/12+(12-'A1 Parametre'!$C$8+1)/12*IF('08 Prev. naklady vozidiel'!$D$2="Manuál CBA",SUM('08.1 Spotreba pohon.hmot'!H182:H191),IF('08 Prev. naklady vozidiel'!$D$2="Dopravná štúdia / iný zdroj",INDEX('08.1 Spotreba pohon.hmot'!$E205:$AS205,MATCH(F$36,'08.1 Spotreba pohon.hmot'!$E$203:$AS$203,0)),0)),IF('08 Prev. naklady vozidiel'!$D$2="Manuál CBA",SUM('08.1 Spotreba pohon.hmot'!H182:H191),IF('08 Prev. naklady vozidiel'!$D$2="Dopravná štúdia / iný zdroj",INDEX('08.1 Spotreba pohon.hmot'!$E205:$AS205,MATCH(F$36,'08.1 Spotreba pohon.hmot'!$E$203:$AS$203,0)),0))))</f>
        <v>2128101.1502005169</v>
      </c>
      <c r="G39" s="289">
        <f>IF(G$36&lt;'A1 Parametre'!$C$7,G30,IF(G$36='A1 Parametre'!$C$7,G30*('A1 Parametre'!$C$8-1)/12+(12-'A1 Parametre'!$C$8+1)/12*IF('08 Prev. naklady vozidiel'!$D$2="Manuál CBA",SUM('08.1 Spotreba pohon.hmot'!I182:I191),IF('08 Prev. naklady vozidiel'!$D$2="Dopravná štúdia / iný zdroj",INDEX('08.1 Spotreba pohon.hmot'!$E205:$AS205,MATCH(G$36,'08.1 Spotreba pohon.hmot'!$E$203:$AS$203,0)),0)),IF('08 Prev. naklady vozidiel'!$D$2="Manuál CBA",SUM('08.1 Spotreba pohon.hmot'!I182:I191),IF('08 Prev. naklady vozidiel'!$D$2="Dopravná štúdia / iný zdroj",INDEX('08.1 Spotreba pohon.hmot'!$E205:$AS205,MATCH(G$36,'08.1 Spotreba pohon.hmot'!$E$203:$AS$203,0)),0))))</f>
        <v>2161346.3463410032</v>
      </c>
      <c r="H39" s="30">
        <f>IF(H$36&lt;'A1 Parametre'!$C$7,H30,IF(H$36='A1 Parametre'!$C$7,H30*('A1 Parametre'!$C$8-1)/12+(12-'A1 Parametre'!$C$8+1)/12*IF('08 Prev. naklady vozidiel'!$D$2="Manuál CBA",SUM('08.1 Spotreba pohon.hmot'!J182:J191),IF('08 Prev. naklady vozidiel'!$D$2="Dopravná štúdia / iný zdroj",INDEX('08.1 Spotreba pohon.hmot'!$E205:$AS205,MATCH(H$36,'08.1 Spotreba pohon.hmot'!$E$203:$AS$203,0)),0)),IF('08 Prev. naklady vozidiel'!$D$2="Manuál CBA",SUM('08.1 Spotreba pohon.hmot'!J182:J191),IF('08 Prev. naklady vozidiel'!$D$2="Dopravná štúdia / iný zdroj",INDEX('08.1 Spotreba pohon.hmot'!$E205:$AS205,MATCH(H$36,'08.1 Spotreba pohon.hmot'!$E$203:$AS$203,0)),0))))</f>
        <v>1725877.9628750002</v>
      </c>
      <c r="I39" s="30">
        <f>IF(I$36&lt;'A1 Parametre'!$C$7,I30,IF(I$36='A1 Parametre'!$C$7,I30*('A1 Parametre'!$C$8-1)/12+(12-'A1 Parametre'!$C$8+1)/12*IF('08 Prev. naklady vozidiel'!$D$2="Manuál CBA",SUM('08.1 Spotreba pohon.hmot'!K182:K191),IF('08 Prev. naklady vozidiel'!$D$2="Dopravná štúdia / iný zdroj",INDEX('08.1 Spotreba pohon.hmot'!$E205:$AS205,MATCH(I$36,'08.1 Spotreba pohon.hmot'!$E$203:$AS$203,0)),0)),IF('08 Prev. naklady vozidiel'!$D$2="Manuál CBA",SUM('08.1 Spotreba pohon.hmot'!K182:K191),IF('08 Prev. naklady vozidiel'!$D$2="Dopravná štúdia / iný zdroj",INDEX('08.1 Spotreba pohon.hmot'!$E205:$AS205,MATCH(I$36,'08.1 Spotreba pohon.hmot'!$E$203:$AS$203,0)),0))))</f>
        <v>1752404.6309353379</v>
      </c>
      <c r="J39" s="30">
        <f>IF(J$36&lt;'A1 Parametre'!$C$7,J30,IF(J$36='A1 Parametre'!$C$7,J30*('A1 Parametre'!$C$8-1)/12+(12-'A1 Parametre'!$C$8+1)/12*IF('08 Prev. naklady vozidiel'!$D$2="Manuál CBA",SUM('08.1 Spotreba pohon.hmot'!L182:L191),IF('08 Prev. naklady vozidiel'!$D$2="Dopravná štúdia / iný zdroj",INDEX('08.1 Spotreba pohon.hmot'!$E205:$AS205,MATCH(J$36,'08.1 Spotreba pohon.hmot'!$E$203:$AS$203,0)),0)),IF('08 Prev. naklady vozidiel'!$D$2="Manuál CBA",SUM('08.1 Spotreba pohon.hmot'!L182:L191),IF('08 Prev. naklady vozidiel'!$D$2="Dopravná štúdia / iný zdroj",INDEX('08.1 Spotreba pohon.hmot'!$E205:$AS205,MATCH(J$36,'08.1 Spotreba pohon.hmot'!$E$203:$AS$203,0)),0))))</f>
        <v>1778931.2022836981</v>
      </c>
      <c r="K39" s="30">
        <f>IF(K$36&lt;'A1 Parametre'!$C$7,K30,IF(K$36='A1 Parametre'!$C$7,K30*('A1 Parametre'!$C$8-1)/12+(12-'A1 Parametre'!$C$8+1)/12*IF('08 Prev. naklady vozidiel'!$D$2="Manuál CBA",SUM('08.1 Spotreba pohon.hmot'!M182:M191),IF('08 Prev. naklady vozidiel'!$D$2="Dopravná štúdia / iný zdroj",INDEX('08.1 Spotreba pohon.hmot'!$E205:$AS205,MATCH(K$36,'08.1 Spotreba pohon.hmot'!$E$203:$AS$203,0)),0)),IF('08 Prev. naklady vozidiel'!$D$2="Manuál CBA",SUM('08.1 Spotreba pohon.hmot'!M182:M191),IF('08 Prev. naklady vozidiel'!$D$2="Dopravná štúdia / iný zdroj",INDEX('08.1 Spotreba pohon.hmot'!$E205:$AS205,MATCH(K$36,'08.1 Spotreba pohon.hmot'!$E$203:$AS$203,0)),0))))</f>
        <v>1805457.675550919</v>
      </c>
      <c r="L39" s="30">
        <f>IF(L$36&lt;'A1 Parametre'!$C$7,L30,IF(L$36='A1 Parametre'!$C$7,L30*('A1 Parametre'!$C$8-1)/12+(12-'A1 Parametre'!$C$8+1)/12*IF('08 Prev. naklady vozidiel'!$D$2="Manuál CBA",SUM('08.1 Spotreba pohon.hmot'!N182:N191),IF('08 Prev. naklady vozidiel'!$D$2="Dopravná štúdia / iný zdroj",INDEX('08.1 Spotreba pohon.hmot'!$E205:$AS205,MATCH(L$36,'08.1 Spotreba pohon.hmot'!$E$203:$AS$203,0)),0)),IF('08 Prev. naklady vozidiel'!$D$2="Manuál CBA",SUM('08.1 Spotreba pohon.hmot'!N182:N191),IF('08 Prev. naklady vozidiel'!$D$2="Dopravná štúdia / iný zdroj",INDEX('08.1 Spotreba pohon.hmot'!$E205:$AS205,MATCH(L$36,'08.1 Spotreba pohon.hmot'!$E$203:$AS$203,0)),0))))</f>
        <v>1831984.0493699783</v>
      </c>
      <c r="M39" s="30">
        <f>IF(M$36&lt;'A1 Parametre'!$C$7,M30,IF(M$36='A1 Parametre'!$C$7,M30*('A1 Parametre'!$C$8-1)/12+(12-'A1 Parametre'!$C$8+1)/12*IF('08 Prev. naklady vozidiel'!$D$2="Manuál CBA",SUM('08.1 Spotreba pohon.hmot'!O182:O191),IF('08 Prev. naklady vozidiel'!$D$2="Dopravná štúdia / iný zdroj",INDEX('08.1 Spotreba pohon.hmot'!$E205:$AS205,MATCH(M$36,'08.1 Spotreba pohon.hmot'!$E$203:$AS$203,0)),0)),IF('08 Prev. naklady vozidiel'!$D$2="Manuál CBA",SUM('08.1 Spotreba pohon.hmot'!O182:O191),IF('08 Prev. naklady vozidiel'!$D$2="Dopravná štúdia / iný zdroj",INDEX('08.1 Spotreba pohon.hmot'!$E205:$AS205,MATCH(M$36,'08.1 Spotreba pohon.hmot'!$E$203:$AS$203,0)),0))))</f>
        <v>1858510.3223759907</v>
      </c>
      <c r="N39" s="30">
        <f>IF(N$36&lt;'A1 Parametre'!$C$7,N30,IF(N$36='A1 Parametre'!$C$7,N30*('A1 Parametre'!$C$8-1)/12+(12-'A1 Parametre'!$C$8+1)/12*IF('08 Prev. naklady vozidiel'!$D$2="Manuál CBA",SUM('08.1 Spotreba pohon.hmot'!P182:P191),IF('08 Prev. naklady vozidiel'!$D$2="Dopravná štúdia / iný zdroj",INDEX('08.1 Spotreba pohon.hmot'!$E205:$AS205,MATCH(N$36,'08.1 Spotreba pohon.hmot'!$E$203:$AS$203,0)),0)),IF('08 Prev. naklady vozidiel'!$D$2="Manuál CBA",SUM('08.1 Spotreba pohon.hmot'!P182:P191),IF('08 Prev. naklady vozidiel'!$D$2="Dopravná štúdia / iný zdroj",INDEX('08.1 Spotreba pohon.hmot'!$E205:$AS205,MATCH(N$36,'08.1 Spotreba pohon.hmot'!$E$203:$AS$203,0)),0))))</f>
        <v>1885036.4932062046</v>
      </c>
      <c r="O39" s="30">
        <f>IF(O$36&lt;'A1 Parametre'!$C$7,O30,IF(O$36='A1 Parametre'!$C$7,O30*('A1 Parametre'!$C$8-1)/12+(12-'A1 Parametre'!$C$8+1)/12*IF('08 Prev. naklady vozidiel'!$D$2="Manuál CBA",SUM('08.1 Spotreba pohon.hmot'!Q182:Q191),IF('08 Prev. naklady vozidiel'!$D$2="Dopravná štúdia / iný zdroj",INDEX('08.1 Spotreba pohon.hmot'!$E205:$AS205,MATCH(O$36,'08.1 Spotreba pohon.hmot'!$E$203:$AS$203,0)),0)),IF('08 Prev. naklady vozidiel'!$D$2="Manuál CBA",SUM('08.1 Spotreba pohon.hmot'!Q182:Q191),IF('08 Prev. naklady vozidiel'!$D$2="Dopravná štúdia / iný zdroj",INDEX('08.1 Spotreba pohon.hmot'!$E205:$AS205,MATCH(O$36,'08.1 Spotreba pohon.hmot'!$E$203:$AS$203,0)),0))))</f>
        <v>1911562.5604999999</v>
      </c>
      <c r="P39" s="30">
        <f>IF(P$36&lt;'A1 Parametre'!$C$7,P30,IF(P$36='A1 Parametre'!$C$7,P30*('A1 Parametre'!$C$8-1)/12+(12-'A1 Parametre'!$C$8+1)/12*IF('08 Prev. naklady vozidiel'!$D$2="Manuál CBA",SUM('08.1 Spotreba pohon.hmot'!R182:R191),IF('08 Prev. naklady vozidiel'!$D$2="Dopravná štúdia / iný zdroj",INDEX('08.1 Spotreba pohon.hmot'!$E205:$AS205,MATCH(P$36,'08.1 Spotreba pohon.hmot'!$E$203:$AS$203,0)),0)),IF('08 Prev. naklady vozidiel'!$D$2="Manuál CBA",SUM('08.1 Spotreba pohon.hmot'!R182:R191),IF('08 Prev. naklady vozidiel'!$D$2="Dopravná štúdia / iný zdroj",INDEX('08.1 Spotreba pohon.hmot'!$E205:$AS205,MATCH(P$36,'08.1 Spotreba pohon.hmot'!$E$203:$AS$203,0)),0))))</f>
        <v>1936735.2101571569</v>
      </c>
      <c r="Q39" s="30">
        <f>IF(Q$36&lt;'A1 Parametre'!$C$7,Q30,IF(Q$36='A1 Parametre'!$C$7,Q30*('A1 Parametre'!$C$8-1)/12+(12-'A1 Parametre'!$C$8+1)/12*IF('08 Prev. naklady vozidiel'!$D$2="Manuál CBA",SUM('08.1 Spotreba pohon.hmot'!S182:S191),IF('08 Prev. naklady vozidiel'!$D$2="Dopravná štúdia / iný zdroj",INDEX('08.1 Spotreba pohon.hmot'!$E205:$AS205,MATCH(Q$36,'08.1 Spotreba pohon.hmot'!$E$203:$AS$203,0)),0)),IF('08 Prev. naklady vozidiel'!$D$2="Manuál CBA",SUM('08.1 Spotreba pohon.hmot'!S182:S191),IF('08 Prev. naklady vozidiel'!$D$2="Dopravná štúdia / iný zdroj",INDEX('08.1 Spotreba pohon.hmot'!$E205:$AS205,MATCH(Q$36,'08.1 Spotreba pohon.hmot'!$E$203:$AS$203,0)),0))))</f>
        <v>1961908.7973180248</v>
      </c>
      <c r="R39" s="30">
        <f>IF(R$36&lt;'A1 Parametre'!$C$7,R30,IF(R$36='A1 Parametre'!$C$7,R30*('A1 Parametre'!$C$8-1)/12+(12-'A1 Parametre'!$C$8+1)/12*IF('08 Prev. naklady vozidiel'!$D$2="Manuál CBA",SUM('08.1 Spotreba pohon.hmot'!T182:T191),IF('08 Prev. naklady vozidiel'!$D$2="Dopravná štúdia / iný zdroj",INDEX('08.1 Spotreba pohon.hmot'!$E205:$AS205,MATCH(R$36,'08.1 Spotreba pohon.hmot'!$E$203:$AS$203,0)),0)),IF('08 Prev. naklady vozidiel'!$D$2="Manuál CBA",SUM('08.1 Spotreba pohon.hmot'!T182:T191),IF('08 Prev. naklady vozidiel'!$D$2="Dopravná štúdia / iný zdroj",INDEX('08.1 Spotreba pohon.hmot'!$E205:$AS205,MATCH(R$36,'08.1 Spotreba pohon.hmot'!$E$203:$AS$203,0)),0))))</f>
        <v>1987083.3191397176</v>
      </c>
      <c r="S39" s="30">
        <f>IF(S$36&lt;'A1 Parametre'!$C$7,S30,IF(S$36='A1 Parametre'!$C$7,S30*('A1 Parametre'!$C$8-1)/12+(12-'A1 Parametre'!$C$8+1)/12*IF('08 Prev. naklady vozidiel'!$D$2="Manuál CBA",SUM('08.1 Spotreba pohon.hmot'!U182:U191),IF('08 Prev. naklady vozidiel'!$D$2="Dopravná štúdia / iný zdroj",INDEX('08.1 Spotreba pohon.hmot'!$E205:$AS205,MATCH(S$36,'08.1 Spotreba pohon.hmot'!$E$203:$AS$203,0)),0)),IF('08 Prev. naklady vozidiel'!$D$2="Manuál CBA",SUM('08.1 Spotreba pohon.hmot'!U182:U191),IF('08 Prev. naklady vozidiel'!$D$2="Dopravná štúdia / iný zdroj",INDEX('08.1 Spotreba pohon.hmot'!$E205:$AS205,MATCH(S$36,'08.1 Spotreba pohon.hmot'!$E$203:$AS$203,0)),0))))</f>
        <v>2012258.7727837993</v>
      </c>
      <c r="T39" s="30">
        <f>IF(T$36&lt;'A1 Parametre'!$C$7,T30,IF(T$36='A1 Parametre'!$C$7,T30*('A1 Parametre'!$C$8-1)/12+(12-'A1 Parametre'!$C$8+1)/12*IF('08 Prev. naklady vozidiel'!$D$2="Manuál CBA",SUM('08.1 Spotreba pohon.hmot'!V182:V191),IF('08 Prev. naklady vozidiel'!$D$2="Dopravná štúdia / iný zdroj",INDEX('08.1 Spotreba pohon.hmot'!$E205:$AS205,MATCH(T$36,'08.1 Spotreba pohon.hmot'!$E$203:$AS$203,0)),0)),IF('08 Prev. naklady vozidiel'!$D$2="Manuál CBA",SUM('08.1 Spotreba pohon.hmot'!V182:V191),IF('08 Prev. naklady vozidiel'!$D$2="Dopravná štúdia / iný zdroj",INDEX('08.1 Spotreba pohon.hmot'!$E205:$AS205,MATCH(T$36,'08.1 Spotreba pohon.hmot'!$E$203:$AS$203,0)),0))))</f>
        <v>2037435.1554162763</v>
      </c>
      <c r="U39" s="30">
        <f>IF(U$36&lt;'A1 Parametre'!$C$7,U30,IF(U$36='A1 Parametre'!$C$7,U30*('A1 Parametre'!$C$8-1)/12+(12-'A1 Parametre'!$C$8+1)/12*IF('08 Prev. naklady vozidiel'!$D$2="Manuál CBA",SUM('08.1 Spotreba pohon.hmot'!W182:W191),IF('08 Prev. naklady vozidiel'!$D$2="Dopravná štúdia / iný zdroj",INDEX('08.1 Spotreba pohon.hmot'!$E205:$AS205,MATCH(U$36,'08.1 Spotreba pohon.hmot'!$E$203:$AS$203,0)),0)),IF('08 Prev. naklady vozidiel'!$D$2="Manuál CBA",SUM('08.1 Spotreba pohon.hmot'!W182:W191),IF('08 Prev. naklady vozidiel'!$D$2="Dopravná štúdia / iný zdroj",INDEX('08.1 Spotreba pohon.hmot'!$E205:$AS205,MATCH(U$36,'08.1 Spotreba pohon.hmot'!$E$203:$AS$203,0)),0))))</f>
        <v>2062612.4642075901</v>
      </c>
      <c r="V39" s="30">
        <f>IF(V$36&lt;'A1 Parametre'!$C$7,V30,IF(V$36='A1 Parametre'!$C$7,V30*('A1 Parametre'!$C$8-1)/12+(12-'A1 Parametre'!$C$8+1)/12*IF('08 Prev. naklady vozidiel'!$D$2="Manuál CBA",SUM('08.1 Spotreba pohon.hmot'!X182:X191),IF('08 Prev. naklady vozidiel'!$D$2="Dopravná štúdia / iný zdroj",INDEX('08.1 Spotreba pohon.hmot'!$E205:$AS205,MATCH(V$36,'08.1 Spotreba pohon.hmot'!$E$203:$AS$203,0)),0)),IF('08 Prev. naklady vozidiel'!$D$2="Manuál CBA",SUM('08.1 Spotreba pohon.hmot'!X182:X191),IF('08 Prev. naklady vozidiel'!$D$2="Dopravná štúdia / iný zdroj",INDEX('08.1 Spotreba pohon.hmot'!$E205:$AS205,MATCH(V$36,'08.1 Spotreba pohon.hmot'!$E$203:$AS$203,0)),0))))</f>
        <v>2087790.6963326142</v>
      </c>
      <c r="W39" s="30">
        <f>IF(W$36&lt;'A1 Parametre'!$C$7,W30,IF(W$36='A1 Parametre'!$C$7,W30*('A1 Parametre'!$C$8-1)/12+(12-'A1 Parametre'!$C$8+1)/12*IF('08 Prev. naklady vozidiel'!$D$2="Manuál CBA",SUM('08.1 Spotreba pohon.hmot'!Y182:Y191),IF('08 Prev. naklady vozidiel'!$D$2="Dopravná štúdia / iný zdroj",INDEX('08.1 Spotreba pohon.hmot'!$E205:$AS205,MATCH(W$36,'08.1 Spotreba pohon.hmot'!$E$203:$AS$203,0)),0)),IF('08 Prev. naklady vozidiel'!$D$2="Manuál CBA",SUM('08.1 Spotreba pohon.hmot'!Y182:Y191),IF('08 Prev. naklady vozidiel'!$D$2="Dopravná štúdia / iný zdroj",INDEX('08.1 Spotreba pohon.hmot'!$E205:$AS205,MATCH(W$36,'08.1 Spotreba pohon.hmot'!$E$203:$AS$203,0)),0))))</f>
        <v>2112969.8489706456</v>
      </c>
      <c r="X39" s="30">
        <f>IF(X$36&lt;'A1 Parametre'!$C$7,X30,IF(X$36='A1 Parametre'!$C$7,X30*('A1 Parametre'!$C$8-1)/12+(12-'A1 Parametre'!$C$8+1)/12*IF('08 Prev. naklady vozidiel'!$D$2="Manuál CBA",SUM('08.1 Spotreba pohon.hmot'!Z182:Z191),IF('08 Prev. naklady vozidiel'!$D$2="Dopravná štúdia / iný zdroj",INDEX('08.1 Spotreba pohon.hmot'!$E205:$AS205,MATCH(X$36,'08.1 Spotreba pohon.hmot'!$E$203:$AS$203,0)),0)),IF('08 Prev. naklady vozidiel'!$D$2="Manuál CBA",SUM('08.1 Spotreba pohon.hmot'!Z182:Z191),IF('08 Prev. naklady vozidiel'!$D$2="Dopravná štúdia / iný zdroj",INDEX('08.1 Spotreba pohon.hmot'!$E205:$AS205,MATCH(X$36,'08.1 Spotreba pohon.hmot'!$E$203:$AS$203,0)),0))))</f>
        <v>2138149.9193053991</v>
      </c>
      <c r="Y39" s="30">
        <f>IF(Y$36&lt;'A1 Parametre'!$C$7,Y30,IF(Y$36='A1 Parametre'!$C$7,Y30*('A1 Parametre'!$C$8-1)/12+(12-'A1 Parametre'!$C$8+1)/12*IF('08 Prev. naklady vozidiel'!$D$2="Manuál CBA",SUM('08.1 Spotreba pohon.hmot'!AA182:AA191),IF('08 Prev. naklady vozidiel'!$D$2="Dopravná štúdia / iný zdroj",INDEX('08.1 Spotreba pohon.hmot'!$E205:$AS205,MATCH(Y$36,'08.1 Spotreba pohon.hmot'!$E$203:$AS$203,0)),0)),IF('08 Prev. naklady vozidiel'!$D$2="Manuál CBA",SUM('08.1 Spotreba pohon.hmot'!AA182:AA191),IF('08 Prev. naklady vozidiel'!$D$2="Dopravná štúdia / iný zdroj",INDEX('08.1 Spotreba pohon.hmot'!$E205:$AS205,MATCH(Y$36,'08.1 Spotreba pohon.hmot'!$E$203:$AS$203,0)),0))))</f>
        <v>2163330.9045250001</v>
      </c>
      <c r="Z39" s="30">
        <f>IF(Z$36&lt;'A1 Parametre'!$C$7,Z30,IF(Z$36='A1 Parametre'!$C$7,Z30*('A1 Parametre'!$C$8-1)/12+(12-'A1 Parametre'!$C$8+1)/12*IF('08 Prev. naklady vozidiel'!$D$2="Manuál CBA",SUM('08.1 Spotreba pohon.hmot'!AB182:AB191),IF('08 Prev. naklady vozidiel'!$D$2="Dopravná štúdia / iný zdroj",INDEX('08.1 Spotreba pohon.hmot'!$E205:$AS205,MATCH(Z$36,'08.1 Spotreba pohon.hmot'!$E$203:$AS$203,0)),0)),IF('08 Prev. naklady vozidiel'!$D$2="Manuál CBA",SUM('08.1 Spotreba pohon.hmot'!AB182:AB191),IF('08 Prev. naklady vozidiel'!$D$2="Dopravná štúdia / iný zdroj",INDEX('08.1 Spotreba pohon.hmot'!$E205:$AS205,MATCH(Z$36,'08.1 Spotreba pohon.hmot'!$E$203:$AS$203,0)),0))))</f>
        <v>2196010.2510128096</v>
      </c>
      <c r="AA39" s="30">
        <f>IF(AA$36&lt;'A1 Parametre'!$C$7,AA30,IF(AA$36='A1 Parametre'!$C$7,AA30*('A1 Parametre'!$C$8-1)/12+(12-'A1 Parametre'!$C$8+1)/12*IF('08 Prev. naklady vozidiel'!$D$2="Manuál CBA",SUM('08.1 Spotreba pohon.hmot'!AC182:AC191),IF('08 Prev. naklady vozidiel'!$D$2="Dopravná štúdia / iný zdroj",INDEX('08.1 Spotreba pohon.hmot'!$E205:$AS205,MATCH(AA$36,'08.1 Spotreba pohon.hmot'!$E$203:$AS$203,0)),0)),IF('08 Prev. naklady vozidiel'!$D$2="Manuál CBA",SUM('08.1 Spotreba pohon.hmot'!AC182:AC191),IF('08 Prev. naklady vozidiel'!$D$2="Dopravná štúdia / iný zdroj",INDEX('08.1 Spotreba pohon.hmot'!$E205:$AS205,MATCH(AA$36,'08.1 Spotreba pohon.hmot'!$E$203:$AS$203,0)),0))))</f>
        <v>2228694.340642496</v>
      </c>
      <c r="AB39" s="30">
        <f>IF(AB$36&lt;'A1 Parametre'!$C$7,AB30,IF(AB$36='A1 Parametre'!$C$7,AB30*('A1 Parametre'!$C$8-1)/12+(12-'A1 Parametre'!$C$8+1)/12*IF('08 Prev. naklady vozidiel'!$D$2="Manuál CBA",SUM('08.1 Spotreba pohon.hmot'!AD182:AD191),IF('08 Prev. naklady vozidiel'!$D$2="Dopravná štúdia / iný zdroj",INDEX('08.1 Spotreba pohon.hmot'!$E205:$AS205,MATCH(AB$36,'08.1 Spotreba pohon.hmot'!$E$203:$AS$203,0)),0)),IF('08 Prev. naklady vozidiel'!$D$2="Manuál CBA",SUM('08.1 Spotreba pohon.hmot'!AD182:AD191),IF('08 Prev. naklady vozidiel'!$D$2="Dopravná štúdia / iný zdroj",INDEX('08.1 Spotreba pohon.hmot'!$E205:$AS205,MATCH(AB$36,'08.1 Spotreba pohon.hmot'!$E$203:$AS$203,0)),0))))</f>
        <v>2261383.1595305824</v>
      </c>
      <c r="AC39" s="30">
        <f>IF(AC$36&lt;'A1 Parametre'!$C$7,AC30,IF(AC$36='A1 Parametre'!$C$7,AC30*('A1 Parametre'!$C$8-1)/12+(12-'A1 Parametre'!$C$8+1)/12*IF('08 Prev. naklady vozidiel'!$D$2="Manuál CBA",SUM('08.1 Spotreba pohon.hmot'!AE182:AE191),IF('08 Prev. naklady vozidiel'!$D$2="Dopravná štúdia / iný zdroj",INDEX('08.1 Spotreba pohon.hmot'!$E205:$AS205,MATCH(AC$36,'08.1 Spotreba pohon.hmot'!$E$203:$AS$203,0)),0)),IF('08 Prev. naklady vozidiel'!$D$2="Manuál CBA",SUM('08.1 Spotreba pohon.hmot'!AE182:AE191),IF('08 Prev. naklady vozidiel'!$D$2="Dopravná štúdia / iný zdroj",INDEX('08.1 Spotreba pohon.hmot'!$E205:$AS205,MATCH(AC$36,'08.1 Spotreba pohon.hmot'!$E$203:$AS$203,0)),0))))</f>
        <v>2294076.6938319006</v>
      </c>
      <c r="AD39" s="30">
        <f>IF(AD$36&lt;'A1 Parametre'!$C$7,AD30,IF(AD$36='A1 Parametre'!$C$7,AD30*('A1 Parametre'!$C$8-1)/12+(12-'A1 Parametre'!$C$8+1)/12*IF('08 Prev. naklady vozidiel'!$D$2="Manuál CBA",SUM('08.1 Spotreba pohon.hmot'!AF182:AF191),IF('08 Prev. naklady vozidiel'!$D$2="Dopravná štúdia / iný zdroj",INDEX('08.1 Spotreba pohon.hmot'!$E205:$AS205,MATCH(AD$36,'08.1 Spotreba pohon.hmot'!$E$203:$AS$203,0)),0)),IF('08 Prev. naklady vozidiel'!$D$2="Manuál CBA",SUM('08.1 Spotreba pohon.hmot'!AF182:AF191),IF('08 Prev. naklady vozidiel'!$D$2="Dopravná štúdia / iný zdroj",INDEX('08.1 Spotreba pohon.hmot'!$E205:$AS205,MATCH(AD$36,'08.1 Spotreba pohon.hmot'!$E$203:$AS$203,0)),0))))</f>
        <v>2326774.9297394892</v>
      </c>
      <c r="AE39" s="30">
        <f>IF(AE$36&lt;'A1 Parametre'!$C$7,AE30,IF(AE$36='A1 Parametre'!$C$7,AE30*('A1 Parametre'!$C$8-1)/12+(12-'A1 Parametre'!$C$8+1)/12*IF('08 Prev. naklady vozidiel'!$D$2="Manuál CBA",SUM('08.1 Spotreba pohon.hmot'!AG182:AG191),IF('08 Prev. naklady vozidiel'!$D$2="Dopravná štúdia / iný zdroj",INDEX('08.1 Spotreba pohon.hmot'!$E205:$AS205,MATCH(AE$36,'08.1 Spotreba pohon.hmot'!$E$203:$AS$203,0)),0)),IF('08 Prev. naklady vozidiel'!$D$2="Manuál CBA",SUM('08.1 Spotreba pohon.hmot'!AG182:AG191),IF('08 Prev. naklady vozidiel'!$D$2="Dopravná štúdia / iný zdroj",INDEX('08.1 Spotreba pohon.hmot'!$E205:$AS205,MATCH(AE$36,'08.1 Spotreba pohon.hmot'!$E$203:$AS$203,0)),0))))</f>
        <v>2359477.8534844965</v>
      </c>
      <c r="AF39" s="30">
        <f>IF(AF$36&lt;'A1 Parametre'!$C$7,AF30,IF(AF$36='A1 Parametre'!$C$7,AF30*('A1 Parametre'!$C$8-1)/12+(12-'A1 Parametre'!$C$8+1)/12*IF('08 Prev. naklady vozidiel'!$D$2="Manuál CBA",SUM('08.1 Spotreba pohon.hmot'!AH182:AH191),IF('08 Prev. naklady vozidiel'!$D$2="Dopravná štúdia / iný zdroj",INDEX('08.1 Spotreba pohon.hmot'!$E205:$AS205,MATCH(AF$36,'08.1 Spotreba pohon.hmot'!$E$203:$AS$203,0)),0)),IF('08 Prev. naklady vozidiel'!$D$2="Manuál CBA",SUM('08.1 Spotreba pohon.hmot'!AH182:AH191),IF('08 Prev. naklady vozidiel'!$D$2="Dopravná štúdia / iný zdroj",INDEX('08.1 Spotreba pohon.hmot'!$E205:$AS205,MATCH(AF$36,'08.1 Spotreba pohon.hmot'!$E$203:$AS$203,0)),0))))</f>
        <v>2392185.4513360765</v>
      </c>
      <c r="AG39" s="30">
        <f>IF(AG$36&lt;'A1 Parametre'!$C$7,AG30,IF(AG$36='A1 Parametre'!$C$7,AG30*('A1 Parametre'!$C$8-1)/12+(12-'A1 Parametre'!$C$8+1)/12*IF('08 Prev. naklady vozidiel'!$D$2="Manuál CBA",SUM('08.1 Spotreba pohon.hmot'!AI182:AI191),IF('08 Prev. naklady vozidiel'!$D$2="Dopravná štúdia / iný zdroj",INDEX('08.1 Spotreba pohon.hmot'!$E205:$AS205,MATCH(AG$36,'08.1 Spotreba pohon.hmot'!$E$203:$AS$203,0)),0)),IF('08 Prev. naklady vozidiel'!$D$2="Manuál CBA",SUM('08.1 Spotreba pohon.hmot'!AI182:AI191),IF('08 Prev. naklady vozidiel'!$D$2="Dopravná štúdia / iný zdroj",INDEX('08.1 Spotreba pohon.hmot'!$E205:$AS205,MATCH(AG$36,'08.1 Spotreba pohon.hmot'!$E$203:$AS$203,0)),0))))</f>
        <v>2424897.7096012887</v>
      </c>
      <c r="AH39" s="30">
        <f>IF(AH$36&lt;'A1 Parametre'!$C$7,AH30,IF(AH$36='A1 Parametre'!$C$7,AH30*('A1 Parametre'!$C$8-1)/12+(12-'A1 Parametre'!$C$8+1)/12*IF('08 Prev. naklady vozidiel'!$D$2="Manuál CBA",SUM('08.1 Spotreba pohon.hmot'!AJ182:AJ191),IF('08 Prev. naklady vozidiel'!$D$2="Dopravná štúdia / iný zdroj",INDEX('08.1 Spotreba pohon.hmot'!$E205:$AS205,MATCH(AH$36,'08.1 Spotreba pohon.hmot'!$E$203:$AS$203,0)),0)),IF('08 Prev. naklady vozidiel'!$D$2="Manuál CBA",SUM('08.1 Spotreba pohon.hmot'!AJ182:AJ191),IF('08 Prev. naklady vozidiel'!$D$2="Dopravná štúdia / iný zdroj",INDEX('08.1 Spotreba pohon.hmot'!$E205:$AS205,MATCH(AH$36,'08.1 Spotreba pohon.hmot'!$E$203:$AS$203,0)),0))))</f>
        <v>2457614.6146249999</v>
      </c>
    </row>
    <row r="40" spans="2:34" x14ac:dyDescent="0.2">
      <c r="B40" s="141" t="s">
        <v>191</v>
      </c>
      <c r="C40" s="158">
        <f t="shared" si="7"/>
        <v>42967582.018166848</v>
      </c>
      <c r="D40" s="290">
        <f>D38*'08 Prev. naklady vozidiel'!$C$14*'A1 Parametre'!$C$22+D39*'08 Prev. naklady vozidiel'!$C$15*'A1 Parametre'!$C$22</f>
        <v>1392309.5880804942</v>
      </c>
      <c r="E40" s="290">
        <f>E38*'08 Prev. naklady vozidiel'!$C$14*'A1 Parametre'!$C$22+E39*'08 Prev. naklady vozidiel'!$C$15*'A1 Parametre'!$C$22</f>
        <v>1413927.4598787965</v>
      </c>
      <c r="F40" s="290">
        <f>F38*'08 Prev. naklady vozidiel'!$C$14*'A1 Parametre'!$C$22+F39*'08 Prev. naklady vozidiel'!$C$15*'A1 Parametre'!$C$22</f>
        <v>1435880.3307430001</v>
      </c>
      <c r="G40" s="290">
        <f>G38*'08 Prev. naklady vozidiel'!$C$14*'A1 Parametre'!$C$22+G39*'08 Prev. naklady vozidiel'!$C$15*'A1 Parametre'!$C$22</f>
        <v>1458173.3867807703</v>
      </c>
      <c r="H40" s="92">
        <f>H38*'08 Prev. naklady vozidiel'!$C$14*'A1 Parametre'!$C$22+H39*'08 Prev. naklady vozidiel'!$C$15*'A1 Parametre'!$C$22</f>
        <v>1202227.498246562</v>
      </c>
      <c r="I40" s="92">
        <f>I38*'08 Prev. naklady vozidiel'!$C$14*'A1 Parametre'!$C$22+I39*'08 Prev. naklady vozidiel'!$C$15*'A1 Parametre'!$C$22</f>
        <v>1220580.6596709406</v>
      </c>
      <c r="J40" s="92">
        <f>J38*'08 Prev. naklady vozidiel'!$C$14*'A1 Parametre'!$C$22+J39*'08 Prev. naklady vozidiel'!$C$15*'A1 Parametre'!$C$22</f>
        <v>1238933.2777520528</v>
      </c>
      <c r="K40" s="92">
        <f>K38*'08 Prev. naklady vozidiel'!$C$14*'A1 Parametre'!$C$22+K39*'08 Prev. naklady vozidiel'!$C$15*'A1 Parametre'!$C$22</f>
        <v>1257285.351549237</v>
      </c>
      <c r="L40" s="92">
        <f>L38*'08 Prev. naklady vozidiel'!$C$14*'A1 Parametre'!$C$22+L39*'08 Prev. naklady vozidiel'!$C$15*'A1 Parametre'!$C$22</f>
        <v>1275636.8801234742</v>
      </c>
      <c r="M40" s="92">
        <f>M38*'08 Prev. naklady vozidiel'!$C$14*'A1 Parametre'!$C$22+M39*'08 Prev. naklady vozidiel'!$C$15*'A1 Parametre'!$C$22</f>
        <v>1293987.8625373843</v>
      </c>
      <c r="N40" s="92">
        <f>N38*'08 Prev. naklady vozidiel'!$C$14*'A1 Parametre'!$C$22+N39*'08 Prev. naklady vozidiel'!$C$15*'A1 Parametre'!$C$22</f>
        <v>1312338.2978552252</v>
      </c>
      <c r="O40" s="92">
        <f>O38*'08 Prev. naklady vozidiel'!$C$14*'A1 Parametre'!$C$22+O39*'08 Prev. naklady vozidiel'!$C$15*'A1 Parametre'!$C$22</f>
        <v>1330688.1851428899</v>
      </c>
      <c r="P40" s="92">
        <f>P38*'08 Prev. naklady vozidiel'!$C$14*'A1 Parametre'!$C$22+P39*'08 Prev. naklady vozidiel'!$C$15*'A1 Parametre'!$C$22</f>
        <v>1348251.3325832325</v>
      </c>
      <c r="Q40" s="92">
        <f>Q38*'08 Prev. naklady vozidiel'!$C$14*'A1 Parametre'!$C$22+Q39*'08 Prev. naklady vozidiel'!$C$15*'A1 Parametre'!$C$22</f>
        <v>1365814.9891707725</v>
      </c>
      <c r="R40" s="92">
        <f>R38*'08 Prev. naklady vozidiel'!$C$14*'A1 Parametre'!$C$22+R39*'08 Prev. naklady vozidiel'!$C$15*'A1 Parametre'!$C$22</f>
        <v>1383379.1527576111</v>
      </c>
      <c r="S40" s="92">
        <f>S38*'08 Prev. naklady vozidiel'!$C$14*'A1 Parametre'!$C$22+S39*'08 Prev. naklady vozidiel'!$C$15*'A1 Parametre'!$C$22</f>
        <v>1400943.8211992811</v>
      </c>
      <c r="T40" s="92">
        <f>T38*'08 Prev. naklady vozidiel'!$C$14*'A1 Parametre'!$C$22+T39*'08 Prev. naklady vozidiel'!$C$15*'A1 Parametre'!$C$22</f>
        <v>1418508.9923547427</v>
      </c>
      <c r="U40" s="92">
        <f>U38*'08 Prev. naklady vozidiel'!$C$14*'A1 Parametre'!$C$22+U39*'08 Prev. naklady vozidiel'!$C$15*'A1 Parametre'!$C$22</f>
        <v>1436074.6640863763</v>
      </c>
      <c r="V40" s="92">
        <f>V38*'08 Prev. naklady vozidiel'!$C$14*'A1 Parametre'!$C$22+V39*'08 Prev. naklady vozidiel'!$C$15*'A1 Parametre'!$C$22</f>
        <v>1453640.8342599811</v>
      </c>
      <c r="W40" s="92">
        <f>W38*'08 Prev. naklady vozidiel'!$C$14*'A1 Parametre'!$C$22+W39*'08 Prev. naklady vozidiel'!$C$15*'A1 Parametre'!$C$22</f>
        <v>1471207.5007447673</v>
      </c>
      <c r="X40" s="92">
        <f>X38*'08 Prev. naklady vozidiel'!$C$14*'A1 Parametre'!$C$22+X39*'08 Prev. naklady vozidiel'!$C$15*'A1 Parametre'!$C$22</f>
        <v>1488774.6614133536</v>
      </c>
      <c r="Y40" s="92">
        <f>Y38*'08 Prev. naklady vozidiel'!$C$14*'A1 Parametre'!$C$22+Y39*'08 Prev. naklady vozidiel'!$C$15*'A1 Parametre'!$C$22</f>
        <v>1506342.3141417601</v>
      </c>
      <c r="Z40" s="92">
        <f>Z38*'08 Prev. naklady vozidiel'!$C$14*'A1 Parametre'!$C$22+Z39*'08 Prev. naklady vozidiel'!$C$15*'A1 Parametre'!$C$22</f>
        <v>1528888.4344347592</v>
      </c>
      <c r="AA40" s="92">
        <f>AA38*'08 Prev. naklady vozidiel'!$C$14*'A1 Parametre'!$C$22+AA39*'08 Prev. naklady vozidiel'!$C$15*'A1 Parametre'!$C$22</f>
        <v>1551437.8569018953</v>
      </c>
      <c r="AB40" s="92">
        <f>AB38*'08 Prev. naklady vozidiel'!$C$14*'A1 Parametre'!$C$22+AB39*'08 Prev. naklady vozidiel'!$C$15*'A1 Parametre'!$C$22</f>
        <v>1573990.5716003212</v>
      </c>
      <c r="AC40" s="92">
        <f>AC38*'08 Prev. naklady vozidiel'!$C$14*'A1 Parametre'!$C$22+AC39*'08 Prev. naklady vozidiel'!$C$15*'A1 Parametre'!$C$22</f>
        <v>1596546.5686156803</v>
      </c>
      <c r="AD40" s="92">
        <f>AD38*'08 Prev. naklady vozidiel'!$C$14*'A1 Parametre'!$C$22+AD39*'08 Prev. naklady vozidiel'!$C$15*'A1 Parametre'!$C$22</f>
        <v>1619105.8380620284</v>
      </c>
      <c r="AE40" s="92">
        <f>AE38*'08 Prev. naklady vozidiel'!$C$14*'A1 Parametre'!$C$22+AE39*'08 Prev. naklady vozidiel'!$C$15*'A1 Parametre'!$C$22</f>
        <v>1641668.37008176</v>
      </c>
      <c r="AF40" s="92">
        <f>AF38*'08 Prev. naklady vozidiel'!$C$14*'A1 Parametre'!$C$22+AF39*'08 Prev. naklady vozidiel'!$C$15*'A1 Parametre'!$C$22</f>
        <v>1664234.1548455295</v>
      </c>
      <c r="AG40" s="92">
        <f>AG38*'08 Prev. naklady vozidiel'!$C$14*'A1 Parametre'!$C$22+AG39*'08 Prev. naklady vozidiel'!$C$15*'A1 Parametre'!$C$22</f>
        <v>1686803.1825521761</v>
      </c>
      <c r="AH40" s="92">
        <f>AH38*'08 Prev. naklady vozidiel'!$C$14*'A1 Parametre'!$C$22+AH39*'08 Prev. naklady vozidiel'!$C$15*'A1 Parametre'!$C$22</f>
        <v>1709375.4434286482</v>
      </c>
    </row>
    <row r="41" spans="2:34" x14ac:dyDescent="0.2">
      <c r="B41" s="138" t="s">
        <v>193</v>
      </c>
      <c r="C41" s="159">
        <f t="shared" si="7"/>
        <v>97754833.975318506</v>
      </c>
      <c r="D41" s="291">
        <f>IF(D$36&lt;'A1 Parametre'!$C$7,D32,IF(D$36='A1 Parametre'!$C$7,D32*('A1 Parametre'!$C$8-1)/12+(12-'A1 Parametre'!$C$8+1)/12*IF('08 Prev. naklady vozidiel'!$D$17="Manuál CBA",SUM('08.2 Ost. prev. naklady voz.'!F22:F31),IF('08 Prev. naklady vozidiel'!$D$17="Dopravná štúdia / iný zdroj",INDEX('08.2 Ost. prev. naklady voz.'!$F76:$BB76,MATCH(D$36,'08.2 Ost. prev. naklady voz.'!$F$75:$BB$75,0)),0)),IF('08 Prev. naklady vozidiel'!$D$17="Manuál CBA",SUM('08.2 Ost. prev. naklady voz.'!F22:F31),IF('08 Prev. naklady vozidiel'!$D$17="Dopravná štúdia / iný zdroj",INDEX('08.2 Ost. prev. naklady voz.'!$F76:$BB76,MATCH(D$36,'08.2 Ost. prev. naklady voz.'!$F$75:$BB$75,0)),0))))</f>
        <v>2489759.9227598887</v>
      </c>
      <c r="E41" s="291">
        <f>IF(E$36&lt;'A1 Parametre'!$C$7,E32,IF(E$36='A1 Parametre'!$C$7,E32*('A1 Parametre'!$C$8-1)/12+(12-'A1 Parametre'!$C$8+1)/12*IF('08 Prev. naklady vozidiel'!$D$17="Manuál CBA",SUM('08.2 Ost. prev. naklady voz.'!G22:G31),IF('08 Prev. naklady vozidiel'!$D$17="Dopravná štúdia / iný zdroj",INDEX('08.2 Ost. prev. naklady voz.'!$F76:$BB76,MATCH(E$36,'08.2 Ost. prev. naklady voz.'!$F$75:$BB$75,0)),0)),IF('08 Prev. naklady vozidiel'!$D$17="Manuál CBA",SUM('08.2 Ost. prev. naklady voz.'!G22:G31),IF('08 Prev. naklady vozidiel'!$D$17="Dopravná štúdia / iný zdroj",INDEX('08.2 Ost. prev. naklady voz.'!$F76:$BB76,MATCH(E$36,'08.2 Ost. prev. naklady voz.'!$F$75:$BB$75,0)),0))))</f>
        <v>2527143.8540748903</v>
      </c>
      <c r="F41" s="291">
        <f>IF(F$36&lt;'A1 Parametre'!$C$7,F32,IF(F$36='A1 Parametre'!$C$7,F32*('A1 Parametre'!$C$8-1)/12+(12-'A1 Parametre'!$C$8+1)/12*IF('08 Prev. naklady vozidiel'!$D$17="Manuál CBA",SUM('08.2 Ost. prev. naklady voz.'!H22:H31),IF('08 Prev. naklady vozidiel'!$D$17="Dopravná štúdia / iný zdroj",INDEX('08.2 Ost. prev. naklady voz.'!$F76:$BB76,MATCH(F$36,'08.2 Ost. prev. naklady voz.'!$F$75:$BB$75,0)),0)),IF('08 Prev. naklady vozidiel'!$D$17="Manuál CBA",SUM('08.2 Ost. prev. naklady voz.'!H22:H31),IF('08 Prev. naklady vozidiel'!$D$17="Dopravná štúdia / iný zdroj",INDEX('08.2 Ost. prev. naklady voz.'!$F76:$BB76,MATCH(F$36,'08.2 Ost. prev. naklady voz.'!$F$75:$BB$75,0)),0))))</f>
        <v>2565089.6470980356</v>
      </c>
      <c r="G41" s="291">
        <f>IF(G$36&lt;'A1 Parametre'!$C$7,G32,IF(G$36='A1 Parametre'!$C$7,G32*('A1 Parametre'!$C$8-1)/12+(12-'A1 Parametre'!$C$8+1)/12*IF('08 Prev. naklady vozidiel'!$D$17="Manuál CBA",SUM('08.2 Ost. prev. naklady voz.'!I22:I31),IF('08 Prev. naklady vozidiel'!$D$17="Dopravná štúdia / iný zdroj",INDEX('08.2 Ost. prev. naklady voz.'!$F76:$BB76,MATCH(G$36,'08.2 Ost. prev. naklady voz.'!$F$75:$BB$75,0)),0)),IF('08 Prev. naklady vozidiel'!$D$17="Manuál CBA",SUM('08.2 Ost. prev. naklady voz.'!I22:I31),IF('08 Prev. naklady vozidiel'!$D$17="Dopravná štúdia / iný zdroj",INDEX('08.2 Ost. prev. naklady voz.'!$F76:$BB76,MATCH(G$36,'08.2 Ost. prev. naklady voz.'!$F$75:$BB$75,0)),0))))</f>
        <v>2603605.7548377863</v>
      </c>
      <c r="H41" s="91">
        <f>IF(H$36&lt;'A1 Parametre'!$C$7,H32,IF(H$36='A1 Parametre'!$C$7,H32*('A1 Parametre'!$C$8-1)/12+(12-'A1 Parametre'!$C$8+1)/12*IF('08 Prev. naklady vozidiel'!$D$17="Manuál CBA",SUM('08.2 Ost. prev. naklady voz.'!J22:J31),IF('08 Prev. naklady vozidiel'!$D$17="Dopravná štúdia / iný zdroj",INDEX('08.2 Ost. prev. naklady voz.'!$F76:$BB76,MATCH(H$36,'08.2 Ost. prev. naklady voz.'!$F$75:$BB$75,0)),0)),IF('08 Prev. naklady vozidiel'!$D$17="Manuál CBA",SUM('08.2 Ost. prev. naklady voz.'!J22:J31),IF('08 Prev. naklady vozidiel'!$D$17="Dopravná štúdia / iný zdroj",INDEX('08.2 Ost. prev. naklady voz.'!$F76:$BB76,MATCH(H$36,'08.2 Ost. prev. naklady voz.'!$F$75:$BB$75,0)),0))))</f>
        <v>2823784.6497445684</v>
      </c>
      <c r="I41" s="91">
        <f>IF(I$36&lt;'A1 Parametre'!$C$7,I32,IF(I$36='A1 Parametre'!$C$7,I32*('A1 Parametre'!$C$8-1)/12+(12-'A1 Parametre'!$C$8+1)/12*IF('08 Prev. naklady vozidiel'!$D$17="Manuál CBA",SUM('08.2 Ost. prev. naklady voz.'!K22:K31),IF('08 Prev. naklady vozidiel'!$D$17="Dopravná štúdia / iný zdroj",INDEX('08.2 Ost. prev. naklady voz.'!$F76:$BB76,MATCH(I$36,'08.2 Ost. prev. naklady voz.'!$F$75:$BB$75,0)),0)),IF('08 Prev. naklady vozidiel'!$D$17="Manuál CBA",SUM('08.2 Ost. prev. naklady voz.'!K22:K31),IF('08 Prev. naklady vozidiel'!$D$17="Dopravná štúdia / iný zdroj",INDEX('08.2 Ost. prev. naklady voz.'!$F76:$BB76,MATCH(I$36,'08.2 Ost. prev. naklady voz.'!$F$75:$BB$75,0)),0))))</f>
        <v>2867314.7481436012</v>
      </c>
      <c r="J41" s="91">
        <f>IF(J$36&lt;'A1 Parametre'!$C$7,J32,IF(J$36='A1 Parametre'!$C$7,J32*('A1 Parametre'!$C$8-1)/12+(12-'A1 Parametre'!$C$8+1)/12*IF('08 Prev. naklady vozidiel'!$D$17="Manuál CBA",SUM('08.2 Ost. prev. naklady voz.'!L22:L31),IF('08 Prev. naklady vozidiel'!$D$17="Dopravná štúdia / iný zdroj",INDEX('08.2 Ost. prev. naklady voz.'!$F76:$BB76,MATCH(J$36,'08.2 Ost. prev. naklady voz.'!$F$75:$BB$75,0)),0)),IF('08 Prev. naklady vozidiel'!$D$17="Manuál CBA",SUM('08.2 Ost. prev. naklady voz.'!L22:L31),IF('08 Prev. naklady vozidiel'!$D$17="Dopravná štúdia / iný zdroj",INDEX('08.2 Ost. prev. naklady voz.'!$F76:$BB76,MATCH(J$36,'08.2 Ost. prev. naklady voz.'!$F$75:$BB$75,0)),0))))</f>
        <v>2910844.8465426336</v>
      </c>
      <c r="K41" s="91">
        <f>IF(K$36&lt;'A1 Parametre'!$C$7,K32,IF(K$36='A1 Parametre'!$C$7,K32*('A1 Parametre'!$C$8-1)/12+(12-'A1 Parametre'!$C$8+1)/12*IF('08 Prev. naklady vozidiel'!$D$17="Manuál CBA",SUM('08.2 Ost. prev. naklady voz.'!M22:M31),IF('08 Prev. naklady vozidiel'!$D$17="Dopravná štúdia / iný zdroj",INDEX('08.2 Ost. prev. naklady voz.'!$F76:$BB76,MATCH(K$36,'08.2 Ost. prev. naklady voz.'!$F$75:$BB$75,0)),0)),IF('08 Prev. naklady vozidiel'!$D$17="Manuál CBA",SUM('08.2 Ost. prev. naklady voz.'!M22:M31),IF('08 Prev. naklady vozidiel'!$D$17="Dopravná štúdia / iný zdroj",INDEX('08.2 Ost. prev. naklady voz.'!$F76:$BB76,MATCH(K$36,'08.2 Ost. prev. naklady voz.'!$F$75:$BB$75,0)),0))))</f>
        <v>2954374.9449416655</v>
      </c>
      <c r="L41" s="91">
        <f>IF(L$36&lt;'A1 Parametre'!$C$7,L32,IF(L$36='A1 Parametre'!$C$7,L32*('A1 Parametre'!$C$8-1)/12+(12-'A1 Parametre'!$C$8+1)/12*IF('08 Prev. naklady vozidiel'!$D$17="Manuál CBA",SUM('08.2 Ost. prev. naklady voz.'!N22:N31),IF('08 Prev. naklady vozidiel'!$D$17="Dopravná štúdia / iný zdroj",INDEX('08.2 Ost. prev. naklady voz.'!$F76:$BB76,MATCH(L$36,'08.2 Ost. prev. naklady voz.'!$F$75:$BB$75,0)),0)),IF('08 Prev. naklady vozidiel'!$D$17="Manuál CBA",SUM('08.2 Ost. prev. naklady voz.'!N22:N31),IF('08 Prev. naklady vozidiel'!$D$17="Dopravná štúdia / iný zdroj",INDEX('08.2 Ost. prev. naklady voz.'!$F76:$BB76,MATCH(L$36,'08.2 Ost. prev. naklady voz.'!$F$75:$BB$75,0)),0))))</f>
        <v>2997905.0433406988</v>
      </c>
      <c r="M41" s="91">
        <f>IF(M$36&lt;'A1 Parametre'!$C$7,M32,IF(M$36='A1 Parametre'!$C$7,M32*('A1 Parametre'!$C$8-1)/12+(12-'A1 Parametre'!$C$8+1)/12*IF('08 Prev. naklady vozidiel'!$D$17="Manuál CBA",SUM('08.2 Ost. prev. naklady voz.'!O22:O31),IF('08 Prev. naklady vozidiel'!$D$17="Dopravná štúdia / iný zdroj",INDEX('08.2 Ost. prev. naklady voz.'!$F76:$BB76,MATCH(M$36,'08.2 Ost. prev. naklady voz.'!$F$75:$BB$75,0)),0)),IF('08 Prev. naklady vozidiel'!$D$17="Manuál CBA",SUM('08.2 Ost. prev. naklady voz.'!O22:O31),IF('08 Prev. naklady vozidiel'!$D$17="Dopravná štúdia / iný zdroj",INDEX('08.2 Ost. prev. naklady voz.'!$F76:$BB76,MATCH(M$36,'08.2 Ost. prev. naklady voz.'!$F$75:$BB$75,0)),0))))</f>
        <v>3041435.1417397307</v>
      </c>
      <c r="N41" s="91">
        <f>IF(N$36&lt;'A1 Parametre'!$C$7,N32,IF(N$36='A1 Parametre'!$C$7,N32*('A1 Parametre'!$C$8-1)/12+(12-'A1 Parametre'!$C$8+1)/12*IF('08 Prev. naklady vozidiel'!$D$17="Manuál CBA",SUM('08.2 Ost. prev. naklady voz.'!P22:P31),IF('08 Prev. naklady vozidiel'!$D$17="Dopravná štúdia / iný zdroj",INDEX('08.2 Ost. prev. naklady voz.'!$F76:$BB76,MATCH(N$36,'08.2 Ost. prev. naklady voz.'!$F$75:$BB$75,0)),0)),IF('08 Prev. naklady vozidiel'!$D$17="Manuál CBA",SUM('08.2 Ost. prev. naklady voz.'!P22:P31),IF('08 Prev. naklady vozidiel'!$D$17="Dopravná štúdia / iný zdroj",INDEX('08.2 Ost. prev. naklady voz.'!$F76:$BB76,MATCH(N$36,'08.2 Ost. prev. naklady voz.'!$F$75:$BB$75,0)),0))))</f>
        <v>3084965.2401387626</v>
      </c>
      <c r="O41" s="91">
        <f>IF(O$36&lt;'A1 Parametre'!$C$7,O32,IF(O$36='A1 Parametre'!$C$7,O32*('A1 Parametre'!$C$8-1)/12+(12-'A1 Parametre'!$C$8+1)/12*IF('08 Prev. naklady vozidiel'!$D$17="Manuál CBA",SUM('08.2 Ost. prev. naklady voz.'!Q22:Q31),IF('08 Prev. naklady vozidiel'!$D$17="Dopravná štúdia / iný zdroj",INDEX('08.2 Ost. prev. naklady voz.'!$F76:$BB76,MATCH(O$36,'08.2 Ost. prev. naklady voz.'!$F$75:$BB$75,0)),0)),IF('08 Prev. naklady vozidiel'!$D$17="Manuál CBA",SUM('08.2 Ost. prev. naklady voz.'!Q22:Q31),IF('08 Prev. naklady vozidiel'!$D$17="Dopravná štúdia / iný zdroj",INDEX('08.2 Ost. prev. naklady voz.'!$F76:$BB76,MATCH(O$36,'08.2 Ost. prev. naklady voz.'!$F$75:$BB$75,0)),0))))</f>
        <v>3128495.3385377955</v>
      </c>
      <c r="P41" s="91">
        <f>IF(P$36&lt;'A1 Parametre'!$C$7,P32,IF(P$36='A1 Parametre'!$C$7,P32*('A1 Parametre'!$C$8-1)/12+(12-'A1 Parametre'!$C$8+1)/12*IF('08 Prev. naklady vozidiel'!$D$17="Manuál CBA",SUM('08.2 Ost. prev. naklady voz.'!R22:R31),IF('08 Prev. naklady vozidiel'!$D$17="Dopravná štúdia / iný zdroj",INDEX('08.2 Ost. prev. naklady voz.'!$F76:$BB76,MATCH(P$36,'08.2 Ost. prev. naklady voz.'!$F$75:$BB$75,0)),0)),IF('08 Prev. naklady vozidiel'!$D$17="Manuál CBA",SUM('08.2 Ost. prev. naklady voz.'!R22:R31),IF('08 Prev. naklady vozidiel'!$D$17="Dopravná štúdia / iný zdroj",INDEX('08.2 Ost. prev. naklady voz.'!$F76:$BB76,MATCH(P$36,'08.2 Ost. prev. naklady voz.'!$F$75:$BB$75,0)),0))))</f>
        <v>3169807.1114807362</v>
      </c>
      <c r="Q41" s="91">
        <f>IF(Q$36&lt;'A1 Parametre'!$C$7,Q32,IF(Q$36='A1 Parametre'!$C$7,Q32*('A1 Parametre'!$C$8-1)/12+(12-'A1 Parametre'!$C$8+1)/12*IF('08 Prev. naklady vozidiel'!$D$17="Manuál CBA",SUM('08.2 Ost. prev. naklady voz.'!S22:S31),IF('08 Prev. naklady vozidiel'!$D$17="Dopravná štúdia / iný zdroj",INDEX('08.2 Ost. prev. naklady voz.'!$F76:$BB76,MATCH(Q$36,'08.2 Ost. prev. naklady voz.'!$F$75:$BB$75,0)),0)),IF('08 Prev. naklady vozidiel'!$D$17="Manuál CBA",SUM('08.2 Ost. prev. naklady voz.'!S22:S31),IF('08 Prev. naklady vozidiel'!$D$17="Dopravná štúdia / iný zdroj",INDEX('08.2 Ost. prev. naklady voz.'!$F76:$BB76,MATCH(Q$36,'08.2 Ost. prev. naklady voz.'!$F$75:$BB$75,0)),0))))</f>
        <v>3211118.8844236764</v>
      </c>
      <c r="R41" s="91">
        <f>IF(R$36&lt;'A1 Parametre'!$C$7,R32,IF(R$36='A1 Parametre'!$C$7,R32*('A1 Parametre'!$C$8-1)/12+(12-'A1 Parametre'!$C$8+1)/12*IF('08 Prev. naklady vozidiel'!$D$17="Manuál CBA",SUM('08.2 Ost. prev. naklady voz.'!T22:T31),IF('08 Prev. naklady vozidiel'!$D$17="Dopravná štúdia / iný zdroj",INDEX('08.2 Ost. prev. naklady voz.'!$F76:$BB76,MATCH(R$36,'08.2 Ost. prev. naklady voz.'!$F$75:$BB$75,0)),0)),IF('08 Prev. naklady vozidiel'!$D$17="Manuál CBA",SUM('08.2 Ost. prev. naklady voz.'!T22:T31),IF('08 Prev. naklady vozidiel'!$D$17="Dopravná štúdia / iný zdroj",INDEX('08.2 Ost. prev. naklady voz.'!$F76:$BB76,MATCH(R$36,'08.2 Ost. prev. naklady voz.'!$F$75:$BB$75,0)),0))))</f>
        <v>3252430.6573666167</v>
      </c>
      <c r="S41" s="91">
        <f>IF(S$36&lt;'A1 Parametre'!$C$7,S32,IF(S$36='A1 Parametre'!$C$7,S32*('A1 Parametre'!$C$8-1)/12+(12-'A1 Parametre'!$C$8+1)/12*IF('08 Prev. naklady vozidiel'!$D$17="Manuál CBA",SUM('08.2 Ost. prev. naklady voz.'!U22:U31),IF('08 Prev. naklady vozidiel'!$D$17="Dopravná štúdia / iný zdroj",INDEX('08.2 Ost. prev. naklady voz.'!$F76:$BB76,MATCH(S$36,'08.2 Ost. prev. naklady voz.'!$F$75:$BB$75,0)),0)),IF('08 Prev. naklady vozidiel'!$D$17="Manuál CBA",SUM('08.2 Ost. prev. naklady voz.'!U22:U31),IF('08 Prev. naklady vozidiel'!$D$17="Dopravná štúdia / iný zdroj",INDEX('08.2 Ost. prev. naklady voz.'!$F76:$BB76,MATCH(S$36,'08.2 Ost. prev. naklady voz.'!$F$75:$BB$75,0)),0))))</f>
        <v>3293742.4303095578</v>
      </c>
      <c r="T41" s="91">
        <f>IF(T$36&lt;'A1 Parametre'!$C$7,T32,IF(T$36='A1 Parametre'!$C$7,T32*('A1 Parametre'!$C$8-1)/12+(12-'A1 Parametre'!$C$8+1)/12*IF('08 Prev. naklady vozidiel'!$D$17="Manuál CBA",SUM('08.2 Ost. prev. naklady voz.'!V22:V31),IF('08 Prev. naklady vozidiel'!$D$17="Dopravná štúdia / iný zdroj",INDEX('08.2 Ost. prev. naklady voz.'!$F76:$BB76,MATCH(T$36,'08.2 Ost. prev. naklady voz.'!$F$75:$BB$75,0)),0)),IF('08 Prev. naklady vozidiel'!$D$17="Manuál CBA",SUM('08.2 Ost. prev. naklady voz.'!V22:V31),IF('08 Prev. naklady vozidiel'!$D$17="Dopravná štúdia / iný zdroj",INDEX('08.2 Ost. prev. naklady voz.'!$F76:$BB76,MATCH(T$36,'08.2 Ost. prev. naklady voz.'!$F$75:$BB$75,0)),0))))</f>
        <v>3335054.2032524981</v>
      </c>
      <c r="U41" s="91">
        <f>IF(U$36&lt;'A1 Parametre'!$C$7,U32,IF(U$36='A1 Parametre'!$C$7,U32*('A1 Parametre'!$C$8-1)/12+(12-'A1 Parametre'!$C$8+1)/12*IF('08 Prev. naklady vozidiel'!$D$17="Manuál CBA",SUM('08.2 Ost. prev. naklady voz.'!W22:W31),IF('08 Prev. naklady vozidiel'!$D$17="Dopravná štúdia / iný zdroj",INDEX('08.2 Ost. prev. naklady voz.'!$F76:$BB76,MATCH(U$36,'08.2 Ost. prev. naklady voz.'!$F$75:$BB$75,0)),0)),IF('08 Prev. naklady vozidiel'!$D$17="Manuál CBA",SUM('08.2 Ost. prev. naklady voz.'!W22:W31),IF('08 Prev. naklady vozidiel'!$D$17="Dopravná štúdia / iný zdroj",INDEX('08.2 Ost. prev. naklady voz.'!$F76:$BB76,MATCH(U$36,'08.2 Ost. prev. naklady voz.'!$F$75:$BB$75,0)),0))))</f>
        <v>3376365.9761954383</v>
      </c>
      <c r="V41" s="91">
        <f>IF(V$36&lt;'A1 Parametre'!$C$7,V32,IF(V$36='A1 Parametre'!$C$7,V32*('A1 Parametre'!$C$8-1)/12+(12-'A1 Parametre'!$C$8+1)/12*IF('08 Prev. naklady vozidiel'!$D$17="Manuál CBA",SUM('08.2 Ost. prev. naklady voz.'!X22:X31),IF('08 Prev. naklady vozidiel'!$D$17="Dopravná štúdia / iný zdroj",INDEX('08.2 Ost. prev. naklady voz.'!$F76:$BB76,MATCH(V$36,'08.2 Ost. prev. naklady voz.'!$F$75:$BB$75,0)),0)),IF('08 Prev. naklady vozidiel'!$D$17="Manuál CBA",SUM('08.2 Ost. prev. naklady voz.'!X22:X31),IF('08 Prev. naklady vozidiel'!$D$17="Dopravná štúdia / iný zdroj",INDEX('08.2 Ost. prev. naklady voz.'!$F76:$BB76,MATCH(V$36,'08.2 Ost. prev. naklady voz.'!$F$75:$BB$75,0)),0))))</f>
        <v>3417677.7491383785</v>
      </c>
      <c r="W41" s="91">
        <f>IF(W$36&lt;'A1 Parametre'!$C$7,W32,IF(W$36='A1 Parametre'!$C$7,W32*('A1 Parametre'!$C$8-1)/12+(12-'A1 Parametre'!$C$8+1)/12*IF('08 Prev. naklady vozidiel'!$D$17="Manuál CBA",SUM('08.2 Ost. prev. naklady voz.'!Y22:Y31),IF('08 Prev. naklady vozidiel'!$D$17="Dopravná štúdia / iný zdroj",INDEX('08.2 Ost. prev. naklady voz.'!$F76:$BB76,MATCH(W$36,'08.2 Ost. prev. naklady voz.'!$F$75:$BB$75,0)),0)),IF('08 Prev. naklady vozidiel'!$D$17="Manuál CBA",SUM('08.2 Ost. prev. naklady voz.'!Y22:Y31),IF('08 Prev. naklady vozidiel'!$D$17="Dopravná štúdia / iný zdroj",INDEX('08.2 Ost. prev. naklady voz.'!$F76:$BB76,MATCH(W$36,'08.2 Ost. prev. naklady voz.'!$F$75:$BB$75,0)),0))))</f>
        <v>3458989.5220813206</v>
      </c>
      <c r="X41" s="91">
        <f>IF(X$36&lt;'A1 Parametre'!$C$7,X32,IF(X$36='A1 Parametre'!$C$7,X32*('A1 Parametre'!$C$8-1)/12+(12-'A1 Parametre'!$C$8+1)/12*IF('08 Prev. naklady vozidiel'!$D$17="Manuál CBA",SUM('08.2 Ost. prev. naklady voz.'!Z22:Z31),IF('08 Prev. naklady vozidiel'!$D$17="Dopravná štúdia / iný zdroj",INDEX('08.2 Ost. prev. naklady voz.'!$F76:$BB76,MATCH(X$36,'08.2 Ost. prev. naklady voz.'!$F$75:$BB$75,0)),0)),IF('08 Prev. naklady vozidiel'!$D$17="Manuál CBA",SUM('08.2 Ost. prev. naklady voz.'!Z22:Z31),IF('08 Prev. naklady vozidiel'!$D$17="Dopravná štúdia / iný zdroj",INDEX('08.2 Ost. prev. naklady voz.'!$F76:$BB76,MATCH(X$36,'08.2 Ost. prev. naklady voz.'!$F$75:$BB$75,0)),0))))</f>
        <v>3500301.2950242604</v>
      </c>
      <c r="Y41" s="91">
        <f>IF(Y$36&lt;'A1 Parametre'!$C$7,Y32,IF(Y$36='A1 Parametre'!$C$7,Y32*('A1 Parametre'!$C$8-1)/12+(12-'A1 Parametre'!$C$8+1)/12*IF('08 Prev. naklady vozidiel'!$D$17="Manuál CBA",SUM('08.2 Ost. prev. naklady voz.'!AA22:AA31),IF('08 Prev. naklady vozidiel'!$D$17="Dopravná štúdia / iný zdroj",INDEX('08.2 Ost. prev. naklady voz.'!$F76:$BB76,MATCH(Y$36,'08.2 Ost. prev. naklady voz.'!$F$75:$BB$75,0)),0)),IF('08 Prev. naklady vozidiel'!$D$17="Manuál CBA",SUM('08.2 Ost. prev. naklady voz.'!AA22:AA31),IF('08 Prev. naklady vozidiel'!$D$17="Dopravná štúdia / iný zdroj",INDEX('08.2 Ost. prev. naklady voz.'!$F76:$BB76,MATCH(Y$36,'08.2 Ost. prev. naklady voz.'!$F$75:$BB$75,0)),0))))</f>
        <v>3541613.0679672007</v>
      </c>
      <c r="Z41" s="91">
        <f>IF(Z$36&lt;'A1 Parametre'!$C$7,Z32,IF(Z$36='A1 Parametre'!$C$7,Z32*('A1 Parametre'!$C$8-1)/12+(12-'A1 Parametre'!$C$8+1)/12*IF('08 Prev. naklady vozidiel'!$D$17="Manuál CBA",SUM('08.2 Ost. prev. naklady voz.'!AB22:AB31),IF('08 Prev. naklady vozidiel'!$D$17="Dopravná štúdia / iný zdroj",INDEX('08.2 Ost. prev. naklady voz.'!$F76:$BB76,MATCH(Z$36,'08.2 Ost. prev. naklady voz.'!$F$75:$BB$75,0)),0)),IF('08 Prev. naklady vozidiel'!$D$17="Manuál CBA",SUM('08.2 Ost. prev. naklady voz.'!AB22:AB31),IF('08 Prev. naklady vozidiel'!$D$17="Dopravná štúdia / iný zdroj",INDEX('08.2 Ost. prev. naklady voz.'!$F76:$BB76,MATCH(Z$36,'08.2 Ost. prev. naklady voz.'!$F$75:$BB$75,0)),0))))</f>
        <v>3593560.5513683446</v>
      </c>
      <c r="AA41" s="91">
        <f>IF(AA$36&lt;'A1 Parametre'!$C$7,AA32,IF(AA$36='A1 Parametre'!$C$7,AA32*('A1 Parametre'!$C$8-1)/12+(12-'A1 Parametre'!$C$8+1)/12*IF('08 Prev. naklady vozidiel'!$D$17="Manuál CBA",SUM('08.2 Ost. prev. naklady voz.'!AC22:AC31),IF('08 Prev. naklady vozidiel'!$D$17="Dopravná štúdia / iný zdroj",INDEX('08.2 Ost. prev. naklady voz.'!$F76:$BB76,MATCH(AA$36,'08.2 Ost. prev. naklady voz.'!$F$75:$BB$75,0)),0)),IF('08 Prev. naklady vozidiel'!$D$17="Manuál CBA",SUM('08.2 Ost. prev. naklady voz.'!AC22:AC31),IF('08 Prev. naklady vozidiel'!$D$17="Dopravná štúdia / iný zdroj",INDEX('08.2 Ost. prev. naklady voz.'!$F76:$BB76,MATCH(AA$36,'08.2 Ost. prev. naklady voz.'!$F$75:$BB$75,0)),0))))</f>
        <v>3645508.034769488</v>
      </c>
      <c r="AB41" s="91">
        <f>IF(AB$36&lt;'A1 Parametre'!$C$7,AB32,IF(AB$36='A1 Parametre'!$C$7,AB32*('A1 Parametre'!$C$8-1)/12+(12-'A1 Parametre'!$C$8+1)/12*IF('08 Prev. naklady vozidiel'!$D$17="Manuál CBA",SUM('08.2 Ost. prev. naklady voz.'!AD22:AD31),IF('08 Prev. naklady vozidiel'!$D$17="Dopravná štúdia / iný zdroj",INDEX('08.2 Ost. prev. naklady voz.'!$F76:$BB76,MATCH(AB$36,'08.2 Ost. prev. naklady voz.'!$F$75:$BB$75,0)),0)),IF('08 Prev. naklady vozidiel'!$D$17="Manuál CBA",SUM('08.2 Ost. prev. naklady voz.'!AD22:AD31),IF('08 Prev. naklady vozidiel'!$D$17="Dopravná štúdia / iný zdroj",INDEX('08.2 Ost. prev. naklady voz.'!$F76:$BB76,MATCH(AB$36,'08.2 Ost. prev. naklady voz.'!$F$75:$BB$75,0)),0))))</f>
        <v>3697455.5181706315</v>
      </c>
      <c r="AC41" s="91">
        <f>IF(AC$36&lt;'A1 Parametre'!$C$7,AC32,IF(AC$36='A1 Parametre'!$C$7,AC32*('A1 Parametre'!$C$8-1)/12+(12-'A1 Parametre'!$C$8+1)/12*IF('08 Prev. naklady vozidiel'!$D$17="Manuál CBA",SUM('08.2 Ost. prev. naklady voz.'!AE22:AE31),IF('08 Prev. naklady vozidiel'!$D$17="Dopravná štúdia / iný zdroj",INDEX('08.2 Ost. prev. naklady voz.'!$F76:$BB76,MATCH(AC$36,'08.2 Ost. prev. naklady voz.'!$F$75:$BB$75,0)),0)),IF('08 Prev. naklady vozidiel'!$D$17="Manuál CBA",SUM('08.2 Ost. prev. naklady voz.'!AE22:AE31),IF('08 Prev. naklady vozidiel'!$D$17="Dopravná štúdia / iný zdroj",INDEX('08.2 Ost. prev. naklady voz.'!$F76:$BB76,MATCH(AC$36,'08.2 Ost. prev. naklady voz.'!$F$75:$BB$75,0)),0))))</f>
        <v>3749403.0015717745</v>
      </c>
      <c r="AD41" s="91">
        <f>IF(AD$36&lt;'A1 Parametre'!$C$7,AD32,IF(AD$36='A1 Parametre'!$C$7,AD32*('A1 Parametre'!$C$8-1)/12+(12-'A1 Parametre'!$C$8+1)/12*IF('08 Prev. naklady vozidiel'!$D$17="Manuál CBA",SUM('08.2 Ost. prev. naklady voz.'!AF22:AF31),IF('08 Prev. naklady vozidiel'!$D$17="Dopravná štúdia / iný zdroj",INDEX('08.2 Ost. prev. naklady voz.'!$F76:$BB76,MATCH(AD$36,'08.2 Ost. prev. naklady voz.'!$F$75:$BB$75,0)),0)),IF('08 Prev. naklady vozidiel'!$D$17="Manuál CBA",SUM('08.2 Ost. prev. naklady voz.'!AF22:AF31),IF('08 Prev. naklady vozidiel'!$D$17="Dopravná štúdia / iný zdroj",INDEX('08.2 Ost. prev. naklady voz.'!$F76:$BB76,MATCH(AD$36,'08.2 Ost. prev. naklady voz.'!$F$75:$BB$75,0)),0))))</f>
        <v>3801350.4849729179</v>
      </c>
      <c r="AE41" s="91">
        <f>IF(AE$36&lt;'A1 Parametre'!$C$7,AE32,IF(AE$36='A1 Parametre'!$C$7,AE32*('A1 Parametre'!$C$8-1)/12+(12-'A1 Parametre'!$C$8+1)/12*IF('08 Prev. naklady vozidiel'!$D$17="Manuál CBA",SUM('08.2 Ost. prev. naklady voz.'!AG22:AG31),IF('08 Prev. naklady vozidiel'!$D$17="Dopravná štúdia / iný zdroj",INDEX('08.2 Ost. prev. naklady voz.'!$F76:$BB76,MATCH(AE$36,'08.2 Ost. prev. naklady voz.'!$F$75:$BB$75,0)),0)),IF('08 Prev. naklady vozidiel'!$D$17="Manuál CBA",SUM('08.2 Ost. prev. naklady voz.'!AG22:AG31),IF('08 Prev. naklady vozidiel'!$D$17="Dopravná štúdia / iný zdroj",INDEX('08.2 Ost. prev. naklady voz.'!$F76:$BB76,MATCH(AE$36,'08.2 Ost. prev. naklady voz.'!$F$75:$BB$75,0)),0))))</f>
        <v>3853297.9683740619</v>
      </c>
      <c r="AF41" s="91">
        <f>IF(AF$36&lt;'A1 Parametre'!$C$7,AF32,IF(AF$36='A1 Parametre'!$C$7,AF32*('A1 Parametre'!$C$8-1)/12+(12-'A1 Parametre'!$C$8+1)/12*IF('08 Prev. naklady vozidiel'!$D$17="Manuál CBA",SUM('08.2 Ost. prev. naklady voz.'!AH22:AH31),IF('08 Prev. naklady vozidiel'!$D$17="Dopravná štúdia / iný zdroj",INDEX('08.2 Ost. prev. naklady voz.'!$F76:$BB76,MATCH(AF$36,'08.2 Ost. prev. naklady voz.'!$F$75:$BB$75,0)),0)),IF('08 Prev. naklady vozidiel'!$D$17="Manuál CBA",SUM('08.2 Ost. prev. naklady voz.'!AH22:AH31),IF('08 Prev. naklady vozidiel'!$D$17="Dopravná štúdia / iný zdroj",INDEX('08.2 Ost. prev. naklady voz.'!$F76:$BB76,MATCH(AF$36,'08.2 Ost. prev. naklady voz.'!$F$75:$BB$75,0)),0))))</f>
        <v>3905245.4517752053</v>
      </c>
      <c r="AG41" s="91">
        <f>IF(AG$36&lt;'A1 Parametre'!$C$7,AG32,IF(AG$36='A1 Parametre'!$C$7,AG32*('A1 Parametre'!$C$8-1)/12+(12-'A1 Parametre'!$C$8+1)/12*IF('08 Prev. naklady vozidiel'!$D$17="Manuál CBA",SUM('08.2 Ost. prev. naklady voz.'!AI22:AI31),IF('08 Prev. naklady vozidiel'!$D$17="Dopravná štúdia / iný zdroj",INDEX('08.2 Ost. prev. naklady voz.'!$F76:$BB76,MATCH(AG$36,'08.2 Ost. prev. naklady voz.'!$F$75:$BB$75,0)),0)),IF('08 Prev. naklady vozidiel'!$D$17="Manuál CBA",SUM('08.2 Ost. prev. naklady voz.'!AI22:AI31),IF('08 Prev. naklady vozidiel'!$D$17="Dopravná štúdia / iný zdroj",INDEX('08.2 Ost. prev. naklady voz.'!$F76:$BB76,MATCH(AG$36,'08.2 Ost. prev. naklady voz.'!$F$75:$BB$75,0)),0))))</f>
        <v>3957192.9351763492</v>
      </c>
      <c r="AH41" s="91">
        <f>IF(AH$36&lt;'A1 Parametre'!$C$7,AH32,IF(AH$36='A1 Parametre'!$C$7,AH32*('A1 Parametre'!$C$8-1)/12+(12-'A1 Parametre'!$C$8+1)/12*IF('08 Prev. naklady vozidiel'!$D$17="Manuál CBA",SUM('08.2 Ost. prev. naklady voz.'!AJ22:AJ31),IF('08 Prev. naklady vozidiel'!$D$17="Dopravná štúdia / iný zdroj",INDEX('08.2 Ost. prev. naklady voz.'!$F76:$BB76,MATCH(AH$36,'08.2 Ost. prev. naklady voz.'!$F$75:$BB$75,0)),0)),IF('08 Prev. naklady vozidiel'!$D$17="Manuál CBA",SUM('08.2 Ost. prev. naklady voz.'!AJ22:AJ31),IF('08 Prev. naklady vozidiel'!$D$17="Dopravná štúdia / iný zdroj",INDEX('08.2 Ost. prev. naklady voz.'!$F76:$BB76,MATCH(AH$36,'08.2 Ost. prev. naklady voz.'!$F$75:$BB$75,0)),0))))</f>
        <v>4009140.4185774922</v>
      </c>
    </row>
    <row r="42" spans="2:34" x14ac:dyDescent="0.2">
      <c r="B42" s="138" t="s">
        <v>194</v>
      </c>
      <c r="C42" s="159">
        <f t="shared" si="7"/>
        <v>64867051.564037472</v>
      </c>
      <c r="D42" s="291">
        <f>IF(D$36&lt;'A1 Parametre'!$C$7,D33,IF(D$36='A1 Parametre'!$C$7,D33*('A1 Parametre'!$C$8-1)/12+(12-'A1 Parametre'!$C$8+1)/12*IF('08 Prev. naklady vozidiel'!$D$17="Manuál CBA",SUM('08.2 Ost. prev. naklady voz.'!F54:F63),IF('08 Prev. naklady vozidiel'!$D$17="Dopravná štúdia / iný zdroj",INDEX('08.2 Ost. prev. naklady voz.'!$F77:$BB77,MATCH(D$36,'08.2 Ost. prev. naklady voz.'!$F$75:$BB$75,0)),0)),IF('08 Prev. naklady vozidiel'!$D$17="Manuál CBA",SUM('08.2 Ost. prev. naklady voz.'!F54:F63),IF('08 Prev. naklady vozidiel'!$D$17="Dopravná štúdia / iný zdroj",INDEX('08.2 Ost. prev. naklady voz.'!$F77:$BB77,MATCH(D$36,'08.2 Ost. prev. naklady voz.'!$F$75:$BB$75,0)),0))))</f>
        <v>1626150.7423991824</v>
      </c>
      <c r="E42" s="291">
        <f>IF(E$36&lt;'A1 Parametre'!$C$7,E33,IF(E$36='A1 Parametre'!$C$7,E33*('A1 Parametre'!$C$8-1)/12+(12-'A1 Parametre'!$C$8+1)/12*IF('08 Prev. naklady vozidiel'!$D$17="Manuál CBA",SUM('08.2 Ost. prev. naklady voz.'!G54:G63),IF('08 Prev. naklady vozidiel'!$D$17="Dopravná štúdia / iný zdroj",INDEX('08.2 Ost. prev. naklady voz.'!$F77:$BB77,MATCH(E$36,'08.2 Ost. prev. naklady voz.'!$F$75:$BB$75,0)),0)),IF('08 Prev. naklady vozidiel'!$D$17="Manuál CBA",SUM('08.2 Ost. prev. naklady voz.'!G54:G63),IF('08 Prev. naklady vozidiel'!$D$17="Dopravná štúdia / iný zdroj",INDEX('08.2 Ost. prev. naklady voz.'!$F77:$BB77,MATCH(E$36,'08.2 Ost. prev. naklady voz.'!$F$75:$BB$75,0)),0))))</f>
        <v>1651237.9442581502</v>
      </c>
      <c r="F42" s="291">
        <f>IF(F$36&lt;'A1 Parametre'!$C$7,F33,IF(F$36='A1 Parametre'!$C$7,F33*('A1 Parametre'!$C$8-1)/12+(12-'A1 Parametre'!$C$8+1)/12*IF('08 Prev. naklady vozidiel'!$D$17="Manuál CBA",SUM('08.2 Ost. prev. naklady voz.'!H54:H63),IF('08 Prev. naklady vozidiel'!$D$17="Dopravná štúdia / iný zdroj",INDEX('08.2 Ost. prev. naklady voz.'!$F77:$BB77,MATCH(F$36,'08.2 Ost. prev. naklady voz.'!$F$75:$BB$75,0)),0)),IF('08 Prev. naklady vozidiel'!$D$17="Manuál CBA",SUM('08.2 Ost. prev. naklady voz.'!H54:H63),IF('08 Prev. naklady vozidiel'!$D$17="Dopravná štúdia / iný zdroj",INDEX('08.2 Ost. prev. naklady voz.'!$F77:$BB77,MATCH(F$36,'08.2 Ost. prev. naklady voz.'!$F$75:$BB$75,0)),0))))</f>
        <v>1676713.2997206196</v>
      </c>
      <c r="G42" s="291">
        <f>IF(G$36&lt;'A1 Parametre'!$C$7,G33,IF(G$36='A1 Parametre'!$C$7,G33*('A1 Parametre'!$C$8-1)/12+(12-'A1 Parametre'!$C$8+1)/12*IF('08 Prev. naklady vozidiel'!$D$17="Manuál CBA",SUM('08.2 Ost. prev. naklady voz.'!I54:I63),IF('08 Prev. naklady vozidiel'!$D$17="Dopravná štúdia / iný zdroj",INDEX('08.2 Ost. prev. naklady voz.'!$F77:$BB77,MATCH(G$36,'08.2 Ost. prev. naklady voz.'!$F$75:$BB$75,0)),0)),IF('08 Prev. naklady vozidiel'!$D$17="Manuál CBA",SUM('08.2 Ost. prev. naklady voz.'!I54:I63),IF('08 Prev. naklady vozidiel'!$D$17="Dopravná štúdia / iný zdroj",INDEX('08.2 Ost. prev. naklady voz.'!$F77:$BB77,MATCH(G$36,'08.2 Ost. prev. naklady voz.'!$F$75:$BB$75,0)),0))))</f>
        <v>1702582.8298989011</v>
      </c>
      <c r="H42" s="91">
        <f>IF(H$36&lt;'A1 Parametre'!$C$7,H33,IF(H$36='A1 Parametre'!$C$7,H33*('A1 Parametre'!$C$8-1)/12+(12-'A1 Parametre'!$C$8+1)/12*IF('08 Prev. naklady vozidiel'!$D$17="Manuál CBA",SUM('08.2 Ost. prev. naklady voz.'!J54:J63),IF('08 Prev. naklady vozidiel'!$D$17="Dopravná štúdia / iný zdroj",INDEX('08.2 Ost. prev. naklady voz.'!$F77:$BB77,MATCH(H$36,'08.2 Ost. prev. naklady voz.'!$F$75:$BB$75,0)),0)),IF('08 Prev. naklady vozidiel'!$D$17="Manuál CBA",SUM('08.2 Ost. prev. naklady voz.'!J54:J63),IF('08 Prev. naklady vozidiel'!$D$17="Dopravná štúdia / iný zdroj",INDEX('08.2 Ost. prev. naklady voz.'!$F77:$BB77,MATCH(H$36,'08.2 Ost. prev. naklady voz.'!$F$75:$BB$75,0)),0))))</f>
        <v>1883085.1844237798</v>
      </c>
      <c r="I42" s="91">
        <f>IF(I$36&lt;'A1 Parametre'!$C$7,I33,IF(I$36='A1 Parametre'!$C$7,I33*('A1 Parametre'!$C$8-1)/12+(12-'A1 Parametre'!$C$8+1)/12*IF('08 Prev. naklady vozidiel'!$D$17="Manuál CBA",SUM('08.2 Ost. prev. naklady voz.'!K54:K63),IF('08 Prev. naklady vozidiel'!$D$17="Dopravná štúdia / iný zdroj",INDEX('08.2 Ost. prev. naklady voz.'!$F77:$BB77,MATCH(I$36,'08.2 Ost. prev. naklady voz.'!$F$75:$BB$75,0)),0)),IF('08 Prev. naklady vozidiel'!$D$17="Manuál CBA",SUM('08.2 Ost. prev. naklady voz.'!K54:K63),IF('08 Prev. naklady vozidiel'!$D$17="Dopravná štúdia / iný zdroj",INDEX('08.2 Ost. prev. naklady voz.'!$F77:$BB77,MATCH(I$36,'08.2 Ost. prev. naklady voz.'!$F$75:$BB$75,0)),0))))</f>
        <v>1912694.3724017292</v>
      </c>
      <c r="J42" s="91">
        <f>IF(J$36&lt;'A1 Parametre'!$C$7,J33,IF(J$36='A1 Parametre'!$C$7,J33*('A1 Parametre'!$C$8-1)/12+(12-'A1 Parametre'!$C$8+1)/12*IF('08 Prev. naklady vozidiel'!$D$17="Manuál CBA",SUM('08.2 Ost. prev. naklady voz.'!L54:L63),IF('08 Prev. naklady vozidiel'!$D$17="Dopravná štúdia / iný zdroj",INDEX('08.2 Ost. prev. naklady voz.'!$F77:$BB77,MATCH(J$36,'08.2 Ost. prev. naklady voz.'!$F$75:$BB$75,0)),0)),IF('08 Prev. naklady vozidiel'!$D$17="Manuál CBA",SUM('08.2 Ost. prev. naklady voz.'!L54:L63),IF('08 Prev. naklady vozidiel'!$D$17="Dopravná štúdia / iný zdroj",INDEX('08.2 Ost. prev. naklady voz.'!$F77:$BB77,MATCH(J$36,'08.2 Ost. prev. naklady voz.'!$F$75:$BB$75,0)),0))))</f>
        <v>1942303.5603796784</v>
      </c>
      <c r="K42" s="91">
        <f>IF(K$36&lt;'A1 Parametre'!$C$7,K33,IF(K$36='A1 Parametre'!$C$7,K33*('A1 Parametre'!$C$8-1)/12+(12-'A1 Parametre'!$C$8+1)/12*IF('08 Prev. naklady vozidiel'!$D$17="Manuál CBA",SUM('08.2 Ost. prev. naklady voz.'!M54:M63),IF('08 Prev. naklady vozidiel'!$D$17="Dopravná štúdia / iný zdroj",INDEX('08.2 Ost. prev. naklady voz.'!$F77:$BB77,MATCH(K$36,'08.2 Ost. prev. naklady voz.'!$F$75:$BB$75,0)),0)),IF('08 Prev. naklady vozidiel'!$D$17="Manuál CBA",SUM('08.2 Ost. prev. naklady voz.'!M54:M63),IF('08 Prev. naklady vozidiel'!$D$17="Dopravná štúdia / iný zdroj",INDEX('08.2 Ost. prev. naklady voz.'!$F77:$BB77,MATCH(K$36,'08.2 Ost. prev. naklady voz.'!$F$75:$BB$75,0)),0))))</f>
        <v>1971912.748357628</v>
      </c>
      <c r="L42" s="91">
        <f>IF(L$36&lt;'A1 Parametre'!$C$7,L33,IF(L$36='A1 Parametre'!$C$7,L33*('A1 Parametre'!$C$8-1)/12+(12-'A1 Parametre'!$C$8+1)/12*IF('08 Prev. naklady vozidiel'!$D$17="Manuál CBA",SUM('08.2 Ost. prev. naklady voz.'!N54:N63),IF('08 Prev. naklady vozidiel'!$D$17="Dopravná štúdia / iný zdroj",INDEX('08.2 Ost. prev. naklady voz.'!$F77:$BB77,MATCH(L$36,'08.2 Ost. prev. naklady voz.'!$F$75:$BB$75,0)),0)),IF('08 Prev. naklady vozidiel'!$D$17="Manuál CBA",SUM('08.2 Ost. prev. naklady voz.'!N54:N63),IF('08 Prev. naklady vozidiel'!$D$17="Dopravná štúdia / iný zdroj",INDEX('08.2 Ost. prev. naklady voz.'!$F77:$BB77,MATCH(L$36,'08.2 Ost. prev. naklady voz.'!$F$75:$BB$75,0)),0))))</f>
        <v>2001521.9363355772</v>
      </c>
      <c r="M42" s="91">
        <f>IF(M$36&lt;'A1 Parametre'!$C$7,M33,IF(M$36='A1 Parametre'!$C$7,M33*('A1 Parametre'!$C$8-1)/12+(12-'A1 Parametre'!$C$8+1)/12*IF('08 Prev. naklady vozidiel'!$D$17="Manuál CBA",SUM('08.2 Ost. prev. naklady voz.'!O54:O63),IF('08 Prev. naklady vozidiel'!$D$17="Dopravná štúdia / iný zdroj",INDEX('08.2 Ost. prev. naklady voz.'!$F77:$BB77,MATCH(M$36,'08.2 Ost. prev. naklady voz.'!$F$75:$BB$75,0)),0)),IF('08 Prev. naklady vozidiel'!$D$17="Manuál CBA",SUM('08.2 Ost. prev. naklady voz.'!O54:O63),IF('08 Prev. naklady vozidiel'!$D$17="Dopravná štúdia / iný zdroj",INDEX('08.2 Ost. prev. naklady voz.'!$F77:$BB77,MATCH(M$36,'08.2 Ost. prev. naklady voz.'!$F$75:$BB$75,0)),0))))</f>
        <v>2031131.1243135263</v>
      </c>
      <c r="N42" s="91">
        <f>IF(N$36&lt;'A1 Parametre'!$C$7,N33,IF(N$36='A1 Parametre'!$C$7,N33*('A1 Parametre'!$C$8-1)/12+(12-'A1 Parametre'!$C$8+1)/12*IF('08 Prev. naklady vozidiel'!$D$17="Manuál CBA",SUM('08.2 Ost. prev. naklady voz.'!P54:P63),IF('08 Prev. naklady vozidiel'!$D$17="Dopravná štúdia / iný zdroj",INDEX('08.2 Ost. prev. naklady voz.'!$F77:$BB77,MATCH(N$36,'08.2 Ost. prev. naklady voz.'!$F$75:$BB$75,0)),0)),IF('08 Prev. naklady vozidiel'!$D$17="Manuál CBA",SUM('08.2 Ost. prev. naklady voz.'!P54:P63),IF('08 Prev. naklady vozidiel'!$D$17="Dopravná štúdia / iný zdroj",INDEX('08.2 Ost. prev. naklady voz.'!$F77:$BB77,MATCH(N$36,'08.2 Ost. prev. naklady voz.'!$F$75:$BB$75,0)),0))))</f>
        <v>2060740.3122914757</v>
      </c>
      <c r="O42" s="91">
        <f>IF(O$36&lt;'A1 Parametre'!$C$7,O33,IF(O$36='A1 Parametre'!$C$7,O33*('A1 Parametre'!$C$8-1)/12+(12-'A1 Parametre'!$C$8+1)/12*IF('08 Prev. naklady vozidiel'!$D$17="Manuál CBA",SUM('08.2 Ost. prev. naklady voz.'!Q54:Q63),IF('08 Prev. naklady vozidiel'!$D$17="Dopravná štúdia / iný zdroj",INDEX('08.2 Ost. prev. naklady voz.'!$F77:$BB77,MATCH(O$36,'08.2 Ost. prev. naklady voz.'!$F$75:$BB$75,0)),0)),IF('08 Prev. naklady vozidiel'!$D$17="Manuál CBA",SUM('08.2 Ost. prev. naklady voz.'!Q54:Q63),IF('08 Prev. naklady vozidiel'!$D$17="Dopravná štúdia / iný zdroj",INDEX('08.2 Ost. prev. naklady voz.'!$F77:$BB77,MATCH(O$36,'08.2 Ost. prev. naklady voz.'!$F$75:$BB$75,0)),0))))</f>
        <v>2090349.5002694251</v>
      </c>
      <c r="P42" s="91">
        <f>IF(P$36&lt;'A1 Parametre'!$C$7,P33,IF(P$36='A1 Parametre'!$C$7,P33*('A1 Parametre'!$C$8-1)/12+(12-'A1 Parametre'!$C$8+1)/12*IF('08 Prev. naklady vozidiel'!$D$17="Manuál CBA",SUM('08.2 Ost. prev. naklady voz.'!R54:R63),IF('08 Prev. naklady vozidiel'!$D$17="Dopravná štúdia / iný zdroj",INDEX('08.2 Ost. prev. naklady voz.'!$F77:$BB77,MATCH(P$36,'08.2 Ost. prev. naklady voz.'!$F$75:$BB$75,0)),0)),IF('08 Prev. naklady vozidiel'!$D$17="Manuál CBA",SUM('08.2 Ost. prev. naklady voz.'!R54:R63),IF('08 Prev. naklady vozidiel'!$D$17="Dopravná štúdia / iný zdroj",INDEX('08.2 Ost. prev. naklady voz.'!$F77:$BB77,MATCH(P$36,'08.2 Ost. prev. naklady voz.'!$F$75:$BB$75,0)),0))))</f>
        <v>2115769.1136007663</v>
      </c>
      <c r="Q42" s="91">
        <f>IF(Q$36&lt;'A1 Parametre'!$C$7,Q33,IF(Q$36='A1 Parametre'!$C$7,Q33*('A1 Parametre'!$C$8-1)/12+(12-'A1 Parametre'!$C$8+1)/12*IF('08 Prev. naklady vozidiel'!$D$17="Manuál CBA",SUM('08.2 Ost. prev. naklady voz.'!S54:S63),IF('08 Prev. naklady vozidiel'!$D$17="Dopravná štúdia / iný zdroj",INDEX('08.2 Ost. prev. naklady voz.'!$F77:$BB77,MATCH(Q$36,'08.2 Ost. prev. naklady voz.'!$F$75:$BB$75,0)),0)),IF('08 Prev. naklady vozidiel'!$D$17="Manuál CBA",SUM('08.2 Ost. prev. naklady voz.'!S54:S63),IF('08 Prev. naklady vozidiel'!$D$17="Dopravná štúdia / iný zdroj",INDEX('08.2 Ost. prev. naklady voz.'!$F77:$BB77,MATCH(Q$36,'08.2 Ost. prev. naklady voz.'!$F$75:$BB$75,0)),0))))</f>
        <v>2141188.726932107</v>
      </c>
      <c r="R42" s="91">
        <f>IF(R$36&lt;'A1 Parametre'!$C$7,R33,IF(R$36='A1 Parametre'!$C$7,R33*('A1 Parametre'!$C$8-1)/12+(12-'A1 Parametre'!$C$8+1)/12*IF('08 Prev. naklady vozidiel'!$D$17="Manuál CBA",SUM('08.2 Ost. prev. naklady voz.'!T54:T63),IF('08 Prev. naklady vozidiel'!$D$17="Dopravná štúdia / iný zdroj",INDEX('08.2 Ost. prev. naklady voz.'!$F77:$BB77,MATCH(R$36,'08.2 Ost. prev. naklady voz.'!$F$75:$BB$75,0)),0)),IF('08 Prev. naklady vozidiel'!$D$17="Manuál CBA",SUM('08.2 Ost. prev. naklady voz.'!T54:T63),IF('08 Prev. naklady vozidiel'!$D$17="Dopravná štúdia / iný zdroj",INDEX('08.2 Ost. prev. naklady voz.'!$F77:$BB77,MATCH(R$36,'08.2 Ost. prev. naklady voz.'!$F$75:$BB$75,0)),0))))</f>
        <v>2166608.3402634487</v>
      </c>
      <c r="S42" s="91">
        <f>IF(S$36&lt;'A1 Parametre'!$C$7,S33,IF(S$36='A1 Parametre'!$C$7,S33*('A1 Parametre'!$C$8-1)/12+(12-'A1 Parametre'!$C$8+1)/12*IF('08 Prev. naklady vozidiel'!$D$17="Manuál CBA",SUM('08.2 Ost. prev. naklady voz.'!U54:U63),IF('08 Prev. naklady vozidiel'!$D$17="Dopravná štúdia / iný zdroj",INDEX('08.2 Ost. prev. naklady voz.'!$F77:$BB77,MATCH(S$36,'08.2 Ost. prev. naklady voz.'!$F$75:$BB$75,0)),0)),IF('08 Prev. naklady vozidiel'!$D$17="Manuál CBA",SUM('08.2 Ost. prev. naklady voz.'!U54:U63),IF('08 Prev. naklady vozidiel'!$D$17="Dopravná štúdia / iný zdroj",INDEX('08.2 Ost. prev. naklady voz.'!$F77:$BB77,MATCH(S$36,'08.2 Ost. prev. naklady voz.'!$F$75:$BB$75,0)),0))))</f>
        <v>2192027.9535947898</v>
      </c>
      <c r="T42" s="91">
        <f>IF(T$36&lt;'A1 Parametre'!$C$7,T33,IF(T$36='A1 Parametre'!$C$7,T33*('A1 Parametre'!$C$8-1)/12+(12-'A1 Parametre'!$C$8+1)/12*IF('08 Prev. naklady vozidiel'!$D$17="Manuál CBA",SUM('08.2 Ost. prev. naklady voz.'!V54:V63),IF('08 Prev. naklady vozidiel'!$D$17="Dopravná štúdia / iný zdroj",INDEX('08.2 Ost. prev. naklady voz.'!$F77:$BB77,MATCH(T$36,'08.2 Ost. prev. naklady voz.'!$F$75:$BB$75,0)),0)),IF('08 Prev. naklady vozidiel'!$D$17="Manuál CBA",SUM('08.2 Ost. prev. naklady voz.'!V54:V63),IF('08 Prev. naklady vozidiel'!$D$17="Dopravná štúdia / iný zdroj",INDEX('08.2 Ost. prev. naklady voz.'!$F77:$BB77,MATCH(T$36,'08.2 Ost. prev. naklady voz.'!$F$75:$BB$75,0)),0))))</f>
        <v>2217447.5669261315</v>
      </c>
      <c r="U42" s="91">
        <f>IF(U$36&lt;'A1 Parametre'!$C$7,U33,IF(U$36='A1 Parametre'!$C$7,U33*('A1 Parametre'!$C$8-1)/12+(12-'A1 Parametre'!$C$8+1)/12*IF('08 Prev. naklady vozidiel'!$D$17="Manuál CBA",SUM('08.2 Ost. prev. naklady voz.'!W54:W63),IF('08 Prev. naklady vozidiel'!$D$17="Dopravná štúdia / iný zdroj",INDEX('08.2 Ost. prev. naklady voz.'!$F77:$BB77,MATCH(U$36,'08.2 Ost. prev. naklady voz.'!$F$75:$BB$75,0)),0)),IF('08 Prev. naklady vozidiel'!$D$17="Manuál CBA",SUM('08.2 Ost. prev. naklady voz.'!W54:W63),IF('08 Prev. naklady vozidiel'!$D$17="Dopravná štúdia / iný zdroj",INDEX('08.2 Ost. prev. naklady voz.'!$F77:$BB77,MATCH(U$36,'08.2 Ost. prev. naklady voz.'!$F$75:$BB$75,0)),0))))</f>
        <v>2242867.1802574722</v>
      </c>
      <c r="V42" s="91">
        <f>IF(V$36&lt;'A1 Parametre'!$C$7,V33,IF(V$36='A1 Parametre'!$C$7,V33*('A1 Parametre'!$C$8-1)/12+(12-'A1 Parametre'!$C$8+1)/12*IF('08 Prev. naklady vozidiel'!$D$17="Manuál CBA",SUM('08.2 Ost. prev. naklady voz.'!X54:X63),IF('08 Prev. naklady vozidiel'!$D$17="Dopravná štúdia / iný zdroj",INDEX('08.2 Ost. prev. naklady voz.'!$F77:$BB77,MATCH(V$36,'08.2 Ost. prev. naklady voz.'!$F$75:$BB$75,0)),0)),IF('08 Prev. naklady vozidiel'!$D$17="Manuál CBA",SUM('08.2 Ost. prev. naklady voz.'!X54:X63),IF('08 Prev. naklady vozidiel'!$D$17="Dopravná štúdia / iný zdroj",INDEX('08.2 Ost. prev. naklady voz.'!$F77:$BB77,MATCH(V$36,'08.2 Ost. prev. naklady voz.'!$F$75:$BB$75,0)),0))))</f>
        <v>2268286.7935888134</v>
      </c>
      <c r="W42" s="91">
        <f>IF(W$36&lt;'A1 Parametre'!$C$7,W33,IF(W$36='A1 Parametre'!$C$7,W33*('A1 Parametre'!$C$8-1)/12+(12-'A1 Parametre'!$C$8+1)/12*IF('08 Prev. naklady vozidiel'!$D$17="Manuál CBA",SUM('08.2 Ost. prev. naklady voz.'!Y54:Y63),IF('08 Prev. naklady vozidiel'!$D$17="Dopravná štúdia / iný zdroj",INDEX('08.2 Ost. prev. naklady voz.'!$F77:$BB77,MATCH(W$36,'08.2 Ost. prev. naklady voz.'!$F$75:$BB$75,0)),0)),IF('08 Prev. naklady vozidiel'!$D$17="Manuál CBA",SUM('08.2 Ost. prev. naklady voz.'!Y54:Y63),IF('08 Prev. naklady vozidiel'!$D$17="Dopravná štúdia / iný zdroj",INDEX('08.2 Ost. prev. naklady voz.'!$F77:$BB77,MATCH(W$36,'08.2 Ost. prev. naklady voz.'!$F$75:$BB$75,0)),0))))</f>
        <v>2293706.406920155</v>
      </c>
      <c r="X42" s="91">
        <f>IF(X$36&lt;'A1 Parametre'!$C$7,X33,IF(X$36='A1 Parametre'!$C$7,X33*('A1 Parametre'!$C$8-1)/12+(12-'A1 Parametre'!$C$8+1)/12*IF('08 Prev. naklady vozidiel'!$D$17="Manuál CBA",SUM('08.2 Ost. prev. naklady voz.'!Z54:Z63),IF('08 Prev. naklady vozidiel'!$D$17="Dopravná štúdia / iný zdroj",INDEX('08.2 Ost. prev. naklady voz.'!$F77:$BB77,MATCH(X$36,'08.2 Ost. prev. naklady voz.'!$F$75:$BB$75,0)),0)),IF('08 Prev. naklady vozidiel'!$D$17="Manuál CBA",SUM('08.2 Ost. prev. naklady voz.'!Z54:Z63),IF('08 Prev. naklady vozidiel'!$D$17="Dopravná štúdia / iný zdroj",INDEX('08.2 Ost. prev. naklady voz.'!$F77:$BB77,MATCH(X$36,'08.2 Ost. prev. naklady voz.'!$F$75:$BB$75,0)),0))))</f>
        <v>2319126.0202514962</v>
      </c>
      <c r="Y42" s="91">
        <f>IF(Y$36&lt;'A1 Parametre'!$C$7,Y33,IF(Y$36='A1 Parametre'!$C$7,Y33*('A1 Parametre'!$C$8-1)/12+(12-'A1 Parametre'!$C$8+1)/12*IF('08 Prev. naklady vozidiel'!$D$17="Manuál CBA",SUM('08.2 Ost. prev. naklady voz.'!AA54:AA63),IF('08 Prev. naklady vozidiel'!$D$17="Dopravná štúdia / iný zdroj",INDEX('08.2 Ost. prev. naklady voz.'!$F77:$BB77,MATCH(Y$36,'08.2 Ost. prev. naklady voz.'!$F$75:$BB$75,0)),0)),IF('08 Prev. naklady vozidiel'!$D$17="Manuál CBA",SUM('08.2 Ost. prev. naklady voz.'!AA54:AA63),IF('08 Prev. naklady vozidiel'!$D$17="Dopravná štúdia / iný zdroj",INDEX('08.2 Ost. prev. naklady voz.'!$F77:$BB77,MATCH(Y$36,'08.2 Ost. prev. naklady voz.'!$F$75:$BB$75,0)),0))))</f>
        <v>2344545.6335828374</v>
      </c>
      <c r="Z42" s="91">
        <f>IF(Z$36&lt;'A1 Parametre'!$C$7,Z33,IF(Z$36='A1 Parametre'!$C$7,Z33*('A1 Parametre'!$C$8-1)/12+(12-'A1 Parametre'!$C$8+1)/12*IF('08 Prev. naklady vozidiel'!$D$17="Manuál CBA",SUM('08.2 Ost. prev. naklady voz.'!AB54:AB63),IF('08 Prev. naklady vozidiel'!$D$17="Dopravná štúdia / iný zdroj",INDEX('08.2 Ost. prev. naklady voz.'!$F77:$BB77,MATCH(Z$36,'08.2 Ost. prev. naklady voz.'!$F$75:$BB$75,0)),0)),IF('08 Prev. naklady vozidiel'!$D$17="Manuál CBA",SUM('08.2 Ost. prev. naklady voz.'!AB54:AB63),IF('08 Prev. naklady vozidiel'!$D$17="Dopravná štúdia / iný zdroj",INDEX('08.2 Ost. prev. naklady voz.'!$F77:$BB77,MATCH(Z$36,'08.2 Ost. prev. naklady voz.'!$F$75:$BB$75,0)),0))))</f>
        <v>2379509.2225941448</v>
      </c>
      <c r="AA42" s="91">
        <f>IF(AA$36&lt;'A1 Parametre'!$C$7,AA33,IF(AA$36='A1 Parametre'!$C$7,AA33*('A1 Parametre'!$C$8-1)/12+(12-'A1 Parametre'!$C$8+1)/12*IF('08 Prev. naklady vozidiel'!$D$17="Manuál CBA",SUM('08.2 Ost. prev. naklady voz.'!AC54:AC63),IF('08 Prev. naklady vozidiel'!$D$17="Dopravná štúdia / iný zdroj",INDEX('08.2 Ost. prev. naklady voz.'!$F77:$BB77,MATCH(AA$36,'08.2 Ost. prev. naklady voz.'!$F$75:$BB$75,0)),0)),IF('08 Prev. naklady vozidiel'!$D$17="Manuál CBA",SUM('08.2 Ost. prev. naklady voz.'!AC54:AC63),IF('08 Prev. naklady vozidiel'!$D$17="Dopravná štúdia / iný zdroj",INDEX('08.2 Ost. prev. naklady voz.'!$F77:$BB77,MATCH(AA$36,'08.2 Ost. prev. naklady voz.'!$F$75:$BB$75,0)),0))))</f>
        <v>2414472.8116054526</v>
      </c>
      <c r="AB42" s="91">
        <f>IF(AB$36&lt;'A1 Parametre'!$C$7,AB33,IF(AB$36='A1 Parametre'!$C$7,AB33*('A1 Parametre'!$C$8-1)/12+(12-'A1 Parametre'!$C$8+1)/12*IF('08 Prev. naklady vozidiel'!$D$17="Manuál CBA",SUM('08.2 Ost. prev. naklady voz.'!AD54:AD63),IF('08 Prev. naklady vozidiel'!$D$17="Dopravná štúdia / iný zdroj",INDEX('08.2 Ost. prev. naklady voz.'!$F77:$BB77,MATCH(AB$36,'08.2 Ost. prev. naklady voz.'!$F$75:$BB$75,0)),0)),IF('08 Prev. naklady vozidiel'!$D$17="Manuál CBA",SUM('08.2 Ost. prev. naklady voz.'!AD54:AD63),IF('08 Prev. naklady vozidiel'!$D$17="Dopravná štúdia / iný zdroj",INDEX('08.2 Ost. prev. naklady voz.'!$F77:$BB77,MATCH(AB$36,'08.2 Ost. prev. naklady voz.'!$F$75:$BB$75,0)),0))))</f>
        <v>2449436.4006167599</v>
      </c>
      <c r="AC42" s="91">
        <f>IF(AC$36&lt;'A1 Parametre'!$C$7,AC33,IF(AC$36='A1 Parametre'!$C$7,AC33*('A1 Parametre'!$C$8-1)/12+(12-'A1 Parametre'!$C$8+1)/12*IF('08 Prev. naklady vozidiel'!$D$17="Manuál CBA",SUM('08.2 Ost. prev. naklady voz.'!AE54:AE63),IF('08 Prev. naklady vozidiel'!$D$17="Dopravná štúdia / iný zdroj",INDEX('08.2 Ost. prev. naklady voz.'!$F77:$BB77,MATCH(AC$36,'08.2 Ost. prev. naklady voz.'!$F$75:$BB$75,0)),0)),IF('08 Prev. naklady vozidiel'!$D$17="Manuál CBA",SUM('08.2 Ost. prev. naklady voz.'!AE54:AE63),IF('08 Prev. naklady vozidiel'!$D$17="Dopravná štúdia / iný zdroj",INDEX('08.2 Ost. prev. naklady voz.'!$F77:$BB77,MATCH(AC$36,'08.2 Ost. prev. naklady voz.'!$F$75:$BB$75,0)),0))))</f>
        <v>2484399.9896280672</v>
      </c>
      <c r="AD42" s="91">
        <f>IF(AD$36&lt;'A1 Parametre'!$C$7,AD33,IF(AD$36='A1 Parametre'!$C$7,AD33*('A1 Parametre'!$C$8-1)/12+(12-'A1 Parametre'!$C$8+1)/12*IF('08 Prev. naklady vozidiel'!$D$17="Manuál CBA",SUM('08.2 Ost. prev. naklady voz.'!AF54:AF63),IF('08 Prev. naklady vozidiel'!$D$17="Dopravná štúdia / iný zdroj",INDEX('08.2 Ost. prev. naklady voz.'!$F77:$BB77,MATCH(AD$36,'08.2 Ost. prev. naklady voz.'!$F$75:$BB$75,0)),0)),IF('08 Prev. naklady vozidiel'!$D$17="Manuál CBA",SUM('08.2 Ost. prev. naklady voz.'!AF54:AF63),IF('08 Prev. naklady vozidiel'!$D$17="Dopravná štúdia / iný zdroj",INDEX('08.2 Ost. prev. naklady voz.'!$F77:$BB77,MATCH(AD$36,'08.2 Ost. prev. naklady voz.'!$F$75:$BB$75,0)),0))))</f>
        <v>2519363.5786393746</v>
      </c>
      <c r="AE42" s="91">
        <f>IF(AE$36&lt;'A1 Parametre'!$C$7,AE33,IF(AE$36='A1 Parametre'!$C$7,AE33*('A1 Parametre'!$C$8-1)/12+(12-'A1 Parametre'!$C$8+1)/12*IF('08 Prev. naklady vozidiel'!$D$17="Manuál CBA",SUM('08.2 Ost. prev. naklady voz.'!AG54:AG63),IF('08 Prev. naklady vozidiel'!$D$17="Dopravná štúdia / iný zdroj",INDEX('08.2 Ost. prev. naklady voz.'!$F77:$BB77,MATCH(AE$36,'08.2 Ost. prev. naklady voz.'!$F$75:$BB$75,0)),0)),IF('08 Prev. naklady vozidiel'!$D$17="Manuál CBA",SUM('08.2 Ost. prev. naklady voz.'!AG54:AG63),IF('08 Prev. naklady vozidiel'!$D$17="Dopravná štúdia / iný zdroj",INDEX('08.2 Ost. prev. naklady voz.'!$F77:$BB77,MATCH(AE$36,'08.2 Ost. prev. naklady voz.'!$F$75:$BB$75,0)),0))))</f>
        <v>2554327.1676506824</v>
      </c>
      <c r="AF42" s="91">
        <f>IF(AF$36&lt;'A1 Parametre'!$C$7,AF33,IF(AF$36='A1 Parametre'!$C$7,AF33*('A1 Parametre'!$C$8-1)/12+(12-'A1 Parametre'!$C$8+1)/12*IF('08 Prev. naklady vozidiel'!$D$17="Manuál CBA",SUM('08.2 Ost. prev. naklady voz.'!AH54:AH63),IF('08 Prev. naklady vozidiel'!$D$17="Dopravná štúdia / iný zdroj",INDEX('08.2 Ost. prev. naklady voz.'!$F77:$BB77,MATCH(AF$36,'08.2 Ost. prev. naklady voz.'!$F$75:$BB$75,0)),0)),IF('08 Prev. naklady vozidiel'!$D$17="Manuál CBA",SUM('08.2 Ost. prev. naklady voz.'!AH54:AH63),IF('08 Prev. naklady vozidiel'!$D$17="Dopravná štúdia / iný zdroj",INDEX('08.2 Ost. prev. naklady voz.'!$F77:$BB77,MATCH(AF$36,'08.2 Ost. prev. naklady voz.'!$F$75:$BB$75,0)),0))))</f>
        <v>2589290.7566619902</v>
      </c>
      <c r="AG42" s="91">
        <f>IF(AG$36&lt;'A1 Parametre'!$C$7,AG33,IF(AG$36='A1 Parametre'!$C$7,AG33*('A1 Parametre'!$C$8-1)/12+(12-'A1 Parametre'!$C$8+1)/12*IF('08 Prev. naklady vozidiel'!$D$17="Manuál CBA",SUM('08.2 Ost. prev. naklady voz.'!AI54:AI63),IF('08 Prev. naklady vozidiel'!$D$17="Dopravná štúdia / iný zdroj",INDEX('08.2 Ost. prev. naklady voz.'!$F77:$BB77,MATCH(AG$36,'08.2 Ost. prev. naklady voz.'!$F$75:$BB$75,0)),0)),IF('08 Prev. naklady vozidiel'!$D$17="Manuál CBA",SUM('08.2 Ost. prev. naklady voz.'!AI54:AI63),IF('08 Prev. naklady vozidiel'!$D$17="Dopravná štúdia / iný zdroj",INDEX('08.2 Ost. prev. naklady voz.'!$F77:$BB77,MATCH(AG$36,'08.2 Ost. prev. naklady voz.'!$F$75:$BB$75,0)),0))))</f>
        <v>2624254.3456732975</v>
      </c>
      <c r="AH42" s="91">
        <f>IF(AH$36&lt;'A1 Parametre'!$C$7,AH33,IF(AH$36='A1 Parametre'!$C$7,AH33*('A1 Parametre'!$C$8-1)/12+(12-'A1 Parametre'!$C$8+1)/12*IF('08 Prev. naklady vozidiel'!$D$17="Manuál CBA",SUM('08.2 Ost. prev. naklady voz.'!AJ54:AJ63),IF('08 Prev. naklady vozidiel'!$D$17="Dopravná štúdia / iný zdroj",INDEX('08.2 Ost. prev. naklady voz.'!$F77:$BB77,MATCH(AH$36,'08.2 Ost. prev. naklady voz.'!$F$75:$BB$75,0)),0)),IF('08 Prev. naklady vozidiel'!$D$17="Manuál CBA",SUM('08.2 Ost. prev. naklady voz.'!AJ54:AJ63),IF('08 Prev. naklady vozidiel'!$D$17="Dopravná štúdia / iný zdroj",INDEX('08.2 Ost. prev. naklady voz.'!$F77:$BB77,MATCH(AH$36,'08.2 Ost. prev. naklady voz.'!$F$75:$BB$75,0)),0))))</f>
        <v>2659217.9346846049</v>
      </c>
    </row>
    <row r="43" spans="2:34" x14ac:dyDescent="0.2">
      <c r="B43" s="139" t="s">
        <v>197</v>
      </c>
      <c r="C43" s="160">
        <f t="shared" si="7"/>
        <v>162621885.53935596</v>
      </c>
      <c r="D43" s="292">
        <f t="shared" ref="D43:AG43" si="8">SUM(D41:D42)</f>
        <v>4115910.6651590709</v>
      </c>
      <c r="E43" s="292">
        <f t="shared" si="8"/>
        <v>4178381.7983330404</v>
      </c>
      <c r="F43" s="292">
        <f t="shared" si="8"/>
        <v>4241802.9468186554</v>
      </c>
      <c r="G43" s="292">
        <f t="shared" si="8"/>
        <v>4306188.5847366871</v>
      </c>
      <c r="H43" s="90">
        <f t="shared" si="8"/>
        <v>4706869.8341683485</v>
      </c>
      <c r="I43" s="90">
        <f t="shared" si="8"/>
        <v>4780009.1205453305</v>
      </c>
      <c r="J43" s="90">
        <f t="shared" si="8"/>
        <v>4853148.4069223125</v>
      </c>
      <c r="K43" s="90">
        <f t="shared" si="8"/>
        <v>4926287.6932992935</v>
      </c>
      <c r="L43" s="90">
        <f t="shared" si="8"/>
        <v>4999426.9796762764</v>
      </c>
      <c r="M43" s="90">
        <f t="shared" si="8"/>
        <v>5072566.2660532575</v>
      </c>
      <c r="N43" s="90">
        <f t="shared" si="8"/>
        <v>5145705.5524302386</v>
      </c>
      <c r="O43" s="90">
        <f t="shared" si="8"/>
        <v>5218844.8388072206</v>
      </c>
      <c r="P43" s="90">
        <f t="shared" si="8"/>
        <v>5285576.2250815025</v>
      </c>
      <c r="Q43" s="90">
        <f t="shared" si="8"/>
        <v>5352307.6113557834</v>
      </c>
      <c r="R43" s="90">
        <f t="shared" si="8"/>
        <v>5419038.9976300653</v>
      </c>
      <c r="S43" s="90">
        <f t="shared" si="8"/>
        <v>5485770.3839043472</v>
      </c>
      <c r="T43" s="90">
        <f t="shared" si="8"/>
        <v>5552501.7701786291</v>
      </c>
      <c r="U43" s="90">
        <f t="shared" si="8"/>
        <v>5619233.156452911</v>
      </c>
      <c r="V43" s="90">
        <f t="shared" si="8"/>
        <v>5685964.5427271919</v>
      </c>
      <c r="W43" s="90">
        <f t="shared" si="8"/>
        <v>5752695.9290014757</v>
      </c>
      <c r="X43" s="90">
        <f t="shared" si="8"/>
        <v>5819427.3152757566</v>
      </c>
      <c r="Y43" s="90">
        <f t="shared" si="8"/>
        <v>5886158.7015500385</v>
      </c>
      <c r="Z43" s="90">
        <f t="shared" si="8"/>
        <v>5973069.7739624893</v>
      </c>
      <c r="AA43" s="90">
        <f t="shared" si="8"/>
        <v>6059980.8463749401</v>
      </c>
      <c r="AB43" s="90">
        <f t="shared" si="8"/>
        <v>6146891.9187873919</v>
      </c>
      <c r="AC43" s="90">
        <f t="shared" si="8"/>
        <v>6233802.9911998417</v>
      </c>
      <c r="AD43" s="90">
        <f t="shared" si="8"/>
        <v>6320714.0636122925</v>
      </c>
      <c r="AE43" s="90">
        <f t="shared" si="8"/>
        <v>6407625.1360247442</v>
      </c>
      <c r="AF43" s="90">
        <f t="shared" si="8"/>
        <v>6494536.208437195</v>
      </c>
      <c r="AG43" s="90">
        <f t="shared" si="8"/>
        <v>6581447.2808496468</v>
      </c>
      <c r="AH43" s="287">
        <f>SUM(AH41:AH42)</f>
        <v>6668358.3532620966</v>
      </c>
    </row>
    <row r="45" spans="2:34" x14ac:dyDescent="0.2">
      <c r="B45" s="139" t="s">
        <v>426</v>
      </c>
      <c r="C45" s="156" t="s">
        <v>63</v>
      </c>
      <c r="D45" s="86">
        <f>'A1 Parametre'!$C$6</f>
        <v>2019</v>
      </c>
      <c r="E45" s="86">
        <f t="shared" ref="E45:AH45" si="9">D45+1</f>
        <v>2020</v>
      </c>
      <c r="F45" s="86">
        <f t="shared" si="9"/>
        <v>2021</v>
      </c>
      <c r="G45" s="86">
        <f t="shared" si="9"/>
        <v>2022</v>
      </c>
      <c r="H45" s="86">
        <f t="shared" si="9"/>
        <v>2023</v>
      </c>
      <c r="I45" s="86">
        <f t="shared" si="9"/>
        <v>2024</v>
      </c>
      <c r="J45" s="86">
        <f t="shared" si="9"/>
        <v>2025</v>
      </c>
      <c r="K45" s="86">
        <f t="shared" si="9"/>
        <v>2026</v>
      </c>
      <c r="L45" s="86">
        <f t="shared" si="9"/>
        <v>2027</v>
      </c>
      <c r="M45" s="86">
        <f t="shared" si="9"/>
        <v>2028</v>
      </c>
      <c r="N45" s="86">
        <f t="shared" si="9"/>
        <v>2029</v>
      </c>
      <c r="O45" s="86">
        <f t="shared" si="9"/>
        <v>2030</v>
      </c>
      <c r="P45" s="86">
        <f t="shared" si="9"/>
        <v>2031</v>
      </c>
      <c r="Q45" s="86">
        <f t="shared" si="9"/>
        <v>2032</v>
      </c>
      <c r="R45" s="86">
        <f t="shared" si="9"/>
        <v>2033</v>
      </c>
      <c r="S45" s="86">
        <f t="shared" si="9"/>
        <v>2034</v>
      </c>
      <c r="T45" s="86">
        <f t="shared" si="9"/>
        <v>2035</v>
      </c>
      <c r="U45" s="86">
        <f t="shared" si="9"/>
        <v>2036</v>
      </c>
      <c r="V45" s="86">
        <f t="shared" si="9"/>
        <v>2037</v>
      </c>
      <c r="W45" s="86">
        <f t="shared" si="9"/>
        <v>2038</v>
      </c>
      <c r="X45" s="86">
        <f t="shared" si="9"/>
        <v>2039</v>
      </c>
      <c r="Y45" s="86">
        <f t="shared" si="9"/>
        <v>2040</v>
      </c>
      <c r="Z45" s="86">
        <f t="shared" si="9"/>
        <v>2041</v>
      </c>
      <c r="AA45" s="86">
        <f t="shared" si="9"/>
        <v>2042</v>
      </c>
      <c r="AB45" s="86">
        <f t="shared" si="9"/>
        <v>2043</v>
      </c>
      <c r="AC45" s="86">
        <f t="shared" si="9"/>
        <v>2044</v>
      </c>
      <c r="AD45" s="86">
        <f t="shared" si="9"/>
        <v>2045</v>
      </c>
      <c r="AE45" s="86">
        <f t="shared" si="9"/>
        <v>2046</v>
      </c>
      <c r="AF45" s="86">
        <f t="shared" si="9"/>
        <v>2047</v>
      </c>
      <c r="AG45" s="86">
        <f t="shared" si="9"/>
        <v>2048</v>
      </c>
      <c r="AH45" s="86">
        <f t="shared" si="9"/>
        <v>2049</v>
      </c>
    </row>
    <row r="46" spans="2:34" x14ac:dyDescent="0.2">
      <c r="B46" s="139" t="s">
        <v>192</v>
      </c>
      <c r="C46" s="144" t="s">
        <v>65</v>
      </c>
      <c r="D46" s="5">
        <v>1</v>
      </c>
      <c r="E46" s="5">
        <f t="shared" ref="E46:AH46" si="10">D46+1</f>
        <v>2</v>
      </c>
      <c r="F46" s="5">
        <f t="shared" si="10"/>
        <v>3</v>
      </c>
      <c r="G46" s="5">
        <f t="shared" si="10"/>
        <v>4</v>
      </c>
      <c r="H46" s="5">
        <f t="shared" si="10"/>
        <v>5</v>
      </c>
      <c r="I46" s="5">
        <f t="shared" si="10"/>
        <v>6</v>
      </c>
      <c r="J46" s="5">
        <f t="shared" si="10"/>
        <v>7</v>
      </c>
      <c r="K46" s="5">
        <f t="shared" si="10"/>
        <v>8</v>
      </c>
      <c r="L46" s="5">
        <f t="shared" si="10"/>
        <v>9</v>
      </c>
      <c r="M46" s="5">
        <f t="shared" si="10"/>
        <v>10</v>
      </c>
      <c r="N46" s="5">
        <f t="shared" si="10"/>
        <v>11</v>
      </c>
      <c r="O46" s="5">
        <f t="shared" si="10"/>
        <v>12</v>
      </c>
      <c r="P46" s="5">
        <f t="shared" si="10"/>
        <v>13</v>
      </c>
      <c r="Q46" s="5">
        <f t="shared" si="10"/>
        <v>14</v>
      </c>
      <c r="R46" s="5">
        <f t="shared" si="10"/>
        <v>15</v>
      </c>
      <c r="S46" s="5">
        <f t="shared" si="10"/>
        <v>16</v>
      </c>
      <c r="T46" s="5">
        <f t="shared" si="10"/>
        <v>17</v>
      </c>
      <c r="U46" s="5">
        <f t="shared" si="10"/>
        <v>18</v>
      </c>
      <c r="V46" s="5">
        <f t="shared" si="10"/>
        <v>19</v>
      </c>
      <c r="W46" s="5">
        <f t="shared" si="10"/>
        <v>20</v>
      </c>
      <c r="X46" s="5">
        <f t="shared" si="10"/>
        <v>21</v>
      </c>
      <c r="Y46" s="5">
        <f t="shared" si="10"/>
        <v>22</v>
      </c>
      <c r="Z46" s="5">
        <f t="shared" si="10"/>
        <v>23</v>
      </c>
      <c r="AA46" s="5">
        <f t="shared" si="10"/>
        <v>24</v>
      </c>
      <c r="AB46" s="5">
        <f t="shared" si="10"/>
        <v>25</v>
      </c>
      <c r="AC46" s="5">
        <f t="shared" si="10"/>
        <v>26</v>
      </c>
      <c r="AD46" s="5">
        <f t="shared" si="10"/>
        <v>27</v>
      </c>
      <c r="AE46" s="5">
        <f t="shared" si="10"/>
        <v>28</v>
      </c>
      <c r="AF46" s="5">
        <f t="shared" si="10"/>
        <v>29</v>
      </c>
      <c r="AG46" s="5">
        <f t="shared" si="10"/>
        <v>30</v>
      </c>
      <c r="AH46" s="5">
        <f t="shared" si="10"/>
        <v>31</v>
      </c>
    </row>
    <row r="47" spans="2:34" x14ac:dyDescent="0.2">
      <c r="B47" s="140" t="s">
        <v>191</v>
      </c>
      <c r="C47" s="157">
        <f>SUM(D47:AG47)</f>
        <v>8696973.1102365106</v>
      </c>
      <c r="D47" s="91">
        <f t="shared" ref="D47:AG47" si="11">D31-D40</f>
        <v>0</v>
      </c>
      <c r="E47" s="91">
        <f t="shared" si="11"/>
        <v>0</v>
      </c>
      <c r="F47" s="91">
        <f t="shared" si="11"/>
        <v>0</v>
      </c>
      <c r="G47" s="91">
        <f t="shared" si="11"/>
        <v>0</v>
      </c>
      <c r="H47" s="91">
        <f t="shared" si="11"/>
        <v>278584.3961149219</v>
      </c>
      <c r="I47" s="91">
        <f t="shared" si="11"/>
        <v>282790.47670925548</v>
      </c>
      <c r="J47" s="91">
        <f t="shared" si="11"/>
        <v>287014.79179896251</v>
      </c>
      <c r="K47" s="91">
        <f t="shared" si="11"/>
        <v>291257.22412580787</v>
      </c>
      <c r="L47" s="91">
        <f t="shared" si="11"/>
        <v>295517.65716464166</v>
      </c>
      <c r="M47" s="91">
        <f t="shared" si="11"/>
        <v>299795.97511900053</v>
      </c>
      <c r="N47" s="91">
        <f t="shared" si="11"/>
        <v>304092.06291672844</v>
      </c>
      <c r="O47" s="91">
        <f t="shared" si="11"/>
        <v>308405.80620563007</v>
      </c>
      <c r="P47" s="91">
        <f t="shared" si="11"/>
        <v>312721.83348898101</v>
      </c>
      <c r="Q47" s="91">
        <f t="shared" si="11"/>
        <v>317055.37429759675</v>
      </c>
      <c r="R47" s="91">
        <f t="shared" si="11"/>
        <v>321406.29357918887</v>
      </c>
      <c r="S47" s="91">
        <f t="shared" si="11"/>
        <v>325774.45720647089</v>
      </c>
      <c r="T47" s="91">
        <f t="shared" si="11"/>
        <v>330159.73197114584</v>
      </c>
      <c r="U47" s="91">
        <f t="shared" si="11"/>
        <v>334561.98557794117</v>
      </c>
      <c r="V47" s="91">
        <f t="shared" si="11"/>
        <v>338981.08663867228</v>
      </c>
      <c r="W47" s="91">
        <f t="shared" si="11"/>
        <v>343416.90466635139</v>
      </c>
      <c r="X47" s="91">
        <f t="shared" si="11"/>
        <v>347869.31006932957</v>
      </c>
      <c r="Y47" s="91">
        <f t="shared" si="11"/>
        <v>352338.17414547992</v>
      </c>
      <c r="Z47" s="91">
        <f t="shared" si="11"/>
        <v>358410.59879327333</v>
      </c>
      <c r="AA47" s="91">
        <f t="shared" si="11"/>
        <v>364059.83254842157</v>
      </c>
      <c r="AB47" s="91">
        <f t="shared" si="11"/>
        <v>369722.86319588171</v>
      </c>
      <c r="AC47" s="91">
        <f t="shared" si="11"/>
        <v>375399.5511681994</v>
      </c>
      <c r="AD47" s="91">
        <f t="shared" si="11"/>
        <v>381089.75803932454</v>
      </c>
      <c r="AE47" s="91">
        <f t="shared" si="11"/>
        <v>386686.5443272097</v>
      </c>
      <c r="AF47" s="91">
        <f t="shared" si="11"/>
        <v>392179.69244810077</v>
      </c>
      <c r="AG47" s="91">
        <f t="shared" si="11"/>
        <v>397680.72791999346</v>
      </c>
      <c r="AH47" s="91">
        <f t="shared" ref="AH47" si="12">AH31-AH40</f>
        <v>403189.55658139149</v>
      </c>
    </row>
    <row r="48" spans="2:34" x14ac:dyDescent="0.2">
      <c r="B48" s="140" t="s">
        <v>179</v>
      </c>
      <c r="C48" s="159">
        <f>SUM(D48:AG48)</f>
        <v>-10930763.802354043</v>
      </c>
      <c r="D48" s="91">
        <f t="shared" ref="D48:AG48" si="13">D34-D43</f>
        <v>0</v>
      </c>
      <c r="E48" s="91">
        <f t="shared" si="13"/>
        <v>0</v>
      </c>
      <c r="F48" s="91">
        <f t="shared" si="13"/>
        <v>0</v>
      </c>
      <c r="G48" s="91">
        <f t="shared" si="13"/>
        <v>0</v>
      </c>
      <c r="H48" s="91">
        <f t="shared" si="13"/>
        <v>-335316.42703700997</v>
      </c>
      <c r="I48" s="91">
        <f t="shared" si="13"/>
        <v>-344065.1771478923</v>
      </c>
      <c r="J48" s="91">
        <f t="shared" si="13"/>
        <v>-352813.92725877464</v>
      </c>
      <c r="K48" s="91">
        <f t="shared" si="13"/>
        <v>-361562.67736965697</v>
      </c>
      <c r="L48" s="91">
        <f t="shared" si="13"/>
        <v>-370311.42748053931</v>
      </c>
      <c r="M48" s="91">
        <f t="shared" si="13"/>
        <v>-379060.17759142164</v>
      </c>
      <c r="N48" s="91">
        <f t="shared" si="13"/>
        <v>-387808.92770230211</v>
      </c>
      <c r="O48" s="91">
        <f t="shared" si="13"/>
        <v>-396557.67781318445</v>
      </c>
      <c r="P48" s="91">
        <f t="shared" si="13"/>
        <v>-401189.93867879268</v>
      </c>
      <c r="Q48" s="91">
        <f t="shared" si="13"/>
        <v>-405822.19954439998</v>
      </c>
      <c r="R48" s="91">
        <f t="shared" si="13"/>
        <v>-410454.46041000821</v>
      </c>
      <c r="S48" s="91">
        <f t="shared" si="13"/>
        <v>-415086.72127561644</v>
      </c>
      <c r="T48" s="91">
        <f t="shared" si="13"/>
        <v>-419718.98214122467</v>
      </c>
      <c r="U48" s="91">
        <f t="shared" si="13"/>
        <v>-424351.24300683383</v>
      </c>
      <c r="V48" s="91">
        <f t="shared" si="13"/>
        <v>-428983.5038724402</v>
      </c>
      <c r="W48" s="91">
        <f t="shared" si="13"/>
        <v>-433615.76473805029</v>
      </c>
      <c r="X48" s="91">
        <f t="shared" si="13"/>
        <v>-438248.02560365759</v>
      </c>
      <c r="Y48" s="91">
        <f t="shared" si="13"/>
        <v>-442880.28646926582</v>
      </c>
      <c r="Z48" s="91">
        <f t="shared" si="13"/>
        <v>-449543.45217645634</v>
      </c>
      <c r="AA48" s="91">
        <f t="shared" si="13"/>
        <v>-456206.61788364593</v>
      </c>
      <c r="AB48" s="91">
        <f t="shared" si="13"/>
        <v>-462869.78359083645</v>
      </c>
      <c r="AC48" s="91">
        <f t="shared" si="13"/>
        <v>-469532.94929802604</v>
      </c>
      <c r="AD48" s="91">
        <f t="shared" si="13"/>
        <v>-476196.11500521563</v>
      </c>
      <c r="AE48" s="91">
        <f t="shared" si="13"/>
        <v>-482859.28071240615</v>
      </c>
      <c r="AF48" s="91">
        <f t="shared" si="13"/>
        <v>-489522.44641959667</v>
      </c>
      <c r="AG48" s="91">
        <f t="shared" si="13"/>
        <v>-496185.61212678812</v>
      </c>
      <c r="AH48" s="91">
        <f>AH34-AH43</f>
        <v>-502848.77783397678</v>
      </c>
    </row>
    <row r="49" spans="2:34" x14ac:dyDescent="0.2">
      <c r="B49" s="141" t="s">
        <v>143</v>
      </c>
      <c r="C49" s="160">
        <f>SUM(D49:AG49)</f>
        <v>-2233790.6921175318</v>
      </c>
      <c r="D49" s="90">
        <f t="shared" ref="D49:AG49" si="14">SUM(D47:D48)</f>
        <v>0</v>
      </c>
      <c r="E49" s="90">
        <f t="shared" si="14"/>
        <v>0</v>
      </c>
      <c r="F49" s="90">
        <f t="shared" si="14"/>
        <v>0</v>
      </c>
      <c r="G49" s="90">
        <f t="shared" si="14"/>
        <v>0</v>
      </c>
      <c r="H49" s="90">
        <f t="shared" si="14"/>
        <v>-56732.030922088074</v>
      </c>
      <c r="I49" s="90">
        <f t="shared" si="14"/>
        <v>-61274.700438636821</v>
      </c>
      <c r="J49" s="90">
        <f t="shared" si="14"/>
        <v>-65799.135459812125</v>
      </c>
      <c r="K49" s="90">
        <f t="shared" si="14"/>
        <v>-70305.453243849101</v>
      </c>
      <c r="L49" s="90">
        <f t="shared" si="14"/>
        <v>-74793.770315897651</v>
      </c>
      <c r="M49" s="90">
        <f t="shared" si="14"/>
        <v>-79264.202472421108</v>
      </c>
      <c r="N49" s="90">
        <f t="shared" si="14"/>
        <v>-83716.864785573678</v>
      </c>
      <c r="O49" s="90">
        <f t="shared" si="14"/>
        <v>-88151.871607554378</v>
      </c>
      <c r="P49" s="90">
        <f t="shared" si="14"/>
        <v>-88468.105189811671</v>
      </c>
      <c r="Q49" s="90">
        <f t="shared" si="14"/>
        <v>-88766.82524680323</v>
      </c>
      <c r="R49" s="90">
        <f t="shared" si="14"/>
        <v>-89048.166830819333</v>
      </c>
      <c r="S49" s="90">
        <f t="shared" si="14"/>
        <v>-89312.264069145545</v>
      </c>
      <c r="T49" s="90">
        <f t="shared" si="14"/>
        <v>-89559.250170078827</v>
      </c>
      <c r="U49" s="90">
        <f t="shared" si="14"/>
        <v>-89789.257428892655</v>
      </c>
      <c r="V49" s="90">
        <f t="shared" si="14"/>
        <v>-90002.417233767919</v>
      </c>
      <c r="W49" s="90">
        <f t="shared" si="14"/>
        <v>-90198.860071698902</v>
      </c>
      <c r="X49" s="90">
        <f t="shared" si="14"/>
        <v>-90378.715534328017</v>
      </c>
      <c r="Y49" s="90">
        <f t="shared" si="14"/>
        <v>-90542.112323785899</v>
      </c>
      <c r="Z49" s="90">
        <f t="shared" si="14"/>
        <v>-91132.853383183014</v>
      </c>
      <c r="AA49" s="90">
        <f t="shared" si="14"/>
        <v>-92146.785335224355</v>
      </c>
      <c r="AB49" s="90">
        <f t="shared" si="14"/>
        <v>-93146.920394954737</v>
      </c>
      <c r="AC49" s="90">
        <f t="shared" si="14"/>
        <v>-94133.398129826644</v>
      </c>
      <c r="AD49" s="90">
        <f t="shared" si="14"/>
        <v>-95106.356965891086</v>
      </c>
      <c r="AE49" s="90">
        <f t="shared" si="14"/>
        <v>-96172.736385196447</v>
      </c>
      <c r="AF49" s="90">
        <f t="shared" si="14"/>
        <v>-97342.753971495898</v>
      </c>
      <c r="AG49" s="90">
        <f t="shared" si="14"/>
        <v>-98504.884206794668</v>
      </c>
      <c r="AH49" s="90">
        <f>SUM(AH47:AH48)</f>
        <v>-99659.221252585296</v>
      </c>
    </row>
  </sheetData>
  <mergeCells count="12">
    <mergeCell ref="D2:E2"/>
    <mergeCell ref="B17:C17"/>
    <mergeCell ref="B24:C24"/>
    <mergeCell ref="B25:C25"/>
    <mergeCell ref="B20:C20"/>
    <mergeCell ref="B21:C21"/>
    <mergeCell ref="D17:E17"/>
    <mergeCell ref="B2:C2"/>
    <mergeCell ref="B10:C10"/>
    <mergeCell ref="B5:C5"/>
    <mergeCell ref="B9:C9"/>
    <mergeCell ref="B6:C6"/>
  </mergeCells>
  <conditionalFormatting sqref="D5:H6 D9:H10">
    <cfRule type="expression" dxfId="10" priority="15">
      <formula>IF(AND($D$2="Dopravná štúdia / iný zdroj",ISBLANK(D$4)=FALSE),TRUE,FALSE)</formula>
    </cfRule>
  </conditionalFormatting>
  <conditionalFormatting sqref="F9:H10">
    <cfRule type="expression" dxfId="9" priority="16">
      <formula>IF(ISBLANK(F$4)=TRUE,FALSE,TRUE)</formula>
    </cfRule>
  </conditionalFormatting>
  <conditionalFormatting sqref="D20:H21 D24:H25">
    <cfRule type="expression" dxfId="8" priority="12">
      <formula>IF(ISBLANK(D$19)=TRUE,FALSE,TRUE)</formula>
    </cfRule>
  </conditionalFormatting>
  <conditionalFormatting sqref="D4:H6 D8:H10">
    <cfRule type="expression" dxfId="7" priority="4">
      <formula>IF($D$2="Dopravná štúdia / iný zdroj",FALSE,TRUE)</formula>
    </cfRule>
  </conditionalFormatting>
  <conditionalFormatting sqref="D19:H21 D23:H25">
    <cfRule type="expression" dxfId="6" priority="5">
      <formula>IF($D$17="Dopravná štúdia / iný zdroj",FALSE,TRUE)</formula>
    </cfRule>
  </conditionalFormatting>
  <dataValidations disablePrompts="1" count="1">
    <dataValidation type="list" allowBlank="1" showInputMessage="1" showErrorMessage="1" sqref="D17:E17 D2:E2">
      <formula1>"Dopravná štúdia / iný zdroj,Manuál CBA"</formula1>
    </dataValidation>
  </dataValidations>
  <pageMargins left="0.39370078740157483" right="0.15748031496062992" top="1.3779527559055118" bottom="0.98425196850393704" header="0.51181102362204722" footer="0.51181102362204722"/>
  <pageSetup paperSize="8" scale="53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S208"/>
  <sheetViews>
    <sheetView showGridLines="0" zoomScale="85" zoomScaleNormal="85" workbookViewId="0"/>
  </sheetViews>
  <sheetFormatPr defaultRowHeight="12.75" x14ac:dyDescent="0.2"/>
  <cols>
    <col min="1" max="1" width="2.7109375" customWidth="1"/>
    <col min="3" max="3" width="16.85546875" customWidth="1"/>
    <col min="4" max="4" width="18.28515625" customWidth="1"/>
    <col min="5" max="35" width="12.7109375" customWidth="1"/>
    <col min="36" max="36" width="13" customWidth="1"/>
    <col min="37" max="45" width="12.7109375" customWidth="1"/>
  </cols>
  <sheetData>
    <row r="2" spans="1:36" x14ac:dyDescent="0.2">
      <c r="B2" s="80" t="s">
        <v>183</v>
      </c>
      <c r="E2" s="33"/>
      <c r="F2" s="33"/>
      <c r="G2" s="33"/>
      <c r="H2" s="33"/>
      <c r="I2" s="33"/>
    </row>
    <row r="4" spans="1:36" x14ac:dyDescent="0.2">
      <c r="E4" s="32" t="s">
        <v>63</v>
      </c>
      <c r="F4" s="34">
        <f>'A1 Parametre'!$C$6</f>
        <v>2019</v>
      </c>
      <c r="G4" s="34">
        <f t="shared" ref="G4:AJ4" si="0">F4+1</f>
        <v>2020</v>
      </c>
      <c r="H4" s="34">
        <f t="shared" si="0"/>
        <v>2021</v>
      </c>
      <c r="I4" s="34">
        <f t="shared" si="0"/>
        <v>2022</v>
      </c>
      <c r="J4" s="34">
        <f t="shared" si="0"/>
        <v>2023</v>
      </c>
      <c r="K4" s="34">
        <f t="shared" si="0"/>
        <v>2024</v>
      </c>
      <c r="L4" s="34">
        <f t="shared" si="0"/>
        <v>2025</v>
      </c>
      <c r="M4" s="34">
        <f t="shared" si="0"/>
        <v>2026</v>
      </c>
      <c r="N4" s="34">
        <f t="shared" si="0"/>
        <v>2027</v>
      </c>
      <c r="O4" s="34">
        <f t="shared" si="0"/>
        <v>2028</v>
      </c>
      <c r="P4" s="34">
        <f t="shared" si="0"/>
        <v>2029</v>
      </c>
      <c r="Q4" s="34">
        <f t="shared" si="0"/>
        <v>2030</v>
      </c>
      <c r="R4" s="34">
        <f t="shared" si="0"/>
        <v>2031</v>
      </c>
      <c r="S4" s="34">
        <f t="shared" si="0"/>
        <v>2032</v>
      </c>
      <c r="T4" s="34">
        <f t="shared" si="0"/>
        <v>2033</v>
      </c>
      <c r="U4" s="34">
        <f t="shared" si="0"/>
        <v>2034</v>
      </c>
      <c r="V4" s="34">
        <f t="shared" si="0"/>
        <v>2035</v>
      </c>
      <c r="W4" s="34">
        <f t="shared" si="0"/>
        <v>2036</v>
      </c>
      <c r="X4" s="34">
        <f t="shared" si="0"/>
        <v>2037</v>
      </c>
      <c r="Y4" s="34">
        <f t="shared" si="0"/>
        <v>2038</v>
      </c>
      <c r="Z4" s="34">
        <f t="shared" si="0"/>
        <v>2039</v>
      </c>
      <c r="AA4" s="34">
        <f t="shared" si="0"/>
        <v>2040</v>
      </c>
      <c r="AB4" s="34">
        <f t="shared" si="0"/>
        <v>2041</v>
      </c>
      <c r="AC4" s="34">
        <f t="shared" si="0"/>
        <v>2042</v>
      </c>
      <c r="AD4" s="34">
        <f t="shared" si="0"/>
        <v>2043</v>
      </c>
      <c r="AE4" s="34">
        <f t="shared" si="0"/>
        <v>2044</v>
      </c>
      <c r="AF4" s="34">
        <f t="shared" si="0"/>
        <v>2045</v>
      </c>
      <c r="AG4" s="34">
        <f t="shared" si="0"/>
        <v>2046</v>
      </c>
      <c r="AH4" s="34">
        <f t="shared" si="0"/>
        <v>2047</v>
      </c>
      <c r="AI4" s="34">
        <f t="shared" si="0"/>
        <v>2048</v>
      </c>
      <c r="AJ4" s="34">
        <f t="shared" si="0"/>
        <v>2049</v>
      </c>
    </row>
    <row r="5" spans="1:36" x14ac:dyDescent="0.2">
      <c r="B5" s="32" t="s">
        <v>132</v>
      </c>
      <c r="C5" s="32" t="s">
        <v>131</v>
      </c>
      <c r="D5" s="32" t="s">
        <v>61</v>
      </c>
      <c r="E5" s="32" t="s">
        <v>206</v>
      </c>
      <c r="F5" s="81">
        <v>1</v>
      </c>
      <c r="G5" s="81">
        <f t="shared" ref="G5:AJ5" si="1">F5+1</f>
        <v>2</v>
      </c>
      <c r="H5" s="81">
        <f t="shared" si="1"/>
        <v>3</v>
      </c>
      <c r="I5" s="81">
        <f t="shared" si="1"/>
        <v>4</v>
      </c>
      <c r="J5" s="81">
        <f t="shared" si="1"/>
        <v>5</v>
      </c>
      <c r="K5" s="81">
        <f t="shared" si="1"/>
        <v>6</v>
      </c>
      <c r="L5" s="81">
        <f t="shared" si="1"/>
        <v>7</v>
      </c>
      <c r="M5" s="81">
        <f t="shared" si="1"/>
        <v>8</v>
      </c>
      <c r="N5" s="81">
        <f t="shared" si="1"/>
        <v>9</v>
      </c>
      <c r="O5" s="81">
        <f t="shared" si="1"/>
        <v>10</v>
      </c>
      <c r="P5" s="81">
        <f t="shared" si="1"/>
        <v>11</v>
      </c>
      <c r="Q5" s="81">
        <f t="shared" si="1"/>
        <v>12</v>
      </c>
      <c r="R5" s="81">
        <f t="shared" si="1"/>
        <v>13</v>
      </c>
      <c r="S5" s="81">
        <f t="shared" si="1"/>
        <v>14</v>
      </c>
      <c r="T5" s="81">
        <f t="shared" si="1"/>
        <v>15</v>
      </c>
      <c r="U5" s="81">
        <f t="shared" si="1"/>
        <v>16</v>
      </c>
      <c r="V5" s="81">
        <f t="shared" si="1"/>
        <v>17</v>
      </c>
      <c r="W5" s="81">
        <f t="shared" si="1"/>
        <v>18</v>
      </c>
      <c r="X5" s="81">
        <f t="shared" si="1"/>
        <v>19</v>
      </c>
      <c r="Y5" s="81">
        <f t="shared" si="1"/>
        <v>20</v>
      </c>
      <c r="Z5" s="81">
        <f t="shared" si="1"/>
        <v>21</v>
      </c>
      <c r="AA5" s="81">
        <f t="shared" si="1"/>
        <v>22</v>
      </c>
      <c r="AB5" s="81">
        <f t="shared" si="1"/>
        <v>23</v>
      </c>
      <c r="AC5" s="81">
        <f t="shared" si="1"/>
        <v>24</v>
      </c>
      <c r="AD5" s="81">
        <f t="shared" si="1"/>
        <v>25</v>
      </c>
      <c r="AE5" s="81">
        <f t="shared" si="1"/>
        <v>26</v>
      </c>
      <c r="AF5" s="81">
        <f t="shared" si="1"/>
        <v>27</v>
      </c>
      <c r="AG5" s="81">
        <f t="shared" si="1"/>
        <v>28</v>
      </c>
      <c r="AH5" s="81">
        <f t="shared" si="1"/>
        <v>29</v>
      </c>
      <c r="AI5" s="81">
        <f t="shared" si="1"/>
        <v>30</v>
      </c>
      <c r="AJ5" s="81">
        <f t="shared" si="1"/>
        <v>31</v>
      </c>
    </row>
    <row r="6" spans="1:36" x14ac:dyDescent="0.2">
      <c r="A6" s="87"/>
      <c r="B6" s="5">
        <v>1</v>
      </c>
      <c r="C6" s="5">
        <f>IF(ISBLANK('A2 Intenzita dopravy'!C7)=TRUE,"",'A2 Intenzita dopravy'!C7)</f>
        <v>90780</v>
      </c>
      <c r="D6" s="5" t="str">
        <f>IF(ISBLANK('A2 Intenzita dopravy'!D7)=TRUE,"",'A2 Intenzita dopravy'!D7)</f>
        <v>I/59 Nižná - Tvrdošín</v>
      </c>
      <c r="E6" s="5">
        <f>IF(ISBLANK('A2 Intenzita dopravy'!E7)=TRUE,"",'A2 Intenzita dopravy'!E7)</f>
        <v>1.1599999999999999</v>
      </c>
      <c r="F6" s="129">
        <f>IFERROR('08.1 Spotreba pohon.hmot'!$E6/INDEX('07.1 Uspora casu - vypocet'!$F6:$BC6,(MATCH('08.1 Spotreba pohon.hmot'!F$4,'07.1 Uspora casu - vypocet'!$F$4:$BC$4,0))),0)</f>
        <v>69.87</v>
      </c>
      <c r="G6" s="129">
        <f>IFERROR('08.1 Spotreba pohon.hmot'!$E6/INDEX('07.1 Uspora casu - vypocet'!$F6:$BC6,(MATCH('08.1 Spotreba pohon.hmot'!G$4,'07.1 Uspora casu - vypocet'!$F$4:$BC$4,0))),0)</f>
        <v>69.711964629895888</v>
      </c>
      <c r="H6" s="129">
        <f>IFERROR('08.1 Spotreba pohon.hmot'!$E6/INDEX('07.1 Uspora casu - vypocet'!$F6:$BC6,(MATCH('08.1 Spotreba pohon.hmot'!H$4,'07.1 Uspora casu - vypocet'!$F$4:$BC$4,0))),0)</f>
        <v>69.55428671189145</v>
      </c>
      <c r="I6" s="129">
        <f>IFERROR('08.1 Spotreba pohon.hmot'!$E6/INDEX('07.1 Uspora casu - vypocet'!$F6:$BC6,(MATCH('08.1 Spotreba pohon.hmot'!I$4,'07.1 Uspora casu - vypocet'!$F$4:$BC$4,0))),0)</f>
        <v>69.396965437484099</v>
      </c>
      <c r="J6" s="129">
        <f>IFERROR('08.1 Spotreba pohon.hmot'!$E6/INDEX('07.1 Uspora casu - vypocet'!$F6:$BC6,(MATCH('08.1 Spotreba pohon.hmot'!J$4,'07.1 Uspora casu - vypocet'!$F$4:$BC$4,0))),0)</f>
        <v>69.239999999999995</v>
      </c>
      <c r="K6" s="129">
        <f>IFERROR('08.1 Spotreba pohon.hmot'!$E6/INDEX('07.1 Uspora casu - vypocet'!$F6:$BC6,(MATCH('08.1 Spotreba pohon.hmot'!K$4,'07.1 Uspora casu - vypocet'!$F$4:$BC$4,0))),0)</f>
        <v>69.020785998555908</v>
      </c>
      <c r="L6" s="129">
        <f>IFERROR('08.1 Spotreba pohon.hmot'!$E6/INDEX('07.1 Uspora casu - vypocet'!$F6:$BC6,(MATCH('08.1 Spotreba pohon.hmot'!L$4,'07.1 Uspora casu - vypocet'!$F$4:$BC$4,0))),0)</f>
        <v>68.802266029151539</v>
      </c>
      <c r="M6" s="129">
        <f>IFERROR('08.1 Spotreba pohon.hmot'!$E6/INDEX('07.1 Uspora casu - vypocet'!$F6:$BC6,(MATCH('08.1 Spotreba pohon.hmot'!M$4,'07.1 Uspora casu - vypocet'!$F$4:$BC$4,0))),0)</f>
        <v>68.584437894479805</v>
      </c>
      <c r="N6" s="129">
        <f>IFERROR('08.1 Spotreba pohon.hmot'!$E6/INDEX('07.1 Uspora casu - vypocet'!$F6:$BC6,(MATCH('08.1 Spotreba pohon.hmot'!N$4,'07.1 Uspora casu - vypocet'!$F$4:$BC$4,0))),0)</f>
        <v>68.367299404190348</v>
      </c>
      <c r="O6" s="129">
        <f>IFERROR('08.1 Spotreba pohon.hmot'!$E6/INDEX('07.1 Uspora casu - vypocet'!$F6:$BC6,(MATCH('08.1 Spotreba pohon.hmot'!O$4,'07.1 Uspora casu - vypocet'!$F$4:$BC$4,0))),0)</f>
        <v>68.150848374867437</v>
      </c>
      <c r="P6" s="129">
        <f>IFERROR('08.1 Spotreba pohon.hmot'!$E6/INDEX('07.1 Uspora casu - vypocet'!$F6:$BC6,(MATCH('08.1 Spotreba pohon.hmot'!P$4,'07.1 Uspora casu - vypocet'!$F$4:$BC$4,0))),0)</f>
        <v>67.935082630008054</v>
      </c>
      <c r="Q6" s="129">
        <f>IFERROR('08.1 Spotreba pohon.hmot'!$E6/INDEX('07.1 Uspora casu - vypocet'!$F6:$BC6,(MATCH('08.1 Spotreba pohon.hmot'!Q$4,'07.1 Uspora casu - vypocet'!$F$4:$BC$4,0))),0)</f>
        <v>67.72</v>
      </c>
      <c r="R6" s="129">
        <f>IFERROR('08.1 Spotreba pohon.hmot'!$E6/INDEX('07.1 Uspora casu - vypocet'!$F6:$BC6,(MATCH('08.1 Spotreba pohon.hmot'!R$4,'07.1 Uspora casu - vypocet'!$F$4:$BC$4,0))),0)</f>
        <v>67.380439782007556</v>
      </c>
      <c r="S6" s="129">
        <f>IFERROR('08.1 Spotreba pohon.hmot'!$E6/INDEX('07.1 Uspora casu - vypocet'!$F6:$BC6,(MATCH('08.1 Spotreba pohon.hmot'!S$4,'07.1 Uspora casu - vypocet'!$F$4:$BC$4,0))),0)</f>
        <v>67.042582179810196</v>
      </c>
      <c r="T6" s="129">
        <f>IFERROR('08.1 Spotreba pohon.hmot'!$E6/INDEX('07.1 Uspora casu - vypocet'!$F6:$BC6,(MATCH('08.1 Spotreba pohon.hmot'!T$4,'07.1 Uspora casu - vypocet'!$F$4:$BC$4,0))),0)</f>
        <v>66.706418656187168</v>
      </c>
      <c r="U6" s="129">
        <f>IFERROR('08.1 Spotreba pohon.hmot'!$E6/INDEX('07.1 Uspora casu - vypocet'!$F6:$BC6,(MATCH('08.1 Spotreba pohon.hmot'!U$4,'07.1 Uspora casu - vypocet'!$F$4:$BC$4,0))),0)</f>
        <v>66.371940716724822</v>
      </c>
      <c r="V6" s="129">
        <f>IFERROR('08.1 Spotreba pohon.hmot'!$E6/INDEX('07.1 Uspora casu - vypocet'!$F6:$BC6,(MATCH('08.1 Spotreba pohon.hmot'!V$4,'07.1 Uspora casu - vypocet'!$F$4:$BC$4,0))),0)</f>
        <v>66.039139909602085</v>
      </c>
      <c r="W6" s="129">
        <f>IFERROR('08.1 Spotreba pohon.hmot'!$E6/INDEX('07.1 Uspora casu - vypocet'!$F6:$BC6,(MATCH('08.1 Spotreba pohon.hmot'!W$4,'07.1 Uspora casu - vypocet'!$F$4:$BC$4,0))),0)</f>
        <v>65.708007825376782</v>
      </c>
      <c r="X6" s="129">
        <f>IFERROR('08.1 Spotreba pohon.hmot'!$E6/INDEX('07.1 Uspora casu - vypocet'!$F6:$BC6,(MATCH('08.1 Spotreba pohon.hmot'!X$4,'07.1 Uspora casu - vypocet'!$F$4:$BC$4,0))),0)</f>
        <v>65.378536096773217</v>
      </c>
      <c r="Y6" s="129">
        <f>IFERROR('08.1 Spotreba pohon.hmot'!$E6/INDEX('07.1 Uspora casu - vypocet'!$F6:$BC6,(MATCH('08.1 Spotreba pohon.hmot'!Y$4,'07.1 Uspora casu - vypocet'!$F$4:$BC$4,0))),0)</f>
        <v>65.050716398470684</v>
      </c>
      <c r="Z6" s="129">
        <f>IFERROR('08.1 Spotreba pohon.hmot'!$E6/INDEX('07.1 Uspora casu - vypocet'!$F6:$BC6,(MATCH('08.1 Spotreba pohon.hmot'!Z$4,'07.1 Uspora casu - vypocet'!$F$4:$BC$4,0))),0)</f>
        <v>64.724540446893187</v>
      </c>
      <c r="AA6" s="129">
        <f>IFERROR('08.1 Spotreba pohon.hmot'!$E6/INDEX('07.1 Uspora casu - vypocet'!$F6:$BC6,(MATCH('08.1 Spotreba pohon.hmot'!AA$4,'07.1 Uspora casu - vypocet'!$F$4:$BC$4,0))),0)</f>
        <v>64.400000000000006</v>
      </c>
      <c r="AB6" s="129">
        <f>IFERROR('08.1 Spotreba pohon.hmot'!$E6/INDEX('07.1 Uspora casu - vypocet'!$F6:$BC6,(MATCH('08.1 Spotreba pohon.hmot'!AB$4,'07.1 Uspora casu - vypocet'!$F$4:$BC$4,0))),0)</f>
        <v>64.004885369780453</v>
      </c>
      <c r="AC6" s="129">
        <f>IFERROR('08.1 Spotreba pohon.hmot'!$E6/INDEX('07.1 Uspora casu - vypocet'!$F6:$BC6,(MATCH('08.1 Spotreba pohon.hmot'!AC$4,'07.1 Uspora casu - vypocet'!$F$4:$BC$4,0))),0)</f>
        <v>63.612194894390299</v>
      </c>
      <c r="AD6" s="129">
        <f>IFERROR('08.1 Spotreba pohon.hmot'!$E6/INDEX('07.1 Uspora casu - vypocet'!$F6:$BC6,(MATCH('08.1 Spotreba pohon.hmot'!AD$4,'07.1 Uspora casu - vypocet'!$F$4:$BC$4,0))),0)</f>
        <v>63.221913700863112</v>
      </c>
      <c r="AE6" s="129">
        <f>IFERROR('08.1 Spotreba pohon.hmot'!$E6/INDEX('07.1 Uspora casu - vypocet'!$F6:$BC6,(MATCH('08.1 Spotreba pohon.hmot'!AE$4,'07.1 Uspora casu - vypocet'!$F$4:$BC$4,0))),0)</f>
        <v>62.834027007482852</v>
      </c>
      <c r="AF6" s="129">
        <f>IFERROR('08.1 Spotreba pohon.hmot'!$E6/INDEX('07.1 Uspora casu - vypocet'!$F6:$BC6,(MATCH('08.1 Spotreba pohon.hmot'!AF$4,'07.1 Uspora casu - vypocet'!$F$4:$BC$4,0))),0)</f>
        <v>62.448520123224057</v>
      </c>
      <c r="AG6" s="129">
        <f>IFERROR('08.1 Spotreba pohon.hmot'!$E6/INDEX('07.1 Uspora casu - vypocet'!$F6:$BC6,(MATCH('08.1 Spotreba pohon.hmot'!AG$4,'07.1 Uspora casu - vypocet'!$F$4:$BC$4,0))),0)</f>
        <v>62.065378447195393</v>
      </c>
      <c r="AH6" s="129">
        <f>IFERROR('08.1 Spotreba pohon.hmot'!$E6/INDEX('07.1 Uspora casu - vypocet'!$F6:$BC6,(MATCH('08.1 Spotreba pohon.hmot'!AH$4,'07.1 Uspora casu - vypocet'!$F$4:$BC$4,0))),0)</f>
        <v>61.68458746808669</v>
      </c>
      <c r="AI6" s="129">
        <f>IFERROR('08.1 Spotreba pohon.hmot'!$E6/INDEX('07.1 Uspora casu - vypocet'!$F6:$BC6,(MATCH('08.1 Spotreba pohon.hmot'!AI$4,'07.1 Uspora casu - vypocet'!$F$4:$BC$4,0))),0)</f>
        <v>61.306132763619317</v>
      </c>
      <c r="AJ6" s="129">
        <f>IFERROR('08.1 Spotreba pohon.hmot'!$E6/INDEX('07.1 Uspora casu - vypocet'!$F6:$BC6,(MATCH('08.1 Spotreba pohon.hmot'!AJ$4,'07.1 Uspora casu - vypocet'!$F$4:$BC$4,0))),0)</f>
        <v>60.93</v>
      </c>
    </row>
    <row r="7" spans="1:36" x14ac:dyDescent="0.2">
      <c r="A7" s="87"/>
      <c r="B7" s="5">
        <v>2</v>
      </c>
      <c r="C7" s="5">
        <f>IF(ISBLANK('A2 Intenzita dopravy'!C8)=TRUE,"",'A2 Intenzita dopravy'!C8)</f>
        <v>90781</v>
      </c>
      <c r="D7" s="5" t="str">
        <f>IF(ISBLANK('A2 Intenzita dopravy'!D8)=TRUE,"",'A2 Intenzita dopravy'!D8)</f>
        <v>I/59 Tvrdošín - pred okružnou</v>
      </c>
      <c r="E7" s="5">
        <f>IF(ISBLANK('A2 Intenzita dopravy'!E8)=TRUE,"",'A2 Intenzita dopravy'!E8)</f>
        <v>1.42</v>
      </c>
      <c r="F7" s="129">
        <f>IFERROR('08.1 Spotreba pohon.hmot'!$E7/INDEX('07.1 Uspora casu - vypocet'!$F7:$BC7,(MATCH('08.1 Spotreba pohon.hmot'!F$4,'07.1 Uspora casu - vypocet'!$F$4:$BC$4,0))),0)</f>
        <v>49.56</v>
      </c>
      <c r="G7" s="129">
        <f>IFERROR('08.1 Spotreba pohon.hmot'!$E7/INDEX('07.1 Uspora casu - vypocet'!$F7:$BC7,(MATCH('08.1 Spotreba pohon.hmot'!G$4,'07.1 Uspora casu - vypocet'!$F$4:$BC$4,0))),0)</f>
        <v>49.414359270662423</v>
      </c>
      <c r="H7" s="129">
        <f>IFERROR('08.1 Spotreba pohon.hmot'!$E7/INDEX('07.1 Uspora casu - vypocet'!$F7:$BC7,(MATCH('08.1 Spotreba pohon.hmot'!H$4,'07.1 Uspora casu - vypocet'!$F$4:$BC$4,0))),0)</f>
        <v>49.269146532084363</v>
      </c>
      <c r="I7" s="129">
        <f>IFERROR('08.1 Spotreba pohon.hmot'!$E7/INDEX('07.1 Uspora casu - vypocet'!$F7:$BC7,(MATCH('08.1 Spotreba pohon.hmot'!I$4,'07.1 Uspora casu - vypocet'!$F$4:$BC$4,0))),0)</f>
        <v>49.124360526540123</v>
      </c>
      <c r="J7" s="129">
        <f>IFERROR('08.1 Spotreba pohon.hmot'!$E7/INDEX('07.1 Uspora casu - vypocet'!$F7:$BC7,(MATCH('08.1 Spotreba pohon.hmot'!J$4,'07.1 Uspora casu - vypocet'!$F$4:$BC$4,0))),0)</f>
        <v>48.98</v>
      </c>
      <c r="K7" s="129">
        <f>IFERROR('08.1 Spotreba pohon.hmot'!$E7/INDEX('07.1 Uspora casu - vypocet'!$F7:$BC7,(MATCH('08.1 Spotreba pohon.hmot'!K$4,'07.1 Uspora casu - vypocet'!$F$4:$BC$4,0))),0)</f>
        <v>48.771645548618437</v>
      </c>
      <c r="L7" s="129">
        <f>IFERROR('08.1 Spotreba pohon.hmot'!$E7/INDEX('07.1 Uspora casu - vypocet'!$F7:$BC7,(MATCH('08.1 Spotreba pohon.hmot'!L$4,'07.1 Uspora casu - vypocet'!$F$4:$BC$4,0))),0)</f>
        <v>48.564177409556407</v>
      </c>
      <c r="M7" s="129">
        <f>IFERROR('08.1 Spotreba pohon.hmot'!$E7/INDEX('07.1 Uspora casu - vypocet'!$F7:$BC7,(MATCH('08.1 Spotreba pohon.hmot'!M$4,'07.1 Uspora casu - vypocet'!$F$4:$BC$4,0))),0)</f>
        <v>48.357591812558347</v>
      </c>
      <c r="N7" s="129">
        <f>IFERROR('08.1 Spotreba pohon.hmot'!$E7/INDEX('07.1 Uspora casu - vypocet'!$F7:$BC7,(MATCH('08.1 Spotreba pohon.hmot'!N$4,'07.1 Uspora casu - vypocet'!$F$4:$BC$4,0))),0)</f>
        <v>48.151885003406868</v>
      </c>
      <c r="O7" s="129">
        <f>IFERROR('08.1 Spotreba pohon.hmot'!$E7/INDEX('07.1 Uspora casu - vypocet'!$F7:$BC7,(MATCH('08.1 Spotreba pohon.hmot'!O$4,'07.1 Uspora casu - vypocet'!$F$4:$BC$4,0))),0)</f>
        <v>47.94705324385454</v>
      </c>
      <c r="P7" s="129">
        <f>IFERROR('08.1 Spotreba pohon.hmot'!$E7/INDEX('07.1 Uspora casu - vypocet'!$F7:$BC7,(MATCH('08.1 Spotreba pohon.hmot'!P$4,'07.1 Uspora casu - vypocet'!$F$4:$BC$4,0))),0)</f>
        <v>47.743092811555933</v>
      </c>
      <c r="Q7" s="129">
        <f>IFERROR('08.1 Spotreba pohon.hmot'!$E7/INDEX('07.1 Uspora casu - vypocet'!$F7:$BC7,(MATCH('08.1 Spotreba pohon.hmot'!Q$4,'07.1 Uspora casu - vypocet'!$F$4:$BC$4,0))),0)</f>
        <v>47.54</v>
      </c>
      <c r="R7" s="129">
        <f>IFERROR('08.1 Spotreba pohon.hmot'!$E7/INDEX('07.1 Uspora casu - vypocet'!$F7:$BC7,(MATCH('08.1 Spotreba pohon.hmot'!R$4,'07.1 Uspora casu - vypocet'!$F$4:$BC$4,0))),0)</f>
        <v>47.318409412075447</v>
      </c>
      <c r="S7" s="129">
        <f>IFERROR('08.1 Spotreba pohon.hmot'!$E7/INDEX('07.1 Uspora casu - vypocet'!$F7:$BC7,(MATCH('08.1 Spotreba pohon.hmot'!S$4,'07.1 Uspora casu - vypocet'!$F$4:$BC$4,0))),0)</f>
        <v>47.097851688868111</v>
      </c>
      <c r="T7" s="129">
        <f>IFERROR('08.1 Spotreba pohon.hmot'!$E7/INDEX('07.1 Uspora casu - vypocet'!$F7:$BC7,(MATCH('08.1 Spotreba pohon.hmot'!T$4,'07.1 Uspora casu - vypocet'!$F$4:$BC$4,0))),0)</f>
        <v>46.878322016051122</v>
      </c>
      <c r="U7" s="129">
        <f>IFERROR('08.1 Spotreba pohon.hmot'!$E7/INDEX('07.1 Uspora casu - vypocet'!$F7:$BC7,(MATCH('08.1 Spotreba pohon.hmot'!U$4,'07.1 Uspora casu - vypocet'!$F$4:$BC$4,0))),0)</f>
        <v>46.65981560173784</v>
      </c>
      <c r="V7" s="129">
        <f>IFERROR('08.1 Spotreba pohon.hmot'!$E7/INDEX('07.1 Uspora casu - vypocet'!$F7:$BC7,(MATCH('08.1 Spotreba pohon.hmot'!V$4,'07.1 Uspora casu - vypocet'!$F$4:$BC$4,0))),0)</f>
        <v>46.442327676377289</v>
      </c>
      <c r="W7" s="129">
        <f>IFERROR('08.1 Spotreba pohon.hmot'!$E7/INDEX('07.1 Uspora casu - vypocet'!$F7:$BC7,(MATCH('08.1 Spotreba pohon.hmot'!W$4,'07.1 Uspora casu - vypocet'!$F$4:$BC$4,0))),0)</f>
        <v>46.225853492650039</v>
      </c>
      <c r="X7" s="129">
        <f>IFERROR('08.1 Spotreba pohon.hmot'!$E7/INDEX('07.1 Uspora casu - vypocet'!$F7:$BC7,(MATCH('08.1 Spotreba pohon.hmot'!X$4,'07.1 Uspora casu - vypocet'!$F$4:$BC$4,0))),0)</f>
        <v>46.010388325364588</v>
      </c>
      <c r="Y7" s="129">
        <f>IFERROR('08.1 Spotreba pohon.hmot'!$E7/INDEX('07.1 Uspora casu - vypocet'!$F7:$BC7,(MATCH('08.1 Spotreba pohon.hmot'!Y$4,'07.1 Uspora casu - vypocet'!$F$4:$BC$4,0))),0)</f>
        <v>45.795927471354183</v>
      </c>
      <c r="Z7" s="129">
        <f>IFERROR('08.1 Spotreba pohon.hmot'!$E7/INDEX('07.1 Uspora casu - vypocet'!$F7:$BC7,(MATCH('08.1 Spotreba pohon.hmot'!Z$4,'07.1 Uspora casu - vypocet'!$F$4:$BC$4,0))),0)</f>
        <v>45.582466249374214</v>
      </c>
      <c r="AA7" s="129">
        <f>IFERROR('08.1 Spotreba pohon.hmot'!$E7/INDEX('07.1 Uspora casu - vypocet'!$F7:$BC7,(MATCH('08.1 Spotreba pohon.hmot'!AA$4,'07.1 Uspora casu - vypocet'!$F$4:$BC$4,0))),0)</f>
        <v>45.37</v>
      </c>
      <c r="AB7" s="129">
        <f>IFERROR('08.1 Spotreba pohon.hmot'!$E7/INDEX('07.1 Uspora casu - vypocet'!$F7:$BC7,(MATCH('08.1 Spotreba pohon.hmot'!AB$4,'07.1 Uspora casu - vypocet'!$F$4:$BC$4,0))),0)</f>
        <v>45.06527360329509</v>
      </c>
      <c r="AC7" s="129">
        <f>IFERROR('08.1 Spotreba pohon.hmot'!$E7/INDEX('07.1 Uspora casu - vypocet'!$F7:$BC7,(MATCH('08.1 Spotreba pohon.hmot'!AC$4,'07.1 Uspora casu - vypocet'!$F$4:$BC$4,0))),0)</f>
        <v>44.762593893318183</v>
      </c>
      <c r="AD7" s="129">
        <f>IFERROR('08.1 Spotreba pohon.hmot'!$E7/INDEX('07.1 Uspora casu - vypocet'!$F7:$BC7,(MATCH('08.1 Spotreba pohon.hmot'!AD$4,'07.1 Uspora casu - vypocet'!$F$4:$BC$4,0))),0)</f>
        <v>44.461947123552349</v>
      </c>
      <c r="AE7" s="129">
        <f>IFERROR('08.1 Spotreba pohon.hmot'!$E7/INDEX('07.1 Uspora casu - vypocet'!$F7:$BC7,(MATCH('08.1 Spotreba pohon.hmot'!AE$4,'07.1 Uspora casu - vypocet'!$F$4:$BC$4,0))),0)</f>
        <v>44.163319639808826</v>
      </c>
      <c r="AF7" s="129">
        <f>IFERROR('08.1 Spotreba pohon.hmot'!$E7/INDEX('07.1 Uspora casu - vypocet'!$F7:$BC7,(MATCH('08.1 Spotreba pohon.hmot'!AF$4,'07.1 Uspora casu - vypocet'!$F$4:$BC$4,0))),0)</f>
        <v>43.866697879606811</v>
      </c>
      <c r="AG7" s="129">
        <f>IFERROR('08.1 Spotreba pohon.hmot'!$E7/INDEX('07.1 Uspora casu - vypocet'!$F7:$BC7,(MATCH('08.1 Spotreba pohon.hmot'!AG$4,'07.1 Uspora casu - vypocet'!$F$4:$BC$4,0))),0)</f>
        <v>43.572068371557556</v>
      </c>
      <c r="AH7" s="129">
        <f>IFERROR('08.1 Spotreba pohon.hmot'!$E7/INDEX('07.1 Uspora casu - vypocet'!$F7:$BC7,(MATCH('08.1 Spotreba pohon.hmot'!AH$4,'07.1 Uspora casu - vypocet'!$F$4:$BC$4,0))),0)</f>
        <v>43.279417734752528</v>
      </c>
      <c r="AI7" s="129">
        <f>IFERROR('08.1 Spotreba pohon.hmot'!$E7/INDEX('07.1 Uspora casu - vypocet'!$F7:$BC7,(MATCH('08.1 Spotreba pohon.hmot'!AI$4,'07.1 Uspora casu - vypocet'!$F$4:$BC$4,0))),0)</f>
        <v>42.988732678155721</v>
      </c>
      <c r="AJ7" s="129">
        <f>IFERROR('08.1 Spotreba pohon.hmot'!$E7/INDEX('07.1 Uspora casu - vypocet'!$F7:$BC7,(MATCH('08.1 Spotreba pohon.hmot'!AJ$4,'07.1 Uspora casu - vypocet'!$F$4:$BC$4,0))),0)</f>
        <v>42.7</v>
      </c>
    </row>
    <row r="8" spans="1:36" x14ac:dyDescent="0.2">
      <c r="A8" s="87"/>
      <c r="B8" s="5">
        <v>3</v>
      </c>
      <c r="C8" s="5">
        <f>IF(ISBLANK('A2 Intenzita dopravy'!C9)=TRUE,"",'A2 Intenzita dopravy'!C9)</f>
        <v>90782</v>
      </c>
      <c r="D8" s="5" t="str">
        <f>IF(ISBLANK('A2 Intenzita dopravy'!D9)=TRUE,"",'A2 Intenzita dopravy'!D9)</f>
        <v>I/59 Tvrdošín - po OK II/520</v>
      </c>
      <c r="E8" s="5">
        <f>IF(ISBLANK('A2 Intenzita dopravy'!E9)=TRUE,"",'A2 Intenzita dopravy'!E9)</f>
        <v>0.59</v>
      </c>
      <c r="F8" s="129">
        <f>IFERROR('08.1 Spotreba pohon.hmot'!$E8/INDEX('07.1 Uspora casu - vypocet'!$F8:$BC8,(MATCH('08.1 Spotreba pohon.hmot'!F$4,'07.1 Uspora casu - vypocet'!$F$4:$BC$4,0))),0)</f>
        <v>31.16</v>
      </c>
      <c r="G8" s="129">
        <f>IFERROR('08.1 Spotreba pohon.hmot'!$E8/INDEX('07.1 Uspora casu - vypocet'!$F8:$BC8,(MATCH('08.1 Spotreba pohon.hmot'!G$4,'07.1 Uspora casu - vypocet'!$F$4:$BC$4,0))),0)</f>
        <v>30.947843071082051</v>
      </c>
      <c r="H8" s="129">
        <f>IFERROR('08.1 Spotreba pohon.hmot'!$E8/INDEX('07.1 Uspora casu - vypocet'!$F8:$BC8,(MATCH('08.1 Spotreba pohon.hmot'!H$4,'07.1 Uspora casu - vypocet'!$F$4:$BC$4,0))),0)</f>
        <v>30.737130640318398</v>
      </c>
      <c r="I8" s="129">
        <f>IFERROR('08.1 Spotreba pohon.hmot'!$E8/INDEX('07.1 Uspora casu - vypocet'!$F8:$BC8,(MATCH('08.1 Spotreba pohon.hmot'!I$4,'07.1 Uspora casu - vypocet'!$F$4:$BC$4,0))),0)</f>
        <v>30.527852872654734</v>
      </c>
      <c r="J8" s="129">
        <f>IFERROR('08.1 Spotreba pohon.hmot'!$E8/INDEX('07.1 Uspora casu - vypocet'!$F8:$BC8,(MATCH('08.1 Spotreba pohon.hmot'!J$4,'07.1 Uspora casu - vypocet'!$F$4:$BC$4,0))),0)</f>
        <v>30.319999999999997</v>
      </c>
      <c r="K8" s="129">
        <f>IFERROR('08.1 Spotreba pohon.hmot'!$E8/INDEX('07.1 Uspora casu - vypocet'!$F8:$BC8,(MATCH('08.1 Spotreba pohon.hmot'!K$4,'07.1 Uspora casu - vypocet'!$F$4:$BC$4,0))),0)</f>
        <v>30.075597101145238</v>
      </c>
      <c r="L8" s="129">
        <f>IFERROR('08.1 Spotreba pohon.hmot'!$E8/INDEX('07.1 Uspora casu - vypocet'!$F8:$BC8,(MATCH('08.1 Spotreba pohon.hmot'!L$4,'07.1 Uspora casu - vypocet'!$F$4:$BC$4,0))),0)</f>
        <v>29.833164280686542</v>
      </c>
      <c r="M8" s="129">
        <f>IFERROR('08.1 Spotreba pohon.hmot'!$E8/INDEX('07.1 Uspora casu - vypocet'!$F8:$BC8,(MATCH('08.1 Spotreba pohon.hmot'!M$4,'07.1 Uspora casu - vypocet'!$F$4:$BC$4,0))),0)</f>
        <v>29.592685658252179</v>
      </c>
      <c r="N8" s="129">
        <f>IFERROR('08.1 Spotreba pohon.hmot'!$E8/INDEX('07.1 Uspora casu - vypocet'!$F8:$BC8,(MATCH('08.1 Spotreba pohon.hmot'!N$4,'07.1 Uspora casu - vypocet'!$F$4:$BC$4,0))),0)</f>
        <v>29.354145481478614</v>
      </c>
      <c r="O8" s="129">
        <f>IFERROR('08.1 Spotreba pohon.hmot'!$E8/INDEX('07.1 Uspora casu - vypocet'!$F8:$BC8,(MATCH('08.1 Spotreba pohon.hmot'!O$4,'07.1 Uspora casu - vypocet'!$F$4:$BC$4,0))),0)</f>
        <v>29.117528124978694</v>
      </c>
      <c r="P8" s="129">
        <f>IFERROR('08.1 Spotreba pohon.hmot'!$E8/INDEX('07.1 Uspora casu - vypocet'!$F8:$BC8,(MATCH('08.1 Spotreba pohon.hmot'!P$4,'07.1 Uspora casu - vypocet'!$F$4:$BC$4,0))),0)</f>
        <v>28.882818089318082</v>
      </c>
      <c r="Q8" s="129">
        <f>IFERROR('08.1 Spotreba pohon.hmot'!$E8/INDEX('07.1 Uspora casu - vypocet'!$F8:$BC8,(MATCH('08.1 Spotreba pohon.hmot'!Q$4,'07.1 Uspora casu - vypocet'!$F$4:$BC$4,0))),0)</f>
        <v>28.65</v>
      </c>
      <c r="R8" s="129">
        <f>IFERROR('08.1 Spotreba pohon.hmot'!$E8/INDEX('07.1 Uspora casu - vypocet'!$F8:$BC8,(MATCH('08.1 Spotreba pohon.hmot'!R$4,'07.1 Uspora casu - vypocet'!$F$4:$BC$4,0))),0)</f>
        <v>28.408006075040046</v>
      </c>
      <c r="S8" s="129">
        <f>IFERROR('08.1 Spotreba pohon.hmot'!$E8/INDEX('07.1 Uspora casu - vypocet'!$F8:$BC8,(MATCH('08.1 Spotreba pohon.hmot'!S$4,'07.1 Uspora casu - vypocet'!$F$4:$BC$4,0))),0)</f>
        <v>28.168056166126082</v>
      </c>
      <c r="T8" s="129">
        <f>IFERROR('08.1 Spotreba pohon.hmot'!$E8/INDEX('07.1 Uspora casu - vypocet'!$F8:$BC8,(MATCH('08.1 Spotreba pohon.hmot'!T$4,'07.1 Uspora casu - vypocet'!$F$4:$BC$4,0))),0)</f>
        <v>27.930133008355288</v>
      </c>
      <c r="U8" s="129">
        <f>IFERROR('08.1 Spotreba pohon.hmot'!$E8/INDEX('07.1 Uspora casu - vypocet'!$F8:$BC8,(MATCH('08.1 Spotreba pohon.hmot'!U$4,'07.1 Uspora casu - vypocet'!$F$4:$BC$4,0))),0)</f>
        <v>27.694219482653878</v>
      </c>
      <c r="V8" s="129">
        <f>IFERROR('08.1 Spotreba pohon.hmot'!$E8/INDEX('07.1 Uspora casu - vypocet'!$F8:$BC8,(MATCH('08.1 Spotreba pohon.hmot'!V$4,'07.1 Uspora casu - vypocet'!$F$4:$BC$4,0))),0)</f>
        <v>27.46029861454533</v>
      </c>
      <c r="W8" s="129">
        <f>IFERROR('08.1 Spotreba pohon.hmot'!$E8/INDEX('07.1 Uspora casu - vypocet'!$F8:$BC8,(MATCH('08.1 Spotreba pohon.hmot'!W$4,'07.1 Uspora casu - vypocet'!$F$4:$BC$4,0))),0)</f>
        <v>27.228353572929059</v>
      </c>
      <c r="X8" s="129">
        <f>IFERROR('08.1 Spotreba pohon.hmot'!$E8/INDEX('07.1 Uspora casu - vypocet'!$F8:$BC8,(MATCH('08.1 Spotreba pohon.hmot'!X$4,'07.1 Uspora casu - vypocet'!$F$4:$BC$4,0))),0)</f>
        <v>26.998367668869356</v>
      </c>
      <c r="Y8" s="129">
        <f>IFERROR('08.1 Spotreba pohon.hmot'!$E8/INDEX('07.1 Uspora casu - vypocet'!$F8:$BC8,(MATCH('08.1 Spotreba pohon.hmot'!Y$4,'07.1 Uspora casu - vypocet'!$F$4:$BC$4,0))),0)</f>
        <v>26.770324354394607</v>
      </c>
      <c r="Z8" s="129">
        <f>IFERROR('08.1 Spotreba pohon.hmot'!$E8/INDEX('07.1 Uspora casu - vypocet'!$F8:$BC8,(MATCH('08.1 Spotreba pohon.hmot'!Z$4,'07.1 Uspora casu - vypocet'!$F$4:$BC$4,0))),0)</f>
        <v>26.544207221306614</v>
      </c>
      <c r="AA8" s="129">
        <f>IFERROR('08.1 Spotreba pohon.hmot'!$E8/INDEX('07.1 Uspora casu - vypocet'!$F8:$BC8,(MATCH('08.1 Spotreba pohon.hmot'!AA$4,'07.1 Uspora casu - vypocet'!$F$4:$BC$4,0))),0)</f>
        <v>26.32</v>
      </c>
      <c r="AB8" s="129">
        <f>IFERROR('08.1 Spotreba pohon.hmot'!$E8/INDEX('07.1 Uspora casu - vypocet'!$F8:$BC8,(MATCH('08.1 Spotreba pohon.hmot'!AB$4,'07.1 Uspora casu - vypocet'!$F$4:$BC$4,0))),0)</f>
        <v>26.013919582334136</v>
      </c>
      <c r="AC8" s="129">
        <f>IFERROR('08.1 Spotreba pohon.hmot'!$E8/INDEX('07.1 Uspora casu - vypocet'!$F8:$BC8,(MATCH('08.1 Spotreba pohon.hmot'!AC$4,'07.1 Uspora casu - vypocet'!$F$4:$BC$4,0))),0)</f>
        <v>25.711398633592225</v>
      </c>
      <c r="AD8" s="129">
        <f>IFERROR('08.1 Spotreba pohon.hmot'!$E8/INDEX('07.1 Uspora casu - vypocet'!$F8:$BC8,(MATCH('08.1 Spotreba pohon.hmot'!AD$4,'07.1 Uspora casu - vypocet'!$F$4:$BC$4,0))),0)</f>
        <v>25.412395760015347</v>
      </c>
      <c r="AE8" s="129">
        <f>IFERROR('08.1 Spotreba pohon.hmot'!$E8/INDEX('07.1 Uspora casu - vypocet'!$F8:$BC8,(MATCH('08.1 Spotreba pohon.hmot'!AE$4,'07.1 Uspora casu - vypocet'!$F$4:$BC$4,0))),0)</f>
        <v>25.116870049220676</v>
      </c>
      <c r="AF8" s="129">
        <f>IFERROR('08.1 Spotreba pohon.hmot'!$E8/INDEX('07.1 Uspora casu - vypocet'!$F8:$BC8,(MATCH('08.1 Spotreba pohon.hmot'!AF$4,'07.1 Uspora casu - vypocet'!$F$4:$BC$4,0))),0)</f>
        <v>24.824781064603478</v>
      </c>
      <c r="AG8" s="129">
        <f>IFERROR('08.1 Spotreba pohon.hmot'!$E8/INDEX('07.1 Uspora casu - vypocet'!$F8:$BC8,(MATCH('08.1 Spotreba pohon.hmot'!AG$4,'07.1 Uspora casu - vypocet'!$F$4:$BC$4,0))),0)</f>
        <v>24.536088839804183</v>
      </c>
      <c r="AH8" s="129">
        <f>IFERROR('08.1 Spotreba pohon.hmot'!$E8/INDEX('07.1 Uspora casu - vypocet'!$F8:$BC8,(MATCH('08.1 Spotreba pohon.hmot'!AH$4,'07.1 Uspora casu - vypocet'!$F$4:$BC$4,0))),0)</f>
        <v>24.25075387323982</v>
      </c>
      <c r="AI8" s="129">
        <f>IFERROR('08.1 Spotreba pohon.hmot'!$E8/INDEX('07.1 Uspora casu - vypocet'!$F8:$BC8,(MATCH('08.1 Spotreba pohon.hmot'!AI$4,'07.1 Uspora casu - vypocet'!$F$4:$BC$4,0))),0)</f>
        <v>23.968737122699039</v>
      </c>
      <c r="AJ8" s="129">
        <f>IFERROR('08.1 Spotreba pohon.hmot'!$E8/INDEX('07.1 Uspora casu - vypocet'!$F8:$BC8,(MATCH('08.1 Spotreba pohon.hmot'!AJ$4,'07.1 Uspora casu - vypocet'!$F$4:$BC$4,0))),0)</f>
        <v>23.69</v>
      </c>
    </row>
    <row r="9" spans="1:36" x14ac:dyDescent="0.2">
      <c r="A9" s="87"/>
      <c r="B9" s="5">
        <v>4</v>
      </c>
      <c r="C9" s="5">
        <f>IF(ISBLANK('A2 Intenzita dopravy'!C10)=TRUE,"",'A2 Intenzita dopravy'!C10)</f>
        <v>90783</v>
      </c>
      <c r="D9" s="5" t="str">
        <f>IF(ISBLANK('A2 Intenzita dopravy'!D10)=TRUE,"",'A2 Intenzita dopravy'!D10)</f>
        <v>I/59 Tvrdošín - centrum</v>
      </c>
      <c r="E9" s="5">
        <f>IF(ISBLANK('A2 Intenzita dopravy'!E10)=TRUE,"",'A2 Intenzita dopravy'!E10)</f>
        <v>1.21</v>
      </c>
      <c r="F9" s="129">
        <f>IFERROR('08.1 Spotreba pohon.hmot'!$E9/INDEX('07.1 Uspora casu - vypocet'!$F9:$BC9,(MATCH('08.1 Spotreba pohon.hmot'!F$4,'07.1 Uspora casu - vypocet'!$F$4:$BC$4,0))),0)</f>
        <v>29.680000000000003</v>
      </c>
      <c r="G9" s="129">
        <f>IFERROR('08.1 Spotreba pohon.hmot'!$E9/INDEX('07.1 Uspora casu - vypocet'!$F9:$BC9,(MATCH('08.1 Spotreba pohon.hmot'!G$4,'07.1 Uspora casu - vypocet'!$F$4:$BC$4,0))),0)</f>
        <v>29.483048247574633</v>
      </c>
      <c r="H9" s="129">
        <f>IFERROR('08.1 Spotreba pohon.hmot'!$E9/INDEX('07.1 Uspora casu - vypocet'!$F9:$BC9,(MATCH('08.1 Spotreba pohon.hmot'!H$4,'07.1 Uspora casu - vypocet'!$F$4:$BC$4,0))),0)</f>
        <v>29.287403435606926</v>
      </c>
      <c r="I9" s="129">
        <f>IFERROR('08.1 Spotreba pohon.hmot'!$E9/INDEX('07.1 Uspora casu - vypocet'!$F9:$BC9,(MATCH('08.1 Spotreba pohon.hmot'!I$4,'07.1 Uspora casu - vypocet'!$F$4:$BC$4,0))),0)</f>
        <v>29.093056891448182</v>
      </c>
      <c r="J9" s="129">
        <f>IFERROR('08.1 Spotreba pohon.hmot'!$E9/INDEX('07.1 Uspora casu - vypocet'!$F9:$BC9,(MATCH('08.1 Spotreba pohon.hmot'!J$4,'07.1 Uspora casu - vypocet'!$F$4:$BC$4,0))),0)</f>
        <v>28.9</v>
      </c>
      <c r="K9" s="129">
        <f>IFERROR('08.1 Spotreba pohon.hmot'!$E9/INDEX('07.1 Uspora casu - vypocet'!$F9:$BC9,(MATCH('08.1 Spotreba pohon.hmot'!K$4,'07.1 Uspora casu - vypocet'!$F$4:$BC$4,0))),0)</f>
        <v>28.609984992422827</v>
      </c>
      <c r="L9" s="129">
        <f>IFERROR('08.1 Spotreba pohon.hmot'!$E9/INDEX('07.1 Uspora casu - vypocet'!$F9:$BC9,(MATCH('08.1 Spotreba pohon.hmot'!L$4,'07.1 Uspora casu - vypocet'!$F$4:$BC$4,0))),0)</f>
        <v>28.322880320645655</v>
      </c>
      <c r="M9" s="129">
        <f>IFERROR('08.1 Spotreba pohon.hmot'!$E9/INDEX('07.1 Uspora casu - vypocet'!$F9:$BC9,(MATCH('08.1 Spotreba pohon.hmot'!M$4,'07.1 Uspora casu - vypocet'!$F$4:$BC$4,0))),0)</f>
        <v>28.038656779095501</v>
      </c>
      <c r="N9" s="129">
        <f>IFERROR('08.1 Spotreba pohon.hmot'!$E9/INDEX('07.1 Uspora casu - vypocet'!$F9:$BC9,(MATCH('08.1 Spotreba pohon.hmot'!N$4,'07.1 Uspora casu - vypocet'!$F$4:$BC$4,0))),0)</f>
        <v>27.757285455280861</v>
      </c>
      <c r="O9" s="129">
        <f>IFERROR('08.1 Spotreba pohon.hmot'!$E9/INDEX('07.1 Uspora casu - vypocet'!$F9:$BC9,(MATCH('08.1 Spotreba pohon.hmot'!O$4,'07.1 Uspora casu - vypocet'!$F$4:$BC$4,0))),0)</f>
        <v>27.478737726850582</v>
      </c>
      <c r="P9" s="129">
        <f>IFERROR('08.1 Spotreba pohon.hmot'!$E9/INDEX('07.1 Uspora casu - vypocet'!$F9:$BC9,(MATCH('08.1 Spotreba pohon.hmot'!P$4,'07.1 Uspora casu - vypocet'!$F$4:$BC$4,0))),0)</f>
        <v>27.20298525868229</v>
      </c>
      <c r="Q9" s="129">
        <f>IFERROR('08.1 Spotreba pohon.hmot'!$E9/INDEX('07.1 Uspora casu - vypocet'!$F9:$BC9,(MATCH('08.1 Spotreba pohon.hmot'!Q$4,'07.1 Uspora casu - vypocet'!$F$4:$BC$4,0))),0)</f>
        <v>26.93</v>
      </c>
      <c r="R9" s="129">
        <f>IFERROR('08.1 Spotreba pohon.hmot'!$E9/INDEX('07.1 Uspora casu - vypocet'!$F9:$BC9,(MATCH('08.1 Spotreba pohon.hmot'!R$4,'07.1 Uspora casu - vypocet'!$F$4:$BC$4,0))),0)</f>
        <v>26.645883941351656</v>
      </c>
      <c r="S9" s="129">
        <f>IFERROR('08.1 Spotreba pohon.hmot'!$E9/INDEX('07.1 Uspora casu - vypocet'!$F9:$BC9,(MATCH('08.1 Spotreba pohon.hmot'!S$4,'07.1 Uspora casu - vypocet'!$F$4:$BC$4,0))),0)</f>
        <v>26.364765355216566</v>
      </c>
      <c r="T9" s="129">
        <f>IFERROR('08.1 Spotreba pohon.hmot'!$E9/INDEX('07.1 Uspora casu - vypocet'!$F9:$BC9,(MATCH('08.1 Spotreba pohon.hmot'!T$4,'07.1 Uspora casu - vypocet'!$F$4:$BC$4,0))),0)</f>
        <v>26.086612617752309</v>
      </c>
      <c r="U9" s="129">
        <f>IFERROR('08.1 Spotreba pohon.hmot'!$E9/INDEX('07.1 Uspora casu - vypocet'!$F9:$BC9,(MATCH('08.1 Spotreba pohon.hmot'!U$4,'07.1 Uspora casu - vypocet'!$F$4:$BC$4,0))),0)</f>
        <v>25.811394438753354</v>
      </c>
      <c r="V9" s="129">
        <f>IFERROR('08.1 Spotreba pohon.hmot'!$E9/INDEX('07.1 Uspora casu - vypocet'!$F9:$BC9,(MATCH('08.1 Spotreba pohon.hmot'!V$4,'07.1 Uspora casu - vypocet'!$F$4:$BC$4,0))),0)</f>
        <v>25.539079858131135</v>
      </c>
      <c r="W9" s="129">
        <f>IFERROR('08.1 Spotreba pohon.hmot'!$E9/INDEX('07.1 Uspora casu - vypocet'!$F9:$BC9,(MATCH('08.1 Spotreba pohon.hmot'!W$4,'07.1 Uspora casu - vypocet'!$F$4:$BC$4,0))),0)</f>
        <v>25.269638242431263</v>
      </c>
      <c r="X9" s="129">
        <f>IFERROR('08.1 Spotreba pohon.hmot'!$E9/INDEX('07.1 Uspora casu - vypocet'!$F9:$BC9,(MATCH('08.1 Spotreba pohon.hmot'!X$4,'07.1 Uspora casu - vypocet'!$F$4:$BC$4,0))),0)</f>
        <v>25.003039281387483</v>
      </c>
      <c r="Y9" s="129">
        <f>IFERROR('08.1 Spotreba pohon.hmot'!$E9/INDEX('07.1 Uspora casu - vypocet'!$F9:$BC9,(MATCH('08.1 Spotreba pohon.hmot'!Y$4,'07.1 Uspora casu - vypocet'!$F$4:$BC$4,0))),0)</f>
        <v>24.739252984511971</v>
      </c>
      <c r="Z9" s="129">
        <f>IFERROR('08.1 Spotreba pohon.hmot'!$E9/INDEX('07.1 Uspora casu - vypocet'!$F9:$BC9,(MATCH('08.1 Spotreba pohon.hmot'!Z$4,'07.1 Uspora casu - vypocet'!$F$4:$BC$4,0))),0)</f>
        <v>24.478249677721635</v>
      </c>
      <c r="AA9" s="129">
        <f>IFERROR('08.1 Spotreba pohon.hmot'!$E9/INDEX('07.1 Uspora casu - vypocet'!$F9:$BC9,(MATCH('08.1 Spotreba pohon.hmot'!AA$4,'07.1 Uspora casu - vypocet'!$F$4:$BC$4,0))),0)</f>
        <v>24.22</v>
      </c>
      <c r="AB9" s="129">
        <f>IFERROR('08.1 Spotreba pohon.hmot'!$E9/INDEX('07.1 Uspora casu - vypocet'!$F9:$BC9,(MATCH('08.1 Spotreba pohon.hmot'!AB$4,'07.1 Uspora casu - vypocet'!$F$4:$BC$4,0))),0)</f>
        <v>23.896586558355974</v>
      </c>
      <c r="AC9" s="129">
        <f>IFERROR('08.1 Spotreba pohon.hmot'!$E9/INDEX('07.1 Uspora casu - vypocet'!$F9:$BC9,(MATCH('08.1 Spotreba pohon.hmot'!AC$4,'07.1 Uspora casu - vypocet'!$F$4:$BC$4,0))),0)</f>
        <v>23.577491706895106</v>
      </c>
      <c r="AD9" s="129">
        <f>IFERROR('08.1 Spotreba pohon.hmot'!$E9/INDEX('07.1 Uspora casu - vypocet'!$F9:$BC9,(MATCH('08.1 Spotreba pohon.hmot'!AD$4,'07.1 Uspora casu - vypocet'!$F$4:$BC$4,0))),0)</f>
        <v>23.262657778808382</v>
      </c>
      <c r="AE9" s="129">
        <f>IFERROR('08.1 Spotreba pohon.hmot'!$E9/INDEX('07.1 Uspora casu - vypocet'!$F9:$BC9,(MATCH('08.1 Spotreba pohon.hmot'!AE$4,'07.1 Uspora casu - vypocet'!$F$4:$BC$4,0))),0)</f>
        <v>22.952027877320699</v>
      </c>
      <c r="AF9" s="129">
        <f>IFERROR('08.1 Spotreba pohon.hmot'!$E9/INDEX('07.1 Uspora casu - vypocet'!$F9:$BC9,(MATCH('08.1 Spotreba pohon.hmot'!AF$4,'07.1 Uspora casu - vypocet'!$F$4:$BC$4,0))),0)</f>
        <v>22.645545865408483</v>
      </c>
      <c r="AG9" s="129">
        <f>IFERROR('08.1 Spotreba pohon.hmot'!$E9/INDEX('07.1 Uspora casu - vypocet'!$F9:$BC9,(MATCH('08.1 Spotreba pohon.hmot'!AG$4,'07.1 Uspora casu - vypocet'!$F$4:$BC$4,0))),0)</f>
        <v>22.343156355654585</v>
      </c>
      <c r="AH9" s="129">
        <f>IFERROR('08.1 Spotreba pohon.hmot'!$E9/INDEX('07.1 Uspora casu - vypocet'!$F9:$BC9,(MATCH('08.1 Spotreba pohon.hmot'!AH$4,'07.1 Uspora casu - vypocet'!$F$4:$BC$4,0))),0)</f>
        <v>22.044804700238696</v>
      </c>
      <c r="AI9" s="129">
        <f>IFERROR('08.1 Spotreba pohon.hmot'!$E9/INDEX('07.1 Uspora casu - vypocet'!$F9:$BC9,(MATCH('08.1 Spotreba pohon.hmot'!AI$4,'07.1 Uspora casu - vypocet'!$F$4:$BC$4,0))),0)</f>
        <v>21.750436981061377</v>
      </c>
      <c r="AJ9" s="129">
        <f>IFERROR('08.1 Spotreba pohon.hmot'!$E9/INDEX('07.1 Uspora casu - vypocet'!$F9:$BC9,(MATCH('08.1 Spotreba pohon.hmot'!AJ$4,'07.1 Uspora casu - vypocet'!$F$4:$BC$4,0))),0)</f>
        <v>21.46</v>
      </c>
    </row>
    <row r="10" spans="1:36" x14ac:dyDescent="0.2">
      <c r="A10" s="87"/>
      <c r="B10" s="5">
        <v>5</v>
      </c>
      <c r="C10" s="5">
        <f>IF(ISBLANK('A2 Intenzita dopravy'!C11)=TRUE,"",'A2 Intenzita dopravy'!C11)</f>
        <v>90783</v>
      </c>
      <c r="D10" s="5" t="str">
        <f>IF(ISBLANK('A2 Intenzita dopravy'!D11)=TRUE,"",'A2 Intenzita dopravy'!D11)</f>
        <v>I/59 Tvrdošín - severný okraj</v>
      </c>
      <c r="E10" s="5">
        <f>IF(ISBLANK('A2 Intenzita dopravy'!E11)=TRUE,"",'A2 Intenzita dopravy'!E11)</f>
        <v>0.38</v>
      </c>
      <c r="F10" s="129">
        <f>IFERROR('08.1 Spotreba pohon.hmot'!$E10/INDEX('07.1 Uspora casu - vypocet'!$F10:$BC10,(MATCH('08.1 Spotreba pohon.hmot'!F$4,'07.1 Uspora casu - vypocet'!$F$4:$BC$4,0))),0)</f>
        <v>44.75</v>
      </c>
      <c r="G10" s="129">
        <f>IFERROR('08.1 Spotreba pohon.hmot'!$E10/INDEX('07.1 Uspora casu - vypocet'!$F10:$BC10,(MATCH('08.1 Spotreba pohon.hmot'!G$4,'07.1 Uspora casu - vypocet'!$F$4:$BC$4,0))),0)</f>
        <v>44.601765080231353</v>
      </c>
      <c r="H10" s="129">
        <f>IFERROR('08.1 Spotreba pohon.hmot'!$E10/INDEX('07.1 Uspora casu - vypocet'!$F10:$BC10,(MATCH('08.1 Spotreba pohon.hmot'!H$4,'07.1 Uspora casu - vypocet'!$F$4:$BC$4,0))),0)</f>
        <v>44.454021190438993</v>
      </c>
      <c r="I10" s="129">
        <f>IFERROR('08.1 Spotreba pohon.hmot'!$E10/INDEX('07.1 Uspora casu - vypocet'!$F10:$BC10,(MATCH('08.1 Spotreba pohon.hmot'!I$4,'07.1 Uspora casu - vypocet'!$F$4:$BC$4,0))),0)</f>
        <v>44.306766704080154</v>
      </c>
      <c r="J10" s="129">
        <f>IFERROR('08.1 Spotreba pohon.hmot'!$E10/INDEX('07.1 Uspora casu - vypocet'!$F10:$BC10,(MATCH('08.1 Spotreba pohon.hmot'!J$4,'07.1 Uspora casu - vypocet'!$F$4:$BC$4,0))),0)</f>
        <v>44.160000000000004</v>
      </c>
      <c r="K10" s="129">
        <f>IFERROR('08.1 Spotreba pohon.hmot'!$E10/INDEX('07.1 Uspora casu - vypocet'!$F10:$BC10,(MATCH('08.1 Spotreba pohon.hmot'!K$4,'07.1 Uspora casu - vypocet'!$F$4:$BC$4,0))),0)</f>
        <v>43.93516630489826</v>
      </c>
      <c r="L10" s="129">
        <f>IFERROR('08.1 Spotreba pohon.hmot'!$E10/INDEX('07.1 Uspora casu - vypocet'!$F10:$BC10,(MATCH('08.1 Spotreba pohon.hmot'!L$4,'07.1 Uspora casu - vypocet'!$F$4:$BC$4,0))),0)</f>
        <v>43.711477315196277</v>
      </c>
      <c r="M10" s="129">
        <f>IFERROR('08.1 Spotreba pohon.hmot'!$E10/INDEX('07.1 Uspora casu - vypocet'!$F10:$BC10,(MATCH('08.1 Spotreba pohon.hmot'!M$4,'07.1 Uspora casu - vypocet'!$F$4:$BC$4,0))),0)</f>
        <v>43.488927202806522</v>
      </c>
      <c r="N10" s="129">
        <f>IFERROR('08.1 Spotreba pohon.hmot'!$E10/INDEX('07.1 Uspora casu - vypocet'!$F10:$BC10,(MATCH('08.1 Spotreba pohon.hmot'!N$4,'07.1 Uspora casu - vypocet'!$F$4:$BC$4,0))),0)</f>
        <v>43.267510169314271</v>
      </c>
      <c r="O10" s="129">
        <f>IFERROR('08.1 Spotreba pohon.hmot'!$E10/INDEX('07.1 Uspora casu - vypocet'!$F10:$BC10,(MATCH('08.1 Spotreba pohon.hmot'!O$4,'07.1 Uspora casu - vypocet'!$F$4:$BC$4,0))),0)</f>
        <v>43.047220445826525</v>
      </c>
      <c r="P10" s="129">
        <f>IFERROR('08.1 Spotreba pohon.hmot'!$E10/INDEX('07.1 Uspora casu - vypocet'!$F10:$BC10,(MATCH('08.1 Spotreba pohon.hmot'!P$4,'07.1 Uspora casu - vypocet'!$F$4:$BC$4,0))),0)</f>
        <v>42.828052292821667</v>
      </c>
      <c r="Q10" s="129">
        <f>IFERROR('08.1 Spotreba pohon.hmot'!$E10/INDEX('07.1 Uspora casu - vypocet'!$F10:$BC10,(MATCH('08.1 Spotreba pohon.hmot'!Q$4,'07.1 Uspora casu - vypocet'!$F$4:$BC$4,0))),0)</f>
        <v>42.61</v>
      </c>
      <c r="R10" s="129">
        <f>IFERROR('08.1 Spotreba pohon.hmot'!$E10/INDEX('07.1 Uspora casu - vypocet'!$F10:$BC10,(MATCH('08.1 Spotreba pohon.hmot'!R$4,'07.1 Uspora casu - vypocet'!$F$4:$BC$4,0))),0)</f>
        <v>42.365797304363326</v>
      </c>
      <c r="S10" s="129">
        <f>IFERROR('08.1 Spotreba pohon.hmot'!$E10/INDEX('07.1 Uspora casu - vypocet'!$F10:$BC10,(MATCH('08.1 Spotreba pohon.hmot'!S$4,'07.1 Uspora casu - vypocet'!$F$4:$BC$4,0))),0)</f>
        <v>42.12299416180236</v>
      </c>
      <c r="T10" s="129">
        <f>IFERROR('08.1 Spotreba pohon.hmot'!$E10/INDEX('07.1 Uspora casu - vypocet'!$F10:$BC10,(MATCH('08.1 Spotreba pohon.hmot'!T$4,'07.1 Uspora casu - vypocet'!$F$4:$BC$4,0))),0)</f>
        <v>41.881582551321245</v>
      </c>
      <c r="U10" s="129">
        <f>IFERROR('08.1 Spotreba pohon.hmot'!$E10/INDEX('07.1 Uspora casu - vypocet'!$F10:$BC10,(MATCH('08.1 Spotreba pohon.hmot'!U$4,'07.1 Uspora casu - vypocet'!$F$4:$BC$4,0))),0)</f>
        <v>41.641554497893353</v>
      </c>
      <c r="V10" s="129">
        <f>IFERROR('08.1 Spotreba pohon.hmot'!$E10/INDEX('07.1 Uspora casu - vypocet'!$F10:$BC10,(MATCH('08.1 Spotreba pohon.hmot'!V$4,'07.1 Uspora casu - vypocet'!$F$4:$BC$4,0))),0)</f>
        <v>41.402902072197797</v>
      </c>
      <c r="W10" s="129">
        <f>IFERROR('08.1 Spotreba pohon.hmot'!$E10/INDEX('07.1 Uspora casu - vypocet'!$F10:$BC10,(MATCH('08.1 Spotreba pohon.hmot'!W$4,'07.1 Uspora casu - vypocet'!$F$4:$BC$4,0))),0)</f>
        <v>41.165617390357568</v>
      </c>
      <c r="X10" s="129">
        <f>IFERROR('08.1 Spotreba pohon.hmot'!$E10/INDEX('07.1 Uspora casu - vypocet'!$F10:$BC10,(MATCH('08.1 Spotreba pohon.hmot'!X$4,'07.1 Uspora casu - vypocet'!$F$4:$BC$4,0))),0)</f>
        <v>40.929692613679009</v>
      </c>
      <c r="Y10" s="129">
        <f>IFERROR('08.1 Spotreba pohon.hmot'!$E10/INDEX('07.1 Uspora casu - vypocet'!$F10:$BC10,(MATCH('08.1 Spotreba pohon.hmot'!Y$4,'07.1 Uspora casu - vypocet'!$F$4:$BC$4,0))),0)</f>
        <v>40.695119948392893</v>
      </c>
      <c r="Z10" s="129">
        <f>IFERROR('08.1 Spotreba pohon.hmot'!$E10/INDEX('07.1 Uspora casu - vypocet'!$F10:$BC10,(MATCH('08.1 Spotreba pohon.hmot'!Z$4,'07.1 Uspora casu - vypocet'!$F$4:$BC$4,0))),0)</f>
        <v>40.461891645396989</v>
      </c>
      <c r="AA10" s="129">
        <f>IFERROR('08.1 Spotreba pohon.hmot'!$E10/INDEX('07.1 Uspora casu - vypocet'!$F10:$BC10,(MATCH('08.1 Spotreba pohon.hmot'!AA$4,'07.1 Uspora casu - vypocet'!$F$4:$BC$4,0))),0)</f>
        <v>40.230000000000004</v>
      </c>
      <c r="AB10" s="129">
        <f>IFERROR('08.1 Spotreba pohon.hmot'!$E10/INDEX('07.1 Uspora casu - vypocet'!$F10:$BC10,(MATCH('08.1 Spotreba pohon.hmot'!AB$4,'07.1 Uspora casu - vypocet'!$F$4:$BC$4,0))),0)</f>
        <v>39.914741028700874</v>
      </c>
      <c r="AC10" s="129">
        <f>IFERROR('08.1 Spotreba pohon.hmot'!$E10/INDEX('07.1 Uspora casu - vypocet'!$F10:$BC10,(MATCH('08.1 Spotreba pohon.hmot'!AC$4,'07.1 Uspora casu - vypocet'!$F$4:$BC$4,0))),0)</f>
        <v>39.601952557500795</v>
      </c>
      <c r="AD10" s="129">
        <f>IFERROR('08.1 Spotreba pohon.hmot'!$E10/INDEX('07.1 Uspora casu - vypocet'!$F10:$BC10,(MATCH('08.1 Spotreba pohon.hmot'!AD$4,'07.1 Uspora casu - vypocet'!$F$4:$BC$4,0))),0)</f>
        <v>39.291615226535988</v>
      </c>
      <c r="AE10" s="129">
        <f>IFERROR('08.1 Spotreba pohon.hmot'!$E10/INDEX('07.1 Uspora casu - vypocet'!$F10:$BC10,(MATCH('08.1 Spotreba pohon.hmot'!AE$4,'07.1 Uspora casu - vypocet'!$F$4:$BC$4,0))),0)</f>
        <v>38.983709827654586</v>
      </c>
      <c r="AF10" s="129">
        <f>IFERROR('08.1 Spotreba pohon.hmot'!$E10/INDEX('07.1 Uspora casu - vypocet'!$F10:$BC10,(MATCH('08.1 Spotreba pohon.hmot'!AF$4,'07.1 Uspora casu - vypocet'!$F$4:$BC$4,0))),0)</f>
        <v>38.678217303227797</v>
      </c>
      <c r="AG10" s="129">
        <f>IFERROR('08.1 Spotreba pohon.hmot'!$E10/INDEX('07.1 Uspora casu - vypocet'!$F10:$BC10,(MATCH('08.1 Spotreba pohon.hmot'!AG$4,'07.1 Uspora casu - vypocet'!$F$4:$BC$4,0))),0)</f>
        <v>38.375118744970287</v>
      </c>
      <c r="AH10" s="129">
        <f>IFERROR('08.1 Spotreba pohon.hmot'!$E10/INDEX('07.1 Uspora casu - vypocet'!$F10:$BC10,(MATCH('08.1 Spotreba pohon.hmot'!AH$4,'07.1 Uspora casu - vypocet'!$F$4:$BC$4,0))),0)</f>
        <v>38.074395392769908</v>
      </c>
      <c r="AI10" s="129">
        <f>IFERROR('08.1 Spotreba pohon.hmot'!$E10/INDEX('07.1 Uspora casu - vypocet'!$F10:$BC10,(MATCH('08.1 Spotreba pohon.hmot'!AI$4,'07.1 Uspora casu - vypocet'!$F$4:$BC$4,0))),0)</f>
        <v>37.776028633526543</v>
      </c>
      <c r="AJ10" s="129">
        <f>IFERROR('08.1 Spotreba pohon.hmot'!$E10/INDEX('07.1 Uspora casu - vypocet'!$F10:$BC10,(MATCH('08.1 Spotreba pohon.hmot'!AJ$4,'07.1 Uspora casu - vypocet'!$F$4:$BC$4,0))),0)</f>
        <v>37.479999999999997</v>
      </c>
    </row>
    <row r="11" spans="1:36" x14ac:dyDescent="0.2">
      <c r="A11" s="87"/>
      <c r="B11" s="5">
        <v>6</v>
      </c>
      <c r="C11" s="5">
        <f>IF(ISBLANK('A2 Intenzita dopravy'!C12)=TRUE,"",'A2 Intenzita dopravy'!C12)</f>
        <v>95850</v>
      </c>
      <c r="D11" s="5" t="str">
        <f>IF(ISBLANK('A2 Intenzita dopravy'!D12)=TRUE,"",'A2 Intenzita dopravy'!D12)</f>
        <v>Privádzač Tvrdošín</v>
      </c>
      <c r="E11" s="5">
        <f>IF(ISBLANK('A2 Intenzita dopravy'!E12)=TRUE,"",'A2 Intenzita dopravy'!E12)</f>
        <v>0.96</v>
      </c>
      <c r="F11" s="129">
        <f>IFERROR('08.1 Spotreba pohon.hmot'!$E11/INDEX('07.1 Uspora casu - vypocet'!$F11:$BC11,(MATCH('08.1 Spotreba pohon.hmot'!F$4,'07.1 Uspora casu - vypocet'!$F$4:$BC$4,0))),0)</f>
        <v>67.19</v>
      </c>
      <c r="G11" s="129">
        <f>IFERROR('08.1 Spotreba pohon.hmot'!$E11/INDEX('07.1 Uspora casu - vypocet'!$F11:$BC11,(MATCH('08.1 Spotreba pohon.hmot'!G$4,'07.1 Uspora casu - vypocet'!$F$4:$BC$4,0))),0)</f>
        <v>67.19</v>
      </c>
      <c r="H11" s="129">
        <f>IFERROR('08.1 Spotreba pohon.hmot'!$E11/INDEX('07.1 Uspora casu - vypocet'!$F11:$BC11,(MATCH('08.1 Spotreba pohon.hmot'!H$4,'07.1 Uspora casu - vypocet'!$F$4:$BC$4,0))),0)</f>
        <v>67.19</v>
      </c>
      <c r="I11" s="129">
        <f>IFERROR('08.1 Spotreba pohon.hmot'!$E11/INDEX('07.1 Uspora casu - vypocet'!$F11:$BC11,(MATCH('08.1 Spotreba pohon.hmot'!I$4,'07.1 Uspora casu - vypocet'!$F$4:$BC$4,0))),0)</f>
        <v>67.19</v>
      </c>
      <c r="J11" s="129">
        <f>IFERROR('08.1 Spotreba pohon.hmot'!$E11/INDEX('07.1 Uspora casu - vypocet'!$F11:$BC11,(MATCH('08.1 Spotreba pohon.hmot'!J$4,'07.1 Uspora casu - vypocet'!$F$4:$BC$4,0))),0)</f>
        <v>67.19</v>
      </c>
      <c r="K11" s="129">
        <f>IFERROR('08.1 Spotreba pohon.hmot'!$E11/INDEX('07.1 Uspora casu - vypocet'!$F11:$BC11,(MATCH('08.1 Spotreba pohon.hmot'!K$4,'07.1 Uspora casu - vypocet'!$F$4:$BC$4,0))),0)</f>
        <v>67.187142492589942</v>
      </c>
      <c r="L11" s="129">
        <f>IFERROR('08.1 Spotreba pohon.hmot'!$E11/INDEX('07.1 Uspora casu - vypocet'!$F11:$BC11,(MATCH('08.1 Spotreba pohon.hmot'!L$4,'07.1 Uspora casu - vypocet'!$F$4:$BC$4,0))),0)</f>
        <v>67.184285106706156</v>
      </c>
      <c r="M11" s="129">
        <f>IFERROR('08.1 Spotreba pohon.hmot'!$E11/INDEX('07.1 Uspora casu - vypocet'!$F11:$BC11,(MATCH('08.1 Spotreba pohon.hmot'!M$4,'07.1 Uspora casu - vypocet'!$F$4:$BC$4,0))),0)</f>
        <v>67.181427842343439</v>
      </c>
      <c r="N11" s="129">
        <f>IFERROR('08.1 Spotreba pohon.hmot'!$E11/INDEX('07.1 Uspora casu - vypocet'!$F11:$BC11,(MATCH('08.1 Spotreba pohon.hmot'!N$4,'07.1 Uspora casu - vypocet'!$F$4:$BC$4,0))),0)</f>
        <v>67.178570699496632</v>
      </c>
      <c r="O11" s="129">
        <f>IFERROR('08.1 Spotreba pohon.hmot'!$E11/INDEX('07.1 Uspora casu - vypocet'!$F11:$BC11,(MATCH('08.1 Spotreba pohon.hmot'!O$4,'07.1 Uspora casu - vypocet'!$F$4:$BC$4,0))),0)</f>
        <v>67.175713678160577</v>
      </c>
      <c r="P11" s="129">
        <f>IFERROR('08.1 Spotreba pohon.hmot'!$E11/INDEX('07.1 Uspora casu - vypocet'!$F11:$BC11,(MATCH('08.1 Spotreba pohon.hmot'!P$4,'07.1 Uspora casu - vypocet'!$F$4:$BC$4,0))),0)</f>
        <v>67.172856778330086</v>
      </c>
      <c r="Q11" s="129">
        <f>IFERROR('08.1 Spotreba pohon.hmot'!$E11/INDEX('07.1 Uspora casu - vypocet'!$F11:$BC11,(MATCH('08.1 Spotreba pohon.hmot'!Q$4,'07.1 Uspora casu - vypocet'!$F$4:$BC$4,0))),0)</f>
        <v>67.17</v>
      </c>
      <c r="R11" s="129">
        <f>IFERROR('08.1 Spotreba pohon.hmot'!$E11/INDEX('07.1 Uspora casu - vypocet'!$F11:$BC11,(MATCH('08.1 Spotreba pohon.hmot'!R$4,'07.1 Uspora casu - vypocet'!$F$4:$BC$4,0))),0)</f>
        <v>67.171999732073743</v>
      </c>
      <c r="S11" s="129">
        <f>IFERROR('08.1 Spotreba pohon.hmot'!$E11/INDEX('07.1 Uspora casu - vypocet'!$F11:$BC11,(MATCH('08.1 Spotreba pohon.hmot'!S$4,'07.1 Uspora casu - vypocet'!$F$4:$BC$4,0))),0)</f>
        <v>67.173999523681928</v>
      </c>
      <c r="T11" s="129">
        <f>IFERROR('08.1 Spotreba pohon.hmot'!$E11/INDEX('07.1 Uspora casu - vypocet'!$F11:$BC11,(MATCH('08.1 Spotreba pohon.hmot'!T$4,'07.1 Uspora casu - vypocet'!$F$4:$BC$4,0))),0)</f>
        <v>67.175999374826318</v>
      </c>
      <c r="U11" s="129">
        <f>IFERROR('08.1 Spotreba pohon.hmot'!$E11/INDEX('07.1 Uspora casu - vypocet'!$F11:$BC11,(MATCH('08.1 Spotreba pohon.hmot'!U$4,'07.1 Uspora casu - vypocet'!$F$4:$BC$4,0))),0)</f>
        <v>67.177999285508704</v>
      </c>
      <c r="V11" s="129">
        <f>IFERROR('08.1 Spotreba pohon.hmot'!$E11/INDEX('07.1 Uspora casu - vypocet'!$F11:$BC11,(MATCH('08.1 Spotreba pohon.hmot'!V$4,'07.1 Uspora casu - vypocet'!$F$4:$BC$4,0))),0)</f>
        <v>67.179999255730849</v>
      </c>
      <c r="W11" s="129">
        <f>IFERROR('08.1 Spotreba pohon.hmot'!$E11/INDEX('07.1 Uspora casu - vypocet'!$F11:$BC11,(MATCH('08.1 Spotreba pohon.hmot'!W$4,'07.1 Uspora casu - vypocet'!$F$4:$BC$4,0))),0)</f>
        <v>67.181999285494513</v>
      </c>
      <c r="X11" s="129">
        <f>IFERROR('08.1 Spotreba pohon.hmot'!$E11/INDEX('07.1 Uspora casu - vypocet'!$F11:$BC11,(MATCH('08.1 Spotreba pohon.hmot'!X$4,'07.1 Uspora casu - vypocet'!$F$4:$BC$4,0))),0)</f>
        <v>67.183999374801488</v>
      </c>
      <c r="Y11" s="129">
        <f>IFERROR('08.1 Spotreba pohon.hmot'!$E11/INDEX('07.1 Uspora casu - vypocet'!$F11:$BC11,(MATCH('08.1 Spotreba pohon.hmot'!Y$4,'07.1 Uspora casu - vypocet'!$F$4:$BC$4,0))),0)</f>
        <v>67.185999523653535</v>
      </c>
      <c r="Z11" s="129">
        <f>IFERROR('08.1 Spotreba pohon.hmot'!$E11/INDEX('07.1 Uspora casu - vypocet'!$F11:$BC11,(MATCH('08.1 Spotreba pohon.hmot'!Z$4,'07.1 Uspora casu - vypocet'!$F$4:$BC$4,0))),0)</f>
        <v>67.187999732052432</v>
      </c>
      <c r="AA11" s="129">
        <f>IFERROR('08.1 Spotreba pohon.hmot'!$E11/INDEX('07.1 Uspora casu - vypocet'!$F11:$BC11,(MATCH('08.1 Spotreba pohon.hmot'!AA$4,'07.1 Uspora casu - vypocet'!$F$4:$BC$4,0))),0)</f>
        <v>67.19</v>
      </c>
      <c r="AB11" s="129">
        <f>IFERROR('08.1 Spotreba pohon.hmot'!$E11/INDEX('07.1 Uspora casu - vypocet'!$F11:$BC11,(MATCH('08.1 Spotreba pohon.hmot'!AB$4,'07.1 Uspora casu - vypocet'!$F$4:$BC$4,0))),0)</f>
        <v>67.19</v>
      </c>
      <c r="AC11" s="129">
        <f>IFERROR('08.1 Spotreba pohon.hmot'!$E11/INDEX('07.1 Uspora casu - vypocet'!$F11:$BC11,(MATCH('08.1 Spotreba pohon.hmot'!AC$4,'07.1 Uspora casu - vypocet'!$F$4:$BC$4,0))),0)</f>
        <v>67.19</v>
      </c>
      <c r="AD11" s="129">
        <f>IFERROR('08.1 Spotreba pohon.hmot'!$E11/INDEX('07.1 Uspora casu - vypocet'!$F11:$BC11,(MATCH('08.1 Spotreba pohon.hmot'!AD$4,'07.1 Uspora casu - vypocet'!$F$4:$BC$4,0))),0)</f>
        <v>67.19</v>
      </c>
      <c r="AE11" s="129">
        <f>IFERROR('08.1 Spotreba pohon.hmot'!$E11/INDEX('07.1 Uspora casu - vypocet'!$F11:$BC11,(MATCH('08.1 Spotreba pohon.hmot'!AE$4,'07.1 Uspora casu - vypocet'!$F$4:$BC$4,0))),0)</f>
        <v>67.19</v>
      </c>
      <c r="AF11" s="129">
        <f>IFERROR('08.1 Spotreba pohon.hmot'!$E11/INDEX('07.1 Uspora casu - vypocet'!$F11:$BC11,(MATCH('08.1 Spotreba pohon.hmot'!AF$4,'07.1 Uspora casu - vypocet'!$F$4:$BC$4,0))),0)</f>
        <v>67.19</v>
      </c>
      <c r="AG11" s="129">
        <f>IFERROR('08.1 Spotreba pohon.hmot'!$E11/INDEX('07.1 Uspora casu - vypocet'!$F11:$BC11,(MATCH('08.1 Spotreba pohon.hmot'!AG$4,'07.1 Uspora casu - vypocet'!$F$4:$BC$4,0))),0)</f>
        <v>67.19</v>
      </c>
      <c r="AH11" s="129">
        <f>IFERROR('08.1 Spotreba pohon.hmot'!$E11/INDEX('07.1 Uspora casu - vypocet'!$F11:$BC11,(MATCH('08.1 Spotreba pohon.hmot'!AH$4,'07.1 Uspora casu - vypocet'!$F$4:$BC$4,0))),0)</f>
        <v>67.19</v>
      </c>
      <c r="AI11" s="129">
        <f>IFERROR('08.1 Spotreba pohon.hmot'!$E11/INDEX('07.1 Uspora casu - vypocet'!$F11:$BC11,(MATCH('08.1 Spotreba pohon.hmot'!AI$4,'07.1 Uspora casu - vypocet'!$F$4:$BC$4,0))),0)</f>
        <v>67.19</v>
      </c>
      <c r="AJ11" s="129">
        <f>IFERROR('08.1 Spotreba pohon.hmot'!$E11/INDEX('07.1 Uspora casu - vypocet'!$F11:$BC11,(MATCH('08.1 Spotreba pohon.hmot'!AJ$4,'07.1 Uspora casu - vypocet'!$F$4:$BC$4,0))),0)</f>
        <v>67.19</v>
      </c>
    </row>
    <row r="12" spans="1:36" x14ac:dyDescent="0.2">
      <c r="A12" s="87"/>
      <c r="B12" s="5">
        <v>7</v>
      </c>
      <c r="C12" s="5" t="str">
        <f>IF(ISBLANK('A2 Intenzita dopravy'!C13)=TRUE,"",'A2 Intenzita dopravy'!C13)</f>
        <v/>
      </c>
      <c r="D12" s="5" t="str">
        <f>IF(ISBLANK('A2 Intenzita dopravy'!D13)=TRUE,"",'A2 Intenzita dopravy'!D13)</f>
        <v/>
      </c>
      <c r="E12" s="5" t="str">
        <f>IF(ISBLANK('A2 Intenzita dopravy'!E13)=TRUE,"",'A2 Intenzita dopravy'!E13)</f>
        <v/>
      </c>
      <c r="F12" s="129">
        <f>IFERROR('08.1 Spotreba pohon.hmot'!$E12/INDEX('07.1 Uspora casu - vypocet'!$F12:$BC12,(MATCH('08.1 Spotreba pohon.hmot'!F$4,'07.1 Uspora casu - vypocet'!$F$4:$BC$4,0))),0)</f>
        <v>0</v>
      </c>
      <c r="G12" s="129">
        <f>IFERROR('08.1 Spotreba pohon.hmot'!$E12/INDEX('07.1 Uspora casu - vypocet'!$F12:$BC12,(MATCH('08.1 Spotreba pohon.hmot'!G$4,'07.1 Uspora casu - vypocet'!$F$4:$BC$4,0))),0)</f>
        <v>0</v>
      </c>
      <c r="H12" s="129">
        <f>IFERROR('08.1 Spotreba pohon.hmot'!$E12/INDEX('07.1 Uspora casu - vypocet'!$F12:$BC12,(MATCH('08.1 Spotreba pohon.hmot'!H$4,'07.1 Uspora casu - vypocet'!$F$4:$BC$4,0))),0)</f>
        <v>0</v>
      </c>
      <c r="I12" s="129">
        <f>IFERROR('08.1 Spotreba pohon.hmot'!$E12/INDEX('07.1 Uspora casu - vypocet'!$F12:$BC12,(MATCH('08.1 Spotreba pohon.hmot'!I$4,'07.1 Uspora casu - vypocet'!$F$4:$BC$4,0))),0)</f>
        <v>0</v>
      </c>
      <c r="J12" s="129">
        <f>IFERROR('08.1 Spotreba pohon.hmot'!$E12/INDEX('07.1 Uspora casu - vypocet'!$F12:$BC12,(MATCH('08.1 Spotreba pohon.hmot'!J$4,'07.1 Uspora casu - vypocet'!$F$4:$BC$4,0))),0)</f>
        <v>0</v>
      </c>
      <c r="K12" s="129">
        <f>IFERROR('08.1 Spotreba pohon.hmot'!$E12/INDEX('07.1 Uspora casu - vypocet'!$F12:$BC12,(MATCH('08.1 Spotreba pohon.hmot'!K$4,'07.1 Uspora casu - vypocet'!$F$4:$BC$4,0))),0)</f>
        <v>0</v>
      </c>
      <c r="L12" s="129">
        <f>IFERROR('08.1 Spotreba pohon.hmot'!$E12/INDEX('07.1 Uspora casu - vypocet'!$F12:$BC12,(MATCH('08.1 Spotreba pohon.hmot'!L$4,'07.1 Uspora casu - vypocet'!$F$4:$BC$4,0))),0)</f>
        <v>0</v>
      </c>
      <c r="M12" s="129">
        <f>IFERROR('08.1 Spotreba pohon.hmot'!$E12/INDEX('07.1 Uspora casu - vypocet'!$F12:$BC12,(MATCH('08.1 Spotreba pohon.hmot'!M$4,'07.1 Uspora casu - vypocet'!$F$4:$BC$4,0))),0)</f>
        <v>0</v>
      </c>
      <c r="N12" s="129">
        <f>IFERROR('08.1 Spotreba pohon.hmot'!$E12/INDEX('07.1 Uspora casu - vypocet'!$F12:$BC12,(MATCH('08.1 Spotreba pohon.hmot'!N$4,'07.1 Uspora casu - vypocet'!$F$4:$BC$4,0))),0)</f>
        <v>0</v>
      </c>
      <c r="O12" s="129">
        <f>IFERROR('08.1 Spotreba pohon.hmot'!$E12/INDEX('07.1 Uspora casu - vypocet'!$F12:$BC12,(MATCH('08.1 Spotreba pohon.hmot'!O$4,'07.1 Uspora casu - vypocet'!$F$4:$BC$4,0))),0)</f>
        <v>0</v>
      </c>
      <c r="P12" s="129">
        <f>IFERROR('08.1 Spotreba pohon.hmot'!$E12/INDEX('07.1 Uspora casu - vypocet'!$F12:$BC12,(MATCH('08.1 Spotreba pohon.hmot'!P$4,'07.1 Uspora casu - vypocet'!$F$4:$BC$4,0))),0)</f>
        <v>0</v>
      </c>
      <c r="Q12" s="129">
        <f>IFERROR('08.1 Spotreba pohon.hmot'!$E12/INDEX('07.1 Uspora casu - vypocet'!$F12:$BC12,(MATCH('08.1 Spotreba pohon.hmot'!Q$4,'07.1 Uspora casu - vypocet'!$F$4:$BC$4,0))),0)</f>
        <v>0</v>
      </c>
      <c r="R12" s="129">
        <f>IFERROR('08.1 Spotreba pohon.hmot'!$E12/INDEX('07.1 Uspora casu - vypocet'!$F12:$BC12,(MATCH('08.1 Spotreba pohon.hmot'!R$4,'07.1 Uspora casu - vypocet'!$F$4:$BC$4,0))),0)</f>
        <v>0</v>
      </c>
      <c r="S12" s="129">
        <f>IFERROR('08.1 Spotreba pohon.hmot'!$E12/INDEX('07.1 Uspora casu - vypocet'!$F12:$BC12,(MATCH('08.1 Spotreba pohon.hmot'!S$4,'07.1 Uspora casu - vypocet'!$F$4:$BC$4,0))),0)</f>
        <v>0</v>
      </c>
      <c r="T12" s="129">
        <f>IFERROR('08.1 Spotreba pohon.hmot'!$E12/INDEX('07.1 Uspora casu - vypocet'!$F12:$BC12,(MATCH('08.1 Spotreba pohon.hmot'!T$4,'07.1 Uspora casu - vypocet'!$F$4:$BC$4,0))),0)</f>
        <v>0</v>
      </c>
      <c r="U12" s="129">
        <f>IFERROR('08.1 Spotreba pohon.hmot'!$E12/INDEX('07.1 Uspora casu - vypocet'!$F12:$BC12,(MATCH('08.1 Spotreba pohon.hmot'!U$4,'07.1 Uspora casu - vypocet'!$F$4:$BC$4,0))),0)</f>
        <v>0</v>
      </c>
      <c r="V12" s="129">
        <f>IFERROR('08.1 Spotreba pohon.hmot'!$E12/INDEX('07.1 Uspora casu - vypocet'!$F12:$BC12,(MATCH('08.1 Spotreba pohon.hmot'!V$4,'07.1 Uspora casu - vypocet'!$F$4:$BC$4,0))),0)</f>
        <v>0</v>
      </c>
      <c r="W12" s="129">
        <f>IFERROR('08.1 Spotreba pohon.hmot'!$E12/INDEX('07.1 Uspora casu - vypocet'!$F12:$BC12,(MATCH('08.1 Spotreba pohon.hmot'!W$4,'07.1 Uspora casu - vypocet'!$F$4:$BC$4,0))),0)</f>
        <v>0</v>
      </c>
      <c r="X12" s="129">
        <f>IFERROR('08.1 Spotreba pohon.hmot'!$E12/INDEX('07.1 Uspora casu - vypocet'!$F12:$BC12,(MATCH('08.1 Spotreba pohon.hmot'!X$4,'07.1 Uspora casu - vypocet'!$F$4:$BC$4,0))),0)</f>
        <v>0</v>
      </c>
      <c r="Y12" s="129">
        <f>IFERROR('08.1 Spotreba pohon.hmot'!$E12/INDEX('07.1 Uspora casu - vypocet'!$F12:$BC12,(MATCH('08.1 Spotreba pohon.hmot'!Y$4,'07.1 Uspora casu - vypocet'!$F$4:$BC$4,0))),0)</f>
        <v>0</v>
      </c>
      <c r="Z12" s="129">
        <f>IFERROR('08.1 Spotreba pohon.hmot'!$E12/INDEX('07.1 Uspora casu - vypocet'!$F12:$BC12,(MATCH('08.1 Spotreba pohon.hmot'!Z$4,'07.1 Uspora casu - vypocet'!$F$4:$BC$4,0))),0)</f>
        <v>0</v>
      </c>
      <c r="AA12" s="129">
        <f>IFERROR('08.1 Spotreba pohon.hmot'!$E12/INDEX('07.1 Uspora casu - vypocet'!$F12:$BC12,(MATCH('08.1 Spotreba pohon.hmot'!AA$4,'07.1 Uspora casu - vypocet'!$F$4:$BC$4,0))),0)</f>
        <v>0</v>
      </c>
      <c r="AB12" s="129">
        <f>IFERROR('08.1 Spotreba pohon.hmot'!$E12/INDEX('07.1 Uspora casu - vypocet'!$F12:$BC12,(MATCH('08.1 Spotreba pohon.hmot'!AB$4,'07.1 Uspora casu - vypocet'!$F$4:$BC$4,0))),0)</f>
        <v>0</v>
      </c>
      <c r="AC12" s="129">
        <f>IFERROR('08.1 Spotreba pohon.hmot'!$E12/INDEX('07.1 Uspora casu - vypocet'!$F12:$BC12,(MATCH('08.1 Spotreba pohon.hmot'!AC$4,'07.1 Uspora casu - vypocet'!$F$4:$BC$4,0))),0)</f>
        <v>0</v>
      </c>
      <c r="AD12" s="129">
        <f>IFERROR('08.1 Spotreba pohon.hmot'!$E12/INDEX('07.1 Uspora casu - vypocet'!$F12:$BC12,(MATCH('08.1 Spotreba pohon.hmot'!AD$4,'07.1 Uspora casu - vypocet'!$F$4:$BC$4,0))),0)</f>
        <v>0</v>
      </c>
      <c r="AE12" s="129">
        <f>IFERROR('08.1 Spotreba pohon.hmot'!$E12/INDEX('07.1 Uspora casu - vypocet'!$F12:$BC12,(MATCH('08.1 Spotreba pohon.hmot'!AE$4,'07.1 Uspora casu - vypocet'!$F$4:$BC$4,0))),0)</f>
        <v>0</v>
      </c>
      <c r="AF12" s="129">
        <f>IFERROR('08.1 Spotreba pohon.hmot'!$E12/INDEX('07.1 Uspora casu - vypocet'!$F12:$BC12,(MATCH('08.1 Spotreba pohon.hmot'!AF$4,'07.1 Uspora casu - vypocet'!$F$4:$BC$4,0))),0)</f>
        <v>0</v>
      </c>
      <c r="AG12" s="129">
        <f>IFERROR('08.1 Spotreba pohon.hmot'!$E12/INDEX('07.1 Uspora casu - vypocet'!$F12:$BC12,(MATCH('08.1 Spotreba pohon.hmot'!AG$4,'07.1 Uspora casu - vypocet'!$F$4:$BC$4,0))),0)</f>
        <v>0</v>
      </c>
      <c r="AH12" s="129">
        <f>IFERROR('08.1 Spotreba pohon.hmot'!$E12/INDEX('07.1 Uspora casu - vypocet'!$F12:$BC12,(MATCH('08.1 Spotreba pohon.hmot'!AH$4,'07.1 Uspora casu - vypocet'!$F$4:$BC$4,0))),0)</f>
        <v>0</v>
      </c>
      <c r="AI12" s="129">
        <f>IFERROR('08.1 Spotreba pohon.hmot'!$E12/INDEX('07.1 Uspora casu - vypocet'!$F12:$BC12,(MATCH('08.1 Spotreba pohon.hmot'!AI$4,'07.1 Uspora casu - vypocet'!$F$4:$BC$4,0))),0)</f>
        <v>0</v>
      </c>
      <c r="AJ12" s="129">
        <f>IFERROR('08.1 Spotreba pohon.hmot'!$E12/INDEX('07.1 Uspora casu - vypocet'!$F12:$BC12,(MATCH('08.1 Spotreba pohon.hmot'!AJ$4,'07.1 Uspora casu - vypocet'!$F$4:$BC$4,0))),0)</f>
        <v>0</v>
      </c>
    </row>
    <row r="13" spans="1:36" x14ac:dyDescent="0.2">
      <c r="A13" s="87"/>
      <c r="B13" s="5">
        <v>8</v>
      </c>
      <c r="C13" s="5" t="str">
        <f>IF(ISBLANK('A2 Intenzita dopravy'!C14)=TRUE,"",'A2 Intenzita dopravy'!C14)</f>
        <v/>
      </c>
      <c r="D13" s="5" t="str">
        <f>IF(ISBLANK('A2 Intenzita dopravy'!D14)=TRUE,"",'A2 Intenzita dopravy'!D14)</f>
        <v/>
      </c>
      <c r="E13" s="5" t="str">
        <f>IF(ISBLANK('A2 Intenzita dopravy'!E14)=TRUE,"",'A2 Intenzita dopravy'!E14)</f>
        <v/>
      </c>
      <c r="F13" s="129">
        <f>IFERROR('08.1 Spotreba pohon.hmot'!$E13/INDEX('07.1 Uspora casu - vypocet'!$F13:$BC13,(MATCH('08.1 Spotreba pohon.hmot'!F$4,'07.1 Uspora casu - vypocet'!$F$4:$BC$4,0))),0)</f>
        <v>0</v>
      </c>
      <c r="G13" s="129">
        <f>IFERROR('08.1 Spotreba pohon.hmot'!$E13/INDEX('07.1 Uspora casu - vypocet'!$F13:$BC13,(MATCH('08.1 Spotreba pohon.hmot'!G$4,'07.1 Uspora casu - vypocet'!$F$4:$BC$4,0))),0)</f>
        <v>0</v>
      </c>
      <c r="H13" s="129">
        <f>IFERROR('08.1 Spotreba pohon.hmot'!$E13/INDEX('07.1 Uspora casu - vypocet'!$F13:$BC13,(MATCH('08.1 Spotreba pohon.hmot'!H$4,'07.1 Uspora casu - vypocet'!$F$4:$BC$4,0))),0)</f>
        <v>0</v>
      </c>
      <c r="I13" s="129">
        <f>IFERROR('08.1 Spotreba pohon.hmot'!$E13/INDEX('07.1 Uspora casu - vypocet'!$F13:$BC13,(MATCH('08.1 Spotreba pohon.hmot'!I$4,'07.1 Uspora casu - vypocet'!$F$4:$BC$4,0))),0)</f>
        <v>0</v>
      </c>
      <c r="J13" s="129">
        <f>IFERROR('08.1 Spotreba pohon.hmot'!$E13/INDEX('07.1 Uspora casu - vypocet'!$F13:$BC13,(MATCH('08.1 Spotreba pohon.hmot'!J$4,'07.1 Uspora casu - vypocet'!$F$4:$BC$4,0))),0)</f>
        <v>0</v>
      </c>
      <c r="K13" s="129">
        <f>IFERROR('08.1 Spotreba pohon.hmot'!$E13/INDEX('07.1 Uspora casu - vypocet'!$F13:$BC13,(MATCH('08.1 Spotreba pohon.hmot'!K$4,'07.1 Uspora casu - vypocet'!$F$4:$BC$4,0))),0)</f>
        <v>0</v>
      </c>
      <c r="L13" s="129">
        <f>IFERROR('08.1 Spotreba pohon.hmot'!$E13/INDEX('07.1 Uspora casu - vypocet'!$F13:$BC13,(MATCH('08.1 Spotreba pohon.hmot'!L$4,'07.1 Uspora casu - vypocet'!$F$4:$BC$4,0))),0)</f>
        <v>0</v>
      </c>
      <c r="M13" s="129">
        <f>IFERROR('08.1 Spotreba pohon.hmot'!$E13/INDEX('07.1 Uspora casu - vypocet'!$F13:$BC13,(MATCH('08.1 Spotreba pohon.hmot'!M$4,'07.1 Uspora casu - vypocet'!$F$4:$BC$4,0))),0)</f>
        <v>0</v>
      </c>
      <c r="N13" s="129">
        <f>IFERROR('08.1 Spotreba pohon.hmot'!$E13/INDEX('07.1 Uspora casu - vypocet'!$F13:$BC13,(MATCH('08.1 Spotreba pohon.hmot'!N$4,'07.1 Uspora casu - vypocet'!$F$4:$BC$4,0))),0)</f>
        <v>0</v>
      </c>
      <c r="O13" s="129">
        <f>IFERROR('08.1 Spotreba pohon.hmot'!$E13/INDEX('07.1 Uspora casu - vypocet'!$F13:$BC13,(MATCH('08.1 Spotreba pohon.hmot'!O$4,'07.1 Uspora casu - vypocet'!$F$4:$BC$4,0))),0)</f>
        <v>0</v>
      </c>
      <c r="P13" s="129">
        <f>IFERROR('08.1 Spotreba pohon.hmot'!$E13/INDEX('07.1 Uspora casu - vypocet'!$F13:$BC13,(MATCH('08.1 Spotreba pohon.hmot'!P$4,'07.1 Uspora casu - vypocet'!$F$4:$BC$4,0))),0)</f>
        <v>0</v>
      </c>
      <c r="Q13" s="129">
        <f>IFERROR('08.1 Spotreba pohon.hmot'!$E13/INDEX('07.1 Uspora casu - vypocet'!$F13:$BC13,(MATCH('08.1 Spotreba pohon.hmot'!Q$4,'07.1 Uspora casu - vypocet'!$F$4:$BC$4,0))),0)</f>
        <v>0</v>
      </c>
      <c r="R13" s="129">
        <f>IFERROR('08.1 Spotreba pohon.hmot'!$E13/INDEX('07.1 Uspora casu - vypocet'!$F13:$BC13,(MATCH('08.1 Spotreba pohon.hmot'!R$4,'07.1 Uspora casu - vypocet'!$F$4:$BC$4,0))),0)</f>
        <v>0</v>
      </c>
      <c r="S13" s="129">
        <f>IFERROR('08.1 Spotreba pohon.hmot'!$E13/INDEX('07.1 Uspora casu - vypocet'!$F13:$BC13,(MATCH('08.1 Spotreba pohon.hmot'!S$4,'07.1 Uspora casu - vypocet'!$F$4:$BC$4,0))),0)</f>
        <v>0</v>
      </c>
      <c r="T13" s="129">
        <f>IFERROR('08.1 Spotreba pohon.hmot'!$E13/INDEX('07.1 Uspora casu - vypocet'!$F13:$BC13,(MATCH('08.1 Spotreba pohon.hmot'!T$4,'07.1 Uspora casu - vypocet'!$F$4:$BC$4,0))),0)</f>
        <v>0</v>
      </c>
      <c r="U13" s="129">
        <f>IFERROR('08.1 Spotreba pohon.hmot'!$E13/INDEX('07.1 Uspora casu - vypocet'!$F13:$BC13,(MATCH('08.1 Spotreba pohon.hmot'!U$4,'07.1 Uspora casu - vypocet'!$F$4:$BC$4,0))),0)</f>
        <v>0</v>
      </c>
      <c r="V13" s="129">
        <f>IFERROR('08.1 Spotreba pohon.hmot'!$E13/INDEX('07.1 Uspora casu - vypocet'!$F13:$BC13,(MATCH('08.1 Spotreba pohon.hmot'!V$4,'07.1 Uspora casu - vypocet'!$F$4:$BC$4,0))),0)</f>
        <v>0</v>
      </c>
      <c r="W13" s="129">
        <f>IFERROR('08.1 Spotreba pohon.hmot'!$E13/INDEX('07.1 Uspora casu - vypocet'!$F13:$BC13,(MATCH('08.1 Spotreba pohon.hmot'!W$4,'07.1 Uspora casu - vypocet'!$F$4:$BC$4,0))),0)</f>
        <v>0</v>
      </c>
      <c r="X13" s="129">
        <f>IFERROR('08.1 Spotreba pohon.hmot'!$E13/INDEX('07.1 Uspora casu - vypocet'!$F13:$BC13,(MATCH('08.1 Spotreba pohon.hmot'!X$4,'07.1 Uspora casu - vypocet'!$F$4:$BC$4,0))),0)</f>
        <v>0</v>
      </c>
      <c r="Y13" s="129">
        <f>IFERROR('08.1 Spotreba pohon.hmot'!$E13/INDEX('07.1 Uspora casu - vypocet'!$F13:$BC13,(MATCH('08.1 Spotreba pohon.hmot'!Y$4,'07.1 Uspora casu - vypocet'!$F$4:$BC$4,0))),0)</f>
        <v>0</v>
      </c>
      <c r="Z13" s="129">
        <f>IFERROR('08.1 Spotreba pohon.hmot'!$E13/INDEX('07.1 Uspora casu - vypocet'!$F13:$BC13,(MATCH('08.1 Spotreba pohon.hmot'!Z$4,'07.1 Uspora casu - vypocet'!$F$4:$BC$4,0))),0)</f>
        <v>0</v>
      </c>
      <c r="AA13" s="129">
        <f>IFERROR('08.1 Spotreba pohon.hmot'!$E13/INDEX('07.1 Uspora casu - vypocet'!$F13:$BC13,(MATCH('08.1 Spotreba pohon.hmot'!AA$4,'07.1 Uspora casu - vypocet'!$F$4:$BC$4,0))),0)</f>
        <v>0</v>
      </c>
      <c r="AB13" s="129">
        <f>IFERROR('08.1 Spotreba pohon.hmot'!$E13/INDEX('07.1 Uspora casu - vypocet'!$F13:$BC13,(MATCH('08.1 Spotreba pohon.hmot'!AB$4,'07.1 Uspora casu - vypocet'!$F$4:$BC$4,0))),0)</f>
        <v>0</v>
      </c>
      <c r="AC13" s="129">
        <f>IFERROR('08.1 Spotreba pohon.hmot'!$E13/INDEX('07.1 Uspora casu - vypocet'!$F13:$BC13,(MATCH('08.1 Spotreba pohon.hmot'!AC$4,'07.1 Uspora casu - vypocet'!$F$4:$BC$4,0))),0)</f>
        <v>0</v>
      </c>
      <c r="AD13" s="129">
        <f>IFERROR('08.1 Spotreba pohon.hmot'!$E13/INDEX('07.1 Uspora casu - vypocet'!$F13:$BC13,(MATCH('08.1 Spotreba pohon.hmot'!AD$4,'07.1 Uspora casu - vypocet'!$F$4:$BC$4,0))),0)</f>
        <v>0</v>
      </c>
      <c r="AE13" s="129">
        <f>IFERROR('08.1 Spotreba pohon.hmot'!$E13/INDEX('07.1 Uspora casu - vypocet'!$F13:$BC13,(MATCH('08.1 Spotreba pohon.hmot'!AE$4,'07.1 Uspora casu - vypocet'!$F$4:$BC$4,0))),0)</f>
        <v>0</v>
      </c>
      <c r="AF13" s="129">
        <f>IFERROR('08.1 Spotreba pohon.hmot'!$E13/INDEX('07.1 Uspora casu - vypocet'!$F13:$BC13,(MATCH('08.1 Spotreba pohon.hmot'!AF$4,'07.1 Uspora casu - vypocet'!$F$4:$BC$4,0))),0)</f>
        <v>0</v>
      </c>
      <c r="AG13" s="129">
        <f>IFERROR('08.1 Spotreba pohon.hmot'!$E13/INDEX('07.1 Uspora casu - vypocet'!$F13:$BC13,(MATCH('08.1 Spotreba pohon.hmot'!AG$4,'07.1 Uspora casu - vypocet'!$F$4:$BC$4,0))),0)</f>
        <v>0</v>
      </c>
      <c r="AH13" s="129">
        <f>IFERROR('08.1 Spotreba pohon.hmot'!$E13/INDEX('07.1 Uspora casu - vypocet'!$F13:$BC13,(MATCH('08.1 Spotreba pohon.hmot'!AH$4,'07.1 Uspora casu - vypocet'!$F$4:$BC$4,0))),0)</f>
        <v>0</v>
      </c>
      <c r="AI13" s="129">
        <f>IFERROR('08.1 Spotreba pohon.hmot'!$E13/INDEX('07.1 Uspora casu - vypocet'!$F13:$BC13,(MATCH('08.1 Spotreba pohon.hmot'!AI$4,'07.1 Uspora casu - vypocet'!$F$4:$BC$4,0))),0)</f>
        <v>0</v>
      </c>
      <c r="AJ13" s="129">
        <f>IFERROR('08.1 Spotreba pohon.hmot'!$E13/INDEX('07.1 Uspora casu - vypocet'!$F13:$BC13,(MATCH('08.1 Spotreba pohon.hmot'!AJ$4,'07.1 Uspora casu - vypocet'!$F$4:$BC$4,0))),0)</f>
        <v>0</v>
      </c>
    </row>
    <row r="14" spans="1:36" x14ac:dyDescent="0.2">
      <c r="A14" s="87"/>
      <c r="B14" s="5">
        <v>9</v>
      </c>
      <c r="C14" s="5" t="str">
        <f>IF(ISBLANK('A2 Intenzita dopravy'!C15)=TRUE,"",'A2 Intenzita dopravy'!C15)</f>
        <v/>
      </c>
      <c r="D14" s="5" t="str">
        <f>IF(ISBLANK('A2 Intenzita dopravy'!D15)=TRUE,"",'A2 Intenzita dopravy'!D15)</f>
        <v/>
      </c>
      <c r="E14" s="5" t="str">
        <f>IF(ISBLANK('A2 Intenzita dopravy'!E15)=TRUE,"",'A2 Intenzita dopravy'!E15)</f>
        <v/>
      </c>
      <c r="F14" s="129">
        <f>IFERROR('08.1 Spotreba pohon.hmot'!$E14/INDEX('07.1 Uspora casu - vypocet'!$F14:$BC14,(MATCH('08.1 Spotreba pohon.hmot'!F$4,'07.1 Uspora casu - vypocet'!$F$4:$BC$4,0))),0)</f>
        <v>0</v>
      </c>
      <c r="G14" s="129">
        <f>IFERROR('08.1 Spotreba pohon.hmot'!$E14/INDEX('07.1 Uspora casu - vypocet'!$F14:$BC14,(MATCH('08.1 Spotreba pohon.hmot'!G$4,'07.1 Uspora casu - vypocet'!$F$4:$BC$4,0))),0)</f>
        <v>0</v>
      </c>
      <c r="H14" s="129">
        <f>IFERROR('08.1 Spotreba pohon.hmot'!$E14/INDEX('07.1 Uspora casu - vypocet'!$F14:$BC14,(MATCH('08.1 Spotreba pohon.hmot'!H$4,'07.1 Uspora casu - vypocet'!$F$4:$BC$4,0))),0)</f>
        <v>0</v>
      </c>
      <c r="I14" s="129">
        <f>IFERROR('08.1 Spotreba pohon.hmot'!$E14/INDEX('07.1 Uspora casu - vypocet'!$F14:$BC14,(MATCH('08.1 Spotreba pohon.hmot'!I$4,'07.1 Uspora casu - vypocet'!$F$4:$BC$4,0))),0)</f>
        <v>0</v>
      </c>
      <c r="J14" s="129">
        <f>IFERROR('08.1 Spotreba pohon.hmot'!$E14/INDEX('07.1 Uspora casu - vypocet'!$F14:$BC14,(MATCH('08.1 Spotreba pohon.hmot'!J$4,'07.1 Uspora casu - vypocet'!$F$4:$BC$4,0))),0)</f>
        <v>0</v>
      </c>
      <c r="K14" s="129">
        <f>IFERROR('08.1 Spotreba pohon.hmot'!$E14/INDEX('07.1 Uspora casu - vypocet'!$F14:$BC14,(MATCH('08.1 Spotreba pohon.hmot'!K$4,'07.1 Uspora casu - vypocet'!$F$4:$BC$4,0))),0)</f>
        <v>0</v>
      </c>
      <c r="L14" s="129">
        <f>IFERROR('08.1 Spotreba pohon.hmot'!$E14/INDEX('07.1 Uspora casu - vypocet'!$F14:$BC14,(MATCH('08.1 Spotreba pohon.hmot'!L$4,'07.1 Uspora casu - vypocet'!$F$4:$BC$4,0))),0)</f>
        <v>0</v>
      </c>
      <c r="M14" s="129">
        <f>IFERROR('08.1 Spotreba pohon.hmot'!$E14/INDEX('07.1 Uspora casu - vypocet'!$F14:$BC14,(MATCH('08.1 Spotreba pohon.hmot'!M$4,'07.1 Uspora casu - vypocet'!$F$4:$BC$4,0))),0)</f>
        <v>0</v>
      </c>
      <c r="N14" s="129">
        <f>IFERROR('08.1 Spotreba pohon.hmot'!$E14/INDEX('07.1 Uspora casu - vypocet'!$F14:$BC14,(MATCH('08.1 Spotreba pohon.hmot'!N$4,'07.1 Uspora casu - vypocet'!$F$4:$BC$4,0))),0)</f>
        <v>0</v>
      </c>
      <c r="O14" s="129">
        <f>IFERROR('08.1 Spotreba pohon.hmot'!$E14/INDEX('07.1 Uspora casu - vypocet'!$F14:$BC14,(MATCH('08.1 Spotreba pohon.hmot'!O$4,'07.1 Uspora casu - vypocet'!$F$4:$BC$4,0))),0)</f>
        <v>0</v>
      </c>
      <c r="P14" s="129">
        <f>IFERROR('08.1 Spotreba pohon.hmot'!$E14/INDEX('07.1 Uspora casu - vypocet'!$F14:$BC14,(MATCH('08.1 Spotreba pohon.hmot'!P$4,'07.1 Uspora casu - vypocet'!$F$4:$BC$4,0))),0)</f>
        <v>0</v>
      </c>
      <c r="Q14" s="129">
        <f>IFERROR('08.1 Spotreba pohon.hmot'!$E14/INDEX('07.1 Uspora casu - vypocet'!$F14:$BC14,(MATCH('08.1 Spotreba pohon.hmot'!Q$4,'07.1 Uspora casu - vypocet'!$F$4:$BC$4,0))),0)</f>
        <v>0</v>
      </c>
      <c r="R14" s="129">
        <f>IFERROR('08.1 Spotreba pohon.hmot'!$E14/INDEX('07.1 Uspora casu - vypocet'!$F14:$BC14,(MATCH('08.1 Spotreba pohon.hmot'!R$4,'07.1 Uspora casu - vypocet'!$F$4:$BC$4,0))),0)</f>
        <v>0</v>
      </c>
      <c r="S14" s="129">
        <f>IFERROR('08.1 Spotreba pohon.hmot'!$E14/INDEX('07.1 Uspora casu - vypocet'!$F14:$BC14,(MATCH('08.1 Spotreba pohon.hmot'!S$4,'07.1 Uspora casu - vypocet'!$F$4:$BC$4,0))),0)</f>
        <v>0</v>
      </c>
      <c r="T14" s="129">
        <f>IFERROR('08.1 Spotreba pohon.hmot'!$E14/INDEX('07.1 Uspora casu - vypocet'!$F14:$BC14,(MATCH('08.1 Spotreba pohon.hmot'!T$4,'07.1 Uspora casu - vypocet'!$F$4:$BC$4,0))),0)</f>
        <v>0</v>
      </c>
      <c r="U14" s="129">
        <f>IFERROR('08.1 Spotreba pohon.hmot'!$E14/INDEX('07.1 Uspora casu - vypocet'!$F14:$BC14,(MATCH('08.1 Spotreba pohon.hmot'!U$4,'07.1 Uspora casu - vypocet'!$F$4:$BC$4,0))),0)</f>
        <v>0</v>
      </c>
      <c r="V14" s="129">
        <f>IFERROR('08.1 Spotreba pohon.hmot'!$E14/INDEX('07.1 Uspora casu - vypocet'!$F14:$BC14,(MATCH('08.1 Spotreba pohon.hmot'!V$4,'07.1 Uspora casu - vypocet'!$F$4:$BC$4,0))),0)</f>
        <v>0</v>
      </c>
      <c r="W14" s="129">
        <f>IFERROR('08.1 Spotreba pohon.hmot'!$E14/INDEX('07.1 Uspora casu - vypocet'!$F14:$BC14,(MATCH('08.1 Spotreba pohon.hmot'!W$4,'07.1 Uspora casu - vypocet'!$F$4:$BC$4,0))),0)</f>
        <v>0</v>
      </c>
      <c r="X14" s="129">
        <f>IFERROR('08.1 Spotreba pohon.hmot'!$E14/INDEX('07.1 Uspora casu - vypocet'!$F14:$BC14,(MATCH('08.1 Spotreba pohon.hmot'!X$4,'07.1 Uspora casu - vypocet'!$F$4:$BC$4,0))),0)</f>
        <v>0</v>
      </c>
      <c r="Y14" s="129">
        <f>IFERROR('08.1 Spotreba pohon.hmot'!$E14/INDEX('07.1 Uspora casu - vypocet'!$F14:$BC14,(MATCH('08.1 Spotreba pohon.hmot'!Y$4,'07.1 Uspora casu - vypocet'!$F$4:$BC$4,0))),0)</f>
        <v>0</v>
      </c>
      <c r="Z14" s="129">
        <f>IFERROR('08.1 Spotreba pohon.hmot'!$E14/INDEX('07.1 Uspora casu - vypocet'!$F14:$BC14,(MATCH('08.1 Spotreba pohon.hmot'!Z$4,'07.1 Uspora casu - vypocet'!$F$4:$BC$4,0))),0)</f>
        <v>0</v>
      </c>
      <c r="AA14" s="129">
        <f>IFERROR('08.1 Spotreba pohon.hmot'!$E14/INDEX('07.1 Uspora casu - vypocet'!$F14:$BC14,(MATCH('08.1 Spotreba pohon.hmot'!AA$4,'07.1 Uspora casu - vypocet'!$F$4:$BC$4,0))),0)</f>
        <v>0</v>
      </c>
      <c r="AB14" s="129">
        <f>IFERROR('08.1 Spotreba pohon.hmot'!$E14/INDEX('07.1 Uspora casu - vypocet'!$F14:$BC14,(MATCH('08.1 Spotreba pohon.hmot'!AB$4,'07.1 Uspora casu - vypocet'!$F$4:$BC$4,0))),0)</f>
        <v>0</v>
      </c>
      <c r="AC14" s="129">
        <f>IFERROR('08.1 Spotreba pohon.hmot'!$E14/INDEX('07.1 Uspora casu - vypocet'!$F14:$BC14,(MATCH('08.1 Spotreba pohon.hmot'!AC$4,'07.1 Uspora casu - vypocet'!$F$4:$BC$4,0))),0)</f>
        <v>0</v>
      </c>
      <c r="AD14" s="129">
        <f>IFERROR('08.1 Spotreba pohon.hmot'!$E14/INDEX('07.1 Uspora casu - vypocet'!$F14:$BC14,(MATCH('08.1 Spotreba pohon.hmot'!AD$4,'07.1 Uspora casu - vypocet'!$F$4:$BC$4,0))),0)</f>
        <v>0</v>
      </c>
      <c r="AE14" s="129">
        <f>IFERROR('08.1 Spotreba pohon.hmot'!$E14/INDEX('07.1 Uspora casu - vypocet'!$F14:$BC14,(MATCH('08.1 Spotreba pohon.hmot'!AE$4,'07.1 Uspora casu - vypocet'!$F$4:$BC$4,0))),0)</f>
        <v>0</v>
      </c>
      <c r="AF14" s="129">
        <f>IFERROR('08.1 Spotreba pohon.hmot'!$E14/INDEX('07.1 Uspora casu - vypocet'!$F14:$BC14,(MATCH('08.1 Spotreba pohon.hmot'!AF$4,'07.1 Uspora casu - vypocet'!$F$4:$BC$4,0))),0)</f>
        <v>0</v>
      </c>
      <c r="AG14" s="129">
        <f>IFERROR('08.1 Spotreba pohon.hmot'!$E14/INDEX('07.1 Uspora casu - vypocet'!$F14:$BC14,(MATCH('08.1 Spotreba pohon.hmot'!AG$4,'07.1 Uspora casu - vypocet'!$F$4:$BC$4,0))),0)</f>
        <v>0</v>
      </c>
      <c r="AH14" s="129">
        <f>IFERROR('08.1 Spotreba pohon.hmot'!$E14/INDEX('07.1 Uspora casu - vypocet'!$F14:$BC14,(MATCH('08.1 Spotreba pohon.hmot'!AH$4,'07.1 Uspora casu - vypocet'!$F$4:$BC$4,0))),0)</f>
        <v>0</v>
      </c>
      <c r="AI14" s="129">
        <f>IFERROR('08.1 Spotreba pohon.hmot'!$E14/INDEX('07.1 Uspora casu - vypocet'!$F14:$BC14,(MATCH('08.1 Spotreba pohon.hmot'!AI$4,'07.1 Uspora casu - vypocet'!$F$4:$BC$4,0))),0)</f>
        <v>0</v>
      </c>
      <c r="AJ14" s="129">
        <f>IFERROR('08.1 Spotreba pohon.hmot'!$E14/INDEX('07.1 Uspora casu - vypocet'!$F14:$BC14,(MATCH('08.1 Spotreba pohon.hmot'!AJ$4,'07.1 Uspora casu - vypocet'!$F$4:$BC$4,0))),0)</f>
        <v>0</v>
      </c>
    </row>
    <row r="15" spans="1:36" x14ac:dyDescent="0.2">
      <c r="A15" s="87"/>
      <c r="B15" s="5">
        <v>10</v>
      </c>
      <c r="C15" s="5" t="str">
        <f>IF(ISBLANK('A2 Intenzita dopravy'!C16)=TRUE,"",'A2 Intenzita dopravy'!C16)</f>
        <v/>
      </c>
      <c r="D15" s="5" t="str">
        <f>IF(ISBLANK('A2 Intenzita dopravy'!D16)=TRUE,"",'A2 Intenzita dopravy'!D16)</f>
        <v/>
      </c>
      <c r="E15" s="5" t="str">
        <f>IF(ISBLANK('A2 Intenzita dopravy'!E16)=TRUE,"",'A2 Intenzita dopravy'!E16)</f>
        <v/>
      </c>
      <c r="F15" s="129">
        <f>IFERROR('08.1 Spotreba pohon.hmot'!$E15/INDEX('07.1 Uspora casu - vypocet'!$F15:$BC15,(MATCH('08.1 Spotreba pohon.hmot'!F$4,'07.1 Uspora casu - vypocet'!$F$4:$BC$4,0))),0)</f>
        <v>0</v>
      </c>
      <c r="G15" s="129">
        <f>IFERROR('08.1 Spotreba pohon.hmot'!$E15/INDEX('07.1 Uspora casu - vypocet'!$F15:$BC15,(MATCH('08.1 Spotreba pohon.hmot'!G$4,'07.1 Uspora casu - vypocet'!$F$4:$BC$4,0))),0)</f>
        <v>0</v>
      </c>
      <c r="H15" s="129">
        <f>IFERROR('08.1 Spotreba pohon.hmot'!$E15/INDEX('07.1 Uspora casu - vypocet'!$F15:$BC15,(MATCH('08.1 Spotreba pohon.hmot'!H$4,'07.1 Uspora casu - vypocet'!$F$4:$BC$4,0))),0)</f>
        <v>0</v>
      </c>
      <c r="I15" s="129">
        <f>IFERROR('08.1 Spotreba pohon.hmot'!$E15/INDEX('07.1 Uspora casu - vypocet'!$F15:$BC15,(MATCH('08.1 Spotreba pohon.hmot'!I$4,'07.1 Uspora casu - vypocet'!$F$4:$BC$4,0))),0)</f>
        <v>0</v>
      </c>
      <c r="J15" s="129">
        <f>IFERROR('08.1 Spotreba pohon.hmot'!$E15/INDEX('07.1 Uspora casu - vypocet'!$F15:$BC15,(MATCH('08.1 Spotreba pohon.hmot'!J$4,'07.1 Uspora casu - vypocet'!$F$4:$BC$4,0))),0)</f>
        <v>0</v>
      </c>
      <c r="K15" s="129">
        <f>IFERROR('08.1 Spotreba pohon.hmot'!$E15/INDEX('07.1 Uspora casu - vypocet'!$F15:$BC15,(MATCH('08.1 Spotreba pohon.hmot'!K$4,'07.1 Uspora casu - vypocet'!$F$4:$BC$4,0))),0)</f>
        <v>0</v>
      </c>
      <c r="L15" s="129">
        <f>IFERROR('08.1 Spotreba pohon.hmot'!$E15/INDEX('07.1 Uspora casu - vypocet'!$F15:$BC15,(MATCH('08.1 Spotreba pohon.hmot'!L$4,'07.1 Uspora casu - vypocet'!$F$4:$BC$4,0))),0)</f>
        <v>0</v>
      </c>
      <c r="M15" s="129">
        <f>IFERROR('08.1 Spotreba pohon.hmot'!$E15/INDEX('07.1 Uspora casu - vypocet'!$F15:$BC15,(MATCH('08.1 Spotreba pohon.hmot'!M$4,'07.1 Uspora casu - vypocet'!$F$4:$BC$4,0))),0)</f>
        <v>0</v>
      </c>
      <c r="N15" s="129">
        <f>IFERROR('08.1 Spotreba pohon.hmot'!$E15/INDEX('07.1 Uspora casu - vypocet'!$F15:$BC15,(MATCH('08.1 Spotreba pohon.hmot'!N$4,'07.1 Uspora casu - vypocet'!$F$4:$BC$4,0))),0)</f>
        <v>0</v>
      </c>
      <c r="O15" s="129">
        <f>IFERROR('08.1 Spotreba pohon.hmot'!$E15/INDEX('07.1 Uspora casu - vypocet'!$F15:$BC15,(MATCH('08.1 Spotreba pohon.hmot'!O$4,'07.1 Uspora casu - vypocet'!$F$4:$BC$4,0))),0)</f>
        <v>0</v>
      </c>
      <c r="P15" s="129">
        <f>IFERROR('08.1 Spotreba pohon.hmot'!$E15/INDEX('07.1 Uspora casu - vypocet'!$F15:$BC15,(MATCH('08.1 Spotreba pohon.hmot'!P$4,'07.1 Uspora casu - vypocet'!$F$4:$BC$4,0))),0)</f>
        <v>0</v>
      </c>
      <c r="Q15" s="129">
        <f>IFERROR('08.1 Spotreba pohon.hmot'!$E15/INDEX('07.1 Uspora casu - vypocet'!$F15:$BC15,(MATCH('08.1 Spotreba pohon.hmot'!Q$4,'07.1 Uspora casu - vypocet'!$F$4:$BC$4,0))),0)</f>
        <v>0</v>
      </c>
      <c r="R15" s="129">
        <f>IFERROR('08.1 Spotreba pohon.hmot'!$E15/INDEX('07.1 Uspora casu - vypocet'!$F15:$BC15,(MATCH('08.1 Spotreba pohon.hmot'!R$4,'07.1 Uspora casu - vypocet'!$F$4:$BC$4,0))),0)</f>
        <v>0</v>
      </c>
      <c r="S15" s="129">
        <f>IFERROR('08.1 Spotreba pohon.hmot'!$E15/INDEX('07.1 Uspora casu - vypocet'!$F15:$BC15,(MATCH('08.1 Spotreba pohon.hmot'!S$4,'07.1 Uspora casu - vypocet'!$F$4:$BC$4,0))),0)</f>
        <v>0</v>
      </c>
      <c r="T15" s="129">
        <f>IFERROR('08.1 Spotreba pohon.hmot'!$E15/INDEX('07.1 Uspora casu - vypocet'!$F15:$BC15,(MATCH('08.1 Spotreba pohon.hmot'!T$4,'07.1 Uspora casu - vypocet'!$F$4:$BC$4,0))),0)</f>
        <v>0</v>
      </c>
      <c r="U15" s="129">
        <f>IFERROR('08.1 Spotreba pohon.hmot'!$E15/INDEX('07.1 Uspora casu - vypocet'!$F15:$BC15,(MATCH('08.1 Spotreba pohon.hmot'!U$4,'07.1 Uspora casu - vypocet'!$F$4:$BC$4,0))),0)</f>
        <v>0</v>
      </c>
      <c r="V15" s="129">
        <f>IFERROR('08.1 Spotreba pohon.hmot'!$E15/INDEX('07.1 Uspora casu - vypocet'!$F15:$BC15,(MATCH('08.1 Spotreba pohon.hmot'!V$4,'07.1 Uspora casu - vypocet'!$F$4:$BC$4,0))),0)</f>
        <v>0</v>
      </c>
      <c r="W15" s="129">
        <f>IFERROR('08.1 Spotreba pohon.hmot'!$E15/INDEX('07.1 Uspora casu - vypocet'!$F15:$BC15,(MATCH('08.1 Spotreba pohon.hmot'!W$4,'07.1 Uspora casu - vypocet'!$F$4:$BC$4,0))),0)</f>
        <v>0</v>
      </c>
      <c r="X15" s="129">
        <f>IFERROR('08.1 Spotreba pohon.hmot'!$E15/INDEX('07.1 Uspora casu - vypocet'!$F15:$BC15,(MATCH('08.1 Spotreba pohon.hmot'!X$4,'07.1 Uspora casu - vypocet'!$F$4:$BC$4,0))),0)</f>
        <v>0</v>
      </c>
      <c r="Y15" s="129">
        <f>IFERROR('08.1 Spotreba pohon.hmot'!$E15/INDEX('07.1 Uspora casu - vypocet'!$F15:$BC15,(MATCH('08.1 Spotreba pohon.hmot'!Y$4,'07.1 Uspora casu - vypocet'!$F$4:$BC$4,0))),0)</f>
        <v>0</v>
      </c>
      <c r="Z15" s="129">
        <f>IFERROR('08.1 Spotreba pohon.hmot'!$E15/INDEX('07.1 Uspora casu - vypocet'!$F15:$BC15,(MATCH('08.1 Spotreba pohon.hmot'!Z$4,'07.1 Uspora casu - vypocet'!$F$4:$BC$4,0))),0)</f>
        <v>0</v>
      </c>
      <c r="AA15" s="129">
        <f>IFERROR('08.1 Spotreba pohon.hmot'!$E15/INDEX('07.1 Uspora casu - vypocet'!$F15:$BC15,(MATCH('08.1 Spotreba pohon.hmot'!AA$4,'07.1 Uspora casu - vypocet'!$F$4:$BC$4,0))),0)</f>
        <v>0</v>
      </c>
      <c r="AB15" s="129">
        <f>IFERROR('08.1 Spotreba pohon.hmot'!$E15/INDEX('07.1 Uspora casu - vypocet'!$F15:$BC15,(MATCH('08.1 Spotreba pohon.hmot'!AB$4,'07.1 Uspora casu - vypocet'!$F$4:$BC$4,0))),0)</f>
        <v>0</v>
      </c>
      <c r="AC15" s="129">
        <f>IFERROR('08.1 Spotreba pohon.hmot'!$E15/INDEX('07.1 Uspora casu - vypocet'!$F15:$BC15,(MATCH('08.1 Spotreba pohon.hmot'!AC$4,'07.1 Uspora casu - vypocet'!$F$4:$BC$4,0))),0)</f>
        <v>0</v>
      </c>
      <c r="AD15" s="129">
        <f>IFERROR('08.1 Spotreba pohon.hmot'!$E15/INDEX('07.1 Uspora casu - vypocet'!$F15:$BC15,(MATCH('08.1 Spotreba pohon.hmot'!AD$4,'07.1 Uspora casu - vypocet'!$F$4:$BC$4,0))),0)</f>
        <v>0</v>
      </c>
      <c r="AE15" s="129">
        <f>IFERROR('08.1 Spotreba pohon.hmot'!$E15/INDEX('07.1 Uspora casu - vypocet'!$F15:$BC15,(MATCH('08.1 Spotreba pohon.hmot'!AE$4,'07.1 Uspora casu - vypocet'!$F$4:$BC$4,0))),0)</f>
        <v>0</v>
      </c>
      <c r="AF15" s="129">
        <f>IFERROR('08.1 Spotreba pohon.hmot'!$E15/INDEX('07.1 Uspora casu - vypocet'!$F15:$BC15,(MATCH('08.1 Spotreba pohon.hmot'!AF$4,'07.1 Uspora casu - vypocet'!$F$4:$BC$4,0))),0)</f>
        <v>0</v>
      </c>
      <c r="AG15" s="129">
        <f>IFERROR('08.1 Spotreba pohon.hmot'!$E15/INDEX('07.1 Uspora casu - vypocet'!$F15:$BC15,(MATCH('08.1 Spotreba pohon.hmot'!AG$4,'07.1 Uspora casu - vypocet'!$F$4:$BC$4,0))),0)</f>
        <v>0</v>
      </c>
      <c r="AH15" s="129">
        <f>IFERROR('08.1 Spotreba pohon.hmot'!$E15/INDEX('07.1 Uspora casu - vypocet'!$F15:$BC15,(MATCH('08.1 Spotreba pohon.hmot'!AH$4,'07.1 Uspora casu - vypocet'!$F$4:$BC$4,0))),0)</f>
        <v>0</v>
      </c>
      <c r="AI15" s="129">
        <f>IFERROR('08.1 Spotreba pohon.hmot'!$E15/INDEX('07.1 Uspora casu - vypocet'!$F15:$BC15,(MATCH('08.1 Spotreba pohon.hmot'!AI$4,'07.1 Uspora casu - vypocet'!$F$4:$BC$4,0))),0)</f>
        <v>0</v>
      </c>
      <c r="AJ15" s="129">
        <f>IFERROR('08.1 Spotreba pohon.hmot'!$E15/INDEX('07.1 Uspora casu - vypocet'!$F15:$BC15,(MATCH('08.1 Spotreba pohon.hmot'!AJ$4,'07.1 Uspora casu - vypocet'!$F$4:$BC$4,0))),0)</f>
        <v>0</v>
      </c>
    </row>
    <row r="18" spans="1:36" x14ac:dyDescent="0.2">
      <c r="B18" s="80" t="s">
        <v>184</v>
      </c>
      <c r="E18" s="33"/>
      <c r="F18" s="33"/>
      <c r="G18" s="33"/>
      <c r="H18" s="33"/>
      <c r="I18" s="33"/>
    </row>
    <row r="20" spans="1:36" x14ac:dyDescent="0.2">
      <c r="E20" s="32" t="s">
        <v>63</v>
      </c>
      <c r="F20" s="34">
        <f>'A1 Parametre'!$C$6</f>
        <v>2019</v>
      </c>
      <c r="G20" s="34">
        <f t="shared" ref="G20:AJ20" si="2">F20+1</f>
        <v>2020</v>
      </c>
      <c r="H20" s="34">
        <f t="shared" si="2"/>
        <v>2021</v>
      </c>
      <c r="I20" s="34">
        <f t="shared" si="2"/>
        <v>2022</v>
      </c>
      <c r="J20" s="34">
        <f t="shared" si="2"/>
        <v>2023</v>
      </c>
      <c r="K20" s="34">
        <f t="shared" si="2"/>
        <v>2024</v>
      </c>
      <c r="L20" s="34">
        <f t="shared" si="2"/>
        <v>2025</v>
      </c>
      <c r="M20" s="34">
        <f t="shared" si="2"/>
        <v>2026</v>
      </c>
      <c r="N20" s="34">
        <f t="shared" si="2"/>
        <v>2027</v>
      </c>
      <c r="O20" s="34">
        <f t="shared" si="2"/>
        <v>2028</v>
      </c>
      <c r="P20" s="34">
        <f t="shared" si="2"/>
        <v>2029</v>
      </c>
      <c r="Q20" s="34">
        <f t="shared" si="2"/>
        <v>2030</v>
      </c>
      <c r="R20" s="34">
        <f t="shared" si="2"/>
        <v>2031</v>
      </c>
      <c r="S20" s="34">
        <f t="shared" si="2"/>
        <v>2032</v>
      </c>
      <c r="T20" s="34">
        <f t="shared" si="2"/>
        <v>2033</v>
      </c>
      <c r="U20" s="34">
        <f t="shared" si="2"/>
        <v>2034</v>
      </c>
      <c r="V20" s="34">
        <f t="shared" si="2"/>
        <v>2035</v>
      </c>
      <c r="W20" s="34">
        <f t="shared" si="2"/>
        <v>2036</v>
      </c>
      <c r="X20" s="34">
        <f t="shared" si="2"/>
        <v>2037</v>
      </c>
      <c r="Y20" s="34">
        <f t="shared" si="2"/>
        <v>2038</v>
      </c>
      <c r="Z20" s="34">
        <f t="shared" si="2"/>
        <v>2039</v>
      </c>
      <c r="AA20" s="34">
        <f t="shared" si="2"/>
        <v>2040</v>
      </c>
      <c r="AB20" s="34">
        <f t="shared" si="2"/>
        <v>2041</v>
      </c>
      <c r="AC20" s="34">
        <f t="shared" si="2"/>
        <v>2042</v>
      </c>
      <c r="AD20" s="34">
        <f t="shared" si="2"/>
        <v>2043</v>
      </c>
      <c r="AE20" s="34">
        <f t="shared" si="2"/>
        <v>2044</v>
      </c>
      <c r="AF20" s="34">
        <f t="shared" si="2"/>
        <v>2045</v>
      </c>
      <c r="AG20" s="34">
        <f t="shared" si="2"/>
        <v>2046</v>
      </c>
      <c r="AH20" s="34">
        <f t="shared" si="2"/>
        <v>2047</v>
      </c>
      <c r="AI20" s="34">
        <f t="shared" si="2"/>
        <v>2048</v>
      </c>
      <c r="AJ20" s="34">
        <f t="shared" si="2"/>
        <v>2049</v>
      </c>
    </row>
    <row r="21" spans="1:36" x14ac:dyDescent="0.2">
      <c r="B21" s="32" t="s">
        <v>132</v>
      </c>
      <c r="C21" s="32" t="s">
        <v>131</v>
      </c>
      <c r="D21" s="32" t="s">
        <v>61</v>
      </c>
      <c r="E21" s="32" t="s">
        <v>206</v>
      </c>
      <c r="F21" s="81">
        <v>1</v>
      </c>
      <c r="G21" s="81">
        <f t="shared" ref="G21:AJ21" si="3">F21+1</f>
        <v>2</v>
      </c>
      <c r="H21" s="81">
        <f t="shared" si="3"/>
        <v>3</v>
      </c>
      <c r="I21" s="81">
        <f t="shared" si="3"/>
        <v>4</v>
      </c>
      <c r="J21" s="81">
        <f t="shared" si="3"/>
        <v>5</v>
      </c>
      <c r="K21" s="81">
        <f t="shared" si="3"/>
        <v>6</v>
      </c>
      <c r="L21" s="81">
        <f t="shared" si="3"/>
        <v>7</v>
      </c>
      <c r="M21" s="81">
        <f t="shared" si="3"/>
        <v>8</v>
      </c>
      <c r="N21" s="81">
        <f t="shared" si="3"/>
        <v>9</v>
      </c>
      <c r="O21" s="81">
        <f t="shared" si="3"/>
        <v>10</v>
      </c>
      <c r="P21" s="81">
        <f t="shared" si="3"/>
        <v>11</v>
      </c>
      <c r="Q21" s="81">
        <f t="shared" si="3"/>
        <v>12</v>
      </c>
      <c r="R21" s="81">
        <f t="shared" si="3"/>
        <v>13</v>
      </c>
      <c r="S21" s="81">
        <f t="shared" si="3"/>
        <v>14</v>
      </c>
      <c r="T21" s="81">
        <f t="shared" si="3"/>
        <v>15</v>
      </c>
      <c r="U21" s="81">
        <f t="shared" si="3"/>
        <v>16</v>
      </c>
      <c r="V21" s="81">
        <f t="shared" si="3"/>
        <v>17</v>
      </c>
      <c r="W21" s="81">
        <f t="shared" si="3"/>
        <v>18</v>
      </c>
      <c r="X21" s="81">
        <f t="shared" si="3"/>
        <v>19</v>
      </c>
      <c r="Y21" s="81">
        <f t="shared" si="3"/>
        <v>20</v>
      </c>
      <c r="Z21" s="81">
        <f t="shared" si="3"/>
        <v>21</v>
      </c>
      <c r="AA21" s="81">
        <f t="shared" si="3"/>
        <v>22</v>
      </c>
      <c r="AB21" s="81">
        <f t="shared" si="3"/>
        <v>23</v>
      </c>
      <c r="AC21" s="81">
        <f t="shared" si="3"/>
        <v>24</v>
      </c>
      <c r="AD21" s="81">
        <f t="shared" si="3"/>
        <v>25</v>
      </c>
      <c r="AE21" s="81">
        <f t="shared" si="3"/>
        <v>26</v>
      </c>
      <c r="AF21" s="81">
        <f t="shared" si="3"/>
        <v>27</v>
      </c>
      <c r="AG21" s="81">
        <f t="shared" si="3"/>
        <v>28</v>
      </c>
      <c r="AH21" s="81">
        <f t="shared" si="3"/>
        <v>29</v>
      </c>
      <c r="AI21" s="81">
        <f t="shared" si="3"/>
        <v>30</v>
      </c>
      <c r="AJ21" s="81">
        <f t="shared" si="3"/>
        <v>31</v>
      </c>
    </row>
    <row r="22" spans="1:36" x14ac:dyDescent="0.2">
      <c r="A22" s="87"/>
      <c r="B22" s="5">
        <v>1</v>
      </c>
      <c r="C22" s="5">
        <f>IF(ISBLANK('A2.1 Intenzita dopravy'!C176)=TRUE,"",'A2.1 Intenzita dopravy'!C176)</f>
        <v>90781</v>
      </c>
      <c r="D22" s="5" t="str">
        <f>IF(ISBLANK('A2.1 Intenzita dopravy'!D176)=TRUE,"",'A2.1 Intenzita dopravy'!D176)</f>
        <v>I/59 Tvrdošín - pred okružnou</v>
      </c>
      <c r="E22" s="5">
        <f>IF(ISBLANK('A2 Intenzita dopravy'!E21)=TRUE,"",'A2 Intenzita dopravy'!E21)</f>
        <v>1.1599999999999999</v>
      </c>
      <c r="F22" s="129">
        <f>IFERROR('08.1 Spotreba pohon.hmot'!$E22/INDEX('07.1 Uspora casu - vypocet'!$F22:$BC22,(MATCH('08.1 Spotreba pohon.hmot'!F$20,'07.1 Uspora casu - vypocet'!$F$20:$BC$20,0))),0)</f>
        <v>69.87</v>
      </c>
      <c r="G22" s="129">
        <f>IFERROR('08.1 Spotreba pohon.hmot'!$E22/INDEX('07.1 Uspora casu - vypocet'!$F22:$BC22,(MATCH('08.1 Spotreba pohon.hmot'!G$20,'07.1 Uspora casu - vypocet'!$F$20:$BC$20,0))),0)</f>
        <v>70.435595153583378</v>
      </c>
      <c r="H22" s="129">
        <f>IFERROR('08.1 Spotreba pohon.hmot'!$E22/INDEX('07.1 Uspora casu - vypocet'!$F22:$BC22,(MATCH('08.1 Spotreba pohon.hmot'!H$20,'07.1 Uspora casu - vypocet'!$F$20:$BC$20,0))),0)</f>
        <v>71.005768779726608</v>
      </c>
      <c r="I22" s="129">
        <f>IFERROR('08.1 Spotreba pohon.hmot'!$E22/INDEX('07.1 Uspora casu - vypocet'!$F22:$BC22,(MATCH('08.1 Spotreba pohon.hmot'!I$20,'07.1 Uspora casu - vypocet'!$F$20:$BC$20,0))),0)</f>
        <v>71.580557941001473</v>
      </c>
      <c r="J22" s="129">
        <f>IFERROR('08.1 Spotreba pohon.hmot'!$E22/INDEX('07.1 Uspora casu - vypocet'!$F22:$BC22,(MATCH('08.1 Spotreba pohon.hmot'!J$20,'07.1 Uspora casu - vypocet'!$F$20:$BC$20,0))),0)</f>
        <v>72.16</v>
      </c>
      <c r="K22" s="129">
        <f>IFERROR('08.1 Spotreba pohon.hmot'!$E22/INDEX('07.1 Uspora casu - vypocet'!$F22:$BC22,(MATCH('08.1 Spotreba pohon.hmot'!K$20,'07.1 Uspora casu - vypocet'!$F$20:$BC$20,0))),0)</f>
        <v>72.154284356292195</v>
      </c>
      <c r="L22" s="129">
        <f>IFERROR('08.1 Spotreba pohon.hmot'!$E22/INDEX('07.1 Uspora casu - vypocet'!$F22:$BC22,(MATCH('08.1 Spotreba pohon.hmot'!L$20,'07.1 Uspora casu - vypocet'!$F$20:$BC$20,0))),0)</f>
        <v>72.148569165308658</v>
      </c>
      <c r="M22" s="129">
        <f>IFERROR('08.1 Spotreba pohon.hmot'!$E22/INDEX('07.1 Uspora casu - vypocet'!$F22:$BC22,(MATCH('08.1 Spotreba pohon.hmot'!M$20,'07.1 Uspora casu - vypocet'!$F$20:$BC$20,0))),0)</f>
        <v>72.142854427013532</v>
      </c>
      <c r="N22" s="129">
        <f>IFERROR('08.1 Spotreba pohon.hmot'!$E22/INDEX('07.1 Uspora casu - vypocet'!$F22:$BC22,(MATCH('08.1 Spotreba pohon.hmot'!N$20,'07.1 Uspora casu - vypocet'!$F$20:$BC$20,0))),0)</f>
        <v>72.137140141370949</v>
      </c>
      <c r="O22" s="129">
        <f>IFERROR('08.1 Spotreba pohon.hmot'!$E22/INDEX('07.1 Uspora casu - vypocet'!$F22:$BC22,(MATCH('08.1 Spotreba pohon.hmot'!O$20,'07.1 Uspora casu - vypocet'!$F$20:$BC$20,0))),0)</f>
        <v>72.13142630834507</v>
      </c>
      <c r="P22" s="129">
        <f>IFERROR('08.1 Spotreba pohon.hmot'!$E22/INDEX('07.1 Uspora casu - vypocet'!$F22:$BC22,(MATCH('08.1 Spotreba pohon.hmot'!P$20,'07.1 Uspora casu - vypocet'!$F$20:$BC$20,0))),0)</f>
        <v>72.125712927900025</v>
      </c>
      <c r="Q22" s="129">
        <f>IFERROR('08.1 Spotreba pohon.hmot'!$E22/INDEX('07.1 Uspora casu - vypocet'!$F22:$BC22,(MATCH('08.1 Spotreba pohon.hmot'!Q$20,'07.1 Uspora casu - vypocet'!$F$20:$BC$20,0))),0)</f>
        <v>72.11999999999999</v>
      </c>
      <c r="R22" s="129">
        <f>IFERROR('08.1 Spotreba pohon.hmot'!$E22/INDEX('07.1 Uspora casu - vypocet'!$F22:$BC22,(MATCH('08.1 Spotreba pohon.hmot'!R$20,'07.1 Uspora casu - vypocet'!$F$20:$BC$20,0))),0)</f>
        <v>72.124998440784424</v>
      </c>
      <c r="S22" s="129">
        <f>IFERROR('08.1 Spotreba pohon.hmot'!$E22/INDEX('07.1 Uspora casu - vypocet'!$F22:$BC22,(MATCH('08.1 Spotreba pohon.hmot'!S$20,'07.1 Uspora casu - vypocet'!$F$20:$BC$20,0))),0)</f>
        <v>72.129997227997151</v>
      </c>
      <c r="T22" s="129">
        <f>IFERROR('08.1 Spotreba pohon.hmot'!$E22/INDEX('07.1 Uspora casu - vypocet'!$F22:$BC22,(MATCH('08.1 Spotreba pohon.hmot'!T$20,'07.1 Uspora casu - vypocet'!$F$20:$BC$20,0))),0)</f>
        <v>72.134996361662218</v>
      </c>
      <c r="U22" s="129">
        <f>IFERROR('08.1 Spotreba pohon.hmot'!$E22/INDEX('07.1 Uspora casu - vypocet'!$F22:$BC22,(MATCH('08.1 Spotreba pohon.hmot'!U$20,'07.1 Uspora casu - vypocet'!$F$20:$BC$20,0))),0)</f>
        <v>72.139995841803625</v>
      </c>
      <c r="V22" s="129">
        <f>IFERROR('08.1 Spotreba pohon.hmot'!$E22/INDEX('07.1 Uspora casu - vypocet'!$F22:$BC22,(MATCH('08.1 Spotreba pohon.hmot'!V$20,'07.1 Uspora casu - vypocet'!$F$20:$BC$20,0))),0)</f>
        <v>72.144995668445389</v>
      </c>
      <c r="W22" s="129">
        <f>IFERROR('08.1 Spotreba pohon.hmot'!$E22/INDEX('07.1 Uspora casu - vypocet'!$F22:$BC22,(MATCH('08.1 Spotreba pohon.hmot'!W$20,'07.1 Uspora casu - vypocet'!$F$20:$BC$20,0))),0)</f>
        <v>72.149995841611513</v>
      </c>
      <c r="X22" s="129">
        <f>IFERROR('08.1 Spotreba pohon.hmot'!$E22/INDEX('07.1 Uspora casu - vypocet'!$F22:$BC22,(MATCH('08.1 Spotreba pohon.hmot'!X$20,'07.1 Uspora casu - vypocet'!$F$20:$BC$20,0))),0)</f>
        <v>72.154996361326027</v>
      </c>
      <c r="Y22" s="129">
        <f>IFERROR('08.1 Spotreba pohon.hmot'!$E22/INDEX('07.1 Uspora casu - vypocet'!$F22:$BC22,(MATCH('08.1 Spotreba pohon.hmot'!Y$20,'07.1 Uspora casu - vypocet'!$F$20:$BC$20,0))),0)</f>
        <v>72.159997227612934</v>
      </c>
      <c r="Z22" s="129">
        <f>IFERROR('08.1 Spotreba pohon.hmot'!$E22/INDEX('07.1 Uspora casu - vypocet'!$F22:$BC22,(MATCH('08.1 Spotreba pohon.hmot'!Z$20,'07.1 Uspora casu - vypocet'!$F$20:$BC$20,0))),0)</f>
        <v>72.164998440496262</v>
      </c>
      <c r="AA22" s="129">
        <f>IFERROR('08.1 Spotreba pohon.hmot'!$E22/INDEX('07.1 Uspora casu - vypocet'!$F22:$BC22,(MATCH('08.1 Spotreba pohon.hmot'!AA$20,'07.1 Uspora casu - vypocet'!$F$20:$BC$20,0))),0)</f>
        <v>72.17</v>
      </c>
      <c r="AB22" s="129">
        <f>IFERROR('08.1 Spotreba pohon.hmot'!$E22/INDEX('07.1 Uspora casu - vypocet'!$F22:$BC22,(MATCH('08.1 Spotreba pohon.hmot'!AB$20,'07.1 Uspora casu - vypocet'!$F$20:$BC$20,0))),0)</f>
        <v>72.17</v>
      </c>
      <c r="AC22" s="129">
        <f>IFERROR('08.1 Spotreba pohon.hmot'!$E22/INDEX('07.1 Uspora casu - vypocet'!$F22:$BC22,(MATCH('08.1 Spotreba pohon.hmot'!AC$20,'07.1 Uspora casu - vypocet'!$F$20:$BC$20,0))),0)</f>
        <v>72.17</v>
      </c>
      <c r="AD22" s="129">
        <f>IFERROR('08.1 Spotreba pohon.hmot'!$E22/INDEX('07.1 Uspora casu - vypocet'!$F22:$BC22,(MATCH('08.1 Spotreba pohon.hmot'!AD$20,'07.1 Uspora casu - vypocet'!$F$20:$BC$20,0))),0)</f>
        <v>72.17</v>
      </c>
      <c r="AE22" s="129">
        <f>IFERROR('08.1 Spotreba pohon.hmot'!$E22/INDEX('07.1 Uspora casu - vypocet'!$F22:$BC22,(MATCH('08.1 Spotreba pohon.hmot'!AE$20,'07.1 Uspora casu - vypocet'!$F$20:$BC$20,0))),0)</f>
        <v>72.17</v>
      </c>
      <c r="AF22" s="129">
        <f>IFERROR('08.1 Spotreba pohon.hmot'!$E22/INDEX('07.1 Uspora casu - vypocet'!$F22:$BC22,(MATCH('08.1 Spotreba pohon.hmot'!AF$20,'07.1 Uspora casu - vypocet'!$F$20:$BC$20,0))),0)</f>
        <v>72.17</v>
      </c>
      <c r="AG22" s="129">
        <f>IFERROR('08.1 Spotreba pohon.hmot'!$E22/INDEX('07.1 Uspora casu - vypocet'!$F22:$BC22,(MATCH('08.1 Spotreba pohon.hmot'!AG$20,'07.1 Uspora casu - vypocet'!$F$20:$BC$20,0))),0)</f>
        <v>72.17</v>
      </c>
      <c r="AH22" s="129">
        <f>IFERROR('08.1 Spotreba pohon.hmot'!$E22/INDEX('07.1 Uspora casu - vypocet'!$F22:$BC22,(MATCH('08.1 Spotreba pohon.hmot'!AH$20,'07.1 Uspora casu - vypocet'!$F$20:$BC$20,0))),0)</f>
        <v>72.17</v>
      </c>
      <c r="AI22" s="129">
        <f>IFERROR('08.1 Spotreba pohon.hmot'!$E22/INDEX('07.1 Uspora casu - vypocet'!$F22:$BC22,(MATCH('08.1 Spotreba pohon.hmot'!AI$20,'07.1 Uspora casu - vypocet'!$F$20:$BC$20,0))),0)</f>
        <v>72.17</v>
      </c>
      <c r="AJ22" s="129">
        <f>IFERROR('08.1 Spotreba pohon.hmot'!$E22/INDEX('07.1 Uspora casu - vypocet'!$F22:$BC22,(MATCH('08.1 Spotreba pohon.hmot'!AJ$20,'07.1 Uspora casu - vypocet'!$F$20:$BC$20,0))),0)</f>
        <v>72.17</v>
      </c>
    </row>
    <row r="23" spans="1:36" x14ac:dyDescent="0.2">
      <c r="A23" s="87"/>
      <c r="B23" s="5">
        <v>2</v>
      </c>
      <c r="C23" s="5">
        <f>IF(ISBLANK('A2.1 Intenzita dopravy'!C177)=TRUE,"",'A2.1 Intenzita dopravy'!C177)</f>
        <v>90782</v>
      </c>
      <c r="D23" s="5" t="str">
        <f>IF(ISBLANK('A2.1 Intenzita dopravy'!D177)=TRUE,"",'A2.1 Intenzita dopravy'!D177)</f>
        <v>I/59 Tvrdošín - po OK II/520</v>
      </c>
      <c r="E23" s="5">
        <f>IF(ISBLANK('A2 Intenzita dopravy'!E22)=TRUE,"",'A2 Intenzita dopravy'!E22)</f>
        <v>1.42</v>
      </c>
      <c r="F23" s="129">
        <f>IFERROR('08.1 Spotreba pohon.hmot'!$E23/INDEX('07.1 Uspora casu - vypocet'!$F23:$BC23,(MATCH('08.1 Spotreba pohon.hmot'!F$20,'07.1 Uspora casu - vypocet'!$F$20:$BC$20,0))),0)</f>
        <v>49.56</v>
      </c>
      <c r="G23" s="129">
        <f>IFERROR('08.1 Spotreba pohon.hmot'!$E23/INDEX('07.1 Uspora casu - vypocet'!$F23:$BC23,(MATCH('08.1 Spotreba pohon.hmot'!G$20,'07.1 Uspora casu - vypocet'!$F$20:$BC$20,0))),0)</f>
        <v>50.386589613892163</v>
      </c>
      <c r="H23" s="129">
        <f>IFERROR('08.1 Spotreba pohon.hmot'!$E23/INDEX('07.1 Uspora casu - vypocet'!$F23:$BC23,(MATCH('08.1 Spotreba pohon.hmot'!H$20,'07.1 Uspora casu - vypocet'!$F$20:$BC$20,0))),0)</f>
        <v>51.226965555262012</v>
      </c>
      <c r="I23" s="129">
        <f>IFERROR('08.1 Spotreba pohon.hmot'!$E23/INDEX('07.1 Uspora casu - vypocet'!$F23:$BC23,(MATCH('08.1 Spotreba pohon.hmot'!I$20,'07.1 Uspora casu - vypocet'!$F$20:$BC$20,0))),0)</f>
        <v>52.08135776024973</v>
      </c>
      <c r="J23" s="129">
        <f>IFERROR('08.1 Spotreba pohon.hmot'!$E23/INDEX('07.1 Uspora casu - vypocet'!$F23:$BC23,(MATCH('08.1 Spotreba pohon.hmot'!J$20,'07.1 Uspora casu - vypocet'!$F$20:$BC$20,0))),0)</f>
        <v>52.95</v>
      </c>
      <c r="K23" s="129">
        <f>IFERROR('08.1 Spotreba pohon.hmot'!$E23/INDEX('07.1 Uspora casu - vypocet'!$F23:$BC23,(MATCH('08.1 Spotreba pohon.hmot'!K$20,'07.1 Uspora casu - vypocet'!$F$20:$BC$20,0))),0)</f>
        <v>52.945713244706269</v>
      </c>
      <c r="L23" s="129">
        <f>IFERROR('08.1 Spotreba pohon.hmot'!$E23/INDEX('07.1 Uspora casu - vypocet'!$F23:$BC23,(MATCH('08.1 Spotreba pohon.hmot'!L$20,'07.1 Uspora casu - vypocet'!$F$20:$BC$20,0))),0)</f>
        <v>52.941426836462036</v>
      </c>
      <c r="M23" s="129">
        <f>IFERROR('08.1 Spotreba pohon.hmot'!$E23/INDEX('07.1 Uspora casu - vypocet'!$F23:$BC23,(MATCH('08.1 Spotreba pohon.hmot'!M$20,'07.1 Uspora casu - vypocet'!$F$20:$BC$20,0))),0)</f>
        <v>52.9371407752392</v>
      </c>
      <c r="N23" s="129">
        <f>IFERROR('08.1 Spotreba pohon.hmot'!$E23/INDEX('07.1 Uspora casu - vypocet'!$F23:$BC23,(MATCH('08.1 Spotreba pohon.hmot'!N$20,'07.1 Uspora casu - vypocet'!$F$20:$BC$20,0))),0)</f>
        <v>52.932855061009668</v>
      </c>
      <c r="O23" s="129">
        <f>IFERROR('08.1 Spotreba pohon.hmot'!$E23/INDEX('07.1 Uspora casu - vypocet'!$F23:$BC23,(MATCH('08.1 Spotreba pohon.hmot'!O$20,'07.1 Uspora casu - vypocet'!$F$20:$BC$20,0))),0)</f>
        <v>52.928569693745352</v>
      </c>
      <c r="P23" s="129">
        <f>IFERROR('08.1 Spotreba pohon.hmot'!$E23/INDEX('07.1 Uspora casu - vypocet'!$F23:$BC23,(MATCH('08.1 Spotreba pohon.hmot'!P$20,'07.1 Uspora casu - vypocet'!$F$20:$BC$20,0))),0)</f>
        <v>52.924284673418164</v>
      </c>
      <c r="Q23" s="129">
        <f>IFERROR('08.1 Spotreba pohon.hmot'!$E23/INDEX('07.1 Uspora casu - vypocet'!$F23:$BC23,(MATCH('08.1 Spotreba pohon.hmot'!Q$20,'07.1 Uspora casu - vypocet'!$F$20:$BC$20,0))),0)</f>
        <v>52.92</v>
      </c>
      <c r="R23" s="129">
        <f>IFERROR('08.1 Spotreba pohon.hmot'!$E23/INDEX('07.1 Uspora casu - vypocet'!$F23:$BC23,(MATCH('08.1 Spotreba pohon.hmot'!R$20,'07.1 Uspora casu - vypocet'!$F$20:$BC$20,0))),0)</f>
        <v>52.916999234419002</v>
      </c>
      <c r="S23" s="129">
        <f>IFERROR('08.1 Spotreba pohon.hmot'!$E23/INDEX('07.1 Uspora casu - vypocet'!$F23:$BC23,(MATCH('08.1 Spotreba pohon.hmot'!S$20,'07.1 Uspora casu - vypocet'!$F$20:$BC$20,0))),0)</f>
        <v>52.913998638992844</v>
      </c>
      <c r="T23" s="129">
        <f>IFERROR('08.1 Spotreba pohon.hmot'!$E23/INDEX('07.1 Uspora casu - vypocet'!$F23:$BC23,(MATCH('08.1 Spotreba pohon.hmot'!T$20,'07.1 Uspora casu - vypocet'!$F$20:$BC$20,0))),0)</f>
        <v>52.910998213711871</v>
      </c>
      <c r="U23" s="129">
        <f>IFERROR('08.1 Spotreba pohon.hmot'!$E23/INDEX('07.1 Uspora casu - vypocet'!$F23:$BC23,(MATCH('08.1 Spotreba pohon.hmot'!U$20,'07.1 Uspora casu - vypocet'!$F$20:$BC$20,0))),0)</f>
        <v>52.907997958566447</v>
      </c>
      <c r="V23" s="129">
        <f>IFERROR('08.1 Spotreba pohon.hmot'!$E23/INDEX('07.1 Uspora casu - vypocet'!$F23:$BC23,(MATCH('08.1 Spotreba pohon.hmot'!V$20,'07.1 Uspora casu - vypocet'!$F$20:$BC$20,0))),0)</f>
        <v>52.904997873546911</v>
      </c>
      <c r="W23" s="129">
        <f>IFERROR('08.1 Spotreba pohon.hmot'!$E23/INDEX('07.1 Uspora casu - vypocet'!$F23:$BC23,(MATCH('08.1 Spotreba pohon.hmot'!W$20,'07.1 Uspora casu - vypocet'!$F$20:$BC$20,0))),0)</f>
        <v>52.901997958643626</v>
      </c>
      <c r="X23" s="129">
        <f>IFERROR('08.1 Spotreba pohon.hmot'!$E23/INDEX('07.1 Uspora casu - vypocet'!$F23:$BC23,(MATCH('08.1 Spotreba pohon.hmot'!X$20,'07.1 Uspora casu - vypocet'!$F$20:$BC$20,0))),0)</f>
        <v>52.898998213846944</v>
      </c>
      <c r="Y23" s="129">
        <f>IFERROR('08.1 Spotreba pohon.hmot'!$E23/INDEX('07.1 Uspora casu - vypocet'!$F23:$BC23,(MATCH('08.1 Spotreba pohon.hmot'!Y$20,'07.1 Uspora casu - vypocet'!$F$20:$BC$20,0))),0)</f>
        <v>52.895998639147216</v>
      </c>
      <c r="Z23" s="129">
        <f>IFERROR('08.1 Spotreba pohon.hmot'!$E23/INDEX('07.1 Uspora casu - vypocet'!$F23:$BC23,(MATCH('08.1 Spotreba pohon.hmot'!Z$20,'07.1 Uspora casu - vypocet'!$F$20:$BC$20,0))),0)</f>
        <v>52.892999234534805</v>
      </c>
      <c r="AA23" s="129">
        <f>IFERROR('08.1 Spotreba pohon.hmot'!$E23/INDEX('07.1 Uspora casu - vypocet'!$F23:$BC23,(MATCH('08.1 Spotreba pohon.hmot'!AA$20,'07.1 Uspora casu - vypocet'!$F$20:$BC$20,0))),0)</f>
        <v>52.89</v>
      </c>
      <c r="AB23" s="129">
        <f>IFERROR('08.1 Spotreba pohon.hmot'!$E23/INDEX('07.1 Uspora casu - vypocet'!$F23:$BC23,(MATCH('08.1 Spotreba pohon.hmot'!AB$20,'07.1 Uspora casu - vypocet'!$F$20:$BC$20,0))),0)</f>
        <v>52.831968179149506</v>
      </c>
      <c r="AC23" s="129">
        <f>IFERROR('08.1 Spotreba pohon.hmot'!$E23/INDEX('07.1 Uspora casu - vypocet'!$F23:$BC23,(MATCH('08.1 Spotreba pohon.hmot'!AC$20,'07.1 Uspora casu - vypocet'!$F$20:$BC$20,0))),0)</f>
        <v>52.774000031814438</v>
      </c>
      <c r="AD23" s="129">
        <f>IFERROR('08.1 Spotreba pohon.hmot'!$E23/INDEX('07.1 Uspora casu - vypocet'!$F23:$BC23,(MATCH('08.1 Spotreba pohon.hmot'!AD$20,'07.1 Uspora casu - vypocet'!$F$20:$BC$20,0))),0)</f>
        <v>52.716095488131124</v>
      </c>
      <c r="AE23" s="129">
        <f>IFERROR('08.1 Spotreba pohon.hmot'!$E23/INDEX('07.1 Uspora casu - vypocet'!$F23:$BC23,(MATCH('08.1 Spotreba pohon.hmot'!AE$20,'07.1 Uspora casu - vypocet'!$F$20:$BC$20,0))),0)</f>
        <v>52.658254478312536</v>
      </c>
      <c r="AF23" s="129">
        <f>IFERROR('08.1 Spotreba pohon.hmot'!$E23/INDEX('07.1 Uspora casu - vypocet'!$F23:$BC23,(MATCH('08.1 Spotreba pohon.hmot'!AF$20,'07.1 Uspora casu - vypocet'!$F$20:$BC$20,0))),0)</f>
        <v>52.60047693264822</v>
      </c>
      <c r="AG23" s="129">
        <f>IFERROR('08.1 Spotreba pohon.hmot'!$E23/INDEX('07.1 Uspora casu - vypocet'!$F23:$BC23,(MATCH('08.1 Spotreba pohon.hmot'!AG$20,'07.1 Uspora casu - vypocet'!$F$20:$BC$20,0))),0)</f>
        <v>52.542762781504216</v>
      </c>
      <c r="AH23" s="129">
        <f>IFERROR('08.1 Spotreba pohon.hmot'!$E23/INDEX('07.1 Uspora casu - vypocet'!$F23:$BC23,(MATCH('08.1 Spotreba pohon.hmot'!AH$20,'07.1 Uspora casu - vypocet'!$F$20:$BC$20,0))),0)</f>
        <v>52.485111955322964</v>
      </c>
      <c r="AI23" s="129">
        <f>IFERROR('08.1 Spotreba pohon.hmot'!$E23/INDEX('07.1 Uspora casu - vypocet'!$F23:$BC23,(MATCH('08.1 Spotreba pohon.hmot'!AI$20,'07.1 Uspora casu - vypocet'!$F$20:$BC$20,0))),0)</f>
        <v>52.427524384623219</v>
      </c>
      <c r="AJ23" s="129">
        <f>IFERROR('08.1 Spotreba pohon.hmot'!$E23/INDEX('07.1 Uspora casu - vypocet'!$F23:$BC23,(MATCH('08.1 Spotreba pohon.hmot'!AJ$20,'07.1 Uspora casu - vypocet'!$F$20:$BC$20,0))),0)</f>
        <v>52.37</v>
      </c>
    </row>
    <row r="24" spans="1:36" x14ac:dyDescent="0.2">
      <c r="A24" s="87"/>
      <c r="B24" s="5">
        <v>3</v>
      </c>
      <c r="C24" s="5">
        <f>IF(ISBLANK('A2.1 Intenzita dopravy'!C178)=TRUE,"",'A2.1 Intenzita dopravy'!C178)</f>
        <v>90783</v>
      </c>
      <c r="D24" s="5" t="str">
        <f>IF(ISBLANK('A2.1 Intenzita dopravy'!D178)=TRUE,"",'A2.1 Intenzita dopravy'!D178)</f>
        <v>I/59 Tvrdošín - centrum</v>
      </c>
      <c r="E24" s="5">
        <f>IF(ISBLANK('A2 Intenzita dopravy'!E23)=TRUE,"",'A2 Intenzita dopravy'!E23)</f>
        <v>0.59</v>
      </c>
      <c r="F24" s="129">
        <f>IFERROR('08.1 Spotreba pohon.hmot'!$E24/INDEX('07.1 Uspora casu - vypocet'!$F24:$BC24,(MATCH('08.1 Spotreba pohon.hmot'!F$20,'07.1 Uspora casu - vypocet'!$F$20:$BC$20,0))),0)</f>
        <v>31.16</v>
      </c>
      <c r="G24" s="129">
        <f>IFERROR('08.1 Spotreba pohon.hmot'!$E24/INDEX('07.1 Uspora casu - vypocet'!$F24:$BC24,(MATCH('08.1 Spotreba pohon.hmot'!G$20,'07.1 Uspora casu - vypocet'!$F$20:$BC$20,0))),0)</f>
        <v>32.884062223833894</v>
      </c>
      <c r="H24" s="129">
        <f>IFERROR('08.1 Spotreba pohon.hmot'!$E24/INDEX('07.1 Uspora casu - vypocet'!$F24:$BC24,(MATCH('08.1 Spotreba pohon.hmot'!H$20,'07.1 Uspora casu - vypocet'!$F$20:$BC$20,0))),0)</f>
        <v>34.703515672046827</v>
      </c>
      <c r="I24" s="129">
        <f>IFERROR('08.1 Spotreba pohon.hmot'!$E24/INDEX('07.1 Uspora casu - vypocet'!$F24:$BC24,(MATCH('08.1 Spotreba pohon.hmot'!I$20,'07.1 Uspora casu - vypocet'!$F$20:$BC$20,0))),0)</f>
        <v>36.623638278093146</v>
      </c>
      <c r="J24" s="129">
        <f>IFERROR('08.1 Spotreba pohon.hmot'!$E24/INDEX('07.1 Uspora casu - vypocet'!$F24:$BC24,(MATCH('08.1 Spotreba pohon.hmot'!J$20,'07.1 Uspora casu - vypocet'!$F$20:$BC$20,0))),0)</f>
        <v>38.65</v>
      </c>
      <c r="K24" s="129">
        <f>IFERROR('08.1 Spotreba pohon.hmot'!$E24/INDEX('07.1 Uspora casu - vypocet'!$F24:$BC24,(MATCH('08.1 Spotreba pohon.hmot'!K$20,'07.1 Uspora casu - vypocet'!$F$20:$BC$20,0))),0)</f>
        <v>38.594043260554592</v>
      </c>
      <c r="L24" s="129">
        <f>IFERROR('08.1 Spotreba pohon.hmot'!$E24/INDEX('07.1 Uspora casu - vypocet'!$F24:$BC24,(MATCH('08.1 Spotreba pohon.hmot'!L$20,'07.1 Uspora casu - vypocet'!$F$20:$BC$20,0))),0)</f>
        <v>38.538167534218864</v>
      </c>
      <c r="M24" s="129">
        <f>IFERROR('08.1 Spotreba pohon.hmot'!$E24/INDEX('07.1 Uspora casu - vypocet'!$F24:$BC24,(MATCH('08.1 Spotreba pohon.hmot'!M$20,'07.1 Uspora casu - vypocet'!$F$20:$BC$20,0))),0)</f>
        <v>38.482372703703582</v>
      </c>
      <c r="N24" s="129">
        <f>IFERROR('08.1 Spotreba pohon.hmot'!$E24/INDEX('07.1 Uspora casu - vypocet'!$F24:$BC24,(MATCH('08.1 Spotreba pohon.hmot'!N$20,'07.1 Uspora casu - vypocet'!$F$20:$BC$20,0))),0)</f>
        <v>38.426658651889291</v>
      </c>
      <c r="O24" s="129">
        <f>IFERROR('08.1 Spotreba pohon.hmot'!$E24/INDEX('07.1 Uspora casu - vypocet'!$F24:$BC24,(MATCH('08.1 Spotreba pohon.hmot'!O$20,'07.1 Uspora casu - vypocet'!$F$20:$BC$20,0))),0)</f>
        <v>38.371025261826119</v>
      </c>
      <c r="P24" s="129">
        <f>IFERROR('08.1 Spotreba pohon.hmot'!$E24/INDEX('07.1 Uspora casu - vypocet'!$F24:$BC24,(MATCH('08.1 Spotreba pohon.hmot'!P$20,'07.1 Uspora casu - vypocet'!$F$20:$BC$20,0))),0)</f>
        <v>38.315472416733513</v>
      </c>
      <c r="Q24" s="129">
        <f>IFERROR('08.1 Spotreba pohon.hmot'!$E24/INDEX('07.1 Uspora casu - vypocet'!$F24:$BC24,(MATCH('08.1 Spotreba pohon.hmot'!Q$20,'07.1 Uspora casu - vypocet'!$F$20:$BC$20,0))),0)</f>
        <v>38.26</v>
      </c>
      <c r="R24" s="129">
        <f>IFERROR('08.1 Spotreba pohon.hmot'!$E24/INDEX('07.1 Uspora casu - vypocet'!$F24:$BC24,(MATCH('08.1 Spotreba pohon.hmot'!R$20,'07.1 Uspora casu - vypocet'!$F$20:$BC$20,0))),0)</f>
        <v>38.159827989605695</v>
      </c>
      <c r="S24" s="129">
        <f>IFERROR('08.1 Spotreba pohon.hmot'!$E24/INDEX('07.1 Uspora casu - vypocet'!$F24:$BC24,(MATCH('08.1 Spotreba pohon.hmot'!S$20,'07.1 Uspora casu - vypocet'!$F$20:$BC$20,0))),0)</f>
        <v>38.05991824872698</v>
      </c>
      <c r="T24" s="129">
        <f>IFERROR('08.1 Spotreba pohon.hmot'!$E24/INDEX('07.1 Uspora casu - vypocet'!$F24:$BC24,(MATCH('08.1 Spotreba pohon.hmot'!T$20,'07.1 Uspora casu - vypocet'!$F$20:$BC$20,0))),0)</f>
        <v>37.960270090692013</v>
      </c>
      <c r="U24" s="129">
        <f>IFERROR('08.1 Spotreba pohon.hmot'!$E24/INDEX('07.1 Uspora casu - vypocet'!$F24:$BC24,(MATCH('08.1 Spotreba pohon.hmot'!U$20,'07.1 Uspora casu - vypocet'!$F$20:$BC$20,0))),0)</f>
        <v>37.860882830626792</v>
      </c>
      <c r="V24" s="129">
        <f>IFERROR('08.1 Spotreba pohon.hmot'!$E24/INDEX('07.1 Uspora casu - vypocet'!$F24:$BC24,(MATCH('08.1 Spotreba pohon.hmot'!V$20,'07.1 Uspora casu - vypocet'!$F$20:$BC$20,0))),0)</f>
        <v>37.761755785450447</v>
      </c>
      <c r="W24" s="129">
        <f>IFERROR('08.1 Spotreba pohon.hmot'!$E24/INDEX('07.1 Uspora casu - vypocet'!$F24:$BC24,(MATCH('08.1 Spotreba pohon.hmot'!W$20,'07.1 Uspora casu - vypocet'!$F$20:$BC$20,0))),0)</f>
        <v>37.662888273870543</v>
      </c>
      <c r="X24" s="129">
        <f>IFERROR('08.1 Spotreba pohon.hmot'!$E24/INDEX('07.1 Uspora casu - vypocet'!$F24:$BC24,(MATCH('08.1 Spotreba pohon.hmot'!X$20,'07.1 Uspora casu - vypocet'!$F$20:$BC$20,0))),0)</f>
        <v>37.564279616378393</v>
      </c>
      <c r="Y24" s="129">
        <f>IFERROR('08.1 Spotreba pohon.hmot'!$E24/INDEX('07.1 Uspora casu - vypocet'!$F24:$BC24,(MATCH('08.1 Spotreba pohon.hmot'!Y$20,'07.1 Uspora casu - vypocet'!$F$20:$BC$20,0))),0)</f>
        <v>37.465929135244409</v>
      </c>
      <c r="Z24" s="129">
        <f>IFERROR('08.1 Spotreba pohon.hmot'!$E24/INDEX('07.1 Uspora casu - vypocet'!$F24:$BC24,(MATCH('08.1 Spotreba pohon.hmot'!Z$20,'07.1 Uspora casu - vypocet'!$F$20:$BC$20,0))),0)</f>
        <v>37.367836154513412</v>
      </c>
      <c r="AA24" s="129">
        <f>IFERROR('08.1 Spotreba pohon.hmot'!$E24/INDEX('07.1 Uspora casu - vypocet'!$F24:$BC24,(MATCH('08.1 Spotreba pohon.hmot'!AA$20,'07.1 Uspora casu - vypocet'!$F$20:$BC$20,0))),0)</f>
        <v>37.269999999999996</v>
      </c>
      <c r="AB24" s="129">
        <f>IFERROR('08.1 Spotreba pohon.hmot'!$E24/INDEX('07.1 Uspora casu - vypocet'!$F24:$BC24,(MATCH('08.1 Spotreba pohon.hmot'!AB$20,'07.1 Uspora casu - vypocet'!$F$20:$BC$20,0))),0)</f>
        <v>37.101426561543654</v>
      </c>
      <c r="AC24" s="129">
        <f>IFERROR('08.1 Spotreba pohon.hmot'!$E24/INDEX('07.1 Uspora casu - vypocet'!$F24:$BC24,(MATCH('08.1 Spotreba pohon.hmot'!AC$20,'07.1 Uspora casu - vypocet'!$F$20:$BC$20,0))),0)</f>
        <v>36.933615586305798</v>
      </c>
      <c r="AD24" s="129">
        <f>IFERROR('08.1 Spotreba pohon.hmot'!$E24/INDEX('07.1 Uspora casu - vypocet'!$F24:$BC24,(MATCH('08.1 Spotreba pohon.hmot'!AD$20,'07.1 Uspora casu - vypocet'!$F$20:$BC$20,0))),0)</f>
        <v>36.766563625640153</v>
      </c>
      <c r="AE24" s="129">
        <f>IFERROR('08.1 Spotreba pohon.hmot'!$E24/INDEX('07.1 Uspora casu - vypocet'!$F24:$BC24,(MATCH('08.1 Spotreba pohon.hmot'!AE$20,'07.1 Uspora casu - vypocet'!$F$20:$BC$20,0))),0)</f>
        <v>36.600267246498795</v>
      </c>
      <c r="AF24" s="129">
        <f>IFERROR('08.1 Spotreba pohon.hmot'!$E24/INDEX('07.1 Uspora casu - vypocet'!$F24:$BC24,(MATCH('08.1 Spotreba pohon.hmot'!AF$20,'07.1 Uspora casu - vypocet'!$F$20:$BC$20,0))),0)</f>
        <v>36.434723031361592</v>
      </c>
      <c r="AG24" s="129">
        <f>IFERROR('08.1 Spotreba pohon.hmot'!$E24/INDEX('07.1 Uspora casu - vypocet'!$F24:$BC24,(MATCH('08.1 Spotreba pohon.hmot'!AG$20,'07.1 Uspora casu - vypocet'!$F$20:$BC$20,0))),0)</f>
        <v>36.269927578165962</v>
      </c>
      <c r="AH24" s="129">
        <f>IFERROR('08.1 Spotreba pohon.hmot'!$E24/INDEX('07.1 Uspora casu - vypocet'!$F24:$BC24,(MATCH('08.1 Spotreba pohon.hmot'!AH$20,'07.1 Uspora casu - vypocet'!$F$20:$BC$20,0))),0)</f>
        <v>36.10587750023695</v>
      </c>
      <c r="AI24" s="129">
        <f>IFERROR('08.1 Spotreba pohon.hmot'!$E24/INDEX('07.1 Uspora casu - vypocet'!$F24:$BC24,(MATCH('08.1 Spotreba pohon.hmot'!AI$20,'07.1 Uspora casu - vypocet'!$F$20:$BC$20,0))),0)</f>
        <v>35.942569426217673</v>
      </c>
      <c r="AJ24" s="129">
        <f>IFERROR('08.1 Spotreba pohon.hmot'!$E24/INDEX('07.1 Uspora casu - vypocet'!$F24:$BC24,(MATCH('08.1 Spotreba pohon.hmot'!AJ$20,'07.1 Uspora casu - vypocet'!$F$20:$BC$20,0))),0)</f>
        <v>35.78</v>
      </c>
    </row>
    <row r="25" spans="1:36" x14ac:dyDescent="0.2">
      <c r="A25" s="87"/>
      <c r="B25" s="5">
        <v>4</v>
      </c>
      <c r="C25" s="5">
        <f>IF(ISBLANK('A2.1 Intenzita dopravy'!C179)=TRUE,"",'A2.1 Intenzita dopravy'!C179)</f>
        <v>90783</v>
      </c>
      <c r="D25" s="5" t="str">
        <f>IF(ISBLANK('A2.1 Intenzita dopravy'!D179)=TRUE,"",'A2.1 Intenzita dopravy'!D179)</f>
        <v>I/59 Tvrdošín - severný okraj</v>
      </c>
      <c r="E25" s="5">
        <f>IF(ISBLANK('A2 Intenzita dopravy'!E24)=TRUE,"",'A2 Intenzita dopravy'!E24)</f>
        <v>1.21</v>
      </c>
      <c r="F25" s="129">
        <f>IFERROR('08.1 Spotreba pohon.hmot'!$E25/INDEX('07.1 Uspora casu - vypocet'!$F25:$BC25,(MATCH('08.1 Spotreba pohon.hmot'!F$20,'07.1 Uspora casu - vypocet'!$F$20:$BC$20,0))),0)</f>
        <v>29.680000000000003</v>
      </c>
      <c r="G25" s="129">
        <f>IFERROR('08.1 Spotreba pohon.hmot'!$E25/INDEX('07.1 Uspora casu - vypocet'!$F25:$BC25,(MATCH('08.1 Spotreba pohon.hmot'!G$20,'07.1 Uspora casu - vypocet'!$F$20:$BC$20,0))),0)</f>
        <v>31.764857343448092</v>
      </c>
      <c r="H25" s="129">
        <f>IFERROR('08.1 Spotreba pohon.hmot'!$E25/INDEX('07.1 Uspora casu - vypocet'!$F25:$BC25,(MATCH('08.1 Spotreba pohon.hmot'!H$20,'07.1 Uspora casu - vypocet'!$F$20:$BC$20,0))),0)</f>
        <v>33.996164489542046</v>
      </c>
      <c r="I25" s="129">
        <f>IFERROR('08.1 Spotreba pohon.hmot'!$E25/INDEX('07.1 Uspora casu - vypocet'!$F25:$BC25,(MATCH('08.1 Spotreba pohon.hmot'!I$20,'07.1 Uspora casu - vypocet'!$F$20:$BC$20,0))),0)</f>
        <v>36.38420873432274</v>
      </c>
      <c r="J25" s="129">
        <f>IFERROR('08.1 Spotreba pohon.hmot'!$E25/INDEX('07.1 Uspora casu - vypocet'!$F25:$BC25,(MATCH('08.1 Spotreba pohon.hmot'!J$20,'07.1 Uspora casu - vypocet'!$F$20:$BC$20,0))),0)</f>
        <v>38.94</v>
      </c>
      <c r="K25" s="129">
        <f>IFERROR('08.1 Spotreba pohon.hmot'!$E25/INDEX('07.1 Uspora casu - vypocet'!$F25:$BC25,(MATCH('08.1 Spotreba pohon.hmot'!K$20,'07.1 Uspora casu - vypocet'!$F$20:$BC$20,0))),0)</f>
        <v>38.757452666954876</v>
      </c>
      <c r="L25" s="129">
        <f>IFERROR('08.1 Spotreba pohon.hmot'!$E25/INDEX('07.1 Uspora casu - vypocet'!$F25:$BC25,(MATCH('08.1 Spotreba pohon.hmot'!L$20,'07.1 Uspora casu - vypocet'!$F$20:$BC$20,0))),0)</f>
        <v>38.575761099929323</v>
      </c>
      <c r="M25" s="129">
        <f>IFERROR('08.1 Spotreba pohon.hmot'!$E25/INDEX('07.1 Uspora casu - vypocet'!$F25:$BC25,(MATCH('08.1 Spotreba pohon.hmot'!M$20,'07.1 Uspora casu - vypocet'!$F$20:$BC$20,0))),0)</f>
        <v>38.394921287166667</v>
      </c>
      <c r="N25" s="129">
        <f>IFERROR('08.1 Spotreba pohon.hmot'!$E25/INDEX('07.1 Uspora casu - vypocet'!$F25:$BC25,(MATCH('08.1 Spotreba pohon.hmot'!N$20,'07.1 Uspora casu - vypocet'!$F$20:$BC$20,0))),0)</f>
        <v>38.214929235717008</v>
      </c>
      <c r="O25" s="129">
        <f>IFERROR('08.1 Spotreba pohon.hmot'!$E25/INDEX('07.1 Uspora casu - vypocet'!$F25:$BC25,(MATCH('08.1 Spotreba pohon.hmot'!O$20,'07.1 Uspora casu - vypocet'!$F$20:$BC$20,0))),0)</f>
        <v>38.035780971349055</v>
      </c>
      <c r="P25" s="129">
        <f>IFERROR('08.1 Spotreba pohon.hmot'!$E25/INDEX('07.1 Uspora casu - vypocet'!$F25:$BC25,(MATCH('08.1 Spotreba pohon.hmot'!P$20,'07.1 Uspora casu - vypocet'!$F$20:$BC$20,0))),0)</f>
        <v>37.857472538462346</v>
      </c>
      <c r="Q25" s="129">
        <f>IFERROR('08.1 Spotreba pohon.hmot'!$E25/INDEX('07.1 Uspora casu - vypocet'!$F25:$BC25,(MATCH('08.1 Spotreba pohon.hmot'!Q$20,'07.1 Uspora casu - vypocet'!$F$20:$BC$20,0))),0)</f>
        <v>37.68</v>
      </c>
      <c r="R25" s="129">
        <f>IFERROR('08.1 Spotreba pohon.hmot'!$E25/INDEX('07.1 Uspora casu - vypocet'!$F25:$BC25,(MATCH('08.1 Spotreba pohon.hmot'!R$20,'07.1 Uspora casu - vypocet'!$F$20:$BC$20,0))),0)</f>
        <v>37.468749261704886</v>
      </c>
      <c r="S25" s="129">
        <f>IFERROR('08.1 Spotreba pohon.hmot'!$E25/INDEX('07.1 Uspora casu - vypocet'!$F25:$BC25,(MATCH('08.1 Spotreba pohon.hmot'!S$20,'07.1 Uspora casu - vypocet'!$F$20:$BC$20,0))),0)</f>
        <v>37.258682888442422</v>
      </c>
      <c r="T25" s="129">
        <f>IFERROR('08.1 Spotreba pohon.hmot'!$E25/INDEX('07.1 Uspora casu - vypocet'!$F25:$BC25,(MATCH('08.1 Spotreba pohon.hmot'!T$20,'07.1 Uspora casu - vypocet'!$F$20:$BC$20,0))),0)</f>
        <v>37.049794240138631</v>
      </c>
      <c r="U25" s="129">
        <f>IFERROR('08.1 Spotreba pohon.hmot'!$E25/INDEX('07.1 Uspora casu - vypocet'!$F25:$BC25,(MATCH('08.1 Spotreba pohon.hmot'!U$20,'07.1 Uspora casu - vypocet'!$F$20:$BC$20,0))),0)</f>
        <v>36.842076713946717</v>
      </c>
      <c r="V25" s="129">
        <f>IFERROR('08.1 Spotreba pohon.hmot'!$E25/INDEX('07.1 Uspora casu - vypocet'!$F25:$BC25,(MATCH('08.1 Spotreba pohon.hmot'!V$20,'07.1 Uspora casu - vypocet'!$F$20:$BC$20,0))),0)</f>
        <v>36.635523744038366</v>
      </c>
      <c r="W25" s="129">
        <f>IFERROR('08.1 Spotreba pohon.hmot'!$E25/INDEX('07.1 Uspora casu - vypocet'!$F25:$BC25,(MATCH('08.1 Spotreba pohon.hmot'!W$20,'07.1 Uspora casu - vypocet'!$F$20:$BC$20,0))),0)</f>
        <v>36.430128801396215</v>
      </c>
      <c r="X25" s="129">
        <f>IFERROR('08.1 Spotreba pohon.hmot'!$E25/INDEX('07.1 Uspora casu - vypocet'!$F25:$BC25,(MATCH('08.1 Spotreba pohon.hmot'!X$20,'07.1 Uspora casu - vypocet'!$F$20:$BC$20,0))),0)</f>
        <v>36.225885393607442</v>
      </c>
      <c r="Y25" s="129">
        <f>IFERROR('08.1 Spotreba pohon.hmot'!$E25/INDEX('07.1 Uspora casu - vypocet'!$F25:$BC25,(MATCH('08.1 Spotreba pohon.hmot'!Y$20,'07.1 Uspora casu - vypocet'!$F$20:$BC$20,0))),0)</f>
        <v>36.022787064658559</v>
      </c>
      <c r="Z25" s="129">
        <f>IFERROR('08.1 Spotreba pohon.hmot'!$E25/INDEX('07.1 Uspora casu - vypocet'!$F25:$BC25,(MATCH('08.1 Spotreba pohon.hmot'!Z$20,'07.1 Uspora casu - vypocet'!$F$20:$BC$20,0))),0)</f>
        <v>35.820827394731367</v>
      </c>
      <c r="AA25" s="129">
        <f>IFERROR('08.1 Spotreba pohon.hmot'!$E25/INDEX('07.1 Uspora casu - vypocet'!$F25:$BC25,(MATCH('08.1 Spotreba pohon.hmot'!AA$20,'07.1 Uspora casu - vypocet'!$F$20:$BC$20,0))),0)</f>
        <v>35.619999999999997</v>
      </c>
      <c r="AB25" s="129">
        <f>IFERROR('08.1 Spotreba pohon.hmot'!$E25/INDEX('07.1 Uspora casu - vypocet'!$F25:$BC25,(MATCH('08.1 Spotreba pohon.hmot'!AB$20,'07.1 Uspora casu - vypocet'!$F$20:$BC$20,0))),0)</f>
        <v>35.418848990933363</v>
      </c>
      <c r="AC25" s="129">
        <f>IFERROR('08.1 Spotreba pohon.hmot'!$E25/INDEX('07.1 Uspora casu - vypocet'!$F25:$BC25,(MATCH('08.1 Spotreba pohon.hmot'!AC$20,'07.1 Uspora casu - vypocet'!$F$20:$BC$20,0))),0)</f>
        <v>35.218833909111218</v>
      </c>
      <c r="AD25" s="129">
        <f>IFERROR('08.1 Spotreba pohon.hmot'!$E25/INDEX('07.1 Uspora casu - vypocet'!$F25:$BC25,(MATCH('08.1 Spotreba pohon.hmot'!AD$20,'07.1 Uspora casu - vypocet'!$F$20:$BC$20,0))),0)</f>
        <v>35.019948339797132</v>
      </c>
      <c r="AE25" s="129">
        <f>IFERROR('08.1 Spotreba pohon.hmot'!$E25/INDEX('07.1 Uspora casu - vypocet'!$F25:$BC25,(MATCH('08.1 Spotreba pohon.hmot'!AE$20,'07.1 Uspora casu - vypocet'!$F$20:$BC$20,0))),0)</f>
        <v>34.822185904479575</v>
      </c>
      <c r="AF25" s="129">
        <f>IFERROR('08.1 Spotreba pohon.hmot'!$E25/INDEX('07.1 Uspora casu - vypocet'!$F25:$BC25,(MATCH('08.1 Spotreba pohon.hmot'!AF$20,'07.1 Uspora casu - vypocet'!$F$20:$BC$20,0))),0)</f>
        <v>34.625540260667329</v>
      </c>
      <c r="AG25" s="129">
        <f>IFERROR('08.1 Spotreba pohon.hmot'!$E25/INDEX('07.1 Uspora casu - vypocet'!$F25:$BC25,(MATCH('08.1 Spotreba pohon.hmot'!AG$20,'07.1 Uspora casu - vypocet'!$F$20:$BC$20,0))),0)</f>
        <v>34.430005101686127</v>
      </c>
      <c r="AH25" s="129">
        <f>IFERROR('08.1 Spotreba pohon.hmot'!$E25/INDEX('07.1 Uspora casu - vypocet'!$F25:$BC25,(MATCH('08.1 Spotreba pohon.hmot'!AH$20,'07.1 Uspora casu - vypocet'!$F$20:$BC$20,0))),0)</f>
        <v>34.235574156476318</v>
      </c>
      <c r="AI25" s="129">
        <f>IFERROR('08.1 Spotreba pohon.hmot'!$E25/INDEX('07.1 Uspora casu - vypocet'!$F25:$BC25,(MATCH('08.1 Spotreba pohon.hmot'!AI$20,'07.1 Uspora casu - vypocet'!$F$20:$BC$20,0))),0)</f>
        <v>34.042241189391795</v>
      </c>
      <c r="AJ25" s="129">
        <f>IFERROR('08.1 Spotreba pohon.hmot'!$E25/INDEX('07.1 Uspora casu - vypocet'!$F25:$BC25,(MATCH('08.1 Spotreba pohon.hmot'!AJ$20,'07.1 Uspora casu - vypocet'!$F$20:$BC$20,0))),0)</f>
        <v>33.85</v>
      </c>
    </row>
    <row r="26" spans="1:36" x14ac:dyDescent="0.2">
      <c r="A26" s="87"/>
      <c r="B26" s="5">
        <v>5</v>
      </c>
      <c r="C26" s="5">
        <f>IF(ISBLANK('A2.1 Intenzita dopravy'!C180)=TRUE,"",'A2.1 Intenzita dopravy'!C180)</f>
        <v>95850</v>
      </c>
      <c r="D26" s="5" t="str">
        <f>IF(ISBLANK('A2.1 Intenzita dopravy'!D180)=TRUE,"",'A2.1 Intenzita dopravy'!D180)</f>
        <v>Privádzač Tvrdošín</v>
      </c>
      <c r="E26" s="5">
        <f>IF(ISBLANK('A2 Intenzita dopravy'!E25)=TRUE,"",'A2 Intenzita dopravy'!E25)</f>
        <v>0.38</v>
      </c>
      <c r="F26" s="129">
        <f>IFERROR('08.1 Spotreba pohon.hmot'!$E26/INDEX('07.1 Uspora casu - vypocet'!$F26:$BC26,(MATCH('08.1 Spotreba pohon.hmot'!F$20,'07.1 Uspora casu - vypocet'!$F$20:$BC$20,0))),0)</f>
        <v>44.75</v>
      </c>
      <c r="G26" s="129">
        <f>IFERROR('08.1 Spotreba pohon.hmot'!$E26/INDEX('07.1 Uspora casu - vypocet'!$F26:$BC26,(MATCH('08.1 Spotreba pohon.hmot'!G$20,'07.1 Uspora casu - vypocet'!$F$20:$BC$20,0))),0)</f>
        <v>45.785967442140354</v>
      </c>
      <c r="H26" s="129">
        <f>IFERROR('08.1 Spotreba pohon.hmot'!$E26/INDEX('07.1 Uspora casu - vypocet'!$F26:$BC26,(MATCH('08.1 Spotreba pohon.hmot'!H$20,'07.1 Uspora casu - vypocet'!$F$20:$BC$20,0))),0)</f>
        <v>46.845917644977341</v>
      </c>
      <c r="I26" s="129">
        <f>IFERROR('08.1 Spotreba pohon.hmot'!$E26/INDEX('07.1 Uspora casu - vypocet'!$F26:$BC26,(MATCH('08.1 Spotreba pohon.hmot'!I$20,'07.1 Uspora casu - vypocet'!$F$20:$BC$20,0))),0)</f>
        <v>47.930405812069743</v>
      </c>
      <c r="J26" s="129">
        <f>IFERROR('08.1 Spotreba pohon.hmot'!$E26/INDEX('07.1 Uspora casu - vypocet'!$F26:$BC26,(MATCH('08.1 Spotreba pohon.hmot'!J$20,'07.1 Uspora casu - vypocet'!$F$20:$BC$20,0))),0)</f>
        <v>49.04</v>
      </c>
      <c r="K26" s="129">
        <f>IFERROR('08.1 Spotreba pohon.hmot'!$E26/INDEX('07.1 Uspora casu - vypocet'!$F26:$BC26,(MATCH('08.1 Spotreba pohon.hmot'!K$20,'07.1 Uspora casu - vypocet'!$F$20:$BC$20,0))),0)</f>
        <v>48.994157353124493</v>
      </c>
      <c r="L26" s="129">
        <f>IFERROR('08.1 Spotreba pohon.hmot'!$E26/INDEX('07.1 Uspora casu - vypocet'!$F26:$BC26,(MATCH('08.1 Spotreba pohon.hmot'!L$20,'07.1 Uspora casu - vypocet'!$F$20:$BC$20,0))),0)</f>
        <v>48.948357560006592</v>
      </c>
      <c r="M26" s="129">
        <f>IFERROR('08.1 Spotreba pohon.hmot'!$E26/INDEX('07.1 Uspora casu - vypocet'!$F26:$BC26,(MATCH('08.1 Spotreba pohon.hmot'!M$20,'07.1 Uspora casu - vypocet'!$F$20:$BC$20,0))),0)</f>
        <v>48.902600580586537</v>
      </c>
      <c r="N26" s="129">
        <f>IFERROR('08.1 Spotreba pohon.hmot'!$E26/INDEX('07.1 Uspora casu - vypocet'!$F26:$BC26,(MATCH('08.1 Spotreba pohon.hmot'!N$20,'07.1 Uspora casu - vypocet'!$F$20:$BC$20,0))),0)</f>
        <v>48.856886374842055</v>
      </c>
      <c r="O26" s="129">
        <f>IFERROR('08.1 Spotreba pohon.hmot'!$E26/INDEX('07.1 Uspora casu - vypocet'!$F26:$BC26,(MATCH('08.1 Spotreba pohon.hmot'!O$20,'07.1 Uspora casu - vypocet'!$F$20:$BC$20,0))),0)</f>
        <v>48.811214902788251</v>
      </c>
      <c r="P26" s="129">
        <f>IFERROR('08.1 Spotreba pohon.hmot'!$E26/INDEX('07.1 Uspora casu - vypocet'!$F26:$BC26,(MATCH('08.1 Spotreba pohon.hmot'!P$20,'07.1 Uspora casu - vypocet'!$F$20:$BC$20,0))),0)</f>
        <v>48.765586124477629</v>
      </c>
      <c r="Q26" s="129">
        <f>IFERROR('08.1 Spotreba pohon.hmot'!$E26/INDEX('07.1 Uspora casu - vypocet'!$F26:$BC26,(MATCH('08.1 Spotreba pohon.hmot'!Q$20,'07.1 Uspora casu - vypocet'!$F$20:$BC$20,0))),0)</f>
        <v>48.72</v>
      </c>
      <c r="R26" s="129">
        <f>IFERROR('08.1 Spotreba pohon.hmot'!$E26/INDEX('07.1 Uspora casu - vypocet'!$F26:$BC26,(MATCH('08.1 Spotreba pohon.hmot'!R$20,'07.1 Uspora casu - vypocet'!$F$20:$BC$20,0))),0)</f>
        <v>48.665728759047425</v>
      </c>
      <c r="S26" s="129">
        <f>IFERROR('08.1 Spotreba pohon.hmot'!$E26/INDEX('07.1 Uspora casu - vypocet'!$F26:$BC26,(MATCH('08.1 Spotreba pohon.hmot'!S$20,'07.1 Uspora casu - vypocet'!$F$20:$BC$20,0))),0)</f>
        <v>48.611517973094735</v>
      </c>
      <c r="T26" s="129">
        <f>IFERROR('08.1 Spotreba pohon.hmot'!$E26/INDEX('07.1 Uspora casu - vypocet'!$F26:$BC26,(MATCH('08.1 Spotreba pohon.hmot'!T$20,'07.1 Uspora casu - vypocet'!$F$20:$BC$20,0))),0)</f>
        <v>48.557367574798583</v>
      </c>
      <c r="U26" s="129">
        <f>IFERROR('08.1 Spotreba pohon.hmot'!$E26/INDEX('07.1 Uspora casu - vypocet'!$F26:$BC26,(MATCH('08.1 Spotreba pohon.hmot'!U$20,'07.1 Uspora casu - vypocet'!$F$20:$BC$20,0))),0)</f>
        <v>48.503277496890647</v>
      </c>
      <c r="V26" s="129">
        <f>IFERROR('08.1 Spotreba pohon.hmot'!$E26/INDEX('07.1 Uspora casu - vypocet'!$F26:$BC26,(MATCH('08.1 Spotreba pohon.hmot'!V$20,'07.1 Uspora casu - vypocet'!$F$20:$BC$20,0))),0)</f>
        <v>48.449247672177528</v>
      </c>
      <c r="W26" s="129">
        <f>IFERROR('08.1 Spotreba pohon.hmot'!$E26/INDEX('07.1 Uspora casu - vypocet'!$F26:$BC26,(MATCH('08.1 Spotreba pohon.hmot'!W$20,'07.1 Uspora casu - vypocet'!$F$20:$BC$20,0))),0)</f>
        <v>48.39527803354067</v>
      </c>
      <c r="X26" s="129">
        <f>IFERROR('08.1 Spotreba pohon.hmot'!$E26/INDEX('07.1 Uspora casu - vypocet'!$F26:$BC26,(MATCH('08.1 Spotreba pohon.hmot'!X$20,'07.1 Uspora casu - vypocet'!$F$20:$BC$20,0))),0)</f>
        <v>48.341368513936295</v>
      </c>
      <c r="Y26" s="129">
        <f>IFERROR('08.1 Spotreba pohon.hmot'!$E26/INDEX('07.1 Uspora casu - vypocet'!$F26:$BC26,(MATCH('08.1 Spotreba pohon.hmot'!Y$20,'07.1 Uspora casu - vypocet'!$F$20:$BC$20,0))),0)</f>
        <v>48.28751904639531</v>
      </c>
      <c r="Z26" s="129">
        <f>IFERROR('08.1 Spotreba pohon.hmot'!$E26/INDEX('07.1 Uspora casu - vypocet'!$F26:$BC26,(MATCH('08.1 Spotreba pohon.hmot'!Z$20,'07.1 Uspora casu - vypocet'!$F$20:$BC$20,0))),0)</f>
        <v>48.2337295640232</v>
      </c>
      <c r="AA26" s="129">
        <f>IFERROR('08.1 Spotreba pohon.hmot'!$E26/INDEX('07.1 Uspora casu - vypocet'!$F26:$BC26,(MATCH('08.1 Spotreba pohon.hmot'!AA$20,'07.1 Uspora casu - vypocet'!$F$20:$BC$20,0))),0)</f>
        <v>48.18</v>
      </c>
      <c r="AB26" s="129">
        <f>IFERROR('08.1 Spotreba pohon.hmot'!$E26/INDEX('07.1 Uspora casu - vypocet'!$F26:$BC26,(MATCH('08.1 Spotreba pohon.hmot'!AB$20,'07.1 Uspora casu - vypocet'!$F$20:$BC$20,0))),0)</f>
        <v>48.075769249742137</v>
      </c>
      <c r="AC26" s="129">
        <f>IFERROR('08.1 Spotreba pohon.hmot'!$E26/INDEX('07.1 Uspora casu - vypocet'!$F26:$BC26,(MATCH('08.1 Spotreba pohon.hmot'!AC$20,'07.1 Uspora casu - vypocet'!$F$20:$BC$20,0))),0)</f>
        <v>47.971763988261756</v>
      </c>
      <c r="AD26" s="129">
        <f>IFERROR('08.1 Spotreba pohon.hmot'!$E26/INDEX('07.1 Uspora casu - vypocet'!$F26:$BC26,(MATCH('08.1 Spotreba pohon.hmot'!AD$20,'07.1 Uspora casu - vypocet'!$F$20:$BC$20,0))),0)</f>
        <v>47.867983727745155</v>
      </c>
      <c r="AE26" s="129">
        <f>IFERROR('08.1 Spotreba pohon.hmot'!$E26/INDEX('07.1 Uspora casu - vypocet'!$F26:$BC26,(MATCH('08.1 Spotreba pohon.hmot'!AE$20,'07.1 Uspora casu - vypocet'!$F$20:$BC$20,0))),0)</f>
        <v>47.76442798143394</v>
      </c>
      <c r="AF26" s="129">
        <f>IFERROR('08.1 Spotreba pohon.hmot'!$E26/INDEX('07.1 Uspora casu - vypocet'!$F26:$BC26,(MATCH('08.1 Spotreba pohon.hmot'!AF$20,'07.1 Uspora casu - vypocet'!$F$20:$BC$20,0))),0)</f>
        <v>47.661096263622753</v>
      </c>
      <c r="AG26" s="129">
        <f>IFERROR('08.1 Spotreba pohon.hmot'!$E26/INDEX('07.1 Uspora casu - vypocet'!$F26:$BC26,(MATCH('08.1 Spotreba pohon.hmot'!AG$20,'07.1 Uspora casu - vypocet'!$F$20:$BC$20,0))),0)</f>
        <v>47.557988089657009</v>
      </c>
      <c r="AH26" s="129">
        <f>IFERROR('08.1 Spotreba pohon.hmot'!$E26/INDEX('07.1 Uspora casu - vypocet'!$F26:$BC26,(MATCH('08.1 Spotreba pohon.hmot'!AH$20,'07.1 Uspora casu - vypocet'!$F$20:$BC$20,0))),0)</f>
        <v>47.455102975930572</v>
      </c>
      <c r="AI26" s="129">
        <f>IFERROR('08.1 Spotreba pohon.hmot'!$E26/INDEX('07.1 Uspora casu - vypocet'!$F26:$BC26,(MATCH('08.1 Spotreba pohon.hmot'!AI$20,'07.1 Uspora casu - vypocet'!$F$20:$BC$20,0))),0)</f>
        <v>47.352440439883544</v>
      </c>
      <c r="AJ26" s="129">
        <f>IFERROR('08.1 Spotreba pohon.hmot'!$E26/INDEX('07.1 Uspora casu - vypocet'!$F26:$BC26,(MATCH('08.1 Spotreba pohon.hmot'!AJ$20,'07.1 Uspora casu - vypocet'!$F$20:$BC$20,0))),0)</f>
        <v>47.250000000000007</v>
      </c>
    </row>
    <row r="27" spans="1:36" x14ac:dyDescent="0.2">
      <c r="A27" s="87"/>
      <c r="B27" s="5">
        <v>6</v>
      </c>
      <c r="C27" s="5" t="str">
        <f>IF(ISBLANK('A2.1 Intenzita dopravy'!C181)=TRUE,"",'A2.1 Intenzita dopravy'!C181)</f>
        <v/>
      </c>
      <c r="D27" s="5" t="str">
        <f>IF(ISBLANK('A2.1 Intenzita dopravy'!D181)=TRUE,"",'A2.1 Intenzita dopravy'!D181)</f>
        <v>R3 Tvrdošín - Nižná 1</v>
      </c>
      <c r="E27" s="5">
        <f>IF(ISBLANK('A2 Intenzita dopravy'!E26)=TRUE,"",'A2 Intenzita dopravy'!E26)</f>
        <v>0.96</v>
      </c>
      <c r="F27" s="129">
        <f>IFERROR('08.1 Spotreba pohon.hmot'!$E27/INDEX('07.1 Uspora casu - vypocet'!$F27:$BC27,(MATCH('08.1 Spotreba pohon.hmot'!F$20,'07.1 Uspora casu - vypocet'!$F$20:$BC$20,0))),0)</f>
        <v>67.19</v>
      </c>
      <c r="G27" s="129">
        <f>IFERROR('08.1 Spotreba pohon.hmot'!$E27/INDEX('07.1 Uspora casu - vypocet'!$F27:$BC27,(MATCH('08.1 Spotreba pohon.hmot'!G$20,'07.1 Uspora casu - vypocet'!$F$20:$BC$20,0))),0)</f>
        <v>67.19</v>
      </c>
      <c r="H27" s="129">
        <f>IFERROR('08.1 Spotreba pohon.hmot'!$E27/INDEX('07.1 Uspora casu - vypocet'!$F27:$BC27,(MATCH('08.1 Spotreba pohon.hmot'!H$20,'07.1 Uspora casu - vypocet'!$F$20:$BC$20,0))),0)</f>
        <v>67.19</v>
      </c>
      <c r="I27" s="129">
        <f>IFERROR('08.1 Spotreba pohon.hmot'!$E27/INDEX('07.1 Uspora casu - vypocet'!$F27:$BC27,(MATCH('08.1 Spotreba pohon.hmot'!I$20,'07.1 Uspora casu - vypocet'!$F$20:$BC$20,0))),0)</f>
        <v>67.19</v>
      </c>
      <c r="J27" s="129">
        <f>IFERROR('08.1 Spotreba pohon.hmot'!$E27/INDEX('07.1 Uspora casu - vypocet'!$F27:$BC27,(MATCH('08.1 Spotreba pohon.hmot'!J$20,'07.1 Uspora casu - vypocet'!$F$20:$BC$20,0))),0)</f>
        <v>67.19</v>
      </c>
      <c r="K27" s="129">
        <f>IFERROR('08.1 Spotreba pohon.hmot'!$E27/INDEX('07.1 Uspora casu - vypocet'!$F27:$BC27,(MATCH('08.1 Spotreba pohon.hmot'!K$20,'07.1 Uspora casu - vypocet'!$F$20:$BC$20,0))),0)</f>
        <v>67.19</v>
      </c>
      <c r="L27" s="129">
        <f>IFERROR('08.1 Spotreba pohon.hmot'!$E27/INDEX('07.1 Uspora casu - vypocet'!$F27:$BC27,(MATCH('08.1 Spotreba pohon.hmot'!L$20,'07.1 Uspora casu - vypocet'!$F$20:$BC$20,0))),0)</f>
        <v>67.19</v>
      </c>
      <c r="M27" s="129">
        <f>IFERROR('08.1 Spotreba pohon.hmot'!$E27/INDEX('07.1 Uspora casu - vypocet'!$F27:$BC27,(MATCH('08.1 Spotreba pohon.hmot'!M$20,'07.1 Uspora casu - vypocet'!$F$20:$BC$20,0))),0)</f>
        <v>67.19</v>
      </c>
      <c r="N27" s="129">
        <f>IFERROR('08.1 Spotreba pohon.hmot'!$E27/INDEX('07.1 Uspora casu - vypocet'!$F27:$BC27,(MATCH('08.1 Spotreba pohon.hmot'!N$20,'07.1 Uspora casu - vypocet'!$F$20:$BC$20,0))),0)</f>
        <v>67.19</v>
      </c>
      <c r="O27" s="129">
        <f>IFERROR('08.1 Spotreba pohon.hmot'!$E27/INDEX('07.1 Uspora casu - vypocet'!$F27:$BC27,(MATCH('08.1 Spotreba pohon.hmot'!O$20,'07.1 Uspora casu - vypocet'!$F$20:$BC$20,0))),0)</f>
        <v>67.19</v>
      </c>
      <c r="P27" s="129">
        <f>IFERROR('08.1 Spotreba pohon.hmot'!$E27/INDEX('07.1 Uspora casu - vypocet'!$F27:$BC27,(MATCH('08.1 Spotreba pohon.hmot'!P$20,'07.1 Uspora casu - vypocet'!$F$20:$BC$20,0))),0)</f>
        <v>67.19</v>
      </c>
      <c r="Q27" s="129">
        <f>IFERROR('08.1 Spotreba pohon.hmot'!$E27/INDEX('07.1 Uspora casu - vypocet'!$F27:$BC27,(MATCH('08.1 Spotreba pohon.hmot'!Q$20,'07.1 Uspora casu - vypocet'!$F$20:$BC$20,0))),0)</f>
        <v>67.19</v>
      </c>
      <c r="R27" s="129">
        <f>IFERROR('08.1 Spotreba pohon.hmot'!$E27/INDEX('07.1 Uspora casu - vypocet'!$F27:$BC27,(MATCH('08.1 Spotreba pohon.hmot'!R$20,'07.1 Uspora casu - vypocet'!$F$20:$BC$20,0))),0)</f>
        <v>67.19</v>
      </c>
      <c r="S27" s="129">
        <f>IFERROR('08.1 Spotreba pohon.hmot'!$E27/INDEX('07.1 Uspora casu - vypocet'!$F27:$BC27,(MATCH('08.1 Spotreba pohon.hmot'!S$20,'07.1 Uspora casu - vypocet'!$F$20:$BC$20,0))),0)</f>
        <v>67.19</v>
      </c>
      <c r="T27" s="129">
        <f>IFERROR('08.1 Spotreba pohon.hmot'!$E27/INDEX('07.1 Uspora casu - vypocet'!$F27:$BC27,(MATCH('08.1 Spotreba pohon.hmot'!T$20,'07.1 Uspora casu - vypocet'!$F$20:$BC$20,0))),0)</f>
        <v>67.19</v>
      </c>
      <c r="U27" s="129">
        <f>IFERROR('08.1 Spotreba pohon.hmot'!$E27/INDEX('07.1 Uspora casu - vypocet'!$F27:$BC27,(MATCH('08.1 Spotreba pohon.hmot'!U$20,'07.1 Uspora casu - vypocet'!$F$20:$BC$20,0))),0)</f>
        <v>67.19</v>
      </c>
      <c r="V27" s="129">
        <f>IFERROR('08.1 Spotreba pohon.hmot'!$E27/INDEX('07.1 Uspora casu - vypocet'!$F27:$BC27,(MATCH('08.1 Spotreba pohon.hmot'!V$20,'07.1 Uspora casu - vypocet'!$F$20:$BC$20,0))),0)</f>
        <v>67.19</v>
      </c>
      <c r="W27" s="129">
        <f>IFERROR('08.1 Spotreba pohon.hmot'!$E27/INDEX('07.1 Uspora casu - vypocet'!$F27:$BC27,(MATCH('08.1 Spotreba pohon.hmot'!W$20,'07.1 Uspora casu - vypocet'!$F$20:$BC$20,0))),0)</f>
        <v>67.19</v>
      </c>
      <c r="X27" s="129">
        <f>IFERROR('08.1 Spotreba pohon.hmot'!$E27/INDEX('07.1 Uspora casu - vypocet'!$F27:$BC27,(MATCH('08.1 Spotreba pohon.hmot'!X$20,'07.1 Uspora casu - vypocet'!$F$20:$BC$20,0))),0)</f>
        <v>67.19</v>
      </c>
      <c r="Y27" s="129">
        <f>IFERROR('08.1 Spotreba pohon.hmot'!$E27/INDEX('07.1 Uspora casu - vypocet'!$F27:$BC27,(MATCH('08.1 Spotreba pohon.hmot'!Y$20,'07.1 Uspora casu - vypocet'!$F$20:$BC$20,0))),0)</f>
        <v>67.19</v>
      </c>
      <c r="Z27" s="129">
        <f>IFERROR('08.1 Spotreba pohon.hmot'!$E27/INDEX('07.1 Uspora casu - vypocet'!$F27:$BC27,(MATCH('08.1 Spotreba pohon.hmot'!Z$20,'07.1 Uspora casu - vypocet'!$F$20:$BC$20,0))),0)</f>
        <v>67.19</v>
      </c>
      <c r="AA27" s="129">
        <f>IFERROR('08.1 Spotreba pohon.hmot'!$E27/INDEX('07.1 Uspora casu - vypocet'!$F27:$BC27,(MATCH('08.1 Spotreba pohon.hmot'!AA$20,'07.1 Uspora casu - vypocet'!$F$20:$BC$20,0))),0)</f>
        <v>67.19</v>
      </c>
      <c r="AB27" s="129">
        <f>IFERROR('08.1 Spotreba pohon.hmot'!$E27/INDEX('07.1 Uspora casu - vypocet'!$F27:$BC27,(MATCH('08.1 Spotreba pohon.hmot'!AB$20,'07.1 Uspora casu - vypocet'!$F$20:$BC$20,0))),0)</f>
        <v>67.19</v>
      </c>
      <c r="AC27" s="129">
        <f>IFERROR('08.1 Spotreba pohon.hmot'!$E27/INDEX('07.1 Uspora casu - vypocet'!$F27:$BC27,(MATCH('08.1 Spotreba pohon.hmot'!AC$20,'07.1 Uspora casu - vypocet'!$F$20:$BC$20,0))),0)</f>
        <v>67.19</v>
      </c>
      <c r="AD27" s="129">
        <f>IFERROR('08.1 Spotreba pohon.hmot'!$E27/INDEX('07.1 Uspora casu - vypocet'!$F27:$BC27,(MATCH('08.1 Spotreba pohon.hmot'!AD$20,'07.1 Uspora casu - vypocet'!$F$20:$BC$20,0))),0)</f>
        <v>67.19</v>
      </c>
      <c r="AE27" s="129">
        <f>IFERROR('08.1 Spotreba pohon.hmot'!$E27/INDEX('07.1 Uspora casu - vypocet'!$F27:$BC27,(MATCH('08.1 Spotreba pohon.hmot'!AE$20,'07.1 Uspora casu - vypocet'!$F$20:$BC$20,0))),0)</f>
        <v>67.19</v>
      </c>
      <c r="AF27" s="129">
        <f>IFERROR('08.1 Spotreba pohon.hmot'!$E27/INDEX('07.1 Uspora casu - vypocet'!$F27:$BC27,(MATCH('08.1 Spotreba pohon.hmot'!AF$20,'07.1 Uspora casu - vypocet'!$F$20:$BC$20,0))),0)</f>
        <v>67.19</v>
      </c>
      <c r="AG27" s="129">
        <f>IFERROR('08.1 Spotreba pohon.hmot'!$E27/INDEX('07.1 Uspora casu - vypocet'!$F27:$BC27,(MATCH('08.1 Spotreba pohon.hmot'!AG$20,'07.1 Uspora casu - vypocet'!$F$20:$BC$20,0))),0)</f>
        <v>67.19</v>
      </c>
      <c r="AH27" s="129">
        <f>IFERROR('08.1 Spotreba pohon.hmot'!$E27/INDEX('07.1 Uspora casu - vypocet'!$F27:$BC27,(MATCH('08.1 Spotreba pohon.hmot'!AH$20,'07.1 Uspora casu - vypocet'!$F$20:$BC$20,0))),0)</f>
        <v>67.19</v>
      </c>
      <c r="AI27" s="129">
        <f>IFERROR('08.1 Spotreba pohon.hmot'!$E27/INDEX('07.1 Uspora casu - vypocet'!$F27:$BC27,(MATCH('08.1 Spotreba pohon.hmot'!AI$20,'07.1 Uspora casu - vypocet'!$F$20:$BC$20,0))),0)</f>
        <v>67.19</v>
      </c>
      <c r="AJ27" s="129">
        <f>IFERROR('08.1 Spotreba pohon.hmot'!$E27/INDEX('07.1 Uspora casu - vypocet'!$F27:$BC27,(MATCH('08.1 Spotreba pohon.hmot'!AJ$20,'07.1 Uspora casu - vypocet'!$F$20:$BC$20,0))),0)</f>
        <v>67.19</v>
      </c>
    </row>
    <row r="28" spans="1:36" x14ac:dyDescent="0.2">
      <c r="A28" s="87"/>
      <c r="B28" s="5">
        <v>7</v>
      </c>
      <c r="C28" s="5" t="str">
        <f>IF(ISBLANK('A2.1 Intenzita dopravy'!C182)=TRUE,"",'A2.1 Intenzita dopravy'!C182)</f>
        <v/>
      </c>
      <c r="D28" s="5" t="str">
        <f>IF(ISBLANK('A2.1 Intenzita dopravy'!D182)=TRUE,"",'A2.1 Intenzita dopravy'!D182)</f>
        <v>R3 Tvrdošín - Nižná 2</v>
      </c>
      <c r="E28" s="5">
        <f>IF(ISBLANK('A2 Intenzita dopravy'!E27)=TRUE,"",'A2 Intenzita dopravy'!E27)</f>
        <v>2.7</v>
      </c>
      <c r="F28" s="129">
        <f>IFERROR('08.1 Spotreba pohon.hmot'!$E28/INDEX('07.1 Uspora casu - vypocet'!$F28:$BC28,(MATCH('08.1 Spotreba pohon.hmot'!F$20,'07.1 Uspora casu - vypocet'!$F$20:$BC$20,0))),0)</f>
        <v>0</v>
      </c>
      <c r="G28" s="129">
        <f>IFERROR('08.1 Spotreba pohon.hmot'!$E28/INDEX('07.1 Uspora casu - vypocet'!$F28:$BC28,(MATCH('08.1 Spotreba pohon.hmot'!G$20,'07.1 Uspora casu - vypocet'!$F$20:$BC$20,0))),0)</f>
        <v>0</v>
      </c>
      <c r="H28" s="129">
        <f>IFERROR('08.1 Spotreba pohon.hmot'!$E28/INDEX('07.1 Uspora casu - vypocet'!$F28:$BC28,(MATCH('08.1 Spotreba pohon.hmot'!H$20,'07.1 Uspora casu - vypocet'!$F$20:$BC$20,0))),0)</f>
        <v>0</v>
      </c>
      <c r="I28" s="129">
        <f>IFERROR('08.1 Spotreba pohon.hmot'!$E28/INDEX('07.1 Uspora casu - vypocet'!$F28:$BC28,(MATCH('08.1 Spotreba pohon.hmot'!I$20,'07.1 Uspora casu - vypocet'!$F$20:$BC$20,0))),0)</f>
        <v>0</v>
      </c>
      <c r="J28" s="129">
        <f>IFERROR('08.1 Spotreba pohon.hmot'!$E28/INDEX('07.1 Uspora casu - vypocet'!$F28:$BC28,(MATCH('08.1 Spotreba pohon.hmot'!J$20,'07.1 Uspora casu - vypocet'!$F$20:$BC$20,0))),0)</f>
        <v>101.41</v>
      </c>
      <c r="K28" s="129">
        <f>IFERROR('08.1 Spotreba pohon.hmot'!$E28/INDEX('07.1 Uspora casu - vypocet'!$F28:$BC28,(MATCH('08.1 Spotreba pohon.hmot'!K$20,'07.1 Uspora casu - vypocet'!$F$20:$BC$20,0))),0)</f>
        <v>101.3885578321438</v>
      </c>
      <c r="L28" s="129">
        <f>IFERROR('08.1 Spotreba pohon.hmot'!$E28/INDEX('07.1 Uspora casu - vypocet'!$F28:$BC28,(MATCH('08.1 Spotreba pohon.hmot'!L$20,'07.1 Uspora casu - vypocet'!$F$20:$BC$20,0))),0)</f>
        <v>101.36712019802752</v>
      </c>
      <c r="M28" s="129">
        <f>IFERROR('08.1 Spotreba pohon.hmot'!$E28/INDEX('07.1 Uspora casu - vypocet'!$F28:$BC28,(MATCH('08.1 Spotreba pohon.hmot'!M$20,'07.1 Uspora casu - vypocet'!$F$20:$BC$20,0))),0)</f>
        <v>101.3456870966925</v>
      </c>
      <c r="N28" s="129">
        <f>IFERROR('08.1 Spotreba pohon.hmot'!$E28/INDEX('07.1 Uspora casu - vypocet'!$F28:$BC28,(MATCH('08.1 Spotreba pohon.hmot'!N$20,'07.1 Uspora casu - vypocet'!$F$20:$BC$20,0))),0)</f>
        <v>101.32425852718035</v>
      </c>
      <c r="O28" s="129">
        <f>IFERROR('08.1 Spotreba pohon.hmot'!$E28/INDEX('07.1 Uspora casu - vypocet'!$F28:$BC28,(MATCH('08.1 Spotreba pohon.hmot'!O$20,'07.1 Uspora casu - vypocet'!$F$20:$BC$20,0))),0)</f>
        <v>101.30283448853285</v>
      </c>
      <c r="P28" s="129">
        <f>IFERROR('08.1 Spotreba pohon.hmot'!$E28/INDEX('07.1 Uspora casu - vypocet'!$F28:$BC28,(MATCH('08.1 Spotreba pohon.hmot'!P$20,'07.1 Uspora casu - vypocet'!$F$20:$BC$20,0))),0)</f>
        <v>101.28141497979199</v>
      </c>
      <c r="Q28" s="129">
        <f>IFERROR('08.1 Spotreba pohon.hmot'!$E28/INDEX('07.1 Uspora casu - vypocet'!$F28:$BC28,(MATCH('08.1 Spotreba pohon.hmot'!Q$20,'07.1 Uspora casu - vypocet'!$F$20:$BC$20,0))),0)</f>
        <v>101.26</v>
      </c>
      <c r="R28" s="129">
        <f>IFERROR('08.1 Spotreba pohon.hmot'!$E28/INDEX('07.1 Uspora casu - vypocet'!$F28:$BC28,(MATCH('08.1 Spotreba pohon.hmot'!R$20,'07.1 Uspora casu - vypocet'!$F$20:$BC$20,0))),0)</f>
        <v>101.24599128211453</v>
      </c>
      <c r="S28" s="129">
        <f>IFERROR('08.1 Spotreba pohon.hmot'!$E28/INDEX('07.1 Uspora casu - vypocet'!$F28:$BC28,(MATCH('08.1 Spotreba pohon.hmot'!S$20,'07.1 Uspora casu - vypocet'!$F$20:$BC$20,0))),0)</f>
        <v>101.23198450225173</v>
      </c>
      <c r="T28" s="129">
        <f>IFERROR('08.1 Spotreba pohon.hmot'!$E28/INDEX('07.1 Uspora casu - vypocet'!$F28:$BC28,(MATCH('08.1 Spotreba pohon.hmot'!T$20,'07.1 Uspora casu - vypocet'!$F$20:$BC$20,0))),0)</f>
        <v>101.21797966014351</v>
      </c>
      <c r="U28" s="129">
        <f>IFERROR('08.1 Spotreba pohon.hmot'!$E28/INDEX('07.1 Uspora casu - vypocet'!$F28:$BC28,(MATCH('08.1 Spotreba pohon.hmot'!U$20,'07.1 Uspora casu - vypocet'!$F$20:$BC$20,0))),0)</f>
        <v>101.20397675552178</v>
      </c>
      <c r="V28" s="129">
        <f>IFERROR('08.1 Spotreba pohon.hmot'!$E28/INDEX('07.1 Uspora casu - vypocet'!$F28:$BC28,(MATCH('08.1 Spotreba pohon.hmot'!V$20,'07.1 Uspora casu - vypocet'!$F$20:$BC$20,0))),0)</f>
        <v>101.1899757881185</v>
      </c>
      <c r="W28" s="129">
        <f>IFERROR('08.1 Spotreba pohon.hmot'!$E28/INDEX('07.1 Uspora casu - vypocet'!$F28:$BC28,(MATCH('08.1 Spotreba pohon.hmot'!W$20,'07.1 Uspora casu - vypocet'!$F$20:$BC$20,0))),0)</f>
        <v>101.17597675766568</v>
      </c>
      <c r="X28" s="129">
        <f>IFERROR('08.1 Spotreba pohon.hmot'!$E28/INDEX('07.1 Uspora casu - vypocet'!$F28:$BC28,(MATCH('08.1 Spotreba pohon.hmot'!X$20,'07.1 Uspora casu - vypocet'!$F$20:$BC$20,0))),0)</f>
        <v>101.16197966389534</v>
      </c>
      <c r="Y28" s="129">
        <f>IFERROR('08.1 Spotreba pohon.hmot'!$E28/INDEX('07.1 Uspora casu - vypocet'!$F28:$BC28,(MATCH('08.1 Spotreba pohon.hmot'!Y$20,'07.1 Uspora casu - vypocet'!$F$20:$BC$20,0))),0)</f>
        <v>101.14798450653954</v>
      </c>
      <c r="Z28" s="129">
        <f>IFERROR('08.1 Spotreba pohon.hmot'!$E28/INDEX('07.1 Uspora casu - vypocet'!$F28:$BC28,(MATCH('08.1 Spotreba pohon.hmot'!Z$20,'07.1 Uspora casu - vypocet'!$F$20:$BC$20,0))),0)</f>
        <v>101.13399128533042</v>
      </c>
      <c r="AA28" s="129">
        <f>IFERROR('08.1 Spotreba pohon.hmot'!$E28/INDEX('07.1 Uspora casu - vypocet'!$F28:$BC28,(MATCH('08.1 Spotreba pohon.hmot'!AA$20,'07.1 Uspora casu - vypocet'!$F$20:$BC$20,0))),0)</f>
        <v>101.12</v>
      </c>
      <c r="AB28" s="129">
        <f>IFERROR('08.1 Spotreba pohon.hmot'!$E28/INDEX('07.1 Uspora casu - vypocet'!$F28:$BC28,(MATCH('08.1 Spotreba pohon.hmot'!AB$20,'07.1 Uspora casu - vypocet'!$F$20:$BC$20,0))),0)</f>
        <v>101.12333289389362</v>
      </c>
      <c r="AC28" s="129">
        <f>IFERROR('08.1 Spotreba pohon.hmot'!$E28/INDEX('07.1 Uspora casu - vypocet'!$F28:$BC28,(MATCH('08.1 Spotreba pohon.hmot'!AC$20,'07.1 Uspora casu - vypocet'!$F$20:$BC$20,0))),0)</f>
        <v>101.12666589763872</v>
      </c>
      <c r="AD28" s="129">
        <f>IFERROR('08.1 Spotreba pohon.hmot'!$E28/INDEX('07.1 Uspora casu - vypocet'!$F28:$BC28,(MATCH('08.1 Spotreba pohon.hmot'!AD$20,'07.1 Uspora casu - vypocet'!$F$20:$BC$20,0))),0)</f>
        <v>101.12999901123891</v>
      </c>
      <c r="AE28" s="129">
        <f>IFERROR('08.1 Spotreba pohon.hmot'!$E28/INDEX('07.1 Uspora casu - vypocet'!$F28:$BC28,(MATCH('08.1 Spotreba pohon.hmot'!AE$20,'07.1 Uspora casu - vypocet'!$F$20:$BC$20,0))),0)</f>
        <v>101.13333223469783</v>
      </c>
      <c r="AF28" s="129">
        <f>IFERROR('08.1 Spotreba pohon.hmot'!$E28/INDEX('07.1 Uspora casu - vypocet'!$F28:$BC28,(MATCH('08.1 Spotreba pohon.hmot'!AF$20,'07.1 Uspora casu - vypocet'!$F$20:$BC$20,0))),0)</f>
        <v>101.1366655680191</v>
      </c>
      <c r="AG28" s="129">
        <f>IFERROR('08.1 Spotreba pohon.hmot'!$E28/INDEX('07.1 Uspora casu - vypocet'!$F28:$BC28,(MATCH('08.1 Spotreba pohon.hmot'!AG$20,'07.1 Uspora casu - vypocet'!$F$20:$BC$20,0))),0)</f>
        <v>101.13999901120633</v>
      </c>
      <c r="AH28" s="129">
        <f>IFERROR('08.1 Spotreba pohon.hmot'!$E28/INDEX('07.1 Uspora casu - vypocet'!$F28:$BC28,(MATCH('08.1 Spotreba pohon.hmot'!AH$20,'07.1 Uspora casu - vypocet'!$F$20:$BC$20,0))),0)</f>
        <v>101.14333256426313</v>
      </c>
      <c r="AI28" s="129">
        <f>IFERROR('08.1 Spotreba pohon.hmot'!$E28/INDEX('07.1 Uspora casu - vypocet'!$F28:$BC28,(MATCH('08.1 Spotreba pohon.hmot'!AI$20,'07.1 Uspora casu - vypocet'!$F$20:$BC$20,0))),0)</f>
        <v>101.14666622719315</v>
      </c>
      <c r="AJ28" s="129">
        <f>IFERROR('08.1 Spotreba pohon.hmot'!$E28/INDEX('07.1 Uspora casu - vypocet'!$F28:$BC28,(MATCH('08.1 Spotreba pohon.hmot'!AJ$20,'07.1 Uspora casu - vypocet'!$F$20:$BC$20,0))),0)</f>
        <v>101.15</v>
      </c>
    </row>
    <row r="29" spans="1:36" x14ac:dyDescent="0.2">
      <c r="A29" s="87"/>
      <c r="B29" s="5">
        <v>8</v>
      </c>
      <c r="C29" s="5" t="str">
        <f>IF(ISBLANK('A2.1 Intenzita dopravy'!C183)=TRUE,"",'A2.1 Intenzita dopravy'!C183)</f>
        <v/>
      </c>
      <c r="D29" s="5" t="str">
        <f>IF(ISBLANK('A2.1 Intenzita dopravy'!D183)=TRUE,"",'A2.1 Intenzita dopravy'!D183)</f>
        <v>Privádzač Nižná</v>
      </c>
      <c r="E29" s="5">
        <f>IF(ISBLANK('A2 Intenzita dopravy'!E28)=TRUE,"",'A2 Intenzita dopravy'!E28)</f>
        <v>1.99</v>
      </c>
      <c r="F29" s="129">
        <f>IFERROR('08.1 Spotreba pohon.hmot'!$E29/INDEX('07.1 Uspora casu - vypocet'!$F29:$BC29,(MATCH('08.1 Spotreba pohon.hmot'!F$20,'07.1 Uspora casu - vypocet'!$F$20:$BC$20,0))),0)</f>
        <v>0</v>
      </c>
      <c r="G29" s="129">
        <f>IFERROR('08.1 Spotreba pohon.hmot'!$E29/INDEX('07.1 Uspora casu - vypocet'!$F29:$BC29,(MATCH('08.1 Spotreba pohon.hmot'!G$20,'07.1 Uspora casu - vypocet'!$F$20:$BC$20,0))),0)</f>
        <v>0</v>
      </c>
      <c r="H29" s="129">
        <f>IFERROR('08.1 Spotreba pohon.hmot'!$E29/INDEX('07.1 Uspora casu - vypocet'!$F29:$BC29,(MATCH('08.1 Spotreba pohon.hmot'!H$20,'07.1 Uspora casu - vypocet'!$F$20:$BC$20,0))),0)</f>
        <v>0</v>
      </c>
      <c r="I29" s="129">
        <f>IFERROR('08.1 Spotreba pohon.hmot'!$E29/INDEX('07.1 Uspora casu - vypocet'!$F29:$BC29,(MATCH('08.1 Spotreba pohon.hmot'!I$20,'07.1 Uspora casu - vypocet'!$F$20:$BC$20,0))),0)</f>
        <v>0</v>
      </c>
      <c r="J29" s="129">
        <f>IFERROR('08.1 Spotreba pohon.hmot'!$E29/INDEX('07.1 Uspora casu - vypocet'!$F29:$BC29,(MATCH('08.1 Spotreba pohon.hmot'!J$20,'07.1 Uspora casu - vypocet'!$F$20:$BC$20,0))),0)</f>
        <v>99.66</v>
      </c>
      <c r="K29" s="129">
        <f>IFERROR('08.1 Spotreba pohon.hmot'!$E29/INDEX('07.1 Uspora casu - vypocet'!$F29:$BC29,(MATCH('08.1 Spotreba pohon.hmot'!K$20,'07.1 Uspora casu - vypocet'!$F$20:$BC$20,0))),0)</f>
        <v>99.641418180798638</v>
      </c>
      <c r="L29" s="129">
        <f>IFERROR('08.1 Spotreba pohon.hmot'!$E29/INDEX('07.1 Uspora casu - vypocet'!$F29:$BC29,(MATCH('08.1 Spotreba pohon.hmot'!L$20,'07.1 Uspora casu - vypocet'!$F$20:$BC$20,0))),0)</f>
        <v>99.622839826217046</v>
      </c>
      <c r="M29" s="129">
        <f>IFERROR('08.1 Spotreba pohon.hmot'!$E29/INDEX('07.1 Uspora casu - vypocet'!$F29:$BC29,(MATCH('08.1 Spotreba pohon.hmot'!M$20,'07.1 Uspora casu - vypocet'!$F$20:$BC$20,0))),0)</f>
        <v>99.604264935609208</v>
      </c>
      <c r="N29" s="129">
        <f>IFERROR('08.1 Spotreba pohon.hmot'!$E29/INDEX('07.1 Uspora casu - vypocet'!$F29:$BC29,(MATCH('08.1 Spotreba pohon.hmot'!N$20,'07.1 Uspora casu - vypocet'!$F$20:$BC$20,0))),0)</f>
        <v>99.585693508329285</v>
      </c>
      <c r="O29" s="129">
        <f>IFERROR('08.1 Spotreba pohon.hmot'!$E29/INDEX('07.1 Uspora casu - vypocet'!$F29:$BC29,(MATCH('08.1 Spotreba pohon.hmot'!O$20,'07.1 Uspora casu - vypocet'!$F$20:$BC$20,0))),0)</f>
        <v>99.567125543731521</v>
      </c>
      <c r="P29" s="129">
        <f>IFERROR('08.1 Spotreba pohon.hmot'!$E29/INDEX('07.1 Uspora casu - vypocet'!$F29:$BC29,(MATCH('08.1 Spotreba pohon.hmot'!P$20,'07.1 Uspora casu - vypocet'!$F$20:$BC$20,0))),0)</f>
        <v>99.548561041170274</v>
      </c>
      <c r="Q29" s="129">
        <f>IFERROR('08.1 Spotreba pohon.hmot'!$E29/INDEX('07.1 Uspora casu - vypocet'!$F29:$BC29,(MATCH('08.1 Spotreba pohon.hmot'!Q$20,'07.1 Uspora casu - vypocet'!$F$20:$BC$20,0))),0)</f>
        <v>99.530000000000015</v>
      </c>
      <c r="R29" s="129">
        <f>IFERROR('08.1 Spotreba pohon.hmot'!$E29/INDEX('07.1 Uspora casu - vypocet'!$F29:$BC29,(MATCH('08.1 Spotreba pohon.hmot'!R$20,'07.1 Uspora casu - vypocet'!$F$20:$BC$20,0))),0)</f>
        <v>99.517993484424409</v>
      </c>
      <c r="S29" s="129">
        <f>IFERROR('08.1 Spotreba pohon.hmot'!$E29/INDEX('07.1 Uspora casu - vypocet'!$F29:$BC29,(MATCH('08.1 Spotreba pohon.hmot'!S$20,'07.1 Uspora casu - vypocet'!$F$20:$BC$20,0))),0)</f>
        <v>99.505988417220323</v>
      </c>
      <c r="T29" s="129">
        <f>IFERROR('08.1 Spotreba pohon.hmot'!$E29/INDEX('07.1 Uspora casu - vypocet'!$F29:$BC29,(MATCH('08.1 Spotreba pohon.hmot'!T$20,'07.1 Uspora casu - vypocet'!$F$20:$BC$20,0))),0)</f>
        <v>99.493984798213006</v>
      </c>
      <c r="U29" s="129">
        <f>IFERROR('08.1 Spotreba pohon.hmot'!$E29/INDEX('07.1 Uspora casu - vypocet'!$F29:$BC29,(MATCH('08.1 Spotreba pohon.hmot'!U$20,'07.1 Uspora casu - vypocet'!$F$20:$BC$20,0))),0)</f>
        <v>99.481982627227794</v>
      </c>
      <c r="V29" s="129">
        <f>IFERROR('08.1 Spotreba pohon.hmot'!$E29/INDEX('07.1 Uspora casu - vypocet'!$F29:$BC29,(MATCH('08.1 Spotreba pohon.hmot'!V$20,'07.1 Uspora casu - vypocet'!$F$20:$BC$20,0))),0)</f>
        <v>99.469981904089991</v>
      </c>
      <c r="W29" s="129">
        <f>IFERROR('08.1 Spotreba pohon.hmot'!$E29/INDEX('07.1 Uspora casu - vypocet'!$F29:$BC29,(MATCH('08.1 Spotreba pohon.hmot'!W$20,'07.1 Uspora casu - vypocet'!$F$20:$BC$20,0))),0)</f>
        <v>99.457982628624947</v>
      </c>
      <c r="X29" s="129">
        <f>IFERROR('08.1 Spotreba pohon.hmot'!$E29/INDEX('07.1 Uspora casu - vypocet'!$F29:$BC29,(MATCH('08.1 Spotreba pohon.hmot'!X$20,'07.1 Uspora casu - vypocet'!$F$20:$BC$20,0))),0)</f>
        <v>99.44598480065801</v>
      </c>
      <c r="Y29" s="129">
        <f>IFERROR('08.1 Spotreba pohon.hmot'!$E29/INDEX('07.1 Uspora casu - vypocet'!$F29:$BC29,(MATCH('08.1 Spotreba pohon.hmot'!Y$20,'07.1 Uspora casu - vypocet'!$F$20:$BC$20,0))),0)</f>
        <v>99.433988420014586</v>
      </c>
      <c r="Z29" s="129">
        <f>IFERROR('08.1 Spotreba pohon.hmot'!$E29/INDEX('07.1 Uspora casu - vypocet'!$F29:$BC29,(MATCH('08.1 Spotreba pohon.hmot'!Z$20,'07.1 Uspora casu - vypocet'!$F$20:$BC$20,0))),0)</f>
        <v>99.42199348652008</v>
      </c>
      <c r="AA29" s="129">
        <f>IFERROR('08.1 Spotreba pohon.hmot'!$E29/INDEX('07.1 Uspora casu - vypocet'!$F29:$BC29,(MATCH('08.1 Spotreba pohon.hmot'!AA$20,'07.1 Uspora casu - vypocet'!$F$20:$BC$20,0))),0)</f>
        <v>99.41</v>
      </c>
      <c r="AB29" s="129">
        <f>IFERROR('08.1 Spotreba pohon.hmot'!$E29/INDEX('07.1 Uspora casu - vypocet'!$F29:$BC29,(MATCH('08.1 Spotreba pohon.hmot'!AB$20,'07.1 Uspora casu - vypocet'!$F$20:$BC$20,0))),0)</f>
        <v>99.412222023544174</v>
      </c>
      <c r="AC29" s="129">
        <f>IFERROR('08.1 Spotreba pohon.hmot'!$E29/INDEX('07.1 Uspora casu - vypocet'!$F29:$BC29,(MATCH('08.1 Spotreba pohon.hmot'!AC$20,'07.1 Uspora casu - vypocet'!$F$20:$BC$20,0))),0)</f>
        <v>99.414444096755261</v>
      </c>
      <c r="AD29" s="129">
        <f>IFERROR('08.1 Spotreba pohon.hmot'!$E29/INDEX('07.1 Uspora casu - vypocet'!$F29:$BC29,(MATCH('08.1 Spotreba pohon.hmot'!AD$20,'07.1 Uspora casu - vypocet'!$F$20:$BC$20,0))),0)</f>
        <v>99.416666219634394</v>
      </c>
      <c r="AE29" s="129">
        <f>IFERROR('08.1 Spotreba pohon.hmot'!$E29/INDEX('07.1 Uspora casu - vypocet'!$F29:$BC29,(MATCH('08.1 Spotreba pohon.hmot'!AE$20,'07.1 Uspora casu - vypocet'!$F$20:$BC$20,0))),0)</f>
        <v>99.418888392182652</v>
      </c>
      <c r="AF29" s="129">
        <f>IFERROR('08.1 Spotreba pohon.hmot'!$E29/INDEX('07.1 Uspora casu - vypocet'!$F29:$BC29,(MATCH('08.1 Spotreba pohon.hmot'!AF$20,'07.1 Uspora casu - vypocet'!$F$20:$BC$20,0))),0)</f>
        <v>99.421110614401172</v>
      </c>
      <c r="AG29" s="129">
        <f>IFERROR('08.1 Spotreba pohon.hmot'!$E29/INDEX('07.1 Uspora casu - vypocet'!$F29:$BC29,(MATCH('08.1 Spotreba pohon.hmot'!AG$20,'07.1 Uspora casu - vypocet'!$F$20:$BC$20,0))),0)</f>
        <v>99.42333288629105</v>
      </c>
      <c r="AH29" s="129">
        <f>IFERROR('08.1 Spotreba pohon.hmot'!$E29/INDEX('07.1 Uspora casu - vypocet'!$F29:$BC29,(MATCH('08.1 Spotreba pohon.hmot'!AH$20,'07.1 Uspora casu - vypocet'!$F$20:$BC$20,0))),0)</f>
        <v>99.425555207853407</v>
      </c>
      <c r="AI29" s="129">
        <f>IFERROR('08.1 Spotreba pohon.hmot'!$E29/INDEX('07.1 Uspora casu - vypocet'!$F29:$BC29,(MATCH('08.1 Spotreba pohon.hmot'!AI$20,'07.1 Uspora casu - vypocet'!$F$20:$BC$20,0))),0)</f>
        <v>99.427777579089351</v>
      </c>
      <c r="AJ29" s="129">
        <f>IFERROR('08.1 Spotreba pohon.hmot'!$E29/INDEX('07.1 Uspora casu - vypocet'!$F29:$BC29,(MATCH('08.1 Spotreba pohon.hmot'!AJ$20,'07.1 Uspora casu - vypocet'!$F$20:$BC$20,0))),0)</f>
        <v>99.43</v>
      </c>
    </row>
    <row r="30" spans="1:36" x14ac:dyDescent="0.2">
      <c r="A30" s="87"/>
      <c r="B30" s="5">
        <v>9</v>
      </c>
      <c r="C30" s="5" t="str">
        <f>IF(ISBLANK('A2.1 Intenzita dopravy'!C184)=TRUE,"",'A2.1 Intenzita dopravy'!C184)</f>
        <v/>
      </c>
      <c r="D30" s="5" t="str">
        <f>IF(ISBLANK('A2.1 Intenzita dopravy'!D184)=TRUE,"",'A2.1 Intenzita dopravy'!D184)</f>
        <v/>
      </c>
      <c r="E30" s="5">
        <f>IF(ISBLANK('A2 Intenzita dopravy'!E29)=TRUE,"",'A2 Intenzita dopravy'!E29)</f>
        <v>0.78</v>
      </c>
      <c r="F30" s="129">
        <f>IFERROR('08.1 Spotreba pohon.hmot'!$E30/INDEX('07.1 Uspora casu - vypocet'!$F30:$BC30,(MATCH('08.1 Spotreba pohon.hmot'!F$20,'07.1 Uspora casu - vypocet'!$F$20:$BC$20,0))),0)</f>
        <v>0</v>
      </c>
      <c r="G30" s="129">
        <f>IFERROR('08.1 Spotreba pohon.hmot'!$E30/INDEX('07.1 Uspora casu - vypocet'!$F30:$BC30,(MATCH('08.1 Spotreba pohon.hmot'!G$20,'07.1 Uspora casu - vypocet'!$F$20:$BC$20,0))),0)</f>
        <v>0</v>
      </c>
      <c r="H30" s="129">
        <f>IFERROR('08.1 Spotreba pohon.hmot'!$E30/INDEX('07.1 Uspora casu - vypocet'!$F30:$BC30,(MATCH('08.1 Spotreba pohon.hmot'!H$20,'07.1 Uspora casu - vypocet'!$F$20:$BC$20,0))),0)</f>
        <v>0</v>
      </c>
      <c r="I30" s="129">
        <f>IFERROR('08.1 Spotreba pohon.hmot'!$E30/INDEX('07.1 Uspora casu - vypocet'!$F30:$BC30,(MATCH('08.1 Spotreba pohon.hmot'!I$20,'07.1 Uspora casu - vypocet'!$F$20:$BC$20,0))),0)</f>
        <v>0</v>
      </c>
      <c r="J30" s="129">
        <f>IFERROR('08.1 Spotreba pohon.hmot'!$E30/INDEX('07.1 Uspora casu - vypocet'!$F30:$BC30,(MATCH('08.1 Spotreba pohon.hmot'!J$20,'07.1 Uspora casu - vypocet'!$F$20:$BC$20,0))),0)</f>
        <v>66.77</v>
      </c>
      <c r="K30" s="129">
        <f>IFERROR('08.1 Spotreba pohon.hmot'!$E30/INDEX('07.1 Uspora casu - vypocet'!$F30:$BC30,(MATCH('08.1 Spotreba pohon.hmot'!K$20,'07.1 Uspora casu - vypocet'!$F$20:$BC$20,0))),0)</f>
        <v>66.77</v>
      </c>
      <c r="L30" s="129">
        <f>IFERROR('08.1 Spotreba pohon.hmot'!$E30/INDEX('07.1 Uspora casu - vypocet'!$F30:$BC30,(MATCH('08.1 Spotreba pohon.hmot'!L$20,'07.1 Uspora casu - vypocet'!$F$20:$BC$20,0))),0)</f>
        <v>66.77</v>
      </c>
      <c r="M30" s="129">
        <f>IFERROR('08.1 Spotreba pohon.hmot'!$E30/INDEX('07.1 Uspora casu - vypocet'!$F30:$BC30,(MATCH('08.1 Spotreba pohon.hmot'!M$20,'07.1 Uspora casu - vypocet'!$F$20:$BC$20,0))),0)</f>
        <v>66.77</v>
      </c>
      <c r="N30" s="129">
        <f>IFERROR('08.1 Spotreba pohon.hmot'!$E30/INDEX('07.1 Uspora casu - vypocet'!$F30:$BC30,(MATCH('08.1 Spotreba pohon.hmot'!N$20,'07.1 Uspora casu - vypocet'!$F$20:$BC$20,0))),0)</f>
        <v>66.77</v>
      </c>
      <c r="O30" s="129">
        <f>IFERROR('08.1 Spotreba pohon.hmot'!$E30/INDEX('07.1 Uspora casu - vypocet'!$F30:$BC30,(MATCH('08.1 Spotreba pohon.hmot'!O$20,'07.1 Uspora casu - vypocet'!$F$20:$BC$20,0))),0)</f>
        <v>66.77</v>
      </c>
      <c r="P30" s="129">
        <f>IFERROR('08.1 Spotreba pohon.hmot'!$E30/INDEX('07.1 Uspora casu - vypocet'!$F30:$BC30,(MATCH('08.1 Spotreba pohon.hmot'!P$20,'07.1 Uspora casu - vypocet'!$F$20:$BC$20,0))),0)</f>
        <v>66.77</v>
      </c>
      <c r="Q30" s="129">
        <f>IFERROR('08.1 Spotreba pohon.hmot'!$E30/INDEX('07.1 Uspora casu - vypocet'!$F30:$BC30,(MATCH('08.1 Spotreba pohon.hmot'!Q$20,'07.1 Uspora casu - vypocet'!$F$20:$BC$20,0))),0)</f>
        <v>66.77</v>
      </c>
      <c r="R30" s="129">
        <f>IFERROR('08.1 Spotreba pohon.hmot'!$E30/INDEX('07.1 Uspora casu - vypocet'!$F30:$BC30,(MATCH('08.1 Spotreba pohon.hmot'!R$20,'07.1 Uspora casu - vypocet'!$F$20:$BC$20,0))),0)</f>
        <v>66.768999932598064</v>
      </c>
      <c r="S30" s="129">
        <f>IFERROR('08.1 Spotreba pohon.hmot'!$E30/INDEX('07.1 Uspora casu - vypocet'!$F30:$BC30,(MATCH('08.1 Spotreba pohon.hmot'!S$20,'07.1 Uspora casu - vypocet'!$F$20:$BC$20,0))),0)</f>
        <v>66.767999880174941</v>
      </c>
      <c r="T30" s="129">
        <f>IFERROR('08.1 Spotreba pohon.hmot'!$E30/INDEX('07.1 Uspora casu - vypocet'!$F30:$BC30,(MATCH('08.1 Spotreba pohon.hmot'!T$20,'07.1 Uspora casu - vypocet'!$F$20:$BC$20,0))),0)</f>
        <v>66.766999842730385</v>
      </c>
      <c r="U30" s="129">
        <f>IFERROR('08.1 Spotreba pohon.hmot'!$E30/INDEX('07.1 Uspora casu - vypocet'!$F30:$BC30,(MATCH('08.1 Spotreba pohon.hmot'!U$20,'07.1 Uspora casu - vypocet'!$F$20:$BC$20,0))),0)</f>
        <v>66.765999820264199</v>
      </c>
      <c r="V30" s="129">
        <f>IFERROR('08.1 Spotreba pohon.hmot'!$E30/INDEX('07.1 Uspora casu - vypocet'!$F30:$BC30,(MATCH('08.1 Spotreba pohon.hmot'!V$20,'07.1 Uspora casu - vypocet'!$F$20:$BC$20,0))),0)</f>
        <v>66.764999812776139</v>
      </c>
      <c r="W30" s="129">
        <f>IFERROR('08.1 Spotreba pohon.hmot'!$E30/INDEX('07.1 Uspora casu - vypocet'!$F30:$BC30,(MATCH('08.1 Spotreba pohon.hmot'!W$20,'07.1 Uspora casu - vypocet'!$F$20:$BC$20,0))),0)</f>
        <v>66.763999820265994</v>
      </c>
      <c r="X30" s="129">
        <f>IFERROR('08.1 Spotreba pohon.hmot'!$E30/INDEX('07.1 Uspora casu - vypocet'!$F30:$BC30,(MATCH('08.1 Spotreba pohon.hmot'!X$20,'07.1 Uspora casu - vypocet'!$F$20:$BC$20,0))),0)</f>
        <v>66.762999842733521</v>
      </c>
      <c r="Y30" s="129">
        <f>IFERROR('08.1 Spotreba pohon.hmot'!$E30/INDEX('07.1 Uspora casu - vypocet'!$F30:$BC30,(MATCH('08.1 Spotreba pohon.hmot'!Y$20,'07.1 Uspora casu - vypocet'!$F$20:$BC$20,0))),0)</f>
        <v>66.761999880178507</v>
      </c>
      <c r="Z30" s="129">
        <f>IFERROR('08.1 Spotreba pohon.hmot'!$E30/INDEX('07.1 Uspora casu - vypocet'!$F30:$BC30,(MATCH('08.1 Spotreba pohon.hmot'!Z$20,'07.1 Uspora casu - vypocet'!$F$20:$BC$20,0))),0)</f>
        <v>66.76099993260074</v>
      </c>
      <c r="AA30" s="129">
        <f>IFERROR('08.1 Spotreba pohon.hmot'!$E30/INDEX('07.1 Uspora casu - vypocet'!$F30:$BC30,(MATCH('08.1 Spotreba pohon.hmot'!AA$20,'07.1 Uspora casu - vypocet'!$F$20:$BC$20,0))),0)</f>
        <v>66.760000000000005</v>
      </c>
      <c r="AB30" s="129">
        <f>IFERROR('08.1 Spotreba pohon.hmot'!$E30/INDEX('07.1 Uspora casu - vypocet'!$F30:$BC30,(MATCH('08.1 Spotreba pohon.hmot'!AB$20,'07.1 Uspora casu - vypocet'!$F$20:$BC$20,0))),0)</f>
        <v>66.761111037147572</v>
      </c>
      <c r="AC30" s="129">
        <f>IFERROR('08.1 Spotreba pohon.hmot'!$E30/INDEX('07.1 Uspora casu - vypocet'!$F30:$BC30,(MATCH('08.1 Spotreba pohon.hmot'!AC$20,'07.1 Uspora casu - vypocet'!$F$20:$BC$20,0))),0)</f>
        <v>66.762222092785308</v>
      </c>
      <c r="AD30" s="129">
        <f>IFERROR('08.1 Spotreba pohon.hmot'!$E30/INDEX('07.1 Uspora casu - vypocet'!$F30:$BC30,(MATCH('08.1 Spotreba pohon.hmot'!AD$20,'07.1 Uspora casu - vypocet'!$F$20:$BC$20,0))),0)</f>
        <v>66.763333166913526</v>
      </c>
      <c r="AE30" s="129">
        <f>IFERROR('08.1 Spotreba pohon.hmot'!$E30/INDEX('07.1 Uspora casu - vypocet'!$F30:$BC30,(MATCH('08.1 Spotreba pohon.hmot'!AE$20,'07.1 Uspora casu - vypocet'!$F$20:$BC$20,0))),0)</f>
        <v>66.764444259532524</v>
      </c>
      <c r="AF30" s="129">
        <f>IFERROR('08.1 Spotreba pohon.hmot'!$E30/INDEX('07.1 Uspora casu - vypocet'!$F30:$BC30,(MATCH('08.1 Spotreba pohon.hmot'!AF$20,'07.1 Uspora casu - vypocet'!$F$20:$BC$20,0))),0)</f>
        <v>66.76555537064263</v>
      </c>
      <c r="AG30" s="129">
        <f>IFERROR('08.1 Spotreba pohon.hmot'!$E30/INDEX('07.1 Uspora casu - vypocet'!$F30:$BC30,(MATCH('08.1 Spotreba pohon.hmot'!AG$20,'07.1 Uspora casu - vypocet'!$F$20:$BC$20,0))),0)</f>
        <v>66.766666500244099</v>
      </c>
      <c r="AH30" s="129">
        <f>IFERROR('08.1 Spotreba pohon.hmot'!$E30/INDEX('07.1 Uspora casu - vypocet'!$F30:$BC30,(MATCH('08.1 Spotreba pohon.hmot'!AH$20,'07.1 Uspora casu - vypocet'!$F$20:$BC$20,0))),0)</f>
        <v>66.767777648337287</v>
      </c>
      <c r="AI30" s="129">
        <f>IFERROR('08.1 Spotreba pohon.hmot'!$E30/INDEX('07.1 Uspora casu - vypocet'!$F30:$BC30,(MATCH('08.1 Spotreba pohon.hmot'!AI$20,'07.1 Uspora casu - vypocet'!$F$20:$BC$20,0))),0)</f>
        <v>66.768888814922491</v>
      </c>
      <c r="AJ30" s="129">
        <f>IFERROR('08.1 Spotreba pohon.hmot'!$E30/INDEX('07.1 Uspora casu - vypocet'!$F30:$BC30,(MATCH('08.1 Spotreba pohon.hmot'!AJ$20,'07.1 Uspora casu - vypocet'!$F$20:$BC$20,0))),0)</f>
        <v>66.77</v>
      </c>
    </row>
    <row r="31" spans="1:36" x14ac:dyDescent="0.2">
      <c r="A31" s="87"/>
      <c r="B31" s="5">
        <v>10</v>
      </c>
      <c r="C31" s="5" t="str">
        <f>IF(ISBLANK('A2.1 Intenzita dopravy'!C185)=TRUE,"",'A2.1 Intenzita dopravy'!C185)</f>
        <v/>
      </c>
      <c r="D31" s="5" t="str">
        <f>IF(ISBLANK('A2.1 Intenzita dopravy'!D185)=TRUE,"",'A2.1 Intenzita dopravy'!D185)</f>
        <v/>
      </c>
      <c r="E31" s="5" t="str">
        <f>IF(ISBLANK('A2 Intenzita dopravy'!E30)=TRUE,"",'A2 Intenzita dopravy'!E30)</f>
        <v/>
      </c>
      <c r="F31" s="129">
        <f>IFERROR('08.1 Spotreba pohon.hmot'!$E31/INDEX('07.1 Uspora casu - vypocet'!$F31:$BC31,(MATCH('08.1 Spotreba pohon.hmot'!F$20,'07.1 Uspora casu - vypocet'!$F$20:$BC$20,0))),0)</f>
        <v>0</v>
      </c>
      <c r="G31" s="129">
        <f>IFERROR('08.1 Spotreba pohon.hmot'!$E31/INDEX('07.1 Uspora casu - vypocet'!$F31:$BC31,(MATCH('08.1 Spotreba pohon.hmot'!G$20,'07.1 Uspora casu - vypocet'!$F$20:$BC$20,0))),0)</f>
        <v>0</v>
      </c>
      <c r="H31" s="129">
        <f>IFERROR('08.1 Spotreba pohon.hmot'!$E31/INDEX('07.1 Uspora casu - vypocet'!$F31:$BC31,(MATCH('08.1 Spotreba pohon.hmot'!H$20,'07.1 Uspora casu - vypocet'!$F$20:$BC$20,0))),0)</f>
        <v>0</v>
      </c>
      <c r="I31" s="129">
        <f>IFERROR('08.1 Spotreba pohon.hmot'!$E31/INDEX('07.1 Uspora casu - vypocet'!$F31:$BC31,(MATCH('08.1 Spotreba pohon.hmot'!I$20,'07.1 Uspora casu - vypocet'!$F$20:$BC$20,0))),0)</f>
        <v>0</v>
      </c>
      <c r="J31" s="129">
        <f>IFERROR('08.1 Spotreba pohon.hmot'!$E31/INDEX('07.1 Uspora casu - vypocet'!$F31:$BC31,(MATCH('08.1 Spotreba pohon.hmot'!J$20,'07.1 Uspora casu - vypocet'!$F$20:$BC$20,0))),0)</f>
        <v>0</v>
      </c>
      <c r="K31" s="129">
        <f>IFERROR('08.1 Spotreba pohon.hmot'!$E31/INDEX('07.1 Uspora casu - vypocet'!$F31:$BC31,(MATCH('08.1 Spotreba pohon.hmot'!K$20,'07.1 Uspora casu - vypocet'!$F$20:$BC$20,0))),0)</f>
        <v>0</v>
      </c>
      <c r="L31" s="129">
        <f>IFERROR('08.1 Spotreba pohon.hmot'!$E31/INDEX('07.1 Uspora casu - vypocet'!$F31:$BC31,(MATCH('08.1 Spotreba pohon.hmot'!L$20,'07.1 Uspora casu - vypocet'!$F$20:$BC$20,0))),0)</f>
        <v>0</v>
      </c>
      <c r="M31" s="129">
        <f>IFERROR('08.1 Spotreba pohon.hmot'!$E31/INDEX('07.1 Uspora casu - vypocet'!$F31:$BC31,(MATCH('08.1 Spotreba pohon.hmot'!M$20,'07.1 Uspora casu - vypocet'!$F$20:$BC$20,0))),0)</f>
        <v>0</v>
      </c>
      <c r="N31" s="129">
        <f>IFERROR('08.1 Spotreba pohon.hmot'!$E31/INDEX('07.1 Uspora casu - vypocet'!$F31:$BC31,(MATCH('08.1 Spotreba pohon.hmot'!N$20,'07.1 Uspora casu - vypocet'!$F$20:$BC$20,0))),0)</f>
        <v>0</v>
      </c>
      <c r="O31" s="129">
        <f>IFERROR('08.1 Spotreba pohon.hmot'!$E31/INDEX('07.1 Uspora casu - vypocet'!$F31:$BC31,(MATCH('08.1 Spotreba pohon.hmot'!O$20,'07.1 Uspora casu - vypocet'!$F$20:$BC$20,0))),0)</f>
        <v>0</v>
      </c>
      <c r="P31" s="129">
        <f>IFERROR('08.1 Spotreba pohon.hmot'!$E31/INDEX('07.1 Uspora casu - vypocet'!$F31:$BC31,(MATCH('08.1 Spotreba pohon.hmot'!P$20,'07.1 Uspora casu - vypocet'!$F$20:$BC$20,0))),0)</f>
        <v>0</v>
      </c>
      <c r="Q31" s="129">
        <f>IFERROR('08.1 Spotreba pohon.hmot'!$E31/INDEX('07.1 Uspora casu - vypocet'!$F31:$BC31,(MATCH('08.1 Spotreba pohon.hmot'!Q$20,'07.1 Uspora casu - vypocet'!$F$20:$BC$20,0))),0)</f>
        <v>0</v>
      </c>
      <c r="R31" s="129">
        <f>IFERROR('08.1 Spotreba pohon.hmot'!$E31/INDEX('07.1 Uspora casu - vypocet'!$F31:$BC31,(MATCH('08.1 Spotreba pohon.hmot'!R$20,'07.1 Uspora casu - vypocet'!$F$20:$BC$20,0))),0)</f>
        <v>0</v>
      </c>
      <c r="S31" s="129">
        <f>IFERROR('08.1 Spotreba pohon.hmot'!$E31/INDEX('07.1 Uspora casu - vypocet'!$F31:$BC31,(MATCH('08.1 Spotreba pohon.hmot'!S$20,'07.1 Uspora casu - vypocet'!$F$20:$BC$20,0))),0)</f>
        <v>0</v>
      </c>
      <c r="T31" s="129">
        <f>IFERROR('08.1 Spotreba pohon.hmot'!$E31/INDEX('07.1 Uspora casu - vypocet'!$F31:$BC31,(MATCH('08.1 Spotreba pohon.hmot'!T$20,'07.1 Uspora casu - vypocet'!$F$20:$BC$20,0))),0)</f>
        <v>0</v>
      </c>
      <c r="U31" s="129">
        <f>IFERROR('08.1 Spotreba pohon.hmot'!$E31/INDEX('07.1 Uspora casu - vypocet'!$F31:$BC31,(MATCH('08.1 Spotreba pohon.hmot'!U$20,'07.1 Uspora casu - vypocet'!$F$20:$BC$20,0))),0)</f>
        <v>0</v>
      </c>
      <c r="V31" s="129">
        <f>IFERROR('08.1 Spotreba pohon.hmot'!$E31/INDEX('07.1 Uspora casu - vypocet'!$F31:$BC31,(MATCH('08.1 Spotreba pohon.hmot'!V$20,'07.1 Uspora casu - vypocet'!$F$20:$BC$20,0))),0)</f>
        <v>0</v>
      </c>
      <c r="W31" s="129">
        <f>IFERROR('08.1 Spotreba pohon.hmot'!$E31/INDEX('07.1 Uspora casu - vypocet'!$F31:$BC31,(MATCH('08.1 Spotreba pohon.hmot'!W$20,'07.1 Uspora casu - vypocet'!$F$20:$BC$20,0))),0)</f>
        <v>0</v>
      </c>
      <c r="X31" s="129">
        <f>IFERROR('08.1 Spotreba pohon.hmot'!$E31/INDEX('07.1 Uspora casu - vypocet'!$F31:$BC31,(MATCH('08.1 Spotreba pohon.hmot'!X$20,'07.1 Uspora casu - vypocet'!$F$20:$BC$20,0))),0)</f>
        <v>0</v>
      </c>
      <c r="Y31" s="129">
        <f>IFERROR('08.1 Spotreba pohon.hmot'!$E31/INDEX('07.1 Uspora casu - vypocet'!$F31:$BC31,(MATCH('08.1 Spotreba pohon.hmot'!Y$20,'07.1 Uspora casu - vypocet'!$F$20:$BC$20,0))),0)</f>
        <v>0</v>
      </c>
      <c r="Z31" s="129">
        <f>IFERROR('08.1 Spotreba pohon.hmot'!$E31/INDEX('07.1 Uspora casu - vypocet'!$F31:$BC31,(MATCH('08.1 Spotreba pohon.hmot'!Z$20,'07.1 Uspora casu - vypocet'!$F$20:$BC$20,0))),0)</f>
        <v>0</v>
      </c>
      <c r="AA31" s="129">
        <f>IFERROR('08.1 Spotreba pohon.hmot'!$E31/INDEX('07.1 Uspora casu - vypocet'!$F31:$BC31,(MATCH('08.1 Spotreba pohon.hmot'!AA$20,'07.1 Uspora casu - vypocet'!$F$20:$BC$20,0))),0)</f>
        <v>0</v>
      </c>
      <c r="AB31" s="129">
        <f>IFERROR('08.1 Spotreba pohon.hmot'!$E31/INDEX('07.1 Uspora casu - vypocet'!$F31:$BC31,(MATCH('08.1 Spotreba pohon.hmot'!AB$20,'07.1 Uspora casu - vypocet'!$F$20:$BC$20,0))),0)</f>
        <v>0</v>
      </c>
      <c r="AC31" s="129">
        <f>IFERROR('08.1 Spotreba pohon.hmot'!$E31/INDEX('07.1 Uspora casu - vypocet'!$F31:$BC31,(MATCH('08.1 Spotreba pohon.hmot'!AC$20,'07.1 Uspora casu - vypocet'!$F$20:$BC$20,0))),0)</f>
        <v>0</v>
      </c>
      <c r="AD31" s="129">
        <f>IFERROR('08.1 Spotreba pohon.hmot'!$E31/INDEX('07.1 Uspora casu - vypocet'!$F31:$BC31,(MATCH('08.1 Spotreba pohon.hmot'!AD$20,'07.1 Uspora casu - vypocet'!$F$20:$BC$20,0))),0)</f>
        <v>0</v>
      </c>
      <c r="AE31" s="129">
        <f>IFERROR('08.1 Spotreba pohon.hmot'!$E31/INDEX('07.1 Uspora casu - vypocet'!$F31:$BC31,(MATCH('08.1 Spotreba pohon.hmot'!AE$20,'07.1 Uspora casu - vypocet'!$F$20:$BC$20,0))),0)</f>
        <v>0</v>
      </c>
      <c r="AF31" s="129">
        <f>IFERROR('08.1 Spotreba pohon.hmot'!$E31/INDEX('07.1 Uspora casu - vypocet'!$F31:$BC31,(MATCH('08.1 Spotreba pohon.hmot'!AF$20,'07.1 Uspora casu - vypocet'!$F$20:$BC$20,0))),0)</f>
        <v>0</v>
      </c>
      <c r="AG31" s="129">
        <f>IFERROR('08.1 Spotreba pohon.hmot'!$E31/INDEX('07.1 Uspora casu - vypocet'!$F31:$BC31,(MATCH('08.1 Spotreba pohon.hmot'!AG$20,'07.1 Uspora casu - vypocet'!$F$20:$BC$20,0))),0)</f>
        <v>0</v>
      </c>
      <c r="AH31" s="129">
        <f>IFERROR('08.1 Spotreba pohon.hmot'!$E31/INDEX('07.1 Uspora casu - vypocet'!$F31:$BC31,(MATCH('08.1 Spotreba pohon.hmot'!AH$20,'07.1 Uspora casu - vypocet'!$F$20:$BC$20,0))),0)</f>
        <v>0</v>
      </c>
      <c r="AI31" s="129">
        <f>IFERROR('08.1 Spotreba pohon.hmot'!$E31/INDEX('07.1 Uspora casu - vypocet'!$F31:$BC31,(MATCH('08.1 Spotreba pohon.hmot'!AI$20,'07.1 Uspora casu - vypocet'!$F$20:$BC$20,0))),0)</f>
        <v>0</v>
      </c>
      <c r="AJ31" s="129">
        <f>IFERROR('08.1 Spotreba pohon.hmot'!$E31/INDEX('07.1 Uspora casu - vypocet'!$F31:$BC31,(MATCH('08.1 Spotreba pohon.hmot'!AJ$20,'07.1 Uspora casu - vypocet'!$F$20:$BC$20,0))),0)</f>
        <v>0</v>
      </c>
    </row>
    <row r="34" spans="2:36" x14ac:dyDescent="0.2">
      <c r="B34" s="80" t="s">
        <v>185</v>
      </c>
      <c r="E34" s="33"/>
      <c r="F34" s="33"/>
      <c r="G34" s="33"/>
      <c r="H34" s="33"/>
      <c r="I34" s="33"/>
    </row>
    <row r="36" spans="2:36" x14ac:dyDescent="0.2">
      <c r="D36" s="32" t="s">
        <v>63</v>
      </c>
      <c r="E36" s="32" t="s">
        <v>63</v>
      </c>
      <c r="F36" s="34">
        <f>'A1 Parametre'!$C$6</f>
        <v>2019</v>
      </c>
      <c r="G36" s="34">
        <f t="shared" ref="G36:AJ36" si="4">F36+1</f>
        <v>2020</v>
      </c>
      <c r="H36" s="34">
        <f t="shared" si="4"/>
        <v>2021</v>
      </c>
      <c r="I36" s="34">
        <f t="shared" si="4"/>
        <v>2022</v>
      </c>
      <c r="J36" s="34">
        <f t="shared" si="4"/>
        <v>2023</v>
      </c>
      <c r="K36" s="34">
        <f t="shared" si="4"/>
        <v>2024</v>
      </c>
      <c r="L36" s="34">
        <f t="shared" si="4"/>
        <v>2025</v>
      </c>
      <c r="M36" s="34">
        <f t="shared" si="4"/>
        <v>2026</v>
      </c>
      <c r="N36" s="34">
        <f t="shared" si="4"/>
        <v>2027</v>
      </c>
      <c r="O36" s="34">
        <f t="shared" si="4"/>
        <v>2028</v>
      </c>
      <c r="P36" s="34">
        <f t="shared" si="4"/>
        <v>2029</v>
      </c>
      <c r="Q36" s="34">
        <f t="shared" si="4"/>
        <v>2030</v>
      </c>
      <c r="R36" s="34">
        <f t="shared" si="4"/>
        <v>2031</v>
      </c>
      <c r="S36" s="34">
        <f t="shared" si="4"/>
        <v>2032</v>
      </c>
      <c r="T36" s="34">
        <f t="shared" si="4"/>
        <v>2033</v>
      </c>
      <c r="U36" s="34">
        <f t="shared" si="4"/>
        <v>2034</v>
      </c>
      <c r="V36" s="34">
        <f t="shared" si="4"/>
        <v>2035</v>
      </c>
      <c r="W36" s="34">
        <f t="shared" si="4"/>
        <v>2036</v>
      </c>
      <c r="X36" s="34">
        <f t="shared" si="4"/>
        <v>2037</v>
      </c>
      <c r="Y36" s="34">
        <f t="shared" si="4"/>
        <v>2038</v>
      </c>
      <c r="Z36" s="34">
        <f t="shared" si="4"/>
        <v>2039</v>
      </c>
      <c r="AA36" s="34">
        <f t="shared" si="4"/>
        <v>2040</v>
      </c>
      <c r="AB36" s="34">
        <f t="shared" si="4"/>
        <v>2041</v>
      </c>
      <c r="AC36" s="34">
        <f t="shared" si="4"/>
        <v>2042</v>
      </c>
      <c r="AD36" s="34">
        <f t="shared" si="4"/>
        <v>2043</v>
      </c>
      <c r="AE36" s="34">
        <f t="shared" si="4"/>
        <v>2044</v>
      </c>
      <c r="AF36" s="34">
        <f t="shared" si="4"/>
        <v>2045</v>
      </c>
      <c r="AG36" s="34">
        <f t="shared" si="4"/>
        <v>2046</v>
      </c>
      <c r="AH36" s="34">
        <f t="shared" si="4"/>
        <v>2047</v>
      </c>
      <c r="AI36" s="34">
        <f t="shared" si="4"/>
        <v>2048</v>
      </c>
      <c r="AJ36" s="34">
        <f t="shared" si="4"/>
        <v>2049</v>
      </c>
    </row>
    <row r="37" spans="2:36" x14ac:dyDescent="0.2">
      <c r="B37" s="32" t="s">
        <v>132</v>
      </c>
      <c r="C37" s="32" t="s">
        <v>131</v>
      </c>
      <c r="D37" s="32" t="s">
        <v>61</v>
      </c>
      <c r="E37" s="32" t="s">
        <v>206</v>
      </c>
      <c r="F37" s="81">
        <v>1</v>
      </c>
      <c r="G37" s="81">
        <f t="shared" ref="G37:AJ37" si="5">F37+1</f>
        <v>2</v>
      </c>
      <c r="H37" s="81">
        <f t="shared" si="5"/>
        <v>3</v>
      </c>
      <c r="I37" s="81">
        <f t="shared" si="5"/>
        <v>4</v>
      </c>
      <c r="J37" s="81">
        <f t="shared" si="5"/>
        <v>5</v>
      </c>
      <c r="K37" s="81">
        <f t="shared" si="5"/>
        <v>6</v>
      </c>
      <c r="L37" s="81">
        <f t="shared" si="5"/>
        <v>7</v>
      </c>
      <c r="M37" s="81">
        <f t="shared" si="5"/>
        <v>8</v>
      </c>
      <c r="N37" s="81">
        <f t="shared" si="5"/>
        <v>9</v>
      </c>
      <c r="O37" s="81">
        <f t="shared" si="5"/>
        <v>10</v>
      </c>
      <c r="P37" s="81">
        <f t="shared" si="5"/>
        <v>11</v>
      </c>
      <c r="Q37" s="81">
        <f t="shared" si="5"/>
        <v>12</v>
      </c>
      <c r="R37" s="81">
        <f t="shared" si="5"/>
        <v>13</v>
      </c>
      <c r="S37" s="81">
        <f t="shared" si="5"/>
        <v>14</v>
      </c>
      <c r="T37" s="81">
        <f t="shared" si="5"/>
        <v>15</v>
      </c>
      <c r="U37" s="81">
        <f t="shared" si="5"/>
        <v>16</v>
      </c>
      <c r="V37" s="81">
        <f t="shared" si="5"/>
        <v>17</v>
      </c>
      <c r="W37" s="81">
        <f t="shared" si="5"/>
        <v>18</v>
      </c>
      <c r="X37" s="81">
        <f t="shared" si="5"/>
        <v>19</v>
      </c>
      <c r="Y37" s="81">
        <f t="shared" si="5"/>
        <v>20</v>
      </c>
      <c r="Z37" s="81">
        <f t="shared" si="5"/>
        <v>21</v>
      </c>
      <c r="AA37" s="81">
        <f t="shared" si="5"/>
        <v>22</v>
      </c>
      <c r="AB37" s="81">
        <f t="shared" si="5"/>
        <v>23</v>
      </c>
      <c r="AC37" s="81">
        <f t="shared" si="5"/>
        <v>24</v>
      </c>
      <c r="AD37" s="81">
        <f t="shared" si="5"/>
        <v>25</v>
      </c>
      <c r="AE37" s="81">
        <f t="shared" si="5"/>
        <v>26</v>
      </c>
      <c r="AF37" s="81">
        <f t="shared" si="5"/>
        <v>27</v>
      </c>
      <c r="AG37" s="81">
        <f t="shared" si="5"/>
        <v>28</v>
      </c>
      <c r="AH37" s="81">
        <f t="shared" si="5"/>
        <v>29</v>
      </c>
      <c r="AI37" s="81">
        <f t="shared" si="5"/>
        <v>30</v>
      </c>
      <c r="AJ37" s="81">
        <f t="shared" si="5"/>
        <v>31</v>
      </c>
    </row>
    <row r="38" spans="2:36" x14ac:dyDescent="0.2">
      <c r="B38" s="5">
        <v>1</v>
      </c>
      <c r="C38" s="5">
        <f t="shared" ref="C38:D47" si="6">C22</f>
        <v>90781</v>
      </c>
      <c r="D38" s="5" t="str">
        <f t="shared" si="6"/>
        <v>I/59 Tvrdošín - pred okružnou</v>
      </c>
      <c r="E38" s="5">
        <f>E6</f>
        <v>1.1599999999999999</v>
      </c>
      <c r="F38" s="129">
        <f>IFERROR('08.1 Spotreba pohon.hmot'!$E38/INDEX('07.1 Uspora casu - vypocet'!$F38:$BC38,(MATCH('08.1 Spotreba pohon.hmot'!F$36,'07.1 Uspora casu - vypocet'!$F$36:$BC$36,0))),0)</f>
        <v>65.52</v>
      </c>
      <c r="G38" s="129">
        <f>IFERROR('08.1 Spotreba pohon.hmot'!$E38/INDEX('07.1 Uspora casu - vypocet'!$F38:$BC38,(MATCH('08.1 Spotreba pohon.hmot'!G$36,'07.1 Uspora casu - vypocet'!$F$36:$BC$36,0))),0)</f>
        <v>65.414746648156495</v>
      </c>
      <c r="H38" s="129">
        <f>IFERROR('08.1 Spotreba pohon.hmot'!$E38/INDEX('07.1 Uspora casu - vypocet'!$F38:$BC38,(MATCH('08.1 Spotreba pohon.hmot'!H$36,'07.1 Uspora casu - vypocet'!$F$36:$BC$36,0))),0)</f>
        <v>65.309662378548552</v>
      </c>
      <c r="I38" s="129">
        <f>IFERROR('08.1 Spotreba pohon.hmot'!$E38/INDEX('07.1 Uspora casu - vypocet'!$F38:$BC38,(MATCH('08.1 Spotreba pohon.hmot'!I$36,'07.1 Uspora casu - vypocet'!$F$36:$BC$36,0))),0)</f>
        <v>65.204746919557252</v>
      </c>
      <c r="J38" s="129">
        <f>IFERROR('08.1 Spotreba pohon.hmot'!$E38/INDEX('07.1 Uspora casu - vypocet'!$F38:$BC38,(MATCH('08.1 Spotreba pohon.hmot'!J$36,'07.1 Uspora casu - vypocet'!$F$36:$BC$36,0))),0)</f>
        <v>65.099999999999994</v>
      </c>
      <c r="K38" s="129">
        <f>IFERROR('08.1 Spotreba pohon.hmot'!$E38/INDEX('07.1 Uspora casu - vypocet'!$F38:$BC38,(MATCH('08.1 Spotreba pohon.hmot'!K$36,'07.1 Uspora casu - vypocet'!$F$36:$BC$36,0))),0)</f>
        <v>64.944605922488947</v>
      </c>
      <c r="L38" s="129">
        <f>IFERROR('08.1 Spotreba pohon.hmot'!$E38/INDEX('07.1 Uspora casu - vypocet'!$F38:$BC38,(MATCH('08.1 Spotreba pohon.hmot'!L$36,'07.1 Uspora casu - vypocet'!$F$36:$BC$36,0))),0)</f>
        <v>64.789582771542044</v>
      </c>
      <c r="M38" s="129">
        <f>IFERROR('08.1 Spotreba pohon.hmot'!$E38/INDEX('07.1 Uspora casu - vypocet'!$F38:$BC38,(MATCH('08.1 Spotreba pohon.hmot'!M$36,'07.1 Uspora casu - vypocet'!$F$36:$BC$36,0))),0)</f>
        <v>64.634929661755422</v>
      </c>
      <c r="N38" s="129">
        <f>IFERROR('08.1 Spotreba pohon.hmot'!$E38/INDEX('07.1 Uspora casu - vypocet'!$F38:$BC38,(MATCH('08.1 Spotreba pohon.hmot'!N$36,'07.1 Uspora casu - vypocet'!$F$36:$BC$36,0))),0)</f>
        <v>64.480645709838683</v>
      </c>
      <c r="O38" s="129">
        <f>IFERROR('08.1 Spotreba pohon.hmot'!$E38/INDEX('07.1 Uspora casu - vypocet'!$F38:$BC38,(MATCH('08.1 Spotreba pohon.hmot'!O$36,'07.1 Uspora casu - vypocet'!$F$36:$BC$36,0))),0)</f>
        <v>64.326730034609866</v>
      </c>
      <c r="P38" s="129">
        <f>IFERROR('08.1 Spotreba pohon.hmot'!$E38/INDEX('07.1 Uspora casu - vypocet'!$F38:$BC38,(MATCH('08.1 Spotreba pohon.hmot'!P$36,'07.1 Uspora casu - vypocet'!$F$36:$BC$36,0))),0)</f>
        <v>64.17318175699036</v>
      </c>
      <c r="Q38" s="129">
        <f>IFERROR('08.1 Spotreba pohon.hmot'!$E38/INDEX('07.1 Uspora casu - vypocet'!$F38:$BC38,(MATCH('08.1 Spotreba pohon.hmot'!Q$36,'07.1 Uspora casu - vypocet'!$F$36:$BC$36,0))),0)</f>
        <v>64.02</v>
      </c>
      <c r="R38" s="129">
        <f>IFERROR('08.1 Spotreba pohon.hmot'!$E38/INDEX('07.1 Uspora casu - vypocet'!$F38:$BC38,(MATCH('08.1 Spotreba pohon.hmot'!R$36,'07.1 Uspora casu - vypocet'!$F$36:$BC$36,0))),0)</f>
        <v>63.773782171473762</v>
      </c>
      <c r="S38" s="129">
        <f>IFERROR('08.1 Spotreba pohon.hmot'!$E38/INDEX('07.1 Uspora casu - vypocet'!$F38:$BC38,(MATCH('08.1 Spotreba pohon.hmot'!S$36,'07.1 Uspora casu - vypocet'!$F$36:$BC$36,0))),0)</f>
        <v>63.528511284826365</v>
      </c>
      <c r="T38" s="129">
        <f>IFERROR('08.1 Spotreba pohon.hmot'!$E38/INDEX('07.1 Uspora casu - vypocet'!$F38:$BC38,(MATCH('08.1 Spotreba pohon.hmot'!T$36,'07.1 Uspora casu - vypocet'!$F$36:$BC$36,0))),0)</f>
        <v>63.284183698165094</v>
      </c>
      <c r="U38" s="129">
        <f>IFERROR('08.1 Spotreba pohon.hmot'!$E38/INDEX('07.1 Uspora casu - vypocet'!$F38:$BC38,(MATCH('08.1 Spotreba pohon.hmot'!U$36,'07.1 Uspora casu - vypocet'!$F$36:$BC$36,0))),0)</f>
        <v>63.040795783603727</v>
      </c>
      <c r="V38" s="129">
        <f>IFERROR('08.1 Spotreba pohon.hmot'!$E38/INDEX('07.1 Uspora casu - vypocet'!$F38:$BC38,(MATCH('08.1 Spotreba pohon.hmot'!V$36,'07.1 Uspora casu - vypocet'!$F$36:$BC$36,0))),0)</f>
        <v>62.798343927208762</v>
      </c>
      <c r="W38" s="129">
        <f>IFERROR('08.1 Spotreba pohon.hmot'!$E38/INDEX('07.1 Uspora casu - vypocet'!$F38:$BC38,(MATCH('08.1 Spotreba pohon.hmot'!W$36,'07.1 Uspora casu - vypocet'!$F$36:$BC$36,0))),0)</f>
        <v>62.556824528945697</v>
      </c>
      <c r="X38" s="129">
        <f>IFERROR('08.1 Spotreba pohon.hmot'!$E38/INDEX('07.1 Uspora casu - vypocet'!$F38:$BC38,(MATCH('08.1 Spotreba pohon.hmot'!X$36,'07.1 Uspora casu - vypocet'!$F$36:$BC$36,0))),0)</f>
        <v>62.316234002625571</v>
      </c>
      <c r="Y38" s="129">
        <f>IFERROR('08.1 Spotreba pohon.hmot'!$E38/INDEX('07.1 Uspora casu - vypocet'!$F38:$BC38,(MATCH('08.1 Spotreba pohon.hmot'!Y$36,'07.1 Uspora casu - vypocet'!$F$36:$BC$36,0))),0)</f>
        <v>62.076568775851747</v>
      </c>
      <c r="Z38" s="129">
        <f>IFERROR('08.1 Spotreba pohon.hmot'!$E38/INDEX('07.1 Uspora casu - vypocet'!$F38:$BC38,(MATCH('08.1 Spotreba pohon.hmot'!Z$36,'07.1 Uspora casu - vypocet'!$F$36:$BC$36,0))),0)</f>
        <v>61.837825289966865</v>
      </c>
      <c r="AA38" s="129">
        <f>IFERROR('08.1 Spotreba pohon.hmot'!$E38/INDEX('07.1 Uspora casu - vypocet'!$F38:$BC38,(MATCH('08.1 Spotreba pohon.hmot'!AA$36,'07.1 Uspora casu - vypocet'!$F$36:$BC$36,0))),0)</f>
        <v>61.6</v>
      </c>
      <c r="AB38" s="129">
        <f>IFERROR('08.1 Spotreba pohon.hmot'!$E38/INDEX('07.1 Uspora casu - vypocet'!$F38:$BC38,(MATCH('08.1 Spotreba pohon.hmot'!AB$36,'07.1 Uspora casu - vypocet'!$F$36:$BC$36,0))),0)</f>
        <v>61.306697723974679</v>
      </c>
      <c r="AC38" s="129">
        <f>IFERROR('08.1 Spotreba pohon.hmot'!$E38/INDEX('07.1 Uspora casu - vypocet'!$F38:$BC38,(MATCH('08.1 Spotreba pohon.hmot'!AC$36,'07.1 Uspora casu - vypocet'!$F$36:$BC$36,0))),0)</f>
        <v>61.014791977577964</v>
      </c>
      <c r="AD38" s="129">
        <f>IFERROR('08.1 Spotreba pohon.hmot'!$E38/INDEX('07.1 Uspora casu - vypocet'!$F38:$BC38,(MATCH('08.1 Spotreba pohon.hmot'!AD$36,'07.1 Uspora casu - vypocet'!$F$36:$BC$36,0))),0)</f>
        <v>60.724276111372852</v>
      </c>
      <c r="AE38" s="129">
        <f>IFERROR('08.1 Spotreba pohon.hmot'!$E38/INDEX('07.1 Uspora casu - vypocet'!$F38:$BC38,(MATCH('08.1 Spotreba pohon.hmot'!AE$36,'07.1 Uspora casu - vypocet'!$F$36:$BC$36,0))),0)</f>
        <v>60.435143507582985</v>
      </c>
      <c r="AF38" s="129">
        <f>IFERROR('08.1 Spotreba pohon.hmot'!$E38/INDEX('07.1 Uspora casu - vypocet'!$F38:$BC38,(MATCH('08.1 Spotreba pohon.hmot'!AF$36,'07.1 Uspora casu - vypocet'!$F$36:$BC$36,0))),0)</f>
        <v>60.147387579941899</v>
      </c>
      <c r="AG38" s="129">
        <f>IFERROR('08.1 Spotreba pohon.hmot'!$E38/INDEX('07.1 Uspora casu - vypocet'!$F38:$BC38,(MATCH('08.1 Spotreba pohon.hmot'!AG$36,'07.1 Uspora casu - vypocet'!$F$36:$BC$36,0))),0)</f>
        <v>59.861001773542981</v>
      </c>
      <c r="AH38" s="129">
        <f>IFERROR('08.1 Spotreba pohon.hmot'!$E38/INDEX('07.1 Uspora casu - vypocet'!$F38:$BC38,(MATCH('08.1 Spotreba pohon.hmot'!AH$36,'07.1 Uspora casu - vypocet'!$F$36:$BC$36,0))),0)</f>
        <v>59.575979564690122</v>
      </c>
      <c r="AI38" s="129">
        <f>IFERROR('08.1 Spotreba pohon.hmot'!$E38/INDEX('07.1 Uspora casu - vypocet'!$F38:$BC38,(MATCH('08.1 Spotreba pohon.hmot'!AI$36,'07.1 Uspora casu - vypocet'!$F$36:$BC$36,0))),0)</f>
        <v>59.292314460749189</v>
      </c>
      <c r="AJ38" s="129">
        <f>IFERROR('08.1 Spotreba pohon.hmot'!$E38/INDEX('07.1 Uspora casu - vypocet'!$F38:$BC38,(MATCH('08.1 Spotreba pohon.hmot'!AJ$36,'07.1 Uspora casu - vypocet'!$F$36:$BC$36,0))),0)</f>
        <v>59.01</v>
      </c>
    </row>
    <row r="39" spans="2:36" x14ac:dyDescent="0.2">
      <c r="B39" s="5">
        <v>2</v>
      </c>
      <c r="C39" s="5">
        <f t="shared" si="6"/>
        <v>90782</v>
      </c>
      <c r="D39" s="5" t="str">
        <f t="shared" si="6"/>
        <v>I/59 Tvrdošín - po OK II/520</v>
      </c>
      <c r="E39" s="5">
        <f t="shared" ref="E39:E47" si="7">E7</f>
        <v>1.42</v>
      </c>
      <c r="F39" s="129">
        <f>IFERROR('08.1 Spotreba pohon.hmot'!$E39/INDEX('07.1 Uspora casu - vypocet'!$F39:$BC39,(MATCH('08.1 Spotreba pohon.hmot'!F$36,'07.1 Uspora casu - vypocet'!$F$36:$BC$36,0))),0)</f>
        <v>49.47</v>
      </c>
      <c r="G39" s="129">
        <f>IFERROR('08.1 Spotreba pohon.hmot'!$E39/INDEX('07.1 Uspora casu - vypocet'!$F39:$BC39,(MATCH('08.1 Spotreba pohon.hmot'!G$36,'07.1 Uspora casu - vypocet'!$F$36:$BC$36,0))),0)</f>
        <v>49.324358096946582</v>
      </c>
      <c r="H39" s="129">
        <f>IFERROR('08.1 Spotreba pohon.hmot'!$E39/INDEX('07.1 Uspora casu - vypocet'!$F39:$BC39,(MATCH('08.1 Spotreba pohon.hmot'!H$36,'07.1 Uspora casu - vypocet'!$F$36:$BC$36,0))),0)</f>
        <v>49.179144970200532</v>
      </c>
      <c r="I39" s="129">
        <f>IFERROR('08.1 Spotreba pohon.hmot'!$E39/INDEX('07.1 Uspora casu - vypocet'!$F39:$BC39,(MATCH('08.1 Spotreba pohon.hmot'!I$36,'07.1 Uspora casu - vypocet'!$F$36:$BC$36,0))),0)</f>
        <v>49.034359357425117</v>
      </c>
      <c r="J39" s="129">
        <f>IFERROR('08.1 Spotreba pohon.hmot'!$E39/INDEX('07.1 Uspora casu - vypocet'!$F39:$BC39,(MATCH('08.1 Spotreba pohon.hmot'!J$36,'07.1 Uspora casu - vypocet'!$F$36:$BC$36,0))),0)</f>
        <v>48.89</v>
      </c>
      <c r="K39" s="129">
        <f>IFERROR('08.1 Spotreba pohon.hmot'!$E39/INDEX('07.1 Uspora casu - vypocet'!$F39:$BC39,(MATCH('08.1 Spotreba pohon.hmot'!K$36,'07.1 Uspora casu - vypocet'!$F$36:$BC$36,0))),0)</f>
        <v>48.68457137282833</v>
      </c>
      <c r="L39" s="129">
        <f>IFERROR('08.1 Spotreba pohon.hmot'!$E39/INDEX('07.1 Uspora casu - vypocet'!$F39:$BC39,(MATCH('08.1 Spotreba pohon.hmot'!L$36,'07.1 Uspora casu - vypocet'!$F$36:$BC$36,0))),0)</f>
        <v>48.480005926692897</v>
      </c>
      <c r="M39" s="129">
        <f>IFERROR('08.1 Spotreba pohon.hmot'!$E39/INDEX('07.1 Uspora casu - vypocet'!$F39:$BC39,(MATCH('08.1 Spotreba pohon.hmot'!M$36,'07.1 Uspora casu - vypocet'!$F$36:$BC$36,0))),0)</f>
        <v>48.276300034633273</v>
      </c>
      <c r="N39" s="129">
        <f>IFERROR('08.1 Spotreba pohon.hmot'!$E39/INDEX('07.1 Uspora casu - vypocet'!$F39:$BC39,(MATCH('08.1 Spotreba pohon.hmot'!N$36,'07.1 Uspora casu - vypocet'!$F$36:$BC$36,0))),0)</f>
        <v>48.073450084928986</v>
      </c>
      <c r="O39" s="129">
        <f>IFERROR('08.1 Spotreba pohon.hmot'!$E39/INDEX('07.1 Uspora casu - vypocet'!$F39:$BC39,(MATCH('08.1 Spotreba pohon.hmot'!O$36,'07.1 Uspora casu - vypocet'!$F$36:$BC$36,0))),0)</f>
        <v>47.871452481035497</v>
      </c>
      <c r="P39" s="129">
        <f>IFERROR('08.1 Spotreba pohon.hmot'!$E39/INDEX('07.1 Uspora casu - vypocet'!$F39:$BC39,(MATCH('08.1 Spotreba pohon.hmot'!P$36,'07.1 Uspora casu - vypocet'!$F$36:$BC$36,0))),0)</f>
        <v>47.670303641520405</v>
      </c>
      <c r="Q39" s="129">
        <f>IFERROR('08.1 Spotreba pohon.hmot'!$E39/INDEX('07.1 Uspora casu - vypocet'!$F39:$BC39,(MATCH('08.1 Spotreba pohon.hmot'!Q$36,'07.1 Uspora casu - vypocet'!$F$36:$BC$36,0))),0)</f>
        <v>47.47</v>
      </c>
      <c r="R39" s="129">
        <f>IFERROR('08.1 Spotreba pohon.hmot'!$E39/INDEX('07.1 Uspora casu - vypocet'!$F39:$BC39,(MATCH('08.1 Spotreba pohon.hmot'!R$36,'07.1 Uspora casu - vypocet'!$F$36:$BC$36,0))),0)</f>
        <v>47.249445346611921</v>
      </c>
      <c r="S39" s="129">
        <f>IFERROR('08.1 Spotreba pohon.hmot'!$E39/INDEX('07.1 Uspora casu - vypocet'!$F39:$BC39,(MATCH('08.1 Spotreba pohon.hmot'!S$36,'07.1 Uspora casu - vypocet'!$F$36:$BC$36,0))),0)</f>
        <v>47.029915432114322</v>
      </c>
      <c r="T39" s="129">
        <f>IFERROR('08.1 Spotreba pohon.hmot'!$E39/INDEX('07.1 Uspora casu - vypocet'!$F39:$BC39,(MATCH('08.1 Spotreba pohon.hmot'!T$36,'07.1 Uspora casu - vypocet'!$F$36:$BC$36,0))),0)</f>
        <v>46.811405495375318</v>
      </c>
      <c r="U39" s="129">
        <f>IFERROR('08.1 Spotreba pohon.hmot'!$E39/INDEX('07.1 Uspora casu - vypocet'!$F39:$BC39,(MATCH('08.1 Spotreba pohon.hmot'!U$36,'07.1 Uspora casu - vypocet'!$F$36:$BC$36,0))),0)</f>
        <v>46.59391079738414</v>
      </c>
      <c r="V39" s="129">
        <f>IFERROR('08.1 Spotreba pohon.hmot'!$E39/INDEX('07.1 Uspora casu - vypocet'!$F39:$BC39,(MATCH('08.1 Spotreba pohon.hmot'!V$36,'07.1 Uspora casu - vypocet'!$F$36:$BC$36,0))),0)</f>
        <v>46.377426621148373</v>
      </c>
      <c r="W39" s="129">
        <f>IFERROR('08.1 Spotreba pohon.hmot'!$E39/INDEX('07.1 Uspora casu - vypocet'!$F39:$BC39,(MATCH('08.1 Spotreba pohon.hmot'!W$36,'07.1 Uspora casu - vypocet'!$F$36:$BC$36,0))),0)</f>
        <v>46.161948271591633</v>
      </c>
      <c r="X39" s="129">
        <f>IFERROR('08.1 Spotreba pohon.hmot'!$E39/INDEX('07.1 Uspora casu - vypocet'!$F39:$BC39,(MATCH('08.1 Spotreba pohon.hmot'!X$36,'07.1 Uspora casu - vypocet'!$F$36:$BC$36,0))),0)</f>
        <v>45.947471075451773</v>
      </c>
      <c r="Y39" s="129">
        <f>IFERROR('08.1 Spotreba pohon.hmot'!$E39/INDEX('07.1 Uspora casu - vypocet'!$F39:$BC39,(MATCH('08.1 Spotreba pohon.hmot'!Y$36,'07.1 Uspora casu - vypocet'!$F$36:$BC$36,0))),0)</f>
        <v>45.733990381179488</v>
      </c>
      <c r="Z39" s="129">
        <f>IFERROR('08.1 Spotreba pohon.hmot'!$E39/INDEX('07.1 Uspora casu - vypocet'!$F39:$BC39,(MATCH('08.1 Spotreba pohon.hmot'!Z$36,'07.1 Uspora casu - vypocet'!$F$36:$BC$36,0))),0)</f>
        <v>45.521501558837492</v>
      </c>
      <c r="AA39" s="129">
        <f>IFERROR('08.1 Spotreba pohon.hmot'!$E39/INDEX('07.1 Uspora casu - vypocet'!$F39:$BC39,(MATCH('08.1 Spotreba pohon.hmot'!AA$36,'07.1 Uspora casu - vypocet'!$F$36:$BC$36,0))),0)</f>
        <v>45.31</v>
      </c>
      <c r="AB39" s="129">
        <f>IFERROR('08.1 Spotreba pohon.hmot'!$E39/INDEX('07.1 Uspora casu - vypocet'!$F39:$BC39,(MATCH('08.1 Spotreba pohon.hmot'!AB$36,'07.1 Uspora casu - vypocet'!$F$36:$BC$36,0))),0)</f>
        <v>45.006435137264198</v>
      </c>
      <c r="AC39" s="129">
        <f>IFERROR('08.1 Spotreba pohon.hmot'!$E39/INDEX('07.1 Uspora casu - vypocet'!$F39:$BC39,(MATCH('08.1 Spotreba pohon.hmot'!AC$36,'07.1 Uspora casu - vypocet'!$F$36:$BC$36,0))),0)</f>
        <v>44.7049040777923</v>
      </c>
      <c r="AD39" s="129">
        <f>IFERROR('08.1 Spotreba pohon.hmot'!$E39/INDEX('07.1 Uspora casu - vypocet'!$F39:$BC39,(MATCH('08.1 Spotreba pohon.hmot'!AD$36,'07.1 Uspora casu - vypocet'!$F$36:$BC$36,0))),0)</f>
        <v>44.405393195647243</v>
      </c>
      <c r="AE39" s="129">
        <f>IFERROR('08.1 Spotreba pohon.hmot'!$E39/INDEX('07.1 Uspora casu - vypocet'!$F39:$BC39,(MATCH('08.1 Spotreba pohon.hmot'!AE$36,'07.1 Uspora casu - vypocet'!$F$36:$BC$36,0))),0)</f>
        <v>44.107888956182087</v>
      </c>
      <c r="AF39" s="129">
        <f>IFERROR('08.1 Spotreba pohon.hmot'!$E39/INDEX('07.1 Uspora casu - vypocet'!$F39:$BC39,(MATCH('08.1 Spotreba pohon.hmot'!AF$36,'07.1 Uspora casu - vypocet'!$F$36:$BC$36,0))),0)</f>
        <v>43.812377915428399</v>
      </c>
      <c r="AG39" s="129">
        <f>IFERROR('08.1 Spotreba pohon.hmot'!$E39/INDEX('07.1 Uspora casu - vypocet'!$F39:$BC39,(MATCH('08.1 Spotreba pohon.hmot'!AG$36,'07.1 Uspora casu - vypocet'!$F$36:$BC$36,0))),0)</f>
        <v>43.518846719488728</v>
      </c>
      <c r="AH39" s="129">
        <f>IFERROR('08.1 Spotreba pohon.hmot'!$E39/INDEX('07.1 Uspora casu - vypocet'!$F39:$BC39,(MATCH('08.1 Spotreba pohon.hmot'!AH$36,'07.1 Uspora casu - vypocet'!$F$36:$BC$36,0))),0)</f>
        <v>43.22728210393317</v>
      </c>
      <c r="AI39" s="129">
        <f>IFERROR('08.1 Spotreba pohon.hmot'!$E39/INDEX('07.1 Uspora casu - vypocet'!$F39:$BC39,(MATCH('08.1 Spotreba pohon.hmot'!AI$36,'07.1 Uspora casu - vypocet'!$F$36:$BC$36,0))),0)</f>
        <v>42.937670893199936</v>
      </c>
      <c r="AJ39" s="129">
        <f>IFERROR('08.1 Spotreba pohon.hmot'!$E39/INDEX('07.1 Uspora casu - vypocet'!$F39:$BC39,(MATCH('08.1 Spotreba pohon.hmot'!AJ$36,'07.1 Uspora casu - vypocet'!$F$36:$BC$36,0))),0)</f>
        <v>42.65</v>
      </c>
    </row>
    <row r="40" spans="2:36" x14ac:dyDescent="0.2">
      <c r="B40" s="5">
        <v>3</v>
      </c>
      <c r="C40" s="5">
        <f t="shared" si="6"/>
        <v>90783</v>
      </c>
      <c r="D40" s="5" t="str">
        <f t="shared" si="6"/>
        <v>I/59 Tvrdošín - centrum</v>
      </c>
      <c r="E40" s="5">
        <f t="shared" si="7"/>
        <v>0.59</v>
      </c>
      <c r="F40" s="129">
        <f>IFERROR('08.1 Spotreba pohon.hmot'!$E40/INDEX('07.1 Uspora casu - vypocet'!$F40:$BC40,(MATCH('08.1 Spotreba pohon.hmot'!F$36,'07.1 Uspora casu - vypocet'!$F$36:$BC$36,0))),0)</f>
        <v>28.73</v>
      </c>
      <c r="G40" s="129">
        <f>IFERROR('08.1 Spotreba pohon.hmot'!$E40/INDEX('07.1 Uspora casu - vypocet'!$F40:$BC40,(MATCH('08.1 Spotreba pohon.hmot'!G$36,'07.1 Uspora casu - vypocet'!$F$36:$BC$36,0))),0)</f>
        <v>28.606708632803034</v>
      </c>
      <c r="H40" s="129">
        <f>IFERROR('08.1 Spotreba pohon.hmot'!$E40/INDEX('07.1 Uspora casu - vypocet'!$F40:$BC40,(MATCH('08.1 Spotreba pohon.hmot'!H$36,'07.1 Uspora casu - vypocet'!$F$36:$BC$36,0))),0)</f>
        <v>28.483946355798388</v>
      </c>
      <c r="I40" s="129">
        <f>IFERROR('08.1 Spotreba pohon.hmot'!$E40/INDEX('07.1 Uspora casu - vypocet'!$F40:$BC40,(MATCH('08.1 Spotreba pohon.hmot'!I$36,'07.1 Uspora casu - vypocet'!$F$36:$BC$36,0))),0)</f>
        <v>28.361710898458625</v>
      </c>
      <c r="J40" s="129">
        <f>IFERROR('08.1 Spotreba pohon.hmot'!$E40/INDEX('07.1 Uspora casu - vypocet'!$F40:$BC40,(MATCH('08.1 Spotreba pohon.hmot'!J$36,'07.1 Uspora casu - vypocet'!$F$36:$BC$36,0))),0)</f>
        <v>28.24</v>
      </c>
      <c r="K40" s="129">
        <f>IFERROR('08.1 Spotreba pohon.hmot'!$E40/INDEX('07.1 Uspora casu - vypocet'!$F40:$BC40,(MATCH('08.1 Spotreba pohon.hmot'!K$36,'07.1 Uspora casu - vypocet'!$F$36:$BC$36,0))),0)</f>
        <v>28.035615498457656</v>
      </c>
      <c r="L40" s="129">
        <f>IFERROR('08.1 Spotreba pohon.hmot'!$E40/INDEX('07.1 Uspora casu - vypocet'!$F40:$BC40,(MATCH('08.1 Spotreba pohon.hmot'!L$36,'07.1 Uspora casu - vypocet'!$F$36:$BC$36,0))),0)</f>
        <v>27.83271021166286</v>
      </c>
      <c r="M40" s="129">
        <f>IFERROR('08.1 Spotreba pohon.hmot'!$E40/INDEX('07.1 Uspora casu - vypocet'!$F40:$BC40,(MATCH('08.1 Spotreba pohon.hmot'!M$36,'07.1 Uspora casu - vypocet'!$F$36:$BC$36,0))),0)</f>
        <v>27.631273433929746</v>
      </c>
      <c r="N40" s="129">
        <f>IFERROR('08.1 Spotreba pohon.hmot'!$E40/INDEX('07.1 Uspora casu - vypocet'!$F40:$BC40,(MATCH('08.1 Spotreba pohon.hmot'!N$36,'07.1 Uspora casu - vypocet'!$F$36:$BC$36,0))),0)</f>
        <v>27.431294537053898</v>
      </c>
      <c r="O40" s="129">
        <f>IFERROR('08.1 Spotreba pohon.hmot'!$E40/INDEX('07.1 Uspora casu - vypocet'!$F40:$BC40,(MATCH('08.1 Spotreba pohon.hmot'!O$36,'07.1 Uspora casu - vypocet'!$F$36:$BC$36,0))),0)</f>
        <v>27.232762969751601</v>
      </c>
      <c r="P40" s="129">
        <f>IFERROR('08.1 Spotreba pohon.hmot'!$E40/INDEX('07.1 Uspora casu - vypocet'!$F40:$BC40,(MATCH('08.1 Spotreba pohon.hmot'!P$36,'07.1 Uspora casu - vypocet'!$F$36:$BC$36,0))),0)</f>
        <v>27.035668257103108</v>
      </c>
      <c r="Q40" s="129">
        <f>IFERROR('08.1 Spotreba pohon.hmot'!$E40/INDEX('07.1 Uspora casu - vypocet'!$F40:$BC40,(MATCH('08.1 Spotreba pohon.hmot'!Q$36,'07.1 Uspora casu - vypocet'!$F$36:$BC$36,0))),0)</f>
        <v>26.84</v>
      </c>
      <c r="R40" s="129">
        <f>IFERROR('08.1 Spotreba pohon.hmot'!$E40/INDEX('07.1 Uspora casu - vypocet'!$F40:$BC40,(MATCH('08.1 Spotreba pohon.hmot'!R$36,'07.1 Uspora casu - vypocet'!$F$36:$BC$36,0))),0)</f>
        <v>26.637244554405591</v>
      </c>
      <c r="S40" s="129">
        <f>IFERROR('08.1 Spotreba pohon.hmot'!$E40/INDEX('07.1 Uspora casu - vypocet'!$F40:$BC40,(MATCH('08.1 Spotreba pohon.hmot'!S$36,'07.1 Uspora casu - vypocet'!$F$36:$BC$36,0))),0)</f>
        <v>26.436020769419159</v>
      </c>
      <c r="T40" s="129">
        <f>IFERROR('08.1 Spotreba pohon.hmot'!$E40/INDEX('07.1 Uspora casu - vypocet'!$F40:$BC40,(MATCH('08.1 Spotreba pohon.hmot'!T$36,'07.1 Uspora casu - vypocet'!$F$36:$BC$36,0))),0)</f>
        <v>26.236317074529193</v>
      </c>
      <c r="U40" s="129">
        <f>IFERROR('08.1 Spotreba pohon.hmot'!$E40/INDEX('07.1 Uspora casu - vypocet'!$F40:$BC40,(MATCH('08.1 Spotreba pohon.hmot'!U$36,'07.1 Uspora casu - vypocet'!$F$36:$BC$36,0))),0)</f>
        <v>26.03812198663044</v>
      </c>
      <c r="V40" s="129">
        <f>IFERROR('08.1 Spotreba pohon.hmot'!$E40/INDEX('07.1 Uspora casu - vypocet'!$F40:$BC40,(MATCH('08.1 Spotreba pohon.hmot'!V$36,'07.1 Uspora casu - vypocet'!$F$36:$BC$36,0))),0)</f>
        <v>25.84142410936364</v>
      </c>
      <c r="W40" s="129">
        <f>IFERROR('08.1 Spotreba pohon.hmot'!$E40/INDEX('07.1 Uspora casu - vypocet'!$F40:$BC40,(MATCH('08.1 Spotreba pohon.hmot'!W$36,'07.1 Uspora casu - vypocet'!$F$36:$BC$36,0))),0)</f>
        <v>25.646212132460203</v>
      </c>
      <c r="X40" s="129">
        <f>IFERROR('08.1 Spotreba pohon.hmot'!$E40/INDEX('07.1 Uspora casu - vypocet'!$F40:$BC40,(MATCH('08.1 Spotreba pohon.hmot'!X$36,'07.1 Uspora casu - vypocet'!$F$36:$BC$36,0))),0)</f>
        <v>25.45247483109188</v>
      </c>
      <c r="Y40" s="129">
        <f>IFERROR('08.1 Spotreba pohon.hmot'!$E40/INDEX('07.1 Uspora casu - vypocet'!$F40:$BC40,(MATCH('08.1 Spotreba pohon.hmot'!Y$36,'07.1 Uspora casu - vypocet'!$F$36:$BC$36,0))),0)</f>
        <v>25.260201065225313</v>
      </c>
      <c r="Z40" s="129">
        <f>IFERROR('08.1 Spotreba pohon.hmot'!$E40/INDEX('07.1 Uspora casu - vypocet'!$F40:$BC40,(MATCH('08.1 Spotreba pohon.hmot'!Z$36,'07.1 Uspora casu - vypocet'!$F$36:$BC$36,0))),0)</f>
        <v>25.069379778981492</v>
      </c>
      <c r="AA40" s="129">
        <f>IFERROR('08.1 Spotreba pohon.hmot'!$E40/INDEX('07.1 Uspora casu - vypocet'!$F40:$BC40,(MATCH('08.1 Spotreba pohon.hmot'!AA$36,'07.1 Uspora casu - vypocet'!$F$36:$BC$36,0))),0)</f>
        <v>24.88</v>
      </c>
      <c r="AB40" s="129">
        <f>IFERROR('08.1 Spotreba pohon.hmot'!$E40/INDEX('07.1 Uspora casu - vypocet'!$F40:$BC40,(MATCH('08.1 Spotreba pohon.hmot'!AB$36,'07.1 Uspora casu - vypocet'!$F$36:$BC$36,0))),0)</f>
        <v>24.622963637865958</v>
      </c>
      <c r="AC40" s="129">
        <f>IFERROR('08.1 Spotreba pohon.hmot'!$E40/INDEX('07.1 Uspora casu - vypocet'!$F40:$BC40,(MATCH('08.1 Spotreba pohon.hmot'!AC$36,'07.1 Uspora casu - vypocet'!$F$36:$BC$36,0))),0)</f>
        <v>24.368582729568693</v>
      </c>
      <c r="AD40" s="129">
        <f>IFERROR('08.1 Spotreba pohon.hmot'!$E40/INDEX('07.1 Uspora casu - vypocet'!$F40:$BC40,(MATCH('08.1 Spotreba pohon.hmot'!AD$36,'07.1 Uspora casu - vypocet'!$F$36:$BC$36,0))),0)</f>
        <v>24.116829841499129</v>
      </c>
      <c r="AE40" s="129">
        <f>IFERROR('08.1 Spotreba pohon.hmot'!$E40/INDEX('07.1 Uspora casu - vypocet'!$F40:$BC40,(MATCH('08.1 Spotreba pohon.hmot'!AE$36,'07.1 Uspora casu - vypocet'!$F$36:$BC$36,0))),0)</f>
        <v>23.867677823465986</v>
      </c>
      <c r="AF40" s="129">
        <f>IFERROR('08.1 Spotreba pohon.hmot'!$E40/INDEX('07.1 Uspora casu - vypocet'!$F40:$BC40,(MATCH('08.1 Spotreba pohon.hmot'!AF$36,'07.1 Uspora casu - vypocet'!$F$36:$BC$36,0))),0)</f>
        <v>23.621099805767791</v>
      </c>
      <c r="AG40" s="129">
        <f>IFERROR('08.1 Spotreba pohon.hmot'!$E40/INDEX('07.1 Uspora casu - vypocet'!$F40:$BC40,(MATCH('08.1 Spotreba pohon.hmot'!AG$36,'07.1 Uspora casu - vypocet'!$F$36:$BC$36,0))),0)</f>
        <v>23.377069196295135</v>
      </c>
      <c r="AH40" s="129">
        <f>IFERROR('08.1 Spotreba pohon.hmot'!$E40/INDEX('07.1 Uspora casu - vypocet'!$F40:$BC40,(MATCH('08.1 Spotreba pohon.hmot'!AH$36,'07.1 Uspora casu - vypocet'!$F$36:$BC$36,0))),0)</f>
        <v>23.13555967766284</v>
      </c>
      <c r="AI40" s="129">
        <f>IFERROR('08.1 Spotreba pohon.hmot'!$E40/INDEX('07.1 Uspora casu - vypocet'!$F40:$BC40,(MATCH('08.1 Spotreba pohon.hmot'!AI$36,'07.1 Uspora casu - vypocet'!$F$36:$BC$36,0))),0)</f>
        <v>22.89654520437178</v>
      </c>
      <c r="AJ40" s="129">
        <f>IFERROR('08.1 Spotreba pohon.hmot'!$E40/INDEX('07.1 Uspora casu - vypocet'!$F40:$BC40,(MATCH('08.1 Spotreba pohon.hmot'!AJ$36,'07.1 Uspora casu - vypocet'!$F$36:$BC$36,0))),0)</f>
        <v>22.66</v>
      </c>
    </row>
    <row r="41" spans="2:36" x14ac:dyDescent="0.2">
      <c r="B41" s="5">
        <v>4</v>
      </c>
      <c r="C41" s="5">
        <f t="shared" si="6"/>
        <v>90783</v>
      </c>
      <c r="D41" s="5" t="str">
        <f t="shared" si="6"/>
        <v>I/59 Tvrdošín - severný okraj</v>
      </c>
      <c r="E41" s="5">
        <f t="shared" si="7"/>
        <v>1.21</v>
      </c>
      <c r="F41" s="129">
        <f>IFERROR('08.1 Spotreba pohon.hmot'!$E41/INDEX('07.1 Uspora casu - vypocet'!$F41:$BC41,(MATCH('08.1 Spotreba pohon.hmot'!F$36,'07.1 Uspora casu - vypocet'!$F$36:$BC$36,0))),0)</f>
        <v>27.04</v>
      </c>
      <c r="G41" s="129">
        <f>IFERROR('08.1 Spotreba pohon.hmot'!$E41/INDEX('07.1 Uspora casu - vypocet'!$F41:$BC41,(MATCH('08.1 Spotreba pohon.hmot'!G$36,'07.1 Uspora casu - vypocet'!$F$36:$BC$36,0))),0)</f>
        <v>26.883649140466332</v>
      </c>
      <c r="H41" s="129">
        <f>IFERROR('08.1 Spotreba pohon.hmot'!$E41/INDEX('07.1 Uspora casu - vypocet'!$F41:$BC41,(MATCH('08.1 Spotreba pohon.hmot'!H$36,'07.1 Uspora casu - vypocet'!$F$36:$BC$36,0))),0)</f>
        <v>26.728202333864502</v>
      </c>
      <c r="I41" s="129">
        <f>IFERROR('08.1 Spotreba pohon.hmot'!$E41/INDEX('07.1 Uspora casu - vypocet'!$F41:$BC41,(MATCH('08.1 Spotreba pohon.hmot'!I$36,'07.1 Uspora casu - vypocet'!$F$36:$BC$36,0))),0)</f>
        <v>26.573654352773911</v>
      </c>
      <c r="J41" s="129">
        <f>IFERROR('08.1 Spotreba pohon.hmot'!$E41/INDEX('07.1 Uspora casu - vypocet'!$F41:$BC41,(MATCH('08.1 Spotreba pohon.hmot'!J$36,'07.1 Uspora casu - vypocet'!$F$36:$BC$36,0))),0)</f>
        <v>26.42</v>
      </c>
      <c r="K41" s="129">
        <f>IFERROR('08.1 Spotreba pohon.hmot'!$E41/INDEX('07.1 Uspora casu - vypocet'!$F41:$BC41,(MATCH('08.1 Spotreba pohon.hmot'!K$36,'07.1 Uspora casu - vypocet'!$F$36:$BC$36,0))),0)</f>
        <v>26.18978276409366</v>
      </c>
      <c r="L41" s="129">
        <f>IFERROR('08.1 Spotreba pohon.hmot'!$E41/INDEX('07.1 Uspora casu - vypocet'!$F41:$BC41,(MATCH('08.1 Spotreba pohon.hmot'!L$36,'07.1 Uspora casu - vypocet'!$F$36:$BC$36,0))),0)</f>
        <v>25.961571583286048</v>
      </c>
      <c r="M41" s="129">
        <f>IFERROR('08.1 Spotreba pohon.hmot'!$E41/INDEX('07.1 Uspora casu - vypocet'!$F41:$BC41,(MATCH('08.1 Spotreba pohon.hmot'!M$36,'07.1 Uspora casu - vypocet'!$F$36:$BC$36,0))),0)</f>
        <v>25.735348977317511</v>
      </c>
      <c r="N41" s="129">
        <f>IFERROR('08.1 Spotreba pohon.hmot'!$E41/INDEX('07.1 Uspora casu - vypocet'!$F41:$BC41,(MATCH('08.1 Spotreba pohon.hmot'!N$36,'07.1 Uspora casu - vypocet'!$F$36:$BC$36,0))),0)</f>
        <v>25.511097618246989</v>
      </c>
      <c r="O41" s="129">
        <f>IFERROR('08.1 Spotreba pohon.hmot'!$E41/INDEX('07.1 Uspora casu - vypocet'!$F41:$BC41,(MATCH('08.1 Spotreba pohon.hmot'!O$36,'07.1 Uspora casu - vypocet'!$F$36:$BC$36,0))),0)</f>
        <v>25.288800329124747</v>
      </c>
      <c r="P41" s="129">
        <f>IFERROR('08.1 Spotreba pohon.hmot'!$E41/INDEX('07.1 Uspora casu - vypocet'!$F41:$BC41,(MATCH('08.1 Spotreba pohon.hmot'!P$36,'07.1 Uspora casu - vypocet'!$F$36:$BC$36,0))),0)</f>
        <v>25.068440082676659</v>
      </c>
      <c r="Q41" s="129">
        <f>IFERROR('08.1 Spotreba pohon.hmot'!$E41/INDEX('07.1 Uspora casu - vypocet'!$F41:$BC41,(MATCH('08.1 Spotreba pohon.hmot'!Q$36,'07.1 Uspora casu - vypocet'!$F$36:$BC$36,0))),0)</f>
        <v>24.85</v>
      </c>
      <c r="R41" s="129">
        <f>IFERROR('08.1 Spotreba pohon.hmot'!$E41/INDEX('07.1 Uspora casu - vypocet'!$F41:$BC41,(MATCH('08.1 Spotreba pohon.hmot'!R$36,'07.1 Uspora casu - vypocet'!$F$36:$BC$36,0))),0)</f>
        <v>24.626139737344168</v>
      </c>
      <c r="S41" s="129">
        <f>IFERROR('08.1 Spotreba pohon.hmot'!$E41/INDEX('07.1 Uspora casu - vypocet'!$F41:$BC41,(MATCH('08.1 Spotreba pohon.hmot'!S$36,'07.1 Uspora casu - vypocet'!$F$36:$BC$36,0))),0)</f>
        <v>24.404296111195226</v>
      </c>
      <c r="T41" s="129">
        <f>IFERROR('08.1 Spotreba pohon.hmot'!$E41/INDEX('07.1 Uspora casu - vypocet'!$F41:$BC41,(MATCH('08.1 Spotreba pohon.hmot'!T$36,'07.1 Uspora casu - vypocet'!$F$36:$BC$36,0))),0)</f>
        <v>24.184450954761303</v>
      </c>
      <c r="U41" s="129">
        <f>IFERROR('08.1 Spotreba pohon.hmot'!$E41/INDEX('07.1 Uspora casu - vypocet'!$F41:$BC41,(MATCH('08.1 Spotreba pohon.hmot'!U$36,'07.1 Uspora casu - vypocet'!$F$36:$BC$36,0))),0)</f>
        <v>23.966586264905366</v>
      </c>
      <c r="V41" s="129">
        <f>IFERROR('08.1 Spotreba pohon.hmot'!$E41/INDEX('07.1 Uspora casu - vypocet'!$F41:$BC41,(MATCH('08.1 Spotreba pohon.hmot'!V$36,'07.1 Uspora casu - vypocet'!$F$36:$BC$36,0))),0)</f>
        <v>23.750684200670943</v>
      </c>
      <c r="W41" s="129">
        <f>IFERROR('08.1 Spotreba pohon.hmot'!$E41/INDEX('07.1 Uspora casu - vypocet'!$F41:$BC41,(MATCH('08.1 Spotreba pohon.hmot'!W$36,'07.1 Uspora casu - vypocet'!$F$36:$BC$36,0))),0)</f>
        <v>23.536727081821123</v>
      </c>
      <c r="X41" s="129">
        <f>IFERROR('08.1 Spotreba pohon.hmot'!$E41/INDEX('07.1 Uspora casu - vypocet'!$F41:$BC41,(MATCH('08.1 Spotreba pohon.hmot'!X$36,'07.1 Uspora casu - vypocet'!$F$36:$BC$36,0))),0)</f>
        <v>23.324697387390732</v>
      </c>
      <c r="Y41" s="129">
        <f>IFERROR('08.1 Spotreba pohon.hmot'!$E41/INDEX('07.1 Uspora casu - vypocet'!$F41:$BC41,(MATCH('08.1 Spotreba pohon.hmot'!Y$36,'07.1 Uspora casu - vypocet'!$F$36:$BC$36,0))),0)</f>
        <v>23.114577754251528</v>
      </c>
      <c r="Z41" s="129">
        <f>IFERROR('08.1 Spotreba pohon.hmot'!$E41/INDEX('07.1 Uspora casu - vypocet'!$F41:$BC41,(MATCH('08.1 Spotreba pohon.hmot'!Z$36,'07.1 Uspora casu - vypocet'!$F$36:$BC$36,0))),0)</f>
        <v>22.906350975690344</v>
      </c>
      <c r="AA41" s="129">
        <f>IFERROR('08.1 Spotreba pohon.hmot'!$E41/INDEX('07.1 Uspora casu - vypocet'!$F41:$BC41,(MATCH('08.1 Spotreba pohon.hmot'!AA$36,'07.1 Uspora casu - vypocet'!$F$36:$BC$36,0))),0)</f>
        <v>22.7</v>
      </c>
      <c r="AB41" s="129">
        <f>IFERROR('08.1 Spotreba pohon.hmot'!$E41/INDEX('07.1 Uspora casu - vypocet'!$F41:$BC41,(MATCH('08.1 Spotreba pohon.hmot'!AB$36,'07.1 Uspora casu - vypocet'!$F$36:$BC$36,0))),0)</f>
        <v>22.41129597481164</v>
      </c>
      <c r="AC41" s="129">
        <f>IFERROR('08.1 Spotreba pohon.hmot'!$E41/INDEX('07.1 Uspora casu - vypocet'!$F41:$BC41,(MATCH('08.1 Spotreba pohon.hmot'!AC$36,'07.1 Uspora casu - vypocet'!$F$36:$BC$36,0))),0)</f>
        <v>22.126263756414467</v>
      </c>
      <c r="AD41" s="129">
        <f>IFERROR('08.1 Spotreba pohon.hmot'!$E41/INDEX('07.1 Uspora casu - vypocet'!$F41:$BC41,(MATCH('08.1 Spotreba pohon.hmot'!AD$36,'07.1 Uspora casu - vypocet'!$F$36:$BC$36,0))),0)</f>
        <v>21.844856645892168</v>
      </c>
      <c r="AE41" s="129">
        <f>IFERROR('08.1 Spotreba pohon.hmot'!$E41/INDEX('07.1 Uspora casu - vypocet'!$F41:$BC41,(MATCH('08.1 Spotreba pohon.hmot'!AE$36,'07.1 Uspora casu - vypocet'!$F$36:$BC$36,0))),0)</f>
        <v>21.567028538256409</v>
      </c>
      <c r="AF41" s="129">
        <f>IFERROR('08.1 Spotreba pohon.hmot'!$E41/INDEX('07.1 Uspora casu - vypocet'!$F41:$BC41,(MATCH('08.1 Spotreba pohon.hmot'!AF$36,'07.1 Uspora casu - vypocet'!$F$36:$BC$36,0))),0)</f>
        <v>21.292733914893109</v>
      </c>
      <c r="AG41" s="129">
        <f>IFERROR('08.1 Spotreba pohon.hmot'!$E41/INDEX('07.1 Uspora casu - vypocet'!$F41:$BC41,(MATCH('08.1 Spotreba pohon.hmot'!AG$36,'07.1 Uspora casu - vypocet'!$F$36:$BC$36,0))),0)</f>
        <v>21.021927836104812</v>
      </c>
      <c r="AH41" s="129">
        <f>IFERROR('08.1 Spotreba pohon.hmot'!$E41/INDEX('07.1 Uspora casu - vypocet'!$F41:$BC41,(MATCH('08.1 Spotreba pohon.hmot'!AH$36,'07.1 Uspora casu - vypocet'!$F$36:$BC$36,0))),0)</f>
        <v>20.754565933747866</v>
      </c>
      <c r="AI41" s="129">
        <f>IFERROR('08.1 Spotreba pohon.hmot'!$E41/INDEX('07.1 Uspora casu - vypocet'!$F41:$BC41,(MATCH('08.1 Spotreba pohon.hmot'!AI$36,'07.1 Uspora casu - vypocet'!$F$36:$BC$36,0))),0)</f>
        <v>20.490604403963275</v>
      </c>
      <c r="AJ41" s="129">
        <f>IFERROR('08.1 Spotreba pohon.hmot'!$E41/INDEX('07.1 Uspora casu - vypocet'!$F41:$BC41,(MATCH('08.1 Spotreba pohon.hmot'!AJ$36,'07.1 Uspora casu - vypocet'!$F$36:$BC$36,0))),0)</f>
        <v>20.23</v>
      </c>
    </row>
    <row r="42" spans="2:36" x14ac:dyDescent="0.2">
      <c r="B42" s="5">
        <v>5</v>
      </c>
      <c r="C42" s="5">
        <f t="shared" si="6"/>
        <v>95850</v>
      </c>
      <c r="D42" s="5" t="str">
        <f t="shared" si="6"/>
        <v>Privádzač Tvrdošín</v>
      </c>
      <c r="E42" s="5">
        <f t="shared" si="7"/>
        <v>0.38</v>
      </c>
      <c r="F42" s="129">
        <f>IFERROR('08.1 Spotreba pohon.hmot'!$E42/INDEX('07.1 Uspora casu - vypocet'!$F42:$BC42,(MATCH('08.1 Spotreba pohon.hmot'!F$36,'07.1 Uspora casu - vypocet'!$F$36:$BC$36,0))),0)</f>
        <v>44.74</v>
      </c>
      <c r="G42" s="129">
        <f>IFERROR('08.1 Spotreba pohon.hmot'!$E42/INDEX('07.1 Uspora casu - vypocet'!$F42:$BC42,(MATCH('08.1 Spotreba pohon.hmot'!G$36,'07.1 Uspora casu - vypocet'!$F$36:$BC$36,0))),0)</f>
        <v>44.591764914689804</v>
      </c>
      <c r="H42" s="129">
        <f>IFERROR('08.1 Spotreba pohon.hmot'!$E42/INDEX('07.1 Uspora casu - vypocet'!$F42:$BC42,(MATCH('08.1 Spotreba pohon.hmot'!H$36,'07.1 Uspora casu - vypocet'!$F$36:$BC$36,0))),0)</f>
        <v>44.444020970204761</v>
      </c>
      <c r="I42" s="129">
        <f>IFERROR('08.1 Spotreba pohon.hmot'!$E42/INDEX('07.1 Uspora casu - vypocet'!$F42:$BC42,(MATCH('08.1 Spotreba pohon.hmot'!I$36,'07.1 Uspora casu - vypocet'!$F$36:$BC$36,0))),0)</f>
        <v>44.296766539269434</v>
      </c>
      <c r="J42" s="129">
        <f>IFERROR('08.1 Spotreba pohon.hmot'!$E42/INDEX('07.1 Uspora casu - vypocet'!$F42:$BC42,(MATCH('08.1 Spotreba pohon.hmot'!J$36,'07.1 Uspora casu - vypocet'!$F$36:$BC$36,0))),0)</f>
        <v>44.15</v>
      </c>
      <c r="K42" s="129">
        <f>IFERROR('08.1 Spotreba pohon.hmot'!$E42/INDEX('07.1 Uspora casu - vypocet'!$F42:$BC42,(MATCH('08.1 Spotreba pohon.hmot'!K$36,'07.1 Uspora casu - vypocet'!$F$36:$BC$36,0))),0)</f>
        <v>43.926638378458968</v>
      </c>
      <c r="L42" s="129">
        <f>IFERROR('08.1 Spotreba pohon.hmot'!$E42/INDEX('07.1 Uspora casu - vypocet'!$F42:$BC42,(MATCH('08.1 Spotreba pohon.hmot'!L$36,'07.1 Uspora casu - vypocet'!$F$36:$BC$36,0))),0)</f>
        <v>43.704406777619582</v>
      </c>
      <c r="M42" s="129">
        <f>IFERROR('08.1 Spotreba pohon.hmot'!$E42/INDEX('07.1 Uspora casu - vypocet'!$F42:$BC42,(MATCH('08.1 Spotreba pohon.hmot'!M$36,'07.1 Uspora casu - vypocet'!$F$36:$BC$36,0))),0)</f>
        <v>43.483299480533788</v>
      </c>
      <c r="N42" s="129">
        <f>IFERROR('08.1 Spotreba pohon.hmot'!$E42/INDEX('07.1 Uspora casu - vypocet'!$F42:$BC42,(MATCH('08.1 Spotreba pohon.hmot'!N$36,'07.1 Uspora casu - vypocet'!$F$36:$BC$36,0))),0)</f>
        <v>43.263310799176452</v>
      </c>
      <c r="O42" s="129">
        <f>IFERROR('08.1 Spotreba pohon.hmot'!$E42/INDEX('07.1 Uspora casu - vypocet'!$F42:$BC42,(MATCH('08.1 Spotreba pohon.hmot'!O$36,'07.1 Uspora casu - vypocet'!$F$36:$BC$36,0))),0)</f>
        <v>43.044435074299045</v>
      </c>
      <c r="P42" s="129">
        <f>IFERROR('08.1 Spotreba pohon.hmot'!$E42/INDEX('07.1 Uspora casu - vypocet'!$F42:$BC42,(MATCH('08.1 Spotreba pohon.hmot'!P$36,'07.1 Uspora casu - vypocet'!$F$36:$BC$36,0))),0)</f>
        <v>42.826666675284031</v>
      </c>
      <c r="Q42" s="129">
        <f>IFERROR('08.1 Spotreba pohon.hmot'!$E42/INDEX('07.1 Uspora casu - vypocet'!$F42:$BC42,(MATCH('08.1 Spotreba pohon.hmot'!Q$36,'07.1 Uspora casu - vypocet'!$F$36:$BC$36,0))),0)</f>
        <v>42.61</v>
      </c>
      <c r="R42" s="129">
        <f>IFERROR('08.1 Spotreba pohon.hmot'!$E42/INDEX('07.1 Uspora casu - vypocet'!$F42:$BC42,(MATCH('08.1 Spotreba pohon.hmot'!R$36,'07.1 Uspora casu - vypocet'!$F$36:$BC$36,0))),0)</f>
        <v>42.364744096882482</v>
      </c>
      <c r="S42" s="129">
        <f>IFERROR('08.1 Spotreba pohon.hmot'!$E42/INDEX('07.1 Uspora casu - vypocet'!$F42:$BC42,(MATCH('08.1 Spotreba pohon.hmot'!S$36,'07.1 Uspora casu - vypocet'!$F$36:$BC$36,0))),0)</f>
        <v>42.120899844973941</v>
      </c>
      <c r="T42" s="129">
        <f>IFERROR('08.1 Spotreba pohon.hmot'!$E42/INDEX('07.1 Uspora casu - vypocet'!$F42:$BC42,(MATCH('08.1 Spotreba pohon.hmot'!T$36,'07.1 Uspora casu - vypocet'!$F$36:$BC$36,0))),0)</f>
        <v>41.878459119050412</v>
      </c>
      <c r="U42" s="129">
        <f>IFERROR('08.1 Spotreba pohon.hmot'!$E42/INDEX('07.1 Uspora casu - vypocet'!$F42:$BC42,(MATCH('08.1 Spotreba pohon.hmot'!U$36,'07.1 Uspora casu - vypocet'!$F$36:$BC$36,0))),0)</f>
        <v>41.63741384065537</v>
      </c>
      <c r="V42" s="129">
        <f>IFERROR('08.1 Spotreba pohon.hmot'!$E42/INDEX('07.1 Uspora casu - vypocet'!$F42:$BC42,(MATCH('08.1 Spotreba pohon.hmot'!V$36,'07.1 Uspora casu - vypocet'!$F$36:$BC$36,0))),0)</f>
        <v>41.397755977830499</v>
      </c>
      <c r="W42" s="129">
        <f>IFERROR('08.1 Spotreba pohon.hmot'!$E42/INDEX('07.1 Uspora casu - vypocet'!$F42:$BC42,(MATCH('08.1 Spotreba pohon.hmot'!W$36,'07.1 Uspora casu - vypocet'!$F$36:$BC$36,0))),0)</f>
        <v>41.159477544848073</v>
      </c>
      <c r="X42" s="129">
        <f>IFERROR('08.1 Spotreba pohon.hmot'!$E42/INDEX('07.1 Uspora casu - vypocet'!$F42:$BC42,(MATCH('08.1 Spotreba pohon.hmot'!X$36,'07.1 Uspora casu - vypocet'!$F$36:$BC$36,0))),0)</f>
        <v>40.922570601944841</v>
      </c>
      <c r="Y42" s="129">
        <f>IFERROR('08.1 Spotreba pohon.hmot'!$E42/INDEX('07.1 Uspora casu - vypocet'!$F42:$BC42,(MATCH('08.1 Spotreba pohon.hmot'!Y$36,'07.1 Uspora casu - vypocet'!$F$36:$BC$36,0))),0)</f>
        <v>40.687027255057494</v>
      </c>
      <c r="Z42" s="129">
        <f>IFERROR('08.1 Spotreba pohon.hmot'!$E42/INDEX('07.1 Uspora casu - vypocet'!$F42:$BC42,(MATCH('08.1 Spotreba pohon.hmot'!Z$36,'07.1 Uspora casu - vypocet'!$F$36:$BC$36,0))),0)</f>
        <v>40.452839655559579</v>
      </c>
      <c r="AA42" s="129">
        <f>IFERROR('08.1 Spotreba pohon.hmot'!$E42/INDEX('07.1 Uspora casu - vypocet'!$F42:$BC42,(MATCH('08.1 Spotreba pohon.hmot'!AA$36,'07.1 Uspora casu - vypocet'!$F$36:$BC$36,0))),0)</f>
        <v>40.22</v>
      </c>
      <c r="AB42" s="129">
        <f>IFERROR('08.1 Spotreba pohon.hmot'!$E42/INDEX('07.1 Uspora casu - vypocet'!$F42:$BC42,(MATCH('08.1 Spotreba pohon.hmot'!AB$36,'07.1 Uspora casu - vypocet'!$F$36:$BC$36,0))),0)</f>
        <v>39.905921675033028</v>
      </c>
      <c r="AC42" s="129">
        <f>IFERROR('08.1 Spotreba pohon.hmot'!$E42/INDEX('07.1 Uspora casu - vypocet'!$F42:$BC42,(MATCH('08.1 Spotreba pohon.hmot'!AC$36,'07.1 Uspora casu - vypocet'!$F$36:$BC$36,0))),0)</f>
        <v>39.594295990399573</v>
      </c>
      <c r="AD42" s="129">
        <f>IFERROR('08.1 Spotreba pohon.hmot'!$E42/INDEX('07.1 Uspora casu - vypocet'!$F42:$BC42,(MATCH('08.1 Spotreba pohon.hmot'!AD$36,'07.1 Uspora casu - vypocet'!$F$36:$BC$36,0))),0)</f>
        <v>39.285103793410237</v>
      </c>
      <c r="AE42" s="129">
        <f>IFERROR('08.1 Spotreba pohon.hmot'!$E42/INDEX('07.1 Uspora casu - vypocet'!$F42:$BC42,(MATCH('08.1 Spotreba pohon.hmot'!AE$36,'07.1 Uspora casu - vypocet'!$F$36:$BC$36,0))),0)</f>
        <v>38.978326080939127</v>
      </c>
      <c r="AF42" s="129">
        <f>IFERROR('08.1 Spotreba pohon.hmot'!$E42/INDEX('07.1 Uspora casu - vypocet'!$F42:$BC42,(MATCH('08.1 Spotreba pohon.hmot'!AF$36,'07.1 Uspora casu - vypocet'!$F$36:$BC$36,0))),0)</f>
        <v>38.673943998255936</v>
      </c>
      <c r="AG42" s="129">
        <f>IFERROR('08.1 Spotreba pohon.hmot'!$E42/INDEX('07.1 Uspora casu - vypocet'!$F42:$BC42,(MATCH('08.1 Spotreba pohon.hmot'!AG$36,'07.1 Uspora casu - vypocet'!$F$36:$BC$36,0))),0)</f>
        <v>38.371938837867106</v>
      </c>
      <c r="AH42" s="129">
        <f>IFERROR('08.1 Spotreba pohon.hmot'!$E42/INDEX('07.1 Uspora casu - vypocet'!$F42:$BC42,(MATCH('08.1 Spotreba pohon.hmot'!AH$36,'07.1 Uspora casu - vypocet'!$F$36:$BC$36,0))),0)</f>
        <v>38.072292038366051</v>
      </c>
      <c r="AI42" s="129">
        <f>IFERROR('08.1 Spotreba pohon.hmot'!$E42/INDEX('07.1 Uspora casu - vypocet'!$F42:$BC42,(MATCH('08.1 Spotreba pohon.hmot'!AI$36,'07.1 Uspora casu - vypocet'!$F$36:$BC$36,0))),0)</f>
        <v>37.77498518329238</v>
      </c>
      <c r="AJ42" s="129">
        <f>IFERROR('08.1 Spotreba pohon.hmot'!$E42/INDEX('07.1 Uspora casu - vypocet'!$F42:$BC42,(MATCH('08.1 Spotreba pohon.hmot'!AJ$36,'07.1 Uspora casu - vypocet'!$F$36:$BC$36,0))),0)</f>
        <v>37.479999999999997</v>
      </c>
    </row>
    <row r="43" spans="2:36" x14ac:dyDescent="0.2">
      <c r="B43" s="5">
        <v>6</v>
      </c>
      <c r="C43" s="5" t="str">
        <f t="shared" si="6"/>
        <v/>
      </c>
      <c r="D43" s="5" t="str">
        <f t="shared" si="6"/>
        <v>R3 Tvrdošín - Nižná 1</v>
      </c>
      <c r="E43" s="5">
        <f t="shared" si="7"/>
        <v>0.96</v>
      </c>
      <c r="F43" s="129">
        <f>IFERROR('08.1 Spotreba pohon.hmot'!$E43/INDEX('07.1 Uspora casu - vypocet'!$F43:$BC43,(MATCH('08.1 Spotreba pohon.hmot'!F$36,'07.1 Uspora casu - vypocet'!$F$36:$BC$36,0))),0)</f>
        <v>57.160000000000004</v>
      </c>
      <c r="G43" s="129">
        <f>IFERROR('08.1 Spotreba pohon.hmot'!$E43/INDEX('07.1 Uspora casu - vypocet'!$F43:$BC43,(MATCH('08.1 Spotreba pohon.hmot'!G$36,'07.1 Uspora casu - vypocet'!$F$36:$BC$36,0))),0)</f>
        <v>57.160000000000004</v>
      </c>
      <c r="H43" s="129">
        <f>IFERROR('08.1 Spotreba pohon.hmot'!$E43/INDEX('07.1 Uspora casu - vypocet'!$F43:$BC43,(MATCH('08.1 Spotreba pohon.hmot'!H$36,'07.1 Uspora casu - vypocet'!$F$36:$BC$36,0))),0)</f>
        <v>57.160000000000004</v>
      </c>
      <c r="I43" s="129">
        <f>IFERROR('08.1 Spotreba pohon.hmot'!$E43/INDEX('07.1 Uspora casu - vypocet'!$F43:$BC43,(MATCH('08.1 Spotreba pohon.hmot'!I$36,'07.1 Uspora casu - vypocet'!$F$36:$BC$36,0))),0)</f>
        <v>57.160000000000004</v>
      </c>
      <c r="J43" s="129">
        <f>IFERROR('08.1 Spotreba pohon.hmot'!$E43/INDEX('07.1 Uspora casu - vypocet'!$F43:$BC43,(MATCH('08.1 Spotreba pohon.hmot'!J$36,'07.1 Uspora casu - vypocet'!$F$36:$BC$36,0))),0)</f>
        <v>57.160000000000004</v>
      </c>
      <c r="K43" s="129">
        <f>IFERROR('08.1 Spotreba pohon.hmot'!$E43/INDEX('07.1 Uspora casu - vypocet'!$F43:$BC43,(MATCH('08.1 Spotreba pohon.hmot'!K$36,'07.1 Uspora casu - vypocet'!$F$36:$BC$36,0))),0)</f>
        <v>57.158571321449102</v>
      </c>
      <c r="L43" s="129">
        <f>IFERROR('08.1 Spotreba pohon.hmot'!$E43/INDEX('07.1 Uspora casu - vypocet'!$F43:$BC43,(MATCH('08.1 Spotreba pohon.hmot'!L$36,'07.1 Uspora casu - vypocet'!$F$36:$BC$36,0))),0)</f>
        <v>57.157142678607144</v>
      </c>
      <c r="M43" s="129">
        <f>IFERROR('08.1 Spotreba pohon.hmot'!$E43/INDEX('07.1 Uspora casu - vypocet'!$F43:$BC43,(MATCH('08.1 Spotreba pohon.hmot'!M$36,'07.1 Uspora casu - vypocet'!$F$36:$BC$36,0))),0)</f>
        <v>57.15571407147322</v>
      </c>
      <c r="N43" s="129">
        <f>IFERROR('08.1 Spotreba pohon.hmot'!$E43/INDEX('07.1 Uspora casu - vypocet'!$F43:$BC43,(MATCH('08.1 Spotreba pohon.hmot'!N$36,'07.1 Uspora casu - vypocet'!$F$36:$BC$36,0))),0)</f>
        <v>57.154285500046434</v>
      </c>
      <c r="O43" s="129">
        <f>IFERROR('08.1 Spotreba pohon.hmot'!$E43/INDEX('07.1 Uspora casu - vypocet'!$F43:$BC43,(MATCH('08.1 Spotreba pohon.hmot'!O$36,'07.1 Uspora casu - vypocet'!$F$36:$BC$36,0))),0)</f>
        <v>57.152856964325906</v>
      </c>
      <c r="P43" s="129">
        <f>IFERROR('08.1 Spotreba pohon.hmot'!$E43/INDEX('07.1 Uspora casu - vypocet'!$F43:$BC43,(MATCH('08.1 Spotreba pohon.hmot'!P$36,'07.1 Uspora casu - vypocet'!$F$36:$BC$36,0))),0)</f>
        <v>57.151428464310733</v>
      </c>
      <c r="Q43" s="129">
        <f>IFERROR('08.1 Spotreba pohon.hmot'!$E43/INDEX('07.1 Uspora casu - vypocet'!$F43:$BC43,(MATCH('08.1 Spotreba pohon.hmot'!Q$36,'07.1 Uspora casu - vypocet'!$F$36:$BC$36,0))),0)</f>
        <v>57.15</v>
      </c>
      <c r="R43" s="129">
        <f>IFERROR('08.1 Spotreba pohon.hmot'!$E43/INDEX('07.1 Uspora casu - vypocet'!$F43:$BC43,(MATCH('08.1 Spotreba pohon.hmot'!R$36,'07.1 Uspora casu - vypocet'!$F$36:$BC$36,0))),0)</f>
        <v>57.150999921268571</v>
      </c>
      <c r="S43" s="129">
        <f>IFERROR('08.1 Spotreba pohon.hmot'!$E43/INDEX('07.1 Uspora casu - vypocet'!$F43:$BC43,(MATCH('08.1 Spotreba pohon.hmot'!S$36,'07.1 Uspora casu - vypocet'!$F$36:$BC$36,0))),0)</f>
        <v>57.151999860032198</v>
      </c>
      <c r="T43" s="129">
        <f>IFERROR('08.1 Spotreba pohon.hmot'!$E43/INDEX('07.1 Uspora casu - vypocet'!$F43:$BC43,(MATCH('08.1 Spotreba pohon.hmot'!T$36,'07.1 Uspora casu - vypocet'!$F$36:$BC$36,0))),0)</f>
        <v>57.152999816291192</v>
      </c>
      <c r="U43" s="129">
        <f>IFERROR('08.1 Spotreba pohon.hmot'!$E43/INDEX('07.1 Uspora casu - vypocet'!$F43:$BC43,(MATCH('08.1 Spotreba pohon.hmot'!U$36,'07.1 Uspora casu - vypocet'!$F$36:$BC$36,0))),0)</f>
        <v>57.153999790045859</v>
      </c>
      <c r="V43" s="129">
        <f>IFERROR('08.1 Spotreba pohon.hmot'!$E43/INDEX('07.1 Uspora casu - vypocet'!$F43:$BC43,(MATCH('08.1 Spotreba pohon.hmot'!V$36,'07.1 Uspora casu - vypocet'!$F$36:$BC$36,0))),0)</f>
        <v>57.154999781296489</v>
      </c>
      <c r="W43" s="129">
        <f>IFERROR('08.1 Spotreba pohon.hmot'!$E43/INDEX('07.1 Uspora casu - vypocet'!$F43:$BC43,(MATCH('08.1 Spotreba pohon.hmot'!W$36,'07.1 Uspora casu - vypocet'!$F$36:$BC$36,0))),0)</f>
        <v>57.15599979004341</v>
      </c>
      <c r="X43" s="129">
        <f>IFERROR('08.1 Spotreba pohon.hmot'!$E43/INDEX('07.1 Uspora casu - vypocet'!$F43:$BC43,(MATCH('08.1 Spotreba pohon.hmot'!X$36,'07.1 Uspora casu - vypocet'!$F$36:$BC$36,0))),0)</f>
        <v>57.15699981628692</v>
      </c>
      <c r="Y43" s="129">
        <f>IFERROR('08.1 Spotreba pohon.hmot'!$E43/INDEX('07.1 Uspora casu - vypocet'!$F43:$BC43,(MATCH('08.1 Spotreba pohon.hmot'!Y$36,'07.1 Uspora casu - vypocet'!$F$36:$BC$36,0))),0)</f>
        <v>57.157999860027324</v>
      </c>
      <c r="Z43" s="129">
        <f>IFERROR('08.1 Spotreba pohon.hmot'!$E43/INDEX('07.1 Uspora casu - vypocet'!$F43:$BC43,(MATCH('08.1 Spotreba pohon.hmot'!Z$36,'07.1 Uspora casu - vypocet'!$F$36:$BC$36,0))),0)</f>
        <v>57.158999921264929</v>
      </c>
      <c r="AA43" s="129">
        <f>IFERROR('08.1 Spotreba pohon.hmot'!$E43/INDEX('07.1 Uspora casu - vypocet'!$F43:$BC43,(MATCH('08.1 Spotreba pohon.hmot'!AA$36,'07.1 Uspora casu - vypocet'!$F$36:$BC$36,0))),0)</f>
        <v>57.160000000000004</v>
      </c>
      <c r="AB43" s="129">
        <f>IFERROR('08.1 Spotreba pohon.hmot'!$E43/INDEX('07.1 Uspora casu - vypocet'!$F43:$BC43,(MATCH('08.1 Spotreba pohon.hmot'!AB$36,'07.1 Uspora casu - vypocet'!$F$36:$BC$36,0))),0)</f>
        <v>57.161111024726793</v>
      </c>
      <c r="AC43" s="129">
        <f>IFERROR('08.1 Spotreba pohon.hmot'!$E43/INDEX('07.1 Uspora casu - vypocet'!$F43:$BC43,(MATCH('08.1 Spotreba pohon.hmot'!AC$36,'07.1 Uspora casu - vypocet'!$F$36:$BC$36,0))),0)</f>
        <v>57.162222071048681</v>
      </c>
      <c r="AD43" s="129">
        <f>IFERROR('08.1 Spotreba pohon.hmot'!$E43/INDEX('07.1 Uspora casu - vypocet'!$F43:$BC43,(MATCH('08.1 Spotreba pohon.hmot'!AD$36,'07.1 Uspora casu - vypocet'!$F$36:$BC$36,0))),0)</f>
        <v>57.163333138966088</v>
      </c>
      <c r="AE43" s="129">
        <f>IFERROR('08.1 Spotreba pohon.hmot'!$E43/INDEX('07.1 Uspora casu - vypocet'!$F43:$BC43,(MATCH('08.1 Spotreba pohon.hmot'!AE$36,'07.1 Uspora casu - vypocet'!$F$36:$BC$36,0))),0)</f>
        <v>57.164444228479439</v>
      </c>
      <c r="AF43" s="129">
        <f>IFERROR('08.1 Spotreba pohon.hmot'!$E43/INDEX('07.1 Uspora casu - vypocet'!$F43:$BC43,(MATCH('08.1 Spotreba pohon.hmot'!AF$36,'07.1 Uspora casu - vypocet'!$F$36:$BC$36,0))),0)</f>
        <v>57.165555339589147</v>
      </c>
      <c r="AG43" s="129">
        <f>IFERROR('08.1 Spotreba pohon.hmot'!$E43/INDEX('07.1 Uspora casu - vypocet'!$F43:$BC43,(MATCH('08.1 Spotreba pohon.hmot'!AG$36,'07.1 Uspora casu - vypocet'!$F$36:$BC$36,0))),0)</f>
        <v>57.166666472295638</v>
      </c>
      <c r="AH43" s="129">
        <f>IFERROR('08.1 Spotreba pohon.hmot'!$E43/INDEX('07.1 Uspora casu - vypocet'!$F43:$BC43,(MATCH('08.1 Spotreba pohon.hmot'!AH$36,'07.1 Uspora casu - vypocet'!$F$36:$BC$36,0))),0)</f>
        <v>57.167777626599324</v>
      </c>
      <c r="AI43" s="129">
        <f>IFERROR('08.1 Spotreba pohon.hmot'!$E43/INDEX('07.1 Uspora casu - vypocet'!$F43:$BC43,(MATCH('08.1 Spotreba pohon.hmot'!AI$36,'07.1 Uspora casu - vypocet'!$F$36:$BC$36,0))),0)</f>
        <v>57.168888802500632</v>
      </c>
      <c r="AJ43" s="129">
        <f>IFERROR('08.1 Spotreba pohon.hmot'!$E43/INDEX('07.1 Uspora casu - vypocet'!$F43:$BC43,(MATCH('08.1 Spotreba pohon.hmot'!AJ$36,'07.1 Uspora casu - vypocet'!$F$36:$BC$36,0))),0)</f>
        <v>57.170000000000009</v>
      </c>
    </row>
    <row r="44" spans="2:36" x14ac:dyDescent="0.2">
      <c r="B44" s="5">
        <v>7</v>
      </c>
      <c r="C44" s="5" t="str">
        <f t="shared" si="6"/>
        <v/>
      </c>
      <c r="D44" s="5" t="str">
        <f t="shared" si="6"/>
        <v>R3 Tvrdošín - Nižná 2</v>
      </c>
      <c r="E44" s="5" t="str">
        <f t="shared" si="7"/>
        <v/>
      </c>
      <c r="F44" s="129">
        <f>IFERROR('08.1 Spotreba pohon.hmot'!$E44/INDEX('07.1 Uspora casu - vypocet'!$F44:$BC44,(MATCH('08.1 Spotreba pohon.hmot'!F$36,'07.1 Uspora casu - vypocet'!$F$36:$BC$36,0))),0)</f>
        <v>0</v>
      </c>
      <c r="G44" s="129">
        <f>IFERROR('08.1 Spotreba pohon.hmot'!$E44/INDEX('07.1 Uspora casu - vypocet'!$F44:$BC44,(MATCH('08.1 Spotreba pohon.hmot'!G$36,'07.1 Uspora casu - vypocet'!$F$36:$BC$36,0))),0)</f>
        <v>0</v>
      </c>
      <c r="H44" s="129">
        <f>IFERROR('08.1 Spotreba pohon.hmot'!$E44/INDEX('07.1 Uspora casu - vypocet'!$F44:$BC44,(MATCH('08.1 Spotreba pohon.hmot'!H$36,'07.1 Uspora casu - vypocet'!$F$36:$BC$36,0))),0)</f>
        <v>0</v>
      </c>
      <c r="I44" s="129">
        <f>IFERROR('08.1 Spotreba pohon.hmot'!$E44/INDEX('07.1 Uspora casu - vypocet'!$F44:$BC44,(MATCH('08.1 Spotreba pohon.hmot'!I$36,'07.1 Uspora casu - vypocet'!$F$36:$BC$36,0))),0)</f>
        <v>0</v>
      </c>
      <c r="J44" s="129">
        <f>IFERROR('08.1 Spotreba pohon.hmot'!$E44/INDEX('07.1 Uspora casu - vypocet'!$F44:$BC44,(MATCH('08.1 Spotreba pohon.hmot'!J$36,'07.1 Uspora casu - vypocet'!$F$36:$BC$36,0))),0)</f>
        <v>0</v>
      </c>
      <c r="K44" s="129">
        <f>IFERROR('08.1 Spotreba pohon.hmot'!$E44/INDEX('07.1 Uspora casu - vypocet'!$F44:$BC44,(MATCH('08.1 Spotreba pohon.hmot'!K$36,'07.1 Uspora casu - vypocet'!$F$36:$BC$36,0))),0)</f>
        <v>0</v>
      </c>
      <c r="L44" s="129">
        <f>IFERROR('08.1 Spotreba pohon.hmot'!$E44/INDEX('07.1 Uspora casu - vypocet'!$F44:$BC44,(MATCH('08.1 Spotreba pohon.hmot'!L$36,'07.1 Uspora casu - vypocet'!$F$36:$BC$36,0))),0)</f>
        <v>0</v>
      </c>
      <c r="M44" s="129">
        <f>IFERROR('08.1 Spotreba pohon.hmot'!$E44/INDEX('07.1 Uspora casu - vypocet'!$F44:$BC44,(MATCH('08.1 Spotreba pohon.hmot'!M$36,'07.1 Uspora casu - vypocet'!$F$36:$BC$36,0))),0)</f>
        <v>0</v>
      </c>
      <c r="N44" s="129">
        <f>IFERROR('08.1 Spotreba pohon.hmot'!$E44/INDEX('07.1 Uspora casu - vypocet'!$F44:$BC44,(MATCH('08.1 Spotreba pohon.hmot'!N$36,'07.1 Uspora casu - vypocet'!$F$36:$BC$36,0))),0)</f>
        <v>0</v>
      </c>
      <c r="O44" s="129">
        <f>IFERROR('08.1 Spotreba pohon.hmot'!$E44/INDEX('07.1 Uspora casu - vypocet'!$F44:$BC44,(MATCH('08.1 Spotreba pohon.hmot'!O$36,'07.1 Uspora casu - vypocet'!$F$36:$BC$36,0))),0)</f>
        <v>0</v>
      </c>
      <c r="P44" s="129">
        <f>IFERROR('08.1 Spotreba pohon.hmot'!$E44/INDEX('07.1 Uspora casu - vypocet'!$F44:$BC44,(MATCH('08.1 Spotreba pohon.hmot'!P$36,'07.1 Uspora casu - vypocet'!$F$36:$BC$36,0))),0)</f>
        <v>0</v>
      </c>
      <c r="Q44" s="129">
        <f>IFERROR('08.1 Spotreba pohon.hmot'!$E44/INDEX('07.1 Uspora casu - vypocet'!$F44:$BC44,(MATCH('08.1 Spotreba pohon.hmot'!Q$36,'07.1 Uspora casu - vypocet'!$F$36:$BC$36,0))),0)</f>
        <v>0</v>
      </c>
      <c r="R44" s="129">
        <f>IFERROR('08.1 Spotreba pohon.hmot'!$E44/INDEX('07.1 Uspora casu - vypocet'!$F44:$BC44,(MATCH('08.1 Spotreba pohon.hmot'!R$36,'07.1 Uspora casu - vypocet'!$F$36:$BC$36,0))),0)</f>
        <v>0</v>
      </c>
      <c r="S44" s="129">
        <f>IFERROR('08.1 Spotreba pohon.hmot'!$E44/INDEX('07.1 Uspora casu - vypocet'!$F44:$BC44,(MATCH('08.1 Spotreba pohon.hmot'!S$36,'07.1 Uspora casu - vypocet'!$F$36:$BC$36,0))),0)</f>
        <v>0</v>
      </c>
      <c r="T44" s="129">
        <f>IFERROR('08.1 Spotreba pohon.hmot'!$E44/INDEX('07.1 Uspora casu - vypocet'!$F44:$BC44,(MATCH('08.1 Spotreba pohon.hmot'!T$36,'07.1 Uspora casu - vypocet'!$F$36:$BC$36,0))),0)</f>
        <v>0</v>
      </c>
      <c r="U44" s="129">
        <f>IFERROR('08.1 Spotreba pohon.hmot'!$E44/INDEX('07.1 Uspora casu - vypocet'!$F44:$BC44,(MATCH('08.1 Spotreba pohon.hmot'!U$36,'07.1 Uspora casu - vypocet'!$F$36:$BC$36,0))),0)</f>
        <v>0</v>
      </c>
      <c r="V44" s="129">
        <f>IFERROR('08.1 Spotreba pohon.hmot'!$E44/INDEX('07.1 Uspora casu - vypocet'!$F44:$BC44,(MATCH('08.1 Spotreba pohon.hmot'!V$36,'07.1 Uspora casu - vypocet'!$F$36:$BC$36,0))),0)</f>
        <v>0</v>
      </c>
      <c r="W44" s="129">
        <f>IFERROR('08.1 Spotreba pohon.hmot'!$E44/INDEX('07.1 Uspora casu - vypocet'!$F44:$BC44,(MATCH('08.1 Spotreba pohon.hmot'!W$36,'07.1 Uspora casu - vypocet'!$F$36:$BC$36,0))),0)</f>
        <v>0</v>
      </c>
      <c r="X44" s="129">
        <f>IFERROR('08.1 Spotreba pohon.hmot'!$E44/INDEX('07.1 Uspora casu - vypocet'!$F44:$BC44,(MATCH('08.1 Spotreba pohon.hmot'!X$36,'07.1 Uspora casu - vypocet'!$F$36:$BC$36,0))),0)</f>
        <v>0</v>
      </c>
      <c r="Y44" s="129">
        <f>IFERROR('08.1 Spotreba pohon.hmot'!$E44/INDEX('07.1 Uspora casu - vypocet'!$F44:$BC44,(MATCH('08.1 Spotreba pohon.hmot'!Y$36,'07.1 Uspora casu - vypocet'!$F$36:$BC$36,0))),0)</f>
        <v>0</v>
      </c>
      <c r="Z44" s="129">
        <f>IFERROR('08.1 Spotreba pohon.hmot'!$E44/INDEX('07.1 Uspora casu - vypocet'!$F44:$BC44,(MATCH('08.1 Spotreba pohon.hmot'!Z$36,'07.1 Uspora casu - vypocet'!$F$36:$BC$36,0))),0)</f>
        <v>0</v>
      </c>
      <c r="AA44" s="129">
        <f>IFERROR('08.1 Spotreba pohon.hmot'!$E44/INDEX('07.1 Uspora casu - vypocet'!$F44:$BC44,(MATCH('08.1 Spotreba pohon.hmot'!AA$36,'07.1 Uspora casu - vypocet'!$F$36:$BC$36,0))),0)</f>
        <v>0</v>
      </c>
      <c r="AB44" s="129">
        <f>IFERROR('08.1 Spotreba pohon.hmot'!$E44/INDEX('07.1 Uspora casu - vypocet'!$F44:$BC44,(MATCH('08.1 Spotreba pohon.hmot'!AB$36,'07.1 Uspora casu - vypocet'!$F$36:$BC$36,0))),0)</f>
        <v>0</v>
      </c>
      <c r="AC44" s="129">
        <f>IFERROR('08.1 Spotreba pohon.hmot'!$E44/INDEX('07.1 Uspora casu - vypocet'!$F44:$BC44,(MATCH('08.1 Spotreba pohon.hmot'!AC$36,'07.1 Uspora casu - vypocet'!$F$36:$BC$36,0))),0)</f>
        <v>0</v>
      </c>
      <c r="AD44" s="129">
        <f>IFERROR('08.1 Spotreba pohon.hmot'!$E44/INDEX('07.1 Uspora casu - vypocet'!$F44:$BC44,(MATCH('08.1 Spotreba pohon.hmot'!AD$36,'07.1 Uspora casu - vypocet'!$F$36:$BC$36,0))),0)</f>
        <v>0</v>
      </c>
      <c r="AE44" s="129">
        <f>IFERROR('08.1 Spotreba pohon.hmot'!$E44/INDEX('07.1 Uspora casu - vypocet'!$F44:$BC44,(MATCH('08.1 Spotreba pohon.hmot'!AE$36,'07.1 Uspora casu - vypocet'!$F$36:$BC$36,0))),0)</f>
        <v>0</v>
      </c>
      <c r="AF44" s="129">
        <f>IFERROR('08.1 Spotreba pohon.hmot'!$E44/INDEX('07.1 Uspora casu - vypocet'!$F44:$BC44,(MATCH('08.1 Spotreba pohon.hmot'!AF$36,'07.1 Uspora casu - vypocet'!$F$36:$BC$36,0))),0)</f>
        <v>0</v>
      </c>
      <c r="AG44" s="129">
        <f>IFERROR('08.1 Spotreba pohon.hmot'!$E44/INDEX('07.1 Uspora casu - vypocet'!$F44:$BC44,(MATCH('08.1 Spotreba pohon.hmot'!AG$36,'07.1 Uspora casu - vypocet'!$F$36:$BC$36,0))),0)</f>
        <v>0</v>
      </c>
      <c r="AH44" s="129">
        <f>IFERROR('08.1 Spotreba pohon.hmot'!$E44/INDEX('07.1 Uspora casu - vypocet'!$F44:$BC44,(MATCH('08.1 Spotreba pohon.hmot'!AH$36,'07.1 Uspora casu - vypocet'!$F$36:$BC$36,0))),0)</f>
        <v>0</v>
      </c>
      <c r="AI44" s="129">
        <f>IFERROR('08.1 Spotreba pohon.hmot'!$E44/INDEX('07.1 Uspora casu - vypocet'!$F44:$BC44,(MATCH('08.1 Spotreba pohon.hmot'!AI$36,'07.1 Uspora casu - vypocet'!$F$36:$BC$36,0))),0)</f>
        <v>0</v>
      </c>
      <c r="AJ44" s="129">
        <f>IFERROR('08.1 Spotreba pohon.hmot'!$E44/INDEX('07.1 Uspora casu - vypocet'!$F44:$BC44,(MATCH('08.1 Spotreba pohon.hmot'!AJ$36,'07.1 Uspora casu - vypocet'!$F$36:$BC$36,0))),0)</f>
        <v>0</v>
      </c>
    </row>
    <row r="45" spans="2:36" x14ac:dyDescent="0.2">
      <c r="B45" s="5">
        <v>8</v>
      </c>
      <c r="C45" s="5" t="str">
        <f t="shared" si="6"/>
        <v/>
      </c>
      <c r="D45" s="5" t="str">
        <f t="shared" si="6"/>
        <v>Privádzač Nižná</v>
      </c>
      <c r="E45" s="5" t="str">
        <f t="shared" si="7"/>
        <v/>
      </c>
      <c r="F45" s="129">
        <f>IFERROR('08.1 Spotreba pohon.hmot'!$E45/INDEX('07.1 Uspora casu - vypocet'!$F45:$BC45,(MATCH('08.1 Spotreba pohon.hmot'!F$36,'07.1 Uspora casu - vypocet'!$F$36:$BC$36,0))),0)</f>
        <v>0</v>
      </c>
      <c r="G45" s="129">
        <f>IFERROR('08.1 Spotreba pohon.hmot'!$E45/INDEX('07.1 Uspora casu - vypocet'!$F45:$BC45,(MATCH('08.1 Spotreba pohon.hmot'!G$36,'07.1 Uspora casu - vypocet'!$F$36:$BC$36,0))),0)</f>
        <v>0</v>
      </c>
      <c r="H45" s="129">
        <f>IFERROR('08.1 Spotreba pohon.hmot'!$E45/INDEX('07.1 Uspora casu - vypocet'!$F45:$BC45,(MATCH('08.1 Spotreba pohon.hmot'!H$36,'07.1 Uspora casu - vypocet'!$F$36:$BC$36,0))),0)</f>
        <v>0</v>
      </c>
      <c r="I45" s="129">
        <f>IFERROR('08.1 Spotreba pohon.hmot'!$E45/INDEX('07.1 Uspora casu - vypocet'!$F45:$BC45,(MATCH('08.1 Spotreba pohon.hmot'!I$36,'07.1 Uspora casu - vypocet'!$F$36:$BC$36,0))),0)</f>
        <v>0</v>
      </c>
      <c r="J45" s="129">
        <f>IFERROR('08.1 Spotreba pohon.hmot'!$E45/INDEX('07.1 Uspora casu - vypocet'!$F45:$BC45,(MATCH('08.1 Spotreba pohon.hmot'!J$36,'07.1 Uspora casu - vypocet'!$F$36:$BC$36,0))),0)</f>
        <v>0</v>
      </c>
      <c r="K45" s="129">
        <f>IFERROR('08.1 Spotreba pohon.hmot'!$E45/INDEX('07.1 Uspora casu - vypocet'!$F45:$BC45,(MATCH('08.1 Spotreba pohon.hmot'!K$36,'07.1 Uspora casu - vypocet'!$F$36:$BC$36,0))),0)</f>
        <v>0</v>
      </c>
      <c r="L45" s="129">
        <f>IFERROR('08.1 Spotreba pohon.hmot'!$E45/INDEX('07.1 Uspora casu - vypocet'!$F45:$BC45,(MATCH('08.1 Spotreba pohon.hmot'!L$36,'07.1 Uspora casu - vypocet'!$F$36:$BC$36,0))),0)</f>
        <v>0</v>
      </c>
      <c r="M45" s="129">
        <f>IFERROR('08.1 Spotreba pohon.hmot'!$E45/INDEX('07.1 Uspora casu - vypocet'!$F45:$BC45,(MATCH('08.1 Spotreba pohon.hmot'!M$36,'07.1 Uspora casu - vypocet'!$F$36:$BC$36,0))),0)</f>
        <v>0</v>
      </c>
      <c r="N45" s="129">
        <f>IFERROR('08.1 Spotreba pohon.hmot'!$E45/INDEX('07.1 Uspora casu - vypocet'!$F45:$BC45,(MATCH('08.1 Spotreba pohon.hmot'!N$36,'07.1 Uspora casu - vypocet'!$F$36:$BC$36,0))),0)</f>
        <v>0</v>
      </c>
      <c r="O45" s="129">
        <f>IFERROR('08.1 Spotreba pohon.hmot'!$E45/INDEX('07.1 Uspora casu - vypocet'!$F45:$BC45,(MATCH('08.1 Spotreba pohon.hmot'!O$36,'07.1 Uspora casu - vypocet'!$F$36:$BC$36,0))),0)</f>
        <v>0</v>
      </c>
      <c r="P45" s="129">
        <f>IFERROR('08.1 Spotreba pohon.hmot'!$E45/INDEX('07.1 Uspora casu - vypocet'!$F45:$BC45,(MATCH('08.1 Spotreba pohon.hmot'!P$36,'07.1 Uspora casu - vypocet'!$F$36:$BC$36,0))),0)</f>
        <v>0</v>
      </c>
      <c r="Q45" s="129">
        <f>IFERROR('08.1 Spotreba pohon.hmot'!$E45/INDEX('07.1 Uspora casu - vypocet'!$F45:$BC45,(MATCH('08.1 Spotreba pohon.hmot'!Q$36,'07.1 Uspora casu - vypocet'!$F$36:$BC$36,0))),0)</f>
        <v>0</v>
      </c>
      <c r="R45" s="129">
        <f>IFERROR('08.1 Spotreba pohon.hmot'!$E45/INDEX('07.1 Uspora casu - vypocet'!$F45:$BC45,(MATCH('08.1 Spotreba pohon.hmot'!R$36,'07.1 Uspora casu - vypocet'!$F$36:$BC$36,0))),0)</f>
        <v>0</v>
      </c>
      <c r="S45" s="129">
        <f>IFERROR('08.1 Spotreba pohon.hmot'!$E45/INDEX('07.1 Uspora casu - vypocet'!$F45:$BC45,(MATCH('08.1 Spotreba pohon.hmot'!S$36,'07.1 Uspora casu - vypocet'!$F$36:$BC$36,0))),0)</f>
        <v>0</v>
      </c>
      <c r="T45" s="129">
        <f>IFERROR('08.1 Spotreba pohon.hmot'!$E45/INDEX('07.1 Uspora casu - vypocet'!$F45:$BC45,(MATCH('08.1 Spotreba pohon.hmot'!T$36,'07.1 Uspora casu - vypocet'!$F$36:$BC$36,0))),0)</f>
        <v>0</v>
      </c>
      <c r="U45" s="129">
        <f>IFERROR('08.1 Spotreba pohon.hmot'!$E45/INDEX('07.1 Uspora casu - vypocet'!$F45:$BC45,(MATCH('08.1 Spotreba pohon.hmot'!U$36,'07.1 Uspora casu - vypocet'!$F$36:$BC$36,0))),0)</f>
        <v>0</v>
      </c>
      <c r="V45" s="129">
        <f>IFERROR('08.1 Spotreba pohon.hmot'!$E45/INDEX('07.1 Uspora casu - vypocet'!$F45:$BC45,(MATCH('08.1 Spotreba pohon.hmot'!V$36,'07.1 Uspora casu - vypocet'!$F$36:$BC$36,0))),0)</f>
        <v>0</v>
      </c>
      <c r="W45" s="129">
        <f>IFERROR('08.1 Spotreba pohon.hmot'!$E45/INDEX('07.1 Uspora casu - vypocet'!$F45:$BC45,(MATCH('08.1 Spotreba pohon.hmot'!W$36,'07.1 Uspora casu - vypocet'!$F$36:$BC$36,0))),0)</f>
        <v>0</v>
      </c>
      <c r="X45" s="129">
        <f>IFERROR('08.1 Spotreba pohon.hmot'!$E45/INDEX('07.1 Uspora casu - vypocet'!$F45:$BC45,(MATCH('08.1 Spotreba pohon.hmot'!X$36,'07.1 Uspora casu - vypocet'!$F$36:$BC$36,0))),0)</f>
        <v>0</v>
      </c>
      <c r="Y45" s="129">
        <f>IFERROR('08.1 Spotreba pohon.hmot'!$E45/INDEX('07.1 Uspora casu - vypocet'!$F45:$BC45,(MATCH('08.1 Spotreba pohon.hmot'!Y$36,'07.1 Uspora casu - vypocet'!$F$36:$BC$36,0))),0)</f>
        <v>0</v>
      </c>
      <c r="Z45" s="129">
        <f>IFERROR('08.1 Spotreba pohon.hmot'!$E45/INDEX('07.1 Uspora casu - vypocet'!$F45:$BC45,(MATCH('08.1 Spotreba pohon.hmot'!Z$36,'07.1 Uspora casu - vypocet'!$F$36:$BC$36,0))),0)</f>
        <v>0</v>
      </c>
      <c r="AA45" s="129">
        <f>IFERROR('08.1 Spotreba pohon.hmot'!$E45/INDEX('07.1 Uspora casu - vypocet'!$F45:$BC45,(MATCH('08.1 Spotreba pohon.hmot'!AA$36,'07.1 Uspora casu - vypocet'!$F$36:$BC$36,0))),0)</f>
        <v>0</v>
      </c>
      <c r="AB45" s="129">
        <f>IFERROR('08.1 Spotreba pohon.hmot'!$E45/INDEX('07.1 Uspora casu - vypocet'!$F45:$BC45,(MATCH('08.1 Spotreba pohon.hmot'!AB$36,'07.1 Uspora casu - vypocet'!$F$36:$BC$36,0))),0)</f>
        <v>0</v>
      </c>
      <c r="AC45" s="129">
        <f>IFERROR('08.1 Spotreba pohon.hmot'!$E45/INDEX('07.1 Uspora casu - vypocet'!$F45:$BC45,(MATCH('08.1 Spotreba pohon.hmot'!AC$36,'07.1 Uspora casu - vypocet'!$F$36:$BC$36,0))),0)</f>
        <v>0</v>
      </c>
      <c r="AD45" s="129">
        <f>IFERROR('08.1 Spotreba pohon.hmot'!$E45/INDEX('07.1 Uspora casu - vypocet'!$F45:$BC45,(MATCH('08.1 Spotreba pohon.hmot'!AD$36,'07.1 Uspora casu - vypocet'!$F$36:$BC$36,0))),0)</f>
        <v>0</v>
      </c>
      <c r="AE45" s="129">
        <f>IFERROR('08.1 Spotreba pohon.hmot'!$E45/INDEX('07.1 Uspora casu - vypocet'!$F45:$BC45,(MATCH('08.1 Spotreba pohon.hmot'!AE$36,'07.1 Uspora casu - vypocet'!$F$36:$BC$36,0))),0)</f>
        <v>0</v>
      </c>
      <c r="AF45" s="129">
        <f>IFERROR('08.1 Spotreba pohon.hmot'!$E45/INDEX('07.1 Uspora casu - vypocet'!$F45:$BC45,(MATCH('08.1 Spotreba pohon.hmot'!AF$36,'07.1 Uspora casu - vypocet'!$F$36:$BC$36,0))),0)</f>
        <v>0</v>
      </c>
      <c r="AG45" s="129">
        <f>IFERROR('08.1 Spotreba pohon.hmot'!$E45/INDEX('07.1 Uspora casu - vypocet'!$F45:$BC45,(MATCH('08.1 Spotreba pohon.hmot'!AG$36,'07.1 Uspora casu - vypocet'!$F$36:$BC$36,0))),0)</f>
        <v>0</v>
      </c>
      <c r="AH45" s="129">
        <f>IFERROR('08.1 Spotreba pohon.hmot'!$E45/INDEX('07.1 Uspora casu - vypocet'!$F45:$BC45,(MATCH('08.1 Spotreba pohon.hmot'!AH$36,'07.1 Uspora casu - vypocet'!$F$36:$BC$36,0))),0)</f>
        <v>0</v>
      </c>
      <c r="AI45" s="129">
        <f>IFERROR('08.1 Spotreba pohon.hmot'!$E45/INDEX('07.1 Uspora casu - vypocet'!$F45:$BC45,(MATCH('08.1 Spotreba pohon.hmot'!AI$36,'07.1 Uspora casu - vypocet'!$F$36:$BC$36,0))),0)</f>
        <v>0</v>
      </c>
      <c r="AJ45" s="129">
        <f>IFERROR('08.1 Spotreba pohon.hmot'!$E45/INDEX('07.1 Uspora casu - vypocet'!$F45:$BC45,(MATCH('08.1 Spotreba pohon.hmot'!AJ$36,'07.1 Uspora casu - vypocet'!$F$36:$BC$36,0))),0)</f>
        <v>0</v>
      </c>
    </row>
    <row r="46" spans="2:36" x14ac:dyDescent="0.2">
      <c r="B46" s="5">
        <v>9</v>
      </c>
      <c r="C46" s="5" t="str">
        <f t="shared" si="6"/>
        <v/>
      </c>
      <c r="D46" s="5" t="str">
        <f t="shared" si="6"/>
        <v/>
      </c>
      <c r="E46" s="5" t="str">
        <f t="shared" si="7"/>
        <v/>
      </c>
      <c r="F46" s="129">
        <f>IFERROR('08.1 Spotreba pohon.hmot'!$E46/INDEX('07.1 Uspora casu - vypocet'!$F46:$BC46,(MATCH('08.1 Spotreba pohon.hmot'!F$36,'07.1 Uspora casu - vypocet'!$F$36:$BC$36,0))),0)</f>
        <v>0</v>
      </c>
      <c r="G46" s="129">
        <f>IFERROR('08.1 Spotreba pohon.hmot'!$E46/INDEX('07.1 Uspora casu - vypocet'!$F46:$BC46,(MATCH('08.1 Spotreba pohon.hmot'!G$36,'07.1 Uspora casu - vypocet'!$F$36:$BC$36,0))),0)</f>
        <v>0</v>
      </c>
      <c r="H46" s="129">
        <f>IFERROR('08.1 Spotreba pohon.hmot'!$E46/INDEX('07.1 Uspora casu - vypocet'!$F46:$BC46,(MATCH('08.1 Spotreba pohon.hmot'!H$36,'07.1 Uspora casu - vypocet'!$F$36:$BC$36,0))),0)</f>
        <v>0</v>
      </c>
      <c r="I46" s="129">
        <f>IFERROR('08.1 Spotreba pohon.hmot'!$E46/INDEX('07.1 Uspora casu - vypocet'!$F46:$BC46,(MATCH('08.1 Spotreba pohon.hmot'!I$36,'07.1 Uspora casu - vypocet'!$F$36:$BC$36,0))),0)</f>
        <v>0</v>
      </c>
      <c r="J46" s="129">
        <f>IFERROR('08.1 Spotreba pohon.hmot'!$E46/INDEX('07.1 Uspora casu - vypocet'!$F46:$BC46,(MATCH('08.1 Spotreba pohon.hmot'!J$36,'07.1 Uspora casu - vypocet'!$F$36:$BC$36,0))),0)</f>
        <v>0</v>
      </c>
      <c r="K46" s="129">
        <f>IFERROR('08.1 Spotreba pohon.hmot'!$E46/INDEX('07.1 Uspora casu - vypocet'!$F46:$BC46,(MATCH('08.1 Spotreba pohon.hmot'!K$36,'07.1 Uspora casu - vypocet'!$F$36:$BC$36,0))),0)</f>
        <v>0</v>
      </c>
      <c r="L46" s="129">
        <f>IFERROR('08.1 Spotreba pohon.hmot'!$E46/INDEX('07.1 Uspora casu - vypocet'!$F46:$BC46,(MATCH('08.1 Spotreba pohon.hmot'!L$36,'07.1 Uspora casu - vypocet'!$F$36:$BC$36,0))),0)</f>
        <v>0</v>
      </c>
      <c r="M46" s="129">
        <f>IFERROR('08.1 Spotreba pohon.hmot'!$E46/INDEX('07.1 Uspora casu - vypocet'!$F46:$BC46,(MATCH('08.1 Spotreba pohon.hmot'!M$36,'07.1 Uspora casu - vypocet'!$F$36:$BC$36,0))),0)</f>
        <v>0</v>
      </c>
      <c r="N46" s="129">
        <f>IFERROR('08.1 Spotreba pohon.hmot'!$E46/INDEX('07.1 Uspora casu - vypocet'!$F46:$BC46,(MATCH('08.1 Spotreba pohon.hmot'!N$36,'07.1 Uspora casu - vypocet'!$F$36:$BC$36,0))),0)</f>
        <v>0</v>
      </c>
      <c r="O46" s="129">
        <f>IFERROR('08.1 Spotreba pohon.hmot'!$E46/INDEX('07.1 Uspora casu - vypocet'!$F46:$BC46,(MATCH('08.1 Spotreba pohon.hmot'!O$36,'07.1 Uspora casu - vypocet'!$F$36:$BC$36,0))),0)</f>
        <v>0</v>
      </c>
      <c r="P46" s="129">
        <f>IFERROR('08.1 Spotreba pohon.hmot'!$E46/INDEX('07.1 Uspora casu - vypocet'!$F46:$BC46,(MATCH('08.1 Spotreba pohon.hmot'!P$36,'07.1 Uspora casu - vypocet'!$F$36:$BC$36,0))),0)</f>
        <v>0</v>
      </c>
      <c r="Q46" s="129">
        <f>IFERROR('08.1 Spotreba pohon.hmot'!$E46/INDEX('07.1 Uspora casu - vypocet'!$F46:$BC46,(MATCH('08.1 Spotreba pohon.hmot'!Q$36,'07.1 Uspora casu - vypocet'!$F$36:$BC$36,0))),0)</f>
        <v>0</v>
      </c>
      <c r="R46" s="129">
        <f>IFERROR('08.1 Spotreba pohon.hmot'!$E46/INDEX('07.1 Uspora casu - vypocet'!$F46:$BC46,(MATCH('08.1 Spotreba pohon.hmot'!R$36,'07.1 Uspora casu - vypocet'!$F$36:$BC$36,0))),0)</f>
        <v>0</v>
      </c>
      <c r="S46" s="129">
        <f>IFERROR('08.1 Spotreba pohon.hmot'!$E46/INDEX('07.1 Uspora casu - vypocet'!$F46:$BC46,(MATCH('08.1 Spotreba pohon.hmot'!S$36,'07.1 Uspora casu - vypocet'!$F$36:$BC$36,0))),0)</f>
        <v>0</v>
      </c>
      <c r="T46" s="129">
        <f>IFERROR('08.1 Spotreba pohon.hmot'!$E46/INDEX('07.1 Uspora casu - vypocet'!$F46:$BC46,(MATCH('08.1 Spotreba pohon.hmot'!T$36,'07.1 Uspora casu - vypocet'!$F$36:$BC$36,0))),0)</f>
        <v>0</v>
      </c>
      <c r="U46" s="129">
        <f>IFERROR('08.1 Spotreba pohon.hmot'!$E46/INDEX('07.1 Uspora casu - vypocet'!$F46:$BC46,(MATCH('08.1 Spotreba pohon.hmot'!U$36,'07.1 Uspora casu - vypocet'!$F$36:$BC$36,0))),0)</f>
        <v>0</v>
      </c>
      <c r="V46" s="129">
        <f>IFERROR('08.1 Spotreba pohon.hmot'!$E46/INDEX('07.1 Uspora casu - vypocet'!$F46:$BC46,(MATCH('08.1 Spotreba pohon.hmot'!V$36,'07.1 Uspora casu - vypocet'!$F$36:$BC$36,0))),0)</f>
        <v>0</v>
      </c>
      <c r="W46" s="129">
        <f>IFERROR('08.1 Spotreba pohon.hmot'!$E46/INDEX('07.1 Uspora casu - vypocet'!$F46:$BC46,(MATCH('08.1 Spotreba pohon.hmot'!W$36,'07.1 Uspora casu - vypocet'!$F$36:$BC$36,0))),0)</f>
        <v>0</v>
      </c>
      <c r="X46" s="129">
        <f>IFERROR('08.1 Spotreba pohon.hmot'!$E46/INDEX('07.1 Uspora casu - vypocet'!$F46:$BC46,(MATCH('08.1 Spotreba pohon.hmot'!X$36,'07.1 Uspora casu - vypocet'!$F$36:$BC$36,0))),0)</f>
        <v>0</v>
      </c>
      <c r="Y46" s="129">
        <f>IFERROR('08.1 Spotreba pohon.hmot'!$E46/INDEX('07.1 Uspora casu - vypocet'!$F46:$BC46,(MATCH('08.1 Spotreba pohon.hmot'!Y$36,'07.1 Uspora casu - vypocet'!$F$36:$BC$36,0))),0)</f>
        <v>0</v>
      </c>
      <c r="Z46" s="129">
        <f>IFERROR('08.1 Spotreba pohon.hmot'!$E46/INDEX('07.1 Uspora casu - vypocet'!$F46:$BC46,(MATCH('08.1 Spotreba pohon.hmot'!Z$36,'07.1 Uspora casu - vypocet'!$F$36:$BC$36,0))),0)</f>
        <v>0</v>
      </c>
      <c r="AA46" s="129">
        <f>IFERROR('08.1 Spotreba pohon.hmot'!$E46/INDEX('07.1 Uspora casu - vypocet'!$F46:$BC46,(MATCH('08.1 Spotreba pohon.hmot'!AA$36,'07.1 Uspora casu - vypocet'!$F$36:$BC$36,0))),0)</f>
        <v>0</v>
      </c>
      <c r="AB46" s="129">
        <f>IFERROR('08.1 Spotreba pohon.hmot'!$E46/INDEX('07.1 Uspora casu - vypocet'!$F46:$BC46,(MATCH('08.1 Spotreba pohon.hmot'!AB$36,'07.1 Uspora casu - vypocet'!$F$36:$BC$36,0))),0)</f>
        <v>0</v>
      </c>
      <c r="AC46" s="129">
        <f>IFERROR('08.1 Spotreba pohon.hmot'!$E46/INDEX('07.1 Uspora casu - vypocet'!$F46:$BC46,(MATCH('08.1 Spotreba pohon.hmot'!AC$36,'07.1 Uspora casu - vypocet'!$F$36:$BC$36,0))),0)</f>
        <v>0</v>
      </c>
      <c r="AD46" s="129">
        <f>IFERROR('08.1 Spotreba pohon.hmot'!$E46/INDEX('07.1 Uspora casu - vypocet'!$F46:$BC46,(MATCH('08.1 Spotreba pohon.hmot'!AD$36,'07.1 Uspora casu - vypocet'!$F$36:$BC$36,0))),0)</f>
        <v>0</v>
      </c>
      <c r="AE46" s="129">
        <f>IFERROR('08.1 Spotreba pohon.hmot'!$E46/INDEX('07.1 Uspora casu - vypocet'!$F46:$BC46,(MATCH('08.1 Spotreba pohon.hmot'!AE$36,'07.1 Uspora casu - vypocet'!$F$36:$BC$36,0))),0)</f>
        <v>0</v>
      </c>
      <c r="AF46" s="129">
        <f>IFERROR('08.1 Spotreba pohon.hmot'!$E46/INDEX('07.1 Uspora casu - vypocet'!$F46:$BC46,(MATCH('08.1 Spotreba pohon.hmot'!AF$36,'07.1 Uspora casu - vypocet'!$F$36:$BC$36,0))),0)</f>
        <v>0</v>
      </c>
      <c r="AG46" s="129">
        <f>IFERROR('08.1 Spotreba pohon.hmot'!$E46/INDEX('07.1 Uspora casu - vypocet'!$F46:$BC46,(MATCH('08.1 Spotreba pohon.hmot'!AG$36,'07.1 Uspora casu - vypocet'!$F$36:$BC$36,0))),0)</f>
        <v>0</v>
      </c>
      <c r="AH46" s="129">
        <f>IFERROR('08.1 Spotreba pohon.hmot'!$E46/INDEX('07.1 Uspora casu - vypocet'!$F46:$BC46,(MATCH('08.1 Spotreba pohon.hmot'!AH$36,'07.1 Uspora casu - vypocet'!$F$36:$BC$36,0))),0)</f>
        <v>0</v>
      </c>
      <c r="AI46" s="129">
        <f>IFERROR('08.1 Spotreba pohon.hmot'!$E46/INDEX('07.1 Uspora casu - vypocet'!$F46:$BC46,(MATCH('08.1 Spotreba pohon.hmot'!AI$36,'07.1 Uspora casu - vypocet'!$F$36:$BC$36,0))),0)</f>
        <v>0</v>
      </c>
      <c r="AJ46" s="129">
        <f>IFERROR('08.1 Spotreba pohon.hmot'!$E46/INDEX('07.1 Uspora casu - vypocet'!$F46:$BC46,(MATCH('08.1 Spotreba pohon.hmot'!AJ$36,'07.1 Uspora casu - vypocet'!$F$36:$BC$36,0))),0)</f>
        <v>0</v>
      </c>
    </row>
    <row r="47" spans="2:36" x14ac:dyDescent="0.2">
      <c r="B47" s="5">
        <v>10</v>
      </c>
      <c r="C47" s="5" t="str">
        <f t="shared" si="6"/>
        <v/>
      </c>
      <c r="D47" s="5" t="str">
        <f t="shared" si="6"/>
        <v/>
      </c>
      <c r="E47" s="5" t="str">
        <f t="shared" si="7"/>
        <v/>
      </c>
      <c r="F47" s="129">
        <f>IFERROR('08.1 Spotreba pohon.hmot'!$E47/INDEX('07.1 Uspora casu - vypocet'!$F47:$BC47,(MATCH('08.1 Spotreba pohon.hmot'!F$36,'07.1 Uspora casu - vypocet'!$F$36:$BC$36,0))),0)</f>
        <v>0</v>
      </c>
      <c r="G47" s="129">
        <f>IFERROR('08.1 Spotreba pohon.hmot'!$E47/INDEX('07.1 Uspora casu - vypocet'!$F47:$BC47,(MATCH('08.1 Spotreba pohon.hmot'!G$36,'07.1 Uspora casu - vypocet'!$F$36:$BC$36,0))),0)</f>
        <v>0</v>
      </c>
      <c r="H47" s="129">
        <f>IFERROR('08.1 Spotreba pohon.hmot'!$E47/INDEX('07.1 Uspora casu - vypocet'!$F47:$BC47,(MATCH('08.1 Spotreba pohon.hmot'!H$36,'07.1 Uspora casu - vypocet'!$F$36:$BC$36,0))),0)</f>
        <v>0</v>
      </c>
      <c r="I47" s="129">
        <f>IFERROR('08.1 Spotreba pohon.hmot'!$E47/INDEX('07.1 Uspora casu - vypocet'!$F47:$BC47,(MATCH('08.1 Spotreba pohon.hmot'!I$36,'07.1 Uspora casu - vypocet'!$F$36:$BC$36,0))),0)</f>
        <v>0</v>
      </c>
      <c r="J47" s="129">
        <f>IFERROR('08.1 Spotreba pohon.hmot'!$E47/INDEX('07.1 Uspora casu - vypocet'!$F47:$BC47,(MATCH('08.1 Spotreba pohon.hmot'!J$36,'07.1 Uspora casu - vypocet'!$F$36:$BC$36,0))),0)</f>
        <v>0</v>
      </c>
      <c r="K47" s="129">
        <f>IFERROR('08.1 Spotreba pohon.hmot'!$E47/INDEX('07.1 Uspora casu - vypocet'!$F47:$BC47,(MATCH('08.1 Spotreba pohon.hmot'!K$36,'07.1 Uspora casu - vypocet'!$F$36:$BC$36,0))),0)</f>
        <v>0</v>
      </c>
      <c r="L47" s="129">
        <f>IFERROR('08.1 Spotreba pohon.hmot'!$E47/INDEX('07.1 Uspora casu - vypocet'!$F47:$BC47,(MATCH('08.1 Spotreba pohon.hmot'!L$36,'07.1 Uspora casu - vypocet'!$F$36:$BC$36,0))),0)</f>
        <v>0</v>
      </c>
      <c r="M47" s="129">
        <f>IFERROR('08.1 Spotreba pohon.hmot'!$E47/INDEX('07.1 Uspora casu - vypocet'!$F47:$BC47,(MATCH('08.1 Spotreba pohon.hmot'!M$36,'07.1 Uspora casu - vypocet'!$F$36:$BC$36,0))),0)</f>
        <v>0</v>
      </c>
      <c r="N47" s="129">
        <f>IFERROR('08.1 Spotreba pohon.hmot'!$E47/INDEX('07.1 Uspora casu - vypocet'!$F47:$BC47,(MATCH('08.1 Spotreba pohon.hmot'!N$36,'07.1 Uspora casu - vypocet'!$F$36:$BC$36,0))),0)</f>
        <v>0</v>
      </c>
      <c r="O47" s="129">
        <f>IFERROR('08.1 Spotreba pohon.hmot'!$E47/INDEX('07.1 Uspora casu - vypocet'!$F47:$BC47,(MATCH('08.1 Spotreba pohon.hmot'!O$36,'07.1 Uspora casu - vypocet'!$F$36:$BC$36,0))),0)</f>
        <v>0</v>
      </c>
      <c r="P47" s="129">
        <f>IFERROR('08.1 Spotreba pohon.hmot'!$E47/INDEX('07.1 Uspora casu - vypocet'!$F47:$BC47,(MATCH('08.1 Spotreba pohon.hmot'!P$36,'07.1 Uspora casu - vypocet'!$F$36:$BC$36,0))),0)</f>
        <v>0</v>
      </c>
      <c r="Q47" s="129">
        <f>IFERROR('08.1 Spotreba pohon.hmot'!$E47/INDEX('07.1 Uspora casu - vypocet'!$F47:$BC47,(MATCH('08.1 Spotreba pohon.hmot'!Q$36,'07.1 Uspora casu - vypocet'!$F$36:$BC$36,0))),0)</f>
        <v>0</v>
      </c>
      <c r="R47" s="129">
        <f>IFERROR('08.1 Spotreba pohon.hmot'!$E47/INDEX('07.1 Uspora casu - vypocet'!$F47:$BC47,(MATCH('08.1 Spotreba pohon.hmot'!R$36,'07.1 Uspora casu - vypocet'!$F$36:$BC$36,0))),0)</f>
        <v>0</v>
      </c>
      <c r="S47" s="129">
        <f>IFERROR('08.1 Spotreba pohon.hmot'!$E47/INDEX('07.1 Uspora casu - vypocet'!$F47:$BC47,(MATCH('08.1 Spotreba pohon.hmot'!S$36,'07.1 Uspora casu - vypocet'!$F$36:$BC$36,0))),0)</f>
        <v>0</v>
      </c>
      <c r="T47" s="129">
        <f>IFERROR('08.1 Spotreba pohon.hmot'!$E47/INDEX('07.1 Uspora casu - vypocet'!$F47:$BC47,(MATCH('08.1 Spotreba pohon.hmot'!T$36,'07.1 Uspora casu - vypocet'!$F$36:$BC$36,0))),0)</f>
        <v>0</v>
      </c>
      <c r="U47" s="129">
        <f>IFERROR('08.1 Spotreba pohon.hmot'!$E47/INDEX('07.1 Uspora casu - vypocet'!$F47:$BC47,(MATCH('08.1 Spotreba pohon.hmot'!U$36,'07.1 Uspora casu - vypocet'!$F$36:$BC$36,0))),0)</f>
        <v>0</v>
      </c>
      <c r="V47" s="129">
        <f>IFERROR('08.1 Spotreba pohon.hmot'!$E47/INDEX('07.1 Uspora casu - vypocet'!$F47:$BC47,(MATCH('08.1 Spotreba pohon.hmot'!V$36,'07.1 Uspora casu - vypocet'!$F$36:$BC$36,0))),0)</f>
        <v>0</v>
      </c>
      <c r="W47" s="129">
        <f>IFERROR('08.1 Spotreba pohon.hmot'!$E47/INDEX('07.1 Uspora casu - vypocet'!$F47:$BC47,(MATCH('08.1 Spotreba pohon.hmot'!W$36,'07.1 Uspora casu - vypocet'!$F$36:$BC$36,0))),0)</f>
        <v>0</v>
      </c>
      <c r="X47" s="129">
        <f>IFERROR('08.1 Spotreba pohon.hmot'!$E47/INDEX('07.1 Uspora casu - vypocet'!$F47:$BC47,(MATCH('08.1 Spotreba pohon.hmot'!X$36,'07.1 Uspora casu - vypocet'!$F$36:$BC$36,0))),0)</f>
        <v>0</v>
      </c>
      <c r="Y47" s="129">
        <f>IFERROR('08.1 Spotreba pohon.hmot'!$E47/INDEX('07.1 Uspora casu - vypocet'!$F47:$BC47,(MATCH('08.1 Spotreba pohon.hmot'!Y$36,'07.1 Uspora casu - vypocet'!$F$36:$BC$36,0))),0)</f>
        <v>0</v>
      </c>
      <c r="Z47" s="129">
        <f>IFERROR('08.1 Spotreba pohon.hmot'!$E47/INDEX('07.1 Uspora casu - vypocet'!$F47:$BC47,(MATCH('08.1 Spotreba pohon.hmot'!Z$36,'07.1 Uspora casu - vypocet'!$F$36:$BC$36,0))),0)</f>
        <v>0</v>
      </c>
      <c r="AA47" s="129">
        <f>IFERROR('08.1 Spotreba pohon.hmot'!$E47/INDEX('07.1 Uspora casu - vypocet'!$F47:$BC47,(MATCH('08.1 Spotreba pohon.hmot'!AA$36,'07.1 Uspora casu - vypocet'!$F$36:$BC$36,0))),0)</f>
        <v>0</v>
      </c>
      <c r="AB47" s="129">
        <f>IFERROR('08.1 Spotreba pohon.hmot'!$E47/INDEX('07.1 Uspora casu - vypocet'!$F47:$BC47,(MATCH('08.1 Spotreba pohon.hmot'!AB$36,'07.1 Uspora casu - vypocet'!$F$36:$BC$36,0))),0)</f>
        <v>0</v>
      </c>
      <c r="AC47" s="129">
        <f>IFERROR('08.1 Spotreba pohon.hmot'!$E47/INDEX('07.1 Uspora casu - vypocet'!$F47:$BC47,(MATCH('08.1 Spotreba pohon.hmot'!AC$36,'07.1 Uspora casu - vypocet'!$F$36:$BC$36,0))),0)</f>
        <v>0</v>
      </c>
      <c r="AD47" s="129">
        <f>IFERROR('08.1 Spotreba pohon.hmot'!$E47/INDEX('07.1 Uspora casu - vypocet'!$F47:$BC47,(MATCH('08.1 Spotreba pohon.hmot'!AD$36,'07.1 Uspora casu - vypocet'!$F$36:$BC$36,0))),0)</f>
        <v>0</v>
      </c>
      <c r="AE47" s="129">
        <f>IFERROR('08.1 Spotreba pohon.hmot'!$E47/INDEX('07.1 Uspora casu - vypocet'!$F47:$BC47,(MATCH('08.1 Spotreba pohon.hmot'!AE$36,'07.1 Uspora casu - vypocet'!$F$36:$BC$36,0))),0)</f>
        <v>0</v>
      </c>
      <c r="AF47" s="129">
        <f>IFERROR('08.1 Spotreba pohon.hmot'!$E47/INDEX('07.1 Uspora casu - vypocet'!$F47:$BC47,(MATCH('08.1 Spotreba pohon.hmot'!AF$36,'07.1 Uspora casu - vypocet'!$F$36:$BC$36,0))),0)</f>
        <v>0</v>
      </c>
      <c r="AG47" s="129">
        <f>IFERROR('08.1 Spotreba pohon.hmot'!$E47/INDEX('07.1 Uspora casu - vypocet'!$F47:$BC47,(MATCH('08.1 Spotreba pohon.hmot'!AG$36,'07.1 Uspora casu - vypocet'!$F$36:$BC$36,0))),0)</f>
        <v>0</v>
      </c>
      <c r="AH47" s="129">
        <f>IFERROR('08.1 Spotreba pohon.hmot'!$E47/INDEX('07.1 Uspora casu - vypocet'!$F47:$BC47,(MATCH('08.1 Spotreba pohon.hmot'!AH$36,'07.1 Uspora casu - vypocet'!$F$36:$BC$36,0))),0)</f>
        <v>0</v>
      </c>
      <c r="AI47" s="129">
        <f>IFERROR('08.1 Spotreba pohon.hmot'!$E47/INDEX('07.1 Uspora casu - vypocet'!$F47:$BC47,(MATCH('08.1 Spotreba pohon.hmot'!AI$36,'07.1 Uspora casu - vypocet'!$F$36:$BC$36,0))),0)</f>
        <v>0</v>
      </c>
      <c r="AJ47" s="129">
        <f>IFERROR('08.1 Spotreba pohon.hmot'!$E47/INDEX('07.1 Uspora casu - vypocet'!$F47:$BC47,(MATCH('08.1 Spotreba pohon.hmot'!AJ$36,'07.1 Uspora casu - vypocet'!$F$36:$BC$36,0))),0)</f>
        <v>0</v>
      </c>
    </row>
    <row r="50" spans="2:36" x14ac:dyDescent="0.2">
      <c r="B50" s="80" t="s">
        <v>186</v>
      </c>
      <c r="E50" s="33"/>
      <c r="F50" s="33"/>
      <c r="G50" s="52"/>
      <c r="H50" s="52"/>
      <c r="I50" s="52"/>
      <c r="J50" s="52"/>
      <c r="K50" s="52"/>
      <c r="L50" s="52"/>
      <c r="M50" s="52"/>
      <c r="N50" s="52"/>
      <c r="O50" s="52"/>
    </row>
    <row r="52" spans="2:36" x14ac:dyDescent="0.2">
      <c r="D52" s="32" t="s">
        <v>63</v>
      </c>
      <c r="E52" s="32" t="s">
        <v>63</v>
      </c>
      <c r="F52" s="34">
        <f>'A1 Parametre'!$C$6</f>
        <v>2019</v>
      </c>
      <c r="G52" s="34">
        <f t="shared" ref="G52:AJ52" si="8">F52+1</f>
        <v>2020</v>
      </c>
      <c r="H52" s="34">
        <f t="shared" si="8"/>
        <v>2021</v>
      </c>
      <c r="I52" s="34">
        <f t="shared" si="8"/>
        <v>2022</v>
      </c>
      <c r="J52" s="34">
        <f t="shared" si="8"/>
        <v>2023</v>
      </c>
      <c r="K52" s="34">
        <f t="shared" si="8"/>
        <v>2024</v>
      </c>
      <c r="L52" s="34">
        <f t="shared" si="8"/>
        <v>2025</v>
      </c>
      <c r="M52" s="34">
        <f t="shared" si="8"/>
        <v>2026</v>
      </c>
      <c r="N52" s="34">
        <f t="shared" si="8"/>
        <v>2027</v>
      </c>
      <c r="O52" s="34">
        <f t="shared" si="8"/>
        <v>2028</v>
      </c>
      <c r="P52" s="34">
        <f t="shared" si="8"/>
        <v>2029</v>
      </c>
      <c r="Q52" s="34">
        <f t="shared" si="8"/>
        <v>2030</v>
      </c>
      <c r="R52" s="34">
        <f t="shared" si="8"/>
        <v>2031</v>
      </c>
      <c r="S52" s="34">
        <f t="shared" si="8"/>
        <v>2032</v>
      </c>
      <c r="T52" s="34">
        <f t="shared" si="8"/>
        <v>2033</v>
      </c>
      <c r="U52" s="34">
        <f t="shared" si="8"/>
        <v>2034</v>
      </c>
      <c r="V52" s="34">
        <f t="shared" si="8"/>
        <v>2035</v>
      </c>
      <c r="W52" s="34">
        <f t="shared" si="8"/>
        <v>2036</v>
      </c>
      <c r="X52" s="34">
        <f t="shared" si="8"/>
        <v>2037</v>
      </c>
      <c r="Y52" s="34">
        <f t="shared" si="8"/>
        <v>2038</v>
      </c>
      <c r="Z52" s="34">
        <f t="shared" si="8"/>
        <v>2039</v>
      </c>
      <c r="AA52" s="34">
        <f t="shared" si="8"/>
        <v>2040</v>
      </c>
      <c r="AB52" s="34">
        <f t="shared" si="8"/>
        <v>2041</v>
      </c>
      <c r="AC52" s="34">
        <f t="shared" si="8"/>
        <v>2042</v>
      </c>
      <c r="AD52" s="34">
        <f t="shared" si="8"/>
        <v>2043</v>
      </c>
      <c r="AE52" s="34">
        <f t="shared" si="8"/>
        <v>2044</v>
      </c>
      <c r="AF52" s="34">
        <f t="shared" si="8"/>
        <v>2045</v>
      </c>
      <c r="AG52" s="34">
        <f t="shared" si="8"/>
        <v>2046</v>
      </c>
      <c r="AH52" s="34">
        <f t="shared" si="8"/>
        <v>2047</v>
      </c>
      <c r="AI52" s="34">
        <f t="shared" si="8"/>
        <v>2048</v>
      </c>
      <c r="AJ52" s="34">
        <f t="shared" si="8"/>
        <v>2049</v>
      </c>
    </row>
    <row r="53" spans="2:36" x14ac:dyDescent="0.2">
      <c r="B53" s="32" t="s">
        <v>132</v>
      </c>
      <c r="C53" s="32" t="s">
        <v>131</v>
      </c>
      <c r="D53" s="32" t="s">
        <v>61</v>
      </c>
      <c r="E53" s="32" t="s">
        <v>206</v>
      </c>
      <c r="F53" s="81">
        <v>1</v>
      </c>
      <c r="G53" s="81">
        <f t="shared" ref="G53:AJ53" si="9">F53+1</f>
        <v>2</v>
      </c>
      <c r="H53" s="81">
        <f t="shared" si="9"/>
        <v>3</v>
      </c>
      <c r="I53" s="81">
        <f t="shared" si="9"/>
        <v>4</v>
      </c>
      <c r="J53" s="81">
        <f t="shared" si="9"/>
        <v>5</v>
      </c>
      <c r="K53" s="81">
        <f t="shared" si="9"/>
        <v>6</v>
      </c>
      <c r="L53" s="81">
        <f t="shared" si="9"/>
        <v>7</v>
      </c>
      <c r="M53" s="81">
        <f t="shared" si="9"/>
        <v>8</v>
      </c>
      <c r="N53" s="81">
        <f t="shared" si="9"/>
        <v>9</v>
      </c>
      <c r="O53" s="81">
        <f t="shared" si="9"/>
        <v>10</v>
      </c>
      <c r="P53" s="81">
        <f t="shared" si="9"/>
        <v>11</v>
      </c>
      <c r="Q53" s="81">
        <f t="shared" si="9"/>
        <v>12</v>
      </c>
      <c r="R53" s="81">
        <f t="shared" si="9"/>
        <v>13</v>
      </c>
      <c r="S53" s="81">
        <f t="shared" si="9"/>
        <v>14</v>
      </c>
      <c r="T53" s="81">
        <f t="shared" si="9"/>
        <v>15</v>
      </c>
      <c r="U53" s="81">
        <f t="shared" si="9"/>
        <v>16</v>
      </c>
      <c r="V53" s="81">
        <f t="shared" si="9"/>
        <v>17</v>
      </c>
      <c r="W53" s="81">
        <f t="shared" si="9"/>
        <v>18</v>
      </c>
      <c r="X53" s="81">
        <f t="shared" si="9"/>
        <v>19</v>
      </c>
      <c r="Y53" s="81">
        <f t="shared" si="9"/>
        <v>20</v>
      </c>
      <c r="Z53" s="81">
        <f t="shared" si="9"/>
        <v>21</v>
      </c>
      <c r="AA53" s="81">
        <f t="shared" si="9"/>
        <v>22</v>
      </c>
      <c r="AB53" s="81">
        <f t="shared" si="9"/>
        <v>23</v>
      </c>
      <c r="AC53" s="81">
        <f t="shared" si="9"/>
        <v>24</v>
      </c>
      <c r="AD53" s="81">
        <f t="shared" si="9"/>
        <v>25</v>
      </c>
      <c r="AE53" s="81">
        <f t="shared" si="9"/>
        <v>26</v>
      </c>
      <c r="AF53" s="81">
        <f t="shared" si="9"/>
        <v>27</v>
      </c>
      <c r="AG53" s="81">
        <f t="shared" si="9"/>
        <v>28</v>
      </c>
      <c r="AH53" s="81">
        <f t="shared" si="9"/>
        <v>29</v>
      </c>
      <c r="AI53" s="81">
        <f t="shared" si="9"/>
        <v>30</v>
      </c>
      <c r="AJ53" s="81">
        <f t="shared" si="9"/>
        <v>31</v>
      </c>
    </row>
    <row r="54" spans="2:36" x14ac:dyDescent="0.2">
      <c r="B54" s="5">
        <v>1</v>
      </c>
      <c r="C54" s="5">
        <f>C38</f>
        <v>90781</v>
      </c>
      <c r="D54" s="5" t="str">
        <f>D38</f>
        <v>I/59 Tvrdošín - pred okružnou</v>
      </c>
      <c r="E54" s="5">
        <f>E22</f>
        <v>1.1599999999999999</v>
      </c>
      <c r="F54" s="129">
        <f>IFERROR('08.1 Spotreba pohon.hmot'!$E54/INDEX('07.1 Uspora casu - vypocet'!$F54:$BC54,(MATCH('08.1 Spotreba pohon.hmot'!F$52,'07.1 Uspora casu - vypocet'!$F$52:$BC$52,0))),0)</f>
        <v>65.52</v>
      </c>
      <c r="G54" s="129">
        <f>IFERROR('08.1 Spotreba pohon.hmot'!$E54/INDEX('07.1 Uspora casu - vypocet'!$F54:$BC54,(MATCH('08.1 Spotreba pohon.hmot'!G$52,'07.1 Uspora casu - vypocet'!$F$52:$BC$52,0))),0)</f>
        <v>65.904109037783485</v>
      </c>
      <c r="H54" s="129">
        <f>IFERROR('08.1 Spotreba pohon.hmot'!$E54/INDEX('07.1 Uspora casu - vypocet'!$F54:$BC54,(MATCH('08.1 Spotreba pohon.hmot'!H$52,'07.1 Uspora casu - vypocet'!$F$52:$BC$52,0))),0)</f>
        <v>66.290469903297563</v>
      </c>
      <c r="I54" s="129">
        <f>IFERROR('08.1 Spotreba pohon.hmot'!$E54/INDEX('07.1 Uspora casu - vypocet'!$F54:$BC54,(MATCH('08.1 Spotreba pohon.hmot'!I$52,'07.1 Uspora casu - vypocet'!$F$52:$BC$52,0))),0)</f>
        <v>66.679095797814838</v>
      </c>
      <c r="J54" s="129">
        <f>IFERROR('08.1 Spotreba pohon.hmot'!$E54/INDEX('07.1 Uspora casu - vypocet'!$F54:$BC54,(MATCH('08.1 Spotreba pohon.hmot'!J$52,'07.1 Uspora casu - vypocet'!$F$52:$BC$52,0))),0)</f>
        <v>67.069999999999993</v>
      </c>
      <c r="K54" s="129">
        <f>IFERROR('08.1 Spotreba pohon.hmot'!$E54/INDEX('07.1 Uspora casu - vypocet'!$F54:$BC54,(MATCH('08.1 Spotreba pohon.hmot'!K$52,'07.1 Uspora casu - vypocet'!$F$52:$BC$52,0))),0)</f>
        <v>67.067142491937574</v>
      </c>
      <c r="L54" s="129">
        <f>IFERROR('08.1 Spotreba pohon.hmot'!$E54/INDEX('07.1 Uspora casu - vypocet'!$F54:$BC54,(MATCH('08.1 Spotreba pohon.hmot'!L$52,'07.1 Uspora casu - vypocet'!$F$52:$BC$52,0))),0)</f>
        <v>67.064285105618893</v>
      </c>
      <c r="M54" s="129">
        <f>IFERROR('08.1 Spotreba pohon.hmot'!$E54/INDEX('07.1 Uspora casu - vypocet'!$F54:$BC54,(MATCH('08.1 Spotreba pohon.hmot'!M$52,'07.1 Uspora casu - vypocet'!$F$52:$BC$52,0))),0)</f>
        <v>67.061427841038764</v>
      </c>
      <c r="N54" s="129">
        <f>IFERROR('08.1 Spotreba pohon.hmot'!$E54/INDEX('07.1 Uspora casu - vypocet'!$F54:$BC54,(MATCH('08.1 Spotreba pohon.hmot'!N$52,'07.1 Uspora casu - vypocet'!$F$52:$BC$52,0))),0)</f>
        <v>67.058570698192</v>
      </c>
      <c r="O54" s="129">
        <f>IFERROR('08.1 Spotreba pohon.hmot'!$E54/INDEX('07.1 Uspora casu - vypocet'!$F54:$BC54,(MATCH('08.1 Spotreba pohon.hmot'!O$52,'07.1 Uspora casu - vypocet'!$F$52:$BC$52,0))),0)</f>
        <v>67.055713677073413</v>
      </c>
      <c r="P54" s="129">
        <f>IFERROR('08.1 Spotreba pohon.hmot'!$E54/INDEX('07.1 Uspora casu - vypocet'!$F54:$BC54,(MATCH('08.1 Spotreba pohon.hmot'!P$52,'07.1 Uspora casu - vypocet'!$F$52:$BC$52,0))),0)</f>
        <v>67.052856777677803</v>
      </c>
      <c r="Q54" s="129">
        <f>IFERROR('08.1 Spotreba pohon.hmot'!$E54/INDEX('07.1 Uspora casu - vypocet'!$F54:$BC54,(MATCH('08.1 Spotreba pohon.hmot'!Q$52,'07.1 Uspora casu - vypocet'!$F$52:$BC$52,0))),0)</f>
        <v>67.05</v>
      </c>
      <c r="R54" s="129">
        <f>IFERROR('08.1 Spotreba pohon.hmot'!$E54/INDEX('07.1 Uspora casu - vypocet'!$F54:$BC54,(MATCH('08.1 Spotreba pohon.hmot'!R$52,'07.1 Uspora casu - vypocet'!$F$52:$BC$52,0))),0)</f>
        <v>67.051999731594336</v>
      </c>
      <c r="S54" s="129">
        <f>IFERROR('08.1 Spotreba pohon.hmot'!$E54/INDEX('07.1 Uspora casu - vypocet'!$F54:$BC54,(MATCH('08.1 Spotreba pohon.hmot'!S$52,'07.1 Uspora casu - vypocet'!$F$52:$BC$52,0))),0)</f>
        <v>67.053999522829628</v>
      </c>
      <c r="T54" s="129">
        <f>IFERROR('08.1 Spotreba pohon.hmot'!$E54/INDEX('07.1 Uspora casu - vypocet'!$F54:$BC54,(MATCH('08.1 Spotreba pohon.hmot'!T$52,'07.1 Uspora casu - vypocet'!$F$52:$BC$52,0))),0)</f>
        <v>67.05599937370765</v>
      </c>
      <c r="U54" s="129">
        <f>IFERROR('08.1 Spotreba pohon.hmot'!$E54/INDEX('07.1 Uspora casu - vypocet'!$F54:$BC54,(MATCH('08.1 Spotreba pohon.hmot'!U$52,'07.1 Uspora casu - vypocet'!$F$52:$BC$52,0))),0)</f>
        <v>67.057999284230206</v>
      </c>
      <c r="V54" s="129">
        <f>IFERROR('08.1 Spotreba pohon.hmot'!$E54/INDEX('07.1 Uspora casu - vypocet'!$F54:$BC54,(MATCH('08.1 Spotreba pohon.hmot'!V$52,'07.1 Uspora casu - vypocet'!$F$52:$BC$52,0))),0)</f>
        <v>67.05999925439906</v>
      </c>
      <c r="W54" s="129">
        <f>IFERROR('08.1 Spotreba pohon.hmot'!$E54/INDEX('07.1 Uspora casu - vypocet'!$F54:$BC54,(MATCH('08.1 Spotreba pohon.hmot'!W$52,'07.1 Uspora casu - vypocet'!$F$52:$BC$52,0))),0)</f>
        <v>67.061999284215972</v>
      </c>
      <c r="X54" s="129">
        <f>IFERROR('08.1 Spotreba pohon.hmot'!$E54/INDEX('07.1 Uspora casu - vypocet'!$F54:$BC54,(MATCH('08.1 Spotreba pohon.hmot'!X$52,'07.1 Uspora casu - vypocet'!$F$52:$BC$52,0))),0)</f>
        <v>67.063999373682748</v>
      </c>
      <c r="Y54" s="129">
        <f>IFERROR('08.1 Spotreba pohon.hmot'!$E54/INDEX('07.1 Uspora casu - vypocet'!$F54:$BC54,(MATCH('08.1 Spotreba pohon.hmot'!Y$52,'07.1 Uspora casu - vypocet'!$F$52:$BC$52,0))),0)</f>
        <v>67.065999522801164</v>
      </c>
      <c r="Z54" s="129">
        <f>IFERROR('08.1 Spotreba pohon.hmot'!$E54/INDEX('07.1 Uspora casu - vypocet'!$F54:$BC54,(MATCH('08.1 Spotreba pohon.hmot'!Z$52,'07.1 Uspora casu - vypocet'!$F$52:$BC$52,0))),0)</f>
        <v>67.067999731572996</v>
      </c>
      <c r="AA54" s="129">
        <f>IFERROR('08.1 Spotreba pohon.hmot'!$E54/INDEX('07.1 Uspora casu - vypocet'!$F54:$BC54,(MATCH('08.1 Spotreba pohon.hmot'!AA$52,'07.1 Uspora casu - vypocet'!$F$52:$BC$52,0))),0)</f>
        <v>67.069999999999993</v>
      </c>
      <c r="AB54" s="129">
        <f>IFERROR('08.1 Spotreba pohon.hmot'!$E54/INDEX('07.1 Uspora casu - vypocet'!$F54:$BC54,(MATCH('08.1 Spotreba pohon.hmot'!AB$52,'07.1 Uspora casu - vypocet'!$F$52:$BC$52,0))),0)</f>
        <v>67.071111037489402</v>
      </c>
      <c r="AC54" s="129">
        <f>IFERROR('08.1 Spotreba pohon.hmot'!$E54/INDEX('07.1 Uspora casu - vypocet'!$F54:$BC54,(MATCH('08.1 Spotreba pohon.hmot'!AC$52,'07.1 Uspora casu - vypocet'!$F$52:$BC$52,0))),0)</f>
        <v>67.072222093383516</v>
      </c>
      <c r="AD54" s="129">
        <f>IFERROR('08.1 Spotreba pohon.hmot'!$E54/INDEX('07.1 Uspora casu - vypocet'!$F54:$BC54,(MATCH('08.1 Spotreba pohon.hmot'!AD$52,'07.1 Uspora casu - vypocet'!$F$52:$BC$52,0))),0)</f>
        <v>67.073333167682648</v>
      </c>
      <c r="AE54" s="129">
        <f>IFERROR('08.1 Spotreba pohon.hmot'!$E54/INDEX('07.1 Uspora casu - vypocet'!$F54:$BC54,(MATCH('08.1 Spotreba pohon.hmot'!AE$52,'07.1 Uspora casu - vypocet'!$F$52:$BC$52,0))),0)</f>
        <v>67.074444260387125</v>
      </c>
      <c r="AF54" s="129">
        <f>IFERROR('08.1 Spotreba pohon.hmot'!$E54/INDEX('07.1 Uspora casu - vypocet'!$F54:$BC54,(MATCH('08.1 Spotreba pohon.hmot'!AF$52,'07.1 Uspora casu - vypocet'!$F$52:$BC$52,0))),0)</f>
        <v>67.075555371497231</v>
      </c>
      <c r="AG54" s="129">
        <f>IFERROR('08.1 Spotreba pohon.hmot'!$E54/INDEX('07.1 Uspora casu - vypocet'!$F54:$BC54,(MATCH('08.1 Spotreba pohon.hmot'!AG$52,'07.1 Uspora casu - vypocet'!$F$52:$BC$52,0))),0)</f>
        <v>67.076666501013264</v>
      </c>
      <c r="AH54" s="129">
        <f>IFERROR('08.1 Spotreba pohon.hmot'!$E54/INDEX('07.1 Uspora casu - vypocet'!$F54:$BC54,(MATCH('08.1 Spotreba pohon.hmot'!AH$52,'07.1 Uspora casu - vypocet'!$F$52:$BC$52,0))),0)</f>
        <v>67.077777648935523</v>
      </c>
      <c r="AI54" s="129">
        <f>IFERROR('08.1 Spotreba pohon.hmot'!$E54/INDEX('07.1 Uspora casu - vypocet'!$F54:$BC54,(MATCH('08.1 Spotreba pohon.hmot'!AI$52,'07.1 Uspora casu - vypocet'!$F$52:$BC$52,0))),0)</f>
        <v>67.078888815264349</v>
      </c>
      <c r="AJ54" s="129">
        <f>IFERROR('08.1 Spotreba pohon.hmot'!$E54/INDEX('07.1 Uspora casu - vypocet'!$F54:$BC54,(MATCH('08.1 Spotreba pohon.hmot'!AJ$52,'07.1 Uspora casu - vypocet'!$F$52:$BC$52,0))),0)</f>
        <v>67.08</v>
      </c>
    </row>
    <row r="55" spans="2:36" x14ac:dyDescent="0.2">
      <c r="B55" s="5">
        <v>2</v>
      </c>
      <c r="C55" s="5">
        <f t="shared" ref="C55:D63" si="10">C39</f>
        <v>90782</v>
      </c>
      <c r="D55" s="5" t="str">
        <f t="shared" si="10"/>
        <v>I/59 Tvrdošín - po OK II/520</v>
      </c>
      <c r="E55" s="5">
        <f t="shared" ref="E55:E63" si="11">E23</f>
        <v>1.42</v>
      </c>
      <c r="F55" s="129">
        <f>IFERROR('08.1 Spotreba pohon.hmot'!$E55/INDEX('07.1 Uspora casu - vypocet'!$F55:$BC55,(MATCH('08.1 Spotreba pohon.hmot'!F$52,'07.1 Uspora casu - vypocet'!$F$52:$BC$52,0))),0)</f>
        <v>49.47</v>
      </c>
      <c r="G55" s="129">
        <f>IFERROR('08.1 Spotreba pohon.hmot'!$E55/INDEX('07.1 Uspora casu - vypocet'!$F55:$BC55,(MATCH('08.1 Spotreba pohon.hmot'!G$52,'07.1 Uspora casu - vypocet'!$F$52:$BC$52,0))),0)</f>
        <v>50.284654981365826</v>
      </c>
      <c r="H55" s="129">
        <f>IFERROR('08.1 Spotreba pohon.hmot'!$E55/INDEX('07.1 Uspora casu - vypocet'!$F55:$BC55,(MATCH('08.1 Spotreba pohon.hmot'!H$52,'07.1 Uspora casu - vypocet'!$F$52:$BC$52,0))),0)</f>
        <v>51.112725421366456</v>
      </c>
      <c r="I55" s="129">
        <f>IFERROR('08.1 Spotreba pohon.hmot'!$E55/INDEX('07.1 Uspora casu - vypocet'!$F55:$BC55,(MATCH('08.1 Spotreba pohon.hmot'!I$52,'07.1 Uspora casu - vypocet'!$F$52:$BC$52,0))),0)</f>
        <v>51.954432241170366</v>
      </c>
      <c r="J55" s="129">
        <f>IFERROR('08.1 Spotreba pohon.hmot'!$E55/INDEX('07.1 Uspora casu - vypocet'!$F55:$BC55,(MATCH('08.1 Spotreba pohon.hmot'!J$52,'07.1 Uspora casu - vypocet'!$F$52:$BC$52,0))),0)</f>
        <v>52.81</v>
      </c>
      <c r="K55" s="129">
        <f>IFERROR('08.1 Spotreba pohon.hmot'!$E55/INDEX('07.1 Uspora casu - vypocet'!$F55:$BC55,(MATCH('08.1 Spotreba pohon.hmot'!K$52,'07.1 Uspora casu - vypocet'!$F$52:$BC$52,0))),0)</f>
        <v>52.805713241945568</v>
      </c>
      <c r="L55" s="129">
        <f>IFERROR('08.1 Spotreba pohon.hmot'!$E55/INDEX('07.1 Uspora casu - vypocet'!$F55:$BC55,(MATCH('08.1 Spotreba pohon.hmot'!L$52,'07.1 Uspora casu - vypocet'!$F$52:$BC$52,0))),0)</f>
        <v>52.801426831861107</v>
      </c>
      <c r="M55" s="129">
        <f>IFERROR('08.1 Spotreba pohon.hmot'!$E55/INDEX('07.1 Uspora casu - vypocet'!$F55:$BC55,(MATCH('08.1 Spotreba pohon.hmot'!M$52,'07.1 Uspora casu - vypocet'!$F$52:$BC$52,0))),0)</f>
        <v>52.797140769718382</v>
      </c>
      <c r="N55" s="129">
        <f>IFERROR('08.1 Spotreba pohon.hmot'!$E55/INDEX('07.1 Uspora casu - vypocet'!$F55:$BC55,(MATCH('08.1 Spotreba pohon.hmot'!N$52,'07.1 Uspora casu - vypocet'!$F$52:$BC$52,0))),0)</f>
        <v>52.792855055489156</v>
      </c>
      <c r="O55" s="129">
        <f>IFERROR('08.1 Spotreba pohon.hmot'!$E55/INDEX('07.1 Uspora casu - vypocet'!$F55:$BC55,(MATCH('08.1 Spotreba pohon.hmot'!O$52,'07.1 Uspora casu - vypocet'!$F$52:$BC$52,0))),0)</f>
        <v>52.78856968914517</v>
      </c>
      <c r="P55" s="129">
        <f>IFERROR('08.1 Spotreba pohon.hmot'!$E55/INDEX('07.1 Uspora casu - vypocet'!$F55:$BC55,(MATCH('08.1 Spotreba pohon.hmot'!P$52,'07.1 Uspora casu - vypocet'!$F$52:$BC$52,0))),0)</f>
        <v>52.784284670658195</v>
      </c>
      <c r="Q55" s="129">
        <f>IFERROR('08.1 Spotreba pohon.hmot'!$E55/INDEX('07.1 Uspora casu - vypocet'!$F55:$BC55,(MATCH('08.1 Spotreba pohon.hmot'!Q$52,'07.1 Uspora casu - vypocet'!$F$52:$BC$52,0))),0)</f>
        <v>52.78</v>
      </c>
      <c r="R55" s="129">
        <f>IFERROR('08.1 Spotreba pohon.hmot'!$E55/INDEX('07.1 Uspora casu - vypocet'!$F55:$BC55,(MATCH('08.1 Spotreba pohon.hmot'!R$52,'07.1 Uspora casu - vypocet'!$F$52:$BC$52,0))),0)</f>
        <v>52.77599863519179</v>
      </c>
      <c r="S55" s="129">
        <f>IFERROR('08.1 Spotreba pohon.hmot'!$E55/INDEX('07.1 Uspora casu - vypocet'!$F55:$BC55,(MATCH('08.1 Spotreba pohon.hmot'!S$52,'07.1 Uspora casu - vypocet'!$F$52:$BC$52,0))),0)</f>
        <v>52.771997573735611</v>
      </c>
      <c r="T55" s="129">
        <f>IFERROR('08.1 Spotreba pohon.hmot'!$E55/INDEX('07.1 Uspora casu - vypocet'!$F55:$BC55,(MATCH('08.1 Spotreba pohon.hmot'!T$52,'07.1 Uspora casu - vypocet'!$F$52:$BC$52,0))),0)</f>
        <v>52.767996815608463</v>
      </c>
      <c r="U55" s="129">
        <f>IFERROR('08.1 Spotreba pohon.hmot'!$E55/INDEX('07.1 Uspora casu - vypocet'!$F55:$BC55,(MATCH('08.1 Spotreba pohon.hmot'!U$52,'07.1 Uspora casu - vypocet'!$F$52:$BC$52,0))),0)</f>
        <v>52.763996360787367</v>
      </c>
      <c r="V55" s="129">
        <f>IFERROR('08.1 Spotreba pohon.hmot'!$E55/INDEX('07.1 Uspora casu - vypocet'!$F55:$BC55,(MATCH('08.1 Spotreba pohon.hmot'!V$52,'07.1 Uspora casu - vypocet'!$F$52:$BC$52,0))),0)</f>
        <v>52.759996209249309</v>
      </c>
      <c r="W55" s="129">
        <f>IFERROR('08.1 Spotreba pohon.hmot'!$E55/INDEX('07.1 Uspora casu - vypocet'!$F55:$BC55,(MATCH('08.1 Spotreba pohon.hmot'!W$52,'07.1 Uspora casu - vypocet'!$F$52:$BC$52,0))),0)</f>
        <v>52.755996360971302</v>
      </c>
      <c r="X55" s="129">
        <f>IFERROR('08.1 Spotreba pohon.hmot'!$E55/INDEX('07.1 Uspora casu - vypocet'!$F55:$BC55,(MATCH('08.1 Spotreba pohon.hmot'!X$52,'07.1 Uspora casu - vypocet'!$F$52:$BC$52,0))),0)</f>
        <v>52.751996815930362</v>
      </c>
      <c r="Y55" s="129">
        <f>IFERROR('08.1 Spotreba pohon.hmot'!$E55/INDEX('07.1 Uspora casu - vypocet'!$F55:$BC55,(MATCH('08.1 Spotreba pohon.hmot'!Y$52,'07.1 Uspora casu - vypocet'!$F$52:$BC$52,0))),0)</f>
        <v>52.747997574103493</v>
      </c>
      <c r="Z55" s="129">
        <f>IFERROR('08.1 Spotreba pohon.hmot'!$E55/INDEX('07.1 Uspora casu - vypocet'!$F55:$BC55,(MATCH('08.1 Spotreba pohon.hmot'!Z$52,'07.1 Uspora casu - vypocet'!$F$52:$BC$52,0))),0)</f>
        <v>52.743998635467712</v>
      </c>
      <c r="AA55" s="129">
        <f>IFERROR('08.1 Spotreba pohon.hmot'!$E55/INDEX('07.1 Uspora casu - vypocet'!$F55:$BC55,(MATCH('08.1 Spotreba pohon.hmot'!AA$52,'07.1 Uspora casu - vypocet'!$F$52:$BC$52,0))),0)</f>
        <v>52.74</v>
      </c>
      <c r="AB55" s="129">
        <f>IFERROR('08.1 Spotreba pohon.hmot'!$E55/INDEX('07.1 Uspora casu - vypocet'!$F55:$BC55,(MATCH('08.1 Spotreba pohon.hmot'!AB$52,'07.1 Uspora casu - vypocet'!$F$52:$BC$52,0))),0)</f>
        <v>52.683088297325725</v>
      </c>
      <c r="AC55" s="129">
        <f>IFERROR('08.1 Spotreba pohon.hmot'!$E55/INDEX('07.1 Uspora casu - vypocet'!$F55:$BC55,(MATCH('08.1 Spotreba pohon.hmot'!AC$52,'07.1 Uspora casu - vypocet'!$F$52:$BC$52,0))),0)</f>
        <v>52.626238008035997</v>
      </c>
      <c r="AD55" s="129">
        <f>IFERROR('08.1 Spotreba pohon.hmot'!$E55/INDEX('07.1 Uspora casu - vypocet'!$F55:$BC55,(MATCH('08.1 Spotreba pohon.hmot'!AD$52,'07.1 Uspora casu - vypocet'!$F$52:$BC$52,0))),0)</f>
        <v>52.569449065859679</v>
      </c>
      <c r="AE55" s="129">
        <f>IFERROR('08.1 Spotreba pohon.hmot'!$E55/INDEX('07.1 Uspora casu - vypocet'!$F55:$BC55,(MATCH('08.1 Spotreba pohon.hmot'!AE$52,'07.1 Uspora casu - vypocet'!$F$52:$BC$52,0))),0)</f>
        <v>52.51272140459713</v>
      </c>
      <c r="AF55" s="129">
        <f>IFERROR('08.1 Spotreba pohon.hmot'!$E55/INDEX('07.1 Uspora casu - vypocet'!$F55:$BC55,(MATCH('08.1 Spotreba pohon.hmot'!AF$52,'07.1 Uspora casu - vypocet'!$F$52:$BC$52,0))),0)</f>
        <v>52.456054958120156</v>
      </c>
      <c r="AG55" s="129">
        <f>IFERROR('08.1 Spotreba pohon.hmot'!$E55/INDEX('07.1 Uspora casu - vypocet'!$F55:$BC55,(MATCH('08.1 Spotreba pohon.hmot'!AG$52,'07.1 Uspora casu - vypocet'!$F$52:$BC$52,0))),0)</f>
        <v>52.399449660371914</v>
      </c>
      <c r="AH55" s="129">
        <f>IFERROR('08.1 Spotreba pohon.hmot'!$E55/INDEX('07.1 Uspora casu - vypocet'!$F55:$BC55,(MATCH('08.1 Spotreba pohon.hmot'!AH$52,'07.1 Uspora casu - vypocet'!$F$52:$BC$52,0))),0)</f>
        <v>52.342905445366853</v>
      </c>
      <c r="AI55" s="129">
        <f>IFERROR('08.1 Spotreba pohon.hmot'!$E55/INDEX('07.1 Uspora casu - vypocet'!$F55:$BC55,(MATCH('08.1 Spotreba pohon.hmot'!AI$52,'07.1 Uspora casu - vypocet'!$F$52:$BC$52,0))),0)</f>
        <v>52.286422247190622</v>
      </c>
      <c r="AJ55" s="129">
        <f>IFERROR('08.1 Spotreba pohon.hmot'!$E55/INDEX('07.1 Uspora casu - vypocet'!$F55:$BC55,(MATCH('08.1 Spotreba pohon.hmot'!AJ$52,'07.1 Uspora casu - vypocet'!$F$52:$BC$52,0))),0)</f>
        <v>52.23</v>
      </c>
    </row>
    <row r="56" spans="2:36" x14ac:dyDescent="0.2">
      <c r="B56" s="5">
        <v>3</v>
      </c>
      <c r="C56" s="5">
        <f t="shared" si="10"/>
        <v>90783</v>
      </c>
      <c r="D56" s="5" t="str">
        <f t="shared" si="10"/>
        <v>I/59 Tvrdošín - centrum</v>
      </c>
      <c r="E56" s="5">
        <f t="shared" si="11"/>
        <v>0.59</v>
      </c>
      <c r="F56" s="129">
        <f>IFERROR('08.1 Spotreba pohon.hmot'!$E56/INDEX('07.1 Uspora casu - vypocet'!$F56:$BC56,(MATCH('08.1 Spotreba pohon.hmot'!F$52,'07.1 Uspora casu - vypocet'!$F$52:$BC$52,0))),0)</f>
        <v>28.73</v>
      </c>
      <c r="G56" s="129">
        <f>IFERROR('08.1 Spotreba pohon.hmot'!$E56/INDEX('07.1 Uspora casu - vypocet'!$F56:$BC56,(MATCH('08.1 Spotreba pohon.hmot'!G$52,'07.1 Uspora casu - vypocet'!$F$52:$BC$52,0))),0)</f>
        <v>29.656692125533525</v>
      </c>
      <c r="H56" s="129">
        <f>IFERROR('08.1 Spotreba pohon.hmot'!$E56/INDEX('07.1 Uspora casu - vypocet'!$F56:$BC56,(MATCH('08.1 Spotreba pohon.hmot'!H$52,'07.1 Uspora casu - vypocet'!$F$52:$BC$52,0))),0)</f>
        <v>30.61327489831821</v>
      </c>
      <c r="I56" s="129">
        <f>IFERROR('08.1 Spotreba pohon.hmot'!$E56/INDEX('07.1 Uspora casu - vypocet'!$F56:$BC56,(MATCH('08.1 Spotreba pohon.hmot'!I$52,'07.1 Uspora casu - vypocet'!$F$52:$BC$52,0))),0)</f>
        <v>31.600712447398081</v>
      </c>
      <c r="J56" s="129">
        <f>IFERROR('08.1 Spotreba pohon.hmot'!$E56/INDEX('07.1 Uspora casu - vypocet'!$F56:$BC56,(MATCH('08.1 Spotreba pohon.hmot'!J$52,'07.1 Uspora casu - vypocet'!$F$52:$BC$52,0))),0)</f>
        <v>32.619999999999997</v>
      </c>
      <c r="K56" s="129">
        <f>IFERROR('08.1 Spotreba pohon.hmot'!$E56/INDEX('07.1 Uspora casu - vypocet'!$F56:$BC56,(MATCH('08.1 Spotreba pohon.hmot'!K$52,'07.1 Uspora casu - vypocet'!$F$52:$BC$52,0))),0)</f>
        <v>32.595659867643796</v>
      </c>
      <c r="L56" s="129">
        <f>IFERROR('08.1 Spotreba pohon.hmot'!$E56/INDEX('07.1 Uspora casu - vypocet'!$F56:$BC56,(MATCH('08.1 Spotreba pohon.hmot'!L$52,'07.1 Uspora casu - vypocet'!$F$52:$BC$52,0))),0)</f>
        <v>32.571337897214114</v>
      </c>
      <c r="M56" s="129">
        <f>IFERROR('08.1 Spotreba pohon.hmot'!$E56/INDEX('07.1 Uspora casu - vypocet'!$F56:$BC56,(MATCH('08.1 Spotreba pohon.hmot'!M$52,'07.1 Uspora casu - vypocet'!$F$52:$BC$52,0))),0)</f>
        <v>32.547034075159033</v>
      </c>
      <c r="N56" s="129">
        <f>IFERROR('08.1 Spotreba pohon.hmot'!$E56/INDEX('07.1 Uspora casu - vypocet'!$F56:$BC56,(MATCH('08.1 Spotreba pohon.hmot'!N$52,'07.1 Uspora casu - vypocet'!$F$52:$BC$52,0))),0)</f>
        <v>32.522748387936737</v>
      </c>
      <c r="O56" s="129">
        <f>IFERROR('08.1 Spotreba pohon.hmot'!$E56/INDEX('07.1 Uspora casu - vypocet'!$F56:$BC56,(MATCH('08.1 Spotreba pohon.hmot'!O$52,'07.1 Uspora casu - vypocet'!$F$52:$BC$52,0))),0)</f>
        <v>32.49848082201553</v>
      </c>
      <c r="P56" s="129">
        <f>IFERROR('08.1 Spotreba pohon.hmot'!$E56/INDEX('07.1 Uspora casu - vypocet'!$F56:$BC56,(MATCH('08.1 Spotreba pohon.hmot'!P$52,'07.1 Uspora casu - vypocet'!$F$52:$BC$52,0))),0)</f>
        <v>32.474231363873798</v>
      </c>
      <c r="Q56" s="129">
        <f>IFERROR('08.1 Spotreba pohon.hmot'!$E56/INDEX('07.1 Uspora casu - vypocet'!$F56:$BC56,(MATCH('08.1 Spotreba pohon.hmot'!Q$52,'07.1 Uspora casu - vypocet'!$F$52:$BC$52,0))),0)</f>
        <v>32.450000000000003</v>
      </c>
      <c r="R56" s="129">
        <f>IFERROR('08.1 Spotreba pohon.hmot'!$E56/INDEX('07.1 Uspora casu - vypocet'!$F56:$BC56,(MATCH('08.1 Spotreba pohon.hmot'!R$52,'07.1 Uspora casu - vypocet'!$F$52:$BC$52,0))),0)</f>
        <v>32.406741417355477</v>
      </c>
      <c r="S56" s="129">
        <f>IFERROR('08.1 Spotreba pohon.hmot'!$E56/INDEX('07.1 Uspora casu - vypocet'!$F56:$BC56,(MATCH('08.1 Spotreba pohon.hmot'!S$52,'07.1 Uspora casu - vypocet'!$F$52:$BC$52,0))),0)</f>
        <v>32.363540502044458</v>
      </c>
      <c r="T56" s="129">
        <f>IFERROR('08.1 Spotreba pohon.hmot'!$E56/INDEX('07.1 Uspora casu - vypocet'!$F56:$BC56,(MATCH('08.1 Spotreba pohon.hmot'!T$52,'07.1 Uspora casu - vypocet'!$F$52:$BC$52,0))),0)</f>
        <v>32.320397177191545</v>
      </c>
      <c r="U56" s="129">
        <f>IFERROR('08.1 Spotreba pohon.hmot'!$E56/INDEX('07.1 Uspora casu - vypocet'!$F56:$BC56,(MATCH('08.1 Spotreba pohon.hmot'!U$52,'07.1 Uspora casu - vypocet'!$F$52:$BC$52,0))),0)</f>
        <v>32.277311366023795</v>
      </c>
      <c r="V56" s="129">
        <f>IFERROR('08.1 Spotreba pohon.hmot'!$E56/INDEX('07.1 Uspora casu - vypocet'!$F56:$BC56,(MATCH('08.1 Spotreba pohon.hmot'!V$52,'07.1 Uspora casu - vypocet'!$F$52:$BC$52,0))),0)</f>
        <v>32.234282991870629</v>
      </c>
      <c r="W56" s="129">
        <f>IFERROR('08.1 Spotreba pohon.hmot'!$E56/INDEX('07.1 Uspora casu - vypocet'!$F56:$BC56,(MATCH('08.1 Spotreba pohon.hmot'!W$52,'07.1 Uspora casu - vypocet'!$F$52:$BC$52,0))),0)</f>
        <v>32.191311978163661</v>
      </c>
      <c r="X56" s="129">
        <f>IFERROR('08.1 Spotreba pohon.hmot'!$E56/INDEX('07.1 Uspora casu - vypocet'!$F56:$BC56,(MATCH('08.1 Spotreba pohon.hmot'!X$52,'07.1 Uspora casu - vypocet'!$F$52:$BC$52,0))),0)</f>
        <v>32.148398248436607</v>
      </c>
      <c r="Y56" s="129">
        <f>IFERROR('08.1 Spotreba pohon.hmot'!$E56/INDEX('07.1 Uspora casu - vypocet'!$F56:$BC56,(MATCH('08.1 Spotreba pohon.hmot'!Y$52,'07.1 Uspora casu - vypocet'!$F$52:$BC$52,0))),0)</f>
        <v>32.105541726325072</v>
      </c>
      <c r="Z56" s="129">
        <f>IFERROR('08.1 Spotreba pohon.hmot'!$E56/INDEX('07.1 Uspora casu - vypocet'!$F56:$BC56,(MATCH('08.1 Spotreba pohon.hmot'!Z$52,'07.1 Uspora casu - vypocet'!$F$52:$BC$52,0))),0)</f>
        <v>32.062742335566504</v>
      </c>
      <c r="AA56" s="129">
        <f>IFERROR('08.1 Spotreba pohon.hmot'!$E56/INDEX('07.1 Uspora casu - vypocet'!$F56:$BC56,(MATCH('08.1 Spotreba pohon.hmot'!AA$52,'07.1 Uspora casu - vypocet'!$F$52:$BC$52,0))),0)</f>
        <v>32.020000000000003</v>
      </c>
      <c r="AB56" s="129">
        <f>IFERROR('08.1 Spotreba pohon.hmot'!$E56/INDEX('07.1 Uspora casu - vypocet'!$F56:$BC56,(MATCH('08.1 Spotreba pohon.hmot'!AB$52,'07.1 Uspora casu - vypocet'!$F$52:$BC$52,0))),0)</f>
        <v>31.944853980231105</v>
      </c>
      <c r="AC56" s="129">
        <f>IFERROR('08.1 Spotreba pohon.hmot'!$E56/INDEX('07.1 Uspora casu - vypocet'!$F56:$BC56,(MATCH('08.1 Spotreba pohon.hmot'!AC$52,'07.1 Uspora casu - vypocet'!$F$52:$BC$52,0))),0)</f>
        <v>31.869884316623576</v>
      </c>
      <c r="AD56" s="129">
        <f>IFERROR('08.1 Spotreba pohon.hmot'!$E56/INDEX('07.1 Uspora casu - vypocet'!$F56:$BC56,(MATCH('08.1 Spotreba pohon.hmot'!AD$52,'07.1 Uspora casu - vypocet'!$F$52:$BC$52,0))),0)</f>
        <v>31.79509059529661</v>
      </c>
      <c r="AE56" s="129">
        <f>IFERROR('08.1 Spotreba pohon.hmot'!$E56/INDEX('07.1 Uspora casu - vypocet'!$F56:$BC56,(MATCH('08.1 Spotreba pohon.hmot'!AE$52,'07.1 Uspora casu - vypocet'!$F$52:$BC$52,0))),0)</f>
        <v>31.720472403340704</v>
      </c>
      <c r="AF56" s="129">
        <f>IFERROR('08.1 Spotreba pohon.hmot'!$E56/INDEX('07.1 Uspora casu - vypocet'!$F56:$BC56,(MATCH('08.1 Spotreba pohon.hmot'!AF$52,'07.1 Uspora casu - vypocet'!$F$52:$BC$52,0))),0)</f>
        <v>31.646029328815406</v>
      </c>
      <c r="AG56" s="129">
        <f>IFERROR('08.1 Spotreba pohon.hmot'!$E56/INDEX('07.1 Uspora casu - vypocet'!$F56:$BC56,(MATCH('08.1 Spotreba pohon.hmot'!AG$52,'07.1 Uspora casu - vypocet'!$F$52:$BC$52,0))),0)</f>
        <v>31.571760960747003</v>
      </c>
      <c r="AH56" s="129">
        <f>IFERROR('08.1 Spotreba pohon.hmot'!$E56/INDEX('07.1 Uspora casu - vypocet'!$F56:$BC56,(MATCH('08.1 Spotreba pohon.hmot'!AH$52,'07.1 Uspora casu - vypocet'!$F$52:$BC$52,0))),0)</f>
        <v>31.49766688912629</v>
      </c>
      <c r="AI56" s="129">
        <f>IFERROR('08.1 Spotreba pohon.hmot'!$E56/INDEX('07.1 Uspora casu - vypocet'!$F56:$BC56,(MATCH('08.1 Spotreba pohon.hmot'!AI$52,'07.1 Uspora casu - vypocet'!$F$52:$BC$52,0))),0)</f>
        <v>31.423746704906289</v>
      </c>
      <c r="AJ56" s="129">
        <f>IFERROR('08.1 Spotreba pohon.hmot'!$E56/INDEX('07.1 Uspora casu - vypocet'!$F56:$BC56,(MATCH('08.1 Spotreba pohon.hmot'!AJ$52,'07.1 Uspora casu - vypocet'!$F$52:$BC$52,0))),0)</f>
        <v>31.35</v>
      </c>
    </row>
    <row r="57" spans="2:36" x14ac:dyDescent="0.2">
      <c r="B57" s="5">
        <v>4</v>
      </c>
      <c r="C57" s="5">
        <f t="shared" si="10"/>
        <v>90783</v>
      </c>
      <c r="D57" s="5" t="str">
        <f t="shared" si="10"/>
        <v>I/59 Tvrdošín - severný okraj</v>
      </c>
      <c r="E57" s="5">
        <f t="shared" si="11"/>
        <v>1.21</v>
      </c>
      <c r="F57" s="129">
        <f>IFERROR('08.1 Spotreba pohon.hmot'!$E57/INDEX('07.1 Uspora casu - vypocet'!$F57:$BC57,(MATCH('08.1 Spotreba pohon.hmot'!F$52,'07.1 Uspora casu - vypocet'!$F$52:$BC$52,0))),0)</f>
        <v>27.04</v>
      </c>
      <c r="G57" s="129">
        <f>IFERROR('08.1 Spotreba pohon.hmot'!$E57/INDEX('07.1 Uspora casu - vypocet'!$F57:$BC57,(MATCH('08.1 Spotreba pohon.hmot'!G$52,'07.1 Uspora casu - vypocet'!$F$52:$BC$52,0))),0)</f>
        <v>28.118715771602361</v>
      </c>
      <c r="H57" s="129">
        <f>IFERROR('08.1 Spotreba pohon.hmot'!$E57/INDEX('07.1 Uspora casu - vypocet'!$F57:$BC57,(MATCH('08.1 Spotreba pohon.hmot'!H$52,'07.1 Uspora casu - vypocet'!$F$52:$BC$52,0))),0)</f>
        <v>29.240465112579859</v>
      </c>
      <c r="I57" s="129">
        <f>IFERROR('08.1 Spotreba pohon.hmot'!$E57/INDEX('07.1 Uspora casu - vypocet'!$F57:$BC57,(MATCH('08.1 Spotreba pohon.hmot'!I$52,'07.1 Uspora casu - vypocet'!$F$52:$BC$52,0))),0)</f>
        <v>30.406964775521001</v>
      </c>
      <c r="J57" s="129">
        <f>IFERROR('08.1 Spotreba pohon.hmot'!$E57/INDEX('07.1 Uspora casu - vypocet'!$F57:$BC57,(MATCH('08.1 Spotreba pohon.hmot'!J$52,'07.1 Uspora casu - vypocet'!$F$52:$BC$52,0))),0)</f>
        <v>31.620000000000005</v>
      </c>
      <c r="K57" s="129">
        <f>IFERROR('08.1 Spotreba pohon.hmot'!$E57/INDEX('07.1 Uspora casu - vypocet'!$F57:$BC57,(MATCH('08.1 Spotreba pohon.hmot'!K$52,'07.1 Uspora casu - vypocet'!$F$52:$BC$52,0))),0)</f>
        <v>31.553872273469533</v>
      </c>
      <c r="L57" s="129">
        <f>IFERROR('08.1 Spotreba pohon.hmot'!$E57/INDEX('07.1 Uspora casu - vypocet'!$F57:$BC57,(MATCH('08.1 Spotreba pohon.hmot'!L$52,'07.1 Uspora casu - vypocet'!$F$52:$BC$52,0))),0)</f>
        <v>31.487882841569551</v>
      </c>
      <c r="M57" s="129">
        <f>IFERROR('08.1 Spotreba pohon.hmot'!$E57/INDEX('07.1 Uspora casu - vypocet'!$F57:$BC57,(MATCH('08.1 Spotreba pohon.hmot'!M$52,'07.1 Uspora casu - vypocet'!$F$52:$BC$52,0))),0)</f>
        <v>31.422031415080912</v>
      </c>
      <c r="N57" s="129">
        <f>IFERROR('08.1 Spotreba pohon.hmot'!$E57/INDEX('07.1 Uspora casu - vypocet'!$F57:$BC57,(MATCH('08.1 Spotreba pohon.hmot'!N$52,'07.1 Uspora casu - vypocet'!$F$52:$BC$52,0))),0)</f>
        <v>31.356317705389312</v>
      </c>
      <c r="O57" s="129">
        <f>IFERROR('08.1 Spotreba pohon.hmot'!$E57/INDEX('07.1 Uspora casu - vypocet'!$F57:$BC57,(MATCH('08.1 Spotreba pohon.hmot'!O$52,'07.1 Uspora casu - vypocet'!$F$52:$BC$52,0))),0)</f>
        <v>31.290741424484047</v>
      </c>
      <c r="P57" s="129">
        <f>IFERROR('08.1 Spotreba pohon.hmot'!$E57/INDEX('07.1 Uspora casu - vypocet'!$F57:$BC57,(MATCH('08.1 Spotreba pohon.hmot'!P$52,'07.1 Uspora casu - vypocet'!$F$52:$BC$52,0))),0)</f>
        <v>31.225302284956722</v>
      </c>
      <c r="Q57" s="129">
        <f>IFERROR('08.1 Spotreba pohon.hmot'!$E57/INDEX('07.1 Uspora casu - vypocet'!$F57:$BC57,(MATCH('08.1 Spotreba pohon.hmot'!Q$52,'07.1 Uspora casu - vypocet'!$F$52:$BC$52,0))),0)</f>
        <v>31.16</v>
      </c>
      <c r="R57" s="129">
        <f>IFERROR('08.1 Spotreba pohon.hmot'!$E57/INDEX('07.1 Uspora casu - vypocet'!$F57:$BC57,(MATCH('08.1 Spotreba pohon.hmot'!R$52,'07.1 Uspora casu - vypocet'!$F$52:$BC$52,0))),0)</f>
        <v>31.082130112686695</v>
      </c>
      <c r="S57" s="129">
        <f>IFERROR('08.1 Spotreba pohon.hmot'!$E57/INDEX('07.1 Uspora casu - vypocet'!$F57:$BC57,(MATCH('08.1 Spotreba pohon.hmot'!S$52,'07.1 Uspora casu - vypocet'!$F$52:$BC$52,0))),0)</f>
        <v>31.004454824839058</v>
      </c>
      <c r="T57" s="129">
        <f>IFERROR('08.1 Spotreba pohon.hmot'!$E57/INDEX('07.1 Uspora casu - vypocet'!$F57:$BC57,(MATCH('08.1 Spotreba pohon.hmot'!T$52,'07.1 Uspora casu - vypocet'!$F$52:$BC$52,0))),0)</f>
        <v>30.92697365014649</v>
      </c>
      <c r="U57" s="129">
        <f>IFERROR('08.1 Spotreba pohon.hmot'!$E57/INDEX('07.1 Uspora casu - vypocet'!$F57:$BC57,(MATCH('08.1 Spotreba pohon.hmot'!U$52,'07.1 Uspora casu - vypocet'!$F$52:$BC$52,0))),0)</f>
        <v>30.84968610351368</v>
      </c>
      <c r="V57" s="129">
        <f>IFERROR('08.1 Spotreba pohon.hmot'!$E57/INDEX('07.1 Uspora casu - vypocet'!$F57:$BC57,(MATCH('08.1 Spotreba pohon.hmot'!V$52,'07.1 Uspora casu - vypocet'!$F$52:$BC$52,0))),0)</f>
        <v>30.772591701057603</v>
      </c>
      <c r="W57" s="129">
        <f>IFERROR('08.1 Spotreba pohon.hmot'!$E57/INDEX('07.1 Uspora casu - vypocet'!$F57:$BC57,(MATCH('08.1 Spotreba pohon.hmot'!W$52,'07.1 Uspora casu - vypocet'!$F$52:$BC$52,0))),0)</f>
        <v>30.695689960104467</v>
      </c>
      <c r="X57" s="129">
        <f>IFERROR('08.1 Spotreba pohon.hmot'!$E57/INDEX('07.1 Uspora casu - vypocet'!$F57:$BC57,(MATCH('08.1 Spotreba pohon.hmot'!X$52,'07.1 Uspora casu - vypocet'!$F$52:$BC$52,0))),0)</f>
        <v>30.618980399186704</v>
      </c>
      <c r="Y57" s="129">
        <f>IFERROR('08.1 Spotreba pohon.hmot'!$E57/INDEX('07.1 Uspora casu - vypocet'!$F57:$BC57,(MATCH('08.1 Spotreba pohon.hmot'!Y$52,'07.1 Uspora casu - vypocet'!$F$52:$BC$52,0))),0)</f>
        <v>30.542462538039953</v>
      </c>
      <c r="Z57" s="129">
        <f>IFERROR('08.1 Spotreba pohon.hmot'!$E57/INDEX('07.1 Uspora casu - vypocet'!$F57:$BC57,(MATCH('08.1 Spotreba pohon.hmot'!Z$52,'07.1 Uspora casu - vypocet'!$F$52:$BC$52,0))),0)</f>
        <v>30.466135897600029</v>
      </c>
      <c r="AA57" s="129">
        <f>IFERROR('08.1 Spotreba pohon.hmot'!$E57/INDEX('07.1 Uspora casu - vypocet'!$F57:$BC57,(MATCH('08.1 Spotreba pohon.hmot'!AA$52,'07.1 Uspora casu - vypocet'!$F$52:$BC$52,0))),0)</f>
        <v>30.39</v>
      </c>
      <c r="AB57" s="129">
        <f>IFERROR('08.1 Spotreba pohon.hmot'!$E57/INDEX('07.1 Uspora casu - vypocet'!$F57:$BC57,(MATCH('08.1 Spotreba pohon.hmot'!AB$52,'07.1 Uspora casu - vypocet'!$F$52:$BC$52,0))),0)</f>
        <v>30.280661838806729</v>
      </c>
      <c r="AC57" s="129">
        <f>IFERROR('08.1 Spotreba pohon.hmot'!$E57/INDEX('07.1 Uspora casu - vypocet'!$F57:$BC57,(MATCH('08.1 Spotreba pohon.hmot'!AC$52,'07.1 Uspora casu - vypocet'!$F$52:$BC$52,0))),0)</f>
        <v>30.171717058116691</v>
      </c>
      <c r="AD57" s="129">
        <f>IFERROR('08.1 Spotreba pohon.hmot'!$E57/INDEX('07.1 Uspora casu - vypocet'!$F57:$BC57,(MATCH('08.1 Spotreba pohon.hmot'!AD$52,'07.1 Uspora casu - vypocet'!$F$52:$BC$52,0))),0)</f>
        <v>30.063164242612313</v>
      </c>
      <c r="AE57" s="129">
        <f>IFERROR('08.1 Spotreba pohon.hmot'!$E57/INDEX('07.1 Uspora casu - vypocet'!$F57:$BC57,(MATCH('08.1 Spotreba pohon.hmot'!AE$52,'07.1 Uspora casu - vypocet'!$F$52:$BC$52,0))),0)</f>
        <v>29.955001982068104</v>
      </c>
      <c r="AF57" s="129">
        <f>IFERROR('08.1 Spotreba pohon.hmot'!$E57/INDEX('07.1 Uspora casu - vypocet'!$F57:$BC57,(MATCH('08.1 Spotreba pohon.hmot'!AF$52,'07.1 Uspora casu - vypocet'!$F$52:$BC$52,0))),0)</f>
        <v>29.847228871332334</v>
      </c>
      <c r="AG57" s="129">
        <f>IFERROR('08.1 Spotreba pohon.hmot'!$E57/INDEX('07.1 Uspora casu - vypocet'!$F57:$BC57,(MATCH('08.1 Spotreba pohon.hmot'!AG$52,'07.1 Uspora casu - vypocet'!$F$52:$BC$52,0))),0)</f>
        <v>29.73984351030877</v>
      </c>
      <c r="AH57" s="129">
        <f>IFERROR('08.1 Spotreba pohon.hmot'!$E57/INDEX('07.1 Uspora casu - vypocet'!$F57:$BC57,(MATCH('08.1 Spotreba pohon.hmot'!AH$52,'07.1 Uspora casu - vypocet'!$F$52:$BC$52,0))),0)</f>
        <v>29.632844503938493</v>
      </c>
      <c r="AI57" s="129">
        <f>IFERROR('08.1 Spotreba pohon.hmot'!$E57/INDEX('07.1 Uspora casu - vypocet'!$F57:$BC57,(MATCH('08.1 Spotreba pohon.hmot'!AI$52,'07.1 Uspora casu - vypocet'!$F$52:$BC$52,0))),0)</f>
        <v>29.526230462181772</v>
      </c>
      <c r="AJ57" s="129">
        <f>IFERROR('08.1 Spotreba pohon.hmot'!$E57/INDEX('07.1 Uspora casu - vypocet'!$F57:$BC57,(MATCH('08.1 Spotreba pohon.hmot'!AJ$52,'07.1 Uspora casu - vypocet'!$F$52:$BC$52,0))),0)</f>
        <v>29.42</v>
      </c>
    </row>
    <row r="58" spans="2:36" x14ac:dyDescent="0.2">
      <c r="B58" s="5">
        <v>5</v>
      </c>
      <c r="C58" s="5">
        <f t="shared" si="10"/>
        <v>95850</v>
      </c>
      <c r="D58" s="5" t="str">
        <f t="shared" si="10"/>
        <v>Privádzač Tvrdošín</v>
      </c>
      <c r="E58" s="5">
        <f t="shared" si="11"/>
        <v>0.38</v>
      </c>
      <c r="F58" s="129">
        <f>IFERROR('08.1 Spotreba pohon.hmot'!$E58/INDEX('07.1 Uspora casu - vypocet'!$F58:$BC58,(MATCH('08.1 Spotreba pohon.hmot'!F$52,'07.1 Uspora casu - vypocet'!$F$52:$BC$52,0))),0)</f>
        <v>44.74</v>
      </c>
      <c r="G58" s="129">
        <f>IFERROR('08.1 Spotreba pohon.hmot'!$E58/INDEX('07.1 Uspora casu - vypocet'!$F58:$BC58,(MATCH('08.1 Spotreba pohon.hmot'!G$52,'07.1 Uspora casu - vypocet'!$F$52:$BC$52,0))),0)</f>
        <v>45.775959701322989</v>
      </c>
      <c r="H58" s="129">
        <f>IFERROR('08.1 Spotreba pohon.hmot'!$E58/INDEX('07.1 Uspora casu - vypocet'!$F58:$BC58,(MATCH('08.1 Spotreba pohon.hmot'!H$52,'07.1 Uspora casu - vypocet'!$F$52:$BC$52,0))),0)</f>
        <v>46.835907165336302</v>
      </c>
      <c r="I58" s="129">
        <f>IFERROR('08.1 Spotreba pohon.hmot'!$E58/INDEX('07.1 Uspora casu - vypocet'!$F58:$BC58,(MATCH('08.1 Spotreba pohon.hmot'!I$52,'07.1 Uspora casu - vypocet'!$F$52:$BC$52,0))),0)</f>
        <v>47.920397831366536</v>
      </c>
      <c r="J58" s="129">
        <f>IFERROR('08.1 Spotreba pohon.hmot'!$E58/INDEX('07.1 Uspora casu - vypocet'!$F58:$BC58,(MATCH('08.1 Spotreba pohon.hmot'!J$52,'07.1 Uspora casu - vypocet'!$F$52:$BC$52,0))),0)</f>
        <v>49.03</v>
      </c>
      <c r="K58" s="129">
        <f>IFERROR('08.1 Spotreba pohon.hmot'!$E58/INDEX('07.1 Uspora casu - vypocet'!$F58:$BC58,(MATCH('08.1 Spotreba pohon.hmot'!K$52,'07.1 Uspora casu - vypocet'!$F$52:$BC$52,0))),0)</f>
        <v>48.98415732683803</v>
      </c>
      <c r="L58" s="129">
        <f>IFERROR('08.1 Spotreba pohon.hmot'!$E58/INDEX('07.1 Uspora casu - vypocet'!$F58:$BC58,(MATCH('08.1 Spotreba pohon.hmot'!L$52,'07.1 Uspora casu - vypocet'!$F$52:$BC$52,0))),0)</f>
        <v>48.938357516223121</v>
      </c>
      <c r="M58" s="129">
        <f>IFERROR('08.1 Spotreba pohon.hmot'!$E58/INDEX('07.1 Uspora casu - vypocet'!$F58:$BC58,(MATCH('08.1 Spotreba pohon.hmot'!M$52,'07.1 Uspora casu - vypocet'!$F$52:$BC$52,0))),0)</f>
        <v>48.892600528079136</v>
      </c>
      <c r="N58" s="129">
        <f>IFERROR('08.1 Spotreba pohon.hmot'!$E58/INDEX('07.1 Uspora casu - vypocet'!$F58:$BC58,(MATCH('08.1 Spotreba pohon.hmot'!N$52,'07.1 Uspora casu - vypocet'!$F$52:$BC$52,0))),0)</f>
        <v>48.846886322367368</v>
      </c>
      <c r="O58" s="129">
        <f>IFERROR('08.1 Spotreba pohon.hmot'!$E58/INDEX('07.1 Uspora casu - vypocet'!$F58:$BC58,(MATCH('08.1 Spotreba pohon.hmot'!O$52,'07.1 Uspora casu - vypocet'!$F$52:$BC$52,0))),0)</f>
        <v>48.801214859086599</v>
      </c>
      <c r="P58" s="129">
        <f>IFERROR('08.1 Spotreba pohon.hmot'!$E58/INDEX('07.1 Uspora casu - vypocet'!$F58:$BC58,(MATCH('08.1 Spotreba pohon.hmot'!P$52,'07.1 Uspora casu - vypocet'!$F$52:$BC$52,0))),0)</f>
        <v>48.755586098272971</v>
      </c>
      <c r="Q58" s="129">
        <f>IFERROR('08.1 Spotreba pohon.hmot'!$E58/INDEX('07.1 Uspora casu - vypocet'!$F58:$BC58,(MATCH('08.1 Spotreba pohon.hmot'!Q$52,'07.1 Uspora casu - vypocet'!$F$52:$BC$52,0))),0)</f>
        <v>48.71</v>
      </c>
      <c r="R58" s="129">
        <f>IFERROR('08.1 Spotreba pohon.hmot'!$E58/INDEX('07.1 Uspora casu - vypocet'!$F58:$BC58,(MATCH('08.1 Spotreba pohon.hmot'!R$52,'07.1 Uspora casu - vypocet'!$F$52:$BC$52,0))),0)</f>
        <v>48.65572870296802</v>
      </c>
      <c r="S58" s="129">
        <f>IFERROR('08.1 Spotreba pohon.hmot'!$E58/INDEX('07.1 Uspora casu - vypocet'!$F58:$BC58,(MATCH('08.1 Spotreba pohon.hmot'!S$52,'07.1 Uspora casu - vypocet'!$F$52:$BC$52,0))),0)</f>
        <v>48.601517873472091</v>
      </c>
      <c r="T58" s="129">
        <f>IFERROR('08.1 Spotreba pohon.hmot'!$E58/INDEX('07.1 Uspora casu - vypocet'!$F58:$BC58,(MATCH('08.1 Spotreba pohon.hmot'!T$52,'07.1 Uspora casu - vypocet'!$F$52:$BC$52,0))),0)</f>
        <v>48.547367444141017</v>
      </c>
      <c r="U58" s="129">
        <f>IFERROR('08.1 Spotreba pohon.hmot'!$E58/INDEX('07.1 Uspora casu - vypocet'!$F58:$BC58,(MATCH('08.1 Spotreba pohon.hmot'!U$52,'07.1 Uspora casu - vypocet'!$F$52:$BC$52,0))),0)</f>
        <v>48.493277347678656</v>
      </c>
      <c r="V58" s="129">
        <f>IFERROR('08.1 Spotreba pohon.hmot'!$E58/INDEX('07.1 Uspora casu - vypocet'!$F58:$BC58,(MATCH('08.1 Spotreba pohon.hmot'!V$52,'07.1 Uspora casu - vypocet'!$F$52:$BC$52,0))),0)</f>
        <v>48.43924751686383</v>
      </c>
      <c r="W58" s="129">
        <f>IFERROR('08.1 Spotreba pohon.hmot'!$E58/INDEX('07.1 Uspora casu - vypocet'!$F58:$BC58,(MATCH('08.1 Spotreba pohon.hmot'!W$52,'07.1 Uspora casu - vypocet'!$F$52:$BC$52,0))),0)</f>
        <v>48.385277884550277</v>
      </c>
      <c r="X58" s="129">
        <f>IFERROR('08.1 Spotreba pohon.hmot'!$E58/INDEX('07.1 Uspora casu - vypocet'!$F58:$BC58,(MATCH('08.1 Spotreba pohon.hmot'!X$52,'07.1 Uspora casu - vypocet'!$F$52:$BC$52,0))),0)</f>
        <v>48.331368383666522</v>
      </c>
      <c r="Y58" s="129">
        <f>IFERROR('08.1 Spotreba pohon.hmot'!$E58/INDEX('07.1 Uspora casu - vypocet'!$F58:$BC58,(MATCH('08.1 Spotreba pohon.hmot'!Y$52,'07.1 Uspora casu - vypocet'!$F$52:$BC$52,0))),0)</f>
        <v>48.277518947215846</v>
      </c>
      <c r="Z58" s="129">
        <f>IFERROR('08.1 Spotreba pohon.hmot'!$E58/INDEX('07.1 Uspora casu - vypocet'!$F58:$BC58,(MATCH('08.1 Spotreba pohon.hmot'!Z$52,'07.1 Uspora casu - vypocet'!$F$52:$BC$52,0))),0)</f>
        <v>48.223729508276172</v>
      </c>
      <c r="AA58" s="129">
        <f>IFERROR('08.1 Spotreba pohon.hmot'!$E58/INDEX('07.1 Uspora casu - vypocet'!$F58:$BC58,(MATCH('08.1 Spotreba pohon.hmot'!AA$52,'07.1 Uspora casu - vypocet'!$F$52:$BC$52,0))),0)</f>
        <v>48.169999999999995</v>
      </c>
      <c r="AB58" s="129">
        <f>IFERROR('08.1 Spotreba pohon.hmot'!$E58/INDEX('07.1 Uspora casu - vypocet'!$F58:$BC58,(MATCH('08.1 Spotreba pohon.hmot'!AB$52,'07.1 Uspora casu - vypocet'!$F$52:$BC$52,0))),0)</f>
        <v>48.066899488449565</v>
      </c>
      <c r="AC58" s="129">
        <f>IFERROR('08.1 Spotreba pohon.hmot'!$E58/INDEX('07.1 Uspora casu - vypocet'!$F58:$BC58,(MATCH('08.1 Spotreba pohon.hmot'!AC$52,'07.1 Uspora casu - vypocet'!$F$52:$BC$52,0))),0)</f>
        <v>47.964019647762363</v>
      </c>
      <c r="AD58" s="129">
        <f>IFERROR('08.1 Spotreba pohon.hmot'!$E58/INDEX('07.1 Uspora casu - vypocet'!$F58:$BC58,(MATCH('08.1 Spotreba pohon.hmot'!AD$52,'07.1 Uspora casu - vypocet'!$F$52:$BC$52,0))),0)</f>
        <v>47.861360005626196</v>
      </c>
      <c r="AE58" s="129">
        <f>IFERROR('08.1 Spotreba pohon.hmot'!$E58/INDEX('07.1 Uspora casu - vypocet'!$F58:$BC58,(MATCH('08.1 Spotreba pohon.hmot'!AE$52,'07.1 Uspora casu - vypocet'!$F$52:$BC$52,0))),0)</f>
        <v>47.758920090739764</v>
      </c>
      <c r="AF58" s="129">
        <f>IFERROR('08.1 Spotreba pohon.hmot'!$E58/INDEX('07.1 Uspora casu - vypocet'!$F58:$BC58,(MATCH('08.1 Spotreba pohon.hmot'!AF$52,'07.1 Uspora casu - vypocet'!$F$52:$BC$52,0))),0)</f>
        <v>47.65669943281052</v>
      </c>
      <c r="AG58" s="129">
        <f>IFERROR('08.1 Spotreba pohon.hmot'!$E58/INDEX('07.1 Uspora casu - vypocet'!$F58:$BC58,(MATCH('08.1 Spotreba pohon.hmot'!AG$52,'07.1 Uspora casu - vypocet'!$F$52:$BC$52,0))),0)</f>
        <v>47.554697562552519</v>
      </c>
      <c r="AH58" s="129">
        <f>IFERROR('08.1 Spotreba pohon.hmot'!$E58/INDEX('07.1 Uspora casu - vypocet'!$F58:$BC58,(MATCH('08.1 Spotreba pohon.hmot'!AH$52,'07.1 Uspora casu - vypocet'!$F$52:$BC$52,0))),0)</f>
        <v>47.452914011684236</v>
      </c>
      <c r="AI58" s="129">
        <f>IFERROR('08.1 Spotreba pohon.hmot'!$E58/INDEX('07.1 Uspora casu - vypocet'!$F58:$BC58,(MATCH('08.1 Spotreba pohon.hmot'!AI$52,'07.1 Uspora casu - vypocet'!$F$52:$BC$52,0))),0)</f>
        <v>47.351348312926433</v>
      </c>
      <c r="AJ58" s="129">
        <f>IFERROR('08.1 Spotreba pohon.hmot'!$E58/INDEX('07.1 Uspora casu - vypocet'!$F58:$BC58,(MATCH('08.1 Spotreba pohon.hmot'!AJ$52,'07.1 Uspora casu - vypocet'!$F$52:$BC$52,0))),0)</f>
        <v>47.250000000000007</v>
      </c>
    </row>
    <row r="59" spans="2:36" x14ac:dyDescent="0.2">
      <c r="B59" s="5">
        <v>6</v>
      </c>
      <c r="C59" s="5" t="str">
        <f t="shared" si="10"/>
        <v/>
      </c>
      <c r="D59" s="5" t="str">
        <f t="shared" si="10"/>
        <v>R3 Tvrdošín - Nižná 1</v>
      </c>
      <c r="E59" s="5">
        <f t="shared" si="11"/>
        <v>0.96</v>
      </c>
      <c r="F59" s="129">
        <f>IFERROR('08.1 Spotreba pohon.hmot'!$E59/INDEX('07.1 Uspora casu - vypocet'!$F59:$BC59,(MATCH('08.1 Spotreba pohon.hmot'!F$52,'07.1 Uspora casu - vypocet'!$F$52:$BC$52,0))),0)</f>
        <v>57.160000000000004</v>
      </c>
      <c r="G59" s="129">
        <f>IFERROR('08.1 Spotreba pohon.hmot'!$E59/INDEX('07.1 Uspora casu - vypocet'!$F59:$BC59,(MATCH('08.1 Spotreba pohon.hmot'!G$52,'07.1 Uspora casu - vypocet'!$F$52:$BC$52,0))),0)</f>
        <v>57.160000000000004</v>
      </c>
      <c r="H59" s="129">
        <f>IFERROR('08.1 Spotreba pohon.hmot'!$E59/INDEX('07.1 Uspora casu - vypocet'!$F59:$BC59,(MATCH('08.1 Spotreba pohon.hmot'!H$52,'07.1 Uspora casu - vypocet'!$F$52:$BC$52,0))),0)</f>
        <v>57.160000000000004</v>
      </c>
      <c r="I59" s="129">
        <f>IFERROR('08.1 Spotreba pohon.hmot'!$E59/INDEX('07.1 Uspora casu - vypocet'!$F59:$BC59,(MATCH('08.1 Spotreba pohon.hmot'!I$52,'07.1 Uspora casu - vypocet'!$F$52:$BC$52,0))),0)</f>
        <v>57.160000000000004</v>
      </c>
      <c r="J59" s="129">
        <f>IFERROR('08.1 Spotreba pohon.hmot'!$E59/INDEX('07.1 Uspora casu - vypocet'!$F59:$BC59,(MATCH('08.1 Spotreba pohon.hmot'!J$52,'07.1 Uspora casu - vypocet'!$F$52:$BC$52,0))),0)</f>
        <v>57.160000000000004</v>
      </c>
      <c r="K59" s="129">
        <f>IFERROR('08.1 Spotreba pohon.hmot'!$E59/INDEX('07.1 Uspora casu - vypocet'!$F59:$BC59,(MATCH('08.1 Spotreba pohon.hmot'!K$52,'07.1 Uspora casu - vypocet'!$F$52:$BC$52,0))),0)</f>
        <v>57.160000000000004</v>
      </c>
      <c r="L59" s="129">
        <f>IFERROR('08.1 Spotreba pohon.hmot'!$E59/INDEX('07.1 Uspora casu - vypocet'!$F59:$BC59,(MATCH('08.1 Spotreba pohon.hmot'!L$52,'07.1 Uspora casu - vypocet'!$F$52:$BC$52,0))),0)</f>
        <v>57.160000000000004</v>
      </c>
      <c r="M59" s="129">
        <f>IFERROR('08.1 Spotreba pohon.hmot'!$E59/INDEX('07.1 Uspora casu - vypocet'!$F59:$BC59,(MATCH('08.1 Spotreba pohon.hmot'!M$52,'07.1 Uspora casu - vypocet'!$F$52:$BC$52,0))),0)</f>
        <v>57.160000000000004</v>
      </c>
      <c r="N59" s="129">
        <f>IFERROR('08.1 Spotreba pohon.hmot'!$E59/INDEX('07.1 Uspora casu - vypocet'!$F59:$BC59,(MATCH('08.1 Spotreba pohon.hmot'!N$52,'07.1 Uspora casu - vypocet'!$F$52:$BC$52,0))),0)</f>
        <v>57.160000000000004</v>
      </c>
      <c r="O59" s="129">
        <f>IFERROR('08.1 Spotreba pohon.hmot'!$E59/INDEX('07.1 Uspora casu - vypocet'!$F59:$BC59,(MATCH('08.1 Spotreba pohon.hmot'!O$52,'07.1 Uspora casu - vypocet'!$F$52:$BC$52,0))),0)</f>
        <v>57.160000000000004</v>
      </c>
      <c r="P59" s="129">
        <f>IFERROR('08.1 Spotreba pohon.hmot'!$E59/INDEX('07.1 Uspora casu - vypocet'!$F59:$BC59,(MATCH('08.1 Spotreba pohon.hmot'!P$52,'07.1 Uspora casu - vypocet'!$F$52:$BC$52,0))),0)</f>
        <v>57.160000000000004</v>
      </c>
      <c r="Q59" s="129">
        <f>IFERROR('08.1 Spotreba pohon.hmot'!$E59/INDEX('07.1 Uspora casu - vypocet'!$F59:$BC59,(MATCH('08.1 Spotreba pohon.hmot'!Q$52,'07.1 Uspora casu - vypocet'!$F$52:$BC$52,0))),0)</f>
        <v>57.160000000000004</v>
      </c>
      <c r="R59" s="129">
        <f>IFERROR('08.1 Spotreba pohon.hmot'!$E59/INDEX('07.1 Uspora casu - vypocet'!$F59:$BC59,(MATCH('08.1 Spotreba pohon.hmot'!R$52,'07.1 Uspora casu - vypocet'!$F$52:$BC$52,0))),0)</f>
        <v>57.160000000000004</v>
      </c>
      <c r="S59" s="129">
        <f>IFERROR('08.1 Spotreba pohon.hmot'!$E59/INDEX('07.1 Uspora casu - vypocet'!$F59:$BC59,(MATCH('08.1 Spotreba pohon.hmot'!S$52,'07.1 Uspora casu - vypocet'!$F$52:$BC$52,0))),0)</f>
        <v>57.160000000000004</v>
      </c>
      <c r="T59" s="129">
        <f>IFERROR('08.1 Spotreba pohon.hmot'!$E59/INDEX('07.1 Uspora casu - vypocet'!$F59:$BC59,(MATCH('08.1 Spotreba pohon.hmot'!T$52,'07.1 Uspora casu - vypocet'!$F$52:$BC$52,0))),0)</f>
        <v>57.160000000000004</v>
      </c>
      <c r="U59" s="129">
        <f>IFERROR('08.1 Spotreba pohon.hmot'!$E59/INDEX('07.1 Uspora casu - vypocet'!$F59:$BC59,(MATCH('08.1 Spotreba pohon.hmot'!U$52,'07.1 Uspora casu - vypocet'!$F$52:$BC$52,0))),0)</f>
        <v>57.160000000000004</v>
      </c>
      <c r="V59" s="129">
        <f>IFERROR('08.1 Spotreba pohon.hmot'!$E59/INDEX('07.1 Uspora casu - vypocet'!$F59:$BC59,(MATCH('08.1 Spotreba pohon.hmot'!V$52,'07.1 Uspora casu - vypocet'!$F$52:$BC$52,0))),0)</f>
        <v>57.160000000000004</v>
      </c>
      <c r="W59" s="129">
        <f>IFERROR('08.1 Spotreba pohon.hmot'!$E59/INDEX('07.1 Uspora casu - vypocet'!$F59:$BC59,(MATCH('08.1 Spotreba pohon.hmot'!W$52,'07.1 Uspora casu - vypocet'!$F$52:$BC$52,0))),0)</f>
        <v>57.160000000000004</v>
      </c>
      <c r="X59" s="129">
        <f>IFERROR('08.1 Spotreba pohon.hmot'!$E59/INDEX('07.1 Uspora casu - vypocet'!$F59:$BC59,(MATCH('08.1 Spotreba pohon.hmot'!X$52,'07.1 Uspora casu - vypocet'!$F$52:$BC$52,0))),0)</f>
        <v>57.160000000000004</v>
      </c>
      <c r="Y59" s="129">
        <f>IFERROR('08.1 Spotreba pohon.hmot'!$E59/INDEX('07.1 Uspora casu - vypocet'!$F59:$BC59,(MATCH('08.1 Spotreba pohon.hmot'!Y$52,'07.1 Uspora casu - vypocet'!$F$52:$BC$52,0))),0)</f>
        <v>57.160000000000004</v>
      </c>
      <c r="Z59" s="129">
        <f>IFERROR('08.1 Spotreba pohon.hmot'!$E59/INDEX('07.1 Uspora casu - vypocet'!$F59:$BC59,(MATCH('08.1 Spotreba pohon.hmot'!Z$52,'07.1 Uspora casu - vypocet'!$F$52:$BC$52,0))),0)</f>
        <v>57.160000000000004</v>
      </c>
      <c r="AA59" s="129">
        <f>IFERROR('08.1 Spotreba pohon.hmot'!$E59/INDEX('07.1 Uspora casu - vypocet'!$F59:$BC59,(MATCH('08.1 Spotreba pohon.hmot'!AA$52,'07.1 Uspora casu - vypocet'!$F$52:$BC$52,0))),0)</f>
        <v>57.160000000000004</v>
      </c>
      <c r="AB59" s="129">
        <f>IFERROR('08.1 Spotreba pohon.hmot'!$E59/INDEX('07.1 Uspora casu - vypocet'!$F59:$BC59,(MATCH('08.1 Spotreba pohon.hmot'!AB$52,'07.1 Uspora casu - vypocet'!$F$52:$BC$52,0))),0)</f>
        <v>57.161111024726793</v>
      </c>
      <c r="AC59" s="129">
        <f>IFERROR('08.1 Spotreba pohon.hmot'!$E59/INDEX('07.1 Uspora casu - vypocet'!$F59:$BC59,(MATCH('08.1 Spotreba pohon.hmot'!AC$52,'07.1 Uspora casu - vypocet'!$F$52:$BC$52,0))),0)</f>
        <v>57.162222071048681</v>
      </c>
      <c r="AD59" s="129">
        <f>IFERROR('08.1 Spotreba pohon.hmot'!$E59/INDEX('07.1 Uspora casu - vypocet'!$F59:$BC59,(MATCH('08.1 Spotreba pohon.hmot'!AD$52,'07.1 Uspora casu - vypocet'!$F$52:$BC$52,0))),0)</f>
        <v>57.163333138966088</v>
      </c>
      <c r="AE59" s="129">
        <f>IFERROR('08.1 Spotreba pohon.hmot'!$E59/INDEX('07.1 Uspora casu - vypocet'!$F59:$BC59,(MATCH('08.1 Spotreba pohon.hmot'!AE$52,'07.1 Uspora casu - vypocet'!$F$52:$BC$52,0))),0)</f>
        <v>57.164444228479439</v>
      </c>
      <c r="AF59" s="129">
        <f>IFERROR('08.1 Spotreba pohon.hmot'!$E59/INDEX('07.1 Uspora casu - vypocet'!$F59:$BC59,(MATCH('08.1 Spotreba pohon.hmot'!AF$52,'07.1 Uspora casu - vypocet'!$F$52:$BC$52,0))),0)</f>
        <v>57.165555339589147</v>
      </c>
      <c r="AG59" s="129">
        <f>IFERROR('08.1 Spotreba pohon.hmot'!$E59/INDEX('07.1 Uspora casu - vypocet'!$F59:$BC59,(MATCH('08.1 Spotreba pohon.hmot'!AG$52,'07.1 Uspora casu - vypocet'!$F$52:$BC$52,0))),0)</f>
        <v>57.166666472295638</v>
      </c>
      <c r="AH59" s="129">
        <f>IFERROR('08.1 Spotreba pohon.hmot'!$E59/INDEX('07.1 Uspora casu - vypocet'!$F59:$BC59,(MATCH('08.1 Spotreba pohon.hmot'!AH$52,'07.1 Uspora casu - vypocet'!$F$52:$BC$52,0))),0)</f>
        <v>57.167777626599324</v>
      </c>
      <c r="AI59" s="129">
        <f>IFERROR('08.1 Spotreba pohon.hmot'!$E59/INDEX('07.1 Uspora casu - vypocet'!$F59:$BC59,(MATCH('08.1 Spotreba pohon.hmot'!AI$52,'07.1 Uspora casu - vypocet'!$F$52:$BC$52,0))),0)</f>
        <v>57.168888802500632</v>
      </c>
      <c r="AJ59" s="129">
        <f>IFERROR('08.1 Spotreba pohon.hmot'!$E59/INDEX('07.1 Uspora casu - vypocet'!$F59:$BC59,(MATCH('08.1 Spotreba pohon.hmot'!AJ$52,'07.1 Uspora casu - vypocet'!$F$52:$BC$52,0))),0)</f>
        <v>57.170000000000009</v>
      </c>
    </row>
    <row r="60" spans="2:36" x14ac:dyDescent="0.2">
      <c r="B60" s="5">
        <v>7</v>
      </c>
      <c r="C60" s="5" t="str">
        <f t="shared" si="10"/>
        <v/>
      </c>
      <c r="D60" s="5" t="str">
        <f t="shared" si="10"/>
        <v>R3 Tvrdošín - Nižná 2</v>
      </c>
      <c r="E60" s="5">
        <f t="shared" si="11"/>
        <v>2.7</v>
      </c>
      <c r="F60" s="129">
        <f>IFERROR('08.1 Spotreba pohon.hmot'!$E60/INDEX('07.1 Uspora casu - vypocet'!$F60:$BC60,(MATCH('08.1 Spotreba pohon.hmot'!F$52,'07.1 Uspora casu - vypocet'!$F$52:$BC$52,0))),0)</f>
        <v>0</v>
      </c>
      <c r="G60" s="129">
        <f>IFERROR('08.1 Spotreba pohon.hmot'!$E60/INDEX('07.1 Uspora casu - vypocet'!$F60:$BC60,(MATCH('08.1 Spotreba pohon.hmot'!G$52,'07.1 Uspora casu - vypocet'!$F$52:$BC$52,0))),0)</f>
        <v>0</v>
      </c>
      <c r="H60" s="129">
        <f>IFERROR('08.1 Spotreba pohon.hmot'!$E60/INDEX('07.1 Uspora casu - vypocet'!$F60:$BC60,(MATCH('08.1 Spotreba pohon.hmot'!H$52,'07.1 Uspora casu - vypocet'!$F$52:$BC$52,0))),0)</f>
        <v>0</v>
      </c>
      <c r="I60" s="129">
        <f>IFERROR('08.1 Spotreba pohon.hmot'!$E60/INDEX('07.1 Uspora casu - vypocet'!$F60:$BC60,(MATCH('08.1 Spotreba pohon.hmot'!I$52,'07.1 Uspora casu - vypocet'!$F$52:$BC$52,0))),0)</f>
        <v>0</v>
      </c>
      <c r="J60" s="129">
        <f>IFERROR('08.1 Spotreba pohon.hmot'!$E60/INDEX('07.1 Uspora casu - vypocet'!$F60:$BC60,(MATCH('08.1 Spotreba pohon.hmot'!J$52,'07.1 Uspora casu - vypocet'!$F$52:$BC$52,0))),0)</f>
        <v>93.22</v>
      </c>
      <c r="K60" s="129">
        <f>IFERROR('08.1 Spotreba pohon.hmot'!$E60/INDEX('07.1 Uspora casu - vypocet'!$F60:$BC60,(MATCH('08.1 Spotreba pohon.hmot'!K$52,'07.1 Uspora casu - vypocet'!$F$52:$BC$52,0))),0)</f>
        <v>93.195695283484483</v>
      </c>
      <c r="L60" s="129">
        <f>IFERROR('08.1 Spotreba pohon.hmot'!$E60/INDEX('07.1 Uspora casu - vypocet'!$F60:$BC60,(MATCH('08.1 Spotreba pohon.hmot'!L$52,'07.1 Uspora casu - vypocet'!$F$52:$BC$52,0))),0)</f>
        <v>93.171396903798467</v>
      </c>
      <c r="M60" s="129">
        <f>IFERROR('08.1 Spotreba pohon.hmot'!$E60/INDEX('07.1 Uspora casu - vypocet'!$F60:$BC60,(MATCH('08.1 Spotreba pohon.hmot'!M$52,'07.1 Uspora casu - vypocet'!$F$52:$BC$52,0))),0)</f>
        <v>93.147104859289769</v>
      </c>
      <c r="N60" s="129">
        <f>IFERROR('08.1 Spotreba pohon.hmot'!$E60/INDEX('07.1 Uspora casu - vypocet'!$F60:$BC60,(MATCH('08.1 Spotreba pohon.hmot'!N$52,'07.1 Uspora casu - vypocet'!$F$52:$BC$52,0))),0)</f>
        <v>93.122819148306661</v>
      </c>
      <c r="O60" s="129">
        <f>IFERROR('08.1 Spotreba pohon.hmot'!$E60/INDEX('07.1 Uspora casu - vypocet'!$F60:$BC60,(MATCH('08.1 Spotreba pohon.hmot'!O$52,'07.1 Uspora casu - vypocet'!$F$52:$BC$52,0))),0)</f>
        <v>93.098539769197842</v>
      </c>
      <c r="P60" s="129">
        <f>IFERROR('08.1 Spotreba pohon.hmot'!$E60/INDEX('07.1 Uspora casu - vypocet'!$F60:$BC60,(MATCH('08.1 Spotreba pohon.hmot'!P$52,'07.1 Uspora casu - vypocet'!$F$52:$BC$52,0))),0)</f>
        <v>93.074266720312423</v>
      </c>
      <c r="Q60" s="129">
        <f>IFERROR('08.1 Spotreba pohon.hmot'!$E60/INDEX('07.1 Uspora casu - vypocet'!$F60:$BC60,(MATCH('08.1 Spotreba pohon.hmot'!Q$52,'07.1 Uspora casu - vypocet'!$F$52:$BC$52,0))),0)</f>
        <v>93.05</v>
      </c>
      <c r="R60" s="129">
        <f>IFERROR('08.1 Spotreba pohon.hmot'!$E60/INDEX('07.1 Uspora casu - vypocet'!$F60:$BC60,(MATCH('08.1 Spotreba pohon.hmot'!R$52,'07.1 Uspora casu - vypocet'!$F$52:$BC$52,0))),0)</f>
        <v>93.033987606059981</v>
      </c>
      <c r="S60" s="129">
        <f>IFERROR('08.1 Spotreba pohon.hmot'!$E60/INDEX('07.1 Uspora casu - vypocet'!$F60:$BC60,(MATCH('08.1 Spotreba pohon.hmot'!S$52,'07.1 Uspora casu - vypocet'!$F$52:$BC$52,0))),0)</f>
        <v>93.017977967592941</v>
      </c>
      <c r="T60" s="129">
        <f>IFERROR('08.1 Spotreba pohon.hmot'!$E60/INDEX('07.1 Uspora casu - vypocet'!$F60:$BC60,(MATCH('08.1 Spotreba pohon.hmot'!T$52,'07.1 Uspora casu - vypocet'!$F$52:$BC$52,0))),0)</f>
        <v>93.00197108412469</v>
      </c>
      <c r="U60" s="129">
        <f>IFERROR('08.1 Spotreba pohon.hmot'!$E60/INDEX('07.1 Uspora casu - vypocet'!$F60:$BC60,(MATCH('08.1 Spotreba pohon.hmot'!U$52,'07.1 Uspora casu - vypocet'!$F$52:$BC$52,0))),0)</f>
        <v>92.985966955181155</v>
      </c>
      <c r="V60" s="129">
        <f>IFERROR('08.1 Spotreba pohon.hmot'!$E60/INDEX('07.1 Uspora casu - vypocet'!$F60:$BC60,(MATCH('08.1 Spotreba pohon.hmot'!V$52,'07.1 Uspora casu - vypocet'!$F$52:$BC$52,0))),0)</f>
        <v>92.969965580288303</v>
      </c>
      <c r="W60" s="129">
        <f>IFERROR('08.1 Spotreba pohon.hmot'!$E60/INDEX('07.1 Uspora casu - vypocet'!$F60:$BC60,(MATCH('08.1 Spotreba pohon.hmot'!W$52,'07.1 Uspora casu - vypocet'!$F$52:$BC$52,0))),0)</f>
        <v>92.953966958972231</v>
      </c>
      <c r="X60" s="129">
        <f>IFERROR('08.1 Spotreba pohon.hmot'!$E60/INDEX('07.1 Uspora casu - vypocet'!$F60:$BC60,(MATCH('08.1 Spotreba pohon.hmot'!X$52,'07.1 Uspora casu - vypocet'!$F$52:$BC$52,0))),0)</f>
        <v>92.937971090759078</v>
      </c>
      <c r="Y60" s="129">
        <f>IFERROR('08.1 Spotreba pohon.hmot'!$E60/INDEX('07.1 Uspora casu - vypocet'!$F60:$BC60,(MATCH('08.1 Spotreba pohon.hmot'!Y$52,'07.1 Uspora casu - vypocet'!$F$52:$BC$52,0))),0)</f>
        <v>92.921977975175082</v>
      </c>
      <c r="Z60" s="129">
        <f>IFERROR('08.1 Spotreba pohon.hmot'!$E60/INDEX('07.1 Uspora casu - vypocet'!$F60:$BC60,(MATCH('08.1 Spotreba pohon.hmot'!Z$52,'07.1 Uspora casu - vypocet'!$F$52:$BC$52,0))),0)</f>
        <v>92.905987611746568</v>
      </c>
      <c r="AA60" s="129">
        <f>IFERROR('08.1 Spotreba pohon.hmot'!$E60/INDEX('07.1 Uspora casu - vypocet'!$F60:$BC60,(MATCH('08.1 Spotreba pohon.hmot'!AA$52,'07.1 Uspora casu - vypocet'!$F$52:$BC$52,0))),0)</f>
        <v>92.89</v>
      </c>
      <c r="AB60" s="129">
        <f>IFERROR('08.1 Spotreba pohon.hmot'!$E60/INDEX('07.1 Uspora casu - vypocet'!$F60:$BC60,(MATCH('08.1 Spotreba pohon.hmot'!AB$52,'07.1 Uspora casu - vypocet'!$F$52:$BC$52,0))),0)</f>
        <v>92.893332854967426</v>
      </c>
      <c r="AC60" s="129">
        <f>IFERROR('08.1 Spotreba pohon.hmot'!$E60/INDEX('07.1 Uspora casu - vypocet'!$F60:$BC60,(MATCH('08.1 Spotreba pohon.hmot'!AC$52,'07.1 Uspora casu - vypocet'!$F$52:$BC$52,0))),0)</f>
        <v>92.896665829516323</v>
      </c>
      <c r="AD60" s="129">
        <f>IFERROR('08.1 Spotreba pohon.hmot'!$E60/INDEX('07.1 Uspora casu - vypocet'!$F60:$BC60,(MATCH('08.1 Spotreba pohon.hmot'!AD$52,'07.1 Uspora casu - vypocet'!$F$52:$BC$52,0))),0)</f>
        <v>92.899998923650983</v>
      </c>
      <c r="AE60" s="129">
        <f>IFERROR('08.1 Spotreba pohon.hmot'!$E60/INDEX('07.1 Uspora casu - vypocet'!$F60:$BC60,(MATCH('08.1 Spotreba pohon.hmot'!AE$52,'07.1 Uspora casu - vypocet'!$F$52:$BC$52,0))),0)</f>
        <v>92.903332137375685</v>
      </c>
      <c r="AF60" s="129">
        <f>IFERROR('08.1 Spotreba pohon.hmot'!$E60/INDEX('07.1 Uspora casu - vypocet'!$F60:$BC60,(MATCH('08.1 Spotreba pohon.hmot'!AF$52,'07.1 Uspora casu - vypocet'!$F$52:$BC$52,0))),0)</f>
        <v>92.906665470694719</v>
      </c>
      <c r="AG60" s="129">
        <f>IFERROR('08.1 Spotreba pohon.hmot'!$E60/INDEX('07.1 Uspora casu - vypocet'!$F60:$BC60,(MATCH('08.1 Spotreba pohon.hmot'!AG$52,'07.1 Uspora casu - vypocet'!$F$52:$BC$52,0))),0)</f>
        <v>92.909998923612378</v>
      </c>
      <c r="AH60" s="129">
        <f>IFERROR('08.1 Spotreba pohon.hmot'!$E60/INDEX('07.1 Uspora casu - vypocet'!$F60:$BC60,(MATCH('08.1 Spotreba pohon.hmot'!AH$52,'07.1 Uspora casu - vypocet'!$F$52:$BC$52,0))),0)</f>
        <v>92.913332496132966</v>
      </c>
      <c r="AI60" s="129">
        <f>IFERROR('08.1 Spotreba pohon.hmot'!$E60/INDEX('07.1 Uspora casu - vypocet'!$F60:$BC60,(MATCH('08.1 Spotreba pohon.hmot'!AI$52,'07.1 Uspora casu - vypocet'!$F$52:$BC$52,0))),0)</f>
        <v>92.916666188260749</v>
      </c>
      <c r="AJ60" s="129">
        <f>IFERROR('08.1 Spotreba pohon.hmot'!$E60/INDEX('07.1 Uspora casu - vypocet'!$F60:$BC60,(MATCH('08.1 Spotreba pohon.hmot'!AJ$52,'07.1 Uspora casu - vypocet'!$F$52:$BC$52,0))),0)</f>
        <v>92.92</v>
      </c>
    </row>
    <row r="61" spans="2:36" x14ac:dyDescent="0.2">
      <c r="B61" s="5">
        <v>8</v>
      </c>
      <c r="C61" s="5" t="str">
        <f t="shared" si="10"/>
        <v/>
      </c>
      <c r="D61" s="5" t="str">
        <f t="shared" si="10"/>
        <v>Privádzač Nižná</v>
      </c>
      <c r="E61" s="5">
        <f t="shared" si="11"/>
        <v>1.99</v>
      </c>
      <c r="F61" s="129">
        <f>IFERROR('08.1 Spotreba pohon.hmot'!$E61/INDEX('07.1 Uspora casu - vypocet'!$F61:$BC61,(MATCH('08.1 Spotreba pohon.hmot'!F$52,'07.1 Uspora casu - vypocet'!$F$52:$BC$52,0))),0)</f>
        <v>0</v>
      </c>
      <c r="G61" s="129">
        <f>IFERROR('08.1 Spotreba pohon.hmot'!$E61/INDEX('07.1 Uspora casu - vypocet'!$F61:$BC61,(MATCH('08.1 Spotreba pohon.hmot'!G$52,'07.1 Uspora casu - vypocet'!$F$52:$BC$52,0))),0)</f>
        <v>0</v>
      </c>
      <c r="H61" s="129">
        <f>IFERROR('08.1 Spotreba pohon.hmot'!$E61/INDEX('07.1 Uspora casu - vypocet'!$F61:$BC61,(MATCH('08.1 Spotreba pohon.hmot'!H$52,'07.1 Uspora casu - vypocet'!$F$52:$BC$52,0))),0)</f>
        <v>0</v>
      </c>
      <c r="I61" s="129">
        <f>IFERROR('08.1 Spotreba pohon.hmot'!$E61/INDEX('07.1 Uspora casu - vypocet'!$F61:$BC61,(MATCH('08.1 Spotreba pohon.hmot'!I$52,'07.1 Uspora casu - vypocet'!$F$52:$BC$52,0))),0)</f>
        <v>0</v>
      </c>
      <c r="J61" s="129">
        <f>IFERROR('08.1 Spotreba pohon.hmot'!$E61/INDEX('07.1 Uspora casu - vypocet'!$F61:$BC61,(MATCH('08.1 Spotreba pohon.hmot'!J$52,'07.1 Uspora casu - vypocet'!$F$52:$BC$52,0))),0)</f>
        <v>86.65</v>
      </c>
      <c r="K61" s="129">
        <f>IFERROR('08.1 Spotreba pohon.hmot'!$E61/INDEX('07.1 Uspora casu - vypocet'!$F61:$BC61,(MATCH('08.1 Spotreba pohon.hmot'!K$52,'07.1 Uspora casu - vypocet'!$F$52:$BC$52,0))),0)</f>
        <v>86.641426026677408</v>
      </c>
      <c r="L61" s="129">
        <f>IFERROR('08.1 Spotreba pohon.hmot'!$E61/INDEX('07.1 Uspora casu - vypocet'!$F61:$BC61,(MATCH('08.1 Spotreba pohon.hmot'!L$52,'07.1 Uspora casu - vypocet'!$F$52:$BC$52,0))),0)</f>
        <v>86.632852901745096</v>
      </c>
      <c r="M61" s="129">
        <f>IFERROR('08.1 Spotreba pohon.hmot'!$E61/INDEX('07.1 Uspora casu - vypocet'!$F61:$BC61,(MATCH('08.1 Spotreba pohon.hmot'!M$52,'07.1 Uspora casu - vypocet'!$F$52:$BC$52,0))),0)</f>
        <v>86.624280625119127</v>
      </c>
      <c r="N61" s="129">
        <f>IFERROR('08.1 Spotreba pohon.hmot'!$E61/INDEX('07.1 Uspora casu - vypocet'!$F61:$BC61,(MATCH('08.1 Spotreba pohon.hmot'!N$52,'07.1 Uspora casu - vypocet'!$F$52:$BC$52,0))),0)</f>
        <v>86.615709196715557</v>
      </c>
      <c r="O61" s="129">
        <f>IFERROR('08.1 Spotreba pohon.hmot'!$E61/INDEX('07.1 Uspora casu - vypocet'!$F61:$BC61,(MATCH('08.1 Spotreba pohon.hmot'!O$52,'07.1 Uspora casu - vypocet'!$F$52:$BC$52,0))),0)</f>
        <v>86.607138616450456</v>
      </c>
      <c r="P61" s="129">
        <f>IFERROR('08.1 Spotreba pohon.hmot'!$E61/INDEX('07.1 Uspora casu - vypocet'!$F61:$BC61,(MATCH('08.1 Spotreba pohon.hmot'!P$52,'07.1 Uspora casu - vypocet'!$F$52:$BC$52,0))),0)</f>
        <v>86.59856888423991</v>
      </c>
      <c r="Q61" s="129">
        <f>IFERROR('08.1 Spotreba pohon.hmot'!$E61/INDEX('07.1 Uspora casu - vypocet'!$F61:$BC61,(MATCH('08.1 Spotreba pohon.hmot'!Q$52,'07.1 Uspora casu - vypocet'!$F$52:$BC$52,0))),0)</f>
        <v>86.59</v>
      </c>
      <c r="R61" s="129">
        <f>IFERROR('08.1 Spotreba pohon.hmot'!$E61/INDEX('07.1 Uspora casu - vypocet'!$F61:$BC61,(MATCH('08.1 Spotreba pohon.hmot'!R$52,'07.1 Uspora casu - vypocet'!$F$52:$BC$52,0))),0)</f>
        <v>86.582997452212041</v>
      </c>
      <c r="S61" s="129">
        <f>IFERROR('08.1 Spotreba pohon.hmot'!$E61/INDEX('07.1 Uspora casu - vypocet'!$F61:$BC61,(MATCH('08.1 Spotreba pohon.hmot'!S$52,'07.1 Uspora casu - vypocet'!$F$52:$BC$52,0))),0)</f>
        <v>86.575995470721281</v>
      </c>
      <c r="T61" s="129">
        <f>IFERROR('08.1 Spotreba pohon.hmot'!$E61/INDEX('07.1 Uspora casu - vypocet'!$F61:$BC61,(MATCH('08.1 Spotreba pohon.hmot'!T$52,'07.1 Uspora casu - vypocet'!$F$52:$BC$52,0))),0)</f>
        <v>86.568994055481951</v>
      </c>
      <c r="U61" s="129">
        <f>IFERROR('08.1 Spotreba pohon.hmot'!$E61/INDEX('07.1 Uspora casu - vypocet'!$F61:$BC61,(MATCH('08.1 Spotreba pohon.hmot'!U$52,'07.1 Uspora casu - vypocet'!$F$52:$BC$52,0))),0)</f>
        <v>86.561993206448236</v>
      </c>
      <c r="V61" s="129">
        <f>IFERROR('08.1 Spotreba pohon.hmot'!$E61/INDEX('07.1 Uspora casu - vypocet'!$F61:$BC61,(MATCH('08.1 Spotreba pohon.hmot'!V$52,'07.1 Uspora casu - vypocet'!$F$52:$BC$52,0))),0)</f>
        <v>86.554992923574346</v>
      </c>
      <c r="W61" s="129">
        <f>IFERROR('08.1 Spotreba pohon.hmot'!$E61/INDEX('07.1 Uspora casu - vypocet'!$F61:$BC61,(MATCH('08.1 Spotreba pohon.hmot'!W$52,'07.1 Uspora casu - vypocet'!$F$52:$BC$52,0))),0)</f>
        <v>86.54799320681451</v>
      </c>
      <c r="X61" s="129">
        <f>IFERROR('08.1 Spotreba pohon.hmot'!$E61/INDEX('07.1 Uspora casu - vypocet'!$F61:$BC61,(MATCH('08.1 Spotreba pohon.hmot'!X$52,'07.1 Uspora casu - vypocet'!$F$52:$BC$52,0))),0)</f>
        <v>86.54099405612294</v>
      </c>
      <c r="Y61" s="129">
        <f>IFERROR('08.1 Spotreba pohon.hmot'!$E61/INDEX('07.1 Uspora casu - vypocet'!$F61:$BC61,(MATCH('08.1 Spotreba pohon.hmot'!Y$52,'07.1 Uspora casu - vypocet'!$F$52:$BC$52,0))),0)</f>
        <v>86.533995471453849</v>
      </c>
      <c r="Z61" s="129">
        <f>IFERROR('08.1 Spotreba pohon.hmot'!$E61/INDEX('07.1 Uspora casu - vypocet'!$F61:$BC61,(MATCH('08.1 Spotreba pohon.hmot'!Z$52,'07.1 Uspora casu - vypocet'!$F$52:$BC$52,0))),0)</f>
        <v>86.526997452761478</v>
      </c>
      <c r="AA61" s="129">
        <f>IFERROR('08.1 Spotreba pohon.hmot'!$E61/INDEX('07.1 Uspora casu - vypocet'!$F61:$BC61,(MATCH('08.1 Spotreba pohon.hmot'!AA$52,'07.1 Uspora casu - vypocet'!$F$52:$BC$52,0))),0)</f>
        <v>86.52</v>
      </c>
      <c r="AB61" s="129">
        <f>IFERROR('08.1 Spotreba pohon.hmot'!$E61/INDEX('07.1 Uspora casu - vypocet'!$F61:$BC61,(MATCH('08.1 Spotreba pohon.hmot'!AB$52,'07.1 Uspora casu - vypocet'!$F$52:$BC$52,0))),0)</f>
        <v>86.521111054038613</v>
      </c>
      <c r="AC61" s="129">
        <f>IFERROR('08.1 Spotreba pohon.hmot'!$E61/INDEX('07.1 Uspora casu - vypocet'!$F61:$BC61,(MATCH('08.1 Spotreba pohon.hmot'!AC$52,'07.1 Uspora casu - vypocet'!$F$52:$BC$52,0))),0)</f>
        <v>86.522222122344928</v>
      </c>
      <c r="AD61" s="129">
        <f>IFERROR('08.1 Spotreba pohon.hmot'!$E61/INDEX('07.1 Uspora casu - vypocet'!$F61:$BC61,(MATCH('08.1 Spotreba pohon.hmot'!AD$52,'07.1 Uspora casu - vypocet'!$F$52:$BC$52,0))),0)</f>
        <v>86.523333204919112</v>
      </c>
      <c r="AE61" s="129">
        <f>IFERROR('08.1 Spotreba pohon.hmot'!$E61/INDEX('07.1 Uspora casu - vypocet'!$F61:$BC61,(MATCH('08.1 Spotreba pohon.hmot'!AE$52,'07.1 Uspora casu - vypocet'!$F$52:$BC$52,0))),0)</f>
        <v>86.524444301761378</v>
      </c>
      <c r="AF61" s="129">
        <f>IFERROR('08.1 Spotreba pohon.hmot'!$E61/INDEX('07.1 Uspora casu - vypocet'!$F61:$BC61,(MATCH('08.1 Spotreba pohon.hmot'!AF$52,'07.1 Uspora casu - vypocet'!$F$52:$BC$52,0))),0)</f>
        <v>86.525555412871881</v>
      </c>
      <c r="AG61" s="129">
        <f>IFERROR('08.1 Spotreba pohon.hmot'!$E61/INDEX('07.1 Uspora casu - vypocet'!$F61:$BC61,(MATCH('08.1 Spotreba pohon.hmot'!AG$52,'07.1 Uspora casu - vypocet'!$F$52:$BC$52,0))),0)</f>
        <v>86.526666538250808</v>
      </c>
      <c r="AH61" s="129">
        <f>IFERROR('08.1 Spotreba pohon.hmot'!$E61/INDEX('07.1 Uspora casu - vypocet'!$F61:$BC61,(MATCH('08.1 Spotreba pohon.hmot'!AH$52,'07.1 Uspora casu - vypocet'!$F$52:$BC$52,0))),0)</f>
        <v>86.527777677898357</v>
      </c>
      <c r="AI61" s="129">
        <f>IFERROR('08.1 Spotreba pohon.hmot'!$E61/INDEX('07.1 Uspora casu - vypocet'!$F61:$BC61,(MATCH('08.1 Spotreba pohon.hmot'!AI$52,'07.1 Uspora casu - vypocet'!$F$52:$BC$52,0))),0)</f>
        <v>86.528888831814683</v>
      </c>
      <c r="AJ61" s="129">
        <f>IFERROR('08.1 Spotreba pohon.hmot'!$E61/INDEX('07.1 Uspora casu - vypocet'!$F61:$BC61,(MATCH('08.1 Spotreba pohon.hmot'!AJ$52,'07.1 Uspora casu - vypocet'!$F$52:$BC$52,0))),0)</f>
        <v>86.53</v>
      </c>
    </row>
    <row r="62" spans="2:36" x14ac:dyDescent="0.2">
      <c r="B62" s="5">
        <v>9</v>
      </c>
      <c r="C62" s="5" t="str">
        <f t="shared" si="10"/>
        <v/>
      </c>
      <c r="D62" s="5" t="str">
        <f t="shared" si="10"/>
        <v/>
      </c>
      <c r="E62" s="5">
        <f t="shared" si="11"/>
        <v>0.78</v>
      </c>
      <c r="F62" s="129">
        <f>IFERROR('08.1 Spotreba pohon.hmot'!$E62/INDEX('07.1 Uspora casu - vypocet'!$F62:$BC62,(MATCH('08.1 Spotreba pohon.hmot'!F$52,'07.1 Uspora casu - vypocet'!$F$52:$BC$52,0))),0)</f>
        <v>0</v>
      </c>
      <c r="G62" s="129">
        <f>IFERROR('08.1 Spotreba pohon.hmot'!$E62/INDEX('07.1 Uspora casu - vypocet'!$F62:$BC62,(MATCH('08.1 Spotreba pohon.hmot'!G$52,'07.1 Uspora casu - vypocet'!$F$52:$BC$52,0))),0)</f>
        <v>0</v>
      </c>
      <c r="H62" s="129">
        <f>IFERROR('08.1 Spotreba pohon.hmot'!$E62/INDEX('07.1 Uspora casu - vypocet'!$F62:$BC62,(MATCH('08.1 Spotreba pohon.hmot'!H$52,'07.1 Uspora casu - vypocet'!$F$52:$BC$52,0))),0)</f>
        <v>0</v>
      </c>
      <c r="I62" s="129">
        <f>IFERROR('08.1 Spotreba pohon.hmot'!$E62/INDEX('07.1 Uspora casu - vypocet'!$F62:$BC62,(MATCH('08.1 Spotreba pohon.hmot'!I$52,'07.1 Uspora casu - vypocet'!$F$52:$BC$52,0))),0)</f>
        <v>0</v>
      </c>
      <c r="J62" s="129">
        <f>IFERROR('08.1 Spotreba pohon.hmot'!$E62/INDEX('07.1 Uspora casu - vypocet'!$F62:$BC62,(MATCH('08.1 Spotreba pohon.hmot'!J$52,'07.1 Uspora casu - vypocet'!$F$52:$BC$52,0))),0)</f>
        <v>61.100000000000009</v>
      </c>
      <c r="K62" s="129">
        <f>IFERROR('08.1 Spotreba pohon.hmot'!$E62/INDEX('07.1 Uspora casu - vypocet'!$F62:$BC62,(MATCH('08.1 Spotreba pohon.hmot'!K$52,'07.1 Uspora casu - vypocet'!$F$52:$BC$52,0))),0)</f>
        <v>61.098571328357529</v>
      </c>
      <c r="L62" s="129">
        <f>IFERROR('08.1 Spotreba pohon.hmot'!$E62/INDEX('07.1 Uspora casu - vypocet'!$F62:$BC62,(MATCH('08.1 Spotreba pohon.hmot'!L$52,'07.1 Uspora casu - vypocet'!$F$52:$BC$52,0))),0)</f>
        <v>61.097142690120982</v>
      </c>
      <c r="M62" s="129">
        <f>IFERROR('08.1 Spotreba pohon.hmot'!$E62/INDEX('07.1 Uspora casu - vypocet'!$F62:$BC62,(MATCH('08.1 Spotreba pohon.hmot'!M$52,'07.1 Uspora casu - vypocet'!$F$52:$BC$52,0))),0)</f>
        <v>61.095714085289593</v>
      </c>
      <c r="N62" s="129">
        <f>IFERROR('08.1 Spotreba pohon.hmot'!$E62/INDEX('07.1 Uspora casu - vypocet'!$F62:$BC62,(MATCH('08.1 Spotreba pohon.hmot'!N$52,'07.1 Uspora casu - vypocet'!$F$52:$BC$52,0))),0)</f>
        <v>61.09428551386258</v>
      </c>
      <c r="O62" s="129">
        <f>IFERROR('08.1 Spotreba pohon.hmot'!$E62/INDEX('07.1 Uspora casu - vypocet'!$F62:$BC62,(MATCH('08.1 Spotreba pohon.hmot'!O$52,'07.1 Uspora casu - vypocet'!$F$52:$BC$52,0))),0)</f>
        <v>61.092856975839155</v>
      </c>
      <c r="P62" s="129">
        <f>IFERROR('08.1 Spotreba pohon.hmot'!$E62/INDEX('07.1 Uspora casu - vypocet'!$F62:$BC62,(MATCH('08.1 Spotreba pohon.hmot'!P$52,'07.1 Uspora casu - vypocet'!$F$52:$BC$52,0))),0)</f>
        <v>61.091428471218542</v>
      </c>
      <c r="Q62" s="129">
        <f>IFERROR('08.1 Spotreba pohon.hmot'!$E62/INDEX('07.1 Uspora casu - vypocet'!$F62:$BC62,(MATCH('08.1 Spotreba pohon.hmot'!Q$52,'07.1 Uspora casu - vypocet'!$F$52:$BC$52,0))),0)</f>
        <v>61.09</v>
      </c>
      <c r="R62" s="129">
        <f>IFERROR('08.1 Spotreba pohon.hmot'!$E62/INDEX('07.1 Uspora casu - vypocet'!$F62:$BC62,(MATCH('08.1 Spotreba pohon.hmot'!R$52,'07.1 Uspora casu - vypocet'!$F$52:$BC$52,0))),0)</f>
        <v>61.09</v>
      </c>
      <c r="S62" s="129">
        <f>IFERROR('08.1 Spotreba pohon.hmot'!$E62/INDEX('07.1 Uspora casu - vypocet'!$F62:$BC62,(MATCH('08.1 Spotreba pohon.hmot'!S$52,'07.1 Uspora casu - vypocet'!$F$52:$BC$52,0))),0)</f>
        <v>61.09</v>
      </c>
      <c r="T62" s="129">
        <f>IFERROR('08.1 Spotreba pohon.hmot'!$E62/INDEX('07.1 Uspora casu - vypocet'!$F62:$BC62,(MATCH('08.1 Spotreba pohon.hmot'!T$52,'07.1 Uspora casu - vypocet'!$F$52:$BC$52,0))),0)</f>
        <v>61.09</v>
      </c>
      <c r="U62" s="129">
        <f>IFERROR('08.1 Spotreba pohon.hmot'!$E62/INDEX('07.1 Uspora casu - vypocet'!$F62:$BC62,(MATCH('08.1 Spotreba pohon.hmot'!U$52,'07.1 Uspora casu - vypocet'!$F$52:$BC$52,0))),0)</f>
        <v>61.09</v>
      </c>
      <c r="V62" s="129">
        <f>IFERROR('08.1 Spotreba pohon.hmot'!$E62/INDEX('07.1 Uspora casu - vypocet'!$F62:$BC62,(MATCH('08.1 Spotreba pohon.hmot'!V$52,'07.1 Uspora casu - vypocet'!$F$52:$BC$52,0))),0)</f>
        <v>61.09</v>
      </c>
      <c r="W62" s="129">
        <f>IFERROR('08.1 Spotreba pohon.hmot'!$E62/INDEX('07.1 Uspora casu - vypocet'!$F62:$BC62,(MATCH('08.1 Spotreba pohon.hmot'!W$52,'07.1 Uspora casu - vypocet'!$F$52:$BC$52,0))),0)</f>
        <v>61.09</v>
      </c>
      <c r="X62" s="129">
        <f>IFERROR('08.1 Spotreba pohon.hmot'!$E62/INDEX('07.1 Uspora casu - vypocet'!$F62:$BC62,(MATCH('08.1 Spotreba pohon.hmot'!X$52,'07.1 Uspora casu - vypocet'!$F$52:$BC$52,0))),0)</f>
        <v>61.09</v>
      </c>
      <c r="Y62" s="129">
        <f>IFERROR('08.1 Spotreba pohon.hmot'!$E62/INDEX('07.1 Uspora casu - vypocet'!$F62:$BC62,(MATCH('08.1 Spotreba pohon.hmot'!Y$52,'07.1 Uspora casu - vypocet'!$F$52:$BC$52,0))),0)</f>
        <v>61.09</v>
      </c>
      <c r="Z62" s="129">
        <f>IFERROR('08.1 Spotreba pohon.hmot'!$E62/INDEX('07.1 Uspora casu - vypocet'!$F62:$BC62,(MATCH('08.1 Spotreba pohon.hmot'!Z$52,'07.1 Uspora casu - vypocet'!$F$52:$BC$52,0))),0)</f>
        <v>61.09</v>
      </c>
      <c r="AA62" s="129">
        <f>IFERROR('08.1 Spotreba pohon.hmot'!$E62/INDEX('07.1 Uspora casu - vypocet'!$F62:$BC62,(MATCH('08.1 Spotreba pohon.hmot'!AA$52,'07.1 Uspora casu - vypocet'!$F$52:$BC$52,0))),0)</f>
        <v>61.09</v>
      </c>
      <c r="AB62" s="129">
        <f>IFERROR('08.1 Spotreba pohon.hmot'!$E62/INDEX('07.1 Uspora casu - vypocet'!$F62:$BC62,(MATCH('08.1 Spotreba pohon.hmot'!AB$52,'07.1 Uspora casu - vypocet'!$F$52:$BC$52,0))),0)</f>
        <v>61.091111030283436</v>
      </c>
      <c r="AC62" s="129">
        <f>IFERROR('08.1 Spotreba pohon.hmot'!$E62/INDEX('07.1 Uspora casu - vypocet'!$F62:$BC62,(MATCH('08.1 Spotreba pohon.hmot'!AC$52,'07.1 Uspora casu - vypocet'!$F$52:$BC$52,0))),0)</f>
        <v>61.092222080772927</v>
      </c>
      <c r="AD62" s="129">
        <f>IFERROR('08.1 Spotreba pohon.hmot'!$E62/INDEX('07.1 Uspora casu - vypocet'!$F62:$BC62,(MATCH('08.1 Spotreba pohon.hmot'!AD$52,'07.1 Uspora casu - vypocet'!$F$52:$BC$52,0))),0)</f>
        <v>61.093333151468848</v>
      </c>
      <c r="AE62" s="129">
        <f>IFERROR('08.1 Spotreba pohon.hmot'!$E62/INDEX('07.1 Uspora casu - vypocet'!$F62:$BC62,(MATCH('08.1 Spotreba pohon.hmot'!AE$52,'07.1 Uspora casu - vypocet'!$F$52:$BC$52,0))),0)</f>
        <v>61.094444242371566</v>
      </c>
      <c r="AF62" s="129">
        <f>IFERROR('08.1 Spotreba pohon.hmot'!$E62/INDEX('07.1 Uspora casu - vypocet'!$F62:$BC62,(MATCH('08.1 Spotreba pohon.hmot'!AF$52,'07.1 Uspora casu - vypocet'!$F$52:$BC$52,0))),0)</f>
        <v>61.095555353481451</v>
      </c>
      <c r="AG62" s="129">
        <f>IFERROR('08.1 Spotreba pohon.hmot'!$E62/INDEX('07.1 Uspora casu - vypocet'!$F62:$BC62,(MATCH('08.1 Spotreba pohon.hmot'!AG$52,'07.1 Uspora casu - vypocet'!$F$52:$BC$52,0))),0)</f>
        <v>61.09666648479886</v>
      </c>
      <c r="AH62" s="129">
        <f>IFERROR('08.1 Spotreba pohon.hmot'!$E62/INDEX('07.1 Uspora casu - vypocet'!$F62:$BC62,(MATCH('08.1 Spotreba pohon.hmot'!AH$52,'07.1 Uspora casu - vypocet'!$F$52:$BC$52,0))),0)</f>
        <v>61.097777636324174</v>
      </c>
      <c r="AI62" s="129">
        <f>IFERROR('08.1 Spotreba pohon.hmot'!$E62/INDEX('07.1 Uspora casu - vypocet'!$F62:$BC62,(MATCH('08.1 Spotreba pohon.hmot'!AI$52,'07.1 Uspora casu - vypocet'!$F$52:$BC$52,0))),0)</f>
        <v>61.098888808057751</v>
      </c>
      <c r="AJ62" s="129">
        <f>IFERROR('08.1 Spotreba pohon.hmot'!$E62/INDEX('07.1 Uspora casu - vypocet'!$F62:$BC62,(MATCH('08.1 Spotreba pohon.hmot'!AJ$52,'07.1 Uspora casu - vypocet'!$F$52:$BC$52,0))),0)</f>
        <v>61.100000000000009</v>
      </c>
    </row>
    <row r="63" spans="2:36" x14ac:dyDescent="0.2">
      <c r="B63" s="5">
        <v>10</v>
      </c>
      <c r="C63" s="5" t="str">
        <f t="shared" si="10"/>
        <v/>
      </c>
      <c r="D63" s="5" t="str">
        <f t="shared" si="10"/>
        <v/>
      </c>
      <c r="E63" s="5" t="str">
        <f t="shared" si="11"/>
        <v/>
      </c>
      <c r="F63" s="129">
        <f>IFERROR('08.1 Spotreba pohon.hmot'!$E63/INDEX('07.1 Uspora casu - vypocet'!$F63:$BC63,(MATCH('08.1 Spotreba pohon.hmot'!F$52,'07.1 Uspora casu - vypocet'!$F$52:$BC$52,0))),0)</f>
        <v>0</v>
      </c>
      <c r="G63" s="129">
        <f>IFERROR('08.1 Spotreba pohon.hmot'!$E63/INDEX('07.1 Uspora casu - vypocet'!$F63:$BC63,(MATCH('08.1 Spotreba pohon.hmot'!G$52,'07.1 Uspora casu - vypocet'!$F$52:$BC$52,0))),0)</f>
        <v>0</v>
      </c>
      <c r="H63" s="129">
        <f>IFERROR('08.1 Spotreba pohon.hmot'!$E63/INDEX('07.1 Uspora casu - vypocet'!$F63:$BC63,(MATCH('08.1 Spotreba pohon.hmot'!H$52,'07.1 Uspora casu - vypocet'!$F$52:$BC$52,0))),0)</f>
        <v>0</v>
      </c>
      <c r="I63" s="129">
        <f>IFERROR('08.1 Spotreba pohon.hmot'!$E63/INDEX('07.1 Uspora casu - vypocet'!$F63:$BC63,(MATCH('08.1 Spotreba pohon.hmot'!I$52,'07.1 Uspora casu - vypocet'!$F$52:$BC$52,0))),0)</f>
        <v>0</v>
      </c>
      <c r="J63" s="129">
        <f>IFERROR('08.1 Spotreba pohon.hmot'!$E63/INDEX('07.1 Uspora casu - vypocet'!$F63:$BC63,(MATCH('08.1 Spotreba pohon.hmot'!J$52,'07.1 Uspora casu - vypocet'!$F$52:$BC$52,0))),0)</f>
        <v>0</v>
      </c>
      <c r="K63" s="129">
        <f>IFERROR('08.1 Spotreba pohon.hmot'!$E63/INDEX('07.1 Uspora casu - vypocet'!$F63:$BC63,(MATCH('08.1 Spotreba pohon.hmot'!K$52,'07.1 Uspora casu - vypocet'!$F$52:$BC$52,0))),0)</f>
        <v>0</v>
      </c>
      <c r="L63" s="129">
        <f>IFERROR('08.1 Spotreba pohon.hmot'!$E63/INDEX('07.1 Uspora casu - vypocet'!$F63:$BC63,(MATCH('08.1 Spotreba pohon.hmot'!L$52,'07.1 Uspora casu - vypocet'!$F$52:$BC$52,0))),0)</f>
        <v>0</v>
      </c>
      <c r="M63" s="129">
        <f>IFERROR('08.1 Spotreba pohon.hmot'!$E63/INDEX('07.1 Uspora casu - vypocet'!$F63:$BC63,(MATCH('08.1 Spotreba pohon.hmot'!M$52,'07.1 Uspora casu - vypocet'!$F$52:$BC$52,0))),0)</f>
        <v>0</v>
      </c>
      <c r="N63" s="129">
        <f>IFERROR('08.1 Spotreba pohon.hmot'!$E63/INDEX('07.1 Uspora casu - vypocet'!$F63:$BC63,(MATCH('08.1 Spotreba pohon.hmot'!N$52,'07.1 Uspora casu - vypocet'!$F$52:$BC$52,0))),0)</f>
        <v>0</v>
      </c>
      <c r="O63" s="129">
        <f>IFERROR('08.1 Spotreba pohon.hmot'!$E63/INDEX('07.1 Uspora casu - vypocet'!$F63:$BC63,(MATCH('08.1 Spotreba pohon.hmot'!O$52,'07.1 Uspora casu - vypocet'!$F$52:$BC$52,0))),0)</f>
        <v>0</v>
      </c>
      <c r="P63" s="129">
        <f>IFERROR('08.1 Spotreba pohon.hmot'!$E63/INDEX('07.1 Uspora casu - vypocet'!$F63:$BC63,(MATCH('08.1 Spotreba pohon.hmot'!P$52,'07.1 Uspora casu - vypocet'!$F$52:$BC$52,0))),0)</f>
        <v>0</v>
      </c>
      <c r="Q63" s="129">
        <f>IFERROR('08.1 Spotreba pohon.hmot'!$E63/INDEX('07.1 Uspora casu - vypocet'!$F63:$BC63,(MATCH('08.1 Spotreba pohon.hmot'!Q$52,'07.1 Uspora casu - vypocet'!$F$52:$BC$52,0))),0)</f>
        <v>0</v>
      </c>
      <c r="R63" s="129">
        <f>IFERROR('08.1 Spotreba pohon.hmot'!$E63/INDEX('07.1 Uspora casu - vypocet'!$F63:$BC63,(MATCH('08.1 Spotreba pohon.hmot'!R$52,'07.1 Uspora casu - vypocet'!$F$52:$BC$52,0))),0)</f>
        <v>0</v>
      </c>
      <c r="S63" s="129">
        <f>IFERROR('08.1 Spotreba pohon.hmot'!$E63/INDEX('07.1 Uspora casu - vypocet'!$F63:$BC63,(MATCH('08.1 Spotreba pohon.hmot'!S$52,'07.1 Uspora casu - vypocet'!$F$52:$BC$52,0))),0)</f>
        <v>0</v>
      </c>
      <c r="T63" s="129">
        <f>IFERROR('08.1 Spotreba pohon.hmot'!$E63/INDEX('07.1 Uspora casu - vypocet'!$F63:$BC63,(MATCH('08.1 Spotreba pohon.hmot'!T$52,'07.1 Uspora casu - vypocet'!$F$52:$BC$52,0))),0)</f>
        <v>0</v>
      </c>
      <c r="U63" s="129">
        <f>IFERROR('08.1 Spotreba pohon.hmot'!$E63/INDEX('07.1 Uspora casu - vypocet'!$F63:$BC63,(MATCH('08.1 Spotreba pohon.hmot'!U$52,'07.1 Uspora casu - vypocet'!$F$52:$BC$52,0))),0)</f>
        <v>0</v>
      </c>
      <c r="V63" s="129">
        <f>IFERROR('08.1 Spotreba pohon.hmot'!$E63/INDEX('07.1 Uspora casu - vypocet'!$F63:$BC63,(MATCH('08.1 Spotreba pohon.hmot'!V$52,'07.1 Uspora casu - vypocet'!$F$52:$BC$52,0))),0)</f>
        <v>0</v>
      </c>
      <c r="W63" s="129">
        <f>IFERROR('08.1 Spotreba pohon.hmot'!$E63/INDEX('07.1 Uspora casu - vypocet'!$F63:$BC63,(MATCH('08.1 Spotreba pohon.hmot'!W$52,'07.1 Uspora casu - vypocet'!$F$52:$BC$52,0))),0)</f>
        <v>0</v>
      </c>
      <c r="X63" s="129">
        <f>IFERROR('08.1 Spotreba pohon.hmot'!$E63/INDEX('07.1 Uspora casu - vypocet'!$F63:$BC63,(MATCH('08.1 Spotreba pohon.hmot'!X$52,'07.1 Uspora casu - vypocet'!$F$52:$BC$52,0))),0)</f>
        <v>0</v>
      </c>
      <c r="Y63" s="129">
        <f>IFERROR('08.1 Spotreba pohon.hmot'!$E63/INDEX('07.1 Uspora casu - vypocet'!$F63:$BC63,(MATCH('08.1 Spotreba pohon.hmot'!Y$52,'07.1 Uspora casu - vypocet'!$F$52:$BC$52,0))),0)</f>
        <v>0</v>
      </c>
      <c r="Z63" s="129">
        <f>IFERROR('08.1 Spotreba pohon.hmot'!$E63/INDEX('07.1 Uspora casu - vypocet'!$F63:$BC63,(MATCH('08.1 Spotreba pohon.hmot'!Z$52,'07.1 Uspora casu - vypocet'!$F$52:$BC$52,0))),0)</f>
        <v>0</v>
      </c>
      <c r="AA63" s="129">
        <f>IFERROR('08.1 Spotreba pohon.hmot'!$E63/INDEX('07.1 Uspora casu - vypocet'!$F63:$BC63,(MATCH('08.1 Spotreba pohon.hmot'!AA$52,'07.1 Uspora casu - vypocet'!$F$52:$BC$52,0))),0)</f>
        <v>0</v>
      </c>
      <c r="AB63" s="129">
        <f>IFERROR('08.1 Spotreba pohon.hmot'!$E63/INDEX('07.1 Uspora casu - vypocet'!$F63:$BC63,(MATCH('08.1 Spotreba pohon.hmot'!AB$52,'07.1 Uspora casu - vypocet'!$F$52:$BC$52,0))),0)</f>
        <v>0</v>
      </c>
      <c r="AC63" s="129">
        <f>IFERROR('08.1 Spotreba pohon.hmot'!$E63/INDEX('07.1 Uspora casu - vypocet'!$F63:$BC63,(MATCH('08.1 Spotreba pohon.hmot'!AC$52,'07.1 Uspora casu - vypocet'!$F$52:$BC$52,0))),0)</f>
        <v>0</v>
      </c>
      <c r="AD63" s="129">
        <f>IFERROR('08.1 Spotreba pohon.hmot'!$E63/INDEX('07.1 Uspora casu - vypocet'!$F63:$BC63,(MATCH('08.1 Spotreba pohon.hmot'!AD$52,'07.1 Uspora casu - vypocet'!$F$52:$BC$52,0))),0)</f>
        <v>0</v>
      </c>
      <c r="AE63" s="129">
        <f>IFERROR('08.1 Spotreba pohon.hmot'!$E63/INDEX('07.1 Uspora casu - vypocet'!$F63:$BC63,(MATCH('08.1 Spotreba pohon.hmot'!AE$52,'07.1 Uspora casu - vypocet'!$F$52:$BC$52,0))),0)</f>
        <v>0</v>
      </c>
      <c r="AF63" s="129">
        <f>IFERROR('08.1 Spotreba pohon.hmot'!$E63/INDEX('07.1 Uspora casu - vypocet'!$F63:$BC63,(MATCH('08.1 Spotreba pohon.hmot'!AF$52,'07.1 Uspora casu - vypocet'!$F$52:$BC$52,0))),0)</f>
        <v>0</v>
      </c>
      <c r="AG63" s="129">
        <f>IFERROR('08.1 Spotreba pohon.hmot'!$E63/INDEX('07.1 Uspora casu - vypocet'!$F63:$BC63,(MATCH('08.1 Spotreba pohon.hmot'!AG$52,'07.1 Uspora casu - vypocet'!$F$52:$BC$52,0))),0)</f>
        <v>0</v>
      </c>
      <c r="AH63" s="129">
        <f>IFERROR('08.1 Spotreba pohon.hmot'!$E63/INDEX('07.1 Uspora casu - vypocet'!$F63:$BC63,(MATCH('08.1 Spotreba pohon.hmot'!AH$52,'07.1 Uspora casu - vypocet'!$F$52:$BC$52,0))),0)</f>
        <v>0</v>
      </c>
      <c r="AI63" s="129">
        <f>IFERROR('08.1 Spotreba pohon.hmot'!$E63/INDEX('07.1 Uspora casu - vypocet'!$F63:$BC63,(MATCH('08.1 Spotreba pohon.hmot'!AI$52,'07.1 Uspora casu - vypocet'!$F$52:$BC$52,0))),0)</f>
        <v>0</v>
      </c>
      <c r="AJ63" s="129">
        <f>IFERROR('08.1 Spotreba pohon.hmot'!$E63/INDEX('07.1 Uspora casu - vypocet'!$F63:$BC63,(MATCH('08.1 Spotreba pohon.hmot'!AJ$52,'07.1 Uspora casu - vypocet'!$F$52:$BC$52,0))),0)</f>
        <v>0</v>
      </c>
    </row>
    <row r="66" spans="2:36" x14ac:dyDescent="0.2">
      <c r="B66" s="130" t="s">
        <v>190</v>
      </c>
      <c r="E66" s="33"/>
      <c r="F66" s="33"/>
      <c r="G66" s="33"/>
      <c r="H66" s="33"/>
      <c r="I66" s="33"/>
    </row>
    <row r="68" spans="2:36" x14ac:dyDescent="0.2">
      <c r="D68" s="32" t="s">
        <v>63</v>
      </c>
      <c r="E68" s="32" t="s">
        <v>63</v>
      </c>
      <c r="F68" s="34">
        <f>'A1 Parametre'!$C$6</f>
        <v>2019</v>
      </c>
      <c r="G68" s="34">
        <f t="shared" ref="G68:AJ69" si="12">F68+1</f>
        <v>2020</v>
      </c>
      <c r="H68" s="34">
        <f t="shared" si="12"/>
        <v>2021</v>
      </c>
      <c r="I68" s="34">
        <f t="shared" si="12"/>
        <v>2022</v>
      </c>
      <c r="J68" s="34">
        <f t="shared" si="12"/>
        <v>2023</v>
      </c>
      <c r="K68" s="34">
        <f t="shared" si="12"/>
        <v>2024</v>
      </c>
      <c r="L68" s="34">
        <f t="shared" si="12"/>
        <v>2025</v>
      </c>
      <c r="M68" s="34">
        <f t="shared" si="12"/>
        <v>2026</v>
      </c>
      <c r="N68" s="34">
        <f t="shared" si="12"/>
        <v>2027</v>
      </c>
      <c r="O68" s="34">
        <f t="shared" si="12"/>
        <v>2028</v>
      </c>
      <c r="P68" s="34">
        <f t="shared" si="12"/>
        <v>2029</v>
      </c>
      <c r="Q68" s="34">
        <f t="shared" si="12"/>
        <v>2030</v>
      </c>
      <c r="R68" s="34">
        <f t="shared" si="12"/>
        <v>2031</v>
      </c>
      <c r="S68" s="34">
        <f t="shared" si="12"/>
        <v>2032</v>
      </c>
      <c r="T68" s="34">
        <f t="shared" si="12"/>
        <v>2033</v>
      </c>
      <c r="U68" s="34">
        <f t="shared" si="12"/>
        <v>2034</v>
      </c>
      <c r="V68" s="34">
        <f t="shared" si="12"/>
        <v>2035</v>
      </c>
      <c r="W68" s="34">
        <f t="shared" si="12"/>
        <v>2036</v>
      </c>
      <c r="X68" s="34">
        <f t="shared" si="12"/>
        <v>2037</v>
      </c>
      <c r="Y68" s="34">
        <f t="shared" si="12"/>
        <v>2038</v>
      </c>
      <c r="Z68" s="34">
        <f t="shared" si="12"/>
        <v>2039</v>
      </c>
      <c r="AA68" s="34">
        <f t="shared" si="12"/>
        <v>2040</v>
      </c>
      <c r="AB68" s="34">
        <f t="shared" si="12"/>
        <v>2041</v>
      </c>
      <c r="AC68" s="34">
        <f t="shared" si="12"/>
        <v>2042</v>
      </c>
      <c r="AD68" s="34">
        <f t="shared" si="12"/>
        <v>2043</v>
      </c>
      <c r="AE68" s="34">
        <f t="shared" si="12"/>
        <v>2044</v>
      </c>
      <c r="AF68" s="34">
        <f t="shared" si="12"/>
        <v>2045</v>
      </c>
      <c r="AG68" s="34">
        <f t="shared" si="12"/>
        <v>2046</v>
      </c>
      <c r="AH68" s="34">
        <f t="shared" si="12"/>
        <v>2047</v>
      </c>
      <c r="AI68" s="34">
        <f t="shared" si="12"/>
        <v>2048</v>
      </c>
      <c r="AJ68" s="34">
        <f t="shared" si="12"/>
        <v>2049</v>
      </c>
    </row>
    <row r="69" spans="2:36" x14ac:dyDescent="0.2">
      <c r="B69" s="32" t="s">
        <v>132</v>
      </c>
      <c r="C69" s="32" t="s">
        <v>131</v>
      </c>
      <c r="D69" s="32" t="s">
        <v>61</v>
      </c>
      <c r="E69" s="32" t="s">
        <v>206</v>
      </c>
      <c r="F69" s="81">
        <v>1</v>
      </c>
      <c r="G69" s="81">
        <f>F69+1</f>
        <v>2</v>
      </c>
      <c r="H69" s="81">
        <f t="shared" si="12"/>
        <v>3</v>
      </c>
      <c r="I69" s="81">
        <f t="shared" si="12"/>
        <v>4</v>
      </c>
      <c r="J69" s="81">
        <f t="shared" si="12"/>
        <v>5</v>
      </c>
      <c r="K69" s="81">
        <f t="shared" si="12"/>
        <v>6</v>
      </c>
      <c r="L69" s="81">
        <f t="shared" si="12"/>
        <v>7</v>
      </c>
      <c r="M69" s="81">
        <f t="shared" si="12"/>
        <v>8</v>
      </c>
      <c r="N69" s="81">
        <f t="shared" si="12"/>
        <v>9</v>
      </c>
      <c r="O69" s="81">
        <f t="shared" si="12"/>
        <v>10</v>
      </c>
      <c r="P69" s="81">
        <f t="shared" si="12"/>
        <v>11</v>
      </c>
      <c r="Q69" s="81">
        <f t="shared" si="12"/>
        <v>12</v>
      </c>
      <c r="R69" s="81">
        <f t="shared" si="12"/>
        <v>13</v>
      </c>
      <c r="S69" s="81">
        <f t="shared" si="12"/>
        <v>14</v>
      </c>
      <c r="T69" s="81">
        <f t="shared" si="12"/>
        <v>15</v>
      </c>
      <c r="U69" s="81">
        <f t="shared" si="12"/>
        <v>16</v>
      </c>
      <c r="V69" s="81">
        <f t="shared" si="12"/>
        <v>17</v>
      </c>
      <c r="W69" s="81">
        <f t="shared" si="12"/>
        <v>18</v>
      </c>
      <c r="X69" s="81">
        <f t="shared" si="12"/>
        <v>19</v>
      </c>
      <c r="Y69" s="81">
        <f t="shared" si="12"/>
        <v>20</v>
      </c>
      <c r="Z69" s="81">
        <f t="shared" si="12"/>
        <v>21</v>
      </c>
      <c r="AA69" s="81">
        <f t="shared" si="12"/>
        <v>22</v>
      </c>
      <c r="AB69" s="81">
        <f t="shared" si="12"/>
        <v>23</v>
      </c>
      <c r="AC69" s="81">
        <f t="shared" si="12"/>
        <v>24</v>
      </c>
      <c r="AD69" s="81">
        <f t="shared" si="12"/>
        <v>25</v>
      </c>
      <c r="AE69" s="81">
        <f t="shared" si="12"/>
        <v>26</v>
      </c>
      <c r="AF69" s="81">
        <f t="shared" si="12"/>
        <v>27</v>
      </c>
      <c r="AG69" s="81">
        <f t="shared" si="12"/>
        <v>28</v>
      </c>
      <c r="AH69" s="81">
        <f t="shared" si="12"/>
        <v>29</v>
      </c>
      <c r="AI69" s="81">
        <f t="shared" si="12"/>
        <v>30</v>
      </c>
      <c r="AJ69" s="81">
        <f t="shared" si="12"/>
        <v>31</v>
      </c>
    </row>
    <row r="70" spans="2:36" x14ac:dyDescent="0.2">
      <c r="B70" s="5">
        <v>1</v>
      </c>
      <c r="C70" s="5">
        <f>C54</f>
        <v>90781</v>
      </c>
      <c r="D70" s="5" t="str">
        <f>D54</f>
        <v>I/59 Tvrdošín - pred okružnou</v>
      </c>
      <c r="E70" s="5">
        <f>E38</f>
        <v>1.1599999999999999</v>
      </c>
      <c r="F70" s="129">
        <f>IF(F6=0,0,IF(F6&lt;30,'A1 Parametre'!$C$102,IF(F6&gt;130,'A1 Parametre'!$M$102,INDEX('A1 Parametre'!$C$102:$M$102,MATCH(F6,'A1 Parametre'!$C$95:$M$95,1))+(INDEX('A1 Parametre'!$C$102:$M$102,MATCH(F6,'A1 Parametre'!$C$95:$M$95,1)+1)-INDEX('A1 Parametre'!$C$102:$M$102,MATCH(F6,'A1 Parametre'!$C$95:$M$95,1)))/10*MOD(F6,10))))</f>
        <v>5.9948000000000001E-2</v>
      </c>
      <c r="G70" s="129">
        <f>IF(G6=0,0,IF(G6&lt;30,'A1 Parametre'!$C$102,IF(G6&gt;130,'A1 Parametre'!$M$102,INDEX('A1 Parametre'!$C$102:$M$102,MATCH(G6,'A1 Parametre'!$C$95:$M$95,1))+(INDEX('A1 Parametre'!$C$102:$M$102,MATCH(G6,'A1 Parametre'!$C$95:$M$95,1)+1)-INDEX('A1 Parametre'!$C$102:$M$102,MATCH(G6,'A1 Parametre'!$C$95:$M$95,1)))/10*MOD(G6,10))))</f>
        <v>5.9884785851958354E-2</v>
      </c>
      <c r="H70" s="129">
        <f>IF(H6=0,0,IF(H6&lt;30,'A1 Parametre'!$C$102,IF(H6&gt;130,'A1 Parametre'!$M$102,INDEX('A1 Parametre'!$C$102:$M$102,MATCH(H6,'A1 Parametre'!$C$95:$M$95,1))+(INDEX('A1 Parametre'!$C$102:$M$102,MATCH(H6,'A1 Parametre'!$C$95:$M$95,1)+1)-INDEX('A1 Parametre'!$C$102:$M$102,MATCH(H6,'A1 Parametre'!$C$95:$M$95,1)))/10*MOD(H6,10))))</f>
        <v>5.9821714684756576E-2</v>
      </c>
      <c r="I70" s="129">
        <f>IF(I6=0,0,IF(I6&lt;30,'A1 Parametre'!$C$102,IF(I6&gt;130,'A1 Parametre'!$M$102,INDEX('A1 Parametre'!$C$102:$M$102,MATCH(I6,'A1 Parametre'!$C$95:$M$95,1))+(INDEX('A1 Parametre'!$C$102:$M$102,MATCH(I6,'A1 Parametre'!$C$95:$M$95,1)+1)-INDEX('A1 Parametre'!$C$102:$M$102,MATCH(I6,'A1 Parametre'!$C$95:$M$95,1)))/10*MOD(I6,10))))</f>
        <v>5.9758786174993639E-2</v>
      </c>
      <c r="J70" s="129">
        <f>IF(J6=0,0,IF(J6&lt;30,'A1 Parametre'!$C$102,IF(J6&gt;130,'A1 Parametre'!$M$102,INDEX('A1 Parametre'!$C$102:$M$102,MATCH(J6,'A1 Parametre'!$C$95:$M$95,1))+(INDEX('A1 Parametre'!$C$102:$M$102,MATCH(J6,'A1 Parametre'!$C$95:$M$95,1)+1)-INDEX('A1 Parametre'!$C$102:$M$102,MATCH(J6,'A1 Parametre'!$C$95:$M$95,1)))/10*MOD(J6,10))))</f>
        <v>5.9695999999999999E-2</v>
      </c>
      <c r="K70" s="129">
        <f>IF(K6=0,0,IF(K6&lt;30,'A1 Parametre'!$C$102,IF(K6&gt;130,'A1 Parametre'!$M$102,INDEX('A1 Parametre'!$C$102:$M$102,MATCH(K6,'A1 Parametre'!$C$95:$M$95,1))+(INDEX('A1 Parametre'!$C$102:$M$102,MATCH(K6,'A1 Parametre'!$C$95:$M$95,1)+1)-INDEX('A1 Parametre'!$C$102:$M$102,MATCH(K6,'A1 Parametre'!$C$95:$M$95,1)))/10*MOD(K6,10))))</f>
        <v>5.9608314399422359E-2</v>
      </c>
      <c r="L70" s="129">
        <f>IF(L6=0,0,IF(L6&lt;30,'A1 Parametre'!$C$102,IF(L6&gt;130,'A1 Parametre'!$M$102,INDEX('A1 Parametre'!$C$102:$M$102,MATCH(L6,'A1 Parametre'!$C$95:$M$95,1))+(INDEX('A1 Parametre'!$C$102:$M$102,MATCH(L6,'A1 Parametre'!$C$95:$M$95,1)+1)-INDEX('A1 Parametre'!$C$102:$M$102,MATCH(L6,'A1 Parametre'!$C$95:$M$95,1)))/10*MOD(L6,10))))</f>
        <v>5.9520906411660614E-2</v>
      </c>
      <c r="M70" s="129">
        <f>IF(M6=0,0,IF(M6&lt;30,'A1 Parametre'!$C$102,IF(M6&gt;130,'A1 Parametre'!$M$102,INDEX('A1 Parametre'!$C$102:$M$102,MATCH(M6,'A1 Parametre'!$C$95:$M$95,1))+(INDEX('A1 Parametre'!$C$102:$M$102,MATCH(M6,'A1 Parametre'!$C$95:$M$95,1)+1)-INDEX('A1 Parametre'!$C$102:$M$102,MATCH(M6,'A1 Parametre'!$C$95:$M$95,1)))/10*MOD(M6,10))))</f>
        <v>5.943377515779192E-2</v>
      </c>
      <c r="N70" s="129">
        <f>IF(N6=0,0,IF(N6&lt;30,'A1 Parametre'!$C$102,IF(N6&gt;130,'A1 Parametre'!$M$102,INDEX('A1 Parametre'!$C$102:$M$102,MATCH(N6,'A1 Parametre'!$C$95:$M$95,1))+(INDEX('A1 Parametre'!$C$102:$M$102,MATCH(N6,'A1 Parametre'!$C$95:$M$95,1)+1)-INDEX('A1 Parametre'!$C$102:$M$102,MATCH(N6,'A1 Parametre'!$C$95:$M$95,1)))/10*MOD(N6,10))))</f>
        <v>5.9346919761676137E-2</v>
      </c>
      <c r="O70" s="129">
        <f>IF(O6=0,0,IF(O6&lt;30,'A1 Parametre'!$C$102,IF(O6&gt;130,'A1 Parametre'!$M$102,INDEX('A1 Parametre'!$C$102:$M$102,MATCH(O6,'A1 Parametre'!$C$95:$M$95,1))+(INDEX('A1 Parametre'!$C$102:$M$102,MATCH(O6,'A1 Parametre'!$C$95:$M$95,1)+1)-INDEX('A1 Parametre'!$C$102:$M$102,MATCH(O6,'A1 Parametre'!$C$95:$M$95,1)))/10*MOD(O6,10))))</f>
        <v>5.9260339349946969E-2</v>
      </c>
      <c r="P70" s="129">
        <f>IF(P6=0,0,IF(P6&lt;30,'A1 Parametre'!$C$102,IF(P6&gt;130,'A1 Parametre'!$M$102,INDEX('A1 Parametre'!$C$102:$M$102,MATCH(P6,'A1 Parametre'!$C$95:$M$95,1))+(INDEX('A1 Parametre'!$C$102:$M$102,MATCH(P6,'A1 Parametre'!$C$95:$M$95,1)+1)-INDEX('A1 Parametre'!$C$102:$M$102,MATCH(P6,'A1 Parametre'!$C$95:$M$95,1)))/10*MOD(P6,10))))</f>
        <v>5.9174033052003222E-2</v>
      </c>
      <c r="Q70" s="129">
        <f>IF(Q6=0,0,IF(Q6&lt;30,'A1 Parametre'!$C$102,IF(Q6&gt;130,'A1 Parametre'!$M$102,INDEX('A1 Parametre'!$C$102:$M$102,MATCH(Q6,'A1 Parametre'!$C$95:$M$95,1))+(INDEX('A1 Parametre'!$C$102:$M$102,MATCH(Q6,'A1 Parametre'!$C$95:$M$95,1)+1)-INDEX('A1 Parametre'!$C$102:$M$102,MATCH(Q6,'A1 Parametre'!$C$95:$M$95,1)))/10*MOD(Q6,10))))</f>
        <v>5.9087999999999995E-2</v>
      </c>
      <c r="R70" s="129">
        <f>IF(R6=0,0,IF(R6&lt;30,'A1 Parametre'!$C$102,IF(R6&gt;130,'A1 Parametre'!$M$102,INDEX('A1 Parametre'!$C$102:$M$102,MATCH(R6,'A1 Parametre'!$C$95:$M$95,1))+(INDEX('A1 Parametre'!$C$102:$M$102,MATCH(R6,'A1 Parametre'!$C$95:$M$95,1)+1)-INDEX('A1 Parametre'!$C$102:$M$102,MATCH(R6,'A1 Parametre'!$C$95:$M$95,1)))/10*MOD(R6,10))))</f>
        <v>5.8952175912803023E-2</v>
      </c>
      <c r="S70" s="129">
        <f>IF(S6=0,0,IF(S6&lt;30,'A1 Parametre'!$C$102,IF(S6&gt;130,'A1 Parametre'!$M$102,INDEX('A1 Parametre'!$C$102:$M$102,MATCH(S6,'A1 Parametre'!$C$95:$M$95,1))+(INDEX('A1 Parametre'!$C$102:$M$102,MATCH(S6,'A1 Parametre'!$C$95:$M$95,1)+1)-INDEX('A1 Parametre'!$C$102:$M$102,MATCH(S6,'A1 Parametre'!$C$95:$M$95,1)))/10*MOD(S6,10))))</f>
        <v>5.881703287192408E-2</v>
      </c>
      <c r="T70" s="129">
        <f>IF(T6=0,0,IF(T6&lt;30,'A1 Parametre'!$C$102,IF(T6&gt;130,'A1 Parametre'!$M$102,INDEX('A1 Parametre'!$C$102:$M$102,MATCH(T6,'A1 Parametre'!$C$95:$M$95,1))+(INDEX('A1 Parametre'!$C$102:$M$102,MATCH(T6,'A1 Parametre'!$C$95:$M$95,1)+1)-INDEX('A1 Parametre'!$C$102:$M$102,MATCH(T6,'A1 Parametre'!$C$95:$M$95,1)))/10*MOD(T6,10))))</f>
        <v>5.8682567462474869E-2</v>
      </c>
      <c r="U70" s="129">
        <f>IF(U6=0,0,IF(U6&lt;30,'A1 Parametre'!$C$102,IF(U6&gt;130,'A1 Parametre'!$M$102,INDEX('A1 Parametre'!$C$102:$M$102,MATCH(U6,'A1 Parametre'!$C$95:$M$95,1))+(INDEX('A1 Parametre'!$C$102:$M$102,MATCH(U6,'A1 Parametre'!$C$95:$M$95,1)+1)-INDEX('A1 Parametre'!$C$102:$M$102,MATCH(U6,'A1 Parametre'!$C$95:$M$95,1)))/10*MOD(U6,10))))</f>
        <v>5.8548776286689926E-2</v>
      </c>
      <c r="V70" s="129">
        <f>IF(V6=0,0,IF(V6&lt;30,'A1 Parametre'!$C$102,IF(V6&gt;130,'A1 Parametre'!$M$102,INDEX('A1 Parametre'!$C$102:$M$102,MATCH(V6,'A1 Parametre'!$C$95:$M$95,1))+(INDEX('A1 Parametre'!$C$102:$M$102,MATCH(V6,'A1 Parametre'!$C$95:$M$95,1)+1)-INDEX('A1 Parametre'!$C$102:$M$102,MATCH(V6,'A1 Parametre'!$C$95:$M$95,1)))/10*MOD(V6,10))))</f>
        <v>5.841565596384083E-2</v>
      </c>
      <c r="W70" s="129">
        <f>IF(W6=0,0,IF(W6&lt;30,'A1 Parametre'!$C$102,IF(W6&gt;130,'A1 Parametre'!$M$102,INDEX('A1 Parametre'!$C$102:$M$102,MATCH(W6,'A1 Parametre'!$C$95:$M$95,1))+(INDEX('A1 Parametre'!$C$102:$M$102,MATCH(W6,'A1 Parametre'!$C$95:$M$95,1)+1)-INDEX('A1 Parametre'!$C$102:$M$102,MATCH(W6,'A1 Parametre'!$C$95:$M$95,1)))/10*MOD(W6,10))))</f>
        <v>5.8283203130150715E-2</v>
      </c>
      <c r="X70" s="129">
        <f>IF(X6=0,0,IF(X6&lt;30,'A1 Parametre'!$C$102,IF(X6&gt;130,'A1 Parametre'!$M$102,INDEX('A1 Parametre'!$C$102:$M$102,MATCH(X6,'A1 Parametre'!$C$95:$M$95,1))+(INDEX('A1 Parametre'!$C$102:$M$102,MATCH(X6,'A1 Parametre'!$C$95:$M$95,1)+1)-INDEX('A1 Parametre'!$C$102:$M$102,MATCH(X6,'A1 Parametre'!$C$95:$M$95,1)))/10*MOD(X6,10))))</f>
        <v>5.815141443870929E-2</v>
      </c>
      <c r="Y70" s="129">
        <f>IF(Y6=0,0,IF(Y6&lt;30,'A1 Parametre'!$C$102,IF(Y6&gt;130,'A1 Parametre'!$M$102,INDEX('A1 Parametre'!$C$102:$M$102,MATCH(Y6,'A1 Parametre'!$C$95:$M$95,1))+(INDEX('A1 Parametre'!$C$102:$M$102,MATCH(Y6,'A1 Parametre'!$C$95:$M$95,1)+1)-INDEX('A1 Parametre'!$C$102:$M$102,MATCH(Y6,'A1 Parametre'!$C$95:$M$95,1)))/10*MOD(Y6,10))))</f>
        <v>5.8020286559388276E-2</v>
      </c>
      <c r="Z70" s="129">
        <f>IF(Z6=0,0,IF(Z6&lt;30,'A1 Parametre'!$C$102,IF(Z6&gt;130,'A1 Parametre'!$M$102,INDEX('A1 Parametre'!$C$102:$M$102,MATCH(Z6,'A1 Parametre'!$C$95:$M$95,1))+(INDEX('A1 Parametre'!$C$102:$M$102,MATCH(Z6,'A1 Parametre'!$C$95:$M$95,1)+1)-INDEX('A1 Parametre'!$C$102:$M$102,MATCH(Z6,'A1 Parametre'!$C$95:$M$95,1)))/10*MOD(Z6,10))))</f>
        <v>5.7889816178757277E-2</v>
      </c>
      <c r="AA70" s="129">
        <f>IF(AA6=0,0,IF(AA6&lt;30,'A1 Parametre'!$C$102,IF(AA6&gt;130,'A1 Parametre'!$M$102,INDEX('A1 Parametre'!$C$102:$M$102,MATCH(AA6,'A1 Parametre'!$C$95:$M$95,1))+(INDEX('A1 Parametre'!$C$102:$M$102,MATCH(AA6,'A1 Parametre'!$C$95:$M$95,1)+1)-INDEX('A1 Parametre'!$C$102:$M$102,MATCH(AA6,'A1 Parametre'!$C$95:$M$95,1)))/10*MOD(AA6,10))))</f>
        <v>5.7759999999999999E-2</v>
      </c>
      <c r="AB70" s="129">
        <f>IF(AB6=0,0,IF(AB6&lt;30,'A1 Parametre'!$C$102,IF(AB6&gt;130,'A1 Parametre'!$M$102,INDEX('A1 Parametre'!$C$102:$M$102,MATCH(AB6,'A1 Parametre'!$C$95:$M$95,1))+(INDEX('A1 Parametre'!$C$102:$M$102,MATCH(AB6,'A1 Parametre'!$C$95:$M$95,1)+1)-INDEX('A1 Parametre'!$C$102:$M$102,MATCH(AB6,'A1 Parametre'!$C$95:$M$95,1)))/10*MOD(AB6,10))))</f>
        <v>5.7601954147912179E-2</v>
      </c>
      <c r="AC70" s="129">
        <f>IF(AC6=0,0,IF(AC6&lt;30,'A1 Parametre'!$C$102,IF(AC6&gt;130,'A1 Parametre'!$M$102,INDEX('A1 Parametre'!$C$102:$M$102,MATCH(AC6,'A1 Parametre'!$C$95:$M$95,1))+(INDEX('A1 Parametre'!$C$102:$M$102,MATCH(AC6,'A1 Parametre'!$C$95:$M$95,1)+1)-INDEX('A1 Parametre'!$C$102:$M$102,MATCH(AC6,'A1 Parametre'!$C$95:$M$95,1)))/10*MOD(AC6,10))))</f>
        <v>5.7444877957756123E-2</v>
      </c>
      <c r="AD70" s="129">
        <f>IF(AD6=0,0,IF(AD6&lt;30,'A1 Parametre'!$C$102,IF(AD6&gt;130,'A1 Parametre'!$M$102,INDEX('A1 Parametre'!$C$102:$M$102,MATCH(AD6,'A1 Parametre'!$C$95:$M$95,1))+(INDEX('A1 Parametre'!$C$102:$M$102,MATCH(AD6,'A1 Parametre'!$C$95:$M$95,1)+1)-INDEX('A1 Parametre'!$C$102:$M$102,MATCH(AD6,'A1 Parametre'!$C$95:$M$95,1)))/10*MOD(AD6,10))))</f>
        <v>5.7288765480345248E-2</v>
      </c>
      <c r="AE70" s="129">
        <f>IF(AE6=0,0,IF(AE6&lt;30,'A1 Parametre'!$C$102,IF(AE6&gt;130,'A1 Parametre'!$M$102,INDEX('A1 Parametre'!$C$102:$M$102,MATCH(AE6,'A1 Parametre'!$C$95:$M$95,1))+(INDEX('A1 Parametre'!$C$102:$M$102,MATCH(AE6,'A1 Parametre'!$C$95:$M$95,1)+1)-INDEX('A1 Parametre'!$C$102:$M$102,MATCH(AE6,'A1 Parametre'!$C$95:$M$95,1)))/10*MOD(AE6,10))))</f>
        <v>5.7133610802993139E-2</v>
      </c>
      <c r="AF70" s="129">
        <f>IF(AF6=0,0,IF(AF6&lt;30,'A1 Parametre'!$C$102,IF(AF6&gt;130,'A1 Parametre'!$M$102,INDEX('A1 Parametre'!$C$102:$M$102,MATCH(AF6,'A1 Parametre'!$C$95:$M$95,1))+(INDEX('A1 Parametre'!$C$102:$M$102,MATCH(AF6,'A1 Parametre'!$C$95:$M$95,1)+1)-INDEX('A1 Parametre'!$C$102:$M$102,MATCH(AF6,'A1 Parametre'!$C$95:$M$95,1)))/10*MOD(AF6,10))))</f>
        <v>5.6979408049289623E-2</v>
      </c>
      <c r="AG70" s="129">
        <f>IF(AG6=0,0,IF(AG6&lt;30,'A1 Parametre'!$C$102,IF(AG6&gt;130,'A1 Parametre'!$M$102,INDEX('A1 Parametre'!$C$102:$M$102,MATCH(AG6,'A1 Parametre'!$C$95:$M$95,1))+(INDEX('A1 Parametre'!$C$102:$M$102,MATCH(AG6,'A1 Parametre'!$C$95:$M$95,1)+1)-INDEX('A1 Parametre'!$C$102:$M$102,MATCH(AG6,'A1 Parametre'!$C$95:$M$95,1)))/10*MOD(AG6,10))))</f>
        <v>5.6826151378878156E-2</v>
      </c>
      <c r="AH70" s="129">
        <f>IF(AH6=0,0,IF(AH6&lt;30,'A1 Parametre'!$C$102,IF(AH6&gt;130,'A1 Parametre'!$M$102,INDEX('A1 Parametre'!$C$102:$M$102,MATCH(AH6,'A1 Parametre'!$C$95:$M$95,1))+(INDEX('A1 Parametre'!$C$102:$M$102,MATCH(AH6,'A1 Parametre'!$C$95:$M$95,1)+1)-INDEX('A1 Parametre'!$C$102:$M$102,MATCH(AH6,'A1 Parametre'!$C$95:$M$95,1)))/10*MOD(AH6,10))))</f>
        <v>5.6673834987234675E-2</v>
      </c>
      <c r="AI70" s="129">
        <f>IF(AI6=0,0,IF(AI6&lt;30,'A1 Parametre'!$C$102,IF(AI6&gt;130,'A1 Parametre'!$M$102,INDEX('A1 Parametre'!$C$102:$M$102,MATCH(AI6,'A1 Parametre'!$C$95:$M$95,1))+(INDEX('A1 Parametre'!$C$102:$M$102,MATCH(AI6,'A1 Parametre'!$C$95:$M$95,1)+1)-INDEX('A1 Parametre'!$C$102:$M$102,MATCH(AI6,'A1 Parametre'!$C$95:$M$95,1)))/10*MOD(AI6,10))))</f>
        <v>5.6522453105447727E-2</v>
      </c>
      <c r="AJ70" s="129">
        <f>IF(AJ6=0,0,IF(AJ6&lt;30,'A1 Parametre'!$C$102,IF(AJ6&gt;130,'A1 Parametre'!$M$102,INDEX('A1 Parametre'!$C$102:$M$102,MATCH(AJ6,'A1 Parametre'!$C$95:$M$95,1))+(INDEX('A1 Parametre'!$C$102:$M$102,MATCH(AJ6,'A1 Parametre'!$C$95:$M$95,1)+1)-INDEX('A1 Parametre'!$C$102:$M$102,MATCH(AJ6,'A1 Parametre'!$C$95:$M$95,1)))/10*MOD(AJ6,10))))</f>
        <v>5.6371999999999998E-2</v>
      </c>
    </row>
    <row r="71" spans="2:36" x14ac:dyDescent="0.2">
      <c r="B71" s="5">
        <v>2</v>
      </c>
      <c r="C71" s="5">
        <f t="shared" ref="C71:D79" si="13">C55</f>
        <v>90782</v>
      </c>
      <c r="D71" s="5" t="str">
        <f t="shared" si="13"/>
        <v>I/59 Tvrdošín - po OK II/520</v>
      </c>
      <c r="E71" s="5">
        <f t="shared" ref="E71:E79" si="14">E39</f>
        <v>1.42</v>
      </c>
      <c r="F71" s="129">
        <f>IF(F7=0,0,IF(F7&lt;30,'A1 Parametre'!$C$102,IF(F7&gt;130,'A1 Parametre'!$M$102,INDEX('A1 Parametre'!$C$102:$M$102,MATCH(F7,'A1 Parametre'!$C$95:$M$95,1))+(INDEX('A1 Parametre'!$C$102:$M$102,MATCH(F7,'A1 Parametre'!$C$95:$M$95,1)+1)-INDEX('A1 Parametre'!$C$102:$M$102,MATCH(F7,'A1 Parametre'!$C$95:$M$95,1)))/10*MOD(F7,10))))</f>
        <v>5.4176000000000002E-2</v>
      </c>
      <c r="G71" s="129">
        <f>IF(G7=0,0,IF(G7&lt;30,'A1 Parametre'!$C$102,IF(G7&gt;130,'A1 Parametre'!$M$102,INDEX('A1 Parametre'!$C$102:$M$102,MATCH(G7,'A1 Parametre'!$C$95:$M$95,1))+(INDEX('A1 Parametre'!$C$102:$M$102,MATCH(G7,'A1 Parametre'!$C$95:$M$95,1)+1)-INDEX('A1 Parametre'!$C$102:$M$102,MATCH(G7,'A1 Parametre'!$C$95:$M$95,1)))/10*MOD(G7,10))))</f>
        <v>5.4234256291735033E-2</v>
      </c>
      <c r="H71" s="129">
        <f>IF(H7=0,0,IF(H7&lt;30,'A1 Parametre'!$C$102,IF(H7&gt;130,'A1 Parametre'!$M$102,INDEX('A1 Parametre'!$C$102:$M$102,MATCH(H7,'A1 Parametre'!$C$95:$M$95,1))+(INDEX('A1 Parametre'!$C$102:$M$102,MATCH(H7,'A1 Parametre'!$C$95:$M$95,1)+1)-INDEX('A1 Parametre'!$C$102:$M$102,MATCH(H7,'A1 Parametre'!$C$95:$M$95,1)))/10*MOD(H7,10))))</f>
        <v>5.4292341387166251E-2</v>
      </c>
      <c r="I71" s="129">
        <f>IF(I7=0,0,IF(I7&lt;30,'A1 Parametre'!$C$102,IF(I7&gt;130,'A1 Parametre'!$M$102,INDEX('A1 Parametre'!$C$102:$M$102,MATCH(I7,'A1 Parametre'!$C$95:$M$95,1))+(INDEX('A1 Parametre'!$C$102:$M$102,MATCH(I7,'A1 Parametre'!$C$95:$M$95,1)+1)-INDEX('A1 Parametre'!$C$102:$M$102,MATCH(I7,'A1 Parametre'!$C$95:$M$95,1)))/10*MOD(I7,10))))</f>
        <v>5.4350255789383947E-2</v>
      </c>
      <c r="J71" s="129">
        <f>IF(J7=0,0,IF(J7&lt;30,'A1 Parametre'!$C$102,IF(J7&gt;130,'A1 Parametre'!$M$102,INDEX('A1 Parametre'!$C$102:$M$102,MATCH(J7,'A1 Parametre'!$C$95:$M$95,1))+(INDEX('A1 Parametre'!$C$102:$M$102,MATCH(J7,'A1 Parametre'!$C$95:$M$95,1)+1)-INDEX('A1 Parametre'!$C$102:$M$102,MATCH(J7,'A1 Parametre'!$C$95:$M$95,1)))/10*MOD(J7,10))))</f>
        <v>5.4407999999999998E-2</v>
      </c>
      <c r="K71" s="129">
        <f>IF(K7=0,0,IF(K7&lt;30,'A1 Parametre'!$C$102,IF(K7&gt;130,'A1 Parametre'!$M$102,INDEX('A1 Parametre'!$C$102:$M$102,MATCH(K7,'A1 Parametre'!$C$95:$M$95,1))+(INDEX('A1 Parametre'!$C$102:$M$102,MATCH(K7,'A1 Parametre'!$C$95:$M$95,1)+1)-INDEX('A1 Parametre'!$C$102:$M$102,MATCH(K7,'A1 Parametre'!$C$95:$M$95,1)))/10*MOD(K7,10))))</f>
        <v>5.4491341780552628E-2</v>
      </c>
      <c r="L71" s="129">
        <f>IF(L7=0,0,IF(L7&lt;30,'A1 Parametre'!$C$102,IF(L7&gt;130,'A1 Parametre'!$M$102,INDEX('A1 Parametre'!$C$102:$M$102,MATCH(L7,'A1 Parametre'!$C$95:$M$95,1))+(INDEX('A1 Parametre'!$C$102:$M$102,MATCH(L7,'A1 Parametre'!$C$95:$M$95,1)+1)-INDEX('A1 Parametre'!$C$102:$M$102,MATCH(L7,'A1 Parametre'!$C$95:$M$95,1)))/10*MOD(L7,10))))</f>
        <v>5.4574329036177434E-2</v>
      </c>
      <c r="M71" s="129">
        <f>IF(M7=0,0,IF(M7&lt;30,'A1 Parametre'!$C$102,IF(M7&gt;130,'A1 Parametre'!$M$102,INDEX('A1 Parametre'!$C$102:$M$102,MATCH(M7,'A1 Parametre'!$C$95:$M$95,1))+(INDEX('A1 Parametre'!$C$102:$M$102,MATCH(M7,'A1 Parametre'!$C$95:$M$95,1)+1)-INDEX('A1 Parametre'!$C$102:$M$102,MATCH(M7,'A1 Parametre'!$C$95:$M$95,1)))/10*MOD(M7,10))))</f>
        <v>5.4656963274976662E-2</v>
      </c>
      <c r="N71" s="129">
        <f>IF(N7=0,0,IF(N7&lt;30,'A1 Parametre'!$C$102,IF(N7&gt;130,'A1 Parametre'!$M$102,INDEX('A1 Parametre'!$C$102:$M$102,MATCH(N7,'A1 Parametre'!$C$95:$M$95,1))+(INDEX('A1 Parametre'!$C$102:$M$102,MATCH(N7,'A1 Parametre'!$C$95:$M$95,1)+1)-INDEX('A1 Parametre'!$C$102:$M$102,MATCH(N7,'A1 Parametre'!$C$95:$M$95,1)))/10*MOD(N7,10))))</f>
        <v>5.4739245998637255E-2</v>
      </c>
      <c r="O71" s="129">
        <f>IF(O7=0,0,IF(O7&lt;30,'A1 Parametre'!$C$102,IF(O7&gt;130,'A1 Parametre'!$M$102,INDEX('A1 Parametre'!$C$102:$M$102,MATCH(O7,'A1 Parametre'!$C$95:$M$95,1))+(INDEX('A1 Parametre'!$C$102:$M$102,MATCH(O7,'A1 Parametre'!$C$95:$M$95,1)+1)-INDEX('A1 Parametre'!$C$102:$M$102,MATCH(O7,'A1 Parametre'!$C$95:$M$95,1)))/10*MOD(O7,10))))</f>
        <v>5.4821178702458187E-2</v>
      </c>
      <c r="P71" s="129">
        <f>IF(P7=0,0,IF(P7&lt;30,'A1 Parametre'!$C$102,IF(P7&gt;130,'A1 Parametre'!$M$102,INDEX('A1 Parametre'!$C$102:$M$102,MATCH(P7,'A1 Parametre'!$C$95:$M$95,1))+(INDEX('A1 Parametre'!$C$102:$M$102,MATCH(P7,'A1 Parametre'!$C$95:$M$95,1)+1)-INDEX('A1 Parametre'!$C$102:$M$102,MATCH(P7,'A1 Parametre'!$C$95:$M$95,1)))/10*MOD(P7,10))))</f>
        <v>5.4902762875377625E-2</v>
      </c>
      <c r="Q71" s="129">
        <f>IF(Q7=0,0,IF(Q7&lt;30,'A1 Parametre'!$C$102,IF(Q7&gt;130,'A1 Parametre'!$M$102,INDEX('A1 Parametre'!$C$102:$M$102,MATCH(Q7,'A1 Parametre'!$C$95:$M$95,1))+(INDEX('A1 Parametre'!$C$102:$M$102,MATCH(Q7,'A1 Parametre'!$C$95:$M$95,1)+1)-INDEX('A1 Parametre'!$C$102:$M$102,MATCH(Q7,'A1 Parametre'!$C$95:$M$95,1)))/10*MOD(Q7,10))))</f>
        <v>5.4983999999999998E-2</v>
      </c>
      <c r="R71" s="129">
        <f>IF(R7=0,0,IF(R7&lt;30,'A1 Parametre'!$C$102,IF(R7&gt;130,'A1 Parametre'!$M$102,INDEX('A1 Parametre'!$C$102:$M$102,MATCH(R7,'A1 Parametre'!$C$95:$M$95,1))+(INDEX('A1 Parametre'!$C$102:$M$102,MATCH(R7,'A1 Parametre'!$C$95:$M$95,1)+1)-INDEX('A1 Parametre'!$C$102:$M$102,MATCH(R7,'A1 Parametre'!$C$95:$M$95,1)))/10*MOD(R7,10))))</f>
        <v>5.5072636235169822E-2</v>
      </c>
      <c r="S71" s="129">
        <f>IF(S7=0,0,IF(S7&lt;30,'A1 Parametre'!$C$102,IF(S7&gt;130,'A1 Parametre'!$M$102,INDEX('A1 Parametre'!$C$102:$M$102,MATCH(S7,'A1 Parametre'!$C$95:$M$95,1))+(INDEX('A1 Parametre'!$C$102:$M$102,MATCH(S7,'A1 Parametre'!$C$95:$M$95,1)+1)-INDEX('A1 Parametre'!$C$102:$M$102,MATCH(S7,'A1 Parametre'!$C$95:$M$95,1)))/10*MOD(S7,10))))</f>
        <v>5.5160859324452756E-2</v>
      </c>
      <c r="T71" s="129">
        <f>IF(T7=0,0,IF(T7&lt;30,'A1 Parametre'!$C$102,IF(T7&gt;130,'A1 Parametre'!$M$102,INDEX('A1 Parametre'!$C$102:$M$102,MATCH(T7,'A1 Parametre'!$C$95:$M$95,1))+(INDEX('A1 Parametre'!$C$102:$M$102,MATCH(T7,'A1 Parametre'!$C$95:$M$95,1)+1)-INDEX('A1 Parametre'!$C$102:$M$102,MATCH(T7,'A1 Parametre'!$C$95:$M$95,1)))/10*MOD(T7,10))))</f>
        <v>5.5248671193579554E-2</v>
      </c>
      <c r="U71" s="129">
        <f>IF(U7=0,0,IF(U7&lt;30,'A1 Parametre'!$C$102,IF(U7&gt;130,'A1 Parametre'!$M$102,INDEX('A1 Parametre'!$C$102:$M$102,MATCH(U7,'A1 Parametre'!$C$95:$M$95,1))+(INDEX('A1 Parametre'!$C$102:$M$102,MATCH(U7,'A1 Parametre'!$C$95:$M$95,1)+1)-INDEX('A1 Parametre'!$C$102:$M$102,MATCH(U7,'A1 Parametre'!$C$95:$M$95,1)))/10*MOD(U7,10))))</f>
        <v>5.5336073759304862E-2</v>
      </c>
      <c r="V71" s="129">
        <f>IF(V7=0,0,IF(V7&lt;30,'A1 Parametre'!$C$102,IF(V7&gt;130,'A1 Parametre'!$M$102,INDEX('A1 Parametre'!$C$102:$M$102,MATCH(V7,'A1 Parametre'!$C$95:$M$95,1))+(INDEX('A1 Parametre'!$C$102:$M$102,MATCH(V7,'A1 Parametre'!$C$95:$M$95,1)+1)-INDEX('A1 Parametre'!$C$102:$M$102,MATCH(V7,'A1 Parametre'!$C$95:$M$95,1)))/10*MOD(V7,10))))</f>
        <v>5.5423068929449086E-2</v>
      </c>
      <c r="W71" s="129">
        <f>IF(W7=0,0,IF(W7&lt;30,'A1 Parametre'!$C$102,IF(W7&gt;130,'A1 Parametre'!$M$102,INDEX('A1 Parametre'!$C$102:$M$102,MATCH(W7,'A1 Parametre'!$C$95:$M$95,1))+(INDEX('A1 Parametre'!$C$102:$M$102,MATCH(W7,'A1 Parametre'!$C$95:$M$95,1)+1)-INDEX('A1 Parametre'!$C$102:$M$102,MATCH(W7,'A1 Parametre'!$C$95:$M$95,1)))/10*MOD(W7,10))))</f>
        <v>5.5509658602939986E-2</v>
      </c>
      <c r="X71" s="129">
        <f>IF(X7=0,0,IF(X7&lt;30,'A1 Parametre'!$C$102,IF(X7&gt;130,'A1 Parametre'!$M$102,INDEX('A1 Parametre'!$C$102:$M$102,MATCH(X7,'A1 Parametre'!$C$95:$M$95,1))+(INDEX('A1 Parametre'!$C$102:$M$102,MATCH(X7,'A1 Parametre'!$C$95:$M$95,1)+1)-INDEX('A1 Parametre'!$C$102:$M$102,MATCH(X7,'A1 Parametre'!$C$95:$M$95,1)))/10*MOD(X7,10))))</f>
        <v>5.5595844669854164E-2</v>
      </c>
      <c r="Y71" s="129">
        <f>IF(Y7=0,0,IF(Y7&lt;30,'A1 Parametre'!$C$102,IF(Y7&gt;130,'A1 Parametre'!$M$102,INDEX('A1 Parametre'!$C$102:$M$102,MATCH(Y7,'A1 Parametre'!$C$95:$M$95,1))+(INDEX('A1 Parametre'!$C$102:$M$102,MATCH(Y7,'A1 Parametre'!$C$95:$M$95,1)+1)-INDEX('A1 Parametre'!$C$102:$M$102,MATCH(Y7,'A1 Parametre'!$C$95:$M$95,1)))/10*MOD(Y7,10))))</f>
        <v>5.5681629011458331E-2</v>
      </c>
      <c r="Z71" s="129">
        <f>IF(Z7=0,0,IF(Z7&lt;30,'A1 Parametre'!$C$102,IF(Z7&gt;130,'A1 Parametre'!$M$102,INDEX('A1 Parametre'!$C$102:$M$102,MATCH(Z7,'A1 Parametre'!$C$95:$M$95,1))+(INDEX('A1 Parametre'!$C$102:$M$102,MATCH(Z7,'A1 Parametre'!$C$95:$M$95,1)+1)-INDEX('A1 Parametre'!$C$102:$M$102,MATCH(Z7,'A1 Parametre'!$C$95:$M$95,1)))/10*MOD(Z7,10))))</f>
        <v>5.5767013500250318E-2</v>
      </c>
      <c r="AA71" s="129">
        <f>IF(AA7=0,0,IF(AA7&lt;30,'A1 Parametre'!$C$102,IF(AA7&gt;130,'A1 Parametre'!$M$102,INDEX('A1 Parametre'!$C$102:$M$102,MATCH(AA7,'A1 Parametre'!$C$95:$M$95,1))+(INDEX('A1 Parametre'!$C$102:$M$102,MATCH(AA7,'A1 Parametre'!$C$95:$M$95,1)+1)-INDEX('A1 Parametre'!$C$102:$M$102,MATCH(AA7,'A1 Parametre'!$C$95:$M$95,1)))/10*MOD(AA7,10))))</f>
        <v>5.5851999999999999E-2</v>
      </c>
      <c r="AB71" s="129">
        <f>IF(AB7=0,0,IF(AB7&lt;30,'A1 Parametre'!$C$102,IF(AB7&gt;130,'A1 Parametre'!$M$102,INDEX('A1 Parametre'!$C$102:$M$102,MATCH(AB7,'A1 Parametre'!$C$95:$M$95,1))+(INDEX('A1 Parametre'!$C$102:$M$102,MATCH(AB7,'A1 Parametre'!$C$95:$M$95,1)+1)-INDEX('A1 Parametre'!$C$102:$M$102,MATCH(AB7,'A1 Parametre'!$C$95:$M$95,1)))/10*MOD(AB7,10))))</f>
        <v>5.5973890558681967E-2</v>
      </c>
      <c r="AC71" s="129">
        <f>IF(AC7=0,0,IF(AC7&lt;30,'A1 Parametre'!$C$102,IF(AC7&gt;130,'A1 Parametre'!$M$102,INDEX('A1 Parametre'!$C$102:$M$102,MATCH(AC7,'A1 Parametre'!$C$95:$M$95,1))+(INDEX('A1 Parametre'!$C$102:$M$102,MATCH(AC7,'A1 Parametre'!$C$95:$M$95,1)+1)-INDEX('A1 Parametre'!$C$102:$M$102,MATCH(AC7,'A1 Parametre'!$C$95:$M$95,1)))/10*MOD(AC7,10))))</f>
        <v>5.609496244267273E-2</v>
      </c>
      <c r="AD71" s="129">
        <f>IF(AD7=0,0,IF(AD7&lt;30,'A1 Parametre'!$C$102,IF(AD7&gt;130,'A1 Parametre'!$M$102,INDEX('A1 Parametre'!$C$102:$M$102,MATCH(AD7,'A1 Parametre'!$C$95:$M$95,1))+(INDEX('A1 Parametre'!$C$102:$M$102,MATCH(AD7,'A1 Parametre'!$C$95:$M$95,1)+1)-INDEX('A1 Parametre'!$C$102:$M$102,MATCH(AD7,'A1 Parametre'!$C$95:$M$95,1)))/10*MOD(AD7,10))))</f>
        <v>5.6215221150579059E-2</v>
      </c>
      <c r="AE71" s="129">
        <f>IF(AE7=0,0,IF(AE7&lt;30,'A1 Parametre'!$C$102,IF(AE7&gt;130,'A1 Parametre'!$M$102,INDEX('A1 Parametre'!$C$102:$M$102,MATCH(AE7,'A1 Parametre'!$C$95:$M$95,1))+(INDEX('A1 Parametre'!$C$102:$M$102,MATCH(AE7,'A1 Parametre'!$C$95:$M$95,1)+1)-INDEX('A1 Parametre'!$C$102:$M$102,MATCH(AE7,'A1 Parametre'!$C$95:$M$95,1)))/10*MOD(AE7,10))))</f>
        <v>5.6334672144076468E-2</v>
      </c>
      <c r="AF71" s="129">
        <f>IF(AF7=0,0,IF(AF7&lt;30,'A1 Parametre'!$C$102,IF(AF7&gt;130,'A1 Parametre'!$M$102,INDEX('A1 Parametre'!$C$102:$M$102,MATCH(AF7,'A1 Parametre'!$C$95:$M$95,1))+(INDEX('A1 Parametre'!$C$102:$M$102,MATCH(AF7,'A1 Parametre'!$C$95:$M$95,1)+1)-INDEX('A1 Parametre'!$C$102:$M$102,MATCH(AF7,'A1 Parametre'!$C$95:$M$95,1)))/10*MOD(AF7,10))))</f>
        <v>5.6453320848157275E-2</v>
      </c>
      <c r="AG71" s="129">
        <f>IF(AG7=0,0,IF(AG7&lt;30,'A1 Parametre'!$C$102,IF(AG7&gt;130,'A1 Parametre'!$M$102,INDEX('A1 Parametre'!$C$102:$M$102,MATCH(AG7,'A1 Parametre'!$C$95:$M$95,1))+(INDEX('A1 Parametre'!$C$102:$M$102,MATCH(AG7,'A1 Parametre'!$C$95:$M$95,1)+1)-INDEX('A1 Parametre'!$C$102:$M$102,MATCH(AG7,'A1 Parametre'!$C$95:$M$95,1)))/10*MOD(AG7,10))))</f>
        <v>5.6571172651376976E-2</v>
      </c>
      <c r="AH71" s="129">
        <f>IF(AH7=0,0,IF(AH7&lt;30,'A1 Parametre'!$C$102,IF(AH7&gt;130,'A1 Parametre'!$M$102,INDEX('A1 Parametre'!$C$102:$M$102,MATCH(AH7,'A1 Parametre'!$C$95:$M$95,1))+(INDEX('A1 Parametre'!$C$102:$M$102,MATCH(AH7,'A1 Parametre'!$C$95:$M$95,1)+1)-INDEX('A1 Parametre'!$C$102:$M$102,MATCH(AH7,'A1 Parametre'!$C$95:$M$95,1)))/10*MOD(AH7,10))))</f>
        <v>5.6688232906098993E-2</v>
      </c>
      <c r="AI71" s="129">
        <f>IF(AI7=0,0,IF(AI7&lt;30,'A1 Parametre'!$C$102,IF(AI7&gt;130,'A1 Parametre'!$M$102,INDEX('A1 Parametre'!$C$102:$M$102,MATCH(AI7,'A1 Parametre'!$C$95:$M$95,1))+(INDEX('A1 Parametre'!$C$102:$M$102,MATCH(AI7,'A1 Parametre'!$C$95:$M$95,1)+1)-INDEX('A1 Parametre'!$C$102:$M$102,MATCH(AI7,'A1 Parametre'!$C$95:$M$95,1)))/10*MOD(AI7,10))))</f>
        <v>5.6804506928737716E-2</v>
      </c>
      <c r="AJ71" s="129">
        <f>IF(AJ7=0,0,IF(AJ7&lt;30,'A1 Parametre'!$C$102,IF(AJ7&gt;130,'A1 Parametre'!$M$102,INDEX('A1 Parametre'!$C$102:$M$102,MATCH(AJ7,'A1 Parametre'!$C$95:$M$95,1))+(INDEX('A1 Parametre'!$C$102:$M$102,MATCH(AJ7,'A1 Parametre'!$C$95:$M$95,1)+1)-INDEX('A1 Parametre'!$C$102:$M$102,MATCH(AJ7,'A1 Parametre'!$C$95:$M$95,1)))/10*MOD(AJ7,10))))</f>
        <v>5.6919999999999998E-2</v>
      </c>
    </row>
    <row r="72" spans="2:36" x14ac:dyDescent="0.2">
      <c r="B72" s="5">
        <v>3</v>
      </c>
      <c r="C72" s="5">
        <f t="shared" si="13"/>
        <v>90783</v>
      </c>
      <c r="D72" s="5" t="str">
        <f t="shared" si="13"/>
        <v>I/59 Tvrdošín - centrum</v>
      </c>
      <c r="E72" s="5">
        <f t="shared" si="14"/>
        <v>0.59</v>
      </c>
      <c r="F72" s="129">
        <f>IF(F8=0,0,IF(F8&lt;30,'A1 Parametre'!$C$102,IF(F8&gt;130,'A1 Parametre'!$M$102,INDEX('A1 Parametre'!$C$102:$M$102,MATCH(F8,'A1 Parametre'!$C$95:$M$95,1))+(INDEX('A1 Parametre'!$C$102:$M$102,MATCH(F8,'A1 Parametre'!$C$95:$M$95,1)+1)-INDEX('A1 Parametre'!$C$102:$M$102,MATCH(F8,'A1 Parametre'!$C$95:$M$95,1)))/10*MOD(F8,10))))</f>
        <v>5.8000000000000003E-2</v>
      </c>
      <c r="G72" s="129">
        <f>IF(G8=0,0,IF(G8&lt;30,'A1 Parametre'!$C$102,IF(G8&gt;130,'A1 Parametre'!$M$102,INDEX('A1 Parametre'!$C$102:$M$102,MATCH(G8,'A1 Parametre'!$C$95:$M$95,1))+(INDEX('A1 Parametre'!$C$102:$M$102,MATCH(G8,'A1 Parametre'!$C$95:$M$95,1)+1)-INDEX('A1 Parametre'!$C$102:$M$102,MATCH(G8,'A1 Parametre'!$C$95:$M$95,1)))/10*MOD(G8,10))))</f>
        <v>5.8000000000000003E-2</v>
      </c>
      <c r="H72" s="129">
        <f>IF(H8=0,0,IF(H8&lt;30,'A1 Parametre'!$C$102,IF(H8&gt;130,'A1 Parametre'!$M$102,INDEX('A1 Parametre'!$C$102:$M$102,MATCH(H8,'A1 Parametre'!$C$95:$M$95,1))+(INDEX('A1 Parametre'!$C$102:$M$102,MATCH(H8,'A1 Parametre'!$C$95:$M$95,1)+1)-INDEX('A1 Parametre'!$C$102:$M$102,MATCH(H8,'A1 Parametre'!$C$95:$M$95,1)))/10*MOD(H8,10))))</f>
        <v>5.8000000000000003E-2</v>
      </c>
      <c r="I72" s="129">
        <f>IF(I8=0,0,IF(I8&lt;30,'A1 Parametre'!$C$102,IF(I8&gt;130,'A1 Parametre'!$M$102,INDEX('A1 Parametre'!$C$102:$M$102,MATCH(I8,'A1 Parametre'!$C$95:$M$95,1))+(INDEX('A1 Parametre'!$C$102:$M$102,MATCH(I8,'A1 Parametre'!$C$95:$M$95,1)+1)-INDEX('A1 Parametre'!$C$102:$M$102,MATCH(I8,'A1 Parametre'!$C$95:$M$95,1)))/10*MOD(I8,10))))</f>
        <v>5.8000000000000003E-2</v>
      </c>
      <c r="J72" s="129">
        <f>IF(J8=0,0,IF(J8&lt;30,'A1 Parametre'!$C$102,IF(J8&gt;130,'A1 Parametre'!$M$102,INDEX('A1 Parametre'!$C$102:$M$102,MATCH(J8,'A1 Parametre'!$C$95:$M$95,1))+(INDEX('A1 Parametre'!$C$102:$M$102,MATCH(J8,'A1 Parametre'!$C$95:$M$95,1)+1)-INDEX('A1 Parametre'!$C$102:$M$102,MATCH(J8,'A1 Parametre'!$C$95:$M$95,1)))/10*MOD(J8,10))))</f>
        <v>5.8000000000000003E-2</v>
      </c>
      <c r="K72" s="129">
        <f>IF(K8=0,0,IF(K8&lt;30,'A1 Parametre'!$C$102,IF(K8&gt;130,'A1 Parametre'!$M$102,INDEX('A1 Parametre'!$C$102:$M$102,MATCH(K8,'A1 Parametre'!$C$95:$M$95,1))+(INDEX('A1 Parametre'!$C$102:$M$102,MATCH(K8,'A1 Parametre'!$C$95:$M$95,1)+1)-INDEX('A1 Parametre'!$C$102:$M$102,MATCH(K8,'A1 Parametre'!$C$95:$M$95,1)))/10*MOD(K8,10))))</f>
        <v>5.8000000000000003E-2</v>
      </c>
      <c r="L72" s="129">
        <f>IF(L8=0,0,IF(L8&lt;30,'A1 Parametre'!$C$102,IF(L8&gt;130,'A1 Parametre'!$M$102,INDEX('A1 Parametre'!$C$102:$M$102,MATCH(L8,'A1 Parametre'!$C$95:$M$95,1))+(INDEX('A1 Parametre'!$C$102:$M$102,MATCH(L8,'A1 Parametre'!$C$95:$M$95,1)+1)-INDEX('A1 Parametre'!$C$102:$M$102,MATCH(L8,'A1 Parametre'!$C$95:$M$95,1)))/10*MOD(L8,10))))</f>
        <v>5.8000000000000003E-2</v>
      </c>
      <c r="M72" s="129">
        <f>IF(M8=0,0,IF(M8&lt;30,'A1 Parametre'!$C$102,IF(M8&gt;130,'A1 Parametre'!$M$102,INDEX('A1 Parametre'!$C$102:$M$102,MATCH(M8,'A1 Parametre'!$C$95:$M$95,1))+(INDEX('A1 Parametre'!$C$102:$M$102,MATCH(M8,'A1 Parametre'!$C$95:$M$95,1)+1)-INDEX('A1 Parametre'!$C$102:$M$102,MATCH(M8,'A1 Parametre'!$C$95:$M$95,1)))/10*MOD(M8,10))))</f>
        <v>5.8000000000000003E-2</v>
      </c>
      <c r="N72" s="129">
        <f>IF(N8=0,0,IF(N8&lt;30,'A1 Parametre'!$C$102,IF(N8&gt;130,'A1 Parametre'!$M$102,INDEX('A1 Parametre'!$C$102:$M$102,MATCH(N8,'A1 Parametre'!$C$95:$M$95,1))+(INDEX('A1 Parametre'!$C$102:$M$102,MATCH(N8,'A1 Parametre'!$C$95:$M$95,1)+1)-INDEX('A1 Parametre'!$C$102:$M$102,MATCH(N8,'A1 Parametre'!$C$95:$M$95,1)))/10*MOD(N8,10))))</f>
        <v>5.8000000000000003E-2</v>
      </c>
      <c r="O72" s="129">
        <f>IF(O8=0,0,IF(O8&lt;30,'A1 Parametre'!$C$102,IF(O8&gt;130,'A1 Parametre'!$M$102,INDEX('A1 Parametre'!$C$102:$M$102,MATCH(O8,'A1 Parametre'!$C$95:$M$95,1))+(INDEX('A1 Parametre'!$C$102:$M$102,MATCH(O8,'A1 Parametre'!$C$95:$M$95,1)+1)-INDEX('A1 Parametre'!$C$102:$M$102,MATCH(O8,'A1 Parametre'!$C$95:$M$95,1)))/10*MOD(O8,10))))</f>
        <v>5.8000000000000003E-2</v>
      </c>
      <c r="P72" s="129">
        <f>IF(P8=0,0,IF(P8&lt;30,'A1 Parametre'!$C$102,IF(P8&gt;130,'A1 Parametre'!$M$102,INDEX('A1 Parametre'!$C$102:$M$102,MATCH(P8,'A1 Parametre'!$C$95:$M$95,1))+(INDEX('A1 Parametre'!$C$102:$M$102,MATCH(P8,'A1 Parametre'!$C$95:$M$95,1)+1)-INDEX('A1 Parametre'!$C$102:$M$102,MATCH(P8,'A1 Parametre'!$C$95:$M$95,1)))/10*MOD(P8,10))))</f>
        <v>5.8000000000000003E-2</v>
      </c>
      <c r="Q72" s="129">
        <f>IF(Q8=0,0,IF(Q8&lt;30,'A1 Parametre'!$C$102,IF(Q8&gt;130,'A1 Parametre'!$M$102,INDEX('A1 Parametre'!$C$102:$M$102,MATCH(Q8,'A1 Parametre'!$C$95:$M$95,1))+(INDEX('A1 Parametre'!$C$102:$M$102,MATCH(Q8,'A1 Parametre'!$C$95:$M$95,1)+1)-INDEX('A1 Parametre'!$C$102:$M$102,MATCH(Q8,'A1 Parametre'!$C$95:$M$95,1)))/10*MOD(Q8,10))))</f>
        <v>5.8000000000000003E-2</v>
      </c>
      <c r="R72" s="129">
        <f>IF(R8=0,0,IF(R8&lt;30,'A1 Parametre'!$C$102,IF(R8&gt;130,'A1 Parametre'!$M$102,INDEX('A1 Parametre'!$C$102:$M$102,MATCH(R8,'A1 Parametre'!$C$95:$M$95,1))+(INDEX('A1 Parametre'!$C$102:$M$102,MATCH(R8,'A1 Parametre'!$C$95:$M$95,1)+1)-INDEX('A1 Parametre'!$C$102:$M$102,MATCH(R8,'A1 Parametre'!$C$95:$M$95,1)))/10*MOD(R8,10))))</f>
        <v>5.8000000000000003E-2</v>
      </c>
      <c r="S72" s="129">
        <f>IF(S8=0,0,IF(S8&lt;30,'A1 Parametre'!$C$102,IF(S8&gt;130,'A1 Parametre'!$M$102,INDEX('A1 Parametre'!$C$102:$M$102,MATCH(S8,'A1 Parametre'!$C$95:$M$95,1))+(INDEX('A1 Parametre'!$C$102:$M$102,MATCH(S8,'A1 Parametre'!$C$95:$M$95,1)+1)-INDEX('A1 Parametre'!$C$102:$M$102,MATCH(S8,'A1 Parametre'!$C$95:$M$95,1)))/10*MOD(S8,10))))</f>
        <v>5.8000000000000003E-2</v>
      </c>
      <c r="T72" s="129">
        <f>IF(T8=0,0,IF(T8&lt;30,'A1 Parametre'!$C$102,IF(T8&gt;130,'A1 Parametre'!$M$102,INDEX('A1 Parametre'!$C$102:$M$102,MATCH(T8,'A1 Parametre'!$C$95:$M$95,1))+(INDEX('A1 Parametre'!$C$102:$M$102,MATCH(T8,'A1 Parametre'!$C$95:$M$95,1)+1)-INDEX('A1 Parametre'!$C$102:$M$102,MATCH(T8,'A1 Parametre'!$C$95:$M$95,1)))/10*MOD(T8,10))))</f>
        <v>5.8000000000000003E-2</v>
      </c>
      <c r="U72" s="129">
        <f>IF(U8=0,0,IF(U8&lt;30,'A1 Parametre'!$C$102,IF(U8&gt;130,'A1 Parametre'!$M$102,INDEX('A1 Parametre'!$C$102:$M$102,MATCH(U8,'A1 Parametre'!$C$95:$M$95,1))+(INDEX('A1 Parametre'!$C$102:$M$102,MATCH(U8,'A1 Parametre'!$C$95:$M$95,1)+1)-INDEX('A1 Parametre'!$C$102:$M$102,MATCH(U8,'A1 Parametre'!$C$95:$M$95,1)))/10*MOD(U8,10))))</f>
        <v>5.8000000000000003E-2</v>
      </c>
      <c r="V72" s="129">
        <f>IF(V8=0,0,IF(V8&lt;30,'A1 Parametre'!$C$102,IF(V8&gt;130,'A1 Parametre'!$M$102,INDEX('A1 Parametre'!$C$102:$M$102,MATCH(V8,'A1 Parametre'!$C$95:$M$95,1))+(INDEX('A1 Parametre'!$C$102:$M$102,MATCH(V8,'A1 Parametre'!$C$95:$M$95,1)+1)-INDEX('A1 Parametre'!$C$102:$M$102,MATCH(V8,'A1 Parametre'!$C$95:$M$95,1)))/10*MOD(V8,10))))</f>
        <v>5.8000000000000003E-2</v>
      </c>
      <c r="W72" s="129">
        <f>IF(W8=0,0,IF(W8&lt;30,'A1 Parametre'!$C$102,IF(W8&gt;130,'A1 Parametre'!$M$102,INDEX('A1 Parametre'!$C$102:$M$102,MATCH(W8,'A1 Parametre'!$C$95:$M$95,1))+(INDEX('A1 Parametre'!$C$102:$M$102,MATCH(W8,'A1 Parametre'!$C$95:$M$95,1)+1)-INDEX('A1 Parametre'!$C$102:$M$102,MATCH(W8,'A1 Parametre'!$C$95:$M$95,1)))/10*MOD(W8,10))))</f>
        <v>5.8000000000000003E-2</v>
      </c>
      <c r="X72" s="129">
        <f>IF(X8=0,0,IF(X8&lt;30,'A1 Parametre'!$C$102,IF(X8&gt;130,'A1 Parametre'!$M$102,INDEX('A1 Parametre'!$C$102:$M$102,MATCH(X8,'A1 Parametre'!$C$95:$M$95,1))+(INDEX('A1 Parametre'!$C$102:$M$102,MATCH(X8,'A1 Parametre'!$C$95:$M$95,1)+1)-INDEX('A1 Parametre'!$C$102:$M$102,MATCH(X8,'A1 Parametre'!$C$95:$M$95,1)))/10*MOD(X8,10))))</f>
        <v>5.8000000000000003E-2</v>
      </c>
      <c r="Y72" s="129">
        <f>IF(Y8=0,0,IF(Y8&lt;30,'A1 Parametre'!$C$102,IF(Y8&gt;130,'A1 Parametre'!$M$102,INDEX('A1 Parametre'!$C$102:$M$102,MATCH(Y8,'A1 Parametre'!$C$95:$M$95,1))+(INDEX('A1 Parametre'!$C$102:$M$102,MATCH(Y8,'A1 Parametre'!$C$95:$M$95,1)+1)-INDEX('A1 Parametre'!$C$102:$M$102,MATCH(Y8,'A1 Parametre'!$C$95:$M$95,1)))/10*MOD(Y8,10))))</f>
        <v>5.8000000000000003E-2</v>
      </c>
      <c r="Z72" s="129">
        <f>IF(Z8=0,0,IF(Z8&lt;30,'A1 Parametre'!$C$102,IF(Z8&gt;130,'A1 Parametre'!$M$102,INDEX('A1 Parametre'!$C$102:$M$102,MATCH(Z8,'A1 Parametre'!$C$95:$M$95,1))+(INDEX('A1 Parametre'!$C$102:$M$102,MATCH(Z8,'A1 Parametre'!$C$95:$M$95,1)+1)-INDEX('A1 Parametre'!$C$102:$M$102,MATCH(Z8,'A1 Parametre'!$C$95:$M$95,1)))/10*MOD(Z8,10))))</f>
        <v>5.8000000000000003E-2</v>
      </c>
      <c r="AA72" s="129">
        <f>IF(AA8=0,0,IF(AA8&lt;30,'A1 Parametre'!$C$102,IF(AA8&gt;130,'A1 Parametre'!$M$102,INDEX('A1 Parametre'!$C$102:$M$102,MATCH(AA8,'A1 Parametre'!$C$95:$M$95,1))+(INDEX('A1 Parametre'!$C$102:$M$102,MATCH(AA8,'A1 Parametre'!$C$95:$M$95,1)+1)-INDEX('A1 Parametre'!$C$102:$M$102,MATCH(AA8,'A1 Parametre'!$C$95:$M$95,1)))/10*MOD(AA8,10))))</f>
        <v>5.8000000000000003E-2</v>
      </c>
      <c r="AB72" s="129">
        <f>IF(AB8=0,0,IF(AB8&lt;30,'A1 Parametre'!$C$102,IF(AB8&gt;130,'A1 Parametre'!$M$102,INDEX('A1 Parametre'!$C$102:$M$102,MATCH(AB8,'A1 Parametre'!$C$95:$M$95,1))+(INDEX('A1 Parametre'!$C$102:$M$102,MATCH(AB8,'A1 Parametre'!$C$95:$M$95,1)+1)-INDEX('A1 Parametre'!$C$102:$M$102,MATCH(AB8,'A1 Parametre'!$C$95:$M$95,1)))/10*MOD(AB8,10))))</f>
        <v>5.8000000000000003E-2</v>
      </c>
      <c r="AC72" s="129">
        <f>IF(AC8=0,0,IF(AC8&lt;30,'A1 Parametre'!$C$102,IF(AC8&gt;130,'A1 Parametre'!$M$102,INDEX('A1 Parametre'!$C$102:$M$102,MATCH(AC8,'A1 Parametre'!$C$95:$M$95,1))+(INDEX('A1 Parametre'!$C$102:$M$102,MATCH(AC8,'A1 Parametre'!$C$95:$M$95,1)+1)-INDEX('A1 Parametre'!$C$102:$M$102,MATCH(AC8,'A1 Parametre'!$C$95:$M$95,1)))/10*MOD(AC8,10))))</f>
        <v>5.8000000000000003E-2</v>
      </c>
      <c r="AD72" s="129">
        <f>IF(AD8=0,0,IF(AD8&lt;30,'A1 Parametre'!$C$102,IF(AD8&gt;130,'A1 Parametre'!$M$102,INDEX('A1 Parametre'!$C$102:$M$102,MATCH(AD8,'A1 Parametre'!$C$95:$M$95,1))+(INDEX('A1 Parametre'!$C$102:$M$102,MATCH(AD8,'A1 Parametre'!$C$95:$M$95,1)+1)-INDEX('A1 Parametre'!$C$102:$M$102,MATCH(AD8,'A1 Parametre'!$C$95:$M$95,1)))/10*MOD(AD8,10))))</f>
        <v>5.8000000000000003E-2</v>
      </c>
      <c r="AE72" s="129">
        <f>IF(AE8=0,0,IF(AE8&lt;30,'A1 Parametre'!$C$102,IF(AE8&gt;130,'A1 Parametre'!$M$102,INDEX('A1 Parametre'!$C$102:$M$102,MATCH(AE8,'A1 Parametre'!$C$95:$M$95,1))+(INDEX('A1 Parametre'!$C$102:$M$102,MATCH(AE8,'A1 Parametre'!$C$95:$M$95,1)+1)-INDEX('A1 Parametre'!$C$102:$M$102,MATCH(AE8,'A1 Parametre'!$C$95:$M$95,1)))/10*MOD(AE8,10))))</f>
        <v>5.8000000000000003E-2</v>
      </c>
      <c r="AF72" s="129">
        <f>IF(AF8=0,0,IF(AF8&lt;30,'A1 Parametre'!$C$102,IF(AF8&gt;130,'A1 Parametre'!$M$102,INDEX('A1 Parametre'!$C$102:$M$102,MATCH(AF8,'A1 Parametre'!$C$95:$M$95,1))+(INDEX('A1 Parametre'!$C$102:$M$102,MATCH(AF8,'A1 Parametre'!$C$95:$M$95,1)+1)-INDEX('A1 Parametre'!$C$102:$M$102,MATCH(AF8,'A1 Parametre'!$C$95:$M$95,1)))/10*MOD(AF8,10))))</f>
        <v>5.8000000000000003E-2</v>
      </c>
      <c r="AG72" s="129">
        <f>IF(AG8=0,0,IF(AG8&lt;30,'A1 Parametre'!$C$102,IF(AG8&gt;130,'A1 Parametre'!$M$102,INDEX('A1 Parametre'!$C$102:$M$102,MATCH(AG8,'A1 Parametre'!$C$95:$M$95,1))+(INDEX('A1 Parametre'!$C$102:$M$102,MATCH(AG8,'A1 Parametre'!$C$95:$M$95,1)+1)-INDEX('A1 Parametre'!$C$102:$M$102,MATCH(AG8,'A1 Parametre'!$C$95:$M$95,1)))/10*MOD(AG8,10))))</f>
        <v>5.8000000000000003E-2</v>
      </c>
      <c r="AH72" s="129">
        <f>IF(AH8=0,0,IF(AH8&lt;30,'A1 Parametre'!$C$102,IF(AH8&gt;130,'A1 Parametre'!$M$102,INDEX('A1 Parametre'!$C$102:$M$102,MATCH(AH8,'A1 Parametre'!$C$95:$M$95,1))+(INDEX('A1 Parametre'!$C$102:$M$102,MATCH(AH8,'A1 Parametre'!$C$95:$M$95,1)+1)-INDEX('A1 Parametre'!$C$102:$M$102,MATCH(AH8,'A1 Parametre'!$C$95:$M$95,1)))/10*MOD(AH8,10))))</f>
        <v>5.8000000000000003E-2</v>
      </c>
      <c r="AI72" s="129">
        <f>IF(AI8=0,0,IF(AI8&lt;30,'A1 Parametre'!$C$102,IF(AI8&gt;130,'A1 Parametre'!$M$102,INDEX('A1 Parametre'!$C$102:$M$102,MATCH(AI8,'A1 Parametre'!$C$95:$M$95,1))+(INDEX('A1 Parametre'!$C$102:$M$102,MATCH(AI8,'A1 Parametre'!$C$95:$M$95,1)+1)-INDEX('A1 Parametre'!$C$102:$M$102,MATCH(AI8,'A1 Parametre'!$C$95:$M$95,1)))/10*MOD(AI8,10))))</f>
        <v>5.8000000000000003E-2</v>
      </c>
      <c r="AJ72" s="129">
        <f>IF(AJ8=0,0,IF(AJ8&lt;30,'A1 Parametre'!$C$102,IF(AJ8&gt;130,'A1 Parametre'!$M$102,INDEX('A1 Parametre'!$C$102:$M$102,MATCH(AJ8,'A1 Parametre'!$C$95:$M$95,1))+(INDEX('A1 Parametre'!$C$102:$M$102,MATCH(AJ8,'A1 Parametre'!$C$95:$M$95,1)+1)-INDEX('A1 Parametre'!$C$102:$M$102,MATCH(AJ8,'A1 Parametre'!$C$95:$M$95,1)))/10*MOD(AJ8,10))))</f>
        <v>5.8000000000000003E-2</v>
      </c>
    </row>
    <row r="73" spans="2:36" x14ac:dyDescent="0.2">
      <c r="B73" s="5">
        <v>4</v>
      </c>
      <c r="C73" s="5">
        <f t="shared" si="13"/>
        <v>90783</v>
      </c>
      <c r="D73" s="5" t="str">
        <f t="shared" si="13"/>
        <v>I/59 Tvrdošín - severný okraj</v>
      </c>
      <c r="E73" s="5">
        <f t="shared" si="14"/>
        <v>1.21</v>
      </c>
      <c r="F73" s="129">
        <f>IF(F9=0,0,IF(F9&lt;30,'A1 Parametre'!$C$102,IF(F9&gt;130,'A1 Parametre'!$M$102,INDEX('A1 Parametre'!$C$102:$M$102,MATCH(F9,'A1 Parametre'!$C$95:$M$95,1))+(INDEX('A1 Parametre'!$C$102:$M$102,MATCH(F9,'A1 Parametre'!$C$95:$M$95,1)+1)-INDEX('A1 Parametre'!$C$102:$M$102,MATCH(F9,'A1 Parametre'!$C$95:$M$95,1)))/10*MOD(F9,10))))</f>
        <v>5.8000000000000003E-2</v>
      </c>
      <c r="G73" s="129">
        <f>IF(G9=0,0,IF(G9&lt;30,'A1 Parametre'!$C$102,IF(G9&gt;130,'A1 Parametre'!$M$102,INDEX('A1 Parametre'!$C$102:$M$102,MATCH(G9,'A1 Parametre'!$C$95:$M$95,1))+(INDEX('A1 Parametre'!$C$102:$M$102,MATCH(G9,'A1 Parametre'!$C$95:$M$95,1)+1)-INDEX('A1 Parametre'!$C$102:$M$102,MATCH(G9,'A1 Parametre'!$C$95:$M$95,1)))/10*MOD(G9,10))))</f>
        <v>5.8000000000000003E-2</v>
      </c>
      <c r="H73" s="129">
        <f>IF(H9=0,0,IF(H9&lt;30,'A1 Parametre'!$C$102,IF(H9&gt;130,'A1 Parametre'!$M$102,INDEX('A1 Parametre'!$C$102:$M$102,MATCH(H9,'A1 Parametre'!$C$95:$M$95,1))+(INDEX('A1 Parametre'!$C$102:$M$102,MATCH(H9,'A1 Parametre'!$C$95:$M$95,1)+1)-INDEX('A1 Parametre'!$C$102:$M$102,MATCH(H9,'A1 Parametre'!$C$95:$M$95,1)))/10*MOD(H9,10))))</f>
        <v>5.8000000000000003E-2</v>
      </c>
      <c r="I73" s="129">
        <f>IF(I9=0,0,IF(I9&lt;30,'A1 Parametre'!$C$102,IF(I9&gt;130,'A1 Parametre'!$M$102,INDEX('A1 Parametre'!$C$102:$M$102,MATCH(I9,'A1 Parametre'!$C$95:$M$95,1))+(INDEX('A1 Parametre'!$C$102:$M$102,MATCH(I9,'A1 Parametre'!$C$95:$M$95,1)+1)-INDEX('A1 Parametre'!$C$102:$M$102,MATCH(I9,'A1 Parametre'!$C$95:$M$95,1)))/10*MOD(I9,10))))</f>
        <v>5.8000000000000003E-2</v>
      </c>
      <c r="J73" s="129">
        <f>IF(J9=0,0,IF(J9&lt;30,'A1 Parametre'!$C$102,IF(J9&gt;130,'A1 Parametre'!$M$102,INDEX('A1 Parametre'!$C$102:$M$102,MATCH(J9,'A1 Parametre'!$C$95:$M$95,1))+(INDEX('A1 Parametre'!$C$102:$M$102,MATCH(J9,'A1 Parametre'!$C$95:$M$95,1)+1)-INDEX('A1 Parametre'!$C$102:$M$102,MATCH(J9,'A1 Parametre'!$C$95:$M$95,1)))/10*MOD(J9,10))))</f>
        <v>5.8000000000000003E-2</v>
      </c>
      <c r="K73" s="129">
        <f>IF(K9=0,0,IF(K9&lt;30,'A1 Parametre'!$C$102,IF(K9&gt;130,'A1 Parametre'!$M$102,INDEX('A1 Parametre'!$C$102:$M$102,MATCH(K9,'A1 Parametre'!$C$95:$M$95,1))+(INDEX('A1 Parametre'!$C$102:$M$102,MATCH(K9,'A1 Parametre'!$C$95:$M$95,1)+1)-INDEX('A1 Parametre'!$C$102:$M$102,MATCH(K9,'A1 Parametre'!$C$95:$M$95,1)))/10*MOD(K9,10))))</f>
        <v>5.8000000000000003E-2</v>
      </c>
      <c r="L73" s="129">
        <f>IF(L9=0,0,IF(L9&lt;30,'A1 Parametre'!$C$102,IF(L9&gt;130,'A1 Parametre'!$M$102,INDEX('A1 Parametre'!$C$102:$M$102,MATCH(L9,'A1 Parametre'!$C$95:$M$95,1))+(INDEX('A1 Parametre'!$C$102:$M$102,MATCH(L9,'A1 Parametre'!$C$95:$M$95,1)+1)-INDEX('A1 Parametre'!$C$102:$M$102,MATCH(L9,'A1 Parametre'!$C$95:$M$95,1)))/10*MOD(L9,10))))</f>
        <v>5.8000000000000003E-2</v>
      </c>
      <c r="M73" s="129">
        <f>IF(M9=0,0,IF(M9&lt;30,'A1 Parametre'!$C$102,IF(M9&gt;130,'A1 Parametre'!$M$102,INDEX('A1 Parametre'!$C$102:$M$102,MATCH(M9,'A1 Parametre'!$C$95:$M$95,1))+(INDEX('A1 Parametre'!$C$102:$M$102,MATCH(M9,'A1 Parametre'!$C$95:$M$95,1)+1)-INDEX('A1 Parametre'!$C$102:$M$102,MATCH(M9,'A1 Parametre'!$C$95:$M$95,1)))/10*MOD(M9,10))))</f>
        <v>5.8000000000000003E-2</v>
      </c>
      <c r="N73" s="129">
        <f>IF(N9=0,0,IF(N9&lt;30,'A1 Parametre'!$C$102,IF(N9&gt;130,'A1 Parametre'!$M$102,INDEX('A1 Parametre'!$C$102:$M$102,MATCH(N9,'A1 Parametre'!$C$95:$M$95,1))+(INDEX('A1 Parametre'!$C$102:$M$102,MATCH(N9,'A1 Parametre'!$C$95:$M$95,1)+1)-INDEX('A1 Parametre'!$C$102:$M$102,MATCH(N9,'A1 Parametre'!$C$95:$M$95,1)))/10*MOD(N9,10))))</f>
        <v>5.8000000000000003E-2</v>
      </c>
      <c r="O73" s="129">
        <f>IF(O9=0,0,IF(O9&lt;30,'A1 Parametre'!$C$102,IF(O9&gt;130,'A1 Parametre'!$M$102,INDEX('A1 Parametre'!$C$102:$M$102,MATCH(O9,'A1 Parametre'!$C$95:$M$95,1))+(INDEX('A1 Parametre'!$C$102:$M$102,MATCH(O9,'A1 Parametre'!$C$95:$M$95,1)+1)-INDEX('A1 Parametre'!$C$102:$M$102,MATCH(O9,'A1 Parametre'!$C$95:$M$95,1)))/10*MOD(O9,10))))</f>
        <v>5.8000000000000003E-2</v>
      </c>
      <c r="P73" s="129">
        <f>IF(P9=0,0,IF(P9&lt;30,'A1 Parametre'!$C$102,IF(P9&gt;130,'A1 Parametre'!$M$102,INDEX('A1 Parametre'!$C$102:$M$102,MATCH(P9,'A1 Parametre'!$C$95:$M$95,1))+(INDEX('A1 Parametre'!$C$102:$M$102,MATCH(P9,'A1 Parametre'!$C$95:$M$95,1)+1)-INDEX('A1 Parametre'!$C$102:$M$102,MATCH(P9,'A1 Parametre'!$C$95:$M$95,1)))/10*MOD(P9,10))))</f>
        <v>5.8000000000000003E-2</v>
      </c>
      <c r="Q73" s="129">
        <f>IF(Q9=0,0,IF(Q9&lt;30,'A1 Parametre'!$C$102,IF(Q9&gt;130,'A1 Parametre'!$M$102,INDEX('A1 Parametre'!$C$102:$M$102,MATCH(Q9,'A1 Parametre'!$C$95:$M$95,1))+(INDEX('A1 Parametre'!$C$102:$M$102,MATCH(Q9,'A1 Parametre'!$C$95:$M$95,1)+1)-INDEX('A1 Parametre'!$C$102:$M$102,MATCH(Q9,'A1 Parametre'!$C$95:$M$95,1)))/10*MOD(Q9,10))))</f>
        <v>5.8000000000000003E-2</v>
      </c>
      <c r="R73" s="129">
        <f>IF(R9=0,0,IF(R9&lt;30,'A1 Parametre'!$C$102,IF(R9&gt;130,'A1 Parametre'!$M$102,INDEX('A1 Parametre'!$C$102:$M$102,MATCH(R9,'A1 Parametre'!$C$95:$M$95,1))+(INDEX('A1 Parametre'!$C$102:$M$102,MATCH(R9,'A1 Parametre'!$C$95:$M$95,1)+1)-INDEX('A1 Parametre'!$C$102:$M$102,MATCH(R9,'A1 Parametre'!$C$95:$M$95,1)))/10*MOD(R9,10))))</f>
        <v>5.8000000000000003E-2</v>
      </c>
      <c r="S73" s="129">
        <f>IF(S9=0,0,IF(S9&lt;30,'A1 Parametre'!$C$102,IF(S9&gt;130,'A1 Parametre'!$M$102,INDEX('A1 Parametre'!$C$102:$M$102,MATCH(S9,'A1 Parametre'!$C$95:$M$95,1))+(INDEX('A1 Parametre'!$C$102:$M$102,MATCH(S9,'A1 Parametre'!$C$95:$M$95,1)+1)-INDEX('A1 Parametre'!$C$102:$M$102,MATCH(S9,'A1 Parametre'!$C$95:$M$95,1)))/10*MOD(S9,10))))</f>
        <v>5.8000000000000003E-2</v>
      </c>
      <c r="T73" s="129">
        <f>IF(T9=0,0,IF(T9&lt;30,'A1 Parametre'!$C$102,IF(T9&gt;130,'A1 Parametre'!$M$102,INDEX('A1 Parametre'!$C$102:$M$102,MATCH(T9,'A1 Parametre'!$C$95:$M$95,1))+(INDEX('A1 Parametre'!$C$102:$M$102,MATCH(T9,'A1 Parametre'!$C$95:$M$95,1)+1)-INDEX('A1 Parametre'!$C$102:$M$102,MATCH(T9,'A1 Parametre'!$C$95:$M$95,1)))/10*MOD(T9,10))))</f>
        <v>5.8000000000000003E-2</v>
      </c>
      <c r="U73" s="129">
        <f>IF(U9=0,0,IF(U9&lt;30,'A1 Parametre'!$C$102,IF(U9&gt;130,'A1 Parametre'!$M$102,INDEX('A1 Parametre'!$C$102:$M$102,MATCH(U9,'A1 Parametre'!$C$95:$M$95,1))+(INDEX('A1 Parametre'!$C$102:$M$102,MATCH(U9,'A1 Parametre'!$C$95:$M$95,1)+1)-INDEX('A1 Parametre'!$C$102:$M$102,MATCH(U9,'A1 Parametre'!$C$95:$M$95,1)))/10*MOD(U9,10))))</f>
        <v>5.8000000000000003E-2</v>
      </c>
      <c r="V73" s="129">
        <f>IF(V9=0,0,IF(V9&lt;30,'A1 Parametre'!$C$102,IF(V9&gt;130,'A1 Parametre'!$M$102,INDEX('A1 Parametre'!$C$102:$M$102,MATCH(V9,'A1 Parametre'!$C$95:$M$95,1))+(INDEX('A1 Parametre'!$C$102:$M$102,MATCH(V9,'A1 Parametre'!$C$95:$M$95,1)+1)-INDEX('A1 Parametre'!$C$102:$M$102,MATCH(V9,'A1 Parametre'!$C$95:$M$95,1)))/10*MOD(V9,10))))</f>
        <v>5.8000000000000003E-2</v>
      </c>
      <c r="W73" s="129">
        <f>IF(W9=0,0,IF(W9&lt;30,'A1 Parametre'!$C$102,IF(W9&gt;130,'A1 Parametre'!$M$102,INDEX('A1 Parametre'!$C$102:$M$102,MATCH(W9,'A1 Parametre'!$C$95:$M$95,1))+(INDEX('A1 Parametre'!$C$102:$M$102,MATCH(W9,'A1 Parametre'!$C$95:$M$95,1)+1)-INDEX('A1 Parametre'!$C$102:$M$102,MATCH(W9,'A1 Parametre'!$C$95:$M$95,1)))/10*MOD(W9,10))))</f>
        <v>5.8000000000000003E-2</v>
      </c>
      <c r="X73" s="129">
        <f>IF(X9=0,0,IF(X9&lt;30,'A1 Parametre'!$C$102,IF(X9&gt;130,'A1 Parametre'!$M$102,INDEX('A1 Parametre'!$C$102:$M$102,MATCH(X9,'A1 Parametre'!$C$95:$M$95,1))+(INDEX('A1 Parametre'!$C$102:$M$102,MATCH(X9,'A1 Parametre'!$C$95:$M$95,1)+1)-INDEX('A1 Parametre'!$C$102:$M$102,MATCH(X9,'A1 Parametre'!$C$95:$M$95,1)))/10*MOD(X9,10))))</f>
        <v>5.8000000000000003E-2</v>
      </c>
      <c r="Y73" s="129">
        <f>IF(Y9=0,0,IF(Y9&lt;30,'A1 Parametre'!$C$102,IF(Y9&gt;130,'A1 Parametre'!$M$102,INDEX('A1 Parametre'!$C$102:$M$102,MATCH(Y9,'A1 Parametre'!$C$95:$M$95,1))+(INDEX('A1 Parametre'!$C$102:$M$102,MATCH(Y9,'A1 Parametre'!$C$95:$M$95,1)+1)-INDEX('A1 Parametre'!$C$102:$M$102,MATCH(Y9,'A1 Parametre'!$C$95:$M$95,1)))/10*MOD(Y9,10))))</f>
        <v>5.8000000000000003E-2</v>
      </c>
      <c r="Z73" s="129">
        <f>IF(Z9=0,0,IF(Z9&lt;30,'A1 Parametre'!$C$102,IF(Z9&gt;130,'A1 Parametre'!$M$102,INDEX('A1 Parametre'!$C$102:$M$102,MATCH(Z9,'A1 Parametre'!$C$95:$M$95,1))+(INDEX('A1 Parametre'!$C$102:$M$102,MATCH(Z9,'A1 Parametre'!$C$95:$M$95,1)+1)-INDEX('A1 Parametre'!$C$102:$M$102,MATCH(Z9,'A1 Parametre'!$C$95:$M$95,1)))/10*MOD(Z9,10))))</f>
        <v>5.8000000000000003E-2</v>
      </c>
      <c r="AA73" s="129">
        <f>IF(AA9=0,0,IF(AA9&lt;30,'A1 Parametre'!$C$102,IF(AA9&gt;130,'A1 Parametre'!$M$102,INDEX('A1 Parametre'!$C$102:$M$102,MATCH(AA9,'A1 Parametre'!$C$95:$M$95,1))+(INDEX('A1 Parametre'!$C$102:$M$102,MATCH(AA9,'A1 Parametre'!$C$95:$M$95,1)+1)-INDEX('A1 Parametre'!$C$102:$M$102,MATCH(AA9,'A1 Parametre'!$C$95:$M$95,1)))/10*MOD(AA9,10))))</f>
        <v>5.8000000000000003E-2</v>
      </c>
      <c r="AB73" s="129">
        <f>IF(AB9=0,0,IF(AB9&lt;30,'A1 Parametre'!$C$102,IF(AB9&gt;130,'A1 Parametre'!$M$102,INDEX('A1 Parametre'!$C$102:$M$102,MATCH(AB9,'A1 Parametre'!$C$95:$M$95,1))+(INDEX('A1 Parametre'!$C$102:$M$102,MATCH(AB9,'A1 Parametre'!$C$95:$M$95,1)+1)-INDEX('A1 Parametre'!$C$102:$M$102,MATCH(AB9,'A1 Parametre'!$C$95:$M$95,1)))/10*MOD(AB9,10))))</f>
        <v>5.8000000000000003E-2</v>
      </c>
      <c r="AC73" s="129">
        <f>IF(AC9=0,0,IF(AC9&lt;30,'A1 Parametre'!$C$102,IF(AC9&gt;130,'A1 Parametre'!$M$102,INDEX('A1 Parametre'!$C$102:$M$102,MATCH(AC9,'A1 Parametre'!$C$95:$M$95,1))+(INDEX('A1 Parametre'!$C$102:$M$102,MATCH(AC9,'A1 Parametre'!$C$95:$M$95,1)+1)-INDEX('A1 Parametre'!$C$102:$M$102,MATCH(AC9,'A1 Parametre'!$C$95:$M$95,1)))/10*MOD(AC9,10))))</f>
        <v>5.8000000000000003E-2</v>
      </c>
      <c r="AD73" s="129">
        <f>IF(AD9=0,0,IF(AD9&lt;30,'A1 Parametre'!$C$102,IF(AD9&gt;130,'A1 Parametre'!$M$102,INDEX('A1 Parametre'!$C$102:$M$102,MATCH(AD9,'A1 Parametre'!$C$95:$M$95,1))+(INDEX('A1 Parametre'!$C$102:$M$102,MATCH(AD9,'A1 Parametre'!$C$95:$M$95,1)+1)-INDEX('A1 Parametre'!$C$102:$M$102,MATCH(AD9,'A1 Parametre'!$C$95:$M$95,1)))/10*MOD(AD9,10))))</f>
        <v>5.8000000000000003E-2</v>
      </c>
      <c r="AE73" s="129">
        <f>IF(AE9=0,0,IF(AE9&lt;30,'A1 Parametre'!$C$102,IF(AE9&gt;130,'A1 Parametre'!$M$102,INDEX('A1 Parametre'!$C$102:$M$102,MATCH(AE9,'A1 Parametre'!$C$95:$M$95,1))+(INDEX('A1 Parametre'!$C$102:$M$102,MATCH(AE9,'A1 Parametre'!$C$95:$M$95,1)+1)-INDEX('A1 Parametre'!$C$102:$M$102,MATCH(AE9,'A1 Parametre'!$C$95:$M$95,1)))/10*MOD(AE9,10))))</f>
        <v>5.8000000000000003E-2</v>
      </c>
      <c r="AF73" s="129">
        <f>IF(AF9=0,0,IF(AF9&lt;30,'A1 Parametre'!$C$102,IF(AF9&gt;130,'A1 Parametre'!$M$102,INDEX('A1 Parametre'!$C$102:$M$102,MATCH(AF9,'A1 Parametre'!$C$95:$M$95,1))+(INDEX('A1 Parametre'!$C$102:$M$102,MATCH(AF9,'A1 Parametre'!$C$95:$M$95,1)+1)-INDEX('A1 Parametre'!$C$102:$M$102,MATCH(AF9,'A1 Parametre'!$C$95:$M$95,1)))/10*MOD(AF9,10))))</f>
        <v>5.8000000000000003E-2</v>
      </c>
      <c r="AG73" s="129">
        <f>IF(AG9=0,0,IF(AG9&lt;30,'A1 Parametre'!$C$102,IF(AG9&gt;130,'A1 Parametre'!$M$102,INDEX('A1 Parametre'!$C$102:$M$102,MATCH(AG9,'A1 Parametre'!$C$95:$M$95,1))+(INDEX('A1 Parametre'!$C$102:$M$102,MATCH(AG9,'A1 Parametre'!$C$95:$M$95,1)+1)-INDEX('A1 Parametre'!$C$102:$M$102,MATCH(AG9,'A1 Parametre'!$C$95:$M$95,1)))/10*MOD(AG9,10))))</f>
        <v>5.8000000000000003E-2</v>
      </c>
      <c r="AH73" s="129">
        <f>IF(AH9=0,0,IF(AH9&lt;30,'A1 Parametre'!$C$102,IF(AH9&gt;130,'A1 Parametre'!$M$102,INDEX('A1 Parametre'!$C$102:$M$102,MATCH(AH9,'A1 Parametre'!$C$95:$M$95,1))+(INDEX('A1 Parametre'!$C$102:$M$102,MATCH(AH9,'A1 Parametre'!$C$95:$M$95,1)+1)-INDEX('A1 Parametre'!$C$102:$M$102,MATCH(AH9,'A1 Parametre'!$C$95:$M$95,1)))/10*MOD(AH9,10))))</f>
        <v>5.8000000000000003E-2</v>
      </c>
      <c r="AI73" s="129">
        <f>IF(AI9=0,0,IF(AI9&lt;30,'A1 Parametre'!$C$102,IF(AI9&gt;130,'A1 Parametre'!$M$102,INDEX('A1 Parametre'!$C$102:$M$102,MATCH(AI9,'A1 Parametre'!$C$95:$M$95,1))+(INDEX('A1 Parametre'!$C$102:$M$102,MATCH(AI9,'A1 Parametre'!$C$95:$M$95,1)+1)-INDEX('A1 Parametre'!$C$102:$M$102,MATCH(AI9,'A1 Parametre'!$C$95:$M$95,1)))/10*MOD(AI9,10))))</f>
        <v>5.8000000000000003E-2</v>
      </c>
      <c r="AJ73" s="129">
        <f>IF(AJ9=0,0,IF(AJ9&lt;30,'A1 Parametre'!$C$102,IF(AJ9&gt;130,'A1 Parametre'!$M$102,INDEX('A1 Parametre'!$C$102:$M$102,MATCH(AJ9,'A1 Parametre'!$C$95:$M$95,1))+(INDEX('A1 Parametre'!$C$102:$M$102,MATCH(AJ9,'A1 Parametre'!$C$95:$M$95,1)+1)-INDEX('A1 Parametre'!$C$102:$M$102,MATCH(AJ9,'A1 Parametre'!$C$95:$M$95,1)))/10*MOD(AJ9,10))))</f>
        <v>5.8000000000000003E-2</v>
      </c>
    </row>
    <row r="74" spans="2:36" x14ac:dyDescent="0.2">
      <c r="B74" s="5">
        <v>5</v>
      </c>
      <c r="C74" s="5">
        <f t="shared" si="13"/>
        <v>95850</v>
      </c>
      <c r="D74" s="5" t="str">
        <f t="shared" si="13"/>
        <v>Privádzač Tvrdošín</v>
      </c>
      <c r="E74" s="5">
        <f t="shared" si="14"/>
        <v>0.38</v>
      </c>
      <c r="F74" s="129">
        <f>IF(F10=0,0,IF(F10&lt;30,'A1 Parametre'!$C$102,IF(F10&gt;130,'A1 Parametre'!$M$102,INDEX('A1 Parametre'!$C$102:$M$102,MATCH(F10,'A1 Parametre'!$C$95:$M$95,1))+(INDEX('A1 Parametre'!$C$102:$M$102,MATCH(F10,'A1 Parametre'!$C$95:$M$95,1)+1)-INDEX('A1 Parametre'!$C$102:$M$102,MATCH(F10,'A1 Parametre'!$C$95:$M$95,1)))/10*MOD(F10,10))))</f>
        <v>5.6100000000000004E-2</v>
      </c>
      <c r="G74" s="129">
        <f>IF(G10=0,0,IF(G10&lt;30,'A1 Parametre'!$C$102,IF(G10&gt;130,'A1 Parametre'!$M$102,INDEX('A1 Parametre'!$C$102:$M$102,MATCH(G10,'A1 Parametre'!$C$95:$M$95,1))+(INDEX('A1 Parametre'!$C$102:$M$102,MATCH(G10,'A1 Parametre'!$C$95:$M$95,1)+1)-INDEX('A1 Parametre'!$C$102:$M$102,MATCH(G10,'A1 Parametre'!$C$95:$M$95,1)))/10*MOD(G10,10))))</f>
        <v>5.6159293967907462E-2</v>
      </c>
      <c r="H74" s="129">
        <f>IF(H10=0,0,IF(H10&lt;30,'A1 Parametre'!$C$102,IF(H10&gt;130,'A1 Parametre'!$M$102,INDEX('A1 Parametre'!$C$102:$M$102,MATCH(H10,'A1 Parametre'!$C$95:$M$95,1))+(INDEX('A1 Parametre'!$C$102:$M$102,MATCH(H10,'A1 Parametre'!$C$95:$M$95,1)+1)-INDEX('A1 Parametre'!$C$102:$M$102,MATCH(H10,'A1 Parametre'!$C$95:$M$95,1)))/10*MOD(H10,10))))</f>
        <v>5.6218391523824407E-2</v>
      </c>
      <c r="I74" s="129">
        <f>IF(I10=0,0,IF(I10&lt;30,'A1 Parametre'!$C$102,IF(I10&gt;130,'A1 Parametre'!$M$102,INDEX('A1 Parametre'!$C$102:$M$102,MATCH(I10,'A1 Parametre'!$C$95:$M$95,1))+(INDEX('A1 Parametre'!$C$102:$M$102,MATCH(I10,'A1 Parametre'!$C$95:$M$95,1)+1)-INDEX('A1 Parametre'!$C$102:$M$102,MATCH(I10,'A1 Parametre'!$C$95:$M$95,1)))/10*MOD(I10,10))))</f>
        <v>5.6277293318367942E-2</v>
      </c>
      <c r="J74" s="129">
        <f>IF(J10=0,0,IF(J10&lt;30,'A1 Parametre'!$C$102,IF(J10&gt;130,'A1 Parametre'!$M$102,INDEX('A1 Parametre'!$C$102:$M$102,MATCH(J10,'A1 Parametre'!$C$95:$M$95,1))+(INDEX('A1 Parametre'!$C$102:$M$102,MATCH(J10,'A1 Parametre'!$C$95:$M$95,1)+1)-INDEX('A1 Parametre'!$C$102:$M$102,MATCH(J10,'A1 Parametre'!$C$95:$M$95,1)))/10*MOD(J10,10))))</f>
        <v>5.6335999999999997E-2</v>
      </c>
      <c r="K74" s="129">
        <f>IF(K10=0,0,IF(K10&lt;30,'A1 Parametre'!$C$102,IF(K10&gt;130,'A1 Parametre'!$M$102,INDEX('A1 Parametre'!$C$102:$M$102,MATCH(K10,'A1 Parametre'!$C$95:$M$95,1))+(INDEX('A1 Parametre'!$C$102:$M$102,MATCH(K10,'A1 Parametre'!$C$95:$M$95,1)+1)-INDEX('A1 Parametre'!$C$102:$M$102,MATCH(K10,'A1 Parametre'!$C$95:$M$95,1)))/10*MOD(K10,10))))</f>
        <v>5.6425933478040695E-2</v>
      </c>
      <c r="L74" s="129">
        <f>IF(L10=0,0,IF(L10&lt;30,'A1 Parametre'!$C$102,IF(L10&gt;130,'A1 Parametre'!$M$102,INDEX('A1 Parametre'!$C$102:$M$102,MATCH(L10,'A1 Parametre'!$C$95:$M$95,1))+(INDEX('A1 Parametre'!$C$102:$M$102,MATCH(L10,'A1 Parametre'!$C$95:$M$95,1)+1)-INDEX('A1 Parametre'!$C$102:$M$102,MATCH(L10,'A1 Parametre'!$C$95:$M$95,1)))/10*MOD(L10,10))))</f>
        <v>5.651540907392149E-2</v>
      </c>
      <c r="M74" s="129">
        <f>IF(M10=0,0,IF(M10&lt;30,'A1 Parametre'!$C$102,IF(M10&gt;130,'A1 Parametre'!$M$102,INDEX('A1 Parametre'!$C$102:$M$102,MATCH(M10,'A1 Parametre'!$C$95:$M$95,1))+(INDEX('A1 Parametre'!$C$102:$M$102,MATCH(M10,'A1 Parametre'!$C$95:$M$95,1)+1)-INDEX('A1 Parametre'!$C$102:$M$102,MATCH(M10,'A1 Parametre'!$C$95:$M$95,1)))/10*MOD(M10,10))))</f>
        <v>5.6604429118877392E-2</v>
      </c>
      <c r="N74" s="129">
        <f>IF(N10=0,0,IF(N10&lt;30,'A1 Parametre'!$C$102,IF(N10&gt;130,'A1 Parametre'!$M$102,INDEX('A1 Parametre'!$C$102:$M$102,MATCH(N10,'A1 Parametre'!$C$95:$M$95,1))+(INDEX('A1 Parametre'!$C$102:$M$102,MATCH(N10,'A1 Parametre'!$C$95:$M$95,1)+1)-INDEX('A1 Parametre'!$C$102:$M$102,MATCH(N10,'A1 Parametre'!$C$95:$M$95,1)))/10*MOD(N10,10))))</f>
        <v>5.6692995932274295E-2</v>
      </c>
      <c r="O74" s="129">
        <f>IF(O10=0,0,IF(O10&lt;30,'A1 Parametre'!$C$102,IF(O10&gt;130,'A1 Parametre'!$M$102,INDEX('A1 Parametre'!$C$102:$M$102,MATCH(O10,'A1 Parametre'!$C$95:$M$95,1))+(INDEX('A1 Parametre'!$C$102:$M$102,MATCH(O10,'A1 Parametre'!$C$95:$M$95,1)+1)-INDEX('A1 Parametre'!$C$102:$M$102,MATCH(O10,'A1 Parametre'!$C$95:$M$95,1)))/10*MOD(O10,10))))</f>
        <v>5.6781111821669394E-2</v>
      </c>
      <c r="P74" s="129">
        <f>IF(P10=0,0,IF(P10&lt;30,'A1 Parametre'!$C$102,IF(P10&gt;130,'A1 Parametre'!$M$102,INDEX('A1 Parametre'!$C$102:$M$102,MATCH(P10,'A1 Parametre'!$C$95:$M$95,1))+(INDEX('A1 Parametre'!$C$102:$M$102,MATCH(P10,'A1 Parametre'!$C$95:$M$95,1)+1)-INDEX('A1 Parametre'!$C$102:$M$102,MATCH(P10,'A1 Parametre'!$C$95:$M$95,1)))/10*MOD(P10,10))))</f>
        <v>5.6868779082871336E-2</v>
      </c>
      <c r="Q74" s="129">
        <f>IF(Q10=0,0,IF(Q10&lt;30,'A1 Parametre'!$C$102,IF(Q10&gt;130,'A1 Parametre'!$M$102,INDEX('A1 Parametre'!$C$102:$M$102,MATCH(Q10,'A1 Parametre'!$C$95:$M$95,1))+(INDEX('A1 Parametre'!$C$102:$M$102,MATCH(Q10,'A1 Parametre'!$C$95:$M$95,1)+1)-INDEX('A1 Parametre'!$C$102:$M$102,MATCH(Q10,'A1 Parametre'!$C$95:$M$95,1)))/10*MOD(Q10,10))))</f>
        <v>5.6956E-2</v>
      </c>
      <c r="R74" s="129">
        <f>IF(R10=0,0,IF(R10&lt;30,'A1 Parametre'!$C$102,IF(R10&gt;130,'A1 Parametre'!$M$102,INDEX('A1 Parametre'!$C$102:$M$102,MATCH(R10,'A1 Parametre'!$C$95:$M$95,1))+(INDEX('A1 Parametre'!$C$102:$M$102,MATCH(R10,'A1 Parametre'!$C$95:$M$95,1)+1)-INDEX('A1 Parametre'!$C$102:$M$102,MATCH(R10,'A1 Parametre'!$C$95:$M$95,1)))/10*MOD(R10,10))))</f>
        <v>5.7053681078254669E-2</v>
      </c>
      <c r="S74" s="129">
        <f>IF(S10=0,0,IF(S10&lt;30,'A1 Parametre'!$C$102,IF(S10&gt;130,'A1 Parametre'!$M$102,INDEX('A1 Parametre'!$C$102:$M$102,MATCH(S10,'A1 Parametre'!$C$95:$M$95,1))+(INDEX('A1 Parametre'!$C$102:$M$102,MATCH(S10,'A1 Parametre'!$C$95:$M$95,1)+1)-INDEX('A1 Parametre'!$C$102:$M$102,MATCH(S10,'A1 Parametre'!$C$95:$M$95,1)))/10*MOD(S10,10))))</f>
        <v>5.7150802335279055E-2</v>
      </c>
      <c r="T74" s="129">
        <f>IF(T10=0,0,IF(T10&lt;30,'A1 Parametre'!$C$102,IF(T10&gt;130,'A1 Parametre'!$M$102,INDEX('A1 Parametre'!$C$102:$M$102,MATCH(T10,'A1 Parametre'!$C$95:$M$95,1))+(INDEX('A1 Parametre'!$C$102:$M$102,MATCH(T10,'A1 Parametre'!$C$95:$M$95,1)+1)-INDEX('A1 Parametre'!$C$102:$M$102,MATCH(T10,'A1 Parametre'!$C$95:$M$95,1)))/10*MOD(T10,10))))</f>
        <v>5.7247366979471505E-2</v>
      </c>
      <c r="U74" s="129">
        <f>IF(U10=0,0,IF(U10&lt;30,'A1 Parametre'!$C$102,IF(U10&gt;130,'A1 Parametre'!$M$102,INDEX('A1 Parametre'!$C$102:$M$102,MATCH(U10,'A1 Parametre'!$C$95:$M$95,1))+(INDEX('A1 Parametre'!$C$102:$M$102,MATCH(U10,'A1 Parametre'!$C$95:$M$95,1)+1)-INDEX('A1 Parametre'!$C$102:$M$102,MATCH(U10,'A1 Parametre'!$C$95:$M$95,1)))/10*MOD(U10,10))))</f>
        <v>5.7343378200842662E-2</v>
      </c>
      <c r="V74" s="129">
        <f>IF(V10=0,0,IF(V10&lt;30,'A1 Parametre'!$C$102,IF(V10&gt;130,'A1 Parametre'!$M$102,INDEX('A1 Parametre'!$C$102:$M$102,MATCH(V10,'A1 Parametre'!$C$95:$M$95,1))+(INDEX('A1 Parametre'!$C$102:$M$102,MATCH(V10,'A1 Parametre'!$C$95:$M$95,1)+1)-INDEX('A1 Parametre'!$C$102:$M$102,MATCH(V10,'A1 Parametre'!$C$95:$M$95,1)))/10*MOD(V10,10))))</f>
        <v>5.7438839171120887E-2</v>
      </c>
      <c r="W74" s="129">
        <f>IF(W10=0,0,IF(W10&lt;30,'A1 Parametre'!$C$102,IF(W10&gt;130,'A1 Parametre'!$M$102,INDEX('A1 Parametre'!$C$102:$M$102,MATCH(W10,'A1 Parametre'!$C$95:$M$95,1))+(INDEX('A1 Parametre'!$C$102:$M$102,MATCH(W10,'A1 Parametre'!$C$95:$M$95,1)+1)-INDEX('A1 Parametre'!$C$102:$M$102,MATCH(W10,'A1 Parametre'!$C$95:$M$95,1)))/10*MOD(W10,10))))</f>
        <v>5.7533753043856974E-2</v>
      </c>
      <c r="X74" s="129">
        <f>IF(X10=0,0,IF(X10&lt;30,'A1 Parametre'!$C$102,IF(X10&gt;130,'A1 Parametre'!$M$102,INDEX('A1 Parametre'!$C$102:$M$102,MATCH(X10,'A1 Parametre'!$C$95:$M$95,1))+(INDEX('A1 Parametre'!$C$102:$M$102,MATCH(X10,'A1 Parametre'!$C$95:$M$95,1)+1)-INDEX('A1 Parametre'!$C$102:$M$102,MATCH(X10,'A1 Parametre'!$C$95:$M$95,1)))/10*MOD(X10,10))))</f>
        <v>5.7628122954528398E-2</v>
      </c>
      <c r="Y74" s="129">
        <f>IF(Y10=0,0,IF(Y10&lt;30,'A1 Parametre'!$C$102,IF(Y10&gt;130,'A1 Parametre'!$M$102,INDEX('A1 Parametre'!$C$102:$M$102,MATCH(Y10,'A1 Parametre'!$C$95:$M$95,1))+(INDEX('A1 Parametre'!$C$102:$M$102,MATCH(Y10,'A1 Parametre'!$C$95:$M$95,1)+1)-INDEX('A1 Parametre'!$C$102:$M$102,MATCH(Y10,'A1 Parametre'!$C$95:$M$95,1)))/10*MOD(Y10,10))))</f>
        <v>5.7721952020642849E-2</v>
      </c>
      <c r="Z74" s="129">
        <f>IF(Z10=0,0,IF(Z10&lt;30,'A1 Parametre'!$C$102,IF(Z10&gt;130,'A1 Parametre'!$M$102,INDEX('A1 Parametre'!$C$102:$M$102,MATCH(Z10,'A1 Parametre'!$C$95:$M$95,1))+(INDEX('A1 Parametre'!$C$102:$M$102,MATCH(Z10,'A1 Parametre'!$C$95:$M$95,1)+1)-INDEX('A1 Parametre'!$C$102:$M$102,MATCH(Z10,'A1 Parametre'!$C$95:$M$95,1)))/10*MOD(Z10,10))))</f>
        <v>5.781524334184121E-2</v>
      </c>
      <c r="AA74" s="129">
        <f>IF(AA10=0,0,IF(AA10&lt;30,'A1 Parametre'!$C$102,IF(AA10&gt;130,'A1 Parametre'!$M$102,INDEX('A1 Parametre'!$C$102:$M$102,MATCH(AA10,'A1 Parametre'!$C$95:$M$95,1))+(INDEX('A1 Parametre'!$C$102:$M$102,MATCH(AA10,'A1 Parametre'!$C$95:$M$95,1)+1)-INDEX('A1 Parametre'!$C$102:$M$102,MATCH(AA10,'A1 Parametre'!$C$95:$M$95,1)))/10*MOD(AA10,10))))</f>
        <v>5.7908000000000001E-2</v>
      </c>
      <c r="AB74" s="129">
        <f>IF(AB10=0,0,IF(AB10&lt;30,'A1 Parametre'!$C$102,IF(AB10&gt;130,'A1 Parametre'!$M$102,INDEX('A1 Parametre'!$C$102:$M$102,MATCH(AB10,'A1 Parametre'!$C$95:$M$95,1))+(INDEX('A1 Parametre'!$C$102:$M$102,MATCH(AB10,'A1 Parametre'!$C$95:$M$95,1)+1)-INDEX('A1 Parametre'!$C$102:$M$102,MATCH(AB10,'A1 Parametre'!$C$95:$M$95,1)))/10*MOD(AB10,10))))</f>
        <v>5.8000000000000003E-2</v>
      </c>
      <c r="AC74" s="129">
        <f>IF(AC10=0,0,IF(AC10&lt;30,'A1 Parametre'!$C$102,IF(AC10&gt;130,'A1 Parametre'!$M$102,INDEX('A1 Parametre'!$C$102:$M$102,MATCH(AC10,'A1 Parametre'!$C$95:$M$95,1))+(INDEX('A1 Parametre'!$C$102:$M$102,MATCH(AC10,'A1 Parametre'!$C$95:$M$95,1)+1)-INDEX('A1 Parametre'!$C$102:$M$102,MATCH(AC10,'A1 Parametre'!$C$95:$M$95,1)))/10*MOD(AC10,10))))</f>
        <v>5.8000000000000003E-2</v>
      </c>
      <c r="AD74" s="129">
        <f>IF(AD10=0,0,IF(AD10&lt;30,'A1 Parametre'!$C$102,IF(AD10&gt;130,'A1 Parametre'!$M$102,INDEX('A1 Parametre'!$C$102:$M$102,MATCH(AD10,'A1 Parametre'!$C$95:$M$95,1))+(INDEX('A1 Parametre'!$C$102:$M$102,MATCH(AD10,'A1 Parametre'!$C$95:$M$95,1)+1)-INDEX('A1 Parametre'!$C$102:$M$102,MATCH(AD10,'A1 Parametre'!$C$95:$M$95,1)))/10*MOD(AD10,10))))</f>
        <v>5.8000000000000003E-2</v>
      </c>
      <c r="AE74" s="129">
        <f>IF(AE10=0,0,IF(AE10&lt;30,'A1 Parametre'!$C$102,IF(AE10&gt;130,'A1 Parametre'!$M$102,INDEX('A1 Parametre'!$C$102:$M$102,MATCH(AE10,'A1 Parametre'!$C$95:$M$95,1))+(INDEX('A1 Parametre'!$C$102:$M$102,MATCH(AE10,'A1 Parametre'!$C$95:$M$95,1)+1)-INDEX('A1 Parametre'!$C$102:$M$102,MATCH(AE10,'A1 Parametre'!$C$95:$M$95,1)))/10*MOD(AE10,10))))</f>
        <v>5.8000000000000003E-2</v>
      </c>
      <c r="AF74" s="129">
        <f>IF(AF10=0,0,IF(AF10&lt;30,'A1 Parametre'!$C$102,IF(AF10&gt;130,'A1 Parametre'!$M$102,INDEX('A1 Parametre'!$C$102:$M$102,MATCH(AF10,'A1 Parametre'!$C$95:$M$95,1))+(INDEX('A1 Parametre'!$C$102:$M$102,MATCH(AF10,'A1 Parametre'!$C$95:$M$95,1)+1)-INDEX('A1 Parametre'!$C$102:$M$102,MATCH(AF10,'A1 Parametre'!$C$95:$M$95,1)))/10*MOD(AF10,10))))</f>
        <v>5.8000000000000003E-2</v>
      </c>
      <c r="AG74" s="129">
        <f>IF(AG10=0,0,IF(AG10&lt;30,'A1 Parametre'!$C$102,IF(AG10&gt;130,'A1 Parametre'!$M$102,INDEX('A1 Parametre'!$C$102:$M$102,MATCH(AG10,'A1 Parametre'!$C$95:$M$95,1))+(INDEX('A1 Parametre'!$C$102:$M$102,MATCH(AG10,'A1 Parametre'!$C$95:$M$95,1)+1)-INDEX('A1 Parametre'!$C$102:$M$102,MATCH(AG10,'A1 Parametre'!$C$95:$M$95,1)))/10*MOD(AG10,10))))</f>
        <v>5.8000000000000003E-2</v>
      </c>
      <c r="AH74" s="129">
        <f>IF(AH10=0,0,IF(AH10&lt;30,'A1 Parametre'!$C$102,IF(AH10&gt;130,'A1 Parametre'!$M$102,INDEX('A1 Parametre'!$C$102:$M$102,MATCH(AH10,'A1 Parametre'!$C$95:$M$95,1))+(INDEX('A1 Parametre'!$C$102:$M$102,MATCH(AH10,'A1 Parametre'!$C$95:$M$95,1)+1)-INDEX('A1 Parametre'!$C$102:$M$102,MATCH(AH10,'A1 Parametre'!$C$95:$M$95,1)))/10*MOD(AH10,10))))</f>
        <v>5.8000000000000003E-2</v>
      </c>
      <c r="AI74" s="129">
        <f>IF(AI10=0,0,IF(AI10&lt;30,'A1 Parametre'!$C$102,IF(AI10&gt;130,'A1 Parametre'!$M$102,INDEX('A1 Parametre'!$C$102:$M$102,MATCH(AI10,'A1 Parametre'!$C$95:$M$95,1))+(INDEX('A1 Parametre'!$C$102:$M$102,MATCH(AI10,'A1 Parametre'!$C$95:$M$95,1)+1)-INDEX('A1 Parametre'!$C$102:$M$102,MATCH(AI10,'A1 Parametre'!$C$95:$M$95,1)))/10*MOD(AI10,10))))</f>
        <v>5.8000000000000003E-2</v>
      </c>
      <c r="AJ74" s="129">
        <f>IF(AJ10=0,0,IF(AJ10&lt;30,'A1 Parametre'!$C$102,IF(AJ10&gt;130,'A1 Parametre'!$M$102,INDEX('A1 Parametre'!$C$102:$M$102,MATCH(AJ10,'A1 Parametre'!$C$95:$M$95,1))+(INDEX('A1 Parametre'!$C$102:$M$102,MATCH(AJ10,'A1 Parametre'!$C$95:$M$95,1)+1)-INDEX('A1 Parametre'!$C$102:$M$102,MATCH(AJ10,'A1 Parametre'!$C$95:$M$95,1)))/10*MOD(AJ10,10))))</f>
        <v>5.8000000000000003E-2</v>
      </c>
    </row>
    <row r="75" spans="2:36" x14ac:dyDescent="0.2">
      <c r="B75" s="5">
        <v>6</v>
      </c>
      <c r="C75" s="5" t="str">
        <f t="shared" si="13"/>
        <v/>
      </c>
      <c r="D75" s="5" t="str">
        <f t="shared" si="13"/>
        <v>R3 Tvrdošín - Nižná 1</v>
      </c>
      <c r="E75" s="5">
        <f t="shared" si="14"/>
        <v>0.96</v>
      </c>
      <c r="F75" s="129">
        <f>IF(F11=0,0,IF(F11&lt;30,'A1 Parametre'!$C$102,IF(F11&gt;130,'A1 Parametre'!$M$102,INDEX('A1 Parametre'!$C$102:$M$102,MATCH(F11,'A1 Parametre'!$C$95:$M$95,1))+(INDEX('A1 Parametre'!$C$102:$M$102,MATCH(F11,'A1 Parametre'!$C$95:$M$95,1)+1)-INDEX('A1 Parametre'!$C$102:$M$102,MATCH(F11,'A1 Parametre'!$C$95:$M$95,1)))/10*MOD(F11,10))))</f>
        <v>5.8875999999999998E-2</v>
      </c>
      <c r="G75" s="129">
        <f>IF(G11=0,0,IF(G11&lt;30,'A1 Parametre'!$C$102,IF(G11&gt;130,'A1 Parametre'!$M$102,INDEX('A1 Parametre'!$C$102:$M$102,MATCH(G11,'A1 Parametre'!$C$95:$M$95,1))+(INDEX('A1 Parametre'!$C$102:$M$102,MATCH(G11,'A1 Parametre'!$C$95:$M$95,1)+1)-INDEX('A1 Parametre'!$C$102:$M$102,MATCH(G11,'A1 Parametre'!$C$95:$M$95,1)))/10*MOD(G11,10))))</f>
        <v>5.8875999999999998E-2</v>
      </c>
      <c r="H75" s="129">
        <f>IF(H11=0,0,IF(H11&lt;30,'A1 Parametre'!$C$102,IF(H11&gt;130,'A1 Parametre'!$M$102,INDEX('A1 Parametre'!$C$102:$M$102,MATCH(H11,'A1 Parametre'!$C$95:$M$95,1))+(INDEX('A1 Parametre'!$C$102:$M$102,MATCH(H11,'A1 Parametre'!$C$95:$M$95,1)+1)-INDEX('A1 Parametre'!$C$102:$M$102,MATCH(H11,'A1 Parametre'!$C$95:$M$95,1)))/10*MOD(H11,10))))</f>
        <v>5.8875999999999998E-2</v>
      </c>
      <c r="I75" s="129">
        <f>IF(I11=0,0,IF(I11&lt;30,'A1 Parametre'!$C$102,IF(I11&gt;130,'A1 Parametre'!$M$102,INDEX('A1 Parametre'!$C$102:$M$102,MATCH(I11,'A1 Parametre'!$C$95:$M$95,1))+(INDEX('A1 Parametre'!$C$102:$M$102,MATCH(I11,'A1 Parametre'!$C$95:$M$95,1)+1)-INDEX('A1 Parametre'!$C$102:$M$102,MATCH(I11,'A1 Parametre'!$C$95:$M$95,1)))/10*MOD(I11,10))))</f>
        <v>5.8875999999999998E-2</v>
      </c>
      <c r="J75" s="129">
        <f>IF(J11=0,0,IF(J11&lt;30,'A1 Parametre'!$C$102,IF(J11&gt;130,'A1 Parametre'!$M$102,INDEX('A1 Parametre'!$C$102:$M$102,MATCH(J11,'A1 Parametre'!$C$95:$M$95,1))+(INDEX('A1 Parametre'!$C$102:$M$102,MATCH(J11,'A1 Parametre'!$C$95:$M$95,1)+1)-INDEX('A1 Parametre'!$C$102:$M$102,MATCH(J11,'A1 Parametre'!$C$95:$M$95,1)))/10*MOD(J11,10))))</f>
        <v>5.8875999999999998E-2</v>
      </c>
      <c r="K75" s="129">
        <f>IF(K11=0,0,IF(K11&lt;30,'A1 Parametre'!$C$102,IF(K11&gt;130,'A1 Parametre'!$M$102,INDEX('A1 Parametre'!$C$102:$M$102,MATCH(K11,'A1 Parametre'!$C$95:$M$95,1))+(INDEX('A1 Parametre'!$C$102:$M$102,MATCH(K11,'A1 Parametre'!$C$95:$M$95,1)+1)-INDEX('A1 Parametre'!$C$102:$M$102,MATCH(K11,'A1 Parametre'!$C$95:$M$95,1)))/10*MOD(K11,10))))</f>
        <v>5.8874856997035978E-2</v>
      </c>
      <c r="L75" s="129">
        <f>IF(L11=0,0,IF(L11&lt;30,'A1 Parametre'!$C$102,IF(L11&gt;130,'A1 Parametre'!$M$102,INDEX('A1 Parametre'!$C$102:$M$102,MATCH(L11,'A1 Parametre'!$C$95:$M$95,1))+(INDEX('A1 Parametre'!$C$102:$M$102,MATCH(L11,'A1 Parametre'!$C$95:$M$95,1)+1)-INDEX('A1 Parametre'!$C$102:$M$102,MATCH(L11,'A1 Parametre'!$C$95:$M$95,1)))/10*MOD(L11,10))))</f>
        <v>5.8873714042682462E-2</v>
      </c>
      <c r="M75" s="129">
        <f>IF(M11=0,0,IF(M11&lt;30,'A1 Parametre'!$C$102,IF(M11&gt;130,'A1 Parametre'!$M$102,INDEX('A1 Parametre'!$C$102:$M$102,MATCH(M11,'A1 Parametre'!$C$95:$M$95,1))+(INDEX('A1 Parametre'!$C$102:$M$102,MATCH(M11,'A1 Parametre'!$C$95:$M$95,1)+1)-INDEX('A1 Parametre'!$C$102:$M$102,MATCH(M11,'A1 Parametre'!$C$95:$M$95,1)))/10*MOD(M11,10))))</f>
        <v>5.8872571136937377E-2</v>
      </c>
      <c r="N75" s="129">
        <f>IF(N11=0,0,IF(N11&lt;30,'A1 Parametre'!$C$102,IF(N11&gt;130,'A1 Parametre'!$M$102,INDEX('A1 Parametre'!$C$102:$M$102,MATCH(N11,'A1 Parametre'!$C$95:$M$95,1))+(INDEX('A1 Parametre'!$C$102:$M$102,MATCH(N11,'A1 Parametre'!$C$95:$M$95,1)+1)-INDEX('A1 Parametre'!$C$102:$M$102,MATCH(N11,'A1 Parametre'!$C$95:$M$95,1)))/10*MOD(N11,10))))</f>
        <v>5.8871428279798653E-2</v>
      </c>
      <c r="O75" s="129">
        <f>IF(O11=0,0,IF(O11&lt;30,'A1 Parametre'!$C$102,IF(O11&gt;130,'A1 Parametre'!$M$102,INDEX('A1 Parametre'!$C$102:$M$102,MATCH(O11,'A1 Parametre'!$C$95:$M$95,1))+(INDEX('A1 Parametre'!$C$102:$M$102,MATCH(O11,'A1 Parametre'!$C$95:$M$95,1)+1)-INDEX('A1 Parametre'!$C$102:$M$102,MATCH(O11,'A1 Parametre'!$C$95:$M$95,1)))/10*MOD(O11,10))))</f>
        <v>5.887028547126423E-2</v>
      </c>
      <c r="P75" s="129">
        <f>IF(P11=0,0,IF(P11&lt;30,'A1 Parametre'!$C$102,IF(P11&gt;130,'A1 Parametre'!$M$102,INDEX('A1 Parametre'!$C$102:$M$102,MATCH(P11,'A1 Parametre'!$C$95:$M$95,1))+(INDEX('A1 Parametre'!$C$102:$M$102,MATCH(P11,'A1 Parametre'!$C$95:$M$95,1)+1)-INDEX('A1 Parametre'!$C$102:$M$102,MATCH(P11,'A1 Parametre'!$C$95:$M$95,1)))/10*MOD(P11,10))))</f>
        <v>5.8869142711332034E-2</v>
      </c>
      <c r="Q75" s="129">
        <f>IF(Q11=0,0,IF(Q11&lt;30,'A1 Parametre'!$C$102,IF(Q11&gt;130,'A1 Parametre'!$M$102,INDEX('A1 Parametre'!$C$102:$M$102,MATCH(Q11,'A1 Parametre'!$C$95:$M$95,1))+(INDEX('A1 Parametre'!$C$102:$M$102,MATCH(Q11,'A1 Parametre'!$C$95:$M$95,1)+1)-INDEX('A1 Parametre'!$C$102:$M$102,MATCH(Q11,'A1 Parametre'!$C$95:$M$95,1)))/10*MOD(Q11,10))))</f>
        <v>5.8867999999999997E-2</v>
      </c>
      <c r="R75" s="129">
        <f>IF(R11=0,0,IF(R11&lt;30,'A1 Parametre'!$C$102,IF(R11&gt;130,'A1 Parametre'!$M$102,INDEX('A1 Parametre'!$C$102:$M$102,MATCH(R11,'A1 Parametre'!$C$95:$M$95,1))+(INDEX('A1 Parametre'!$C$102:$M$102,MATCH(R11,'A1 Parametre'!$C$95:$M$95,1)+1)-INDEX('A1 Parametre'!$C$102:$M$102,MATCH(R11,'A1 Parametre'!$C$95:$M$95,1)))/10*MOD(R11,10))))</f>
        <v>5.8868799892829497E-2</v>
      </c>
      <c r="S75" s="129">
        <f>IF(S11=0,0,IF(S11&lt;30,'A1 Parametre'!$C$102,IF(S11&gt;130,'A1 Parametre'!$M$102,INDEX('A1 Parametre'!$C$102:$M$102,MATCH(S11,'A1 Parametre'!$C$95:$M$95,1))+(INDEX('A1 Parametre'!$C$102:$M$102,MATCH(S11,'A1 Parametre'!$C$95:$M$95,1)+1)-INDEX('A1 Parametre'!$C$102:$M$102,MATCH(S11,'A1 Parametre'!$C$95:$M$95,1)))/10*MOD(S11,10))))</f>
        <v>5.8869599809472768E-2</v>
      </c>
      <c r="T75" s="129">
        <f>IF(T11=0,0,IF(T11&lt;30,'A1 Parametre'!$C$102,IF(T11&gt;130,'A1 Parametre'!$M$102,INDEX('A1 Parametre'!$C$102:$M$102,MATCH(T11,'A1 Parametre'!$C$95:$M$95,1))+(INDEX('A1 Parametre'!$C$102:$M$102,MATCH(T11,'A1 Parametre'!$C$95:$M$95,1)+1)-INDEX('A1 Parametre'!$C$102:$M$102,MATCH(T11,'A1 Parametre'!$C$95:$M$95,1)))/10*MOD(T11,10))))</f>
        <v>5.8870399749930524E-2</v>
      </c>
      <c r="U75" s="129">
        <f>IF(U11=0,0,IF(U11&lt;30,'A1 Parametre'!$C$102,IF(U11&gt;130,'A1 Parametre'!$M$102,INDEX('A1 Parametre'!$C$102:$M$102,MATCH(U11,'A1 Parametre'!$C$95:$M$95,1))+(INDEX('A1 Parametre'!$C$102:$M$102,MATCH(U11,'A1 Parametre'!$C$95:$M$95,1)+1)-INDEX('A1 Parametre'!$C$102:$M$102,MATCH(U11,'A1 Parametre'!$C$95:$M$95,1)))/10*MOD(U11,10))))</f>
        <v>5.887119971420348E-2</v>
      </c>
      <c r="V75" s="129">
        <f>IF(V11=0,0,IF(V11&lt;30,'A1 Parametre'!$C$102,IF(V11&gt;130,'A1 Parametre'!$M$102,INDEX('A1 Parametre'!$C$102:$M$102,MATCH(V11,'A1 Parametre'!$C$95:$M$95,1))+(INDEX('A1 Parametre'!$C$102:$M$102,MATCH(V11,'A1 Parametre'!$C$95:$M$95,1)+1)-INDEX('A1 Parametre'!$C$102:$M$102,MATCH(V11,'A1 Parametre'!$C$95:$M$95,1)))/10*MOD(V11,10))))</f>
        <v>5.8871999702292337E-2</v>
      </c>
      <c r="W75" s="129">
        <f>IF(W11=0,0,IF(W11&lt;30,'A1 Parametre'!$C$102,IF(W11&gt;130,'A1 Parametre'!$M$102,INDEX('A1 Parametre'!$C$102:$M$102,MATCH(W11,'A1 Parametre'!$C$95:$M$95,1))+(INDEX('A1 Parametre'!$C$102:$M$102,MATCH(W11,'A1 Parametre'!$C$95:$M$95,1)+1)-INDEX('A1 Parametre'!$C$102:$M$102,MATCH(W11,'A1 Parametre'!$C$95:$M$95,1)))/10*MOD(W11,10))))</f>
        <v>5.8872799714197802E-2</v>
      </c>
      <c r="X75" s="129">
        <f>IF(X11=0,0,IF(X11&lt;30,'A1 Parametre'!$C$102,IF(X11&gt;130,'A1 Parametre'!$M$102,INDEX('A1 Parametre'!$C$102:$M$102,MATCH(X11,'A1 Parametre'!$C$95:$M$95,1))+(INDEX('A1 Parametre'!$C$102:$M$102,MATCH(X11,'A1 Parametre'!$C$95:$M$95,1)+1)-INDEX('A1 Parametre'!$C$102:$M$102,MATCH(X11,'A1 Parametre'!$C$95:$M$95,1)))/10*MOD(X11,10))))</f>
        <v>5.8873599749920597E-2</v>
      </c>
      <c r="Y75" s="129">
        <f>IF(Y11=0,0,IF(Y11&lt;30,'A1 Parametre'!$C$102,IF(Y11&gt;130,'A1 Parametre'!$M$102,INDEX('A1 Parametre'!$C$102:$M$102,MATCH(Y11,'A1 Parametre'!$C$95:$M$95,1))+(INDEX('A1 Parametre'!$C$102:$M$102,MATCH(Y11,'A1 Parametre'!$C$95:$M$95,1)+1)-INDEX('A1 Parametre'!$C$102:$M$102,MATCH(Y11,'A1 Parametre'!$C$95:$M$95,1)))/10*MOD(Y11,10))))</f>
        <v>5.8874399809461415E-2</v>
      </c>
      <c r="Z75" s="129">
        <f>IF(Z11=0,0,IF(Z11&lt;30,'A1 Parametre'!$C$102,IF(Z11&gt;130,'A1 Parametre'!$M$102,INDEX('A1 Parametre'!$C$102:$M$102,MATCH(Z11,'A1 Parametre'!$C$95:$M$95,1))+(INDEX('A1 Parametre'!$C$102:$M$102,MATCH(Z11,'A1 Parametre'!$C$95:$M$95,1)+1)-INDEX('A1 Parametre'!$C$102:$M$102,MATCH(Z11,'A1 Parametre'!$C$95:$M$95,1)))/10*MOD(Z11,10))))</f>
        <v>5.8875199892820973E-2</v>
      </c>
      <c r="AA75" s="129">
        <f>IF(AA11=0,0,IF(AA11&lt;30,'A1 Parametre'!$C$102,IF(AA11&gt;130,'A1 Parametre'!$M$102,INDEX('A1 Parametre'!$C$102:$M$102,MATCH(AA11,'A1 Parametre'!$C$95:$M$95,1))+(INDEX('A1 Parametre'!$C$102:$M$102,MATCH(AA11,'A1 Parametre'!$C$95:$M$95,1)+1)-INDEX('A1 Parametre'!$C$102:$M$102,MATCH(AA11,'A1 Parametre'!$C$95:$M$95,1)))/10*MOD(AA11,10))))</f>
        <v>5.8875999999999998E-2</v>
      </c>
      <c r="AB75" s="129">
        <f>IF(AB11=0,0,IF(AB11&lt;30,'A1 Parametre'!$C$102,IF(AB11&gt;130,'A1 Parametre'!$M$102,INDEX('A1 Parametre'!$C$102:$M$102,MATCH(AB11,'A1 Parametre'!$C$95:$M$95,1))+(INDEX('A1 Parametre'!$C$102:$M$102,MATCH(AB11,'A1 Parametre'!$C$95:$M$95,1)+1)-INDEX('A1 Parametre'!$C$102:$M$102,MATCH(AB11,'A1 Parametre'!$C$95:$M$95,1)))/10*MOD(AB11,10))))</f>
        <v>5.8875999999999998E-2</v>
      </c>
      <c r="AC75" s="129">
        <f>IF(AC11=0,0,IF(AC11&lt;30,'A1 Parametre'!$C$102,IF(AC11&gt;130,'A1 Parametre'!$M$102,INDEX('A1 Parametre'!$C$102:$M$102,MATCH(AC11,'A1 Parametre'!$C$95:$M$95,1))+(INDEX('A1 Parametre'!$C$102:$M$102,MATCH(AC11,'A1 Parametre'!$C$95:$M$95,1)+1)-INDEX('A1 Parametre'!$C$102:$M$102,MATCH(AC11,'A1 Parametre'!$C$95:$M$95,1)))/10*MOD(AC11,10))))</f>
        <v>5.8875999999999998E-2</v>
      </c>
      <c r="AD75" s="129">
        <f>IF(AD11=0,0,IF(AD11&lt;30,'A1 Parametre'!$C$102,IF(AD11&gt;130,'A1 Parametre'!$M$102,INDEX('A1 Parametre'!$C$102:$M$102,MATCH(AD11,'A1 Parametre'!$C$95:$M$95,1))+(INDEX('A1 Parametre'!$C$102:$M$102,MATCH(AD11,'A1 Parametre'!$C$95:$M$95,1)+1)-INDEX('A1 Parametre'!$C$102:$M$102,MATCH(AD11,'A1 Parametre'!$C$95:$M$95,1)))/10*MOD(AD11,10))))</f>
        <v>5.8875999999999998E-2</v>
      </c>
      <c r="AE75" s="129">
        <f>IF(AE11=0,0,IF(AE11&lt;30,'A1 Parametre'!$C$102,IF(AE11&gt;130,'A1 Parametre'!$M$102,INDEX('A1 Parametre'!$C$102:$M$102,MATCH(AE11,'A1 Parametre'!$C$95:$M$95,1))+(INDEX('A1 Parametre'!$C$102:$M$102,MATCH(AE11,'A1 Parametre'!$C$95:$M$95,1)+1)-INDEX('A1 Parametre'!$C$102:$M$102,MATCH(AE11,'A1 Parametre'!$C$95:$M$95,1)))/10*MOD(AE11,10))))</f>
        <v>5.8875999999999998E-2</v>
      </c>
      <c r="AF75" s="129">
        <f>IF(AF11=0,0,IF(AF11&lt;30,'A1 Parametre'!$C$102,IF(AF11&gt;130,'A1 Parametre'!$M$102,INDEX('A1 Parametre'!$C$102:$M$102,MATCH(AF11,'A1 Parametre'!$C$95:$M$95,1))+(INDEX('A1 Parametre'!$C$102:$M$102,MATCH(AF11,'A1 Parametre'!$C$95:$M$95,1)+1)-INDEX('A1 Parametre'!$C$102:$M$102,MATCH(AF11,'A1 Parametre'!$C$95:$M$95,1)))/10*MOD(AF11,10))))</f>
        <v>5.8875999999999998E-2</v>
      </c>
      <c r="AG75" s="129">
        <f>IF(AG11=0,0,IF(AG11&lt;30,'A1 Parametre'!$C$102,IF(AG11&gt;130,'A1 Parametre'!$M$102,INDEX('A1 Parametre'!$C$102:$M$102,MATCH(AG11,'A1 Parametre'!$C$95:$M$95,1))+(INDEX('A1 Parametre'!$C$102:$M$102,MATCH(AG11,'A1 Parametre'!$C$95:$M$95,1)+1)-INDEX('A1 Parametre'!$C$102:$M$102,MATCH(AG11,'A1 Parametre'!$C$95:$M$95,1)))/10*MOD(AG11,10))))</f>
        <v>5.8875999999999998E-2</v>
      </c>
      <c r="AH75" s="129">
        <f>IF(AH11=0,0,IF(AH11&lt;30,'A1 Parametre'!$C$102,IF(AH11&gt;130,'A1 Parametre'!$M$102,INDEX('A1 Parametre'!$C$102:$M$102,MATCH(AH11,'A1 Parametre'!$C$95:$M$95,1))+(INDEX('A1 Parametre'!$C$102:$M$102,MATCH(AH11,'A1 Parametre'!$C$95:$M$95,1)+1)-INDEX('A1 Parametre'!$C$102:$M$102,MATCH(AH11,'A1 Parametre'!$C$95:$M$95,1)))/10*MOD(AH11,10))))</f>
        <v>5.8875999999999998E-2</v>
      </c>
      <c r="AI75" s="129">
        <f>IF(AI11=0,0,IF(AI11&lt;30,'A1 Parametre'!$C$102,IF(AI11&gt;130,'A1 Parametre'!$M$102,INDEX('A1 Parametre'!$C$102:$M$102,MATCH(AI11,'A1 Parametre'!$C$95:$M$95,1))+(INDEX('A1 Parametre'!$C$102:$M$102,MATCH(AI11,'A1 Parametre'!$C$95:$M$95,1)+1)-INDEX('A1 Parametre'!$C$102:$M$102,MATCH(AI11,'A1 Parametre'!$C$95:$M$95,1)))/10*MOD(AI11,10))))</f>
        <v>5.8875999999999998E-2</v>
      </c>
      <c r="AJ75" s="129">
        <f>IF(AJ11=0,0,IF(AJ11&lt;30,'A1 Parametre'!$C$102,IF(AJ11&gt;130,'A1 Parametre'!$M$102,INDEX('A1 Parametre'!$C$102:$M$102,MATCH(AJ11,'A1 Parametre'!$C$95:$M$95,1))+(INDEX('A1 Parametre'!$C$102:$M$102,MATCH(AJ11,'A1 Parametre'!$C$95:$M$95,1)+1)-INDEX('A1 Parametre'!$C$102:$M$102,MATCH(AJ11,'A1 Parametre'!$C$95:$M$95,1)))/10*MOD(AJ11,10))))</f>
        <v>5.8875999999999998E-2</v>
      </c>
    </row>
    <row r="76" spans="2:36" x14ac:dyDescent="0.2">
      <c r="B76" s="5">
        <v>7</v>
      </c>
      <c r="C76" s="5" t="str">
        <f t="shared" si="13"/>
        <v/>
      </c>
      <c r="D76" s="5" t="str">
        <f t="shared" si="13"/>
        <v>R3 Tvrdošín - Nižná 2</v>
      </c>
      <c r="E76" s="5" t="str">
        <f t="shared" si="14"/>
        <v/>
      </c>
      <c r="F76" s="129">
        <f>IF(F12=0,0,IF(F12&lt;30,'A1 Parametre'!$C$102,IF(F12&gt;130,'A1 Parametre'!$M$102,INDEX('A1 Parametre'!$C$102:$M$102,MATCH(F12,'A1 Parametre'!$C$95:$M$95,1))+(INDEX('A1 Parametre'!$C$102:$M$102,MATCH(F12,'A1 Parametre'!$C$95:$M$95,1)+1)-INDEX('A1 Parametre'!$C$102:$M$102,MATCH(F12,'A1 Parametre'!$C$95:$M$95,1)))/10*MOD(F12,10))))</f>
        <v>0</v>
      </c>
      <c r="G76" s="129">
        <f>IF(G12=0,0,IF(G12&lt;30,'A1 Parametre'!$C$102,IF(G12&gt;130,'A1 Parametre'!$M$102,INDEX('A1 Parametre'!$C$102:$M$102,MATCH(G12,'A1 Parametre'!$C$95:$M$95,1))+(INDEX('A1 Parametre'!$C$102:$M$102,MATCH(G12,'A1 Parametre'!$C$95:$M$95,1)+1)-INDEX('A1 Parametre'!$C$102:$M$102,MATCH(G12,'A1 Parametre'!$C$95:$M$95,1)))/10*MOD(G12,10))))</f>
        <v>0</v>
      </c>
      <c r="H76" s="129">
        <f>IF(H12=0,0,IF(H12&lt;30,'A1 Parametre'!$C$102,IF(H12&gt;130,'A1 Parametre'!$M$102,INDEX('A1 Parametre'!$C$102:$M$102,MATCH(H12,'A1 Parametre'!$C$95:$M$95,1))+(INDEX('A1 Parametre'!$C$102:$M$102,MATCH(H12,'A1 Parametre'!$C$95:$M$95,1)+1)-INDEX('A1 Parametre'!$C$102:$M$102,MATCH(H12,'A1 Parametre'!$C$95:$M$95,1)))/10*MOD(H12,10))))</f>
        <v>0</v>
      </c>
      <c r="I76" s="129">
        <f>IF(I12=0,0,IF(I12&lt;30,'A1 Parametre'!$C$102,IF(I12&gt;130,'A1 Parametre'!$M$102,INDEX('A1 Parametre'!$C$102:$M$102,MATCH(I12,'A1 Parametre'!$C$95:$M$95,1))+(INDEX('A1 Parametre'!$C$102:$M$102,MATCH(I12,'A1 Parametre'!$C$95:$M$95,1)+1)-INDEX('A1 Parametre'!$C$102:$M$102,MATCH(I12,'A1 Parametre'!$C$95:$M$95,1)))/10*MOD(I12,10))))</f>
        <v>0</v>
      </c>
      <c r="J76" s="129">
        <f>IF(J12=0,0,IF(J12&lt;30,'A1 Parametre'!$C$102,IF(J12&gt;130,'A1 Parametre'!$M$102,INDEX('A1 Parametre'!$C$102:$M$102,MATCH(J12,'A1 Parametre'!$C$95:$M$95,1))+(INDEX('A1 Parametre'!$C$102:$M$102,MATCH(J12,'A1 Parametre'!$C$95:$M$95,1)+1)-INDEX('A1 Parametre'!$C$102:$M$102,MATCH(J12,'A1 Parametre'!$C$95:$M$95,1)))/10*MOD(J12,10))))</f>
        <v>0</v>
      </c>
      <c r="K76" s="129">
        <f>IF(K12=0,0,IF(K12&lt;30,'A1 Parametre'!$C$102,IF(K12&gt;130,'A1 Parametre'!$M$102,INDEX('A1 Parametre'!$C$102:$M$102,MATCH(K12,'A1 Parametre'!$C$95:$M$95,1))+(INDEX('A1 Parametre'!$C$102:$M$102,MATCH(K12,'A1 Parametre'!$C$95:$M$95,1)+1)-INDEX('A1 Parametre'!$C$102:$M$102,MATCH(K12,'A1 Parametre'!$C$95:$M$95,1)))/10*MOD(K12,10))))</f>
        <v>0</v>
      </c>
      <c r="L76" s="129">
        <f>IF(L12=0,0,IF(L12&lt;30,'A1 Parametre'!$C$102,IF(L12&gt;130,'A1 Parametre'!$M$102,INDEX('A1 Parametre'!$C$102:$M$102,MATCH(L12,'A1 Parametre'!$C$95:$M$95,1))+(INDEX('A1 Parametre'!$C$102:$M$102,MATCH(L12,'A1 Parametre'!$C$95:$M$95,1)+1)-INDEX('A1 Parametre'!$C$102:$M$102,MATCH(L12,'A1 Parametre'!$C$95:$M$95,1)))/10*MOD(L12,10))))</f>
        <v>0</v>
      </c>
      <c r="M76" s="129">
        <f>IF(M12=0,0,IF(M12&lt;30,'A1 Parametre'!$C$102,IF(M12&gt;130,'A1 Parametre'!$M$102,INDEX('A1 Parametre'!$C$102:$M$102,MATCH(M12,'A1 Parametre'!$C$95:$M$95,1))+(INDEX('A1 Parametre'!$C$102:$M$102,MATCH(M12,'A1 Parametre'!$C$95:$M$95,1)+1)-INDEX('A1 Parametre'!$C$102:$M$102,MATCH(M12,'A1 Parametre'!$C$95:$M$95,1)))/10*MOD(M12,10))))</f>
        <v>0</v>
      </c>
      <c r="N76" s="129">
        <f>IF(N12=0,0,IF(N12&lt;30,'A1 Parametre'!$C$102,IF(N12&gt;130,'A1 Parametre'!$M$102,INDEX('A1 Parametre'!$C$102:$M$102,MATCH(N12,'A1 Parametre'!$C$95:$M$95,1))+(INDEX('A1 Parametre'!$C$102:$M$102,MATCH(N12,'A1 Parametre'!$C$95:$M$95,1)+1)-INDEX('A1 Parametre'!$C$102:$M$102,MATCH(N12,'A1 Parametre'!$C$95:$M$95,1)))/10*MOD(N12,10))))</f>
        <v>0</v>
      </c>
      <c r="O76" s="129">
        <f>IF(O12=0,0,IF(O12&lt;30,'A1 Parametre'!$C$102,IF(O12&gt;130,'A1 Parametre'!$M$102,INDEX('A1 Parametre'!$C$102:$M$102,MATCH(O12,'A1 Parametre'!$C$95:$M$95,1))+(INDEX('A1 Parametre'!$C$102:$M$102,MATCH(O12,'A1 Parametre'!$C$95:$M$95,1)+1)-INDEX('A1 Parametre'!$C$102:$M$102,MATCH(O12,'A1 Parametre'!$C$95:$M$95,1)))/10*MOD(O12,10))))</f>
        <v>0</v>
      </c>
      <c r="P76" s="129">
        <f>IF(P12=0,0,IF(P12&lt;30,'A1 Parametre'!$C$102,IF(P12&gt;130,'A1 Parametre'!$M$102,INDEX('A1 Parametre'!$C$102:$M$102,MATCH(P12,'A1 Parametre'!$C$95:$M$95,1))+(INDEX('A1 Parametre'!$C$102:$M$102,MATCH(P12,'A1 Parametre'!$C$95:$M$95,1)+1)-INDEX('A1 Parametre'!$C$102:$M$102,MATCH(P12,'A1 Parametre'!$C$95:$M$95,1)))/10*MOD(P12,10))))</f>
        <v>0</v>
      </c>
      <c r="Q76" s="129">
        <f>IF(Q12=0,0,IF(Q12&lt;30,'A1 Parametre'!$C$102,IF(Q12&gt;130,'A1 Parametre'!$M$102,INDEX('A1 Parametre'!$C$102:$M$102,MATCH(Q12,'A1 Parametre'!$C$95:$M$95,1))+(INDEX('A1 Parametre'!$C$102:$M$102,MATCH(Q12,'A1 Parametre'!$C$95:$M$95,1)+1)-INDEX('A1 Parametre'!$C$102:$M$102,MATCH(Q12,'A1 Parametre'!$C$95:$M$95,1)))/10*MOD(Q12,10))))</f>
        <v>0</v>
      </c>
      <c r="R76" s="129">
        <f>IF(R12=0,0,IF(R12&lt;30,'A1 Parametre'!$C$102,IF(R12&gt;130,'A1 Parametre'!$M$102,INDEX('A1 Parametre'!$C$102:$M$102,MATCH(R12,'A1 Parametre'!$C$95:$M$95,1))+(INDEX('A1 Parametre'!$C$102:$M$102,MATCH(R12,'A1 Parametre'!$C$95:$M$95,1)+1)-INDEX('A1 Parametre'!$C$102:$M$102,MATCH(R12,'A1 Parametre'!$C$95:$M$95,1)))/10*MOD(R12,10))))</f>
        <v>0</v>
      </c>
      <c r="S76" s="129">
        <f>IF(S12=0,0,IF(S12&lt;30,'A1 Parametre'!$C$102,IF(S12&gt;130,'A1 Parametre'!$M$102,INDEX('A1 Parametre'!$C$102:$M$102,MATCH(S12,'A1 Parametre'!$C$95:$M$95,1))+(INDEX('A1 Parametre'!$C$102:$M$102,MATCH(S12,'A1 Parametre'!$C$95:$M$95,1)+1)-INDEX('A1 Parametre'!$C$102:$M$102,MATCH(S12,'A1 Parametre'!$C$95:$M$95,1)))/10*MOD(S12,10))))</f>
        <v>0</v>
      </c>
      <c r="T76" s="129">
        <f>IF(T12=0,0,IF(T12&lt;30,'A1 Parametre'!$C$102,IF(T12&gt;130,'A1 Parametre'!$M$102,INDEX('A1 Parametre'!$C$102:$M$102,MATCH(T12,'A1 Parametre'!$C$95:$M$95,1))+(INDEX('A1 Parametre'!$C$102:$M$102,MATCH(T12,'A1 Parametre'!$C$95:$M$95,1)+1)-INDEX('A1 Parametre'!$C$102:$M$102,MATCH(T12,'A1 Parametre'!$C$95:$M$95,1)))/10*MOD(T12,10))))</f>
        <v>0</v>
      </c>
      <c r="U76" s="129">
        <f>IF(U12=0,0,IF(U12&lt;30,'A1 Parametre'!$C$102,IF(U12&gt;130,'A1 Parametre'!$M$102,INDEX('A1 Parametre'!$C$102:$M$102,MATCH(U12,'A1 Parametre'!$C$95:$M$95,1))+(INDEX('A1 Parametre'!$C$102:$M$102,MATCH(U12,'A1 Parametre'!$C$95:$M$95,1)+1)-INDEX('A1 Parametre'!$C$102:$M$102,MATCH(U12,'A1 Parametre'!$C$95:$M$95,1)))/10*MOD(U12,10))))</f>
        <v>0</v>
      </c>
      <c r="V76" s="129">
        <f>IF(V12=0,0,IF(V12&lt;30,'A1 Parametre'!$C$102,IF(V12&gt;130,'A1 Parametre'!$M$102,INDEX('A1 Parametre'!$C$102:$M$102,MATCH(V12,'A1 Parametre'!$C$95:$M$95,1))+(INDEX('A1 Parametre'!$C$102:$M$102,MATCH(V12,'A1 Parametre'!$C$95:$M$95,1)+1)-INDEX('A1 Parametre'!$C$102:$M$102,MATCH(V12,'A1 Parametre'!$C$95:$M$95,1)))/10*MOD(V12,10))))</f>
        <v>0</v>
      </c>
      <c r="W76" s="129">
        <f>IF(W12=0,0,IF(W12&lt;30,'A1 Parametre'!$C$102,IF(W12&gt;130,'A1 Parametre'!$M$102,INDEX('A1 Parametre'!$C$102:$M$102,MATCH(W12,'A1 Parametre'!$C$95:$M$95,1))+(INDEX('A1 Parametre'!$C$102:$M$102,MATCH(W12,'A1 Parametre'!$C$95:$M$95,1)+1)-INDEX('A1 Parametre'!$C$102:$M$102,MATCH(W12,'A1 Parametre'!$C$95:$M$95,1)))/10*MOD(W12,10))))</f>
        <v>0</v>
      </c>
      <c r="X76" s="129">
        <f>IF(X12=0,0,IF(X12&lt;30,'A1 Parametre'!$C$102,IF(X12&gt;130,'A1 Parametre'!$M$102,INDEX('A1 Parametre'!$C$102:$M$102,MATCH(X12,'A1 Parametre'!$C$95:$M$95,1))+(INDEX('A1 Parametre'!$C$102:$M$102,MATCH(X12,'A1 Parametre'!$C$95:$M$95,1)+1)-INDEX('A1 Parametre'!$C$102:$M$102,MATCH(X12,'A1 Parametre'!$C$95:$M$95,1)))/10*MOD(X12,10))))</f>
        <v>0</v>
      </c>
      <c r="Y76" s="129">
        <f>IF(Y12=0,0,IF(Y12&lt;30,'A1 Parametre'!$C$102,IF(Y12&gt;130,'A1 Parametre'!$M$102,INDEX('A1 Parametre'!$C$102:$M$102,MATCH(Y12,'A1 Parametre'!$C$95:$M$95,1))+(INDEX('A1 Parametre'!$C$102:$M$102,MATCH(Y12,'A1 Parametre'!$C$95:$M$95,1)+1)-INDEX('A1 Parametre'!$C$102:$M$102,MATCH(Y12,'A1 Parametre'!$C$95:$M$95,1)))/10*MOD(Y12,10))))</f>
        <v>0</v>
      </c>
      <c r="Z76" s="129">
        <f>IF(Z12=0,0,IF(Z12&lt;30,'A1 Parametre'!$C$102,IF(Z12&gt;130,'A1 Parametre'!$M$102,INDEX('A1 Parametre'!$C$102:$M$102,MATCH(Z12,'A1 Parametre'!$C$95:$M$95,1))+(INDEX('A1 Parametre'!$C$102:$M$102,MATCH(Z12,'A1 Parametre'!$C$95:$M$95,1)+1)-INDEX('A1 Parametre'!$C$102:$M$102,MATCH(Z12,'A1 Parametre'!$C$95:$M$95,1)))/10*MOD(Z12,10))))</f>
        <v>0</v>
      </c>
      <c r="AA76" s="129">
        <f>IF(AA12=0,0,IF(AA12&lt;30,'A1 Parametre'!$C$102,IF(AA12&gt;130,'A1 Parametre'!$M$102,INDEX('A1 Parametre'!$C$102:$M$102,MATCH(AA12,'A1 Parametre'!$C$95:$M$95,1))+(INDEX('A1 Parametre'!$C$102:$M$102,MATCH(AA12,'A1 Parametre'!$C$95:$M$95,1)+1)-INDEX('A1 Parametre'!$C$102:$M$102,MATCH(AA12,'A1 Parametre'!$C$95:$M$95,1)))/10*MOD(AA12,10))))</f>
        <v>0</v>
      </c>
      <c r="AB76" s="129">
        <f>IF(AB12=0,0,IF(AB12&lt;30,'A1 Parametre'!$C$102,IF(AB12&gt;130,'A1 Parametre'!$M$102,INDEX('A1 Parametre'!$C$102:$M$102,MATCH(AB12,'A1 Parametre'!$C$95:$M$95,1))+(INDEX('A1 Parametre'!$C$102:$M$102,MATCH(AB12,'A1 Parametre'!$C$95:$M$95,1)+1)-INDEX('A1 Parametre'!$C$102:$M$102,MATCH(AB12,'A1 Parametre'!$C$95:$M$95,1)))/10*MOD(AB12,10))))</f>
        <v>0</v>
      </c>
      <c r="AC76" s="129">
        <f>IF(AC12=0,0,IF(AC12&lt;30,'A1 Parametre'!$C$102,IF(AC12&gt;130,'A1 Parametre'!$M$102,INDEX('A1 Parametre'!$C$102:$M$102,MATCH(AC12,'A1 Parametre'!$C$95:$M$95,1))+(INDEX('A1 Parametre'!$C$102:$M$102,MATCH(AC12,'A1 Parametre'!$C$95:$M$95,1)+1)-INDEX('A1 Parametre'!$C$102:$M$102,MATCH(AC12,'A1 Parametre'!$C$95:$M$95,1)))/10*MOD(AC12,10))))</f>
        <v>0</v>
      </c>
      <c r="AD76" s="129">
        <f>IF(AD12=0,0,IF(AD12&lt;30,'A1 Parametre'!$C$102,IF(AD12&gt;130,'A1 Parametre'!$M$102,INDEX('A1 Parametre'!$C$102:$M$102,MATCH(AD12,'A1 Parametre'!$C$95:$M$95,1))+(INDEX('A1 Parametre'!$C$102:$M$102,MATCH(AD12,'A1 Parametre'!$C$95:$M$95,1)+1)-INDEX('A1 Parametre'!$C$102:$M$102,MATCH(AD12,'A1 Parametre'!$C$95:$M$95,1)))/10*MOD(AD12,10))))</f>
        <v>0</v>
      </c>
      <c r="AE76" s="129">
        <f>IF(AE12=0,0,IF(AE12&lt;30,'A1 Parametre'!$C$102,IF(AE12&gt;130,'A1 Parametre'!$M$102,INDEX('A1 Parametre'!$C$102:$M$102,MATCH(AE12,'A1 Parametre'!$C$95:$M$95,1))+(INDEX('A1 Parametre'!$C$102:$M$102,MATCH(AE12,'A1 Parametre'!$C$95:$M$95,1)+1)-INDEX('A1 Parametre'!$C$102:$M$102,MATCH(AE12,'A1 Parametre'!$C$95:$M$95,1)))/10*MOD(AE12,10))))</f>
        <v>0</v>
      </c>
      <c r="AF76" s="129">
        <f>IF(AF12=0,0,IF(AF12&lt;30,'A1 Parametre'!$C$102,IF(AF12&gt;130,'A1 Parametre'!$M$102,INDEX('A1 Parametre'!$C$102:$M$102,MATCH(AF12,'A1 Parametre'!$C$95:$M$95,1))+(INDEX('A1 Parametre'!$C$102:$M$102,MATCH(AF12,'A1 Parametre'!$C$95:$M$95,1)+1)-INDEX('A1 Parametre'!$C$102:$M$102,MATCH(AF12,'A1 Parametre'!$C$95:$M$95,1)))/10*MOD(AF12,10))))</f>
        <v>0</v>
      </c>
      <c r="AG76" s="129">
        <f>IF(AG12=0,0,IF(AG12&lt;30,'A1 Parametre'!$C$102,IF(AG12&gt;130,'A1 Parametre'!$M$102,INDEX('A1 Parametre'!$C$102:$M$102,MATCH(AG12,'A1 Parametre'!$C$95:$M$95,1))+(INDEX('A1 Parametre'!$C$102:$M$102,MATCH(AG12,'A1 Parametre'!$C$95:$M$95,1)+1)-INDEX('A1 Parametre'!$C$102:$M$102,MATCH(AG12,'A1 Parametre'!$C$95:$M$95,1)))/10*MOD(AG12,10))))</f>
        <v>0</v>
      </c>
      <c r="AH76" s="129">
        <f>IF(AH12=0,0,IF(AH12&lt;30,'A1 Parametre'!$C$102,IF(AH12&gt;130,'A1 Parametre'!$M$102,INDEX('A1 Parametre'!$C$102:$M$102,MATCH(AH12,'A1 Parametre'!$C$95:$M$95,1))+(INDEX('A1 Parametre'!$C$102:$M$102,MATCH(AH12,'A1 Parametre'!$C$95:$M$95,1)+1)-INDEX('A1 Parametre'!$C$102:$M$102,MATCH(AH12,'A1 Parametre'!$C$95:$M$95,1)))/10*MOD(AH12,10))))</f>
        <v>0</v>
      </c>
      <c r="AI76" s="129">
        <f>IF(AI12=0,0,IF(AI12&lt;30,'A1 Parametre'!$C$102,IF(AI12&gt;130,'A1 Parametre'!$M$102,INDEX('A1 Parametre'!$C$102:$M$102,MATCH(AI12,'A1 Parametre'!$C$95:$M$95,1))+(INDEX('A1 Parametre'!$C$102:$M$102,MATCH(AI12,'A1 Parametre'!$C$95:$M$95,1)+1)-INDEX('A1 Parametre'!$C$102:$M$102,MATCH(AI12,'A1 Parametre'!$C$95:$M$95,1)))/10*MOD(AI12,10))))</f>
        <v>0</v>
      </c>
      <c r="AJ76" s="129">
        <f>IF(AJ12=0,0,IF(AJ12&lt;30,'A1 Parametre'!$C$102,IF(AJ12&gt;130,'A1 Parametre'!$M$102,INDEX('A1 Parametre'!$C$102:$M$102,MATCH(AJ12,'A1 Parametre'!$C$95:$M$95,1))+(INDEX('A1 Parametre'!$C$102:$M$102,MATCH(AJ12,'A1 Parametre'!$C$95:$M$95,1)+1)-INDEX('A1 Parametre'!$C$102:$M$102,MATCH(AJ12,'A1 Parametre'!$C$95:$M$95,1)))/10*MOD(AJ12,10))))</f>
        <v>0</v>
      </c>
    </row>
    <row r="77" spans="2:36" x14ac:dyDescent="0.2">
      <c r="B77" s="5">
        <v>8</v>
      </c>
      <c r="C77" s="5" t="str">
        <f t="shared" si="13"/>
        <v/>
      </c>
      <c r="D77" s="5" t="str">
        <f t="shared" si="13"/>
        <v>Privádzač Nižná</v>
      </c>
      <c r="E77" s="5" t="str">
        <f t="shared" si="14"/>
        <v/>
      </c>
      <c r="F77" s="129">
        <f>IF(F13=0,0,IF(F13&lt;30,'A1 Parametre'!$C$102,IF(F13&gt;130,'A1 Parametre'!$M$102,INDEX('A1 Parametre'!$C$102:$M$102,MATCH(F13,'A1 Parametre'!$C$95:$M$95,1))+(INDEX('A1 Parametre'!$C$102:$M$102,MATCH(F13,'A1 Parametre'!$C$95:$M$95,1)+1)-INDEX('A1 Parametre'!$C$102:$M$102,MATCH(F13,'A1 Parametre'!$C$95:$M$95,1)))/10*MOD(F13,10))))</f>
        <v>0</v>
      </c>
      <c r="G77" s="129">
        <f>IF(G13=0,0,IF(G13&lt;30,'A1 Parametre'!$C$102,IF(G13&gt;130,'A1 Parametre'!$M$102,INDEX('A1 Parametre'!$C$102:$M$102,MATCH(G13,'A1 Parametre'!$C$95:$M$95,1))+(INDEX('A1 Parametre'!$C$102:$M$102,MATCH(G13,'A1 Parametre'!$C$95:$M$95,1)+1)-INDEX('A1 Parametre'!$C$102:$M$102,MATCH(G13,'A1 Parametre'!$C$95:$M$95,1)))/10*MOD(G13,10))))</f>
        <v>0</v>
      </c>
      <c r="H77" s="129">
        <f>IF(H13=0,0,IF(H13&lt;30,'A1 Parametre'!$C$102,IF(H13&gt;130,'A1 Parametre'!$M$102,INDEX('A1 Parametre'!$C$102:$M$102,MATCH(H13,'A1 Parametre'!$C$95:$M$95,1))+(INDEX('A1 Parametre'!$C$102:$M$102,MATCH(H13,'A1 Parametre'!$C$95:$M$95,1)+1)-INDEX('A1 Parametre'!$C$102:$M$102,MATCH(H13,'A1 Parametre'!$C$95:$M$95,1)))/10*MOD(H13,10))))</f>
        <v>0</v>
      </c>
      <c r="I77" s="129">
        <f>IF(I13=0,0,IF(I13&lt;30,'A1 Parametre'!$C$102,IF(I13&gt;130,'A1 Parametre'!$M$102,INDEX('A1 Parametre'!$C$102:$M$102,MATCH(I13,'A1 Parametre'!$C$95:$M$95,1))+(INDEX('A1 Parametre'!$C$102:$M$102,MATCH(I13,'A1 Parametre'!$C$95:$M$95,1)+1)-INDEX('A1 Parametre'!$C$102:$M$102,MATCH(I13,'A1 Parametre'!$C$95:$M$95,1)))/10*MOD(I13,10))))</f>
        <v>0</v>
      </c>
      <c r="J77" s="129">
        <f>IF(J13=0,0,IF(J13&lt;30,'A1 Parametre'!$C$102,IF(J13&gt;130,'A1 Parametre'!$M$102,INDEX('A1 Parametre'!$C$102:$M$102,MATCH(J13,'A1 Parametre'!$C$95:$M$95,1))+(INDEX('A1 Parametre'!$C$102:$M$102,MATCH(J13,'A1 Parametre'!$C$95:$M$95,1)+1)-INDEX('A1 Parametre'!$C$102:$M$102,MATCH(J13,'A1 Parametre'!$C$95:$M$95,1)))/10*MOD(J13,10))))</f>
        <v>0</v>
      </c>
      <c r="K77" s="129">
        <f>IF(K13=0,0,IF(K13&lt;30,'A1 Parametre'!$C$102,IF(K13&gt;130,'A1 Parametre'!$M$102,INDEX('A1 Parametre'!$C$102:$M$102,MATCH(K13,'A1 Parametre'!$C$95:$M$95,1))+(INDEX('A1 Parametre'!$C$102:$M$102,MATCH(K13,'A1 Parametre'!$C$95:$M$95,1)+1)-INDEX('A1 Parametre'!$C$102:$M$102,MATCH(K13,'A1 Parametre'!$C$95:$M$95,1)))/10*MOD(K13,10))))</f>
        <v>0</v>
      </c>
      <c r="L77" s="129">
        <f>IF(L13=0,0,IF(L13&lt;30,'A1 Parametre'!$C$102,IF(L13&gt;130,'A1 Parametre'!$M$102,INDEX('A1 Parametre'!$C$102:$M$102,MATCH(L13,'A1 Parametre'!$C$95:$M$95,1))+(INDEX('A1 Parametre'!$C$102:$M$102,MATCH(L13,'A1 Parametre'!$C$95:$M$95,1)+1)-INDEX('A1 Parametre'!$C$102:$M$102,MATCH(L13,'A1 Parametre'!$C$95:$M$95,1)))/10*MOD(L13,10))))</f>
        <v>0</v>
      </c>
      <c r="M77" s="129">
        <f>IF(M13=0,0,IF(M13&lt;30,'A1 Parametre'!$C$102,IF(M13&gt;130,'A1 Parametre'!$M$102,INDEX('A1 Parametre'!$C$102:$M$102,MATCH(M13,'A1 Parametre'!$C$95:$M$95,1))+(INDEX('A1 Parametre'!$C$102:$M$102,MATCH(M13,'A1 Parametre'!$C$95:$M$95,1)+1)-INDEX('A1 Parametre'!$C$102:$M$102,MATCH(M13,'A1 Parametre'!$C$95:$M$95,1)))/10*MOD(M13,10))))</f>
        <v>0</v>
      </c>
      <c r="N77" s="129">
        <f>IF(N13=0,0,IF(N13&lt;30,'A1 Parametre'!$C$102,IF(N13&gt;130,'A1 Parametre'!$M$102,INDEX('A1 Parametre'!$C$102:$M$102,MATCH(N13,'A1 Parametre'!$C$95:$M$95,1))+(INDEX('A1 Parametre'!$C$102:$M$102,MATCH(N13,'A1 Parametre'!$C$95:$M$95,1)+1)-INDEX('A1 Parametre'!$C$102:$M$102,MATCH(N13,'A1 Parametre'!$C$95:$M$95,1)))/10*MOD(N13,10))))</f>
        <v>0</v>
      </c>
      <c r="O77" s="129">
        <f>IF(O13=0,0,IF(O13&lt;30,'A1 Parametre'!$C$102,IF(O13&gt;130,'A1 Parametre'!$M$102,INDEX('A1 Parametre'!$C$102:$M$102,MATCH(O13,'A1 Parametre'!$C$95:$M$95,1))+(INDEX('A1 Parametre'!$C$102:$M$102,MATCH(O13,'A1 Parametre'!$C$95:$M$95,1)+1)-INDEX('A1 Parametre'!$C$102:$M$102,MATCH(O13,'A1 Parametre'!$C$95:$M$95,1)))/10*MOD(O13,10))))</f>
        <v>0</v>
      </c>
      <c r="P77" s="129">
        <f>IF(P13=0,0,IF(P13&lt;30,'A1 Parametre'!$C$102,IF(P13&gt;130,'A1 Parametre'!$M$102,INDEX('A1 Parametre'!$C$102:$M$102,MATCH(P13,'A1 Parametre'!$C$95:$M$95,1))+(INDEX('A1 Parametre'!$C$102:$M$102,MATCH(P13,'A1 Parametre'!$C$95:$M$95,1)+1)-INDEX('A1 Parametre'!$C$102:$M$102,MATCH(P13,'A1 Parametre'!$C$95:$M$95,1)))/10*MOD(P13,10))))</f>
        <v>0</v>
      </c>
      <c r="Q77" s="129">
        <f>IF(Q13=0,0,IF(Q13&lt;30,'A1 Parametre'!$C$102,IF(Q13&gt;130,'A1 Parametre'!$M$102,INDEX('A1 Parametre'!$C$102:$M$102,MATCH(Q13,'A1 Parametre'!$C$95:$M$95,1))+(INDEX('A1 Parametre'!$C$102:$M$102,MATCH(Q13,'A1 Parametre'!$C$95:$M$95,1)+1)-INDEX('A1 Parametre'!$C$102:$M$102,MATCH(Q13,'A1 Parametre'!$C$95:$M$95,1)))/10*MOD(Q13,10))))</f>
        <v>0</v>
      </c>
      <c r="R77" s="129">
        <f>IF(R13=0,0,IF(R13&lt;30,'A1 Parametre'!$C$102,IF(R13&gt;130,'A1 Parametre'!$M$102,INDEX('A1 Parametre'!$C$102:$M$102,MATCH(R13,'A1 Parametre'!$C$95:$M$95,1))+(INDEX('A1 Parametre'!$C$102:$M$102,MATCH(R13,'A1 Parametre'!$C$95:$M$95,1)+1)-INDEX('A1 Parametre'!$C$102:$M$102,MATCH(R13,'A1 Parametre'!$C$95:$M$95,1)))/10*MOD(R13,10))))</f>
        <v>0</v>
      </c>
      <c r="S77" s="129">
        <f>IF(S13=0,0,IF(S13&lt;30,'A1 Parametre'!$C$102,IF(S13&gt;130,'A1 Parametre'!$M$102,INDEX('A1 Parametre'!$C$102:$M$102,MATCH(S13,'A1 Parametre'!$C$95:$M$95,1))+(INDEX('A1 Parametre'!$C$102:$M$102,MATCH(S13,'A1 Parametre'!$C$95:$M$95,1)+1)-INDEX('A1 Parametre'!$C$102:$M$102,MATCH(S13,'A1 Parametre'!$C$95:$M$95,1)))/10*MOD(S13,10))))</f>
        <v>0</v>
      </c>
      <c r="T77" s="129">
        <f>IF(T13=0,0,IF(T13&lt;30,'A1 Parametre'!$C$102,IF(T13&gt;130,'A1 Parametre'!$M$102,INDEX('A1 Parametre'!$C$102:$M$102,MATCH(T13,'A1 Parametre'!$C$95:$M$95,1))+(INDEX('A1 Parametre'!$C$102:$M$102,MATCH(T13,'A1 Parametre'!$C$95:$M$95,1)+1)-INDEX('A1 Parametre'!$C$102:$M$102,MATCH(T13,'A1 Parametre'!$C$95:$M$95,1)))/10*MOD(T13,10))))</f>
        <v>0</v>
      </c>
      <c r="U77" s="129">
        <f>IF(U13=0,0,IF(U13&lt;30,'A1 Parametre'!$C$102,IF(U13&gt;130,'A1 Parametre'!$M$102,INDEX('A1 Parametre'!$C$102:$M$102,MATCH(U13,'A1 Parametre'!$C$95:$M$95,1))+(INDEX('A1 Parametre'!$C$102:$M$102,MATCH(U13,'A1 Parametre'!$C$95:$M$95,1)+1)-INDEX('A1 Parametre'!$C$102:$M$102,MATCH(U13,'A1 Parametre'!$C$95:$M$95,1)))/10*MOD(U13,10))))</f>
        <v>0</v>
      </c>
      <c r="V77" s="129">
        <f>IF(V13=0,0,IF(V13&lt;30,'A1 Parametre'!$C$102,IF(V13&gt;130,'A1 Parametre'!$M$102,INDEX('A1 Parametre'!$C$102:$M$102,MATCH(V13,'A1 Parametre'!$C$95:$M$95,1))+(INDEX('A1 Parametre'!$C$102:$M$102,MATCH(V13,'A1 Parametre'!$C$95:$M$95,1)+1)-INDEX('A1 Parametre'!$C$102:$M$102,MATCH(V13,'A1 Parametre'!$C$95:$M$95,1)))/10*MOD(V13,10))))</f>
        <v>0</v>
      </c>
      <c r="W77" s="129">
        <f>IF(W13=0,0,IF(W13&lt;30,'A1 Parametre'!$C$102,IF(W13&gt;130,'A1 Parametre'!$M$102,INDEX('A1 Parametre'!$C$102:$M$102,MATCH(W13,'A1 Parametre'!$C$95:$M$95,1))+(INDEX('A1 Parametre'!$C$102:$M$102,MATCH(W13,'A1 Parametre'!$C$95:$M$95,1)+1)-INDEX('A1 Parametre'!$C$102:$M$102,MATCH(W13,'A1 Parametre'!$C$95:$M$95,1)))/10*MOD(W13,10))))</f>
        <v>0</v>
      </c>
      <c r="X77" s="129">
        <f>IF(X13=0,0,IF(X13&lt;30,'A1 Parametre'!$C$102,IF(X13&gt;130,'A1 Parametre'!$M$102,INDEX('A1 Parametre'!$C$102:$M$102,MATCH(X13,'A1 Parametre'!$C$95:$M$95,1))+(INDEX('A1 Parametre'!$C$102:$M$102,MATCH(X13,'A1 Parametre'!$C$95:$M$95,1)+1)-INDEX('A1 Parametre'!$C$102:$M$102,MATCH(X13,'A1 Parametre'!$C$95:$M$95,1)))/10*MOD(X13,10))))</f>
        <v>0</v>
      </c>
      <c r="Y77" s="129">
        <f>IF(Y13=0,0,IF(Y13&lt;30,'A1 Parametre'!$C$102,IF(Y13&gt;130,'A1 Parametre'!$M$102,INDEX('A1 Parametre'!$C$102:$M$102,MATCH(Y13,'A1 Parametre'!$C$95:$M$95,1))+(INDEX('A1 Parametre'!$C$102:$M$102,MATCH(Y13,'A1 Parametre'!$C$95:$M$95,1)+1)-INDEX('A1 Parametre'!$C$102:$M$102,MATCH(Y13,'A1 Parametre'!$C$95:$M$95,1)))/10*MOD(Y13,10))))</f>
        <v>0</v>
      </c>
      <c r="Z77" s="129">
        <f>IF(Z13=0,0,IF(Z13&lt;30,'A1 Parametre'!$C$102,IF(Z13&gt;130,'A1 Parametre'!$M$102,INDEX('A1 Parametre'!$C$102:$M$102,MATCH(Z13,'A1 Parametre'!$C$95:$M$95,1))+(INDEX('A1 Parametre'!$C$102:$M$102,MATCH(Z13,'A1 Parametre'!$C$95:$M$95,1)+1)-INDEX('A1 Parametre'!$C$102:$M$102,MATCH(Z13,'A1 Parametre'!$C$95:$M$95,1)))/10*MOD(Z13,10))))</f>
        <v>0</v>
      </c>
      <c r="AA77" s="129">
        <f>IF(AA13=0,0,IF(AA13&lt;30,'A1 Parametre'!$C$102,IF(AA13&gt;130,'A1 Parametre'!$M$102,INDEX('A1 Parametre'!$C$102:$M$102,MATCH(AA13,'A1 Parametre'!$C$95:$M$95,1))+(INDEX('A1 Parametre'!$C$102:$M$102,MATCH(AA13,'A1 Parametre'!$C$95:$M$95,1)+1)-INDEX('A1 Parametre'!$C$102:$M$102,MATCH(AA13,'A1 Parametre'!$C$95:$M$95,1)))/10*MOD(AA13,10))))</f>
        <v>0</v>
      </c>
      <c r="AB77" s="129">
        <f>IF(AB13=0,0,IF(AB13&lt;30,'A1 Parametre'!$C$102,IF(AB13&gt;130,'A1 Parametre'!$M$102,INDEX('A1 Parametre'!$C$102:$M$102,MATCH(AB13,'A1 Parametre'!$C$95:$M$95,1))+(INDEX('A1 Parametre'!$C$102:$M$102,MATCH(AB13,'A1 Parametre'!$C$95:$M$95,1)+1)-INDEX('A1 Parametre'!$C$102:$M$102,MATCH(AB13,'A1 Parametre'!$C$95:$M$95,1)))/10*MOD(AB13,10))))</f>
        <v>0</v>
      </c>
      <c r="AC77" s="129">
        <f>IF(AC13=0,0,IF(AC13&lt;30,'A1 Parametre'!$C$102,IF(AC13&gt;130,'A1 Parametre'!$M$102,INDEX('A1 Parametre'!$C$102:$M$102,MATCH(AC13,'A1 Parametre'!$C$95:$M$95,1))+(INDEX('A1 Parametre'!$C$102:$M$102,MATCH(AC13,'A1 Parametre'!$C$95:$M$95,1)+1)-INDEX('A1 Parametre'!$C$102:$M$102,MATCH(AC13,'A1 Parametre'!$C$95:$M$95,1)))/10*MOD(AC13,10))))</f>
        <v>0</v>
      </c>
      <c r="AD77" s="129">
        <f>IF(AD13=0,0,IF(AD13&lt;30,'A1 Parametre'!$C$102,IF(AD13&gt;130,'A1 Parametre'!$M$102,INDEX('A1 Parametre'!$C$102:$M$102,MATCH(AD13,'A1 Parametre'!$C$95:$M$95,1))+(INDEX('A1 Parametre'!$C$102:$M$102,MATCH(AD13,'A1 Parametre'!$C$95:$M$95,1)+1)-INDEX('A1 Parametre'!$C$102:$M$102,MATCH(AD13,'A1 Parametre'!$C$95:$M$95,1)))/10*MOD(AD13,10))))</f>
        <v>0</v>
      </c>
      <c r="AE77" s="129">
        <f>IF(AE13=0,0,IF(AE13&lt;30,'A1 Parametre'!$C$102,IF(AE13&gt;130,'A1 Parametre'!$M$102,INDEX('A1 Parametre'!$C$102:$M$102,MATCH(AE13,'A1 Parametre'!$C$95:$M$95,1))+(INDEX('A1 Parametre'!$C$102:$M$102,MATCH(AE13,'A1 Parametre'!$C$95:$M$95,1)+1)-INDEX('A1 Parametre'!$C$102:$M$102,MATCH(AE13,'A1 Parametre'!$C$95:$M$95,1)))/10*MOD(AE13,10))))</f>
        <v>0</v>
      </c>
      <c r="AF77" s="129">
        <f>IF(AF13=0,0,IF(AF13&lt;30,'A1 Parametre'!$C$102,IF(AF13&gt;130,'A1 Parametre'!$M$102,INDEX('A1 Parametre'!$C$102:$M$102,MATCH(AF13,'A1 Parametre'!$C$95:$M$95,1))+(INDEX('A1 Parametre'!$C$102:$M$102,MATCH(AF13,'A1 Parametre'!$C$95:$M$95,1)+1)-INDEX('A1 Parametre'!$C$102:$M$102,MATCH(AF13,'A1 Parametre'!$C$95:$M$95,1)))/10*MOD(AF13,10))))</f>
        <v>0</v>
      </c>
      <c r="AG77" s="129">
        <f>IF(AG13=0,0,IF(AG13&lt;30,'A1 Parametre'!$C$102,IF(AG13&gt;130,'A1 Parametre'!$M$102,INDEX('A1 Parametre'!$C$102:$M$102,MATCH(AG13,'A1 Parametre'!$C$95:$M$95,1))+(INDEX('A1 Parametre'!$C$102:$M$102,MATCH(AG13,'A1 Parametre'!$C$95:$M$95,1)+1)-INDEX('A1 Parametre'!$C$102:$M$102,MATCH(AG13,'A1 Parametre'!$C$95:$M$95,1)))/10*MOD(AG13,10))))</f>
        <v>0</v>
      </c>
      <c r="AH77" s="129">
        <f>IF(AH13=0,0,IF(AH13&lt;30,'A1 Parametre'!$C$102,IF(AH13&gt;130,'A1 Parametre'!$M$102,INDEX('A1 Parametre'!$C$102:$M$102,MATCH(AH13,'A1 Parametre'!$C$95:$M$95,1))+(INDEX('A1 Parametre'!$C$102:$M$102,MATCH(AH13,'A1 Parametre'!$C$95:$M$95,1)+1)-INDEX('A1 Parametre'!$C$102:$M$102,MATCH(AH13,'A1 Parametre'!$C$95:$M$95,1)))/10*MOD(AH13,10))))</f>
        <v>0</v>
      </c>
      <c r="AI77" s="129">
        <f>IF(AI13=0,0,IF(AI13&lt;30,'A1 Parametre'!$C$102,IF(AI13&gt;130,'A1 Parametre'!$M$102,INDEX('A1 Parametre'!$C$102:$M$102,MATCH(AI13,'A1 Parametre'!$C$95:$M$95,1))+(INDEX('A1 Parametre'!$C$102:$M$102,MATCH(AI13,'A1 Parametre'!$C$95:$M$95,1)+1)-INDEX('A1 Parametre'!$C$102:$M$102,MATCH(AI13,'A1 Parametre'!$C$95:$M$95,1)))/10*MOD(AI13,10))))</f>
        <v>0</v>
      </c>
      <c r="AJ77" s="129">
        <f>IF(AJ13=0,0,IF(AJ13&lt;30,'A1 Parametre'!$C$102,IF(AJ13&gt;130,'A1 Parametre'!$M$102,INDEX('A1 Parametre'!$C$102:$M$102,MATCH(AJ13,'A1 Parametre'!$C$95:$M$95,1))+(INDEX('A1 Parametre'!$C$102:$M$102,MATCH(AJ13,'A1 Parametre'!$C$95:$M$95,1)+1)-INDEX('A1 Parametre'!$C$102:$M$102,MATCH(AJ13,'A1 Parametre'!$C$95:$M$95,1)))/10*MOD(AJ13,10))))</f>
        <v>0</v>
      </c>
    </row>
    <row r="78" spans="2:36" x14ac:dyDescent="0.2">
      <c r="B78" s="5">
        <v>9</v>
      </c>
      <c r="C78" s="5" t="str">
        <f t="shared" si="13"/>
        <v/>
      </c>
      <c r="D78" s="5" t="str">
        <f t="shared" si="13"/>
        <v/>
      </c>
      <c r="E78" s="5" t="str">
        <f t="shared" si="14"/>
        <v/>
      </c>
      <c r="F78" s="129">
        <f>IF(F14=0,0,IF(F14&lt;30,'A1 Parametre'!$C$102,IF(F14&gt;130,'A1 Parametre'!$M$102,INDEX('A1 Parametre'!$C$102:$M$102,MATCH(F14,'A1 Parametre'!$C$95:$M$95,1))+(INDEX('A1 Parametre'!$C$102:$M$102,MATCH(F14,'A1 Parametre'!$C$95:$M$95,1)+1)-INDEX('A1 Parametre'!$C$102:$M$102,MATCH(F14,'A1 Parametre'!$C$95:$M$95,1)))/10*MOD(F14,10))))</f>
        <v>0</v>
      </c>
      <c r="G78" s="129">
        <f>IF(G14=0,0,IF(G14&lt;30,'A1 Parametre'!$C$102,IF(G14&gt;130,'A1 Parametre'!$M$102,INDEX('A1 Parametre'!$C$102:$M$102,MATCH(G14,'A1 Parametre'!$C$95:$M$95,1))+(INDEX('A1 Parametre'!$C$102:$M$102,MATCH(G14,'A1 Parametre'!$C$95:$M$95,1)+1)-INDEX('A1 Parametre'!$C$102:$M$102,MATCH(G14,'A1 Parametre'!$C$95:$M$95,1)))/10*MOD(G14,10))))</f>
        <v>0</v>
      </c>
      <c r="H78" s="129">
        <f>IF(H14=0,0,IF(H14&lt;30,'A1 Parametre'!$C$102,IF(H14&gt;130,'A1 Parametre'!$M$102,INDEX('A1 Parametre'!$C$102:$M$102,MATCH(H14,'A1 Parametre'!$C$95:$M$95,1))+(INDEX('A1 Parametre'!$C$102:$M$102,MATCH(H14,'A1 Parametre'!$C$95:$M$95,1)+1)-INDEX('A1 Parametre'!$C$102:$M$102,MATCH(H14,'A1 Parametre'!$C$95:$M$95,1)))/10*MOD(H14,10))))</f>
        <v>0</v>
      </c>
      <c r="I78" s="129">
        <f>IF(I14=0,0,IF(I14&lt;30,'A1 Parametre'!$C$102,IF(I14&gt;130,'A1 Parametre'!$M$102,INDEX('A1 Parametre'!$C$102:$M$102,MATCH(I14,'A1 Parametre'!$C$95:$M$95,1))+(INDEX('A1 Parametre'!$C$102:$M$102,MATCH(I14,'A1 Parametre'!$C$95:$M$95,1)+1)-INDEX('A1 Parametre'!$C$102:$M$102,MATCH(I14,'A1 Parametre'!$C$95:$M$95,1)))/10*MOD(I14,10))))</f>
        <v>0</v>
      </c>
      <c r="J78" s="129">
        <f>IF(J14=0,0,IF(J14&lt;30,'A1 Parametre'!$C$102,IF(J14&gt;130,'A1 Parametre'!$M$102,INDEX('A1 Parametre'!$C$102:$M$102,MATCH(J14,'A1 Parametre'!$C$95:$M$95,1))+(INDEX('A1 Parametre'!$C$102:$M$102,MATCH(J14,'A1 Parametre'!$C$95:$M$95,1)+1)-INDEX('A1 Parametre'!$C$102:$M$102,MATCH(J14,'A1 Parametre'!$C$95:$M$95,1)))/10*MOD(J14,10))))</f>
        <v>0</v>
      </c>
      <c r="K78" s="129">
        <f>IF(K14=0,0,IF(K14&lt;30,'A1 Parametre'!$C$102,IF(K14&gt;130,'A1 Parametre'!$M$102,INDEX('A1 Parametre'!$C$102:$M$102,MATCH(K14,'A1 Parametre'!$C$95:$M$95,1))+(INDEX('A1 Parametre'!$C$102:$M$102,MATCH(K14,'A1 Parametre'!$C$95:$M$95,1)+1)-INDEX('A1 Parametre'!$C$102:$M$102,MATCH(K14,'A1 Parametre'!$C$95:$M$95,1)))/10*MOD(K14,10))))</f>
        <v>0</v>
      </c>
      <c r="L78" s="129">
        <f>IF(L14=0,0,IF(L14&lt;30,'A1 Parametre'!$C$102,IF(L14&gt;130,'A1 Parametre'!$M$102,INDEX('A1 Parametre'!$C$102:$M$102,MATCH(L14,'A1 Parametre'!$C$95:$M$95,1))+(INDEX('A1 Parametre'!$C$102:$M$102,MATCH(L14,'A1 Parametre'!$C$95:$M$95,1)+1)-INDEX('A1 Parametre'!$C$102:$M$102,MATCH(L14,'A1 Parametre'!$C$95:$M$95,1)))/10*MOD(L14,10))))</f>
        <v>0</v>
      </c>
      <c r="M78" s="129">
        <f>IF(M14=0,0,IF(M14&lt;30,'A1 Parametre'!$C$102,IF(M14&gt;130,'A1 Parametre'!$M$102,INDEX('A1 Parametre'!$C$102:$M$102,MATCH(M14,'A1 Parametre'!$C$95:$M$95,1))+(INDEX('A1 Parametre'!$C$102:$M$102,MATCH(M14,'A1 Parametre'!$C$95:$M$95,1)+1)-INDEX('A1 Parametre'!$C$102:$M$102,MATCH(M14,'A1 Parametre'!$C$95:$M$95,1)))/10*MOD(M14,10))))</f>
        <v>0</v>
      </c>
      <c r="N78" s="129">
        <f>IF(N14=0,0,IF(N14&lt;30,'A1 Parametre'!$C$102,IF(N14&gt;130,'A1 Parametre'!$M$102,INDEX('A1 Parametre'!$C$102:$M$102,MATCH(N14,'A1 Parametre'!$C$95:$M$95,1))+(INDEX('A1 Parametre'!$C$102:$M$102,MATCH(N14,'A1 Parametre'!$C$95:$M$95,1)+1)-INDEX('A1 Parametre'!$C$102:$M$102,MATCH(N14,'A1 Parametre'!$C$95:$M$95,1)))/10*MOD(N14,10))))</f>
        <v>0</v>
      </c>
      <c r="O78" s="129">
        <f>IF(O14=0,0,IF(O14&lt;30,'A1 Parametre'!$C$102,IF(O14&gt;130,'A1 Parametre'!$M$102,INDEX('A1 Parametre'!$C$102:$M$102,MATCH(O14,'A1 Parametre'!$C$95:$M$95,1))+(INDEX('A1 Parametre'!$C$102:$M$102,MATCH(O14,'A1 Parametre'!$C$95:$M$95,1)+1)-INDEX('A1 Parametre'!$C$102:$M$102,MATCH(O14,'A1 Parametre'!$C$95:$M$95,1)))/10*MOD(O14,10))))</f>
        <v>0</v>
      </c>
      <c r="P78" s="129">
        <f>IF(P14=0,0,IF(P14&lt;30,'A1 Parametre'!$C$102,IF(P14&gt;130,'A1 Parametre'!$M$102,INDEX('A1 Parametre'!$C$102:$M$102,MATCH(P14,'A1 Parametre'!$C$95:$M$95,1))+(INDEX('A1 Parametre'!$C$102:$M$102,MATCH(P14,'A1 Parametre'!$C$95:$M$95,1)+1)-INDEX('A1 Parametre'!$C$102:$M$102,MATCH(P14,'A1 Parametre'!$C$95:$M$95,1)))/10*MOD(P14,10))))</f>
        <v>0</v>
      </c>
      <c r="Q78" s="129">
        <f>IF(Q14=0,0,IF(Q14&lt;30,'A1 Parametre'!$C$102,IF(Q14&gt;130,'A1 Parametre'!$M$102,INDEX('A1 Parametre'!$C$102:$M$102,MATCH(Q14,'A1 Parametre'!$C$95:$M$95,1))+(INDEX('A1 Parametre'!$C$102:$M$102,MATCH(Q14,'A1 Parametre'!$C$95:$M$95,1)+1)-INDEX('A1 Parametre'!$C$102:$M$102,MATCH(Q14,'A1 Parametre'!$C$95:$M$95,1)))/10*MOD(Q14,10))))</f>
        <v>0</v>
      </c>
      <c r="R78" s="129">
        <f>IF(R14=0,0,IF(R14&lt;30,'A1 Parametre'!$C$102,IF(R14&gt;130,'A1 Parametre'!$M$102,INDEX('A1 Parametre'!$C$102:$M$102,MATCH(R14,'A1 Parametre'!$C$95:$M$95,1))+(INDEX('A1 Parametre'!$C$102:$M$102,MATCH(R14,'A1 Parametre'!$C$95:$M$95,1)+1)-INDEX('A1 Parametre'!$C$102:$M$102,MATCH(R14,'A1 Parametre'!$C$95:$M$95,1)))/10*MOD(R14,10))))</f>
        <v>0</v>
      </c>
      <c r="S78" s="129">
        <f>IF(S14=0,0,IF(S14&lt;30,'A1 Parametre'!$C$102,IF(S14&gt;130,'A1 Parametre'!$M$102,INDEX('A1 Parametre'!$C$102:$M$102,MATCH(S14,'A1 Parametre'!$C$95:$M$95,1))+(INDEX('A1 Parametre'!$C$102:$M$102,MATCH(S14,'A1 Parametre'!$C$95:$M$95,1)+1)-INDEX('A1 Parametre'!$C$102:$M$102,MATCH(S14,'A1 Parametre'!$C$95:$M$95,1)))/10*MOD(S14,10))))</f>
        <v>0</v>
      </c>
      <c r="T78" s="129">
        <f>IF(T14=0,0,IF(T14&lt;30,'A1 Parametre'!$C$102,IF(T14&gt;130,'A1 Parametre'!$M$102,INDEX('A1 Parametre'!$C$102:$M$102,MATCH(T14,'A1 Parametre'!$C$95:$M$95,1))+(INDEX('A1 Parametre'!$C$102:$M$102,MATCH(T14,'A1 Parametre'!$C$95:$M$95,1)+1)-INDEX('A1 Parametre'!$C$102:$M$102,MATCH(T14,'A1 Parametre'!$C$95:$M$95,1)))/10*MOD(T14,10))))</f>
        <v>0</v>
      </c>
      <c r="U78" s="129">
        <f>IF(U14=0,0,IF(U14&lt;30,'A1 Parametre'!$C$102,IF(U14&gt;130,'A1 Parametre'!$M$102,INDEX('A1 Parametre'!$C$102:$M$102,MATCH(U14,'A1 Parametre'!$C$95:$M$95,1))+(INDEX('A1 Parametre'!$C$102:$M$102,MATCH(U14,'A1 Parametre'!$C$95:$M$95,1)+1)-INDEX('A1 Parametre'!$C$102:$M$102,MATCH(U14,'A1 Parametre'!$C$95:$M$95,1)))/10*MOD(U14,10))))</f>
        <v>0</v>
      </c>
      <c r="V78" s="129">
        <f>IF(V14=0,0,IF(V14&lt;30,'A1 Parametre'!$C$102,IF(V14&gt;130,'A1 Parametre'!$M$102,INDEX('A1 Parametre'!$C$102:$M$102,MATCH(V14,'A1 Parametre'!$C$95:$M$95,1))+(INDEX('A1 Parametre'!$C$102:$M$102,MATCH(V14,'A1 Parametre'!$C$95:$M$95,1)+1)-INDEX('A1 Parametre'!$C$102:$M$102,MATCH(V14,'A1 Parametre'!$C$95:$M$95,1)))/10*MOD(V14,10))))</f>
        <v>0</v>
      </c>
      <c r="W78" s="129">
        <f>IF(W14=0,0,IF(W14&lt;30,'A1 Parametre'!$C$102,IF(W14&gt;130,'A1 Parametre'!$M$102,INDEX('A1 Parametre'!$C$102:$M$102,MATCH(W14,'A1 Parametre'!$C$95:$M$95,1))+(INDEX('A1 Parametre'!$C$102:$M$102,MATCH(W14,'A1 Parametre'!$C$95:$M$95,1)+1)-INDEX('A1 Parametre'!$C$102:$M$102,MATCH(W14,'A1 Parametre'!$C$95:$M$95,1)))/10*MOD(W14,10))))</f>
        <v>0</v>
      </c>
      <c r="X78" s="129">
        <f>IF(X14=0,0,IF(X14&lt;30,'A1 Parametre'!$C$102,IF(X14&gt;130,'A1 Parametre'!$M$102,INDEX('A1 Parametre'!$C$102:$M$102,MATCH(X14,'A1 Parametre'!$C$95:$M$95,1))+(INDEX('A1 Parametre'!$C$102:$M$102,MATCH(X14,'A1 Parametre'!$C$95:$M$95,1)+1)-INDEX('A1 Parametre'!$C$102:$M$102,MATCH(X14,'A1 Parametre'!$C$95:$M$95,1)))/10*MOD(X14,10))))</f>
        <v>0</v>
      </c>
      <c r="Y78" s="129">
        <f>IF(Y14=0,0,IF(Y14&lt;30,'A1 Parametre'!$C$102,IF(Y14&gt;130,'A1 Parametre'!$M$102,INDEX('A1 Parametre'!$C$102:$M$102,MATCH(Y14,'A1 Parametre'!$C$95:$M$95,1))+(INDEX('A1 Parametre'!$C$102:$M$102,MATCH(Y14,'A1 Parametre'!$C$95:$M$95,1)+1)-INDEX('A1 Parametre'!$C$102:$M$102,MATCH(Y14,'A1 Parametre'!$C$95:$M$95,1)))/10*MOD(Y14,10))))</f>
        <v>0</v>
      </c>
      <c r="Z78" s="129">
        <f>IF(Z14=0,0,IF(Z14&lt;30,'A1 Parametre'!$C$102,IF(Z14&gt;130,'A1 Parametre'!$M$102,INDEX('A1 Parametre'!$C$102:$M$102,MATCH(Z14,'A1 Parametre'!$C$95:$M$95,1))+(INDEX('A1 Parametre'!$C$102:$M$102,MATCH(Z14,'A1 Parametre'!$C$95:$M$95,1)+1)-INDEX('A1 Parametre'!$C$102:$M$102,MATCH(Z14,'A1 Parametre'!$C$95:$M$95,1)))/10*MOD(Z14,10))))</f>
        <v>0</v>
      </c>
      <c r="AA78" s="129">
        <f>IF(AA14=0,0,IF(AA14&lt;30,'A1 Parametre'!$C$102,IF(AA14&gt;130,'A1 Parametre'!$M$102,INDEX('A1 Parametre'!$C$102:$M$102,MATCH(AA14,'A1 Parametre'!$C$95:$M$95,1))+(INDEX('A1 Parametre'!$C$102:$M$102,MATCH(AA14,'A1 Parametre'!$C$95:$M$95,1)+1)-INDEX('A1 Parametre'!$C$102:$M$102,MATCH(AA14,'A1 Parametre'!$C$95:$M$95,1)))/10*MOD(AA14,10))))</f>
        <v>0</v>
      </c>
      <c r="AB78" s="129">
        <f>IF(AB14=0,0,IF(AB14&lt;30,'A1 Parametre'!$C$102,IF(AB14&gt;130,'A1 Parametre'!$M$102,INDEX('A1 Parametre'!$C$102:$M$102,MATCH(AB14,'A1 Parametre'!$C$95:$M$95,1))+(INDEX('A1 Parametre'!$C$102:$M$102,MATCH(AB14,'A1 Parametre'!$C$95:$M$95,1)+1)-INDEX('A1 Parametre'!$C$102:$M$102,MATCH(AB14,'A1 Parametre'!$C$95:$M$95,1)))/10*MOD(AB14,10))))</f>
        <v>0</v>
      </c>
      <c r="AC78" s="129">
        <f>IF(AC14=0,0,IF(AC14&lt;30,'A1 Parametre'!$C$102,IF(AC14&gt;130,'A1 Parametre'!$M$102,INDEX('A1 Parametre'!$C$102:$M$102,MATCH(AC14,'A1 Parametre'!$C$95:$M$95,1))+(INDEX('A1 Parametre'!$C$102:$M$102,MATCH(AC14,'A1 Parametre'!$C$95:$M$95,1)+1)-INDEX('A1 Parametre'!$C$102:$M$102,MATCH(AC14,'A1 Parametre'!$C$95:$M$95,1)))/10*MOD(AC14,10))))</f>
        <v>0</v>
      </c>
      <c r="AD78" s="129">
        <f>IF(AD14=0,0,IF(AD14&lt;30,'A1 Parametre'!$C$102,IF(AD14&gt;130,'A1 Parametre'!$M$102,INDEX('A1 Parametre'!$C$102:$M$102,MATCH(AD14,'A1 Parametre'!$C$95:$M$95,1))+(INDEX('A1 Parametre'!$C$102:$M$102,MATCH(AD14,'A1 Parametre'!$C$95:$M$95,1)+1)-INDEX('A1 Parametre'!$C$102:$M$102,MATCH(AD14,'A1 Parametre'!$C$95:$M$95,1)))/10*MOD(AD14,10))))</f>
        <v>0</v>
      </c>
      <c r="AE78" s="129">
        <f>IF(AE14=0,0,IF(AE14&lt;30,'A1 Parametre'!$C$102,IF(AE14&gt;130,'A1 Parametre'!$M$102,INDEX('A1 Parametre'!$C$102:$M$102,MATCH(AE14,'A1 Parametre'!$C$95:$M$95,1))+(INDEX('A1 Parametre'!$C$102:$M$102,MATCH(AE14,'A1 Parametre'!$C$95:$M$95,1)+1)-INDEX('A1 Parametre'!$C$102:$M$102,MATCH(AE14,'A1 Parametre'!$C$95:$M$95,1)))/10*MOD(AE14,10))))</f>
        <v>0</v>
      </c>
      <c r="AF78" s="129">
        <f>IF(AF14=0,0,IF(AF14&lt;30,'A1 Parametre'!$C$102,IF(AF14&gt;130,'A1 Parametre'!$M$102,INDEX('A1 Parametre'!$C$102:$M$102,MATCH(AF14,'A1 Parametre'!$C$95:$M$95,1))+(INDEX('A1 Parametre'!$C$102:$M$102,MATCH(AF14,'A1 Parametre'!$C$95:$M$95,1)+1)-INDEX('A1 Parametre'!$C$102:$M$102,MATCH(AF14,'A1 Parametre'!$C$95:$M$95,1)))/10*MOD(AF14,10))))</f>
        <v>0</v>
      </c>
      <c r="AG78" s="129">
        <f>IF(AG14=0,0,IF(AG14&lt;30,'A1 Parametre'!$C$102,IF(AG14&gt;130,'A1 Parametre'!$M$102,INDEX('A1 Parametre'!$C$102:$M$102,MATCH(AG14,'A1 Parametre'!$C$95:$M$95,1))+(INDEX('A1 Parametre'!$C$102:$M$102,MATCH(AG14,'A1 Parametre'!$C$95:$M$95,1)+1)-INDEX('A1 Parametre'!$C$102:$M$102,MATCH(AG14,'A1 Parametre'!$C$95:$M$95,1)))/10*MOD(AG14,10))))</f>
        <v>0</v>
      </c>
      <c r="AH78" s="129">
        <f>IF(AH14=0,0,IF(AH14&lt;30,'A1 Parametre'!$C$102,IF(AH14&gt;130,'A1 Parametre'!$M$102,INDEX('A1 Parametre'!$C$102:$M$102,MATCH(AH14,'A1 Parametre'!$C$95:$M$95,1))+(INDEX('A1 Parametre'!$C$102:$M$102,MATCH(AH14,'A1 Parametre'!$C$95:$M$95,1)+1)-INDEX('A1 Parametre'!$C$102:$M$102,MATCH(AH14,'A1 Parametre'!$C$95:$M$95,1)))/10*MOD(AH14,10))))</f>
        <v>0</v>
      </c>
      <c r="AI78" s="129">
        <f>IF(AI14=0,0,IF(AI14&lt;30,'A1 Parametre'!$C$102,IF(AI14&gt;130,'A1 Parametre'!$M$102,INDEX('A1 Parametre'!$C$102:$M$102,MATCH(AI14,'A1 Parametre'!$C$95:$M$95,1))+(INDEX('A1 Parametre'!$C$102:$M$102,MATCH(AI14,'A1 Parametre'!$C$95:$M$95,1)+1)-INDEX('A1 Parametre'!$C$102:$M$102,MATCH(AI14,'A1 Parametre'!$C$95:$M$95,1)))/10*MOD(AI14,10))))</f>
        <v>0</v>
      </c>
      <c r="AJ78" s="129">
        <f>IF(AJ14=0,0,IF(AJ14&lt;30,'A1 Parametre'!$C$102,IF(AJ14&gt;130,'A1 Parametre'!$M$102,INDEX('A1 Parametre'!$C$102:$M$102,MATCH(AJ14,'A1 Parametre'!$C$95:$M$95,1))+(INDEX('A1 Parametre'!$C$102:$M$102,MATCH(AJ14,'A1 Parametre'!$C$95:$M$95,1)+1)-INDEX('A1 Parametre'!$C$102:$M$102,MATCH(AJ14,'A1 Parametre'!$C$95:$M$95,1)))/10*MOD(AJ14,10))))</f>
        <v>0</v>
      </c>
    </row>
    <row r="79" spans="2:36" x14ac:dyDescent="0.2">
      <c r="B79" s="5">
        <v>10</v>
      </c>
      <c r="C79" s="5" t="str">
        <f t="shared" si="13"/>
        <v/>
      </c>
      <c r="D79" s="5" t="str">
        <f t="shared" si="13"/>
        <v/>
      </c>
      <c r="E79" s="5" t="str">
        <f t="shared" si="14"/>
        <v/>
      </c>
      <c r="F79" s="129">
        <f>IF(F15=0,0,IF(F15&lt;30,'A1 Parametre'!$C$102,IF(F15&gt;130,'A1 Parametre'!$M$102,INDEX('A1 Parametre'!$C$102:$M$102,MATCH(F15,'A1 Parametre'!$C$95:$M$95,1))+(INDEX('A1 Parametre'!$C$102:$M$102,MATCH(F15,'A1 Parametre'!$C$95:$M$95,1)+1)-INDEX('A1 Parametre'!$C$102:$M$102,MATCH(F15,'A1 Parametre'!$C$95:$M$95,1)))/10*MOD(F15,10))))</f>
        <v>0</v>
      </c>
      <c r="G79" s="129">
        <f>IF(G15=0,0,IF(G15&lt;30,'A1 Parametre'!$C$102,IF(G15&gt;130,'A1 Parametre'!$M$102,INDEX('A1 Parametre'!$C$102:$M$102,MATCH(G15,'A1 Parametre'!$C$95:$M$95,1))+(INDEX('A1 Parametre'!$C$102:$M$102,MATCH(G15,'A1 Parametre'!$C$95:$M$95,1)+1)-INDEX('A1 Parametre'!$C$102:$M$102,MATCH(G15,'A1 Parametre'!$C$95:$M$95,1)))/10*MOD(G15,10))))</f>
        <v>0</v>
      </c>
      <c r="H79" s="129">
        <f>IF(H15=0,0,IF(H15&lt;30,'A1 Parametre'!$C$102,IF(H15&gt;130,'A1 Parametre'!$M$102,INDEX('A1 Parametre'!$C$102:$M$102,MATCH(H15,'A1 Parametre'!$C$95:$M$95,1))+(INDEX('A1 Parametre'!$C$102:$M$102,MATCH(H15,'A1 Parametre'!$C$95:$M$95,1)+1)-INDEX('A1 Parametre'!$C$102:$M$102,MATCH(H15,'A1 Parametre'!$C$95:$M$95,1)))/10*MOD(H15,10))))</f>
        <v>0</v>
      </c>
      <c r="I79" s="129">
        <f>IF(I15=0,0,IF(I15&lt;30,'A1 Parametre'!$C$102,IF(I15&gt;130,'A1 Parametre'!$M$102,INDEX('A1 Parametre'!$C$102:$M$102,MATCH(I15,'A1 Parametre'!$C$95:$M$95,1))+(INDEX('A1 Parametre'!$C$102:$M$102,MATCH(I15,'A1 Parametre'!$C$95:$M$95,1)+1)-INDEX('A1 Parametre'!$C$102:$M$102,MATCH(I15,'A1 Parametre'!$C$95:$M$95,1)))/10*MOD(I15,10))))</f>
        <v>0</v>
      </c>
      <c r="J79" s="129">
        <f>IF(J15=0,0,IF(J15&lt;30,'A1 Parametre'!$C$102,IF(J15&gt;130,'A1 Parametre'!$M$102,INDEX('A1 Parametre'!$C$102:$M$102,MATCH(J15,'A1 Parametre'!$C$95:$M$95,1))+(INDEX('A1 Parametre'!$C$102:$M$102,MATCH(J15,'A1 Parametre'!$C$95:$M$95,1)+1)-INDEX('A1 Parametre'!$C$102:$M$102,MATCH(J15,'A1 Parametre'!$C$95:$M$95,1)))/10*MOD(J15,10))))</f>
        <v>0</v>
      </c>
      <c r="K79" s="129">
        <f>IF(K15=0,0,IF(K15&lt;30,'A1 Parametre'!$C$102,IF(K15&gt;130,'A1 Parametre'!$M$102,INDEX('A1 Parametre'!$C$102:$M$102,MATCH(K15,'A1 Parametre'!$C$95:$M$95,1))+(INDEX('A1 Parametre'!$C$102:$M$102,MATCH(K15,'A1 Parametre'!$C$95:$M$95,1)+1)-INDEX('A1 Parametre'!$C$102:$M$102,MATCH(K15,'A1 Parametre'!$C$95:$M$95,1)))/10*MOD(K15,10))))</f>
        <v>0</v>
      </c>
      <c r="L79" s="129">
        <f>IF(L15=0,0,IF(L15&lt;30,'A1 Parametre'!$C$102,IF(L15&gt;130,'A1 Parametre'!$M$102,INDEX('A1 Parametre'!$C$102:$M$102,MATCH(L15,'A1 Parametre'!$C$95:$M$95,1))+(INDEX('A1 Parametre'!$C$102:$M$102,MATCH(L15,'A1 Parametre'!$C$95:$M$95,1)+1)-INDEX('A1 Parametre'!$C$102:$M$102,MATCH(L15,'A1 Parametre'!$C$95:$M$95,1)))/10*MOD(L15,10))))</f>
        <v>0</v>
      </c>
      <c r="M79" s="129">
        <f>IF(M15=0,0,IF(M15&lt;30,'A1 Parametre'!$C$102,IF(M15&gt;130,'A1 Parametre'!$M$102,INDEX('A1 Parametre'!$C$102:$M$102,MATCH(M15,'A1 Parametre'!$C$95:$M$95,1))+(INDEX('A1 Parametre'!$C$102:$M$102,MATCH(M15,'A1 Parametre'!$C$95:$M$95,1)+1)-INDEX('A1 Parametre'!$C$102:$M$102,MATCH(M15,'A1 Parametre'!$C$95:$M$95,1)))/10*MOD(M15,10))))</f>
        <v>0</v>
      </c>
      <c r="N79" s="129">
        <f>IF(N15=0,0,IF(N15&lt;30,'A1 Parametre'!$C$102,IF(N15&gt;130,'A1 Parametre'!$M$102,INDEX('A1 Parametre'!$C$102:$M$102,MATCH(N15,'A1 Parametre'!$C$95:$M$95,1))+(INDEX('A1 Parametre'!$C$102:$M$102,MATCH(N15,'A1 Parametre'!$C$95:$M$95,1)+1)-INDEX('A1 Parametre'!$C$102:$M$102,MATCH(N15,'A1 Parametre'!$C$95:$M$95,1)))/10*MOD(N15,10))))</f>
        <v>0</v>
      </c>
      <c r="O79" s="129">
        <f>IF(O15=0,0,IF(O15&lt;30,'A1 Parametre'!$C$102,IF(O15&gt;130,'A1 Parametre'!$M$102,INDEX('A1 Parametre'!$C$102:$M$102,MATCH(O15,'A1 Parametre'!$C$95:$M$95,1))+(INDEX('A1 Parametre'!$C$102:$M$102,MATCH(O15,'A1 Parametre'!$C$95:$M$95,1)+1)-INDEX('A1 Parametre'!$C$102:$M$102,MATCH(O15,'A1 Parametre'!$C$95:$M$95,1)))/10*MOD(O15,10))))</f>
        <v>0</v>
      </c>
      <c r="P79" s="129">
        <f>IF(P15=0,0,IF(P15&lt;30,'A1 Parametre'!$C$102,IF(P15&gt;130,'A1 Parametre'!$M$102,INDEX('A1 Parametre'!$C$102:$M$102,MATCH(P15,'A1 Parametre'!$C$95:$M$95,1))+(INDEX('A1 Parametre'!$C$102:$M$102,MATCH(P15,'A1 Parametre'!$C$95:$M$95,1)+1)-INDEX('A1 Parametre'!$C$102:$M$102,MATCH(P15,'A1 Parametre'!$C$95:$M$95,1)))/10*MOD(P15,10))))</f>
        <v>0</v>
      </c>
      <c r="Q79" s="129">
        <f>IF(Q15=0,0,IF(Q15&lt;30,'A1 Parametre'!$C$102,IF(Q15&gt;130,'A1 Parametre'!$M$102,INDEX('A1 Parametre'!$C$102:$M$102,MATCH(Q15,'A1 Parametre'!$C$95:$M$95,1))+(INDEX('A1 Parametre'!$C$102:$M$102,MATCH(Q15,'A1 Parametre'!$C$95:$M$95,1)+1)-INDEX('A1 Parametre'!$C$102:$M$102,MATCH(Q15,'A1 Parametre'!$C$95:$M$95,1)))/10*MOD(Q15,10))))</f>
        <v>0</v>
      </c>
      <c r="R79" s="129">
        <f>IF(R15=0,0,IF(R15&lt;30,'A1 Parametre'!$C$102,IF(R15&gt;130,'A1 Parametre'!$M$102,INDEX('A1 Parametre'!$C$102:$M$102,MATCH(R15,'A1 Parametre'!$C$95:$M$95,1))+(INDEX('A1 Parametre'!$C$102:$M$102,MATCH(R15,'A1 Parametre'!$C$95:$M$95,1)+1)-INDEX('A1 Parametre'!$C$102:$M$102,MATCH(R15,'A1 Parametre'!$C$95:$M$95,1)))/10*MOD(R15,10))))</f>
        <v>0</v>
      </c>
      <c r="S79" s="129">
        <f>IF(S15=0,0,IF(S15&lt;30,'A1 Parametre'!$C$102,IF(S15&gt;130,'A1 Parametre'!$M$102,INDEX('A1 Parametre'!$C$102:$M$102,MATCH(S15,'A1 Parametre'!$C$95:$M$95,1))+(INDEX('A1 Parametre'!$C$102:$M$102,MATCH(S15,'A1 Parametre'!$C$95:$M$95,1)+1)-INDEX('A1 Parametre'!$C$102:$M$102,MATCH(S15,'A1 Parametre'!$C$95:$M$95,1)))/10*MOD(S15,10))))</f>
        <v>0</v>
      </c>
      <c r="T79" s="129">
        <f>IF(T15=0,0,IF(T15&lt;30,'A1 Parametre'!$C$102,IF(T15&gt;130,'A1 Parametre'!$M$102,INDEX('A1 Parametre'!$C$102:$M$102,MATCH(T15,'A1 Parametre'!$C$95:$M$95,1))+(INDEX('A1 Parametre'!$C$102:$M$102,MATCH(T15,'A1 Parametre'!$C$95:$M$95,1)+1)-INDEX('A1 Parametre'!$C$102:$M$102,MATCH(T15,'A1 Parametre'!$C$95:$M$95,1)))/10*MOD(T15,10))))</f>
        <v>0</v>
      </c>
      <c r="U79" s="129">
        <f>IF(U15=0,0,IF(U15&lt;30,'A1 Parametre'!$C$102,IF(U15&gt;130,'A1 Parametre'!$M$102,INDEX('A1 Parametre'!$C$102:$M$102,MATCH(U15,'A1 Parametre'!$C$95:$M$95,1))+(INDEX('A1 Parametre'!$C$102:$M$102,MATCH(U15,'A1 Parametre'!$C$95:$M$95,1)+1)-INDEX('A1 Parametre'!$C$102:$M$102,MATCH(U15,'A1 Parametre'!$C$95:$M$95,1)))/10*MOD(U15,10))))</f>
        <v>0</v>
      </c>
      <c r="V79" s="129">
        <f>IF(V15=0,0,IF(V15&lt;30,'A1 Parametre'!$C$102,IF(V15&gt;130,'A1 Parametre'!$M$102,INDEX('A1 Parametre'!$C$102:$M$102,MATCH(V15,'A1 Parametre'!$C$95:$M$95,1))+(INDEX('A1 Parametre'!$C$102:$M$102,MATCH(V15,'A1 Parametre'!$C$95:$M$95,1)+1)-INDEX('A1 Parametre'!$C$102:$M$102,MATCH(V15,'A1 Parametre'!$C$95:$M$95,1)))/10*MOD(V15,10))))</f>
        <v>0</v>
      </c>
      <c r="W79" s="129">
        <f>IF(W15=0,0,IF(W15&lt;30,'A1 Parametre'!$C$102,IF(W15&gt;130,'A1 Parametre'!$M$102,INDEX('A1 Parametre'!$C$102:$M$102,MATCH(W15,'A1 Parametre'!$C$95:$M$95,1))+(INDEX('A1 Parametre'!$C$102:$M$102,MATCH(W15,'A1 Parametre'!$C$95:$M$95,1)+1)-INDEX('A1 Parametre'!$C$102:$M$102,MATCH(W15,'A1 Parametre'!$C$95:$M$95,1)))/10*MOD(W15,10))))</f>
        <v>0</v>
      </c>
      <c r="X79" s="129">
        <f>IF(X15=0,0,IF(X15&lt;30,'A1 Parametre'!$C$102,IF(X15&gt;130,'A1 Parametre'!$M$102,INDEX('A1 Parametre'!$C$102:$M$102,MATCH(X15,'A1 Parametre'!$C$95:$M$95,1))+(INDEX('A1 Parametre'!$C$102:$M$102,MATCH(X15,'A1 Parametre'!$C$95:$M$95,1)+1)-INDEX('A1 Parametre'!$C$102:$M$102,MATCH(X15,'A1 Parametre'!$C$95:$M$95,1)))/10*MOD(X15,10))))</f>
        <v>0</v>
      </c>
      <c r="Y79" s="129">
        <f>IF(Y15=0,0,IF(Y15&lt;30,'A1 Parametre'!$C$102,IF(Y15&gt;130,'A1 Parametre'!$M$102,INDEX('A1 Parametre'!$C$102:$M$102,MATCH(Y15,'A1 Parametre'!$C$95:$M$95,1))+(INDEX('A1 Parametre'!$C$102:$M$102,MATCH(Y15,'A1 Parametre'!$C$95:$M$95,1)+1)-INDEX('A1 Parametre'!$C$102:$M$102,MATCH(Y15,'A1 Parametre'!$C$95:$M$95,1)))/10*MOD(Y15,10))))</f>
        <v>0</v>
      </c>
      <c r="Z79" s="129">
        <f>IF(Z15=0,0,IF(Z15&lt;30,'A1 Parametre'!$C$102,IF(Z15&gt;130,'A1 Parametre'!$M$102,INDEX('A1 Parametre'!$C$102:$M$102,MATCH(Z15,'A1 Parametre'!$C$95:$M$95,1))+(INDEX('A1 Parametre'!$C$102:$M$102,MATCH(Z15,'A1 Parametre'!$C$95:$M$95,1)+1)-INDEX('A1 Parametre'!$C$102:$M$102,MATCH(Z15,'A1 Parametre'!$C$95:$M$95,1)))/10*MOD(Z15,10))))</f>
        <v>0</v>
      </c>
      <c r="AA79" s="129">
        <f>IF(AA15=0,0,IF(AA15&lt;30,'A1 Parametre'!$C$102,IF(AA15&gt;130,'A1 Parametre'!$M$102,INDEX('A1 Parametre'!$C$102:$M$102,MATCH(AA15,'A1 Parametre'!$C$95:$M$95,1))+(INDEX('A1 Parametre'!$C$102:$M$102,MATCH(AA15,'A1 Parametre'!$C$95:$M$95,1)+1)-INDEX('A1 Parametre'!$C$102:$M$102,MATCH(AA15,'A1 Parametre'!$C$95:$M$95,1)))/10*MOD(AA15,10))))</f>
        <v>0</v>
      </c>
      <c r="AB79" s="129">
        <f>IF(AB15=0,0,IF(AB15&lt;30,'A1 Parametre'!$C$102,IF(AB15&gt;130,'A1 Parametre'!$M$102,INDEX('A1 Parametre'!$C$102:$M$102,MATCH(AB15,'A1 Parametre'!$C$95:$M$95,1))+(INDEX('A1 Parametre'!$C$102:$M$102,MATCH(AB15,'A1 Parametre'!$C$95:$M$95,1)+1)-INDEX('A1 Parametre'!$C$102:$M$102,MATCH(AB15,'A1 Parametre'!$C$95:$M$95,1)))/10*MOD(AB15,10))))</f>
        <v>0</v>
      </c>
      <c r="AC79" s="129">
        <f>IF(AC15=0,0,IF(AC15&lt;30,'A1 Parametre'!$C$102,IF(AC15&gt;130,'A1 Parametre'!$M$102,INDEX('A1 Parametre'!$C$102:$M$102,MATCH(AC15,'A1 Parametre'!$C$95:$M$95,1))+(INDEX('A1 Parametre'!$C$102:$M$102,MATCH(AC15,'A1 Parametre'!$C$95:$M$95,1)+1)-INDEX('A1 Parametre'!$C$102:$M$102,MATCH(AC15,'A1 Parametre'!$C$95:$M$95,1)))/10*MOD(AC15,10))))</f>
        <v>0</v>
      </c>
      <c r="AD79" s="129">
        <f>IF(AD15=0,0,IF(AD15&lt;30,'A1 Parametre'!$C$102,IF(AD15&gt;130,'A1 Parametre'!$M$102,INDEX('A1 Parametre'!$C$102:$M$102,MATCH(AD15,'A1 Parametre'!$C$95:$M$95,1))+(INDEX('A1 Parametre'!$C$102:$M$102,MATCH(AD15,'A1 Parametre'!$C$95:$M$95,1)+1)-INDEX('A1 Parametre'!$C$102:$M$102,MATCH(AD15,'A1 Parametre'!$C$95:$M$95,1)))/10*MOD(AD15,10))))</f>
        <v>0</v>
      </c>
      <c r="AE79" s="129">
        <f>IF(AE15=0,0,IF(AE15&lt;30,'A1 Parametre'!$C$102,IF(AE15&gt;130,'A1 Parametre'!$M$102,INDEX('A1 Parametre'!$C$102:$M$102,MATCH(AE15,'A1 Parametre'!$C$95:$M$95,1))+(INDEX('A1 Parametre'!$C$102:$M$102,MATCH(AE15,'A1 Parametre'!$C$95:$M$95,1)+1)-INDEX('A1 Parametre'!$C$102:$M$102,MATCH(AE15,'A1 Parametre'!$C$95:$M$95,1)))/10*MOD(AE15,10))))</f>
        <v>0</v>
      </c>
      <c r="AF79" s="129">
        <f>IF(AF15=0,0,IF(AF15&lt;30,'A1 Parametre'!$C$102,IF(AF15&gt;130,'A1 Parametre'!$M$102,INDEX('A1 Parametre'!$C$102:$M$102,MATCH(AF15,'A1 Parametre'!$C$95:$M$95,1))+(INDEX('A1 Parametre'!$C$102:$M$102,MATCH(AF15,'A1 Parametre'!$C$95:$M$95,1)+1)-INDEX('A1 Parametre'!$C$102:$M$102,MATCH(AF15,'A1 Parametre'!$C$95:$M$95,1)))/10*MOD(AF15,10))))</f>
        <v>0</v>
      </c>
      <c r="AG79" s="129">
        <f>IF(AG15=0,0,IF(AG15&lt;30,'A1 Parametre'!$C$102,IF(AG15&gt;130,'A1 Parametre'!$M$102,INDEX('A1 Parametre'!$C$102:$M$102,MATCH(AG15,'A1 Parametre'!$C$95:$M$95,1))+(INDEX('A1 Parametre'!$C$102:$M$102,MATCH(AG15,'A1 Parametre'!$C$95:$M$95,1)+1)-INDEX('A1 Parametre'!$C$102:$M$102,MATCH(AG15,'A1 Parametre'!$C$95:$M$95,1)))/10*MOD(AG15,10))))</f>
        <v>0</v>
      </c>
      <c r="AH79" s="129">
        <f>IF(AH15=0,0,IF(AH15&lt;30,'A1 Parametre'!$C$102,IF(AH15&gt;130,'A1 Parametre'!$M$102,INDEX('A1 Parametre'!$C$102:$M$102,MATCH(AH15,'A1 Parametre'!$C$95:$M$95,1))+(INDEX('A1 Parametre'!$C$102:$M$102,MATCH(AH15,'A1 Parametre'!$C$95:$M$95,1)+1)-INDEX('A1 Parametre'!$C$102:$M$102,MATCH(AH15,'A1 Parametre'!$C$95:$M$95,1)))/10*MOD(AH15,10))))</f>
        <v>0</v>
      </c>
      <c r="AI79" s="129">
        <f>IF(AI15=0,0,IF(AI15&lt;30,'A1 Parametre'!$C$102,IF(AI15&gt;130,'A1 Parametre'!$M$102,INDEX('A1 Parametre'!$C$102:$M$102,MATCH(AI15,'A1 Parametre'!$C$95:$M$95,1))+(INDEX('A1 Parametre'!$C$102:$M$102,MATCH(AI15,'A1 Parametre'!$C$95:$M$95,1)+1)-INDEX('A1 Parametre'!$C$102:$M$102,MATCH(AI15,'A1 Parametre'!$C$95:$M$95,1)))/10*MOD(AI15,10))))</f>
        <v>0</v>
      </c>
      <c r="AJ79" s="129">
        <f>IF(AJ15=0,0,IF(AJ15&lt;30,'A1 Parametre'!$C$102,IF(AJ15&gt;130,'A1 Parametre'!$M$102,INDEX('A1 Parametre'!$C$102:$M$102,MATCH(AJ15,'A1 Parametre'!$C$95:$M$95,1))+(INDEX('A1 Parametre'!$C$102:$M$102,MATCH(AJ15,'A1 Parametre'!$C$95:$M$95,1)+1)-INDEX('A1 Parametre'!$C$102:$M$102,MATCH(AJ15,'A1 Parametre'!$C$95:$M$95,1)))/10*MOD(AJ15,10))))</f>
        <v>0</v>
      </c>
    </row>
    <row r="80" spans="2:36" x14ac:dyDescent="0.2">
      <c r="B80" s="26"/>
      <c r="C80" s="26"/>
      <c r="D80" s="26"/>
      <c r="E80" s="26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</row>
    <row r="81" spans="2:36" x14ac:dyDescent="0.2">
      <c r="B81" s="26"/>
      <c r="C81" s="26"/>
      <c r="D81" s="26"/>
      <c r="E81" s="26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</row>
    <row r="82" spans="2:36" x14ac:dyDescent="0.2">
      <c r="B82" s="80" t="s">
        <v>189</v>
      </c>
      <c r="E82" s="33"/>
      <c r="F82" s="33"/>
      <c r="G82" s="33"/>
      <c r="H82" s="33"/>
      <c r="I82" s="33"/>
    </row>
    <row r="84" spans="2:36" x14ac:dyDescent="0.2">
      <c r="D84" s="32" t="s">
        <v>63</v>
      </c>
      <c r="E84" s="32" t="s">
        <v>63</v>
      </c>
      <c r="F84" s="34">
        <f>'A1 Parametre'!$C$6</f>
        <v>2019</v>
      </c>
      <c r="G84" s="34">
        <f t="shared" ref="G84:AJ85" si="15">F84+1</f>
        <v>2020</v>
      </c>
      <c r="H84" s="34">
        <f t="shared" si="15"/>
        <v>2021</v>
      </c>
      <c r="I84" s="34">
        <f t="shared" si="15"/>
        <v>2022</v>
      </c>
      <c r="J84" s="34">
        <f t="shared" si="15"/>
        <v>2023</v>
      </c>
      <c r="K84" s="34">
        <f t="shared" si="15"/>
        <v>2024</v>
      </c>
      <c r="L84" s="34">
        <f t="shared" si="15"/>
        <v>2025</v>
      </c>
      <c r="M84" s="34">
        <f t="shared" si="15"/>
        <v>2026</v>
      </c>
      <c r="N84" s="34">
        <f t="shared" si="15"/>
        <v>2027</v>
      </c>
      <c r="O84" s="34">
        <f t="shared" si="15"/>
        <v>2028</v>
      </c>
      <c r="P84" s="34">
        <f t="shared" si="15"/>
        <v>2029</v>
      </c>
      <c r="Q84" s="34">
        <f t="shared" si="15"/>
        <v>2030</v>
      </c>
      <c r="R84" s="34">
        <f t="shared" si="15"/>
        <v>2031</v>
      </c>
      <c r="S84" s="34">
        <f t="shared" si="15"/>
        <v>2032</v>
      </c>
      <c r="T84" s="34">
        <f t="shared" si="15"/>
        <v>2033</v>
      </c>
      <c r="U84" s="34">
        <f t="shared" si="15"/>
        <v>2034</v>
      </c>
      <c r="V84" s="34">
        <f t="shared" si="15"/>
        <v>2035</v>
      </c>
      <c r="W84" s="34">
        <f t="shared" si="15"/>
        <v>2036</v>
      </c>
      <c r="X84" s="34">
        <f t="shared" si="15"/>
        <v>2037</v>
      </c>
      <c r="Y84" s="34">
        <f t="shared" si="15"/>
        <v>2038</v>
      </c>
      <c r="Z84" s="34">
        <f t="shared" si="15"/>
        <v>2039</v>
      </c>
      <c r="AA84" s="34">
        <f t="shared" si="15"/>
        <v>2040</v>
      </c>
      <c r="AB84" s="34">
        <f t="shared" si="15"/>
        <v>2041</v>
      </c>
      <c r="AC84" s="34">
        <f t="shared" si="15"/>
        <v>2042</v>
      </c>
      <c r="AD84" s="34">
        <f t="shared" si="15"/>
        <v>2043</v>
      </c>
      <c r="AE84" s="34">
        <f t="shared" si="15"/>
        <v>2044</v>
      </c>
      <c r="AF84" s="34">
        <f t="shared" si="15"/>
        <v>2045</v>
      </c>
      <c r="AG84" s="34">
        <f t="shared" si="15"/>
        <v>2046</v>
      </c>
      <c r="AH84" s="34">
        <f t="shared" si="15"/>
        <v>2047</v>
      </c>
      <c r="AI84" s="34">
        <f t="shared" si="15"/>
        <v>2048</v>
      </c>
      <c r="AJ84" s="34">
        <f t="shared" si="15"/>
        <v>2049</v>
      </c>
    </row>
    <row r="85" spans="2:36" x14ac:dyDescent="0.2">
      <c r="B85" s="32" t="s">
        <v>132</v>
      </c>
      <c r="C85" s="32" t="s">
        <v>131</v>
      </c>
      <c r="D85" s="32" t="s">
        <v>61</v>
      </c>
      <c r="E85" s="32" t="s">
        <v>206</v>
      </c>
      <c r="F85" s="81">
        <v>1</v>
      </c>
      <c r="G85" s="81">
        <f>F85+1</f>
        <v>2</v>
      </c>
      <c r="H85" s="81">
        <f t="shared" si="15"/>
        <v>3</v>
      </c>
      <c r="I85" s="81">
        <f t="shared" si="15"/>
        <v>4</v>
      </c>
      <c r="J85" s="81">
        <f t="shared" si="15"/>
        <v>5</v>
      </c>
      <c r="K85" s="81">
        <f t="shared" si="15"/>
        <v>6</v>
      </c>
      <c r="L85" s="81">
        <f t="shared" si="15"/>
        <v>7</v>
      </c>
      <c r="M85" s="81">
        <f t="shared" si="15"/>
        <v>8</v>
      </c>
      <c r="N85" s="81">
        <f t="shared" si="15"/>
        <v>9</v>
      </c>
      <c r="O85" s="81">
        <f t="shared" si="15"/>
        <v>10</v>
      </c>
      <c r="P85" s="81">
        <f t="shared" si="15"/>
        <v>11</v>
      </c>
      <c r="Q85" s="81">
        <f t="shared" si="15"/>
        <v>12</v>
      </c>
      <c r="R85" s="81">
        <f t="shared" si="15"/>
        <v>13</v>
      </c>
      <c r="S85" s="81">
        <f t="shared" si="15"/>
        <v>14</v>
      </c>
      <c r="T85" s="81">
        <f t="shared" si="15"/>
        <v>15</v>
      </c>
      <c r="U85" s="81">
        <f t="shared" si="15"/>
        <v>16</v>
      </c>
      <c r="V85" s="81">
        <f t="shared" si="15"/>
        <v>17</v>
      </c>
      <c r="W85" s="81">
        <f t="shared" si="15"/>
        <v>18</v>
      </c>
      <c r="X85" s="81">
        <f t="shared" si="15"/>
        <v>19</v>
      </c>
      <c r="Y85" s="81">
        <f t="shared" si="15"/>
        <v>20</v>
      </c>
      <c r="Z85" s="81">
        <f t="shared" si="15"/>
        <v>21</v>
      </c>
      <c r="AA85" s="81">
        <f t="shared" si="15"/>
        <v>22</v>
      </c>
      <c r="AB85" s="81">
        <f t="shared" si="15"/>
        <v>23</v>
      </c>
      <c r="AC85" s="81">
        <f t="shared" si="15"/>
        <v>24</v>
      </c>
      <c r="AD85" s="81">
        <f t="shared" si="15"/>
        <v>25</v>
      </c>
      <c r="AE85" s="81">
        <f t="shared" si="15"/>
        <v>26</v>
      </c>
      <c r="AF85" s="81">
        <f t="shared" si="15"/>
        <v>27</v>
      </c>
      <c r="AG85" s="81">
        <f t="shared" si="15"/>
        <v>28</v>
      </c>
      <c r="AH85" s="81">
        <f t="shared" si="15"/>
        <v>29</v>
      </c>
      <c r="AI85" s="81">
        <f t="shared" si="15"/>
        <v>30</v>
      </c>
      <c r="AJ85" s="81">
        <f t="shared" si="15"/>
        <v>31</v>
      </c>
    </row>
    <row r="86" spans="2:36" x14ac:dyDescent="0.2">
      <c r="B86" s="5">
        <v>1</v>
      </c>
      <c r="C86" s="5">
        <f t="shared" ref="C86:D95" si="16">C6</f>
        <v>90780</v>
      </c>
      <c r="D86" s="5" t="str">
        <f t="shared" si="16"/>
        <v>I/59 Nižná - Tvrdošín</v>
      </c>
      <c r="E86" s="5">
        <f>E54</f>
        <v>1.1599999999999999</v>
      </c>
      <c r="F86" s="129">
        <f>IF(F22=0,0,IF(F22&lt;30,'A1 Parametre'!$C$102,IF(F22&gt;130,'A1 Parametre'!$M$102,INDEX('A1 Parametre'!$C$102:$M$102,MATCH(F22,'A1 Parametre'!$C$95:$M$95,1))+(INDEX('A1 Parametre'!$C$102:$M$102,MATCH(F22,'A1 Parametre'!$C$95:$M$95,1)+1)-INDEX('A1 Parametre'!$C$102:$M$102,MATCH(F22,'A1 Parametre'!$C$95:$M$95,1)))/10*MOD(F22,10))))</f>
        <v>5.9948000000000001E-2</v>
      </c>
      <c r="G86" s="129">
        <f>IF(G22=0,0,IF(G22&lt;30,'A1 Parametre'!$C$102,IF(G22&gt;130,'A1 Parametre'!$M$102,INDEX('A1 Parametre'!$C$102:$M$102,MATCH(G22,'A1 Parametre'!$C$95:$M$95,1))+(INDEX('A1 Parametre'!$C$102:$M$102,MATCH(G22,'A1 Parametre'!$C$95:$M$95,1)+1)-INDEX('A1 Parametre'!$C$102:$M$102,MATCH(G22,'A1 Parametre'!$C$95:$M$95,1)))/10*MOD(G22,10))))</f>
        <v>6.0130678546075012E-2</v>
      </c>
      <c r="H86" s="129">
        <f>IF(H22=0,0,IF(H22&lt;30,'A1 Parametre'!$C$102,IF(H22&gt;130,'A1 Parametre'!$M$102,INDEX('A1 Parametre'!$C$102:$M$102,MATCH(H22,'A1 Parametre'!$C$95:$M$95,1))+(INDEX('A1 Parametre'!$C$102:$M$102,MATCH(H22,'A1 Parametre'!$C$95:$M$95,1)+1)-INDEX('A1 Parametre'!$C$102:$M$102,MATCH(H22,'A1 Parametre'!$C$95:$M$95,1)))/10*MOD(H22,10))))</f>
        <v>6.0301730633917978E-2</v>
      </c>
      <c r="I86" s="129">
        <f>IF(I22=0,0,IF(I22&lt;30,'A1 Parametre'!$C$102,IF(I22&gt;130,'A1 Parametre'!$M$102,INDEX('A1 Parametre'!$C$102:$M$102,MATCH(I22,'A1 Parametre'!$C$95:$M$95,1))+(INDEX('A1 Parametre'!$C$102:$M$102,MATCH(I22,'A1 Parametre'!$C$95:$M$95,1)+1)-INDEX('A1 Parametre'!$C$102:$M$102,MATCH(I22,'A1 Parametre'!$C$95:$M$95,1)))/10*MOD(I22,10))))</f>
        <v>6.0474167382300437E-2</v>
      </c>
      <c r="J86" s="129">
        <f>IF(J22=0,0,IF(J22&lt;30,'A1 Parametre'!$C$102,IF(J22&gt;130,'A1 Parametre'!$M$102,INDEX('A1 Parametre'!$C$102:$M$102,MATCH(J22,'A1 Parametre'!$C$95:$M$95,1))+(INDEX('A1 Parametre'!$C$102:$M$102,MATCH(J22,'A1 Parametre'!$C$95:$M$95,1)+1)-INDEX('A1 Parametre'!$C$102:$M$102,MATCH(J22,'A1 Parametre'!$C$95:$M$95,1)))/10*MOD(J22,10))))</f>
        <v>6.0648000000000001E-2</v>
      </c>
      <c r="K86" s="129">
        <f>IF(K22=0,0,IF(K22&lt;30,'A1 Parametre'!$C$102,IF(K22&gt;130,'A1 Parametre'!$M$102,INDEX('A1 Parametre'!$C$102:$M$102,MATCH(K22,'A1 Parametre'!$C$95:$M$95,1))+(INDEX('A1 Parametre'!$C$102:$M$102,MATCH(K22,'A1 Parametre'!$C$95:$M$95,1)+1)-INDEX('A1 Parametre'!$C$102:$M$102,MATCH(K22,'A1 Parametre'!$C$95:$M$95,1)))/10*MOD(K22,10))))</f>
        <v>6.0646285306887655E-2</v>
      </c>
      <c r="L86" s="129">
        <f>IF(L22=0,0,IF(L22&lt;30,'A1 Parametre'!$C$102,IF(L22&gt;130,'A1 Parametre'!$M$102,INDEX('A1 Parametre'!$C$102:$M$102,MATCH(L22,'A1 Parametre'!$C$95:$M$95,1))+(INDEX('A1 Parametre'!$C$102:$M$102,MATCH(L22,'A1 Parametre'!$C$95:$M$95,1)+1)-INDEX('A1 Parametre'!$C$102:$M$102,MATCH(L22,'A1 Parametre'!$C$95:$M$95,1)))/10*MOD(L22,10))))</f>
        <v>6.0644570749592598E-2</v>
      </c>
      <c r="M86" s="129">
        <f>IF(M22=0,0,IF(M22&lt;30,'A1 Parametre'!$C$102,IF(M22&gt;130,'A1 Parametre'!$M$102,INDEX('A1 Parametre'!$C$102:$M$102,MATCH(M22,'A1 Parametre'!$C$95:$M$95,1))+(INDEX('A1 Parametre'!$C$102:$M$102,MATCH(M22,'A1 Parametre'!$C$95:$M$95,1)+1)-INDEX('A1 Parametre'!$C$102:$M$102,MATCH(M22,'A1 Parametre'!$C$95:$M$95,1)))/10*MOD(M22,10))))</f>
        <v>6.064285632810406E-2</v>
      </c>
      <c r="N86" s="129">
        <f>IF(N22=0,0,IF(N22&lt;30,'A1 Parametre'!$C$102,IF(N22&gt;130,'A1 Parametre'!$M$102,INDEX('A1 Parametre'!$C$102:$M$102,MATCH(N22,'A1 Parametre'!$C$95:$M$95,1))+(INDEX('A1 Parametre'!$C$102:$M$102,MATCH(N22,'A1 Parametre'!$C$95:$M$95,1)+1)-INDEX('A1 Parametre'!$C$102:$M$102,MATCH(N22,'A1 Parametre'!$C$95:$M$95,1)))/10*MOD(N22,10))))</f>
        <v>6.0641142042411285E-2</v>
      </c>
      <c r="O86" s="129">
        <f>IF(O22=0,0,IF(O22&lt;30,'A1 Parametre'!$C$102,IF(O22&gt;130,'A1 Parametre'!$M$102,INDEX('A1 Parametre'!$C$102:$M$102,MATCH(O22,'A1 Parametre'!$C$95:$M$95,1))+(INDEX('A1 Parametre'!$C$102:$M$102,MATCH(O22,'A1 Parametre'!$C$95:$M$95,1)+1)-INDEX('A1 Parametre'!$C$102:$M$102,MATCH(O22,'A1 Parametre'!$C$95:$M$95,1)))/10*MOD(O22,10))))</f>
        <v>6.0639427892503518E-2</v>
      </c>
      <c r="P86" s="129">
        <f>IF(P22=0,0,IF(P22&lt;30,'A1 Parametre'!$C$102,IF(P22&gt;130,'A1 Parametre'!$M$102,INDEX('A1 Parametre'!$C$102:$M$102,MATCH(P22,'A1 Parametre'!$C$95:$M$95,1))+(INDEX('A1 Parametre'!$C$102:$M$102,MATCH(P22,'A1 Parametre'!$C$95:$M$95,1)+1)-INDEX('A1 Parametre'!$C$102:$M$102,MATCH(P22,'A1 Parametre'!$C$95:$M$95,1)))/10*MOD(P22,10))))</f>
        <v>6.0637713878370005E-2</v>
      </c>
      <c r="Q86" s="129">
        <f>IF(Q22=0,0,IF(Q22&lt;30,'A1 Parametre'!$C$102,IF(Q22&gt;130,'A1 Parametre'!$M$102,INDEX('A1 Parametre'!$C$102:$M$102,MATCH(Q22,'A1 Parametre'!$C$95:$M$95,1))+(INDEX('A1 Parametre'!$C$102:$M$102,MATCH(Q22,'A1 Parametre'!$C$95:$M$95,1)+1)-INDEX('A1 Parametre'!$C$102:$M$102,MATCH(Q22,'A1 Parametre'!$C$95:$M$95,1)))/10*MOD(Q22,10))))</f>
        <v>6.0635999999999995E-2</v>
      </c>
      <c r="R86" s="129">
        <f>IF(R22=0,0,IF(R22&lt;30,'A1 Parametre'!$C$102,IF(R22&gt;130,'A1 Parametre'!$M$102,INDEX('A1 Parametre'!$C$102:$M$102,MATCH(R22,'A1 Parametre'!$C$95:$M$95,1))+(INDEX('A1 Parametre'!$C$102:$M$102,MATCH(R22,'A1 Parametre'!$C$95:$M$95,1)+1)-INDEX('A1 Parametre'!$C$102:$M$102,MATCH(R22,'A1 Parametre'!$C$95:$M$95,1)))/10*MOD(R22,10))))</f>
        <v>6.0637499532235323E-2</v>
      </c>
      <c r="S86" s="129">
        <f>IF(S22=0,0,IF(S22&lt;30,'A1 Parametre'!$C$102,IF(S22&gt;130,'A1 Parametre'!$M$102,INDEX('A1 Parametre'!$C$102:$M$102,MATCH(S22,'A1 Parametre'!$C$95:$M$95,1))+(INDEX('A1 Parametre'!$C$102:$M$102,MATCH(S22,'A1 Parametre'!$C$95:$M$95,1)+1)-INDEX('A1 Parametre'!$C$102:$M$102,MATCH(S22,'A1 Parametre'!$C$95:$M$95,1)))/10*MOD(S22,10))))</f>
        <v>6.0638999168399141E-2</v>
      </c>
      <c r="T86" s="129">
        <f>IF(T22=0,0,IF(T22&lt;30,'A1 Parametre'!$C$102,IF(T22&gt;130,'A1 Parametre'!$M$102,INDEX('A1 Parametre'!$C$102:$M$102,MATCH(T22,'A1 Parametre'!$C$95:$M$95,1))+(INDEX('A1 Parametre'!$C$102:$M$102,MATCH(T22,'A1 Parametre'!$C$95:$M$95,1)+1)-INDEX('A1 Parametre'!$C$102:$M$102,MATCH(T22,'A1 Parametre'!$C$95:$M$95,1)))/10*MOD(T22,10))))</f>
        <v>6.0640498908498666E-2</v>
      </c>
      <c r="U86" s="129">
        <f>IF(U22=0,0,IF(U22&lt;30,'A1 Parametre'!$C$102,IF(U22&gt;130,'A1 Parametre'!$M$102,INDEX('A1 Parametre'!$C$102:$M$102,MATCH(U22,'A1 Parametre'!$C$95:$M$95,1))+(INDEX('A1 Parametre'!$C$102:$M$102,MATCH(U22,'A1 Parametre'!$C$95:$M$95,1)+1)-INDEX('A1 Parametre'!$C$102:$M$102,MATCH(U22,'A1 Parametre'!$C$95:$M$95,1)))/10*MOD(U22,10))))</f>
        <v>6.0641998752541088E-2</v>
      </c>
      <c r="V86" s="129">
        <f>IF(V22=0,0,IF(V22&lt;30,'A1 Parametre'!$C$102,IF(V22&gt;130,'A1 Parametre'!$M$102,INDEX('A1 Parametre'!$C$102:$M$102,MATCH(V22,'A1 Parametre'!$C$95:$M$95,1))+(INDEX('A1 Parametre'!$C$102:$M$102,MATCH(V22,'A1 Parametre'!$C$95:$M$95,1)+1)-INDEX('A1 Parametre'!$C$102:$M$102,MATCH(V22,'A1 Parametre'!$C$95:$M$95,1)))/10*MOD(V22,10))))</f>
        <v>6.0643498700533614E-2</v>
      </c>
      <c r="W86" s="129">
        <f>IF(W22=0,0,IF(W22&lt;30,'A1 Parametre'!$C$102,IF(W22&gt;130,'A1 Parametre'!$M$102,INDEX('A1 Parametre'!$C$102:$M$102,MATCH(W22,'A1 Parametre'!$C$95:$M$95,1))+(INDEX('A1 Parametre'!$C$102:$M$102,MATCH(W22,'A1 Parametre'!$C$95:$M$95,1)+1)-INDEX('A1 Parametre'!$C$102:$M$102,MATCH(W22,'A1 Parametre'!$C$95:$M$95,1)))/10*MOD(W22,10))))</f>
        <v>6.0644998752483449E-2</v>
      </c>
      <c r="X86" s="129">
        <f>IF(X22=0,0,IF(X22&lt;30,'A1 Parametre'!$C$102,IF(X22&gt;130,'A1 Parametre'!$M$102,INDEX('A1 Parametre'!$C$102:$M$102,MATCH(X22,'A1 Parametre'!$C$95:$M$95,1))+(INDEX('A1 Parametre'!$C$102:$M$102,MATCH(X22,'A1 Parametre'!$C$95:$M$95,1)+1)-INDEX('A1 Parametre'!$C$102:$M$102,MATCH(X22,'A1 Parametre'!$C$95:$M$95,1)))/10*MOD(X22,10))))</f>
        <v>6.0646498908397808E-2</v>
      </c>
      <c r="Y86" s="129">
        <f>IF(Y22=0,0,IF(Y22&lt;30,'A1 Parametre'!$C$102,IF(Y22&gt;130,'A1 Parametre'!$M$102,INDEX('A1 Parametre'!$C$102:$M$102,MATCH(Y22,'A1 Parametre'!$C$95:$M$95,1))+(INDEX('A1 Parametre'!$C$102:$M$102,MATCH(Y22,'A1 Parametre'!$C$95:$M$95,1)+1)-INDEX('A1 Parametre'!$C$102:$M$102,MATCH(Y22,'A1 Parametre'!$C$95:$M$95,1)))/10*MOD(Y22,10))))</f>
        <v>6.0647999168283881E-2</v>
      </c>
      <c r="Z86" s="129">
        <f>IF(Z22=0,0,IF(Z22&lt;30,'A1 Parametre'!$C$102,IF(Z22&gt;130,'A1 Parametre'!$M$102,INDEX('A1 Parametre'!$C$102:$M$102,MATCH(Z22,'A1 Parametre'!$C$95:$M$95,1))+(INDEX('A1 Parametre'!$C$102:$M$102,MATCH(Z22,'A1 Parametre'!$C$95:$M$95,1)+1)-INDEX('A1 Parametre'!$C$102:$M$102,MATCH(Z22,'A1 Parametre'!$C$95:$M$95,1)))/10*MOD(Z22,10))))</f>
        <v>6.0649499532148876E-2</v>
      </c>
      <c r="AA86" s="129">
        <f>IF(AA22=0,0,IF(AA22&lt;30,'A1 Parametre'!$C$102,IF(AA22&gt;130,'A1 Parametre'!$M$102,INDEX('A1 Parametre'!$C$102:$M$102,MATCH(AA22,'A1 Parametre'!$C$95:$M$95,1))+(INDEX('A1 Parametre'!$C$102:$M$102,MATCH(AA22,'A1 Parametre'!$C$95:$M$95,1)+1)-INDEX('A1 Parametre'!$C$102:$M$102,MATCH(AA22,'A1 Parametre'!$C$95:$M$95,1)))/10*MOD(AA22,10))))</f>
        <v>6.0650999999999997E-2</v>
      </c>
      <c r="AB86" s="129">
        <f>IF(AB22=0,0,IF(AB22&lt;30,'A1 Parametre'!$C$102,IF(AB22&gt;130,'A1 Parametre'!$M$102,INDEX('A1 Parametre'!$C$102:$M$102,MATCH(AB22,'A1 Parametre'!$C$95:$M$95,1))+(INDEX('A1 Parametre'!$C$102:$M$102,MATCH(AB22,'A1 Parametre'!$C$95:$M$95,1)+1)-INDEX('A1 Parametre'!$C$102:$M$102,MATCH(AB22,'A1 Parametre'!$C$95:$M$95,1)))/10*MOD(AB22,10))))</f>
        <v>6.0650999999999997E-2</v>
      </c>
      <c r="AC86" s="129">
        <f>IF(AC22=0,0,IF(AC22&lt;30,'A1 Parametre'!$C$102,IF(AC22&gt;130,'A1 Parametre'!$M$102,INDEX('A1 Parametre'!$C$102:$M$102,MATCH(AC22,'A1 Parametre'!$C$95:$M$95,1))+(INDEX('A1 Parametre'!$C$102:$M$102,MATCH(AC22,'A1 Parametre'!$C$95:$M$95,1)+1)-INDEX('A1 Parametre'!$C$102:$M$102,MATCH(AC22,'A1 Parametre'!$C$95:$M$95,1)))/10*MOD(AC22,10))))</f>
        <v>6.0650999999999997E-2</v>
      </c>
      <c r="AD86" s="129">
        <f>IF(AD22=0,0,IF(AD22&lt;30,'A1 Parametre'!$C$102,IF(AD22&gt;130,'A1 Parametre'!$M$102,INDEX('A1 Parametre'!$C$102:$M$102,MATCH(AD22,'A1 Parametre'!$C$95:$M$95,1))+(INDEX('A1 Parametre'!$C$102:$M$102,MATCH(AD22,'A1 Parametre'!$C$95:$M$95,1)+1)-INDEX('A1 Parametre'!$C$102:$M$102,MATCH(AD22,'A1 Parametre'!$C$95:$M$95,1)))/10*MOD(AD22,10))))</f>
        <v>6.0650999999999997E-2</v>
      </c>
      <c r="AE86" s="129">
        <f>IF(AE22=0,0,IF(AE22&lt;30,'A1 Parametre'!$C$102,IF(AE22&gt;130,'A1 Parametre'!$M$102,INDEX('A1 Parametre'!$C$102:$M$102,MATCH(AE22,'A1 Parametre'!$C$95:$M$95,1))+(INDEX('A1 Parametre'!$C$102:$M$102,MATCH(AE22,'A1 Parametre'!$C$95:$M$95,1)+1)-INDEX('A1 Parametre'!$C$102:$M$102,MATCH(AE22,'A1 Parametre'!$C$95:$M$95,1)))/10*MOD(AE22,10))))</f>
        <v>6.0650999999999997E-2</v>
      </c>
      <c r="AF86" s="129">
        <f>IF(AF22=0,0,IF(AF22&lt;30,'A1 Parametre'!$C$102,IF(AF22&gt;130,'A1 Parametre'!$M$102,INDEX('A1 Parametre'!$C$102:$M$102,MATCH(AF22,'A1 Parametre'!$C$95:$M$95,1))+(INDEX('A1 Parametre'!$C$102:$M$102,MATCH(AF22,'A1 Parametre'!$C$95:$M$95,1)+1)-INDEX('A1 Parametre'!$C$102:$M$102,MATCH(AF22,'A1 Parametre'!$C$95:$M$95,1)))/10*MOD(AF22,10))))</f>
        <v>6.0650999999999997E-2</v>
      </c>
      <c r="AG86" s="129">
        <f>IF(AG22=0,0,IF(AG22&lt;30,'A1 Parametre'!$C$102,IF(AG22&gt;130,'A1 Parametre'!$M$102,INDEX('A1 Parametre'!$C$102:$M$102,MATCH(AG22,'A1 Parametre'!$C$95:$M$95,1))+(INDEX('A1 Parametre'!$C$102:$M$102,MATCH(AG22,'A1 Parametre'!$C$95:$M$95,1)+1)-INDEX('A1 Parametre'!$C$102:$M$102,MATCH(AG22,'A1 Parametre'!$C$95:$M$95,1)))/10*MOD(AG22,10))))</f>
        <v>6.0650999999999997E-2</v>
      </c>
      <c r="AH86" s="129">
        <f>IF(AH22=0,0,IF(AH22&lt;30,'A1 Parametre'!$C$102,IF(AH22&gt;130,'A1 Parametre'!$M$102,INDEX('A1 Parametre'!$C$102:$M$102,MATCH(AH22,'A1 Parametre'!$C$95:$M$95,1))+(INDEX('A1 Parametre'!$C$102:$M$102,MATCH(AH22,'A1 Parametre'!$C$95:$M$95,1)+1)-INDEX('A1 Parametre'!$C$102:$M$102,MATCH(AH22,'A1 Parametre'!$C$95:$M$95,1)))/10*MOD(AH22,10))))</f>
        <v>6.0650999999999997E-2</v>
      </c>
      <c r="AI86" s="129">
        <f>IF(AI22=0,0,IF(AI22&lt;30,'A1 Parametre'!$C$102,IF(AI22&gt;130,'A1 Parametre'!$M$102,INDEX('A1 Parametre'!$C$102:$M$102,MATCH(AI22,'A1 Parametre'!$C$95:$M$95,1))+(INDEX('A1 Parametre'!$C$102:$M$102,MATCH(AI22,'A1 Parametre'!$C$95:$M$95,1)+1)-INDEX('A1 Parametre'!$C$102:$M$102,MATCH(AI22,'A1 Parametre'!$C$95:$M$95,1)))/10*MOD(AI22,10))))</f>
        <v>6.0650999999999997E-2</v>
      </c>
      <c r="AJ86" s="129">
        <f>IF(AJ22=0,0,IF(AJ22&lt;30,'A1 Parametre'!$C$102,IF(AJ22&gt;130,'A1 Parametre'!$M$102,INDEX('A1 Parametre'!$C$102:$M$102,MATCH(AJ22,'A1 Parametre'!$C$95:$M$95,1))+(INDEX('A1 Parametre'!$C$102:$M$102,MATCH(AJ22,'A1 Parametre'!$C$95:$M$95,1)+1)-INDEX('A1 Parametre'!$C$102:$M$102,MATCH(AJ22,'A1 Parametre'!$C$95:$M$95,1)))/10*MOD(AJ22,10))))</f>
        <v>6.0650999999999997E-2</v>
      </c>
    </row>
    <row r="87" spans="2:36" x14ac:dyDescent="0.2">
      <c r="B87" s="5">
        <v>2</v>
      </c>
      <c r="C87" s="5">
        <f t="shared" si="16"/>
        <v>90781</v>
      </c>
      <c r="D87" s="5" t="str">
        <f t="shared" si="16"/>
        <v>I/59 Tvrdošín - pred okružnou</v>
      </c>
      <c r="E87" s="5">
        <f t="shared" ref="E87:E95" si="17">E55</f>
        <v>1.42</v>
      </c>
      <c r="F87" s="129">
        <f>IF(F23=0,0,IF(F23&lt;30,'A1 Parametre'!$C$102,IF(F23&gt;130,'A1 Parametre'!$M$102,INDEX('A1 Parametre'!$C$102:$M$102,MATCH(F23,'A1 Parametre'!$C$95:$M$95,1))+(INDEX('A1 Parametre'!$C$102:$M$102,MATCH(F23,'A1 Parametre'!$C$95:$M$95,1)+1)-INDEX('A1 Parametre'!$C$102:$M$102,MATCH(F23,'A1 Parametre'!$C$95:$M$95,1)))/10*MOD(F23,10))))</f>
        <v>5.4176000000000002E-2</v>
      </c>
      <c r="G87" s="129">
        <f>IF(G23=0,0,IF(G23&lt;30,'A1 Parametre'!$C$102,IF(G23&gt;130,'A1 Parametre'!$M$102,INDEX('A1 Parametre'!$C$102:$M$102,MATCH(G23,'A1 Parametre'!$C$95:$M$95,1))+(INDEX('A1 Parametre'!$C$102:$M$102,MATCH(G23,'A1 Parametre'!$C$95:$M$95,1)+1)-INDEX('A1 Parametre'!$C$102:$M$102,MATCH(G23,'A1 Parametre'!$C$95:$M$95,1)))/10*MOD(G23,10))))</f>
        <v>5.407731792277843E-2</v>
      </c>
      <c r="H87" s="129">
        <f>IF(H23=0,0,IF(H23&lt;30,'A1 Parametre'!$C$102,IF(H23&gt;130,'A1 Parametre'!$M$102,INDEX('A1 Parametre'!$C$102:$M$102,MATCH(H23,'A1 Parametre'!$C$95:$M$95,1))+(INDEX('A1 Parametre'!$C$102:$M$102,MATCH(H23,'A1 Parametre'!$C$95:$M$95,1)+1)-INDEX('A1 Parametre'!$C$102:$M$102,MATCH(H23,'A1 Parametre'!$C$95:$M$95,1)))/10*MOD(H23,10))))</f>
        <v>5.4245393111052399E-2</v>
      </c>
      <c r="I87" s="129">
        <f>IF(I23=0,0,IF(I23&lt;30,'A1 Parametre'!$C$102,IF(I23&gt;130,'A1 Parametre'!$M$102,INDEX('A1 Parametre'!$C$102:$M$102,MATCH(I23,'A1 Parametre'!$C$95:$M$95,1))+(INDEX('A1 Parametre'!$C$102:$M$102,MATCH(I23,'A1 Parametre'!$C$95:$M$95,1)+1)-INDEX('A1 Parametre'!$C$102:$M$102,MATCH(I23,'A1 Parametre'!$C$95:$M$95,1)))/10*MOD(I23,10))))</f>
        <v>5.4416271552049943E-2</v>
      </c>
      <c r="J87" s="129">
        <f>IF(J23=0,0,IF(J23&lt;30,'A1 Parametre'!$C$102,IF(J23&gt;130,'A1 Parametre'!$M$102,INDEX('A1 Parametre'!$C$102:$M$102,MATCH(J23,'A1 Parametre'!$C$95:$M$95,1))+(INDEX('A1 Parametre'!$C$102:$M$102,MATCH(J23,'A1 Parametre'!$C$95:$M$95,1)+1)-INDEX('A1 Parametre'!$C$102:$M$102,MATCH(J23,'A1 Parametre'!$C$95:$M$95,1)))/10*MOD(J23,10))))</f>
        <v>5.459E-2</v>
      </c>
      <c r="K87" s="129">
        <f>IF(K23=0,0,IF(K23&lt;30,'A1 Parametre'!$C$102,IF(K23&gt;130,'A1 Parametre'!$M$102,INDEX('A1 Parametre'!$C$102:$M$102,MATCH(K23,'A1 Parametre'!$C$95:$M$95,1))+(INDEX('A1 Parametre'!$C$102:$M$102,MATCH(K23,'A1 Parametre'!$C$95:$M$95,1)+1)-INDEX('A1 Parametre'!$C$102:$M$102,MATCH(K23,'A1 Parametre'!$C$95:$M$95,1)))/10*MOD(K23,10))))</f>
        <v>5.4589142648941255E-2</v>
      </c>
      <c r="L87" s="129">
        <f>IF(L23=0,0,IF(L23&lt;30,'A1 Parametre'!$C$102,IF(L23&gt;130,'A1 Parametre'!$M$102,INDEX('A1 Parametre'!$C$102:$M$102,MATCH(L23,'A1 Parametre'!$C$95:$M$95,1))+(INDEX('A1 Parametre'!$C$102:$M$102,MATCH(L23,'A1 Parametre'!$C$95:$M$95,1)+1)-INDEX('A1 Parametre'!$C$102:$M$102,MATCH(L23,'A1 Parametre'!$C$95:$M$95,1)))/10*MOD(L23,10))))</f>
        <v>5.4588285367292405E-2</v>
      </c>
      <c r="M87" s="129">
        <f>IF(M23=0,0,IF(M23&lt;30,'A1 Parametre'!$C$102,IF(M23&gt;130,'A1 Parametre'!$M$102,INDEX('A1 Parametre'!$C$102:$M$102,MATCH(M23,'A1 Parametre'!$C$95:$M$95,1))+(INDEX('A1 Parametre'!$C$102:$M$102,MATCH(M23,'A1 Parametre'!$C$95:$M$95,1)+1)-INDEX('A1 Parametre'!$C$102:$M$102,MATCH(M23,'A1 Parametre'!$C$95:$M$95,1)))/10*MOD(M23,10))))</f>
        <v>5.4587428155047843E-2</v>
      </c>
      <c r="N87" s="129">
        <f>IF(N23=0,0,IF(N23&lt;30,'A1 Parametre'!$C$102,IF(N23&gt;130,'A1 Parametre'!$M$102,INDEX('A1 Parametre'!$C$102:$M$102,MATCH(N23,'A1 Parametre'!$C$95:$M$95,1))+(INDEX('A1 Parametre'!$C$102:$M$102,MATCH(N23,'A1 Parametre'!$C$95:$M$95,1)+1)-INDEX('A1 Parametre'!$C$102:$M$102,MATCH(N23,'A1 Parametre'!$C$95:$M$95,1)))/10*MOD(N23,10))))</f>
        <v>5.4586571012201934E-2</v>
      </c>
      <c r="O87" s="129">
        <f>IF(O23=0,0,IF(O23&lt;30,'A1 Parametre'!$C$102,IF(O23&gt;130,'A1 Parametre'!$M$102,INDEX('A1 Parametre'!$C$102:$M$102,MATCH(O23,'A1 Parametre'!$C$95:$M$95,1))+(INDEX('A1 Parametre'!$C$102:$M$102,MATCH(O23,'A1 Parametre'!$C$95:$M$95,1)+1)-INDEX('A1 Parametre'!$C$102:$M$102,MATCH(O23,'A1 Parametre'!$C$95:$M$95,1)))/10*MOD(O23,10))))</f>
        <v>5.4585713938749073E-2</v>
      </c>
      <c r="P87" s="129">
        <f>IF(P23=0,0,IF(P23&lt;30,'A1 Parametre'!$C$102,IF(P23&gt;130,'A1 Parametre'!$M$102,INDEX('A1 Parametre'!$C$102:$M$102,MATCH(P23,'A1 Parametre'!$C$95:$M$95,1))+(INDEX('A1 Parametre'!$C$102:$M$102,MATCH(P23,'A1 Parametre'!$C$95:$M$95,1)+1)-INDEX('A1 Parametre'!$C$102:$M$102,MATCH(P23,'A1 Parametre'!$C$95:$M$95,1)))/10*MOD(P23,10))))</f>
        <v>5.458485693468363E-2</v>
      </c>
      <c r="Q87" s="129">
        <f>IF(Q23=0,0,IF(Q23&lt;30,'A1 Parametre'!$C$102,IF(Q23&gt;130,'A1 Parametre'!$M$102,INDEX('A1 Parametre'!$C$102:$M$102,MATCH(Q23,'A1 Parametre'!$C$95:$M$95,1))+(INDEX('A1 Parametre'!$C$102:$M$102,MATCH(Q23,'A1 Parametre'!$C$95:$M$95,1)+1)-INDEX('A1 Parametre'!$C$102:$M$102,MATCH(Q23,'A1 Parametre'!$C$95:$M$95,1)))/10*MOD(Q23,10))))</f>
        <v>5.4584000000000001E-2</v>
      </c>
      <c r="R87" s="129">
        <f>IF(R23=0,0,IF(R23&lt;30,'A1 Parametre'!$C$102,IF(R23&gt;130,'A1 Parametre'!$M$102,INDEX('A1 Parametre'!$C$102:$M$102,MATCH(R23,'A1 Parametre'!$C$95:$M$95,1))+(INDEX('A1 Parametre'!$C$102:$M$102,MATCH(R23,'A1 Parametre'!$C$95:$M$95,1)+1)-INDEX('A1 Parametre'!$C$102:$M$102,MATCH(R23,'A1 Parametre'!$C$95:$M$95,1)))/10*MOD(R23,10))))</f>
        <v>5.4583399846883797E-2</v>
      </c>
      <c r="S87" s="129">
        <f>IF(S23=0,0,IF(S23&lt;30,'A1 Parametre'!$C$102,IF(S23&gt;130,'A1 Parametre'!$M$102,INDEX('A1 Parametre'!$C$102:$M$102,MATCH(S23,'A1 Parametre'!$C$95:$M$95,1))+(INDEX('A1 Parametre'!$C$102:$M$102,MATCH(S23,'A1 Parametre'!$C$95:$M$95,1)+1)-INDEX('A1 Parametre'!$C$102:$M$102,MATCH(S23,'A1 Parametre'!$C$95:$M$95,1)))/10*MOD(S23,10))))</f>
        <v>5.4582799727798566E-2</v>
      </c>
      <c r="T87" s="129">
        <f>IF(T23=0,0,IF(T23&lt;30,'A1 Parametre'!$C$102,IF(T23&gt;130,'A1 Parametre'!$M$102,INDEX('A1 Parametre'!$C$102:$M$102,MATCH(T23,'A1 Parametre'!$C$95:$M$95,1))+(INDEX('A1 Parametre'!$C$102:$M$102,MATCH(T23,'A1 Parametre'!$C$95:$M$95,1)+1)-INDEX('A1 Parametre'!$C$102:$M$102,MATCH(T23,'A1 Parametre'!$C$95:$M$95,1)))/10*MOD(T23,10))))</f>
        <v>5.4582199642742371E-2</v>
      </c>
      <c r="U87" s="129">
        <f>IF(U23=0,0,IF(U23&lt;30,'A1 Parametre'!$C$102,IF(U23&gt;130,'A1 Parametre'!$M$102,INDEX('A1 Parametre'!$C$102:$M$102,MATCH(U23,'A1 Parametre'!$C$95:$M$95,1))+(INDEX('A1 Parametre'!$C$102:$M$102,MATCH(U23,'A1 Parametre'!$C$95:$M$95,1)+1)-INDEX('A1 Parametre'!$C$102:$M$102,MATCH(U23,'A1 Parametre'!$C$95:$M$95,1)))/10*MOD(U23,10))))</f>
        <v>5.4581599591713291E-2</v>
      </c>
      <c r="V87" s="129">
        <f>IF(V23=0,0,IF(V23&lt;30,'A1 Parametre'!$C$102,IF(V23&gt;130,'A1 Parametre'!$M$102,INDEX('A1 Parametre'!$C$102:$M$102,MATCH(V23,'A1 Parametre'!$C$95:$M$95,1))+(INDEX('A1 Parametre'!$C$102:$M$102,MATCH(V23,'A1 Parametre'!$C$95:$M$95,1)+1)-INDEX('A1 Parametre'!$C$102:$M$102,MATCH(V23,'A1 Parametre'!$C$95:$M$95,1)))/10*MOD(V23,10))))</f>
        <v>5.4580999574709382E-2</v>
      </c>
      <c r="W87" s="129">
        <f>IF(W23=0,0,IF(W23&lt;30,'A1 Parametre'!$C$102,IF(W23&gt;130,'A1 Parametre'!$M$102,INDEX('A1 Parametre'!$C$102:$M$102,MATCH(W23,'A1 Parametre'!$C$95:$M$95,1))+(INDEX('A1 Parametre'!$C$102:$M$102,MATCH(W23,'A1 Parametre'!$C$95:$M$95,1)+1)-INDEX('A1 Parametre'!$C$102:$M$102,MATCH(W23,'A1 Parametre'!$C$95:$M$95,1)))/10*MOD(W23,10))))</f>
        <v>5.4580399591728723E-2</v>
      </c>
      <c r="X87" s="129">
        <f>IF(X23=0,0,IF(X23&lt;30,'A1 Parametre'!$C$102,IF(X23&gt;130,'A1 Parametre'!$M$102,INDEX('A1 Parametre'!$C$102:$M$102,MATCH(X23,'A1 Parametre'!$C$95:$M$95,1))+(INDEX('A1 Parametre'!$C$102:$M$102,MATCH(X23,'A1 Parametre'!$C$95:$M$95,1)+1)-INDEX('A1 Parametre'!$C$102:$M$102,MATCH(X23,'A1 Parametre'!$C$95:$M$95,1)))/10*MOD(X23,10))))</f>
        <v>5.4579799642769392E-2</v>
      </c>
      <c r="Y87" s="129">
        <f>IF(Y23=0,0,IF(Y23&lt;30,'A1 Parametre'!$C$102,IF(Y23&gt;130,'A1 Parametre'!$M$102,INDEX('A1 Parametre'!$C$102:$M$102,MATCH(Y23,'A1 Parametre'!$C$95:$M$95,1))+(INDEX('A1 Parametre'!$C$102:$M$102,MATCH(Y23,'A1 Parametre'!$C$95:$M$95,1)+1)-INDEX('A1 Parametre'!$C$102:$M$102,MATCH(Y23,'A1 Parametre'!$C$95:$M$95,1)))/10*MOD(Y23,10))))</f>
        <v>5.4579199727829444E-2</v>
      </c>
      <c r="Z87" s="129">
        <f>IF(Z23=0,0,IF(Z23&lt;30,'A1 Parametre'!$C$102,IF(Z23&gt;130,'A1 Parametre'!$M$102,INDEX('A1 Parametre'!$C$102:$M$102,MATCH(Z23,'A1 Parametre'!$C$95:$M$95,1))+(INDEX('A1 Parametre'!$C$102:$M$102,MATCH(Z23,'A1 Parametre'!$C$95:$M$95,1)+1)-INDEX('A1 Parametre'!$C$102:$M$102,MATCH(Z23,'A1 Parametre'!$C$95:$M$95,1)))/10*MOD(Z23,10))))</f>
        <v>5.457859984690696E-2</v>
      </c>
      <c r="AA87" s="129">
        <f>IF(AA23=0,0,IF(AA23&lt;30,'A1 Parametre'!$C$102,IF(AA23&gt;130,'A1 Parametre'!$M$102,INDEX('A1 Parametre'!$C$102:$M$102,MATCH(AA23,'A1 Parametre'!$C$95:$M$95,1))+(INDEX('A1 Parametre'!$C$102:$M$102,MATCH(AA23,'A1 Parametre'!$C$95:$M$95,1)+1)-INDEX('A1 Parametre'!$C$102:$M$102,MATCH(AA23,'A1 Parametre'!$C$95:$M$95,1)))/10*MOD(AA23,10))))</f>
        <v>5.4578000000000002E-2</v>
      </c>
      <c r="AB87" s="129">
        <f>IF(AB23=0,0,IF(AB23&lt;30,'A1 Parametre'!$C$102,IF(AB23&gt;130,'A1 Parametre'!$M$102,INDEX('A1 Parametre'!$C$102:$M$102,MATCH(AB23,'A1 Parametre'!$C$95:$M$95,1))+(INDEX('A1 Parametre'!$C$102:$M$102,MATCH(AB23,'A1 Parametre'!$C$95:$M$95,1)+1)-INDEX('A1 Parametre'!$C$102:$M$102,MATCH(AB23,'A1 Parametre'!$C$95:$M$95,1)))/10*MOD(AB23,10))))</f>
        <v>5.45663936358299E-2</v>
      </c>
      <c r="AC87" s="129">
        <f>IF(AC23=0,0,IF(AC23&lt;30,'A1 Parametre'!$C$102,IF(AC23&gt;130,'A1 Parametre'!$M$102,INDEX('A1 Parametre'!$C$102:$M$102,MATCH(AC23,'A1 Parametre'!$C$95:$M$95,1))+(INDEX('A1 Parametre'!$C$102:$M$102,MATCH(AC23,'A1 Parametre'!$C$95:$M$95,1)+1)-INDEX('A1 Parametre'!$C$102:$M$102,MATCH(AC23,'A1 Parametre'!$C$95:$M$95,1)))/10*MOD(AC23,10))))</f>
        <v>5.455480000636289E-2</v>
      </c>
      <c r="AD87" s="129">
        <f>IF(AD23=0,0,IF(AD23&lt;30,'A1 Parametre'!$C$102,IF(AD23&gt;130,'A1 Parametre'!$M$102,INDEX('A1 Parametre'!$C$102:$M$102,MATCH(AD23,'A1 Parametre'!$C$95:$M$95,1))+(INDEX('A1 Parametre'!$C$102:$M$102,MATCH(AD23,'A1 Parametre'!$C$95:$M$95,1)+1)-INDEX('A1 Parametre'!$C$102:$M$102,MATCH(AD23,'A1 Parametre'!$C$95:$M$95,1)))/10*MOD(AD23,10))))</f>
        <v>5.4543219097626224E-2</v>
      </c>
      <c r="AE87" s="129">
        <f>IF(AE23=0,0,IF(AE23&lt;30,'A1 Parametre'!$C$102,IF(AE23&gt;130,'A1 Parametre'!$M$102,INDEX('A1 Parametre'!$C$102:$M$102,MATCH(AE23,'A1 Parametre'!$C$95:$M$95,1))+(INDEX('A1 Parametre'!$C$102:$M$102,MATCH(AE23,'A1 Parametre'!$C$95:$M$95,1)+1)-INDEX('A1 Parametre'!$C$102:$M$102,MATCH(AE23,'A1 Parametre'!$C$95:$M$95,1)))/10*MOD(AE23,10))))</f>
        <v>5.453165089566251E-2</v>
      </c>
      <c r="AF87" s="129">
        <f>IF(AF23=0,0,IF(AF23&lt;30,'A1 Parametre'!$C$102,IF(AF23&gt;130,'A1 Parametre'!$M$102,INDEX('A1 Parametre'!$C$102:$M$102,MATCH(AF23,'A1 Parametre'!$C$95:$M$95,1))+(INDEX('A1 Parametre'!$C$102:$M$102,MATCH(AF23,'A1 Parametre'!$C$95:$M$95,1)+1)-INDEX('A1 Parametre'!$C$102:$M$102,MATCH(AF23,'A1 Parametre'!$C$95:$M$95,1)))/10*MOD(AF23,10))))</f>
        <v>5.4520095386529646E-2</v>
      </c>
      <c r="AG87" s="129">
        <f>IF(AG23=0,0,IF(AG23&lt;30,'A1 Parametre'!$C$102,IF(AG23&gt;130,'A1 Parametre'!$M$102,INDEX('A1 Parametre'!$C$102:$M$102,MATCH(AG23,'A1 Parametre'!$C$95:$M$95,1))+(INDEX('A1 Parametre'!$C$102:$M$102,MATCH(AG23,'A1 Parametre'!$C$95:$M$95,1)+1)-INDEX('A1 Parametre'!$C$102:$M$102,MATCH(AG23,'A1 Parametre'!$C$95:$M$95,1)))/10*MOD(AG23,10))))</f>
        <v>5.4508552556300841E-2</v>
      </c>
      <c r="AH87" s="129">
        <f>IF(AH23=0,0,IF(AH23&lt;30,'A1 Parametre'!$C$102,IF(AH23&gt;130,'A1 Parametre'!$M$102,INDEX('A1 Parametre'!$C$102:$M$102,MATCH(AH23,'A1 Parametre'!$C$95:$M$95,1))+(INDEX('A1 Parametre'!$C$102:$M$102,MATCH(AH23,'A1 Parametre'!$C$95:$M$95,1)+1)-INDEX('A1 Parametre'!$C$102:$M$102,MATCH(AH23,'A1 Parametre'!$C$95:$M$95,1)))/10*MOD(AH23,10))))</f>
        <v>5.449702239106459E-2</v>
      </c>
      <c r="AI87" s="129">
        <f>IF(AI23=0,0,IF(AI23&lt;30,'A1 Parametre'!$C$102,IF(AI23&gt;130,'A1 Parametre'!$M$102,INDEX('A1 Parametre'!$C$102:$M$102,MATCH(AI23,'A1 Parametre'!$C$95:$M$95,1))+(INDEX('A1 Parametre'!$C$102:$M$102,MATCH(AI23,'A1 Parametre'!$C$95:$M$95,1)+1)-INDEX('A1 Parametre'!$C$102:$M$102,MATCH(AI23,'A1 Parametre'!$C$95:$M$95,1)))/10*MOD(AI23,10))))</f>
        <v>5.4485504876924641E-2</v>
      </c>
      <c r="AJ87" s="129">
        <f>IF(AJ23=0,0,IF(AJ23&lt;30,'A1 Parametre'!$C$102,IF(AJ23&gt;130,'A1 Parametre'!$M$102,INDEX('A1 Parametre'!$C$102:$M$102,MATCH(AJ23,'A1 Parametre'!$C$95:$M$95,1))+(INDEX('A1 Parametre'!$C$102:$M$102,MATCH(AJ23,'A1 Parametre'!$C$95:$M$95,1)+1)-INDEX('A1 Parametre'!$C$102:$M$102,MATCH(AJ23,'A1 Parametre'!$C$95:$M$95,1)))/10*MOD(AJ23,10))))</f>
        <v>5.4474000000000002E-2</v>
      </c>
    </row>
    <row r="88" spans="2:36" x14ac:dyDescent="0.2">
      <c r="B88" s="5">
        <v>3</v>
      </c>
      <c r="C88" s="5">
        <f t="shared" si="16"/>
        <v>90782</v>
      </c>
      <c r="D88" s="5" t="str">
        <f t="shared" si="16"/>
        <v>I/59 Tvrdošín - po OK II/520</v>
      </c>
      <c r="E88" s="5">
        <f t="shared" si="17"/>
        <v>0.59</v>
      </c>
      <c r="F88" s="129">
        <f>IF(F24=0,0,IF(F24&lt;30,'A1 Parametre'!$C$102,IF(F24&gt;130,'A1 Parametre'!$M$102,INDEX('A1 Parametre'!$C$102:$M$102,MATCH(F24,'A1 Parametre'!$C$95:$M$95,1))+(INDEX('A1 Parametre'!$C$102:$M$102,MATCH(F24,'A1 Parametre'!$C$95:$M$95,1)+1)-INDEX('A1 Parametre'!$C$102:$M$102,MATCH(F24,'A1 Parametre'!$C$95:$M$95,1)))/10*MOD(F24,10))))</f>
        <v>5.8000000000000003E-2</v>
      </c>
      <c r="G88" s="129">
        <f>IF(G24=0,0,IF(G24&lt;30,'A1 Parametre'!$C$102,IF(G24&gt;130,'A1 Parametre'!$M$102,INDEX('A1 Parametre'!$C$102:$M$102,MATCH(G24,'A1 Parametre'!$C$95:$M$95,1))+(INDEX('A1 Parametre'!$C$102:$M$102,MATCH(G24,'A1 Parametre'!$C$95:$M$95,1)+1)-INDEX('A1 Parametre'!$C$102:$M$102,MATCH(G24,'A1 Parametre'!$C$95:$M$95,1)))/10*MOD(G24,10))))</f>
        <v>5.8000000000000003E-2</v>
      </c>
      <c r="H88" s="129">
        <f>IF(H24=0,0,IF(H24&lt;30,'A1 Parametre'!$C$102,IF(H24&gt;130,'A1 Parametre'!$M$102,INDEX('A1 Parametre'!$C$102:$M$102,MATCH(H24,'A1 Parametre'!$C$95:$M$95,1))+(INDEX('A1 Parametre'!$C$102:$M$102,MATCH(H24,'A1 Parametre'!$C$95:$M$95,1)+1)-INDEX('A1 Parametre'!$C$102:$M$102,MATCH(H24,'A1 Parametre'!$C$95:$M$95,1)))/10*MOD(H24,10))))</f>
        <v>5.8000000000000003E-2</v>
      </c>
      <c r="I88" s="129">
        <f>IF(I24=0,0,IF(I24&lt;30,'A1 Parametre'!$C$102,IF(I24&gt;130,'A1 Parametre'!$M$102,INDEX('A1 Parametre'!$C$102:$M$102,MATCH(I24,'A1 Parametre'!$C$95:$M$95,1))+(INDEX('A1 Parametre'!$C$102:$M$102,MATCH(I24,'A1 Parametre'!$C$95:$M$95,1)+1)-INDEX('A1 Parametre'!$C$102:$M$102,MATCH(I24,'A1 Parametre'!$C$95:$M$95,1)))/10*MOD(I24,10))))</f>
        <v>5.8000000000000003E-2</v>
      </c>
      <c r="J88" s="129">
        <f>IF(J24=0,0,IF(J24&lt;30,'A1 Parametre'!$C$102,IF(J24&gt;130,'A1 Parametre'!$M$102,INDEX('A1 Parametre'!$C$102:$M$102,MATCH(J24,'A1 Parametre'!$C$95:$M$95,1))+(INDEX('A1 Parametre'!$C$102:$M$102,MATCH(J24,'A1 Parametre'!$C$95:$M$95,1)+1)-INDEX('A1 Parametre'!$C$102:$M$102,MATCH(J24,'A1 Parametre'!$C$95:$M$95,1)))/10*MOD(J24,10))))</f>
        <v>5.8000000000000003E-2</v>
      </c>
      <c r="K88" s="129">
        <f>IF(K24=0,0,IF(K24&lt;30,'A1 Parametre'!$C$102,IF(K24&gt;130,'A1 Parametre'!$M$102,INDEX('A1 Parametre'!$C$102:$M$102,MATCH(K24,'A1 Parametre'!$C$95:$M$95,1))+(INDEX('A1 Parametre'!$C$102:$M$102,MATCH(K24,'A1 Parametre'!$C$95:$M$95,1)+1)-INDEX('A1 Parametre'!$C$102:$M$102,MATCH(K24,'A1 Parametre'!$C$95:$M$95,1)))/10*MOD(K24,10))))</f>
        <v>5.8000000000000003E-2</v>
      </c>
      <c r="L88" s="129">
        <f>IF(L24=0,0,IF(L24&lt;30,'A1 Parametre'!$C$102,IF(L24&gt;130,'A1 Parametre'!$M$102,INDEX('A1 Parametre'!$C$102:$M$102,MATCH(L24,'A1 Parametre'!$C$95:$M$95,1))+(INDEX('A1 Parametre'!$C$102:$M$102,MATCH(L24,'A1 Parametre'!$C$95:$M$95,1)+1)-INDEX('A1 Parametre'!$C$102:$M$102,MATCH(L24,'A1 Parametre'!$C$95:$M$95,1)))/10*MOD(L24,10))))</f>
        <v>5.8000000000000003E-2</v>
      </c>
      <c r="M88" s="129">
        <f>IF(M24=0,0,IF(M24&lt;30,'A1 Parametre'!$C$102,IF(M24&gt;130,'A1 Parametre'!$M$102,INDEX('A1 Parametre'!$C$102:$M$102,MATCH(M24,'A1 Parametre'!$C$95:$M$95,1))+(INDEX('A1 Parametre'!$C$102:$M$102,MATCH(M24,'A1 Parametre'!$C$95:$M$95,1)+1)-INDEX('A1 Parametre'!$C$102:$M$102,MATCH(M24,'A1 Parametre'!$C$95:$M$95,1)))/10*MOD(M24,10))))</f>
        <v>5.8000000000000003E-2</v>
      </c>
      <c r="N88" s="129">
        <f>IF(N24=0,0,IF(N24&lt;30,'A1 Parametre'!$C$102,IF(N24&gt;130,'A1 Parametre'!$M$102,INDEX('A1 Parametre'!$C$102:$M$102,MATCH(N24,'A1 Parametre'!$C$95:$M$95,1))+(INDEX('A1 Parametre'!$C$102:$M$102,MATCH(N24,'A1 Parametre'!$C$95:$M$95,1)+1)-INDEX('A1 Parametre'!$C$102:$M$102,MATCH(N24,'A1 Parametre'!$C$95:$M$95,1)))/10*MOD(N24,10))))</f>
        <v>5.8000000000000003E-2</v>
      </c>
      <c r="O88" s="129">
        <f>IF(O24=0,0,IF(O24&lt;30,'A1 Parametre'!$C$102,IF(O24&gt;130,'A1 Parametre'!$M$102,INDEX('A1 Parametre'!$C$102:$M$102,MATCH(O24,'A1 Parametre'!$C$95:$M$95,1))+(INDEX('A1 Parametre'!$C$102:$M$102,MATCH(O24,'A1 Parametre'!$C$95:$M$95,1)+1)-INDEX('A1 Parametre'!$C$102:$M$102,MATCH(O24,'A1 Parametre'!$C$95:$M$95,1)))/10*MOD(O24,10))))</f>
        <v>5.8000000000000003E-2</v>
      </c>
      <c r="P88" s="129">
        <f>IF(P24=0,0,IF(P24&lt;30,'A1 Parametre'!$C$102,IF(P24&gt;130,'A1 Parametre'!$M$102,INDEX('A1 Parametre'!$C$102:$M$102,MATCH(P24,'A1 Parametre'!$C$95:$M$95,1))+(INDEX('A1 Parametre'!$C$102:$M$102,MATCH(P24,'A1 Parametre'!$C$95:$M$95,1)+1)-INDEX('A1 Parametre'!$C$102:$M$102,MATCH(P24,'A1 Parametre'!$C$95:$M$95,1)))/10*MOD(P24,10))))</f>
        <v>5.8000000000000003E-2</v>
      </c>
      <c r="Q88" s="129">
        <f>IF(Q24=0,0,IF(Q24&lt;30,'A1 Parametre'!$C$102,IF(Q24&gt;130,'A1 Parametre'!$M$102,INDEX('A1 Parametre'!$C$102:$M$102,MATCH(Q24,'A1 Parametre'!$C$95:$M$95,1))+(INDEX('A1 Parametre'!$C$102:$M$102,MATCH(Q24,'A1 Parametre'!$C$95:$M$95,1)+1)-INDEX('A1 Parametre'!$C$102:$M$102,MATCH(Q24,'A1 Parametre'!$C$95:$M$95,1)))/10*MOD(Q24,10))))</f>
        <v>5.8000000000000003E-2</v>
      </c>
      <c r="R88" s="129">
        <f>IF(R24=0,0,IF(R24&lt;30,'A1 Parametre'!$C$102,IF(R24&gt;130,'A1 Parametre'!$M$102,INDEX('A1 Parametre'!$C$102:$M$102,MATCH(R24,'A1 Parametre'!$C$95:$M$95,1))+(INDEX('A1 Parametre'!$C$102:$M$102,MATCH(R24,'A1 Parametre'!$C$95:$M$95,1)+1)-INDEX('A1 Parametre'!$C$102:$M$102,MATCH(R24,'A1 Parametre'!$C$95:$M$95,1)))/10*MOD(R24,10))))</f>
        <v>5.8000000000000003E-2</v>
      </c>
      <c r="S88" s="129">
        <f>IF(S24=0,0,IF(S24&lt;30,'A1 Parametre'!$C$102,IF(S24&gt;130,'A1 Parametre'!$M$102,INDEX('A1 Parametre'!$C$102:$M$102,MATCH(S24,'A1 Parametre'!$C$95:$M$95,1))+(INDEX('A1 Parametre'!$C$102:$M$102,MATCH(S24,'A1 Parametre'!$C$95:$M$95,1)+1)-INDEX('A1 Parametre'!$C$102:$M$102,MATCH(S24,'A1 Parametre'!$C$95:$M$95,1)))/10*MOD(S24,10))))</f>
        <v>5.8000000000000003E-2</v>
      </c>
      <c r="T88" s="129">
        <f>IF(T24=0,0,IF(T24&lt;30,'A1 Parametre'!$C$102,IF(T24&gt;130,'A1 Parametre'!$M$102,INDEX('A1 Parametre'!$C$102:$M$102,MATCH(T24,'A1 Parametre'!$C$95:$M$95,1))+(INDEX('A1 Parametre'!$C$102:$M$102,MATCH(T24,'A1 Parametre'!$C$95:$M$95,1)+1)-INDEX('A1 Parametre'!$C$102:$M$102,MATCH(T24,'A1 Parametre'!$C$95:$M$95,1)))/10*MOD(T24,10))))</f>
        <v>5.8000000000000003E-2</v>
      </c>
      <c r="U88" s="129">
        <f>IF(U24=0,0,IF(U24&lt;30,'A1 Parametre'!$C$102,IF(U24&gt;130,'A1 Parametre'!$M$102,INDEX('A1 Parametre'!$C$102:$M$102,MATCH(U24,'A1 Parametre'!$C$95:$M$95,1))+(INDEX('A1 Parametre'!$C$102:$M$102,MATCH(U24,'A1 Parametre'!$C$95:$M$95,1)+1)-INDEX('A1 Parametre'!$C$102:$M$102,MATCH(U24,'A1 Parametre'!$C$95:$M$95,1)))/10*MOD(U24,10))))</f>
        <v>5.8000000000000003E-2</v>
      </c>
      <c r="V88" s="129">
        <f>IF(V24=0,0,IF(V24&lt;30,'A1 Parametre'!$C$102,IF(V24&gt;130,'A1 Parametre'!$M$102,INDEX('A1 Parametre'!$C$102:$M$102,MATCH(V24,'A1 Parametre'!$C$95:$M$95,1))+(INDEX('A1 Parametre'!$C$102:$M$102,MATCH(V24,'A1 Parametre'!$C$95:$M$95,1)+1)-INDEX('A1 Parametre'!$C$102:$M$102,MATCH(V24,'A1 Parametre'!$C$95:$M$95,1)))/10*MOD(V24,10))))</f>
        <v>5.8000000000000003E-2</v>
      </c>
      <c r="W88" s="129">
        <f>IF(W24=0,0,IF(W24&lt;30,'A1 Parametre'!$C$102,IF(W24&gt;130,'A1 Parametre'!$M$102,INDEX('A1 Parametre'!$C$102:$M$102,MATCH(W24,'A1 Parametre'!$C$95:$M$95,1))+(INDEX('A1 Parametre'!$C$102:$M$102,MATCH(W24,'A1 Parametre'!$C$95:$M$95,1)+1)-INDEX('A1 Parametre'!$C$102:$M$102,MATCH(W24,'A1 Parametre'!$C$95:$M$95,1)))/10*MOD(W24,10))))</f>
        <v>5.8000000000000003E-2</v>
      </c>
      <c r="X88" s="129">
        <f>IF(X24=0,0,IF(X24&lt;30,'A1 Parametre'!$C$102,IF(X24&gt;130,'A1 Parametre'!$M$102,INDEX('A1 Parametre'!$C$102:$M$102,MATCH(X24,'A1 Parametre'!$C$95:$M$95,1))+(INDEX('A1 Parametre'!$C$102:$M$102,MATCH(X24,'A1 Parametre'!$C$95:$M$95,1)+1)-INDEX('A1 Parametre'!$C$102:$M$102,MATCH(X24,'A1 Parametre'!$C$95:$M$95,1)))/10*MOD(X24,10))))</f>
        <v>5.8000000000000003E-2</v>
      </c>
      <c r="Y88" s="129">
        <f>IF(Y24=0,0,IF(Y24&lt;30,'A1 Parametre'!$C$102,IF(Y24&gt;130,'A1 Parametre'!$M$102,INDEX('A1 Parametre'!$C$102:$M$102,MATCH(Y24,'A1 Parametre'!$C$95:$M$95,1))+(INDEX('A1 Parametre'!$C$102:$M$102,MATCH(Y24,'A1 Parametre'!$C$95:$M$95,1)+1)-INDEX('A1 Parametre'!$C$102:$M$102,MATCH(Y24,'A1 Parametre'!$C$95:$M$95,1)))/10*MOD(Y24,10))))</f>
        <v>5.8000000000000003E-2</v>
      </c>
      <c r="Z88" s="129">
        <f>IF(Z24=0,0,IF(Z24&lt;30,'A1 Parametre'!$C$102,IF(Z24&gt;130,'A1 Parametre'!$M$102,INDEX('A1 Parametre'!$C$102:$M$102,MATCH(Z24,'A1 Parametre'!$C$95:$M$95,1))+(INDEX('A1 Parametre'!$C$102:$M$102,MATCH(Z24,'A1 Parametre'!$C$95:$M$95,1)+1)-INDEX('A1 Parametre'!$C$102:$M$102,MATCH(Z24,'A1 Parametre'!$C$95:$M$95,1)))/10*MOD(Z24,10))))</f>
        <v>5.8000000000000003E-2</v>
      </c>
      <c r="AA88" s="129">
        <f>IF(AA24=0,0,IF(AA24&lt;30,'A1 Parametre'!$C$102,IF(AA24&gt;130,'A1 Parametre'!$M$102,INDEX('A1 Parametre'!$C$102:$M$102,MATCH(AA24,'A1 Parametre'!$C$95:$M$95,1))+(INDEX('A1 Parametre'!$C$102:$M$102,MATCH(AA24,'A1 Parametre'!$C$95:$M$95,1)+1)-INDEX('A1 Parametre'!$C$102:$M$102,MATCH(AA24,'A1 Parametre'!$C$95:$M$95,1)))/10*MOD(AA24,10))))</f>
        <v>5.8000000000000003E-2</v>
      </c>
      <c r="AB88" s="129">
        <f>IF(AB24=0,0,IF(AB24&lt;30,'A1 Parametre'!$C$102,IF(AB24&gt;130,'A1 Parametre'!$M$102,INDEX('A1 Parametre'!$C$102:$M$102,MATCH(AB24,'A1 Parametre'!$C$95:$M$95,1))+(INDEX('A1 Parametre'!$C$102:$M$102,MATCH(AB24,'A1 Parametre'!$C$95:$M$95,1)+1)-INDEX('A1 Parametre'!$C$102:$M$102,MATCH(AB24,'A1 Parametre'!$C$95:$M$95,1)))/10*MOD(AB24,10))))</f>
        <v>5.8000000000000003E-2</v>
      </c>
      <c r="AC88" s="129">
        <f>IF(AC24=0,0,IF(AC24&lt;30,'A1 Parametre'!$C$102,IF(AC24&gt;130,'A1 Parametre'!$M$102,INDEX('A1 Parametre'!$C$102:$M$102,MATCH(AC24,'A1 Parametre'!$C$95:$M$95,1))+(INDEX('A1 Parametre'!$C$102:$M$102,MATCH(AC24,'A1 Parametre'!$C$95:$M$95,1)+1)-INDEX('A1 Parametre'!$C$102:$M$102,MATCH(AC24,'A1 Parametre'!$C$95:$M$95,1)))/10*MOD(AC24,10))))</f>
        <v>5.8000000000000003E-2</v>
      </c>
      <c r="AD88" s="129">
        <f>IF(AD24=0,0,IF(AD24&lt;30,'A1 Parametre'!$C$102,IF(AD24&gt;130,'A1 Parametre'!$M$102,INDEX('A1 Parametre'!$C$102:$M$102,MATCH(AD24,'A1 Parametre'!$C$95:$M$95,1))+(INDEX('A1 Parametre'!$C$102:$M$102,MATCH(AD24,'A1 Parametre'!$C$95:$M$95,1)+1)-INDEX('A1 Parametre'!$C$102:$M$102,MATCH(AD24,'A1 Parametre'!$C$95:$M$95,1)))/10*MOD(AD24,10))))</f>
        <v>5.8000000000000003E-2</v>
      </c>
      <c r="AE88" s="129">
        <f>IF(AE24=0,0,IF(AE24&lt;30,'A1 Parametre'!$C$102,IF(AE24&gt;130,'A1 Parametre'!$M$102,INDEX('A1 Parametre'!$C$102:$M$102,MATCH(AE24,'A1 Parametre'!$C$95:$M$95,1))+(INDEX('A1 Parametre'!$C$102:$M$102,MATCH(AE24,'A1 Parametre'!$C$95:$M$95,1)+1)-INDEX('A1 Parametre'!$C$102:$M$102,MATCH(AE24,'A1 Parametre'!$C$95:$M$95,1)))/10*MOD(AE24,10))))</f>
        <v>5.8000000000000003E-2</v>
      </c>
      <c r="AF88" s="129">
        <f>IF(AF24=0,0,IF(AF24&lt;30,'A1 Parametre'!$C$102,IF(AF24&gt;130,'A1 Parametre'!$M$102,INDEX('A1 Parametre'!$C$102:$M$102,MATCH(AF24,'A1 Parametre'!$C$95:$M$95,1))+(INDEX('A1 Parametre'!$C$102:$M$102,MATCH(AF24,'A1 Parametre'!$C$95:$M$95,1)+1)-INDEX('A1 Parametre'!$C$102:$M$102,MATCH(AF24,'A1 Parametre'!$C$95:$M$95,1)))/10*MOD(AF24,10))))</f>
        <v>5.8000000000000003E-2</v>
      </c>
      <c r="AG88" s="129">
        <f>IF(AG24=0,0,IF(AG24&lt;30,'A1 Parametre'!$C$102,IF(AG24&gt;130,'A1 Parametre'!$M$102,INDEX('A1 Parametre'!$C$102:$M$102,MATCH(AG24,'A1 Parametre'!$C$95:$M$95,1))+(INDEX('A1 Parametre'!$C$102:$M$102,MATCH(AG24,'A1 Parametre'!$C$95:$M$95,1)+1)-INDEX('A1 Parametre'!$C$102:$M$102,MATCH(AG24,'A1 Parametre'!$C$95:$M$95,1)))/10*MOD(AG24,10))))</f>
        <v>5.8000000000000003E-2</v>
      </c>
      <c r="AH88" s="129">
        <f>IF(AH24=0,0,IF(AH24&lt;30,'A1 Parametre'!$C$102,IF(AH24&gt;130,'A1 Parametre'!$M$102,INDEX('A1 Parametre'!$C$102:$M$102,MATCH(AH24,'A1 Parametre'!$C$95:$M$95,1))+(INDEX('A1 Parametre'!$C$102:$M$102,MATCH(AH24,'A1 Parametre'!$C$95:$M$95,1)+1)-INDEX('A1 Parametre'!$C$102:$M$102,MATCH(AH24,'A1 Parametre'!$C$95:$M$95,1)))/10*MOD(AH24,10))))</f>
        <v>5.8000000000000003E-2</v>
      </c>
      <c r="AI88" s="129">
        <f>IF(AI24=0,0,IF(AI24&lt;30,'A1 Parametre'!$C$102,IF(AI24&gt;130,'A1 Parametre'!$M$102,INDEX('A1 Parametre'!$C$102:$M$102,MATCH(AI24,'A1 Parametre'!$C$95:$M$95,1))+(INDEX('A1 Parametre'!$C$102:$M$102,MATCH(AI24,'A1 Parametre'!$C$95:$M$95,1)+1)-INDEX('A1 Parametre'!$C$102:$M$102,MATCH(AI24,'A1 Parametre'!$C$95:$M$95,1)))/10*MOD(AI24,10))))</f>
        <v>5.8000000000000003E-2</v>
      </c>
      <c r="AJ88" s="129">
        <f>IF(AJ24=0,0,IF(AJ24&lt;30,'A1 Parametre'!$C$102,IF(AJ24&gt;130,'A1 Parametre'!$M$102,INDEX('A1 Parametre'!$C$102:$M$102,MATCH(AJ24,'A1 Parametre'!$C$95:$M$95,1))+(INDEX('A1 Parametre'!$C$102:$M$102,MATCH(AJ24,'A1 Parametre'!$C$95:$M$95,1)+1)-INDEX('A1 Parametre'!$C$102:$M$102,MATCH(AJ24,'A1 Parametre'!$C$95:$M$95,1)))/10*MOD(AJ24,10))))</f>
        <v>5.8000000000000003E-2</v>
      </c>
    </row>
    <row r="89" spans="2:36" x14ac:dyDescent="0.2">
      <c r="B89" s="5">
        <v>4</v>
      </c>
      <c r="C89" s="5">
        <f t="shared" si="16"/>
        <v>90783</v>
      </c>
      <c r="D89" s="5" t="str">
        <f t="shared" si="16"/>
        <v>I/59 Tvrdošín - centrum</v>
      </c>
      <c r="E89" s="5">
        <f t="shared" si="17"/>
        <v>1.21</v>
      </c>
      <c r="F89" s="129">
        <f>IF(F25=0,0,IF(F25&lt;30,'A1 Parametre'!$C$102,IF(F25&gt;130,'A1 Parametre'!$M$102,INDEX('A1 Parametre'!$C$102:$M$102,MATCH(F25,'A1 Parametre'!$C$95:$M$95,1))+(INDEX('A1 Parametre'!$C$102:$M$102,MATCH(F25,'A1 Parametre'!$C$95:$M$95,1)+1)-INDEX('A1 Parametre'!$C$102:$M$102,MATCH(F25,'A1 Parametre'!$C$95:$M$95,1)))/10*MOD(F25,10))))</f>
        <v>5.8000000000000003E-2</v>
      </c>
      <c r="G89" s="129">
        <f>IF(G25=0,0,IF(G25&lt;30,'A1 Parametre'!$C$102,IF(G25&gt;130,'A1 Parametre'!$M$102,INDEX('A1 Parametre'!$C$102:$M$102,MATCH(G25,'A1 Parametre'!$C$95:$M$95,1))+(INDEX('A1 Parametre'!$C$102:$M$102,MATCH(G25,'A1 Parametre'!$C$95:$M$95,1)+1)-INDEX('A1 Parametre'!$C$102:$M$102,MATCH(G25,'A1 Parametre'!$C$95:$M$95,1)))/10*MOD(G25,10))))</f>
        <v>5.8000000000000003E-2</v>
      </c>
      <c r="H89" s="129">
        <f>IF(H25=0,0,IF(H25&lt;30,'A1 Parametre'!$C$102,IF(H25&gt;130,'A1 Parametre'!$M$102,INDEX('A1 Parametre'!$C$102:$M$102,MATCH(H25,'A1 Parametre'!$C$95:$M$95,1))+(INDEX('A1 Parametre'!$C$102:$M$102,MATCH(H25,'A1 Parametre'!$C$95:$M$95,1)+1)-INDEX('A1 Parametre'!$C$102:$M$102,MATCH(H25,'A1 Parametre'!$C$95:$M$95,1)))/10*MOD(H25,10))))</f>
        <v>5.8000000000000003E-2</v>
      </c>
      <c r="I89" s="129">
        <f>IF(I25=0,0,IF(I25&lt;30,'A1 Parametre'!$C$102,IF(I25&gt;130,'A1 Parametre'!$M$102,INDEX('A1 Parametre'!$C$102:$M$102,MATCH(I25,'A1 Parametre'!$C$95:$M$95,1))+(INDEX('A1 Parametre'!$C$102:$M$102,MATCH(I25,'A1 Parametre'!$C$95:$M$95,1)+1)-INDEX('A1 Parametre'!$C$102:$M$102,MATCH(I25,'A1 Parametre'!$C$95:$M$95,1)))/10*MOD(I25,10))))</f>
        <v>5.8000000000000003E-2</v>
      </c>
      <c r="J89" s="129">
        <f>IF(J25=0,0,IF(J25&lt;30,'A1 Parametre'!$C$102,IF(J25&gt;130,'A1 Parametre'!$M$102,INDEX('A1 Parametre'!$C$102:$M$102,MATCH(J25,'A1 Parametre'!$C$95:$M$95,1))+(INDEX('A1 Parametre'!$C$102:$M$102,MATCH(J25,'A1 Parametre'!$C$95:$M$95,1)+1)-INDEX('A1 Parametre'!$C$102:$M$102,MATCH(J25,'A1 Parametre'!$C$95:$M$95,1)))/10*MOD(J25,10))))</f>
        <v>5.8000000000000003E-2</v>
      </c>
      <c r="K89" s="129">
        <f>IF(K25=0,0,IF(K25&lt;30,'A1 Parametre'!$C$102,IF(K25&gt;130,'A1 Parametre'!$M$102,INDEX('A1 Parametre'!$C$102:$M$102,MATCH(K25,'A1 Parametre'!$C$95:$M$95,1))+(INDEX('A1 Parametre'!$C$102:$M$102,MATCH(K25,'A1 Parametre'!$C$95:$M$95,1)+1)-INDEX('A1 Parametre'!$C$102:$M$102,MATCH(K25,'A1 Parametre'!$C$95:$M$95,1)))/10*MOD(K25,10))))</f>
        <v>5.8000000000000003E-2</v>
      </c>
      <c r="L89" s="129">
        <f>IF(L25=0,0,IF(L25&lt;30,'A1 Parametre'!$C$102,IF(L25&gt;130,'A1 Parametre'!$M$102,INDEX('A1 Parametre'!$C$102:$M$102,MATCH(L25,'A1 Parametre'!$C$95:$M$95,1))+(INDEX('A1 Parametre'!$C$102:$M$102,MATCH(L25,'A1 Parametre'!$C$95:$M$95,1)+1)-INDEX('A1 Parametre'!$C$102:$M$102,MATCH(L25,'A1 Parametre'!$C$95:$M$95,1)))/10*MOD(L25,10))))</f>
        <v>5.8000000000000003E-2</v>
      </c>
      <c r="M89" s="129">
        <f>IF(M25=0,0,IF(M25&lt;30,'A1 Parametre'!$C$102,IF(M25&gt;130,'A1 Parametre'!$M$102,INDEX('A1 Parametre'!$C$102:$M$102,MATCH(M25,'A1 Parametre'!$C$95:$M$95,1))+(INDEX('A1 Parametre'!$C$102:$M$102,MATCH(M25,'A1 Parametre'!$C$95:$M$95,1)+1)-INDEX('A1 Parametre'!$C$102:$M$102,MATCH(M25,'A1 Parametre'!$C$95:$M$95,1)))/10*MOD(M25,10))))</f>
        <v>5.8000000000000003E-2</v>
      </c>
      <c r="N89" s="129">
        <f>IF(N25=0,0,IF(N25&lt;30,'A1 Parametre'!$C$102,IF(N25&gt;130,'A1 Parametre'!$M$102,INDEX('A1 Parametre'!$C$102:$M$102,MATCH(N25,'A1 Parametre'!$C$95:$M$95,1))+(INDEX('A1 Parametre'!$C$102:$M$102,MATCH(N25,'A1 Parametre'!$C$95:$M$95,1)+1)-INDEX('A1 Parametre'!$C$102:$M$102,MATCH(N25,'A1 Parametre'!$C$95:$M$95,1)))/10*MOD(N25,10))))</f>
        <v>5.8000000000000003E-2</v>
      </c>
      <c r="O89" s="129">
        <f>IF(O25=0,0,IF(O25&lt;30,'A1 Parametre'!$C$102,IF(O25&gt;130,'A1 Parametre'!$M$102,INDEX('A1 Parametre'!$C$102:$M$102,MATCH(O25,'A1 Parametre'!$C$95:$M$95,1))+(INDEX('A1 Parametre'!$C$102:$M$102,MATCH(O25,'A1 Parametre'!$C$95:$M$95,1)+1)-INDEX('A1 Parametre'!$C$102:$M$102,MATCH(O25,'A1 Parametre'!$C$95:$M$95,1)))/10*MOD(O25,10))))</f>
        <v>5.8000000000000003E-2</v>
      </c>
      <c r="P89" s="129">
        <f>IF(P25=0,0,IF(P25&lt;30,'A1 Parametre'!$C$102,IF(P25&gt;130,'A1 Parametre'!$M$102,INDEX('A1 Parametre'!$C$102:$M$102,MATCH(P25,'A1 Parametre'!$C$95:$M$95,1))+(INDEX('A1 Parametre'!$C$102:$M$102,MATCH(P25,'A1 Parametre'!$C$95:$M$95,1)+1)-INDEX('A1 Parametre'!$C$102:$M$102,MATCH(P25,'A1 Parametre'!$C$95:$M$95,1)))/10*MOD(P25,10))))</f>
        <v>5.8000000000000003E-2</v>
      </c>
      <c r="Q89" s="129">
        <f>IF(Q25=0,0,IF(Q25&lt;30,'A1 Parametre'!$C$102,IF(Q25&gt;130,'A1 Parametre'!$M$102,INDEX('A1 Parametre'!$C$102:$M$102,MATCH(Q25,'A1 Parametre'!$C$95:$M$95,1))+(INDEX('A1 Parametre'!$C$102:$M$102,MATCH(Q25,'A1 Parametre'!$C$95:$M$95,1)+1)-INDEX('A1 Parametre'!$C$102:$M$102,MATCH(Q25,'A1 Parametre'!$C$95:$M$95,1)))/10*MOD(Q25,10))))</f>
        <v>5.8000000000000003E-2</v>
      </c>
      <c r="R89" s="129">
        <f>IF(R25=0,0,IF(R25&lt;30,'A1 Parametre'!$C$102,IF(R25&gt;130,'A1 Parametre'!$M$102,INDEX('A1 Parametre'!$C$102:$M$102,MATCH(R25,'A1 Parametre'!$C$95:$M$95,1))+(INDEX('A1 Parametre'!$C$102:$M$102,MATCH(R25,'A1 Parametre'!$C$95:$M$95,1)+1)-INDEX('A1 Parametre'!$C$102:$M$102,MATCH(R25,'A1 Parametre'!$C$95:$M$95,1)))/10*MOD(R25,10))))</f>
        <v>5.8000000000000003E-2</v>
      </c>
      <c r="S89" s="129">
        <f>IF(S25=0,0,IF(S25&lt;30,'A1 Parametre'!$C$102,IF(S25&gt;130,'A1 Parametre'!$M$102,INDEX('A1 Parametre'!$C$102:$M$102,MATCH(S25,'A1 Parametre'!$C$95:$M$95,1))+(INDEX('A1 Parametre'!$C$102:$M$102,MATCH(S25,'A1 Parametre'!$C$95:$M$95,1)+1)-INDEX('A1 Parametre'!$C$102:$M$102,MATCH(S25,'A1 Parametre'!$C$95:$M$95,1)))/10*MOD(S25,10))))</f>
        <v>5.8000000000000003E-2</v>
      </c>
      <c r="T89" s="129">
        <f>IF(T25=0,0,IF(T25&lt;30,'A1 Parametre'!$C$102,IF(T25&gt;130,'A1 Parametre'!$M$102,INDEX('A1 Parametre'!$C$102:$M$102,MATCH(T25,'A1 Parametre'!$C$95:$M$95,1))+(INDEX('A1 Parametre'!$C$102:$M$102,MATCH(T25,'A1 Parametre'!$C$95:$M$95,1)+1)-INDEX('A1 Parametre'!$C$102:$M$102,MATCH(T25,'A1 Parametre'!$C$95:$M$95,1)))/10*MOD(T25,10))))</f>
        <v>5.8000000000000003E-2</v>
      </c>
      <c r="U89" s="129">
        <f>IF(U25=0,0,IF(U25&lt;30,'A1 Parametre'!$C$102,IF(U25&gt;130,'A1 Parametre'!$M$102,INDEX('A1 Parametre'!$C$102:$M$102,MATCH(U25,'A1 Parametre'!$C$95:$M$95,1))+(INDEX('A1 Parametre'!$C$102:$M$102,MATCH(U25,'A1 Parametre'!$C$95:$M$95,1)+1)-INDEX('A1 Parametre'!$C$102:$M$102,MATCH(U25,'A1 Parametre'!$C$95:$M$95,1)))/10*MOD(U25,10))))</f>
        <v>5.8000000000000003E-2</v>
      </c>
      <c r="V89" s="129">
        <f>IF(V25=0,0,IF(V25&lt;30,'A1 Parametre'!$C$102,IF(V25&gt;130,'A1 Parametre'!$M$102,INDEX('A1 Parametre'!$C$102:$M$102,MATCH(V25,'A1 Parametre'!$C$95:$M$95,1))+(INDEX('A1 Parametre'!$C$102:$M$102,MATCH(V25,'A1 Parametre'!$C$95:$M$95,1)+1)-INDEX('A1 Parametre'!$C$102:$M$102,MATCH(V25,'A1 Parametre'!$C$95:$M$95,1)))/10*MOD(V25,10))))</f>
        <v>5.8000000000000003E-2</v>
      </c>
      <c r="W89" s="129">
        <f>IF(W25=0,0,IF(W25&lt;30,'A1 Parametre'!$C$102,IF(W25&gt;130,'A1 Parametre'!$M$102,INDEX('A1 Parametre'!$C$102:$M$102,MATCH(W25,'A1 Parametre'!$C$95:$M$95,1))+(INDEX('A1 Parametre'!$C$102:$M$102,MATCH(W25,'A1 Parametre'!$C$95:$M$95,1)+1)-INDEX('A1 Parametre'!$C$102:$M$102,MATCH(W25,'A1 Parametre'!$C$95:$M$95,1)))/10*MOD(W25,10))))</f>
        <v>5.8000000000000003E-2</v>
      </c>
      <c r="X89" s="129">
        <f>IF(X25=0,0,IF(X25&lt;30,'A1 Parametre'!$C$102,IF(X25&gt;130,'A1 Parametre'!$M$102,INDEX('A1 Parametre'!$C$102:$M$102,MATCH(X25,'A1 Parametre'!$C$95:$M$95,1))+(INDEX('A1 Parametre'!$C$102:$M$102,MATCH(X25,'A1 Parametre'!$C$95:$M$95,1)+1)-INDEX('A1 Parametre'!$C$102:$M$102,MATCH(X25,'A1 Parametre'!$C$95:$M$95,1)))/10*MOD(X25,10))))</f>
        <v>5.8000000000000003E-2</v>
      </c>
      <c r="Y89" s="129">
        <f>IF(Y25=0,0,IF(Y25&lt;30,'A1 Parametre'!$C$102,IF(Y25&gt;130,'A1 Parametre'!$M$102,INDEX('A1 Parametre'!$C$102:$M$102,MATCH(Y25,'A1 Parametre'!$C$95:$M$95,1))+(INDEX('A1 Parametre'!$C$102:$M$102,MATCH(Y25,'A1 Parametre'!$C$95:$M$95,1)+1)-INDEX('A1 Parametre'!$C$102:$M$102,MATCH(Y25,'A1 Parametre'!$C$95:$M$95,1)))/10*MOD(Y25,10))))</f>
        <v>5.8000000000000003E-2</v>
      </c>
      <c r="Z89" s="129">
        <f>IF(Z25=0,0,IF(Z25&lt;30,'A1 Parametre'!$C$102,IF(Z25&gt;130,'A1 Parametre'!$M$102,INDEX('A1 Parametre'!$C$102:$M$102,MATCH(Z25,'A1 Parametre'!$C$95:$M$95,1))+(INDEX('A1 Parametre'!$C$102:$M$102,MATCH(Z25,'A1 Parametre'!$C$95:$M$95,1)+1)-INDEX('A1 Parametre'!$C$102:$M$102,MATCH(Z25,'A1 Parametre'!$C$95:$M$95,1)))/10*MOD(Z25,10))))</f>
        <v>5.8000000000000003E-2</v>
      </c>
      <c r="AA89" s="129">
        <f>IF(AA25=0,0,IF(AA25&lt;30,'A1 Parametre'!$C$102,IF(AA25&gt;130,'A1 Parametre'!$M$102,INDEX('A1 Parametre'!$C$102:$M$102,MATCH(AA25,'A1 Parametre'!$C$95:$M$95,1))+(INDEX('A1 Parametre'!$C$102:$M$102,MATCH(AA25,'A1 Parametre'!$C$95:$M$95,1)+1)-INDEX('A1 Parametre'!$C$102:$M$102,MATCH(AA25,'A1 Parametre'!$C$95:$M$95,1)))/10*MOD(AA25,10))))</f>
        <v>5.8000000000000003E-2</v>
      </c>
      <c r="AB89" s="129">
        <f>IF(AB25=0,0,IF(AB25&lt;30,'A1 Parametre'!$C$102,IF(AB25&gt;130,'A1 Parametre'!$M$102,INDEX('A1 Parametre'!$C$102:$M$102,MATCH(AB25,'A1 Parametre'!$C$95:$M$95,1))+(INDEX('A1 Parametre'!$C$102:$M$102,MATCH(AB25,'A1 Parametre'!$C$95:$M$95,1)+1)-INDEX('A1 Parametre'!$C$102:$M$102,MATCH(AB25,'A1 Parametre'!$C$95:$M$95,1)))/10*MOD(AB25,10))))</f>
        <v>5.8000000000000003E-2</v>
      </c>
      <c r="AC89" s="129">
        <f>IF(AC25=0,0,IF(AC25&lt;30,'A1 Parametre'!$C$102,IF(AC25&gt;130,'A1 Parametre'!$M$102,INDEX('A1 Parametre'!$C$102:$M$102,MATCH(AC25,'A1 Parametre'!$C$95:$M$95,1))+(INDEX('A1 Parametre'!$C$102:$M$102,MATCH(AC25,'A1 Parametre'!$C$95:$M$95,1)+1)-INDEX('A1 Parametre'!$C$102:$M$102,MATCH(AC25,'A1 Parametre'!$C$95:$M$95,1)))/10*MOD(AC25,10))))</f>
        <v>5.8000000000000003E-2</v>
      </c>
      <c r="AD89" s="129">
        <f>IF(AD25=0,0,IF(AD25&lt;30,'A1 Parametre'!$C$102,IF(AD25&gt;130,'A1 Parametre'!$M$102,INDEX('A1 Parametre'!$C$102:$M$102,MATCH(AD25,'A1 Parametre'!$C$95:$M$95,1))+(INDEX('A1 Parametre'!$C$102:$M$102,MATCH(AD25,'A1 Parametre'!$C$95:$M$95,1)+1)-INDEX('A1 Parametre'!$C$102:$M$102,MATCH(AD25,'A1 Parametre'!$C$95:$M$95,1)))/10*MOD(AD25,10))))</f>
        <v>5.8000000000000003E-2</v>
      </c>
      <c r="AE89" s="129">
        <f>IF(AE25=0,0,IF(AE25&lt;30,'A1 Parametre'!$C$102,IF(AE25&gt;130,'A1 Parametre'!$M$102,INDEX('A1 Parametre'!$C$102:$M$102,MATCH(AE25,'A1 Parametre'!$C$95:$M$95,1))+(INDEX('A1 Parametre'!$C$102:$M$102,MATCH(AE25,'A1 Parametre'!$C$95:$M$95,1)+1)-INDEX('A1 Parametre'!$C$102:$M$102,MATCH(AE25,'A1 Parametre'!$C$95:$M$95,1)))/10*MOD(AE25,10))))</f>
        <v>5.8000000000000003E-2</v>
      </c>
      <c r="AF89" s="129">
        <f>IF(AF25=0,0,IF(AF25&lt;30,'A1 Parametre'!$C$102,IF(AF25&gt;130,'A1 Parametre'!$M$102,INDEX('A1 Parametre'!$C$102:$M$102,MATCH(AF25,'A1 Parametre'!$C$95:$M$95,1))+(INDEX('A1 Parametre'!$C$102:$M$102,MATCH(AF25,'A1 Parametre'!$C$95:$M$95,1)+1)-INDEX('A1 Parametre'!$C$102:$M$102,MATCH(AF25,'A1 Parametre'!$C$95:$M$95,1)))/10*MOD(AF25,10))))</f>
        <v>5.8000000000000003E-2</v>
      </c>
      <c r="AG89" s="129">
        <f>IF(AG25=0,0,IF(AG25&lt;30,'A1 Parametre'!$C$102,IF(AG25&gt;130,'A1 Parametre'!$M$102,INDEX('A1 Parametre'!$C$102:$M$102,MATCH(AG25,'A1 Parametre'!$C$95:$M$95,1))+(INDEX('A1 Parametre'!$C$102:$M$102,MATCH(AG25,'A1 Parametre'!$C$95:$M$95,1)+1)-INDEX('A1 Parametre'!$C$102:$M$102,MATCH(AG25,'A1 Parametre'!$C$95:$M$95,1)))/10*MOD(AG25,10))))</f>
        <v>5.8000000000000003E-2</v>
      </c>
      <c r="AH89" s="129">
        <f>IF(AH25=0,0,IF(AH25&lt;30,'A1 Parametre'!$C$102,IF(AH25&gt;130,'A1 Parametre'!$M$102,INDEX('A1 Parametre'!$C$102:$M$102,MATCH(AH25,'A1 Parametre'!$C$95:$M$95,1))+(INDEX('A1 Parametre'!$C$102:$M$102,MATCH(AH25,'A1 Parametre'!$C$95:$M$95,1)+1)-INDEX('A1 Parametre'!$C$102:$M$102,MATCH(AH25,'A1 Parametre'!$C$95:$M$95,1)))/10*MOD(AH25,10))))</f>
        <v>5.8000000000000003E-2</v>
      </c>
      <c r="AI89" s="129">
        <f>IF(AI25=0,0,IF(AI25&lt;30,'A1 Parametre'!$C$102,IF(AI25&gt;130,'A1 Parametre'!$M$102,INDEX('A1 Parametre'!$C$102:$M$102,MATCH(AI25,'A1 Parametre'!$C$95:$M$95,1))+(INDEX('A1 Parametre'!$C$102:$M$102,MATCH(AI25,'A1 Parametre'!$C$95:$M$95,1)+1)-INDEX('A1 Parametre'!$C$102:$M$102,MATCH(AI25,'A1 Parametre'!$C$95:$M$95,1)))/10*MOD(AI25,10))))</f>
        <v>5.8000000000000003E-2</v>
      </c>
      <c r="AJ89" s="129">
        <f>IF(AJ25=0,0,IF(AJ25&lt;30,'A1 Parametre'!$C$102,IF(AJ25&gt;130,'A1 Parametre'!$M$102,INDEX('A1 Parametre'!$C$102:$M$102,MATCH(AJ25,'A1 Parametre'!$C$95:$M$95,1))+(INDEX('A1 Parametre'!$C$102:$M$102,MATCH(AJ25,'A1 Parametre'!$C$95:$M$95,1)+1)-INDEX('A1 Parametre'!$C$102:$M$102,MATCH(AJ25,'A1 Parametre'!$C$95:$M$95,1)))/10*MOD(AJ25,10))))</f>
        <v>5.8000000000000003E-2</v>
      </c>
    </row>
    <row r="90" spans="2:36" x14ac:dyDescent="0.2">
      <c r="B90" s="5">
        <v>5</v>
      </c>
      <c r="C90" s="5">
        <f t="shared" si="16"/>
        <v>90783</v>
      </c>
      <c r="D90" s="5" t="str">
        <f t="shared" si="16"/>
        <v>I/59 Tvrdošín - severný okraj</v>
      </c>
      <c r="E90" s="5">
        <f t="shared" si="17"/>
        <v>0.38</v>
      </c>
      <c r="F90" s="129">
        <f>IF(F26=0,0,IF(F26&lt;30,'A1 Parametre'!$C$102,IF(F26&gt;130,'A1 Parametre'!$M$102,INDEX('A1 Parametre'!$C$102:$M$102,MATCH(F26,'A1 Parametre'!$C$95:$M$95,1))+(INDEX('A1 Parametre'!$C$102:$M$102,MATCH(F26,'A1 Parametre'!$C$95:$M$95,1)+1)-INDEX('A1 Parametre'!$C$102:$M$102,MATCH(F26,'A1 Parametre'!$C$95:$M$95,1)))/10*MOD(F26,10))))</f>
        <v>5.6100000000000004E-2</v>
      </c>
      <c r="G90" s="129">
        <f>IF(G26=0,0,IF(G26&lt;30,'A1 Parametre'!$C$102,IF(G26&gt;130,'A1 Parametre'!$M$102,INDEX('A1 Parametre'!$C$102:$M$102,MATCH(G26,'A1 Parametre'!$C$95:$M$95,1))+(INDEX('A1 Parametre'!$C$102:$M$102,MATCH(G26,'A1 Parametre'!$C$95:$M$95,1)+1)-INDEX('A1 Parametre'!$C$102:$M$102,MATCH(G26,'A1 Parametre'!$C$95:$M$95,1)))/10*MOD(G26,10))))</f>
        <v>5.5685613023143857E-2</v>
      </c>
      <c r="H90" s="129">
        <f>IF(H26=0,0,IF(H26&lt;30,'A1 Parametre'!$C$102,IF(H26&gt;130,'A1 Parametre'!$M$102,INDEX('A1 Parametre'!$C$102:$M$102,MATCH(H26,'A1 Parametre'!$C$95:$M$95,1))+(INDEX('A1 Parametre'!$C$102:$M$102,MATCH(H26,'A1 Parametre'!$C$95:$M$95,1)+1)-INDEX('A1 Parametre'!$C$102:$M$102,MATCH(H26,'A1 Parametre'!$C$95:$M$95,1)))/10*MOD(H26,10))))</f>
        <v>5.5261632942009066E-2</v>
      </c>
      <c r="I90" s="129">
        <f>IF(I26=0,0,IF(I26&lt;30,'A1 Parametre'!$C$102,IF(I26&gt;130,'A1 Parametre'!$M$102,INDEX('A1 Parametre'!$C$102:$M$102,MATCH(I26,'A1 Parametre'!$C$95:$M$95,1))+(INDEX('A1 Parametre'!$C$102:$M$102,MATCH(I26,'A1 Parametre'!$C$95:$M$95,1)+1)-INDEX('A1 Parametre'!$C$102:$M$102,MATCH(I26,'A1 Parametre'!$C$95:$M$95,1)))/10*MOD(I26,10))))</f>
        <v>5.4827837675172103E-2</v>
      </c>
      <c r="J90" s="129">
        <f>IF(J26=0,0,IF(J26&lt;30,'A1 Parametre'!$C$102,IF(J26&gt;130,'A1 Parametre'!$M$102,INDEX('A1 Parametre'!$C$102:$M$102,MATCH(J26,'A1 Parametre'!$C$95:$M$95,1))+(INDEX('A1 Parametre'!$C$102:$M$102,MATCH(J26,'A1 Parametre'!$C$95:$M$95,1)+1)-INDEX('A1 Parametre'!$C$102:$M$102,MATCH(J26,'A1 Parametre'!$C$95:$M$95,1)))/10*MOD(J26,10))))</f>
        <v>5.4384000000000002E-2</v>
      </c>
      <c r="K90" s="129">
        <f>IF(K26=0,0,IF(K26&lt;30,'A1 Parametre'!$C$102,IF(K26&gt;130,'A1 Parametre'!$M$102,INDEX('A1 Parametre'!$C$102:$M$102,MATCH(K26,'A1 Parametre'!$C$95:$M$95,1))+(INDEX('A1 Parametre'!$C$102:$M$102,MATCH(K26,'A1 Parametre'!$C$95:$M$95,1)+1)-INDEX('A1 Parametre'!$C$102:$M$102,MATCH(K26,'A1 Parametre'!$C$95:$M$95,1)))/10*MOD(K26,10))))</f>
        <v>5.4402337058750201E-2</v>
      </c>
      <c r="L90" s="129">
        <f>IF(L26=0,0,IF(L26&lt;30,'A1 Parametre'!$C$102,IF(L26&gt;130,'A1 Parametre'!$M$102,INDEX('A1 Parametre'!$C$102:$M$102,MATCH(L26,'A1 Parametre'!$C$95:$M$95,1))+(INDEX('A1 Parametre'!$C$102:$M$102,MATCH(L26,'A1 Parametre'!$C$95:$M$95,1)+1)-INDEX('A1 Parametre'!$C$102:$M$102,MATCH(L26,'A1 Parametre'!$C$95:$M$95,1)))/10*MOD(L26,10))))</f>
        <v>5.4420656975997364E-2</v>
      </c>
      <c r="M90" s="129">
        <f>IF(M26=0,0,IF(M26&lt;30,'A1 Parametre'!$C$102,IF(M26&gt;130,'A1 Parametre'!$M$102,INDEX('A1 Parametre'!$C$102:$M$102,MATCH(M26,'A1 Parametre'!$C$95:$M$95,1))+(INDEX('A1 Parametre'!$C$102:$M$102,MATCH(M26,'A1 Parametre'!$C$95:$M$95,1)+1)-INDEX('A1 Parametre'!$C$102:$M$102,MATCH(M26,'A1 Parametre'!$C$95:$M$95,1)))/10*MOD(M26,10))))</f>
        <v>5.4438959767765388E-2</v>
      </c>
      <c r="N90" s="129">
        <f>IF(N26=0,0,IF(N26&lt;30,'A1 Parametre'!$C$102,IF(N26&gt;130,'A1 Parametre'!$M$102,INDEX('A1 Parametre'!$C$102:$M$102,MATCH(N26,'A1 Parametre'!$C$95:$M$95,1))+(INDEX('A1 Parametre'!$C$102:$M$102,MATCH(N26,'A1 Parametre'!$C$95:$M$95,1)+1)-INDEX('A1 Parametre'!$C$102:$M$102,MATCH(N26,'A1 Parametre'!$C$95:$M$95,1)))/10*MOD(N26,10))))</f>
        <v>5.4457245450063176E-2</v>
      </c>
      <c r="O90" s="129">
        <f>IF(O26=0,0,IF(O26&lt;30,'A1 Parametre'!$C$102,IF(O26&gt;130,'A1 Parametre'!$M$102,INDEX('A1 Parametre'!$C$102:$M$102,MATCH(O26,'A1 Parametre'!$C$95:$M$95,1))+(INDEX('A1 Parametre'!$C$102:$M$102,MATCH(O26,'A1 Parametre'!$C$95:$M$95,1)+1)-INDEX('A1 Parametre'!$C$102:$M$102,MATCH(O26,'A1 Parametre'!$C$95:$M$95,1)))/10*MOD(O26,10))))</f>
        <v>5.4475514038884697E-2</v>
      </c>
      <c r="P90" s="129">
        <f>IF(P26=0,0,IF(P26&lt;30,'A1 Parametre'!$C$102,IF(P26&gt;130,'A1 Parametre'!$M$102,INDEX('A1 Parametre'!$C$102:$M$102,MATCH(P26,'A1 Parametre'!$C$95:$M$95,1))+(INDEX('A1 Parametre'!$C$102:$M$102,MATCH(P26,'A1 Parametre'!$C$95:$M$95,1)+1)-INDEX('A1 Parametre'!$C$102:$M$102,MATCH(P26,'A1 Parametre'!$C$95:$M$95,1)))/10*MOD(P26,10))))</f>
        <v>5.4493765550208947E-2</v>
      </c>
      <c r="Q90" s="129">
        <f>IF(Q26=0,0,IF(Q26&lt;30,'A1 Parametre'!$C$102,IF(Q26&gt;130,'A1 Parametre'!$M$102,INDEX('A1 Parametre'!$C$102:$M$102,MATCH(Q26,'A1 Parametre'!$C$95:$M$95,1))+(INDEX('A1 Parametre'!$C$102:$M$102,MATCH(Q26,'A1 Parametre'!$C$95:$M$95,1)+1)-INDEX('A1 Parametre'!$C$102:$M$102,MATCH(Q26,'A1 Parametre'!$C$95:$M$95,1)))/10*MOD(Q26,10))))</f>
        <v>5.4511999999999998E-2</v>
      </c>
      <c r="R90" s="129">
        <f>IF(R26=0,0,IF(R26&lt;30,'A1 Parametre'!$C$102,IF(R26&gt;130,'A1 Parametre'!$M$102,INDEX('A1 Parametre'!$C$102:$M$102,MATCH(R26,'A1 Parametre'!$C$95:$M$95,1))+(INDEX('A1 Parametre'!$C$102:$M$102,MATCH(R26,'A1 Parametre'!$C$95:$M$95,1)+1)-INDEX('A1 Parametre'!$C$102:$M$102,MATCH(R26,'A1 Parametre'!$C$95:$M$95,1)))/10*MOD(R26,10))))</f>
        <v>5.4533708496381027E-2</v>
      </c>
      <c r="S90" s="129">
        <f>IF(S26=0,0,IF(S26&lt;30,'A1 Parametre'!$C$102,IF(S26&gt;130,'A1 Parametre'!$M$102,INDEX('A1 Parametre'!$C$102:$M$102,MATCH(S26,'A1 Parametre'!$C$95:$M$95,1))+(INDEX('A1 Parametre'!$C$102:$M$102,MATCH(S26,'A1 Parametre'!$C$95:$M$95,1)+1)-INDEX('A1 Parametre'!$C$102:$M$102,MATCH(S26,'A1 Parametre'!$C$95:$M$95,1)))/10*MOD(S26,10))))</f>
        <v>5.4555392810762104E-2</v>
      </c>
      <c r="T90" s="129">
        <f>IF(T26=0,0,IF(T26&lt;30,'A1 Parametre'!$C$102,IF(T26&gt;130,'A1 Parametre'!$M$102,INDEX('A1 Parametre'!$C$102:$M$102,MATCH(T26,'A1 Parametre'!$C$95:$M$95,1))+(INDEX('A1 Parametre'!$C$102:$M$102,MATCH(T26,'A1 Parametre'!$C$95:$M$95,1)+1)-INDEX('A1 Parametre'!$C$102:$M$102,MATCH(T26,'A1 Parametre'!$C$95:$M$95,1)))/10*MOD(T26,10))))</f>
        <v>5.4577052970080565E-2</v>
      </c>
      <c r="U90" s="129">
        <f>IF(U26=0,0,IF(U26&lt;30,'A1 Parametre'!$C$102,IF(U26&gt;130,'A1 Parametre'!$M$102,INDEX('A1 Parametre'!$C$102:$M$102,MATCH(U26,'A1 Parametre'!$C$95:$M$95,1))+(INDEX('A1 Parametre'!$C$102:$M$102,MATCH(U26,'A1 Parametre'!$C$95:$M$95,1)+1)-INDEX('A1 Parametre'!$C$102:$M$102,MATCH(U26,'A1 Parametre'!$C$95:$M$95,1)))/10*MOD(U26,10))))</f>
        <v>5.459868900124374E-2</v>
      </c>
      <c r="V90" s="129">
        <f>IF(V26=0,0,IF(V26&lt;30,'A1 Parametre'!$C$102,IF(V26&gt;130,'A1 Parametre'!$M$102,INDEX('A1 Parametre'!$C$102:$M$102,MATCH(V26,'A1 Parametre'!$C$95:$M$95,1))+(INDEX('A1 Parametre'!$C$102:$M$102,MATCH(V26,'A1 Parametre'!$C$95:$M$95,1)+1)-INDEX('A1 Parametre'!$C$102:$M$102,MATCH(V26,'A1 Parametre'!$C$95:$M$95,1)))/10*MOD(V26,10))))</f>
        <v>5.462030093112899E-2</v>
      </c>
      <c r="W90" s="129">
        <f>IF(W26=0,0,IF(W26&lt;30,'A1 Parametre'!$C$102,IF(W26&gt;130,'A1 Parametre'!$M$102,INDEX('A1 Parametre'!$C$102:$M$102,MATCH(W26,'A1 Parametre'!$C$95:$M$95,1))+(INDEX('A1 Parametre'!$C$102:$M$102,MATCH(W26,'A1 Parametre'!$C$95:$M$95,1)+1)-INDEX('A1 Parametre'!$C$102:$M$102,MATCH(W26,'A1 Parametre'!$C$95:$M$95,1)))/10*MOD(W26,10))))</f>
        <v>5.4641888786583735E-2</v>
      </c>
      <c r="X90" s="129">
        <f>IF(X26=0,0,IF(X26&lt;30,'A1 Parametre'!$C$102,IF(X26&gt;130,'A1 Parametre'!$M$102,INDEX('A1 Parametre'!$C$102:$M$102,MATCH(X26,'A1 Parametre'!$C$95:$M$95,1))+(INDEX('A1 Parametre'!$C$102:$M$102,MATCH(X26,'A1 Parametre'!$C$95:$M$95,1)+1)-INDEX('A1 Parametre'!$C$102:$M$102,MATCH(X26,'A1 Parametre'!$C$95:$M$95,1)))/10*MOD(X26,10))))</f>
        <v>5.4663452594425482E-2</v>
      </c>
      <c r="Y90" s="129">
        <f>IF(Y26=0,0,IF(Y26&lt;30,'A1 Parametre'!$C$102,IF(Y26&gt;130,'A1 Parametre'!$M$102,INDEX('A1 Parametre'!$C$102:$M$102,MATCH(Y26,'A1 Parametre'!$C$95:$M$95,1))+(INDEX('A1 Parametre'!$C$102:$M$102,MATCH(Y26,'A1 Parametre'!$C$95:$M$95,1)+1)-INDEX('A1 Parametre'!$C$102:$M$102,MATCH(Y26,'A1 Parametre'!$C$95:$M$95,1)))/10*MOD(Y26,10))))</f>
        <v>5.4684992381441873E-2</v>
      </c>
      <c r="Z90" s="129">
        <f>IF(Z26=0,0,IF(Z26&lt;30,'A1 Parametre'!$C$102,IF(Z26&gt;130,'A1 Parametre'!$M$102,INDEX('A1 Parametre'!$C$102:$M$102,MATCH(Z26,'A1 Parametre'!$C$95:$M$95,1))+(INDEX('A1 Parametre'!$C$102:$M$102,MATCH(Z26,'A1 Parametre'!$C$95:$M$95,1)+1)-INDEX('A1 Parametre'!$C$102:$M$102,MATCH(Z26,'A1 Parametre'!$C$95:$M$95,1)))/10*MOD(Z26,10))))</f>
        <v>5.4706508174390718E-2</v>
      </c>
      <c r="AA90" s="129">
        <f>IF(AA26=0,0,IF(AA26&lt;30,'A1 Parametre'!$C$102,IF(AA26&gt;130,'A1 Parametre'!$M$102,INDEX('A1 Parametre'!$C$102:$M$102,MATCH(AA26,'A1 Parametre'!$C$95:$M$95,1))+(INDEX('A1 Parametre'!$C$102:$M$102,MATCH(AA26,'A1 Parametre'!$C$95:$M$95,1)+1)-INDEX('A1 Parametre'!$C$102:$M$102,MATCH(AA26,'A1 Parametre'!$C$95:$M$95,1)))/10*MOD(AA26,10))))</f>
        <v>5.4727999999999999E-2</v>
      </c>
      <c r="AB90" s="129">
        <f>IF(AB26=0,0,IF(AB26&lt;30,'A1 Parametre'!$C$102,IF(AB26&gt;130,'A1 Parametre'!$M$102,INDEX('A1 Parametre'!$C$102:$M$102,MATCH(AB26,'A1 Parametre'!$C$95:$M$95,1))+(INDEX('A1 Parametre'!$C$102:$M$102,MATCH(AB26,'A1 Parametre'!$C$95:$M$95,1)+1)-INDEX('A1 Parametre'!$C$102:$M$102,MATCH(AB26,'A1 Parametre'!$C$95:$M$95,1)))/10*MOD(AB26,10))))</f>
        <v>5.4769692300103145E-2</v>
      </c>
      <c r="AC90" s="129">
        <f>IF(AC26=0,0,IF(AC26&lt;30,'A1 Parametre'!$C$102,IF(AC26&gt;130,'A1 Parametre'!$M$102,INDEX('A1 Parametre'!$C$102:$M$102,MATCH(AC26,'A1 Parametre'!$C$95:$M$95,1))+(INDEX('A1 Parametre'!$C$102:$M$102,MATCH(AC26,'A1 Parametre'!$C$95:$M$95,1)+1)-INDEX('A1 Parametre'!$C$102:$M$102,MATCH(AC26,'A1 Parametre'!$C$95:$M$95,1)))/10*MOD(AC26,10))))</f>
        <v>5.4811294404695295E-2</v>
      </c>
      <c r="AD90" s="129">
        <f>IF(AD26=0,0,IF(AD26&lt;30,'A1 Parametre'!$C$102,IF(AD26&gt;130,'A1 Parametre'!$M$102,INDEX('A1 Parametre'!$C$102:$M$102,MATCH(AD26,'A1 Parametre'!$C$95:$M$95,1))+(INDEX('A1 Parametre'!$C$102:$M$102,MATCH(AD26,'A1 Parametre'!$C$95:$M$95,1)+1)-INDEX('A1 Parametre'!$C$102:$M$102,MATCH(AD26,'A1 Parametre'!$C$95:$M$95,1)))/10*MOD(AD26,10))))</f>
        <v>5.4852806508901938E-2</v>
      </c>
      <c r="AE90" s="129">
        <f>IF(AE26=0,0,IF(AE26&lt;30,'A1 Parametre'!$C$102,IF(AE26&gt;130,'A1 Parametre'!$M$102,INDEX('A1 Parametre'!$C$102:$M$102,MATCH(AE26,'A1 Parametre'!$C$95:$M$95,1))+(INDEX('A1 Parametre'!$C$102:$M$102,MATCH(AE26,'A1 Parametre'!$C$95:$M$95,1)+1)-INDEX('A1 Parametre'!$C$102:$M$102,MATCH(AE26,'A1 Parametre'!$C$95:$M$95,1)))/10*MOD(AE26,10))))</f>
        <v>5.4894228807426428E-2</v>
      </c>
      <c r="AF90" s="129">
        <f>IF(AF26=0,0,IF(AF26&lt;30,'A1 Parametre'!$C$102,IF(AF26&gt;130,'A1 Parametre'!$M$102,INDEX('A1 Parametre'!$C$102:$M$102,MATCH(AF26,'A1 Parametre'!$C$95:$M$95,1))+(INDEX('A1 Parametre'!$C$102:$M$102,MATCH(AF26,'A1 Parametre'!$C$95:$M$95,1)+1)-INDEX('A1 Parametre'!$C$102:$M$102,MATCH(AF26,'A1 Parametre'!$C$95:$M$95,1)))/10*MOD(AF26,10))))</f>
        <v>5.4935561494550901E-2</v>
      </c>
      <c r="AG90" s="129">
        <f>IF(AG26=0,0,IF(AG26&lt;30,'A1 Parametre'!$C$102,IF(AG26&gt;130,'A1 Parametre'!$M$102,INDEX('A1 Parametre'!$C$102:$M$102,MATCH(AG26,'A1 Parametre'!$C$95:$M$95,1))+(INDEX('A1 Parametre'!$C$102:$M$102,MATCH(AG26,'A1 Parametre'!$C$95:$M$95,1)+1)-INDEX('A1 Parametre'!$C$102:$M$102,MATCH(AG26,'A1 Parametre'!$C$95:$M$95,1)))/10*MOD(AG26,10))))</f>
        <v>5.4976804764137195E-2</v>
      </c>
      <c r="AH90" s="129">
        <f>IF(AH26=0,0,IF(AH26&lt;30,'A1 Parametre'!$C$102,IF(AH26&gt;130,'A1 Parametre'!$M$102,INDEX('A1 Parametre'!$C$102:$M$102,MATCH(AH26,'A1 Parametre'!$C$95:$M$95,1))+(INDEX('A1 Parametre'!$C$102:$M$102,MATCH(AH26,'A1 Parametre'!$C$95:$M$95,1)+1)-INDEX('A1 Parametre'!$C$102:$M$102,MATCH(AH26,'A1 Parametre'!$C$95:$M$95,1)))/10*MOD(AH26,10))))</f>
        <v>5.5017958809627773E-2</v>
      </c>
      <c r="AI90" s="129">
        <f>IF(AI26=0,0,IF(AI26&lt;30,'A1 Parametre'!$C$102,IF(AI26&gt;130,'A1 Parametre'!$M$102,INDEX('A1 Parametre'!$C$102:$M$102,MATCH(AI26,'A1 Parametre'!$C$95:$M$95,1))+(INDEX('A1 Parametre'!$C$102:$M$102,MATCH(AI26,'A1 Parametre'!$C$95:$M$95,1)+1)-INDEX('A1 Parametre'!$C$102:$M$102,MATCH(AI26,'A1 Parametre'!$C$95:$M$95,1)))/10*MOD(AI26,10))))</f>
        <v>5.505902382404658E-2</v>
      </c>
      <c r="AJ90" s="129">
        <f>IF(AJ26=0,0,IF(AJ26&lt;30,'A1 Parametre'!$C$102,IF(AJ26&gt;130,'A1 Parametre'!$M$102,INDEX('A1 Parametre'!$C$102:$M$102,MATCH(AJ26,'A1 Parametre'!$C$95:$M$95,1))+(INDEX('A1 Parametre'!$C$102:$M$102,MATCH(AJ26,'A1 Parametre'!$C$95:$M$95,1)+1)-INDEX('A1 Parametre'!$C$102:$M$102,MATCH(AJ26,'A1 Parametre'!$C$95:$M$95,1)))/10*MOD(AJ26,10))))</f>
        <v>5.5099999999999996E-2</v>
      </c>
    </row>
    <row r="91" spans="2:36" x14ac:dyDescent="0.2">
      <c r="B91" s="5">
        <v>6</v>
      </c>
      <c r="C91" s="5">
        <f t="shared" si="16"/>
        <v>95850</v>
      </c>
      <c r="D91" s="5" t="str">
        <f t="shared" si="16"/>
        <v>Privádzač Tvrdošín</v>
      </c>
      <c r="E91" s="5">
        <f t="shared" si="17"/>
        <v>0.96</v>
      </c>
      <c r="F91" s="129">
        <f>IF(F27=0,0,IF(F27&lt;30,'A1 Parametre'!$C$102,IF(F27&gt;130,'A1 Parametre'!$M$102,INDEX('A1 Parametre'!$C$102:$M$102,MATCH(F27,'A1 Parametre'!$C$95:$M$95,1))+(INDEX('A1 Parametre'!$C$102:$M$102,MATCH(F27,'A1 Parametre'!$C$95:$M$95,1)+1)-INDEX('A1 Parametre'!$C$102:$M$102,MATCH(F27,'A1 Parametre'!$C$95:$M$95,1)))/10*MOD(F27,10))))</f>
        <v>5.8875999999999998E-2</v>
      </c>
      <c r="G91" s="129">
        <f>IF(G27=0,0,IF(G27&lt;30,'A1 Parametre'!$C$102,IF(G27&gt;130,'A1 Parametre'!$M$102,INDEX('A1 Parametre'!$C$102:$M$102,MATCH(G27,'A1 Parametre'!$C$95:$M$95,1))+(INDEX('A1 Parametre'!$C$102:$M$102,MATCH(G27,'A1 Parametre'!$C$95:$M$95,1)+1)-INDEX('A1 Parametre'!$C$102:$M$102,MATCH(G27,'A1 Parametre'!$C$95:$M$95,1)))/10*MOD(G27,10))))</f>
        <v>5.8875999999999998E-2</v>
      </c>
      <c r="H91" s="129">
        <f>IF(H27=0,0,IF(H27&lt;30,'A1 Parametre'!$C$102,IF(H27&gt;130,'A1 Parametre'!$M$102,INDEX('A1 Parametre'!$C$102:$M$102,MATCH(H27,'A1 Parametre'!$C$95:$M$95,1))+(INDEX('A1 Parametre'!$C$102:$M$102,MATCH(H27,'A1 Parametre'!$C$95:$M$95,1)+1)-INDEX('A1 Parametre'!$C$102:$M$102,MATCH(H27,'A1 Parametre'!$C$95:$M$95,1)))/10*MOD(H27,10))))</f>
        <v>5.8875999999999998E-2</v>
      </c>
      <c r="I91" s="129">
        <f>IF(I27=0,0,IF(I27&lt;30,'A1 Parametre'!$C$102,IF(I27&gt;130,'A1 Parametre'!$M$102,INDEX('A1 Parametre'!$C$102:$M$102,MATCH(I27,'A1 Parametre'!$C$95:$M$95,1))+(INDEX('A1 Parametre'!$C$102:$M$102,MATCH(I27,'A1 Parametre'!$C$95:$M$95,1)+1)-INDEX('A1 Parametre'!$C$102:$M$102,MATCH(I27,'A1 Parametre'!$C$95:$M$95,1)))/10*MOD(I27,10))))</f>
        <v>5.8875999999999998E-2</v>
      </c>
      <c r="J91" s="129">
        <f>IF(J27=0,0,IF(J27&lt;30,'A1 Parametre'!$C$102,IF(J27&gt;130,'A1 Parametre'!$M$102,INDEX('A1 Parametre'!$C$102:$M$102,MATCH(J27,'A1 Parametre'!$C$95:$M$95,1))+(INDEX('A1 Parametre'!$C$102:$M$102,MATCH(J27,'A1 Parametre'!$C$95:$M$95,1)+1)-INDEX('A1 Parametre'!$C$102:$M$102,MATCH(J27,'A1 Parametre'!$C$95:$M$95,1)))/10*MOD(J27,10))))</f>
        <v>5.8875999999999998E-2</v>
      </c>
      <c r="K91" s="129">
        <f>IF(K27=0,0,IF(K27&lt;30,'A1 Parametre'!$C$102,IF(K27&gt;130,'A1 Parametre'!$M$102,INDEX('A1 Parametre'!$C$102:$M$102,MATCH(K27,'A1 Parametre'!$C$95:$M$95,1))+(INDEX('A1 Parametre'!$C$102:$M$102,MATCH(K27,'A1 Parametre'!$C$95:$M$95,1)+1)-INDEX('A1 Parametre'!$C$102:$M$102,MATCH(K27,'A1 Parametre'!$C$95:$M$95,1)))/10*MOD(K27,10))))</f>
        <v>5.8875999999999998E-2</v>
      </c>
      <c r="L91" s="129">
        <f>IF(L27=0,0,IF(L27&lt;30,'A1 Parametre'!$C$102,IF(L27&gt;130,'A1 Parametre'!$M$102,INDEX('A1 Parametre'!$C$102:$M$102,MATCH(L27,'A1 Parametre'!$C$95:$M$95,1))+(INDEX('A1 Parametre'!$C$102:$M$102,MATCH(L27,'A1 Parametre'!$C$95:$M$95,1)+1)-INDEX('A1 Parametre'!$C$102:$M$102,MATCH(L27,'A1 Parametre'!$C$95:$M$95,1)))/10*MOD(L27,10))))</f>
        <v>5.8875999999999998E-2</v>
      </c>
      <c r="M91" s="129">
        <f>IF(M27=0,0,IF(M27&lt;30,'A1 Parametre'!$C$102,IF(M27&gt;130,'A1 Parametre'!$M$102,INDEX('A1 Parametre'!$C$102:$M$102,MATCH(M27,'A1 Parametre'!$C$95:$M$95,1))+(INDEX('A1 Parametre'!$C$102:$M$102,MATCH(M27,'A1 Parametre'!$C$95:$M$95,1)+1)-INDEX('A1 Parametre'!$C$102:$M$102,MATCH(M27,'A1 Parametre'!$C$95:$M$95,1)))/10*MOD(M27,10))))</f>
        <v>5.8875999999999998E-2</v>
      </c>
      <c r="N91" s="129">
        <f>IF(N27=0,0,IF(N27&lt;30,'A1 Parametre'!$C$102,IF(N27&gt;130,'A1 Parametre'!$M$102,INDEX('A1 Parametre'!$C$102:$M$102,MATCH(N27,'A1 Parametre'!$C$95:$M$95,1))+(INDEX('A1 Parametre'!$C$102:$M$102,MATCH(N27,'A1 Parametre'!$C$95:$M$95,1)+1)-INDEX('A1 Parametre'!$C$102:$M$102,MATCH(N27,'A1 Parametre'!$C$95:$M$95,1)))/10*MOD(N27,10))))</f>
        <v>5.8875999999999998E-2</v>
      </c>
      <c r="O91" s="129">
        <f>IF(O27=0,0,IF(O27&lt;30,'A1 Parametre'!$C$102,IF(O27&gt;130,'A1 Parametre'!$M$102,INDEX('A1 Parametre'!$C$102:$M$102,MATCH(O27,'A1 Parametre'!$C$95:$M$95,1))+(INDEX('A1 Parametre'!$C$102:$M$102,MATCH(O27,'A1 Parametre'!$C$95:$M$95,1)+1)-INDEX('A1 Parametre'!$C$102:$M$102,MATCH(O27,'A1 Parametre'!$C$95:$M$95,1)))/10*MOD(O27,10))))</f>
        <v>5.8875999999999998E-2</v>
      </c>
      <c r="P91" s="129">
        <f>IF(P27=0,0,IF(P27&lt;30,'A1 Parametre'!$C$102,IF(P27&gt;130,'A1 Parametre'!$M$102,INDEX('A1 Parametre'!$C$102:$M$102,MATCH(P27,'A1 Parametre'!$C$95:$M$95,1))+(INDEX('A1 Parametre'!$C$102:$M$102,MATCH(P27,'A1 Parametre'!$C$95:$M$95,1)+1)-INDEX('A1 Parametre'!$C$102:$M$102,MATCH(P27,'A1 Parametre'!$C$95:$M$95,1)))/10*MOD(P27,10))))</f>
        <v>5.8875999999999998E-2</v>
      </c>
      <c r="Q91" s="129">
        <f>IF(Q27=0,0,IF(Q27&lt;30,'A1 Parametre'!$C$102,IF(Q27&gt;130,'A1 Parametre'!$M$102,INDEX('A1 Parametre'!$C$102:$M$102,MATCH(Q27,'A1 Parametre'!$C$95:$M$95,1))+(INDEX('A1 Parametre'!$C$102:$M$102,MATCH(Q27,'A1 Parametre'!$C$95:$M$95,1)+1)-INDEX('A1 Parametre'!$C$102:$M$102,MATCH(Q27,'A1 Parametre'!$C$95:$M$95,1)))/10*MOD(Q27,10))))</f>
        <v>5.8875999999999998E-2</v>
      </c>
      <c r="R91" s="129">
        <f>IF(R27=0,0,IF(R27&lt;30,'A1 Parametre'!$C$102,IF(R27&gt;130,'A1 Parametre'!$M$102,INDEX('A1 Parametre'!$C$102:$M$102,MATCH(R27,'A1 Parametre'!$C$95:$M$95,1))+(INDEX('A1 Parametre'!$C$102:$M$102,MATCH(R27,'A1 Parametre'!$C$95:$M$95,1)+1)-INDEX('A1 Parametre'!$C$102:$M$102,MATCH(R27,'A1 Parametre'!$C$95:$M$95,1)))/10*MOD(R27,10))))</f>
        <v>5.8875999999999998E-2</v>
      </c>
      <c r="S91" s="129">
        <f>IF(S27=0,0,IF(S27&lt;30,'A1 Parametre'!$C$102,IF(S27&gt;130,'A1 Parametre'!$M$102,INDEX('A1 Parametre'!$C$102:$M$102,MATCH(S27,'A1 Parametre'!$C$95:$M$95,1))+(INDEX('A1 Parametre'!$C$102:$M$102,MATCH(S27,'A1 Parametre'!$C$95:$M$95,1)+1)-INDEX('A1 Parametre'!$C$102:$M$102,MATCH(S27,'A1 Parametre'!$C$95:$M$95,1)))/10*MOD(S27,10))))</f>
        <v>5.8875999999999998E-2</v>
      </c>
      <c r="T91" s="129">
        <f>IF(T27=0,0,IF(T27&lt;30,'A1 Parametre'!$C$102,IF(T27&gt;130,'A1 Parametre'!$M$102,INDEX('A1 Parametre'!$C$102:$M$102,MATCH(T27,'A1 Parametre'!$C$95:$M$95,1))+(INDEX('A1 Parametre'!$C$102:$M$102,MATCH(T27,'A1 Parametre'!$C$95:$M$95,1)+1)-INDEX('A1 Parametre'!$C$102:$M$102,MATCH(T27,'A1 Parametre'!$C$95:$M$95,1)))/10*MOD(T27,10))))</f>
        <v>5.8875999999999998E-2</v>
      </c>
      <c r="U91" s="129">
        <f>IF(U27=0,0,IF(U27&lt;30,'A1 Parametre'!$C$102,IF(U27&gt;130,'A1 Parametre'!$M$102,INDEX('A1 Parametre'!$C$102:$M$102,MATCH(U27,'A1 Parametre'!$C$95:$M$95,1))+(INDEX('A1 Parametre'!$C$102:$M$102,MATCH(U27,'A1 Parametre'!$C$95:$M$95,1)+1)-INDEX('A1 Parametre'!$C$102:$M$102,MATCH(U27,'A1 Parametre'!$C$95:$M$95,1)))/10*MOD(U27,10))))</f>
        <v>5.8875999999999998E-2</v>
      </c>
      <c r="V91" s="129">
        <f>IF(V27=0,0,IF(V27&lt;30,'A1 Parametre'!$C$102,IF(V27&gt;130,'A1 Parametre'!$M$102,INDEX('A1 Parametre'!$C$102:$M$102,MATCH(V27,'A1 Parametre'!$C$95:$M$95,1))+(INDEX('A1 Parametre'!$C$102:$M$102,MATCH(V27,'A1 Parametre'!$C$95:$M$95,1)+1)-INDEX('A1 Parametre'!$C$102:$M$102,MATCH(V27,'A1 Parametre'!$C$95:$M$95,1)))/10*MOD(V27,10))))</f>
        <v>5.8875999999999998E-2</v>
      </c>
      <c r="W91" s="129">
        <f>IF(W27=0,0,IF(W27&lt;30,'A1 Parametre'!$C$102,IF(W27&gt;130,'A1 Parametre'!$M$102,INDEX('A1 Parametre'!$C$102:$M$102,MATCH(W27,'A1 Parametre'!$C$95:$M$95,1))+(INDEX('A1 Parametre'!$C$102:$M$102,MATCH(W27,'A1 Parametre'!$C$95:$M$95,1)+1)-INDEX('A1 Parametre'!$C$102:$M$102,MATCH(W27,'A1 Parametre'!$C$95:$M$95,1)))/10*MOD(W27,10))))</f>
        <v>5.8875999999999998E-2</v>
      </c>
      <c r="X91" s="129">
        <f>IF(X27=0,0,IF(X27&lt;30,'A1 Parametre'!$C$102,IF(X27&gt;130,'A1 Parametre'!$M$102,INDEX('A1 Parametre'!$C$102:$M$102,MATCH(X27,'A1 Parametre'!$C$95:$M$95,1))+(INDEX('A1 Parametre'!$C$102:$M$102,MATCH(X27,'A1 Parametre'!$C$95:$M$95,1)+1)-INDEX('A1 Parametre'!$C$102:$M$102,MATCH(X27,'A1 Parametre'!$C$95:$M$95,1)))/10*MOD(X27,10))))</f>
        <v>5.8875999999999998E-2</v>
      </c>
      <c r="Y91" s="129">
        <f>IF(Y27=0,0,IF(Y27&lt;30,'A1 Parametre'!$C$102,IF(Y27&gt;130,'A1 Parametre'!$M$102,INDEX('A1 Parametre'!$C$102:$M$102,MATCH(Y27,'A1 Parametre'!$C$95:$M$95,1))+(INDEX('A1 Parametre'!$C$102:$M$102,MATCH(Y27,'A1 Parametre'!$C$95:$M$95,1)+1)-INDEX('A1 Parametre'!$C$102:$M$102,MATCH(Y27,'A1 Parametre'!$C$95:$M$95,1)))/10*MOD(Y27,10))))</f>
        <v>5.8875999999999998E-2</v>
      </c>
      <c r="Z91" s="129">
        <f>IF(Z27=0,0,IF(Z27&lt;30,'A1 Parametre'!$C$102,IF(Z27&gt;130,'A1 Parametre'!$M$102,INDEX('A1 Parametre'!$C$102:$M$102,MATCH(Z27,'A1 Parametre'!$C$95:$M$95,1))+(INDEX('A1 Parametre'!$C$102:$M$102,MATCH(Z27,'A1 Parametre'!$C$95:$M$95,1)+1)-INDEX('A1 Parametre'!$C$102:$M$102,MATCH(Z27,'A1 Parametre'!$C$95:$M$95,1)))/10*MOD(Z27,10))))</f>
        <v>5.8875999999999998E-2</v>
      </c>
      <c r="AA91" s="129">
        <f>IF(AA27=0,0,IF(AA27&lt;30,'A1 Parametre'!$C$102,IF(AA27&gt;130,'A1 Parametre'!$M$102,INDEX('A1 Parametre'!$C$102:$M$102,MATCH(AA27,'A1 Parametre'!$C$95:$M$95,1))+(INDEX('A1 Parametre'!$C$102:$M$102,MATCH(AA27,'A1 Parametre'!$C$95:$M$95,1)+1)-INDEX('A1 Parametre'!$C$102:$M$102,MATCH(AA27,'A1 Parametre'!$C$95:$M$95,1)))/10*MOD(AA27,10))))</f>
        <v>5.8875999999999998E-2</v>
      </c>
      <c r="AB91" s="129">
        <f>IF(AB27=0,0,IF(AB27&lt;30,'A1 Parametre'!$C$102,IF(AB27&gt;130,'A1 Parametre'!$M$102,INDEX('A1 Parametre'!$C$102:$M$102,MATCH(AB27,'A1 Parametre'!$C$95:$M$95,1))+(INDEX('A1 Parametre'!$C$102:$M$102,MATCH(AB27,'A1 Parametre'!$C$95:$M$95,1)+1)-INDEX('A1 Parametre'!$C$102:$M$102,MATCH(AB27,'A1 Parametre'!$C$95:$M$95,1)))/10*MOD(AB27,10))))</f>
        <v>5.8875999999999998E-2</v>
      </c>
      <c r="AC91" s="129">
        <f>IF(AC27=0,0,IF(AC27&lt;30,'A1 Parametre'!$C$102,IF(AC27&gt;130,'A1 Parametre'!$M$102,INDEX('A1 Parametre'!$C$102:$M$102,MATCH(AC27,'A1 Parametre'!$C$95:$M$95,1))+(INDEX('A1 Parametre'!$C$102:$M$102,MATCH(AC27,'A1 Parametre'!$C$95:$M$95,1)+1)-INDEX('A1 Parametre'!$C$102:$M$102,MATCH(AC27,'A1 Parametre'!$C$95:$M$95,1)))/10*MOD(AC27,10))))</f>
        <v>5.8875999999999998E-2</v>
      </c>
      <c r="AD91" s="129">
        <f>IF(AD27=0,0,IF(AD27&lt;30,'A1 Parametre'!$C$102,IF(AD27&gt;130,'A1 Parametre'!$M$102,INDEX('A1 Parametre'!$C$102:$M$102,MATCH(AD27,'A1 Parametre'!$C$95:$M$95,1))+(INDEX('A1 Parametre'!$C$102:$M$102,MATCH(AD27,'A1 Parametre'!$C$95:$M$95,1)+1)-INDEX('A1 Parametre'!$C$102:$M$102,MATCH(AD27,'A1 Parametre'!$C$95:$M$95,1)))/10*MOD(AD27,10))))</f>
        <v>5.8875999999999998E-2</v>
      </c>
      <c r="AE91" s="129">
        <f>IF(AE27=0,0,IF(AE27&lt;30,'A1 Parametre'!$C$102,IF(AE27&gt;130,'A1 Parametre'!$M$102,INDEX('A1 Parametre'!$C$102:$M$102,MATCH(AE27,'A1 Parametre'!$C$95:$M$95,1))+(INDEX('A1 Parametre'!$C$102:$M$102,MATCH(AE27,'A1 Parametre'!$C$95:$M$95,1)+1)-INDEX('A1 Parametre'!$C$102:$M$102,MATCH(AE27,'A1 Parametre'!$C$95:$M$95,1)))/10*MOD(AE27,10))))</f>
        <v>5.8875999999999998E-2</v>
      </c>
      <c r="AF91" s="129">
        <f>IF(AF27=0,0,IF(AF27&lt;30,'A1 Parametre'!$C$102,IF(AF27&gt;130,'A1 Parametre'!$M$102,INDEX('A1 Parametre'!$C$102:$M$102,MATCH(AF27,'A1 Parametre'!$C$95:$M$95,1))+(INDEX('A1 Parametre'!$C$102:$M$102,MATCH(AF27,'A1 Parametre'!$C$95:$M$95,1)+1)-INDEX('A1 Parametre'!$C$102:$M$102,MATCH(AF27,'A1 Parametre'!$C$95:$M$95,1)))/10*MOD(AF27,10))))</f>
        <v>5.8875999999999998E-2</v>
      </c>
      <c r="AG91" s="129">
        <f>IF(AG27=0,0,IF(AG27&lt;30,'A1 Parametre'!$C$102,IF(AG27&gt;130,'A1 Parametre'!$M$102,INDEX('A1 Parametre'!$C$102:$M$102,MATCH(AG27,'A1 Parametre'!$C$95:$M$95,1))+(INDEX('A1 Parametre'!$C$102:$M$102,MATCH(AG27,'A1 Parametre'!$C$95:$M$95,1)+1)-INDEX('A1 Parametre'!$C$102:$M$102,MATCH(AG27,'A1 Parametre'!$C$95:$M$95,1)))/10*MOD(AG27,10))))</f>
        <v>5.8875999999999998E-2</v>
      </c>
      <c r="AH91" s="129">
        <f>IF(AH27=0,0,IF(AH27&lt;30,'A1 Parametre'!$C$102,IF(AH27&gt;130,'A1 Parametre'!$M$102,INDEX('A1 Parametre'!$C$102:$M$102,MATCH(AH27,'A1 Parametre'!$C$95:$M$95,1))+(INDEX('A1 Parametre'!$C$102:$M$102,MATCH(AH27,'A1 Parametre'!$C$95:$M$95,1)+1)-INDEX('A1 Parametre'!$C$102:$M$102,MATCH(AH27,'A1 Parametre'!$C$95:$M$95,1)))/10*MOD(AH27,10))))</f>
        <v>5.8875999999999998E-2</v>
      </c>
      <c r="AI91" s="129">
        <f>IF(AI27=0,0,IF(AI27&lt;30,'A1 Parametre'!$C$102,IF(AI27&gt;130,'A1 Parametre'!$M$102,INDEX('A1 Parametre'!$C$102:$M$102,MATCH(AI27,'A1 Parametre'!$C$95:$M$95,1))+(INDEX('A1 Parametre'!$C$102:$M$102,MATCH(AI27,'A1 Parametre'!$C$95:$M$95,1)+1)-INDEX('A1 Parametre'!$C$102:$M$102,MATCH(AI27,'A1 Parametre'!$C$95:$M$95,1)))/10*MOD(AI27,10))))</f>
        <v>5.8875999999999998E-2</v>
      </c>
      <c r="AJ91" s="129">
        <f>IF(AJ27=0,0,IF(AJ27&lt;30,'A1 Parametre'!$C$102,IF(AJ27&gt;130,'A1 Parametre'!$M$102,INDEX('A1 Parametre'!$C$102:$M$102,MATCH(AJ27,'A1 Parametre'!$C$95:$M$95,1))+(INDEX('A1 Parametre'!$C$102:$M$102,MATCH(AJ27,'A1 Parametre'!$C$95:$M$95,1)+1)-INDEX('A1 Parametre'!$C$102:$M$102,MATCH(AJ27,'A1 Parametre'!$C$95:$M$95,1)))/10*MOD(AJ27,10))))</f>
        <v>5.8875999999999998E-2</v>
      </c>
    </row>
    <row r="92" spans="2:36" x14ac:dyDescent="0.2">
      <c r="B92" s="5">
        <v>7</v>
      </c>
      <c r="C92" s="5" t="str">
        <f t="shared" si="16"/>
        <v/>
      </c>
      <c r="D92" s="5" t="str">
        <f t="shared" si="16"/>
        <v/>
      </c>
      <c r="E92" s="5">
        <f t="shared" si="17"/>
        <v>2.7</v>
      </c>
      <c r="F92" s="129">
        <f>IF(F28=0,0,IF(F28&lt;30,'A1 Parametre'!$C$102,IF(F28&gt;130,'A1 Parametre'!$M$102,INDEX('A1 Parametre'!$C$102:$M$102,MATCH(F28,'A1 Parametre'!$C$95:$M$95,1))+(INDEX('A1 Parametre'!$C$102:$M$102,MATCH(F28,'A1 Parametre'!$C$95:$M$95,1)+1)-INDEX('A1 Parametre'!$C$102:$M$102,MATCH(F28,'A1 Parametre'!$C$95:$M$95,1)))/10*MOD(F28,10))))</f>
        <v>0</v>
      </c>
      <c r="G92" s="129">
        <f>IF(G28=0,0,IF(G28&lt;30,'A1 Parametre'!$C$102,IF(G28&gt;130,'A1 Parametre'!$M$102,INDEX('A1 Parametre'!$C$102:$M$102,MATCH(G28,'A1 Parametre'!$C$95:$M$95,1))+(INDEX('A1 Parametre'!$C$102:$M$102,MATCH(G28,'A1 Parametre'!$C$95:$M$95,1)+1)-INDEX('A1 Parametre'!$C$102:$M$102,MATCH(G28,'A1 Parametre'!$C$95:$M$95,1)))/10*MOD(G28,10))))</f>
        <v>0</v>
      </c>
      <c r="H92" s="129">
        <f>IF(H28=0,0,IF(H28&lt;30,'A1 Parametre'!$C$102,IF(H28&gt;130,'A1 Parametre'!$M$102,INDEX('A1 Parametre'!$C$102:$M$102,MATCH(H28,'A1 Parametre'!$C$95:$M$95,1))+(INDEX('A1 Parametre'!$C$102:$M$102,MATCH(H28,'A1 Parametre'!$C$95:$M$95,1)+1)-INDEX('A1 Parametre'!$C$102:$M$102,MATCH(H28,'A1 Parametre'!$C$95:$M$95,1)))/10*MOD(H28,10))))</f>
        <v>0</v>
      </c>
      <c r="I92" s="129">
        <f>IF(I28=0,0,IF(I28&lt;30,'A1 Parametre'!$C$102,IF(I28&gt;130,'A1 Parametre'!$M$102,INDEX('A1 Parametre'!$C$102:$M$102,MATCH(I28,'A1 Parametre'!$C$95:$M$95,1))+(INDEX('A1 Parametre'!$C$102:$M$102,MATCH(I28,'A1 Parametre'!$C$95:$M$95,1)+1)-INDEX('A1 Parametre'!$C$102:$M$102,MATCH(I28,'A1 Parametre'!$C$95:$M$95,1)))/10*MOD(I28,10))))</f>
        <v>0</v>
      </c>
      <c r="J92" s="129">
        <f>IF(J28=0,0,IF(J28&lt;30,'A1 Parametre'!$C$102,IF(J28&gt;130,'A1 Parametre'!$M$102,INDEX('A1 Parametre'!$C$102:$M$102,MATCH(J28,'A1 Parametre'!$C$95:$M$95,1))+(INDEX('A1 Parametre'!$C$102:$M$102,MATCH(J28,'A1 Parametre'!$C$95:$M$95,1)+1)-INDEX('A1 Parametre'!$C$102:$M$102,MATCH(J28,'A1 Parametre'!$C$95:$M$95,1)))/10*MOD(J28,10))))</f>
        <v>8.0833000000000002E-2</v>
      </c>
      <c r="K92" s="129">
        <f>IF(K28=0,0,IF(K28&lt;30,'A1 Parametre'!$C$102,IF(K28&gt;130,'A1 Parametre'!$M$102,INDEX('A1 Parametre'!$C$102:$M$102,MATCH(K28,'A1 Parametre'!$C$95:$M$95,1))+(INDEX('A1 Parametre'!$C$102:$M$102,MATCH(K28,'A1 Parametre'!$C$95:$M$95,1)+1)-INDEX('A1 Parametre'!$C$102:$M$102,MATCH(K28,'A1 Parametre'!$C$95:$M$95,1)))/10*MOD(K28,10))))</f>
        <v>8.0805125181786938E-2</v>
      </c>
      <c r="L92" s="129">
        <f>IF(L28=0,0,IF(L28&lt;30,'A1 Parametre'!$C$102,IF(L28&gt;130,'A1 Parametre'!$M$102,INDEX('A1 Parametre'!$C$102:$M$102,MATCH(L28,'A1 Parametre'!$C$95:$M$95,1))+(INDEX('A1 Parametre'!$C$102:$M$102,MATCH(L28,'A1 Parametre'!$C$95:$M$95,1)+1)-INDEX('A1 Parametre'!$C$102:$M$102,MATCH(L28,'A1 Parametre'!$C$95:$M$95,1)))/10*MOD(L28,10))))</f>
        <v>8.0777256257435773E-2</v>
      </c>
      <c r="M92" s="129">
        <f>IF(M28=0,0,IF(M28&lt;30,'A1 Parametre'!$C$102,IF(M28&gt;130,'A1 Parametre'!$M$102,INDEX('A1 Parametre'!$C$102:$M$102,MATCH(M28,'A1 Parametre'!$C$95:$M$95,1))+(INDEX('A1 Parametre'!$C$102:$M$102,MATCH(M28,'A1 Parametre'!$C$95:$M$95,1)+1)-INDEX('A1 Parametre'!$C$102:$M$102,MATCH(M28,'A1 Parametre'!$C$95:$M$95,1)))/10*MOD(M28,10))))</f>
        <v>8.0749393225700253E-2</v>
      </c>
      <c r="N92" s="129">
        <f>IF(N28=0,0,IF(N28&lt;30,'A1 Parametre'!$C$102,IF(N28&gt;130,'A1 Parametre'!$M$102,INDEX('A1 Parametre'!$C$102:$M$102,MATCH(N28,'A1 Parametre'!$C$95:$M$95,1))+(INDEX('A1 Parametre'!$C$102:$M$102,MATCH(N28,'A1 Parametre'!$C$95:$M$95,1)+1)-INDEX('A1 Parametre'!$C$102:$M$102,MATCH(N28,'A1 Parametre'!$C$95:$M$95,1)))/10*MOD(N28,10))))</f>
        <v>8.0721536085334458E-2</v>
      </c>
      <c r="O92" s="129">
        <f>IF(O28=0,0,IF(O28&lt;30,'A1 Parametre'!$C$102,IF(O28&gt;130,'A1 Parametre'!$M$102,INDEX('A1 Parametre'!$C$102:$M$102,MATCH(O28,'A1 Parametre'!$C$95:$M$95,1))+(INDEX('A1 Parametre'!$C$102:$M$102,MATCH(O28,'A1 Parametre'!$C$95:$M$95,1)+1)-INDEX('A1 Parametre'!$C$102:$M$102,MATCH(O28,'A1 Parametre'!$C$95:$M$95,1)))/10*MOD(O28,10))))</f>
        <v>8.0693684835092705E-2</v>
      </c>
      <c r="P92" s="129">
        <f>IF(P28=0,0,IF(P28&lt;30,'A1 Parametre'!$C$102,IF(P28&gt;130,'A1 Parametre'!$M$102,INDEX('A1 Parametre'!$C$102:$M$102,MATCH(P28,'A1 Parametre'!$C$95:$M$95,1))+(INDEX('A1 Parametre'!$C$102:$M$102,MATCH(P28,'A1 Parametre'!$C$95:$M$95,1)+1)-INDEX('A1 Parametre'!$C$102:$M$102,MATCH(P28,'A1 Parametre'!$C$95:$M$95,1)))/10*MOD(P28,10))))</f>
        <v>8.0665839473729586E-2</v>
      </c>
      <c r="Q92" s="129">
        <f>IF(Q28=0,0,IF(Q28&lt;30,'A1 Parametre'!$C$102,IF(Q28&gt;130,'A1 Parametre'!$M$102,INDEX('A1 Parametre'!$C$102:$M$102,MATCH(Q28,'A1 Parametre'!$C$95:$M$95,1))+(INDEX('A1 Parametre'!$C$102:$M$102,MATCH(Q28,'A1 Parametre'!$C$95:$M$95,1)+1)-INDEX('A1 Parametre'!$C$102:$M$102,MATCH(Q28,'A1 Parametre'!$C$95:$M$95,1)))/10*MOD(Q28,10))))</f>
        <v>8.0638000000000001E-2</v>
      </c>
      <c r="R92" s="129">
        <f>IF(R28=0,0,IF(R28&lt;30,'A1 Parametre'!$C$102,IF(R28&gt;130,'A1 Parametre'!$M$102,INDEX('A1 Parametre'!$C$102:$M$102,MATCH(R28,'A1 Parametre'!$C$95:$M$95,1))+(INDEX('A1 Parametre'!$C$102:$M$102,MATCH(R28,'A1 Parametre'!$C$95:$M$95,1)+1)-INDEX('A1 Parametre'!$C$102:$M$102,MATCH(R28,'A1 Parametre'!$C$95:$M$95,1)))/10*MOD(R28,10))))</f>
        <v>8.061978866674889E-2</v>
      </c>
      <c r="S92" s="129">
        <f>IF(S28=0,0,IF(S28&lt;30,'A1 Parametre'!$C$102,IF(S28&gt;130,'A1 Parametre'!$M$102,INDEX('A1 Parametre'!$C$102:$M$102,MATCH(S28,'A1 Parametre'!$C$95:$M$95,1))+(INDEX('A1 Parametre'!$C$102:$M$102,MATCH(S28,'A1 Parametre'!$C$95:$M$95,1)+1)-INDEX('A1 Parametre'!$C$102:$M$102,MATCH(S28,'A1 Parametre'!$C$95:$M$95,1)))/10*MOD(S28,10))))</f>
        <v>8.0601579852927249E-2</v>
      </c>
      <c r="T92" s="129">
        <f>IF(T28=0,0,IF(T28&lt;30,'A1 Parametre'!$C$102,IF(T28&gt;130,'A1 Parametre'!$M$102,INDEX('A1 Parametre'!$C$102:$M$102,MATCH(T28,'A1 Parametre'!$C$95:$M$95,1))+(INDEX('A1 Parametre'!$C$102:$M$102,MATCH(T28,'A1 Parametre'!$C$95:$M$95,1)+1)-INDEX('A1 Parametre'!$C$102:$M$102,MATCH(T28,'A1 Parametre'!$C$95:$M$95,1)))/10*MOD(T28,10))))</f>
        <v>8.0583373558186566E-2</v>
      </c>
      <c r="U92" s="129">
        <f>IF(U28=0,0,IF(U28&lt;30,'A1 Parametre'!$C$102,IF(U28&gt;130,'A1 Parametre'!$M$102,INDEX('A1 Parametre'!$C$102:$M$102,MATCH(U28,'A1 Parametre'!$C$95:$M$95,1))+(INDEX('A1 Parametre'!$C$102:$M$102,MATCH(U28,'A1 Parametre'!$C$95:$M$95,1)+1)-INDEX('A1 Parametre'!$C$102:$M$102,MATCH(U28,'A1 Parametre'!$C$95:$M$95,1)))/10*MOD(U28,10))))</f>
        <v>8.0565169782178314E-2</v>
      </c>
      <c r="V92" s="129">
        <f>IF(V28=0,0,IF(V28&lt;30,'A1 Parametre'!$C$102,IF(V28&gt;130,'A1 Parametre'!$M$102,INDEX('A1 Parametre'!$C$102:$M$102,MATCH(V28,'A1 Parametre'!$C$95:$M$95,1))+(INDEX('A1 Parametre'!$C$102:$M$102,MATCH(V28,'A1 Parametre'!$C$95:$M$95,1)+1)-INDEX('A1 Parametre'!$C$102:$M$102,MATCH(V28,'A1 Parametre'!$C$95:$M$95,1)))/10*MOD(V28,10))))</f>
        <v>8.054696852455405E-2</v>
      </c>
      <c r="W92" s="129">
        <f>IF(W28=0,0,IF(W28&lt;30,'A1 Parametre'!$C$102,IF(W28&gt;130,'A1 Parametre'!$M$102,INDEX('A1 Parametre'!$C$102:$M$102,MATCH(W28,'A1 Parametre'!$C$95:$M$95,1))+(INDEX('A1 Parametre'!$C$102:$M$102,MATCH(W28,'A1 Parametre'!$C$95:$M$95,1)+1)-INDEX('A1 Parametre'!$C$102:$M$102,MATCH(W28,'A1 Parametre'!$C$95:$M$95,1)))/10*MOD(W28,10))))</f>
        <v>8.0528769784965384E-2</v>
      </c>
      <c r="X92" s="129">
        <f>IF(X28=0,0,IF(X28&lt;30,'A1 Parametre'!$C$102,IF(X28&gt;130,'A1 Parametre'!$M$102,INDEX('A1 Parametre'!$C$102:$M$102,MATCH(X28,'A1 Parametre'!$C$95:$M$95,1))+(INDEX('A1 Parametre'!$C$102:$M$102,MATCH(X28,'A1 Parametre'!$C$95:$M$95,1)+1)-INDEX('A1 Parametre'!$C$102:$M$102,MATCH(X28,'A1 Parametre'!$C$95:$M$95,1)))/10*MOD(X28,10))))</f>
        <v>8.0510573563063945E-2</v>
      </c>
      <c r="Y92" s="129">
        <f>IF(Y28=0,0,IF(Y28&lt;30,'A1 Parametre'!$C$102,IF(Y28&gt;130,'A1 Parametre'!$M$102,INDEX('A1 Parametre'!$C$102:$M$102,MATCH(Y28,'A1 Parametre'!$C$95:$M$95,1))+(INDEX('A1 Parametre'!$C$102:$M$102,MATCH(Y28,'A1 Parametre'!$C$95:$M$95,1)+1)-INDEX('A1 Parametre'!$C$102:$M$102,MATCH(Y28,'A1 Parametre'!$C$95:$M$95,1)))/10*MOD(Y28,10))))</f>
        <v>8.0492379858501412E-2</v>
      </c>
      <c r="Z92" s="129">
        <f>IF(Z28=0,0,IF(Z28&lt;30,'A1 Parametre'!$C$102,IF(Z28&gt;130,'A1 Parametre'!$M$102,INDEX('A1 Parametre'!$C$102:$M$102,MATCH(Z28,'A1 Parametre'!$C$95:$M$95,1))+(INDEX('A1 Parametre'!$C$102:$M$102,MATCH(Z28,'A1 Parametre'!$C$95:$M$95,1)+1)-INDEX('A1 Parametre'!$C$102:$M$102,MATCH(Z28,'A1 Parametre'!$C$95:$M$95,1)))/10*MOD(Z28,10))))</f>
        <v>8.047418867092955E-2</v>
      </c>
      <c r="AA92" s="129">
        <f>IF(AA28=0,0,IF(AA28&lt;30,'A1 Parametre'!$C$102,IF(AA28&gt;130,'A1 Parametre'!$M$102,INDEX('A1 Parametre'!$C$102:$M$102,MATCH(AA28,'A1 Parametre'!$C$95:$M$95,1))+(INDEX('A1 Parametre'!$C$102:$M$102,MATCH(AA28,'A1 Parametre'!$C$95:$M$95,1)+1)-INDEX('A1 Parametre'!$C$102:$M$102,MATCH(AA28,'A1 Parametre'!$C$95:$M$95,1)))/10*MOD(AA28,10))))</f>
        <v>8.0456E-2</v>
      </c>
      <c r="AB92" s="129">
        <f>IF(AB28=0,0,IF(AB28&lt;30,'A1 Parametre'!$C$102,IF(AB28&gt;130,'A1 Parametre'!$M$102,INDEX('A1 Parametre'!$C$102:$M$102,MATCH(AB28,'A1 Parametre'!$C$95:$M$95,1))+(INDEX('A1 Parametre'!$C$102:$M$102,MATCH(AB28,'A1 Parametre'!$C$95:$M$95,1)+1)-INDEX('A1 Parametre'!$C$102:$M$102,MATCH(AB28,'A1 Parametre'!$C$95:$M$95,1)))/10*MOD(AB28,10))))</f>
        <v>8.0460332762061701E-2</v>
      </c>
      <c r="AC92" s="129">
        <f>IF(AC28=0,0,IF(AC28&lt;30,'A1 Parametre'!$C$102,IF(AC28&gt;130,'A1 Parametre'!$M$102,INDEX('A1 Parametre'!$C$102:$M$102,MATCH(AC28,'A1 Parametre'!$C$95:$M$95,1))+(INDEX('A1 Parametre'!$C$102:$M$102,MATCH(AC28,'A1 Parametre'!$C$95:$M$95,1)+1)-INDEX('A1 Parametre'!$C$102:$M$102,MATCH(AC28,'A1 Parametre'!$C$95:$M$95,1)))/10*MOD(AC28,10))))</f>
        <v>8.0464665666930335E-2</v>
      </c>
      <c r="AD92" s="129">
        <f>IF(AD28=0,0,IF(AD28&lt;30,'A1 Parametre'!$C$102,IF(AD28&gt;130,'A1 Parametre'!$M$102,INDEX('A1 Parametre'!$C$102:$M$102,MATCH(AD28,'A1 Parametre'!$C$95:$M$95,1))+(INDEX('A1 Parametre'!$C$102:$M$102,MATCH(AD28,'A1 Parametre'!$C$95:$M$95,1)+1)-INDEX('A1 Parametre'!$C$102:$M$102,MATCH(AD28,'A1 Parametre'!$C$95:$M$95,1)))/10*MOD(AD28,10))))</f>
        <v>8.0468998714610579E-2</v>
      </c>
      <c r="AE92" s="129">
        <f>IF(AE28=0,0,IF(AE28&lt;30,'A1 Parametre'!$C$102,IF(AE28&gt;130,'A1 Parametre'!$M$102,INDEX('A1 Parametre'!$C$102:$M$102,MATCH(AE28,'A1 Parametre'!$C$95:$M$95,1))+(INDEX('A1 Parametre'!$C$102:$M$102,MATCH(AE28,'A1 Parametre'!$C$95:$M$95,1)+1)-INDEX('A1 Parametre'!$C$102:$M$102,MATCH(AE28,'A1 Parametre'!$C$95:$M$95,1)))/10*MOD(AE28,10))))</f>
        <v>8.0473331905107179E-2</v>
      </c>
      <c r="AF92" s="129">
        <f>IF(AF28=0,0,IF(AF28&lt;30,'A1 Parametre'!$C$102,IF(AF28&gt;130,'A1 Parametre'!$M$102,INDEX('A1 Parametre'!$C$102:$M$102,MATCH(AF28,'A1 Parametre'!$C$95:$M$95,1))+(INDEX('A1 Parametre'!$C$102:$M$102,MATCH(AF28,'A1 Parametre'!$C$95:$M$95,1)+1)-INDEX('A1 Parametre'!$C$102:$M$102,MATCH(AF28,'A1 Parametre'!$C$95:$M$95,1)))/10*MOD(AF28,10))))</f>
        <v>8.0477665238424825E-2</v>
      </c>
      <c r="AG92" s="129">
        <f>IF(AG28=0,0,IF(AG28&lt;30,'A1 Parametre'!$C$102,IF(AG28&gt;130,'A1 Parametre'!$M$102,INDEX('A1 Parametre'!$C$102:$M$102,MATCH(AG28,'A1 Parametre'!$C$95:$M$95,1))+(INDEX('A1 Parametre'!$C$102:$M$102,MATCH(AG28,'A1 Parametre'!$C$95:$M$95,1)+1)-INDEX('A1 Parametre'!$C$102:$M$102,MATCH(AG28,'A1 Parametre'!$C$95:$M$95,1)))/10*MOD(AG28,10))))</f>
        <v>8.0481998714568223E-2</v>
      </c>
      <c r="AH92" s="129">
        <f>IF(AH28=0,0,IF(AH28&lt;30,'A1 Parametre'!$C$102,IF(AH28&gt;130,'A1 Parametre'!$M$102,INDEX('A1 Parametre'!$C$102:$M$102,MATCH(AH28,'A1 Parametre'!$C$95:$M$95,1))+(INDEX('A1 Parametre'!$C$102:$M$102,MATCH(AH28,'A1 Parametre'!$C$95:$M$95,1)+1)-INDEX('A1 Parametre'!$C$102:$M$102,MATCH(AH28,'A1 Parametre'!$C$95:$M$95,1)))/10*MOD(AH28,10))))</f>
        <v>8.0486332333542077E-2</v>
      </c>
      <c r="AI92" s="129">
        <f>IF(AI28=0,0,IF(AI28&lt;30,'A1 Parametre'!$C$102,IF(AI28&gt;130,'A1 Parametre'!$M$102,INDEX('A1 Parametre'!$C$102:$M$102,MATCH(AI28,'A1 Parametre'!$C$95:$M$95,1))+(INDEX('A1 Parametre'!$C$102:$M$102,MATCH(AI28,'A1 Parametre'!$C$95:$M$95,1)+1)-INDEX('A1 Parametre'!$C$102:$M$102,MATCH(AI28,'A1 Parametre'!$C$95:$M$95,1)))/10*MOD(AI28,10))))</f>
        <v>8.0490666095351091E-2</v>
      </c>
      <c r="AJ92" s="129">
        <f>IF(AJ28=0,0,IF(AJ28&lt;30,'A1 Parametre'!$C$102,IF(AJ28&gt;130,'A1 Parametre'!$M$102,INDEX('A1 Parametre'!$C$102:$M$102,MATCH(AJ28,'A1 Parametre'!$C$95:$M$95,1))+(INDEX('A1 Parametre'!$C$102:$M$102,MATCH(AJ28,'A1 Parametre'!$C$95:$M$95,1)+1)-INDEX('A1 Parametre'!$C$102:$M$102,MATCH(AJ28,'A1 Parametre'!$C$95:$M$95,1)))/10*MOD(AJ28,10))))</f>
        <v>8.0495000000000011E-2</v>
      </c>
    </row>
    <row r="93" spans="2:36" x14ac:dyDescent="0.2">
      <c r="B93" s="5">
        <v>8</v>
      </c>
      <c r="C93" s="5" t="str">
        <f t="shared" si="16"/>
        <v/>
      </c>
      <c r="D93" s="5" t="str">
        <f t="shared" si="16"/>
        <v/>
      </c>
      <c r="E93" s="5">
        <f t="shared" si="17"/>
        <v>1.99</v>
      </c>
      <c r="F93" s="129">
        <f>IF(F29=0,0,IF(F29&lt;30,'A1 Parametre'!$C$102,IF(F29&gt;130,'A1 Parametre'!$M$102,INDEX('A1 Parametre'!$C$102:$M$102,MATCH(F29,'A1 Parametre'!$C$95:$M$95,1))+(INDEX('A1 Parametre'!$C$102:$M$102,MATCH(F29,'A1 Parametre'!$C$95:$M$95,1)+1)-INDEX('A1 Parametre'!$C$102:$M$102,MATCH(F29,'A1 Parametre'!$C$95:$M$95,1)))/10*MOD(F29,10))))</f>
        <v>0</v>
      </c>
      <c r="G93" s="129">
        <f>IF(G29=0,0,IF(G29&lt;30,'A1 Parametre'!$C$102,IF(G29&gt;130,'A1 Parametre'!$M$102,INDEX('A1 Parametre'!$C$102:$M$102,MATCH(G29,'A1 Parametre'!$C$95:$M$95,1))+(INDEX('A1 Parametre'!$C$102:$M$102,MATCH(G29,'A1 Parametre'!$C$95:$M$95,1)+1)-INDEX('A1 Parametre'!$C$102:$M$102,MATCH(G29,'A1 Parametre'!$C$95:$M$95,1)))/10*MOD(G29,10))))</f>
        <v>0</v>
      </c>
      <c r="H93" s="129">
        <f>IF(H29=0,0,IF(H29&lt;30,'A1 Parametre'!$C$102,IF(H29&gt;130,'A1 Parametre'!$M$102,INDEX('A1 Parametre'!$C$102:$M$102,MATCH(H29,'A1 Parametre'!$C$95:$M$95,1))+(INDEX('A1 Parametre'!$C$102:$M$102,MATCH(H29,'A1 Parametre'!$C$95:$M$95,1)+1)-INDEX('A1 Parametre'!$C$102:$M$102,MATCH(H29,'A1 Parametre'!$C$95:$M$95,1)))/10*MOD(H29,10))))</f>
        <v>0</v>
      </c>
      <c r="I93" s="129">
        <f>IF(I29=0,0,IF(I29&lt;30,'A1 Parametre'!$C$102,IF(I29&gt;130,'A1 Parametre'!$M$102,INDEX('A1 Parametre'!$C$102:$M$102,MATCH(I29,'A1 Parametre'!$C$95:$M$95,1))+(INDEX('A1 Parametre'!$C$102:$M$102,MATCH(I29,'A1 Parametre'!$C$95:$M$95,1)+1)-INDEX('A1 Parametre'!$C$102:$M$102,MATCH(I29,'A1 Parametre'!$C$95:$M$95,1)))/10*MOD(I29,10))))</f>
        <v>0</v>
      </c>
      <c r="J93" s="129">
        <f>IF(J29=0,0,IF(J29&lt;30,'A1 Parametre'!$C$102,IF(J29&gt;130,'A1 Parametre'!$M$102,INDEX('A1 Parametre'!$C$102:$M$102,MATCH(J29,'A1 Parametre'!$C$95:$M$95,1))+(INDEX('A1 Parametre'!$C$102:$M$102,MATCH(J29,'A1 Parametre'!$C$95:$M$95,1)+1)-INDEX('A1 Parametre'!$C$102:$M$102,MATCH(J29,'A1 Parametre'!$C$95:$M$95,1)))/10*MOD(J29,10))))</f>
        <v>7.8727999999999992E-2</v>
      </c>
      <c r="K93" s="129">
        <f>IF(K29=0,0,IF(K29&lt;30,'A1 Parametre'!$C$102,IF(K29&gt;130,'A1 Parametre'!$M$102,INDEX('A1 Parametre'!$C$102:$M$102,MATCH(K29,'A1 Parametre'!$C$95:$M$95,1))+(INDEX('A1 Parametre'!$C$102:$M$102,MATCH(K29,'A1 Parametre'!$C$95:$M$95,1)+1)-INDEX('A1 Parametre'!$C$102:$M$102,MATCH(K29,'A1 Parametre'!$C$95:$M$95,1)))/10*MOD(K29,10))))</f>
        <v>7.8713134544638907E-2</v>
      </c>
      <c r="L93" s="129">
        <f>IF(L29=0,0,IF(L29&lt;30,'A1 Parametre'!$C$102,IF(L29&gt;130,'A1 Parametre'!$M$102,INDEX('A1 Parametre'!$C$102:$M$102,MATCH(L29,'A1 Parametre'!$C$95:$M$95,1))+(INDEX('A1 Parametre'!$C$102:$M$102,MATCH(L29,'A1 Parametre'!$C$95:$M$95,1)+1)-INDEX('A1 Parametre'!$C$102:$M$102,MATCH(L29,'A1 Parametre'!$C$95:$M$95,1)))/10*MOD(L29,10))))</f>
        <v>7.869827186097364E-2</v>
      </c>
      <c r="M93" s="129">
        <f>IF(M29=0,0,IF(M29&lt;30,'A1 Parametre'!$C$102,IF(M29&gt;130,'A1 Parametre'!$M$102,INDEX('A1 Parametre'!$C$102:$M$102,MATCH(M29,'A1 Parametre'!$C$95:$M$95,1))+(INDEX('A1 Parametre'!$C$102:$M$102,MATCH(M29,'A1 Parametre'!$C$95:$M$95,1)+1)-INDEX('A1 Parametre'!$C$102:$M$102,MATCH(M29,'A1 Parametre'!$C$95:$M$95,1)))/10*MOD(M29,10))))</f>
        <v>7.8683411948487367E-2</v>
      </c>
      <c r="N93" s="129">
        <f>IF(N29=0,0,IF(N29&lt;30,'A1 Parametre'!$C$102,IF(N29&gt;130,'A1 Parametre'!$M$102,INDEX('A1 Parametre'!$C$102:$M$102,MATCH(N29,'A1 Parametre'!$C$95:$M$95,1))+(INDEX('A1 Parametre'!$C$102:$M$102,MATCH(N29,'A1 Parametre'!$C$95:$M$95,1)+1)-INDEX('A1 Parametre'!$C$102:$M$102,MATCH(N29,'A1 Parametre'!$C$95:$M$95,1)))/10*MOD(N29,10))))</f>
        <v>7.8668554806663432E-2</v>
      </c>
      <c r="O93" s="129">
        <f>IF(O29=0,0,IF(O29&lt;30,'A1 Parametre'!$C$102,IF(O29&gt;130,'A1 Parametre'!$M$102,INDEX('A1 Parametre'!$C$102:$M$102,MATCH(O29,'A1 Parametre'!$C$95:$M$95,1))+(INDEX('A1 Parametre'!$C$102:$M$102,MATCH(O29,'A1 Parametre'!$C$95:$M$95,1)+1)-INDEX('A1 Parametre'!$C$102:$M$102,MATCH(O29,'A1 Parametre'!$C$95:$M$95,1)))/10*MOD(O29,10))))</f>
        <v>7.8653700434985221E-2</v>
      </c>
      <c r="P93" s="129">
        <f>IF(P29=0,0,IF(P29&lt;30,'A1 Parametre'!$C$102,IF(P29&gt;130,'A1 Parametre'!$M$102,INDEX('A1 Parametre'!$C$102:$M$102,MATCH(P29,'A1 Parametre'!$C$95:$M$95,1))+(INDEX('A1 Parametre'!$C$102:$M$102,MATCH(P29,'A1 Parametre'!$C$95:$M$95,1)+1)-INDEX('A1 Parametre'!$C$102:$M$102,MATCH(P29,'A1 Parametre'!$C$95:$M$95,1)))/10*MOD(P29,10))))</f>
        <v>7.8638848832936217E-2</v>
      </c>
      <c r="Q93" s="129">
        <f>IF(Q29=0,0,IF(Q29&lt;30,'A1 Parametre'!$C$102,IF(Q29&gt;130,'A1 Parametre'!$M$102,INDEX('A1 Parametre'!$C$102:$M$102,MATCH(Q29,'A1 Parametre'!$C$95:$M$95,1))+(INDEX('A1 Parametre'!$C$102:$M$102,MATCH(Q29,'A1 Parametre'!$C$95:$M$95,1)+1)-INDEX('A1 Parametre'!$C$102:$M$102,MATCH(Q29,'A1 Parametre'!$C$95:$M$95,1)))/10*MOD(Q29,10))))</f>
        <v>7.8624000000000013E-2</v>
      </c>
      <c r="R93" s="129">
        <f>IF(R29=0,0,IF(R29&lt;30,'A1 Parametre'!$C$102,IF(R29&gt;130,'A1 Parametre'!$M$102,INDEX('A1 Parametre'!$C$102:$M$102,MATCH(R29,'A1 Parametre'!$C$95:$M$95,1))+(INDEX('A1 Parametre'!$C$102:$M$102,MATCH(R29,'A1 Parametre'!$C$95:$M$95,1)+1)-INDEX('A1 Parametre'!$C$102:$M$102,MATCH(R29,'A1 Parametre'!$C$95:$M$95,1)))/10*MOD(R29,10))))</f>
        <v>7.8614394787539524E-2</v>
      </c>
      <c r="S93" s="129">
        <f>IF(S29=0,0,IF(S29&lt;30,'A1 Parametre'!$C$102,IF(S29&gt;130,'A1 Parametre'!$M$102,INDEX('A1 Parametre'!$C$102:$M$102,MATCH(S29,'A1 Parametre'!$C$95:$M$95,1))+(INDEX('A1 Parametre'!$C$102:$M$102,MATCH(S29,'A1 Parametre'!$C$95:$M$95,1)+1)-INDEX('A1 Parametre'!$C$102:$M$102,MATCH(S29,'A1 Parametre'!$C$95:$M$95,1)))/10*MOD(S29,10))))</f>
        <v>7.8604790733776256E-2</v>
      </c>
      <c r="T93" s="129">
        <f>IF(T29=0,0,IF(T29&lt;30,'A1 Parametre'!$C$102,IF(T29&gt;130,'A1 Parametre'!$M$102,INDEX('A1 Parametre'!$C$102:$M$102,MATCH(T29,'A1 Parametre'!$C$95:$M$95,1))+(INDEX('A1 Parametre'!$C$102:$M$102,MATCH(T29,'A1 Parametre'!$C$95:$M$95,1)+1)-INDEX('A1 Parametre'!$C$102:$M$102,MATCH(T29,'A1 Parametre'!$C$95:$M$95,1)))/10*MOD(T29,10))))</f>
        <v>7.8595187838570404E-2</v>
      </c>
      <c r="U93" s="129">
        <f>IF(U29=0,0,IF(U29&lt;30,'A1 Parametre'!$C$102,IF(U29&gt;130,'A1 Parametre'!$M$102,INDEX('A1 Parametre'!$C$102:$M$102,MATCH(U29,'A1 Parametre'!$C$95:$M$95,1))+(INDEX('A1 Parametre'!$C$102:$M$102,MATCH(U29,'A1 Parametre'!$C$95:$M$95,1)+1)-INDEX('A1 Parametre'!$C$102:$M$102,MATCH(U29,'A1 Parametre'!$C$95:$M$95,1)))/10*MOD(U29,10))))</f>
        <v>7.8585586101782234E-2</v>
      </c>
      <c r="V93" s="129">
        <f>IF(V29=0,0,IF(V29&lt;30,'A1 Parametre'!$C$102,IF(V29&gt;130,'A1 Parametre'!$M$102,INDEX('A1 Parametre'!$C$102:$M$102,MATCH(V29,'A1 Parametre'!$C$95:$M$95,1))+(INDEX('A1 Parametre'!$C$102:$M$102,MATCH(V29,'A1 Parametre'!$C$95:$M$95,1)+1)-INDEX('A1 Parametre'!$C$102:$M$102,MATCH(V29,'A1 Parametre'!$C$95:$M$95,1)))/10*MOD(V29,10))))</f>
        <v>7.8575985523271996E-2</v>
      </c>
      <c r="W93" s="129">
        <f>IF(W29=0,0,IF(W29&lt;30,'A1 Parametre'!$C$102,IF(W29&gt;130,'A1 Parametre'!$M$102,INDEX('A1 Parametre'!$C$102:$M$102,MATCH(W29,'A1 Parametre'!$C$95:$M$95,1))+(INDEX('A1 Parametre'!$C$102:$M$102,MATCH(W29,'A1 Parametre'!$C$95:$M$95,1)+1)-INDEX('A1 Parametre'!$C$102:$M$102,MATCH(W29,'A1 Parametre'!$C$95:$M$95,1)))/10*MOD(W29,10))))</f>
        <v>7.8566386102899954E-2</v>
      </c>
      <c r="X93" s="129">
        <f>IF(X29=0,0,IF(X29&lt;30,'A1 Parametre'!$C$102,IF(X29&gt;130,'A1 Parametre'!$M$102,INDEX('A1 Parametre'!$C$102:$M$102,MATCH(X29,'A1 Parametre'!$C$95:$M$95,1))+(INDEX('A1 Parametre'!$C$102:$M$102,MATCH(X29,'A1 Parametre'!$C$95:$M$95,1)+1)-INDEX('A1 Parametre'!$C$102:$M$102,MATCH(X29,'A1 Parametre'!$C$95:$M$95,1)))/10*MOD(X29,10))))</f>
        <v>7.8556787840526415E-2</v>
      </c>
      <c r="Y93" s="129">
        <f>IF(Y29=0,0,IF(Y29&lt;30,'A1 Parametre'!$C$102,IF(Y29&gt;130,'A1 Parametre'!$M$102,INDEX('A1 Parametre'!$C$102:$M$102,MATCH(Y29,'A1 Parametre'!$C$95:$M$95,1))+(INDEX('A1 Parametre'!$C$102:$M$102,MATCH(Y29,'A1 Parametre'!$C$95:$M$95,1)+1)-INDEX('A1 Parametre'!$C$102:$M$102,MATCH(Y29,'A1 Parametre'!$C$95:$M$95,1)))/10*MOD(Y29,10))))</f>
        <v>7.8547190736011671E-2</v>
      </c>
      <c r="Z93" s="129">
        <f>IF(Z29=0,0,IF(Z29&lt;30,'A1 Parametre'!$C$102,IF(Z29&gt;130,'A1 Parametre'!$M$102,INDEX('A1 Parametre'!$C$102:$M$102,MATCH(Z29,'A1 Parametre'!$C$95:$M$95,1))+(INDEX('A1 Parametre'!$C$102:$M$102,MATCH(Z29,'A1 Parametre'!$C$95:$M$95,1)+1)-INDEX('A1 Parametre'!$C$102:$M$102,MATCH(Z29,'A1 Parametre'!$C$95:$M$95,1)))/10*MOD(Z29,10))))</f>
        <v>7.853759478921607E-2</v>
      </c>
      <c r="AA93" s="129">
        <f>IF(AA29=0,0,IF(AA29&lt;30,'A1 Parametre'!$C$102,IF(AA29&gt;130,'A1 Parametre'!$M$102,INDEX('A1 Parametre'!$C$102:$M$102,MATCH(AA29,'A1 Parametre'!$C$95:$M$95,1))+(INDEX('A1 Parametre'!$C$102:$M$102,MATCH(AA29,'A1 Parametre'!$C$95:$M$95,1)+1)-INDEX('A1 Parametre'!$C$102:$M$102,MATCH(AA29,'A1 Parametre'!$C$95:$M$95,1)))/10*MOD(AA29,10))))</f>
        <v>7.8528000000000001E-2</v>
      </c>
      <c r="AB93" s="129">
        <f>IF(AB29=0,0,IF(AB29&lt;30,'A1 Parametre'!$C$102,IF(AB29&gt;130,'A1 Parametre'!$M$102,INDEX('A1 Parametre'!$C$102:$M$102,MATCH(AB29,'A1 Parametre'!$C$95:$M$95,1))+(INDEX('A1 Parametre'!$C$102:$M$102,MATCH(AB29,'A1 Parametre'!$C$95:$M$95,1)+1)-INDEX('A1 Parametre'!$C$102:$M$102,MATCH(AB29,'A1 Parametre'!$C$95:$M$95,1)))/10*MOD(AB29,10))))</f>
        <v>7.8529777618835339E-2</v>
      </c>
      <c r="AC93" s="129">
        <f>IF(AC29=0,0,IF(AC29&lt;30,'A1 Parametre'!$C$102,IF(AC29&gt;130,'A1 Parametre'!$M$102,INDEX('A1 Parametre'!$C$102:$M$102,MATCH(AC29,'A1 Parametre'!$C$95:$M$95,1))+(INDEX('A1 Parametre'!$C$102:$M$102,MATCH(AC29,'A1 Parametre'!$C$95:$M$95,1)+1)-INDEX('A1 Parametre'!$C$102:$M$102,MATCH(AC29,'A1 Parametre'!$C$95:$M$95,1)))/10*MOD(AC29,10))))</f>
        <v>7.8531555277404214E-2</v>
      </c>
      <c r="AD93" s="129">
        <f>IF(AD29=0,0,IF(AD29&lt;30,'A1 Parametre'!$C$102,IF(AD29&gt;130,'A1 Parametre'!$M$102,INDEX('A1 Parametre'!$C$102:$M$102,MATCH(AD29,'A1 Parametre'!$C$95:$M$95,1))+(INDEX('A1 Parametre'!$C$102:$M$102,MATCH(AD29,'A1 Parametre'!$C$95:$M$95,1)+1)-INDEX('A1 Parametre'!$C$102:$M$102,MATCH(AD29,'A1 Parametre'!$C$95:$M$95,1)))/10*MOD(AD29,10))))</f>
        <v>7.8533332975707512E-2</v>
      </c>
      <c r="AE93" s="129">
        <f>IF(AE29=0,0,IF(AE29&lt;30,'A1 Parametre'!$C$102,IF(AE29&gt;130,'A1 Parametre'!$M$102,INDEX('A1 Parametre'!$C$102:$M$102,MATCH(AE29,'A1 Parametre'!$C$95:$M$95,1))+(INDEX('A1 Parametre'!$C$102:$M$102,MATCH(AE29,'A1 Parametre'!$C$95:$M$95,1)+1)-INDEX('A1 Parametre'!$C$102:$M$102,MATCH(AE29,'A1 Parametre'!$C$95:$M$95,1)))/10*MOD(AE29,10))))</f>
        <v>7.8535110713746123E-2</v>
      </c>
      <c r="AF93" s="129">
        <f>IF(AF29=0,0,IF(AF29&lt;30,'A1 Parametre'!$C$102,IF(AF29&gt;130,'A1 Parametre'!$M$102,INDEX('A1 Parametre'!$C$102:$M$102,MATCH(AF29,'A1 Parametre'!$C$95:$M$95,1))+(INDEX('A1 Parametre'!$C$102:$M$102,MATCH(AF29,'A1 Parametre'!$C$95:$M$95,1)+1)-INDEX('A1 Parametre'!$C$102:$M$102,MATCH(AF29,'A1 Parametre'!$C$95:$M$95,1)))/10*MOD(AF29,10))))</f>
        <v>7.8536888491520934E-2</v>
      </c>
      <c r="AG93" s="129">
        <f>IF(AG29=0,0,IF(AG29&lt;30,'A1 Parametre'!$C$102,IF(AG29&gt;130,'A1 Parametre'!$M$102,INDEX('A1 Parametre'!$C$102:$M$102,MATCH(AG29,'A1 Parametre'!$C$95:$M$95,1))+(INDEX('A1 Parametre'!$C$102:$M$102,MATCH(AG29,'A1 Parametre'!$C$95:$M$95,1)+1)-INDEX('A1 Parametre'!$C$102:$M$102,MATCH(AG29,'A1 Parametre'!$C$95:$M$95,1)))/10*MOD(AG29,10))))</f>
        <v>7.8538666309032834E-2</v>
      </c>
      <c r="AH93" s="129">
        <f>IF(AH29=0,0,IF(AH29&lt;30,'A1 Parametre'!$C$102,IF(AH29&gt;130,'A1 Parametre'!$M$102,INDEX('A1 Parametre'!$C$102:$M$102,MATCH(AH29,'A1 Parametre'!$C$95:$M$95,1))+(INDEX('A1 Parametre'!$C$102:$M$102,MATCH(AH29,'A1 Parametre'!$C$95:$M$95,1)+1)-INDEX('A1 Parametre'!$C$102:$M$102,MATCH(AH29,'A1 Parametre'!$C$95:$M$95,1)))/10*MOD(AH29,10))))</f>
        <v>7.8540444166282725E-2</v>
      </c>
      <c r="AI93" s="129">
        <f>IF(AI29=0,0,IF(AI29&lt;30,'A1 Parametre'!$C$102,IF(AI29&gt;130,'A1 Parametre'!$M$102,INDEX('A1 Parametre'!$C$102:$M$102,MATCH(AI29,'A1 Parametre'!$C$95:$M$95,1))+(INDEX('A1 Parametre'!$C$102:$M$102,MATCH(AI29,'A1 Parametre'!$C$95:$M$95,1)+1)-INDEX('A1 Parametre'!$C$102:$M$102,MATCH(AI29,'A1 Parametre'!$C$95:$M$95,1)))/10*MOD(AI29,10))))</f>
        <v>7.854222206327148E-2</v>
      </c>
      <c r="AJ93" s="129">
        <f>IF(AJ29=0,0,IF(AJ29&lt;30,'A1 Parametre'!$C$102,IF(AJ29&gt;130,'A1 Parametre'!$M$102,INDEX('A1 Parametre'!$C$102:$M$102,MATCH(AJ29,'A1 Parametre'!$C$95:$M$95,1))+(INDEX('A1 Parametre'!$C$102:$M$102,MATCH(AJ29,'A1 Parametre'!$C$95:$M$95,1)+1)-INDEX('A1 Parametre'!$C$102:$M$102,MATCH(AJ29,'A1 Parametre'!$C$95:$M$95,1)))/10*MOD(AJ29,10))))</f>
        <v>7.8544000000000003E-2</v>
      </c>
    </row>
    <row r="94" spans="2:36" x14ac:dyDescent="0.2">
      <c r="B94" s="5">
        <v>9</v>
      </c>
      <c r="C94" s="5" t="str">
        <f t="shared" si="16"/>
        <v/>
      </c>
      <c r="D94" s="5" t="str">
        <f t="shared" si="16"/>
        <v/>
      </c>
      <c r="E94" s="5">
        <f t="shared" si="17"/>
        <v>0.78</v>
      </c>
      <c r="F94" s="129">
        <f>IF(F30=0,0,IF(F30&lt;30,'A1 Parametre'!$C$102,IF(F30&gt;130,'A1 Parametre'!$M$102,INDEX('A1 Parametre'!$C$102:$M$102,MATCH(F30,'A1 Parametre'!$C$95:$M$95,1))+(INDEX('A1 Parametre'!$C$102:$M$102,MATCH(F30,'A1 Parametre'!$C$95:$M$95,1)+1)-INDEX('A1 Parametre'!$C$102:$M$102,MATCH(F30,'A1 Parametre'!$C$95:$M$95,1)))/10*MOD(F30,10))))</f>
        <v>0</v>
      </c>
      <c r="G94" s="129">
        <f>IF(G30=0,0,IF(G30&lt;30,'A1 Parametre'!$C$102,IF(G30&gt;130,'A1 Parametre'!$M$102,INDEX('A1 Parametre'!$C$102:$M$102,MATCH(G30,'A1 Parametre'!$C$95:$M$95,1))+(INDEX('A1 Parametre'!$C$102:$M$102,MATCH(G30,'A1 Parametre'!$C$95:$M$95,1)+1)-INDEX('A1 Parametre'!$C$102:$M$102,MATCH(G30,'A1 Parametre'!$C$95:$M$95,1)))/10*MOD(G30,10))))</f>
        <v>0</v>
      </c>
      <c r="H94" s="129">
        <f>IF(H30=0,0,IF(H30&lt;30,'A1 Parametre'!$C$102,IF(H30&gt;130,'A1 Parametre'!$M$102,INDEX('A1 Parametre'!$C$102:$M$102,MATCH(H30,'A1 Parametre'!$C$95:$M$95,1))+(INDEX('A1 Parametre'!$C$102:$M$102,MATCH(H30,'A1 Parametre'!$C$95:$M$95,1)+1)-INDEX('A1 Parametre'!$C$102:$M$102,MATCH(H30,'A1 Parametre'!$C$95:$M$95,1)))/10*MOD(H30,10))))</f>
        <v>0</v>
      </c>
      <c r="I94" s="129">
        <f>IF(I30=0,0,IF(I30&lt;30,'A1 Parametre'!$C$102,IF(I30&gt;130,'A1 Parametre'!$M$102,INDEX('A1 Parametre'!$C$102:$M$102,MATCH(I30,'A1 Parametre'!$C$95:$M$95,1))+(INDEX('A1 Parametre'!$C$102:$M$102,MATCH(I30,'A1 Parametre'!$C$95:$M$95,1)+1)-INDEX('A1 Parametre'!$C$102:$M$102,MATCH(I30,'A1 Parametre'!$C$95:$M$95,1)))/10*MOD(I30,10))))</f>
        <v>0</v>
      </c>
      <c r="J94" s="129">
        <f>IF(J30=0,0,IF(J30&lt;30,'A1 Parametre'!$C$102,IF(J30&gt;130,'A1 Parametre'!$M$102,INDEX('A1 Parametre'!$C$102:$M$102,MATCH(J30,'A1 Parametre'!$C$95:$M$95,1))+(INDEX('A1 Parametre'!$C$102:$M$102,MATCH(J30,'A1 Parametre'!$C$95:$M$95,1)+1)-INDEX('A1 Parametre'!$C$102:$M$102,MATCH(J30,'A1 Parametre'!$C$95:$M$95,1)))/10*MOD(J30,10))))</f>
        <v>5.8707999999999996E-2</v>
      </c>
      <c r="K94" s="129">
        <f>IF(K30=0,0,IF(K30&lt;30,'A1 Parametre'!$C$102,IF(K30&gt;130,'A1 Parametre'!$M$102,INDEX('A1 Parametre'!$C$102:$M$102,MATCH(K30,'A1 Parametre'!$C$95:$M$95,1))+(INDEX('A1 Parametre'!$C$102:$M$102,MATCH(K30,'A1 Parametre'!$C$95:$M$95,1)+1)-INDEX('A1 Parametre'!$C$102:$M$102,MATCH(K30,'A1 Parametre'!$C$95:$M$95,1)))/10*MOD(K30,10))))</f>
        <v>5.8707999999999996E-2</v>
      </c>
      <c r="L94" s="129">
        <f>IF(L30=0,0,IF(L30&lt;30,'A1 Parametre'!$C$102,IF(L30&gt;130,'A1 Parametre'!$M$102,INDEX('A1 Parametre'!$C$102:$M$102,MATCH(L30,'A1 Parametre'!$C$95:$M$95,1))+(INDEX('A1 Parametre'!$C$102:$M$102,MATCH(L30,'A1 Parametre'!$C$95:$M$95,1)+1)-INDEX('A1 Parametre'!$C$102:$M$102,MATCH(L30,'A1 Parametre'!$C$95:$M$95,1)))/10*MOD(L30,10))))</f>
        <v>5.8707999999999996E-2</v>
      </c>
      <c r="M94" s="129">
        <f>IF(M30=0,0,IF(M30&lt;30,'A1 Parametre'!$C$102,IF(M30&gt;130,'A1 Parametre'!$M$102,INDEX('A1 Parametre'!$C$102:$M$102,MATCH(M30,'A1 Parametre'!$C$95:$M$95,1))+(INDEX('A1 Parametre'!$C$102:$M$102,MATCH(M30,'A1 Parametre'!$C$95:$M$95,1)+1)-INDEX('A1 Parametre'!$C$102:$M$102,MATCH(M30,'A1 Parametre'!$C$95:$M$95,1)))/10*MOD(M30,10))))</f>
        <v>5.8707999999999996E-2</v>
      </c>
      <c r="N94" s="129">
        <f>IF(N30=0,0,IF(N30&lt;30,'A1 Parametre'!$C$102,IF(N30&gt;130,'A1 Parametre'!$M$102,INDEX('A1 Parametre'!$C$102:$M$102,MATCH(N30,'A1 Parametre'!$C$95:$M$95,1))+(INDEX('A1 Parametre'!$C$102:$M$102,MATCH(N30,'A1 Parametre'!$C$95:$M$95,1)+1)-INDEX('A1 Parametre'!$C$102:$M$102,MATCH(N30,'A1 Parametre'!$C$95:$M$95,1)))/10*MOD(N30,10))))</f>
        <v>5.8707999999999996E-2</v>
      </c>
      <c r="O94" s="129">
        <f>IF(O30=0,0,IF(O30&lt;30,'A1 Parametre'!$C$102,IF(O30&gt;130,'A1 Parametre'!$M$102,INDEX('A1 Parametre'!$C$102:$M$102,MATCH(O30,'A1 Parametre'!$C$95:$M$95,1))+(INDEX('A1 Parametre'!$C$102:$M$102,MATCH(O30,'A1 Parametre'!$C$95:$M$95,1)+1)-INDEX('A1 Parametre'!$C$102:$M$102,MATCH(O30,'A1 Parametre'!$C$95:$M$95,1)))/10*MOD(O30,10))))</f>
        <v>5.8707999999999996E-2</v>
      </c>
      <c r="P94" s="129">
        <f>IF(P30=0,0,IF(P30&lt;30,'A1 Parametre'!$C$102,IF(P30&gt;130,'A1 Parametre'!$M$102,INDEX('A1 Parametre'!$C$102:$M$102,MATCH(P30,'A1 Parametre'!$C$95:$M$95,1))+(INDEX('A1 Parametre'!$C$102:$M$102,MATCH(P30,'A1 Parametre'!$C$95:$M$95,1)+1)-INDEX('A1 Parametre'!$C$102:$M$102,MATCH(P30,'A1 Parametre'!$C$95:$M$95,1)))/10*MOD(P30,10))))</f>
        <v>5.8707999999999996E-2</v>
      </c>
      <c r="Q94" s="129">
        <f>IF(Q30=0,0,IF(Q30&lt;30,'A1 Parametre'!$C$102,IF(Q30&gt;130,'A1 Parametre'!$M$102,INDEX('A1 Parametre'!$C$102:$M$102,MATCH(Q30,'A1 Parametre'!$C$95:$M$95,1))+(INDEX('A1 Parametre'!$C$102:$M$102,MATCH(Q30,'A1 Parametre'!$C$95:$M$95,1)+1)-INDEX('A1 Parametre'!$C$102:$M$102,MATCH(Q30,'A1 Parametre'!$C$95:$M$95,1)))/10*MOD(Q30,10))))</f>
        <v>5.8707999999999996E-2</v>
      </c>
      <c r="R94" s="129">
        <f>IF(R30=0,0,IF(R30&lt;30,'A1 Parametre'!$C$102,IF(R30&gt;130,'A1 Parametre'!$M$102,INDEX('A1 Parametre'!$C$102:$M$102,MATCH(R30,'A1 Parametre'!$C$95:$M$95,1))+(INDEX('A1 Parametre'!$C$102:$M$102,MATCH(R30,'A1 Parametre'!$C$95:$M$95,1)+1)-INDEX('A1 Parametre'!$C$102:$M$102,MATCH(R30,'A1 Parametre'!$C$95:$M$95,1)))/10*MOD(R30,10))))</f>
        <v>5.8707599973039225E-2</v>
      </c>
      <c r="S94" s="129">
        <f>IF(S30=0,0,IF(S30&lt;30,'A1 Parametre'!$C$102,IF(S30&gt;130,'A1 Parametre'!$M$102,INDEX('A1 Parametre'!$C$102:$M$102,MATCH(S30,'A1 Parametre'!$C$95:$M$95,1))+(INDEX('A1 Parametre'!$C$102:$M$102,MATCH(S30,'A1 Parametre'!$C$95:$M$95,1)+1)-INDEX('A1 Parametre'!$C$102:$M$102,MATCH(S30,'A1 Parametre'!$C$95:$M$95,1)))/10*MOD(S30,10))))</f>
        <v>5.8707199952069973E-2</v>
      </c>
      <c r="T94" s="129">
        <f>IF(T30=0,0,IF(T30&lt;30,'A1 Parametre'!$C$102,IF(T30&gt;130,'A1 Parametre'!$M$102,INDEX('A1 Parametre'!$C$102:$M$102,MATCH(T30,'A1 Parametre'!$C$95:$M$95,1))+(INDEX('A1 Parametre'!$C$102:$M$102,MATCH(T30,'A1 Parametre'!$C$95:$M$95,1)+1)-INDEX('A1 Parametre'!$C$102:$M$102,MATCH(T30,'A1 Parametre'!$C$95:$M$95,1)))/10*MOD(T30,10))))</f>
        <v>5.8706799937092151E-2</v>
      </c>
      <c r="U94" s="129">
        <f>IF(U30=0,0,IF(U30&lt;30,'A1 Parametre'!$C$102,IF(U30&gt;130,'A1 Parametre'!$M$102,INDEX('A1 Parametre'!$C$102:$M$102,MATCH(U30,'A1 Parametre'!$C$95:$M$95,1))+(INDEX('A1 Parametre'!$C$102:$M$102,MATCH(U30,'A1 Parametre'!$C$95:$M$95,1)+1)-INDEX('A1 Parametre'!$C$102:$M$102,MATCH(U30,'A1 Parametre'!$C$95:$M$95,1)))/10*MOD(U30,10))))</f>
        <v>5.8706399928105675E-2</v>
      </c>
      <c r="V94" s="129">
        <f>IF(V30=0,0,IF(V30&lt;30,'A1 Parametre'!$C$102,IF(V30&gt;130,'A1 Parametre'!$M$102,INDEX('A1 Parametre'!$C$102:$M$102,MATCH(V30,'A1 Parametre'!$C$95:$M$95,1))+(INDEX('A1 Parametre'!$C$102:$M$102,MATCH(V30,'A1 Parametre'!$C$95:$M$95,1)+1)-INDEX('A1 Parametre'!$C$102:$M$102,MATCH(V30,'A1 Parametre'!$C$95:$M$95,1)))/10*MOD(V30,10))))</f>
        <v>5.8705999925110455E-2</v>
      </c>
      <c r="W94" s="129">
        <f>IF(W30=0,0,IF(W30&lt;30,'A1 Parametre'!$C$102,IF(W30&gt;130,'A1 Parametre'!$M$102,INDEX('A1 Parametre'!$C$102:$M$102,MATCH(W30,'A1 Parametre'!$C$95:$M$95,1))+(INDEX('A1 Parametre'!$C$102:$M$102,MATCH(W30,'A1 Parametre'!$C$95:$M$95,1)+1)-INDEX('A1 Parametre'!$C$102:$M$102,MATCH(W30,'A1 Parametre'!$C$95:$M$95,1)))/10*MOD(W30,10))))</f>
        <v>5.8705599928106394E-2</v>
      </c>
      <c r="X94" s="129">
        <f>IF(X30=0,0,IF(X30&lt;30,'A1 Parametre'!$C$102,IF(X30&gt;130,'A1 Parametre'!$M$102,INDEX('A1 Parametre'!$C$102:$M$102,MATCH(X30,'A1 Parametre'!$C$95:$M$95,1))+(INDEX('A1 Parametre'!$C$102:$M$102,MATCH(X30,'A1 Parametre'!$C$95:$M$95,1)+1)-INDEX('A1 Parametre'!$C$102:$M$102,MATCH(X30,'A1 Parametre'!$C$95:$M$95,1)))/10*MOD(X30,10))))</f>
        <v>5.8705199937093409E-2</v>
      </c>
      <c r="Y94" s="129">
        <f>IF(Y30=0,0,IF(Y30&lt;30,'A1 Parametre'!$C$102,IF(Y30&gt;130,'A1 Parametre'!$M$102,INDEX('A1 Parametre'!$C$102:$M$102,MATCH(Y30,'A1 Parametre'!$C$95:$M$95,1))+(INDEX('A1 Parametre'!$C$102:$M$102,MATCH(Y30,'A1 Parametre'!$C$95:$M$95,1)+1)-INDEX('A1 Parametre'!$C$102:$M$102,MATCH(Y30,'A1 Parametre'!$C$95:$M$95,1)))/10*MOD(Y30,10))))</f>
        <v>5.8704799952071403E-2</v>
      </c>
      <c r="Z94" s="129">
        <f>IF(Z30=0,0,IF(Z30&lt;30,'A1 Parametre'!$C$102,IF(Z30&gt;130,'A1 Parametre'!$M$102,INDEX('A1 Parametre'!$C$102:$M$102,MATCH(Z30,'A1 Parametre'!$C$95:$M$95,1))+(INDEX('A1 Parametre'!$C$102:$M$102,MATCH(Z30,'A1 Parametre'!$C$95:$M$95,1)+1)-INDEX('A1 Parametre'!$C$102:$M$102,MATCH(Z30,'A1 Parametre'!$C$95:$M$95,1)))/10*MOD(Z30,10))))</f>
        <v>5.8704399973040292E-2</v>
      </c>
      <c r="AA94" s="129">
        <f>IF(AA30=0,0,IF(AA30&lt;30,'A1 Parametre'!$C$102,IF(AA30&gt;130,'A1 Parametre'!$M$102,INDEX('A1 Parametre'!$C$102:$M$102,MATCH(AA30,'A1 Parametre'!$C$95:$M$95,1))+(INDEX('A1 Parametre'!$C$102:$M$102,MATCH(AA30,'A1 Parametre'!$C$95:$M$95,1)+1)-INDEX('A1 Parametre'!$C$102:$M$102,MATCH(AA30,'A1 Parametre'!$C$95:$M$95,1)))/10*MOD(AA30,10))))</f>
        <v>5.8703999999999999E-2</v>
      </c>
      <c r="AB94" s="129">
        <f>IF(AB30=0,0,IF(AB30&lt;30,'A1 Parametre'!$C$102,IF(AB30&gt;130,'A1 Parametre'!$M$102,INDEX('A1 Parametre'!$C$102:$M$102,MATCH(AB30,'A1 Parametre'!$C$95:$M$95,1))+(INDEX('A1 Parametre'!$C$102:$M$102,MATCH(AB30,'A1 Parametre'!$C$95:$M$95,1)+1)-INDEX('A1 Parametre'!$C$102:$M$102,MATCH(AB30,'A1 Parametre'!$C$95:$M$95,1)))/10*MOD(AB30,10))))</f>
        <v>5.8704444414859031E-2</v>
      </c>
      <c r="AC94" s="129">
        <f>IF(AC30=0,0,IF(AC30&lt;30,'A1 Parametre'!$C$102,IF(AC30&gt;130,'A1 Parametre'!$M$102,INDEX('A1 Parametre'!$C$102:$M$102,MATCH(AC30,'A1 Parametre'!$C$95:$M$95,1))+(INDEX('A1 Parametre'!$C$102:$M$102,MATCH(AC30,'A1 Parametre'!$C$95:$M$95,1)+1)-INDEX('A1 Parametre'!$C$102:$M$102,MATCH(AC30,'A1 Parametre'!$C$95:$M$95,1)))/10*MOD(AC30,10))))</f>
        <v>5.8704888837114125E-2</v>
      </c>
      <c r="AD94" s="129">
        <f>IF(AD30=0,0,IF(AD30&lt;30,'A1 Parametre'!$C$102,IF(AD30&gt;130,'A1 Parametre'!$M$102,INDEX('A1 Parametre'!$C$102:$M$102,MATCH(AD30,'A1 Parametre'!$C$95:$M$95,1))+(INDEX('A1 Parametre'!$C$102:$M$102,MATCH(AD30,'A1 Parametre'!$C$95:$M$95,1)+1)-INDEX('A1 Parametre'!$C$102:$M$102,MATCH(AD30,'A1 Parametre'!$C$95:$M$95,1)))/10*MOD(AD30,10))))</f>
        <v>5.8705333266765407E-2</v>
      </c>
      <c r="AE94" s="129">
        <f>IF(AE30=0,0,IF(AE30&lt;30,'A1 Parametre'!$C$102,IF(AE30&gt;130,'A1 Parametre'!$M$102,INDEX('A1 Parametre'!$C$102:$M$102,MATCH(AE30,'A1 Parametre'!$C$95:$M$95,1))+(INDEX('A1 Parametre'!$C$102:$M$102,MATCH(AE30,'A1 Parametre'!$C$95:$M$95,1)+1)-INDEX('A1 Parametre'!$C$102:$M$102,MATCH(AE30,'A1 Parametre'!$C$95:$M$95,1)))/10*MOD(AE30,10))))</f>
        <v>5.8705777703813009E-2</v>
      </c>
      <c r="AF94" s="129">
        <f>IF(AF30=0,0,IF(AF30&lt;30,'A1 Parametre'!$C$102,IF(AF30&gt;130,'A1 Parametre'!$M$102,INDEX('A1 Parametre'!$C$102:$M$102,MATCH(AF30,'A1 Parametre'!$C$95:$M$95,1))+(INDEX('A1 Parametre'!$C$102:$M$102,MATCH(AF30,'A1 Parametre'!$C$95:$M$95,1)+1)-INDEX('A1 Parametre'!$C$102:$M$102,MATCH(AF30,'A1 Parametre'!$C$95:$M$95,1)))/10*MOD(AF30,10))))</f>
        <v>5.8706222148257048E-2</v>
      </c>
      <c r="AG94" s="129">
        <f>IF(AG30=0,0,IF(AG30&lt;30,'A1 Parametre'!$C$102,IF(AG30&gt;130,'A1 Parametre'!$M$102,INDEX('A1 Parametre'!$C$102:$M$102,MATCH(AG30,'A1 Parametre'!$C$95:$M$95,1))+(INDEX('A1 Parametre'!$C$102:$M$102,MATCH(AG30,'A1 Parametre'!$C$95:$M$95,1)+1)-INDEX('A1 Parametre'!$C$102:$M$102,MATCH(AG30,'A1 Parametre'!$C$95:$M$95,1)))/10*MOD(AG30,10))))</f>
        <v>5.8706666600097636E-2</v>
      </c>
      <c r="AH94" s="129">
        <f>IF(AH30=0,0,IF(AH30&lt;30,'A1 Parametre'!$C$102,IF(AH30&gt;130,'A1 Parametre'!$M$102,INDEX('A1 Parametre'!$C$102:$M$102,MATCH(AH30,'A1 Parametre'!$C$95:$M$95,1))+(INDEX('A1 Parametre'!$C$102:$M$102,MATCH(AH30,'A1 Parametre'!$C$95:$M$95,1)+1)-INDEX('A1 Parametre'!$C$102:$M$102,MATCH(AH30,'A1 Parametre'!$C$95:$M$95,1)))/10*MOD(AH30,10))))</f>
        <v>5.8707111059334911E-2</v>
      </c>
      <c r="AI94" s="129">
        <f>IF(AI30=0,0,IF(AI30&lt;30,'A1 Parametre'!$C$102,IF(AI30&gt;130,'A1 Parametre'!$M$102,INDEX('A1 Parametre'!$C$102:$M$102,MATCH(AI30,'A1 Parametre'!$C$95:$M$95,1))+(INDEX('A1 Parametre'!$C$102:$M$102,MATCH(AI30,'A1 Parametre'!$C$95:$M$95,1)+1)-INDEX('A1 Parametre'!$C$102:$M$102,MATCH(AI30,'A1 Parametre'!$C$95:$M$95,1)))/10*MOD(AI30,10))))</f>
        <v>5.8707555525968992E-2</v>
      </c>
      <c r="AJ94" s="129">
        <f>IF(AJ30=0,0,IF(AJ30&lt;30,'A1 Parametre'!$C$102,IF(AJ30&gt;130,'A1 Parametre'!$M$102,INDEX('A1 Parametre'!$C$102:$M$102,MATCH(AJ30,'A1 Parametre'!$C$95:$M$95,1))+(INDEX('A1 Parametre'!$C$102:$M$102,MATCH(AJ30,'A1 Parametre'!$C$95:$M$95,1)+1)-INDEX('A1 Parametre'!$C$102:$M$102,MATCH(AJ30,'A1 Parametre'!$C$95:$M$95,1)))/10*MOD(AJ30,10))))</f>
        <v>5.8707999999999996E-2</v>
      </c>
    </row>
    <row r="95" spans="2:36" x14ac:dyDescent="0.2">
      <c r="B95" s="5">
        <v>10</v>
      </c>
      <c r="C95" s="5" t="str">
        <f t="shared" si="16"/>
        <v/>
      </c>
      <c r="D95" s="5" t="str">
        <f t="shared" si="16"/>
        <v/>
      </c>
      <c r="E95" s="5" t="str">
        <f t="shared" si="17"/>
        <v/>
      </c>
      <c r="F95" s="129">
        <f>IF(F31=0,0,IF(F31&lt;30,'A1 Parametre'!$C$102,IF(F31&gt;130,'A1 Parametre'!$M$102,INDEX('A1 Parametre'!$C$102:$M$102,MATCH(F31,'A1 Parametre'!$C$95:$M$95,1))+(INDEX('A1 Parametre'!$C$102:$M$102,MATCH(F31,'A1 Parametre'!$C$95:$M$95,1)+1)-INDEX('A1 Parametre'!$C$102:$M$102,MATCH(F31,'A1 Parametre'!$C$95:$M$95,1)))/10*MOD(F31,10))))</f>
        <v>0</v>
      </c>
      <c r="G95" s="129">
        <f>IF(G31=0,0,IF(G31&lt;30,'A1 Parametre'!$C$102,IF(G31&gt;130,'A1 Parametre'!$M$102,INDEX('A1 Parametre'!$C$102:$M$102,MATCH(G31,'A1 Parametre'!$C$95:$M$95,1))+(INDEX('A1 Parametre'!$C$102:$M$102,MATCH(G31,'A1 Parametre'!$C$95:$M$95,1)+1)-INDEX('A1 Parametre'!$C$102:$M$102,MATCH(G31,'A1 Parametre'!$C$95:$M$95,1)))/10*MOD(G31,10))))</f>
        <v>0</v>
      </c>
      <c r="H95" s="129">
        <f>IF(H31=0,0,IF(H31&lt;30,'A1 Parametre'!$C$102,IF(H31&gt;130,'A1 Parametre'!$M$102,INDEX('A1 Parametre'!$C$102:$M$102,MATCH(H31,'A1 Parametre'!$C$95:$M$95,1))+(INDEX('A1 Parametre'!$C$102:$M$102,MATCH(H31,'A1 Parametre'!$C$95:$M$95,1)+1)-INDEX('A1 Parametre'!$C$102:$M$102,MATCH(H31,'A1 Parametre'!$C$95:$M$95,1)))/10*MOD(H31,10))))</f>
        <v>0</v>
      </c>
      <c r="I95" s="129">
        <f>IF(I31=0,0,IF(I31&lt;30,'A1 Parametre'!$C$102,IF(I31&gt;130,'A1 Parametre'!$M$102,INDEX('A1 Parametre'!$C$102:$M$102,MATCH(I31,'A1 Parametre'!$C$95:$M$95,1))+(INDEX('A1 Parametre'!$C$102:$M$102,MATCH(I31,'A1 Parametre'!$C$95:$M$95,1)+1)-INDEX('A1 Parametre'!$C$102:$M$102,MATCH(I31,'A1 Parametre'!$C$95:$M$95,1)))/10*MOD(I31,10))))</f>
        <v>0</v>
      </c>
      <c r="J95" s="129">
        <f>IF(J31=0,0,IF(J31&lt;30,'A1 Parametre'!$C$102,IF(J31&gt;130,'A1 Parametre'!$M$102,INDEX('A1 Parametre'!$C$102:$M$102,MATCH(J31,'A1 Parametre'!$C$95:$M$95,1))+(INDEX('A1 Parametre'!$C$102:$M$102,MATCH(J31,'A1 Parametre'!$C$95:$M$95,1)+1)-INDEX('A1 Parametre'!$C$102:$M$102,MATCH(J31,'A1 Parametre'!$C$95:$M$95,1)))/10*MOD(J31,10))))</f>
        <v>0</v>
      </c>
      <c r="K95" s="129">
        <f>IF(K31=0,0,IF(K31&lt;30,'A1 Parametre'!$C$102,IF(K31&gt;130,'A1 Parametre'!$M$102,INDEX('A1 Parametre'!$C$102:$M$102,MATCH(K31,'A1 Parametre'!$C$95:$M$95,1))+(INDEX('A1 Parametre'!$C$102:$M$102,MATCH(K31,'A1 Parametre'!$C$95:$M$95,1)+1)-INDEX('A1 Parametre'!$C$102:$M$102,MATCH(K31,'A1 Parametre'!$C$95:$M$95,1)))/10*MOD(K31,10))))</f>
        <v>0</v>
      </c>
      <c r="L95" s="129">
        <f>IF(L31=0,0,IF(L31&lt;30,'A1 Parametre'!$C$102,IF(L31&gt;130,'A1 Parametre'!$M$102,INDEX('A1 Parametre'!$C$102:$M$102,MATCH(L31,'A1 Parametre'!$C$95:$M$95,1))+(INDEX('A1 Parametre'!$C$102:$M$102,MATCH(L31,'A1 Parametre'!$C$95:$M$95,1)+1)-INDEX('A1 Parametre'!$C$102:$M$102,MATCH(L31,'A1 Parametre'!$C$95:$M$95,1)))/10*MOD(L31,10))))</f>
        <v>0</v>
      </c>
      <c r="M95" s="129">
        <f>IF(M31=0,0,IF(M31&lt;30,'A1 Parametre'!$C$102,IF(M31&gt;130,'A1 Parametre'!$M$102,INDEX('A1 Parametre'!$C$102:$M$102,MATCH(M31,'A1 Parametre'!$C$95:$M$95,1))+(INDEX('A1 Parametre'!$C$102:$M$102,MATCH(M31,'A1 Parametre'!$C$95:$M$95,1)+1)-INDEX('A1 Parametre'!$C$102:$M$102,MATCH(M31,'A1 Parametre'!$C$95:$M$95,1)))/10*MOD(M31,10))))</f>
        <v>0</v>
      </c>
      <c r="N95" s="129">
        <f>IF(N31=0,0,IF(N31&lt;30,'A1 Parametre'!$C$102,IF(N31&gt;130,'A1 Parametre'!$M$102,INDEX('A1 Parametre'!$C$102:$M$102,MATCH(N31,'A1 Parametre'!$C$95:$M$95,1))+(INDEX('A1 Parametre'!$C$102:$M$102,MATCH(N31,'A1 Parametre'!$C$95:$M$95,1)+1)-INDEX('A1 Parametre'!$C$102:$M$102,MATCH(N31,'A1 Parametre'!$C$95:$M$95,1)))/10*MOD(N31,10))))</f>
        <v>0</v>
      </c>
      <c r="O95" s="129">
        <f>IF(O31=0,0,IF(O31&lt;30,'A1 Parametre'!$C$102,IF(O31&gt;130,'A1 Parametre'!$M$102,INDEX('A1 Parametre'!$C$102:$M$102,MATCH(O31,'A1 Parametre'!$C$95:$M$95,1))+(INDEX('A1 Parametre'!$C$102:$M$102,MATCH(O31,'A1 Parametre'!$C$95:$M$95,1)+1)-INDEX('A1 Parametre'!$C$102:$M$102,MATCH(O31,'A1 Parametre'!$C$95:$M$95,1)))/10*MOD(O31,10))))</f>
        <v>0</v>
      </c>
      <c r="P95" s="129">
        <f>IF(P31=0,0,IF(P31&lt;30,'A1 Parametre'!$C$102,IF(P31&gt;130,'A1 Parametre'!$M$102,INDEX('A1 Parametre'!$C$102:$M$102,MATCH(P31,'A1 Parametre'!$C$95:$M$95,1))+(INDEX('A1 Parametre'!$C$102:$M$102,MATCH(P31,'A1 Parametre'!$C$95:$M$95,1)+1)-INDEX('A1 Parametre'!$C$102:$M$102,MATCH(P31,'A1 Parametre'!$C$95:$M$95,1)))/10*MOD(P31,10))))</f>
        <v>0</v>
      </c>
      <c r="Q95" s="129">
        <f>IF(Q31=0,0,IF(Q31&lt;30,'A1 Parametre'!$C$102,IF(Q31&gt;130,'A1 Parametre'!$M$102,INDEX('A1 Parametre'!$C$102:$M$102,MATCH(Q31,'A1 Parametre'!$C$95:$M$95,1))+(INDEX('A1 Parametre'!$C$102:$M$102,MATCH(Q31,'A1 Parametre'!$C$95:$M$95,1)+1)-INDEX('A1 Parametre'!$C$102:$M$102,MATCH(Q31,'A1 Parametre'!$C$95:$M$95,1)))/10*MOD(Q31,10))))</f>
        <v>0</v>
      </c>
      <c r="R95" s="129">
        <f>IF(R31=0,0,IF(R31&lt;30,'A1 Parametre'!$C$102,IF(R31&gt;130,'A1 Parametre'!$M$102,INDEX('A1 Parametre'!$C$102:$M$102,MATCH(R31,'A1 Parametre'!$C$95:$M$95,1))+(INDEX('A1 Parametre'!$C$102:$M$102,MATCH(R31,'A1 Parametre'!$C$95:$M$95,1)+1)-INDEX('A1 Parametre'!$C$102:$M$102,MATCH(R31,'A1 Parametre'!$C$95:$M$95,1)))/10*MOD(R31,10))))</f>
        <v>0</v>
      </c>
      <c r="S95" s="129">
        <f>IF(S31=0,0,IF(S31&lt;30,'A1 Parametre'!$C$102,IF(S31&gt;130,'A1 Parametre'!$M$102,INDEX('A1 Parametre'!$C$102:$M$102,MATCH(S31,'A1 Parametre'!$C$95:$M$95,1))+(INDEX('A1 Parametre'!$C$102:$M$102,MATCH(S31,'A1 Parametre'!$C$95:$M$95,1)+1)-INDEX('A1 Parametre'!$C$102:$M$102,MATCH(S31,'A1 Parametre'!$C$95:$M$95,1)))/10*MOD(S31,10))))</f>
        <v>0</v>
      </c>
      <c r="T95" s="129">
        <f>IF(T31=0,0,IF(T31&lt;30,'A1 Parametre'!$C$102,IF(T31&gt;130,'A1 Parametre'!$M$102,INDEX('A1 Parametre'!$C$102:$M$102,MATCH(T31,'A1 Parametre'!$C$95:$M$95,1))+(INDEX('A1 Parametre'!$C$102:$M$102,MATCH(T31,'A1 Parametre'!$C$95:$M$95,1)+1)-INDEX('A1 Parametre'!$C$102:$M$102,MATCH(T31,'A1 Parametre'!$C$95:$M$95,1)))/10*MOD(T31,10))))</f>
        <v>0</v>
      </c>
      <c r="U95" s="129">
        <f>IF(U31=0,0,IF(U31&lt;30,'A1 Parametre'!$C$102,IF(U31&gt;130,'A1 Parametre'!$M$102,INDEX('A1 Parametre'!$C$102:$M$102,MATCH(U31,'A1 Parametre'!$C$95:$M$95,1))+(INDEX('A1 Parametre'!$C$102:$M$102,MATCH(U31,'A1 Parametre'!$C$95:$M$95,1)+1)-INDEX('A1 Parametre'!$C$102:$M$102,MATCH(U31,'A1 Parametre'!$C$95:$M$95,1)))/10*MOD(U31,10))))</f>
        <v>0</v>
      </c>
      <c r="V95" s="129">
        <f>IF(V31=0,0,IF(V31&lt;30,'A1 Parametre'!$C$102,IF(V31&gt;130,'A1 Parametre'!$M$102,INDEX('A1 Parametre'!$C$102:$M$102,MATCH(V31,'A1 Parametre'!$C$95:$M$95,1))+(INDEX('A1 Parametre'!$C$102:$M$102,MATCH(V31,'A1 Parametre'!$C$95:$M$95,1)+1)-INDEX('A1 Parametre'!$C$102:$M$102,MATCH(V31,'A1 Parametre'!$C$95:$M$95,1)))/10*MOD(V31,10))))</f>
        <v>0</v>
      </c>
      <c r="W95" s="129">
        <f>IF(W31=0,0,IF(W31&lt;30,'A1 Parametre'!$C$102,IF(W31&gt;130,'A1 Parametre'!$M$102,INDEX('A1 Parametre'!$C$102:$M$102,MATCH(W31,'A1 Parametre'!$C$95:$M$95,1))+(INDEX('A1 Parametre'!$C$102:$M$102,MATCH(W31,'A1 Parametre'!$C$95:$M$95,1)+1)-INDEX('A1 Parametre'!$C$102:$M$102,MATCH(W31,'A1 Parametre'!$C$95:$M$95,1)))/10*MOD(W31,10))))</f>
        <v>0</v>
      </c>
      <c r="X95" s="129">
        <f>IF(X31=0,0,IF(X31&lt;30,'A1 Parametre'!$C$102,IF(X31&gt;130,'A1 Parametre'!$M$102,INDEX('A1 Parametre'!$C$102:$M$102,MATCH(X31,'A1 Parametre'!$C$95:$M$95,1))+(INDEX('A1 Parametre'!$C$102:$M$102,MATCH(X31,'A1 Parametre'!$C$95:$M$95,1)+1)-INDEX('A1 Parametre'!$C$102:$M$102,MATCH(X31,'A1 Parametre'!$C$95:$M$95,1)))/10*MOD(X31,10))))</f>
        <v>0</v>
      </c>
      <c r="Y95" s="129">
        <f>IF(Y31=0,0,IF(Y31&lt;30,'A1 Parametre'!$C$102,IF(Y31&gt;130,'A1 Parametre'!$M$102,INDEX('A1 Parametre'!$C$102:$M$102,MATCH(Y31,'A1 Parametre'!$C$95:$M$95,1))+(INDEX('A1 Parametre'!$C$102:$M$102,MATCH(Y31,'A1 Parametre'!$C$95:$M$95,1)+1)-INDEX('A1 Parametre'!$C$102:$M$102,MATCH(Y31,'A1 Parametre'!$C$95:$M$95,1)))/10*MOD(Y31,10))))</f>
        <v>0</v>
      </c>
      <c r="Z95" s="129">
        <f>IF(Z31=0,0,IF(Z31&lt;30,'A1 Parametre'!$C$102,IF(Z31&gt;130,'A1 Parametre'!$M$102,INDEX('A1 Parametre'!$C$102:$M$102,MATCH(Z31,'A1 Parametre'!$C$95:$M$95,1))+(INDEX('A1 Parametre'!$C$102:$M$102,MATCH(Z31,'A1 Parametre'!$C$95:$M$95,1)+1)-INDEX('A1 Parametre'!$C$102:$M$102,MATCH(Z31,'A1 Parametre'!$C$95:$M$95,1)))/10*MOD(Z31,10))))</f>
        <v>0</v>
      </c>
      <c r="AA95" s="129">
        <f>IF(AA31=0,0,IF(AA31&lt;30,'A1 Parametre'!$C$102,IF(AA31&gt;130,'A1 Parametre'!$M$102,INDEX('A1 Parametre'!$C$102:$M$102,MATCH(AA31,'A1 Parametre'!$C$95:$M$95,1))+(INDEX('A1 Parametre'!$C$102:$M$102,MATCH(AA31,'A1 Parametre'!$C$95:$M$95,1)+1)-INDEX('A1 Parametre'!$C$102:$M$102,MATCH(AA31,'A1 Parametre'!$C$95:$M$95,1)))/10*MOD(AA31,10))))</f>
        <v>0</v>
      </c>
      <c r="AB95" s="129">
        <f>IF(AB31=0,0,IF(AB31&lt;30,'A1 Parametre'!$C$102,IF(AB31&gt;130,'A1 Parametre'!$M$102,INDEX('A1 Parametre'!$C$102:$M$102,MATCH(AB31,'A1 Parametre'!$C$95:$M$95,1))+(INDEX('A1 Parametre'!$C$102:$M$102,MATCH(AB31,'A1 Parametre'!$C$95:$M$95,1)+1)-INDEX('A1 Parametre'!$C$102:$M$102,MATCH(AB31,'A1 Parametre'!$C$95:$M$95,1)))/10*MOD(AB31,10))))</f>
        <v>0</v>
      </c>
      <c r="AC95" s="129">
        <f>IF(AC31=0,0,IF(AC31&lt;30,'A1 Parametre'!$C$102,IF(AC31&gt;130,'A1 Parametre'!$M$102,INDEX('A1 Parametre'!$C$102:$M$102,MATCH(AC31,'A1 Parametre'!$C$95:$M$95,1))+(INDEX('A1 Parametre'!$C$102:$M$102,MATCH(AC31,'A1 Parametre'!$C$95:$M$95,1)+1)-INDEX('A1 Parametre'!$C$102:$M$102,MATCH(AC31,'A1 Parametre'!$C$95:$M$95,1)))/10*MOD(AC31,10))))</f>
        <v>0</v>
      </c>
      <c r="AD95" s="129">
        <f>IF(AD31=0,0,IF(AD31&lt;30,'A1 Parametre'!$C$102,IF(AD31&gt;130,'A1 Parametre'!$M$102,INDEX('A1 Parametre'!$C$102:$M$102,MATCH(AD31,'A1 Parametre'!$C$95:$M$95,1))+(INDEX('A1 Parametre'!$C$102:$M$102,MATCH(AD31,'A1 Parametre'!$C$95:$M$95,1)+1)-INDEX('A1 Parametre'!$C$102:$M$102,MATCH(AD31,'A1 Parametre'!$C$95:$M$95,1)))/10*MOD(AD31,10))))</f>
        <v>0</v>
      </c>
      <c r="AE95" s="129">
        <f>IF(AE31=0,0,IF(AE31&lt;30,'A1 Parametre'!$C$102,IF(AE31&gt;130,'A1 Parametre'!$M$102,INDEX('A1 Parametre'!$C$102:$M$102,MATCH(AE31,'A1 Parametre'!$C$95:$M$95,1))+(INDEX('A1 Parametre'!$C$102:$M$102,MATCH(AE31,'A1 Parametre'!$C$95:$M$95,1)+1)-INDEX('A1 Parametre'!$C$102:$M$102,MATCH(AE31,'A1 Parametre'!$C$95:$M$95,1)))/10*MOD(AE31,10))))</f>
        <v>0</v>
      </c>
      <c r="AF95" s="129">
        <f>IF(AF31=0,0,IF(AF31&lt;30,'A1 Parametre'!$C$102,IF(AF31&gt;130,'A1 Parametre'!$M$102,INDEX('A1 Parametre'!$C$102:$M$102,MATCH(AF31,'A1 Parametre'!$C$95:$M$95,1))+(INDEX('A1 Parametre'!$C$102:$M$102,MATCH(AF31,'A1 Parametre'!$C$95:$M$95,1)+1)-INDEX('A1 Parametre'!$C$102:$M$102,MATCH(AF31,'A1 Parametre'!$C$95:$M$95,1)))/10*MOD(AF31,10))))</f>
        <v>0</v>
      </c>
      <c r="AG95" s="129">
        <f>IF(AG31=0,0,IF(AG31&lt;30,'A1 Parametre'!$C$102,IF(AG31&gt;130,'A1 Parametre'!$M$102,INDEX('A1 Parametre'!$C$102:$M$102,MATCH(AG31,'A1 Parametre'!$C$95:$M$95,1))+(INDEX('A1 Parametre'!$C$102:$M$102,MATCH(AG31,'A1 Parametre'!$C$95:$M$95,1)+1)-INDEX('A1 Parametre'!$C$102:$M$102,MATCH(AG31,'A1 Parametre'!$C$95:$M$95,1)))/10*MOD(AG31,10))))</f>
        <v>0</v>
      </c>
      <c r="AH95" s="129">
        <f>IF(AH31=0,0,IF(AH31&lt;30,'A1 Parametre'!$C$102,IF(AH31&gt;130,'A1 Parametre'!$M$102,INDEX('A1 Parametre'!$C$102:$M$102,MATCH(AH31,'A1 Parametre'!$C$95:$M$95,1))+(INDEX('A1 Parametre'!$C$102:$M$102,MATCH(AH31,'A1 Parametre'!$C$95:$M$95,1)+1)-INDEX('A1 Parametre'!$C$102:$M$102,MATCH(AH31,'A1 Parametre'!$C$95:$M$95,1)))/10*MOD(AH31,10))))</f>
        <v>0</v>
      </c>
      <c r="AI95" s="129">
        <f>IF(AI31=0,0,IF(AI31&lt;30,'A1 Parametre'!$C$102,IF(AI31&gt;130,'A1 Parametre'!$M$102,INDEX('A1 Parametre'!$C$102:$M$102,MATCH(AI31,'A1 Parametre'!$C$95:$M$95,1))+(INDEX('A1 Parametre'!$C$102:$M$102,MATCH(AI31,'A1 Parametre'!$C$95:$M$95,1)+1)-INDEX('A1 Parametre'!$C$102:$M$102,MATCH(AI31,'A1 Parametre'!$C$95:$M$95,1)))/10*MOD(AI31,10))))</f>
        <v>0</v>
      </c>
      <c r="AJ95" s="129">
        <f>IF(AJ31=0,0,IF(AJ31&lt;30,'A1 Parametre'!$C$102,IF(AJ31&gt;130,'A1 Parametre'!$M$102,INDEX('A1 Parametre'!$C$102:$M$102,MATCH(AJ31,'A1 Parametre'!$C$95:$M$95,1))+(INDEX('A1 Parametre'!$C$102:$M$102,MATCH(AJ31,'A1 Parametre'!$C$95:$M$95,1)+1)-INDEX('A1 Parametre'!$C$102:$M$102,MATCH(AJ31,'A1 Parametre'!$C$95:$M$95,1)))/10*MOD(AJ31,10))))</f>
        <v>0</v>
      </c>
    </row>
    <row r="98" spans="2:36" x14ac:dyDescent="0.2">
      <c r="B98" s="130" t="s">
        <v>188</v>
      </c>
      <c r="E98" s="33"/>
      <c r="F98" s="33"/>
      <c r="G98" s="52"/>
      <c r="H98" s="52"/>
      <c r="I98" s="52"/>
      <c r="J98" s="52"/>
      <c r="K98" s="52"/>
      <c r="L98" s="52"/>
      <c r="M98" s="52"/>
      <c r="N98" s="52"/>
      <c r="O98" s="52"/>
    </row>
    <row r="100" spans="2:36" x14ac:dyDescent="0.2">
      <c r="D100" s="32" t="s">
        <v>63</v>
      </c>
      <c r="E100" s="32" t="s">
        <v>63</v>
      </c>
      <c r="F100" s="34">
        <f>'A1 Parametre'!$C$6</f>
        <v>2019</v>
      </c>
      <c r="G100" s="34">
        <f t="shared" ref="G100:AJ101" si="18">F100+1</f>
        <v>2020</v>
      </c>
      <c r="H100" s="34">
        <f t="shared" si="18"/>
        <v>2021</v>
      </c>
      <c r="I100" s="34">
        <f t="shared" si="18"/>
        <v>2022</v>
      </c>
      <c r="J100" s="34">
        <f t="shared" si="18"/>
        <v>2023</v>
      </c>
      <c r="K100" s="34">
        <f t="shared" si="18"/>
        <v>2024</v>
      </c>
      <c r="L100" s="34">
        <f t="shared" si="18"/>
        <v>2025</v>
      </c>
      <c r="M100" s="34">
        <f t="shared" si="18"/>
        <v>2026</v>
      </c>
      <c r="N100" s="34">
        <f t="shared" si="18"/>
        <v>2027</v>
      </c>
      <c r="O100" s="34">
        <f t="shared" si="18"/>
        <v>2028</v>
      </c>
      <c r="P100" s="34">
        <f t="shared" si="18"/>
        <v>2029</v>
      </c>
      <c r="Q100" s="34">
        <f t="shared" si="18"/>
        <v>2030</v>
      </c>
      <c r="R100" s="34">
        <f t="shared" si="18"/>
        <v>2031</v>
      </c>
      <c r="S100" s="34">
        <f t="shared" si="18"/>
        <v>2032</v>
      </c>
      <c r="T100" s="34">
        <f t="shared" si="18"/>
        <v>2033</v>
      </c>
      <c r="U100" s="34">
        <f t="shared" si="18"/>
        <v>2034</v>
      </c>
      <c r="V100" s="34">
        <f t="shared" si="18"/>
        <v>2035</v>
      </c>
      <c r="W100" s="34">
        <f t="shared" si="18"/>
        <v>2036</v>
      </c>
      <c r="X100" s="34">
        <f t="shared" si="18"/>
        <v>2037</v>
      </c>
      <c r="Y100" s="34">
        <f t="shared" si="18"/>
        <v>2038</v>
      </c>
      <c r="Z100" s="34">
        <f t="shared" si="18"/>
        <v>2039</v>
      </c>
      <c r="AA100" s="34">
        <f t="shared" si="18"/>
        <v>2040</v>
      </c>
      <c r="AB100" s="34">
        <f t="shared" si="18"/>
        <v>2041</v>
      </c>
      <c r="AC100" s="34">
        <f t="shared" si="18"/>
        <v>2042</v>
      </c>
      <c r="AD100" s="34">
        <f t="shared" si="18"/>
        <v>2043</v>
      </c>
      <c r="AE100" s="34">
        <f t="shared" si="18"/>
        <v>2044</v>
      </c>
      <c r="AF100" s="34">
        <f t="shared" si="18"/>
        <v>2045</v>
      </c>
      <c r="AG100" s="34">
        <f t="shared" si="18"/>
        <v>2046</v>
      </c>
      <c r="AH100" s="34">
        <f t="shared" si="18"/>
        <v>2047</v>
      </c>
      <c r="AI100" s="34">
        <f t="shared" si="18"/>
        <v>2048</v>
      </c>
      <c r="AJ100" s="34">
        <f t="shared" si="18"/>
        <v>2049</v>
      </c>
    </row>
    <row r="101" spans="2:36" x14ac:dyDescent="0.2">
      <c r="B101" s="32" t="s">
        <v>132</v>
      </c>
      <c r="C101" s="32" t="s">
        <v>131</v>
      </c>
      <c r="D101" s="32" t="s">
        <v>61</v>
      </c>
      <c r="E101" s="32" t="s">
        <v>206</v>
      </c>
      <c r="F101" s="81">
        <v>1</v>
      </c>
      <c r="G101" s="81">
        <f>F101+1</f>
        <v>2</v>
      </c>
      <c r="H101" s="81">
        <f t="shared" si="18"/>
        <v>3</v>
      </c>
      <c r="I101" s="81">
        <f t="shared" si="18"/>
        <v>4</v>
      </c>
      <c r="J101" s="81">
        <f t="shared" si="18"/>
        <v>5</v>
      </c>
      <c r="K101" s="81">
        <f t="shared" si="18"/>
        <v>6</v>
      </c>
      <c r="L101" s="81">
        <f t="shared" si="18"/>
        <v>7</v>
      </c>
      <c r="M101" s="81">
        <f t="shared" si="18"/>
        <v>8</v>
      </c>
      <c r="N101" s="81">
        <f t="shared" si="18"/>
        <v>9</v>
      </c>
      <c r="O101" s="81">
        <f t="shared" si="18"/>
        <v>10</v>
      </c>
      <c r="P101" s="81">
        <f t="shared" si="18"/>
        <v>11</v>
      </c>
      <c r="Q101" s="81">
        <f t="shared" si="18"/>
        <v>12</v>
      </c>
      <c r="R101" s="81">
        <f t="shared" si="18"/>
        <v>13</v>
      </c>
      <c r="S101" s="81">
        <f t="shared" si="18"/>
        <v>14</v>
      </c>
      <c r="T101" s="81">
        <f t="shared" si="18"/>
        <v>15</v>
      </c>
      <c r="U101" s="81">
        <f t="shared" si="18"/>
        <v>16</v>
      </c>
      <c r="V101" s="81">
        <f t="shared" si="18"/>
        <v>17</v>
      </c>
      <c r="W101" s="81">
        <f t="shared" si="18"/>
        <v>18</v>
      </c>
      <c r="X101" s="81">
        <f t="shared" si="18"/>
        <v>19</v>
      </c>
      <c r="Y101" s="81">
        <f t="shared" si="18"/>
        <v>20</v>
      </c>
      <c r="Z101" s="81">
        <f t="shared" si="18"/>
        <v>21</v>
      </c>
      <c r="AA101" s="81">
        <f t="shared" si="18"/>
        <v>22</v>
      </c>
      <c r="AB101" s="81">
        <f t="shared" si="18"/>
        <v>23</v>
      </c>
      <c r="AC101" s="81">
        <f t="shared" si="18"/>
        <v>24</v>
      </c>
      <c r="AD101" s="81">
        <f t="shared" si="18"/>
        <v>25</v>
      </c>
      <c r="AE101" s="81">
        <f t="shared" si="18"/>
        <v>26</v>
      </c>
      <c r="AF101" s="81">
        <f t="shared" si="18"/>
        <v>27</v>
      </c>
      <c r="AG101" s="81">
        <f t="shared" si="18"/>
        <v>28</v>
      </c>
      <c r="AH101" s="81">
        <f t="shared" si="18"/>
        <v>29</v>
      </c>
      <c r="AI101" s="81">
        <f t="shared" si="18"/>
        <v>30</v>
      </c>
      <c r="AJ101" s="81">
        <f t="shared" si="18"/>
        <v>31</v>
      </c>
    </row>
    <row r="102" spans="2:36" x14ac:dyDescent="0.2">
      <c r="B102" s="5">
        <v>1</v>
      </c>
      <c r="C102" s="5">
        <f t="shared" ref="C102:C111" si="19">C86</f>
        <v>90780</v>
      </c>
      <c r="D102" s="5" t="str">
        <f t="shared" ref="D102:D111" si="20">D86</f>
        <v>I/59 Nižná - Tvrdošín</v>
      </c>
      <c r="E102" s="5">
        <f>E70</f>
        <v>1.1599999999999999</v>
      </c>
      <c r="F102" s="129">
        <f>IF(F38=0,0,IF(F38&lt;30,AVERAGE('A1 Parametre'!$C$103,'A1 Parametre'!$C$104),IF(F38&gt;90,AVERAGE('A1 Parametre'!$I$103,'A1 Parametre'!$I$104),AVERAGE(INDEX('A1 Parametre'!$C$103:$M$103,MATCH(F38,'A1 Parametre'!$C$95:$M$95,1))+(INDEX('A1 Parametre'!$C$103:$M$103,MATCH(F38,'A1 Parametre'!$C$95:$M$95,1)+1)-INDEX('A1 Parametre'!$C$103:$M$103,MATCH(F38,'A1 Parametre'!$C$95:$M$95,1)))/10*MOD(F38,10),INDEX('A1 Parametre'!$C$104:$M$104,MATCH(F38,'A1 Parametre'!$C$95:$M$95,1))+(INDEX('A1 Parametre'!$C$104:$M$104,MATCH(F38,'A1 Parametre'!$C$95:$M$95,1)+1)-INDEX('A1 Parametre'!$C$104:$M$104,MATCH(F38,'A1 Parametre'!$C$95:$M$95,1)))/10*MOD(F38,10)))))</f>
        <v>0.30312800000000001</v>
      </c>
      <c r="G102" s="129">
        <f>IF(G38=0,0,IF(G38&lt;30,AVERAGE('A1 Parametre'!$C$103,'A1 Parametre'!$C$104),IF(G38&gt;90,AVERAGE('A1 Parametre'!$I$103,'A1 Parametre'!$I$104),AVERAGE(INDEX('A1 Parametre'!$C$103:$M$103,MATCH(G38,'A1 Parametre'!$C$95:$M$95,1))+(INDEX('A1 Parametre'!$C$103:$M$103,MATCH(G38,'A1 Parametre'!$C$95:$M$95,1)+1)-INDEX('A1 Parametre'!$C$103:$M$103,MATCH(G38,'A1 Parametre'!$C$95:$M$95,1)))/10*MOD(G38,10),INDEX('A1 Parametre'!$C$104:$M$104,MATCH(G38,'A1 Parametre'!$C$95:$M$95,1))+(INDEX('A1 Parametre'!$C$104:$M$104,MATCH(G38,'A1 Parametre'!$C$95:$M$95,1)+1)-INDEX('A1 Parametre'!$C$104:$M$104,MATCH(G38,'A1 Parametre'!$C$95:$M$95,1)))/10*MOD(G38,10)))))</f>
        <v>0.3035069120666366</v>
      </c>
      <c r="H102" s="129">
        <f>IF(H38=0,0,IF(H38&lt;30,AVERAGE('A1 Parametre'!$C$103,'A1 Parametre'!$C$104),IF(H38&gt;90,AVERAGE('A1 Parametre'!$I$103,'A1 Parametre'!$I$104),AVERAGE(INDEX('A1 Parametre'!$C$103:$M$103,MATCH(H38,'A1 Parametre'!$C$95:$M$95,1))+(INDEX('A1 Parametre'!$C$103:$M$103,MATCH(H38,'A1 Parametre'!$C$95:$M$95,1)+1)-INDEX('A1 Parametre'!$C$103:$M$103,MATCH(H38,'A1 Parametre'!$C$95:$M$95,1)))/10*MOD(H38,10),INDEX('A1 Parametre'!$C$104:$M$104,MATCH(H38,'A1 Parametre'!$C$95:$M$95,1))+(INDEX('A1 Parametre'!$C$104:$M$104,MATCH(H38,'A1 Parametre'!$C$95:$M$95,1)+1)-INDEX('A1 Parametre'!$C$104:$M$104,MATCH(H38,'A1 Parametre'!$C$95:$M$95,1)))/10*MOD(H38,10)))))</f>
        <v>0.30388521543722519</v>
      </c>
      <c r="I102" s="129">
        <f>IF(I38=0,0,IF(I38&lt;30,AVERAGE('A1 Parametre'!$C$103,'A1 Parametre'!$C$104),IF(I38&gt;90,AVERAGE('A1 Parametre'!$I$103,'A1 Parametre'!$I$104),AVERAGE(INDEX('A1 Parametre'!$C$103:$M$103,MATCH(I38,'A1 Parametre'!$C$95:$M$95,1))+(INDEX('A1 Parametre'!$C$103:$M$103,MATCH(I38,'A1 Parametre'!$C$95:$M$95,1)+1)-INDEX('A1 Parametre'!$C$103:$M$103,MATCH(I38,'A1 Parametre'!$C$95:$M$95,1)))/10*MOD(I38,10),INDEX('A1 Parametre'!$C$104:$M$104,MATCH(I38,'A1 Parametre'!$C$95:$M$95,1))+(INDEX('A1 Parametre'!$C$104:$M$104,MATCH(I38,'A1 Parametre'!$C$95:$M$95,1)+1)-INDEX('A1 Parametre'!$C$104:$M$104,MATCH(I38,'A1 Parametre'!$C$95:$M$95,1)))/10*MOD(I38,10)))))</f>
        <v>0.30426291108959391</v>
      </c>
      <c r="J102" s="129">
        <f>IF(J38=0,0,IF(J38&lt;30,AVERAGE('A1 Parametre'!$C$103,'A1 Parametre'!$C$104),IF(J38&gt;90,AVERAGE('A1 Parametre'!$I$103,'A1 Parametre'!$I$104),AVERAGE(INDEX('A1 Parametre'!$C$103:$M$103,MATCH(J38,'A1 Parametre'!$C$95:$M$95,1))+(INDEX('A1 Parametre'!$C$103:$M$103,MATCH(J38,'A1 Parametre'!$C$95:$M$95,1)+1)-INDEX('A1 Parametre'!$C$103:$M$103,MATCH(J38,'A1 Parametre'!$C$95:$M$95,1)))/10*MOD(J38,10),INDEX('A1 Parametre'!$C$104:$M$104,MATCH(J38,'A1 Parametre'!$C$95:$M$95,1))+(INDEX('A1 Parametre'!$C$104:$M$104,MATCH(J38,'A1 Parametre'!$C$95:$M$95,1)+1)-INDEX('A1 Parametre'!$C$104:$M$104,MATCH(J38,'A1 Parametre'!$C$95:$M$95,1)))/10*MOD(J38,10)))))</f>
        <v>0.30464000000000002</v>
      </c>
      <c r="K102" s="129">
        <f>IF(K38=0,0,IF(K38&lt;30,AVERAGE('A1 Parametre'!$C$103,'A1 Parametre'!$C$104),IF(K38&gt;90,AVERAGE('A1 Parametre'!$I$103,'A1 Parametre'!$I$104),AVERAGE(INDEX('A1 Parametre'!$C$103:$M$103,MATCH(K38,'A1 Parametre'!$C$95:$M$95,1))+(INDEX('A1 Parametre'!$C$103:$M$103,MATCH(K38,'A1 Parametre'!$C$95:$M$95,1)+1)-INDEX('A1 Parametre'!$C$103:$M$103,MATCH(K38,'A1 Parametre'!$C$95:$M$95,1)))/10*MOD(K38,10),INDEX('A1 Parametre'!$C$104:$M$104,MATCH(K38,'A1 Parametre'!$C$95:$M$95,1))+(INDEX('A1 Parametre'!$C$104:$M$104,MATCH(K38,'A1 Parametre'!$C$95:$M$95,1)+1)-INDEX('A1 Parametre'!$C$104:$M$104,MATCH(K38,'A1 Parametre'!$C$95:$M$95,1)))/10*MOD(K38,10)))))</f>
        <v>0.30519941867903977</v>
      </c>
      <c r="L102" s="129">
        <f>IF(L38=0,0,IF(L38&lt;30,AVERAGE('A1 Parametre'!$C$103,'A1 Parametre'!$C$104),IF(L38&gt;90,AVERAGE('A1 Parametre'!$I$103,'A1 Parametre'!$I$104),AVERAGE(INDEX('A1 Parametre'!$C$103:$M$103,MATCH(L38,'A1 Parametre'!$C$95:$M$95,1))+(INDEX('A1 Parametre'!$C$103:$M$103,MATCH(L38,'A1 Parametre'!$C$95:$M$95,1)+1)-INDEX('A1 Parametre'!$C$103:$M$103,MATCH(L38,'A1 Parametre'!$C$95:$M$95,1)))/10*MOD(L38,10),INDEX('A1 Parametre'!$C$104:$M$104,MATCH(L38,'A1 Parametre'!$C$95:$M$95,1))+(INDEX('A1 Parametre'!$C$104:$M$104,MATCH(L38,'A1 Parametre'!$C$95:$M$95,1)+1)-INDEX('A1 Parametre'!$C$104:$M$104,MATCH(L38,'A1 Parametre'!$C$95:$M$95,1)))/10*MOD(L38,10)))))</f>
        <v>0.30575750202244861</v>
      </c>
      <c r="M102" s="129">
        <f>IF(M38=0,0,IF(M38&lt;30,AVERAGE('A1 Parametre'!$C$103,'A1 Parametre'!$C$104),IF(M38&gt;90,AVERAGE('A1 Parametre'!$I$103,'A1 Parametre'!$I$104),AVERAGE(INDEX('A1 Parametre'!$C$103:$M$103,MATCH(M38,'A1 Parametre'!$C$95:$M$95,1))+(INDEX('A1 Parametre'!$C$103:$M$103,MATCH(M38,'A1 Parametre'!$C$95:$M$95,1)+1)-INDEX('A1 Parametre'!$C$103:$M$103,MATCH(M38,'A1 Parametre'!$C$95:$M$95,1)))/10*MOD(M38,10),INDEX('A1 Parametre'!$C$104:$M$104,MATCH(M38,'A1 Parametre'!$C$95:$M$95,1))+(INDEX('A1 Parametre'!$C$104:$M$104,MATCH(M38,'A1 Parametre'!$C$95:$M$95,1)+1)-INDEX('A1 Parametre'!$C$104:$M$104,MATCH(M38,'A1 Parametre'!$C$95:$M$95,1)))/10*MOD(M38,10)))))</f>
        <v>0.30631425321768047</v>
      </c>
      <c r="N102" s="129">
        <f>IF(N38=0,0,IF(N38&lt;30,AVERAGE('A1 Parametre'!$C$103,'A1 Parametre'!$C$104),IF(N38&gt;90,AVERAGE('A1 Parametre'!$I$103,'A1 Parametre'!$I$104),AVERAGE(INDEX('A1 Parametre'!$C$103:$M$103,MATCH(N38,'A1 Parametre'!$C$95:$M$95,1))+(INDEX('A1 Parametre'!$C$103:$M$103,MATCH(N38,'A1 Parametre'!$C$95:$M$95,1)+1)-INDEX('A1 Parametre'!$C$103:$M$103,MATCH(N38,'A1 Parametre'!$C$95:$M$95,1)))/10*MOD(N38,10),INDEX('A1 Parametre'!$C$104:$M$104,MATCH(N38,'A1 Parametre'!$C$95:$M$95,1))+(INDEX('A1 Parametre'!$C$104:$M$104,MATCH(N38,'A1 Parametre'!$C$95:$M$95,1)+1)-INDEX('A1 Parametre'!$C$104:$M$104,MATCH(N38,'A1 Parametre'!$C$95:$M$95,1)))/10*MOD(N38,10)))))</f>
        <v>0.30686967544458077</v>
      </c>
      <c r="O102" s="129">
        <f>IF(O38=0,0,IF(O38&lt;30,AVERAGE('A1 Parametre'!$C$103,'A1 Parametre'!$C$104),IF(O38&gt;90,AVERAGE('A1 Parametre'!$I$103,'A1 Parametre'!$I$104),AVERAGE(INDEX('A1 Parametre'!$C$103:$M$103,MATCH(O38,'A1 Parametre'!$C$95:$M$95,1))+(INDEX('A1 Parametre'!$C$103:$M$103,MATCH(O38,'A1 Parametre'!$C$95:$M$95,1)+1)-INDEX('A1 Parametre'!$C$103:$M$103,MATCH(O38,'A1 Parametre'!$C$95:$M$95,1)))/10*MOD(O38,10),INDEX('A1 Parametre'!$C$104:$M$104,MATCH(O38,'A1 Parametre'!$C$95:$M$95,1))+(INDEX('A1 Parametre'!$C$104:$M$104,MATCH(O38,'A1 Parametre'!$C$95:$M$95,1)+1)-INDEX('A1 Parametre'!$C$104:$M$104,MATCH(O38,'A1 Parametre'!$C$95:$M$95,1)))/10*MOD(O38,10)))))</f>
        <v>0.30742377187540448</v>
      </c>
      <c r="P102" s="129">
        <f>IF(P38=0,0,IF(P38&lt;30,AVERAGE('A1 Parametre'!$C$103,'A1 Parametre'!$C$104),IF(P38&gt;90,AVERAGE('A1 Parametre'!$I$103,'A1 Parametre'!$I$104),AVERAGE(INDEX('A1 Parametre'!$C$103:$M$103,MATCH(P38,'A1 Parametre'!$C$95:$M$95,1))+(INDEX('A1 Parametre'!$C$103:$M$103,MATCH(P38,'A1 Parametre'!$C$95:$M$95,1)+1)-INDEX('A1 Parametre'!$C$103:$M$103,MATCH(P38,'A1 Parametre'!$C$95:$M$95,1)))/10*MOD(P38,10),INDEX('A1 Parametre'!$C$104:$M$104,MATCH(P38,'A1 Parametre'!$C$95:$M$95,1))+(INDEX('A1 Parametre'!$C$104:$M$104,MATCH(P38,'A1 Parametre'!$C$95:$M$95,1)+1)-INDEX('A1 Parametre'!$C$104:$M$104,MATCH(P38,'A1 Parametre'!$C$95:$M$95,1)))/10*MOD(P38,10)))))</f>
        <v>0.30797654567483468</v>
      </c>
      <c r="Q102" s="129">
        <f>IF(Q38=0,0,IF(Q38&lt;30,AVERAGE('A1 Parametre'!$C$103,'A1 Parametre'!$C$104),IF(Q38&gt;90,AVERAGE('A1 Parametre'!$I$103,'A1 Parametre'!$I$104),AVERAGE(INDEX('A1 Parametre'!$C$103:$M$103,MATCH(Q38,'A1 Parametre'!$C$95:$M$95,1))+(INDEX('A1 Parametre'!$C$103:$M$103,MATCH(Q38,'A1 Parametre'!$C$95:$M$95,1)+1)-INDEX('A1 Parametre'!$C$103:$M$103,MATCH(Q38,'A1 Parametre'!$C$95:$M$95,1)))/10*MOD(Q38,10),INDEX('A1 Parametre'!$C$104:$M$104,MATCH(Q38,'A1 Parametre'!$C$95:$M$95,1))+(INDEX('A1 Parametre'!$C$104:$M$104,MATCH(Q38,'A1 Parametre'!$C$95:$M$95,1)+1)-INDEX('A1 Parametre'!$C$104:$M$104,MATCH(Q38,'A1 Parametre'!$C$95:$M$95,1)))/10*MOD(Q38,10)))))</f>
        <v>0.30852800000000002</v>
      </c>
      <c r="R102" s="129">
        <f>IF(R38=0,0,IF(R38&lt;30,AVERAGE('A1 Parametre'!$C$103,'A1 Parametre'!$C$104),IF(R38&gt;90,AVERAGE('A1 Parametre'!$I$103,'A1 Parametre'!$I$104),AVERAGE(INDEX('A1 Parametre'!$C$103:$M$103,MATCH(R38,'A1 Parametre'!$C$95:$M$95,1))+(INDEX('A1 Parametre'!$C$103:$M$103,MATCH(R38,'A1 Parametre'!$C$95:$M$95,1)+1)-INDEX('A1 Parametre'!$C$103:$M$103,MATCH(R38,'A1 Parametre'!$C$95:$M$95,1)))/10*MOD(R38,10),INDEX('A1 Parametre'!$C$104:$M$104,MATCH(R38,'A1 Parametre'!$C$95:$M$95,1))+(INDEX('A1 Parametre'!$C$104:$M$104,MATCH(R38,'A1 Parametre'!$C$95:$M$95,1)+1)-INDEX('A1 Parametre'!$C$104:$M$104,MATCH(R38,'A1 Parametre'!$C$95:$M$95,1)))/10*MOD(R38,10)))))</f>
        <v>0.30941438418269446</v>
      </c>
      <c r="S102" s="129">
        <f>IF(S38=0,0,IF(S38&lt;30,AVERAGE('A1 Parametre'!$C$103,'A1 Parametre'!$C$104),IF(S38&gt;90,AVERAGE('A1 Parametre'!$I$103,'A1 Parametre'!$I$104),AVERAGE(INDEX('A1 Parametre'!$C$103:$M$103,MATCH(S38,'A1 Parametre'!$C$95:$M$95,1))+(INDEX('A1 Parametre'!$C$103:$M$103,MATCH(S38,'A1 Parametre'!$C$95:$M$95,1)+1)-INDEX('A1 Parametre'!$C$103:$M$103,MATCH(S38,'A1 Parametre'!$C$95:$M$95,1)))/10*MOD(S38,10),INDEX('A1 Parametre'!$C$104:$M$104,MATCH(S38,'A1 Parametre'!$C$95:$M$95,1))+(INDEX('A1 Parametre'!$C$104:$M$104,MATCH(S38,'A1 Parametre'!$C$95:$M$95,1)+1)-INDEX('A1 Parametre'!$C$104:$M$104,MATCH(S38,'A1 Parametre'!$C$95:$M$95,1)))/10*MOD(S38,10)))))</f>
        <v>0.3102973593746251</v>
      </c>
      <c r="T102" s="129">
        <f>IF(T38=0,0,IF(T38&lt;30,AVERAGE('A1 Parametre'!$C$103,'A1 Parametre'!$C$104),IF(T38&gt;90,AVERAGE('A1 Parametre'!$I$103,'A1 Parametre'!$I$104),AVERAGE(INDEX('A1 Parametre'!$C$103:$M$103,MATCH(T38,'A1 Parametre'!$C$95:$M$95,1))+(INDEX('A1 Parametre'!$C$103:$M$103,MATCH(T38,'A1 Parametre'!$C$95:$M$95,1)+1)-INDEX('A1 Parametre'!$C$103:$M$103,MATCH(T38,'A1 Parametre'!$C$95:$M$95,1)))/10*MOD(T38,10),INDEX('A1 Parametre'!$C$104:$M$104,MATCH(T38,'A1 Parametre'!$C$95:$M$95,1))+(INDEX('A1 Parametre'!$C$104:$M$104,MATCH(T38,'A1 Parametre'!$C$95:$M$95,1)+1)-INDEX('A1 Parametre'!$C$104:$M$104,MATCH(T38,'A1 Parametre'!$C$95:$M$95,1)))/10*MOD(T38,10)))))</f>
        <v>0.31117693868660568</v>
      </c>
      <c r="U102" s="129">
        <f>IF(U38=0,0,IF(U38&lt;30,AVERAGE('A1 Parametre'!$C$103,'A1 Parametre'!$C$104),IF(U38&gt;90,AVERAGE('A1 Parametre'!$I$103,'A1 Parametre'!$I$104),AVERAGE(INDEX('A1 Parametre'!$C$103:$M$103,MATCH(U38,'A1 Parametre'!$C$95:$M$95,1))+(INDEX('A1 Parametre'!$C$103:$M$103,MATCH(U38,'A1 Parametre'!$C$95:$M$95,1)+1)-INDEX('A1 Parametre'!$C$103:$M$103,MATCH(U38,'A1 Parametre'!$C$95:$M$95,1)))/10*MOD(U38,10),INDEX('A1 Parametre'!$C$104:$M$104,MATCH(U38,'A1 Parametre'!$C$95:$M$95,1))+(INDEX('A1 Parametre'!$C$104:$M$104,MATCH(U38,'A1 Parametre'!$C$95:$M$95,1)+1)-INDEX('A1 Parametre'!$C$104:$M$104,MATCH(U38,'A1 Parametre'!$C$95:$M$95,1)))/10*MOD(U38,10)))))</f>
        <v>0.31205313517902655</v>
      </c>
      <c r="V102" s="129">
        <f>IF(V38=0,0,IF(V38&lt;30,AVERAGE('A1 Parametre'!$C$103,'A1 Parametre'!$C$104),IF(V38&gt;90,AVERAGE('A1 Parametre'!$I$103,'A1 Parametre'!$I$104),AVERAGE(INDEX('A1 Parametre'!$C$103:$M$103,MATCH(V38,'A1 Parametre'!$C$95:$M$95,1))+(INDEX('A1 Parametre'!$C$103:$M$103,MATCH(V38,'A1 Parametre'!$C$95:$M$95,1)+1)-INDEX('A1 Parametre'!$C$103:$M$103,MATCH(V38,'A1 Parametre'!$C$95:$M$95,1)))/10*MOD(V38,10),INDEX('A1 Parametre'!$C$104:$M$104,MATCH(V38,'A1 Parametre'!$C$95:$M$95,1))+(INDEX('A1 Parametre'!$C$104:$M$104,MATCH(V38,'A1 Parametre'!$C$95:$M$95,1)+1)-INDEX('A1 Parametre'!$C$104:$M$104,MATCH(V38,'A1 Parametre'!$C$95:$M$95,1)))/10*MOD(V38,10)))))</f>
        <v>0.31292596186204846</v>
      </c>
      <c r="W102" s="129">
        <f>IF(W38=0,0,IF(W38&lt;30,AVERAGE('A1 Parametre'!$C$103,'A1 Parametre'!$C$104),IF(W38&gt;90,AVERAGE('A1 Parametre'!$I$103,'A1 Parametre'!$I$104),AVERAGE(INDEX('A1 Parametre'!$C$103:$M$103,MATCH(W38,'A1 Parametre'!$C$95:$M$95,1))+(INDEX('A1 Parametre'!$C$103:$M$103,MATCH(W38,'A1 Parametre'!$C$95:$M$95,1)+1)-INDEX('A1 Parametre'!$C$103:$M$103,MATCH(W38,'A1 Parametre'!$C$95:$M$95,1)))/10*MOD(W38,10),INDEX('A1 Parametre'!$C$104:$M$104,MATCH(W38,'A1 Parametre'!$C$95:$M$95,1))+(INDEX('A1 Parametre'!$C$104:$M$104,MATCH(W38,'A1 Parametre'!$C$95:$M$95,1)+1)-INDEX('A1 Parametre'!$C$104:$M$104,MATCH(W38,'A1 Parametre'!$C$95:$M$95,1)))/10*MOD(W38,10)))))</f>
        <v>0.31379543169579549</v>
      </c>
      <c r="X102" s="129">
        <f>IF(X38=0,0,IF(X38&lt;30,AVERAGE('A1 Parametre'!$C$103,'A1 Parametre'!$C$104),IF(X38&gt;90,AVERAGE('A1 Parametre'!$I$103,'A1 Parametre'!$I$104),AVERAGE(INDEX('A1 Parametre'!$C$103:$M$103,MATCH(X38,'A1 Parametre'!$C$95:$M$95,1))+(INDEX('A1 Parametre'!$C$103:$M$103,MATCH(X38,'A1 Parametre'!$C$95:$M$95,1)+1)-INDEX('A1 Parametre'!$C$103:$M$103,MATCH(X38,'A1 Parametre'!$C$95:$M$95,1)))/10*MOD(X38,10),INDEX('A1 Parametre'!$C$104:$M$104,MATCH(X38,'A1 Parametre'!$C$95:$M$95,1))+(INDEX('A1 Parametre'!$C$104:$M$104,MATCH(X38,'A1 Parametre'!$C$95:$M$95,1)+1)-INDEX('A1 Parametre'!$C$104:$M$104,MATCH(X38,'A1 Parametre'!$C$95:$M$95,1)))/10*MOD(X38,10)))))</f>
        <v>0.31466155759054792</v>
      </c>
      <c r="Y102" s="129">
        <f>IF(Y38=0,0,IF(Y38&lt;30,AVERAGE('A1 Parametre'!$C$103,'A1 Parametre'!$C$104),IF(Y38&gt;90,AVERAGE('A1 Parametre'!$I$103,'A1 Parametre'!$I$104),AVERAGE(INDEX('A1 Parametre'!$C$103:$M$103,MATCH(Y38,'A1 Parametre'!$C$95:$M$95,1))+(INDEX('A1 Parametre'!$C$103:$M$103,MATCH(Y38,'A1 Parametre'!$C$95:$M$95,1)+1)-INDEX('A1 Parametre'!$C$103:$M$103,MATCH(Y38,'A1 Parametre'!$C$95:$M$95,1)))/10*MOD(Y38,10),INDEX('A1 Parametre'!$C$104:$M$104,MATCH(Y38,'A1 Parametre'!$C$95:$M$95,1))+(INDEX('A1 Parametre'!$C$104:$M$104,MATCH(Y38,'A1 Parametre'!$C$95:$M$95,1)+1)-INDEX('A1 Parametre'!$C$104:$M$104,MATCH(Y38,'A1 Parametre'!$C$95:$M$95,1)))/10*MOD(Y38,10)))))</f>
        <v>0.31552435240693366</v>
      </c>
      <c r="Z102" s="129">
        <f>IF(Z38=0,0,IF(Z38&lt;30,AVERAGE('A1 Parametre'!$C$103,'A1 Parametre'!$C$104),IF(Z38&gt;90,AVERAGE('A1 Parametre'!$I$103,'A1 Parametre'!$I$104),AVERAGE(INDEX('A1 Parametre'!$C$103:$M$103,MATCH(Z38,'A1 Parametre'!$C$95:$M$95,1))+(INDEX('A1 Parametre'!$C$103:$M$103,MATCH(Z38,'A1 Parametre'!$C$95:$M$95,1)+1)-INDEX('A1 Parametre'!$C$103:$M$103,MATCH(Z38,'A1 Parametre'!$C$95:$M$95,1)))/10*MOD(Z38,10),INDEX('A1 Parametre'!$C$104:$M$104,MATCH(Z38,'A1 Parametre'!$C$95:$M$95,1))+(INDEX('A1 Parametre'!$C$104:$M$104,MATCH(Z38,'A1 Parametre'!$C$95:$M$95,1)+1)-INDEX('A1 Parametre'!$C$104:$M$104,MATCH(Z38,'A1 Parametre'!$C$95:$M$95,1)))/10*MOD(Z38,10)))))</f>
        <v>0.31638382895611927</v>
      </c>
      <c r="AA102" s="129">
        <f>IF(AA38=0,0,IF(AA38&lt;30,AVERAGE('A1 Parametre'!$C$103,'A1 Parametre'!$C$104),IF(AA38&gt;90,AVERAGE('A1 Parametre'!$I$103,'A1 Parametre'!$I$104),AVERAGE(INDEX('A1 Parametre'!$C$103:$M$103,MATCH(AA38,'A1 Parametre'!$C$95:$M$95,1))+(INDEX('A1 Parametre'!$C$103:$M$103,MATCH(AA38,'A1 Parametre'!$C$95:$M$95,1)+1)-INDEX('A1 Parametre'!$C$103:$M$103,MATCH(AA38,'A1 Parametre'!$C$95:$M$95,1)))/10*MOD(AA38,10),INDEX('A1 Parametre'!$C$104:$M$104,MATCH(AA38,'A1 Parametre'!$C$95:$M$95,1))+(INDEX('A1 Parametre'!$C$104:$M$104,MATCH(AA38,'A1 Parametre'!$C$95:$M$95,1)+1)-INDEX('A1 Parametre'!$C$104:$M$104,MATCH(AA38,'A1 Parametre'!$C$95:$M$95,1)))/10*MOD(AA38,10)))))</f>
        <v>0.31723999999999997</v>
      </c>
      <c r="AB102" s="129">
        <f>IF(AB38=0,0,IF(AB38&lt;30,AVERAGE('A1 Parametre'!$C$103,'A1 Parametre'!$C$104),IF(AB38&gt;90,AVERAGE('A1 Parametre'!$I$103,'A1 Parametre'!$I$104),AVERAGE(INDEX('A1 Parametre'!$C$103:$M$103,MATCH(AB38,'A1 Parametre'!$C$95:$M$95,1))+(INDEX('A1 Parametre'!$C$103:$M$103,MATCH(AB38,'A1 Parametre'!$C$95:$M$95,1)+1)-INDEX('A1 Parametre'!$C$103:$M$103,MATCH(AB38,'A1 Parametre'!$C$95:$M$95,1)))/10*MOD(AB38,10),INDEX('A1 Parametre'!$C$104:$M$104,MATCH(AB38,'A1 Parametre'!$C$95:$M$95,1))+(INDEX('A1 Parametre'!$C$104:$M$104,MATCH(AB38,'A1 Parametre'!$C$95:$M$95,1)+1)-INDEX('A1 Parametre'!$C$104:$M$104,MATCH(AB38,'A1 Parametre'!$C$95:$M$95,1)))/10*MOD(AB38,10)))))</f>
        <v>0.31829588819369115</v>
      </c>
      <c r="AC102" s="129">
        <f>IF(AC38=0,0,IF(AC38&lt;30,AVERAGE('A1 Parametre'!$C$103,'A1 Parametre'!$C$104),IF(AC38&gt;90,AVERAGE('A1 Parametre'!$I$103,'A1 Parametre'!$I$104),AVERAGE(INDEX('A1 Parametre'!$C$103:$M$103,MATCH(AC38,'A1 Parametre'!$C$95:$M$95,1))+(INDEX('A1 Parametre'!$C$103:$M$103,MATCH(AC38,'A1 Parametre'!$C$95:$M$95,1)+1)-INDEX('A1 Parametre'!$C$103:$M$103,MATCH(AC38,'A1 Parametre'!$C$95:$M$95,1)))/10*MOD(AC38,10),INDEX('A1 Parametre'!$C$104:$M$104,MATCH(AC38,'A1 Parametre'!$C$95:$M$95,1))+(INDEX('A1 Parametre'!$C$104:$M$104,MATCH(AC38,'A1 Parametre'!$C$95:$M$95,1)+1)-INDEX('A1 Parametre'!$C$104:$M$104,MATCH(AC38,'A1 Parametre'!$C$95:$M$95,1)))/10*MOD(AC38,10)))))</f>
        <v>0.31934674888071934</v>
      </c>
      <c r="AD102" s="129">
        <f>IF(AD38=0,0,IF(AD38&lt;30,AVERAGE('A1 Parametre'!$C$103,'A1 Parametre'!$C$104),IF(AD38&gt;90,AVERAGE('A1 Parametre'!$I$103,'A1 Parametre'!$I$104),AVERAGE(INDEX('A1 Parametre'!$C$103:$M$103,MATCH(AD38,'A1 Parametre'!$C$95:$M$95,1))+(INDEX('A1 Parametre'!$C$103:$M$103,MATCH(AD38,'A1 Parametre'!$C$95:$M$95,1)+1)-INDEX('A1 Parametre'!$C$103:$M$103,MATCH(AD38,'A1 Parametre'!$C$95:$M$95,1)))/10*MOD(AD38,10),INDEX('A1 Parametre'!$C$104:$M$104,MATCH(AD38,'A1 Parametre'!$C$95:$M$95,1))+(INDEX('A1 Parametre'!$C$104:$M$104,MATCH(AD38,'A1 Parametre'!$C$95:$M$95,1)+1)-INDEX('A1 Parametre'!$C$104:$M$104,MATCH(AD38,'A1 Parametre'!$C$95:$M$95,1)))/10*MOD(AD38,10)))))</f>
        <v>0.32039260599905772</v>
      </c>
      <c r="AE102" s="129">
        <f>IF(AE38=0,0,IF(AE38&lt;30,AVERAGE('A1 Parametre'!$C$103,'A1 Parametre'!$C$104),IF(AE38&gt;90,AVERAGE('A1 Parametre'!$I$103,'A1 Parametre'!$I$104),AVERAGE(INDEX('A1 Parametre'!$C$103:$M$103,MATCH(AE38,'A1 Parametre'!$C$95:$M$95,1))+(INDEX('A1 Parametre'!$C$103:$M$103,MATCH(AE38,'A1 Parametre'!$C$95:$M$95,1)+1)-INDEX('A1 Parametre'!$C$103:$M$103,MATCH(AE38,'A1 Parametre'!$C$95:$M$95,1)))/10*MOD(AE38,10),INDEX('A1 Parametre'!$C$104:$M$104,MATCH(AE38,'A1 Parametre'!$C$95:$M$95,1))+(INDEX('A1 Parametre'!$C$104:$M$104,MATCH(AE38,'A1 Parametre'!$C$95:$M$95,1)+1)-INDEX('A1 Parametre'!$C$104:$M$104,MATCH(AE38,'A1 Parametre'!$C$95:$M$95,1)))/10*MOD(AE38,10)))))</f>
        <v>0.32143348337270128</v>
      </c>
      <c r="AF102" s="129">
        <f>IF(AF38=0,0,IF(AF38&lt;30,AVERAGE('A1 Parametre'!$C$103,'A1 Parametre'!$C$104),IF(AF38&gt;90,AVERAGE('A1 Parametre'!$I$103,'A1 Parametre'!$I$104),AVERAGE(INDEX('A1 Parametre'!$C$103:$M$103,MATCH(AF38,'A1 Parametre'!$C$95:$M$95,1))+(INDEX('A1 Parametre'!$C$103:$M$103,MATCH(AF38,'A1 Parametre'!$C$95:$M$95,1)+1)-INDEX('A1 Parametre'!$C$103:$M$103,MATCH(AF38,'A1 Parametre'!$C$95:$M$95,1)))/10*MOD(AF38,10),INDEX('A1 Parametre'!$C$104:$M$104,MATCH(AF38,'A1 Parametre'!$C$95:$M$95,1))+(INDEX('A1 Parametre'!$C$104:$M$104,MATCH(AF38,'A1 Parametre'!$C$95:$M$95,1)+1)-INDEX('A1 Parametre'!$C$104:$M$104,MATCH(AF38,'A1 Parametre'!$C$95:$M$95,1)))/10*MOD(AF38,10)))))</f>
        <v>0.32246940471220914</v>
      </c>
      <c r="AG102" s="129">
        <f>IF(AG38=0,0,IF(AG38&lt;30,AVERAGE('A1 Parametre'!$C$103,'A1 Parametre'!$C$104),IF(AG38&gt;90,AVERAGE('A1 Parametre'!$I$103,'A1 Parametre'!$I$104),AVERAGE(INDEX('A1 Parametre'!$C$103:$M$103,MATCH(AG38,'A1 Parametre'!$C$95:$M$95,1))+(INDEX('A1 Parametre'!$C$103:$M$103,MATCH(AG38,'A1 Parametre'!$C$95:$M$95,1)+1)-INDEX('A1 Parametre'!$C$103:$M$103,MATCH(AG38,'A1 Parametre'!$C$95:$M$95,1)))/10*MOD(AG38,10),INDEX('A1 Parametre'!$C$104:$M$104,MATCH(AG38,'A1 Parametre'!$C$95:$M$95,1))+(INDEX('A1 Parametre'!$C$104:$M$104,MATCH(AG38,'A1 Parametre'!$C$95:$M$95,1)+1)-INDEX('A1 Parametre'!$C$104:$M$104,MATCH(AG38,'A1 Parametre'!$C$95:$M$95,1)))/10*MOD(AG38,10)))))</f>
        <v>0.32330579609820542</v>
      </c>
      <c r="AH102" s="129">
        <f>IF(AH38=0,0,IF(AH38&lt;30,AVERAGE('A1 Parametre'!$C$103,'A1 Parametre'!$C$104),IF(AH38&gt;90,AVERAGE('A1 Parametre'!$I$103,'A1 Parametre'!$I$104),AVERAGE(INDEX('A1 Parametre'!$C$103:$M$103,MATCH(AH38,'A1 Parametre'!$C$95:$M$95,1))+(INDEX('A1 Parametre'!$C$103:$M$103,MATCH(AH38,'A1 Parametre'!$C$95:$M$95,1)+1)-INDEX('A1 Parametre'!$C$103:$M$103,MATCH(AH38,'A1 Parametre'!$C$95:$M$95,1)))/10*MOD(AH38,10),INDEX('A1 Parametre'!$C$104:$M$104,MATCH(AH38,'A1 Parametre'!$C$95:$M$95,1))+(INDEX('A1 Parametre'!$C$104:$M$104,MATCH(AH38,'A1 Parametre'!$C$95:$M$95,1)+1)-INDEX('A1 Parametre'!$C$104:$M$104,MATCH(AH38,'A1 Parametre'!$C$95:$M$95,1)))/10*MOD(AH38,10)))))</f>
        <v>0.32393284495768171</v>
      </c>
      <c r="AI102" s="129">
        <f>IF(AI38=0,0,IF(AI38&lt;30,AVERAGE('A1 Parametre'!$C$103,'A1 Parametre'!$C$104),IF(AI38&gt;90,AVERAGE('A1 Parametre'!$I$103,'A1 Parametre'!$I$104),AVERAGE(INDEX('A1 Parametre'!$C$103:$M$103,MATCH(AI38,'A1 Parametre'!$C$95:$M$95,1))+(INDEX('A1 Parametre'!$C$103:$M$103,MATCH(AI38,'A1 Parametre'!$C$95:$M$95,1)+1)-INDEX('A1 Parametre'!$C$103:$M$103,MATCH(AI38,'A1 Parametre'!$C$95:$M$95,1)))/10*MOD(AI38,10),INDEX('A1 Parametre'!$C$104:$M$104,MATCH(AI38,'A1 Parametre'!$C$95:$M$95,1))+(INDEX('A1 Parametre'!$C$104:$M$104,MATCH(AI38,'A1 Parametre'!$C$95:$M$95,1)+1)-INDEX('A1 Parametre'!$C$104:$M$104,MATCH(AI38,'A1 Parametre'!$C$95:$M$95,1)))/10*MOD(AI38,10)))))</f>
        <v>0.3245569081863518</v>
      </c>
      <c r="AJ102" s="129">
        <f>IF(AJ38=0,0,IF(AJ38&lt;30,AVERAGE('A1 Parametre'!$C$103,'A1 Parametre'!$C$104),IF(AJ38&gt;90,AVERAGE('A1 Parametre'!$I$103,'A1 Parametre'!$I$104),AVERAGE(INDEX('A1 Parametre'!$C$103:$M$103,MATCH(AJ38,'A1 Parametre'!$C$95:$M$95,1))+(INDEX('A1 Parametre'!$C$103:$M$103,MATCH(AJ38,'A1 Parametre'!$C$95:$M$95,1)+1)-INDEX('A1 Parametre'!$C$103:$M$103,MATCH(AJ38,'A1 Parametre'!$C$95:$M$95,1)))/10*MOD(AJ38,10),INDEX('A1 Parametre'!$C$104:$M$104,MATCH(AJ38,'A1 Parametre'!$C$95:$M$95,1))+(INDEX('A1 Parametre'!$C$104:$M$104,MATCH(AJ38,'A1 Parametre'!$C$95:$M$95,1)+1)-INDEX('A1 Parametre'!$C$104:$M$104,MATCH(AJ38,'A1 Parametre'!$C$95:$M$95,1)))/10*MOD(AJ38,10)))))</f>
        <v>0.32517799999999997</v>
      </c>
    </row>
    <row r="103" spans="2:36" x14ac:dyDescent="0.2">
      <c r="B103" s="5">
        <v>2</v>
      </c>
      <c r="C103" s="5">
        <f t="shared" si="19"/>
        <v>90781</v>
      </c>
      <c r="D103" s="5" t="str">
        <f t="shared" si="20"/>
        <v>I/59 Tvrdošín - pred okružnou</v>
      </c>
      <c r="E103" s="5">
        <f t="shared" ref="E103:E111" si="21">E71</f>
        <v>1.42</v>
      </c>
      <c r="F103" s="129">
        <f>IF(F39=0,0,IF(F39&lt;30,AVERAGE('A1 Parametre'!$C$103,'A1 Parametre'!$C$104),IF(F39&gt;90,AVERAGE('A1 Parametre'!$I$103,'A1 Parametre'!$I$104),AVERAGE(INDEX('A1 Parametre'!$C$103:$M$103,MATCH(F39,'A1 Parametre'!$C$95:$M$95,1))+(INDEX('A1 Parametre'!$C$103:$M$103,MATCH(F39,'A1 Parametre'!$C$95:$M$95,1)+1)-INDEX('A1 Parametre'!$C$103:$M$103,MATCH(F39,'A1 Parametre'!$C$95:$M$95,1)))/10*MOD(F39,10),INDEX('A1 Parametre'!$C$104:$M$104,MATCH(F39,'A1 Parametre'!$C$95:$M$95,1))+(INDEX('A1 Parametre'!$C$104:$M$104,MATCH(F39,'A1 Parametre'!$C$95:$M$95,1)+1)-INDEX('A1 Parametre'!$C$104:$M$104,MATCH(F39,'A1 Parametre'!$C$95:$M$95,1)))/10*MOD(F39,10)))))</f>
        <v>0.345636</v>
      </c>
      <c r="G103" s="129">
        <f>IF(G39=0,0,IF(G39&lt;30,AVERAGE('A1 Parametre'!$C$103,'A1 Parametre'!$C$104),IF(G39&gt;90,AVERAGE('A1 Parametre'!$I$103,'A1 Parametre'!$I$104),AVERAGE(INDEX('A1 Parametre'!$C$103:$M$103,MATCH(G39,'A1 Parametre'!$C$95:$M$95,1))+(INDEX('A1 Parametre'!$C$103:$M$103,MATCH(G39,'A1 Parametre'!$C$95:$M$95,1)+1)-INDEX('A1 Parametre'!$C$103:$M$103,MATCH(G39,'A1 Parametre'!$C$95:$M$95,1)))/10*MOD(G39,10),INDEX('A1 Parametre'!$C$104:$M$104,MATCH(G39,'A1 Parametre'!$C$95:$M$95,1))+(INDEX('A1 Parametre'!$C$104:$M$104,MATCH(G39,'A1 Parametre'!$C$95:$M$95,1)+1)-INDEX('A1 Parametre'!$C$104:$M$104,MATCH(G39,'A1 Parametre'!$C$95:$M$95,1)))/10*MOD(G39,10)))))</f>
        <v>0.34581077028366408</v>
      </c>
      <c r="H103" s="129">
        <f>IF(H39=0,0,IF(H39&lt;30,AVERAGE('A1 Parametre'!$C$103,'A1 Parametre'!$C$104),IF(H39&gt;90,AVERAGE('A1 Parametre'!$I$103,'A1 Parametre'!$I$104),AVERAGE(INDEX('A1 Parametre'!$C$103:$M$103,MATCH(H39,'A1 Parametre'!$C$95:$M$95,1))+(INDEX('A1 Parametre'!$C$103:$M$103,MATCH(H39,'A1 Parametre'!$C$95:$M$95,1)+1)-INDEX('A1 Parametre'!$C$103:$M$103,MATCH(H39,'A1 Parametre'!$C$95:$M$95,1)))/10*MOD(H39,10),INDEX('A1 Parametre'!$C$104:$M$104,MATCH(H39,'A1 Parametre'!$C$95:$M$95,1))+(INDEX('A1 Parametre'!$C$104:$M$104,MATCH(H39,'A1 Parametre'!$C$95:$M$95,1)+1)-INDEX('A1 Parametre'!$C$104:$M$104,MATCH(H39,'A1 Parametre'!$C$95:$M$95,1)))/10*MOD(H39,10)))))</f>
        <v>0.34598502603575937</v>
      </c>
      <c r="I103" s="129">
        <f>IF(I39=0,0,IF(I39&lt;30,AVERAGE('A1 Parametre'!$C$103,'A1 Parametre'!$C$104),IF(I39&gt;90,AVERAGE('A1 Parametre'!$I$103,'A1 Parametre'!$I$104),AVERAGE(INDEX('A1 Parametre'!$C$103:$M$103,MATCH(I39,'A1 Parametre'!$C$95:$M$95,1))+(INDEX('A1 Parametre'!$C$103:$M$103,MATCH(I39,'A1 Parametre'!$C$95:$M$95,1)+1)-INDEX('A1 Parametre'!$C$103:$M$103,MATCH(I39,'A1 Parametre'!$C$95:$M$95,1)))/10*MOD(I39,10),INDEX('A1 Parametre'!$C$104:$M$104,MATCH(I39,'A1 Parametre'!$C$95:$M$95,1))+(INDEX('A1 Parametre'!$C$104:$M$104,MATCH(I39,'A1 Parametre'!$C$95:$M$95,1)+1)-INDEX('A1 Parametre'!$C$104:$M$104,MATCH(I39,'A1 Parametre'!$C$95:$M$95,1)))/10*MOD(I39,10)))))</f>
        <v>0.34615876877108986</v>
      </c>
      <c r="J103" s="129">
        <f>IF(J39=0,0,IF(J39&lt;30,AVERAGE('A1 Parametre'!$C$103,'A1 Parametre'!$C$104),IF(J39&gt;90,AVERAGE('A1 Parametre'!$I$103,'A1 Parametre'!$I$104),AVERAGE(INDEX('A1 Parametre'!$C$103:$M$103,MATCH(J39,'A1 Parametre'!$C$95:$M$95,1))+(INDEX('A1 Parametre'!$C$103:$M$103,MATCH(J39,'A1 Parametre'!$C$95:$M$95,1)+1)-INDEX('A1 Parametre'!$C$103:$M$103,MATCH(J39,'A1 Parametre'!$C$95:$M$95,1)))/10*MOD(J39,10),INDEX('A1 Parametre'!$C$104:$M$104,MATCH(J39,'A1 Parametre'!$C$95:$M$95,1))+(INDEX('A1 Parametre'!$C$104:$M$104,MATCH(J39,'A1 Parametre'!$C$95:$M$95,1)+1)-INDEX('A1 Parametre'!$C$104:$M$104,MATCH(J39,'A1 Parametre'!$C$95:$M$95,1)))/10*MOD(J39,10)))))</f>
        <v>0.34633199999999997</v>
      </c>
      <c r="K103" s="129">
        <f>IF(K39=0,0,IF(K39&lt;30,AVERAGE('A1 Parametre'!$C$103,'A1 Parametre'!$C$104),IF(K39&gt;90,AVERAGE('A1 Parametre'!$I$103,'A1 Parametre'!$I$104),AVERAGE(INDEX('A1 Parametre'!$C$103:$M$103,MATCH(K39,'A1 Parametre'!$C$95:$M$95,1))+(INDEX('A1 Parametre'!$C$103:$M$103,MATCH(K39,'A1 Parametre'!$C$95:$M$95,1)+1)-INDEX('A1 Parametre'!$C$103:$M$103,MATCH(K39,'A1 Parametre'!$C$95:$M$95,1)))/10*MOD(K39,10),INDEX('A1 Parametre'!$C$104:$M$104,MATCH(K39,'A1 Parametre'!$C$95:$M$95,1))+(INDEX('A1 Parametre'!$C$104:$M$104,MATCH(K39,'A1 Parametre'!$C$95:$M$95,1)+1)-INDEX('A1 Parametre'!$C$104:$M$104,MATCH(K39,'A1 Parametre'!$C$95:$M$95,1)))/10*MOD(K39,10)))))</f>
        <v>0.346578514352606</v>
      </c>
      <c r="L103" s="129">
        <f>IF(L39=0,0,IF(L39&lt;30,AVERAGE('A1 Parametre'!$C$103,'A1 Parametre'!$C$104),IF(L39&gt;90,AVERAGE('A1 Parametre'!$I$103,'A1 Parametre'!$I$104),AVERAGE(INDEX('A1 Parametre'!$C$103:$M$103,MATCH(L39,'A1 Parametre'!$C$95:$M$95,1))+(INDEX('A1 Parametre'!$C$103:$M$103,MATCH(L39,'A1 Parametre'!$C$95:$M$95,1)+1)-INDEX('A1 Parametre'!$C$103:$M$103,MATCH(L39,'A1 Parametre'!$C$95:$M$95,1)))/10*MOD(L39,10),INDEX('A1 Parametre'!$C$104:$M$104,MATCH(L39,'A1 Parametre'!$C$95:$M$95,1))+(INDEX('A1 Parametre'!$C$104:$M$104,MATCH(L39,'A1 Parametre'!$C$95:$M$95,1)+1)-INDEX('A1 Parametre'!$C$104:$M$104,MATCH(L39,'A1 Parametre'!$C$95:$M$95,1)))/10*MOD(L39,10)))))</f>
        <v>0.3468239928879685</v>
      </c>
      <c r="M103" s="129">
        <f>IF(M39=0,0,IF(M39&lt;30,AVERAGE('A1 Parametre'!$C$103,'A1 Parametre'!$C$104),IF(M39&gt;90,AVERAGE('A1 Parametre'!$I$103,'A1 Parametre'!$I$104),AVERAGE(INDEX('A1 Parametre'!$C$103:$M$103,MATCH(M39,'A1 Parametre'!$C$95:$M$95,1))+(INDEX('A1 Parametre'!$C$103:$M$103,MATCH(M39,'A1 Parametre'!$C$95:$M$95,1)+1)-INDEX('A1 Parametre'!$C$103:$M$103,MATCH(M39,'A1 Parametre'!$C$95:$M$95,1)))/10*MOD(M39,10),INDEX('A1 Parametre'!$C$104:$M$104,MATCH(M39,'A1 Parametre'!$C$95:$M$95,1))+(INDEX('A1 Parametre'!$C$104:$M$104,MATCH(M39,'A1 Parametre'!$C$95:$M$95,1)+1)-INDEX('A1 Parametre'!$C$104:$M$104,MATCH(M39,'A1 Parametre'!$C$95:$M$95,1)))/10*MOD(M39,10)))))</f>
        <v>0.34706843995844006</v>
      </c>
      <c r="N103" s="129">
        <f>IF(N39=0,0,IF(N39&lt;30,AVERAGE('A1 Parametre'!$C$103,'A1 Parametre'!$C$104),IF(N39&gt;90,AVERAGE('A1 Parametre'!$I$103,'A1 Parametre'!$I$104),AVERAGE(INDEX('A1 Parametre'!$C$103:$M$103,MATCH(N39,'A1 Parametre'!$C$95:$M$95,1))+(INDEX('A1 Parametre'!$C$103:$M$103,MATCH(N39,'A1 Parametre'!$C$95:$M$95,1)+1)-INDEX('A1 Parametre'!$C$103:$M$103,MATCH(N39,'A1 Parametre'!$C$95:$M$95,1)))/10*MOD(N39,10),INDEX('A1 Parametre'!$C$104:$M$104,MATCH(N39,'A1 Parametre'!$C$95:$M$95,1))+(INDEX('A1 Parametre'!$C$104:$M$104,MATCH(N39,'A1 Parametre'!$C$95:$M$95,1)+1)-INDEX('A1 Parametre'!$C$104:$M$104,MATCH(N39,'A1 Parametre'!$C$95:$M$95,1)))/10*MOD(N39,10)))))</f>
        <v>0.34731185989808522</v>
      </c>
      <c r="O103" s="129">
        <f>IF(O39=0,0,IF(O39&lt;30,AVERAGE('A1 Parametre'!$C$103,'A1 Parametre'!$C$104),IF(O39&gt;90,AVERAGE('A1 Parametre'!$I$103,'A1 Parametre'!$I$104),AVERAGE(INDEX('A1 Parametre'!$C$103:$M$103,MATCH(O39,'A1 Parametre'!$C$95:$M$95,1))+(INDEX('A1 Parametre'!$C$103:$M$103,MATCH(O39,'A1 Parametre'!$C$95:$M$95,1)+1)-INDEX('A1 Parametre'!$C$103:$M$103,MATCH(O39,'A1 Parametre'!$C$95:$M$95,1)))/10*MOD(O39,10),INDEX('A1 Parametre'!$C$104:$M$104,MATCH(O39,'A1 Parametre'!$C$95:$M$95,1))+(INDEX('A1 Parametre'!$C$104:$M$104,MATCH(O39,'A1 Parametre'!$C$95:$M$95,1)+1)-INDEX('A1 Parametre'!$C$104:$M$104,MATCH(O39,'A1 Parametre'!$C$95:$M$95,1)))/10*MOD(O39,10)))))</f>
        <v>0.34755425702275738</v>
      </c>
      <c r="P103" s="129">
        <f>IF(P39=0,0,IF(P39&lt;30,AVERAGE('A1 Parametre'!$C$103,'A1 Parametre'!$C$104),IF(P39&gt;90,AVERAGE('A1 Parametre'!$I$103,'A1 Parametre'!$I$104),AVERAGE(INDEX('A1 Parametre'!$C$103:$M$103,MATCH(P39,'A1 Parametre'!$C$95:$M$95,1))+(INDEX('A1 Parametre'!$C$103:$M$103,MATCH(P39,'A1 Parametre'!$C$95:$M$95,1)+1)-INDEX('A1 Parametre'!$C$103:$M$103,MATCH(P39,'A1 Parametre'!$C$95:$M$95,1)))/10*MOD(P39,10),INDEX('A1 Parametre'!$C$104:$M$104,MATCH(P39,'A1 Parametre'!$C$95:$M$95,1))+(INDEX('A1 Parametre'!$C$104:$M$104,MATCH(P39,'A1 Parametre'!$C$95:$M$95,1)+1)-INDEX('A1 Parametre'!$C$104:$M$104,MATCH(P39,'A1 Parametre'!$C$95:$M$95,1)))/10*MOD(P39,10)))))</f>
        <v>0.34779563563017551</v>
      </c>
      <c r="Q103" s="129">
        <f>IF(Q39=0,0,IF(Q39&lt;30,AVERAGE('A1 Parametre'!$C$103,'A1 Parametre'!$C$104),IF(Q39&gt;90,AVERAGE('A1 Parametre'!$I$103,'A1 Parametre'!$I$104),AVERAGE(INDEX('A1 Parametre'!$C$103:$M$103,MATCH(Q39,'A1 Parametre'!$C$95:$M$95,1))+(INDEX('A1 Parametre'!$C$103:$M$103,MATCH(Q39,'A1 Parametre'!$C$95:$M$95,1)+1)-INDEX('A1 Parametre'!$C$103:$M$103,MATCH(Q39,'A1 Parametre'!$C$95:$M$95,1)))/10*MOD(Q39,10),INDEX('A1 Parametre'!$C$104:$M$104,MATCH(Q39,'A1 Parametre'!$C$95:$M$95,1))+(INDEX('A1 Parametre'!$C$104:$M$104,MATCH(Q39,'A1 Parametre'!$C$95:$M$95,1)+1)-INDEX('A1 Parametre'!$C$104:$M$104,MATCH(Q39,'A1 Parametre'!$C$95:$M$95,1)))/10*MOD(Q39,10)))))</f>
        <v>0.34803600000000001</v>
      </c>
      <c r="R103" s="129">
        <f>IF(R39=0,0,IF(R39&lt;30,AVERAGE('A1 Parametre'!$C$103,'A1 Parametre'!$C$104),IF(R39&gt;90,AVERAGE('A1 Parametre'!$I$103,'A1 Parametre'!$I$104),AVERAGE(INDEX('A1 Parametre'!$C$103:$M$103,MATCH(R39,'A1 Parametre'!$C$95:$M$95,1))+(INDEX('A1 Parametre'!$C$103:$M$103,MATCH(R39,'A1 Parametre'!$C$95:$M$95,1)+1)-INDEX('A1 Parametre'!$C$103:$M$103,MATCH(R39,'A1 Parametre'!$C$95:$M$95,1)))/10*MOD(R39,10),INDEX('A1 Parametre'!$C$104:$M$104,MATCH(R39,'A1 Parametre'!$C$95:$M$95,1))+(INDEX('A1 Parametre'!$C$104:$M$104,MATCH(R39,'A1 Parametre'!$C$95:$M$95,1)+1)-INDEX('A1 Parametre'!$C$104:$M$104,MATCH(R39,'A1 Parametre'!$C$95:$M$95,1)))/10*MOD(R39,10)))))</f>
        <v>0.34830066558406569</v>
      </c>
      <c r="S103" s="129">
        <f>IF(S39=0,0,IF(S39&lt;30,AVERAGE('A1 Parametre'!$C$103,'A1 Parametre'!$C$104),IF(S39&gt;90,AVERAGE('A1 Parametre'!$I$103,'A1 Parametre'!$I$104),AVERAGE(INDEX('A1 Parametre'!$C$103:$M$103,MATCH(S39,'A1 Parametre'!$C$95:$M$95,1))+(INDEX('A1 Parametre'!$C$103:$M$103,MATCH(S39,'A1 Parametre'!$C$95:$M$95,1)+1)-INDEX('A1 Parametre'!$C$103:$M$103,MATCH(S39,'A1 Parametre'!$C$95:$M$95,1)))/10*MOD(S39,10),INDEX('A1 Parametre'!$C$104:$M$104,MATCH(S39,'A1 Parametre'!$C$95:$M$95,1))+(INDEX('A1 Parametre'!$C$104:$M$104,MATCH(S39,'A1 Parametre'!$C$95:$M$95,1)+1)-INDEX('A1 Parametre'!$C$104:$M$104,MATCH(S39,'A1 Parametre'!$C$95:$M$95,1)))/10*MOD(S39,10)))))</f>
        <v>0.34856410148146277</v>
      </c>
      <c r="T103" s="129">
        <f>IF(T39=0,0,IF(T39&lt;30,AVERAGE('A1 Parametre'!$C$103,'A1 Parametre'!$C$104),IF(T39&gt;90,AVERAGE('A1 Parametre'!$I$103,'A1 Parametre'!$I$104),AVERAGE(INDEX('A1 Parametre'!$C$103:$M$103,MATCH(T39,'A1 Parametre'!$C$95:$M$95,1))+(INDEX('A1 Parametre'!$C$103:$M$103,MATCH(T39,'A1 Parametre'!$C$95:$M$95,1)+1)-INDEX('A1 Parametre'!$C$103:$M$103,MATCH(T39,'A1 Parametre'!$C$95:$M$95,1)))/10*MOD(T39,10),INDEX('A1 Parametre'!$C$104:$M$104,MATCH(T39,'A1 Parametre'!$C$95:$M$95,1))+(INDEX('A1 Parametre'!$C$104:$M$104,MATCH(T39,'A1 Parametre'!$C$95:$M$95,1)+1)-INDEX('A1 Parametre'!$C$104:$M$104,MATCH(T39,'A1 Parametre'!$C$95:$M$95,1)))/10*MOD(T39,10)))))</f>
        <v>0.34882631340554959</v>
      </c>
      <c r="U103" s="129">
        <f>IF(U39=0,0,IF(U39&lt;30,AVERAGE('A1 Parametre'!$C$103,'A1 Parametre'!$C$104),IF(U39&gt;90,AVERAGE('A1 Parametre'!$I$103,'A1 Parametre'!$I$104),AVERAGE(INDEX('A1 Parametre'!$C$103:$M$103,MATCH(U39,'A1 Parametre'!$C$95:$M$95,1))+(INDEX('A1 Parametre'!$C$103:$M$103,MATCH(U39,'A1 Parametre'!$C$95:$M$95,1)+1)-INDEX('A1 Parametre'!$C$103:$M$103,MATCH(U39,'A1 Parametre'!$C$95:$M$95,1)))/10*MOD(U39,10),INDEX('A1 Parametre'!$C$104:$M$104,MATCH(U39,'A1 Parametre'!$C$95:$M$95,1))+(INDEX('A1 Parametre'!$C$104:$M$104,MATCH(U39,'A1 Parametre'!$C$95:$M$95,1)+1)-INDEX('A1 Parametre'!$C$104:$M$104,MATCH(U39,'A1 Parametre'!$C$95:$M$95,1)))/10*MOD(U39,10)))))</f>
        <v>0.34908730704313906</v>
      </c>
      <c r="V103" s="129">
        <f>IF(V39=0,0,IF(V39&lt;30,AVERAGE('A1 Parametre'!$C$103,'A1 Parametre'!$C$104),IF(V39&gt;90,AVERAGE('A1 Parametre'!$I$103,'A1 Parametre'!$I$104),AVERAGE(INDEX('A1 Parametre'!$C$103:$M$103,MATCH(V39,'A1 Parametre'!$C$95:$M$95,1))+(INDEX('A1 Parametre'!$C$103:$M$103,MATCH(V39,'A1 Parametre'!$C$95:$M$95,1)+1)-INDEX('A1 Parametre'!$C$103:$M$103,MATCH(V39,'A1 Parametre'!$C$95:$M$95,1)))/10*MOD(V39,10),INDEX('A1 Parametre'!$C$104:$M$104,MATCH(V39,'A1 Parametre'!$C$95:$M$95,1))+(INDEX('A1 Parametre'!$C$104:$M$104,MATCH(V39,'A1 Parametre'!$C$95:$M$95,1)+1)-INDEX('A1 Parametre'!$C$104:$M$104,MATCH(V39,'A1 Parametre'!$C$95:$M$95,1)))/10*MOD(V39,10)))))</f>
        <v>0.34934708805462195</v>
      </c>
      <c r="W103" s="129">
        <f>IF(W39=0,0,IF(W39&lt;30,AVERAGE('A1 Parametre'!$C$103,'A1 Parametre'!$C$104),IF(W39&gt;90,AVERAGE('A1 Parametre'!$I$103,'A1 Parametre'!$I$104),AVERAGE(INDEX('A1 Parametre'!$C$103:$M$103,MATCH(W39,'A1 Parametre'!$C$95:$M$95,1))+(INDEX('A1 Parametre'!$C$103:$M$103,MATCH(W39,'A1 Parametre'!$C$95:$M$95,1)+1)-INDEX('A1 Parametre'!$C$103:$M$103,MATCH(W39,'A1 Parametre'!$C$95:$M$95,1)))/10*MOD(W39,10),INDEX('A1 Parametre'!$C$104:$M$104,MATCH(W39,'A1 Parametre'!$C$95:$M$95,1))+(INDEX('A1 Parametre'!$C$104:$M$104,MATCH(W39,'A1 Parametre'!$C$95:$M$95,1)+1)-INDEX('A1 Parametre'!$C$104:$M$104,MATCH(W39,'A1 Parametre'!$C$95:$M$95,1)))/10*MOD(W39,10)))))</f>
        <v>0.34960566207409005</v>
      </c>
      <c r="X103" s="129">
        <f>IF(X39=0,0,IF(X39&lt;30,AVERAGE('A1 Parametre'!$C$103,'A1 Parametre'!$C$104),IF(X39&gt;90,AVERAGE('A1 Parametre'!$I$103,'A1 Parametre'!$I$104),AVERAGE(INDEX('A1 Parametre'!$C$103:$M$103,MATCH(X39,'A1 Parametre'!$C$95:$M$95,1))+(INDEX('A1 Parametre'!$C$103:$M$103,MATCH(X39,'A1 Parametre'!$C$95:$M$95,1)+1)-INDEX('A1 Parametre'!$C$103:$M$103,MATCH(X39,'A1 Parametre'!$C$95:$M$95,1)))/10*MOD(X39,10),INDEX('A1 Parametre'!$C$104:$M$104,MATCH(X39,'A1 Parametre'!$C$95:$M$95,1))+(INDEX('A1 Parametre'!$C$104:$M$104,MATCH(X39,'A1 Parametre'!$C$95:$M$95,1)+1)-INDEX('A1 Parametre'!$C$104:$M$104,MATCH(X39,'A1 Parametre'!$C$95:$M$95,1)))/10*MOD(X39,10)))))</f>
        <v>0.3498630347094579</v>
      </c>
      <c r="Y103" s="129">
        <f>IF(Y39=0,0,IF(Y39&lt;30,AVERAGE('A1 Parametre'!$C$103,'A1 Parametre'!$C$104),IF(Y39&gt;90,AVERAGE('A1 Parametre'!$I$103,'A1 Parametre'!$I$104),AVERAGE(INDEX('A1 Parametre'!$C$103:$M$103,MATCH(Y39,'A1 Parametre'!$C$95:$M$95,1))+(INDEX('A1 Parametre'!$C$103:$M$103,MATCH(Y39,'A1 Parametre'!$C$95:$M$95,1)+1)-INDEX('A1 Parametre'!$C$103:$M$103,MATCH(Y39,'A1 Parametre'!$C$95:$M$95,1)))/10*MOD(Y39,10),INDEX('A1 Parametre'!$C$104:$M$104,MATCH(Y39,'A1 Parametre'!$C$95:$M$95,1))+(INDEX('A1 Parametre'!$C$104:$M$104,MATCH(Y39,'A1 Parametre'!$C$95:$M$95,1)+1)-INDEX('A1 Parametre'!$C$104:$M$104,MATCH(Y39,'A1 Parametre'!$C$95:$M$95,1)))/10*MOD(Y39,10)))))</f>
        <v>0.35011921154258463</v>
      </c>
      <c r="Z103" s="129">
        <f>IF(Z39=0,0,IF(Z39&lt;30,AVERAGE('A1 Parametre'!$C$103,'A1 Parametre'!$C$104),IF(Z39&gt;90,AVERAGE('A1 Parametre'!$I$103,'A1 Parametre'!$I$104),AVERAGE(INDEX('A1 Parametre'!$C$103:$M$103,MATCH(Z39,'A1 Parametre'!$C$95:$M$95,1))+(INDEX('A1 Parametre'!$C$103:$M$103,MATCH(Z39,'A1 Parametre'!$C$95:$M$95,1)+1)-INDEX('A1 Parametre'!$C$103:$M$103,MATCH(Z39,'A1 Parametre'!$C$95:$M$95,1)))/10*MOD(Z39,10),INDEX('A1 Parametre'!$C$104:$M$104,MATCH(Z39,'A1 Parametre'!$C$95:$M$95,1))+(INDEX('A1 Parametre'!$C$104:$M$104,MATCH(Z39,'A1 Parametre'!$C$95:$M$95,1)+1)-INDEX('A1 Parametre'!$C$104:$M$104,MATCH(Z39,'A1 Parametre'!$C$95:$M$95,1)))/10*MOD(Z39,10)))))</f>
        <v>0.35037419812939502</v>
      </c>
      <c r="AA103" s="129">
        <f>IF(AA39=0,0,IF(AA39&lt;30,AVERAGE('A1 Parametre'!$C$103,'A1 Parametre'!$C$104),IF(AA39&gt;90,AVERAGE('A1 Parametre'!$I$103,'A1 Parametre'!$I$104),AVERAGE(INDEX('A1 Parametre'!$C$103:$M$103,MATCH(AA39,'A1 Parametre'!$C$95:$M$95,1))+(INDEX('A1 Parametre'!$C$103:$M$103,MATCH(AA39,'A1 Parametre'!$C$95:$M$95,1)+1)-INDEX('A1 Parametre'!$C$103:$M$103,MATCH(AA39,'A1 Parametre'!$C$95:$M$95,1)))/10*MOD(AA39,10),INDEX('A1 Parametre'!$C$104:$M$104,MATCH(AA39,'A1 Parametre'!$C$95:$M$95,1))+(INDEX('A1 Parametre'!$C$104:$M$104,MATCH(AA39,'A1 Parametre'!$C$95:$M$95,1)+1)-INDEX('A1 Parametre'!$C$104:$M$104,MATCH(AA39,'A1 Parametre'!$C$95:$M$95,1)))/10*MOD(AA39,10)))))</f>
        <v>0.350628</v>
      </c>
      <c r="AB103" s="129">
        <f>IF(AB39=0,0,IF(AB39&lt;30,AVERAGE('A1 Parametre'!$C$103,'A1 Parametre'!$C$104),IF(AB39&gt;90,AVERAGE('A1 Parametre'!$I$103,'A1 Parametre'!$I$104),AVERAGE(INDEX('A1 Parametre'!$C$103:$M$103,MATCH(AB39,'A1 Parametre'!$C$95:$M$95,1))+(INDEX('A1 Parametre'!$C$103:$M$103,MATCH(AB39,'A1 Parametre'!$C$95:$M$95,1)+1)-INDEX('A1 Parametre'!$C$103:$M$103,MATCH(AB39,'A1 Parametre'!$C$95:$M$95,1)))/10*MOD(AB39,10),INDEX('A1 Parametre'!$C$104:$M$104,MATCH(AB39,'A1 Parametre'!$C$95:$M$95,1))+(INDEX('A1 Parametre'!$C$104:$M$104,MATCH(AB39,'A1 Parametre'!$C$95:$M$95,1)+1)-INDEX('A1 Parametre'!$C$104:$M$104,MATCH(AB39,'A1 Parametre'!$C$95:$M$95,1)))/10*MOD(AB39,10)))))</f>
        <v>0.35099227783528297</v>
      </c>
      <c r="AC103" s="129">
        <f>IF(AC39=0,0,IF(AC39&lt;30,AVERAGE('A1 Parametre'!$C$103,'A1 Parametre'!$C$104),IF(AC39&gt;90,AVERAGE('A1 Parametre'!$I$103,'A1 Parametre'!$I$104),AVERAGE(INDEX('A1 Parametre'!$C$103:$M$103,MATCH(AC39,'A1 Parametre'!$C$95:$M$95,1))+(INDEX('A1 Parametre'!$C$103:$M$103,MATCH(AC39,'A1 Parametre'!$C$95:$M$95,1)+1)-INDEX('A1 Parametre'!$C$103:$M$103,MATCH(AC39,'A1 Parametre'!$C$95:$M$95,1)))/10*MOD(AC39,10),INDEX('A1 Parametre'!$C$104:$M$104,MATCH(AC39,'A1 Parametre'!$C$95:$M$95,1))+(INDEX('A1 Parametre'!$C$104:$M$104,MATCH(AC39,'A1 Parametre'!$C$95:$M$95,1)+1)-INDEX('A1 Parametre'!$C$104:$M$104,MATCH(AC39,'A1 Parametre'!$C$95:$M$95,1)))/10*MOD(AC39,10)))))</f>
        <v>0.35135411510664927</v>
      </c>
      <c r="AD103" s="129">
        <f>IF(AD39=0,0,IF(AD39&lt;30,AVERAGE('A1 Parametre'!$C$103,'A1 Parametre'!$C$104),IF(AD39&gt;90,AVERAGE('A1 Parametre'!$I$103,'A1 Parametre'!$I$104),AVERAGE(INDEX('A1 Parametre'!$C$103:$M$103,MATCH(AD39,'A1 Parametre'!$C$95:$M$95,1))+(INDEX('A1 Parametre'!$C$103:$M$103,MATCH(AD39,'A1 Parametre'!$C$95:$M$95,1)+1)-INDEX('A1 Parametre'!$C$103:$M$103,MATCH(AD39,'A1 Parametre'!$C$95:$M$95,1)))/10*MOD(AD39,10),INDEX('A1 Parametre'!$C$104:$M$104,MATCH(AD39,'A1 Parametre'!$C$95:$M$95,1))+(INDEX('A1 Parametre'!$C$104:$M$104,MATCH(AD39,'A1 Parametre'!$C$95:$M$95,1)+1)-INDEX('A1 Parametre'!$C$104:$M$104,MATCH(AD39,'A1 Parametre'!$C$95:$M$95,1)))/10*MOD(AD39,10)))))</f>
        <v>0.35171352816522328</v>
      </c>
      <c r="AE103" s="129">
        <f>IF(AE39=0,0,IF(AE39&lt;30,AVERAGE('A1 Parametre'!$C$103,'A1 Parametre'!$C$104),IF(AE39&gt;90,AVERAGE('A1 Parametre'!$I$103,'A1 Parametre'!$I$104),AVERAGE(INDEX('A1 Parametre'!$C$103:$M$103,MATCH(AE39,'A1 Parametre'!$C$95:$M$95,1))+(INDEX('A1 Parametre'!$C$103:$M$103,MATCH(AE39,'A1 Parametre'!$C$95:$M$95,1)+1)-INDEX('A1 Parametre'!$C$103:$M$103,MATCH(AE39,'A1 Parametre'!$C$95:$M$95,1)))/10*MOD(AE39,10),INDEX('A1 Parametre'!$C$104:$M$104,MATCH(AE39,'A1 Parametre'!$C$95:$M$95,1))+(INDEX('A1 Parametre'!$C$104:$M$104,MATCH(AE39,'A1 Parametre'!$C$95:$M$95,1)+1)-INDEX('A1 Parametre'!$C$104:$M$104,MATCH(AE39,'A1 Parametre'!$C$95:$M$95,1)))/10*MOD(AE39,10)))))</f>
        <v>0.35207053325258153</v>
      </c>
      <c r="AF103" s="129">
        <f>IF(AF39=0,0,IF(AF39&lt;30,AVERAGE('A1 Parametre'!$C$103,'A1 Parametre'!$C$104),IF(AF39&gt;90,AVERAGE('A1 Parametre'!$I$103,'A1 Parametre'!$I$104),AVERAGE(INDEX('A1 Parametre'!$C$103:$M$103,MATCH(AF39,'A1 Parametre'!$C$95:$M$95,1))+(INDEX('A1 Parametre'!$C$103:$M$103,MATCH(AF39,'A1 Parametre'!$C$95:$M$95,1)+1)-INDEX('A1 Parametre'!$C$103:$M$103,MATCH(AF39,'A1 Parametre'!$C$95:$M$95,1)))/10*MOD(AF39,10),INDEX('A1 Parametre'!$C$104:$M$104,MATCH(AF39,'A1 Parametre'!$C$95:$M$95,1))+(INDEX('A1 Parametre'!$C$104:$M$104,MATCH(AF39,'A1 Parametre'!$C$95:$M$95,1)+1)-INDEX('A1 Parametre'!$C$104:$M$104,MATCH(AF39,'A1 Parametre'!$C$95:$M$95,1)))/10*MOD(AF39,10)))))</f>
        <v>0.35242514650148593</v>
      </c>
      <c r="AG103" s="129">
        <f>IF(AG39=0,0,IF(AG39&lt;30,AVERAGE('A1 Parametre'!$C$103,'A1 Parametre'!$C$104),IF(AG39&gt;90,AVERAGE('A1 Parametre'!$I$103,'A1 Parametre'!$I$104),AVERAGE(INDEX('A1 Parametre'!$C$103:$M$103,MATCH(AG39,'A1 Parametre'!$C$95:$M$95,1))+(INDEX('A1 Parametre'!$C$103:$M$103,MATCH(AG39,'A1 Parametre'!$C$95:$M$95,1)+1)-INDEX('A1 Parametre'!$C$103:$M$103,MATCH(AG39,'A1 Parametre'!$C$95:$M$95,1)))/10*MOD(AG39,10),INDEX('A1 Parametre'!$C$104:$M$104,MATCH(AG39,'A1 Parametre'!$C$95:$M$95,1))+(INDEX('A1 Parametre'!$C$104:$M$104,MATCH(AG39,'A1 Parametre'!$C$95:$M$95,1)+1)-INDEX('A1 Parametre'!$C$104:$M$104,MATCH(AG39,'A1 Parametre'!$C$95:$M$95,1)))/10*MOD(AG39,10)))))</f>
        <v>0.35277738393661351</v>
      </c>
      <c r="AH103" s="129">
        <f>IF(AH39=0,0,IF(AH39&lt;30,AVERAGE('A1 Parametre'!$C$103,'A1 Parametre'!$C$104),IF(AH39&gt;90,AVERAGE('A1 Parametre'!$I$103,'A1 Parametre'!$I$104),AVERAGE(INDEX('A1 Parametre'!$C$103:$M$103,MATCH(AH39,'A1 Parametre'!$C$95:$M$95,1))+(INDEX('A1 Parametre'!$C$103:$M$103,MATCH(AH39,'A1 Parametre'!$C$95:$M$95,1)+1)-INDEX('A1 Parametre'!$C$103:$M$103,MATCH(AH39,'A1 Parametre'!$C$95:$M$95,1)))/10*MOD(AH39,10),INDEX('A1 Parametre'!$C$104:$M$104,MATCH(AH39,'A1 Parametre'!$C$95:$M$95,1))+(INDEX('A1 Parametre'!$C$104:$M$104,MATCH(AH39,'A1 Parametre'!$C$95:$M$95,1)+1)-INDEX('A1 Parametre'!$C$104:$M$104,MATCH(AH39,'A1 Parametre'!$C$95:$M$95,1)))/10*MOD(AH39,10)))))</f>
        <v>0.35312726147528017</v>
      </c>
      <c r="AI103" s="129">
        <f>IF(AI39=0,0,IF(AI39&lt;30,AVERAGE('A1 Parametre'!$C$103,'A1 Parametre'!$C$104),IF(AI39&gt;90,AVERAGE('A1 Parametre'!$I$103,'A1 Parametre'!$I$104),AVERAGE(INDEX('A1 Parametre'!$C$103:$M$103,MATCH(AI39,'A1 Parametre'!$C$95:$M$95,1))+(INDEX('A1 Parametre'!$C$103:$M$103,MATCH(AI39,'A1 Parametre'!$C$95:$M$95,1)+1)-INDEX('A1 Parametre'!$C$103:$M$103,MATCH(AI39,'A1 Parametre'!$C$95:$M$95,1)))/10*MOD(AI39,10),INDEX('A1 Parametre'!$C$104:$M$104,MATCH(AI39,'A1 Parametre'!$C$95:$M$95,1))+(INDEX('A1 Parametre'!$C$104:$M$104,MATCH(AI39,'A1 Parametre'!$C$95:$M$95,1)+1)-INDEX('A1 Parametre'!$C$104:$M$104,MATCH(AI39,'A1 Parametre'!$C$95:$M$95,1)))/10*MOD(AI39,10)))))</f>
        <v>0.35347479492816009</v>
      </c>
      <c r="AJ103" s="129">
        <f>IF(AJ39=0,0,IF(AJ39&lt;30,AVERAGE('A1 Parametre'!$C$103,'A1 Parametre'!$C$104),IF(AJ39&gt;90,AVERAGE('A1 Parametre'!$I$103,'A1 Parametre'!$I$104),AVERAGE(INDEX('A1 Parametre'!$C$103:$M$103,MATCH(AJ39,'A1 Parametre'!$C$95:$M$95,1))+(INDEX('A1 Parametre'!$C$103:$M$103,MATCH(AJ39,'A1 Parametre'!$C$95:$M$95,1)+1)-INDEX('A1 Parametre'!$C$103:$M$103,MATCH(AJ39,'A1 Parametre'!$C$95:$M$95,1)))/10*MOD(AJ39,10),INDEX('A1 Parametre'!$C$104:$M$104,MATCH(AJ39,'A1 Parametre'!$C$95:$M$95,1))+(INDEX('A1 Parametre'!$C$104:$M$104,MATCH(AJ39,'A1 Parametre'!$C$95:$M$95,1)+1)-INDEX('A1 Parametre'!$C$104:$M$104,MATCH(AJ39,'A1 Parametre'!$C$95:$M$95,1)))/10*MOD(AJ39,10)))))</f>
        <v>0.35382000000000002</v>
      </c>
    </row>
    <row r="104" spans="2:36" x14ac:dyDescent="0.2">
      <c r="B104" s="5">
        <v>3</v>
      </c>
      <c r="C104" s="5">
        <f t="shared" si="19"/>
        <v>90782</v>
      </c>
      <c r="D104" s="5" t="str">
        <f t="shared" si="20"/>
        <v>I/59 Tvrdošín - po OK II/520</v>
      </c>
      <c r="E104" s="5">
        <f t="shared" si="21"/>
        <v>0.59</v>
      </c>
      <c r="F104" s="129">
        <f>IF(F40=0,0,IF(F40&lt;30,AVERAGE('A1 Parametre'!$C$103,'A1 Parametre'!$C$104),IF(F40&gt;90,AVERAGE('A1 Parametre'!$I$103,'A1 Parametre'!$I$104),AVERAGE(INDEX('A1 Parametre'!$C$103:$M$103,MATCH(F40,'A1 Parametre'!$C$95:$M$95,1))+(INDEX('A1 Parametre'!$C$103:$M$103,MATCH(F40,'A1 Parametre'!$C$95:$M$95,1)+1)-INDEX('A1 Parametre'!$C$103:$M$103,MATCH(F40,'A1 Parametre'!$C$95:$M$95,1)))/10*MOD(F40,10),INDEX('A1 Parametre'!$C$104:$M$104,MATCH(F40,'A1 Parametre'!$C$95:$M$95,1))+(INDEX('A1 Parametre'!$C$104:$M$104,MATCH(F40,'A1 Parametre'!$C$95:$M$95,1)+1)-INDEX('A1 Parametre'!$C$104:$M$104,MATCH(F40,'A1 Parametre'!$C$95:$M$95,1)))/10*MOD(F40,10)))))</f>
        <v>0.35699999999999998</v>
      </c>
      <c r="G104" s="129">
        <f>IF(G40=0,0,IF(G40&lt;30,AVERAGE('A1 Parametre'!$C$103,'A1 Parametre'!$C$104),IF(G40&gt;90,AVERAGE('A1 Parametre'!$I$103,'A1 Parametre'!$I$104),AVERAGE(INDEX('A1 Parametre'!$C$103:$M$103,MATCH(G40,'A1 Parametre'!$C$95:$M$95,1))+(INDEX('A1 Parametre'!$C$103:$M$103,MATCH(G40,'A1 Parametre'!$C$95:$M$95,1)+1)-INDEX('A1 Parametre'!$C$103:$M$103,MATCH(G40,'A1 Parametre'!$C$95:$M$95,1)))/10*MOD(G40,10),INDEX('A1 Parametre'!$C$104:$M$104,MATCH(G40,'A1 Parametre'!$C$95:$M$95,1))+(INDEX('A1 Parametre'!$C$104:$M$104,MATCH(G40,'A1 Parametre'!$C$95:$M$95,1)+1)-INDEX('A1 Parametre'!$C$104:$M$104,MATCH(G40,'A1 Parametre'!$C$95:$M$95,1)))/10*MOD(G40,10)))))</f>
        <v>0.35699999999999998</v>
      </c>
      <c r="H104" s="129">
        <f>IF(H40=0,0,IF(H40&lt;30,AVERAGE('A1 Parametre'!$C$103,'A1 Parametre'!$C$104),IF(H40&gt;90,AVERAGE('A1 Parametre'!$I$103,'A1 Parametre'!$I$104),AVERAGE(INDEX('A1 Parametre'!$C$103:$M$103,MATCH(H40,'A1 Parametre'!$C$95:$M$95,1))+(INDEX('A1 Parametre'!$C$103:$M$103,MATCH(H40,'A1 Parametre'!$C$95:$M$95,1)+1)-INDEX('A1 Parametre'!$C$103:$M$103,MATCH(H40,'A1 Parametre'!$C$95:$M$95,1)))/10*MOD(H40,10),INDEX('A1 Parametre'!$C$104:$M$104,MATCH(H40,'A1 Parametre'!$C$95:$M$95,1))+(INDEX('A1 Parametre'!$C$104:$M$104,MATCH(H40,'A1 Parametre'!$C$95:$M$95,1)+1)-INDEX('A1 Parametre'!$C$104:$M$104,MATCH(H40,'A1 Parametre'!$C$95:$M$95,1)))/10*MOD(H40,10)))))</f>
        <v>0.35699999999999998</v>
      </c>
      <c r="I104" s="129">
        <f>IF(I40=0,0,IF(I40&lt;30,AVERAGE('A1 Parametre'!$C$103,'A1 Parametre'!$C$104),IF(I40&gt;90,AVERAGE('A1 Parametre'!$I$103,'A1 Parametre'!$I$104),AVERAGE(INDEX('A1 Parametre'!$C$103:$M$103,MATCH(I40,'A1 Parametre'!$C$95:$M$95,1))+(INDEX('A1 Parametre'!$C$103:$M$103,MATCH(I40,'A1 Parametre'!$C$95:$M$95,1)+1)-INDEX('A1 Parametre'!$C$103:$M$103,MATCH(I40,'A1 Parametre'!$C$95:$M$95,1)))/10*MOD(I40,10),INDEX('A1 Parametre'!$C$104:$M$104,MATCH(I40,'A1 Parametre'!$C$95:$M$95,1))+(INDEX('A1 Parametre'!$C$104:$M$104,MATCH(I40,'A1 Parametre'!$C$95:$M$95,1)+1)-INDEX('A1 Parametre'!$C$104:$M$104,MATCH(I40,'A1 Parametre'!$C$95:$M$95,1)))/10*MOD(I40,10)))))</f>
        <v>0.35699999999999998</v>
      </c>
      <c r="J104" s="129">
        <f>IF(J40=0,0,IF(J40&lt;30,AVERAGE('A1 Parametre'!$C$103,'A1 Parametre'!$C$104),IF(J40&gt;90,AVERAGE('A1 Parametre'!$I$103,'A1 Parametre'!$I$104),AVERAGE(INDEX('A1 Parametre'!$C$103:$M$103,MATCH(J40,'A1 Parametre'!$C$95:$M$95,1))+(INDEX('A1 Parametre'!$C$103:$M$103,MATCH(J40,'A1 Parametre'!$C$95:$M$95,1)+1)-INDEX('A1 Parametre'!$C$103:$M$103,MATCH(J40,'A1 Parametre'!$C$95:$M$95,1)))/10*MOD(J40,10),INDEX('A1 Parametre'!$C$104:$M$104,MATCH(J40,'A1 Parametre'!$C$95:$M$95,1))+(INDEX('A1 Parametre'!$C$104:$M$104,MATCH(J40,'A1 Parametre'!$C$95:$M$95,1)+1)-INDEX('A1 Parametre'!$C$104:$M$104,MATCH(J40,'A1 Parametre'!$C$95:$M$95,1)))/10*MOD(J40,10)))))</f>
        <v>0.35699999999999998</v>
      </c>
      <c r="K104" s="129">
        <f>IF(K40=0,0,IF(K40&lt;30,AVERAGE('A1 Parametre'!$C$103,'A1 Parametre'!$C$104),IF(K40&gt;90,AVERAGE('A1 Parametre'!$I$103,'A1 Parametre'!$I$104),AVERAGE(INDEX('A1 Parametre'!$C$103:$M$103,MATCH(K40,'A1 Parametre'!$C$95:$M$95,1))+(INDEX('A1 Parametre'!$C$103:$M$103,MATCH(K40,'A1 Parametre'!$C$95:$M$95,1)+1)-INDEX('A1 Parametre'!$C$103:$M$103,MATCH(K40,'A1 Parametre'!$C$95:$M$95,1)))/10*MOD(K40,10),INDEX('A1 Parametre'!$C$104:$M$104,MATCH(K40,'A1 Parametre'!$C$95:$M$95,1))+(INDEX('A1 Parametre'!$C$104:$M$104,MATCH(K40,'A1 Parametre'!$C$95:$M$95,1)+1)-INDEX('A1 Parametre'!$C$104:$M$104,MATCH(K40,'A1 Parametre'!$C$95:$M$95,1)))/10*MOD(K40,10)))))</f>
        <v>0.35699999999999998</v>
      </c>
      <c r="L104" s="129">
        <f>IF(L40=0,0,IF(L40&lt;30,AVERAGE('A1 Parametre'!$C$103,'A1 Parametre'!$C$104),IF(L40&gt;90,AVERAGE('A1 Parametre'!$I$103,'A1 Parametre'!$I$104),AVERAGE(INDEX('A1 Parametre'!$C$103:$M$103,MATCH(L40,'A1 Parametre'!$C$95:$M$95,1))+(INDEX('A1 Parametre'!$C$103:$M$103,MATCH(L40,'A1 Parametre'!$C$95:$M$95,1)+1)-INDEX('A1 Parametre'!$C$103:$M$103,MATCH(L40,'A1 Parametre'!$C$95:$M$95,1)))/10*MOD(L40,10),INDEX('A1 Parametre'!$C$104:$M$104,MATCH(L40,'A1 Parametre'!$C$95:$M$95,1))+(INDEX('A1 Parametre'!$C$104:$M$104,MATCH(L40,'A1 Parametre'!$C$95:$M$95,1)+1)-INDEX('A1 Parametre'!$C$104:$M$104,MATCH(L40,'A1 Parametre'!$C$95:$M$95,1)))/10*MOD(L40,10)))))</f>
        <v>0.35699999999999998</v>
      </c>
      <c r="M104" s="129">
        <f>IF(M40=0,0,IF(M40&lt;30,AVERAGE('A1 Parametre'!$C$103,'A1 Parametre'!$C$104),IF(M40&gt;90,AVERAGE('A1 Parametre'!$I$103,'A1 Parametre'!$I$104),AVERAGE(INDEX('A1 Parametre'!$C$103:$M$103,MATCH(M40,'A1 Parametre'!$C$95:$M$95,1))+(INDEX('A1 Parametre'!$C$103:$M$103,MATCH(M40,'A1 Parametre'!$C$95:$M$95,1)+1)-INDEX('A1 Parametre'!$C$103:$M$103,MATCH(M40,'A1 Parametre'!$C$95:$M$95,1)))/10*MOD(M40,10),INDEX('A1 Parametre'!$C$104:$M$104,MATCH(M40,'A1 Parametre'!$C$95:$M$95,1))+(INDEX('A1 Parametre'!$C$104:$M$104,MATCH(M40,'A1 Parametre'!$C$95:$M$95,1)+1)-INDEX('A1 Parametre'!$C$104:$M$104,MATCH(M40,'A1 Parametre'!$C$95:$M$95,1)))/10*MOD(M40,10)))))</f>
        <v>0.35699999999999998</v>
      </c>
      <c r="N104" s="129">
        <f>IF(N40=0,0,IF(N40&lt;30,AVERAGE('A1 Parametre'!$C$103,'A1 Parametre'!$C$104),IF(N40&gt;90,AVERAGE('A1 Parametre'!$I$103,'A1 Parametre'!$I$104),AVERAGE(INDEX('A1 Parametre'!$C$103:$M$103,MATCH(N40,'A1 Parametre'!$C$95:$M$95,1))+(INDEX('A1 Parametre'!$C$103:$M$103,MATCH(N40,'A1 Parametre'!$C$95:$M$95,1)+1)-INDEX('A1 Parametre'!$C$103:$M$103,MATCH(N40,'A1 Parametre'!$C$95:$M$95,1)))/10*MOD(N40,10),INDEX('A1 Parametre'!$C$104:$M$104,MATCH(N40,'A1 Parametre'!$C$95:$M$95,1))+(INDEX('A1 Parametre'!$C$104:$M$104,MATCH(N40,'A1 Parametre'!$C$95:$M$95,1)+1)-INDEX('A1 Parametre'!$C$104:$M$104,MATCH(N40,'A1 Parametre'!$C$95:$M$95,1)))/10*MOD(N40,10)))))</f>
        <v>0.35699999999999998</v>
      </c>
      <c r="O104" s="129">
        <f>IF(O40=0,0,IF(O40&lt;30,AVERAGE('A1 Parametre'!$C$103,'A1 Parametre'!$C$104),IF(O40&gt;90,AVERAGE('A1 Parametre'!$I$103,'A1 Parametre'!$I$104),AVERAGE(INDEX('A1 Parametre'!$C$103:$M$103,MATCH(O40,'A1 Parametre'!$C$95:$M$95,1))+(INDEX('A1 Parametre'!$C$103:$M$103,MATCH(O40,'A1 Parametre'!$C$95:$M$95,1)+1)-INDEX('A1 Parametre'!$C$103:$M$103,MATCH(O40,'A1 Parametre'!$C$95:$M$95,1)))/10*MOD(O40,10),INDEX('A1 Parametre'!$C$104:$M$104,MATCH(O40,'A1 Parametre'!$C$95:$M$95,1))+(INDEX('A1 Parametre'!$C$104:$M$104,MATCH(O40,'A1 Parametre'!$C$95:$M$95,1)+1)-INDEX('A1 Parametre'!$C$104:$M$104,MATCH(O40,'A1 Parametre'!$C$95:$M$95,1)))/10*MOD(O40,10)))))</f>
        <v>0.35699999999999998</v>
      </c>
      <c r="P104" s="129">
        <f>IF(P40=0,0,IF(P40&lt;30,AVERAGE('A1 Parametre'!$C$103,'A1 Parametre'!$C$104),IF(P40&gt;90,AVERAGE('A1 Parametre'!$I$103,'A1 Parametre'!$I$104),AVERAGE(INDEX('A1 Parametre'!$C$103:$M$103,MATCH(P40,'A1 Parametre'!$C$95:$M$95,1))+(INDEX('A1 Parametre'!$C$103:$M$103,MATCH(P40,'A1 Parametre'!$C$95:$M$95,1)+1)-INDEX('A1 Parametre'!$C$103:$M$103,MATCH(P40,'A1 Parametre'!$C$95:$M$95,1)))/10*MOD(P40,10),INDEX('A1 Parametre'!$C$104:$M$104,MATCH(P40,'A1 Parametre'!$C$95:$M$95,1))+(INDEX('A1 Parametre'!$C$104:$M$104,MATCH(P40,'A1 Parametre'!$C$95:$M$95,1)+1)-INDEX('A1 Parametre'!$C$104:$M$104,MATCH(P40,'A1 Parametre'!$C$95:$M$95,1)))/10*MOD(P40,10)))))</f>
        <v>0.35699999999999998</v>
      </c>
      <c r="Q104" s="129">
        <f>IF(Q40=0,0,IF(Q40&lt;30,AVERAGE('A1 Parametre'!$C$103,'A1 Parametre'!$C$104),IF(Q40&gt;90,AVERAGE('A1 Parametre'!$I$103,'A1 Parametre'!$I$104),AVERAGE(INDEX('A1 Parametre'!$C$103:$M$103,MATCH(Q40,'A1 Parametre'!$C$95:$M$95,1))+(INDEX('A1 Parametre'!$C$103:$M$103,MATCH(Q40,'A1 Parametre'!$C$95:$M$95,1)+1)-INDEX('A1 Parametre'!$C$103:$M$103,MATCH(Q40,'A1 Parametre'!$C$95:$M$95,1)))/10*MOD(Q40,10),INDEX('A1 Parametre'!$C$104:$M$104,MATCH(Q40,'A1 Parametre'!$C$95:$M$95,1))+(INDEX('A1 Parametre'!$C$104:$M$104,MATCH(Q40,'A1 Parametre'!$C$95:$M$95,1)+1)-INDEX('A1 Parametre'!$C$104:$M$104,MATCH(Q40,'A1 Parametre'!$C$95:$M$95,1)))/10*MOD(Q40,10)))))</f>
        <v>0.35699999999999998</v>
      </c>
      <c r="R104" s="129">
        <f>IF(R40=0,0,IF(R40&lt;30,AVERAGE('A1 Parametre'!$C$103,'A1 Parametre'!$C$104),IF(R40&gt;90,AVERAGE('A1 Parametre'!$I$103,'A1 Parametre'!$I$104),AVERAGE(INDEX('A1 Parametre'!$C$103:$M$103,MATCH(R40,'A1 Parametre'!$C$95:$M$95,1))+(INDEX('A1 Parametre'!$C$103:$M$103,MATCH(R40,'A1 Parametre'!$C$95:$M$95,1)+1)-INDEX('A1 Parametre'!$C$103:$M$103,MATCH(R40,'A1 Parametre'!$C$95:$M$95,1)))/10*MOD(R40,10),INDEX('A1 Parametre'!$C$104:$M$104,MATCH(R40,'A1 Parametre'!$C$95:$M$95,1))+(INDEX('A1 Parametre'!$C$104:$M$104,MATCH(R40,'A1 Parametre'!$C$95:$M$95,1)+1)-INDEX('A1 Parametre'!$C$104:$M$104,MATCH(R40,'A1 Parametre'!$C$95:$M$95,1)))/10*MOD(R40,10)))))</f>
        <v>0.35699999999999998</v>
      </c>
      <c r="S104" s="129">
        <f>IF(S40=0,0,IF(S40&lt;30,AVERAGE('A1 Parametre'!$C$103,'A1 Parametre'!$C$104),IF(S40&gt;90,AVERAGE('A1 Parametre'!$I$103,'A1 Parametre'!$I$104),AVERAGE(INDEX('A1 Parametre'!$C$103:$M$103,MATCH(S40,'A1 Parametre'!$C$95:$M$95,1))+(INDEX('A1 Parametre'!$C$103:$M$103,MATCH(S40,'A1 Parametre'!$C$95:$M$95,1)+1)-INDEX('A1 Parametre'!$C$103:$M$103,MATCH(S40,'A1 Parametre'!$C$95:$M$95,1)))/10*MOD(S40,10),INDEX('A1 Parametre'!$C$104:$M$104,MATCH(S40,'A1 Parametre'!$C$95:$M$95,1))+(INDEX('A1 Parametre'!$C$104:$M$104,MATCH(S40,'A1 Parametre'!$C$95:$M$95,1)+1)-INDEX('A1 Parametre'!$C$104:$M$104,MATCH(S40,'A1 Parametre'!$C$95:$M$95,1)))/10*MOD(S40,10)))))</f>
        <v>0.35699999999999998</v>
      </c>
      <c r="T104" s="129">
        <f>IF(T40=0,0,IF(T40&lt;30,AVERAGE('A1 Parametre'!$C$103,'A1 Parametre'!$C$104),IF(T40&gt;90,AVERAGE('A1 Parametre'!$I$103,'A1 Parametre'!$I$104),AVERAGE(INDEX('A1 Parametre'!$C$103:$M$103,MATCH(T40,'A1 Parametre'!$C$95:$M$95,1))+(INDEX('A1 Parametre'!$C$103:$M$103,MATCH(T40,'A1 Parametre'!$C$95:$M$95,1)+1)-INDEX('A1 Parametre'!$C$103:$M$103,MATCH(T40,'A1 Parametre'!$C$95:$M$95,1)))/10*MOD(T40,10),INDEX('A1 Parametre'!$C$104:$M$104,MATCH(T40,'A1 Parametre'!$C$95:$M$95,1))+(INDEX('A1 Parametre'!$C$104:$M$104,MATCH(T40,'A1 Parametre'!$C$95:$M$95,1)+1)-INDEX('A1 Parametre'!$C$104:$M$104,MATCH(T40,'A1 Parametre'!$C$95:$M$95,1)))/10*MOD(T40,10)))))</f>
        <v>0.35699999999999998</v>
      </c>
      <c r="U104" s="129">
        <f>IF(U40=0,0,IF(U40&lt;30,AVERAGE('A1 Parametre'!$C$103,'A1 Parametre'!$C$104),IF(U40&gt;90,AVERAGE('A1 Parametre'!$I$103,'A1 Parametre'!$I$104),AVERAGE(INDEX('A1 Parametre'!$C$103:$M$103,MATCH(U40,'A1 Parametre'!$C$95:$M$95,1))+(INDEX('A1 Parametre'!$C$103:$M$103,MATCH(U40,'A1 Parametre'!$C$95:$M$95,1)+1)-INDEX('A1 Parametre'!$C$103:$M$103,MATCH(U40,'A1 Parametre'!$C$95:$M$95,1)))/10*MOD(U40,10),INDEX('A1 Parametre'!$C$104:$M$104,MATCH(U40,'A1 Parametre'!$C$95:$M$95,1))+(INDEX('A1 Parametre'!$C$104:$M$104,MATCH(U40,'A1 Parametre'!$C$95:$M$95,1)+1)-INDEX('A1 Parametre'!$C$104:$M$104,MATCH(U40,'A1 Parametre'!$C$95:$M$95,1)))/10*MOD(U40,10)))))</f>
        <v>0.35699999999999998</v>
      </c>
      <c r="V104" s="129">
        <f>IF(V40=0,0,IF(V40&lt;30,AVERAGE('A1 Parametre'!$C$103,'A1 Parametre'!$C$104),IF(V40&gt;90,AVERAGE('A1 Parametre'!$I$103,'A1 Parametre'!$I$104),AVERAGE(INDEX('A1 Parametre'!$C$103:$M$103,MATCH(V40,'A1 Parametre'!$C$95:$M$95,1))+(INDEX('A1 Parametre'!$C$103:$M$103,MATCH(V40,'A1 Parametre'!$C$95:$M$95,1)+1)-INDEX('A1 Parametre'!$C$103:$M$103,MATCH(V40,'A1 Parametre'!$C$95:$M$95,1)))/10*MOD(V40,10),INDEX('A1 Parametre'!$C$104:$M$104,MATCH(V40,'A1 Parametre'!$C$95:$M$95,1))+(INDEX('A1 Parametre'!$C$104:$M$104,MATCH(V40,'A1 Parametre'!$C$95:$M$95,1)+1)-INDEX('A1 Parametre'!$C$104:$M$104,MATCH(V40,'A1 Parametre'!$C$95:$M$95,1)))/10*MOD(V40,10)))))</f>
        <v>0.35699999999999998</v>
      </c>
      <c r="W104" s="129">
        <f>IF(W40=0,0,IF(W40&lt;30,AVERAGE('A1 Parametre'!$C$103,'A1 Parametre'!$C$104),IF(W40&gt;90,AVERAGE('A1 Parametre'!$I$103,'A1 Parametre'!$I$104),AVERAGE(INDEX('A1 Parametre'!$C$103:$M$103,MATCH(W40,'A1 Parametre'!$C$95:$M$95,1))+(INDEX('A1 Parametre'!$C$103:$M$103,MATCH(W40,'A1 Parametre'!$C$95:$M$95,1)+1)-INDEX('A1 Parametre'!$C$103:$M$103,MATCH(W40,'A1 Parametre'!$C$95:$M$95,1)))/10*MOD(W40,10),INDEX('A1 Parametre'!$C$104:$M$104,MATCH(W40,'A1 Parametre'!$C$95:$M$95,1))+(INDEX('A1 Parametre'!$C$104:$M$104,MATCH(W40,'A1 Parametre'!$C$95:$M$95,1)+1)-INDEX('A1 Parametre'!$C$104:$M$104,MATCH(W40,'A1 Parametre'!$C$95:$M$95,1)))/10*MOD(W40,10)))))</f>
        <v>0.35699999999999998</v>
      </c>
      <c r="X104" s="129">
        <f>IF(X40=0,0,IF(X40&lt;30,AVERAGE('A1 Parametre'!$C$103,'A1 Parametre'!$C$104),IF(X40&gt;90,AVERAGE('A1 Parametre'!$I$103,'A1 Parametre'!$I$104),AVERAGE(INDEX('A1 Parametre'!$C$103:$M$103,MATCH(X40,'A1 Parametre'!$C$95:$M$95,1))+(INDEX('A1 Parametre'!$C$103:$M$103,MATCH(X40,'A1 Parametre'!$C$95:$M$95,1)+1)-INDEX('A1 Parametre'!$C$103:$M$103,MATCH(X40,'A1 Parametre'!$C$95:$M$95,1)))/10*MOD(X40,10),INDEX('A1 Parametre'!$C$104:$M$104,MATCH(X40,'A1 Parametre'!$C$95:$M$95,1))+(INDEX('A1 Parametre'!$C$104:$M$104,MATCH(X40,'A1 Parametre'!$C$95:$M$95,1)+1)-INDEX('A1 Parametre'!$C$104:$M$104,MATCH(X40,'A1 Parametre'!$C$95:$M$95,1)))/10*MOD(X40,10)))))</f>
        <v>0.35699999999999998</v>
      </c>
      <c r="Y104" s="129">
        <f>IF(Y40=0,0,IF(Y40&lt;30,AVERAGE('A1 Parametre'!$C$103,'A1 Parametre'!$C$104),IF(Y40&gt;90,AVERAGE('A1 Parametre'!$I$103,'A1 Parametre'!$I$104),AVERAGE(INDEX('A1 Parametre'!$C$103:$M$103,MATCH(Y40,'A1 Parametre'!$C$95:$M$95,1))+(INDEX('A1 Parametre'!$C$103:$M$103,MATCH(Y40,'A1 Parametre'!$C$95:$M$95,1)+1)-INDEX('A1 Parametre'!$C$103:$M$103,MATCH(Y40,'A1 Parametre'!$C$95:$M$95,1)))/10*MOD(Y40,10),INDEX('A1 Parametre'!$C$104:$M$104,MATCH(Y40,'A1 Parametre'!$C$95:$M$95,1))+(INDEX('A1 Parametre'!$C$104:$M$104,MATCH(Y40,'A1 Parametre'!$C$95:$M$95,1)+1)-INDEX('A1 Parametre'!$C$104:$M$104,MATCH(Y40,'A1 Parametre'!$C$95:$M$95,1)))/10*MOD(Y40,10)))))</f>
        <v>0.35699999999999998</v>
      </c>
      <c r="Z104" s="129">
        <f>IF(Z40=0,0,IF(Z40&lt;30,AVERAGE('A1 Parametre'!$C$103,'A1 Parametre'!$C$104),IF(Z40&gt;90,AVERAGE('A1 Parametre'!$I$103,'A1 Parametre'!$I$104),AVERAGE(INDEX('A1 Parametre'!$C$103:$M$103,MATCH(Z40,'A1 Parametre'!$C$95:$M$95,1))+(INDEX('A1 Parametre'!$C$103:$M$103,MATCH(Z40,'A1 Parametre'!$C$95:$M$95,1)+1)-INDEX('A1 Parametre'!$C$103:$M$103,MATCH(Z40,'A1 Parametre'!$C$95:$M$95,1)))/10*MOD(Z40,10),INDEX('A1 Parametre'!$C$104:$M$104,MATCH(Z40,'A1 Parametre'!$C$95:$M$95,1))+(INDEX('A1 Parametre'!$C$104:$M$104,MATCH(Z40,'A1 Parametre'!$C$95:$M$95,1)+1)-INDEX('A1 Parametre'!$C$104:$M$104,MATCH(Z40,'A1 Parametre'!$C$95:$M$95,1)))/10*MOD(Z40,10)))))</f>
        <v>0.35699999999999998</v>
      </c>
      <c r="AA104" s="129">
        <f>IF(AA40=0,0,IF(AA40&lt;30,AVERAGE('A1 Parametre'!$C$103,'A1 Parametre'!$C$104),IF(AA40&gt;90,AVERAGE('A1 Parametre'!$I$103,'A1 Parametre'!$I$104),AVERAGE(INDEX('A1 Parametre'!$C$103:$M$103,MATCH(AA40,'A1 Parametre'!$C$95:$M$95,1))+(INDEX('A1 Parametre'!$C$103:$M$103,MATCH(AA40,'A1 Parametre'!$C$95:$M$95,1)+1)-INDEX('A1 Parametre'!$C$103:$M$103,MATCH(AA40,'A1 Parametre'!$C$95:$M$95,1)))/10*MOD(AA40,10),INDEX('A1 Parametre'!$C$104:$M$104,MATCH(AA40,'A1 Parametre'!$C$95:$M$95,1))+(INDEX('A1 Parametre'!$C$104:$M$104,MATCH(AA40,'A1 Parametre'!$C$95:$M$95,1)+1)-INDEX('A1 Parametre'!$C$104:$M$104,MATCH(AA40,'A1 Parametre'!$C$95:$M$95,1)))/10*MOD(AA40,10)))))</f>
        <v>0.35699999999999998</v>
      </c>
      <c r="AB104" s="129">
        <f>IF(AB40=0,0,IF(AB40&lt;30,AVERAGE('A1 Parametre'!$C$103,'A1 Parametre'!$C$104),IF(AB40&gt;90,AVERAGE('A1 Parametre'!$I$103,'A1 Parametre'!$I$104),AVERAGE(INDEX('A1 Parametre'!$C$103:$M$103,MATCH(AB40,'A1 Parametre'!$C$95:$M$95,1))+(INDEX('A1 Parametre'!$C$103:$M$103,MATCH(AB40,'A1 Parametre'!$C$95:$M$95,1)+1)-INDEX('A1 Parametre'!$C$103:$M$103,MATCH(AB40,'A1 Parametre'!$C$95:$M$95,1)))/10*MOD(AB40,10),INDEX('A1 Parametre'!$C$104:$M$104,MATCH(AB40,'A1 Parametre'!$C$95:$M$95,1))+(INDEX('A1 Parametre'!$C$104:$M$104,MATCH(AB40,'A1 Parametre'!$C$95:$M$95,1)+1)-INDEX('A1 Parametre'!$C$104:$M$104,MATCH(AB40,'A1 Parametre'!$C$95:$M$95,1)))/10*MOD(AB40,10)))))</f>
        <v>0.35699999999999998</v>
      </c>
      <c r="AC104" s="129">
        <f>IF(AC40=0,0,IF(AC40&lt;30,AVERAGE('A1 Parametre'!$C$103,'A1 Parametre'!$C$104),IF(AC40&gt;90,AVERAGE('A1 Parametre'!$I$103,'A1 Parametre'!$I$104),AVERAGE(INDEX('A1 Parametre'!$C$103:$M$103,MATCH(AC40,'A1 Parametre'!$C$95:$M$95,1))+(INDEX('A1 Parametre'!$C$103:$M$103,MATCH(AC40,'A1 Parametre'!$C$95:$M$95,1)+1)-INDEX('A1 Parametre'!$C$103:$M$103,MATCH(AC40,'A1 Parametre'!$C$95:$M$95,1)))/10*MOD(AC40,10),INDEX('A1 Parametre'!$C$104:$M$104,MATCH(AC40,'A1 Parametre'!$C$95:$M$95,1))+(INDEX('A1 Parametre'!$C$104:$M$104,MATCH(AC40,'A1 Parametre'!$C$95:$M$95,1)+1)-INDEX('A1 Parametre'!$C$104:$M$104,MATCH(AC40,'A1 Parametre'!$C$95:$M$95,1)))/10*MOD(AC40,10)))))</f>
        <v>0.35699999999999998</v>
      </c>
      <c r="AD104" s="129">
        <f>IF(AD40=0,0,IF(AD40&lt;30,AVERAGE('A1 Parametre'!$C$103,'A1 Parametre'!$C$104),IF(AD40&gt;90,AVERAGE('A1 Parametre'!$I$103,'A1 Parametre'!$I$104),AVERAGE(INDEX('A1 Parametre'!$C$103:$M$103,MATCH(AD40,'A1 Parametre'!$C$95:$M$95,1))+(INDEX('A1 Parametre'!$C$103:$M$103,MATCH(AD40,'A1 Parametre'!$C$95:$M$95,1)+1)-INDEX('A1 Parametre'!$C$103:$M$103,MATCH(AD40,'A1 Parametre'!$C$95:$M$95,1)))/10*MOD(AD40,10),INDEX('A1 Parametre'!$C$104:$M$104,MATCH(AD40,'A1 Parametre'!$C$95:$M$95,1))+(INDEX('A1 Parametre'!$C$104:$M$104,MATCH(AD40,'A1 Parametre'!$C$95:$M$95,1)+1)-INDEX('A1 Parametre'!$C$104:$M$104,MATCH(AD40,'A1 Parametre'!$C$95:$M$95,1)))/10*MOD(AD40,10)))))</f>
        <v>0.35699999999999998</v>
      </c>
      <c r="AE104" s="129">
        <f>IF(AE40=0,0,IF(AE40&lt;30,AVERAGE('A1 Parametre'!$C$103,'A1 Parametre'!$C$104),IF(AE40&gt;90,AVERAGE('A1 Parametre'!$I$103,'A1 Parametre'!$I$104),AVERAGE(INDEX('A1 Parametre'!$C$103:$M$103,MATCH(AE40,'A1 Parametre'!$C$95:$M$95,1))+(INDEX('A1 Parametre'!$C$103:$M$103,MATCH(AE40,'A1 Parametre'!$C$95:$M$95,1)+1)-INDEX('A1 Parametre'!$C$103:$M$103,MATCH(AE40,'A1 Parametre'!$C$95:$M$95,1)))/10*MOD(AE40,10),INDEX('A1 Parametre'!$C$104:$M$104,MATCH(AE40,'A1 Parametre'!$C$95:$M$95,1))+(INDEX('A1 Parametre'!$C$104:$M$104,MATCH(AE40,'A1 Parametre'!$C$95:$M$95,1)+1)-INDEX('A1 Parametre'!$C$104:$M$104,MATCH(AE40,'A1 Parametre'!$C$95:$M$95,1)))/10*MOD(AE40,10)))))</f>
        <v>0.35699999999999998</v>
      </c>
      <c r="AF104" s="129">
        <f>IF(AF40=0,0,IF(AF40&lt;30,AVERAGE('A1 Parametre'!$C$103,'A1 Parametre'!$C$104),IF(AF40&gt;90,AVERAGE('A1 Parametre'!$I$103,'A1 Parametre'!$I$104),AVERAGE(INDEX('A1 Parametre'!$C$103:$M$103,MATCH(AF40,'A1 Parametre'!$C$95:$M$95,1))+(INDEX('A1 Parametre'!$C$103:$M$103,MATCH(AF40,'A1 Parametre'!$C$95:$M$95,1)+1)-INDEX('A1 Parametre'!$C$103:$M$103,MATCH(AF40,'A1 Parametre'!$C$95:$M$95,1)))/10*MOD(AF40,10),INDEX('A1 Parametre'!$C$104:$M$104,MATCH(AF40,'A1 Parametre'!$C$95:$M$95,1))+(INDEX('A1 Parametre'!$C$104:$M$104,MATCH(AF40,'A1 Parametre'!$C$95:$M$95,1)+1)-INDEX('A1 Parametre'!$C$104:$M$104,MATCH(AF40,'A1 Parametre'!$C$95:$M$95,1)))/10*MOD(AF40,10)))))</f>
        <v>0.35699999999999998</v>
      </c>
      <c r="AG104" s="129">
        <f>IF(AG40=0,0,IF(AG40&lt;30,AVERAGE('A1 Parametre'!$C$103,'A1 Parametre'!$C$104),IF(AG40&gt;90,AVERAGE('A1 Parametre'!$I$103,'A1 Parametre'!$I$104),AVERAGE(INDEX('A1 Parametre'!$C$103:$M$103,MATCH(AG40,'A1 Parametre'!$C$95:$M$95,1))+(INDEX('A1 Parametre'!$C$103:$M$103,MATCH(AG40,'A1 Parametre'!$C$95:$M$95,1)+1)-INDEX('A1 Parametre'!$C$103:$M$103,MATCH(AG40,'A1 Parametre'!$C$95:$M$95,1)))/10*MOD(AG40,10),INDEX('A1 Parametre'!$C$104:$M$104,MATCH(AG40,'A1 Parametre'!$C$95:$M$95,1))+(INDEX('A1 Parametre'!$C$104:$M$104,MATCH(AG40,'A1 Parametre'!$C$95:$M$95,1)+1)-INDEX('A1 Parametre'!$C$104:$M$104,MATCH(AG40,'A1 Parametre'!$C$95:$M$95,1)))/10*MOD(AG40,10)))))</f>
        <v>0.35699999999999998</v>
      </c>
      <c r="AH104" s="129">
        <f>IF(AH40=0,0,IF(AH40&lt;30,AVERAGE('A1 Parametre'!$C$103,'A1 Parametre'!$C$104),IF(AH40&gt;90,AVERAGE('A1 Parametre'!$I$103,'A1 Parametre'!$I$104),AVERAGE(INDEX('A1 Parametre'!$C$103:$M$103,MATCH(AH40,'A1 Parametre'!$C$95:$M$95,1))+(INDEX('A1 Parametre'!$C$103:$M$103,MATCH(AH40,'A1 Parametre'!$C$95:$M$95,1)+1)-INDEX('A1 Parametre'!$C$103:$M$103,MATCH(AH40,'A1 Parametre'!$C$95:$M$95,1)))/10*MOD(AH40,10),INDEX('A1 Parametre'!$C$104:$M$104,MATCH(AH40,'A1 Parametre'!$C$95:$M$95,1))+(INDEX('A1 Parametre'!$C$104:$M$104,MATCH(AH40,'A1 Parametre'!$C$95:$M$95,1)+1)-INDEX('A1 Parametre'!$C$104:$M$104,MATCH(AH40,'A1 Parametre'!$C$95:$M$95,1)))/10*MOD(AH40,10)))))</f>
        <v>0.35699999999999998</v>
      </c>
      <c r="AI104" s="129">
        <f>IF(AI40=0,0,IF(AI40&lt;30,AVERAGE('A1 Parametre'!$C$103,'A1 Parametre'!$C$104),IF(AI40&gt;90,AVERAGE('A1 Parametre'!$I$103,'A1 Parametre'!$I$104),AVERAGE(INDEX('A1 Parametre'!$C$103:$M$103,MATCH(AI40,'A1 Parametre'!$C$95:$M$95,1))+(INDEX('A1 Parametre'!$C$103:$M$103,MATCH(AI40,'A1 Parametre'!$C$95:$M$95,1)+1)-INDEX('A1 Parametre'!$C$103:$M$103,MATCH(AI40,'A1 Parametre'!$C$95:$M$95,1)))/10*MOD(AI40,10),INDEX('A1 Parametre'!$C$104:$M$104,MATCH(AI40,'A1 Parametre'!$C$95:$M$95,1))+(INDEX('A1 Parametre'!$C$104:$M$104,MATCH(AI40,'A1 Parametre'!$C$95:$M$95,1)+1)-INDEX('A1 Parametre'!$C$104:$M$104,MATCH(AI40,'A1 Parametre'!$C$95:$M$95,1)))/10*MOD(AI40,10)))))</f>
        <v>0.35699999999999998</v>
      </c>
      <c r="AJ104" s="129">
        <f>IF(AJ40=0,0,IF(AJ40&lt;30,AVERAGE('A1 Parametre'!$C$103,'A1 Parametre'!$C$104),IF(AJ40&gt;90,AVERAGE('A1 Parametre'!$I$103,'A1 Parametre'!$I$104),AVERAGE(INDEX('A1 Parametre'!$C$103:$M$103,MATCH(AJ40,'A1 Parametre'!$C$95:$M$95,1))+(INDEX('A1 Parametre'!$C$103:$M$103,MATCH(AJ40,'A1 Parametre'!$C$95:$M$95,1)+1)-INDEX('A1 Parametre'!$C$103:$M$103,MATCH(AJ40,'A1 Parametre'!$C$95:$M$95,1)))/10*MOD(AJ40,10),INDEX('A1 Parametre'!$C$104:$M$104,MATCH(AJ40,'A1 Parametre'!$C$95:$M$95,1))+(INDEX('A1 Parametre'!$C$104:$M$104,MATCH(AJ40,'A1 Parametre'!$C$95:$M$95,1)+1)-INDEX('A1 Parametre'!$C$104:$M$104,MATCH(AJ40,'A1 Parametre'!$C$95:$M$95,1)))/10*MOD(AJ40,10)))))</f>
        <v>0.35699999999999998</v>
      </c>
    </row>
    <row r="105" spans="2:36" x14ac:dyDescent="0.2">
      <c r="B105" s="5">
        <v>4</v>
      </c>
      <c r="C105" s="5">
        <f t="shared" si="19"/>
        <v>90783</v>
      </c>
      <c r="D105" s="5" t="str">
        <f t="shared" si="20"/>
        <v>I/59 Tvrdošín - centrum</v>
      </c>
      <c r="E105" s="5">
        <f t="shared" si="21"/>
        <v>1.21</v>
      </c>
      <c r="F105" s="129">
        <f>IF(F41=0,0,IF(F41&lt;30,AVERAGE('A1 Parametre'!$C$103,'A1 Parametre'!$C$104),IF(F41&gt;90,AVERAGE('A1 Parametre'!$I$103,'A1 Parametre'!$I$104),AVERAGE(INDEX('A1 Parametre'!$C$103:$M$103,MATCH(F41,'A1 Parametre'!$C$95:$M$95,1))+(INDEX('A1 Parametre'!$C$103:$M$103,MATCH(F41,'A1 Parametre'!$C$95:$M$95,1)+1)-INDEX('A1 Parametre'!$C$103:$M$103,MATCH(F41,'A1 Parametre'!$C$95:$M$95,1)))/10*MOD(F41,10),INDEX('A1 Parametre'!$C$104:$M$104,MATCH(F41,'A1 Parametre'!$C$95:$M$95,1))+(INDEX('A1 Parametre'!$C$104:$M$104,MATCH(F41,'A1 Parametre'!$C$95:$M$95,1)+1)-INDEX('A1 Parametre'!$C$104:$M$104,MATCH(F41,'A1 Parametre'!$C$95:$M$95,1)))/10*MOD(F41,10)))))</f>
        <v>0.35699999999999998</v>
      </c>
      <c r="G105" s="129">
        <f>IF(G41=0,0,IF(G41&lt;30,AVERAGE('A1 Parametre'!$C$103,'A1 Parametre'!$C$104),IF(G41&gt;90,AVERAGE('A1 Parametre'!$I$103,'A1 Parametre'!$I$104),AVERAGE(INDEX('A1 Parametre'!$C$103:$M$103,MATCH(G41,'A1 Parametre'!$C$95:$M$95,1))+(INDEX('A1 Parametre'!$C$103:$M$103,MATCH(G41,'A1 Parametre'!$C$95:$M$95,1)+1)-INDEX('A1 Parametre'!$C$103:$M$103,MATCH(G41,'A1 Parametre'!$C$95:$M$95,1)))/10*MOD(G41,10),INDEX('A1 Parametre'!$C$104:$M$104,MATCH(G41,'A1 Parametre'!$C$95:$M$95,1))+(INDEX('A1 Parametre'!$C$104:$M$104,MATCH(G41,'A1 Parametre'!$C$95:$M$95,1)+1)-INDEX('A1 Parametre'!$C$104:$M$104,MATCH(G41,'A1 Parametre'!$C$95:$M$95,1)))/10*MOD(G41,10)))))</f>
        <v>0.35699999999999998</v>
      </c>
      <c r="H105" s="129">
        <f>IF(H41=0,0,IF(H41&lt;30,AVERAGE('A1 Parametre'!$C$103,'A1 Parametre'!$C$104),IF(H41&gt;90,AVERAGE('A1 Parametre'!$I$103,'A1 Parametre'!$I$104),AVERAGE(INDEX('A1 Parametre'!$C$103:$M$103,MATCH(H41,'A1 Parametre'!$C$95:$M$95,1))+(INDEX('A1 Parametre'!$C$103:$M$103,MATCH(H41,'A1 Parametre'!$C$95:$M$95,1)+1)-INDEX('A1 Parametre'!$C$103:$M$103,MATCH(H41,'A1 Parametre'!$C$95:$M$95,1)))/10*MOD(H41,10),INDEX('A1 Parametre'!$C$104:$M$104,MATCH(H41,'A1 Parametre'!$C$95:$M$95,1))+(INDEX('A1 Parametre'!$C$104:$M$104,MATCH(H41,'A1 Parametre'!$C$95:$M$95,1)+1)-INDEX('A1 Parametre'!$C$104:$M$104,MATCH(H41,'A1 Parametre'!$C$95:$M$95,1)))/10*MOD(H41,10)))))</f>
        <v>0.35699999999999998</v>
      </c>
      <c r="I105" s="129">
        <f>IF(I41=0,0,IF(I41&lt;30,AVERAGE('A1 Parametre'!$C$103,'A1 Parametre'!$C$104),IF(I41&gt;90,AVERAGE('A1 Parametre'!$I$103,'A1 Parametre'!$I$104),AVERAGE(INDEX('A1 Parametre'!$C$103:$M$103,MATCH(I41,'A1 Parametre'!$C$95:$M$95,1))+(INDEX('A1 Parametre'!$C$103:$M$103,MATCH(I41,'A1 Parametre'!$C$95:$M$95,1)+1)-INDEX('A1 Parametre'!$C$103:$M$103,MATCH(I41,'A1 Parametre'!$C$95:$M$95,1)))/10*MOD(I41,10),INDEX('A1 Parametre'!$C$104:$M$104,MATCH(I41,'A1 Parametre'!$C$95:$M$95,1))+(INDEX('A1 Parametre'!$C$104:$M$104,MATCH(I41,'A1 Parametre'!$C$95:$M$95,1)+1)-INDEX('A1 Parametre'!$C$104:$M$104,MATCH(I41,'A1 Parametre'!$C$95:$M$95,1)))/10*MOD(I41,10)))))</f>
        <v>0.35699999999999998</v>
      </c>
      <c r="J105" s="129">
        <f>IF(J41=0,0,IF(J41&lt;30,AVERAGE('A1 Parametre'!$C$103,'A1 Parametre'!$C$104),IF(J41&gt;90,AVERAGE('A1 Parametre'!$I$103,'A1 Parametre'!$I$104),AVERAGE(INDEX('A1 Parametre'!$C$103:$M$103,MATCH(J41,'A1 Parametre'!$C$95:$M$95,1))+(INDEX('A1 Parametre'!$C$103:$M$103,MATCH(J41,'A1 Parametre'!$C$95:$M$95,1)+1)-INDEX('A1 Parametre'!$C$103:$M$103,MATCH(J41,'A1 Parametre'!$C$95:$M$95,1)))/10*MOD(J41,10),INDEX('A1 Parametre'!$C$104:$M$104,MATCH(J41,'A1 Parametre'!$C$95:$M$95,1))+(INDEX('A1 Parametre'!$C$104:$M$104,MATCH(J41,'A1 Parametre'!$C$95:$M$95,1)+1)-INDEX('A1 Parametre'!$C$104:$M$104,MATCH(J41,'A1 Parametre'!$C$95:$M$95,1)))/10*MOD(J41,10)))))</f>
        <v>0.35699999999999998</v>
      </c>
      <c r="K105" s="129">
        <f>IF(K41=0,0,IF(K41&lt;30,AVERAGE('A1 Parametre'!$C$103,'A1 Parametre'!$C$104),IF(K41&gt;90,AVERAGE('A1 Parametre'!$I$103,'A1 Parametre'!$I$104),AVERAGE(INDEX('A1 Parametre'!$C$103:$M$103,MATCH(K41,'A1 Parametre'!$C$95:$M$95,1))+(INDEX('A1 Parametre'!$C$103:$M$103,MATCH(K41,'A1 Parametre'!$C$95:$M$95,1)+1)-INDEX('A1 Parametre'!$C$103:$M$103,MATCH(K41,'A1 Parametre'!$C$95:$M$95,1)))/10*MOD(K41,10),INDEX('A1 Parametre'!$C$104:$M$104,MATCH(K41,'A1 Parametre'!$C$95:$M$95,1))+(INDEX('A1 Parametre'!$C$104:$M$104,MATCH(K41,'A1 Parametre'!$C$95:$M$95,1)+1)-INDEX('A1 Parametre'!$C$104:$M$104,MATCH(K41,'A1 Parametre'!$C$95:$M$95,1)))/10*MOD(K41,10)))))</f>
        <v>0.35699999999999998</v>
      </c>
      <c r="L105" s="129">
        <f>IF(L41=0,0,IF(L41&lt;30,AVERAGE('A1 Parametre'!$C$103,'A1 Parametre'!$C$104),IF(L41&gt;90,AVERAGE('A1 Parametre'!$I$103,'A1 Parametre'!$I$104),AVERAGE(INDEX('A1 Parametre'!$C$103:$M$103,MATCH(L41,'A1 Parametre'!$C$95:$M$95,1))+(INDEX('A1 Parametre'!$C$103:$M$103,MATCH(L41,'A1 Parametre'!$C$95:$M$95,1)+1)-INDEX('A1 Parametre'!$C$103:$M$103,MATCH(L41,'A1 Parametre'!$C$95:$M$95,1)))/10*MOD(L41,10),INDEX('A1 Parametre'!$C$104:$M$104,MATCH(L41,'A1 Parametre'!$C$95:$M$95,1))+(INDEX('A1 Parametre'!$C$104:$M$104,MATCH(L41,'A1 Parametre'!$C$95:$M$95,1)+1)-INDEX('A1 Parametre'!$C$104:$M$104,MATCH(L41,'A1 Parametre'!$C$95:$M$95,1)))/10*MOD(L41,10)))))</f>
        <v>0.35699999999999998</v>
      </c>
      <c r="M105" s="129">
        <f>IF(M41=0,0,IF(M41&lt;30,AVERAGE('A1 Parametre'!$C$103,'A1 Parametre'!$C$104),IF(M41&gt;90,AVERAGE('A1 Parametre'!$I$103,'A1 Parametre'!$I$104),AVERAGE(INDEX('A1 Parametre'!$C$103:$M$103,MATCH(M41,'A1 Parametre'!$C$95:$M$95,1))+(INDEX('A1 Parametre'!$C$103:$M$103,MATCH(M41,'A1 Parametre'!$C$95:$M$95,1)+1)-INDEX('A1 Parametre'!$C$103:$M$103,MATCH(M41,'A1 Parametre'!$C$95:$M$95,1)))/10*MOD(M41,10),INDEX('A1 Parametre'!$C$104:$M$104,MATCH(M41,'A1 Parametre'!$C$95:$M$95,1))+(INDEX('A1 Parametre'!$C$104:$M$104,MATCH(M41,'A1 Parametre'!$C$95:$M$95,1)+1)-INDEX('A1 Parametre'!$C$104:$M$104,MATCH(M41,'A1 Parametre'!$C$95:$M$95,1)))/10*MOD(M41,10)))))</f>
        <v>0.35699999999999998</v>
      </c>
      <c r="N105" s="129">
        <f>IF(N41=0,0,IF(N41&lt;30,AVERAGE('A1 Parametre'!$C$103,'A1 Parametre'!$C$104),IF(N41&gt;90,AVERAGE('A1 Parametre'!$I$103,'A1 Parametre'!$I$104),AVERAGE(INDEX('A1 Parametre'!$C$103:$M$103,MATCH(N41,'A1 Parametre'!$C$95:$M$95,1))+(INDEX('A1 Parametre'!$C$103:$M$103,MATCH(N41,'A1 Parametre'!$C$95:$M$95,1)+1)-INDEX('A1 Parametre'!$C$103:$M$103,MATCH(N41,'A1 Parametre'!$C$95:$M$95,1)))/10*MOD(N41,10),INDEX('A1 Parametre'!$C$104:$M$104,MATCH(N41,'A1 Parametre'!$C$95:$M$95,1))+(INDEX('A1 Parametre'!$C$104:$M$104,MATCH(N41,'A1 Parametre'!$C$95:$M$95,1)+1)-INDEX('A1 Parametre'!$C$104:$M$104,MATCH(N41,'A1 Parametre'!$C$95:$M$95,1)))/10*MOD(N41,10)))))</f>
        <v>0.35699999999999998</v>
      </c>
      <c r="O105" s="129">
        <f>IF(O41=0,0,IF(O41&lt;30,AVERAGE('A1 Parametre'!$C$103,'A1 Parametre'!$C$104),IF(O41&gt;90,AVERAGE('A1 Parametre'!$I$103,'A1 Parametre'!$I$104),AVERAGE(INDEX('A1 Parametre'!$C$103:$M$103,MATCH(O41,'A1 Parametre'!$C$95:$M$95,1))+(INDEX('A1 Parametre'!$C$103:$M$103,MATCH(O41,'A1 Parametre'!$C$95:$M$95,1)+1)-INDEX('A1 Parametre'!$C$103:$M$103,MATCH(O41,'A1 Parametre'!$C$95:$M$95,1)))/10*MOD(O41,10),INDEX('A1 Parametre'!$C$104:$M$104,MATCH(O41,'A1 Parametre'!$C$95:$M$95,1))+(INDEX('A1 Parametre'!$C$104:$M$104,MATCH(O41,'A1 Parametre'!$C$95:$M$95,1)+1)-INDEX('A1 Parametre'!$C$104:$M$104,MATCH(O41,'A1 Parametre'!$C$95:$M$95,1)))/10*MOD(O41,10)))))</f>
        <v>0.35699999999999998</v>
      </c>
      <c r="P105" s="129">
        <f>IF(P41=0,0,IF(P41&lt;30,AVERAGE('A1 Parametre'!$C$103,'A1 Parametre'!$C$104),IF(P41&gt;90,AVERAGE('A1 Parametre'!$I$103,'A1 Parametre'!$I$104),AVERAGE(INDEX('A1 Parametre'!$C$103:$M$103,MATCH(P41,'A1 Parametre'!$C$95:$M$95,1))+(INDEX('A1 Parametre'!$C$103:$M$103,MATCH(P41,'A1 Parametre'!$C$95:$M$95,1)+1)-INDEX('A1 Parametre'!$C$103:$M$103,MATCH(P41,'A1 Parametre'!$C$95:$M$95,1)))/10*MOD(P41,10),INDEX('A1 Parametre'!$C$104:$M$104,MATCH(P41,'A1 Parametre'!$C$95:$M$95,1))+(INDEX('A1 Parametre'!$C$104:$M$104,MATCH(P41,'A1 Parametre'!$C$95:$M$95,1)+1)-INDEX('A1 Parametre'!$C$104:$M$104,MATCH(P41,'A1 Parametre'!$C$95:$M$95,1)))/10*MOD(P41,10)))))</f>
        <v>0.35699999999999998</v>
      </c>
      <c r="Q105" s="129">
        <f>IF(Q41=0,0,IF(Q41&lt;30,AVERAGE('A1 Parametre'!$C$103,'A1 Parametre'!$C$104),IF(Q41&gt;90,AVERAGE('A1 Parametre'!$I$103,'A1 Parametre'!$I$104),AVERAGE(INDEX('A1 Parametre'!$C$103:$M$103,MATCH(Q41,'A1 Parametre'!$C$95:$M$95,1))+(INDEX('A1 Parametre'!$C$103:$M$103,MATCH(Q41,'A1 Parametre'!$C$95:$M$95,1)+1)-INDEX('A1 Parametre'!$C$103:$M$103,MATCH(Q41,'A1 Parametre'!$C$95:$M$95,1)))/10*MOD(Q41,10),INDEX('A1 Parametre'!$C$104:$M$104,MATCH(Q41,'A1 Parametre'!$C$95:$M$95,1))+(INDEX('A1 Parametre'!$C$104:$M$104,MATCH(Q41,'A1 Parametre'!$C$95:$M$95,1)+1)-INDEX('A1 Parametre'!$C$104:$M$104,MATCH(Q41,'A1 Parametre'!$C$95:$M$95,1)))/10*MOD(Q41,10)))))</f>
        <v>0.35699999999999998</v>
      </c>
      <c r="R105" s="129">
        <f>IF(R41=0,0,IF(R41&lt;30,AVERAGE('A1 Parametre'!$C$103,'A1 Parametre'!$C$104),IF(R41&gt;90,AVERAGE('A1 Parametre'!$I$103,'A1 Parametre'!$I$104),AVERAGE(INDEX('A1 Parametre'!$C$103:$M$103,MATCH(R41,'A1 Parametre'!$C$95:$M$95,1))+(INDEX('A1 Parametre'!$C$103:$M$103,MATCH(R41,'A1 Parametre'!$C$95:$M$95,1)+1)-INDEX('A1 Parametre'!$C$103:$M$103,MATCH(R41,'A1 Parametre'!$C$95:$M$95,1)))/10*MOD(R41,10),INDEX('A1 Parametre'!$C$104:$M$104,MATCH(R41,'A1 Parametre'!$C$95:$M$95,1))+(INDEX('A1 Parametre'!$C$104:$M$104,MATCH(R41,'A1 Parametre'!$C$95:$M$95,1)+1)-INDEX('A1 Parametre'!$C$104:$M$104,MATCH(R41,'A1 Parametre'!$C$95:$M$95,1)))/10*MOD(R41,10)))))</f>
        <v>0.35699999999999998</v>
      </c>
      <c r="S105" s="129">
        <f>IF(S41=0,0,IF(S41&lt;30,AVERAGE('A1 Parametre'!$C$103,'A1 Parametre'!$C$104),IF(S41&gt;90,AVERAGE('A1 Parametre'!$I$103,'A1 Parametre'!$I$104),AVERAGE(INDEX('A1 Parametre'!$C$103:$M$103,MATCH(S41,'A1 Parametre'!$C$95:$M$95,1))+(INDEX('A1 Parametre'!$C$103:$M$103,MATCH(S41,'A1 Parametre'!$C$95:$M$95,1)+1)-INDEX('A1 Parametre'!$C$103:$M$103,MATCH(S41,'A1 Parametre'!$C$95:$M$95,1)))/10*MOD(S41,10),INDEX('A1 Parametre'!$C$104:$M$104,MATCH(S41,'A1 Parametre'!$C$95:$M$95,1))+(INDEX('A1 Parametre'!$C$104:$M$104,MATCH(S41,'A1 Parametre'!$C$95:$M$95,1)+1)-INDEX('A1 Parametre'!$C$104:$M$104,MATCH(S41,'A1 Parametre'!$C$95:$M$95,1)))/10*MOD(S41,10)))))</f>
        <v>0.35699999999999998</v>
      </c>
      <c r="T105" s="129">
        <f>IF(T41=0,0,IF(T41&lt;30,AVERAGE('A1 Parametre'!$C$103,'A1 Parametre'!$C$104),IF(T41&gt;90,AVERAGE('A1 Parametre'!$I$103,'A1 Parametre'!$I$104),AVERAGE(INDEX('A1 Parametre'!$C$103:$M$103,MATCH(T41,'A1 Parametre'!$C$95:$M$95,1))+(INDEX('A1 Parametre'!$C$103:$M$103,MATCH(T41,'A1 Parametre'!$C$95:$M$95,1)+1)-INDEX('A1 Parametre'!$C$103:$M$103,MATCH(T41,'A1 Parametre'!$C$95:$M$95,1)))/10*MOD(T41,10),INDEX('A1 Parametre'!$C$104:$M$104,MATCH(T41,'A1 Parametre'!$C$95:$M$95,1))+(INDEX('A1 Parametre'!$C$104:$M$104,MATCH(T41,'A1 Parametre'!$C$95:$M$95,1)+1)-INDEX('A1 Parametre'!$C$104:$M$104,MATCH(T41,'A1 Parametre'!$C$95:$M$95,1)))/10*MOD(T41,10)))))</f>
        <v>0.35699999999999998</v>
      </c>
      <c r="U105" s="129">
        <f>IF(U41=0,0,IF(U41&lt;30,AVERAGE('A1 Parametre'!$C$103,'A1 Parametre'!$C$104),IF(U41&gt;90,AVERAGE('A1 Parametre'!$I$103,'A1 Parametre'!$I$104),AVERAGE(INDEX('A1 Parametre'!$C$103:$M$103,MATCH(U41,'A1 Parametre'!$C$95:$M$95,1))+(INDEX('A1 Parametre'!$C$103:$M$103,MATCH(U41,'A1 Parametre'!$C$95:$M$95,1)+1)-INDEX('A1 Parametre'!$C$103:$M$103,MATCH(U41,'A1 Parametre'!$C$95:$M$95,1)))/10*MOD(U41,10),INDEX('A1 Parametre'!$C$104:$M$104,MATCH(U41,'A1 Parametre'!$C$95:$M$95,1))+(INDEX('A1 Parametre'!$C$104:$M$104,MATCH(U41,'A1 Parametre'!$C$95:$M$95,1)+1)-INDEX('A1 Parametre'!$C$104:$M$104,MATCH(U41,'A1 Parametre'!$C$95:$M$95,1)))/10*MOD(U41,10)))))</f>
        <v>0.35699999999999998</v>
      </c>
      <c r="V105" s="129">
        <f>IF(V41=0,0,IF(V41&lt;30,AVERAGE('A1 Parametre'!$C$103,'A1 Parametre'!$C$104),IF(V41&gt;90,AVERAGE('A1 Parametre'!$I$103,'A1 Parametre'!$I$104),AVERAGE(INDEX('A1 Parametre'!$C$103:$M$103,MATCH(V41,'A1 Parametre'!$C$95:$M$95,1))+(INDEX('A1 Parametre'!$C$103:$M$103,MATCH(V41,'A1 Parametre'!$C$95:$M$95,1)+1)-INDEX('A1 Parametre'!$C$103:$M$103,MATCH(V41,'A1 Parametre'!$C$95:$M$95,1)))/10*MOD(V41,10),INDEX('A1 Parametre'!$C$104:$M$104,MATCH(V41,'A1 Parametre'!$C$95:$M$95,1))+(INDEX('A1 Parametre'!$C$104:$M$104,MATCH(V41,'A1 Parametre'!$C$95:$M$95,1)+1)-INDEX('A1 Parametre'!$C$104:$M$104,MATCH(V41,'A1 Parametre'!$C$95:$M$95,1)))/10*MOD(V41,10)))))</f>
        <v>0.35699999999999998</v>
      </c>
      <c r="W105" s="129">
        <f>IF(W41=0,0,IF(W41&lt;30,AVERAGE('A1 Parametre'!$C$103,'A1 Parametre'!$C$104),IF(W41&gt;90,AVERAGE('A1 Parametre'!$I$103,'A1 Parametre'!$I$104),AVERAGE(INDEX('A1 Parametre'!$C$103:$M$103,MATCH(W41,'A1 Parametre'!$C$95:$M$95,1))+(INDEX('A1 Parametre'!$C$103:$M$103,MATCH(W41,'A1 Parametre'!$C$95:$M$95,1)+1)-INDEX('A1 Parametre'!$C$103:$M$103,MATCH(W41,'A1 Parametre'!$C$95:$M$95,1)))/10*MOD(W41,10),INDEX('A1 Parametre'!$C$104:$M$104,MATCH(W41,'A1 Parametre'!$C$95:$M$95,1))+(INDEX('A1 Parametre'!$C$104:$M$104,MATCH(W41,'A1 Parametre'!$C$95:$M$95,1)+1)-INDEX('A1 Parametre'!$C$104:$M$104,MATCH(W41,'A1 Parametre'!$C$95:$M$95,1)))/10*MOD(W41,10)))))</f>
        <v>0.35699999999999998</v>
      </c>
      <c r="X105" s="129">
        <f>IF(X41=0,0,IF(X41&lt;30,AVERAGE('A1 Parametre'!$C$103,'A1 Parametre'!$C$104),IF(X41&gt;90,AVERAGE('A1 Parametre'!$I$103,'A1 Parametre'!$I$104),AVERAGE(INDEX('A1 Parametre'!$C$103:$M$103,MATCH(X41,'A1 Parametre'!$C$95:$M$95,1))+(INDEX('A1 Parametre'!$C$103:$M$103,MATCH(X41,'A1 Parametre'!$C$95:$M$95,1)+1)-INDEX('A1 Parametre'!$C$103:$M$103,MATCH(X41,'A1 Parametre'!$C$95:$M$95,1)))/10*MOD(X41,10),INDEX('A1 Parametre'!$C$104:$M$104,MATCH(X41,'A1 Parametre'!$C$95:$M$95,1))+(INDEX('A1 Parametre'!$C$104:$M$104,MATCH(X41,'A1 Parametre'!$C$95:$M$95,1)+1)-INDEX('A1 Parametre'!$C$104:$M$104,MATCH(X41,'A1 Parametre'!$C$95:$M$95,1)))/10*MOD(X41,10)))))</f>
        <v>0.35699999999999998</v>
      </c>
      <c r="Y105" s="129">
        <f>IF(Y41=0,0,IF(Y41&lt;30,AVERAGE('A1 Parametre'!$C$103,'A1 Parametre'!$C$104),IF(Y41&gt;90,AVERAGE('A1 Parametre'!$I$103,'A1 Parametre'!$I$104),AVERAGE(INDEX('A1 Parametre'!$C$103:$M$103,MATCH(Y41,'A1 Parametre'!$C$95:$M$95,1))+(INDEX('A1 Parametre'!$C$103:$M$103,MATCH(Y41,'A1 Parametre'!$C$95:$M$95,1)+1)-INDEX('A1 Parametre'!$C$103:$M$103,MATCH(Y41,'A1 Parametre'!$C$95:$M$95,1)))/10*MOD(Y41,10),INDEX('A1 Parametre'!$C$104:$M$104,MATCH(Y41,'A1 Parametre'!$C$95:$M$95,1))+(INDEX('A1 Parametre'!$C$104:$M$104,MATCH(Y41,'A1 Parametre'!$C$95:$M$95,1)+1)-INDEX('A1 Parametre'!$C$104:$M$104,MATCH(Y41,'A1 Parametre'!$C$95:$M$95,1)))/10*MOD(Y41,10)))))</f>
        <v>0.35699999999999998</v>
      </c>
      <c r="Z105" s="129">
        <f>IF(Z41=0,0,IF(Z41&lt;30,AVERAGE('A1 Parametre'!$C$103,'A1 Parametre'!$C$104),IF(Z41&gt;90,AVERAGE('A1 Parametre'!$I$103,'A1 Parametre'!$I$104),AVERAGE(INDEX('A1 Parametre'!$C$103:$M$103,MATCH(Z41,'A1 Parametre'!$C$95:$M$95,1))+(INDEX('A1 Parametre'!$C$103:$M$103,MATCH(Z41,'A1 Parametre'!$C$95:$M$95,1)+1)-INDEX('A1 Parametre'!$C$103:$M$103,MATCH(Z41,'A1 Parametre'!$C$95:$M$95,1)))/10*MOD(Z41,10),INDEX('A1 Parametre'!$C$104:$M$104,MATCH(Z41,'A1 Parametre'!$C$95:$M$95,1))+(INDEX('A1 Parametre'!$C$104:$M$104,MATCH(Z41,'A1 Parametre'!$C$95:$M$95,1)+1)-INDEX('A1 Parametre'!$C$104:$M$104,MATCH(Z41,'A1 Parametre'!$C$95:$M$95,1)))/10*MOD(Z41,10)))))</f>
        <v>0.35699999999999998</v>
      </c>
      <c r="AA105" s="129">
        <f>IF(AA41=0,0,IF(AA41&lt;30,AVERAGE('A1 Parametre'!$C$103,'A1 Parametre'!$C$104),IF(AA41&gt;90,AVERAGE('A1 Parametre'!$I$103,'A1 Parametre'!$I$104),AVERAGE(INDEX('A1 Parametre'!$C$103:$M$103,MATCH(AA41,'A1 Parametre'!$C$95:$M$95,1))+(INDEX('A1 Parametre'!$C$103:$M$103,MATCH(AA41,'A1 Parametre'!$C$95:$M$95,1)+1)-INDEX('A1 Parametre'!$C$103:$M$103,MATCH(AA41,'A1 Parametre'!$C$95:$M$95,1)))/10*MOD(AA41,10),INDEX('A1 Parametre'!$C$104:$M$104,MATCH(AA41,'A1 Parametre'!$C$95:$M$95,1))+(INDEX('A1 Parametre'!$C$104:$M$104,MATCH(AA41,'A1 Parametre'!$C$95:$M$95,1)+1)-INDEX('A1 Parametre'!$C$104:$M$104,MATCH(AA41,'A1 Parametre'!$C$95:$M$95,1)))/10*MOD(AA41,10)))))</f>
        <v>0.35699999999999998</v>
      </c>
      <c r="AB105" s="129">
        <f>IF(AB41=0,0,IF(AB41&lt;30,AVERAGE('A1 Parametre'!$C$103,'A1 Parametre'!$C$104),IF(AB41&gt;90,AVERAGE('A1 Parametre'!$I$103,'A1 Parametre'!$I$104),AVERAGE(INDEX('A1 Parametre'!$C$103:$M$103,MATCH(AB41,'A1 Parametre'!$C$95:$M$95,1))+(INDEX('A1 Parametre'!$C$103:$M$103,MATCH(AB41,'A1 Parametre'!$C$95:$M$95,1)+1)-INDEX('A1 Parametre'!$C$103:$M$103,MATCH(AB41,'A1 Parametre'!$C$95:$M$95,1)))/10*MOD(AB41,10),INDEX('A1 Parametre'!$C$104:$M$104,MATCH(AB41,'A1 Parametre'!$C$95:$M$95,1))+(INDEX('A1 Parametre'!$C$104:$M$104,MATCH(AB41,'A1 Parametre'!$C$95:$M$95,1)+1)-INDEX('A1 Parametre'!$C$104:$M$104,MATCH(AB41,'A1 Parametre'!$C$95:$M$95,1)))/10*MOD(AB41,10)))))</f>
        <v>0.35699999999999998</v>
      </c>
      <c r="AC105" s="129">
        <f>IF(AC41=0,0,IF(AC41&lt;30,AVERAGE('A1 Parametre'!$C$103,'A1 Parametre'!$C$104),IF(AC41&gt;90,AVERAGE('A1 Parametre'!$I$103,'A1 Parametre'!$I$104),AVERAGE(INDEX('A1 Parametre'!$C$103:$M$103,MATCH(AC41,'A1 Parametre'!$C$95:$M$95,1))+(INDEX('A1 Parametre'!$C$103:$M$103,MATCH(AC41,'A1 Parametre'!$C$95:$M$95,1)+1)-INDEX('A1 Parametre'!$C$103:$M$103,MATCH(AC41,'A1 Parametre'!$C$95:$M$95,1)))/10*MOD(AC41,10),INDEX('A1 Parametre'!$C$104:$M$104,MATCH(AC41,'A1 Parametre'!$C$95:$M$95,1))+(INDEX('A1 Parametre'!$C$104:$M$104,MATCH(AC41,'A1 Parametre'!$C$95:$M$95,1)+1)-INDEX('A1 Parametre'!$C$104:$M$104,MATCH(AC41,'A1 Parametre'!$C$95:$M$95,1)))/10*MOD(AC41,10)))))</f>
        <v>0.35699999999999998</v>
      </c>
      <c r="AD105" s="129">
        <f>IF(AD41=0,0,IF(AD41&lt;30,AVERAGE('A1 Parametre'!$C$103,'A1 Parametre'!$C$104),IF(AD41&gt;90,AVERAGE('A1 Parametre'!$I$103,'A1 Parametre'!$I$104),AVERAGE(INDEX('A1 Parametre'!$C$103:$M$103,MATCH(AD41,'A1 Parametre'!$C$95:$M$95,1))+(INDEX('A1 Parametre'!$C$103:$M$103,MATCH(AD41,'A1 Parametre'!$C$95:$M$95,1)+1)-INDEX('A1 Parametre'!$C$103:$M$103,MATCH(AD41,'A1 Parametre'!$C$95:$M$95,1)))/10*MOD(AD41,10),INDEX('A1 Parametre'!$C$104:$M$104,MATCH(AD41,'A1 Parametre'!$C$95:$M$95,1))+(INDEX('A1 Parametre'!$C$104:$M$104,MATCH(AD41,'A1 Parametre'!$C$95:$M$95,1)+1)-INDEX('A1 Parametre'!$C$104:$M$104,MATCH(AD41,'A1 Parametre'!$C$95:$M$95,1)))/10*MOD(AD41,10)))))</f>
        <v>0.35699999999999998</v>
      </c>
      <c r="AE105" s="129">
        <f>IF(AE41=0,0,IF(AE41&lt;30,AVERAGE('A1 Parametre'!$C$103,'A1 Parametre'!$C$104),IF(AE41&gt;90,AVERAGE('A1 Parametre'!$I$103,'A1 Parametre'!$I$104),AVERAGE(INDEX('A1 Parametre'!$C$103:$M$103,MATCH(AE41,'A1 Parametre'!$C$95:$M$95,1))+(INDEX('A1 Parametre'!$C$103:$M$103,MATCH(AE41,'A1 Parametre'!$C$95:$M$95,1)+1)-INDEX('A1 Parametre'!$C$103:$M$103,MATCH(AE41,'A1 Parametre'!$C$95:$M$95,1)))/10*MOD(AE41,10),INDEX('A1 Parametre'!$C$104:$M$104,MATCH(AE41,'A1 Parametre'!$C$95:$M$95,1))+(INDEX('A1 Parametre'!$C$104:$M$104,MATCH(AE41,'A1 Parametre'!$C$95:$M$95,1)+1)-INDEX('A1 Parametre'!$C$104:$M$104,MATCH(AE41,'A1 Parametre'!$C$95:$M$95,1)))/10*MOD(AE41,10)))))</f>
        <v>0.35699999999999998</v>
      </c>
      <c r="AF105" s="129">
        <f>IF(AF41=0,0,IF(AF41&lt;30,AVERAGE('A1 Parametre'!$C$103,'A1 Parametre'!$C$104),IF(AF41&gt;90,AVERAGE('A1 Parametre'!$I$103,'A1 Parametre'!$I$104),AVERAGE(INDEX('A1 Parametre'!$C$103:$M$103,MATCH(AF41,'A1 Parametre'!$C$95:$M$95,1))+(INDEX('A1 Parametre'!$C$103:$M$103,MATCH(AF41,'A1 Parametre'!$C$95:$M$95,1)+1)-INDEX('A1 Parametre'!$C$103:$M$103,MATCH(AF41,'A1 Parametre'!$C$95:$M$95,1)))/10*MOD(AF41,10),INDEX('A1 Parametre'!$C$104:$M$104,MATCH(AF41,'A1 Parametre'!$C$95:$M$95,1))+(INDEX('A1 Parametre'!$C$104:$M$104,MATCH(AF41,'A1 Parametre'!$C$95:$M$95,1)+1)-INDEX('A1 Parametre'!$C$104:$M$104,MATCH(AF41,'A1 Parametre'!$C$95:$M$95,1)))/10*MOD(AF41,10)))))</f>
        <v>0.35699999999999998</v>
      </c>
      <c r="AG105" s="129">
        <f>IF(AG41=0,0,IF(AG41&lt;30,AVERAGE('A1 Parametre'!$C$103,'A1 Parametre'!$C$104),IF(AG41&gt;90,AVERAGE('A1 Parametre'!$I$103,'A1 Parametre'!$I$104),AVERAGE(INDEX('A1 Parametre'!$C$103:$M$103,MATCH(AG41,'A1 Parametre'!$C$95:$M$95,1))+(INDEX('A1 Parametre'!$C$103:$M$103,MATCH(AG41,'A1 Parametre'!$C$95:$M$95,1)+1)-INDEX('A1 Parametre'!$C$103:$M$103,MATCH(AG41,'A1 Parametre'!$C$95:$M$95,1)))/10*MOD(AG41,10),INDEX('A1 Parametre'!$C$104:$M$104,MATCH(AG41,'A1 Parametre'!$C$95:$M$95,1))+(INDEX('A1 Parametre'!$C$104:$M$104,MATCH(AG41,'A1 Parametre'!$C$95:$M$95,1)+1)-INDEX('A1 Parametre'!$C$104:$M$104,MATCH(AG41,'A1 Parametre'!$C$95:$M$95,1)))/10*MOD(AG41,10)))))</f>
        <v>0.35699999999999998</v>
      </c>
      <c r="AH105" s="129">
        <f>IF(AH41=0,0,IF(AH41&lt;30,AVERAGE('A1 Parametre'!$C$103,'A1 Parametre'!$C$104),IF(AH41&gt;90,AVERAGE('A1 Parametre'!$I$103,'A1 Parametre'!$I$104),AVERAGE(INDEX('A1 Parametre'!$C$103:$M$103,MATCH(AH41,'A1 Parametre'!$C$95:$M$95,1))+(INDEX('A1 Parametre'!$C$103:$M$103,MATCH(AH41,'A1 Parametre'!$C$95:$M$95,1)+1)-INDEX('A1 Parametre'!$C$103:$M$103,MATCH(AH41,'A1 Parametre'!$C$95:$M$95,1)))/10*MOD(AH41,10),INDEX('A1 Parametre'!$C$104:$M$104,MATCH(AH41,'A1 Parametre'!$C$95:$M$95,1))+(INDEX('A1 Parametre'!$C$104:$M$104,MATCH(AH41,'A1 Parametre'!$C$95:$M$95,1)+1)-INDEX('A1 Parametre'!$C$104:$M$104,MATCH(AH41,'A1 Parametre'!$C$95:$M$95,1)))/10*MOD(AH41,10)))))</f>
        <v>0.35699999999999998</v>
      </c>
      <c r="AI105" s="129">
        <f>IF(AI41=0,0,IF(AI41&lt;30,AVERAGE('A1 Parametre'!$C$103,'A1 Parametre'!$C$104),IF(AI41&gt;90,AVERAGE('A1 Parametre'!$I$103,'A1 Parametre'!$I$104),AVERAGE(INDEX('A1 Parametre'!$C$103:$M$103,MATCH(AI41,'A1 Parametre'!$C$95:$M$95,1))+(INDEX('A1 Parametre'!$C$103:$M$103,MATCH(AI41,'A1 Parametre'!$C$95:$M$95,1)+1)-INDEX('A1 Parametre'!$C$103:$M$103,MATCH(AI41,'A1 Parametre'!$C$95:$M$95,1)))/10*MOD(AI41,10),INDEX('A1 Parametre'!$C$104:$M$104,MATCH(AI41,'A1 Parametre'!$C$95:$M$95,1))+(INDEX('A1 Parametre'!$C$104:$M$104,MATCH(AI41,'A1 Parametre'!$C$95:$M$95,1)+1)-INDEX('A1 Parametre'!$C$104:$M$104,MATCH(AI41,'A1 Parametre'!$C$95:$M$95,1)))/10*MOD(AI41,10)))))</f>
        <v>0.35699999999999998</v>
      </c>
      <c r="AJ105" s="129">
        <f>IF(AJ41=0,0,IF(AJ41&lt;30,AVERAGE('A1 Parametre'!$C$103,'A1 Parametre'!$C$104),IF(AJ41&gt;90,AVERAGE('A1 Parametre'!$I$103,'A1 Parametre'!$I$104),AVERAGE(INDEX('A1 Parametre'!$C$103:$M$103,MATCH(AJ41,'A1 Parametre'!$C$95:$M$95,1))+(INDEX('A1 Parametre'!$C$103:$M$103,MATCH(AJ41,'A1 Parametre'!$C$95:$M$95,1)+1)-INDEX('A1 Parametre'!$C$103:$M$103,MATCH(AJ41,'A1 Parametre'!$C$95:$M$95,1)))/10*MOD(AJ41,10),INDEX('A1 Parametre'!$C$104:$M$104,MATCH(AJ41,'A1 Parametre'!$C$95:$M$95,1))+(INDEX('A1 Parametre'!$C$104:$M$104,MATCH(AJ41,'A1 Parametre'!$C$95:$M$95,1)+1)-INDEX('A1 Parametre'!$C$104:$M$104,MATCH(AJ41,'A1 Parametre'!$C$95:$M$95,1)))/10*MOD(AJ41,10)))))</f>
        <v>0.35699999999999998</v>
      </c>
    </row>
    <row r="106" spans="2:36" x14ac:dyDescent="0.2">
      <c r="B106" s="5">
        <v>5</v>
      </c>
      <c r="C106" s="5">
        <f t="shared" si="19"/>
        <v>90783</v>
      </c>
      <c r="D106" s="5" t="str">
        <f t="shared" si="20"/>
        <v>I/59 Tvrdošín - severný okraj</v>
      </c>
      <c r="E106" s="5">
        <f t="shared" si="21"/>
        <v>0.38</v>
      </c>
      <c r="F106" s="129">
        <f>IF(F42=0,0,IF(F42&lt;30,AVERAGE('A1 Parametre'!$C$103,'A1 Parametre'!$C$104),IF(F42&gt;90,AVERAGE('A1 Parametre'!$I$103,'A1 Parametre'!$I$104),AVERAGE(INDEX('A1 Parametre'!$C$103:$M$103,MATCH(F42,'A1 Parametre'!$C$95:$M$95,1))+(INDEX('A1 Parametre'!$C$103:$M$103,MATCH(F42,'A1 Parametre'!$C$95:$M$95,1)+1)-INDEX('A1 Parametre'!$C$103:$M$103,MATCH(F42,'A1 Parametre'!$C$95:$M$95,1)))/10*MOD(F42,10),INDEX('A1 Parametre'!$C$104:$M$104,MATCH(F42,'A1 Parametre'!$C$95:$M$95,1))+(INDEX('A1 Parametre'!$C$104:$M$104,MATCH(F42,'A1 Parametre'!$C$95:$M$95,1)+1)-INDEX('A1 Parametre'!$C$104:$M$104,MATCH(F42,'A1 Parametre'!$C$95:$M$95,1)))/10*MOD(F42,10)))))</f>
        <v>0.35131200000000001</v>
      </c>
      <c r="G106" s="129">
        <f>IF(G42=0,0,IF(G42&lt;30,AVERAGE('A1 Parametre'!$C$103,'A1 Parametre'!$C$104),IF(G42&gt;90,AVERAGE('A1 Parametre'!$I$103,'A1 Parametre'!$I$104),AVERAGE(INDEX('A1 Parametre'!$C$103:$M$103,MATCH(G42,'A1 Parametre'!$C$95:$M$95,1))+(INDEX('A1 Parametre'!$C$103:$M$103,MATCH(G42,'A1 Parametre'!$C$95:$M$95,1)+1)-INDEX('A1 Parametre'!$C$103:$M$103,MATCH(G42,'A1 Parametre'!$C$95:$M$95,1)))/10*MOD(G42,10),INDEX('A1 Parametre'!$C$104:$M$104,MATCH(G42,'A1 Parametre'!$C$95:$M$95,1))+(INDEX('A1 Parametre'!$C$104:$M$104,MATCH(G42,'A1 Parametre'!$C$95:$M$95,1)+1)-INDEX('A1 Parametre'!$C$104:$M$104,MATCH(G42,'A1 Parametre'!$C$95:$M$95,1)))/10*MOD(G42,10)))))</f>
        <v>0.3514898821023722</v>
      </c>
      <c r="H106" s="129">
        <f>IF(H42=0,0,IF(H42&lt;30,AVERAGE('A1 Parametre'!$C$103,'A1 Parametre'!$C$104),IF(H42&gt;90,AVERAGE('A1 Parametre'!$I$103,'A1 Parametre'!$I$104),AVERAGE(INDEX('A1 Parametre'!$C$103:$M$103,MATCH(H42,'A1 Parametre'!$C$95:$M$95,1))+(INDEX('A1 Parametre'!$C$103:$M$103,MATCH(H42,'A1 Parametre'!$C$95:$M$95,1)+1)-INDEX('A1 Parametre'!$C$103:$M$103,MATCH(H42,'A1 Parametre'!$C$95:$M$95,1)))/10*MOD(H42,10),INDEX('A1 Parametre'!$C$104:$M$104,MATCH(H42,'A1 Parametre'!$C$95:$M$95,1))+(INDEX('A1 Parametre'!$C$104:$M$104,MATCH(H42,'A1 Parametre'!$C$95:$M$95,1)+1)-INDEX('A1 Parametre'!$C$104:$M$104,MATCH(H42,'A1 Parametre'!$C$95:$M$95,1)))/10*MOD(H42,10)))))</f>
        <v>0.35166717483575427</v>
      </c>
      <c r="I106" s="129">
        <f>IF(I42=0,0,IF(I42&lt;30,AVERAGE('A1 Parametre'!$C$103,'A1 Parametre'!$C$104),IF(I42&gt;90,AVERAGE('A1 Parametre'!$I$103,'A1 Parametre'!$I$104),AVERAGE(INDEX('A1 Parametre'!$C$103:$M$103,MATCH(I42,'A1 Parametre'!$C$95:$M$95,1))+(INDEX('A1 Parametre'!$C$103:$M$103,MATCH(I42,'A1 Parametre'!$C$95:$M$95,1)+1)-INDEX('A1 Parametre'!$C$103:$M$103,MATCH(I42,'A1 Parametre'!$C$95:$M$95,1)))/10*MOD(I42,10),INDEX('A1 Parametre'!$C$104:$M$104,MATCH(I42,'A1 Parametre'!$C$95:$M$95,1))+(INDEX('A1 Parametre'!$C$104:$M$104,MATCH(I42,'A1 Parametre'!$C$95:$M$95,1)+1)-INDEX('A1 Parametre'!$C$104:$M$104,MATCH(I42,'A1 Parametre'!$C$95:$M$95,1)))/10*MOD(I42,10)))))</f>
        <v>0.35184388015287671</v>
      </c>
      <c r="J106" s="129">
        <f>IF(J42=0,0,IF(J42&lt;30,AVERAGE('A1 Parametre'!$C$103,'A1 Parametre'!$C$104),IF(J42&gt;90,AVERAGE('A1 Parametre'!$I$103,'A1 Parametre'!$I$104),AVERAGE(INDEX('A1 Parametre'!$C$103:$M$103,MATCH(J42,'A1 Parametre'!$C$95:$M$95,1))+(INDEX('A1 Parametre'!$C$103:$M$103,MATCH(J42,'A1 Parametre'!$C$95:$M$95,1)+1)-INDEX('A1 Parametre'!$C$103:$M$103,MATCH(J42,'A1 Parametre'!$C$95:$M$95,1)))/10*MOD(J42,10),INDEX('A1 Parametre'!$C$104:$M$104,MATCH(J42,'A1 Parametre'!$C$95:$M$95,1))+(INDEX('A1 Parametre'!$C$104:$M$104,MATCH(J42,'A1 Parametre'!$C$95:$M$95,1)+1)-INDEX('A1 Parametre'!$C$104:$M$104,MATCH(J42,'A1 Parametre'!$C$95:$M$95,1)))/10*MOD(J42,10)))))</f>
        <v>0.35202</v>
      </c>
      <c r="K106" s="129">
        <f>IF(K42=0,0,IF(K42&lt;30,AVERAGE('A1 Parametre'!$C$103,'A1 Parametre'!$C$104),IF(K42&gt;90,AVERAGE('A1 Parametre'!$I$103,'A1 Parametre'!$I$104),AVERAGE(INDEX('A1 Parametre'!$C$103:$M$103,MATCH(K42,'A1 Parametre'!$C$95:$M$95,1))+(INDEX('A1 Parametre'!$C$103:$M$103,MATCH(K42,'A1 Parametre'!$C$95:$M$95,1)+1)-INDEX('A1 Parametre'!$C$103:$M$103,MATCH(K42,'A1 Parametre'!$C$95:$M$95,1)))/10*MOD(K42,10),INDEX('A1 Parametre'!$C$104:$M$104,MATCH(K42,'A1 Parametre'!$C$95:$M$95,1))+(INDEX('A1 Parametre'!$C$104:$M$104,MATCH(K42,'A1 Parametre'!$C$95:$M$95,1)+1)-INDEX('A1 Parametre'!$C$104:$M$104,MATCH(K42,'A1 Parametre'!$C$95:$M$95,1)))/10*MOD(K42,10)))))</f>
        <v>0.35228803394584923</v>
      </c>
      <c r="L106" s="129">
        <f>IF(L42=0,0,IF(L42&lt;30,AVERAGE('A1 Parametre'!$C$103,'A1 Parametre'!$C$104),IF(L42&gt;90,AVERAGE('A1 Parametre'!$I$103,'A1 Parametre'!$I$104),AVERAGE(INDEX('A1 Parametre'!$C$103:$M$103,MATCH(L42,'A1 Parametre'!$C$95:$M$95,1))+(INDEX('A1 Parametre'!$C$103:$M$103,MATCH(L42,'A1 Parametre'!$C$95:$M$95,1)+1)-INDEX('A1 Parametre'!$C$103:$M$103,MATCH(L42,'A1 Parametre'!$C$95:$M$95,1)))/10*MOD(L42,10),INDEX('A1 Parametre'!$C$104:$M$104,MATCH(L42,'A1 Parametre'!$C$95:$M$95,1))+(INDEX('A1 Parametre'!$C$104:$M$104,MATCH(L42,'A1 Parametre'!$C$95:$M$95,1)+1)-INDEX('A1 Parametre'!$C$104:$M$104,MATCH(L42,'A1 Parametre'!$C$95:$M$95,1)))/10*MOD(L42,10)))))</f>
        <v>0.3525547118668565</v>
      </c>
      <c r="M106" s="129">
        <f>IF(M42=0,0,IF(M42&lt;30,AVERAGE('A1 Parametre'!$C$103,'A1 Parametre'!$C$104),IF(M42&gt;90,AVERAGE('A1 Parametre'!$I$103,'A1 Parametre'!$I$104),AVERAGE(INDEX('A1 Parametre'!$C$103:$M$103,MATCH(M42,'A1 Parametre'!$C$95:$M$95,1))+(INDEX('A1 Parametre'!$C$103:$M$103,MATCH(M42,'A1 Parametre'!$C$95:$M$95,1)+1)-INDEX('A1 Parametre'!$C$103:$M$103,MATCH(M42,'A1 Parametre'!$C$95:$M$95,1)))/10*MOD(M42,10),INDEX('A1 Parametre'!$C$104:$M$104,MATCH(M42,'A1 Parametre'!$C$95:$M$95,1))+(INDEX('A1 Parametre'!$C$104:$M$104,MATCH(M42,'A1 Parametre'!$C$95:$M$95,1)+1)-INDEX('A1 Parametre'!$C$104:$M$104,MATCH(M42,'A1 Parametre'!$C$95:$M$95,1)))/10*MOD(M42,10)))))</f>
        <v>0.35282004062335948</v>
      </c>
      <c r="N106" s="129">
        <f>IF(N42=0,0,IF(N42&lt;30,AVERAGE('A1 Parametre'!$C$103,'A1 Parametre'!$C$104),IF(N42&gt;90,AVERAGE('A1 Parametre'!$I$103,'A1 Parametre'!$I$104),AVERAGE(INDEX('A1 Parametre'!$C$103:$M$103,MATCH(N42,'A1 Parametre'!$C$95:$M$95,1))+(INDEX('A1 Parametre'!$C$103:$M$103,MATCH(N42,'A1 Parametre'!$C$95:$M$95,1)+1)-INDEX('A1 Parametre'!$C$103:$M$103,MATCH(N42,'A1 Parametre'!$C$95:$M$95,1)))/10*MOD(N42,10),INDEX('A1 Parametre'!$C$104:$M$104,MATCH(N42,'A1 Parametre'!$C$95:$M$95,1))+(INDEX('A1 Parametre'!$C$104:$M$104,MATCH(N42,'A1 Parametre'!$C$95:$M$95,1)+1)-INDEX('A1 Parametre'!$C$104:$M$104,MATCH(N42,'A1 Parametre'!$C$95:$M$95,1)))/10*MOD(N42,10)))))</f>
        <v>0.35308402704098829</v>
      </c>
      <c r="O106" s="129">
        <f>IF(O42=0,0,IF(O42&lt;30,AVERAGE('A1 Parametre'!$C$103,'A1 Parametre'!$C$104),IF(O42&gt;90,AVERAGE('A1 Parametre'!$I$103,'A1 Parametre'!$I$104),AVERAGE(INDEX('A1 Parametre'!$C$103:$M$103,MATCH(O42,'A1 Parametre'!$C$95:$M$95,1))+(INDEX('A1 Parametre'!$C$103:$M$103,MATCH(O42,'A1 Parametre'!$C$95:$M$95,1)+1)-INDEX('A1 Parametre'!$C$103:$M$103,MATCH(O42,'A1 Parametre'!$C$95:$M$95,1)))/10*MOD(O42,10),INDEX('A1 Parametre'!$C$104:$M$104,MATCH(O42,'A1 Parametre'!$C$95:$M$95,1))+(INDEX('A1 Parametre'!$C$104:$M$104,MATCH(O42,'A1 Parametre'!$C$95:$M$95,1)+1)-INDEX('A1 Parametre'!$C$104:$M$104,MATCH(O42,'A1 Parametre'!$C$95:$M$95,1)))/10*MOD(O42,10)))))</f>
        <v>0.35334667791084118</v>
      </c>
      <c r="P106" s="129">
        <f>IF(P42=0,0,IF(P42&lt;30,AVERAGE('A1 Parametre'!$C$103,'A1 Parametre'!$C$104),IF(P42&gt;90,AVERAGE('A1 Parametre'!$I$103,'A1 Parametre'!$I$104),AVERAGE(INDEX('A1 Parametre'!$C$103:$M$103,MATCH(P42,'A1 Parametre'!$C$95:$M$95,1))+(INDEX('A1 Parametre'!$C$103:$M$103,MATCH(P42,'A1 Parametre'!$C$95:$M$95,1)+1)-INDEX('A1 Parametre'!$C$103:$M$103,MATCH(P42,'A1 Parametre'!$C$95:$M$95,1)))/10*MOD(P42,10),INDEX('A1 Parametre'!$C$104:$M$104,MATCH(P42,'A1 Parametre'!$C$95:$M$95,1))+(INDEX('A1 Parametre'!$C$104:$M$104,MATCH(P42,'A1 Parametre'!$C$95:$M$95,1)+1)-INDEX('A1 Parametre'!$C$104:$M$104,MATCH(P42,'A1 Parametre'!$C$95:$M$95,1)))/10*MOD(P42,10)))))</f>
        <v>0.35360799998965919</v>
      </c>
      <c r="Q106" s="129">
        <f>IF(Q42=0,0,IF(Q42&lt;30,AVERAGE('A1 Parametre'!$C$103,'A1 Parametre'!$C$104),IF(Q42&gt;90,AVERAGE('A1 Parametre'!$I$103,'A1 Parametre'!$I$104),AVERAGE(INDEX('A1 Parametre'!$C$103:$M$103,MATCH(Q42,'A1 Parametre'!$C$95:$M$95,1))+(INDEX('A1 Parametre'!$C$103:$M$103,MATCH(Q42,'A1 Parametre'!$C$95:$M$95,1)+1)-INDEX('A1 Parametre'!$C$103:$M$103,MATCH(Q42,'A1 Parametre'!$C$95:$M$95,1)))/10*MOD(Q42,10),INDEX('A1 Parametre'!$C$104:$M$104,MATCH(Q42,'A1 Parametre'!$C$95:$M$95,1))+(INDEX('A1 Parametre'!$C$104:$M$104,MATCH(Q42,'A1 Parametre'!$C$95:$M$95,1)+1)-INDEX('A1 Parametre'!$C$104:$M$104,MATCH(Q42,'A1 Parametre'!$C$95:$M$95,1)))/10*MOD(Q42,10)))))</f>
        <v>0.35386800000000002</v>
      </c>
      <c r="R106" s="129">
        <f>IF(R42=0,0,IF(R42&lt;30,AVERAGE('A1 Parametre'!$C$103,'A1 Parametre'!$C$104),IF(R42&gt;90,AVERAGE('A1 Parametre'!$I$103,'A1 Parametre'!$I$104),AVERAGE(INDEX('A1 Parametre'!$C$103:$M$103,MATCH(R42,'A1 Parametre'!$C$95:$M$95,1))+(INDEX('A1 Parametre'!$C$103:$M$103,MATCH(R42,'A1 Parametre'!$C$95:$M$95,1)+1)-INDEX('A1 Parametre'!$C$103:$M$103,MATCH(R42,'A1 Parametre'!$C$95:$M$95,1)))/10*MOD(R42,10),INDEX('A1 Parametre'!$C$104:$M$104,MATCH(R42,'A1 Parametre'!$C$95:$M$95,1))+(INDEX('A1 Parametre'!$C$104:$M$104,MATCH(R42,'A1 Parametre'!$C$95:$M$95,1)+1)-INDEX('A1 Parametre'!$C$104:$M$104,MATCH(R42,'A1 Parametre'!$C$95:$M$95,1)))/10*MOD(R42,10)))))</f>
        <v>0.35416230708374102</v>
      </c>
      <c r="S106" s="129">
        <f>IF(S42=0,0,IF(S42&lt;30,AVERAGE('A1 Parametre'!$C$103,'A1 Parametre'!$C$104),IF(S42&gt;90,AVERAGE('A1 Parametre'!$I$103,'A1 Parametre'!$I$104),AVERAGE(INDEX('A1 Parametre'!$C$103:$M$103,MATCH(S42,'A1 Parametre'!$C$95:$M$95,1))+(INDEX('A1 Parametre'!$C$103:$M$103,MATCH(S42,'A1 Parametre'!$C$95:$M$95,1)+1)-INDEX('A1 Parametre'!$C$103:$M$103,MATCH(S42,'A1 Parametre'!$C$95:$M$95,1)))/10*MOD(S42,10),INDEX('A1 Parametre'!$C$104:$M$104,MATCH(S42,'A1 Parametre'!$C$95:$M$95,1))+(INDEX('A1 Parametre'!$C$104:$M$104,MATCH(S42,'A1 Parametre'!$C$95:$M$95,1)+1)-INDEX('A1 Parametre'!$C$104:$M$104,MATCH(S42,'A1 Parametre'!$C$95:$M$95,1)))/10*MOD(S42,10)))))</f>
        <v>0.35445492018603131</v>
      </c>
      <c r="T106" s="129">
        <f>IF(T42=0,0,IF(T42&lt;30,AVERAGE('A1 Parametre'!$C$103,'A1 Parametre'!$C$104),IF(T42&gt;90,AVERAGE('A1 Parametre'!$I$103,'A1 Parametre'!$I$104),AVERAGE(INDEX('A1 Parametre'!$C$103:$M$103,MATCH(T42,'A1 Parametre'!$C$95:$M$95,1))+(INDEX('A1 Parametre'!$C$103:$M$103,MATCH(T42,'A1 Parametre'!$C$95:$M$95,1)+1)-INDEX('A1 Parametre'!$C$103:$M$103,MATCH(T42,'A1 Parametre'!$C$95:$M$95,1)))/10*MOD(T42,10),INDEX('A1 Parametre'!$C$104:$M$104,MATCH(T42,'A1 Parametre'!$C$95:$M$95,1))+(INDEX('A1 Parametre'!$C$104:$M$104,MATCH(T42,'A1 Parametre'!$C$95:$M$95,1)+1)-INDEX('A1 Parametre'!$C$104:$M$104,MATCH(T42,'A1 Parametre'!$C$95:$M$95,1)))/10*MOD(T42,10)))))</f>
        <v>0.35474584905713952</v>
      </c>
      <c r="U106" s="129">
        <f>IF(U42=0,0,IF(U42&lt;30,AVERAGE('A1 Parametre'!$C$103,'A1 Parametre'!$C$104),IF(U42&gt;90,AVERAGE('A1 Parametre'!$I$103,'A1 Parametre'!$I$104),AVERAGE(INDEX('A1 Parametre'!$C$103:$M$103,MATCH(U42,'A1 Parametre'!$C$95:$M$95,1))+(INDEX('A1 Parametre'!$C$103:$M$103,MATCH(U42,'A1 Parametre'!$C$95:$M$95,1)+1)-INDEX('A1 Parametre'!$C$103:$M$103,MATCH(U42,'A1 Parametre'!$C$95:$M$95,1)))/10*MOD(U42,10),INDEX('A1 Parametre'!$C$104:$M$104,MATCH(U42,'A1 Parametre'!$C$95:$M$95,1))+(INDEX('A1 Parametre'!$C$104:$M$104,MATCH(U42,'A1 Parametre'!$C$95:$M$95,1)+1)-INDEX('A1 Parametre'!$C$104:$M$104,MATCH(U42,'A1 Parametre'!$C$95:$M$95,1)))/10*MOD(U42,10)))))</f>
        <v>0.35503510339121358</v>
      </c>
      <c r="V106" s="129">
        <f>IF(V42=0,0,IF(V42&lt;30,AVERAGE('A1 Parametre'!$C$103,'A1 Parametre'!$C$104),IF(V42&gt;90,AVERAGE('A1 Parametre'!$I$103,'A1 Parametre'!$I$104),AVERAGE(INDEX('A1 Parametre'!$C$103:$M$103,MATCH(V42,'A1 Parametre'!$C$95:$M$95,1))+(INDEX('A1 Parametre'!$C$103:$M$103,MATCH(V42,'A1 Parametre'!$C$95:$M$95,1)+1)-INDEX('A1 Parametre'!$C$103:$M$103,MATCH(V42,'A1 Parametre'!$C$95:$M$95,1)))/10*MOD(V42,10),INDEX('A1 Parametre'!$C$104:$M$104,MATCH(V42,'A1 Parametre'!$C$95:$M$95,1))+(INDEX('A1 Parametre'!$C$104:$M$104,MATCH(V42,'A1 Parametre'!$C$95:$M$95,1)+1)-INDEX('A1 Parametre'!$C$104:$M$104,MATCH(V42,'A1 Parametre'!$C$95:$M$95,1)))/10*MOD(V42,10)))))</f>
        <v>0.35532269282660339</v>
      </c>
      <c r="W106" s="129">
        <f>IF(W42=0,0,IF(W42&lt;30,AVERAGE('A1 Parametre'!$C$103,'A1 Parametre'!$C$104),IF(W42&gt;90,AVERAGE('A1 Parametre'!$I$103,'A1 Parametre'!$I$104),AVERAGE(INDEX('A1 Parametre'!$C$103:$M$103,MATCH(W42,'A1 Parametre'!$C$95:$M$95,1))+(INDEX('A1 Parametre'!$C$103:$M$103,MATCH(W42,'A1 Parametre'!$C$95:$M$95,1)+1)-INDEX('A1 Parametre'!$C$103:$M$103,MATCH(W42,'A1 Parametre'!$C$95:$M$95,1)))/10*MOD(W42,10),INDEX('A1 Parametre'!$C$104:$M$104,MATCH(W42,'A1 Parametre'!$C$95:$M$95,1))+(INDEX('A1 Parametre'!$C$104:$M$104,MATCH(W42,'A1 Parametre'!$C$95:$M$95,1)+1)-INDEX('A1 Parametre'!$C$104:$M$104,MATCH(W42,'A1 Parametre'!$C$95:$M$95,1)))/10*MOD(W42,10)))))</f>
        <v>0.35560862694618234</v>
      </c>
      <c r="X106" s="129">
        <f>IF(X42=0,0,IF(X42&lt;30,AVERAGE('A1 Parametre'!$C$103,'A1 Parametre'!$C$104),IF(X42&gt;90,AVERAGE('A1 Parametre'!$I$103,'A1 Parametre'!$I$104),AVERAGE(INDEX('A1 Parametre'!$C$103:$M$103,MATCH(X42,'A1 Parametre'!$C$95:$M$95,1))+(INDEX('A1 Parametre'!$C$103:$M$103,MATCH(X42,'A1 Parametre'!$C$95:$M$95,1)+1)-INDEX('A1 Parametre'!$C$103:$M$103,MATCH(X42,'A1 Parametre'!$C$95:$M$95,1)))/10*MOD(X42,10),INDEX('A1 Parametre'!$C$104:$M$104,MATCH(X42,'A1 Parametre'!$C$95:$M$95,1))+(INDEX('A1 Parametre'!$C$104:$M$104,MATCH(X42,'A1 Parametre'!$C$95:$M$95,1)+1)-INDEX('A1 Parametre'!$C$104:$M$104,MATCH(X42,'A1 Parametre'!$C$95:$M$95,1)))/10*MOD(X42,10)))))</f>
        <v>0.3558929152776662</v>
      </c>
      <c r="Y106" s="129">
        <f>IF(Y42=0,0,IF(Y42&lt;30,AVERAGE('A1 Parametre'!$C$103,'A1 Parametre'!$C$104),IF(Y42&gt;90,AVERAGE('A1 Parametre'!$I$103,'A1 Parametre'!$I$104),AVERAGE(INDEX('A1 Parametre'!$C$103:$M$103,MATCH(Y42,'A1 Parametre'!$C$95:$M$95,1))+(INDEX('A1 Parametre'!$C$103:$M$103,MATCH(Y42,'A1 Parametre'!$C$95:$M$95,1)+1)-INDEX('A1 Parametre'!$C$103:$M$103,MATCH(Y42,'A1 Parametre'!$C$95:$M$95,1)))/10*MOD(Y42,10),INDEX('A1 Parametre'!$C$104:$M$104,MATCH(Y42,'A1 Parametre'!$C$95:$M$95,1))+(INDEX('A1 Parametre'!$C$104:$M$104,MATCH(Y42,'A1 Parametre'!$C$95:$M$95,1)+1)-INDEX('A1 Parametre'!$C$104:$M$104,MATCH(Y42,'A1 Parametre'!$C$95:$M$95,1)))/10*MOD(Y42,10)))))</f>
        <v>0.35617556729393102</v>
      </c>
      <c r="Z106" s="129">
        <f>IF(Z42=0,0,IF(Z42&lt;30,AVERAGE('A1 Parametre'!$C$103,'A1 Parametre'!$C$104),IF(Z42&gt;90,AVERAGE('A1 Parametre'!$I$103,'A1 Parametre'!$I$104),AVERAGE(INDEX('A1 Parametre'!$C$103:$M$103,MATCH(Z42,'A1 Parametre'!$C$95:$M$95,1))+(INDEX('A1 Parametre'!$C$103:$M$103,MATCH(Z42,'A1 Parametre'!$C$95:$M$95,1)+1)-INDEX('A1 Parametre'!$C$103:$M$103,MATCH(Z42,'A1 Parametre'!$C$95:$M$95,1)))/10*MOD(Z42,10),INDEX('A1 Parametre'!$C$104:$M$104,MATCH(Z42,'A1 Parametre'!$C$95:$M$95,1))+(INDEX('A1 Parametre'!$C$104:$M$104,MATCH(Z42,'A1 Parametre'!$C$95:$M$95,1)+1)-INDEX('A1 Parametre'!$C$104:$M$104,MATCH(Z42,'A1 Parametre'!$C$95:$M$95,1)))/10*MOD(Z42,10)))))</f>
        <v>0.3564565924133285</v>
      </c>
      <c r="AA106" s="129">
        <f>IF(AA42=0,0,IF(AA42&lt;30,AVERAGE('A1 Parametre'!$C$103,'A1 Parametre'!$C$104),IF(AA42&gt;90,AVERAGE('A1 Parametre'!$I$103,'A1 Parametre'!$I$104),AVERAGE(INDEX('A1 Parametre'!$C$103:$M$103,MATCH(AA42,'A1 Parametre'!$C$95:$M$95,1))+(INDEX('A1 Parametre'!$C$103:$M$103,MATCH(AA42,'A1 Parametre'!$C$95:$M$95,1)+1)-INDEX('A1 Parametre'!$C$103:$M$103,MATCH(AA42,'A1 Parametre'!$C$95:$M$95,1)))/10*MOD(AA42,10),INDEX('A1 Parametre'!$C$104:$M$104,MATCH(AA42,'A1 Parametre'!$C$95:$M$95,1))+(INDEX('A1 Parametre'!$C$104:$M$104,MATCH(AA42,'A1 Parametre'!$C$95:$M$95,1)+1)-INDEX('A1 Parametre'!$C$104:$M$104,MATCH(AA42,'A1 Parametre'!$C$95:$M$95,1)))/10*MOD(AA42,10)))))</f>
        <v>0.356736</v>
      </c>
      <c r="AB106" s="129">
        <f>IF(AB42=0,0,IF(AB42&lt;30,AVERAGE('A1 Parametre'!$C$103,'A1 Parametre'!$C$104),IF(AB42&gt;90,AVERAGE('A1 Parametre'!$I$103,'A1 Parametre'!$I$104),AVERAGE(INDEX('A1 Parametre'!$C$103:$M$103,MATCH(AB42,'A1 Parametre'!$C$95:$M$95,1))+(INDEX('A1 Parametre'!$C$103:$M$103,MATCH(AB42,'A1 Parametre'!$C$95:$M$95,1)+1)-INDEX('A1 Parametre'!$C$103:$M$103,MATCH(AB42,'A1 Parametre'!$C$95:$M$95,1)))/10*MOD(AB42,10),INDEX('A1 Parametre'!$C$104:$M$104,MATCH(AB42,'A1 Parametre'!$C$95:$M$95,1))+(INDEX('A1 Parametre'!$C$104:$M$104,MATCH(AB42,'A1 Parametre'!$C$95:$M$95,1)+1)-INDEX('A1 Parametre'!$C$104:$M$104,MATCH(AB42,'A1 Parametre'!$C$95:$M$95,1)))/10*MOD(AB42,10)))))</f>
        <v>0.35699999999999998</v>
      </c>
      <c r="AC106" s="129">
        <f>IF(AC42=0,0,IF(AC42&lt;30,AVERAGE('A1 Parametre'!$C$103,'A1 Parametre'!$C$104),IF(AC42&gt;90,AVERAGE('A1 Parametre'!$I$103,'A1 Parametre'!$I$104),AVERAGE(INDEX('A1 Parametre'!$C$103:$M$103,MATCH(AC42,'A1 Parametre'!$C$95:$M$95,1))+(INDEX('A1 Parametre'!$C$103:$M$103,MATCH(AC42,'A1 Parametre'!$C$95:$M$95,1)+1)-INDEX('A1 Parametre'!$C$103:$M$103,MATCH(AC42,'A1 Parametre'!$C$95:$M$95,1)))/10*MOD(AC42,10),INDEX('A1 Parametre'!$C$104:$M$104,MATCH(AC42,'A1 Parametre'!$C$95:$M$95,1))+(INDEX('A1 Parametre'!$C$104:$M$104,MATCH(AC42,'A1 Parametre'!$C$95:$M$95,1)+1)-INDEX('A1 Parametre'!$C$104:$M$104,MATCH(AC42,'A1 Parametre'!$C$95:$M$95,1)))/10*MOD(AC42,10)))))</f>
        <v>0.35699999999999998</v>
      </c>
      <c r="AD106" s="129">
        <f>IF(AD42=0,0,IF(AD42&lt;30,AVERAGE('A1 Parametre'!$C$103,'A1 Parametre'!$C$104),IF(AD42&gt;90,AVERAGE('A1 Parametre'!$I$103,'A1 Parametre'!$I$104),AVERAGE(INDEX('A1 Parametre'!$C$103:$M$103,MATCH(AD42,'A1 Parametre'!$C$95:$M$95,1))+(INDEX('A1 Parametre'!$C$103:$M$103,MATCH(AD42,'A1 Parametre'!$C$95:$M$95,1)+1)-INDEX('A1 Parametre'!$C$103:$M$103,MATCH(AD42,'A1 Parametre'!$C$95:$M$95,1)))/10*MOD(AD42,10),INDEX('A1 Parametre'!$C$104:$M$104,MATCH(AD42,'A1 Parametre'!$C$95:$M$95,1))+(INDEX('A1 Parametre'!$C$104:$M$104,MATCH(AD42,'A1 Parametre'!$C$95:$M$95,1)+1)-INDEX('A1 Parametre'!$C$104:$M$104,MATCH(AD42,'A1 Parametre'!$C$95:$M$95,1)))/10*MOD(AD42,10)))))</f>
        <v>0.35699999999999998</v>
      </c>
      <c r="AE106" s="129">
        <f>IF(AE42=0,0,IF(AE42&lt;30,AVERAGE('A1 Parametre'!$C$103,'A1 Parametre'!$C$104),IF(AE42&gt;90,AVERAGE('A1 Parametre'!$I$103,'A1 Parametre'!$I$104),AVERAGE(INDEX('A1 Parametre'!$C$103:$M$103,MATCH(AE42,'A1 Parametre'!$C$95:$M$95,1))+(INDEX('A1 Parametre'!$C$103:$M$103,MATCH(AE42,'A1 Parametre'!$C$95:$M$95,1)+1)-INDEX('A1 Parametre'!$C$103:$M$103,MATCH(AE42,'A1 Parametre'!$C$95:$M$95,1)))/10*MOD(AE42,10),INDEX('A1 Parametre'!$C$104:$M$104,MATCH(AE42,'A1 Parametre'!$C$95:$M$95,1))+(INDEX('A1 Parametre'!$C$104:$M$104,MATCH(AE42,'A1 Parametre'!$C$95:$M$95,1)+1)-INDEX('A1 Parametre'!$C$104:$M$104,MATCH(AE42,'A1 Parametre'!$C$95:$M$95,1)))/10*MOD(AE42,10)))))</f>
        <v>0.35699999999999998</v>
      </c>
      <c r="AF106" s="129">
        <f>IF(AF42=0,0,IF(AF42&lt;30,AVERAGE('A1 Parametre'!$C$103,'A1 Parametre'!$C$104),IF(AF42&gt;90,AVERAGE('A1 Parametre'!$I$103,'A1 Parametre'!$I$104),AVERAGE(INDEX('A1 Parametre'!$C$103:$M$103,MATCH(AF42,'A1 Parametre'!$C$95:$M$95,1))+(INDEX('A1 Parametre'!$C$103:$M$103,MATCH(AF42,'A1 Parametre'!$C$95:$M$95,1)+1)-INDEX('A1 Parametre'!$C$103:$M$103,MATCH(AF42,'A1 Parametre'!$C$95:$M$95,1)))/10*MOD(AF42,10),INDEX('A1 Parametre'!$C$104:$M$104,MATCH(AF42,'A1 Parametre'!$C$95:$M$95,1))+(INDEX('A1 Parametre'!$C$104:$M$104,MATCH(AF42,'A1 Parametre'!$C$95:$M$95,1)+1)-INDEX('A1 Parametre'!$C$104:$M$104,MATCH(AF42,'A1 Parametre'!$C$95:$M$95,1)))/10*MOD(AF42,10)))))</f>
        <v>0.35699999999999998</v>
      </c>
      <c r="AG106" s="129">
        <f>IF(AG42=0,0,IF(AG42&lt;30,AVERAGE('A1 Parametre'!$C$103,'A1 Parametre'!$C$104),IF(AG42&gt;90,AVERAGE('A1 Parametre'!$I$103,'A1 Parametre'!$I$104),AVERAGE(INDEX('A1 Parametre'!$C$103:$M$103,MATCH(AG42,'A1 Parametre'!$C$95:$M$95,1))+(INDEX('A1 Parametre'!$C$103:$M$103,MATCH(AG42,'A1 Parametre'!$C$95:$M$95,1)+1)-INDEX('A1 Parametre'!$C$103:$M$103,MATCH(AG42,'A1 Parametre'!$C$95:$M$95,1)))/10*MOD(AG42,10),INDEX('A1 Parametre'!$C$104:$M$104,MATCH(AG42,'A1 Parametre'!$C$95:$M$95,1))+(INDEX('A1 Parametre'!$C$104:$M$104,MATCH(AG42,'A1 Parametre'!$C$95:$M$95,1)+1)-INDEX('A1 Parametre'!$C$104:$M$104,MATCH(AG42,'A1 Parametre'!$C$95:$M$95,1)))/10*MOD(AG42,10)))))</f>
        <v>0.35699999999999998</v>
      </c>
      <c r="AH106" s="129">
        <f>IF(AH42=0,0,IF(AH42&lt;30,AVERAGE('A1 Parametre'!$C$103,'A1 Parametre'!$C$104),IF(AH42&gt;90,AVERAGE('A1 Parametre'!$I$103,'A1 Parametre'!$I$104),AVERAGE(INDEX('A1 Parametre'!$C$103:$M$103,MATCH(AH42,'A1 Parametre'!$C$95:$M$95,1))+(INDEX('A1 Parametre'!$C$103:$M$103,MATCH(AH42,'A1 Parametre'!$C$95:$M$95,1)+1)-INDEX('A1 Parametre'!$C$103:$M$103,MATCH(AH42,'A1 Parametre'!$C$95:$M$95,1)))/10*MOD(AH42,10),INDEX('A1 Parametre'!$C$104:$M$104,MATCH(AH42,'A1 Parametre'!$C$95:$M$95,1))+(INDEX('A1 Parametre'!$C$104:$M$104,MATCH(AH42,'A1 Parametre'!$C$95:$M$95,1)+1)-INDEX('A1 Parametre'!$C$104:$M$104,MATCH(AH42,'A1 Parametre'!$C$95:$M$95,1)))/10*MOD(AH42,10)))))</f>
        <v>0.35699999999999998</v>
      </c>
      <c r="AI106" s="129">
        <f>IF(AI42=0,0,IF(AI42&lt;30,AVERAGE('A1 Parametre'!$C$103,'A1 Parametre'!$C$104),IF(AI42&gt;90,AVERAGE('A1 Parametre'!$I$103,'A1 Parametre'!$I$104),AVERAGE(INDEX('A1 Parametre'!$C$103:$M$103,MATCH(AI42,'A1 Parametre'!$C$95:$M$95,1))+(INDEX('A1 Parametre'!$C$103:$M$103,MATCH(AI42,'A1 Parametre'!$C$95:$M$95,1)+1)-INDEX('A1 Parametre'!$C$103:$M$103,MATCH(AI42,'A1 Parametre'!$C$95:$M$95,1)))/10*MOD(AI42,10),INDEX('A1 Parametre'!$C$104:$M$104,MATCH(AI42,'A1 Parametre'!$C$95:$M$95,1))+(INDEX('A1 Parametre'!$C$104:$M$104,MATCH(AI42,'A1 Parametre'!$C$95:$M$95,1)+1)-INDEX('A1 Parametre'!$C$104:$M$104,MATCH(AI42,'A1 Parametre'!$C$95:$M$95,1)))/10*MOD(AI42,10)))))</f>
        <v>0.35699999999999998</v>
      </c>
      <c r="AJ106" s="129">
        <f>IF(AJ42=0,0,IF(AJ42&lt;30,AVERAGE('A1 Parametre'!$C$103,'A1 Parametre'!$C$104),IF(AJ42&gt;90,AVERAGE('A1 Parametre'!$I$103,'A1 Parametre'!$I$104),AVERAGE(INDEX('A1 Parametre'!$C$103:$M$103,MATCH(AJ42,'A1 Parametre'!$C$95:$M$95,1))+(INDEX('A1 Parametre'!$C$103:$M$103,MATCH(AJ42,'A1 Parametre'!$C$95:$M$95,1)+1)-INDEX('A1 Parametre'!$C$103:$M$103,MATCH(AJ42,'A1 Parametre'!$C$95:$M$95,1)))/10*MOD(AJ42,10),INDEX('A1 Parametre'!$C$104:$M$104,MATCH(AJ42,'A1 Parametre'!$C$95:$M$95,1))+(INDEX('A1 Parametre'!$C$104:$M$104,MATCH(AJ42,'A1 Parametre'!$C$95:$M$95,1)+1)-INDEX('A1 Parametre'!$C$104:$M$104,MATCH(AJ42,'A1 Parametre'!$C$95:$M$95,1)))/10*MOD(AJ42,10)))))</f>
        <v>0.35699999999999998</v>
      </c>
    </row>
    <row r="107" spans="2:36" x14ac:dyDescent="0.2">
      <c r="B107" s="5">
        <v>6</v>
      </c>
      <c r="C107" s="5">
        <f t="shared" si="19"/>
        <v>95850</v>
      </c>
      <c r="D107" s="5" t="str">
        <f t="shared" si="20"/>
        <v>Privádzač Tvrdošín</v>
      </c>
      <c r="E107" s="5">
        <f t="shared" si="21"/>
        <v>0.96</v>
      </c>
      <c r="F107" s="129">
        <f>IF(F43=0,0,IF(F43&lt;30,AVERAGE('A1 Parametre'!$C$103,'A1 Parametre'!$C$104),IF(F43&gt;90,AVERAGE('A1 Parametre'!$I$103,'A1 Parametre'!$I$104),AVERAGE(INDEX('A1 Parametre'!$C$103:$M$103,MATCH(F43,'A1 Parametre'!$C$95:$M$95,1))+(INDEX('A1 Parametre'!$C$103:$M$103,MATCH(F43,'A1 Parametre'!$C$95:$M$95,1)+1)-INDEX('A1 Parametre'!$C$103:$M$103,MATCH(F43,'A1 Parametre'!$C$95:$M$95,1)))/10*MOD(F43,10),INDEX('A1 Parametre'!$C$104:$M$104,MATCH(F43,'A1 Parametre'!$C$95:$M$95,1))+(INDEX('A1 Parametre'!$C$104:$M$104,MATCH(F43,'A1 Parametre'!$C$95:$M$95,1)+1)-INDEX('A1 Parametre'!$C$104:$M$104,MATCH(F43,'A1 Parametre'!$C$95:$M$95,1)))/10*MOD(F43,10)))))</f>
        <v>0.32924799999999999</v>
      </c>
      <c r="G107" s="129">
        <f>IF(G43=0,0,IF(G43&lt;30,AVERAGE('A1 Parametre'!$C$103,'A1 Parametre'!$C$104),IF(G43&gt;90,AVERAGE('A1 Parametre'!$I$103,'A1 Parametre'!$I$104),AVERAGE(INDEX('A1 Parametre'!$C$103:$M$103,MATCH(G43,'A1 Parametre'!$C$95:$M$95,1))+(INDEX('A1 Parametre'!$C$103:$M$103,MATCH(G43,'A1 Parametre'!$C$95:$M$95,1)+1)-INDEX('A1 Parametre'!$C$103:$M$103,MATCH(G43,'A1 Parametre'!$C$95:$M$95,1)))/10*MOD(G43,10),INDEX('A1 Parametre'!$C$104:$M$104,MATCH(G43,'A1 Parametre'!$C$95:$M$95,1))+(INDEX('A1 Parametre'!$C$104:$M$104,MATCH(G43,'A1 Parametre'!$C$95:$M$95,1)+1)-INDEX('A1 Parametre'!$C$104:$M$104,MATCH(G43,'A1 Parametre'!$C$95:$M$95,1)))/10*MOD(G43,10)))))</f>
        <v>0.32924799999999999</v>
      </c>
      <c r="H107" s="129">
        <f>IF(H43=0,0,IF(H43&lt;30,AVERAGE('A1 Parametre'!$C$103,'A1 Parametre'!$C$104),IF(H43&gt;90,AVERAGE('A1 Parametre'!$I$103,'A1 Parametre'!$I$104),AVERAGE(INDEX('A1 Parametre'!$C$103:$M$103,MATCH(H43,'A1 Parametre'!$C$95:$M$95,1))+(INDEX('A1 Parametre'!$C$103:$M$103,MATCH(H43,'A1 Parametre'!$C$95:$M$95,1)+1)-INDEX('A1 Parametre'!$C$103:$M$103,MATCH(H43,'A1 Parametre'!$C$95:$M$95,1)))/10*MOD(H43,10),INDEX('A1 Parametre'!$C$104:$M$104,MATCH(H43,'A1 Parametre'!$C$95:$M$95,1))+(INDEX('A1 Parametre'!$C$104:$M$104,MATCH(H43,'A1 Parametre'!$C$95:$M$95,1)+1)-INDEX('A1 Parametre'!$C$104:$M$104,MATCH(H43,'A1 Parametre'!$C$95:$M$95,1)))/10*MOD(H43,10)))))</f>
        <v>0.32924799999999999</v>
      </c>
      <c r="I107" s="129">
        <f>IF(I43=0,0,IF(I43&lt;30,AVERAGE('A1 Parametre'!$C$103,'A1 Parametre'!$C$104),IF(I43&gt;90,AVERAGE('A1 Parametre'!$I$103,'A1 Parametre'!$I$104),AVERAGE(INDEX('A1 Parametre'!$C$103:$M$103,MATCH(I43,'A1 Parametre'!$C$95:$M$95,1))+(INDEX('A1 Parametre'!$C$103:$M$103,MATCH(I43,'A1 Parametre'!$C$95:$M$95,1)+1)-INDEX('A1 Parametre'!$C$103:$M$103,MATCH(I43,'A1 Parametre'!$C$95:$M$95,1)))/10*MOD(I43,10),INDEX('A1 Parametre'!$C$104:$M$104,MATCH(I43,'A1 Parametre'!$C$95:$M$95,1))+(INDEX('A1 Parametre'!$C$104:$M$104,MATCH(I43,'A1 Parametre'!$C$95:$M$95,1)+1)-INDEX('A1 Parametre'!$C$104:$M$104,MATCH(I43,'A1 Parametre'!$C$95:$M$95,1)))/10*MOD(I43,10)))))</f>
        <v>0.32924799999999999</v>
      </c>
      <c r="J107" s="129">
        <f>IF(J43=0,0,IF(J43&lt;30,AVERAGE('A1 Parametre'!$C$103,'A1 Parametre'!$C$104),IF(J43&gt;90,AVERAGE('A1 Parametre'!$I$103,'A1 Parametre'!$I$104),AVERAGE(INDEX('A1 Parametre'!$C$103:$M$103,MATCH(J43,'A1 Parametre'!$C$95:$M$95,1))+(INDEX('A1 Parametre'!$C$103:$M$103,MATCH(J43,'A1 Parametre'!$C$95:$M$95,1)+1)-INDEX('A1 Parametre'!$C$103:$M$103,MATCH(J43,'A1 Parametre'!$C$95:$M$95,1)))/10*MOD(J43,10),INDEX('A1 Parametre'!$C$104:$M$104,MATCH(J43,'A1 Parametre'!$C$95:$M$95,1))+(INDEX('A1 Parametre'!$C$104:$M$104,MATCH(J43,'A1 Parametre'!$C$95:$M$95,1)+1)-INDEX('A1 Parametre'!$C$104:$M$104,MATCH(J43,'A1 Parametre'!$C$95:$M$95,1)))/10*MOD(J43,10)))))</f>
        <v>0.32924799999999999</v>
      </c>
      <c r="K107" s="129">
        <f>IF(K43=0,0,IF(K43&lt;30,AVERAGE('A1 Parametre'!$C$103,'A1 Parametre'!$C$104),IF(K43&gt;90,AVERAGE('A1 Parametre'!$I$103,'A1 Parametre'!$I$104),AVERAGE(INDEX('A1 Parametre'!$C$103:$M$103,MATCH(K43,'A1 Parametre'!$C$95:$M$95,1))+(INDEX('A1 Parametre'!$C$103:$M$103,MATCH(K43,'A1 Parametre'!$C$95:$M$95,1)+1)-INDEX('A1 Parametre'!$C$103:$M$103,MATCH(K43,'A1 Parametre'!$C$95:$M$95,1)))/10*MOD(K43,10),INDEX('A1 Parametre'!$C$104:$M$104,MATCH(K43,'A1 Parametre'!$C$95:$M$95,1))+(INDEX('A1 Parametre'!$C$104:$M$104,MATCH(K43,'A1 Parametre'!$C$95:$M$95,1)+1)-INDEX('A1 Parametre'!$C$104:$M$104,MATCH(K43,'A1 Parametre'!$C$95:$M$95,1)))/10*MOD(K43,10)))))</f>
        <v>0.329251143092812</v>
      </c>
      <c r="L107" s="129">
        <f>IF(L43=0,0,IF(L43&lt;30,AVERAGE('A1 Parametre'!$C$103,'A1 Parametre'!$C$104),IF(L43&gt;90,AVERAGE('A1 Parametre'!$I$103,'A1 Parametre'!$I$104),AVERAGE(INDEX('A1 Parametre'!$C$103:$M$103,MATCH(L43,'A1 Parametre'!$C$95:$M$95,1))+(INDEX('A1 Parametre'!$C$103:$M$103,MATCH(L43,'A1 Parametre'!$C$95:$M$95,1)+1)-INDEX('A1 Parametre'!$C$103:$M$103,MATCH(L43,'A1 Parametre'!$C$95:$M$95,1)))/10*MOD(L43,10),INDEX('A1 Parametre'!$C$104:$M$104,MATCH(L43,'A1 Parametre'!$C$95:$M$95,1))+(INDEX('A1 Parametre'!$C$104:$M$104,MATCH(L43,'A1 Parametre'!$C$95:$M$95,1)+1)-INDEX('A1 Parametre'!$C$104:$M$104,MATCH(L43,'A1 Parametre'!$C$95:$M$95,1)))/10*MOD(L43,10)))))</f>
        <v>0.32925428610706425</v>
      </c>
      <c r="M107" s="129">
        <f>IF(M43=0,0,IF(M43&lt;30,AVERAGE('A1 Parametre'!$C$103,'A1 Parametre'!$C$104),IF(M43&gt;90,AVERAGE('A1 Parametre'!$I$103,'A1 Parametre'!$I$104),AVERAGE(INDEX('A1 Parametre'!$C$103:$M$103,MATCH(M43,'A1 Parametre'!$C$95:$M$95,1))+(INDEX('A1 Parametre'!$C$103:$M$103,MATCH(M43,'A1 Parametre'!$C$95:$M$95,1)+1)-INDEX('A1 Parametre'!$C$103:$M$103,MATCH(M43,'A1 Parametre'!$C$95:$M$95,1)))/10*MOD(M43,10),INDEX('A1 Parametre'!$C$104:$M$104,MATCH(M43,'A1 Parametre'!$C$95:$M$95,1))+(INDEX('A1 Parametre'!$C$104:$M$104,MATCH(M43,'A1 Parametre'!$C$95:$M$95,1)+1)-INDEX('A1 Parametre'!$C$104:$M$104,MATCH(M43,'A1 Parametre'!$C$95:$M$95,1)))/10*MOD(M43,10)))))</f>
        <v>0.3292574290427589</v>
      </c>
      <c r="N107" s="129">
        <f>IF(N43=0,0,IF(N43&lt;30,AVERAGE('A1 Parametre'!$C$103,'A1 Parametre'!$C$104),IF(N43&gt;90,AVERAGE('A1 Parametre'!$I$103,'A1 Parametre'!$I$104),AVERAGE(INDEX('A1 Parametre'!$C$103:$M$103,MATCH(N43,'A1 Parametre'!$C$95:$M$95,1))+(INDEX('A1 Parametre'!$C$103:$M$103,MATCH(N43,'A1 Parametre'!$C$95:$M$95,1)+1)-INDEX('A1 Parametre'!$C$103:$M$103,MATCH(N43,'A1 Parametre'!$C$95:$M$95,1)))/10*MOD(N43,10),INDEX('A1 Parametre'!$C$104:$M$104,MATCH(N43,'A1 Parametre'!$C$95:$M$95,1))+(INDEX('A1 Parametre'!$C$104:$M$104,MATCH(N43,'A1 Parametre'!$C$95:$M$95,1)+1)-INDEX('A1 Parametre'!$C$104:$M$104,MATCH(N43,'A1 Parametre'!$C$95:$M$95,1)))/10*MOD(N43,10)))))</f>
        <v>0.32926057189989782</v>
      </c>
      <c r="O107" s="129">
        <f>IF(O43=0,0,IF(O43&lt;30,AVERAGE('A1 Parametre'!$C$103,'A1 Parametre'!$C$104),IF(O43&gt;90,AVERAGE('A1 Parametre'!$I$103,'A1 Parametre'!$I$104),AVERAGE(INDEX('A1 Parametre'!$C$103:$M$103,MATCH(O43,'A1 Parametre'!$C$95:$M$95,1))+(INDEX('A1 Parametre'!$C$103:$M$103,MATCH(O43,'A1 Parametre'!$C$95:$M$95,1)+1)-INDEX('A1 Parametre'!$C$103:$M$103,MATCH(O43,'A1 Parametre'!$C$95:$M$95,1)))/10*MOD(O43,10),INDEX('A1 Parametre'!$C$104:$M$104,MATCH(O43,'A1 Parametre'!$C$95:$M$95,1))+(INDEX('A1 Parametre'!$C$104:$M$104,MATCH(O43,'A1 Parametre'!$C$95:$M$95,1)+1)-INDEX('A1 Parametre'!$C$104:$M$104,MATCH(O43,'A1 Parametre'!$C$95:$M$95,1)))/10*MOD(O43,10)))))</f>
        <v>0.32926371467848298</v>
      </c>
      <c r="P107" s="129">
        <f>IF(P43=0,0,IF(P43&lt;30,AVERAGE('A1 Parametre'!$C$103,'A1 Parametre'!$C$104),IF(P43&gt;90,AVERAGE('A1 Parametre'!$I$103,'A1 Parametre'!$I$104),AVERAGE(INDEX('A1 Parametre'!$C$103:$M$103,MATCH(P43,'A1 Parametre'!$C$95:$M$95,1))+(INDEX('A1 Parametre'!$C$103:$M$103,MATCH(P43,'A1 Parametre'!$C$95:$M$95,1)+1)-INDEX('A1 Parametre'!$C$103:$M$103,MATCH(P43,'A1 Parametre'!$C$95:$M$95,1)))/10*MOD(P43,10),INDEX('A1 Parametre'!$C$104:$M$104,MATCH(P43,'A1 Parametre'!$C$95:$M$95,1))+(INDEX('A1 Parametre'!$C$104:$M$104,MATCH(P43,'A1 Parametre'!$C$95:$M$95,1)+1)-INDEX('A1 Parametre'!$C$104:$M$104,MATCH(P43,'A1 Parametre'!$C$95:$M$95,1)))/10*MOD(P43,10)))))</f>
        <v>0.32926685737851635</v>
      </c>
      <c r="Q107" s="129">
        <f>IF(Q43=0,0,IF(Q43&lt;30,AVERAGE('A1 Parametre'!$C$103,'A1 Parametre'!$C$104),IF(Q43&gt;90,AVERAGE('A1 Parametre'!$I$103,'A1 Parametre'!$I$104),AVERAGE(INDEX('A1 Parametre'!$C$103:$M$103,MATCH(Q43,'A1 Parametre'!$C$95:$M$95,1))+(INDEX('A1 Parametre'!$C$103:$M$103,MATCH(Q43,'A1 Parametre'!$C$95:$M$95,1)+1)-INDEX('A1 Parametre'!$C$103:$M$103,MATCH(Q43,'A1 Parametre'!$C$95:$M$95,1)))/10*MOD(Q43,10),INDEX('A1 Parametre'!$C$104:$M$104,MATCH(Q43,'A1 Parametre'!$C$95:$M$95,1))+(INDEX('A1 Parametre'!$C$104:$M$104,MATCH(Q43,'A1 Parametre'!$C$95:$M$95,1)+1)-INDEX('A1 Parametre'!$C$104:$M$104,MATCH(Q43,'A1 Parametre'!$C$95:$M$95,1)))/10*MOD(Q43,10)))))</f>
        <v>0.32927000000000001</v>
      </c>
      <c r="R107" s="129">
        <f>IF(R43=0,0,IF(R43&lt;30,AVERAGE('A1 Parametre'!$C$103,'A1 Parametre'!$C$104),IF(R43&gt;90,AVERAGE('A1 Parametre'!$I$103,'A1 Parametre'!$I$104),AVERAGE(INDEX('A1 Parametre'!$C$103:$M$103,MATCH(R43,'A1 Parametre'!$C$95:$M$95,1))+(INDEX('A1 Parametre'!$C$103:$M$103,MATCH(R43,'A1 Parametre'!$C$95:$M$95,1)+1)-INDEX('A1 Parametre'!$C$103:$M$103,MATCH(R43,'A1 Parametre'!$C$95:$M$95,1)))/10*MOD(R43,10),INDEX('A1 Parametre'!$C$104:$M$104,MATCH(R43,'A1 Parametre'!$C$95:$M$95,1))+(INDEX('A1 Parametre'!$C$104:$M$104,MATCH(R43,'A1 Parametre'!$C$95:$M$95,1)+1)-INDEX('A1 Parametre'!$C$104:$M$104,MATCH(R43,'A1 Parametre'!$C$95:$M$95,1)))/10*MOD(R43,10)))))</f>
        <v>0.32926780017320911</v>
      </c>
      <c r="S107" s="129">
        <f>IF(S43=0,0,IF(S43&lt;30,AVERAGE('A1 Parametre'!$C$103,'A1 Parametre'!$C$104),IF(S43&gt;90,AVERAGE('A1 Parametre'!$I$103,'A1 Parametre'!$I$104),AVERAGE(INDEX('A1 Parametre'!$C$103:$M$103,MATCH(S43,'A1 Parametre'!$C$95:$M$95,1))+(INDEX('A1 Parametre'!$C$103:$M$103,MATCH(S43,'A1 Parametre'!$C$95:$M$95,1)+1)-INDEX('A1 Parametre'!$C$103:$M$103,MATCH(S43,'A1 Parametre'!$C$95:$M$95,1)))/10*MOD(S43,10),INDEX('A1 Parametre'!$C$104:$M$104,MATCH(S43,'A1 Parametre'!$C$95:$M$95,1))+(INDEX('A1 Parametre'!$C$104:$M$104,MATCH(S43,'A1 Parametre'!$C$95:$M$95,1)+1)-INDEX('A1 Parametre'!$C$104:$M$104,MATCH(S43,'A1 Parametre'!$C$95:$M$95,1)))/10*MOD(S43,10)))))</f>
        <v>0.32926560030792917</v>
      </c>
      <c r="T107" s="129">
        <f>IF(T43=0,0,IF(T43&lt;30,AVERAGE('A1 Parametre'!$C$103,'A1 Parametre'!$C$104),IF(T43&gt;90,AVERAGE('A1 Parametre'!$I$103,'A1 Parametre'!$I$104),AVERAGE(INDEX('A1 Parametre'!$C$103:$M$103,MATCH(T43,'A1 Parametre'!$C$95:$M$95,1))+(INDEX('A1 Parametre'!$C$103:$M$103,MATCH(T43,'A1 Parametre'!$C$95:$M$95,1)+1)-INDEX('A1 Parametre'!$C$103:$M$103,MATCH(T43,'A1 Parametre'!$C$95:$M$95,1)))/10*MOD(T43,10),INDEX('A1 Parametre'!$C$104:$M$104,MATCH(T43,'A1 Parametre'!$C$95:$M$95,1))+(INDEX('A1 Parametre'!$C$104:$M$104,MATCH(T43,'A1 Parametre'!$C$95:$M$95,1)+1)-INDEX('A1 Parametre'!$C$104:$M$104,MATCH(T43,'A1 Parametre'!$C$95:$M$95,1)))/10*MOD(T43,10)))))</f>
        <v>0.32926340040415936</v>
      </c>
      <c r="U107" s="129">
        <f>IF(U43=0,0,IF(U43&lt;30,AVERAGE('A1 Parametre'!$C$103,'A1 Parametre'!$C$104),IF(U43&gt;90,AVERAGE('A1 Parametre'!$I$103,'A1 Parametre'!$I$104),AVERAGE(INDEX('A1 Parametre'!$C$103:$M$103,MATCH(U43,'A1 Parametre'!$C$95:$M$95,1))+(INDEX('A1 Parametre'!$C$103:$M$103,MATCH(U43,'A1 Parametre'!$C$95:$M$95,1)+1)-INDEX('A1 Parametre'!$C$103:$M$103,MATCH(U43,'A1 Parametre'!$C$95:$M$95,1)))/10*MOD(U43,10),INDEX('A1 Parametre'!$C$104:$M$104,MATCH(U43,'A1 Parametre'!$C$95:$M$95,1))+(INDEX('A1 Parametre'!$C$104:$M$104,MATCH(U43,'A1 Parametre'!$C$95:$M$95,1)+1)-INDEX('A1 Parametre'!$C$104:$M$104,MATCH(U43,'A1 Parametre'!$C$95:$M$95,1)))/10*MOD(U43,10)))))</f>
        <v>0.32926120046189911</v>
      </c>
      <c r="V107" s="129">
        <f>IF(V43=0,0,IF(V43&lt;30,AVERAGE('A1 Parametre'!$C$103,'A1 Parametre'!$C$104),IF(V43&gt;90,AVERAGE('A1 Parametre'!$I$103,'A1 Parametre'!$I$104),AVERAGE(INDEX('A1 Parametre'!$C$103:$M$103,MATCH(V43,'A1 Parametre'!$C$95:$M$95,1))+(INDEX('A1 Parametre'!$C$103:$M$103,MATCH(V43,'A1 Parametre'!$C$95:$M$95,1)+1)-INDEX('A1 Parametre'!$C$103:$M$103,MATCH(V43,'A1 Parametre'!$C$95:$M$95,1)))/10*MOD(V43,10),INDEX('A1 Parametre'!$C$104:$M$104,MATCH(V43,'A1 Parametre'!$C$95:$M$95,1))+(INDEX('A1 Parametre'!$C$104:$M$104,MATCH(V43,'A1 Parametre'!$C$95:$M$95,1)+1)-INDEX('A1 Parametre'!$C$104:$M$104,MATCH(V43,'A1 Parametre'!$C$95:$M$95,1)))/10*MOD(V43,10)))))</f>
        <v>0.32925900048114776</v>
      </c>
      <c r="W107" s="129">
        <f>IF(W43=0,0,IF(W43&lt;30,AVERAGE('A1 Parametre'!$C$103,'A1 Parametre'!$C$104),IF(W43&gt;90,AVERAGE('A1 Parametre'!$I$103,'A1 Parametre'!$I$104),AVERAGE(INDEX('A1 Parametre'!$C$103:$M$103,MATCH(W43,'A1 Parametre'!$C$95:$M$95,1))+(INDEX('A1 Parametre'!$C$103:$M$103,MATCH(W43,'A1 Parametre'!$C$95:$M$95,1)+1)-INDEX('A1 Parametre'!$C$103:$M$103,MATCH(W43,'A1 Parametre'!$C$95:$M$95,1)))/10*MOD(W43,10),INDEX('A1 Parametre'!$C$104:$M$104,MATCH(W43,'A1 Parametre'!$C$95:$M$95,1))+(INDEX('A1 Parametre'!$C$104:$M$104,MATCH(W43,'A1 Parametre'!$C$95:$M$95,1)+1)-INDEX('A1 Parametre'!$C$104:$M$104,MATCH(W43,'A1 Parametre'!$C$95:$M$95,1)))/10*MOD(W43,10)))))</f>
        <v>0.32925680046190453</v>
      </c>
      <c r="X107" s="129">
        <f>IF(X43=0,0,IF(X43&lt;30,AVERAGE('A1 Parametre'!$C$103,'A1 Parametre'!$C$104),IF(X43&gt;90,AVERAGE('A1 Parametre'!$I$103,'A1 Parametre'!$I$104),AVERAGE(INDEX('A1 Parametre'!$C$103:$M$103,MATCH(X43,'A1 Parametre'!$C$95:$M$95,1))+(INDEX('A1 Parametre'!$C$103:$M$103,MATCH(X43,'A1 Parametre'!$C$95:$M$95,1)+1)-INDEX('A1 Parametre'!$C$103:$M$103,MATCH(X43,'A1 Parametre'!$C$95:$M$95,1)))/10*MOD(X43,10),INDEX('A1 Parametre'!$C$104:$M$104,MATCH(X43,'A1 Parametre'!$C$95:$M$95,1))+(INDEX('A1 Parametre'!$C$104:$M$104,MATCH(X43,'A1 Parametre'!$C$95:$M$95,1)+1)-INDEX('A1 Parametre'!$C$104:$M$104,MATCH(X43,'A1 Parametre'!$C$95:$M$95,1)))/10*MOD(X43,10)))))</f>
        <v>0.32925460040416876</v>
      </c>
      <c r="Y107" s="129">
        <f>IF(Y43=0,0,IF(Y43&lt;30,AVERAGE('A1 Parametre'!$C$103,'A1 Parametre'!$C$104),IF(Y43&gt;90,AVERAGE('A1 Parametre'!$I$103,'A1 Parametre'!$I$104),AVERAGE(INDEX('A1 Parametre'!$C$103:$M$103,MATCH(Y43,'A1 Parametre'!$C$95:$M$95,1))+(INDEX('A1 Parametre'!$C$103:$M$103,MATCH(Y43,'A1 Parametre'!$C$95:$M$95,1)+1)-INDEX('A1 Parametre'!$C$103:$M$103,MATCH(Y43,'A1 Parametre'!$C$95:$M$95,1)))/10*MOD(Y43,10),INDEX('A1 Parametre'!$C$104:$M$104,MATCH(Y43,'A1 Parametre'!$C$95:$M$95,1))+(INDEX('A1 Parametre'!$C$104:$M$104,MATCH(Y43,'A1 Parametre'!$C$95:$M$95,1)+1)-INDEX('A1 Parametre'!$C$104:$M$104,MATCH(Y43,'A1 Parametre'!$C$95:$M$95,1)))/10*MOD(Y43,10)))))</f>
        <v>0.3292524003079399</v>
      </c>
      <c r="Z107" s="129">
        <f>IF(Z43=0,0,IF(Z43&lt;30,AVERAGE('A1 Parametre'!$C$103,'A1 Parametre'!$C$104),IF(Z43&gt;90,AVERAGE('A1 Parametre'!$I$103,'A1 Parametre'!$I$104),AVERAGE(INDEX('A1 Parametre'!$C$103:$M$103,MATCH(Z43,'A1 Parametre'!$C$95:$M$95,1))+(INDEX('A1 Parametre'!$C$103:$M$103,MATCH(Z43,'A1 Parametre'!$C$95:$M$95,1)+1)-INDEX('A1 Parametre'!$C$103:$M$103,MATCH(Z43,'A1 Parametre'!$C$95:$M$95,1)))/10*MOD(Z43,10),INDEX('A1 Parametre'!$C$104:$M$104,MATCH(Z43,'A1 Parametre'!$C$95:$M$95,1))+(INDEX('A1 Parametre'!$C$104:$M$104,MATCH(Z43,'A1 Parametre'!$C$95:$M$95,1)+1)-INDEX('A1 Parametre'!$C$104:$M$104,MATCH(Z43,'A1 Parametre'!$C$95:$M$95,1)))/10*MOD(Z43,10)))))</f>
        <v>0.32925020017321716</v>
      </c>
      <c r="AA107" s="129">
        <f>IF(AA43=0,0,IF(AA43&lt;30,AVERAGE('A1 Parametre'!$C$103,'A1 Parametre'!$C$104),IF(AA43&gt;90,AVERAGE('A1 Parametre'!$I$103,'A1 Parametre'!$I$104),AVERAGE(INDEX('A1 Parametre'!$C$103:$M$103,MATCH(AA43,'A1 Parametre'!$C$95:$M$95,1))+(INDEX('A1 Parametre'!$C$103:$M$103,MATCH(AA43,'A1 Parametre'!$C$95:$M$95,1)+1)-INDEX('A1 Parametre'!$C$103:$M$103,MATCH(AA43,'A1 Parametre'!$C$95:$M$95,1)))/10*MOD(AA43,10),INDEX('A1 Parametre'!$C$104:$M$104,MATCH(AA43,'A1 Parametre'!$C$95:$M$95,1))+(INDEX('A1 Parametre'!$C$104:$M$104,MATCH(AA43,'A1 Parametre'!$C$95:$M$95,1)+1)-INDEX('A1 Parametre'!$C$104:$M$104,MATCH(AA43,'A1 Parametre'!$C$95:$M$95,1)))/10*MOD(AA43,10)))))</f>
        <v>0.32924799999999999</v>
      </c>
      <c r="AB107" s="129">
        <f>IF(AB43=0,0,IF(AB43&lt;30,AVERAGE('A1 Parametre'!$C$103,'A1 Parametre'!$C$104),IF(AB43&gt;90,AVERAGE('A1 Parametre'!$I$103,'A1 Parametre'!$I$104),AVERAGE(INDEX('A1 Parametre'!$C$103:$M$103,MATCH(AB43,'A1 Parametre'!$C$95:$M$95,1))+(INDEX('A1 Parametre'!$C$103:$M$103,MATCH(AB43,'A1 Parametre'!$C$95:$M$95,1)+1)-INDEX('A1 Parametre'!$C$103:$M$103,MATCH(AB43,'A1 Parametre'!$C$95:$M$95,1)))/10*MOD(AB43,10),INDEX('A1 Parametre'!$C$104:$M$104,MATCH(AB43,'A1 Parametre'!$C$95:$M$95,1))+(INDEX('A1 Parametre'!$C$104:$M$104,MATCH(AB43,'A1 Parametre'!$C$95:$M$95,1)+1)-INDEX('A1 Parametre'!$C$104:$M$104,MATCH(AB43,'A1 Parametre'!$C$95:$M$95,1)))/10*MOD(AB43,10)))))</f>
        <v>0.32924555574560105</v>
      </c>
      <c r="AC107" s="129">
        <f>IF(AC43=0,0,IF(AC43&lt;30,AVERAGE('A1 Parametre'!$C$103,'A1 Parametre'!$C$104),IF(AC43&gt;90,AVERAGE('A1 Parametre'!$I$103,'A1 Parametre'!$I$104),AVERAGE(INDEX('A1 Parametre'!$C$103:$M$103,MATCH(AC43,'A1 Parametre'!$C$95:$M$95,1))+(INDEX('A1 Parametre'!$C$103:$M$103,MATCH(AC43,'A1 Parametre'!$C$95:$M$95,1)+1)-INDEX('A1 Parametre'!$C$103:$M$103,MATCH(AC43,'A1 Parametre'!$C$95:$M$95,1)))/10*MOD(AC43,10),INDEX('A1 Parametre'!$C$104:$M$104,MATCH(AC43,'A1 Parametre'!$C$95:$M$95,1))+(INDEX('A1 Parametre'!$C$104:$M$104,MATCH(AC43,'A1 Parametre'!$C$95:$M$95,1)+1)-INDEX('A1 Parametre'!$C$104:$M$104,MATCH(AC43,'A1 Parametre'!$C$95:$M$95,1)))/10*MOD(AC43,10)))))</f>
        <v>0.32924311144369289</v>
      </c>
      <c r="AD107" s="129">
        <f>IF(AD43=0,0,IF(AD43&lt;30,AVERAGE('A1 Parametre'!$C$103,'A1 Parametre'!$C$104),IF(AD43&gt;90,AVERAGE('A1 Parametre'!$I$103,'A1 Parametre'!$I$104),AVERAGE(INDEX('A1 Parametre'!$C$103:$M$103,MATCH(AD43,'A1 Parametre'!$C$95:$M$95,1))+(INDEX('A1 Parametre'!$C$103:$M$103,MATCH(AD43,'A1 Parametre'!$C$95:$M$95,1)+1)-INDEX('A1 Parametre'!$C$103:$M$103,MATCH(AD43,'A1 Parametre'!$C$95:$M$95,1)))/10*MOD(AD43,10),INDEX('A1 Parametre'!$C$104:$M$104,MATCH(AD43,'A1 Parametre'!$C$95:$M$95,1))+(INDEX('A1 Parametre'!$C$104:$M$104,MATCH(AD43,'A1 Parametre'!$C$95:$M$95,1)+1)-INDEX('A1 Parametre'!$C$104:$M$104,MATCH(AD43,'A1 Parametre'!$C$95:$M$95,1)))/10*MOD(AD43,10)))))</f>
        <v>0.32924066709427463</v>
      </c>
      <c r="AE107" s="129">
        <f>IF(AE43=0,0,IF(AE43&lt;30,AVERAGE('A1 Parametre'!$C$103,'A1 Parametre'!$C$104),IF(AE43&gt;90,AVERAGE('A1 Parametre'!$I$103,'A1 Parametre'!$I$104),AVERAGE(INDEX('A1 Parametre'!$C$103:$M$103,MATCH(AE43,'A1 Parametre'!$C$95:$M$95,1))+(INDEX('A1 Parametre'!$C$103:$M$103,MATCH(AE43,'A1 Parametre'!$C$95:$M$95,1)+1)-INDEX('A1 Parametre'!$C$103:$M$103,MATCH(AE43,'A1 Parametre'!$C$95:$M$95,1)))/10*MOD(AE43,10),INDEX('A1 Parametre'!$C$104:$M$104,MATCH(AE43,'A1 Parametre'!$C$95:$M$95,1))+(INDEX('A1 Parametre'!$C$104:$M$104,MATCH(AE43,'A1 Parametre'!$C$95:$M$95,1)+1)-INDEX('A1 Parametre'!$C$104:$M$104,MATCH(AE43,'A1 Parametre'!$C$95:$M$95,1)))/10*MOD(AE43,10)))))</f>
        <v>0.32923822269734526</v>
      </c>
      <c r="AF107" s="129">
        <f>IF(AF43=0,0,IF(AF43&lt;30,AVERAGE('A1 Parametre'!$C$103,'A1 Parametre'!$C$104),IF(AF43&gt;90,AVERAGE('A1 Parametre'!$I$103,'A1 Parametre'!$I$104),AVERAGE(INDEX('A1 Parametre'!$C$103:$M$103,MATCH(AF43,'A1 Parametre'!$C$95:$M$95,1))+(INDEX('A1 Parametre'!$C$103:$M$103,MATCH(AF43,'A1 Parametre'!$C$95:$M$95,1)+1)-INDEX('A1 Parametre'!$C$103:$M$103,MATCH(AF43,'A1 Parametre'!$C$95:$M$95,1)))/10*MOD(AF43,10),INDEX('A1 Parametre'!$C$104:$M$104,MATCH(AF43,'A1 Parametre'!$C$95:$M$95,1))+(INDEX('A1 Parametre'!$C$104:$M$104,MATCH(AF43,'A1 Parametre'!$C$95:$M$95,1)+1)-INDEX('A1 Parametre'!$C$104:$M$104,MATCH(AF43,'A1 Parametre'!$C$95:$M$95,1)))/10*MOD(AF43,10)))))</f>
        <v>0.3292357782529039</v>
      </c>
      <c r="AG107" s="129">
        <f>IF(AG43=0,0,IF(AG43&lt;30,AVERAGE('A1 Parametre'!$C$103,'A1 Parametre'!$C$104),IF(AG43&gt;90,AVERAGE('A1 Parametre'!$I$103,'A1 Parametre'!$I$104),AVERAGE(INDEX('A1 Parametre'!$C$103:$M$103,MATCH(AG43,'A1 Parametre'!$C$95:$M$95,1))+(INDEX('A1 Parametre'!$C$103:$M$103,MATCH(AG43,'A1 Parametre'!$C$95:$M$95,1)+1)-INDEX('A1 Parametre'!$C$103:$M$103,MATCH(AG43,'A1 Parametre'!$C$95:$M$95,1)))/10*MOD(AG43,10),INDEX('A1 Parametre'!$C$104:$M$104,MATCH(AG43,'A1 Parametre'!$C$95:$M$95,1))+(INDEX('A1 Parametre'!$C$104:$M$104,MATCH(AG43,'A1 Parametre'!$C$95:$M$95,1)+1)-INDEX('A1 Parametre'!$C$104:$M$104,MATCH(AG43,'A1 Parametre'!$C$95:$M$95,1)))/10*MOD(AG43,10)))))</f>
        <v>0.3292333337609496</v>
      </c>
      <c r="AH107" s="129">
        <f>IF(AH43=0,0,IF(AH43&lt;30,AVERAGE('A1 Parametre'!$C$103,'A1 Parametre'!$C$104),IF(AH43&gt;90,AVERAGE('A1 Parametre'!$I$103,'A1 Parametre'!$I$104),AVERAGE(INDEX('A1 Parametre'!$C$103:$M$103,MATCH(AH43,'A1 Parametre'!$C$95:$M$95,1))+(INDEX('A1 Parametre'!$C$103:$M$103,MATCH(AH43,'A1 Parametre'!$C$95:$M$95,1)+1)-INDEX('A1 Parametre'!$C$103:$M$103,MATCH(AH43,'A1 Parametre'!$C$95:$M$95,1)))/10*MOD(AH43,10),INDEX('A1 Parametre'!$C$104:$M$104,MATCH(AH43,'A1 Parametre'!$C$95:$M$95,1))+(INDEX('A1 Parametre'!$C$104:$M$104,MATCH(AH43,'A1 Parametre'!$C$95:$M$95,1)+1)-INDEX('A1 Parametre'!$C$104:$M$104,MATCH(AH43,'A1 Parametre'!$C$95:$M$95,1)))/10*MOD(AH43,10)))))</f>
        <v>0.32923088922148147</v>
      </c>
      <c r="AI107" s="129">
        <f>IF(AI43=0,0,IF(AI43&lt;30,AVERAGE('A1 Parametre'!$C$103,'A1 Parametre'!$C$104),IF(AI43&gt;90,AVERAGE('A1 Parametre'!$I$103,'A1 Parametre'!$I$104),AVERAGE(INDEX('A1 Parametre'!$C$103:$M$103,MATCH(AI43,'A1 Parametre'!$C$95:$M$95,1))+(INDEX('A1 Parametre'!$C$103:$M$103,MATCH(AI43,'A1 Parametre'!$C$95:$M$95,1)+1)-INDEX('A1 Parametre'!$C$103:$M$103,MATCH(AI43,'A1 Parametre'!$C$95:$M$95,1)))/10*MOD(AI43,10),INDEX('A1 Parametre'!$C$104:$M$104,MATCH(AI43,'A1 Parametre'!$C$95:$M$95,1))+(INDEX('A1 Parametre'!$C$104:$M$104,MATCH(AI43,'A1 Parametre'!$C$95:$M$95,1)+1)-INDEX('A1 Parametre'!$C$104:$M$104,MATCH(AI43,'A1 Parametre'!$C$95:$M$95,1)))/10*MOD(AI43,10)))))</f>
        <v>0.32922844463449863</v>
      </c>
      <c r="AJ107" s="129">
        <f>IF(AJ43=0,0,IF(AJ43&lt;30,AVERAGE('A1 Parametre'!$C$103,'A1 Parametre'!$C$104),IF(AJ43&gt;90,AVERAGE('A1 Parametre'!$I$103,'A1 Parametre'!$I$104),AVERAGE(INDEX('A1 Parametre'!$C$103:$M$103,MATCH(AJ43,'A1 Parametre'!$C$95:$M$95,1))+(INDEX('A1 Parametre'!$C$103:$M$103,MATCH(AJ43,'A1 Parametre'!$C$95:$M$95,1)+1)-INDEX('A1 Parametre'!$C$103:$M$103,MATCH(AJ43,'A1 Parametre'!$C$95:$M$95,1)))/10*MOD(AJ43,10),INDEX('A1 Parametre'!$C$104:$M$104,MATCH(AJ43,'A1 Parametre'!$C$95:$M$95,1))+(INDEX('A1 Parametre'!$C$104:$M$104,MATCH(AJ43,'A1 Parametre'!$C$95:$M$95,1)+1)-INDEX('A1 Parametre'!$C$104:$M$104,MATCH(AJ43,'A1 Parametre'!$C$95:$M$95,1)))/10*MOD(AJ43,10)))))</f>
        <v>0.32922599999999996</v>
      </c>
    </row>
    <row r="108" spans="2:36" x14ac:dyDescent="0.2">
      <c r="B108" s="5">
        <v>7</v>
      </c>
      <c r="C108" s="5" t="str">
        <f t="shared" si="19"/>
        <v/>
      </c>
      <c r="D108" s="5" t="str">
        <f t="shared" si="20"/>
        <v/>
      </c>
      <c r="E108" s="5" t="str">
        <f t="shared" si="21"/>
        <v/>
      </c>
      <c r="F108" s="129">
        <f>IF(F44=0,0,IF(F44&lt;30,AVERAGE('A1 Parametre'!$C$103,'A1 Parametre'!$C$104),IF(F44&gt;90,AVERAGE('A1 Parametre'!$I$103,'A1 Parametre'!$I$104),AVERAGE(INDEX('A1 Parametre'!$C$103:$M$103,MATCH(F44,'A1 Parametre'!$C$95:$M$95,1))+(INDEX('A1 Parametre'!$C$103:$M$103,MATCH(F44,'A1 Parametre'!$C$95:$M$95,1)+1)-INDEX('A1 Parametre'!$C$103:$M$103,MATCH(F44,'A1 Parametre'!$C$95:$M$95,1)))/10*MOD(F44,10),INDEX('A1 Parametre'!$C$104:$M$104,MATCH(F44,'A1 Parametre'!$C$95:$M$95,1))+(INDEX('A1 Parametre'!$C$104:$M$104,MATCH(F44,'A1 Parametre'!$C$95:$M$95,1)+1)-INDEX('A1 Parametre'!$C$104:$M$104,MATCH(F44,'A1 Parametre'!$C$95:$M$95,1)))/10*MOD(F44,10)))))</f>
        <v>0</v>
      </c>
      <c r="G108" s="129">
        <f>IF(G44=0,0,IF(G44&lt;30,AVERAGE('A1 Parametre'!$C$103,'A1 Parametre'!$C$104),IF(G44&gt;90,AVERAGE('A1 Parametre'!$I$103,'A1 Parametre'!$I$104),AVERAGE(INDEX('A1 Parametre'!$C$103:$M$103,MATCH(G44,'A1 Parametre'!$C$95:$M$95,1))+(INDEX('A1 Parametre'!$C$103:$M$103,MATCH(G44,'A1 Parametre'!$C$95:$M$95,1)+1)-INDEX('A1 Parametre'!$C$103:$M$103,MATCH(G44,'A1 Parametre'!$C$95:$M$95,1)))/10*MOD(G44,10),INDEX('A1 Parametre'!$C$104:$M$104,MATCH(G44,'A1 Parametre'!$C$95:$M$95,1))+(INDEX('A1 Parametre'!$C$104:$M$104,MATCH(G44,'A1 Parametre'!$C$95:$M$95,1)+1)-INDEX('A1 Parametre'!$C$104:$M$104,MATCH(G44,'A1 Parametre'!$C$95:$M$95,1)))/10*MOD(G44,10)))))</f>
        <v>0</v>
      </c>
      <c r="H108" s="129">
        <f>IF(H44=0,0,IF(H44&lt;30,AVERAGE('A1 Parametre'!$C$103,'A1 Parametre'!$C$104),IF(H44&gt;90,AVERAGE('A1 Parametre'!$I$103,'A1 Parametre'!$I$104),AVERAGE(INDEX('A1 Parametre'!$C$103:$M$103,MATCH(H44,'A1 Parametre'!$C$95:$M$95,1))+(INDEX('A1 Parametre'!$C$103:$M$103,MATCH(H44,'A1 Parametre'!$C$95:$M$95,1)+1)-INDEX('A1 Parametre'!$C$103:$M$103,MATCH(H44,'A1 Parametre'!$C$95:$M$95,1)))/10*MOD(H44,10),INDEX('A1 Parametre'!$C$104:$M$104,MATCH(H44,'A1 Parametre'!$C$95:$M$95,1))+(INDEX('A1 Parametre'!$C$104:$M$104,MATCH(H44,'A1 Parametre'!$C$95:$M$95,1)+1)-INDEX('A1 Parametre'!$C$104:$M$104,MATCH(H44,'A1 Parametre'!$C$95:$M$95,1)))/10*MOD(H44,10)))))</f>
        <v>0</v>
      </c>
      <c r="I108" s="129">
        <f>IF(I44=0,0,IF(I44&lt;30,AVERAGE('A1 Parametre'!$C$103,'A1 Parametre'!$C$104),IF(I44&gt;90,AVERAGE('A1 Parametre'!$I$103,'A1 Parametre'!$I$104),AVERAGE(INDEX('A1 Parametre'!$C$103:$M$103,MATCH(I44,'A1 Parametre'!$C$95:$M$95,1))+(INDEX('A1 Parametre'!$C$103:$M$103,MATCH(I44,'A1 Parametre'!$C$95:$M$95,1)+1)-INDEX('A1 Parametre'!$C$103:$M$103,MATCH(I44,'A1 Parametre'!$C$95:$M$95,1)))/10*MOD(I44,10),INDEX('A1 Parametre'!$C$104:$M$104,MATCH(I44,'A1 Parametre'!$C$95:$M$95,1))+(INDEX('A1 Parametre'!$C$104:$M$104,MATCH(I44,'A1 Parametre'!$C$95:$M$95,1)+1)-INDEX('A1 Parametre'!$C$104:$M$104,MATCH(I44,'A1 Parametre'!$C$95:$M$95,1)))/10*MOD(I44,10)))))</f>
        <v>0</v>
      </c>
      <c r="J108" s="129">
        <f>IF(J44=0,0,IF(J44&lt;30,AVERAGE('A1 Parametre'!$C$103,'A1 Parametre'!$C$104),IF(J44&gt;90,AVERAGE('A1 Parametre'!$I$103,'A1 Parametre'!$I$104),AVERAGE(INDEX('A1 Parametre'!$C$103:$M$103,MATCH(J44,'A1 Parametre'!$C$95:$M$95,1))+(INDEX('A1 Parametre'!$C$103:$M$103,MATCH(J44,'A1 Parametre'!$C$95:$M$95,1)+1)-INDEX('A1 Parametre'!$C$103:$M$103,MATCH(J44,'A1 Parametre'!$C$95:$M$95,1)))/10*MOD(J44,10),INDEX('A1 Parametre'!$C$104:$M$104,MATCH(J44,'A1 Parametre'!$C$95:$M$95,1))+(INDEX('A1 Parametre'!$C$104:$M$104,MATCH(J44,'A1 Parametre'!$C$95:$M$95,1)+1)-INDEX('A1 Parametre'!$C$104:$M$104,MATCH(J44,'A1 Parametre'!$C$95:$M$95,1)))/10*MOD(J44,10)))))</f>
        <v>0</v>
      </c>
      <c r="K108" s="129">
        <f>IF(K44=0,0,IF(K44&lt;30,AVERAGE('A1 Parametre'!$C$103,'A1 Parametre'!$C$104),IF(K44&gt;90,AVERAGE('A1 Parametre'!$I$103,'A1 Parametre'!$I$104),AVERAGE(INDEX('A1 Parametre'!$C$103:$M$103,MATCH(K44,'A1 Parametre'!$C$95:$M$95,1))+(INDEX('A1 Parametre'!$C$103:$M$103,MATCH(K44,'A1 Parametre'!$C$95:$M$95,1)+1)-INDEX('A1 Parametre'!$C$103:$M$103,MATCH(K44,'A1 Parametre'!$C$95:$M$95,1)))/10*MOD(K44,10),INDEX('A1 Parametre'!$C$104:$M$104,MATCH(K44,'A1 Parametre'!$C$95:$M$95,1))+(INDEX('A1 Parametre'!$C$104:$M$104,MATCH(K44,'A1 Parametre'!$C$95:$M$95,1)+1)-INDEX('A1 Parametre'!$C$104:$M$104,MATCH(K44,'A1 Parametre'!$C$95:$M$95,1)))/10*MOD(K44,10)))))</f>
        <v>0</v>
      </c>
      <c r="L108" s="129">
        <f>IF(L44=0,0,IF(L44&lt;30,AVERAGE('A1 Parametre'!$C$103,'A1 Parametre'!$C$104),IF(L44&gt;90,AVERAGE('A1 Parametre'!$I$103,'A1 Parametre'!$I$104),AVERAGE(INDEX('A1 Parametre'!$C$103:$M$103,MATCH(L44,'A1 Parametre'!$C$95:$M$95,1))+(INDEX('A1 Parametre'!$C$103:$M$103,MATCH(L44,'A1 Parametre'!$C$95:$M$95,1)+1)-INDEX('A1 Parametre'!$C$103:$M$103,MATCH(L44,'A1 Parametre'!$C$95:$M$95,1)))/10*MOD(L44,10),INDEX('A1 Parametre'!$C$104:$M$104,MATCH(L44,'A1 Parametre'!$C$95:$M$95,1))+(INDEX('A1 Parametre'!$C$104:$M$104,MATCH(L44,'A1 Parametre'!$C$95:$M$95,1)+1)-INDEX('A1 Parametre'!$C$104:$M$104,MATCH(L44,'A1 Parametre'!$C$95:$M$95,1)))/10*MOD(L44,10)))))</f>
        <v>0</v>
      </c>
      <c r="M108" s="129">
        <f>IF(M44=0,0,IF(M44&lt;30,AVERAGE('A1 Parametre'!$C$103,'A1 Parametre'!$C$104),IF(M44&gt;90,AVERAGE('A1 Parametre'!$I$103,'A1 Parametre'!$I$104),AVERAGE(INDEX('A1 Parametre'!$C$103:$M$103,MATCH(M44,'A1 Parametre'!$C$95:$M$95,1))+(INDEX('A1 Parametre'!$C$103:$M$103,MATCH(M44,'A1 Parametre'!$C$95:$M$95,1)+1)-INDEX('A1 Parametre'!$C$103:$M$103,MATCH(M44,'A1 Parametre'!$C$95:$M$95,1)))/10*MOD(M44,10),INDEX('A1 Parametre'!$C$104:$M$104,MATCH(M44,'A1 Parametre'!$C$95:$M$95,1))+(INDEX('A1 Parametre'!$C$104:$M$104,MATCH(M44,'A1 Parametre'!$C$95:$M$95,1)+1)-INDEX('A1 Parametre'!$C$104:$M$104,MATCH(M44,'A1 Parametre'!$C$95:$M$95,1)))/10*MOD(M44,10)))))</f>
        <v>0</v>
      </c>
      <c r="N108" s="129">
        <f>IF(N44=0,0,IF(N44&lt;30,AVERAGE('A1 Parametre'!$C$103,'A1 Parametre'!$C$104),IF(N44&gt;90,AVERAGE('A1 Parametre'!$I$103,'A1 Parametre'!$I$104),AVERAGE(INDEX('A1 Parametre'!$C$103:$M$103,MATCH(N44,'A1 Parametre'!$C$95:$M$95,1))+(INDEX('A1 Parametre'!$C$103:$M$103,MATCH(N44,'A1 Parametre'!$C$95:$M$95,1)+1)-INDEX('A1 Parametre'!$C$103:$M$103,MATCH(N44,'A1 Parametre'!$C$95:$M$95,1)))/10*MOD(N44,10),INDEX('A1 Parametre'!$C$104:$M$104,MATCH(N44,'A1 Parametre'!$C$95:$M$95,1))+(INDEX('A1 Parametre'!$C$104:$M$104,MATCH(N44,'A1 Parametre'!$C$95:$M$95,1)+1)-INDEX('A1 Parametre'!$C$104:$M$104,MATCH(N44,'A1 Parametre'!$C$95:$M$95,1)))/10*MOD(N44,10)))))</f>
        <v>0</v>
      </c>
      <c r="O108" s="129">
        <f>IF(O44=0,0,IF(O44&lt;30,AVERAGE('A1 Parametre'!$C$103,'A1 Parametre'!$C$104),IF(O44&gt;90,AVERAGE('A1 Parametre'!$I$103,'A1 Parametre'!$I$104),AVERAGE(INDEX('A1 Parametre'!$C$103:$M$103,MATCH(O44,'A1 Parametre'!$C$95:$M$95,1))+(INDEX('A1 Parametre'!$C$103:$M$103,MATCH(O44,'A1 Parametre'!$C$95:$M$95,1)+1)-INDEX('A1 Parametre'!$C$103:$M$103,MATCH(O44,'A1 Parametre'!$C$95:$M$95,1)))/10*MOD(O44,10),INDEX('A1 Parametre'!$C$104:$M$104,MATCH(O44,'A1 Parametre'!$C$95:$M$95,1))+(INDEX('A1 Parametre'!$C$104:$M$104,MATCH(O44,'A1 Parametre'!$C$95:$M$95,1)+1)-INDEX('A1 Parametre'!$C$104:$M$104,MATCH(O44,'A1 Parametre'!$C$95:$M$95,1)))/10*MOD(O44,10)))))</f>
        <v>0</v>
      </c>
      <c r="P108" s="129">
        <f>IF(P44=0,0,IF(P44&lt;30,AVERAGE('A1 Parametre'!$C$103,'A1 Parametre'!$C$104),IF(P44&gt;90,AVERAGE('A1 Parametre'!$I$103,'A1 Parametre'!$I$104),AVERAGE(INDEX('A1 Parametre'!$C$103:$M$103,MATCH(P44,'A1 Parametre'!$C$95:$M$95,1))+(INDEX('A1 Parametre'!$C$103:$M$103,MATCH(P44,'A1 Parametre'!$C$95:$M$95,1)+1)-INDEX('A1 Parametre'!$C$103:$M$103,MATCH(P44,'A1 Parametre'!$C$95:$M$95,1)))/10*MOD(P44,10),INDEX('A1 Parametre'!$C$104:$M$104,MATCH(P44,'A1 Parametre'!$C$95:$M$95,1))+(INDEX('A1 Parametre'!$C$104:$M$104,MATCH(P44,'A1 Parametre'!$C$95:$M$95,1)+1)-INDEX('A1 Parametre'!$C$104:$M$104,MATCH(P44,'A1 Parametre'!$C$95:$M$95,1)))/10*MOD(P44,10)))))</f>
        <v>0</v>
      </c>
      <c r="Q108" s="129">
        <f>IF(Q44=0,0,IF(Q44&lt;30,AVERAGE('A1 Parametre'!$C$103,'A1 Parametre'!$C$104),IF(Q44&gt;90,AVERAGE('A1 Parametre'!$I$103,'A1 Parametre'!$I$104),AVERAGE(INDEX('A1 Parametre'!$C$103:$M$103,MATCH(Q44,'A1 Parametre'!$C$95:$M$95,1))+(INDEX('A1 Parametre'!$C$103:$M$103,MATCH(Q44,'A1 Parametre'!$C$95:$M$95,1)+1)-INDEX('A1 Parametre'!$C$103:$M$103,MATCH(Q44,'A1 Parametre'!$C$95:$M$95,1)))/10*MOD(Q44,10),INDEX('A1 Parametre'!$C$104:$M$104,MATCH(Q44,'A1 Parametre'!$C$95:$M$95,1))+(INDEX('A1 Parametre'!$C$104:$M$104,MATCH(Q44,'A1 Parametre'!$C$95:$M$95,1)+1)-INDEX('A1 Parametre'!$C$104:$M$104,MATCH(Q44,'A1 Parametre'!$C$95:$M$95,1)))/10*MOD(Q44,10)))))</f>
        <v>0</v>
      </c>
      <c r="R108" s="129">
        <f>IF(R44=0,0,IF(R44&lt;30,AVERAGE('A1 Parametre'!$C$103,'A1 Parametre'!$C$104),IF(R44&gt;90,AVERAGE('A1 Parametre'!$I$103,'A1 Parametre'!$I$104),AVERAGE(INDEX('A1 Parametre'!$C$103:$M$103,MATCH(R44,'A1 Parametre'!$C$95:$M$95,1))+(INDEX('A1 Parametre'!$C$103:$M$103,MATCH(R44,'A1 Parametre'!$C$95:$M$95,1)+1)-INDEX('A1 Parametre'!$C$103:$M$103,MATCH(R44,'A1 Parametre'!$C$95:$M$95,1)))/10*MOD(R44,10),INDEX('A1 Parametre'!$C$104:$M$104,MATCH(R44,'A1 Parametre'!$C$95:$M$95,1))+(INDEX('A1 Parametre'!$C$104:$M$104,MATCH(R44,'A1 Parametre'!$C$95:$M$95,1)+1)-INDEX('A1 Parametre'!$C$104:$M$104,MATCH(R44,'A1 Parametre'!$C$95:$M$95,1)))/10*MOD(R44,10)))))</f>
        <v>0</v>
      </c>
      <c r="S108" s="129">
        <f>IF(S44=0,0,IF(S44&lt;30,AVERAGE('A1 Parametre'!$C$103,'A1 Parametre'!$C$104),IF(S44&gt;90,AVERAGE('A1 Parametre'!$I$103,'A1 Parametre'!$I$104),AVERAGE(INDEX('A1 Parametre'!$C$103:$M$103,MATCH(S44,'A1 Parametre'!$C$95:$M$95,1))+(INDEX('A1 Parametre'!$C$103:$M$103,MATCH(S44,'A1 Parametre'!$C$95:$M$95,1)+1)-INDEX('A1 Parametre'!$C$103:$M$103,MATCH(S44,'A1 Parametre'!$C$95:$M$95,1)))/10*MOD(S44,10),INDEX('A1 Parametre'!$C$104:$M$104,MATCH(S44,'A1 Parametre'!$C$95:$M$95,1))+(INDEX('A1 Parametre'!$C$104:$M$104,MATCH(S44,'A1 Parametre'!$C$95:$M$95,1)+1)-INDEX('A1 Parametre'!$C$104:$M$104,MATCH(S44,'A1 Parametre'!$C$95:$M$95,1)))/10*MOD(S44,10)))))</f>
        <v>0</v>
      </c>
      <c r="T108" s="129">
        <f>IF(T44=0,0,IF(T44&lt;30,AVERAGE('A1 Parametre'!$C$103,'A1 Parametre'!$C$104),IF(T44&gt;90,AVERAGE('A1 Parametre'!$I$103,'A1 Parametre'!$I$104),AVERAGE(INDEX('A1 Parametre'!$C$103:$M$103,MATCH(T44,'A1 Parametre'!$C$95:$M$95,1))+(INDEX('A1 Parametre'!$C$103:$M$103,MATCH(T44,'A1 Parametre'!$C$95:$M$95,1)+1)-INDEX('A1 Parametre'!$C$103:$M$103,MATCH(T44,'A1 Parametre'!$C$95:$M$95,1)))/10*MOD(T44,10),INDEX('A1 Parametre'!$C$104:$M$104,MATCH(T44,'A1 Parametre'!$C$95:$M$95,1))+(INDEX('A1 Parametre'!$C$104:$M$104,MATCH(T44,'A1 Parametre'!$C$95:$M$95,1)+1)-INDEX('A1 Parametre'!$C$104:$M$104,MATCH(T44,'A1 Parametre'!$C$95:$M$95,1)))/10*MOD(T44,10)))))</f>
        <v>0</v>
      </c>
      <c r="U108" s="129">
        <f>IF(U44=0,0,IF(U44&lt;30,AVERAGE('A1 Parametre'!$C$103,'A1 Parametre'!$C$104),IF(U44&gt;90,AVERAGE('A1 Parametre'!$I$103,'A1 Parametre'!$I$104),AVERAGE(INDEX('A1 Parametre'!$C$103:$M$103,MATCH(U44,'A1 Parametre'!$C$95:$M$95,1))+(INDEX('A1 Parametre'!$C$103:$M$103,MATCH(U44,'A1 Parametre'!$C$95:$M$95,1)+1)-INDEX('A1 Parametre'!$C$103:$M$103,MATCH(U44,'A1 Parametre'!$C$95:$M$95,1)))/10*MOD(U44,10),INDEX('A1 Parametre'!$C$104:$M$104,MATCH(U44,'A1 Parametre'!$C$95:$M$95,1))+(INDEX('A1 Parametre'!$C$104:$M$104,MATCH(U44,'A1 Parametre'!$C$95:$M$95,1)+1)-INDEX('A1 Parametre'!$C$104:$M$104,MATCH(U44,'A1 Parametre'!$C$95:$M$95,1)))/10*MOD(U44,10)))))</f>
        <v>0</v>
      </c>
      <c r="V108" s="129">
        <f>IF(V44=0,0,IF(V44&lt;30,AVERAGE('A1 Parametre'!$C$103,'A1 Parametre'!$C$104),IF(V44&gt;90,AVERAGE('A1 Parametre'!$I$103,'A1 Parametre'!$I$104),AVERAGE(INDEX('A1 Parametre'!$C$103:$M$103,MATCH(V44,'A1 Parametre'!$C$95:$M$95,1))+(INDEX('A1 Parametre'!$C$103:$M$103,MATCH(V44,'A1 Parametre'!$C$95:$M$95,1)+1)-INDEX('A1 Parametre'!$C$103:$M$103,MATCH(V44,'A1 Parametre'!$C$95:$M$95,1)))/10*MOD(V44,10),INDEX('A1 Parametre'!$C$104:$M$104,MATCH(V44,'A1 Parametre'!$C$95:$M$95,1))+(INDEX('A1 Parametre'!$C$104:$M$104,MATCH(V44,'A1 Parametre'!$C$95:$M$95,1)+1)-INDEX('A1 Parametre'!$C$104:$M$104,MATCH(V44,'A1 Parametre'!$C$95:$M$95,1)))/10*MOD(V44,10)))))</f>
        <v>0</v>
      </c>
      <c r="W108" s="129">
        <f>IF(W44=0,0,IF(W44&lt;30,AVERAGE('A1 Parametre'!$C$103,'A1 Parametre'!$C$104),IF(W44&gt;90,AVERAGE('A1 Parametre'!$I$103,'A1 Parametre'!$I$104),AVERAGE(INDEX('A1 Parametre'!$C$103:$M$103,MATCH(W44,'A1 Parametre'!$C$95:$M$95,1))+(INDEX('A1 Parametre'!$C$103:$M$103,MATCH(W44,'A1 Parametre'!$C$95:$M$95,1)+1)-INDEX('A1 Parametre'!$C$103:$M$103,MATCH(W44,'A1 Parametre'!$C$95:$M$95,1)))/10*MOD(W44,10),INDEX('A1 Parametre'!$C$104:$M$104,MATCH(W44,'A1 Parametre'!$C$95:$M$95,1))+(INDEX('A1 Parametre'!$C$104:$M$104,MATCH(W44,'A1 Parametre'!$C$95:$M$95,1)+1)-INDEX('A1 Parametre'!$C$104:$M$104,MATCH(W44,'A1 Parametre'!$C$95:$M$95,1)))/10*MOD(W44,10)))))</f>
        <v>0</v>
      </c>
      <c r="X108" s="129">
        <f>IF(X44=0,0,IF(X44&lt;30,AVERAGE('A1 Parametre'!$C$103,'A1 Parametre'!$C$104),IF(X44&gt;90,AVERAGE('A1 Parametre'!$I$103,'A1 Parametre'!$I$104),AVERAGE(INDEX('A1 Parametre'!$C$103:$M$103,MATCH(X44,'A1 Parametre'!$C$95:$M$95,1))+(INDEX('A1 Parametre'!$C$103:$M$103,MATCH(X44,'A1 Parametre'!$C$95:$M$95,1)+1)-INDEX('A1 Parametre'!$C$103:$M$103,MATCH(X44,'A1 Parametre'!$C$95:$M$95,1)))/10*MOD(X44,10),INDEX('A1 Parametre'!$C$104:$M$104,MATCH(X44,'A1 Parametre'!$C$95:$M$95,1))+(INDEX('A1 Parametre'!$C$104:$M$104,MATCH(X44,'A1 Parametre'!$C$95:$M$95,1)+1)-INDEX('A1 Parametre'!$C$104:$M$104,MATCH(X44,'A1 Parametre'!$C$95:$M$95,1)))/10*MOD(X44,10)))))</f>
        <v>0</v>
      </c>
      <c r="Y108" s="129">
        <f>IF(Y44=0,0,IF(Y44&lt;30,AVERAGE('A1 Parametre'!$C$103,'A1 Parametre'!$C$104),IF(Y44&gt;90,AVERAGE('A1 Parametre'!$I$103,'A1 Parametre'!$I$104),AVERAGE(INDEX('A1 Parametre'!$C$103:$M$103,MATCH(Y44,'A1 Parametre'!$C$95:$M$95,1))+(INDEX('A1 Parametre'!$C$103:$M$103,MATCH(Y44,'A1 Parametre'!$C$95:$M$95,1)+1)-INDEX('A1 Parametre'!$C$103:$M$103,MATCH(Y44,'A1 Parametre'!$C$95:$M$95,1)))/10*MOD(Y44,10),INDEX('A1 Parametre'!$C$104:$M$104,MATCH(Y44,'A1 Parametre'!$C$95:$M$95,1))+(INDEX('A1 Parametre'!$C$104:$M$104,MATCH(Y44,'A1 Parametre'!$C$95:$M$95,1)+1)-INDEX('A1 Parametre'!$C$104:$M$104,MATCH(Y44,'A1 Parametre'!$C$95:$M$95,1)))/10*MOD(Y44,10)))))</f>
        <v>0</v>
      </c>
      <c r="Z108" s="129">
        <f>IF(Z44=0,0,IF(Z44&lt;30,AVERAGE('A1 Parametre'!$C$103,'A1 Parametre'!$C$104),IF(Z44&gt;90,AVERAGE('A1 Parametre'!$I$103,'A1 Parametre'!$I$104),AVERAGE(INDEX('A1 Parametre'!$C$103:$M$103,MATCH(Z44,'A1 Parametre'!$C$95:$M$95,1))+(INDEX('A1 Parametre'!$C$103:$M$103,MATCH(Z44,'A1 Parametre'!$C$95:$M$95,1)+1)-INDEX('A1 Parametre'!$C$103:$M$103,MATCH(Z44,'A1 Parametre'!$C$95:$M$95,1)))/10*MOD(Z44,10),INDEX('A1 Parametre'!$C$104:$M$104,MATCH(Z44,'A1 Parametre'!$C$95:$M$95,1))+(INDEX('A1 Parametre'!$C$104:$M$104,MATCH(Z44,'A1 Parametre'!$C$95:$M$95,1)+1)-INDEX('A1 Parametre'!$C$104:$M$104,MATCH(Z44,'A1 Parametre'!$C$95:$M$95,1)))/10*MOD(Z44,10)))))</f>
        <v>0</v>
      </c>
      <c r="AA108" s="129">
        <f>IF(AA44=0,0,IF(AA44&lt;30,AVERAGE('A1 Parametre'!$C$103,'A1 Parametre'!$C$104),IF(AA44&gt;90,AVERAGE('A1 Parametre'!$I$103,'A1 Parametre'!$I$104),AVERAGE(INDEX('A1 Parametre'!$C$103:$M$103,MATCH(AA44,'A1 Parametre'!$C$95:$M$95,1))+(INDEX('A1 Parametre'!$C$103:$M$103,MATCH(AA44,'A1 Parametre'!$C$95:$M$95,1)+1)-INDEX('A1 Parametre'!$C$103:$M$103,MATCH(AA44,'A1 Parametre'!$C$95:$M$95,1)))/10*MOD(AA44,10),INDEX('A1 Parametre'!$C$104:$M$104,MATCH(AA44,'A1 Parametre'!$C$95:$M$95,1))+(INDEX('A1 Parametre'!$C$104:$M$104,MATCH(AA44,'A1 Parametre'!$C$95:$M$95,1)+1)-INDEX('A1 Parametre'!$C$104:$M$104,MATCH(AA44,'A1 Parametre'!$C$95:$M$95,1)))/10*MOD(AA44,10)))))</f>
        <v>0</v>
      </c>
      <c r="AB108" s="129">
        <f>IF(AB44=0,0,IF(AB44&lt;30,AVERAGE('A1 Parametre'!$C$103,'A1 Parametre'!$C$104),IF(AB44&gt;90,AVERAGE('A1 Parametre'!$I$103,'A1 Parametre'!$I$104),AVERAGE(INDEX('A1 Parametre'!$C$103:$M$103,MATCH(AB44,'A1 Parametre'!$C$95:$M$95,1))+(INDEX('A1 Parametre'!$C$103:$M$103,MATCH(AB44,'A1 Parametre'!$C$95:$M$95,1)+1)-INDEX('A1 Parametre'!$C$103:$M$103,MATCH(AB44,'A1 Parametre'!$C$95:$M$95,1)))/10*MOD(AB44,10),INDEX('A1 Parametre'!$C$104:$M$104,MATCH(AB44,'A1 Parametre'!$C$95:$M$95,1))+(INDEX('A1 Parametre'!$C$104:$M$104,MATCH(AB44,'A1 Parametre'!$C$95:$M$95,1)+1)-INDEX('A1 Parametre'!$C$104:$M$104,MATCH(AB44,'A1 Parametre'!$C$95:$M$95,1)))/10*MOD(AB44,10)))))</f>
        <v>0</v>
      </c>
      <c r="AC108" s="129">
        <f>IF(AC44=0,0,IF(AC44&lt;30,AVERAGE('A1 Parametre'!$C$103,'A1 Parametre'!$C$104),IF(AC44&gt;90,AVERAGE('A1 Parametre'!$I$103,'A1 Parametre'!$I$104),AVERAGE(INDEX('A1 Parametre'!$C$103:$M$103,MATCH(AC44,'A1 Parametre'!$C$95:$M$95,1))+(INDEX('A1 Parametre'!$C$103:$M$103,MATCH(AC44,'A1 Parametre'!$C$95:$M$95,1)+1)-INDEX('A1 Parametre'!$C$103:$M$103,MATCH(AC44,'A1 Parametre'!$C$95:$M$95,1)))/10*MOD(AC44,10),INDEX('A1 Parametre'!$C$104:$M$104,MATCH(AC44,'A1 Parametre'!$C$95:$M$95,1))+(INDEX('A1 Parametre'!$C$104:$M$104,MATCH(AC44,'A1 Parametre'!$C$95:$M$95,1)+1)-INDEX('A1 Parametre'!$C$104:$M$104,MATCH(AC44,'A1 Parametre'!$C$95:$M$95,1)))/10*MOD(AC44,10)))))</f>
        <v>0</v>
      </c>
      <c r="AD108" s="129">
        <f>IF(AD44=0,0,IF(AD44&lt;30,AVERAGE('A1 Parametre'!$C$103,'A1 Parametre'!$C$104),IF(AD44&gt;90,AVERAGE('A1 Parametre'!$I$103,'A1 Parametre'!$I$104),AVERAGE(INDEX('A1 Parametre'!$C$103:$M$103,MATCH(AD44,'A1 Parametre'!$C$95:$M$95,1))+(INDEX('A1 Parametre'!$C$103:$M$103,MATCH(AD44,'A1 Parametre'!$C$95:$M$95,1)+1)-INDEX('A1 Parametre'!$C$103:$M$103,MATCH(AD44,'A1 Parametre'!$C$95:$M$95,1)))/10*MOD(AD44,10),INDEX('A1 Parametre'!$C$104:$M$104,MATCH(AD44,'A1 Parametre'!$C$95:$M$95,1))+(INDEX('A1 Parametre'!$C$104:$M$104,MATCH(AD44,'A1 Parametre'!$C$95:$M$95,1)+1)-INDEX('A1 Parametre'!$C$104:$M$104,MATCH(AD44,'A1 Parametre'!$C$95:$M$95,1)))/10*MOD(AD44,10)))))</f>
        <v>0</v>
      </c>
      <c r="AE108" s="129">
        <f>IF(AE44=0,0,IF(AE44&lt;30,AVERAGE('A1 Parametre'!$C$103,'A1 Parametre'!$C$104),IF(AE44&gt;90,AVERAGE('A1 Parametre'!$I$103,'A1 Parametre'!$I$104),AVERAGE(INDEX('A1 Parametre'!$C$103:$M$103,MATCH(AE44,'A1 Parametre'!$C$95:$M$95,1))+(INDEX('A1 Parametre'!$C$103:$M$103,MATCH(AE44,'A1 Parametre'!$C$95:$M$95,1)+1)-INDEX('A1 Parametre'!$C$103:$M$103,MATCH(AE44,'A1 Parametre'!$C$95:$M$95,1)))/10*MOD(AE44,10),INDEX('A1 Parametre'!$C$104:$M$104,MATCH(AE44,'A1 Parametre'!$C$95:$M$95,1))+(INDEX('A1 Parametre'!$C$104:$M$104,MATCH(AE44,'A1 Parametre'!$C$95:$M$95,1)+1)-INDEX('A1 Parametre'!$C$104:$M$104,MATCH(AE44,'A1 Parametre'!$C$95:$M$95,1)))/10*MOD(AE44,10)))))</f>
        <v>0</v>
      </c>
      <c r="AF108" s="129">
        <f>IF(AF44=0,0,IF(AF44&lt;30,AVERAGE('A1 Parametre'!$C$103,'A1 Parametre'!$C$104),IF(AF44&gt;90,AVERAGE('A1 Parametre'!$I$103,'A1 Parametre'!$I$104),AVERAGE(INDEX('A1 Parametre'!$C$103:$M$103,MATCH(AF44,'A1 Parametre'!$C$95:$M$95,1))+(INDEX('A1 Parametre'!$C$103:$M$103,MATCH(AF44,'A1 Parametre'!$C$95:$M$95,1)+1)-INDEX('A1 Parametre'!$C$103:$M$103,MATCH(AF44,'A1 Parametre'!$C$95:$M$95,1)))/10*MOD(AF44,10),INDEX('A1 Parametre'!$C$104:$M$104,MATCH(AF44,'A1 Parametre'!$C$95:$M$95,1))+(INDEX('A1 Parametre'!$C$104:$M$104,MATCH(AF44,'A1 Parametre'!$C$95:$M$95,1)+1)-INDEX('A1 Parametre'!$C$104:$M$104,MATCH(AF44,'A1 Parametre'!$C$95:$M$95,1)))/10*MOD(AF44,10)))))</f>
        <v>0</v>
      </c>
      <c r="AG108" s="129">
        <f>IF(AG44=0,0,IF(AG44&lt;30,AVERAGE('A1 Parametre'!$C$103,'A1 Parametre'!$C$104),IF(AG44&gt;90,AVERAGE('A1 Parametre'!$I$103,'A1 Parametre'!$I$104),AVERAGE(INDEX('A1 Parametre'!$C$103:$M$103,MATCH(AG44,'A1 Parametre'!$C$95:$M$95,1))+(INDEX('A1 Parametre'!$C$103:$M$103,MATCH(AG44,'A1 Parametre'!$C$95:$M$95,1)+1)-INDEX('A1 Parametre'!$C$103:$M$103,MATCH(AG44,'A1 Parametre'!$C$95:$M$95,1)))/10*MOD(AG44,10),INDEX('A1 Parametre'!$C$104:$M$104,MATCH(AG44,'A1 Parametre'!$C$95:$M$95,1))+(INDEX('A1 Parametre'!$C$104:$M$104,MATCH(AG44,'A1 Parametre'!$C$95:$M$95,1)+1)-INDEX('A1 Parametre'!$C$104:$M$104,MATCH(AG44,'A1 Parametre'!$C$95:$M$95,1)))/10*MOD(AG44,10)))))</f>
        <v>0</v>
      </c>
      <c r="AH108" s="129">
        <f>IF(AH44=0,0,IF(AH44&lt;30,AVERAGE('A1 Parametre'!$C$103,'A1 Parametre'!$C$104),IF(AH44&gt;90,AVERAGE('A1 Parametre'!$I$103,'A1 Parametre'!$I$104),AVERAGE(INDEX('A1 Parametre'!$C$103:$M$103,MATCH(AH44,'A1 Parametre'!$C$95:$M$95,1))+(INDEX('A1 Parametre'!$C$103:$M$103,MATCH(AH44,'A1 Parametre'!$C$95:$M$95,1)+1)-INDEX('A1 Parametre'!$C$103:$M$103,MATCH(AH44,'A1 Parametre'!$C$95:$M$95,1)))/10*MOD(AH44,10),INDEX('A1 Parametre'!$C$104:$M$104,MATCH(AH44,'A1 Parametre'!$C$95:$M$95,1))+(INDEX('A1 Parametre'!$C$104:$M$104,MATCH(AH44,'A1 Parametre'!$C$95:$M$95,1)+1)-INDEX('A1 Parametre'!$C$104:$M$104,MATCH(AH44,'A1 Parametre'!$C$95:$M$95,1)))/10*MOD(AH44,10)))))</f>
        <v>0</v>
      </c>
      <c r="AI108" s="129">
        <f>IF(AI44=0,0,IF(AI44&lt;30,AVERAGE('A1 Parametre'!$C$103,'A1 Parametre'!$C$104),IF(AI44&gt;90,AVERAGE('A1 Parametre'!$I$103,'A1 Parametre'!$I$104),AVERAGE(INDEX('A1 Parametre'!$C$103:$M$103,MATCH(AI44,'A1 Parametre'!$C$95:$M$95,1))+(INDEX('A1 Parametre'!$C$103:$M$103,MATCH(AI44,'A1 Parametre'!$C$95:$M$95,1)+1)-INDEX('A1 Parametre'!$C$103:$M$103,MATCH(AI44,'A1 Parametre'!$C$95:$M$95,1)))/10*MOD(AI44,10),INDEX('A1 Parametre'!$C$104:$M$104,MATCH(AI44,'A1 Parametre'!$C$95:$M$95,1))+(INDEX('A1 Parametre'!$C$104:$M$104,MATCH(AI44,'A1 Parametre'!$C$95:$M$95,1)+1)-INDEX('A1 Parametre'!$C$104:$M$104,MATCH(AI44,'A1 Parametre'!$C$95:$M$95,1)))/10*MOD(AI44,10)))))</f>
        <v>0</v>
      </c>
      <c r="AJ108" s="129">
        <f>IF(AJ44=0,0,IF(AJ44&lt;30,AVERAGE('A1 Parametre'!$C$103,'A1 Parametre'!$C$104),IF(AJ44&gt;90,AVERAGE('A1 Parametre'!$I$103,'A1 Parametre'!$I$104),AVERAGE(INDEX('A1 Parametre'!$C$103:$M$103,MATCH(AJ44,'A1 Parametre'!$C$95:$M$95,1))+(INDEX('A1 Parametre'!$C$103:$M$103,MATCH(AJ44,'A1 Parametre'!$C$95:$M$95,1)+1)-INDEX('A1 Parametre'!$C$103:$M$103,MATCH(AJ44,'A1 Parametre'!$C$95:$M$95,1)))/10*MOD(AJ44,10),INDEX('A1 Parametre'!$C$104:$M$104,MATCH(AJ44,'A1 Parametre'!$C$95:$M$95,1))+(INDEX('A1 Parametre'!$C$104:$M$104,MATCH(AJ44,'A1 Parametre'!$C$95:$M$95,1)+1)-INDEX('A1 Parametre'!$C$104:$M$104,MATCH(AJ44,'A1 Parametre'!$C$95:$M$95,1)))/10*MOD(AJ44,10)))))</f>
        <v>0</v>
      </c>
    </row>
    <row r="109" spans="2:36" x14ac:dyDescent="0.2">
      <c r="B109" s="5">
        <v>8</v>
      </c>
      <c r="C109" s="5" t="str">
        <f t="shared" si="19"/>
        <v/>
      </c>
      <c r="D109" s="5" t="str">
        <f t="shared" si="20"/>
        <v/>
      </c>
      <c r="E109" s="5" t="str">
        <f t="shared" si="21"/>
        <v/>
      </c>
      <c r="F109" s="129">
        <f>IF(F45=0,0,IF(F45&lt;30,AVERAGE('A1 Parametre'!$C$103,'A1 Parametre'!$C$104),IF(F45&gt;90,AVERAGE('A1 Parametre'!$I$103,'A1 Parametre'!$I$104),AVERAGE(INDEX('A1 Parametre'!$C$103:$M$103,MATCH(F45,'A1 Parametre'!$C$95:$M$95,1))+(INDEX('A1 Parametre'!$C$103:$M$103,MATCH(F45,'A1 Parametre'!$C$95:$M$95,1)+1)-INDEX('A1 Parametre'!$C$103:$M$103,MATCH(F45,'A1 Parametre'!$C$95:$M$95,1)))/10*MOD(F45,10),INDEX('A1 Parametre'!$C$104:$M$104,MATCH(F45,'A1 Parametre'!$C$95:$M$95,1))+(INDEX('A1 Parametre'!$C$104:$M$104,MATCH(F45,'A1 Parametre'!$C$95:$M$95,1)+1)-INDEX('A1 Parametre'!$C$104:$M$104,MATCH(F45,'A1 Parametre'!$C$95:$M$95,1)))/10*MOD(F45,10)))))</f>
        <v>0</v>
      </c>
      <c r="G109" s="129">
        <f>IF(G45=0,0,IF(G45&lt;30,AVERAGE('A1 Parametre'!$C$103,'A1 Parametre'!$C$104),IF(G45&gt;90,AVERAGE('A1 Parametre'!$I$103,'A1 Parametre'!$I$104),AVERAGE(INDEX('A1 Parametre'!$C$103:$M$103,MATCH(G45,'A1 Parametre'!$C$95:$M$95,1))+(INDEX('A1 Parametre'!$C$103:$M$103,MATCH(G45,'A1 Parametre'!$C$95:$M$95,1)+1)-INDEX('A1 Parametre'!$C$103:$M$103,MATCH(G45,'A1 Parametre'!$C$95:$M$95,1)))/10*MOD(G45,10),INDEX('A1 Parametre'!$C$104:$M$104,MATCH(G45,'A1 Parametre'!$C$95:$M$95,1))+(INDEX('A1 Parametre'!$C$104:$M$104,MATCH(G45,'A1 Parametre'!$C$95:$M$95,1)+1)-INDEX('A1 Parametre'!$C$104:$M$104,MATCH(G45,'A1 Parametre'!$C$95:$M$95,1)))/10*MOD(G45,10)))))</f>
        <v>0</v>
      </c>
      <c r="H109" s="129">
        <f>IF(H45=0,0,IF(H45&lt;30,AVERAGE('A1 Parametre'!$C$103,'A1 Parametre'!$C$104),IF(H45&gt;90,AVERAGE('A1 Parametre'!$I$103,'A1 Parametre'!$I$104),AVERAGE(INDEX('A1 Parametre'!$C$103:$M$103,MATCH(H45,'A1 Parametre'!$C$95:$M$95,1))+(INDEX('A1 Parametre'!$C$103:$M$103,MATCH(H45,'A1 Parametre'!$C$95:$M$95,1)+1)-INDEX('A1 Parametre'!$C$103:$M$103,MATCH(H45,'A1 Parametre'!$C$95:$M$95,1)))/10*MOD(H45,10),INDEX('A1 Parametre'!$C$104:$M$104,MATCH(H45,'A1 Parametre'!$C$95:$M$95,1))+(INDEX('A1 Parametre'!$C$104:$M$104,MATCH(H45,'A1 Parametre'!$C$95:$M$95,1)+1)-INDEX('A1 Parametre'!$C$104:$M$104,MATCH(H45,'A1 Parametre'!$C$95:$M$95,1)))/10*MOD(H45,10)))))</f>
        <v>0</v>
      </c>
      <c r="I109" s="129">
        <f>IF(I45=0,0,IF(I45&lt;30,AVERAGE('A1 Parametre'!$C$103,'A1 Parametre'!$C$104),IF(I45&gt;90,AVERAGE('A1 Parametre'!$I$103,'A1 Parametre'!$I$104),AVERAGE(INDEX('A1 Parametre'!$C$103:$M$103,MATCH(I45,'A1 Parametre'!$C$95:$M$95,1))+(INDEX('A1 Parametre'!$C$103:$M$103,MATCH(I45,'A1 Parametre'!$C$95:$M$95,1)+1)-INDEX('A1 Parametre'!$C$103:$M$103,MATCH(I45,'A1 Parametre'!$C$95:$M$95,1)))/10*MOD(I45,10),INDEX('A1 Parametre'!$C$104:$M$104,MATCH(I45,'A1 Parametre'!$C$95:$M$95,1))+(INDEX('A1 Parametre'!$C$104:$M$104,MATCH(I45,'A1 Parametre'!$C$95:$M$95,1)+1)-INDEX('A1 Parametre'!$C$104:$M$104,MATCH(I45,'A1 Parametre'!$C$95:$M$95,1)))/10*MOD(I45,10)))))</f>
        <v>0</v>
      </c>
      <c r="J109" s="129">
        <f>IF(J45=0,0,IF(J45&lt;30,AVERAGE('A1 Parametre'!$C$103,'A1 Parametre'!$C$104),IF(J45&gt;90,AVERAGE('A1 Parametre'!$I$103,'A1 Parametre'!$I$104),AVERAGE(INDEX('A1 Parametre'!$C$103:$M$103,MATCH(J45,'A1 Parametre'!$C$95:$M$95,1))+(INDEX('A1 Parametre'!$C$103:$M$103,MATCH(J45,'A1 Parametre'!$C$95:$M$95,1)+1)-INDEX('A1 Parametre'!$C$103:$M$103,MATCH(J45,'A1 Parametre'!$C$95:$M$95,1)))/10*MOD(J45,10),INDEX('A1 Parametre'!$C$104:$M$104,MATCH(J45,'A1 Parametre'!$C$95:$M$95,1))+(INDEX('A1 Parametre'!$C$104:$M$104,MATCH(J45,'A1 Parametre'!$C$95:$M$95,1)+1)-INDEX('A1 Parametre'!$C$104:$M$104,MATCH(J45,'A1 Parametre'!$C$95:$M$95,1)))/10*MOD(J45,10)))))</f>
        <v>0</v>
      </c>
      <c r="K109" s="129">
        <f>IF(K45=0,0,IF(K45&lt;30,AVERAGE('A1 Parametre'!$C$103,'A1 Parametre'!$C$104),IF(K45&gt;90,AVERAGE('A1 Parametre'!$I$103,'A1 Parametre'!$I$104),AVERAGE(INDEX('A1 Parametre'!$C$103:$M$103,MATCH(K45,'A1 Parametre'!$C$95:$M$95,1))+(INDEX('A1 Parametre'!$C$103:$M$103,MATCH(K45,'A1 Parametre'!$C$95:$M$95,1)+1)-INDEX('A1 Parametre'!$C$103:$M$103,MATCH(K45,'A1 Parametre'!$C$95:$M$95,1)))/10*MOD(K45,10),INDEX('A1 Parametre'!$C$104:$M$104,MATCH(K45,'A1 Parametre'!$C$95:$M$95,1))+(INDEX('A1 Parametre'!$C$104:$M$104,MATCH(K45,'A1 Parametre'!$C$95:$M$95,1)+1)-INDEX('A1 Parametre'!$C$104:$M$104,MATCH(K45,'A1 Parametre'!$C$95:$M$95,1)))/10*MOD(K45,10)))))</f>
        <v>0</v>
      </c>
      <c r="L109" s="129">
        <f>IF(L45=0,0,IF(L45&lt;30,AVERAGE('A1 Parametre'!$C$103,'A1 Parametre'!$C$104),IF(L45&gt;90,AVERAGE('A1 Parametre'!$I$103,'A1 Parametre'!$I$104),AVERAGE(INDEX('A1 Parametre'!$C$103:$M$103,MATCH(L45,'A1 Parametre'!$C$95:$M$95,1))+(INDEX('A1 Parametre'!$C$103:$M$103,MATCH(L45,'A1 Parametre'!$C$95:$M$95,1)+1)-INDEX('A1 Parametre'!$C$103:$M$103,MATCH(L45,'A1 Parametre'!$C$95:$M$95,1)))/10*MOD(L45,10),INDEX('A1 Parametre'!$C$104:$M$104,MATCH(L45,'A1 Parametre'!$C$95:$M$95,1))+(INDEX('A1 Parametre'!$C$104:$M$104,MATCH(L45,'A1 Parametre'!$C$95:$M$95,1)+1)-INDEX('A1 Parametre'!$C$104:$M$104,MATCH(L45,'A1 Parametre'!$C$95:$M$95,1)))/10*MOD(L45,10)))))</f>
        <v>0</v>
      </c>
      <c r="M109" s="129">
        <f>IF(M45=0,0,IF(M45&lt;30,AVERAGE('A1 Parametre'!$C$103,'A1 Parametre'!$C$104),IF(M45&gt;90,AVERAGE('A1 Parametre'!$I$103,'A1 Parametre'!$I$104),AVERAGE(INDEX('A1 Parametre'!$C$103:$M$103,MATCH(M45,'A1 Parametre'!$C$95:$M$95,1))+(INDEX('A1 Parametre'!$C$103:$M$103,MATCH(M45,'A1 Parametre'!$C$95:$M$95,1)+1)-INDEX('A1 Parametre'!$C$103:$M$103,MATCH(M45,'A1 Parametre'!$C$95:$M$95,1)))/10*MOD(M45,10),INDEX('A1 Parametre'!$C$104:$M$104,MATCH(M45,'A1 Parametre'!$C$95:$M$95,1))+(INDEX('A1 Parametre'!$C$104:$M$104,MATCH(M45,'A1 Parametre'!$C$95:$M$95,1)+1)-INDEX('A1 Parametre'!$C$104:$M$104,MATCH(M45,'A1 Parametre'!$C$95:$M$95,1)))/10*MOD(M45,10)))))</f>
        <v>0</v>
      </c>
      <c r="N109" s="129">
        <f>IF(N45=0,0,IF(N45&lt;30,AVERAGE('A1 Parametre'!$C$103,'A1 Parametre'!$C$104),IF(N45&gt;90,AVERAGE('A1 Parametre'!$I$103,'A1 Parametre'!$I$104),AVERAGE(INDEX('A1 Parametre'!$C$103:$M$103,MATCH(N45,'A1 Parametre'!$C$95:$M$95,1))+(INDEX('A1 Parametre'!$C$103:$M$103,MATCH(N45,'A1 Parametre'!$C$95:$M$95,1)+1)-INDEX('A1 Parametre'!$C$103:$M$103,MATCH(N45,'A1 Parametre'!$C$95:$M$95,1)))/10*MOD(N45,10),INDEX('A1 Parametre'!$C$104:$M$104,MATCH(N45,'A1 Parametre'!$C$95:$M$95,1))+(INDEX('A1 Parametre'!$C$104:$M$104,MATCH(N45,'A1 Parametre'!$C$95:$M$95,1)+1)-INDEX('A1 Parametre'!$C$104:$M$104,MATCH(N45,'A1 Parametre'!$C$95:$M$95,1)))/10*MOD(N45,10)))))</f>
        <v>0</v>
      </c>
      <c r="O109" s="129">
        <f>IF(O45=0,0,IF(O45&lt;30,AVERAGE('A1 Parametre'!$C$103,'A1 Parametre'!$C$104),IF(O45&gt;90,AVERAGE('A1 Parametre'!$I$103,'A1 Parametre'!$I$104),AVERAGE(INDEX('A1 Parametre'!$C$103:$M$103,MATCH(O45,'A1 Parametre'!$C$95:$M$95,1))+(INDEX('A1 Parametre'!$C$103:$M$103,MATCH(O45,'A1 Parametre'!$C$95:$M$95,1)+1)-INDEX('A1 Parametre'!$C$103:$M$103,MATCH(O45,'A1 Parametre'!$C$95:$M$95,1)))/10*MOD(O45,10),INDEX('A1 Parametre'!$C$104:$M$104,MATCH(O45,'A1 Parametre'!$C$95:$M$95,1))+(INDEX('A1 Parametre'!$C$104:$M$104,MATCH(O45,'A1 Parametre'!$C$95:$M$95,1)+1)-INDEX('A1 Parametre'!$C$104:$M$104,MATCH(O45,'A1 Parametre'!$C$95:$M$95,1)))/10*MOD(O45,10)))))</f>
        <v>0</v>
      </c>
      <c r="P109" s="129">
        <f>IF(P45=0,0,IF(P45&lt;30,AVERAGE('A1 Parametre'!$C$103,'A1 Parametre'!$C$104),IF(P45&gt;90,AVERAGE('A1 Parametre'!$I$103,'A1 Parametre'!$I$104),AVERAGE(INDEX('A1 Parametre'!$C$103:$M$103,MATCH(P45,'A1 Parametre'!$C$95:$M$95,1))+(INDEX('A1 Parametre'!$C$103:$M$103,MATCH(P45,'A1 Parametre'!$C$95:$M$95,1)+1)-INDEX('A1 Parametre'!$C$103:$M$103,MATCH(P45,'A1 Parametre'!$C$95:$M$95,1)))/10*MOD(P45,10),INDEX('A1 Parametre'!$C$104:$M$104,MATCH(P45,'A1 Parametre'!$C$95:$M$95,1))+(INDEX('A1 Parametre'!$C$104:$M$104,MATCH(P45,'A1 Parametre'!$C$95:$M$95,1)+1)-INDEX('A1 Parametre'!$C$104:$M$104,MATCH(P45,'A1 Parametre'!$C$95:$M$95,1)))/10*MOD(P45,10)))))</f>
        <v>0</v>
      </c>
      <c r="Q109" s="129">
        <f>IF(Q45=0,0,IF(Q45&lt;30,AVERAGE('A1 Parametre'!$C$103,'A1 Parametre'!$C$104),IF(Q45&gt;90,AVERAGE('A1 Parametre'!$I$103,'A1 Parametre'!$I$104),AVERAGE(INDEX('A1 Parametre'!$C$103:$M$103,MATCH(Q45,'A1 Parametre'!$C$95:$M$95,1))+(INDEX('A1 Parametre'!$C$103:$M$103,MATCH(Q45,'A1 Parametre'!$C$95:$M$95,1)+1)-INDEX('A1 Parametre'!$C$103:$M$103,MATCH(Q45,'A1 Parametre'!$C$95:$M$95,1)))/10*MOD(Q45,10),INDEX('A1 Parametre'!$C$104:$M$104,MATCH(Q45,'A1 Parametre'!$C$95:$M$95,1))+(INDEX('A1 Parametre'!$C$104:$M$104,MATCH(Q45,'A1 Parametre'!$C$95:$M$95,1)+1)-INDEX('A1 Parametre'!$C$104:$M$104,MATCH(Q45,'A1 Parametre'!$C$95:$M$95,1)))/10*MOD(Q45,10)))))</f>
        <v>0</v>
      </c>
      <c r="R109" s="129">
        <f>IF(R45=0,0,IF(R45&lt;30,AVERAGE('A1 Parametre'!$C$103,'A1 Parametre'!$C$104),IF(R45&gt;90,AVERAGE('A1 Parametre'!$I$103,'A1 Parametre'!$I$104),AVERAGE(INDEX('A1 Parametre'!$C$103:$M$103,MATCH(R45,'A1 Parametre'!$C$95:$M$95,1))+(INDEX('A1 Parametre'!$C$103:$M$103,MATCH(R45,'A1 Parametre'!$C$95:$M$95,1)+1)-INDEX('A1 Parametre'!$C$103:$M$103,MATCH(R45,'A1 Parametre'!$C$95:$M$95,1)))/10*MOD(R45,10),INDEX('A1 Parametre'!$C$104:$M$104,MATCH(R45,'A1 Parametre'!$C$95:$M$95,1))+(INDEX('A1 Parametre'!$C$104:$M$104,MATCH(R45,'A1 Parametre'!$C$95:$M$95,1)+1)-INDEX('A1 Parametre'!$C$104:$M$104,MATCH(R45,'A1 Parametre'!$C$95:$M$95,1)))/10*MOD(R45,10)))))</f>
        <v>0</v>
      </c>
      <c r="S109" s="129">
        <f>IF(S45=0,0,IF(S45&lt;30,AVERAGE('A1 Parametre'!$C$103,'A1 Parametre'!$C$104),IF(S45&gt;90,AVERAGE('A1 Parametre'!$I$103,'A1 Parametre'!$I$104),AVERAGE(INDEX('A1 Parametre'!$C$103:$M$103,MATCH(S45,'A1 Parametre'!$C$95:$M$95,1))+(INDEX('A1 Parametre'!$C$103:$M$103,MATCH(S45,'A1 Parametre'!$C$95:$M$95,1)+1)-INDEX('A1 Parametre'!$C$103:$M$103,MATCH(S45,'A1 Parametre'!$C$95:$M$95,1)))/10*MOD(S45,10),INDEX('A1 Parametre'!$C$104:$M$104,MATCH(S45,'A1 Parametre'!$C$95:$M$95,1))+(INDEX('A1 Parametre'!$C$104:$M$104,MATCH(S45,'A1 Parametre'!$C$95:$M$95,1)+1)-INDEX('A1 Parametre'!$C$104:$M$104,MATCH(S45,'A1 Parametre'!$C$95:$M$95,1)))/10*MOD(S45,10)))))</f>
        <v>0</v>
      </c>
      <c r="T109" s="129">
        <f>IF(T45=0,0,IF(T45&lt;30,AVERAGE('A1 Parametre'!$C$103,'A1 Parametre'!$C$104),IF(T45&gt;90,AVERAGE('A1 Parametre'!$I$103,'A1 Parametre'!$I$104),AVERAGE(INDEX('A1 Parametre'!$C$103:$M$103,MATCH(T45,'A1 Parametre'!$C$95:$M$95,1))+(INDEX('A1 Parametre'!$C$103:$M$103,MATCH(T45,'A1 Parametre'!$C$95:$M$95,1)+1)-INDEX('A1 Parametre'!$C$103:$M$103,MATCH(T45,'A1 Parametre'!$C$95:$M$95,1)))/10*MOD(T45,10),INDEX('A1 Parametre'!$C$104:$M$104,MATCH(T45,'A1 Parametre'!$C$95:$M$95,1))+(INDEX('A1 Parametre'!$C$104:$M$104,MATCH(T45,'A1 Parametre'!$C$95:$M$95,1)+1)-INDEX('A1 Parametre'!$C$104:$M$104,MATCH(T45,'A1 Parametre'!$C$95:$M$95,1)))/10*MOD(T45,10)))))</f>
        <v>0</v>
      </c>
      <c r="U109" s="129">
        <f>IF(U45=0,0,IF(U45&lt;30,AVERAGE('A1 Parametre'!$C$103,'A1 Parametre'!$C$104),IF(U45&gt;90,AVERAGE('A1 Parametre'!$I$103,'A1 Parametre'!$I$104),AVERAGE(INDEX('A1 Parametre'!$C$103:$M$103,MATCH(U45,'A1 Parametre'!$C$95:$M$95,1))+(INDEX('A1 Parametre'!$C$103:$M$103,MATCH(U45,'A1 Parametre'!$C$95:$M$95,1)+1)-INDEX('A1 Parametre'!$C$103:$M$103,MATCH(U45,'A1 Parametre'!$C$95:$M$95,1)))/10*MOD(U45,10),INDEX('A1 Parametre'!$C$104:$M$104,MATCH(U45,'A1 Parametre'!$C$95:$M$95,1))+(INDEX('A1 Parametre'!$C$104:$M$104,MATCH(U45,'A1 Parametre'!$C$95:$M$95,1)+1)-INDEX('A1 Parametre'!$C$104:$M$104,MATCH(U45,'A1 Parametre'!$C$95:$M$95,1)))/10*MOD(U45,10)))))</f>
        <v>0</v>
      </c>
      <c r="V109" s="129">
        <f>IF(V45=0,0,IF(V45&lt;30,AVERAGE('A1 Parametre'!$C$103,'A1 Parametre'!$C$104),IF(V45&gt;90,AVERAGE('A1 Parametre'!$I$103,'A1 Parametre'!$I$104),AVERAGE(INDEX('A1 Parametre'!$C$103:$M$103,MATCH(V45,'A1 Parametre'!$C$95:$M$95,1))+(INDEX('A1 Parametre'!$C$103:$M$103,MATCH(V45,'A1 Parametre'!$C$95:$M$95,1)+1)-INDEX('A1 Parametre'!$C$103:$M$103,MATCH(V45,'A1 Parametre'!$C$95:$M$95,1)))/10*MOD(V45,10),INDEX('A1 Parametre'!$C$104:$M$104,MATCH(V45,'A1 Parametre'!$C$95:$M$95,1))+(INDEX('A1 Parametre'!$C$104:$M$104,MATCH(V45,'A1 Parametre'!$C$95:$M$95,1)+1)-INDEX('A1 Parametre'!$C$104:$M$104,MATCH(V45,'A1 Parametre'!$C$95:$M$95,1)))/10*MOD(V45,10)))))</f>
        <v>0</v>
      </c>
      <c r="W109" s="129">
        <f>IF(W45=0,0,IF(W45&lt;30,AVERAGE('A1 Parametre'!$C$103,'A1 Parametre'!$C$104),IF(W45&gt;90,AVERAGE('A1 Parametre'!$I$103,'A1 Parametre'!$I$104),AVERAGE(INDEX('A1 Parametre'!$C$103:$M$103,MATCH(W45,'A1 Parametre'!$C$95:$M$95,1))+(INDEX('A1 Parametre'!$C$103:$M$103,MATCH(W45,'A1 Parametre'!$C$95:$M$95,1)+1)-INDEX('A1 Parametre'!$C$103:$M$103,MATCH(W45,'A1 Parametre'!$C$95:$M$95,1)))/10*MOD(W45,10),INDEX('A1 Parametre'!$C$104:$M$104,MATCH(W45,'A1 Parametre'!$C$95:$M$95,1))+(INDEX('A1 Parametre'!$C$104:$M$104,MATCH(W45,'A1 Parametre'!$C$95:$M$95,1)+1)-INDEX('A1 Parametre'!$C$104:$M$104,MATCH(W45,'A1 Parametre'!$C$95:$M$95,1)))/10*MOD(W45,10)))))</f>
        <v>0</v>
      </c>
      <c r="X109" s="129">
        <f>IF(X45=0,0,IF(X45&lt;30,AVERAGE('A1 Parametre'!$C$103,'A1 Parametre'!$C$104),IF(X45&gt;90,AVERAGE('A1 Parametre'!$I$103,'A1 Parametre'!$I$104),AVERAGE(INDEX('A1 Parametre'!$C$103:$M$103,MATCH(X45,'A1 Parametre'!$C$95:$M$95,1))+(INDEX('A1 Parametre'!$C$103:$M$103,MATCH(X45,'A1 Parametre'!$C$95:$M$95,1)+1)-INDEX('A1 Parametre'!$C$103:$M$103,MATCH(X45,'A1 Parametre'!$C$95:$M$95,1)))/10*MOD(X45,10),INDEX('A1 Parametre'!$C$104:$M$104,MATCH(X45,'A1 Parametre'!$C$95:$M$95,1))+(INDEX('A1 Parametre'!$C$104:$M$104,MATCH(X45,'A1 Parametre'!$C$95:$M$95,1)+1)-INDEX('A1 Parametre'!$C$104:$M$104,MATCH(X45,'A1 Parametre'!$C$95:$M$95,1)))/10*MOD(X45,10)))))</f>
        <v>0</v>
      </c>
      <c r="Y109" s="129">
        <f>IF(Y45=0,0,IF(Y45&lt;30,AVERAGE('A1 Parametre'!$C$103,'A1 Parametre'!$C$104),IF(Y45&gt;90,AVERAGE('A1 Parametre'!$I$103,'A1 Parametre'!$I$104),AVERAGE(INDEX('A1 Parametre'!$C$103:$M$103,MATCH(Y45,'A1 Parametre'!$C$95:$M$95,1))+(INDEX('A1 Parametre'!$C$103:$M$103,MATCH(Y45,'A1 Parametre'!$C$95:$M$95,1)+1)-INDEX('A1 Parametre'!$C$103:$M$103,MATCH(Y45,'A1 Parametre'!$C$95:$M$95,1)))/10*MOD(Y45,10),INDEX('A1 Parametre'!$C$104:$M$104,MATCH(Y45,'A1 Parametre'!$C$95:$M$95,1))+(INDEX('A1 Parametre'!$C$104:$M$104,MATCH(Y45,'A1 Parametre'!$C$95:$M$95,1)+1)-INDEX('A1 Parametre'!$C$104:$M$104,MATCH(Y45,'A1 Parametre'!$C$95:$M$95,1)))/10*MOD(Y45,10)))))</f>
        <v>0</v>
      </c>
      <c r="Z109" s="129">
        <f>IF(Z45=0,0,IF(Z45&lt;30,AVERAGE('A1 Parametre'!$C$103,'A1 Parametre'!$C$104),IF(Z45&gt;90,AVERAGE('A1 Parametre'!$I$103,'A1 Parametre'!$I$104),AVERAGE(INDEX('A1 Parametre'!$C$103:$M$103,MATCH(Z45,'A1 Parametre'!$C$95:$M$95,1))+(INDEX('A1 Parametre'!$C$103:$M$103,MATCH(Z45,'A1 Parametre'!$C$95:$M$95,1)+1)-INDEX('A1 Parametre'!$C$103:$M$103,MATCH(Z45,'A1 Parametre'!$C$95:$M$95,1)))/10*MOD(Z45,10),INDEX('A1 Parametre'!$C$104:$M$104,MATCH(Z45,'A1 Parametre'!$C$95:$M$95,1))+(INDEX('A1 Parametre'!$C$104:$M$104,MATCH(Z45,'A1 Parametre'!$C$95:$M$95,1)+1)-INDEX('A1 Parametre'!$C$104:$M$104,MATCH(Z45,'A1 Parametre'!$C$95:$M$95,1)))/10*MOD(Z45,10)))))</f>
        <v>0</v>
      </c>
      <c r="AA109" s="129">
        <f>IF(AA45=0,0,IF(AA45&lt;30,AVERAGE('A1 Parametre'!$C$103,'A1 Parametre'!$C$104),IF(AA45&gt;90,AVERAGE('A1 Parametre'!$I$103,'A1 Parametre'!$I$104),AVERAGE(INDEX('A1 Parametre'!$C$103:$M$103,MATCH(AA45,'A1 Parametre'!$C$95:$M$95,1))+(INDEX('A1 Parametre'!$C$103:$M$103,MATCH(AA45,'A1 Parametre'!$C$95:$M$95,1)+1)-INDEX('A1 Parametre'!$C$103:$M$103,MATCH(AA45,'A1 Parametre'!$C$95:$M$95,1)))/10*MOD(AA45,10),INDEX('A1 Parametre'!$C$104:$M$104,MATCH(AA45,'A1 Parametre'!$C$95:$M$95,1))+(INDEX('A1 Parametre'!$C$104:$M$104,MATCH(AA45,'A1 Parametre'!$C$95:$M$95,1)+1)-INDEX('A1 Parametre'!$C$104:$M$104,MATCH(AA45,'A1 Parametre'!$C$95:$M$95,1)))/10*MOD(AA45,10)))))</f>
        <v>0</v>
      </c>
      <c r="AB109" s="129">
        <f>IF(AB45=0,0,IF(AB45&lt;30,AVERAGE('A1 Parametre'!$C$103,'A1 Parametre'!$C$104),IF(AB45&gt;90,AVERAGE('A1 Parametre'!$I$103,'A1 Parametre'!$I$104),AVERAGE(INDEX('A1 Parametre'!$C$103:$M$103,MATCH(AB45,'A1 Parametre'!$C$95:$M$95,1))+(INDEX('A1 Parametre'!$C$103:$M$103,MATCH(AB45,'A1 Parametre'!$C$95:$M$95,1)+1)-INDEX('A1 Parametre'!$C$103:$M$103,MATCH(AB45,'A1 Parametre'!$C$95:$M$95,1)))/10*MOD(AB45,10),INDEX('A1 Parametre'!$C$104:$M$104,MATCH(AB45,'A1 Parametre'!$C$95:$M$95,1))+(INDEX('A1 Parametre'!$C$104:$M$104,MATCH(AB45,'A1 Parametre'!$C$95:$M$95,1)+1)-INDEX('A1 Parametre'!$C$104:$M$104,MATCH(AB45,'A1 Parametre'!$C$95:$M$95,1)))/10*MOD(AB45,10)))))</f>
        <v>0</v>
      </c>
      <c r="AC109" s="129">
        <f>IF(AC45=0,0,IF(AC45&lt;30,AVERAGE('A1 Parametre'!$C$103,'A1 Parametre'!$C$104),IF(AC45&gt;90,AVERAGE('A1 Parametre'!$I$103,'A1 Parametre'!$I$104),AVERAGE(INDEX('A1 Parametre'!$C$103:$M$103,MATCH(AC45,'A1 Parametre'!$C$95:$M$95,1))+(INDEX('A1 Parametre'!$C$103:$M$103,MATCH(AC45,'A1 Parametre'!$C$95:$M$95,1)+1)-INDEX('A1 Parametre'!$C$103:$M$103,MATCH(AC45,'A1 Parametre'!$C$95:$M$95,1)))/10*MOD(AC45,10),INDEX('A1 Parametre'!$C$104:$M$104,MATCH(AC45,'A1 Parametre'!$C$95:$M$95,1))+(INDEX('A1 Parametre'!$C$104:$M$104,MATCH(AC45,'A1 Parametre'!$C$95:$M$95,1)+1)-INDEX('A1 Parametre'!$C$104:$M$104,MATCH(AC45,'A1 Parametre'!$C$95:$M$95,1)))/10*MOD(AC45,10)))))</f>
        <v>0</v>
      </c>
      <c r="AD109" s="129">
        <f>IF(AD45=0,0,IF(AD45&lt;30,AVERAGE('A1 Parametre'!$C$103,'A1 Parametre'!$C$104),IF(AD45&gt;90,AVERAGE('A1 Parametre'!$I$103,'A1 Parametre'!$I$104),AVERAGE(INDEX('A1 Parametre'!$C$103:$M$103,MATCH(AD45,'A1 Parametre'!$C$95:$M$95,1))+(INDEX('A1 Parametre'!$C$103:$M$103,MATCH(AD45,'A1 Parametre'!$C$95:$M$95,1)+1)-INDEX('A1 Parametre'!$C$103:$M$103,MATCH(AD45,'A1 Parametre'!$C$95:$M$95,1)))/10*MOD(AD45,10),INDEX('A1 Parametre'!$C$104:$M$104,MATCH(AD45,'A1 Parametre'!$C$95:$M$95,1))+(INDEX('A1 Parametre'!$C$104:$M$104,MATCH(AD45,'A1 Parametre'!$C$95:$M$95,1)+1)-INDEX('A1 Parametre'!$C$104:$M$104,MATCH(AD45,'A1 Parametre'!$C$95:$M$95,1)))/10*MOD(AD45,10)))))</f>
        <v>0</v>
      </c>
      <c r="AE109" s="129">
        <f>IF(AE45=0,0,IF(AE45&lt;30,AVERAGE('A1 Parametre'!$C$103,'A1 Parametre'!$C$104),IF(AE45&gt;90,AVERAGE('A1 Parametre'!$I$103,'A1 Parametre'!$I$104),AVERAGE(INDEX('A1 Parametre'!$C$103:$M$103,MATCH(AE45,'A1 Parametre'!$C$95:$M$95,1))+(INDEX('A1 Parametre'!$C$103:$M$103,MATCH(AE45,'A1 Parametre'!$C$95:$M$95,1)+1)-INDEX('A1 Parametre'!$C$103:$M$103,MATCH(AE45,'A1 Parametre'!$C$95:$M$95,1)))/10*MOD(AE45,10),INDEX('A1 Parametre'!$C$104:$M$104,MATCH(AE45,'A1 Parametre'!$C$95:$M$95,1))+(INDEX('A1 Parametre'!$C$104:$M$104,MATCH(AE45,'A1 Parametre'!$C$95:$M$95,1)+1)-INDEX('A1 Parametre'!$C$104:$M$104,MATCH(AE45,'A1 Parametre'!$C$95:$M$95,1)))/10*MOD(AE45,10)))))</f>
        <v>0</v>
      </c>
      <c r="AF109" s="129">
        <f>IF(AF45=0,0,IF(AF45&lt;30,AVERAGE('A1 Parametre'!$C$103,'A1 Parametre'!$C$104),IF(AF45&gt;90,AVERAGE('A1 Parametre'!$I$103,'A1 Parametre'!$I$104),AVERAGE(INDEX('A1 Parametre'!$C$103:$M$103,MATCH(AF45,'A1 Parametre'!$C$95:$M$95,1))+(INDEX('A1 Parametre'!$C$103:$M$103,MATCH(AF45,'A1 Parametre'!$C$95:$M$95,1)+1)-INDEX('A1 Parametre'!$C$103:$M$103,MATCH(AF45,'A1 Parametre'!$C$95:$M$95,1)))/10*MOD(AF45,10),INDEX('A1 Parametre'!$C$104:$M$104,MATCH(AF45,'A1 Parametre'!$C$95:$M$95,1))+(INDEX('A1 Parametre'!$C$104:$M$104,MATCH(AF45,'A1 Parametre'!$C$95:$M$95,1)+1)-INDEX('A1 Parametre'!$C$104:$M$104,MATCH(AF45,'A1 Parametre'!$C$95:$M$95,1)))/10*MOD(AF45,10)))))</f>
        <v>0</v>
      </c>
      <c r="AG109" s="129">
        <f>IF(AG45=0,0,IF(AG45&lt;30,AVERAGE('A1 Parametre'!$C$103,'A1 Parametre'!$C$104),IF(AG45&gt;90,AVERAGE('A1 Parametre'!$I$103,'A1 Parametre'!$I$104),AVERAGE(INDEX('A1 Parametre'!$C$103:$M$103,MATCH(AG45,'A1 Parametre'!$C$95:$M$95,1))+(INDEX('A1 Parametre'!$C$103:$M$103,MATCH(AG45,'A1 Parametre'!$C$95:$M$95,1)+1)-INDEX('A1 Parametre'!$C$103:$M$103,MATCH(AG45,'A1 Parametre'!$C$95:$M$95,1)))/10*MOD(AG45,10),INDEX('A1 Parametre'!$C$104:$M$104,MATCH(AG45,'A1 Parametre'!$C$95:$M$95,1))+(INDEX('A1 Parametre'!$C$104:$M$104,MATCH(AG45,'A1 Parametre'!$C$95:$M$95,1)+1)-INDEX('A1 Parametre'!$C$104:$M$104,MATCH(AG45,'A1 Parametre'!$C$95:$M$95,1)))/10*MOD(AG45,10)))))</f>
        <v>0</v>
      </c>
      <c r="AH109" s="129">
        <f>IF(AH45=0,0,IF(AH45&lt;30,AVERAGE('A1 Parametre'!$C$103,'A1 Parametre'!$C$104),IF(AH45&gt;90,AVERAGE('A1 Parametre'!$I$103,'A1 Parametre'!$I$104),AVERAGE(INDEX('A1 Parametre'!$C$103:$M$103,MATCH(AH45,'A1 Parametre'!$C$95:$M$95,1))+(INDEX('A1 Parametre'!$C$103:$M$103,MATCH(AH45,'A1 Parametre'!$C$95:$M$95,1)+1)-INDEX('A1 Parametre'!$C$103:$M$103,MATCH(AH45,'A1 Parametre'!$C$95:$M$95,1)))/10*MOD(AH45,10),INDEX('A1 Parametre'!$C$104:$M$104,MATCH(AH45,'A1 Parametre'!$C$95:$M$95,1))+(INDEX('A1 Parametre'!$C$104:$M$104,MATCH(AH45,'A1 Parametre'!$C$95:$M$95,1)+1)-INDEX('A1 Parametre'!$C$104:$M$104,MATCH(AH45,'A1 Parametre'!$C$95:$M$95,1)))/10*MOD(AH45,10)))))</f>
        <v>0</v>
      </c>
      <c r="AI109" s="129">
        <f>IF(AI45=0,0,IF(AI45&lt;30,AVERAGE('A1 Parametre'!$C$103,'A1 Parametre'!$C$104),IF(AI45&gt;90,AVERAGE('A1 Parametre'!$I$103,'A1 Parametre'!$I$104),AVERAGE(INDEX('A1 Parametre'!$C$103:$M$103,MATCH(AI45,'A1 Parametre'!$C$95:$M$95,1))+(INDEX('A1 Parametre'!$C$103:$M$103,MATCH(AI45,'A1 Parametre'!$C$95:$M$95,1)+1)-INDEX('A1 Parametre'!$C$103:$M$103,MATCH(AI45,'A1 Parametre'!$C$95:$M$95,1)))/10*MOD(AI45,10),INDEX('A1 Parametre'!$C$104:$M$104,MATCH(AI45,'A1 Parametre'!$C$95:$M$95,1))+(INDEX('A1 Parametre'!$C$104:$M$104,MATCH(AI45,'A1 Parametre'!$C$95:$M$95,1)+1)-INDEX('A1 Parametre'!$C$104:$M$104,MATCH(AI45,'A1 Parametre'!$C$95:$M$95,1)))/10*MOD(AI45,10)))))</f>
        <v>0</v>
      </c>
      <c r="AJ109" s="129">
        <f>IF(AJ45=0,0,IF(AJ45&lt;30,AVERAGE('A1 Parametre'!$C$103,'A1 Parametre'!$C$104),IF(AJ45&gt;90,AVERAGE('A1 Parametre'!$I$103,'A1 Parametre'!$I$104),AVERAGE(INDEX('A1 Parametre'!$C$103:$M$103,MATCH(AJ45,'A1 Parametre'!$C$95:$M$95,1))+(INDEX('A1 Parametre'!$C$103:$M$103,MATCH(AJ45,'A1 Parametre'!$C$95:$M$95,1)+1)-INDEX('A1 Parametre'!$C$103:$M$103,MATCH(AJ45,'A1 Parametre'!$C$95:$M$95,1)))/10*MOD(AJ45,10),INDEX('A1 Parametre'!$C$104:$M$104,MATCH(AJ45,'A1 Parametre'!$C$95:$M$95,1))+(INDEX('A1 Parametre'!$C$104:$M$104,MATCH(AJ45,'A1 Parametre'!$C$95:$M$95,1)+1)-INDEX('A1 Parametre'!$C$104:$M$104,MATCH(AJ45,'A1 Parametre'!$C$95:$M$95,1)))/10*MOD(AJ45,10)))))</f>
        <v>0</v>
      </c>
    </row>
    <row r="110" spans="2:36" x14ac:dyDescent="0.2">
      <c r="B110" s="5">
        <v>9</v>
      </c>
      <c r="C110" s="5" t="str">
        <f t="shared" si="19"/>
        <v/>
      </c>
      <c r="D110" s="5" t="str">
        <f t="shared" si="20"/>
        <v/>
      </c>
      <c r="E110" s="5" t="str">
        <f t="shared" si="21"/>
        <v/>
      </c>
      <c r="F110" s="129">
        <f>IF(F46=0,0,IF(F46&lt;30,AVERAGE('A1 Parametre'!$C$103,'A1 Parametre'!$C$104),IF(F46&gt;90,AVERAGE('A1 Parametre'!$I$103,'A1 Parametre'!$I$104),AVERAGE(INDEX('A1 Parametre'!$C$103:$M$103,MATCH(F46,'A1 Parametre'!$C$95:$M$95,1))+(INDEX('A1 Parametre'!$C$103:$M$103,MATCH(F46,'A1 Parametre'!$C$95:$M$95,1)+1)-INDEX('A1 Parametre'!$C$103:$M$103,MATCH(F46,'A1 Parametre'!$C$95:$M$95,1)))/10*MOD(F46,10),INDEX('A1 Parametre'!$C$104:$M$104,MATCH(F46,'A1 Parametre'!$C$95:$M$95,1))+(INDEX('A1 Parametre'!$C$104:$M$104,MATCH(F46,'A1 Parametre'!$C$95:$M$95,1)+1)-INDEX('A1 Parametre'!$C$104:$M$104,MATCH(F46,'A1 Parametre'!$C$95:$M$95,1)))/10*MOD(F46,10)))))</f>
        <v>0</v>
      </c>
      <c r="G110" s="129">
        <f>IF(G46=0,0,IF(G46&lt;30,AVERAGE('A1 Parametre'!$C$103,'A1 Parametre'!$C$104),IF(G46&gt;90,AVERAGE('A1 Parametre'!$I$103,'A1 Parametre'!$I$104),AVERAGE(INDEX('A1 Parametre'!$C$103:$M$103,MATCH(G46,'A1 Parametre'!$C$95:$M$95,1))+(INDEX('A1 Parametre'!$C$103:$M$103,MATCH(G46,'A1 Parametre'!$C$95:$M$95,1)+1)-INDEX('A1 Parametre'!$C$103:$M$103,MATCH(G46,'A1 Parametre'!$C$95:$M$95,1)))/10*MOD(G46,10),INDEX('A1 Parametre'!$C$104:$M$104,MATCH(G46,'A1 Parametre'!$C$95:$M$95,1))+(INDEX('A1 Parametre'!$C$104:$M$104,MATCH(G46,'A1 Parametre'!$C$95:$M$95,1)+1)-INDEX('A1 Parametre'!$C$104:$M$104,MATCH(G46,'A1 Parametre'!$C$95:$M$95,1)))/10*MOD(G46,10)))))</f>
        <v>0</v>
      </c>
      <c r="H110" s="129">
        <f>IF(H46=0,0,IF(H46&lt;30,AVERAGE('A1 Parametre'!$C$103,'A1 Parametre'!$C$104),IF(H46&gt;90,AVERAGE('A1 Parametre'!$I$103,'A1 Parametre'!$I$104),AVERAGE(INDEX('A1 Parametre'!$C$103:$M$103,MATCH(H46,'A1 Parametre'!$C$95:$M$95,1))+(INDEX('A1 Parametre'!$C$103:$M$103,MATCH(H46,'A1 Parametre'!$C$95:$M$95,1)+1)-INDEX('A1 Parametre'!$C$103:$M$103,MATCH(H46,'A1 Parametre'!$C$95:$M$95,1)))/10*MOD(H46,10),INDEX('A1 Parametre'!$C$104:$M$104,MATCH(H46,'A1 Parametre'!$C$95:$M$95,1))+(INDEX('A1 Parametre'!$C$104:$M$104,MATCH(H46,'A1 Parametre'!$C$95:$M$95,1)+1)-INDEX('A1 Parametre'!$C$104:$M$104,MATCH(H46,'A1 Parametre'!$C$95:$M$95,1)))/10*MOD(H46,10)))))</f>
        <v>0</v>
      </c>
      <c r="I110" s="129">
        <f>IF(I46=0,0,IF(I46&lt;30,AVERAGE('A1 Parametre'!$C$103,'A1 Parametre'!$C$104),IF(I46&gt;90,AVERAGE('A1 Parametre'!$I$103,'A1 Parametre'!$I$104),AVERAGE(INDEX('A1 Parametre'!$C$103:$M$103,MATCH(I46,'A1 Parametre'!$C$95:$M$95,1))+(INDEX('A1 Parametre'!$C$103:$M$103,MATCH(I46,'A1 Parametre'!$C$95:$M$95,1)+1)-INDEX('A1 Parametre'!$C$103:$M$103,MATCH(I46,'A1 Parametre'!$C$95:$M$95,1)))/10*MOD(I46,10),INDEX('A1 Parametre'!$C$104:$M$104,MATCH(I46,'A1 Parametre'!$C$95:$M$95,1))+(INDEX('A1 Parametre'!$C$104:$M$104,MATCH(I46,'A1 Parametre'!$C$95:$M$95,1)+1)-INDEX('A1 Parametre'!$C$104:$M$104,MATCH(I46,'A1 Parametre'!$C$95:$M$95,1)))/10*MOD(I46,10)))))</f>
        <v>0</v>
      </c>
      <c r="J110" s="129">
        <f>IF(J46=0,0,IF(J46&lt;30,AVERAGE('A1 Parametre'!$C$103,'A1 Parametre'!$C$104),IF(J46&gt;90,AVERAGE('A1 Parametre'!$I$103,'A1 Parametre'!$I$104),AVERAGE(INDEX('A1 Parametre'!$C$103:$M$103,MATCH(J46,'A1 Parametre'!$C$95:$M$95,1))+(INDEX('A1 Parametre'!$C$103:$M$103,MATCH(J46,'A1 Parametre'!$C$95:$M$95,1)+1)-INDEX('A1 Parametre'!$C$103:$M$103,MATCH(J46,'A1 Parametre'!$C$95:$M$95,1)))/10*MOD(J46,10),INDEX('A1 Parametre'!$C$104:$M$104,MATCH(J46,'A1 Parametre'!$C$95:$M$95,1))+(INDEX('A1 Parametre'!$C$104:$M$104,MATCH(J46,'A1 Parametre'!$C$95:$M$95,1)+1)-INDEX('A1 Parametre'!$C$104:$M$104,MATCH(J46,'A1 Parametre'!$C$95:$M$95,1)))/10*MOD(J46,10)))))</f>
        <v>0</v>
      </c>
      <c r="K110" s="129">
        <f>IF(K46=0,0,IF(K46&lt;30,AVERAGE('A1 Parametre'!$C$103,'A1 Parametre'!$C$104),IF(K46&gt;90,AVERAGE('A1 Parametre'!$I$103,'A1 Parametre'!$I$104),AVERAGE(INDEX('A1 Parametre'!$C$103:$M$103,MATCH(K46,'A1 Parametre'!$C$95:$M$95,1))+(INDEX('A1 Parametre'!$C$103:$M$103,MATCH(K46,'A1 Parametre'!$C$95:$M$95,1)+1)-INDEX('A1 Parametre'!$C$103:$M$103,MATCH(K46,'A1 Parametre'!$C$95:$M$95,1)))/10*MOD(K46,10),INDEX('A1 Parametre'!$C$104:$M$104,MATCH(K46,'A1 Parametre'!$C$95:$M$95,1))+(INDEX('A1 Parametre'!$C$104:$M$104,MATCH(K46,'A1 Parametre'!$C$95:$M$95,1)+1)-INDEX('A1 Parametre'!$C$104:$M$104,MATCH(K46,'A1 Parametre'!$C$95:$M$95,1)))/10*MOD(K46,10)))))</f>
        <v>0</v>
      </c>
      <c r="L110" s="129">
        <f>IF(L46=0,0,IF(L46&lt;30,AVERAGE('A1 Parametre'!$C$103,'A1 Parametre'!$C$104),IF(L46&gt;90,AVERAGE('A1 Parametre'!$I$103,'A1 Parametre'!$I$104),AVERAGE(INDEX('A1 Parametre'!$C$103:$M$103,MATCH(L46,'A1 Parametre'!$C$95:$M$95,1))+(INDEX('A1 Parametre'!$C$103:$M$103,MATCH(L46,'A1 Parametre'!$C$95:$M$95,1)+1)-INDEX('A1 Parametre'!$C$103:$M$103,MATCH(L46,'A1 Parametre'!$C$95:$M$95,1)))/10*MOD(L46,10),INDEX('A1 Parametre'!$C$104:$M$104,MATCH(L46,'A1 Parametre'!$C$95:$M$95,1))+(INDEX('A1 Parametre'!$C$104:$M$104,MATCH(L46,'A1 Parametre'!$C$95:$M$95,1)+1)-INDEX('A1 Parametre'!$C$104:$M$104,MATCH(L46,'A1 Parametre'!$C$95:$M$95,1)))/10*MOD(L46,10)))))</f>
        <v>0</v>
      </c>
      <c r="M110" s="129">
        <f>IF(M46=0,0,IF(M46&lt;30,AVERAGE('A1 Parametre'!$C$103,'A1 Parametre'!$C$104),IF(M46&gt;90,AVERAGE('A1 Parametre'!$I$103,'A1 Parametre'!$I$104),AVERAGE(INDEX('A1 Parametre'!$C$103:$M$103,MATCH(M46,'A1 Parametre'!$C$95:$M$95,1))+(INDEX('A1 Parametre'!$C$103:$M$103,MATCH(M46,'A1 Parametre'!$C$95:$M$95,1)+1)-INDEX('A1 Parametre'!$C$103:$M$103,MATCH(M46,'A1 Parametre'!$C$95:$M$95,1)))/10*MOD(M46,10),INDEX('A1 Parametre'!$C$104:$M$104,MATCH(M46,'A1 Parametre'!$C$95:$M$95,1))+(INDEX('A1 Parametre'!$C$104:$M$104,MATCH(M46,'A1 Parametre'!$C$95:$M$95,1)+1)-INDEX('A1 Parametre'!$C$104:$M$104,MATCH(M46,'A1 Parametre'!$C$95:$M$95,1)))/10*MOD(M46,10)))))</f>
        <v>0</v>
      </c>
      <c r="N110" s="129">
        <f>IF(N46=0,0,IF(N46&lt;30,AVERAGE('A1 Parametre'!$C$103,'A1 Parametre'!$C$104),IF(N46&gt;90,AVERAGE('A1 Parametre'!$I$103,'A1 Parametre'!$I$104),AVERAGE(INDEX('A1 Parametre'!$C$103:$M$103,MATCH(N46,'A1 Parametre'!$C$95:$M$95,1))+(INDEX('A1 Parametre'!$C$103:$M$103,MATCH(N46,'A1 Parametre'!$C$95:$M$95,1)+1)-INDEX('A1 Parametre'!$C$103:$M$103,MATCH(N46,'A1 Parametre'!$C$95:$M$95,1)))/10*MOD(N46,10),INDEX('A1 Parametre'!$C$104:$M$104,MATCH(N46,'A1 Parametre'!$C$95:$M$95,1))+(INDEX('A1 Parametre'!$C$104:$M$104,MATCH(N46,'A1 Parametre'!$C$95:$M$95,1)+1)-INDEX('A1 Parametre'!$C$104:$M$104,MATCH(N46,'A1 Parametre'!$C$95:$M$95,1)))/10*MOD(N46,10)))))</f>
        <v>0</v>
      </c>
      <c r="O110" s="129">
        <f>IF(O46=0,0,IF(O46&lt;30,AVERAGE('A1 Parametre'!$C$103,'A1 Parametre'!$C$104),IF(O46&gt;90,AVERAGE('A1 Parametre'!$I$103,'A1 Parametre'!$I$104),AVERAGE(INDEX('A1 Parametre'!$C$103:$M$103,MATCH(O46,'A1 Parametre'!$C$95:$M$95,1))+(INDEX('A1 Parametre'!$C$103:$M$103,MATCH(O46,'A1 Parametre'!$C$95:$M$95,1)+1)-INDEX('A1 Parametre'!$C$103:$M$103,MATCH(O46,'A1 Parametre'!$C$95:$M$95,1)))/10*MOD(O46,10),INDEX('A1 Parametre'!$C$104:$M$104,MATCH(O46,'A1 Parametre'!$C$95:$M$95,1))+(INDEX('A1 Parametre'!$C$104:$M$104,MATCH(O46,'A1 Parametre'!$C$95:$M$95,1)+1)-INDEX('A1 Parametre'!$C$104:$M$104,MATCH(O46,'A1 Parametre'!$C$95:$M$95,1)))/10*MOD(O46,10)))))</f>
        <v>0</v>
      </c>
      <c r="P110" s="129">
        <f>IF(P46=0,0,IF(P46&lt;30,AVERAGE('A1 Parametre'!$C$103,'A1 Parametre'!$C$104),IF(P46&gt;90,AVERAGE('A1 Parametre'!$I$103,'A1 Parametre'!$I$104),AVERAGE(INDEX('A1 Parametre'!$C$103:$M$103,MATCH(P46,'A1 Parametre'!$C$95:$M$95,1))+(INDEX('A1 Parametre'!$C$103:$M$103,MATCH(P46,'A1 Parametre'!$C$95:$M$95,1)+1)-INDEX('A1 Parametre'!$C$103:$M$103,MATCH(P46,'A1 Parametre'!$C$95:$M$95,1)))/10*MOD(P46,10),INDEX('A1 Parametre'!$C$104:$M$104,MATCH(P46,'A1 Parametre'!$C$95:$M$95,1))+(INDEX('A1 Parametre'!$C$104:$M$104,MATCH(P46,'A1 Parametre'!$C$95:$M$95,1)+1)-INDEX('A1 Parametre'!$C$104:$M$104,MATCH(P46,'A1 Parametre'!$C$95:$M$95,1)))/10*MOD(P46,10)))))</f>
        <v>0</v>
      </c>
      <c r="Q110" s="129">
        <f>IF(Q46=0,0,IF(Q46&lt;30,AVERAGE('A1 Parametre'!$C$103,'A1 Parametre'!$C$104),IF(Q46&gt;90,AVERAGE('A1 Parametre'!$I$103,'A1 Parametre'!$I$104),AVERAGE(INDEX('A1 Parametre'!$C$103:$M$103,MATCH(Q46,'A1 Parametre'!$C$95:$M$95,1))+(INDEX('A1 Parametre'!$C$103:$M$103,MATCH(Q46,'A1 Parametre'!$C$95:$M$95,1)+1)-INDEX('A1 Parametre'!$C$103:$M$103,MATCH(Q46,'A1 Parametre'!$C$95:$M$95,1)))/10*MOD(Q46,10),INDEX('A1 Parametre'!$C$104:$M$104,MATCH(Q46,'A1 Parametre'!$C$95:$M$95,1))+(INDEX('A1 Parametre'!$C$104:$M$104,MATCH(Q46,'A1 Parametre'!$C$95:$M$95,1)+1)-INDEX('A1 Parametre'!$C$104:$M$104,MATCH(Q46,'A1 Parametre'!$C$95:$M$95,1)))/10*MOD(Q46,10)))))</f>
        <v>0</v>
      </c>
      <c r="R110" s="129">
        <f>IF(R46=0,0,IF(R46&lt;30,AVERAGE('A1 Parametre'!$C$103,'A1 Parametre'!$C$104),IF(R46&gt;90,AVERAGE('A1 Parametre'!$I$103,'A1 Parametre'!$I$104),AVERAGE(INDEX('A1 Parametre'!$C$103:$M$103,MATCH(R46,'A1 Parametre'!$C$95:$M$95,1))+(INDEX('A1 Parametre'!$C$103:$M$103,MATCH(R46,'A1 Parametre'!$C$95:$M$95,1)+1)-INDEX('A1 Parametre'!$C$103:$M$103,MATCH(R46,'A1 Parametre'!$C$95:$M$95,1)))/10*MOD(R46,10),INDEX('A1 Parametre'!$C$104:$M$104,MATCH(R46,'A1 Parametre'!$C$95:$M$95,1))+(INDEX('A1 Parametre'!$C$104:$M$104,MATCH(R46,'A1 Parametre'!$C$95:$M$95,1)+1)-INDEX('A1 Parametre'!$C$104:$M$104,MATCH(R46,'A1 Parametre'!$C$95:$M$95,1)))/10*MOD(R46,10)))))</f>
        <v>0</v>
      </c>
      <c r="S110" s="129">
        <f>IF(S46=0,0,IF(S46&lt;30,AVERAGE('A1 Parametre'!$C$103,'A1 Parametre'!$C$104),IF(S46&gt;90,AVERAGE('A1 Parametre'!$I$103,'A1 Parametre'!$I$104),AVERAGE(INDEX('A1 Parametre'!$C$103:$M$103,MATCH(S46,'A1 Parametre'!$C$95:$M$95,1))+(INDEX('A1 Parametre'!$C$103:$M$103,MATCH(S46,'A1 Parametre'!$C$95:$M$95,1)+1)-INDEX('A1 Parametre'!$C$103:$M$103,MATCH(S46,'A1 Parametre'!$C$95:$M$95,1)))/10*MOD(S46,10),INDEX('A1 Parametre'!$C$104:$M$104,MATCH(S46,'A1 Parametre'!$C$95:$M$95,1))+(INDEX('A1 Parametre'!$C$104:$M$104,MATCH(S46,'A1 Parametre'!$C$95:$M$95,1)+1)-INDEX('A1 Parametre'!$C$104:$M$104,MATCH(S46,'A1 Parametre'!$C$95:$M$95,1)))/10*MOD(S46,10)))))</f>
        <v>0</v>
      </c>
      <c r="T110" s="129">
        <f>IF(T46=0,0,IF(T46&lt;30,AVERAGE('A1 Parametre'!$C$103,'A1 Parametre'!$C$104),IF(T46&gt;90,AVERAGE('A1 Parametre'!$I$103,'A1 Parametre'!$I$104),AVERAGE(INDEX('A1 Parametre'!$C$103:$M$103,MATCH(T46,'A1 Parametre'!$C$95:$M$95,1))+(INDEX('A1 Parametre'!$C$103:$M$103,MATCH(T46,'A1 Parametre'!$C$95:$M$95,1)+1)-INDEX('A1 Parametre'!$C$103:$M$103,MATCH(T46,'A1 Parametre'!$C$95:$M$95,1)))/10*MOD(T46,10),INDEX('A1 Parametre'!$C$104:$M$104,MATCH(T46,'A1 Parametre'!$C$95:$M$95,1))+(INDEX('A1 Parametre'!$C$104:$M$104,MATCH(T46,'A1 Parametre'!$C$95:$M$95,1)+1)-INDEX('A1 Parametre'!$C$104:$M$104,MATCH(T46,'A1 Parametre'!$C$95:$M$95,1)))/10*MOD(T46,10)))))</f>
        <v>0</v>
      </c>
      <c r="U110" s="129">
        <f>IF(U46=0,0,IF(U46&lt;30,AVERAGE('A1 Parametre'!$C$103,'A1 Parametre'!$C$104),IF(U46&gt;90,AVERAGE('A1 Parametre'!$I$103,'A1 Parametre'!$I$104),AVERAGE(INDEX('A1 Parametre'!$C$103:$M$103,MATCH(U46,'A1 Parametre'!$C$95:$M$95,1))+(INDEX('A1 Parametre'!$C$103:$M$103,MATCH(U46,'A1 Parametre'!$C$95:$M$95,1)+1)-INDEX('A1 Parametre'!$C$103:$M$103,MATCH(U46,'A1 Parametre'!$C$95:$M$95,1)))/10*MOD(U46,10),INDEX('A1 Parametre'!$C$104:$M$104,MATCH(U46,'A1 Parametre'!$C$95:$M$95,1))+(INDEX('A1 Parametre'!$C$104:$M$104,MATCH(U46,'A1 Parametre'!$C$95:$M$95,1)+1)-INDEX('A1 Parametre'!$C$104:$M$104,MATCH(U46,'A1 Parametre'!$C$95:$M$95,1)))/10*MOD(U46,10)))))</f>
        <v>0</v>
      </c>
      <c r="V110" s="129">
        <f>IF(V46=0,0,IF(V46&lt;30,AVERAGE('A1 Parametre'!$C$103,'A1 Parametre'!$C$104),IF(V46&gt;90,AVERAGE('A1 Parametre'!$I$103,'A1 Parametre'!$I$104),AVERAGE(INDEX('A1 Parametre'!$C$103:$M$103,MATCH(V46,'A1 Parametre'!$C$95:$M$95,1))+(INDEX('A1 Parametre'!$C$103:$M$103,MATCH(V46,'A1 Parametre'!$C$95:$M$95,1)+1)-INDEX('A1 Parametre'!$C$103:$M$103,MATCH(V46,'A1 Parametre'!$C$95:$M$95,1)))/10*MOD(V46,10),INDEX('A1 Parametre'!$C$104:$M$104,MATCH(V46,'A1 Parametre'!$C$95:$M$95,1))+(INDEX('A1 Parametre'!$C$104:$M$104,MATCH(V46,'A1 Parametre'!$C$95:$M$95,1)+1)-INDEX('A1 Parametre'!$C$104:$M$104,MATCH(V46,'A1 Parametre'!$C$95:$M$95,1)))/10*MOD(V46,10)))))</f>
        <v>0</v>
      </c>
      <c r="W110" s="129">
        <f>IF(W46=0,0,IF(W46&lt;30,AVERAGE('A1 Parametre'!$C$103,'A1 Parametre'!$C$104),IF(W46&gt;90,AVERAGE('A1 Parametre'!$I$103,'A1 Parametre'!$I$104),AVERAGE(INDEX('A1 Parametre'!$C$103:$M$103,MATCH(W46,'A1 Parametre'!$C$95:$M$95,1))+(INDEX('A1 Parametre'!$C$103:$M$103,MATCH(W46,'A1 Parametre'!$C$95:$M$95,1)+1)-INDEX('A1 Parametre'!$C$103:$M$103,MATCH(W46,'A1 Parametre'!$C$95:$M$95,1)))/10*MOD(W46,10),INDEX('A1 Parametre'!$C$104:$M$104,MATCH(W46,'A1 Parametre'!$C$95:$M$95,1))+(INDEX('A1 Parametre'!$C$104:$M$104,MATCH(W46,'A1 Parametre'!$C$95:$M$95,1)+1)-INDEX('A1 Parametre'!$C$104:$M$104,MATCH(W46,'A1 Parametre'!$C$95:$M$95,1)))/10*MOD(W46,10)))))</f>
        <v>0</v>
      </c>
      <c r="X110" s="129">
        <f>IF(X46=0,0,IF(X46&lt;30,AVERAGE('A1 Parametre'!$C$103,'A1 Parametre'!$C$104),IF(X46&gt;90,AVERAGE('A1 Parametre'!$I$103,'A1 Parametre'!$I$104),AVERAGE(INDEX('A1 Parametre'!$C$103:$M$103,MATCH(X46,'A1 Parametre'!$C$95:$M$95,1))+(INDEX('A1 Parametre'!$C$103:$M$103,MATCH(X46,'A1 Parametre'!$C$95:$M$95,1)+1)-INDEX('A1 Parametre'!$C$103:$M$103,MATCH(X46,'A1 Parametre'!$C$95:$M$95,1)))/10*MOD(X46,10),INDEX('A1 Parametre'!$C$104:$M$104,MATCH(X46,'A1 Parametre'!$C$95:$M$95,1))+(INDEX('A1 Parametre'!$C$104:$M$104,MATCH(X46,'A1 Parametre'!$C$95:$M$95,1)+1)-INDEX('A1 Parametre'!$C$104:$M$104,MATCH(X46,'A1 Parametre'!$C$95:$M$95,1)))/10*MOD(X46,10)))))</f>
        <v>0</v>
      </c>
      <c r="Y110" s="129">
        <f>IF(Y46=0,0,IF(Y46&lt;30,AVERAGE('A1 Parametre'!$C$103,'A1 Parametre'!$C$104),IF(Y46&gt;90,AVERAGE('A1 Parametre'!$I$103,'A1 Parametre'!$I$104),AVERAGE(INDEX('A1 Parametre'!$C$103:$M$103,MATCH(Y46,'A1 Parametre'!$C$95:$M$95,1))+(INDEX('A1 Parametre'!$C$103:$M$103,MATCH(Y46,'A1 Parametre'!$C$95:$M$95,1)+1)-INDEX('A1 Parametre'!$C$103:$M$103,MATCH(Y46,'A1 Parametre'!$C$95:$M$95,1)))/10*MOD(Y46,10),INDEX('A1 Parametre'!$C$104:$M$104,MATCH(Y46,'A1 Parametre'!$C$95:$M$95,1))+(INDEX('A1 Parametre'!$C$104:$M$104,MATCH(Y46,'A1 Parametre'!$C$95:$M$95,1)+1)-INDEX('A1 Parametre'!$C$104:$M$104,MATCH(Y46,'A1 Parametre'!$C$95:$M$95,1)))/10*MOD(Y46,10)))))</f>
        <v>0</v>
      </c>
      <c r="Z110" s="129">
        <f>IF(Z46=0,0,IF(Z46&lt;30,AVERAGE('A1 Parametre'!$C$103,'A1 Parametre'!$C$104),IF(Z46&gt;90,AVERAGE('A1 Parametre'!$I$103,'A1 Parametre'!$I$104),AVERAGE(INDEX('A1 Parametre'!$C$103:$M$103,MATCH(Z46,'A1 Parametre'!$C$95:$M$95,1))+(INDEX('A1 Parametre'!$C$103:$M$103,MATCH(Z46,'A1 Parametre'!$C$95:$M$95,1)+1)-INDEX('A1 Parametre'!$C$103:$M$103,MATCH(Z46,'A1 Parametre'!$C$95:$M$95,1)))/10*MOD(Z46,10),INDEX('A1 Parametre'!$C$104:$M$104,MATCH(Z46,'A1 Parametre'!$C$95:$M$95,1))+(INDEX('A1 Parametre'!$C$104:$M$104,MATCH(Z46,'A1 Parametre'!$C$95:$M$95,1)+1)-INDEX('A1 Parametre'!$C$104:$M$104,MATCH(Z46,'A1 Parametre'!$C$95:$M$95,1)))/10*MOD(Z46,10)))))</f>
        <v>0</v>
      </c>
      <c r="AA110" s="129">
        <f>IF(AA46=0,0,IF(AA46&lt;30,AVERAGE('A1 Parametre'!$C$103,'A1 Parametre'!$C$104),IF(AA46&gt;90,AVERAGE('A1 Parametre'!$I$103,'A1 Parametre'!$I$104),AVERAGE(INDEX('A1 Parametre'!$C$103:$M$103,MATCH(AA46,'A1 Parametre'!$C$95:$M$95,1))+(INDEX('A1 Parametre'!$C$103:$M$103,MATCH(AA46,'A1 Parametre'!$C$95:$M$95,1)+1)-INDEX('A1 Parametre'!$C$103:$M$103,MATCH(AA46,'A1 Parametre'!$C$95:$M$95,1)))/10*MOD(AA46,10),INDEX('A1 Parametre'!$C$104:$M$104,MATCH(AA46,'A1 Parametre'!$C$95:$M$95,1))+(INDEX('A1 Parametre'!$C$104:$M$104,MATCH(AA46,'A1 Parametre'!$C$95:$M$95,1)+1)-INDEX('A1 Parametre'!$C$104:$M$104,MATCH(AA46,'A1 Parametre'!$C$95:$M$95,1)))/10*MOD(AA46,10)))))</f>
        <v>0</v>
      </c>
      <c r="AB110" s="129">
        <f>IF(AB46=0,0,IF(AB46&lt;30,AVERAGE('A1 Parametre'!$C$103,'A1 Parametre'!$C$104),IF(AB46&gt;90,AVERAGE('A1 Parametre'!$I$103,'A1 Parametre'!$I$104),AVERAGE(INDEX('A1 Parametre'!$C$103:$M$103,MATCH(AB46,'A1 Parametre'!$C$95:$M$95,1))+(INDEX('A1 Parametre'!$C$103:$M$103,MATCH(AB46,'A1 Parametre'!$C$95:$M$95,1)+1)-INDEX('A1 Parametre'!$C$103:$M$103,MATCH(AB46,'A1 Parametre'!$C$95:$M$95,1)))/10*MOD(AB46,10),INDEX('A1 Parametre'!$C$104:$M$104,MATCH(AB46,'A1 Parametre'!$C$95:$M$95,1))+(INDEX('A1 Parametre'!$C$104:$M$104,MATCH(AB46,'A1 Parametre'!$C$95:$M$95,1)+1)-INDEX('A1 Parametre'!$C$104:$M$104,MATCH(AB46,'A1 Parametre'!$C$95:$M$95,1)))/10*MOD(AB46,10)))))</f>
        <v>0</v>
      </c>
      <c r="AC110" s="129">
        <f>IF(AC46=0,0,IF(AC46&lt;30,AVERAGE('A1 Parametre'!$C$103,'A1 Parametre'!$C$104),IF(AC46&gt;90,AVERAGE('A1 Parametre'!$I$103,'A1 Parametre'!$I$104),AVERAGE(INDEX('A1 Parametre'!$C$103:$M$103,MATCH(AC46,'A1 Parametre'!$C$95:$M$95,1))+(INDEX('A1 Parametre'!$C$103:$M$103,MATCH(AC46,'A1 Parametre'!$C$95:$M$95,1)+1)-INDEX('A1 Parametre'!$C$103:$M$103,MATCH(AC46,'A1 Parametre'!$C$95:$M$95,1)))/10*MOD(AC46,10),INDEX('A1 Parametre'!$C$104:$M$104,MATCH(AC46,'A1 Parametre'!$C$95:$M$95,1))+(INDEX('A1 Parametre'!$C$104:$M$104,MATCH(AC46,'A1 Parametre'!$C$95:$M$95,1)+1)-INDEX('A1 Parametre'!$C$104:$M$104,MATCH(AC46,'A1 Parametre'!$C$95:$M$95,1)))/10*MOD(AC46,10)))))</f>
        <v>0</v>
      </c>
      <c r="AD110" s="129">
        <f>IF(AD46=0,0,IF(AD46&lt;30,AVERAGE('A1 Parametre'!$C$103,'A1 Parametre'!$C$104),IF(AD46&gt;90,AVERAGE('A1 Parametre'!$I$103,'A1 Parametre'!$I$104),AVERAGE(INDEX('A1 Parametre'!$C$103:$M$103,MATCH(AD46,'A1 Parametre'!$C$95:$M$95,1))+(INDEX('A1 Parametre'!$C$103:$M$103,MATCH(AD46,'A1 Parametre'!$C$95:$M$95,1)+1)-INDEX('A1 Parametre'!$C$103:$M$103,MATCH(AD46,'A1 Parametre'!$C$95:$M$95,1)))/10*MOD(AD46,10),INDEX('A1 Parametre'!$C$104:$M$104,MATCH(AD46,'A1 Parametre'!$C$95:$M$95,1))+(INDEX('A1 Parametre'!$C$104:$M$104,MATCH(AD46,'A1 Parametre'!$C$95:$M$95,1)+1)-INDEX('A1 Parametre'!$C$104:$M$104,MATCH(AD46,'A1 Parametre'!$C$95:$M$95,1)))/10*MOD(AD46,10)))))</f>
        <v>0</v>
      </c>
      <c r="AE110" s="129">
        <f>IF(AE46=0,0,IF(AE46&lt;30,AVERAGE('A1 Parametre'!$C$103,'A1 Parametre'!$C$104),IF(AE46&gt;90,AVERAGE('A1 Parametre'!$I$103,'A1 Parametre'!$I$104),AVERAGE(INDEX('A1 Parametre'!$C$103:$M$103,MATCH(AE46,'A1 Parametre'!$C$95:$M$95,1))+(INDEX('A1 Parametre'!$C$103:$M$103,MATCH(AE46,'A1 Parametre'!$C$95:$M$95,1)+1)-INDEX('A1 Parametre'!$C$103:$M$103,MATCH(AE46,'A1 Parametre'!$C$95:$M$95,1)))/10*MOD(AE46,10),INDEX('A1 Parametre'!$C$104:$M$104,MATCH(AE46,'A1 Parametre'!$C$95:$M$95,1))+(INDEX('A1 Parametre'!$C$104:$M$104,MATCH(AE46,'A1 Parametre'!$C$95:$M$95,1)+1)-INDEX('A1 Parametre'!$C$104:$M$104,MATCH(AE46,'A1 Parametre'!$C$95:$M$95,1)))/10*MOD(AE46,10)))))</f>
        <v>0</v>
      </c>
      <c r="AF110" s="129">
        <f>IF(AF46=0,0,IF(AF46&lt;30,AVERAGE('A1 Parametre'!$C$103,'A1 Parametre'!$C$104),IF(AF46&gt;90,AVERAGE('A1 Parametre'!$I$103,'A1 Parametre'!$I$104),AVERAGE(INDEX('A1 Parametre'!$C$103:$M$103,MATCH(AF46,'A1 Parametre'!$C$95:$M$95,1))+(INDEX('A1 Parametre'!$C$103:$M$103,MATCH(AF46,'A1 Parametre'!$C$95:$M$95,1)+1)-INDEX('A1 Parametre'!$C$103:$M$103,MATCH(AF46,'A1 Parametre'!$C$95:$M$95,1)))/10*MOD(AF46,10),INDEX('A1 Parametre'!$C$104:$M$104,MATCH(AF46,'A1 Parametre'!$C$95:$M$95,1))+(INDEX('A1 Parametre'!$C$104:$M$104,MATCH(AF46,'A1 Parametre'!$C$95:$M$95,1)+1)-INDEX('A1 Parametre'!$C$104:$M$104,MATCH(AF46,'A1 Parametre'!$C$95:$M$95,1)))/10*MOD(AF46,10)))))</f>
        <v>0</v>
      </c>
      <c r="AG110" s="129">
        <f>IF(AG46=0,0,IF(AG46&lt;30,AVERAGE('A1 Parametre'!$C$103,'A1 Parametre'!$C$104),IF(AG46&gt;90,AVERAGE('A1 Parametre'!$I$103,'A1 Parametre'!$I$104),AVERAGE(INDEX('A1 Parametre'!$C$103:$M$103,MATCH(AG46,'A1 Parametre'!$C$95:$M$95,1))+(INDEX('A1 Parametre'!$C$103:$M$103,MATCH(AG46,'A1 Parametre'!$C$95:$M$95,1)+1)-INDEX('A1 Parametre'!$C$103:$M$103,MATCH(AG46,'A1 Parametre'!$C$95:$M$95,1)))/10*MOD(AG46,10),INDEX('A1 Parametre'!$C$104:$M$104,MATCH(AG46,'A1 Parametre'!$C$95:$M$95,1))+(INDEX('A1 Parametre'!$C$104:$M$104,MATCH(AG46,'A1 Parametre'!$C$95:$M$95,1)+1)-INDEX('A1 Parametre'!$C$104:$M$104,MATCH(AG46,'A1 Parametre'!$C$95:$M$95,1)))/10*MOD(AG46,10)))))</f>
        <v>0</v>
      </c>
      <c r="AH110" s="129">
        <f>IF(AH46=0,0,IF(AH46&lt;30,AVERAGE('A1 Parametre'!$C$103,'A1 Parametre'!$C$104),IF(AH46&gt;90,AVERAGE('A1 Parametre'!$I$103,'A1 Parametre'!$I$104),AVERAGE(INDEX('A1 Parametre'!$C$103:$M$103,MATCH(AH46,'A1 Parametre'!$C$95:$M$95,1))+(INDEX('A1 Parametre'!$C$103:$M$103,MATCH(AH46,'A1 Parametre'!$C$95:$M$95,1)+1)-INDEX('A1 Parametre'!$C$103:$M$103,MATCH(AH46,'A1 Parametre'!$C$95:$M$95,1)))/10*MOD(AH46,10),INDEX('A1 Parametre'!$C$104:$M$104,MATCH(AH46,'A1 Parametre'!$C$95:$M$95,1))+(INDEX('A1 Parametre'!$C$104:$M$104,MATCH(AH46,'A1 Parametre'!$C$95:$M$95,1)+1)-INDEX('A1 Parametre'!$C$104:$M$104,MATCH(AH46,'A1 Parametre'!$C$95:$M$95,1)))/10*MOD(AH46,10)))))</f>
        <v>0</v>
      </c>
      <c r="AI110" s="129">
        <f>IF(AI46=0,0,IF(AI46&lt;30,AVERAGE('A1 Parametre'!$C$103,'A1 Parametre'!$C$104),IF(AI46&gt;90,AVERAGE('A1 Parametre'!$I$103,'A1 Parametre'!$I$104),AVERAGE(INDEX('A1 Parametre'!$C$103:$M$103,MATCH(AI46,'A1 Parametre'!$C$95:$M$95,1))+(INDEX('A1 Parametre'!$C$103:$M$103,MATCH(AI46,'A1 Parametre'!$C$95:$M$95,1)+1)-INDEX('A1 Parametre'!$C$103:$M$103,MATCH(AI46,'A1 Parametre'!$C$95:$M$95,1)))/10*MOD(AI46,10),INDEX('A1 Parametre'!$C$104:$M$104,MATCH(AI46,'A1 Parametre'!$C$95:$M$95,1))+(INDEX('A1 Parametre'!$C$104:$M$104,MATCH(AI46,'A1 Parametre'!$C$95:$M$95,1)+1)-INDEX('A1 Parametre'!$C$104:$M$104,MATCH(AI46,'A1 Parametre'!$C$95:$M$95,1)))/10*MOD(AI46,10)))))</f>
        <v>0</v>
      </c>
      <c r="AJ110" s="129">
        <f>IF(AJ46=0,0,IF(AJ46&lt;30,AVERAGE('A1 Parametre'!$C$103,'A1 Parametre'!$C$104),IF(AJ46&gt;90,AVERAGE('A1 Parametre'!$I$103,'A1 Parametre'!$I$104),AVERAGE(INDEX('A1 Parametre'!$C$103:$M$103,MATCH(AJ46,'A1 Parametre'!$C$95:$M$95,1))+(INDEX('A1 Parametre'!$C$103:$M$103,MATCH(AJ46,'A1 Parametre'!$C$95:$M$95,1)+1)-INDEX('A1 Parametre'!$C$103:$M$103,MATCH(AJ46,'A1 Parametre'!$C$95:$M$95,1)))/10*MOD(AJ46,10),INDEX('A1 Parametre'!$C$104:$M$104,MATCH(AJ46,'A1 Parametre'!$C$95:$M$95,1))+(INDEX('A1 Parametre'!$C$104:$M$104,MATCH(AJ46,'A1 Parametre'!$C$95:$M$95,1)+1)-INDEX('A1 Parametre'!$C$104:$M$104,MATCH(AJ46,'A1 Parametre'!$C$95:$M$95,1)))/10*MOD(AJ46,10)))))</f>
        <v>0</v>
      </c>
    </row>
    <row r="111" spans="2:36" x14ac:dyDescent="0.2">
      <c r="B111" s="5">
        <v>10</v>
      </c>
      <c r="C111" s="5" t="str">
        <f t="shared" si="19"/>
        <v/>
      </c>
      <c r="D111" s="5" t="str">
        <f t="shared" si="20"/>
        <v/>
      </c>
      <c r="E111" s="5" t="str">
        <f t="shared" si="21"/>
        <v/>
      </c>
      <c r="F111" s="129">
        <f>IF(F47=0,0,IF(F47&lt;30,AVERAGE('A1 Parametre'!$C$103,'A1 Parametre'!$C$104),IF(F47&gt;90,AVERAGE('A1 Parametre'!$I$103,'A1 Parametre'!$I$104),AVERAGE(INDEX('A1 Parametre'!$C$103:$M$103,MATCH(F47,'A1 Parametre'!$C$95:$M$95,1))+(INDEX('A1 Parametre'!$C$103:$M$103,MATCH(F47,'A1 Parametre'!$C$95:$M$95,1)+1)-INDEX('A1 Parametre'!$C$103:$M$103,MATCH(F47,'A1 Parametre'!$C$95:$M$95,1)))/10*MOD(F47,10),INDEX('A1 Parametre'!$C$104:$M$104,MATCH(F47,'A1 Parametre'!$C$95:$M$95,1))+(INDEX('A1 Parametre'!$C$104:$M$104,MATCH(F47,'A1 Parametre'!$C$95:$M$95,1)+1)-INDEX('A1 Parametre'!$C$104:$M$104,MATCH(F47,'A1 Parametre'!$C$95:$M$95,1)))/10*MOD(F47,10)))))</f>
        <v>0</v>
      </c>
      <c r="G111" s="129">
        <f>IF(G47=0,0,IF(G47&lt;30,AVERAGE('A1 Parametre'!$C$103,'A1 Parametre'!$C$104),IF(G47&gt;90,AVERAGE('A1 Parametre'!$I$103,'A1 Parametre'!$I$104),AVERAGE(INDEX('A1 Parametre'!$C$103:$M$103,MATCH(G47,'A1 Parametre'!$C$95:$M$95,1))+(INDEX('A1 Parametre'!$C$103:$M$103,MATCH(G47,'A1 Parametre'!$C$95:$M$95,1)+1)-INDEX('A1 Parametre'!$C$103:$M$103,MATCH(G47,'A1 Parametre'!$C$95:$M$95,1)))/10*MOD(G47,10),INDEX('A1 Parametre'!$C$104:$M$104,MATCH(G47,'A1 Parametre'!$C$95:$M$95,1))+(INDEX('A1 Parametre'!$C$104:$M$104,MATCH(G47,'A1 Parametre'!$C$95:$M$95,1)+1)-INDEX('A1 Parametre'!$C$104:$M$104,MATCH(G47,'A1 Parametre'!$C$95:$M$95,1)))/10*MOD(G47,10)))))</f>
        <v>0</v>
      </c>
      <c r="H111" s="129">
        <f>IF(H47=0,0,IF(H47&lt;30,AVERAGE('A1 Parametre'!$C$103,'A1 Parametre'!$C$104),IF(H47&gt;90,AVERAGE('A1 Parametre'!$I$103,'A1 Parametre'!$I$104),AVERAGE(INDEX('A1 Parametre'!$C$103:$M$103,MATCH(H47,'A1 Parametre'!$C$95:$M$95,1))+(INDEX('A1 Parametre'!$C$103:$M$103,MATCH(H47,'A1 Parametre'!$C$95:$M$95,1)+1)-INDEX('A1 Parametre'!$C$103:$M$103,MATCH(H47,'A1 Parametre'!$C$95:$M$95,1)))/10*MOD(H47,10),INDEX('A1 Parametre'!$C$104:$M$104,MATCH(H47,'A1 Parametre'!$C$95:$M$95,1))+(INDEX('A1 Parametre'!$C$104:$M$104,MATCH(H47,'A1 Parametre'!$C$95:$M$95,1)+1)-INDEX('A1 Parametre'!$C$104:$M$104,MATCH(H47,'A1 Parametre'!$C$95:$M$95,1)))/10*MOD(H47,10)))))</f>
        <v>0</v>
      </c>
      <c r="I111" s="129">
        <f>IF(I47=0,0,IF(I47&lt;30,AVERAGE('A1 Parametre'!$C$103,'A1 Parametre'!$C$104),IF(I47&gt;90,AVERAGE('A1 Parametre'!$I$103,'A1 Parametre'!$I$104),AVERAGE(INDEX('A1 Parametre'!$C$103:$M$103,MATCH(I47,'A1 Parametre'!$C$95:$M$95,1))+(INDEX('A1 Parametre'!$C$103:$M$103,MATCH(I47,'A1 Parametre'!$C$95:$M$95,1)+1)-INDEX('A1 Parametre'!$C$103:$M$103,MATCH(I47,'A1 Parametre'!$C$95:$M$95,1)))/10*MOD(I47,10),INDEX('A1 Parametre'!$C$104:$M$104,MATCH(I47,'A1 Parametre'!$C$95:$M$95,1))+(INDEX('A1 Parametre'!$C$104:$M$104,MATCH(I47,'A1 Parametre'!$C$95:$M$95,1)+1)-INDEX('A1 Parametre'!$C$104:$M$104,MATCH(I47,'A1 Parametre'!$C$95:$M$95,1)))/10*MOD(I47,10)))))</f>
        <v>0</v>
      </c>
      <c r="J111" s="129">
        <f>IF(J47=0,0,IF(J47&lt;30,AVERAGE('A1 Parametre'!$C$103,'A1 Parametre'!$C$104),IF(J47&gt;90,AVERAGE('A1 Parametre'!$I$103,'A1 Parametre'!$I$104),AVERAGE(INDEX('A1 Parametre'!$C$103:$M$103,MATCH(J47,'A1 Parametre'!$C$95:$M$95,1))+(INDEX('A1 Parametre'!$C$103:$M$103,MATCH(J47,'A1 Parametre'!$C$95:$M$95,1)+1)-INDEX('A1 Parametre'!$C$103:$M$103,MATCH(J47,'A1 Parametre'!$C$95:$M$95,1)))/10*MOD(J47,10),INDEX('A1 Parametre'!$C$104:$M$104,MATCH(J47,'A1 Parametre'!$C$95:$M$95,1))+(INDEX('A1 Parametre'!$C$104:$M$104,MATCH(J47,'A1 Parametre'!$C$95:$M$95,1)+1)-INDEX('A1 Parametre'!$C$104:$M$104,MATCH(J47,'A1 Parametre'!$C$95:$M$95,1)))/10*MOD(J47,10)))))</f>
        <v>0</v>
      </c>
      <c r="K111" s="129">
        <f>IF(K47=0,0,IF(K47&lt;30,AVERAGE('A1 Parametre'!$C$103,'A1 Parametre'!$C$104),IF(K47&gt;90,AVERAGE('A1 Parametre'!$I$103,'A1 Parametre'!$I$104),AVERAGE(INDEX('A1 Parametre'!$C$103:$M$103,MATCH(K47,'A1 Parametre'!$C$95:$M$95,1))+(INDEX('A1 Parametre'!$C$103:$M$103,MATCH(K47,'A1 Parametre'!$C$95:$M$95,1)+1)-INDEX('A1 Parametre'!$C$103:$M$103,MATCH(K47,'A1 Parametre'!$C$95:$M$95,1)))/10*MOD(K47,10),INDEX('A1 Parametre'!$C$104:$M$104,MATCH(K47,'A1 Parametre'!$C$95:$M$95,1))+(INDEX('A1 Parametre'!$C$104:$M$104,MATCH(K47,'A1 Parametre'!$C$95:$M$95,1)+1)-INDEX('A1 Parametre'!$C$104:$M$104,MATCH(K47,'A1 Parametre'!$C$95:$M$95,1)))/10*MOD(K47,10)))))</f>
        <v>0</v>
      </c>
      <c r="L111" s="129">
        <f>IF(L47=0,0,IF(L47&lt;30,AVERAGE('A1 Parametre'!$C$103,'A1 Parametre'!$C$104),IF(L47&gt;90,AVERAGE('A1 Parametre'!$I$103,'A1 Parametre'!$I$104),AVERAGE(INDEX('A1 Parametre'!$C$103:$M$103,MATCH(L47,'A1 Parametre'!$C$95:$M$95,1))+(INDEX('A1 Parametre'!$C$103:$M$103,MATCH(L47,'A1 Parametre'!$C$95:$M$95,1)+1)-INDEX('A1 Parametre'!$C$103:$M$103,MATCH(L47,'A1 Parametre'!$C$95:$M$95,1)))/10*MOD(L47,10),INDEX('A1 Parametre'!$C$104:$M$104,MATCH(L47,'A1 Parametre'!$C$95:$M$95,1))+(INDEX('A1 Parametre'!$C$104:$M$104,MATCH(L47,'A1 Parametre'!$C$95:$M$95,1)+1)-INDEX('A1 Parametre'!$C$104:$M$104,MATCH(L47,'A1 Parametre'!$C$95:$M$95,1)))/10*MOD(L47,10)))))</f>
        <v>0</v>
      </c>
      <c r="M111" s="129">
        <f>IF(M47=0,0,IF(M47&lt;30,AVERAGE('A1 Parametre'!$C$103,'A1 Parametre'!$C$104),IF(M47&gt;90,AVERAGE('A1 Parametre'!$I$103,'A1 Parametre'!$I$104),AVERAGE(INDEX('A1 Parametre'!$C$103:$M$103,MATCH(M47,'A1 Parametre'!$C$95:$M$95,1))+(INDEX('A1 Parametre'!$C$103:$M$103,MATCH(M47,'A1 Parametre'!$C$95:$M$95,1)+1)-INDEX('A1 Parametre'!$C$103:$M$103,MATCH(M47,'A1 Parametre'!$C$95:$M$95,1)))/10*MOD(M47,10),INDEX('A1 Parametre'!$C$104:$M$104,MATCH(M47,'A1 Parametre'!$C$95:$M$95,1))+(INDEX('A1 Parametre'!$C$104:$M$104,MATCH(M47,'A1 Parametre'!$C$95:$M$95,1)+1)-INDEX('A1 Parametre'!$C$104:$M$104,MATCH(M47,'A1 Parametre'!$C$95:$M$95,1)))/10*MOD(M47,10)))))</f>
        <v>0</v>
      </c>
      <c r="N111" s="129">
        <f>IF(N47=0,0,IF(N47&lt;30,AVERAGE('A1 Parametre'!$C$103,'A1 Parametre'!$C$104),IF(N47&gt;90,AVERAGE('A1 Parametre'!$I$103,'A1 Parametre'!$I$104),AVERAGE(INDEX('A1 Parametre'!$C$103:$M$103,MATCH(N47,'A1 Parametre'!$C$95:$M$95,1))+(INDEX('A1 Parametre'!$C$103:$M$103,MATCH(N47,'A1 Parametre'!$C$95:$M$95,1)+1)-INDEX('A1 Parametre'!$C$103:$M$103,MATCH(N47,'A1 Parametre'!$C$95:$M$95,1)))/10*MOD(N47,10),INDEX('A1 Parametre'!$C$104:$M$104,MATCH(N47,'A1 Parametre'!$C$95:$M$95,1))+(INDEX('A1 Parametre'!$C$104:$M$104,MATCH(N47,'A1 Parametre'!$C$95:$M$95,1)+1)-INDEX('A1 Parametre'!$C$104:$M$104,MATCH(N47,'A1 Parametre'!$C$95:$M$95,1)))/10*MOD(N47,10)))))</f>
        <v>0</v>
      </c>
      <c r="O111" s="129">
        <f>IF(O47=0,0,IF(O47&lt;30,AVERAGE('A1 Parametre'!$C$103,'A1 Parametre'!$C$104),IF(O47&gt;90,AVERAGE('A1 Parametre'!$I$103,'A1 Parametre'!$I$104),AVERAGE(INDEX('A1 Parametre'!$C$103:$M$103,MATCH(O47,'A1 Parametre'!$C$95:$M$95,1))+(INDEX('A1 Parametre'!$C$103:$M$103,MATCH(O47,'A1 Parametre'!$C$95:$M$95,1)+1)-INDEX('A1 Parametre'!$C$103:$M$103,MATCH(O47,'A1 Parametre'!$C$95:$M$95,1)))/10*MOD(O47,10),INDEX('A1 Parametre'!$C$104:$M$104,MATCH(O47,'A1 Parametre'!$C$95:$M$95,1))+(INDEX('A1 Parametre'!$C$104:$M$104,MATCH(O47,'A1 Parametre'!$C$95:$M$95,1)+1)-INDEX('A1 Parametre'!$C$104:$M$104,MATCH(O47,'A1 Parametre'!$C$95:$M$95,1)))/10*MOD(O47,10)))))</f>
        <v>0</v>
      </c>
      <c r="P111" s="129">
        <f>IF(P47=0,0,IF(P47&lt;30,AVERAGE('A1 Parametre'!$C$103,'A1 Parametre'!$C$104),IF(P47&gt;90,AVERAGE('A1 Parametre'!$I$103,'A1 Parametre'!$I$104),AVERAGE(INDEX('A1 Parametre'!$C$103:$M$103,MATCH(P47,'A1 Parametre'!$C$95:$M$95,1))+(INDEX('A1 Parametre'!$C$103:$M$103,MATCH(P47,'A1 Parametre'!$C$95:$M$95,1)+1)-INDEX('A1 Parametre'!$C$103:$M$103,MATCH(P47,'A1 Parametre'!$C$95:$M$95,1)))/10*MOD(P47,10),INDEX('A1 Parametre'!$C$104:$M$104,MATCH(P47,'A1 Parametre'!$C$95:$M$95,1))+(INDEX('A1 Parametre'!$C$104:$M$104,MATCH(P47,'A1 Parametre'!$C$95:$M$95,1)+1)-INDEX('A1 Parametre'!$C$104:$M$104,MATCH(P47,'A1 Parametre'!$C$95:$M$95,1)))/10*MOD(P47,10)))))</f>
        <v>0</v>
      </c>
      <c r="Q111" s="129">
        <f>IF(Q47=0,0,IF(Q47&lt;30,AVERAGE('A1 Parametre'!$C$103,'A1 Parametre'!$C$104),IF(Q47&gt;90,AVERAGE('A1 Parametre'!$I$103,'A1 Parametre'!$I$104),AVERAGE(INDEX('A1 Parametre'!$C$103:$M$103,MATCH(Q47,'A1 Parametre'!$C$95:$M$95,1))+(INDEX('A1 Parametre'!$C$103:$M$103,MATCH(Q47,'A1 Parametre'!$C$95:$M$95,1)+1)-INDEX('A1 Parametre'!$C$103:$M$103,MATCH(Q47,'A1 Parametre'!$C$95:$M$95,1)))/10*MOD(Q47,10),INDEX('A1 Parametre'!$C$104:$M$104,MATCH(Q47,'A1 Parametre'!$C$95:$M$95,1))+(INDEX('A1 Parametre'!$C$104:$M$104,MATCH(Q47,'A1 Parametre'!$C$95:$M$95,1)+1)-INDEX('A1 Parametre'!$C$104:$M$104,MATCH(Q47,'A1 Parametre'!$C$95:$M$95,1)))/10*MOD(Q47,10)))))</f>
        <v>0</v>
      </c>
      <c r="R111" s="129">
        <f>IF(R47=0,0,IF(R47&lt;30,AVERAGE('A1 Parametre'!$C$103,'A1 Parametre'!$C$104),IF(R47&gt;90,AVERAGE('A1 Parametre'!$I$103,'A1 Parametre'!$I$104),AVERAGE(INDEX('A1 Parametre'!$C$103:$M$103,MATCH(R47,'A1 Parametre'!$C$95:$M$95,1))+(INDEX('A1 Parametre'!$C$103:$M$103,MATCH(R47,'A1 Parametre'!$C$95:$M$95,1)+1)-INDEX('A1 Parametre'!$C$103:$M$103,MATCH(R47,'A1 Parametre'!$C$95:$M$95,1)))/10*MOD(R47,10),INDEX('A1 Parametre'!$C$104:$M$104,MATCH(R47,'A1 Parametre'!$C$95:$M$95,1))+(INDEX('A1 Parametre'!$C$104:$M$104,MATCH(R47,'A1 Parametre'!$C$95:$M$95,1)+1)-INDEX('A1 Parametre'!$C$104:$M$104,MATCH(R47,'A1 Parametre'!$C$95:$M$95,1)))/10*MOD(R47,10)))))</f>
        <v>0</v>
      </c>
      <c r="S111" s="129">
        <f>IF(S47=0,0,IF(S47&lt;30,AVERAGE('A1 Parametre'!$C$103,'A1 Parametre'!$C$104),IF(S47&gt;90,AVERAGE('A1 Parametre'!$I$103,'A1 Parametre'!$I$104),AVERAGE(INDEX('A1 Parametre'!$C$103:$M$103,MATCH(S47,'A1 Parametre'!$C$95:$M$95,1))+(INDEX('A1 Parametre'!$C$103:$M$103,MATCH(S47,'A1 Parametre'!$C$95:$M$95,1)+1)-INDEX('A1 Parametre'!$C$103:$M$103,MATCH(S47,'A1 Parametre'!$C$95:$M$95,1)))/10*MOD(S47,10),INDEX('A1 Parametre'!$C$104:$M$104,MATCH(S47,'A1 Parametre'!$C$95:$M$95,1))+(INDEX('A1 Parametre'!$C$104:$M$104,MATCH(S47,'A1 Parametre'!$C$95:$M$95,1)+1)-INDEX('A1 Parametre'!$C$104:$M$104,MATCH(S47,'A1 Parametre'!$C$95:$M$95,1)))/10*MOD(S47,10)))))</f>
        <v>0</v>
      </c>
      <c r="T111" s="129">
        <f>IF(T47=0,0,IF(T47&lt;30,AVERAGE('A1 Parametre'!$C$103,'A1 Parametre'!$C$104),IF(T47&gt;90,AVERAGE('A1 Parametre'!$I$103,'A1 Parametre'!$I$104),AVERAGE(INDEX('A1 Parametre'!$C$103:$M$103,MATCH(T47,'A1 Parametre'!$C$95:$M$95,1))+(INDEX('A1 Parametre'!$C$103:$M$103,MATCH(T47,'A1 Parametre'!$C$95:$M$95,1)+1)-INDEX('A1 Parametre'!$C$103:$M$103,MATCH(T47,'A1 Parametre'!$C$95:$M$95,1)))/10*MOD(T47,10),INDEX('A1 Parametre'!$C$104:$M$104,MATCH(T47,'A1 Parametre'!$C$95:$M$95,1))+(INDEX('A1 Parametre'!$C$104:$M$104,MATCH(T47,'A1 Parametre'!$C$95:$M$95,1)+1)-INDEX('A1 Parametre'!$C$104:$M$104,MATCH(T47,'A1 Parametre'!$C$95:$M$95,1)))/10*MOD(T47,10)))))</f>
        <v>0</v>
      </c>
      <c r="U111" s="129">
        <f>IF(U47=0,0,IF(U47&lt;30,AVERAGE('A1 Parametre'!$C$103,'A1 Parametre'!$C$104),IF(U47&gt;90,AVERAGE('A1 Parametre'!$I$103,'A1 Parametre'!$I$104),AVERAGE(INDEX('A1 Parametre'!$C$103:$M$103,MATCH(U47,'A1 Parametre'!$C$95:$M$95,1))+(INDEX('A1 Parametre'!$C$103:$M$103,MATCH(U47,'A1 Parametre'!$C$95:$M$95,1)+1)-INDEX('A1 Parametre'!$C$103:$M$103,MATCH(U47,'A1 Parametre'!$C$95:$M$95,1)))/10*MOD(U47,10),INDEX('A1 Parametre'!$C$104:$M$104,MATCH(U47,'A1 Parametre'!$C$95:$M$95,1))+(INDEX('A1 Parametre'!$C$104:$M$104,MATCH(U47,'A1 Parametre'!$C$95:$M$95,1)+1)-INDEX('A1 Parametre'!$C$104:$M$104,MATCH(U47,'A1 Parametre'!$C$95:$M$95,1)))/10*MOD(U47,10)))))</f>
        <v>0</v>
      </c>
      <c r="V111" s="129">
        <f>IF(V47=0,0,IF(V47&lt;30,AVERAGE('A1 Parametre'!$C$103,'A1 Parametre'!$C$104),IF(V47&gt;90,AVERAGE('A1 Parametre'!$I$103,'A1 Parametre'!$I$104),AVERAGE(INDEX('A1 Parametre'!$C$103:$M$103,MATCH(V47,'A1 Parametre'!$C$95:$M$95,1))+(INDEX('A1 Parametre'!$C$103:$M$103,MATCH(V47,'A1 Parametre'!$C$95:$M$95,1)+1)-INDEX('A1 Parametre'!$C$103:$M$103,MATCH(V47,'A1 Parametre'!$C$95:$M$95,1)))/10*MOD(V47,10),INDEX('A1 Parametre'!$C$104:$M$104,MATCH(V47,'A1 Parametre'!$C$95:$M$95,1))+(INDEX('A1 Parametre'!$C$104:$M$104,MATCH(V47,'A1 Parametre'!$C$95:$M$95,1)+1)-INDEX('A1 Parametre'!$C$104:$M$104,MATCH(V47,'A1 Parametre'!$C$95:$M$95,1)))/10*MOD(V47,10)))))</f>
        <v>0</v>
      </c>
      <c r="W111" s="129">
        <f>IF(W47=0,0,IF(W47&lt;30,AVERAGE('A1 Parametre'!$C$103,'A1 Parametre'!$C$104),IF(W47&gt;90,AVERAGE('A1 Parametre'!$I$103,'A1 Parametre'!$I$104),AVERAGE(INDEX('A1 Parametre'!$C$103:$M$103,MATCH(W47,'A1 Parametre'!$C$95:$M$95,1))+(INDEX('A1 Parametre'!$C$103:$M$103,MATCH(W47,'A1 Parametre'!$C$95:$M$95,1)+1)-INDEX('A1 Parametre'!$C$103:$M$103,MATCH(W47,'A1 Parametre'!$C$95:$M$95,1)))/10*MOD(W47,10),INDEX('A1 Parametre'!$C$104:$M$104,MATCH(W47,'A1 Parametre'!$C$95:$M$95,1))+(INDEX('A1 Parametre'!$C$104:$M$104,MATCH(W47,'A1 Parametre'!$C$95:$M$95,1)+1)-INDEX('A1 Parametre'!$C$104:$M$104,MATCH(W47,'A1 Parametre'!$C$95:$M$95,1)))/10*MOD(W47,10)))))</f>
        <v>0</v>
      </c>
      <c r="X111" s="129">
        <f>IF(X47=0,0,IF(X47&lt;30,AVERAGE('A1 Parametre'!$C$103,'A1 Parametre'!$C$104),IF(X47&gt;90,AVERAGE('A1 Parametre'!$I$103,'A1 Parametre'!$I$104),AVERAGE(INDEX('A1 Parametre'!$C$103:$M$103,MATCH(X47,'A1 Parametre'!$C$95:$M$95,1))+(INDEX('A1 Parametre'!$C$103:$M$103,MATCH(X47,'A1 Parametre'!$C$95:$M$95,1)+1)-INDEX('A1 Parametre'!$C$103:$M$103,MATCH(X47,'A1 Parametre'!$C$95:$M$95,1)))/10*MOD(X47,10),INDEX('A1 Parametre'!$C$104:$M$104,MATCH(X47,'A1 Parametre'!$C$95:$M$95,1))+(INDEX('A1 Parametre'!$C$104:$M$104,MATCH(X47,'A1 Parametre'!$C$95:$M$95,1)+1)-INDEX('A1 Parametre'!$C$104:$M$104,MATCH(X47,'A1 Parametre'!$C$95:$M$95,1)))/10*MOD(X47,10)))))</f>
        <v>0</v>
      </c>
      <c r="Y111" s="129">
        <f>IF(Y47=0,0,IF(Y47&lt;30,AVERAGE('A1 Parametre'!$C$103,'A1 Parametre'!$C$104),IF(Y47&gt;90,AVERAGE('A1 Parametre'!$I$103,'A1 Parametre'!$I$104),AVERAGE(INDEX('A1 Parametre'!$C$103:$M$103,MATCH(Y47,'A1 Parametre'!$C$95:$M$95,1))+(INDEX('A1 Parametre'!$C$103:$M$103,MATCH(Y47,'A1 Parametre'!$C$95:$M$95,1)+1)-INDEX('A1 Parametre'!$C$103:$M$103,MATCH(Y47,'A1 Parametre'!$C$95:$M$95,1)))/10*MOD(Y47,10),INDEX('A1 Parametre'!$C$104:$M$104,MATCH(Y47,'A1 Parametre'!$C$95:$M$95,1))+(INDEX('A1 Parametre'!$C$104:$M$104,MATCH(Y47,'A1 Parametre'!$C$95:$M$95,1)+1)-INDEX('A1 Parametre'!$C$104:$M$104,MATCH(Y47,'A1 Parametre'!$C$95:$M$95,1)))/10*MOD(Y47,10)))))</f>
        <v>0</v>
      </c>
      <c r="Z111" s="129">
        <f>IF(Z47=0,0,IF(Z47&lt;30,AVERAGE('A1 Parametre'!$C$103,'A1 Parametre'!$C$104),IF(Z47&gt;90,AVERAGE('A1 Parametre'!$I$103,'A1 Parametre'!$I$104),AVERAGE(INDEX('A1 Parametre'!$C$103:$M$103,MATCH(Z47,'A1 Parametre'!$C$95:$M$95,1))+(INDEX('A1 Parametre'!$C$103:$M$103,MATCH(Z47,'A1 Parametre'!$C$95:$M$95,1)+1)-INDEX('A1 Parametre'!$C$103:$M$103,MATCH(Z47,'A1 Parametre'!$C$95:$M$95,1)))/10*MOD(Z47,10),INDEX('A1 Parametre'!$C$104:$M$104,MATCH(Z47,'A1 Parametre'!$C$95:$M$95,1))+(INDEX('A1 Parametre'!$C$104:$M$104,MATCH(Z47,'A1 Parametre'!$C$95:$M$95,1)+1)-INDEX('A1 Parametre'!$C$104:$M$104,MATCH(Z47,'A1 Parametre'!$C$95:$M$95,1)))/10*MOD(Z47,10)))))</f>
        <v>0</v>
      </c>
      <c r="AA111" s="129">
        <f>IF(AA47=0,0,IF(AA47&lt;30,AVERAGE('A1 Parametre'!$C$103,'A1 Parametre'!$C$104),IF(AA47&gt;90,AVERAGE('A1 Parametre'!$I$103,'A1 Parametre'!$I$104),AVERAGE(INDEX('A1 Parametre'!$C$103:$M$103,MATCH(AA47,'A1 Parametre'!$C$95:$M$95,1))+(INDEX('A1 Parametre'!$C$103:$M$103,MATCH(AA47,'A1 Parametre'!$C$95:$M$95,1)+1)-INDEX('A1 Parametre'!$C$103:$M$103,MATCH(AA47,'A1 Parametre'!$C$95:$M$95,1)))/10*MOD(AA47,10),INDEX('A1 Parametre'!$C$104:$M$104,MATCH(AA47,'A1 Parametre'!$C$95:$M$95,1))+(INDEX('A1 Parametre'!$C$104:$M$104,MATCH(AA47,'A1 Parametre'!$C$95:$M$95,1)+1)-INDEX('A1 Parametre'!$C$104:$M$104,MATCH(AA47,'A1 Parametre'!$C$95:$M$95,1)))/10*MOD(AA47,10)))))</f>
        <v>0</v>
      </c>
      <c r="AB111" s="129">
        <f>IF(AB47=0,0,IF(AB47&lt;30,AVERAGE('A1 Parametre'!$C$103,'A1 Parametre'!$C$104),IF(AB47&gt;90,AVERAGE('A1 Parametre'!$I$103,'A1 Parametre'!$I$104),AVERAGE(INDEX('A1 Parametre'!$C$103:$M$103,MATCH(AB47,'A1 Parametre'!$C$95:$M$95,1))+(INDEX('A1 Parametre'!$C$103:$M$103,MATCH(AB47,'A1 Parametre'!$C$95:$M$95,1)+1)-INDEX('A1 Parametre'!$C$103:$M$103,MATCH(AB47,'A1 Parametre'!$C$95:$M$95,1)))/10*MOD(AB47,10),INDEX('A1 Parametre'!$C$104:$M$104,MATCH(AB47,'A1 Parametre'!$C$95:$M$95,1))+(INDEX('A1 Parametre'!$C$104:$M$104,MATCH(AB47,'A1 Parametre'!$C$95:$M$95,1)+1)-INDEX('A1 Parametre'!$C$104:$M$104,MATCH(AB47,'A1 Parametre'!$C$95:$M$95,1)))/10*MOD(AB47,10)))))</f>
        <v>0</v>
      </c>
      <c r="AC111" s="129">
        <f>IF(AC47=0,0,IF(AC47&lt;30,AVERAGE('A1 Parametre'!$C$103,'A1 Parametre'!$C$104),IF(AC47&gt;90,AVERAGE('A1 Parametre'!$I$103,'A1 Parametre'!$I$104),AVERAGE(INDEX('A1 Parametre'!$C$103:$M$103,MATCH(AC47,'A1 Parametre'!$C$95:$M$95,1))+(INDEX('A1 Parametre'!$C$103:$M$103,MATCH(AC47,'A1 Parametre'!$C$95:$M$95,1)+1)-INDEX('A1 Parametre'!$C$103:$M$103,MATCH(AC47,'A1 Parametre'!$C$95:$M$95,1)))/10*MOD(AC47,10),INDEX('A1 Parametre'!$C$104:$M$104,MATCH(AC47,'A1 Parametre'!$C$95:$M$95,1))+(INDEX('A1 Parametre'!$C$104:$M$104,MATCH(AC47,'A1 Parametre'!$C$95:$M$95,1)+1)-INDEX('A1 Parametre'!$C$104:$M$104,MATCH(AC47,'A1 Parametre'!$C$95:$M$95,1)))/10*MOD(AC47,10)))))</f>
        <v>0</v>
      </c>
      <c r="AD111" s="129">
        <f>IF(AD47=0,0,IF(AD47&lt;30,AVERAGE('A1 Parametre'!$C$103,'A1 Parametre'!$C$104),IF(AD47&gt;90,AVERAGE('A1 Parametre'!$I$103,'A1 Parametre'!$I$104),AVERAGE(INDEX('A1 Parametre'!$C$103:$M$103,MATCH(AD47,'A1 Parametre'!$C$95:$M$95,1))+(INDEX('A1 Parametre'!$C$103:$M$103,MATCH(AD47,'A1 Parametre'!$C$95:$M$95,1)+1)-INDEX('A1 Parametre'!$C$103:$M$103,MATCH(AD47,'A1 Parametre'!$C$95:$M$95,1)))/10*MOD(AD47,10),INDEX('A1 Parametre'!$C$104:$M$104,MATCH(AD47,'A1 Parametre'!$C$95:$M$95,1))+(INDEX('A1 Parametre'!$C$104:$M$104,MATCH(AD47,'A1 Parametre'!$C$95:$M$95,1)+1)-INDEX('A1 Parametre'!$C$104:$M$104,MATCH(AD47,'A1 Parametre'!$C$95:$M$95,1)))/10*MOD(AD47,10)))))</f>
        <v>0</v>
      </c>
      <c r="AE111" s="129">
        <f>IF(AE47=0,0,IF(AE47&lt;30,AVERAGE('A1 Parametre'!$C$103,'A1 Parametre'!$C$104),IF(AE47&gt;90,AVERAGE('A1 Parametre'!$I$103,'A1 Parametre'!$I$104),AVERAGE(INDEX('A1 Parametre'!$C$103:$M$103,MATCH(AE47,'A1 Parametre'!$C$95:$M$95,1))+(INDEX('A1 Parametre'!$C$103:$M$103,MATCH(AE47,'A1 Parametre'!$C$95:$M$95,1)+1)-INDEX('A1 Parametre'!$C$103:$M$103,MATCH(AE47,'A1 Parametre'!$C$95:$M$95,1)))/10*MOD(AE47,10),INDEX('A1 Parametre'!$C$104:$M$104,MATCH(AE47,'A1 Parametre'!$C$95:$M$95,1))+(INDEX('A1 Parametre'!$C$104:$M$104,MATCH(AE47,'A1 Parametre'!$C$95:$M$95,1)+1)-INDEX('A1 Parametre'!$C$104:$M$104,MATCH(AE47,'A1 Parametre'!$C$95:$M$95,1)))/10*MOD(AE47,10)))))</f>
        <v>0</v>
      </c>
      <c r="AF111" s="129">
        <f>IF(AF47=0,0,IF(AF47&lt;30,AVERAGE('A1 Parametre'!$C$103,'A1 Parametre'!$C$104),IF(AF47&gt;90,AVERAGE('A1 Parametre'!$I$103,'A1 Parametre'!$I$104),AVERAGE(INDEX('A1 Parametre'!$C$103:$M$103,MATCH(AF47,'A1 Parametre'!$C$95:$M$95,1))+(INDEX('A1 Parametre'!$C$103:$M$103,MATCH(AF47,'A1 Parametre'!$C$95:$M$95,1)+1)-INDEX('A1 Parametre'!$C$103:$M$103,MATCH(AF47,'A1 Parametre'!$C$95:$M$95,1)))/10*MOD(AF47,10),INDEX('A1 Parametre'!$C$104:$M$104,MATCH(AF47,'A1 Parametre'!$C$95:$M$95,1))+(INDEX('A1 Parametre'!$C$104:$M$104,MATCH(AF47,'A1 Parametre'!$C$95:$M$95,1)+1)-INDEX('A1 Parametre'!$C$104:$M$104,MATCH(AF47,'A1 Parametre'!$C$95:$M$95,1)))/10*MOD(AF47,10)))))</f>
        <v>0</v>
      </c>
      <c r="AG111" s="129">
        <f>IF(AG47=0,0,IF(AG47&lt;30,AVERAGE('A1 Parametre'!$C$103,'A1 Parametre'!$C$104),IF(AG47&gt;90,AVERAGE('A1 Parametre'!$I$103,'A1 Parametre'!$I$104),AVERAGE(INDEX('A1 Parametre'!$C$103:$M$103,MATCH(AG47,'A1 Parametre'!$C$95:$M$95,1))+(INDEX('A1 Parametre'!$C$103:$M$103,MATCH(AG47,'A1 Parametre'!$C$95:$M$95,1)+1)-INDEX('A1 Parametre'!$C$103:$M$103,MATCH(AG47,'A1 Parametre'!$C$95:$M$95,1)))/10*MOD(AG47,10),INDEX('A1 Parametre'!$C$104:$M$104,MATCH(AG47,'A1 Parametre'!$C$95:$M$95,1))+(INDEX('A1 Parametre'!$C$104:$M$104,MATCH(AG47,'A1 Parametre'!$C$95:$M$95,1)+1)-INDEX('A1 Parametre'!$C$104:$M$104,MATCH(AG47,'A1 Parametre'!$C$95:$M$95,1)))/10*MOD(AG47,10)))))</f>
        <v>0</v>
      </c>
      <c r="AH111" s="129">
        <f>IF(AH47=0,0,IF(AH47&lt;30,AVERAGE('A1 Parametre'!$C$103,'A1 Parametre'!$C$104),IF(AH47&gt;90,AVERAGE('A1 Parametre'!$I$103,'A1 Parametre'!$I$104),AVERAGE(INDEX('A1 Parametre'!$C$103:$M$103,MATCH(AH47,'A1 Parametre'!$C$95:$M$95,1))+(INDEX('A1 Parametre'!$C$103:$M$103,MATCH(AH47,'A1 Parametre'!$C$95:$M$95,1)+1)-INDEX('A1 Parametre'!$C$103:$M$103,MATCH(AH47,'A1 Parametre'!$C$95:$M$95,1)))/10*MOD(AH47,10),INDEX('A1 Parametre'!$C$104:$M$104,MATCH(AH47,'A1 Parametre'!$C$95:$M$95,1))+(INDEX('A1 Parametre'!$C$104:$M$104,MATCH(AH47,'A1 Parametre'!$C$95:$M$95,1)+1)-INDEX('A1 Parametre'!$C$104:$M$104,MATCH(AH47,'A1 Parametre'!$C$95:$M$95,1)))/10*MOD(AH47,10)))))</f>
        <v>0</v>
      </c>
      <c r="AI111" s="129">
        <f>IF(AI47=0,0,IF(AI47&lt;30,AVERAGE('A1 Parametre'!$C$103,'A1 Parametre'!$C$104),IF(AI47&gt;90,AVERAGE('A1 Parametre'!$I$103,'A1 Parametre'!$I$104),AVERAGE(INDEX('A1 Parametre'!$C$103:$M$103,MATCH(AI47,'A1 Parametre'!$C$95:$M$95,1))+(INDEX('A1 Parametre'!$C$103:$M$103,MATCH(AI47,'A1 Parametre'!$C$95:$M$95,1)+1)-INDEX('A1 Parametre'!$C$103:$M$103,MATCH(AI47,'A1 Parametre'!$C$95:$M$95,1)))/10*MOD(AI47,10),INDEX('A1 Parametre'!$C$104:$M$104,MATCH(AI47,'A1 Parametre'!$C$95:$M$95,1))+(INDEX('A1 Parametre'!$C$104:$M$104,MATCH(AI47,'A1 Parametre'!$C$95:$M$95,1)+1)-INDEX('A1 Parametre'!$C$104:$M$104,MATCH(AI47,'A1 Parametre'!$C$95:$M$95,1)))/10*MOD(AI47,10)))))</f>
        <v>0</v>
      </c>
      <c r="AJ111" s="129">
        <f>IF(AJ47=0,0,IF(AJ47&lt;30,AVERAGE('A1 Parametre'!$C$103,'A1 Parametre'!$C$104),IF(AJ47&gt;90,AVERAGE('A1 Parametre'!$I$103,'A1 Parametre'!$I$104),AVERAGE(INDEX('A1 Parametre'!$C$103:$M$103,MATCH(AJ47,'A1 Parametre'!$C$95:$M$95,1))+(INDEX('A1 Parametre'!$C$103:$M$103,MATCH(AJ47,'A1 Parametre'!$C$95:$M$95,1)+1)-INDEX('A1 Parametre'!$C$103:$M$103,MATCH(AJ47,'A1 Parametre'!$C$95:$M$95,1)))/10*MOD(AJ47,10),INDEX('A1 Parametre'!$C$104:$M$104,MATCH(AJ47,'A1 Parametre'!$C$95:$M$95,1))+(INDEX('A1 Parametre'!$C$104:$M$104,MATCH(AJ47,'A1 Parametre'!$C$95:$M$95,1)+1)-INDEX('A1 Parametre'!$C$104:$M$104,MATCH(AJ47,'A1 Parametre'!$C$95:$M$95,1)))/10*MOD(AJ47,10)))))</f>
        <v>0</v>
      </c>
    </row>
    <row r="114" spans="2:36" x14ac:dyDescent="0.2">
      <c r="B114" s="130" t="s">
        <v>187</v>
      </c>
      <c r="E114" s="33"/>
      <c r="F114" s="33"/>
      <c r="G114" s="33"/>
      <c r="H114" s="33"/>
      <c r="I114" s="33"/>
    </row>
    <row r="116" spans="2:36" x14ac:dyDescent="0.2">
      <c r="D116" s="32" t="s">
        <v>63</v>
      </c>
      <c r="E116" s="32" t="s">
        <v>63</v>
      </c>
      <c r="F116" s="34">
        <f>'A1 Parametre'!$C$6</f>
        <v>2019</v>
      </c>
      <c r="G116" s="34">
        <f t="shared" ref="G116:AJ116" si="22">F116+1</f>
        <v>2020</v>
      </c>
      <c r="H116" s="34">
        <f t="shared" si="22"/>
        <v>2021</v>
      </c>
      <c r="I116" s="34">
        <f t="shared" si="22"/>
        <v>2022</v>
      </c>
      <c r="J116" s="34">
        <f t="shared" si="22"/>
        <v>2023</v>
      </c>
      <c r="K116" s="34">
        <f t="shared" si="22"/>
        <v>2024</v>
      </c>
      <c r="L116" s="34">
        <f t="shared" si="22"/>
        <v>2025</v>
      </c>
      <c r="M116" s="34">
        <f t="shared" si="22"/>
        <v>2026</v>
      </c>
      <c r="N116" s="34">
        <f t="shared" si="22"/>
        <v>2027</v>
      </c>
      <c r="O116" s="34">
        <f t="shared" si="22"/>
        <v>2028</v>
      </c>
      <c r="P116" s="34">
        <f t="shared" si="22"/>
        <v>2029</v>
      </c>
      <c r="Q116" s="34">
        <f t="shared" si="22"/>
        <v>2030</v>
      </c>
      <c r="R116" s="34">
        <f t="shared" si="22"/>
        <v>2031</v>
      </c>
      <c r="S116" s="34">
        <f t="shared" si="22"/>
        <v>2032</v>
      </c>
      <c r="T116" s="34">
        <f t="shared" si="22"/>
        <v>2033</v>
      </c>
      <c r="U116" s="34">
        <f t="shared" si="22"/>
        <v>2034</v>
      </c>
      <c r="V116" s="34">
        <f t="shared" si="22"/>
        <v>2035</v>
      </c>
      <c r="W116" s="34">
        <f t="shared" si="22"/>
        <v>2036</v>
      </c>
      <c r="X116" s="34">
        <f t="shared" si="22"/>
        <v>2037</v>
      </c>
      <c r="Y116" s="34">
        <f t="shared" si="22"/>
        <v>2038</v>
      </c>
      <c r="Z116" s="34">
        <f t="shared" si="22"/>
        <v>2039</v>
      </c>
      <c r="AA116" s="34">
        <f t="shared" si="22"/>
        <v>2040</v>
      </c>
      <c r="AB116" s="34">
        <f t="shared" si="22"/>
        <v>2041</v>
      </c>
      <c r="AC116" s="34">
        <f t="shared" si="22"/>
        <v>2042</v>
      </c>
      <c r="AD116" s="34">
        <f t="shared" si="22"/>
        <v>2043</v>
      </c>
      <c r="AE116" s="34">
        <f t="shared" si="22"/>
        <v>2044</v>
      </c>
      <c r="AF116" s="34">
        <f t="shared" si="22"/>
        <v>2045</v>
      </c>
      <c r="AG116" s="34">
        <f t="shared" si="22"/>
        <v>2046</v>
      </c>
      <c r="AH116" s="34">
        <f t="shared" si="22"/>
        <v>2047</v>
      </c>
      <c r="AI116" s="34">
        <f t="shared" si="22"/>
        <v>2048</v>
      </c>
      <c r="AJ116" s="34">
        <f t="shared" si="22"/>
        <v>2049</v>
      </c>
    </row>
    <row r="117" spans="2:36" x14ac:dyDescent="0.2">
      <c r="B117" s="32" t="s">
        <v>132</v>
      </c>
      <c r="C117" s="32" t="s">
        <v>131</v>
      </c>
      <c r="D117" s="32" t="s">
        <v>61</v>
      </c>
      <c r="E117" s="32" t="s">
        <v>206</v>
      </c>
      <c r="F117" s="81">
        <v>1</v>
      </c>
      <c r="G117" s="81">
        <f t="shared" ref="G117:AJ117" si="23">F117+1</f>
        <v>2</v>
      </c>
      <c r="H117" s="81">
        <f t="shared" si="23"/>
        <v>3</v>
      </c>
      <c r="I117" s="81">
        <f t="shared" si="23"/>
        <v>4</v>
      </c>
      <c r="J117" s="81">
        <f t="shared" si="23"/>
        <v>5</v>
      </c>
      <c r="K117" s="81">
        <f t="shared" si="23"/>
        <v>6</v>
      </c>
      <c r="L117" s="81">
        <f t="shared" si="23"/>
        <v>7</v>
      </c>
      <c r="M117" s="81">
        <f t="shared" si="23"/>
        <v>8</v>
      </c>
      <c r="N117" s="81">
        <f t="shared" si="23"/>
        <v>9</v>
      </c>
      <c r="O117" s="81">
        <f t="shared" si="23"/>
        <v>10</v>
      </c>
      <c r="P117" s="81">
        <f t="shared" si="23"/>
        <v>11</v>
      </c>
      <c r="Q117" s="81">
        <f t="shared" si="23"/>
        <v>12</v>
      </c>
      <c r="R117" s="81">
        <f t="shared" si="23"/>
        <v>13</v>
      </c>
      <c r="S117" s="81">
        <f t="shared" si="23"/>
        <v>14</v>
      </c>
      <c r="T117" s="81">
        <f t="shared" si="23"/>
        <v>15</v>
      </c>
      <c r="U117" s="81">
        <f t="shared" si="23"/>
        <v>16</v>
      </c>
      <c r="V117" s="81">
        <f t="shared" si="23"/>
        <v>17</v>
      </c>
      <c r="W117" s="81">
        <f t="shared" si="23"/>
        <v>18</v>
      </c>
      <c r="X117" s="81">
        <f t="shared" si="23"/>
        <v>19</v>
      </c>
      <c r="Y117" s="81">
        <f t="shared" si="23"/>
        <v>20</v>
      </c>
      <c r="Z117" s="81">
        <f t="shared" si="23"/>
        <v>21</v>
      </c>
      <c r="AA117" s="81">
        <f t="shared" si="23"/>
        <v>22</v>
      </c>
      <c r="AB117" s="81">
        <f t="shared" si="23"/>
        <v>23</v>
      </c>
      <c r="AC117" s="81">
        <f t="shared" si="23"/>
        <v>24</v>
      </c>
      <c r="AD117" s="81">
        <f t="shared" si="23"/>
        <v>25</v>
      </c>
      <c r="AE117" s="81">
        <f t="shared" si="23"/>
        <v>26</v>
      </c>
      <c r="AF117" s="81">
        <f t="shared" si="23"/>
        <v>27</v>
      </c>
      <c r="AG117" s="81">
        <f t="shared" si="23"/>
        <v>28</v>
      </c>
      <c r="AH117" s="81">
        <f t="shared" si="23"/>
        <v>29</v>
      </c>
      <c r="AI117" s="81">
        <f t="shared" si="23"/>
        <v>30</v>
      </c>
      <c r="AJ117" s="81">
        <f t="shared" si="23"/>
        <v>31</v>
      </c>
    </row>
    <row r="118" spans="2:36" x14ac:dyDescent="0.2">
      <c r="B118" s="5">
        <v>1</v>
      </c>
      <c r="C118" s="5">
        <f t="shared" ref="C118:C127" si="24">C102</f>
        <v>90780</v>
      </c>
      <c r="D118" s="5" t="str">
        <f t="shared" ref="D118:D127" si="25">D102</f>
        <v>I/59 Nižná - Tvrdošín</v>
      </c>
      <c r="E118" s="5">
        <f>E86</f>
        <v>1.1599999999999999</v>
      </c>
      <c r="F118" s="129">
        <f>IF(F54=0,0,IF(F54&lt;30,AVERAGE('A1 Parametre'!$C$103,'A1 Parametre'!$C$104),IF(F54&gt;90,AVERAGE('A1 Parametre'!$I$103,'A1 Parametre'!$I$104),AVERAGE(INDEX('A1 Parametre'!$C$103:$M$103,MATCH(F54,'A1 Parametre'!$C$95:$M$95,1))+(INDEX('A1 Parametre'!$C$103:$M$103,MATCH(F54,'A1 Parametre'!$C$95:$M$95,1)+1)-INDEX('A1 Parametre'!$C$103:$M$103,MATCH(F54,'A1 Parametre'!$C$95:$M$95,1)))/10*MOD(F54,10),INDEX('A1 Parametre'!$C$104:$M$104,MATCH(F54,'A1 Parametre'!$C$95:$M$95,1))+(INDEX('A1 Parametre'!$C$104:$M$104,MATCH(F54,'A1 Parametre'!$C$95:$M$95,1)+1)-INDEX('A1 Parametre'!$C$104:$M$104,MATCH(F54,'A1 Parametre'!$C$95:$M$95,1)))/10*MOD(F54,10)))))</f>
        <v>0.30312800000000001</v>
      </c>
      <c r="G118" s="129">
        <f>IF(G54=0,0,IF(G54&lt;30,AVERAGE('A1 Parametre'!$C$103,'A1 Parametre'!$C$104),IF(G54&gt;90,AVERAGE('A1 Parametre'!$I$103,'A1 Parametre'!$I$104),AVERAGE(INDEX('A1 Parametre'!$C$103:$M$103,MATCH(G54,'A1 Parametre'!$C$95:$M$95,1))+(INDEX('A1 Parametre'!$C$103:$M$103,MATCH(G54,'A1 Parametre'!$C$95:$M$95,1)+1)-INDEX('A1 Parametre'!$C$103:$M$103,MATCH(G54,'A1 Parametre'!$C$95:$M$95,1)))/10*MOD(G54,10),INDEX('A1 Parametre'!$C$104:$M$104,MATCH(G54,'A1 Parametre'!$C$95:$M$95,1))+(INDEX('A1 Parametre'!$C$104:$M$104,MATCH(G54,'A1 Parametre'!$C$95:$M$95,1)+1)-INDEX('A1 Parametre'!$C$104:$M$104,MATCH(G54,'A1 Parametre'!$C$95:$M$95,1)))/10*MOD(G54,10)))))</f>
        <v>0.30174520746397948</v>
      </c>
      <c r="H118" s="129">
        <f>IF(H54=0,0,IF(H54&lt;30,AVERAGE('A1 Parametre'!$C$103,'A1 Parametre'!$C$104),IF(H54&gt;90,AVERAGE('A1 Parametre'!$I$103,'A1 Parametre'!$I$104),AVERAGE(INDEX('A1 Parametre'!$C$103:$M$103,MATCH(H54,'A1 Parametre'!$C$95:$M$95,1))+(INDEX('A1 Parametre'!$C$103:$M$103,MATCH(H54,'A1 Parametre'!$C$95:$M$95,1)+1)-INDEX('A1 Parametre'!$C$103:$M$103,MATCH(H54,'A1 Parametre'!$C$95:$M$95,1)))/10*MOD(H54,10),INDEX('A1 Parametre'!$C$104:$M$104,MATCH(H54,'A1 Parametre'!$C$95:$M$95,1))+(INDEX('A1 Parametre'!$C$104:$M$104,MATCH(H54,'A1 Parametre'!$C$95:$M$95,1)+1)-INDEX('A1 Parametre'!$C$104:$M$104,MATCH(H54,'A1 Parametre'!$C$95:$M$95,1)))/10*MOD(H54,10)))))</f>
        <v>0.30035430834812876</v>
      </c>
      <c r="I118" s="129">
        <f>IF(I54=0,0,IF(I54&lt;30,AVERAGE('A1 Parametre'!$C$103,'A1 Parametre'!$C$104),IF(I54&gt;90,AVERAGE('A1 Parametre'!$I$103,'A1 Parametre'!$I$104),AVERAGE(INDEX('A1 Parametre'!$C$103:$M$103,MATCH(I54,'A1 Parametre'!$C$95:$M$95,1))+(INDEX('A1 Parametre'!$C$103:$M$103,MATCH(I54,'A1 Parametre'!$C$95:$M$95,1)+1)-INDEX('A1 Parametre'!$C$103:$M$103,MATCH(I54,'A1 Parametre'!$C$95:$M$95,1)))/10*MOD(I54,10),INDEX('A1 Parametre'!$C$104:$M$104,MATCH(I54,'A1 Parametre'!$C$95:$M$95,1))+(INDEX('A1 Parametre'!$C$104:$M$104,MATCH(I54,'A1 Parametre'!$C$95:$M$95,1)+1)-INDEX('A1 Parametre'!$C$104:$M$104,MATCH(I54,'A1 Parametre'!$C$95:$M$95,1)))/10*MOD(I54,10)))))</f>
        <v>0.29895525512786658</v>
      </c>
      <c r="J118" s="129">
        <f>IF(J54=0,0,IF(J54&lt;30,AVERAGE('A1 Parametre'!$C$103,'A1 Parametre'!$C$104),IF(J54&gt;90,AVERAGE('A1 Parametre'!$I$103,'A1 Parametre'!$I$104),AVERAGE(INDEX('A1 Parametre'!$C$103:$M$103,MATCH(J54,'A1 Parametre'!$C$95:$M$95,1))+(INDEX('A1 Parametre'!$C$103:$M$103,MATCH(J54,'A1 Parametre'!$C$95:$M$95,1)+1)-INDEX('A1 Parametre'!$C$103:$M$103,MATCH(J54,'A1 Parametre'!$C$95:$M$95,1)))/10*MOD(J54,10),INDEX('A1 Parametre'!$C$104:$M$104,MATCH(J54,'A1 Parametre'!$C$95:$M$95,1))+(INDEX('A1 Parametre'!$C$104:$M$104,MATCH(J54,'A1 Parametre'!$C$95:$M$95,1)+1)-INDEX('A1 Parametre'!$C$104:$M$104,MATCH(J54,'A1 Parametre'!$C$95:$M$95,1)))/10*MOD(J54,10)))))</f>
        <v>0.29754800000000003</v>
      </c>
      <c r="K118" s="129">
        <f>IF(K54=0,0,IF(K54&lt;30,AVERAGE('A1 Parametre'!$C$103,'A1 Parametre'!$C$104),IF(K54&gt;90,AVERAGE('A1 Parametre'!$I$103,'A1 Parametre'!$I$104),AVERAGE(INDEX('A1 Parametre'!$C$103:$M$103,MATCH(K54,'A1 Parametre'!$C$95:$M$95,1))+(INDEX('A1 Parametre'!$C$103:$M$103,MATCH(K54,'A1 Parametre'!$C$95:$M$95,1)+1)-INDEX('A1 Parametre'!$C$103:$M$103,MATCH(K54,'A1 Parametre'!$C$95:$M$95,1)))/10*MOD(K54,10),INDEX('A1 Parametre'!$C$104:$M$104,MATCH(K54,'A1 Parametre'!$C$95:$M$95,1))+(INDEX('A1 Parametre'!$C$104:$M$104,MATCH(K54,'A1 Parametre'!$C$95:$M$95,1)+1)-INDEX('A1 Parametre'!$C$104:$M$104,MATCH(K54,'A1 Parametre'!$C$95:$M$95,1)))/10*MOD(K54,10)))))</f>
        <v>0.29755828702902476</v>
      </c>
      <c r="L118" s="129">
        <f>IF(L54=0,0,IF(L54&lt;30,AVERAGE('A1 Parametre'!$C$103,'A1 Parametre'!$C$104),IF(L54&gt;90,AVERAGE('A1 Parametre'!$I$103,'A1 Parametre'!$I$104),AVERAGE(INDEX('A1 Parametre'!$C$103:$M$103,MATCH(L54,'A1 Parametre'!$C$95:$M$95,1))+(INDEX('A1 Parametre'!$C$103:$M$103,MATCH(L54,'A1 Parametre'!$C$95:$M$95,1)+1)-INDEX('A1 Parametre'!$C$103:$M$103,MATCH(L54,'A1 Parametre'!$C$95:$M$95,1)))/10*MOD(L54,10),INDEX('A1 Parametre'!$C$104:$M$104,MATCH(L54,'A1 Parametre'!$C$95:$M$95,1))+(INDEX('A1 Parametre'!$C$104:$M$104,MATCH(L54,'A1 Parametre'!$C$95:$M$95,1)+1)-INDEX('A1 Parametre'!$C$104:$M$104,MATCH(L54,'A1 Parametre'!$C$95:$M$95,1)))/10*MOD(L54,10)))))</f>
        <v>0.29756857361977196</v>
      </c>
      <c r="M118" s="129">
        <f>IF(M54=0,0,IF(M54&lt;30,AVERAGE('A1 Parametre'!$C$103,'A1 Parametre'!$C$104),IF(M54&gt;90,AVERAGE('A1 Parametre'!$I$103,'A1 Parametre'!$I$104),AVERAGE(INDEX('A1 Parametre'!$C$103:$M$103,MATCH(M54,'A1 Parametre'!$C$95:$M$95,1))+(INDEX('A1 Parametre'!$C$103:$M$103,MATCH(M54,'A1 Parametre'!$C$95:$M$95,1)+1)-INDEX('A1 Parametre'!$C$103:$M$103,MATCH(M54,'A1 Parametre'!$C$95:$M$95,1)))/10*MOD(M54,10),INDEX('A1 Parametre'!$C$104:$M$104,MATCH(M54,'A1 Parametre'!$C$95:$M$95,1))+(INDEX('A1 Parametre'!$C$104:$M$104,MATCH(M54,'A1 Parametre'!$C$95:$M$95,1)+1)-INDEX('A1 Parametre'!$C$104:$M$104,MATCH(M54,'A1 Parametre'!$C$95:$M$95,1)))/10*MOD(M54,10)))))</f>
        <v>0.29757885977226045</v>
      </c>
      <c r="N118" s="129">
        <f>IF(N54=0,0,IF(N54&lt;30,AVERAGE('A1 Parametre'!$C$103,'A1 Parametre'!$C$104),IF(N54&gt;90,AVERAGE('A1 Parametre'!$I$103,'A1 Parametre'!$I$104),AVERAGE(INDEX('A1 Parametre'!$C$103:$M$103,MATCH(N54,'A1 Parametre'!$C$95:$M$95,1))+(INDEX('A1 Parametre'!$C$103:$M$103,MATCH(N54,'A1 Parametre'!$C$95:$M$95,1)+1)-INDEX('A1 Parametre'!$C$103:$M$103,MATCH(N54,'A1 Parametre'!$C$95:$M$95,1)))/10*MOD(N54,10),INDEX('A1 Parametre'!$C$104:$M$104,MATCH(N54,'A1 Parametre'!$C$95:$M$95,1))+(INDEX('A1 Parametre'!$C$104:$M$104,MATCH(N54,'A1 Parametre'!$C$95:$M$95,1)+1)-INDEX('A1 Parametre'!$C$104:$M$104,MATCH(N54,'A1 Parametre'!$C$95:$M$95,1)))/10*MOD(N54,10)))))</f>
        <v>0.29758914548650878</v>
      </c>
      <c r="O118" s="129">
        <f>IF(O54=0,0,IF(O54&lt;30,AVERAGE('A1 Parametre'!$C$103,'A1 Parametre'!$C$104),IF(O54&gt;90,AVERAGE('A1 Parametre'!$I$103,'A1 Parametre'!$I$104),AVERAGE(INDEX('A1 Parametre'!$C$103:$M$103,MATCH(O54,'A1 Parametre'!$C$95:$M$95,1))+(INDEX('A1 Parametre'!$C$103:$M$103,MATCH(O54,'A1 Parametre'!$C$95:$M$95,1)+1)-INDEX('A1 Parametre'!$C$103:$M$103,MATCH(O54,'A1 Parametre'!$C$95:$M$95,1)))/10*MOD(O54,10),INDEX('A1 Parametre'!$C$104:$M$104,MATCH(O54,'A1 Parametre'!$C$95:$M$95,1))+(INDEX('A1 Parametre'!$C$104:$M$104,MATCH(O54,'A1 Parametre'!$C$95:$M$95,1)+1)-INDEX('A1 Parametre'!$C$104:$M$104,MATCH(O54,'A1 Parametre'!$C$95:$M$95,1)))/10*MOD(O54,10)))))</f>
        <v>0.2975994307625357</v>
      </c>
      <c r="P118" s="129">
        <f>IF(P54=0,0,IF(P54&lt;30,AVERAGE('A1 Parametre'!$C$103,'A1 Parametre'!$C$104),IF(P54&gt;90,AVERAGE('A1 Parametre'!$I$103,'A1 Parametre'!$I$104),AVERAGE(INDEX('A1 Parametre'!$C$103:$M$103,MATCH(P54,'A1 Parametre'!$C$95:$M$95,1))+(INDEX('A1 Parametre'!$C$103:$M$103,MATCH(P54,'A1 Parametre'!$C$95:$M$95,1)+1)-INDEX('A1 Parametre'!$C$103:$M$103,MATCH(P54,'A1 Parametre'!$C$95:$M$95,1)))/10*MOD(P54,10),INDEX('A1 Parametre'!$C$104:$M$104,MATCH(P54,'A1 Parametre'!$C$95:$M$95,1))+(INDEX('A1 Parametre'!$C$104:$M$104,MATCH(P54,'A1 Parametre'!$C$95:$M$95,1)+1)-INDEX('A1 Parametre'!$C$104:$M$104,MATCH(P54,'A1 Parametre'!$C$95:$M$95,1)))/10*MOD(P54,10)))))</f>
        <v>0.29760971560035987</v>
      </c>
      <c r="Q118" s="129">
        <f>IF(Q54=0,0,IF(Q54&lt;30,AVERAGE('A1 Parametre'!$C$103,'A1 Parametre'!$C$104),IF(Q54&gt;90,AVERAGE('A1 Parametre'!$I$103,'A1 Parametre'!$I$104),AVERAGE(INDEX('A1 Parametre'!$C$103:$M$103,MATCH(Q54,'A1 Parametre'!$C$95:$M$95,1))+(INDEX('A1 Parametre'!$C$103:$M$103,MATCH(Q54,'A1 Parametre'!$C$95:$M$95,1)+1)-INDEX('A1 Parametre'!$C$103:$M$103,MATCH(Q54,'A1 Parametre'!$C$95:$M$95,1)))/10*MOD(Q54,10),INDEX('A1 Parametre'!$C$104:$M$104,MATCH(Q54,'A1 Parametre'!$C$95:$M$95,1))+(INDEX('A1 Parametre'!$C$104:$M$104,MATCH(Q54,'A1 Parametre'!$C$95:$M$95,1)+1)-INDEX('A1 Parametre'!$C$104:$M$104,MATCH(Q54,'A1 Parametre'!$C$95:$M$95,1)))/10*MOD(Q54,10)))))</f>
        <v>0.29762</v>
      </c>
      <c r="R118" s="129">
        <f>IF(R54=0,0,IF(R54&lt;30,AVERAGE('A1 Parametre'!$C$103,'A1 Parametre'!$C$104),IF(R54&gt;90,AVERAGE('A1 Parametre'!$I$103,'A1 Parametre'!$I$104),AVERAGE(INDEX('A1 Parametre'!$C$103:$M$103,MATCH(R54,'A1 Parametre'!$C$95:$M$95,1))+(INDEX('A1 Parametre'!$C$103:$M$103,MATCH(R54,'A1 Parametre'!$C$95:$M$95,1)+1)-INDEX('A1 Parametre'!$C$103:$M$103,MATCH(R54,'A1 Parametre'!$C$95:$M$95,1)))/10*MOD(R54,10),INDEX('A1 Parametre'!$C$104:$M$104,MATCH(R54,'A1 Parametre'!$C$95:$M$95,1))+(INDEX('A1 Parametre'!$C$104:$M$104,MATCH(R54,'A1 Parametre'!$C$95:$M$95,1)+1)-INDEX('A1 Parametre'!$C$104:$M$104,MATCH(R54,'A1 Parametre'!$C$95:$M$95,1)))/10*MOD(R54,10)))))</f>
        <v>0.29761280096626036</v>
      </c>
      <c r="S118" s="129">
        <f>IF(S54=0,0,IF(S54&lt;30,AVERAGE('A1 Parametre'!$C$103,'A1 Parametre'!$C$104),IF(S54&gt;90,AVERAGE('A1 Parametre'!$I$103,'A1 Parametre'!$I$104),AVERAGE(INDEX('A1 Parametre'!$C$103:$M$103,MATCH(S54,'A1 Parametre'!$C$95:$M$95,1))+(INDEX('A1 Parametre'!$C$103:$M$103,MATCH(S54,'A1 Parametre'!$C$95:$M$95,1)+1)-INDEX('A1 Parametre'!$C$103:$M$103,MATCH(S54,'A1 Parametre'!$C$95:$M$95,1)))/10*MOD(S54,10),INDEX('A1 Parametre'!$C$104:$M$104,MATCH(S54,'A1 Parametre'!$C$95:$M$95,1))+(INDEX('A1 Parametre'!$C$104:$M$104,MATCH(S54,'A1 Parametre'!$C$95:$M$95,1)+1)-INDEX('A1 Parametre'!$C$104:$M$104,MATCH(S54,'A1 Parametre'!$C$95:$M$95,1)))/10*MOD(S54,10)))))</f>
        <v>0.29760560171781336</v>
      </c>
      <c r="T118" s="129">
        <f>IF(T54=0,0,IF(T54&lt;30,AVERAGE('A1 Parametre'!$C$103,'A1 Parametre'!$C$104),IF(T54&gt;90,AVERAGE('A1 Parametre'!$I$103,'A1 Parametre'!$I$104),AVERAGE(INDEX('A1 Parametre'!$C$103:$M$103,MATCH(T54,'A1 Parametre'!$C$95:$M$95,1))+(INDEX('A1 Parametre'!$C$103:$M$103,MATCH(T54,'A1 Parametre'!$C$95:$M$95,1)+1)-INDEX('A1 Parametre'!$C$103:$M$103,MATCH(T54,'A1 Parametre'!$C$95:$M$95,1)))/10*MOD(T54,10),INDEX('A1 Parametre'!$C$104:$M$104,MATCH(T54,'A1 Parametre'!$C$95:$M$95,1))+(INDEX('A1 Parametre'!$C$104:$M$104,MATCH(T54,'A1 Parametre'!$C$95:$M$95,1)+1)-INDEX('A1 Parametre'!$C$104:$M$104,MATCH(T54,'A1 Parametre'!$C$95:$M$95,1)))/10*MOD(T54,10)))))</f>
        <v>0.29759840225465245</v>
      </c>
      <c r="U118" s="129">
        <f>IF(U54=0,0,IF(U54&lt;30,AVERAGE('A1 Parametre'!$C$103,'A1 Parametre'!$C$104),IF(U54&gt;90,AVERAGE('A1 Parametre'!$I$103,'A1 Parametre'!$I$104),AVERAGE(INDEX('A1 Parametre'!$C$103:$M$103,MATCH(U54,'A1 Parametre'!$C$95:$M$95,1))+(INDEX('A1 Parametre'!$C$103:$M$103,MATCH(U54,'A1 Parametre'!$C$95:$M$95,1)+1)-INDEX('A1 Parametre'!$C$103:$M$103,MATCH(U54,'A1 Parametre'!$C$95:$M$95,1)))/10*MOD(U54,10),INDEX('A1 Parametre'!$C$104:$M$104,MATCH(U54,'A1 Parametre'!$C$95:$M$95,1))+(INDEX('A1 Parametre'!$C$104:$M$104,MATCH(U54,'A1 Parametre'!$C$95:$M$95,1)+1)-INDEX('A1 Parametre'!$C$104:$M$104,MATCH(U54,'A1 Parametre'!$C$95:$M$95,1)))/10*MOD(U54,10)))))</f>
        <v>0.29759120257677124</v>
      </c>
      <c r="V118" s="129">
        <f>IF(V54=0,0,IF(V54&lt;30,AVERAGE('A1 Parametre'!$C$103,'A1 Parametre'!$C$104),IF(V54&gt;90,AVERAGE('A1 Parametre'!$I$103,'A1 Parametre'!$I$104),AVERAGE(INDEX('A1 Parametre'!$C$103:$M$103,MATCH(V54,'A1 Parametre'!$C$95:$M$95,1))+(INDEX('A1 Parametre'!$C$103:$M$103,MATCH(V54,'A1 Parametre'!$C$95:$M$95,1)+1)-INDEX('A1 Parametre'!$C$103:$M$103,MATCH(V54,'A1 Parametre'!$C$95:$M$95,1)))/10*MOD(V54,10),INDEX('A1 Parametre'!$C$104:$M$104,MATCH(V54,'A1 Parametre'!$C$95:$M$95,1))+(INDEX('A1 Parametre'!$C$104:$M$104,MATCH(V54,'A1 Parametre'!$C$95:$M$95,1)+1)-INDEX('A1 Parametre'!$C$104:$M$104,MATCH(V54,'A1 Parametre'!$C$95:$M$95,1)))/10*MOD(V54,10)))))</f>
        <v>0.29758400268416335</v>
      </c>
      <c r="W118" s="129">
        <f>IF(W54=0,0,IF(W54&lt;30,AVERAGE('A1 Parametre'!$C$103,'A1 Parametre'!$C$104),IF(W54&gt;90,AVERAGE('A1 Parametre'!$I$103,'A1 Parametre'!$I$104),AVERAGE(INDEX('A1 Parametre'!$C$103:$M$103,MATCH(W54,'A1 Parametre'!$C$95:$M$95,1))+(INDEX('A1 Parametre'!$C$103:$M$103,MATCH(W54,'A1 Parametre'!$C$95:$M$95,1)+1)-INDEX('A1 Parametre'!$C$103:$M$103,MATCH(W54,'A1 Parametre'!$C$95:$M$95,1)))/10*MOD(W54,10),INDEX('A1 Parametre'!$C$104:$M$104,MATCH(W54,'A1 Parametre'!$C$95:$M$95,1))+(INDEX('A1 Parametre'!$C$104:$M$104,MATCH(W54,'A1 Parametre'!$C$95:$M$95,1)+1)-INDEX('A1 Parametre'!$C$104:$M$104,MATCH(W54,'A1 Parametre'!$C$95:$M$95,1)))/10*MOD(W54,10)))))</f>
        <v>0.29757680257682251</v>
      </c>
      <c r="X118" s="129">
        <f>IF(X54=0,0,IF(X54&lt;30,AVERAGE('A1 Parametre'!$C$103,'A1 Parametre'!$C$104),IF(X54&gt;90,AVERAGE('A1 Parametre'!$I$103,'A1 Parametre'!$I$104),AVERAGE(INDEX('A1 Parametre'!$C$103:$M$103,MATCH(X54,'A1 Parametre'!$C$95:$M$95,1))+(INDEX('A1 Parametre'!$C$103:$M$103,MATCH(X54,'A1 Parametre'!$C$95:$M$95,1)+1)-INDEX('A1 Parametre'!$C$103:$M$103,MATCH(X54,'A1 Parametre'!$C$95:$M$95,1)))/10*MOD(X54,10),INDEX('A1 Parametre'!$C$104:$M$104,MATCH(X54,'A1 Parametre'!$C$95:$M$95,1))+(INDEX('A1 Parametre'!$C$104:$M$104,MATCH(X54,'A1 Parametre'!$C$95:$M$95,1)+1)-INDEX('A1 Parametre'!$C$104:$M$104,MATCH(X54,'A1 Parametre'!$C$95:$M$95,1)))/10*MOD(X54,10)))))</f>
        <v>0.2975696022547421</v>
      </c>
      <c r="Y118" s="129">
        <f>IF(Y54=0,0,IF(Y54&lt;30,AVERAGE('A1 Parametre'!$C$103,'A1 Parametre'!$C$104),IF(Y54&gt;90,AVERAGE('A1 Parametre'!$I$103,'A1 Parametre'!$I$104),AVERAGE(INDEX('A1 Parametre'!$C$103:$M$103,MATCH(Y54,'A1 Parametre'!$C$95:$M$95,1))+(INDEX('A1 Parametre'!$C$103:$M$103,MATCH(Y54,'A1 Parametre'!$C$95:$M$95,1)+1)-INDEX('A1 Parametre'!$C$103:$M$103,MATCH(Y54,'A1 Parametre'!$C$95:$M$95,1)))/10*MOD(Y54,10),INDEX('A1 Parametre'!$C$104:$M$104,MATCH(Y54,'A1 Parametre'!$C$95:$M$95,1))+(INDEX('A1 Parametre'!$C$104:$M$104,MATCH(Y54,'A1 Parametre'!$C$95:$M$95,1)+1)-INDEX('A1 Parametre'!$C$104:$M$104,MATCH(Y54,'A1 Parametre'!$C$95:$M$95,1)))/10*MOD(Y54,10)))))</f>
        <v>0.29756240171791581</v>
      </c>
      <c r="Z118" s="129">
        <f>IF(Z54=0,0,IF(Z54&lt;30,AVERAGE('A1 Parametre'!$C$103,'A1 Parametre'!$C$104),IF(Z54&gt;90,AVERAGE('A1 Parametre'!$I$103,'A1 Parametre'!$I$104),AVERAGE(INDEX('A1 Parametre'!$C$103:$M$103,MATCH(Z54,'A1 Parametre'!$C$95:$M$95,1))+(INDEX('A1 Parametre'!$C$103:$M$103,MATCH(Z54,'A1 Parametre'!$C$95:$M$95,1)+1)-INDEX('A1 Parametre'!$C$103:$M$103,MATCH(Z54,'A1 Parametre'!$C$95:$M$95,1)))/10*MOD(Z54,10),INDEX('A1 Parametre'!$C$104:$M$104,MATCH(Z54,'A1 Parametre'!$C$95:$M$95,1))+(INDEX('A1 Parametre'!$C$104:$M$104,MATCH(Z54,'A1 Parametre'!$C$95:$M$95,1)+1)-INDEX('A1 Parametre'!$C$104:$M$104,MATCH(Z54,'A1 Parametre'!$C$95:$M$95,1)))/10*MOD(Z54,10)))))</f>
        <v>0.2975552009663372</v>
      </c>
      <c r="AA118" s="129">
        <f>IF(AA54=0,0,IF(AA54&lt;30,AVERAGE('A1 Parametre'!$C$103,'A1 Parametre'!$C$104),IF(AA54&gt;90,AVERAGE('A1 Parametre'!$I$103,'A1 Parametre'!$I$104),AVERAGE(INDEX('A1 Parametre'!$C$103:$M$103,MATCH(AA54,'A1 Parametre'!$C$95:$M$95,1))+(INDEX('A1 Parametre'!$C$103:$M$103,MATCH(AA54,'A1 Parametre'!$C$95:$M$95,1)+1)-INDEX('A1 Parametre'!$C$103:$M$103,MATCH(AA54,'A1 Parametre'!$C$95:$M$95,1)))/10*MOD(AA54,10),INDEX('A1 Parametre'!$C$104:$M$104,MATCH(AA54,'A1 Parametre'!$C$95:$M$95,1))+(INDEX('A1 Parametre'!$C$104:$M$104,MATCH(AA54,'A1 Parametre'!$C$95:$M$95,1)+1)-INDEX('A1 Parametre'!$C$104:$M$104,MATCH(AA54,'A1 Parametre'!$C$95:$M$95,1)))/10*MOD(AA54,10)))))</f>
        <v>0.29754800000000003</v>
      </c>
      <c r="AB118" s="129">
        <f>IF(AB54=0,0,IF(AB54&lt;30,AVERAGE('A1 Parametre'!$C$103,'A1 Parametre'!$C$104),IF(AB54&gt;90,AVERAGE('A1 Parametre'!$I$103,'A1 Parametre'!$I$104),AVERAGE(INDEX('A1 Parametre'!$C$103:$M$103,MATCH(AB54,'A1 Parametre'!$C$95:$M$95,1))+(INDEX('A1 Parametre'!$C$103:$M$103,MATCH(AB54,'A1 Parametre'!$C$95:$M$95,1)+1)-INDEX('A1 Parametre'!$C$103:$M$103,MATCH(AB54,'A1 Parametre'!$C$95:$M$95,1)))/10*MOD(AB54,10),INDEX('A1 Parametre'!$C$104:$M$104,MATCH(AB54,'A1 Parametre'!$C$95:$M$95,1))+(INDEX('A1 Parametre'!$C$104:$M$104,MATCH(AB54,'A1 Parametre'!$C$95:$M$95,1)+1)-INDEX('A1 Parametre'!$C$104:$M$104,MATCH(AB54,'A1 Parametre'!$C$95:$M$95,1)))/10*MOD(AB54,10)))))</f>
        <v>0.29754400026503813</v>
      </c>
      <c r="AC118" s="129">
        <f>IF(AC54=0,0,IF(AC54&lt;30,AVERAGE('A1 Parametre'!$C$103,'A1 Parametre'!$C$104),IF(AC54&gt;90,AVERAGE('A1 Parametre'!$I$103,'A1 Parametre'!$I$104),AVERAGE(INDEX('A1 Parametre'!$C$103:$M$103,MATCH(AC54,'A1 Parametre'!$C$95:$M$95,1))+(INDEX('A1 Parametre'!$C$103:$M$103,MATCH(AC54,'A1 Parametre'!$C$95:$M$95,1)+1)-INDEX('A1 Parametre'!$C$103:$M$103,MATCH(AC54,'A1 Parametre'!$C$95:$M$95,1)))/10*MOD(AC54,10),INDEX('A1 Parametre'!$C$104:$M$104,MATCH(AC54,'A1 Parametre'!$C$95:$M$95,1))+(INDEX('A1 Parametre'!$C$104:$M$104,MATCH(AC54,'A1 Parametre'!$C$95:$M$95,1)+1)-INDEX('A1 Parametre'!$C$104:$M$104,MATCH(AC54,'A1 Parametre'!$C$95:$M$95,1)))/10*MOD(AC54,10)))))</f>
        <v>0.29754000046381934</v>
      </c>
      <c r="AD118" s="129">
        <f>IF(AD54=0,0,IF(AD54&lt;30,AVERAGE('A1 Parametre'!$C$103,'A1 Parametre'!$C$104),IF(AD54&gt;90,AVERAGE('A1 Parametre'!$I$103,'A1 Parametre'!$I$104),AVERAGE(INDEX('A1 Parametre'!$C$103:$M$103,MATCH(AD54,'A1 Parametre'!$C$95:$M$95,1))+(INDEX('A1 Parametre'!$C$103:$M$103,MATCH(AD54,'A1 Parametre'!$C$95:$M$95,1)+1)-INDEX('A1 Parametre'!$C$103:$M$103,MATCH(AD54,'A1 Parametre'!$C$95:$M$95,1)))/10*MOD(AD54,10),INDEX('A1 Parametre'!$C$104:$M$104,MATCH(AD54,'A1 Parametre'!$C$95:$M$95,1))+(INDEX('A1 Parametre'!$C$104:$M$104,MATCH(AD54,'A1 Parametre'!$C$95:$M$95,1)+1)-INDEX('A1 Parametre'!$C$104:$M$104,MATCH(AD54,'A1 Parametre'!$C$95:$M$95,1)))/10*MOD(AD54,10)))))</f>
        <v>0.29753600059634244</v>
      </c>
      <c r="AE118" s="129">
        <f>IF(AE54=0,0,IF(AE54&lt;30,AVERAGE('A1 Parametre'!$C$103,'A1 Parametre'!$C$104),IF(AE54&gt;90,AVERAGE('A1 Parametre'!$I$103,'A1 Parametre'!$I$104),AVERAGE(INDEX('A1 Parametre'!$C$103:$M$103,MATCH(AE54,'A1 Parametre'!$C$95:$M$95,1))+(INDEX('A1 Parametre'!$C$103:$M$103,MATCH(AE54,'A1 Parametre'!$C$95:$M$95,1)+1)-INDEX('A1 Parametre'!$C$103:$M$103,MATCH(AE54,'A1 Parametre'!$C$95:$M$95,1)))/10*MOD(AE54,10),INDEX('A1 Parametre'!$C$104:$M$104,MATCH(AE54,'A1 Parametre'!$C$95:$M$95,1))+(INDEX('A1 Parametre'!$C$104:$M$104,MATCH(AE54,'A1 Parametre'!$C$95:$M$95,1)+1)-INDEX('A1 Parametre'!$C$104:$M$104,MATCH(AE54,'A1 Parametre'!$C$95:$M$95,1)))/10*MOD(AE54,10)))))</f>
        <v>0.29753200066260632</v>
      </c>
      <c r="AF118" s="129">
        <f>IF(AF54=0,0,IF(AF54&lt;30,AVERAGE('A1 Parametre'!$C$103,'A1 Parametre'!$C$104),IF(AF54&gt;90,AVERAGE('A1 Parametre'!$I$103,'A1 Parametre'!$I$104),AVERAGE(INDEX('A1 Parametre'!$C$103:$M$103,MATCH(AF54,'A1 Parametre'!$C$95:$M$95,1))+(INDEX('A1 Parametre'!$C$103:$M$103,MATCH(AF54,'A1 Parametre'!$C$95:$M$95,1)+1)-INDEX('A1 Parametre'!$C$103:$M$103,MATCH(AF54,'A1 Parametre'!$C$95:$M$95,1)))/10*MOD(AF54,10),INDEX('A1 Parametre'!$C$104:$M$104,MATCH(AF54,'A1 Parametre'!$C$95:$M$95,1))+(INDEX('A1 Parametre'!$C$104:$M$104,MATCH(AF54,'A1 Parametre'!$C$95:$M$95,1)+1)-INDEX('A1 Parametre'!$C$104:$M$104,MATCH(AF54,'A1 Parametre'!$C$95:$M$95,1)))/10*MOD(AF54,10)))))</f>
        <v>0.29752800066260998</v>
      </c>
      <c r="AG118" s="129">
        <f>IF(AG54=0,0,IF(AG54&lt;30,AVERAGE('A1 Parametre'!$C$103,'A1 Parametre'!$C$104),IF(AG54&gt;90,AVERAGE('A1 Parametre'!$I$103,'A1 Parametre'!$I$104),AVERAGE(INDEX('A1 Parametre'!$C$103:$M$103,MATCH(AG54,'A1 Parametre'!$C$95:$M$95,1))+(INDEX('A1 Parametre'!$C$103:$M$103,MATCH(AG54,'A1 Parametre'!$C$95:$M$95,1)+1)-INDEX('A1 Parametre'!$C$103:$M$103,MATCH(AG54,'A1 Parametre'!$C$95:$M$95,1)))/10*MOD(AG54,10),INDEX('A1 Parametre'!$C$104:$M$104,MATCH(AG54,'A1 Parametre'!$C$95:$M$95,1))+(INDEX('A1 Parametre'!$C$104:$M$104,MATCH(AG54,'A1 Parametre'!$C$95:$M$95,1)+1)-INDEX('A1 Parametre'!$C$104:$M$104,MATCH(AG54,'A1 Parametre'!$C$95:$M$95,1)))/10*MOD(AG54,10)))))</f>
        <v>0.29752400059635226</v>
      </c>
      <c r="AH118" s="129">
        <f>IF(AH54=0,0,IF(AH54&lt;30,AVERAGE('A1 Parametre'!$C$103,'A1 Parametre'!$C$104),IF(AH54&gt;90,AVERAGE('A1 Parametre'!$I$103,'A1 Parametre'!$I$104),AVERAGE(INDEX('A1 Parametre'!$C$103:$M$103,MATCH(AH54,'A1 Parametre'!$C$95:$M$95,1))+(INDEX('A1 Parametre'!$C$103:$M$103,MATCH(AH54,'A1 Parametre'!$C$95:$M$95,1)+1)-INDEX('A1 Parametre'!$C$103:$M$103,MATCH(AH54,'A1 Parametre'!$C$95:$M$95,1)))/10*MOD(AH54,10),INDEX('A1 Parametre'!$C$104:$M$104,MATCH(AH54,'A1 Parametre'!$C$95:$M$95,1))+(INDEX('A1 Parametre'!$C$104:$M$104,MATCH(AH54,'A1 Parametre'!$C$95:$M$95,1)+1)-INDEX('A1 Parametre'!$C$104:$M$104,MATCH(AH54,'A1 Parametre'!$C$95:$M$95,1)))/10*MOD(AH54,10)))))</f>
        <v>0.29752000046383209</v>
      </c>
      <c r="AI118" s="129">
        <f>IF(AI54=0,0,IF(AI54&lt;30,AVERAGE('A1 Parametre'!$C$103,'A1 Parametre'!$C$104),IF(AI54&gt;90,AVERAGE('A1 Parametre'!$I$103,'A1 Parametre'!$I$104),AVERAGE(INDEX('A1 Parametre'!$C$103:$M$103,MATCH(AI54,'A1 Parametre'!$C$95:$M$95,1))+(INDEX('A1 Parametre'!$C$103:$M$103,MATCH(AI54,'A1 Parametre'!$C$95:$M$95,1)+1)-INDEX('A1 Parametre'!$C$103:$M$103,MATCH(AI54,'A1 Parametre'!$C$95:$M$95,1)))/10*MOD(AI54,10),INDEX('A1 Parametre'!$C$104:$M$104,MATCH(AI54,'A1 Parametre'!$C$95:$M$95,1))+(INDEX('A1 Parametre'!$C$104:$M$104,MATCH(AI54,'A1 Parametre'!$C$95:$M$95,1)+1)-INDEX('A1 Parametre'!$C$104:$M$104,MATCH(AI54,'A1 Parametre'!$C$95:$M$95,1)))/10*MOD(AI54,10)))))</f>
        <v>0.29751600026504832</v>
      </c>
      <c r="AJ118" s="129">
        <f>IF(AJ54=0,0,IF(AJ54&lt;30,AVERAGE('A1 Parametre'!$C$103,'A1 Parametre'!$C$104),IF(AJ54&gt;90,AVERAGE('A1 Parametre'!$I$103,'A1 Parametre'!$I$104),AVERAGE(INDEX('A1 Parametre'!$C$103:$M$103,MATCH(AJ54,'A1 Parametre'!$C$95:$M$95,1))+(INDEX('A1 Parametre'!$C$103:$M$103,MATCH(AJ54,'A1 Parametre'!$C$95:$M$95,1)+1)-INDEX('A1 Parametre'!$C$103:$M$103,MATCH(AJ54,'A1 Parametre'!$C$95:$M$95,1)))/10*MOD(AJ54,10),INDEX('A1 Parametre'!$C$104:$M$104,MATCH(AJ54,'A1 Parametre'!$C$95:$M$95,1))+(INDEX('A1 Parametre'!$C$104:$M$104,MATCH(AJ54,'A1 Parametre'!$C$95:$M$95,1)+1)-INDEX('A1 Parametre'!$C$104:$M$104,MATCH(AJ54,'A1 Parametre'!$C$95:$M$95,1)))/10*MOD(AJ54,10)))))</f>
        <v>0.297512</v>
      </c>
    </row>
    <row r="119" spans="2:36" x14ac:dyDescent="0.2">
      <c r="B119" s="5">
        <v>2</v>
      </c>
      <c r="C119" s="5">
        <f t="shared" si="24"/>
        <v>90781</v>
      </c>
      <c r="D119" s="5" t="str">
        <f t="shared" si="25"/>
        <v>I/59 Tvrdošín - pred okružnou</v>
      </c>
      <c r="E119" s="5">
        <f t="shared" ref="E119:E127" si="26">E87</f>
        <v>1.42</v>
      </c>
      <c r="F119" s="129">
        <f>IF(F55=0,0,IF(F55&lt;30,AVERAGE('A1 Parametre'!$C$103,'A1 Parametre'!$C$104),IF(F55&gt;90,AVERAGE('A1 Parametre'!$I$103,'A1 Parametre'!$I$104),AVERAGE(INDEX('A1 Parametre'!$C$103:$M$103,MATCH(F55,'A1 Parametre'!$C$95:$M$95,1))+(INDEX('A1 Parametre'!$C$103:$M$103,MATCH(F55,'A1 Parametre'!$C$95:$M$95,1)+1)-INDEX('A1 Parametre'!$C$103:$M$103,MATCH(F55,'A1 Parametre'!$C$95:$M$95,1)))/10*MOD(F55,10),INDEX('A1 Parametre'!$C$104:$M$104,MATCH(F55,'A1 Parametre'!$C$95:$M$95,1))+(INDEX('A1 Parametre'!$C$104:$M$104,MATCH(F55,'A1 Parametre'!$C$95:$M$95,1)+1)-INDEX('A1 Parametre'!$C$104:$M$104,MATCH(F55,'A1 Parametre'!$C$95:$M$95,1)))/10*MOD(F55,10)))))</f>
        <v>0.345636</v>
      </c>
      <c r="G119" s="129">
        <f>IF(G55=0,0,IF(G55&lt;30,AVERAGE('A1 Parametre'!$C$103,'A1 Parametre'!$C$104),IF(G55&gt;90,AVERAGE('A1 Parametre'!$I$103,'A1 Parametre'!$I$104),AVERAGE(INDEX('A1 Parametre'!$C$103:$M$103,MATCH(G55,'A1 Parametre'!$C$95:$M$95,1))+(INDEX('A1 Parametre'!$C$103:$M$103,MATCH(G55,'A1 Parametre'!$C$95:$M$95,1)+1)-INDEX('A1 Parametre'!$C$103:$M$103,MATCH(G55,'A1 Parametre'!$C$95:$M$95,1)))/10*MOD(G55,10),INDEX('A1 Parametre'!$C$104:$M$104,MATCH(G55,'A1 Parametre'!$C$95:$M$95,1))+(INDEX('A1 Parametre'!$C$104:$M$104,MATCH(G55,'A1 Parametre'!$C$95:$M$95,1)+1)-INDEX('A1 Parametre'!$C$104:$M$104,MATCH(G55,'A1 Parametre'!$C$95:$M$95,1)))/10*MOD(G55,10)))))</f>
        <v>0.34437375904099521</v>
      </c>
      <c r="H119" s="129">
        <f>IF(H55=0,0,IF(H55&lt;30,AVERAGE('A1 Parametre'!$C$103,'A1 Parametre'!$C$104),IF(H55&gt;90,AVERAGE('A1 Parametre'!$I$103,'A1 Parametre'!$I$104),AVERAGE(INDEX('A1 Parametre'!$C$103:$M$103,MATCH(H55,'A1 Parametre'!$C$95:$M$95,1))+(INDEX('A1 Parametre'!$C$103:$M$103,MATCH(H55,'A1 Parametre'!$C$95:$M$95,1)+1)-INDEX('A1 Parametre'!$C$103:$M$103,MATCH(H55,'A1 Parametre'!$C$95:$M$95,1)))/10*MOD(H55,10),INDEX('A1 Parametre'!$C$104:$M$104,MATCH(H55,'A1 Parametre'!$C$95:$M$95,1))+(INDEX('A1 Parametre'!$C$104:$M$104,MATCH(H55,'A1 Parametre'!$C$95:$M$95,1)+1)-INDEX('A1 Parametre'!$C$104:$M$104,MATCH(H55,'A1 Parametre'!$C$95:$M$95,1)))/10*MOD(H55,10)))))</f>
        <v>0.3425520040729938</v>
      </c>
      <c r="I119" s="129">
        <f>IF(I55=0,0,IF(I55&lt;30,AVERAGE('A1 Parametre'!$C$103,'A1 Parametre'!$C$104),IF(I55&gt;90,AVERAGE('A1 Parametre'!$I$103,'A1 Parametre'!$I$104),AVERAGE(INDEX('A1 Parametre'!$C$103:$M$103,MATCH(I55,'A1 Parametre'!$C$95:$M$95,1))+(INDEX('A1 Parametre'!$C$103:$M$103,MATCH(I55,'A1 Parametre'!$C$95:$M$95,1)+1)-INDEX('A1 Parametre'!$C$103:$M$103,MATCH(I55,'A1 Parametre'!$C$95:$M$95,1)))/10*MOD(I55,10),INDEX('A1 Parametre'!$C$104:$M$104,MATCH(I55,'A1 Parametre'!$C$95:$M$95,1))+(INDEX('A1 Parametre'!$C$104:$M$104,MATCH(I55,'A1 Parametre'!$C$95:$M$95,1)+1)-INDEX('A1 Parametre'!$C$104:$M$104,MATCH(I55,'A1 Parametre'!$C$95:$M$95,1)))/10*MOD(I55,10)))))</f>
        <v>0.3407002490694252</v>
      </c>
      <c r="J119" s="129">
        <f>IF(J55=0,0,IF(J55&lt;30,AVERAGE('A1 Parametre'!$C$103,'A1 Parametre'!$C$104),IF(J55&gt;90,AVERAGE('A1 Parametre'!$I$103,'A1 Parametre'!$I$104),AVERAGE(INDEX('A1 Parametre'!$C$103:$M$103,MATCH(J55,'A1 Parametre'!$C$95:$M$95,1))+(INDEX('A1 Parametre'!$C$103:$M$103,MATCH(J55,'A1 Parametre'!$C$95:$M$95,1)+1)-INDEX('A1 Parametre'!$C$103:$M$103,MATCH(J55,'A1 Parametre'!$C$95:$M$95,1)))/10*MOD(J55,10),INDEX('A1 Parametre'!$C$104:$M$104,MATCH(J55,'A1 Parametre'!$C$95:$M$95,1))+(INDEX('A1 Parametre'!$C$104:$M$104,MATCH(J55,'A1 Parametre'!$C$95:$M$95,1)+1)-INDEX('A1 Parametre'!$C$104:$M$104,MATCH(J55,'A1 Parametre'!$C$95:$M$95,1)))/10*MOD(J55,10)))))</f>
        <v>0.33881799999999995</v>
      </c>
      <c r="K119" s="129">
        <f>IF(K55=0,0,IF(K55&lt;30,AVERAGE('A1 Parametre'!$C$103,'A1 Parametre'!$C$104),IF(K55&gt;90,AVERAGE('A1 Parametre'!$I$103,'A1 Parametre'!$I$104),AVERAGE(INDEX('A1 Parametre'!$C$103:$M$103,MATCH(K55,'A1 Parametre'!$C$95:$M$95,1))+(INDEX('A1 Parametre'!$C$103:$M$103,MATCH(K55,'A1 Parametre'!$C$95:$M$95,1)+1)-INDEX('A1 Parametre'!$C$103:$M$103,MATCH(K55,'A1 Parametre'!$C$95:$M$95,1)))/10*MOD(K55,10),INDEX('A1 Parametre'!$C$104:$M$104,MATCH(K55,'A1 Parametre'!$C$95:$M$95,1))+(INDEX('A1 Parametre'!$C$104:$M$104,MATCH(K55,'A1 Parametre'!$C$95:$M$95,1)+1)-INDEX('A1 Parametre'!$C$104:$M$104,MATCH(K55,'A1 Parametre'!$C$95:$M$95,1)))/10*MOD(K55,10)))))</f>
        <v>0.33882743086771971</v>
      </c>
      <c r="L119" s="129">
        <f>IF(L55=0,0,IF(L55&lt;30,AVERAGE('A1 Parametre'!$C$103,'A1 Parametre'!$C$104),IF(L55&gt;90,AVERAGE('A1 Parametre'!$I$103,'A1 Parametre'!$I$104),AVERAGE(INDEX('A1 Parametre'!$C$103:$M$103,MATCH(L55,'A1 Parametre'!$C$95:$M$95,1))+(INDEX('A1 Parametre'!$C$103:$M$103,MATCH(L55,'A1 Parametre'!$C$95:$M$95,1)+1)-INDEX('A1 Parametre'!$C$103:$M$103,MATCH(L55,'A1 Parametre'!$C$95:$M$95,1)))/10*MOD(L55,10),INDEX('A1 Parametre'!$C$104:$M$104,MATCH(L55,'A1 Parametre'!$C$95:$M$95,1))+(INDEX('A1 Parametre'!$C$104:$M$104,MATCH(L55,'A1 Parametre'!$C$95:$M$95,1)+1)-INDEX('A1 Parametre'!$C$104:$M$104,MATCH(L55,'A1 Parametre'!$C$95:$M$95,1)))/10*MOD(L55,10)))))</f>
        <v>0.33883686096990556</v>
      </c>
      <c r="M119" s="129">
        <f>IF(M55=0,0,IF(M55&lt;30,AVERAGE('A1 Parametre'!$C$103,'A1 Parametre'!$C$104),IF(M55&gt;90,AVERAGE('A1 Parametre'!$I$103,'A1 Parametre'!$I$104),AVERAGE(INDEX('A1 Parametre'!$C$103:$M$103,MATCH(M55,'A1 Parametre'!$C$95:$M$95,1))+(INDEX('A1 Parametre'!$C$103:$M$103,MATCH(M55,'A1 Parametre'!$C$95:$M$95,1)+1)-INDEX('A1 Parametre'!$C$103:$M$103,MATCH(M55,'A1 Parametre'!$C$95:$M$95,1)))/10*MOD(M55,10),INDEX('A1 Parametre'!$C$104:$M$104,MATCH(M55,'A1 Parametre'!$C$95:$M$95,1))+(INDEX('A1 Parametre'!$C$104:$M$104,MATCH(M55,'A1 Parametre'!$C$95:$M$95,1)+1)-INDEX('A1 Parametre'!$C$104:$M$104,MATCH(M55,'A1 Parametre'!$C$95:$M$95,1)))/10*MOD(M55,10)))))</f>
        <v>0.33884629030661956</v>
      </c>
      <c r="N119" s="129">
        <f>IF(N55=0,0,IF(N55&lt;30,AVERAGE('A1 Parametre'!$C$103,'A1 Parametre'!$C$104),IF(N55&gt;90,AVERAGE('A1 Parametre'!$I$103,'A1 Parametre'!$I$104),AVERAGE(INDEX('A1 Parametre'!$C$103:$M$103,MATCH(N55,'A1 Parametre'!$C$95:$M$95,1))+(INDEX('A1 Parametre'!$C$103:$M$103,MATCH(N55,'A1 Parametre'!$C$95:$M$95,1)+1)-INDEX('A1 Parametre'!$C$103:$M$103,MATCH(N55,'A1 Parametre'!$C$95:$M$95,1)))/10*MOD(N55,10),INDEX('A1 Parametre'!$C$104:$M$104,MATCH(N55,'A1 Parametre'!$C$95:$M$95,1))+(INDEX('A1 Parametre'!$C$104:$M$104,MATCH(N55,'A1 Parametre'!$C$95:$M$95,1)+1)-INDEX('A1 Parametre'!$C$104:$M$104,MATCH(N55,'A1 Parametre'!$C$95:$M$95,1)))/10*MOD(N55,10)))))</f>
        <v>0.33885571887792387</v>
      </c>
      <c r="O119" s="129">
        <f>IF(O55=0,0,IF(O55&lt;30,AVERAGE('A1 Parametre'!$C$103,'A1 Parametre'!$C$104),IF(O55&gt;90,AVERAGE('A1 Parametre'!$I$103,'A1 Parametre'!$I$104),AVERAGE(INDEX('A1 Parametre'!$C$103:$M$103,MATCH(O55,'A1 Parametre'!$C$95:$M$95,1))+(INDEX('A1 Parametre'!$C$103:$M$103,MATCH(O55,'A1 Parametre'!$C$95:$M$95,1)+1)-INDEX('A1 Parametre'!$C$103:$M$103,MATCH(O55,'A1 Parametre'!$C$95:$M$95,1)))/10*MOD(O55,10),INDEX('A1 Parametre'!$C$104:$M$104,MATCH(O55,'A1 Parametre'!$C$95:$M$95,1))+(INDEX('A1 Parametre'!$C$104:$M$104,MATCH(O55,'A1 Parametre'!$C$95:$M$95,1)+1)-INDEX('A1 Parametre'!$C$104:$M$104,MATCH(O55,'A1 Parametre'!$C$95:$M$95,1)))/10*MOD(O55,10)))))</f>
        <v>0.33886514668388062</v>
      </c>
      <c r="P119" s="129">
        <f>IF(P55=0,0,IF(P55&lt;30,AVERAGE('A1 Parametre'!$C$103,'A1 Parametre'!$C$104),IF(P55&gt;90,AVERAGE('A1 Parametre'!$I$103,'A1 Parametre'!$I$104),AVERAGE(INDEX('A1 Parametre'!$C$103:$M$103,MATCH(P55,'A1 Parametre'!$C$95:$M$95,1))+(INDEX('A1 Parametre'!$C$103:$M$103,MATCH(P55,'A1 Parametre'!$C$95:$M$95,1)+1)-INDEX('A1 Parametre'!$C$103:$M$103,MATCH(P55,'A1 Parametre'!$C$95:$M$95,1)))/10*MOD(P55,10),INDEX('A1 Parametre'!$C$104:$M$104,MATCH(P55,'A1 Parametre'!$C$95:$M$95,1))+(INDEX('A1 Parametre'!$C$104:$M$104,MATCH(P55,'A1 Parametre'!$C$95:$M$95,1)+1)-INDEX('A1 Parametre'!$C$104:$M$104,MATCH(P55,'A1 Parametre'!$C$95:$M$95,1)))/10*MOD(P55,10)))))</f>
        <v>0.33887457372455199</v>
      </c>
      <c r="Q119" s="129">
        <f>IF(Q55=0,0,IF(Q55&lt;30,AVERAGE('A1 Parametre'!$C$103,'A1 Parametre'!$C$104),IF(Q55&gt;90,AVERAGE('A1 Parametre'!$I$103,'A1 Parametre'!$I$104),AVERAGE(INDEX('A1 Parametre'!$C$103:$M$103,MATCH(Q55,'A1 Parametre'!$C$95:$M$95,1))+(INDEX('A1 Parametre'!$C$103:$M$103,MATCH(Q55,'A1 Parametre'!$C$95:$M$95,1)+1)-INDEX('A1 Parametre'!$C$103:$M$103,MATCH(Q55,'A1 Parametre'!$C$95:$M$95,1)))/10*MOD(Q55,10),INDEX('A1 Parametre'!$C$104:$M$104,MATCH(Q55,'A1 Parametre'!$C$95:$M$95,1))+(INDEX('A1 Parametre'!$C$104:$M$104,MATCH(Q55,'A1 Parametre'!$C$95:$M$95,1)+1)-INDEX('A1 Parametre'!$C$104:$M$104,MATCH(Q55,'A1 Parametre'!$C$95:$M$95,1)))/10*MOD(Q55,10)))))</f>
        <v>0.33888399999999996</v>
      </c>
      <c r="R119" s="129">
        <f>IF(R55=0,0,IF(R55&lt;30,AVERAGE('A1 Parametre'!$C$103,'A1 Parametre'!$C$104),IF(R55&gt;90,AVERAGE('A1 Parametre'!$I$103,'A1 Parametre'!$I$104),AVERAGE(INDEX('A1 Parametre'!$C$103:$M$103,MATCH(R55,'A1 Parametre'!$C$95:$M$95,1))+(INDEX('A1 Parametre'!$C$103:$M$103,MATCH(R55,'A1 Parametre'!$C$95:$M$95,1)+1)-INDEX('A1 Parametre'!$C$103:$M$103,MATCH(R55,'A1 Parametre'!$C$95:$M$95,1)))/10*MOD(R55,10),INDEX('A1 Parametre'!$C$104:$M$104,MATCH(R55,'A1 Parametre'!$C$95:$M$95,1))+(INDEX('A1 Parametre'!$C$104:$M$104,MATCH(R55,'A1 Parametre'!$C$95:$M$95,1)+1)-INDEX('A1 Parametre'!$C$104:$M$104,MATCH(R55,'A1 Parametre'!$C$95:$M$95,1)))/10*MOD(R55,10)))))</f>
        <v>0.33889280300257807</v>
      </c>
      <c r="S119" s="129">
        <f>IF(S55=0,0,IF(S55&lt;30,AVERAGE('A1 Parametre'!$C$103,'A1 Parametre'!$C$104),IF(S55&gt;90,AVERAGE('A1 Parametre'!$I$103,'A1 Parametre'!$I$104),AVERAGE(INDEX('A1 Parametre'!$C$103:$M$103,MATCH(S55,'A1 Parametre'!$C$95:$M$95,1))+(INDEX('A1 Parametre'!$C$103:$M$103,MATCH(S55,'A1 Parametre'!$C$95:$M$95,1)+1)-INDEX('A1 Parametre'!$C$103:$M$103,MATCH(S55,'A1 Parametre'!$C$95:$M$95,1)))/10*MOD(S55,10),INDEX('A1 Parametre'!$C$104:$M$104,MATCH(S55,'A1 Parametre'!$C$95:$M$95,1))+(INDEX('A1 Parametre'!$C$104:$M$104,MATCH(S55,'A1 Parametre'!$C$95:$M$95,1)+1)-INDEX('A1 Parametre'!$C$104:$M$104,MATCH(S55,'A1 Parametre'!$C$95:$M$95,1)))/10*MOD(S55,10)))))</f>
        <v>0.33890160533778169</v>
      </c>
      <c r="T119" s="129">
        <f>IF(T55=0,0,IF(T55&lt;30,AVERAGE('A1 Parametre'!$C$103,'A1 Parametre'!$C$104),IF(T55&gt;90,AVERAGE('A1 Parametre'!$I$103,'A1 Parametre'!$I$104),AVERAGE(INDEX('A1 Parametre'!$C$103:$M$103,MATCH(T55,'A1 Parametre'!$C$95:$M$95,1))+(INDEX('A1 Parametre'!$C$103:$M$103,MATCH(T55,'A1 Parametre'!$C$95:$M$95,1)+1)-INDEX('A1 Parametre'!$C$103:$M$103,MATCH(T55,'A1 Parametre'!$C$95:$M$95,1)))/10*MOD(T55,10),INDEX('A1 Parametre'!$C$104:$M$104,MATCH(T55,'A1 Parametre'!$C$95:$M$95,1))+(INDEX('A1 Parametre'!$C$104:$M$104,MATCH(T55,'A1 Parametre'!$C$95:$M$95,1)+1)-INDEX('A1 Parametre'!$C$104:$M$104,MATCH(T55,'A1 Parametre'!$C$95:$M$95,1)))/10*MOD(T55,10)))))</f>
        <v>0.33891040700566138</v>
      </c>
      <c r="U119" s="129">
        <f>IF(U55=0,0,IF(U55&lt;30,AVERAGE('A1 Parametre'!$C$103,'A1 Parametre'!$C$104),IF(U55&gt;90,AVERAGE('A1 Parametre'!$I$103,'A1 Parametre'!$I$104),AVERAGE(INDEX('A1 Parametre'!$C$103:$M$103,MATCH(U55,'A1 Parametre'!$C$95:$M$95,1))+(INDEX('A1 Parametre'!$C$103:$M$103,MATCH(U55,'A1 Parametre'!$C$95:$M$95,1)+1)-INDEX('A1 Parametre'!$C$103:$M$103,MATCH(U55,'A1 Parametre'!$C$95:$M$95,1)))/10*MOD(U55,10),INDEX('A1 Parametre'!$C$104:$M$104,MATCH(U55,'A1 Parametre'!$C$95:$M$95,1))+(INDEX('A1 Parametre'!$C$104:$M$104,MATCH(U55,'A1 Parametre'!$C$95:$M$95,1)+1)-INDEX('A1 Parametre'!$C$104:$M$104,MATCH(U55,'A1 Parametre'!$C$95:$M$95,1)))/10*MOD(U55,10)))))</f>
        <v>0.33891920800626779</v>
      </c>
      <c r="V119" s="129">
        <f>IF(V55=0,0,IF(V55&lt;30,AVERAGE('A1 Parametre'!$C$103,'A1 Parametre'!$C$104),IF(V55&gt;90,AVERAGE('A1 Parametre'!$I$103,'A1 Parametre'!$I$104),AVERAGE(INDEX('A1 Parametre'!$C$103:$M$103,MATCH(V55,'A1 Parametre'!$C$95:$M$95,1))+(INDEX('A1 Parametre'!$C$103:$M$103,MATCH(V55,'A1 Parametre'!$C$95:$M$95,1)+1)-INDEX('A1 Parametre'!$C$103:$M$103,MATCH(V55,'A1 Parametre'!$C$95:$M$95,1)))/10*MOD(V55,10),INDEX('A1 Parametre'!$C$104:$M$104,MATCH(V55,'A1 Parametre'!$C$95:$M$95,1))+(INDEX('A1 Parametre'!$C$104:$M$104,MATCH(V55,'A1 Parametre'!$C$95:$M$95,1)+1)-INDEX('A1 Parametre'!$C$104:$M$104,MATCH(V55,'A1 Parametre'!$C$95:$M$95,1)))/10*MOD(V55,10)))))</f>
        <v>0.33892800833965153</v>
      </c>
      <c r="W119" s="129">
        <f>IF(W55=0,0,IF(W55&lt;30,AVERAGE('A1 Parametre'!$C$103,'A1 Parametre'!$C$104),IF(W55&gt;90,AVERAGE('A1 Parametre'!$I$103,'A1 Parametre'!$I$104),AVERAGE(INDEX('A1 Parametre'!$C$103:$M$103,MATCH(W55,'A1 Parametre'!$C$95:$M$95,1))+(INDEX('A1 Parametre'!$C$103:$M$103,MATCH(W55,'A1 Parametre'!$C$95:$M$95,1)+1)-INDEX('A1 Parametre'!$C$103:$M$103,MATCH(W55,'A1 Parametre'!$C$95:$M$95,1)))/10*MOD(W55,10),INDEX('A1 Parametre'!$C$104:$M$104,MATCH(W55,'A1 Parametre'!$C$95:$M$95,1))+(INDEX('A1 Parametre'!$C$104:$M$104,MATCH(W55,'A1 Parametre'!$C$95:$M$95,1)+1)-INDEX('A1 Parametre'!$C$104:$M$104,MATCH(W55,'A1 Parametre'!$C$95:$M$95,1)))/10*MOD(W55,10)))))</f>
        <v>0.33893680800586312</v>
      </c>
      <c r="X119" s="129">
        <f>IF(X55=0,0,IF(X55&lt;30,AVERAGE('A1 Parametre'!$C$103,'A1 Parametre'!$C$104),IF(X55&gt;90,AVERAGE('A1 Parametre'!$I$103,'A1 Parametre'!$I$104),AVERAGE(INDEX('A1 Parametre'!$C$103:$M$103,MATCH(X55,'A1 Parametre'!$C$95:$M$95,1))+(INDEX('A1 Parametre'!$C$103:$M$103,MATCH(X55,'A1 Parametre'!$C$95:$M$95,1)+1)-INDEX('A1 Parametre'!$C$103:$M$103,MATCH(X55,'A1 Parametre'!$C$95:$M$95,1)))/10*MOD(X55,10),INDEX('A1 Parametre'!$C$104:$M$104,MATCH(X55,'A1 Parametre'!$C$95:$M$95,1))+(INDEX('A1 Parametre'!$C$104:$M$104,MATCH(X55,'A1 Parametre'!$C$95:$M$95,1)+1)-INDEX('A1 Parametre'!$C$104:$M$104,MATCH(X55,'A1 Parametre'!$C$95:$M$95,1)))/10*MOD(X55,10)))))</f>
        <v>0.33894560700495324</v>
      </c>
      <c r="Y119" s="129">
        <f>IF(Y55=0,0,IF(Y55&lt;30,AVERAGE('A1 Parametre'!$C$103,'A1 Parametre'!$C$104),IF(Y55&gt;90,AVERAGE('A1 Parametre'!$I$103,'A1 Parametre'!$I$104),AVERAGE(INDEX('A1 Parametre'!$C$103:$M$103,MATCH(Y55,'A1 Parametre'!$C$95:$M$95,1))+(INDEX('A1 Parametre'!$C$103:$M$103,MATCH(Y55,'A1 Parametre'!$C$95:$M$95,1)+1)-INDEX('A1 Parametre'!$C$103:$M$103,MATCH(Y55,'A1 Parametre'!$C$95:$M$95,1)))/10*MOD(Y55,10),INDEX('A1 Parametre'!$C$104:$M$104,MATCH(Y55,'A1 Parametre'!$C$95:$M$95,1))+(INDEX('A1 Parametre'!$C$104:$M$104,MATCH(Y55,'A1 Parametre'!$C$95:$M$95,1)+1)-INDEX('A1 Parametre'!$C$104:$M$104,MATCH(Y55,'A1 Parametre'!$C$95:$M$95,1)))/10*MOD(Y55,10)))))</f>
        <v>0.3389544053369723</v>
      </c>
      <c r="Z119" s="129">
        <f>IF(Z55=0,0,IF(Z55&lt;30,AVERAGE('A1 Parametre'!$C$103,'A1 Parametre'!$C$104),IF(Z55&gt;90,AVERAGE('A1 Parametre'!$I$103,'A1 Parametre'!$I$104),AVERAGE(INDEX('A1 Parametre'!$C$103:$M$103,MATCH(Z55,'A1 Parametre'!$C$95:$M$95,1))+(INDEX('A1 Parametre'!$C$103:$M$103,MATCH(Z55,'A1 Parametre'!$C$95:$M$95,1)+1)-INDEX('A1 Parametre'!$C$103:$M$103,MATCH(Z55,'A1 Parametre'!$C$95:$M$95,1)))/10*MOD(Z55,10),INDEX('A1 Parametre'!$C$104:$M$104,MATCH(Z55,'A1 Parametre'!$C$95:$M$95,1))+(INDEX('A1 Parametre'!$C$104:$M$104,MATCH(Z55,'A1 Parametre'!$C$95:$M$95,1)+1)-INDEX('A1 Parametre'!$C$104:$M$104,MATCH(Z55,'A1 Parametre'!$C$95:$M$95,1)))/10*MOD(Z55,10)))))</f>
        <v>0.33896320300197103</v>
      </c>
      <c r="AA119" s="129">
        <f>IF(AA55=0,0,IF(AA55&lt;30,AVERAGE('A1 Parametre'!$C$103,'A1 Parametre'!$C$104),IF(AA55&gt;90,AVERAGE('A1 Parametre'!$I$103,'A1 Parametre'!$I$104),AVERAGE(INDEX('A1 Parametre'!$C$103:$M$103,MATCH(AA55,'A1 Parametre'!$C$95:$M$95,1))+(INDEX('A1 Parametre'!$C$103:$M$103,MATCH(AA55,'A1 Parametre'!$C$95:$M$95,1)+1)-INDEX('A1 Parametre'!$C$103:$M$103,MATCH(AA55,'A1 Parametre'!$C$95:$M$95,1)))/10*MOD(AA55,10),INDEX('A1 Parametre'!$C$104:$M$104,MATCH(AA55,'A1 Parametre'!$C$95:$M$95,1))+(INDEX('A1 Parametre'!$C$104:$M$104,MATCH(AA55,'A1 Parametre'!$C$95:$M$95,1)+1)-INDEX('A1 Parametre'!$C$104:$M$104,MATCH(AA55,'A1 Parametre'!$C$95:$M$95,1)))/10*MOD(AA55,10)))))</f>
        <v>0.338972</v>
      </c>
      <c r="AB119" s="129">
        <f>IF(AB55=0,0,IF(AB55&lt;30,AVERAGE('A1 Parametre'!$C$103,'A1 Parametre'!$C$104),IF(AB55&gt;90,AVERAGE('A1 Parametre'!$I$103,'A1 Parametre'!$I$104),AVERAGE(INDEX('A1 Parametre'!$C$103:$M$103,MATCH(AB55,'A1 Parametre'!$C$95:$M$95,1))+(INDEX('A1 Parametre'!$C$103:$M$103,MATCH(AB55,'A1 Parametre'!$C$95:$M$95,1)+1)-INDEX('A1 Parametre'!$C$103:$M$103,MATCH(AB55,'A1 Parametre'!$C$95:$M$95,1)))/10*MOD(AB55,10),INDEX('A1 Parametre'!$C$104:$M$104,MATCH(AB55,'A1 Parametre'!$C$95:$M$95,1))+(INDEX('A1 Parametre'!$C$104:$M$104,MATCH(AB55,'A1 Parametre'!$C$95:$M$95,1)+1)-INDEX('A1 Parametre'!$C$104:$M$104,MATCH(AB55,'A1 Parametre'!$C$95:$M$95,1)))/10*MOD(AB55,10)))))</f>
        <v>0.33909720574588342</v>
      </c>
      <c r="AC119" s="129">
        <f>IF(AC55=0,0,IF(AC55&lt;30,AVERAGE('A1 Parametre'!$C$103,'A1 Parametre'!$C$104),IF(AC55&gt;90,AVERAGE('A1 Parametre'!$I$103,'A1 Parametre'!$I$104),AVERAGE(INDEX('A1 Parametre'!$C$103:$M$103,MATCH(AC55,'A1 Parametre'!$C$95:$M$95,1))+(INDEX('A1 Parametre'!$C$103:$M$103,MATCH(AC55,'A1 Parametre'!$C$95:$M$95,1)+1)-INDEX('A1 Parametre'!$C$103:$M$103,MATCH(AC55,'A1 Parametre'!$C$95:$M$95,1)))/10*MOD(AC55,10),INDEX('A1 Parametre'!$C$104:$M$104,MATCH(AC55,'A1 Parametre'!$C$95:$M$95,1))+(INDEX('A1 Parametre'!$C$104:$M$104,MATCH(AC55,'A1 Parametre'!$C$95:$M$95,1)+1)-INDEX('A1 Parametre'!$C$104:$M$104,MATCH(AC55,'A1 Parametre'!$C$95:$M$95,1)))/10*MOD(AC55,10)))))</f>
        <v>0.33922227638232083</v>
      </c>
      <c r="AD119" s="129">
        <f>IF(AD55=0,0,IF(AD55&lt;30,AVERAGE('A1 Parametre'!$C$103,'A1 Parametre'!$C$104),IF(AD55&gt;90,AVERAGE('A1 Parametre'!$I$103,'A1 Parametre'!$I$104),AVERAGE(INDEX('A1 Parametre'!$C$103:$M$103,MATCH(AD55,'A1 Parametre'!$C$95:$M$95,1))+(INDEX('A1 Parametre'!$C$103:$M$103,MATCH(AD55,'A1 Parametre'!$C$95:$M$95,1)+1)-INDEX('A1 Parametre'!$C$103:$M$103,MATCH(AD55,'A1 Parametre'!$C$95:$M$95,1)))/10*MOD(AD55,10),INDEX('A1 Parametre'!$C$104:$M$104,MATCH(AD55,'A1 Parametre'!$C$95:$M$95,1))+(INDEX('A1 Parametre'!$C$104:$M$104,MATCH(AD55,'A1 Parametre'!$C$95:$M$95,1)+1)-INDEX('A1 Parametre'!$C$104:$M$104,MATCH(AD55,'A1 Parametre'!$C$95:$M$95,1)))/10*MOD(AD55,10)))))</f>
        <v>0.3393472120551087</v>
      </c>
      <c r="AE119" s="129">
        <f>IF(AE55=0,0,IF(AE55&lt;30,AVERAGE('A1 Parametre'!$C$103,'A1 Parametre'!$C$104),IF(AE55&gt;90,AVERAGE('A1 Parametre'!$I$103,'A1 Parametre'!$I$104),AVERAGE(INDEX('A1 Parametre'!$C$103:$M$103,MATCH(AE55,'A1 Parametre'!$C$95:$M$95,1))+(INDEX('A1 Parametre'!$C$103:$M$103,MATCH(AE55,'A1 Parametre'!$C$95:$M$95,1)+1)-INDEX('A1 Parametre'!$C$103:$M$103,MATCH(AE55,'A1 Parametre'!$C$95:$M$95,1)))/10*MOD(AE55,10),INDEX('A1 Parametre'!$C$104:$M$104,MATCH(AE55,'A1 Parametre'!$C$95:$M$95,1))+(INDEX('A1 Parametre'!$C$104:$M$104,MATCH(AE55,'A1 Parametre'!$C$95:$M$95,1)+1)-INDEX('A1 Parametre'!$C$104:$M$104,MATCH(AE55,'A1 Parametre'!$C$95:$M$95,1)))/10*MOD(AE55,10)))))</f>
        <v>0.33947201290988627</v>
      </c>
      <c r="AF119" s="129">
        <f>IF(AF55=0,0,IF(AF55&lt;30,AVERAGE('A1 Parametre'!$C$103,'A1 Parametre'!$C$104),IF(AF55&gt;90,AVERAGE('A1 Parametre'!$I$103,'A1 Parametre'!$I$104),AVERAGE(INDEX('A1 Parametre'!$C$103:$M$103,MATCH(AF55,'A1 Parametre'!$C$95:$M$95,1))+(INDEX('A1 Parametre'!$C$103:$M$103,MATCH(AF55,'A1 Parametre'!$C$95:$M$95,1)+1)-INDEX('A1 Parametre'!$C$103:$M$103,MATCH(AF55,'A1 Parametre'!$C$95:$M$95,1)))/10*MOD(AF55,10),INDEX('A1 Parametre'!$C$104:$M$104,MATCH(AF55,'A1 Parametre'!$C$95:$M$95,1))+(INDEX('A1 Parametre'!$C$104:$M$104,MATCH(AF55,'A1 Parametre'!$C$95:$M$95,1)+1)-INDEX('A1 Parametre'!$C$104:$M$104,MATCH(AF55,'A1 Parametre'!$C$95:$M$95,1)))/10*MOD(AF55,10)))))</f>
        <v>0.33959667909213564</v>
      </c>
      <c r="AG119" s="129">
        <f>IF(AG55=0,0,IF(AG55&lt;30,AVERAGE('A1 Parametre'!$C$103,'A1 Parametre'!$C$104),IF(AG55&gt;90,AVERAGE('A1 Parametre'!$I$103,'A1 Parametre'!$I$104),AVERAGE(INDEX('A1 Parametre'!$C$103:$M$103,MATCH(AG55,'A1 Parametre'!$C$95:$M$95,1))+(INDEX('A1 Parametre'!$C$103:$M$103,MATCH(AG55,'A1 Parametre'!$C$95:$M$95,1)+1)-INDEX('A1 Parametre'!$C$103:$M$103,MATCH(AG55,'A1 Parametre'!$C$95:$M$95,1)))/10*MOD(AG55,10),INDEX('A1 Parametre'!$C$104:$M$104,MATCH(AG55,'A1 Parametre'!$C$95:$M$95,1))+(INDEX('A1 Parametre'!$C$104:$M$104,MATCH(AG55,'A1 Parametre'!$C$95:$M$95,1)+1)-INDEX('A1 Parametre'!$C$104:$M$104,MATCH(AG55,'A1 Parametre'!$C$95:$M$95,1)))/10*MOD(AG55,10)))))</f>
        <v>0.33972121074718176</v>
      </c>
      <c r="AH119" s="129">
        <f>IF(AH55=0,0,IF(AH55&lt;30,AVERAGE('A1 Parametre'!$C$103,'A1 Parametre'!$C$104),IF(AH55&gt;90,AVERAGE('A1 Parametre'!$I$103,'A1 Parametre'!$I$104),AVERAGE(INDEX('A1 Parametre'!$C$103:$M$103,MATCH(AH55,'A1 Parametre'!$C$95:$M$95,1))+(INDEX('A1 Parametre'!$C$103:$M$103,MATCH(AH55,'A1 Parametre'!$C$95:$M$95,1)+1)-INDEX('A1 Parametre'!$C$103:$M$103,MATCH(AH55,'A1 Parametre'!$C$95:$M$95,1)))/10*MOD(AH55,10),INDEX('A1 Parametre'!$C$104:$M$104,MATCH(AH55,'A1 Parametre'!$C$95:$M$95,1))+(INDEX('A1 Parametre'!$C$104:$M$104,MATCH(AH55,'A1 Parametre'!$C$95:$M$95,1)+1)-INDEX('A1 Parametre'!$C$104:$M$104,MATCH(AH55,'A1 Parametre'!$C$95:$M$95,1)))/10*MOD(AH55,10)))))</f>
        <v>0.33984560802019292</v>
      </c>
      <c r="AI119" s="129">
        <f>IF(AI55=0,0,IF(AI55&lt;30,AVERAGE('A1 Parametre'!$C$103,'A1 Parametre'!$C$104),IF(AI55&gt;90,AVERAGE('A1 Parametre'!$I$103,'A1 Parametre'!$I$104),AVERAGE(INDEX('A1 Parametre'!$C$103:$M$103,MATCH(AI55,'A1 Parametre'!$C$95:$M$95,1))+(INDEX('A1 Parametre'!$C$103:$M$103,MATCH(AI55,'A1 Parametre'!$C$95:$M$95,1)+1)-INDEX('A1 Parametre'!$C$103:$M$103,MATCH(AI55,'A1 Parametre'!$C$95:$M$95,1)))/10*MOD(AI55,10),INDEX('A1 Parametre'!$C$104:$M$104,MATCH(AI55,'A1 Parametre'!$C$95:$M$95,1))+(INDEX('A1 Parametre'!$C$104:$M$104,MATCH(AI55,'A1 Parametre'!$C$95:$M$95,1)+1)-INDEX('A1 Parametre'!$C$104:$M$104,MATCH(AI55,'A1 Parametre'!$C$95:$M$95,1)))/10*MOD(AI55,10)))))</f>
        <v>0.33996987105618065</v>
      </c>
      <c r="AJ119" s="129">
        <f>IF(AJ55=0,0,IF(AJ55&lt;30,AVERAGE('A1 Parametre'!$C$103,'A1 Parametre'!$C$104),IF(AJ55&gt;90,AVERAGE('A1 Parametre'!$I$103,'A1 Parametre'!$I$104),AVERAGE(INDEX('A1 Parametre'!$C$103:$M$103,MATCH(AJ55,'A1 Parametre'!$C$95:$M$95,1))+(INDEX('A1 Parametre'!$C$103:$M$103,MATCH(AJ55,'A1 Parametre'!$C$95:$M$95,1)+1)-INDEX('A1 Parametre'!$C$103:$M$103,MATCH(AJ55,'A1 Parametre'!$C$95:$M$95,1)))/10*MOD(AJ55,10),INDEX('A1 Parametre'!$C$104:$M$104,MATCH(AJ55,'A1 Parametre'!$C$95:$M$95,1))+(INDEX('A1 Parametre'!$C$104:$M$104,MATCH(AJ55,'A1 Parametre'!$C$95:$M$95,1)+1)-INDEX('A1 Parametre'!$C$104:$M$104,MATCH(AJ55,'A1 Parametre'!$C$95:$M$95,1)))/10*MOD(AJ55,10)))))</f>
        <v>0.34009400000000001</v>
      </c>
    </row>
    <row r="120" spans="2:36" x14ac:dyDescent="0.2">
      <c r="B120" s="5">
        <v>3</v>
      </c>
      <c r="C120" s="5">
        <f t="shared" si="24"/>
        <v>90782</v>
      </c>
      <c r="D120" s="5" t="str">
        <f t="shared" si="25"/>
        <v>I/59 Tvrdošín - po OK II/520</v>
      </c>
      <c r="E120" s="5">
        <f t="shared" si="26"/>
        <v>0.59</v>
      </c>
      <c r="F120" s="129">
        <f>IF(F56=0,0,IF(F56&lt;30,AVERAGE('A1 Parametre'!$C$103,'A1 Parametre'!$C$104),IF(F56&gt;90,AVERAGE('A1 Parametre'!$I$103,'A1 Parametre'!$I$104),AVERAGE(INDEX('A1 Parametre'!$C$103:$M$103,MATCH(F56,'A1 Parametre'!$C$95:$M$95,1))+(INDEX('A1 Parametre'!$C$103:$M$103,MATCH(F56,'A1 Parametre'!$C$95:$M$95,1)+1)-INDEX('A1 Parametre'!$C$103:$M$103,MATCH(F56,'A1 Parametre'!$C$95:$M$95,1)))/10*MOD(F56,10),INDEX('A1 Parametre'!$C$104:$M$104,MATCH(F56,'A1 Parametre'!$C$95:$M$95,1))+(INDEX('A1 Parametre'!$C$104:$M$104,MATCH(F56,'A1 Parametre'!$C$95:$M$95,1)+1)-INDEX('A1 Parametre'!$C$104:$M$104,MATCH(F56,'A1 Parametre'!$C$95:$M$95,1)))/10*MOD(F56,10)))))</f>
        <v>0.35699999999999998</v>
      </c>
      <c r="G120" s="129">
        <f>IF(G56=0,0,IF(G56&lt;30,AVERAGE('A1 Parametre'!$C$103,'A1 Parametre'!$C$104),IF(G56&gt;90,AVERAGE('A1 Parametre'!$I$103,'A1 Parametre'!$I$104),AVERAGE(INDEX('A1 Parametre'!$C$103:$M$103,MATCH(G56,'A1 Parametre'!$C$95:$M$95,1))+(INDEX('A1 Parametre'!$C$103:$M$103,MATCH(G56,'A1 Parametre'!$C$95:$M$95,1)+1)-INDEX('A1 Parametre'!$C$103:$M$103,MATCH(G56,'A1 Parametre'!$C$95:$M$95,1)))/10*MOD(G56,10),INDEX('A1 Parametre'!$C$104:$M$104,MATCH(G56,'A1 Parametre'!$C$95:$M$95,1))+(INDEX('A1 Parametre'!$C$104:$M$104,MATCH(G56,'A1 Parametre'!$C$95:$M$95,1)+1)-INDEX('A1 Parametre'!$C$104:$M$104,MATCH(G56,'A1 Parametre'!$C$95:$M$95,1)))/10*MOD(G56,10)))))</f>
        <v>0.35699999999999998</v>
      </c>
      <c r="H120" s="129">
        <f>IF(H56=0,0,IF(H56&lt;30,AVERAGE('A1 Parametre'!$C$103,'A1 Parametre'!$C$104),IF(H56&gt;90,AVERAGE('A1 Parametre'!$I$103,'A1 Parametre'!$I$104),AVERAGE(INDEX('A1 Parametre'!$C$103:$M$103,MATCH(H56,'A1 Parametre'!$C$95:$M$95,1))+(INDEX('A1 Parametre'!$C$103:$M$103,MATCH(H56,'A1 Parametre'!$C$95:$M$95,1)+1)-INDEX('A1 Parametre'!$C$103:$M$103,MATCH(H56,'A1 Parametre'!$C$95:$M$95,1)))/10*MOD(H56,10),INDEX('A1 Parametre'!$C$104:$M$104,MATCH(H56,'A1 Parametre'!$C$95:$M$95,1))+(INDEX('A1 Parametre'!$C$104:$M$104,MATCH(H56,'A1 Parametre'!$C$95:$M$95,1)+1)-INDEX('A1 Parametre'!$C$104:$M$104,MATCH(H56,'A1 Parametre'!$C$95:$M$95,1)))/10*MOD(H56,10)))))</f>
        <v>0.35699999999999998</v>
      </c>
      <c r="I120" s="129">
        <f>IF(I56=0,0,IF(I56&lt;30,AVERAGE('A1 Parametre'!$C$103,'A1 Parametre'!$C$104),IF(I56&gt;90,AVERAGE('A1 Parametre'!$I$103,'A1 Parametre'!$I$104),AVERAGE(INDEX('A1 Parametre'!$C$103:$M$103,MATCH(I56,'A1 Parametre'!$C$95:$M$95,1))+(INDEX('A1 Parametre'!$C$103:$M$103,MATCH(I56,'A1 Parametre'!$C$95:$M$95,1)+1)-INDEX('A1 Parametre'!$C$103:$M$103,MATCH(I56,'A1 Parametre'!$C$95:$M$95,1)))/10*MOD(I56,10),INDEX('A1 Parametre'!$C$104:$M$104,MATCH(I56,'A1 Parametre'!$C$95:$M$95,1))+(INDEX('A1 Parametre'!$C$104:$M$104,MATCH(I56,'A1 Parametre'!$C$95:$M$95,1)+1)-INDEX('A1 Parametre'!$C$104:$M$104,MATCH(I56,'A1 Parametre'!$C$95:$M$95,1)))/10*MOD(I56,10)))))</f>
        <v>0.35699999999999998</v>
      </c>
      <c r="J120" s="129">
        <f>IF(J56=0,0,IF(J56&lt;30,AVERAGE('A1 Parametre'!$C$103,'A1 Parametre'!$C$104),IF(J56&gt;90,AVERAGE('A1 Parametre'!$I$103,'A1 Parametre'!$I$104),AVERAGE(INDEX('A1 Parametre'!$C$103:$M$103,MATCH(J56,'A1 Parametre'!$C$95:$M$95,1))+(INDEX('A1 Parametre'!$C$103:$M$103,MATCH(J56,'A1 Parametre'!$C$95:$M$95,1)+1)-INDEX('A1 Parametre'!$C$103:$M$103,MATCH(J56,'A1 Parametre'!$C$95:$M$95,1)))/10*MOD(J56,10),INDEX('A1 Parametre'!$C$104:$M$104,MATCH(J56,'A1 Parametre'!$C$95:$M$95,1))+(INDEX('A1 Parametre'!$C$104:$M$104,MATCH(J56,'A1 Parametre'!$C$95:$M$95,1)+1)-INDEX('A1 Parametre'!$C$104:$M$104,MATCH(J56,'A1 Parametre'!$C$95:$M$95,1)))/10*MOD(J56,10)))))</f>
        <v>0.35699999999999998</v>
      </c>
      <c r="K120" s="129">
        <f>IF(K56=0,0,IF(K56&lt;30,AVERAGE('A1 Parametre'!$C$103,'A1 Parametre'!$C$104),IF(K56&gt;90,AVERAGE('A1 Parametre'!$I$103,'A1 Parametre'!$I$104),AVERAGE(INDEX('A1 Parametre'!$C$103:$M$103,MATCH(K56,'A1 Parametre'!$C$95:$M$95,1))+(INDEX('A1 Parametre'!$C$103:$M$103,MATCH(K56,'A1 Parametre'!$C$95:$M$95,1)+1)-INDEX('A1 Parametre'!$C$103:$M$103,MATCH(K56,'A1 Parametre'!$C$95:$M$95,1)))/10*MOD(K56,10),INDEX('A1 Parametre'!$C$104:$M$104,MATCH(K56,'A1 Parametre'!$C$95:$M$95,1))+(INDEX('A1 Parametre'!$C$104:$M$104,MATCH(K56,'A1 Parametre'!$C$95:$M$95,1)+1)-INDEX('A1 Parametre'!$C$104:$M$104,MATCH(K56,'A1 Parametre'!$C$95:$M$95,1)))/10*MOD(K56,10)))))</f>
        <v>0.35699999999999998</v>
      </c>
      <c r="L120" s="129">
        <f>IF(L56=0,0,IF(L56&lt;30,AVERAGE('A1 Parametre'!$C$103,'A1 Parametre'!$C$104),IF(L56&gt;90,AVERAGE('A1 Parametre'!$I$103,'A1 Parametre'!$I$104),AVERAGE(INDEX('A1 Parametre'!$C$103:$M$103,MATCH(L56,'A1 Parametre'!$C$95:$M$95,1))+(INDEX('A1 Parametre'!$C$103:$M$103,MATCH(L56,'A1 Parametre'!$C$95:$M$95,1)+1)-INDEX('A1 Parametre'!$C$103:$M$103,MATCH(L56,'A1 Parametre'!$C$95:$M$95,1)))/10*MOD(L56,10),INDEX('A1 Parametre'!$C$104:$M$104,MATCH(L56,'A1 Parametre'!$C$95:$M$95,1))+(INDEX('A1 Parametre'!$C$104:$M$104,MATCH(L56,'A1 Parametre'!$C$95:$M$95,1)+1)-INDEX('A1 Parametre'!$C$104:$M$104,MATCH(L56,'A1 Parametre'!$C$95:$M$95,1)))/10*MOD(L56,10)))))</f>
        <v>0.35699999999999998</v>
      </c>
      <c r="M120" s="129">
        <f>IF(M56=0,0,IF(M56&lt;30,AVERAGE('A1 Parametre'!$C$103,'A1 Parametre'!$C$104),IF(M56&gt;90,AVERAGE('A1 Parametre'!$I$103,'A1 Parametre'!$I$104),AVERAGE(INDEX('A1 Parametre'!$C$103:$M$103,MATCH(M56,'A1 Parametre'!$C$95:$M$95,1))+(INDEX('A1 Parametre'!$C$103:$M$103,MATCH(M56,'A1 Parametre'!$C$95:$M$95,1)+1)-INDEX('A1 Parametre'!$C$103:$M$103,MATCH(M56,'A1 Parametre'!$C$95:$M$95,1)))/10*MOD(M56,10),INDEX('A1 Parametre'!$C$104:$M$104,MATCH(M56,'A1 Parametre'!$C$95:$M$95,1))+(INDEX('A1 Parametre'!$C$104:$M$104,MATCH(M56,'A1 Parametre'!$C$95:$M$95,1)+1)-INDEX('A1 Parametre'!$C$104:$M$104,MATCH(M56,'A1 Parametre'!$C$95:$M$95,1)))/10*MOD(M56,10)))))</f>
        <v>0.35699999999999998</v>
      </c>
      <c r="N120" s="129">
        <f>IF(N56=0,0,IF(N56&lt;30,AVERAGE('A1 Parametre'!$C$103,'A1 Parametre'!$C$104),IF(N56&gt;90,AVERAGE('A1 Parametre'!$I$103,'A1 Parametre'!$I$104),AVERAGE(INDEX('A1 Parametre'!$C$103:$M$103,MATCH(N56,'A1 Parametre'!$C$95:$M$95,1))+(INDEX('A1 Parametre'!$C$103:$M$103,MATCH(N56,'A1 Parametre'!$C$95:$M$95,1)+1)-INDEX('A1 Parametre'!$C$103:$M$103,MATCH(N56,'A1 Parametre'!$C$95:$M$95,1)))/10*MOD(N56,10),INDEX('A1 Parametre'!$C$104:$M$104,MATCH(N56,'A1 Parametre'!$C$95:$M$95,1))+(INDEX('A1 Parametre'!$C$104:$M$104,MATCH(N56,'A1 Parametre'!$C$95:$M$95,1)+1)-INDEX('A1 Parametre'!$C$104:$M$104,MATCH(N56,'A1 Parametre'!$C$95:$M$95,1)))/10*MOD(N56,10)))))</f>
        <v>0.35699999999999998</v>
      </c>
      <c r="O120" s="129">
        <f>IF(O56=0,0,IF(O56&lt;30,AVERAGE('A1 Parametre'!$C$103,'A1 Parametre'!$C$104),IF(O56&gt;90,AVERAGE('A1 Parametre'!$I$103,'A1 Parametre'!$I$104),AVERAGE(INDEX('A1 Parametre'!$C$103:$M$103,MATCH(O56,'A1 Parametre'!$C$95:$M$95,1))+(INDEX('A1 Parametre'!$C$103:$M$103,MATCH(O56,'A1 Parametre'!$C$95:$M$95,1)+1)-INDEX('A1 Parametre'!$C$103:$M$103,MATCH(O56,'A1 Parametre'!$C$95:$M$95,1)))/10*MOD(O56,10),INDEX('A1 Parametre'!$C$104:$M$104,MATCH(O56,'A1 Parametre'!$C$95:$M$95,1))+(INDEX('A1 Parametre'!$C$104:$M$104,MATCH(O56,'A1 Parametre'!$C$95:$M$95,1)+1)-INDEX('A1 Parametre'!$C$104:$M$104,MATCH(O56,'A1 Parametre'!$C$95:$M$95,1)))/10*MOD(O56,10)))))</f>
        <v>0.35699999999999998</v>
      </c>
      <c r="P120" s="129">
        <f>IF(P56=0,0,IF(P56&lt;30,AVERAGE('A1 Parametre'!$C$103,'A1 Parametre'!$C$104),IF(P56&gt;90,AVERAGE('A1 Parametre'!$I$103,'A1 Parametre'!$I$104),AVERAGE(INDEX('A1 Parametre'!$C$103:$M$103,MATCH(P56,'A1 Parametre'!$C$95:$M$95,1))+(INDEX('A1 Parametre'!$C$103:$M$103,MATCH(P56,'A1 Parametre'!$C$95:$M$95,1)+1)-INDEX('A1 Parametre'!$C$103:$M$103,MATCH(P56,'A1 Parametre'!$C$95:$M$95,1)))/10*MOD(P56,10),INDEX('A1 Parametre'!$C$104:$M$104,MATCH(P56,'A1 Parametre'!$C$95:$M$95,1))+(INDEX('A1 Parametre'!$C$104:$M$104,MATCH(P56,'A1 Parametre'!$C$95:$M$95,1)+1)-INDEX('A1 Parametre'!$C$104:$M$104,MATCH(P56,'A1 Parametre'!$C$95:$M$95,1)))/10*MOD(P56,10)))))</f>
        <v>0.35699999999999998</v>
      </c>
      <c r="Q120" s="129">
        <f>IF(Q56=0,0,IF(Q56&lt;30,AVERAGE('A1 Parametre'!$C$103,'A1 Parametre'!$C$104),IF(Q56&gt;90,AVERAGE('A1 Parametre'!$I$103,'A1 Parametre'!$I$104),AVERAGE(INDEX('A1 Parametre'!$C$103:$M$103,MATCH(Q56,'A1 Parametre'!$C$95:$M$95,1))+(INDEX('A1 Parametre'!$C$103:$M$103,MATCH(Q56,'A1 Parametre'!$C$95:$M$95,1)+1)-INDEX('A1 Parametre'!$C$103:$M$103,MATCH(Q56,'A1 Parametre'!$C$95:$M$95,1)))/10*MOD(Q56,10),INDEX('A1 Parametre'!$C$104:$M$104,MATCH(Q56,'A1 Parametre'!$C$95:$M$95,1))+(INDEX('A1 Parametre'!$C$104:$M$104,MATCH(Q56,'A1 Parametre'!$C$95:$M$95,1)+1)-INDEX('A1 Parametre'!$C$104:$M$104,MATCH(Q56,'A1 Parametre'!$C$95:$M$95,1)))/10*MOD(Q56,10)))))</f>
        <v>0.35699999999999998</v>
      </c>
      <c r="R120" s="129">
        <f>IF(R56=0,0,IF(R56&lt;30,AVERAGE('A1 Parametre'!$C$103,'A1 Parametre'!$C$104),IF(R56&gt;90,AVERAGE('A1 Parametre'!$I$103,'A1 Parametre'!$I$104),AVERAGE(INDEX('A1 Parametre'!$C$103:$M$103,MATCH(R56,'A1 Parametre'!$C$95:$M$95,1))+(INDEX('A1 Parametre'!$C$103:$M$103,MATCH(R56,'A1 Parametre'!$C$95:$M$95,1)+1)-INDEX('A1 Parametre'!$C$103:$M$103,MATCH(R56,'A1 Parametre'!$C$95:$M$95,1)))/10*MOD(R56,10),INDEX('A1 Parametre'!$C$104:$M$104,MATCH(R56,'A1 Parametre'!$C$95:$M$95,1))+(INDEX('A1 Parametre'!$C$104:$M$104,MATCH(R56,'A1 Parametre'!$C$95:$M$95,1)+1)-INDEX('A1 Parametre'!$C$104:$M$104,MATCH(R56,'A1 Parametre'!$C$95:$M$95,1)))/10*MOD(R56,10)))))</f>
        <v>0.35699999999999998</v>
      </c>
      <c r="S120" s="129">
        <f>IF(S56=0,0,IF(S56&lt;30,AVERAGE('A1 Parametre'!$C$103,'A1 Parametre'!$C$104),IF(S56&gt;90,AVERAGE('A1 Parametre'!$I$103,'A1 Parametre'!$I$104),AVERAGE(INDEX('A1 Parametre'!$C$103:$M$103,MATCH(S56,'A1 Parametre'!$C$95:$M$95,1))+(INDEX('A1 Parametre'!$C$103:$M$103,MATCH(S56,'A1 Parametre'!$C$95:$M$95,1)+1)-INDEX('A1 Parametre'!$C$103:$M$103,MATCH(S56,'A1 Parametre'!$C$95:$M$95,1)))/10*MOD(S56,10),INDEX('A1 Parametre'!$C$104:$M$104,MATCH(S56,'A1 Parametre'!$C$95:$M$95,1))+(INDEX('A1 Parametre'!$C$104:$M$104,MATCH(S56,'A1 Parametre'!$C$95:$M$95,1)+1)-INDEX('A1 Parametre'!$C$104:$M$104,MATCH(S56,'A1 Parametre'!$C$95:$M$95,1)))/10*MOD(S56,10)))))</f>
        <v>0.35699999999999998</v>
      </c>
      <c r="T120" s="129">
        <f>IF(T56=0,0,IF(T56&lt;30,AVERAGE('A1 Parametre'!$C$103,'A1 Parametre'!$C$104),IF(T56&gt;90,AVERAGE('A1 Parametre'!$I$103,'A1 Parametre'!$I$104),AVERAGE(INDEX('A1 Parametre'!$C$103:$M$103,MATCH(T56,'A1 Parametre'!$C$95:$M$95,1))+(INDEX('A1 Parametre'!$C$103:$M$103,MATCH(T56,'A1 Parametre'!$C$95:$M$95,1)+1)-INDEX('A1 Parametre'!$C$103:$M$103,MATCH(T56,'A1 Parametre'!$C$95:$M$95,1)))/10*MOD(T56,10),INDEX('A1 Parametre'!$C$104:$M$104,MATCH(T56,'A1 Parametre'!$C$95:$M$95,1))+(INDEX('A1 Parametre'!$C$104:$M$104,MATCH(T56,'A1 Parametre'!$C$95:$M$95,1)+1)-INDEX('A1 Parametre'!$C$104:$M$104,MATCH(T56,'A1 Parametre'!$C$95:$M$95,1)))/10*MOD(T56,10)))))</f>
        <v>0.35699999999999998</v>
      </c>
      <c r="U120" s="129">
        <f>IF(U56=0,0,IF(U56&lt;30,AVERAGE('A1 Parametre'!$C$103,'A1 Parametre'!$C$104),IF(U56&gt;90,AVERAGE('A1 Parametre'!$I$103,'A1 Parametre'!$I$104),AVERAGE(INDEX('A1 Parametre'!$C$103:$M$103,MATCH(U56,'A1 Parametre'!$C$95:$M$95,1))+(INDEX('A1 Parametre'!$C$103:$M$103,MATCH(U56,'A1 Parametre'!$C$95:$M$95,1)+1)-INDEX('A1 Parametre'!$C$103:$M$103,MATCH(U56,'A1 Parametre'!$C$95:$M$95,1)))/10*MOD(U56,10),INDEX('A1 Parametre'!$C$104:$M$104,MATCH(U56,'A1 Parametre'!$C$95:$M$95,1))+(INDEX('A1 Parametre'!$C$104:$M$104,MATCH(U56,'A1 Parametre'!$C$95:$M$95,1)+1)-INDEX('A1 Parametre'!$C$104:$M$104,MATCH(U56,'A1 Parametre'!$C$95:$M$95,1)))/10*MOD(U56,10)))))</f>
        <v>0.35699999999999998</v>
      </c>
      <c r="V120" s="129">
        <f>IF(V56=0,0,IF(V56&lt;30,AVERAGE('A1 Parametre'!$C$103,'A1 Parametre'!$C$104),IF(V56&gt;90,AVERAGE('A1 Parametre'!$I$103,'A1 Parametre'!$I$104),AVERAGE(INDEX('A1 Parametre'!$C$103:$M$103,MATCH(V56,'A1 Parametre'!$C$95:$M$95,1))+(INDEX('A1 Parametre'!$C$103:$M$103,MATCH(V56,'A1 Parametre'!$C$95:$M$95,1)+1)-INDEX('A1 Parametre'!$C$103:$M$103,MATCH(V56,'A1 Parametre'!$C$95:$M$95,1)))/10*MOD(V56,10),INDEX('A1 Parametre'!$C$104:$M$104,MATCH(V56,'A1 Parametre'!$C$95:$M$95,1))+(INDEX('A1 Parametre'!$C$104:$M$104,MATCH(V56,'A1 Parametre'!$C$95:$M$95,1)+1)-INDEX('A1 Parametre'!$C$104:$M$104,MATCH(V56,'A1 Parametre'!$C$95:$M$95,1)))/10*MOD(V56,10)))))</f>
        <v>0.35699999999999998</v>
      </c>
      <c r="W120" s="129">
        <f>IF(W56=0,0,IF(W56&lt;30,AVERAGE('A1 Parametre'!$C$103,'A1 Parametre'!$C$104),IF(W56&gt;90,AVERAGE('A1 Parametre'!$I$103,'A1 Parametre'!$I$104),AVERAGE(INDEX('A1 Parametre'!$C$103:$M$103,MATCH(W56,'A1 Parametre'!$C$95:$M$95,1))+(INDEX('A1 Parametre'!$C$103:$M$103,MATCH(W56,'A1 Parametre'!$C$95:$M$95,1)+1)-INDEX('A1 Parametre'!$C$103:$M$103,MATCH(W56,'A1 Parametre'!$C$95:$M$95,1)))/10*MOD(W56,10),INDEX('A1 Parametre'!$C$104:$M$104,MATCH(W56,'A1 Parametre'!$C$95:$M$95,1))+(INDEX('A1 Parametre'!$C$104:$M$104,MATCH(W56,'A1 Parametre'!$C$95:$M$95,1)+1)-INDEX('A1 Parametre'!$C$104:$M$104,MATCH(W56,'A1 Parametre'!$C$95:$M$95,1)))/10*MOD(W56,10)))))</f>
        <v>0.35699999999999998</v>
      </c>
      <c r="X120" s="129">
        <f>IF(X56=0,0,IF(X56&lt;30,AVERAGE('A1 Parametre'!$C$103,'A1 Parametre'!$C$104),IF(X56&gt;90,AVERAGE('A1 Parametre'!$I$103,'A1 Parametre'!$I$104),AVERAGE(INDEX('A1 Parametre'!$C$103:$M$103,MATCH(X56,'A1 Parametre'!$C$95:$M$95,1))+(INDEX('A1 Parametre'!$C$103:$M$103,MATCH(X56,'A1 Parametre'!$C$95:$M$95,1)+1)-INDEX('A1 Parametre'!$C$103:$M$103,MATCH(X56,'A1 Parametre'!$C$95:$M$95,1)))/10*MOD(X56,10),INDEX('A1 Parametre'!$C$104:$M$104,MATCH(X56,'A1 Parametre'!$C$95:$M$95,1))+(INDEX('A1 Parametre'!$C$104:$M$104,MATCH(X56,'A1 Parametre'!$C$95:$M$95,1)+1)-INDEX('A1 Parametre'!$C$104:$M$104,MATCH(X56,'A1 Parametre'!$C$95:$M$95,1)))/10*MOD(X56,10)))))</f>
        <v>0.35699999999999998</v>
      </c>
      <c r="Y120" s="129">
        <f>IF(Y56=0,0,IF(Y56&lt;30,AVERAGE('A1 Parametre'!$C$103,'A1 Parametre'!$C$104),IF(Y56&gt;90,AVERAGE('A1 Parametre'!$I$103,'A1 Parametre'!$I$104),AVERAGE(INDEX('A1 Parametre'!$C$103:$M$103,MATCH(Y56,'A1 Parametre'!$C$95:$M$95,1))+(INDEX('A1 Parametre'!$C$103:$M$103,MATCH(Y56,'A1 Parametre'!$C$95:$M$95,1)+1)-INDEX('A1 Parametre'!$C$103:$M$103,MATCH(Y56,'A1 Parametre'!$C$95:$M$95,1)))/10*MOD(Y56,10),INDEX('A1 Parametre'!$C$104:$M$104,MATCH(Y56,'A1 Parametre'!$C$95:$M$95,1))+(INDEX('A1 Parametre'!$C$104:$M$104,MATCH(Y56,'A1 Parametre'!$C$95:$M$95,1)+1)-INDEX('A1 Parametre'!$C$104:$M$104,MATCH(Y56,'A1 Parametre'!$C$95:$M$95,1)))/10*MOD(Y56,10)))))</f>
        <v>0.35699999999999998</v>
      </c>
      <c r="Z120" s="129">
        <f>IF(Z56=0,0,IF(Z56&lt;30,AVERAGE('A1 Parametre'!$C$103,'A1 Parametre'!$C$104),IF(Z56&gt;90,AVERAGE('A1 Parametre'!$I$103,'A1 Parametre'!$I$104),AVERAGE(INDEX('A1 Parametre'!$C$103:$M$103,MATCH(Z56,'A1 Parametre'!$C$95:$M$95,1))+(INDEX('A1 Parametre'!$C$103:$M$103,MATCH(Z56,'A1 Parametre'!$C$95:$M$95,1)+1)-INDEX('A1 Parametre'!$C$103:$M$103,MATCH(Z56,'A1 Parametre'!$C$95:$M$95,1)))/10*MOD(Z56,10),INDEX('A1 Parametre'!$C$104:$M$104,MATCH(Z56,'A1 Parametre'!$C$95:$M$95,1))+(INDEX('A1 Parametre'!$C$104:$M$104,MATCH(Z56,'A1 Parametre'!$C$95:$M$95,1)+1)-INDEX('A1 Parametre'!$C$104:$M$104,MATCH(Z56,'A1 Parametre'!$C$95:$M$95,1)))/10*MOD(Z56,10)))))</f>
        <v>0.35699999999999998</v>
      </c>
      <c r="AA120" s="129">
        <f>IF(AA56=0,0,IF(AA56&lt;30,AVERAGE('A1 Parametre'!$C$103,'A1 Parametre'!$C$104),IF(AA56&gt;90,AVERAGE('A1 Parametre'!$I$103,'A1 Parametre'!$I$104),AVERAGE(INDEX('A1 Parametre'!$C$103:$M$103,MATCH(AA56,'A1 Parametre'!$C$95:$M$95,1))+(INDEX('A1 Parametre'!$C$103:$M$103,MATCH(AA56,'A1 Parametre'!$C$95:$M$95,1)+1)-INDEX('A1 Parametre'!$C$103:$M$103,MATCH(AA56,'A1 Parametre'!$C$95:$M$95,1)))/10*MOD(AA56,10),INDEX('A1 Parametre'!$C$104:$M$104,MATCH(AA56,'A1 Parametre'!$C$95:$M$95,1))+(INDEX('A1 Parametre'!$C$104:$M$104,MATCH(AA56,'A1 Parametre'!$C$95:$M$95,1)+1)-INDEX('A1 Parametre'!$C$104:$M$104,MATCH(AA56,'A1 Parametre'!$C$95:$M$95,1)))/10*MOD(AA56,10)))))</f>
        <v>0.35699999999999998</v>
      </c>
      <c r="AB120" s="129">
        <f>IF(AB56=0,0,IF(AB56&lt;30,AVERAGE('A1 Parametre'!$C$103,'A1 Parametre'!$C$104),IF(AB56&gt;90,AVERAGE('A1 Parametre'!$I$103,'A1 Parametre'!$I$104),AVERAGE(INDEX('A1 Parametre'!$C$103:$M$103,MATCH(AB56,'A1 Parametre'!$C$95:$M$95,1))+(INDEX('A1 Parametre'!$C$103:$M$103,MATCH(AB56,'A1 Parametre'!$C$95:$M$95,1)+1)-INDEX('A1 Parametre'!$C$103:$M$103,MATCH(AB56,'A1 Parametre'!$C$95:$M$95,1)))/10*MOD(AB56,10),INDEX('A1 Parametre'!$C$104:$M$104,MATCH(AB56,'A1 Parametre'!$C$95:$M$95,1))+(INDEX('A1 Parametre'!$C$104:$M$104,MATCH(AB56,'A1 Parametre'!$C$95:$M$95,1)+1)-INDEX('A1 Parametre'!$C$104:$M$104,MATCH(AB56,'A1 Parametre'!$C$95:$M$95,1)))/10*MOD(AB56,10)))))</f>
        <v>0.35699999999999998</v>
      </c>
      <c r="AC120" s="129">
        <f>IF(AC56=0,0,IF(AC56&lt;30,AVERAGE('A1 Parametre'!$C$103,'A1 Parametre'!$C$104),IF(AC56&gt;90,AVERAGE('A1 Parametre'!$I$103,'A1 Parametre'!$I$104),AVERAGE(INDEX('A1 Parametre'!$C$103:$M$103,MATCH(AC56,'A1 Parametre'!$C$95:$M$95,1))+(INDEX('A1 Parametre'!$C$103:$M$103,MATCH(AC56,'A1 Parametre'!$C$95:$M$95,1)+1)-INDEX('A1 Parametre'!$C$103:$M$103,MATCH(AC56,'A1 Parametre'!$C$95:$M$95,1)))/10*MOD(AC56,10),INDEX('A1 Parametre'!$C$104:$M$104,MATCH(AC56,'A1 Parametre'!$C$95:$M$95,1))+(INDEX('A1 Parametre'!$C$104:$M$104,MATCH(AC56,'A1 Parametre'!$C$95:$M$95,1)+1)-INDEX('A1 Parametre'!$C$104:$M$104,MATCH(AC56,'A1 Parametre'!$C$95:$M$95,1)))/10*MOD(AC56,10)))))</f>
        <v>0.35699999999999998</v>
      </c>
      <c r="AD120" s="129">
        <f>IF(AD56=0,0,IF(AD56&lt;30,AVERAGE('A1 Parametre'!$C$103,'A1 Parametre'!$C$104),IF(AD56&gt;90,AVERAGE('A1 Parametre'!$I$103,'A1 Parametre'!$I$104),AVERAGE(INDEX('A1 Parametre'!$C$103:$M$103,MATCH(AD56,'A1 Parametre'!$C$95:$M$95,1))+(INDEX('A1 Parametre'!$C$103:$M$103,MATCH(AD56,'A1 Parametre'!$C$95:$M$95,1)+1)-INDEX('A1 Parametre'!$C$103:$M$103,MATCH(AD56,'A1 Parametre'!$C$95:$M$95,1)))/10*MOD(AD56,10),INDEX('A1 Parametre'!$C$104:$M$104,MATCH(AD56,'A1 Parametre'!$C$95:$M$95,1))+(INDEX('A1 Parametre'!$C$104:$M$104,MATCH(AD56,'A1 Parametre'!$C$95:$M$95,1)+1)-INDEX('A1 Parametre'!$C$104:$M$104,MATCH(AD56,'A1 Parametre'!$C$95:$M$95,1)))/10*MOD(AD56,10)))))</f>
        <v>0.35699999999999998</v>
      </c>
      <c r="AE120" s="129">
        <f>IF(AE56=0,0,IF(AE56&lt;30,AVERAGE('A1 Parametre'!$C$103,'A1 Parametre'!$C$104),IF(AE56&gt;90,AVERAGE('A1 Parametre'!$I$103,'A1 Parametre'!$I$104),AVERAGE(INDEX('A1 Parametre'!$C$103:$M$103,MATCH(AE56,'A1 Parametre'!$C$95:$M$95,1))+(INDEX('A1 Parametre'!$C$103:$M$103,MATCH(AE56,'A1 Parametre'!$C$95:$M$95,1)+1)-INDEX('A1 Parametre'!$C$103:$M$103,MATCH(AE56,'A1 Parametre'!$C$95:$M$95,1)))/10*MOD(AE56,10),INDEX('A1 Parametre'!$C$104:$M$104,MATCH(AE56,'A1 Parametre'!$C$95:$M$95,1))+(INDEX('A1 Parametre'!$C$104:$M$104,MATCH(AE56,'A1 Parametre'!$C$95:$M$95,1)+1)-INDEX('A1 Parametre'!$C$104:$M$104,MATCH(AE56,'A1 Parametre'!$C$95:$M$95,1)))/10*MOD(AE56,10)))))</f>
        <v>0.35699999999999998</v>
      </c>
      <c r="AF120" s="129">
        <f>IF(AF56=0,0,IF(AF56&lt;30,AVERAGE('A1 Parametre'!$C$103,'A1 Parametre'!$C$104),IF(AF56&gt;90,AVERAGE('A1 Parametre'!$I$103,'A1 Parametre'!$I$104),AVERAGE(INDEX('A1 Parametre'!$C$103:$M$103,MATCH(AF56,'A1 Parametre'!$C$95:$M$95,1))+(INDEX('A1 Parametre'!$C$103:$M$103,MATCH(AF56,'A1 Parametre'!$C$95:$M$95,1)+1)-INDEX('A1 Parametre'!$C$103:$M$103,MATCH(AF56,'A1 Parametre'!$C$95:$M$95,1)))/10*MOD(AF56,10),INDEX('A1 Parametre'!$C$104:$M$104,MATCH(AF56,'A1 Parametre'!$C$95:$M$95,1))+(INDEX('A1 Parametre'!$C$104:$M$104,MATCH(AF56,'A1 Parametre'!$C$95:$M$95,1)+1)-INDEX('A1 Parametre'!$C$104:$M$104,MATCH(AF56,'A1 Parametre'!$C$95:$M$95,1)))/10*MOD(AF56,10)))))</f>
        <v>0.35699999999999998</v>
      </c>
      <c r="AG120" s="129">
        <f>IF(AG56=0,0,IF(AG56&lt;30,AVERAGE('A1 Parametre'!$C$103,'A1 Parametre'!$C$104),IF(AG56&gt;90,AVERAGE('A1 Parametre'!$I$103,'A1 Parametre'!$I$104),AVERAGE(INDEX('A1 Parametre'!$C$103:$M$103,MATCH(AG56,'A1 Parametre'!$C$95:$M$95,1))+(INDEX('A1 Parametre'!$C$103:$M$103,MATCH(AG56,'A1 Parametre'!$C$95:$M$95,1)+1)-INDEX('A1 Parametre'!$C$103:$M$103,MATCH(AG56,'A1 Parametre'!$C$95:$M$95,1)))/10*MOD(AG56,10),INDEX('A1 Parametre'!$C$104:$M$104,MATCH(AG56,'A1 Parametre'!$C$95:$M$95,1))+(INDEX('A1 Parametre'!$C$104:$M$104,MATCH(AG56,'A1 Parametre'!$C$95:$M$95,1)+1)-INDEX('A1 Parametre'!$C$104:$M$104,MATCH(AG56,'A1 Parametre'!$C$95:$M$95,1)))/10*MOD(AG56,10)))))</f>
        <v>0.35699999999999998</v>
      </c>
      <c r="AH120" s="129">
        <f>IF(AH56=0,0,IF(AH56&lt;30,AVERAGE('A1 Parametre'!$C$103,'A1 Parametre'!$C$104),IF(AH56&gt;90,AVERAGE('A1 Parametre'!$I$103,'A1 Parametre'!$I$104),AVERAGE(INDEX('A1 Parametre'!$C$103:$M$103,MATCH(AH56,'A1 Parametre'!$C$95:$M$95,1))+(INDEX('A1 Parametre'!$C$103:$M$103,MATCH(AH56,'A1 Parametre'!$C$95:$M$95,1)+1)-INDEX('A1 Parametre'!$C$103:$M$103,MATCH(AH56,'A1 Parametre'!$C$95:$M$95,1)))/10*MOD(AH56,10),INDEX('A1 Parametre'!$C$104:$M$104,MATCH(AH56,'A1 Parametre'!$C$95:$M$95,1))+(INDEX('A1 Parametre'!$C$104:$M$104,MATCH(AH56,'A1 Parametre'!$C$95:$M$95,1)+1)-INDEX('A1 Parametre'!$C$104:$M$104,MATCH(AH56,'A1 Parametre'!$C$95:$M$95,1)))/10*MOD(AH56,10)))))</f>
        <v>0.35699999999999998</v>
      </c>
      <c r="AI120" s="129">
        <f>IF(AI56=0,0,IF(AI56&lt;30,AVERAGE('A1 Parametre'!$C$103,'A1 Parametre'!$C$104),IF(AI56&gt;90,AVERAGE('A1 Parametre'!$I$103,'A1 Parametre'!$I$104),AVERAGE(INDEX('A1 Parametre'!$C$103:$M$103,MATCH(AI56,'A1 Parametre'!$C$95:$M$95,1))+(INDEX('A1 Parametre'!$C$103:$M$103,MATCH(AI56,'A1 Parametre'!$C$95:$M$95,1)+1)-INDEX('A1 Parametre'!$C$103:$M$103,MATCH(AI56,'A1 Parametre'!$C$95:$M$95,1)))/10*MOD(AI56,10),INDEX('A1 Parametre'!$C$104:$M$104,MATCH(AI56,'A1 Parametre'!$C$95:$M$95,1))+(INDEX('A1 Parametre'!$C$104:$M$104,MATCH(AI56,'A1 Parametre'!$C$95:$M$95,1)+1)-INDEX('A1 Parametre'!$C$104:$M$104,MATCH(AI56,'A1 Parametre'!$C$95:$M$95,1)))/10*MOD(AI56,10)))))</f>
        <v>0.35699999999999998</v>
      </c>
      <c r="AJ120" s="129">
        <f>IF(AJ56=0,0,IF(AJ56&lt;30,AVERAGE('A1 Parametre'!$C$103,'A1 Parametre'!$C$104),IF(AJ56&gt;90,AVERAGE('A1 Parametre'!$I$103,'A1 Parametre'!$I$104),AVERAGE(INDEX('A1 Parametre'!$C$103:$M$103,MATCH(AJ56,'A1 Parametre'!$C$95:$M$95,1))+(INDEX('A1 Parametre'!$C$103:$M$103,MATCH(AJ56,'A1 Parametre'!$C$95:$M$95,1)+1)-INDEX('A1 Parametre'!$C$103:$M$103,MATCH(AJ56,'A1 Parametre'!$C$95:$M$95,1)))/10*MOD(AJ56,10),INDEX('A1 Parametre'!$C$104:$M$104,MATCH(AJ56,'A1 Parametre'!$C$95:$M$95,1))+(INDEX('A1 Parametre'!$C$104:$M$104,MATCH(AJ56,'A1 Parametre'!$C$95:$M$95,1)+1)-INDEX('A1 Parametre'!$C$104:$M$104,MATCH(AJ56,'A1 Parametre'!$C$95:$M$95,1)))/10*MOD(AJ56,10)))))</f>
        <v>0.35699999999999998</v>
      </c>
    </row>
    <row r="121" spans="2:36" x14ac:dyDescent="0.2">
      <c r="B121" s="5">
        <v>4</v>
      </c>
      <c r="C121" s="5">
        <f t="shared" si="24"/>
        <v>90783</v>
      </c>
      <c r="D121" s="5" t="str">
        <f t="shared" si="25"/>
        <v>I/59 Tvrdošín - centrum</v>
      </c>
      <c r="E121" s="5">
        <f t="shared" si="26"/>
        <v>1.21</v>
      </c>
      <c r="F121" s="129">
        <f>IF(F57=0,0,IF(F57&lt;30,AVERAGE('A1 Parametre'!$C$103,'A1 Parametre'!$C$104),IF(F57&gt;90,AVERAGE('A1 Parametre'!$I$103,'A1 Parametre'!$I$104),AVERAGE(INDEX('A1 Parametre'!$C$103:$M$103,MATCH(F57,'A1 Parametre'!$C$95:$M$95,1))+(INDEX('A1 Parametre'!$C$103:$M$103,MATCH(F57,'A1 Parametre'!$C$95:$M$95,1)+1)-INDEX('A1 Parametre'!$C$103:$M$103,MATCH(F57,'A1 Parametre'!$C$95:$M$95,1)))/10*MOD(F57,10),INDEX('A1 Parametre'!$C$104:$M$104,MATCH(F57,'A1 Parametre'!$C$95:$M$95,1))+(INDEX('A1 Parametre'!$C$104:$M$104,MATCH(F57,'A1 Parametre'!$C$95:$M$95,1)+1)-INDEX('A1 Parametre'!$C$104:$M$104,MATCH(F57,'A1 Parametre'!$C$95:$M$95,1)))/10*MOD(F57,10)))))</f>
        <v>0.35699999999999998</v>
      </c>
      <c r="G121" s="129">
        <f>IF(G57=0,0,IF(G57&lt;30,AVERAGE('A1 Parametre'!$C$103,'A1 Parametre'!$C$104),IF(G57&gt;90,AVERAGE('A1 Parametre'!$I$103,'A1 Parametre'!$I$104),AVERAGE(INDEX('A1 Parametre'!$C$103:$M$103,MATCH(G57,'A1 Parametre'!$C$95:$M$95,1))+(INDEX('A1 Parametre'!$C$103:$M$103,MATCH(G57,'A1 Parametre'!$C$95:$M$95,1)+1)-INDEX('A1 Parametre'!$C$103:$M$103,MATCH(G57,'A1 Parametre'!$C$95:$M$95,1)))/10*MOD(G57,10),INDEX('A1 Parametre'!$C$104:$M$104,MATCH(G57,'A1 Parametre'!$C$95:$M$95,1))+(INDEX('A1 Parametre'!$C$104:$M$104,MATCH(G57,'A1 Parametre'!$C$95:$M$95,1)+1)-INDEX('A1 Parametre'!$C$104:$M$104,MATCH(G57,'A1 Parametre'!$C$95:$M$95,1)))/10*MOD(G57,10)))))</f>
        <v>0.35699999999999998</v>
      </c>
      <c r="H121" s="129">
        <f>IF(H57=0,0,IF(H57&lt;30,AVERAGE('A1 Parametre'!$C$103,'A1 Parametre'!$C$104),IF(H57&gt;90,AVERAGE('A1 Parametre'!$I$103,'A1 Parametre'!$I$104),AVERAGE(INDEX('A1 Parametre'!$C$103:$M$103,MATCH(H57,'A1 Parametre'!$C$95:$M$95,1))+(INDEX('A1 Parametre'!$C$103:$M$103,MATCH(H57,'A1 Parametre'!$C$95:$M$95,1)+1)-INDEX('A1 Parametre'!$C$103:$M$103,MATCH(H57,'A1 Parametre'!$C$95:$M$95,1)))/10*MOD(H57,10),INDEX('A1 Parametre'!$C$104:$M$104,MATCH(H57,'A1 Parametre'!$C$95:$M$95,1))+(INDEX('A1 Parametre'!$C$104:$M$104,MATCH(H57,'A1 Parametre'!$C$95:$M$95,1)+1)-INDEX('A1 Parametre'!$C$104:$M$104,MATCH(H57,'A1 Parametre'!$C$95:$M$95,1)))/10*MOD(H57,10)))))</f>
        <v>0.35699999999999998</v>
      </c>
      <c r="I121" s="129">
        <f>IF(I57=0,0,IF(I57&lt;30,AVERAGE('A1 Parametre'!$C$103,'A1 Parametre'!$C$104),IF(I57&gt;90,AVERAGE('A1 Parametre'!$I$103,'A1 Parametre'!$I$104),AVERAGE(INDEX('A1 Parametre'!$C$103:$M$103,MATCH(I57,'A1 Parametre'!$C$95:$M$95,1))+(INDEX('A1 Parametre'!$C$103:$M$103,MATCH(I57,'A1 Parametre'!$C$95:$M$95,1)+1)-INDEX('A1 Parametre'!$C$103:$M$103,MATCH(I57,'A1 Parametre'!$C$95:$M$95,1)))/10*MOD(I57,10),INDEX('A1 Parametre'!$C$104:$M$104,MATCH(I57,'A1 Parametre'!$C$95:$M$95,1))+(INDEX('A1 Parametre'!$C$104:$M$104,MATCH(I57,'A1 Parametre'!$C$95:$M$95,1)+1)-INDEX('A1 Parametre'!$C$104:$M$104,MATCH(I57,'A1 Parametre'!$C$95:$M$95,1)))/10*MOD(I57,10)))))</f>
        <v>0.35699999999999998</v>
      </c>
      <c r="J121" s="129">
        <f>IF(J57=0,0,IF(J57&lt;30,AVERAGE('A1 Parametre'!$C$103,'A1 Parametre'!$C$104),IF(J57&gt;90,AVERAGE('A1 Parametre'!$I$103,'A1 Parametre'!$I$104),AVERAGE(INDEX('A1 Parametre'!$C$103:$M$103,MATCH(J57,'A1 Parametre'!$C$95:$M$95,1))+(INDEX('A1 Parametre'!$C$103:$M$103,MATCH(J57,'A1 Parametre'!$C$95:$M$95,1)+1)-INDEX('A1 Parametre'!$C$103:$M$103,MATCH(J57,'A1 Parametre'!$C$95:$M$95,1)))/10*MOD(J57,10),INDEX('A1 Parametre'!$C$104:$M$104,MATCH(J57,'A1 Parametre'!$C$95:$M$95,1))+(INDEX('A1 Parametre'!$C$104:$M$104,MATCH(J57,'A1 Parametre'!$C$95:$M$95,1)+1)-INDEX('A1 Parametre'!$C$104:$M$104,MATCH(J57,'A1 Parametre'!$C$95:$M$95,1)))/10*MOD(J57,10)))))</f>
        <v>0.35699999999999998</v>
      </c>
      <c r="K121" s="129">
        <f>IF(K57=0,0,IF(K57&lt;30,AVERAGE('A1 Parametre'!$C$103,'A1 Parametre'!$C$104),IF(K57&gt;90,AVERAGE('A1 Parametre'!$I$103,'A1 Parametre'!$I$104),AVERAGE(INDEX('A1 Parametre'!$C$103:$M$103,MATCH(K57,'A1 Parametre'!$C$95:$M$95,1))+(INDEX('A1 Parametre'!$C$103:$M$103,MATCH(K57,'A1 Parametre'!$C$95:$M$95,1)+1)-INDEX('A1 Parametre'!$C$103:$M$103,MATCH(K57,'A1 Parametre'!$C$95:$M$95,1)))/10*MOD(K57,10),INDEX('A1 Parametre'!$C$104:$M$104,MATCH(K57,'A1 Parametre'!$C$95:$M$95,1))+(INDEX('A1 Parametre'!$C$104:$M$104,MATCH(K57,'A1 Parametre'!$C$95:$M$95,1)+1)-INDEX('A1 Parametre'!$C$104:$M$104,MATCH(K57,'A1 Parametre'!$C$95:$M$95,1)))/10*MOD(K57,10)))))</f>
        <v>0.35699999999999998</v>
      </c>
      <c r="L121" s="129">
        <f>IF(L57=0,0,IF(L57&lt;30,AVERAGE('A1 Parametre'!$C$103,'A1 Parametre'!$C$104),IF(L57&gt;90,AVERAGE('A1 Parametre'!$I$103,'A1 Parametre'!$I$104),AVERAGE(INDEX('A1 Parametre'!$C$103:$M$103,MATCH(L57,'A1 Parametre'!$C$95:$M$95,1))+(INDEX('A1 Parametre'!$C$103:$M$103,MATCH(L57,'A1 Parametre'!$C$95:$M$95,1)+1)-INDEX('A1 Parametre'!$C$103:$M$103,MATCH(L57,'A1 Parametre'!$C$95:$M$95,1)))/10*MOD(L57,10),INDEX('A1 Parametre'!$C$104:$M$104,MATCH(L57,'A1 Parametre'!$C$95:$M$95,1))+(INDEX('A1 Parametre'!$C$104:$M$104,MATCH(L57,'A1 Parametre'!$C$95:$M$95,1)+1)-INDEX('A1 Parametre'!$C$104:$M$104,MATCH(L57,'A1 Parametre'!$C$95:$M$95,1)))/10*MOD(L57,10)))))</f>
        <v>0.35699999999999998</v>
      </c>
      <c r="M121" s="129">
        <f>IF(M57=0,0,IF(M57&lt;30,AVERAGE('A1 Parametre'!$C$103,'A1 Parametre'!$C$104),IF(M57&gt;90,AVERAGE('A1 Parametre'!$I$103,'A1 Parametre'!$I$104),AVERAGE(INDEX('A1 Parametre'!$C$103:$M$103,MATCH(M57,'A1 Parametre'!$C$95:$M$95,1))+(INDEX('A1 Parametre'!$C$103:$M$103,MATCH(M57,'A1 Parametre'!$C$95:$M$95,1)+1)-INDEX('A1 Parametre'!$C$103:$M$103,MATCH(M57,'A1 Parametre'!$C$95:$M$95,1)))/10*MOD(M57,10),INDEX('A1 Parametre'!$C$104:$M$104,MATCH(M57,'A1 Parametre'!$C$95:$M$95,1))+(INDEX('A1 Parametre'!$C$104:$M$104,MATCH(M57,'A1 Parametre'!$C$95:$M$95,1)+1)-INDEX('A1 Parametre'!$C$104:$M$104,MATCH(M57,'A1 Parametre'!$C$95:$M$95,1)))/10*MOD(M57,10)))))</f>
        <v>0.35699999999999998</v>
      </c>
      <c r="N121" s="129">
        <f>IF(N57=0,0,IF(N57&lt;30,AVERAGE('A1 Parametre'!$C$103,'A1 Parametre'!$C$104),IF(N57&gt;90,AVERAGE('A1 Parametre'!$I$103,'A1 Parametre'!$I$104),AVERAGE(INDEX('A1 Parametre'!$C$103:$M$103,MATCH(N57,'A1 Parametre'!$C$95:$M$95,1))+(INDEX('A1 Parametre'!$C$103:$M$103,MATCH(N57,'A1 Parametre'!$C$95:$M$95,1)+1)-INDEX('A1 Parametre'!$C$103:$M$103,MATCH(N57,'A1 Parametre'!$C$95:$M$95,1)))/10*MOD(N57,10),INDEX('A1 Parametre'!$C$104:$M$104,MATCH(N57,'A1 Parametre'!$C$95:$M$95,1))+(INDEX('A1 Parametre'!$C$104:$M$104,MATCH(N57,'A1 Parametre'!$C$95:$M$95,1)+1)-INDEX('A1 Parametre'!$C$104:$M$104,MATCH(N57,'A1 Parametre'!$C$95:$M$95,1)))/10*MOD(N57,10)))))</f>
        <v>0.35699999999999998</v>
      </c>
      <c r="O121" s="129">
        <f>IF(O57=0,0,IF(O57&lt;30,AVERAGE('A1 Parametre'!$C$103,'A1 Parametre'!$C$104),IF(O57&gt;90,AVERAGE('A1 Parametre'!$I$103,'A1 Parametre'!$I$104),AVERAGE(INDEX('A1 Parametre'!$C$103:$M$103,MATCH(O57,'A1 Parametre'!$C$95:$M$95,1))+(INDEX('A1 Parametre'!$C$103:$M$103,MATCH(O57,'A1 Parametre'!$C$95:$M$95,1)+1)-INDEX('A1 Parametre'!$C$103:$M$103,MATCH(O57,'A1 Parametre'!$C$95:$M$95,1)))/10*MOD(O57,10),INDEX('A1 Parametre'!$C$104:$M$104,MATCH(O57,'A1 Parametre'!$C$95:$M$95,1))+(INDEX('A1 Parametre'!$C$104:$M$104,MATCH(O57,'A1 Parametre'!$C$95:$M$95,1)+1)-INDEX('A1 Parametre'!$C$104:$M$104,MATCH(O57,'A1 Parametre'!$C$95:$M$95,1)))/10*MOD(O57,10)))))</f>
        <v>0.35699999999999998</v>
      </c>
      <c r="P121" s="129">
        <f>IF(P57=0,0,IF(P57&lt;30,AVERAGE('A1 Parametre'!$C$103,'A1 Parametre'!$C$104),IF(P57&gt;90,AVERAGE('A1 Parametre'!$I$103,'A1 Parametre'!$I$104),AVERAGE(INDEX('A1 Parametre'!$C$103:$M$103,MATCH(P57,'A1 Parametre'!$C$95:$M$95,1))+(INDEX('A1 Parametre'!$C$103:$M$103,MATCH(P57,'A1 Parametre'!$C$95:$M$95,1)+1)-INDEX('A1 Parametre'!$C$103:$M$103,MATCH(P57,'A1 Parametre'!$C$95:$M$95,1)))/10*MOD(P57,10),INDEX('A1 Parametre'!$C$104:$M$104,MATCH(P57,'A1 Parametre'!$C$95:$M$95,1))+(INDEX('A1 Parametre'!$C$104:$M$104,MATCH(P57,'A1 Parametre'!$C$95:$M$95,1)+1)-INDEX('A1 Parametre'!$C$104:$M$104,MATCH(P57,'A1 Parametre'!$C$95:$M$95,1)))/10*MOD(P57,10)))))</f>
        <v>0.35699999999999998</v>
      </c>
      <c r="Q121" s="129">
        <f>IF(Q57=0,0,IF(Q57&lt;30,AVERAGE('A1 Parametre'!$C$103,'A1 Parametre'!$C$104),IF(Q57&gt;90,AVERAGE('A1 Parametre'!$I$103,'A1 Parametre'!$I$104),AVERAGE(INDEX('A1 Parametre'!$C$103:$M$103,MATCH(Q57,'A1 Parametre'!$C$95:$M$95,1))+(INDEX('A1 Parametre'!$C$103:$M$103,MATCH(Q57,'A1 Parametre'!$C$95:$M$95,1)+1)-INDEX('A1 Parametre'!$C$103:$M$103,MATCH(Q57,'A1 Parametre'!$C$95:$M$95,1)))/10*MOD(Q57,10),INDEX('A1 Parametre'!$C$104:$M$104,MATCH(Q57,'A1 Parametre'!$C$95:$M$95,1))+(INDEX('A1 Parametre'!$C$104:$M$104,MATCH(Q57,'A1 Parametre'!$C$95:$M$95,1)+1)-INDEX('A1 Parametre'!$C$104:$M$104,MATCH(Q57,'A1 Parametre'!$C$95:$M$95,1)))/10*MOD(Q57,10)))))</f>
        <v>0.35699999999999998</v>
      </c>
      <c r="R121" s="129">
        <f>IF(R57=0,0,IF(R57&lt;30,AVERAGE('A1 Parametre'!$C$103,'A1 Parametre'!$C$104),IF(R57&gt;90,AVERAGE('A1 Parametre'!$I$103,'A1 Parametre'!$I$104),AVERAGE(INDEX('A1 Parametre'!$C$103:$M$103,MATCH(R57,'A1 Parametre'!$C$95:$M$95,1))+(INDEX('A1 Parametre'!$C$103:$M$103,MATCH(R57,'A1 Parametre'!$C$95:$M$95,1)+1)-INDEX('A1 Parametre'!$C$103:$M$103,MATCH(R57,'A1 Parametre'!$C$95:$M$95,1)))/10*MOD(R57,10),INDEX('A1 Parametre'!$C$104:$M$104,MATCH(R57,'A1 Parametre'!$C$95:$M$95,1))+(INDEX('A1 Parametre'!$C$104:$M$104,MATCH(R57,'A1 Parametre'!$C$95:$M$95,1)+1)-INDEX('A1 Parametre'!$C$104:$M$104,MATCH(R57,'A1 Parametre'!$C$95:$M$95,1)))/10*MOD(R57,10)))))</f>
        <v>0.35699999999999998</v>
      </c>
      <c r="S121" s="129">
        <f>IF(S57=0,0,IF(S57&lt;30,AVERAGE('A1 Parametre'!$C$103,'A1 Parametre'!$C$104),IF(S57&gt;90,AVERAGE('A1 Parametre'!$I$103,'A1 Parametre'!$I$104),AVERAGE(INDEX('A1 Parametre'!$C$103:$M$103,MATCH(S57,'A1 Parametre'!$C$95:$M$95,1))+(INDEX('A1 Parametre'!$C$103:$M$103,MATCH(S57,'A1 Parametre'!$C$95:$M$95,1)+1)-INDEX('A1 Parametre'!$C$103:$M$103,MATCH(S57,'A1 Parametre'!$C$95:$M$95,1)))/10*MOD(S57,10),INDEX('A1 Parametre'!$C$104:$M$104,MATCH(S57,'A1 Parametre'!$C$95:$M$95,1))+(INDEX('A1 Parametre'!$C$104:$M$104,MATCH(S57,'A1 Parametre'!$C$95:$M$95,1)+1)-INDEX('A1 Parametre'!$C$104:$M$104,MATCH(S57,'A1 Parametre'!$C$95:$M$95,1)))/10*MOD(S57,10)))))</f>
        <v>0.35699999999999998</v>
      </c>
      <c r="T121" s="129">
        <f>IF(T57=0,0,IF(T57&lt;30,AVERAGE('A1 Parametre'!$C$103,'A1 Parametre'!$C$104),IF(T57&gt;90,AVERAGE('A1 Parametre'!$I$103,'A1 Parametre'!$I$104),AVERAGE(INDEX('A1 Parametre'!$C$103:$M$103,MATCH(T57,'A1 Parametre'!$C$95:$M$95,1))+(INDEX('A1 Parametre'!$C$103:$M$103,MATCH(T57,'A1 Parametre'!$C$95:$M$95,1)+1)-INDEX('A1 Parametre'!$C$103:$M$103,MATCH(T57,'A1 Parametre'!$C$95:$M$95,1)))/10*MOD(T57,10),INDEX('A1 Parametre'!$C$104:$M$104,MATCH(T57,'A1 Parametre'!$C$95:$M$95,1))+(INDEX('A1 Parametre'!$C$104:$M$104,MATCH(T57,'A1 Parametre'!$C$95:$M$95,1)+1)-INDEX('A1 Parametre'!$C$104:$M$104,MATCH(T57,'A1 Parametre'!$C$95:$M$95,1)))/10*MOD(T57,10)))))</f>
        <v>0.35699999999999998</v>
      </c>
      <c r="U121" s="129">
        <f>IF(U57=0,0,IF(U57&lt;30,AVERAGE('A1 Parametre'!$C$103,'A1 Parametre'!$C$104),IF(U57&gt;90,AVERAGE('A1 Parametre'!$I$103,'A1 Parametre'!$I$104),AVERAGE(INDEX('A1 Parametre'!$C$103:$M$103,MATCH(U57,'A1 Parametre'!$C$95:$M$95,1))+(INDEX('A1 Parametre'!$C$103:$M$103,MATCH(U57,'A1 Parametre'!$C$95:$M$95,1)+1)-INDEX('A1 Parametre'!$C$103:$M$103,MATCH(U57,'A1 Parametre'!$C$95:$M$95,1)))/10*MOD(U57,10),INDEX('A1 Parametre'!$C$104:$M$104,MATCH(U57,'A1 Parametre'!$C$95:$M$95,1))+(INDEX('A1 Parametre'!$C$104:$M$104,MATCH(U57,'A1 Parametre'!$C$95:$M$95,1)+1)-INDEX('A1 Parametre'!$C$104:$M$104,MATCH(U57,'A1 Parametre'!$C$95:$M$95,1)))/10*MOD(U57,10)))))</f>
        <v>0.35699999999999998</v>
      </c>
      <c r="V121" s="129">
        <f>IF(V57=0,0,IF(V57&lt;30,AVERAGE('A1 Parametre'!$C$103,'A1 Parametre'!$C$104),IF(V57&gt;90,AVERAGE('A1 Parametre'!$I$103,'A1 Parametre'!$I$104),AVERAGE(INDEX('A1 Parametre'!$C$103:$M$103,MATCH(V57,'A1 Parametre'!$C$95:$M$95,1))+(INDEX('A1 Parametre'!$C$103:$M$103,MATCH(V57,'A1 Parametre'!$C$95:$M$95,1)+1)-INDEX('A1 Parametre'!$C$103:$M$103,MATCH(V57,'A1 Parametre'!$C$95:$M$95,1)))/10*MOD(V57,10),INDEX('A1 Parametre'!$C$104:$M$104,MATCH(V57,'A1 Parametre'!$C$95:$M$95,1))+(INDEX('A1 Parametre'!$C$104:$M$104,MATCH(V57,'A1 Parametre'!$C$95:$M$95,1)+1)-INDEX('A1 Parametre'!$C$104:$M$104,MATCH(V57,'A1 Parametre'!$C$95:$M$95,1)))/10*MOD(V57,10)))))</f>
        <v>0.35699999999999998</v>
      </c>
      <c r="W121" s="129">
        <f>IF(W57=0,0,IF(W57&lt;30,AVERAGE('A1 Parametre'!$C$103,'A1 Parametre'!$C$104),IF(W57&gt;90,AVERAGE('A1 Parametre'!$I$103,'A1 Parametre'!$I$104),AVERAGE(INDEX('A1 Parametre'!$C$103:$M$103,MATCH(W57,'A1 Parametre'!$C$95:$M$95,1))+(INDEX('A1 Parametre'!$C$103:$M$103,MATCH(W57,'A1 Parametre'!$C$95:$M$95,1)+1)-INDEX('A1 Parametre'!$C$103:$M$103,MATCH(W57,'A1 Parametre'!$C$95:$M$95,1)))/10*MOD(W57,10),INDEX('A1 Parametre'!$C$104:$M$104,MATCH(W57,'A1 Parametre'!$C$95:$M$95,1))+(INDEX('A1 Parametre'!$C$104:$M$104,MATCH(W57,'A1 Parametre'!$C$95:$M$95,1)+1)-INDEX('A1 Parametre'!$C$104:$M$104,MATCH(W57,'A1 Parametre'!$C$95:$M$95,1)))/10*MOD(W57,10)))))</f>
        <v>0.35699999999999998</v>
      </c>
      <c r="X121" s="129">
        <f>IF(X57=0,0,IF(X57&lt;30,AVERAGE('A1 Parametre'!$C$103,'A1 Parametre'!$C$104),IF(X57&gt;90,AVERAGE('A1 Parametre'!$I$103,'A1 Parametre'!$I$104),AVERAGE(INDEX('A1 Parametre'!$C$103:$M$103,MATCH(X57,'A1 Parametre'!$C$95:$M$95,1))+(INDEX('A1 Parametre'!$C$103:$M$103,MATCH(X57,'A1 Parametre'!$C$95:$M$95,1)+1)-INDEX('A1 Parametre'!$C$103:$M$103,MATCH(X57,'A1 Parametre'!$C$95:$M$95,1)))/10*MOD(X57,10),INDEX('A1 Parametre'!$C$104:$M$104,MATCH(X57,'A1 Parametre'!$C$95:$M$95,1))+(INDEX('A1 Parametre'!$C$104:$M$104,MATCH(X57,'A1 Parametre'!$C$95:$M$95,1)+1)-INDEX('A1 Parametre'!$C$104:$M$104,MATCH(X57,'A1 Parametre'!$C$95:$M$95,1)))/10*MOD(X57,10)))))</f>
        <v>0.35699999999999998</v>
      </c>
      <c r="Y121" s="129">
        <f>IF(Y57=0,0,IF(Y57&lt;30,AVERAGE('A1 Parametre'!$C$103,'A1 Parametre'!$C$104),IF(Y57&gt;90,AVERAGE('A1 Parametre'!$I$103,'A1 Parametre'!$I$104),AVERAGE(INDEX('A1 Parametre'!$C$103:$M$103,MATCH(Y57,'A1 Parametre'!$C$95:$M$95,1))+(INDEX('A1 Parametre'!$C$103:$M$103,MATCH(Y57,'A1 Parametre'!$C$95:$M$95,1)+1)-INDEX('A1 Parametre'!$C$103:$M$103,MATCH(Y57,'A1 Parametre'!$C$95:$M$95,1)))/10*MOD(Y57,10),INDEX('A1 Parametre'!$C$104:$M$104,MATCH(Y57,'A1 Parametre'!$C$95:$M$95,1))+(INDEX('A1 Parametre'!$C$104:$M$104,MATCH(Y57,'A1 Parametre'!$C$95:$M$95,1)+1)-INDEX('A1 Parametre'!$C$104:$M$104,MATCH(Y57,'A1 Parametre'!$C$95:$M$95,1)))/10*MOD(Y57,10)))))</f>
        <v>0.35699999999999998</v>
      </c>
      <c r="Z121" s="129">
        <f>IF(Z57=0,0,IF(Z57&lt;30,AVERAGE('A1 Parametre'!$C$103,'A1 Parametre'!$C$104),IF(Z57&gt;90,AVERAGE('A1 Parametre'!$I$103,'A1 Parametre'!$I$104),AVERAGE(INDEX('A1 Parametre'!$C$103:$M$103,MATCH(Z57,'A1 Parametre'!$C$95:$M$95,1))+(INDEX('A1 Parametre'!$C$103:$M$103,MATCH(Z57,'A1 Parametre'!$C$95:$M$95,1)+1)-INDEX('A1 Parametre'!$C$103:$M$103,MATCH(Z57,'A1 Parametre'!$C$95:$M$95,1)))/10*MOD(Z57,10),INDEX('A1 Parametre'!$C$104:$M$104,MATCH(Z57,'A1 Parametre'!$C$95:$M$95,1))+(INDEX('A1 Parametre'!$C$104:$M$104,MATCH(Z57,'A1 Parametre'!$C$95:$M$95,1)+1)-INDEX('A1 Parametre'!$C$104:$M$104,MATCH(Z57,'A1 Parametre'!$C$95:$M$95,1)))/10*MOD(Z57,10)))))</f>
        <v>0.35699999999999998</v>
      </c>
      <c r="AA121" s="129">
        <f>IF(AA57=0,0,IF(AA57&lt;30,AVERAGE('A1 Parametre'!$C$103,'A1 Parametre'!$C$104),IF(AA57&gt;90,AVERAGE('A1 Parametre'!$I$103,'A1 Parametre'!$I$104),AVERAGE(INDEX('A1 Parametre'!$C$103:$M$103,MATCH(AA57,'A1 Parametre'!$C$95:$M$95,1))+(INDEX('A1 Parametre'!$C$103:$M$103,MATCH(AA57,'A1 Parametre'!$C$95:$M$95,1)+1)-INDEX('A1 Parametre'!$C$103:$M$103,MATCH(AA57,'A1 Parametre'!$C$95:$M$95,1)))/10*MOD(AA57,10),INDEX('A1 Parametre'!$C$104:$M$104,MATCH(AA57,'A1 Parametre'!$C$95:$M$95,1))+(INDEX('A1 Parametre'!$C$104:$M$104,MATCH(AA57,'A1 Parametre'!$C$95:$M$95,1)+1)-INDEX('A1 Parametre'!$C$104:$M$104,MATCH(AA57,'A1 Parametre'!$C$95:$M$95,1)))/10*MOD(AA57,10)))))</f>
        <v>0.35699999999999998</v>
      </c>
      <c r="AB121" s="129">
        <f>IF(AB57=0,0,IF(AB57&lt;30,AVERAGE('A1 Parametre'!$C$103,'A1 Parametre'!$C$104),IF(AB57&gt;90,AVERAGE('A1 Parametre'!$I$103,'A1 Parametre'!$I$104),AVERAGE(INDEX('A1 Parametre'!$C$103:$M$103,MATCH(AB57,'A1 Parametre'!$C$95:$M$95,1))+(INDEX('A1 Parametre'!$C$103:$M$103,MATCH(AB57,'A1 Parametre'!$C$95:$M$95,1)+1)-INDEX('A1 Parametre'!$C$103:$M$103,MATCH(AB57,'A1 Parametre'!$C$95:$M$95,1)))/10*MOD(AB57,10),INDEX('A1 Parametre'!$C$104:$M$104,MATCH(AB57,'A1 Parametre'!$C$95:$M$95,1))+(INDEX('A1 Parametre'!$C$104:$M$104,MATCH(AB57,'A1 Parametre'!$C$95:$M$95,1)+1)-INDEX('A1 Parametre'!$C$104:$M$104,MATCH(AB57,'A1 Parametre'!$C$95:$M$95,1)))/10*MOD(AB57,10)))))</f>
        <v>0.35699999999999998</v>
      </c>
      <c r="AC121" s="129">
        <f>IF(AC57=0,0,IF(AC57&lt;30,AVERAGE('A1 Parametre'!$C$103,'A1 Parametre'!$C$104),IF(AC57&gt;90,AVERAGE('A1 Parametre'!$I$103,'A1 Parametre'!$I$104),AVERAGE(INDEX('A1 Parametre'!$C$103:$M$103,MATCH(AC57,'A1 Parametre'!$C$95:$M$95,1))+(INDEX('A1 Parametre'!$C$103:$M$103,MATCH(AC57,'A1 Parametre'!$C$95:$M$95,1)+1)-INDEX('A1 Parametre'!$C$103:$M$103,MATCH(AC57,'A1 Parametre'!$C$95:$M$95,1)))/10*MOD(AC57,10),INDEX('A1 Parametre'!$C$104:$M$104,MATCH(AC57,'A1 Parametre'!$C$95:$M$95,1))+(INDEX('A1 Parametre'!$C$104:$M$104,MATCH(AC57,'A1 Parametre'!$C$95:$M$95,1)+1)-INDEX('A1 Parametre'!$C$104:$M$104,MATCH(AC57,'A1 Parametre'!$C$95:$M$95,1)))/10*MOD(AC57,10)))))</f>
        <v>0.35699999999999998</v>
      </c>
      <c r="AD121" s="129">
        <f>IF(AD57=0,0,IF(AD57&lt;30,AVERAGE('A1 Parametre'!$C$103,'A1 Parametre'!$C$104),IF(AD57&gt;90,AVERAGE('A1 Parametre'!$I$103,'A1 Parametre'!$I$104),AVERAGE(INDEX('A1 Parametre'!$C$103:$M$103,MATCH(AD57,'A1 Parametre'!$C$95:$M$95,1))+(INDEX('A1 Parametre'!$C$103:$M$103,MATCH(AD57,'A1 Parametre'!$C$95:$M$95,1)+1)-INDEX('A1 Parametre'!$C$103:$M$103,MATCH(AD57,'A1 Parametre'!$C$95:$M$95,1)))/10*MOD(AD57,10),INDEX('A1 Parametre'!$C$104:$M$104,MATCH(AD57,'A1 Parametre'!$C$95:$M$95,1))+(INDEX('A1 Parametre'!$C$104:$M$104,MATCH(AD57,'A1 Parametre'!$C$95:$M$95,1)+1)-INDEX('A1 Parametre'!$C$104:$M$104,MATCH(AD57,'A1 Parametre'!$C$95:$M$95,1)))/10*MOD(AD57,10)))))</f>
        <v>0.35699999999999998</v>
      </c>
      <c r="AE121" s="129">
        <f>IF(AE57=0,0,IF(AE57&lt;30,AVERAGE('A1 Parametre'!$C$103,'A1 Parametre'!$C$104),IF(AE57&gt;90,AVERAGE('A1 Parametre'!$I$103,'A1 Parametre'!$I$104),AVERAGE(INDEX('A1 Parametre'!$C$103:$M$103,MATCH(AE57,'A1 Parametre'!$C$95:$M$95,1))+(INDEX('A1 Parametre'!$C$103:$M$103,MATCH(AE57,'A1 Parametre'!$C$95:$M$95,1)+1)-INDEX('A1 Parametre'!$C$103:$M$103,MATCH(AE57,'A1 Parametre'!$C$95:$M$95,1)))/10*MOD(AE57,10),INDEX('A1 Parametre'!$C$104:$M$104,MATCH(AE57,'A1 Parametre'!$C$95:$M$95,1))+(INDEX('A1 Parametre'!$C$104:$M$104,MATCH(AE57,'A1 Parametre'!$C$95:$M$95,1)+1)-INDEX('A1 Parametre'!$C$104:$M$104,MATCH(AE57,'A1 Parametre'!$C$95:$M$95,1)))/10*MOD(AE57,10)))))</f>
        <v>0.35699999999999998</v>
      </c>
      <c r="AF121" s="129">
        <f>IF(AF57=0,0,IF(AF57&lt;30,AVERAGE('A1 Parametre'!$C$103,'A1 Parametre'!$C$104),IF(AF57&gt;90,AVERAGE('A1 Parametre'!$I$103,'A1 Parametre'!$I$104),AVERAGE(INDEX('A1 Parametre'!$C$103:$M$103,MATCH(AF57,'A1 Parametre'!$C$95:$M$95,1))+(INDEX('A1 Parametre'!$C$103:$M$103,MATCH(AF57,'A1 Parametre'!$C$95:$M$95,1)+1)-INDEX('A1 Parametre'!$C$103:$M$103,MATCH(AF57,'A1 Parametre'!$C$95:$M$95,1)))/10*MOD(AF57,10),INDEX('A1 Parametre'!$C$104:$M$104,MATCH(AF57,'A1 Parametre'!$C$95:$M$95,1))+(INDEX('A1 Parametre'!$C$104:$M$104,MATCH(AF57,'A1 Parametre'!$C$95:$M$95,1)+1)-INDEX('A1 Parametre'!$C$104:$M$104,MATCH(AF57,'A1 Parametre'!$C$95:$M$95,1)))/10*MOD(AF57,10)))))</f>
        <v>0.35699999999999998</v>
      </c>
      <c r="AG121" s="129">
        <f>IF(AG57=0,0,IF(AG57&lt;30,AVERAGE('A1 Parametre'!$C$103,'A1 Parametre'!$C$104),IF(AG57&gt;90,AVERAGE('A1 Parametre'!$I$103,'A1 Parametre'!$I$104),AVERAGE(INDEX('A1 Parametre'!$C$103:$M$103,MATCH(AG57,'A1 Parametre'!$C$95:$M$95,1))+(INDEX('A1 Parametre'!$C$103:$M$103,MATCH(AG57,'A1 Parametre'!$C$95:$M$95,1)+1)-INDEX('A1 Parametre'!$C$103:$M$103,MATCH(AG57,'A1 Parametre'!$C$95:$M$95,1)))/10*MOD(AG57,10),INDEX('A1 Parametre'!$C$104:$M$104,MATCH(AG57,'A1 Parametre'!$C$95:$M$95,1))+(INDEX('A1 Parametre'!$C$104:$M$104,MATCH(AG57,'A1 Parametre'!$C$95:$M$95,1)+1)-INDEX('A1 Parametre'!$C$104:$M$104,MATCH(AG57,'A1 Parametre'!$C$95:$M$95,1)))/10*MOD(AG57,10)))))</f>
        <v>0.35699999999999998</v>
      </c>
      <c r="AH121" s="129">
        <f>IF(AH57=0,0,IF(AH57&lt;30,AVERAGE('A1 Parametre'!$C$103,'A1 Parametre'!$C$104),IF(AH57&gt;90,AVERAGE('A1 Parametre'!$I$103,'A1 Parametre'!$I$104),AVERAGE(INDEX('A1 Parametre'!$C$103:$M$103,MATCH(AH57,'A1 Parametre'!$C$95:$M$95,1))+(INDEX('A1 Parametre'!$C$103:$M$103,MATCH(AH57,'A1 Parametre'!$C$95:$M$95,1)+1)-INDEX('A1 Parametre'!$C$103:$M$103,MATCH(AH57,'A1 Parametre'!$C$95:$M$95,1)))/10*MOD(AH57,10),INDEX('A1 Parametre'!$C$104:$M$104,MATCH(AH57,'A1 Parametre'!$C$95:$M$95,1))+(INDEX('A1 Parametre'!$C$104:$M$104,MATCH(AH57,'A1 Parametre'!$C$95:$M$95,1)+1)-INDEX('A1 Parametre'!$C$104:$M$104,MATCH(AH57,'A1 Parametre'!$C$95:$M$95,1)))/10*MOD(AH57,10)))))</f>
        <v>0.35699999999999998</v>
      </c>
      <c r="AI121" s="129">
        <f>IF(AI57=0,0,IF(AI57&lt;30,AVERAGE('A1 Parametre'!$C$103,'A1 Parametre'!$C$104),IF(AI57&gt;90,AVERAGE('A1 Parametre'!$I$103,'A1 Parametre'!$I$104),AVERAGE(INDEX('A1 Parametre'!$C$103:$M$103,MATCH(AI57,'A1 Parametre'!$C$95:$M$95,1))+(INDEX('A1 Parametre'!$C$103:$M$103,MATCH(AI57,'A1 Parametre'!$C$95:$M$95,1)+1)-INDEX('A1 Parametre'!$C$103:$M$103,MATCH(AI57,'A1 Parametre'!$C$95:$M$95,1)))/10*MOD(AI57,10),INDEX('A1 Parametre'!$C$104:$M$104,MATCH(AI57,'A1 Parametre'!$C$95:$M$95,1))+(INDEX('A1 Parametre'!$C$104:$M$104,MATCH(AI57,'A1 Parametre'!$C$95:$M$95,1)+1)-INDEX('A1 Parametre'!$C$104:$M$104,MATCH(AI57,'A1 Parametre'!$C$95:$M$95,1)))/10*MOD(AI57,10)))))</f>
        <v>0.35699999999999998</v>
      </c>
      <c r="AJ121" s="129">
        <f>IF(AJ57=0,0,IF(AJ57&lt;30,AVERAGE('A1 Parametre'!$C$103,'A1 Parametre'!$C$104),IF(AJ57&gt;90,AVERAGE('A1 Parametre'!$I$103,'A1 Parametre'!$I$104),AVERAGE(INDEX('A1 Parametre'!$C$103:$M$103,MATCH(AJ57,'A1 Parametre'!$C$95:$M$95,1))+(INDEX('A1 Parametre'!$C$103:$M$103,MATCH(AJ57,'A1 Parametre'!$C$95:$M$95,1)+1)-INDEX('A1 Parametre'!$C$103:$M$103,MATCH(AJ57,'A1 Parametre'!$C$95:$M$95,1)))/10*MOD(AJ57,10),INDEX('A1 Parametre'!$C$104:$M$104,MATCH(AJ57,'A1 Parametre'!$C$95:$M$95,1))+(INDEX('A1 Parametre'!$C$104:$M$104,MATCH(AJ57,'A1 Parametre'!$C$95:$M$95,1)+1)-INDEX('A1 Parametre'!$C$104:$M$104,MATCH(AJ57,'A1 Parametre'!$C$95:$M$95,1)))/10*MOD(AJ57,10)))))</f>
        <v>0.35699999999999998</v>
      </c>
    </row>
    <row r="122" spans="2:36" x14ac:dyDescent="0.2">
      <c r="B122" s="5">
        <v>5</v>
      </c>
      <c r="C122" s="5">
        <f t="shared" si="24"/>
        <v>90783</v>
      </c>
      <c r="D122" s="5" t="str">
        <f t="shared" si="25"/>
        <v>I/59 Tvrdošín - severný okraj</v>
      </c>
      <c r="E122" s="5">
        <f t="shared" si="26"/>
        <v>0.38</v>
      </c>
      <c r="F122" s="129">
        <f>IF(F58=0,0,IF(F58&lt;30,AVERAGE('A1 Parametre'!$C$103,'A1 Parametre'!$C$104),IF(F58&gt;90,AVERAGE('A1 Parametre'!$I$103,'A1 Parametre'!$I$104),AVERAGE(INDEX('A1 Parametre'!$C$103:$M$103,MATCH(F58,'A1 Parametre'!$C$95:$M$95,1))+(INDEX('A1 Parametre'!$C$103:$M$103,MATCH(F58,'A1 Parametre'!$C$95:$M$95,1)+1)-INDEX('A1 Parametre'!$C$103:$M$103,MATCH(F58,'A1 Parametre'!$C$95:$M$95,1)))/10*MOD(F58,10),INDEX('A1 Parametre'!$C$104:$M$104,MATCH(F58,'A1 Parametre'!$C$95:$M$95,1))+(INDEX('A1 Parametre'!$C$104:$M$104,MATCH(F58,'A1 Parametre'!$C$95:$M$95,1)+1)-INDEX('A1 Parametre'!$C$104:$M$104,MATCH(F58,'A1 Parametre'!$C$95:$M$95,1)))/10*MOD(F58,10)))))</f>
        <v>0.35131200000000001</v>
      </c>
      <c r="G122" s="129">
        <f>IF(G58=0,0,IF(G58&lt;30,AVERAGE('A1 Parametre'!$C$103,'A1 Parametre'!$C$104),IF(G58&gt;90,AVERAGE('A1 Parametre'!$I$103,'A1 Parametre'!$I$104),AVERAGE(INDEX('A1 Parametre'!$C$103:$M$103,MATCH(G58,'A1 Parametre'!$C$95:$M$95,1))+(INDEX('A1 Parametre'!$C$103:$M$103,MATCH(G58,'A1 Parametre'!$C$95:$M$95,1)+1)-INDEX('A1 Parametre'!$C$103:$M$103,MATCH(G58,'A1 Parametre'!$C$95:$M$95,1)))/10*MOD(G58,10),INDEX('A1 Parametre'!$C$104:$M$104,MATCH(G58,'A1 Parametre'!$C$95:$M$95,1))+(INDEX('A1 Parametre'!$C$104:$M$104,MATCH(G58,'A1 Parametre'!$C$95:$M$95,1)+1)-INDEX('A1 Parametre'!$C$104:$M$104,MATCH(G58,'A1 Parametre'!$C$95:$M$95,1)))/10*MOD(G58,10)))))</f>
        <v>0.3500688483584124</v>
      </c>
      <c r="H122" s="129">
        <f>IF(H58=0,0,IF(H58&lt;30,AVERAGE('A1 Parametre'!$C$103,'A1 Parametre'!$C$104),IF(H58&gt;90,AVERAGE('A1 Parametre'!$I$103,'A1 Parametre'!$I$104),AVERAGE(INDEX('A1 Parametre'!$C$103:$M$103,MATCH(H58,'A1 Parametre'!$C$95:$M$95,1))+(INDEX('A1 Parametre'!$C$103:$M$103,MATCH(H58,'A1 Parametre'!$C$95:$M$95,1)+1)-INDEX('A1 Parametre'!$C$103:$M$103,MATCH(H58,'A1 Parametre'!$C$95:$M$95,1)))/10*MOD(H58,10),INDEX('A1 Parametre'!$C$104:$M$104,MATCH(H58,'A1 Parametre'!$C$95:$M$95,1))+(INDEX('A1 Parametre'!$C$104:$M$104,MATCH(H58,'A1 Parametre'!$C$95:$M$95,1)+1)-INDEX('A1 Parametre'!$C$104:$M$104,MATCH(H58,'A1 Parametre'!$C$95:$M$95,1)))/10*MOD(H58,10)))))</f>
        <v>0.34879691140159641</v>
      </c>
      <c r="I122" s="129">
        <f>IF(I58=0,0,IF(I58&lt;30,AVERAGE('A1 Parametre'!$C$103,'A1 Parametre'!$C$104),IF(I58&gt;90,AVERAGE('A1 Parametre'!$I$103,'A1 Parametre'!$I$104),AVERAGE(INDEX('A1 Parametre'!$C$103:$M$103,MATCH(I58,'A1 Parametre'!$C$95:$M$95,1))+(INDEX('A1 Parametre'!$C$103:$M$103,MATCH(I58,'A1 Parametre'!$C$95:$M$95,1)+1)-INDEX('A1 Parametre'!$C$103:$M$103,MATCH(I58,'A1 Parametre'!$C$95:$M$95,1)))/10*MOD(I58,10),INDEX('A1 Parametre'!$C$104:$M$104,MATCH(I58,'A1 Parametre'!$C$95:$M$95,1))+(INDEX('A1 Parametre'!$C$104:$M$104,MATCH(I58,'A1 Parametre'!$C$95:$M$95,1)+1)-INDEX('A1 Parametre'!$C$104:$M$104,MATCH(I58,'A1 Parametre'!$C$95:$M$95,1)))/10*MOD(I58,10)))))</f>
        <v>0.34749552260236016</v>
      </c>
      <c r="J122" s="129">
        <f>IF(J58=0,0,IF(J58&lt;30,AVERAGE('A1 Parametre'!$C$103,'A1 Parametre'!$C$104),IF(J58&gt;90,AVERAGE('A1 Parametre'!$I$103,'A1 Parametre'!$I$104),AVERAGE(INDEX('A1 Parametre'!$C$103:$M$103,MATCH(J58,'A1 Parametre'!$C$95:$M$95,1))+(INDEX('A1 Parametre'!$C$103:$M$103,MATCH(J58,'A1 Parametre'!$C$95:$M$95,1)+1)-INDEX('A1 Parametre'!$C$103:$M$103,MATCH(J58,'A1 Parametre'!$C$95:$M$95,1)))/10*MOD(J58,10),INDEX('A1 Parametre'!$C$104:$M$104,MATCH(J58,'A1 Parametre'!$C$95:$M$95,1))+(INDEX('A1 Parametre'!$C$104:$M$104,MATCH(J58,'A1 Parametre'!$C$95:$M$95,1)+1)-INDEX('A1 Parametre'!$C$104:$M$104,MATCH(J58,'A1 Parametre'!$C$95:$M$95,1)))/10*MOD(J58,10)))))</f>
        <v>0.34616400000000003</v>
      </c>
      <c r="K122" s="129">
        <f>IF(K58=0,0,IF(K58&lt;30,AVERAGE('A1 Parametre'!$C$103,'A1 Parametre'!$C$104),IF(K58&gt;90,AVERAGE('A1 Parametre'!$I$103,'A1 Parametre'!$I$104),AVERAGE(INDEX('A1 Parametre'!$C$103:$M$103,MATCH(K58,'A1 Parametre'!$C$95:$M$95,1))+(INDEX('A1 Parametre'!$C$103:$M$103,MATCH(K58,'A1 Parametre'!$C$95:$M$95,1)+1)-INDEX('A1 Parametre'!$C$103:$M$103,MATCH(K58,'A1 Parametre'!$C$95:$M$95,1)))/10*MOD(K58,10),INDEX('A1 Parametre'!$C$104:$M$104,MATCH(K58,'A1 Parametre'!$C$95:$M$95,1))+(INDEX('A1 Parametre'!$C$104:$M$104,MATCH(K58,'A1 Parametre'!$C$95:$M$95,1)+1)-INDEX('A1 Parametre'!$C$104:$M$104,MATCH(K58,'A1 Parametre'!$C$95:$M$95,1)))/10*MOD(K58,10)))))</f>
        <v>0.34621901120779436</v>
      </c>
      <c r="L122" s="129">
        <f>IF(L58=0,0,IF(L58&lt;30,AVERAGE('A1 Parametre'!$C$103,'A1 Parametre'!$C$104),IF(L58&gt;90,AVERAGE('A1 Parametre'!$I$103,'A1 Parametre'!$I$104),AVERAGE(INDEX('A1 Parametre'!$C$103:$M$103,MATCH(L58,'A1 Parametre'!$C$95:$M$95,1))+(INDEX('A1 Parametre'!$C$103:$M$103,MATCH(L58,'A1 Parametre'!$C$95:$M$95,1)+1)-INDEX('A1 Parametre'!$C$103:$M$103,MATCH(L58,'A1 Parametre'!$C$95:$M$95,1)))/10*MOD(L58,10),INDEX('A1 Parametre'!$C$104:$M$104,MATCH(L58,'A1 Parametre'!$C$95:$M$95,1))+(INDEX('A1 Parametre'!$C$104:$M$104,MATCH(L58,'A1 Parametre'!$C$95:$M$95,1)+1)-INDEX('A1 Parametre'!$C$104:$M$104,MATCH(L58,'A1 Parametre'!$C$95:$M$95,1)))/10*MOD(L58,10)))))</f>
        <v>0.34627397098053225</v>
      </c>
      <c r="M122" s="129">
        <f>IF(M58=0,0,IF(M58&lt;30,AVERAGE('A1 Parametre'!$C$103,'A1 Parametre'!$C$104),IF(M58&gt;90,AVERAGE('A1 Parametre'!$I$103,'A1 Parametre'!$I$104),AVERAGE(INDEX('A1 Parametre'!$C$103:$M$103,MATCH(M58,'A1 Parametre'!$C$95:$M$95,1))+(INDEX('A1 Parametre'!$C$103:$M$103,MATCH(M58,'A1 Parametre'!$C$95:$M$95,1)+1)-INDEX('A1 Parametre'!$C$103:$M$103,MATCH(M58,'A1 Parametre'!$C$95:$M$95,1)))/10*MOD(M58,10),INDEX('A1 Parametre'!$C$104:$M$104,MATCH(M58,'A1 Parametre'!$C$95:$M$95,1))+(INDEX('A1 Parametre'!$C$104:$M$104,MATCH(M58,'A1 Parametre'!$C$95:$M$95,1)+1)-INDEX('A1 Parametre'!$C$104:$M$104,MATCH(M58,'A1 Parametre'!$C$95:$M$95,1)))/10*MOD(M58,10)))))</f>
        <v>0.34632887936630502</v>
      </c>
      <c r="N122" s="129">
        <f>IF(N58=0,0,IF(N58&lt;30,AVERAGE('A1 Parametre'!$C$103,'A1 Parametre'!$C$104),IF(N58&gt;90,AVERAGE('A1 Parametre'!$I$103,'A1 Parametre'!$I$104),AVERAGE(INDEX('A1 Parametre'!$C$103:$M$103,MATCH(N58,'A1 Parametre'!$C$95:$M$95,1))+(INDEX('A1 Parametre'!$C$103:$M$103,MATCH(N58,'A1 Parametre'!$C$95:$M$95,1)+1)-INDEX('A1 Parametre'!$C$103:$M$103,MATCH(N58,'A1 Parametre'!$C$95:$M$95,1)))/10*MOD(N58,10),INDEX('A1 Parametre'!$C$104:$M$104,MATCH(N58,'A1 Parametre'!$C$95:$M$95,1))+(INDEX('A1 Parametre'!$C$104:$M$104,MATCH(N58,'A1 Parametre'!$C$95:$M$95,1)+1)-INDEX('A1 Parametre'!$C$104:$M$104,MATCH(N58,'A1 Parametre'!$C$95:$M$95,1)))/10*MOD(N58,10)))))</f>
        <v>0.34638373641315917</v>
      </c>
      <c r="O122" s="129">
        <f>IF(O58=0,0,IF(O58&lt;30,AVERAGE('A1 Parametre'!$C$103,'A1 Parametre'!$C$104),IF(O58&gt;90,AVERAGE('A1 Parametre'!$I$103,'A1 Parametre'!$I$104),AVERAGE(INDEX('A1 Parametre'!$C$103:$M$103,MATCH(O58,'A1 Parametre'!$C$95:$M$95,1))+(INDEX('A1 Parametre'!$C$103:$M$103,MATCH(O58,'A1 Parametre'!$C$95:$M$95,1)+1)-INDEX('A1 Parametre'!$C$103:$M$103,MATCH(O58,'A1 Parametre'!$C$95:$M$95,1)))/10*MOD(O58,10),INDEX('A1 Parametre'!$C$104:$M$104,MATCH(O58,'A1 Parametre'!$C$95:$M$95,1))+(INDEX('A1 Parametre'!$C$104:$M$104,MATCH(O58,'A1 Parametre'!$C$95:$M$95,1)+1)-INDEX('A1 Parametre'!$C$104:$M$104,MATCH(O58,'A1 Parametre'!$C$95:$M$95,1)))/10*MOD(O58,10)))))</f>
        <v>0.34643854216909609</v>
      </c>
      <c r="P122" s="129">
        <f>IF(P58=0,0,IF(P58&lt;30,AVERAGE('A1 Parametre'!$C$103,'A1 Parametre'!$C$104),IF(P58&gt;90,AVERAGE('A1 Parametre'!$I$103,'A1 Parametre'!$I$104),AVERAGE(INDEX('A1 Parametre'!$C$103:$M$103,MATCH(P58,'A1 Parametre'!$C$95:$M$95,1))+(INDEX('A1 Parametre'!$C$103:$M$103,MATCH(P58,'A1 Parametre'!$C$95:$M$95,1)+1)-INDEX('A1 Parametre'!$C$103:$M$103,MATCH(P58,'A1 Parametre'!$C$95:$M$95,1)))/10*MOD(P58,10),INDEX('A1 Parametre'!$C$104:$M$104,MATCH(P58,'A1 Parametre'!$C$95:$M$95,1))+(INDEX('A1 Parametre'!$C$104:$M$104,MATCH(P58,'A1 Parametre'!$C$95:$M$95,1)+1)-INDEX('A1 Parametre'!$C$104:$M$104,MATCH(P58,'A1 Parametre'!$C$95:$M$95,1)))/10*MOD(P58,10)))))</f>
        <v>0.3464932966820724</v>
      </c>
      <c r="Q122" s="129">
        <f>IF(Q58=0,0,IF(Q58&lt;30,AVERAGE('A1 Parametre'!$C$103,'A1 Parametre'!$C$104),IF(Q58&gt;90,AVERAGE('A1 Parametre'!$I$103,'A1 Parametre'!$I$104),AVERAGE(INDEX('A1 Parametre'!$C$103:$M$103,MATCH(Q58,'A1 Parametre'!$C$95:$M$95,1))+(INDEX('A1 Parametre'!$C$103:$M$103,MATCH(Q58,'A1 Parametre'!$C$95:$M$95,1)+1)-INDEX('A1 Parametre'!$C$103:$M$103,MATCH(Q58,'A1 Parametre'!$C$95:$M$95,1)))/10*MOD(Q58,10),INDEX('A1 Parametre'!$C$104:$M$104,MATCH(Q58,'A1 Parametre'!$C$95:$M$95,1))+(INDEX('A1 Parametre'!$C$104:$M$104,MATCH(Q58,'A1 Parametre'!$C$95:$M$95,1)+1)-INDEX('A1 Parametre'!$C$104:$M$104,MATCH(Q58,'A1 Parametre'!$C$95:$M$95,1)))/10*MOD(Q58,10)))))</f>
        <v>0.34654799999999997</v>
      </c>
      <c r="R122" s="129">
        <f>IF(R58=0,0,IF(R58&lt;30,AVERAGE('A1 Parametre'!$C$103,'A1 Parametre'!$C$104),IF(R58&gt;90,AVERAGE('A1 Parametre'!$I$103,'A1 Parametre'!$I$104),AVERAGE(INDEX('A1 Parametre'!$C$103:$M$103,MATCH(R58,'A1 Parametre'!$C$95:$M$95,1))+(INDEX('A1 Parametre'!$C$103:$M$103,MATCH(R58,'A1 Parametre'!$C$95:$M$95,1)+1)-INDEX('A1 Parametre'!$C$103:$M$103,MATCH(R58,'A1 Parametre'!$C$95:$M$95,1)))/10*MOD(R58,10),INDEX('A1 Parametre'!$C$104:$M$104,MATCH(R58,'A1 Parametre'!$C$95:$M$95,1))+(INDEX('A1 Parametre'!$C$104:$M$104,MATCH(R58,'A1 Parametre'!$C$95:$M$95,1)+1)-INDEX('A1 Parametre'!$C$104:$M$104,MATCH(R58,'A1 Parametre'!$C$95:$M$95,1)))/10*MOD(R58,10)))))</f>
        <v>0.34661312555643836</v>
      </c>
      <c r="S122" s="129">
        <f>IF(S58=0,0,IF(S58&lt;30,AVERAGE('A1 Parametre'!$C$103,'A1 Parametre'!$C$104),IF(S58&gt;90,AVERAGE('A1 Parametre'!$I$103,'A1 Parametre'!$I$104),AVERAGE(INDEX('A1 Parametre'!$C$103:$M$103,MATCH(S58,'A1 Parametre'!$C$95:$M$95,1))+(INDEX('A1 Parametre'!$C$103:$M$103,MATCH(S58,'A1 Parametre'!$C$95:$M$95,1)+1)-INDEX('A1 Parametre'!$C$103:$M$103,MATCH(S58,'A1 Parametre'!$C$95:$M$95,1)))/10*MOD(S58,10),INDEX('A1 Parametre'!$C$104:$M$104,MATCH(S58,'A1 Parametre'!$C$95:$M$95,1))+(INDEX('A1 Parametre'!$C$104:$M$104,MATCH(S58,'A1 Parametre'!$C$95:$M$95,1)+1)-INDEX('A1 Parametre'!$C$104:$M$104,MATCH(S58,'A1 Parametre'!$C$95:$M$95,1)))/10*MOD(S58,10)))))</f>
        <v>0.34667817855183347</v>
      </c>
      <c r="T122" s="129">
        <f>IF(T58=0,0,IF(T58&lt;30,AVERAGE('A1 Parametre'!$C$103,'A1 Parametre'!$C$104),IF(T58&gt;90,AVERAGE('A1 Parametre'!$I$103,'A1 Parametre'!$I$104),AVERAGE(INDEX('A1 Parametre'!$C$103:$M$103,MATCH(T58,'A1 Parametre'!$C$95:$M$95,1))+(INDEX('A1 Parametre'!$C$103:$M$103,MATCH(T58,'A1 Parametre'!$C$95:$M$95,1)+1)-INDEX('A1 Parametre'!$C$103:$M$103,MATCH(T58,'A1 Parametre'!$C$95:$M$95,1)))/10*MOD(T58,10),INDEX('A1 Parametre'!$C$104:$M$104,MATCH(T58,'A1 Parametre'!$C$95:$M$95,1))+(INDEX('A1 Parametre'!$C$104:$M$104,MATCH(T58,'A1 Parametre'!$C$95:$M$95,1)+1)-INDEX('A1 Parametre'!$C$104:$M$104,MATCH(T58,'A1 Parametre'!$C$95:$M$95,1)))/10*MOD(T58,10)))))</f>
        <v>0.34674315906703079</v>
      </c>
      <c r="U122" s="129">
        <f>IF(U58=0,0,IF(U58&lt;30,AVERAGE('A1 Parametre'!$C$103,'A1 Parametre'!$C$104),IF(U58&gt;90,AVERAGE('A1 Parametre'!$I$103,'A1 Parametre'!$I$104),AVERAGE(INDEX('A1 Parametre'!$C$103:$M$103,MATCH(U58,'A1 Parametre'!$C$95:$M$95,1))+(INDEX('A1 Parametre'!$C$103:$M$103,MATCH(U58,'A1 Parametre'!$C$95:$M$95,1)+1)-INDEX('A1 Parametre'!$C$103:$M$103,MATCH(U58,'A1 Parametre'!$C$95:$M$95,1)))/10*MOD(U58,10),INDEX('A1 Parametre'!$C$104:$M$104,MATCH(U58,'A1 Parametre'!$C$95:$M$95,1))+(INDEX('A1 Parametre'!$C$104:$M$104,MATCH(U58,'A1 Parametre'!$C$95:$M$95,1)+1)-INDEX('A1 Parametre'!$C$104:$M$104,MATCH(U58,'A1 Parametre'!$C$95:$M$95,1)))/10*MOD(U58,10)))))</f>
        <v>0.34680806718278562</v>
      </c>
      <c r="V122" s="129">
        <f>IF(V58=0,0,IF(V58&lt;30,AVERAGE('A1 Parametre'!$C$103,'A1 Parametre'!$C$104),IF(V58&gt;90,AVERAGE('A1 Parametre'!$I$103,'A1 Parametre'!$I$104),AVERAGE(INDEX('A1 Parametre'!$C$103:$M$103,MATCH(V58,'A1 Parametre'!$C$95:$M$95,1))+(INDEX('A1 Parametre'!$C$103:$M$103,MATCH(V58,'A1 Parametre'!$C$95:$M$95,1)+1)-INDEX('A1 Parametre'!$C$103:$M$103,MATCH(V58,'A1 Parametre'!$C$95:$M$95,1)))/10*MOD(V58,10),INDEX('A1 Parametre'!$C$104:$M$104,MATCH(V58,'A1 Parametre'!$C$95:$M$95,1))+(INDEX('A1 Parametre'!$C$104:$M$104,MATCH(V58,'A1 Parametre'!$C$95:$M$95,1)+1)-INDEX('A1 Parametre'!$C$104:$M$104,MATCH(V58,'A1 Parametre'!$C$95:$M$95,1)))/10*MOD(V58,10)))))</f>
        <v>0.34687290297976342</v>
      </c>
      <c r="W122" s="129">
        <f>IF(W58=0,0,IF(W58&lt;30,AVERAGE('A1 Parametre'!$C$103,'A1 Parametre'!$C$104),IF(W58&gt;90,AVERAGE('A1 Parametre'!$I$103,'A1 Parametre'!$I$104),AVERAGE(INDEX('A1 Parametre'!$C$103:$M$103,MATCH(W58,'A1 Parametre'!$C$95:$M$95,1))+(INDEX('A1 Parametre'!$C$103:$M$103,MATCH(W58,'A1 Parametre'!$C$95:$M$95,1)+1)-INDEX('A1 Parametre'!$C$103:$M$103,MATCH(W58,'A1 Parametre'!$C$95:$M$95,1)))/10*MOD(W58,10),INDEX('A1 Parametre'!$C$104:$M$104,MATCH(W58,'A1 Parametre'!$C$95:$M$95,1))+(INDEX('A1 Parametre'!$C$104:$M$104,MATCH(W58,'A1 Parametre'!$C$95:$M$95,1)+1)-INDEX('A1 Parametre'!$C$104:$M$104,MATCH(W58,'A1 Parametre'!$C$95:$M$95,1)))/10*MOD(W58,10)))))</f>
        <v>0.34693766653853964</v>
      </c>
      <c r="X122" s="129">
        <f>IF(X58=0,0,IF(X58&lt;30,AVERAGE('A1 Parametre'!$C$103,'A1 Parametre'!$C$104),IF(X58&gt;90,AVERAGE('A1 Parametre'!$I$103,'A1 Parametre'!$I$104),AVERAGE(INDEX('A1 Parametre'!$C$103:$M$103,MATCH(X58,'A1 Parametre'!$C$95:$M$95,1))+(INDEX('A1 Parametre'!$C$103:$M$103,MATCH(X58,'A1 Parametre'!$C$95:$M$95,1)+1)-INDEX('A1 Parametre'!$C$103:$M$103,MATCH(X58,'A1 Parametre'!$C$95:$M$95,1)))/10*MOD(X58,10),INDEX('A1 Parametre'!$C$104:$M$104,MATCH(X58,'A1 Parametre'!$C$95:$M$95,1))+(INDEX('A1 Parametre'!$C$104:$M$104,MATCH(X58,'A1 Parametre'!$C$95:$M$95,1)+1)-INDEX('A1 Parametre'!$C$104:$M$104,MATCH(X58,'A1 Parametre'!$C$95:$M$95,1)))/10*MOD(X58,10)))))</f>
        <v>0.34700235793960016</v>
      </c>
      <c r="Y122" s="129">
        <f>IF(Y58=0,0,IF(Y58&lt;30,AVERAGE('A1 Parametre'!$C$103,'A1 Parametre'!$C$104),IF(Y58&gt;90,AVERAGE('A1 Parametre'!$I$103,'A1 Parametre'!$I$104),AVERAGE(INDEX('A1 Parametre'!$C$103:$M$103,MATCH(Y58,'A1 Parametre'!$C$95:$M$95,1))+(INDEX('A1 Parametre'!$C$103:$M$103,MATCH(Y58,'A1 Parametre'!$C$95:$M$95,1)+1)-INDEX('A1 Parametre'!$C$103:$M$103,MATCH(Y58,'A1 Parametre'!$C$95:$M$95,1)))/10*MOD(Y58,10),INDEX('A1 Parametre'!$C$104:$M$104,MATCH(Y58,'A1 Parametre'!$C$95:$M$95,1))+(INDEX('A1 Parametre'!$C$104:$M$104,MATCH(Y58,'A1 Parametre'!$C$95:$M$95,1)+1)-INDEX('A1 Parametre'!$C$104:$M$104,MATCH(Y58,'A1 Parametre'!$C$95:$M$95,1)))/10*MOD(Y58,10)))))</f>
        <v>0.34706697726334101</v>
      </c>
      <c r="Z122" s="129">
        <f>IF(Z58=0,0,IF(Z58&lt;30,AVERAGE('A1 Parametre'!$C$103,'A1 Parametre'!$C$104),IF(Z58&gt;90,AVERAGE('A1 Parametre'!$I$103,'A1 Parametre'!$I$104),AVERAGE(INDEX('A1 Parametre'!$C$103:$M$103,MATCH(Z58,'A1 Parametre'!$C$95:$M$95,1))+(INDEX('A1 Parametre'!$C$103:$M$103,MATCH(Z58,'A1 Parametre'!$C$95:$M$95,1)+1)-INDEX('A1 Parametre'!$C$103:$M$103,MATCH(Z58,'A1 Parametre'!$C$95:$M$95,1)))/10*MOD(Z58,10),INDEX('A1 Parametre'!$C$104:$M$104,MATCH(Z58,'A1 Parametre'!$C$95:$M$95,1))+(INDEX('A1 Parametre'!$C$104:$M$104,MATCH(Z58,'A1 Parametre'!$C$95:$M$95,1)+1)-INDEX('A1 Parametre'!$C$104:$M$104,MATCH(Z58,'A1 Parametre'!$C$95:$M$95,1)))/10*MOD(Z58,10)))))</f>
        <v>0.34713152459006857</v>
      </c>
      <c r="AA122" s="129">
        <f>IF(AA58=0,0,IF(AA58&lt;30,AVERAGE('A1 Parametre'!$C$103,'A1 Parametre'!$C$104),IF(AA58&gt;90,AVERAGE('A1 Parametre'!$I$103,'A1 Parametre'!$I$104),AVERAGE(INDEX('A1 Parametre'!$C$103:$M$103,MATCH(AA58,'A1 Parametre'!$C$95:$M$95,1))+(INDEX('A1 Parametre'!$C$103:$M$103,MATCH(AA58,'A1 Parametre'!$C$95:$M$95,1)+1)-INDEX('A1 Parametre'!$C$103:$M$103,MATCH(AA58,'A1 Parametre'!$C$95:$M$95,1)))/10*MOD(AA58,10),INDEX('A1 Parametre'!$C$104:$M$104,MATCH(AA58,'A1 Parametre'!$C$95:$M$95,1))+(INDEX('A1 Parametre'!$C$104:$M$104,MATCH(AA58,'A1 Parametre'!$C$95:$M$95,1)+1)-INDEX('A1 Parametre'!$C$104:$M$104,MATCH(AA58,'A1 Parametre'!$C$95:$M$95,1)))/10*MOD(AA58,10)))))</f>
        <v>0.347196</v>
      </c>
      <c r="AB122" s="129">
        <f>IF(AB58=0,0,IF(AB58&lt;30,AVERAGE('A1 Parametre'!$C$103,'A1 Parametre'!$C$104),IF(AB58&gt;90,AVERAGE('A1 Parametre'!$I$103,'A1 Parametre'!$I$104),AVERAGE(INDEX('A1 Parametre'!$C$103:$M$103,MATCH(AB58,'A1 Parametre'!$C$95:$M$95,1))+(INDEX('A1 Parametre'!$C$103:$M$103,MATCH(AB58,'A1 Parametre'!$C$95:$M$95,1)+1)-INDEX('A1 Parametre'!$C$103:$M$103,MATCH(AB58,'A1 Parametre'!$C$95:$M$95,1)))/10*MOD(AB58,10),INDEX('A1 Parametre'!$C$104:$M$104,MATCH(AB58,'A1 Parametre'!$C$95:$M$95,1))+(INDEX('A1 Parametre'!$C$104:$M$104,MATCH(AB58,'A1 Parametre'!$C$95:$M$95,1)+1)-INDEX('A1 Parametre'!$C$104:$M$104,MATCH(AB58,'A1 Parametre'!$C$95:$M$95,1)))/10*MOD(AB58,10)))))</f>
        <v>0.34731972061386052</v>
      </c>
      <c r="AC122" s="129">
        <f>IF(AC58=0,0,IF(AC58&lt;30,AVERAGE('A1 Parametre'!$C$103,'A1 Parametre'!$C$104),IF(AC58&gt;90,AVERAGE('A1 Parametre'!$I$103,'A1 Parametre'!$I$104),AVERAGE(INDEX('A1 Parametre'!$C$103:$M$103,MATCH(AC58,'A1 Parametre'!$C$95:$M$95,1))+(INDEX('A1 Parametre'!$C$103:$M$103,MATCH(AC58,'A1 Parametre'!$C$95:$M$95,1)+1)-INDEX('A1 Parametre'!$C$103:$M$103,MATCH(AC58,'A1 Parametre'!$C$95:$M$95,1)))/10*MOD(AC58,10),INDEX('A1 Parametre'!$C$104:$M$104,MATCH(AC58,'A1 Parametre'!$C$95:$M$95,1))+(INDEX('A1 Parametre'!$C$104:$M$104,MATCH(AC58,'A1 Parametre'!$C$95:$M$95,1)+1)-INDEX('A1 Parametre'!$C$104:$M$104,MATCH(AC58,'A1 Parametre'!$C$95:$M$95,1)))/10*MOD(AC58,10)))))</f>
        <v>0.34744317642268518</v>
      </c>
      <c r="AD122" s="129">
        <f>IF(AD58=0,0,IF(AD58&lt;30,AVERAGE('A1 Parametre'!$C$103,'A1 Parametre'!$C$104),IF(AD58&gt;90,AVERAGE('A1 Parametre'!$I$103,'A1 Parametre'!$I$104),AVERAGE(INDEX('A1 Parametre'!$C$103:$M$103,MATCH(AD58,'A1 Parametre'!$C$95:$M$95,1))+(INDEX('A1 Parametre'!$C$103:$M$103,MATCH(AD58,'A1 Parametre'!$C$95:$M$95,1)+1)-INDEX('A1 Parametre'!$C$103:$M$103,MATCH(AD58,'A1 Parametre'!$C$95:$M$95,1)))/10*MOD(AD58,10),INDEX('A1 Parametre'!$C$104:$M$104,MATCH(AD58,'A1 Parametre'!$C$95:$M$95,1))+(INDEX('A1 Parametre'!$C$104:$M$104,MATCH(AD58,'A1 Parametre'!$C$95:$M$95,1)+1)-INDEX('A1 Parametre'!$C$104:$M$104,MATCH(AD58,'A1 Parametre'!$C$95:$M$95,1)))/10*MOD(AD58,10)))))</f>
        <v>0.34756636799324858</v>
      </c>
      <c r="AE122" s="129">
        <f>IF(AE58=0,0,IF(AE58&lt;30,AVERAGE('A1 Parametre'!$C$103,'A1 Parametre'!$C$104),IF(AE58&gt;90,AVERAGE('A1 Parametre'!$I$103,'A1 Parametre'!$I$104),AVERAGE(INDEX('A1 Parametre'!$C$103:$M$103,MATCH(AE58,'A1 Parametre'!$C$95:$M$95,1))+(INDEX('A1 Parametre'!$C$103:$M$103,MATCH(AE58,'A1 Parametre'!$C$95:$M$95,1)+1)-INDEX('A1 Parametre'!$C$103:$M$103,MATCH(AE58,'A1 Parametre'!$C$95:$M$95,1)))/10*MOD(AE58,10),INDEX('A1 Parametre'!$C$104:$M$104,MATCH(AE58,'A1 Parametre'!$C$95:$M$95,1))+(INDEX('A1 Parametre'!$C$104:$M$104,MATCH(AE58,'A1 Parametre'!$C$95:$M$95,1)+1)-INDEX('A1 Parametre'!$C$104:$M$104,MATCH(AE58,'A1 Parametre'!$C$95:$M$95,1)))/10*MOD(AE58,10)))))</f>
        <v>0.3476892958911123</v>
      </c>
      <c r="AF122" s="129">
        <f>IF(AF58=0,0,IF(AF58&lt;30,AVERAGE('A1 Parametre'!$C$103,'A1 Parametre'!$C$104),IF(AF58&gt;90,AVERAGE('A1 Parametre'!$I$103,'A1 Parametre'!$I$104),AVERAGE(INDEX('A1 Parametre'!$C$103:$M$103,MATCH(AF58,'A1 Parametre'!$C$95:$M$95,1))+(INDEX('A1 Parametre'!$C$103:$M$103,MATCH(AF58,'A1 Parametre'!$C$95:$M$95,1)+1)-INDEX('A1 Parametre'!$C$103:$M$103,MATCH(AF58,'A1 Parametre'!$C$95:$M$95,1)))/10*MOD(AF58,10),INDEX('A1 Parametre'!$C$104:$M$104,MATCH(AF58,'A1 Parametre'!$C$95:$M$95,1))+(INDEX('A1 Parametre'!$C$104:$M$104,MATCH(AF58,'A1 Parametre'!$C$95:$M$95,1)+1)-INDEX('A1 Parametre'!$C$104:$M$104,MATCH(AF58,'A1 Parametre'!$C$95:$M$95,1)))/10*MOD(AF58,10)))))</f>
        <v>0.34781196068062736</v>
      </c>
      <c r="AG122" s="129">
        <f>IF(AG58=0,0,IF(AG58&lt;30,AVERAGE('A1 Parametre'!$C$103,'A1 Parametre'!$C$104),IF(AG58&gt;90,AVERAGE('A1 Parametre'!$I$103,'A1 Parametre'!$I$104),AVERAGE(INDEX('A1 Parametre'!$C$103:$M$103,MATCH(AG58,'A1 Parametre'!$C$95:$M$95,1))+(INDEX('A1 Parametre'!$C$103:$M$103,MATCH(AG58,'A1 Parametre'!$C$95:$M$95,1)+1)-INDEX('A1 Parametre'!$C$103:$M$103,MATCH(AG58,'A1 Parametre'!$C$95:$M$95,1)))/10*MOD(AG58,10),INDEX('A1 Parametre'!$C$104:$M$104,MATCH(AG58,'A1 Parametre'!$C$95:$M$95,1))+(INDEX('A1 Parametre'!$C$104:$M$104,MATCH(AG58,'A1 Parametre'!$C$95:$M$95,1)+1)-INDEX('A1 Parametre'!$C$104:$M$104,MATCH(AG58,'A1 Parametre'!$C$95:$M$95,1)))/10*MOD(AG58,10)))))</f>
        <v>0.34793436292493696</v>
      </c>
      <c r="AH122" s="129">
        <f>IF(AH58=0,0,IF(AH58&lt;30,AVERAGE('A1 Parametre'!$C$103,'A1 Parametre'!$C$104),IF(AH58&gt;90,AVERAGE('A1 Parametre'!$I$103,'A1 Parametre'!$I$104),AVERAGE(INDEX('A1 Parametre'!$C$103:$M$103,MATCH(AH58,'A1 Parametre'!$C$95:$M$95,1))+(INDEX('A1 Parametre'!$C$103:$M$103,MATCH(AH58,'A1 Parametre'!$C$95:$M$95,1)+1)-INDEX('A1 Parametre'!$C$103:$M$103,MATCH(AH58,'A1 Parametre'!$C$95:$M$95,1)))/10*MOD(AH58,10),INDEX('A1 Parametre'!$C$104:$M$104,MATCH(AH58,'A1 Parametre'!$C$95:$M$95,1))+(INDEX('A1 Parametre'!$C$104:$M$104,MATCH(AH58,'A1 Parametre'!$C$95:$M$95,1)+1)-INDEX('A1 Parametre'!$C$104:$M$104,MATCH(AH58,'A1 Parametre'!$C$95:$M$95,1)))/10*MOD(AH58,10)))))</f>
        <v>0.34805650318597892</v>
      </c>
      <c r="AI122" s="129">
        <f>IF(AI58=0,0,IF(AI58&lt;30,AVERAGE('A1 Parametre'!$C$103,'A1 Parametre'!$C$104),IF(AI58&gt;90,AVERAGE('A1 Parametre'!$I$103,'A1 Parametre'!$I$104),AVERAGE(INDEX('A1 Parametre'!$C$103:$M$103,MATCH(AI58,'A1 Parametre'!$C$95:$M$95,1))+(INDEX('A1 Parametre'!$C$103:$M$103,MATCH(AI58,'A1 Parametre'!$C$95:$M$95,1)+1)-INDEX('A1 Parametre'!$C$103:$M$103,MATCH(AI58,'A1 Parametre'!$C$95:$M$95,1)))/10*MOD(AI58,10),INDEX('A1 Parametre'!$C$104:$M$104,MATCH(AI58,'A1 Parametre'!$C$95:$M$95,1))+(INDEX('A1 Parametre'!$C$104:$M$104,MATCH(AI58,'A1 Parametre'!$C$95:$M$95,1)+1)-INDEX('A1 Parametre'!$C$104:$M$104,MATCH(AI58,'A1 Parametre'!$C$95:$M$95,1)))/10*MOD(AI58,10)))))</f>
        <v>0.34817838202448825</v>
      </c>
      <c r="AJ122" s="129">
        <f>IF(AJ58=0,0,IF(AJ58&lt;30,AVERAGE('A1 Parametre'!$C$103,'A1 Parametre'!$C$104),IF(AJ58&gt;90,AVERAGE('A1 Parametre'!$I$103,'A1 Parametre'!$I$104),AVERAGE(INDEX('A1 Parametre'!$C$103:$M$103,MATCH(AJ58,'A1 Parametre'!$C$95:$M$95,1))+(INDEX('A1 Parametre'!$C$103:$M$103,MATCH(AJ58,'A1 Parametre'!$C$95:$M$95,1)+1)-INDEX('A1 Parametre'!$C$103:$M$103,MATCH(AJ58,'A1 Parametre'!$C$95:$M$95,1)))/10*MOD(AJ58,10),INDEX('A1 Parametre'!$C$104:$M$104,MATCH(AJ58,'A1 Parametre'!$C$95:$M$95,1))+(INDEX('A1 Parametre'!$C$104:$M$104,MATCH(AJ58,'A1 Parametre'!$C$95:$M$95,1)+1)-INDEX('A1 Parametre'!$C$104:$M$104,MATCH(AJ58,'A1 Parametre'!$C$95:$M$95,1)))/10*MOD(AJ58,10)))))</f>
        <v>0.3483</v>
      </c>
    </row>
    <row r="123" spans="2:36" x14ac:dyDescent="0.2">
      <c r="B123" s="5">
        <v>6</v>
      </c>
      <c r="C123" s="5">
        <f t="shared" si="24"/>
        <v>95850</v>
      </c>
      <c r="D123" s="5" t="str">
        <f t="shared" si="25"/>
        <v>Privádzač Tvrdošín</v>
      </c>
      <c r="E123" s="5">
        <f t="shared" si="26"/>
        <v>0.96</v>
      </c>
      <c r="F123" s="129">
        <f>IF(F59=0,0,IF(F59&lt;30,AVERAGE('A1 Parametre'!$C$103,'A1 Parametre'!$C$104),IF(F59&gt;90,AVERAGE('A1 Parametre'!$I$103,'A1 Parametre'!$I$104),AVERAGE(INDEX('A1 Parametre'!$C$103:$M$103,MATCH(F59,'A1 Parametre'!$C$95:$M$95,1))+(INDEX('A1 Parametre'!$C$103:$M$103,MATCH(F59,'A1 Parametre'!$C$95:$M$95,1)+1)-INDEX('A1 Parametre'!$C$103:$M$103,MATCH(F59,'A1 Parametre'!$C$95:$M$95,1)))/10*MOD(F59,10),INDEX('A1 Parametre'!$C$104:$M$104,MATCH(F59,'A1 Parametre'!$C$95:$M$95,1))+(INDEX('A1 Parametre'!$C$104:$M$104,MATCH(F59,'A1 Parametre'!$C$95:$M$95,1)+1)-INDEX('A1 Parametre'!$C$104:$M$104,MATCH(F59,'A1 Parametre'!$C$95:$M$95,1)))/10*MOD(F59,10)))))</f>
        <v>0.32924799999999999</v>
      </c>
      <c r="G123" s="129">
        <f>IF(G59=0,0,IF(G59&lt;30,AVERAGE('A1 Parametre'!$C$103,'A1 Parametre'!$C$104),IF(G59&gt;90,AVERAGE('A1 Parametre'!$I$103,'A1 Parametre'!$I$104),AVERAGE(INDEX('A1 Parametre'!$C$103:$M$103,MATCH(G59,'A1 Parametre'!$C$95:$M$95,1))+(INDEX('A1 Parametre'!$C$103:$M$103,MATCH(G59,'A1 Parametre'!$C$95:$M$95,1)+1)-INDEX('A1 Parametre'!$C$103:$M$103,MATCH(G59,'A1 Parametre'!$C$95:$M$95,1)))/10*MOD(G59,10),INDEX('A1 Parametre'!$C$104:$M$104,MATCH(G59,'A1 Parametre'!$C$95:$M$95,1))+(INDEX('A1 Parametre'!$C$104:$M$104,MATCH(G59,'A1 Parametre'!$C$95:$M$95,1)+1)-INDEX('A1 Parametre'!$C$104:$M$104,MATCH(G59,'A1 Parametre'!$C$95:$M$95,1)))/10*MOD(G59,10)))))</f>
        <v>0.32924799999999999</v>
      </c>
      <c r="H123" s="129">
        <f>IF(H59=0,0,IF(H59&lt;30,AVERAGE('A1 Parametre'!$C$103,'A1 Parametre'!$C$104),IF(H59&gt;90,AVERAGE('A1 Parametre'!$I$103,'A1 Parametre'!$I$104),AVERAGE(INDEX('A1 Parametre'!$C$103:$M$103,MATCH(H59,'A1 Parametre'!$C$95:$M$95,1))+(INDEX('A1 Parametre'!$C$103:$M$103,MATCH(H59,'A1 Parametre'!$C$95:$M$95,1)+1)-INDEX('A1 Parametre'!$C$103:$M$103,MATCH(H59,'A1 Parametre'!$C$95:$M$95,1)))/10*MOD(H59,10),INDEX('A1 Parametre'!$C$104:$M$104,MATCH(H59,'A1 Parametre'!$C$95:$M$95,1))+(INDEX('A1 Parametre'!$C$104:$M$104,MATCH(H59,'A1 Parametre'!$C$95:$M$95,1)+1)-INDEX('A1 Parametre'!$C$104:$M$104,MATCH(H59,'A1 Parametre'!$C$95:$M$95,1)))/10*MOD(H59,10)))))</f>
        <v>0.32924799999999999</v>
      </c>
      <c r="I123" s="129">
        <f>IF(I59=0,0,IF(I59&lt;30,AVERAGE('A1 Parametre'!$C$103,'A1 Parametre'!$C$104),IF(I59&gt;90,AVERAGE('A1 Parametre'!$I$103,'A1 Parametre'!$I$104),AVERAGE(INDEX('A1 Parametre'!$C$103:$M$103,MATCH(I59,'A1 Parametre'!$C$95:$M$95,1))+(INDEX('A1 Parametre'!$C$103:$M$103,MATCH(I59,'A1 Parametre'!$C$95:$M$95,1)+1)-INDEX('A1 Parametre'!$C$103:$M$103,MATCH(I59,'A1 Parametre'!$C$95:$M$95,1)))/10*MOD(I59,10),INDEX('A1 Parametre'!$C$104:$M$104,MATCH(I59,'A1 Parametre'!$C$95:$M$95,1))+(INDEX('A1 Parametre'!$C$104:$M$104,MATCH(I59,'A1 Parametre'!$C$95:$M$95,1)+1)-INDEX('A1 Parametre'!$C$104:$M$104,MATCH(I59,'A1 Parametre'!$C$95:$M$95,1)))/10*MOD(I59,10)))))</f>
        <v>0.32924799999999999</v>
      </c>
      <c r="J123" s="129">
        <f>IF(J59=0,0,IF(J59&lt;30,AVERAGE('A1 Parametre'!$C$103,'A1 Parametre'!$C$104),IF(J59&gt;90,AVERAGE('A1 Parametre'!$I$103,'A1 Parametre'!$I$104),AVERAGE(INDEX('A1 Parametre'!$C$103:$M$103,MATCH(J59,'A1 Parametre'!$C$95:$M$95,1))+(INDEX('A1 Parametre'!$C$103:$M$103,MATCH(J59,'A1 Parametre'!$C$95:$M$95,1)+1)-INDEX('A1 Parametre'!$C$103:$M$103,MATCH(J59,'A1 Parametre'!$C$95:$M$95,1)))/10*MOD(J59,10),INDEX('A1 Parametre'!$C$104:$M$104,MATCH(J59,'A1 Parametre'!$C$95:$M$95,1))+(INDEX('A1 Parametre'!$C$104:$M$104,MATCH(J59,'A1 Parametre'!$C$95:$M$95,1)+1)-INDEX('A1 Parametre'!$C$104:$M$104,MATCH(J59,'A1 Parametre'!$C$95:$M$95,1)))/10*MOD(J59,10)))))</f>
        <v>0.32924799999999999</v>
      </c>
      <c r="K123" s="129">
        <f>IF(K59=0,0,IF(K59&lt;30,AVERAGE('A1 Parametre'!$C$103,'A1 Parametre'!$C$104),IF(K59&gt;90,AVERAGE('A1 Parametre'!$I$103,'A1 Parametre'!$I$104),AVERAGE(INDEX('A1 Parametre'!$C$103:$M$103,MATCH(K59,'A1 Parametre'!$C$95:$M$95,1))+(INDEX('A1 Parametre'!$C$103:$M$103,MATCH(K59,'A1 Parametre'!$C$95:$M$95,1)+1)-INDEX('A1 Parametre'!$C$103:$M$103,MATCH(K59,'A1 Parametre'!$C$95:$M$95,1)))/10*MOD(K59,10),INDEX('A1 Parametre'!$C$104:$M$104,MATCH(K59,'A1 Parametre'!$C$95:$M$95,1))+(INDEX('A1 Parametre'!$C$104:$M$104,MATCH(K59,'A1 Parametre'!$C$95:$M$95,1)+1)-INDEX('A1 Parametre'!$C$104:$M$104,MATCH(K59,'A1 Parametre'!$C$95:$M$95,1)))/10*MOD(K59,10)))))</f>
        <v>0.32924799999999999</v>
      </c>
      <c r="L123" s="129">
        <f>IF(L59=0,0,IF(L59&lt;30,AVERAGE('A1 Parametre'!$C$103,'A1 Parametre'!$C$104),IF(L59&gt;90,AVERAGE('A1 Parametre'!$I$103,'A1 Parametre'!$I$104),AVERAGE(INDEX('A1 Parametre'!$C$103:$M$103,MATCH(L59,'A1 Parametre'!$C$95:$M$95,1))+(INDEX('A1 Parametre'!$C$103:$M$103,MATCH(L59,'A1 Parametre'!$C$95:$M$95,1)+1)-INDEX('A1 Parametre'!$C$103:$M$103,MATCH(L59,'A1 Parametre'!$C$95:$M$95,1)))/10*MOD(L59,10),INDEX('A1 Parametre'!$C$104:$M$104,MATCH(L59,'A1 Parametre'!$C$95:$M$95,1))+(INDEX('A1 Parametre'!$C$104:$M$104,MATCH(L59,'A1 Parametre'!$C$95:$M$95,1)+1)-INDEX('A1 Parametre'!$C$104:$M$104,MATCH(L59,'A1 Parametre'!$C$95:$M$95,1)))/10*MOD(L59,10)))))</f>
        <v>0.32924799999999999</v>
      </c>
      <c r="M123" s="129">
        <f>IF(M59=0,0,IF(M59&lt;30,AVERAGE('A1 Parametre'!$C$103,'A1 Parametre'!$C$104),IF(M59&gt;90,AVERAGE('A1 Parametre'!$I$103,'A1 Parametre'!$I$104),AVERAGE(INDEX('A1 Parametre'!$C$103:$M$103,MATCH(M59,'A1 Parametre'!$C$95:$M$95,1))+(INDEX('A1 Parametre'!$C$103:$M$103,MATCH(M59,'A1 Parametre'!$C$95:$M$95,1)+1)-INDEX('A1 Parametre'!$C$103:$M$103,MATCH(M59,'A1 Parametre'!$C$95:$M$95,1)))/10*MOD(M59,10),INDEX('A1 Parametre'!$C$104:$M$104,MATCH(M59,'A1 Parametre'!$C$95:$M$95,1))+(INDEX('A1 Parametre'!$C$104:$M$104,MATCH(M59,'A1 Parametre'!$C$95:$M$95,1)+1)-INDEX('A1 Parametre'!$C$104:$M$104,MATCH(M59,'A1 Parametre'!$C$95:$M$95,1)))/10*MOD(M59,10)))))</f>
        <v>0.32924799999999999</v>
      </c>
      <c r="N123" s="129">
        <f>IF(N59=0,0,IF(N59&lt;30,AVERAGE('A1 Parametre'!$C$103,'A1 Parametre'!$C$104),IF(N59&gt;90,AVERAGE('A1 Parametre'!$I$103,'A1 Parametre'!$I$104),AVERAGE(INDEX('A1 Parametre'!$C$103:$M$103,MATCH(N59,'A1 Parametre'!$C$95:$M$95,1))+(INDEX('A1 Parametre'!$C$103:$M$103,MATCH(N59,'A1 Parametre'!$C$95:$M$95,1)+1)-INDEX('A1 Parametre'!$C$103:$M$103,MATCH(N59,'A1 Parametre'!$C$95:$M$95,1)))/10*MOD(N59,10),INDEX('A1 Parametre'!$C$104:$M$104,MATCH(N59,'A1 Parametre'!$C$95:$M$95,1))+(INDEX('A1 Parametre'!$C$104:$M$104,MATCH(N59,'A1 Parametre'!$C$95:$M$95,1)+1)-INDEX('A1 Parametre'!$C$104:$M$104,MATCH(N59,'A1 Parametre'!$C$95:$M$95,1)))/10*MOD(N59,10)))))</f>
        <v>0.32924799999999999</v>
      </c>
      <c r="O123" s="129">
        <f>IF(O59=0,0,IF(O59&lt;30,AVERAGE('A1 Parametre'!$C$103,'A1 Parametre'!$C$104),IF(O59&gt;90,AVERAGE('A1 Parametre'!$I$103,'A1 Parametre'!$I$104),AVERAGE(INDEX('A1 Parametre'!$C$103:$M$103,MATCH(O59,'A1 Parametre'!$C$95:$M$95,1))+(INDEX('A1 Parametre'!$C$103:$M$103,MATCH(O59,'A1 Parametre'!$C$95:$M$95,1)+1)-INDEX('A1 Parametre'!$C$103:$M$103,MATCH(O59,'A1 Parametre'!$C$95:$M$95,1)))/10*MOD(O59,10),INDEX('A1 Parametre'!$C$104:$M$104,MATCH(O59,'A1 Parametre'!$C$95:$M$95,1))+(INDEX('A1 Parametre'!$C$104:$M$104,MATCH(O59,'A1 Parametre'!$C$95:$M$95,1)+1)-INDEX('A1 Parametre'!$C$104:$M$104,MATCH(O59,'A1 Parametre'!$C$95:$M$95,1)))/10*MOD(O59,10)))))</f>
        <v>0.32924799999999999</v>
      </c>
      <c r="P123" s="129">
        <f>IF(P59=0,0,IF(P59&lt;30,AVERAGE('A1 Parametre'!$C$103,'A1 Parametre'!$C$104),IF(P59&gt;90,AVERAGE('A1 Parametre'!$I$103,'A1 Parametre'!$I$104),AVERAGE(INDEX('A1 Parametre'!$C$103:$M$103,MATCH(P59,'A1 Parametre'!$C$95:$M$95,1))+(INDEX('A1 Parametre'!$C$103:$M$103,MATCH(P59,'A1 Parametre'!$C$95:$M$95,1)+1)-INDEX('A1 Parametre'!$C$103:$M$103,MATCH(P59,'A1 Parametre'!$C$95:$M$95,1)))/10*MOD(P59,10),INDEX('A1 Parametre'!$C$104:$M$104,MATCH(P59,'A1 Parametre'!$C$95:$M$95,1))+(INDEX('A1 Parametre'!$C$104:$M$104,MATCH(P59,'A1 Parametre'!$C$95:$M$95,1)+1)-INDEX('A1 Parametre'!$C$104:$M$104,MATCH(P59,'A1 Parametre'!$C$95:$M$95,1)))/10*MOD(P59,10)))))</f>
        <v>0.32924799999999999</v>
      </c>
      <c r="Q123" s="129">
        <f>IF(Q59=0,0,IF(Q59&lt;30,AVERAGE('A1 Parametre'!$C$103,'A1 Parametre'!$C$104),IF(Q59&gt;90,AVERAGE('A1 Parametre'!$I$103,'A1 Parametre'!$I$104),AVERAGE(INDEX('A1 Parametre'!$C$103:$M$103,MATCH(Q59,'A1 Parametre'!$C$95:$M$95,1))+(INDEX('A1 Parametre'!$C$103:$M$103,MATCH(Q59,'A1 Parametre'!$C$95:$M$95,1)+1)-INDEX('A1 Parametre'!$C$103:$M$103,MATCH(Q59,'A1 Parametre'!$C$95:$M$95,1)))/10*MOD(Q59,10),INDEX('A1 Parametre'!$C$104:$M$104,MATCH(Q59,'A1 Parametre'!$C$95:$M$95,1))+(INDEX('A1 Parametre'!$C$104:$M$104,MATCH(Q59,'A1 Parametre'!$C$95:$M$95,1)+1)-INDEX('A1 Parametre'!$C$104:$M$104,MATCH(Q59,'A1 Parametre'!$C$95:$M$95,1)))/10*MOD(Q59,10)))))</f>
        <v>0.32924799999999999</v>
      </c>
      <c r="R123" s="129">
        <f>IF(R59=0,0,IF(R59&lt;30,AVERAGE('A1 Parametre'!$C$103,'A1 Parametre'!$C$104),IF(R59&gt;90,AVERAGE('A1 Parametre'!$I$103,'A1 Parametre'!$I$104),AVERAGE(INDEX('A1 Parametre'!$C$103:$M$103,MATCH(R59,'A1 Parametre'!$C$95:$M$95,1))+(INDEX('A1 Parametre'!$C$103:$M$103,MATCH(R59,'A1 Parametre'!$C$95:$M$95,1)+1)-INDEX('A1 Parametre'!$C$103:$M$103,MATCH(R59,'A1 Parametre'!$C$95:$M$95,1)))/10*MOD(R59,10),INDEX('A1 Parametre'!$C$104:$M$104,MATCH(R59,'A1 Parametre'!$C$95:$M$95,1))+(INDEX('A1 Parametre'!$C$104:$M$104,MATCH(R59,'A1 Parametre'!$C$95:$M$95,1)+1)-INDEX('A1 Parametre'!$C$104:$M$104,MATCH(R59,'A1 Parametre'!$C$95:$M$95,1)))/10*MOD(R59,10)))))</f>
        <v>0.32924799999999999</v>
      </c>
      <c r="S123" s="129">
        <f>IF(S59=0,0,IF(S59&lt;30,AVERAGE('A1 Parametre'!$C$103,'A1 Parametre'!$C$104),IF(S59&gt;90,AVERAGE('A1 Parametre'!$I$103,'A1 Parametre'!$I$104),AVERAGE(INDEX('A1 Parametre'!$C$103:$M$103,MATCH(S59,'A1 Parametre'!$C$95:$M$95,1))+(INDEX('A1 Parametre'!$C$103:$M$103,MATCH(S59,'A1 Parametre'!$C$95:$M$95,1)+1)-INDEX('A1 Parametre'!$C$103:$M$103,MATCH(S59,'A1 Parametre'!$C$95:$M$95,1)))/10*MOD(S59,10),INDEX('A1 Parametre'!$C$104:$M$104,MATCH(S59,'A1 Parametre'!$C$95:$M$95,1))+(INDEX('A1 Parametre'!$C$104:$M$104,MATCH(S59,'A1 Parametre'!$C$95:$M$95,1)+1)-INDEX('A1 Parametre'!$C$104:$M$104,MATCH(S59,'A1 Parametre'!$C$95:$M$95,1)))/10*MOD(S59,10)))))</f>
        <v>0.32924799999999999</v>
      </c>
      <c r="T123" s="129">
        <f>IF(T59=0,0,IF(T59&lt;30,AVERAGE('A1 Parametre'!$C$103,'A1 Parametre'!$C$104),IF(T59&gt;90,AVERAGE('A1 Parametre'!$I$103,'A1 Parametre'!$I$104),AVERAGE(INDEX('A1 Parametre'!$C$103:$M$103,MATCH(T59,'A1 Parametre'!$C$95:$M$95,1))+(INDEX('A1 Parametre'!$C$103:$M$103,MATCH(T59,'A1 Parametre'!$C$95:$M$95,1)+1)-INDEX('A1 Parametre'!$C$103:$M$103,MATCH(T59,'A1 Parametre'!$C$95:$M$95,1)))/10*MOD(T59,10),INDEX('A1 Parametre'!$C$104:$M$104,MATCH(T59,'A1 Parametre'!$C$95:$M$95,1))+(INDEX('A1 Parametre'!$C$104:$M$104,MATCH(T59,'A1 Parametre'!$C$95:$M$95,1)+1)-INDEX('A1 Parametre'!$C$104:$M$104,MATCH(T59,'A1 Parametre'!$C$95:$M$95,1)))/10*MOD(T59,10)))))</f>
        <v>0.32924799999999999</v>
      </c>
      <c r="U123" s="129">
        <f>IF(U59=0,0,IF(U59&lt;30,AVERAGE('A1 Parametre'!$C$103,'A1 Parametre'!$C$104),IF(U59&gt;90,AVERAGE('A1 Parametre'!$I$103,'A1 Parametre'!$I$104),AVERAGE(INDEX('A1 Parametre'!$C$103:$M$103,MATCH(U59,'A1 Parametre'!$C$95:$M$95,1))+(INDEX('A1 Parametre'!$C$103:$M$103,MATCH(U59,'A1 Parametre'!$C$95:$M$95,1)+1)-INDEX('A1 Parametre'!$C$103:$M$103,MATCH(U59,'A1 Parametre'!$C$95:$M$95,1)))/10*MOD(U59,10),INDEX('A1 Parametre'!$C$104:$M$104,MATCH(U59,'A1 Parametre'!$C$95:$M$95,1))+(INDEX('A1 Parametre'!$C$104:$M$104,MATCH(U59,'A1 Parametre'!$C$95:$M$95,1)+1)-INDEX('A1 Parametre'!$C$104:$M$104,MATCH(U59,'A1 Parametre'!$C$95:$M$95,1)))/10*MOD(U59,10)))))</f>
        <v>0.32924799999999999</v>
      </c>
      <c r="V123" s="129">
        <f>IF(V59=0,0,IF(V59&lt;30,AVERAGE('A1 Parametre'!$C$103,'A1 Parametre'!$C$104),IF(V59&gt;90,AVERAGE('A1 Parametre'!$I$103,'A1 Parametre'!$I$104),AVERAGE(INDEX('A1 Parametre'!$C$103:$M$103,MATCH(V59,'A1 Parametre'!$C$95:$M$95,1))+(INDEX('A1 Parametre'!$C$103:$M$103,MATCH(V59,'A1 Parametre'!$C$95:$M$95,1)+1)-INDEX('A1 Parametre'!$C$103:$M$103,MATCH(V59,'A1 Parametre'!$C$95:$M$95,1)))/10*MOD(V59,10),INDEX('A1 Parametre'!$C$104:$M$104,MATCH(V59,'A1 Parametre'!$C$95:$M$95,1))+(INDEX('A1 Parametre'!$C$104:$M$104,MATCH(V59,'A1 Parametre'!$C$95:$M$95,1)+1)-INDEX('A1 Parametre'!$C$104:$M$104,MATCH(V59,'A1 Parametre'!$C$95:$M$95,1)))/10*MOD(V59,10)))))</f>
        <v>0.32924799999999999</v>
      </c>
      <c r="W123" s="129">
        <f>IF(W59=0,0,IF(W59&lt;30,AVERAGE('A1 Parametre'!$C$103,'A1 Parametre'!$C$104),IF(W59&gt;90,AVERAGE('A1 Parametre'!$I$103,'A1 Parametre'!$I$104),AVERAGE(INDEX('A1 Parametre'!$C$103:$M$103,MATCH(W59,'A1 Parametre'!$C$95:$M$95,1))+(INDEX('A1 Parametre'!$C$103:$M$103,MATCH(W59,'A1 Parametre'!$C$95:$M$95,1)+1)-INDEX('A1 Parametre'!$C$103:$M$103,MATCH(W59,'A1 Parametre'!$C$95:$M$95,1)))/10*MOD(W59,10),INDEX('A1 Parametre'!$C$104:$M$104,MATCH(W59,'A1 Parametre'!$C$95:$M$95,1))+(INDEX('A1 Parametre'!$C$104:$M$104,MATCH(W59,'A1 Parametre'!$C$95:$M$95,1)+1)-INDEX('A1 Parametre'!$C$104:$M$104,MATCH(W59,'A1 Parametre'!$C$95:$M$95,1)))/10*MOD(W59,10)))))</f>
        <v>0.32924799999999999</v>
      </c>
      <c r="X123" s="129">
        <f>IF(X59=0,0,IF(X59&lt;30,AVERAGE('A1 Parametre'!$C$103,'A1 Parametre'!$C$104),IF(X59&gt;90,AVERAGE('A1 Parametre'!$I$103,'A1 Parametre'!$I$104),AVERAGE(INDEX('A1 Parametre'!$C$103:$M$103,MATCH(X59,'A1 Parametre'!$C$95:$M$95,1))+(INDEX('A1 Parametre'!$C$103:$M$103,MATCH(X59,'A1 Parametre'!$C$95:$M$95,1)+1)-INDEX('A1 Parametre'!$C$103:$M$103,MATCH(X59,'A1 Parametre'!$C$95:$M$95,1)))/10*MOD(X59,10),INDEX('A1 Parametre'!$C$104:$M$104,MATCH(X59,'A1 Parametre'!$C$95:$M$95,1))+(INDEX('A1 Parametre'!$C$104:$M$104,MATCH(X59,'A1 Parametre'!$C$95:$M$95,1)+1)-INDEX('A1 Parametre'!$C$104:$M$104,MATCH(X59,'A1 Parametre'!$C$95:$M$95,1)))/10*MOD(X59,10)))))</f>
        <v>0.32924799999999999</v>
      </c>
      <c r="Y123" s="129">
        <f>IF(Y59=0,0,IF(Y59&lt;30,AVERAGE('A1 Parametre'!$C$103,'A1 Parametre'!$C$104),IF(Y59&gt;90,AVERAGE('A1 Parametre'!$I$103,'A1 Parametre'!$I$104),AVERAGE(INDEX('A1 Parametre'!$C$103:$M$103,MATCH(Y59,'A1 Parametre'!$C$95:$M$95,1))+(INDEX('A1 Parametre'!$C$103:$M$103,MATCH(Y59,'A1 Parametre'!$C$95:$M$95,1)+1)-INDEX('A1 Parametre'!$C$103:$M$103,MATCH(Y59,'A1 Parametre'!$C$95:$M$95,1)))/10*MOD(Y59,10),INDEX('A1 Parametre'!$C$104:$M$104,MATCH(Y59,'A1 Parametre'!$C$95:$M$95,1))+(INDEX('A1 Parametre'!$C$104:$M$104,MATCH(Y59,'A1 Parametre'!$C$95:$M$95,1)+1)-INDEX('A1 Parametre'!$C$104:$M$104,MATCH(Y59,'A1 Parametre'!$C$95:$M$95,1)))/10*MOD(Y59,10)))))</f>
        <v>0.32924799999999999</v>
      </c>
      <c r="Z123" s="129">
        <f>IF(Z59=0,0,IF(Z59&lt;30,AVERAGE('A1 Parametre'!$C$103,'A1 Parametre'!$C$104),IF(Z59&gt;90,AVERAGE('A1 Parametre'!$I$103,'A1 Parametre'!$I$104),AVERAGE(INDEX('A1 Parametre'!$C$103:$M$103,MATCH(Z59,'A1 Parametre'!$C$95:$M$95,1))+(INDEX('A1 Parametre'!$C$103:$M$103,MATCH(Z59,'A1 Parametre'!$C$95:$M$95,1)+1)-INDEX('A1 Parametre'!$C$103:$M$103,MATCH(Z59,'A1 Parametre'!$C$95:$M$95,1)))/10*MOD(Z59,10),INDEX('A1 Parametre'!$C$104:$M$104,MATCH(Z59,'A1 Parametre'!$C$95:$M$95,1))+(INDEX('A1 Parametre'!$C$104:$M$104,MATCH(Z59,'A1 Parametre'!$C$95:$M$95,1)+1)-INDEX('A1 Parametre'!$C$104:$M$104,MATCH(Z59,'A1 Parametre'!$C$95:$M$95,1)))/10*MOD(Z59,10)))))</f>
        <v>0.32924799999999999</v>
      </c>
      <c r="AA123" s="129">
        <f>IF(AA59=0,0,IF(AA59&lt;30,AVERAGE('A1 Parametre'!$C$103,'A1 Parametre'!$C$104),IF(AA59&gt;90,AVERAGE('A1 Parametre'!$I$103,'A1 Parametre'!$I$104),AVERAGE(INDEX('A1 Parametre'!$C$103:$M$103,MATCH(AA59,'A1 Parametre'!$C$95:$M$95,1))+(INDEX('A1 Parametre'!$C$103:$M$103,MATCH(AA59,'A1 Parametre'!$C$95:$M$95,1)+1)-INDEX('A1 Parametre'!$C$103:$M$103,MATCH(AA59,'A1 Parametre'!$C$95:$M$95,1)))/10*MOD(AA59,10),INDEX('A1 Parametre'!$C$104:$M$104,MATCH(AA59,'A1 Parametre'!$C$95:$M$95,1))+(INDEX('A1 Parametre'!$C$104:$M$104,MATCH(AA59,'A1 Parametre'!$C$95:$M$95,1)+1)-INDEX('A1 Parametre'!$C$104:$M$104,MATCH(AA59,'A1 Parametre'!$C$95:$M$95,1)))/10*MOD(AA59,10)))))</f>
        <v>0.32924799999999999</v>
      </c>
      <c r="AB123" s="129">
        <f>IF(AB59=0,0,IF(AB59&lt;30,AVERAGE('A1 Parametre'!$C$103,'A1 Parametre'!$C$104),IF(AB59&gt;90,AVERAGE('A1 Parametre'!$I$103,'A1 Parametre'!$I$104),AVERAGE(INDEX('A1 Parametre'!$C$103:$M$103,MATCH(AB59,'A1 Parametre'!$C$95:$M$95,1))+(INDEX('A1 Parametre'!$C$103:$M$103,MATCH(AB59,'A1 Parametre'!$C$95:$M$95,1)+1)-INDEX('A1 Parametre'!$C$103:$M$103,MATCH(AB59,'A1 Parametre'!$C$95:$M$95,1)))/10*MOD(AB59,10),INDEX('A1 Parametre'!$C$104:$M$104,MATCH(AB59,'A1 Parametre'!$C$95:$M$95,1))+(INDEX('A1 Parametre'!$C$104:$M$104,MATCH(AB59,'A1 Parametre'!$C$95:$M$95,1)+1)-INDEX('A1 Parametre'!$C$104:$M$104,MATCH(AB59,'A1 Parametre'!$C$95:$M$95,1)))/10*MOD(AB59,10)))))</f>
        <v>0.32924555574560105</v>
      </c>
      <c r="AC123" s="129">
        <f>IF(AC59=0,0,IF(AC59&lt;30,AVERAGE('A1 Parametre'!$C$103,'A1 Parametre'!$C$104),IF(AC59&gt;90,AVERAGE('A1 Parametre'!$I$103,'A1 Parametre'!$I$104),AVERAGE(INDEX('A1 Parametre'!$C$103:$M$103,MATCH(AC59,'A1 Parametre'!$C$95:$M$95,1))+(INDEX('A1 Parametre'!$C$103:$M$103,MATCH(AC59,'A1 Parametre'!$C$95:$M$95,1)+1)-INDEX('A1 Parametre'!$C$103:$M$103,MATCH(AC59,'A1 Parametre'!$C$95:$M$95,1)))/10*MOD(AC59,10),INDEX('A1 Parametre'!$C$104:$M$104,MATCH(AC59,'A1 Parametre'!$C$95:$M$95,1))+(INDEX('A1 Parametre'!$C$104:$M$104,MATCH(AC59,'A1 Parametre'!$C$95:$M$95,1)+1)-INDEX('A1 Parametre'!$C$104:$M$104,MATCH(AC59,'A1 Parametre'!$C$95:$M$95,1)))/10*MOD(AC59,10)))))</f>
        <v>0.32924311144369289</v>
      </c>
      <c r="AD123" s="129">
        <f>IF(AD59=0,0,IF(AD59&lt;30,AVERAGE('A1 Parametre'!$C$103,'A1 Parametre'!$C$104),IF(AD59&gt;90,AVERAGE('A1 Parametre'!$I$103,'A1 Parametre'!$I$104),AVERAGE(INDEX('A1 Parametre'!$C$103:$M$103,MATCH(AD59,'A1 Parametre'!$C$95:$M$95,1))+(INDEX('A1 Parametre'!$C$103:$M$103,MATCH(AD59,'A1 Parametre'!$C$95:$M$95,1)+1)-INDEX('A1 Parametre'!$C$103:$M$103,MATCH(AD59,'A1 Parametre'!$C$95:$M$95,1)))/10*MOD(AD59,10),INDEX('A1 Parametre'!$C$104:$M$104,MATCH(AD59,'A1 Parametre'!$C$95:$M$95,1))+(INDEX('A1 Parametre'!$C$104:$M$104,MATCH(AD59,'A1 Parametre'!$C$95:$M$95,1)+1)-INDEX('A1 Parametre'!$C$104:$M$104,MATCH(AD59,'A1 Parametre'!$C$95:$M$95,1)))/10*MOD(AD59,10)))))</f>
        <v>0.32924066709427463</v>
      </c>
      <c r="AE123" s="129">
        <f>IF(AE59=0,0,IF(AE59&lt;30,AVERAGE('A1 Parametre'!$C$103,'A1 Parametre'!$C$104),IF(AE59&gt;90,AVERAGE('A1 Parametre'!$I$103,'A1 Parametre'!$I$104),AVERAGE(INDEX('A1 Parametre'!$C$103:$M$103,MATCH(AE59,'A1 Parametre'!$C$95:$M$95,1))+(INDEX('A1 Parametre'!$C$103:$M$103,MATCH(AE59,'A1 Parametre'!$C$95:$M$95,1)+1)-INDEX('A1 Parametre'!$C$103:$M$103,MATCH(AE59,'A1 Parametre'!$C$95:$M$95,1)))/10*MOD(AE59,10),INDEX('A1 Parametre'!$C$104:$M$104,MATCH(AE59,'A1 Parametre'!$C$95:$M$95,1))+(INDEX('A1 Parametre'!$C$104:$M$104,MATCH(AE59,'A1 Parametre'!$C$95:$M$95,1)+1)-INDEX('A1 Parametre'!$C$104:$M$104,MATCH(AE59,'A1 Parametre'!$C$95:$M$95,1)))/10*MOD(AE59,10)))))</f>
        <v>0.32923822269734526</v>
      </c>
      <c r="AF123" s="129">
        <f>IF(AF59=0,0,IF(AF59&lt;30,AVERAGE('A1 Parametre'!$C$103,'A1 Parametre'!$C$104),IF(AF59&gt;90,AVERAGE('A1 Parametre'!$I$103,'A1 Parametre'!$I$104),AVERAGE(INDEX('A1 Parametre'!$C$103:$M$103,MATCH(AF59,'A1 Parametre'!$C$95:$M$95,1))+(INDEX('A1 Parametre'!$C$103:$M$103,MATCH(AF59,'A1 Parametre'!$C$95:$M$95,1)+1)-INDEX('A1 Parametre'!$C$103:$M$103,MATCH(AF59,'A1 Parametre'!$C$95:$M$95,1)))/10*MOD(AF59,10),INDEX('A1 Parametre'!$C$104:$M$104,MATCH(AF59,'A1 Parametre'!$C$95:$M$95,1))+(INDEX('A1 Parametre'!$C$104:$M$104,MATCH(AF59,'A1 Parametre'!$C$95:$M$95,1)+1)-INDEX('A1 Parametre'!$C$104:$M$104,MATCH(AF59,'A1 Parametre'!$C$95:$M$95,1)))/10*MOD(AF59,10)))))</f>
        <v>0.3292357782529039</v>
      </c>
      <c r="AG123" s="129">
        <f>IF(AG59=0,0,IF(AG59&lt;30,AVERAGE('A1 Parametre'!$C$103,'A1 Parametre'!$C$104),IF(AG59&gt;90,AVERAGE('A1 Parametre'!$I$103,'A1 Parametre'!$I$104),AVERAGE(INDEX('A1 Parametre'!$C$103:$M$103,MATCH(AG59,'A1 Parametre'!$C$95:$M$95,1))+(INDEX('A1 Parametre'!$C$103:$M$103,MATCH(AG59,'A1 Parametre'!$C$95:$M$95,1)+1)-INDEX('A1 Parametre'!$C$103:$M$103,MATCH(AG59,'A1 Parametre'!$C$95:$M$95,1)))/10*MOD(AG59,10),INDEX('A1 Parametre'!$C$104:$M$104,MATCH(AG59,'A1 Parametre'!$C$95:$M$95,1))+(INDEX('A1 Parametre'!$C$104:$M$104,MATCH(AG59,'A1 Parametre'!$C$95:$M$95,1)+1)-INDEX('A1 Parametre'!$C$104:$M$104,MATCH(AG59,'A1 Parametre'!$C$95:$M$95,1)))/10*MOD(AG59,10)))))</f>
        <v>0.3292333337609496</v>
      </c>
      <c r="AH123" s="129">
        <f>IF(AH59=0,0,IF(AH59&lt;30,AVERAGE('A1 Parametre'!$C$103,'A1 Parametre'!$C$104),IF(AH59&gt;90,AVERAGE('A1 Parametre'!$I$103,'A1 Parametre'!$I$104),AVERAGE(INDEX('A1 Parametre'!$C$103:$M$103,MATCH(AH59,'A1 Parametre'!$C$95:$M$95,1))+(INDEX('A1 Parametre'!$C$103:$M$103,MATCH(AH59,'A1 Parametre'!$C$95:$M$95,1)+1)-INDEX('A1 Parametre'!$C$103:$M$103,MATCH(AH59,'A1 Parametre'!$C$95:$M$95,1)))/10*MOD(AH59,10),INDEX('A1 Parametre'!$C$104:$M$104,MATCH(AH59,'A1 Parametre'!$C$95:$M$95,1))+(INDEX('A1 Parametre'!$C$104:$M$104,MATCH(AH59,'A1 Parametre'!$C$95:$M$95,1)+1)-INDEX('A1 Parametre'!$C$104:$M$104,MATCH(AH59,'A1 Parametre'!$C$95:$M$95,1)))/10*MOD(AH59,10)))))</f>
        <v>0.32923088922148147</v>
      </c>
      <c r="AI123" s="129">
        <f>IF(AI59=0,0,IF(AI59&lt;30,AVERAGE('A1 Parametre'!$C$103,'A1 Parametre'!$C$104),IF(AI59&gt;90,AVERAGE('A1 Parametre'!$I$103,'A1 Parametre'!$I$104),AVERAGE(INDEX('A1 Parametre'!$C$103:$M$103,MATCH(AI59,'A1 Parametre'!$C$95:$M$95,1))+(INDEX('A1 Parametre'!$C$103:$M$103,MATCH(AI59,'A1 Parametre'!$C$95:$M$95,1)+1)-INDEX('A1 Parametre'!$C$103:$M$103,MATCH(AI59,'A1 Parametre'!$C$95:$M$95,1)))/10*MOD(AI59,10),INDEX('A1 Parametre'!$C$104:$M$104,MATCH(AI59,'A1 Parametre'!$C$95:$M$95,1))+(INDEX('A1 Parametre'!$C$104:$M$104,MATCH(AI59,'A1 Parametre'!$C$95:$M$95,1)+1)-INDEX('A1 Parametre'!$C$104:$M$104,MATCH(AI59,'A1 Parametre'!$C$95:$M$95,1)))/10*MOD(AI59,10)))))</f>
        <v>0.32922844463449863</v>
      </c>
      <c r="AJ123" s="129">
        <f>IF(AJ59=0,0,IF(AJ59&lt;30,AVERAGE('A1 Parametre'!$C$103,'A1 Parametre'!$C$104),IF(AJ59&gt;90,AVERAGE('A1 Parametre'!$I$103,'A1 Parametre'!$I$104),AVERAGE(INDEX('A1 Parametre'!$C$103:$M$103,MATCH(AJ59,'A1 Parametre'!$C$95:$M$95,1))+(INDEX('A1 Parametre'!$C$103:$M$103,MATCH(AJ59,'A1 Parametre'!$C$95:$M$95,1)+1)-INDEX('A1 Parametre'!$C$103:$M$103,MATCH(AJ59,'A1 Parametre'!$C$95:$M$95,1)))/10*MOD(AJ59,10),INDEX('A1 Parametre'!$C$104:$M$104,MATCH(AJ59,'A1 Parametre'!$C$95:$M$95,1))+(INDEX('A1 Parametre'!$C$104:$M$104,MATCH(AJ59,'A1 Parametre'!$C$95:$M$95,1)+1)-INDEX('A1 Parametre'!$C$104:$M$104,MATCH(AJ59,'A1 Parametre'!$C$95:$M$95,1)))/10*MOD(AJ59,10)))))</f>
        <v>0.32922599999999996</v>
      </c>
    </row>
    <row r="124" spans="2:36" x14ac:dyDescent="0.2">
      <c r="B124" s="5">
        <v>7</v>
      </c>
      <c r="C124" s="5" t="str">
        <f t="shared" si="24"/>
        <v/>
      </c>
      <c r="D124" s="5" t="str">
        <f t="shared" si="25"/>
        <v/>
      </c>
      <c r="E124" s="5">
        <f t="shared" si="26"/>
        <v>2.7</v>
      </c>
      <c r="F124" s="129">
        <f>IF(F60=0,0,IF(F60&lt;30,AVERAGE('A1 Parametre'!$C$103,'A1 Parametre'!$C$104),IF(F60&gt;90,AVERAGE('A1 Parametre'!$I$103,'A1 Parametre'!$I$104),AVERAGE(INDEX('A1 Parametre'!$C$103:$M$103,MATCH(F60,'A1 Parametre'!$C$95:$M$95,1))+(INDEX('A1 Parametre'!$C$103:$M$103,MATCH(F60,'A1 Parametre'!$C$95:$M$95,1)+1)-INDEX('A1 Parametre'!$C$103:$M$103,MATCH(F60,'A1 Parametre'!$C$95:$M$95,1)))/10*MOD(F60,10),INDEX('A1 Parametre'!$C$104:$M$104,MATCH(F60,'A1 Parametre'!$C$95:$M$95,1))+(INDEX('A1 Parametre'!$C$104:$M$104,MATCH(F60,'A1 Parametre'!$C$95:$M$95,1)+1)-INDEX('A1 Parametre'!$C$104:$M$104,MATCH(F60,'A1 Parametre'!$C$95:$M$95,1)))/10*MOD(F60,10)))))</f>
        <v>0</v>
      </c>
      <c r="G124" s="129">
        <f>IF(G60=0,0,IF(G60&lt;30,AVERAGE('A1 Parametre'!$C$103,'A1 Parametre'!$C$104),IF(G60&gt;90,AVERAGE('A1 Parametre'!$I$103,'A1 Parametre'!$I$104),AVERAGE(INDEX('A1 Parametre'!$C$103:$M$103,MATCH(G60,'A1 Parametre'!$C$95:$M$95,1))+(INDEX('A1 Parametre'!$C$103:$M$103,MATCH(G60,'A1 Parametre'!$C$95:$M$95,1)+1)-INDEX('A1 Parametre'!$C$103:$M$103,MATCH(G60,'A1 Parametre'!$C$95:$M$95,1)))/10*MOD(G60,10),INDEX('A1 Parametre'!$C$104:$M$104,MATCH(G60,'A1 Parametre'!$C$95:$M$95,1))+(INDEX('A1 Parametre'!$C$104:$M$104,MATCH(G60,'A1 Parametre'!$C$95:$M$95,1)+1)-INDEX('A1 Parametre'!$C$104:$M$104,MATCH(G60,'A1 Parametre'!$C$95:$M$95,1)))/10*MOD(G60,10)))))</f>
        <v>0</v>
      </c>
      <c r="H124" s="129">
        <f>IF(H60=0,0,IF(H60&lt;30,AVERAGE('A1 Parametre'!$C$103,'A1 Parametre'!$C$104),IF(H60&gt;90,AVERAGE('A1 Parametre'!$I$103,'A1 Parametre'!$I$104),AVERAGE(INDEX('A1 Parametre'!$C$103:$M$103,MATCH(H60,'A1 Parametre'!$C$95:$M$95,1))+(INDEX('A1 Parametre'!$C$103:$M$103,MATCH(H60,'A1 Parametre'!$C$95:$M$95,1)+1)-INDEX('A1 Parametre'!$C$103:$M$103,MATCH(H60,'A1 Parametre'!$C$95:$M$95,1)))/10*MOD(H60,10),INDEX('A1 Parametre'!$C$104:$M$104,MATCH(H60,'A1 Parametre'!$C$95:$M$95,1))+(INDEX('A1 Parametre'!$C$104:$M$104,MATCH(H60,'A1 Parametre'!$C$95:$M$95,1)+1)-INDEX('A1 Parametre'!$C$104:$M$104,MATCH(H60,'A1 Parametre'!$C$95:$M$95,1)))/10*MOD(H60,10)))))</f>
        <v>0</v>
      </c>
      <c r="I124" s="129">
        <f>IF(I60=0,0,IF(I60&lt;30,AVERAGE('A1 Parametre'!$C$103,'A1 Parametre'!$C$104),IF(I60&gt;90,AVERAGE('A1 Parametre'!$I$103,'A1 Parametre'!$I$104),AVERAGE(INDEX('A1 Parametre'!$C$103:$M$103,MATCH(I60,'A1 Parametre'!$C$95:$M$95,1))+(INDEX('A1 Parametre'!$C$103:$M$103,MATCH(I60,'A1 Parametre'!$C$95:$M$95,1)+1)-INDEX('A1 Parametre'!$C$103:$M$103,MATCH(I60,'A1 Parametre'!$C$95:$M$95,1)))/10*MOD(I60,10),INDEX('A1 Parametre'!$C$104:$M$104,MATCH(I60,'A1 Parametre'!$C$95:$M$95,1))+(INDEX('A1 Parametre'!$C$104:$M$104,MATCH(I60,'A1 Parametre'!$C$95:$M$95,1)+1)-INDEX('A1 Parametre'!$C$104:$M$104,MATCH(I60,'A1 Parametre'!$C$95:$M$95,1)))/10*MOD(I60,10)))))</f>
        <v>0</v>
      </c>
      <c r="J124" s="129">
        <f>IF(J60=0,0,IF(J60&lt;30,AVERAGE('A1 Parametre'!$C$103,'A1 Parametre'!$C$104),IF(J60&gt;90,AVERAGE('A1 Parametre'!$I$103,'A1 Parametre'!$I$104),AVERAGE(INDEX('A1 Parametre'!$C$103:$M$103,MATCH(J60,'A1 Parametre'!$C$95:$M$95,1))+(INDEX('A1 Parametre'!$C$103:$M$103,MATCH(J60,'A1 Parametre'!$C$95:$M$95,1)+1)-INDEX('A1 Parametre'!$C$103:$M$103,MATCH(J60,'A1 Parametre'!$C$95:$M$95,1)))/10*MOD(J60,10),INDEX('A1 Parametre'!$C$104:$M$104,MATCH(J60,'A1 Parametre'!$C$95:$M$95,1))+(INDEX('A1 Parametre'!$C$104:$M$104,MATCH(J60,'A1 Parametre'!$C$95:$M$95,1)+1)-INDEX('A1 Parametre'!$C$104:$M$104,MATCH(J60,'A1 Parametre'!$C$95:$M$95,1)))/10*MOD(J60,10)))))</f>
        <v>0.33050000000000002</v>
      </c>
      <c r="K124" s="129">
        <f>IF(K60=0,0,IF(K60&lt;30,AVERAGE('A1 Parametre'!$C$103,'A1 Parametre'!$C$104),IF(K60&gt;90,AVERAGE('A1 Parametre'!$I$103,'A1 Parametre'!$I$104),AVERAGE(INDEX('A1 Parametre'!$C$103:$M$103,MATCH(K60,'A1 Parametre'!$C$95:$M$95,1))+(INDEX('A1 Parametre'!$C$103:$M$103,MATCH(K60,'A1 Parametre'!$C$95:$M$95,1)+1)-INDEX('A1 Parametre'!$C$103:$M$103,MATCH(K60,'A1 Parametre'!$C$95:$M$95,1)))/10*MOD(K60,10),INDEX('A1 Parametre'!$C$104:$M$104,MATCH(K60,'A1 Parametre'!$C$95:$M$95,1))+(INDEX('A1 Parametre'!$C$104:$M$104,MATCH(K60,'A1 Parametre'!$C$95:$M$95,1)+1)-INDEX('A1 Parametre'!$C$104:$M$104,MATCH(K60,'A1 Parametre'!$C$95:$M$95,1)))/10*MOD(K60,10)))))</f>
        <v>0.33050000000000002</v>
      </c>
      <c r="L124" s="129">
        <f>IF(L60=0,0,IF(L60&lt;30,AVERAGE('A1 Parametre'!$C$103,'A1 Parametre'!$C$104),IF(L60&gt;90,AVERAGE('A1 Parametre'!$I$103,'A1 Parametre'!$I$104),AVERAGE(INDEX('A1 Parametre'!$C$103:$M$103,MATCH(L60,'A1 Parametre'!$C$95:$M$95,1))+(INDEX('A1 Parametre'!$C$103:$M$103,MATCH(L60,'A1 Parametre'!$C$95:$M$95,1)+1)-INDEX('A1 Parametre'!$C$103:$M$103,MATCH(L60,'A1 Parametre'!$C$95:$M$95,1)))/10*MOD(L60,10),INDEX('A1 Parametre'!$C$104:$M$104,MATCH(L60,'A1 Parametre'!$C$95:$M$95,1))+(INDEX('A1 Parametre'!$C$104:$M$104,MATCH(L60,'A1 Parametre'!$C$95:$M$95,1)+1)-INDEX('A1 Parametre'!$C$104:$M$104,MATCH(L60,'A1 Parametre'!$C$95:$M$95,1)))/10*MOD(L60,10)))))</f>
        <v>0.33050000000000002</v>
      </c>
      <c r="M124" s="129">
        <f>IF(M60=0,0,IF(M60&lt;30,AVERAGE('A1 Parametre'!$C$103,'A1 Parametre'!$C$104),IF(M60&gt;90,AVERAGE('A1 Parametre'!$I$103,'A1 Parametre'!$I$104),AVERAGE(INDEX('A1 Parametre'!$C$103:$M$103,MATCH(M60,'A1 Parametre'!$C$95:$M$95,1))+(INDEX('A1 Parametre'!$C$103:$M$103,MATCH(M60,'A1 Parametre'!$C$95:$M$95,1)+1)-INDEX('A1 Parametre'!$C$103:$M$103,MATCH(M60,'A1 Parametre'!$C$95:$M$95,1)))/10*MOD(M60,10),INDEX('A1 Parametre'!$C$104:$M$104,MATCH(M60,'A1 Parametre'!$C$95:$M$95,1))+(INDEX('A1 Parametre'!$C$104:$M$104,MATCH(M60,'A1 Parametre'!$C$95:$M$95,1)+1)-INDEX('A1 Parametre'!$C$104:$M$104,MATCH(M60,'A1 Parametre'!$C$95:$M$95,1)))/10*MOD(M60,10)))))</f>
        <v>0.33050000000000002</v>
      </c>
      <c r="N124" s="129">
        <f>IF(N60=0,0,IF(N60&lt;30,AVERAGE('A1 Parametre'!$C$103,'A1 Parametre'!$C$104),IF(N60&gt;90,AVERAGE('A1 Parametre'!$I$103,'A1 Parametre'!$I$104),AVERAGE(INDEX('A1 Parametre'!$C$103:$M$103,MATCH(N60,'A1 Parametre'!$C$95:$M$95,1))+(INDEX('A1 Parametre'!$C$103:$M$103,MATCH(N60,'A1 Parametre'!$C$95:$M$95,1)+1)-INDEX('A1 Parametre'!$C$103:$M$103,MATCH(N60,'A1 Parametre'!$C$95:$M$95,1)))/10*MOD(N60,10),INDEX('A1 Parametre'!$C$104:$M$104,MATCH(N60,'A1 Parametre'!$C$95:$M$95,1))+(INDEX('A1 Parametre'!$C$104:$M$104,MATCH(N60,'A1 Parametre'!$C$95:$M$95,1)+1)-INDEX('A1 Parametre'!$C$104:$M$104,MATCH(N60,'A1 Parametre'!$C$95:$M$95,1)))/10*MOD(N60,10)))))</f>
        <v>0.33050000000000002</v>
      </c>
      <c r="O124" s="129">
        <f>IF(O60=0,0,IF(O60&lt;30,AVERAGE('A1 Parametre'!$C$103,'A1 Parametre'!$C$104),IF(O60&gt;90,AVERAGE('A1 Parametre'!$I$103,'A1 Parametre'!$I$104),AVERAGE(INDEX('A1 Parametre'!$C$103:$M$103,MATCH(O60,'A1 Parametre'!$C$95:$M$95,1))+(INDEX('A1 Parametre'!$C$103:$M$103,MATCH(O60,'A1 Parametre'!$C$95:$M$95,1)+1)-INDEX('A1 Parametre'!$C$103:$M$103,MATCH(O60,'A1 Parametre'!$C$95:$M$95,1)))/10*MOD(O60,10),INDEX('A1 Parametre'!$C$104:$M$104,MATCH(O60,'A1 Parametre'!$C$95:$M$95,1))+(INDEX('A1 Parametre'!$C$104:$M$104,MATCH(O60,'A1 Parametre'!$C$95:$M$95,1)+1)-INDEX('A1 Parametre'!$C$104:$M$104,MATCH(O60,'A1 Parametre'!$C$95:$M$95,1)))/10*MOD(O60,10)))))</f>
        <v>0.33050000000000002</v>
      </c>
      <c r="P124" s="129">
        <f>IF(P60=0,0,IF(P60&lt;30,AVERAGE('A1 Parametre'!$C$103,'A1 Parametre'!$C$104),IF(P60&gt;90,AVERAGE('A1 Parametre'!$I$103,'A1 Parametre'!$I$104),AVERAGE(INDEX('A1 Parametre'!$C$103:$M$103,MATCH(P60,'A1 Parametre'!$C$95:$M$95,1))+(INDEX('A1 Parametre'!$C$103:$M$103,MATCH(P60,'A1 Parametre'!$C$95:$M$95,1)+1)-INDEX('A1 Parametre'!$C$103:$M$103,MATCH(P60,'A1 Parametre'!$C$95:$M$95,1)))/10*MOD(P60,10),INDEX('A1 Parametre'!$C$104:$M$104,MATCH(P60,'A1 Parametre'!$C$95:$M$95,1))+(INDEX('A1 Parametre'!$C$104:$M$104,MATCH(P60,'A1 Parametre'!$C$95:$M$95,1)+1)-INDEX('A1 Parametre'!$C$104:$M$104,MATCH(P60,'A1 Parametre'!$C$95:$M$95,1)))/10*MOD(P60,10)))))</f>
        <v>0.33050000000000002</v>
      </c>
      <c r="Q124" s="129">
        <f>IF(Q60=0,0,IF(Q60&lt;30,AVERAGE('A1 Parametre'!$C$103,'A1 Parametre'!$C$104),IF(Q60&gt;90,AVERAGE('A1 Parametre'!$I$103,'A1 Parametre'!$I$104),AVERAGE(INDEX('A1 Parametre'!$C$103:$M$103,MATCH(Q60,'A1 Parametre'!$C$95:$M$95,1))+(INDEX('A1 Parametre'!$C$103:$M$103,MATCH(Q60,'A1 Parametre'!$C$95:$M$95,1)+1)-INDEX('A1 Parametre'!$C$103:$M$103,MATCH(Q60,'A1 Parametre'!$C$95:$M$95,1)))/10*MOD(Q60,10),INDEX('A1 Parametre'!$C$104:$M$104,MATCH(Q60,'A1 Parametre'!$C$95:$M$95,1))+(INDEX('A1 Parametre'!$C$104:$M$104,MATCH(Q60,'A1 Parametre'!$C$95:$M$95,1)+1)-INDEX('A1 Parametre'!$C$104:$M$104,MATCH(Q60,'A1 Parametre'!$C$95:$M$95,1)))/10*MOD(Q60,10)))))</f>
        <v>0.33050000000000002</v>
      </c>
      <c r="R124" s="129">
        <f>IF(R60=0,0,IF(R60&lt;30,AVERAGE('A1 Parametre'!$C$103,'A1 Parametre'!$C$104),IF(R60&gt;90,AVERAGE('A1 Parametre'!$I$103,'A1 Parametre'!$I$104),AVERAGE(INDEX('A1 Parametre'!$C$103:$M$103,MATCH(R60,'A1 Parametre'!$C$95:$M$95,1))+(INDEX('A1 Parametre'!$C$103:$M$103,MATCH(R60,'A1 Parametre'!$C$95:$M$95,1)+1)-INDEX('A1 Parametre'!$C$103:$M$103,MATCH(R60,'A1 Parametre'!$C$95:$M$95,1)))/10*MOD(R60,10),INDEX('A1 Parametre'!$C$104:$M$104,MATCH(R60,'A1 Parametre'!$C$95:$M$95,1))+(INDEX('A1 Parametre'!$C$104:$M$104,MATCH(R60,'A1 Parametre'!$C$95:$M$95,1)+1)-INDEX('A1 Parametre'!$C$104:$M$104,MATCH(R60,'A1 Parametre'!$C$95:$M$95,1)))/10*MOD(R60,10)))))</f>
        <v>0.33050000000000002</v>
      </c>
      <c r="S124" s="129">
        <f>IF(S60=0,0,IF(S60&lt;30,AVERAGE('A1 Parametre'!$C$103,'A1 Parametre'!$C$104),IF(S60&gt;90,AVERAGE('A1 Parametre'!$I$103,'A1 Parametre'!$I$104),AVERAGE(INDEX('A1 Parametre'!$C$103:$M$103,MATCH(S60,'A1 Parametre'!$C$95:$M$95,1))+(INDEX('A1 Parametre'!$C$103:$M$103,MATCH(S60,'A1 Parametre'!$C$95:$M$95,1)+1)-INDEX('A1 Parametre'!$C$103:$M$103,MATCH(S60,'A1 Parametre'!$C$95:$M$95,1)))/10*MOD(S60,10),INDEX('A1 Parametre'!$C$104:$M$104,MATCH(S60,'A1 Parametre'!$C$95:$M$95,1))+(INDEX('A1 Parametre'!$C$104:$M$104,MATCH(S60,'A1 Parametre'!$C$95:$M$95,1)+1)-INDEX('A1 Parametre'!$C$104:$M$104,MATCH(S60,'A1 Parametre'!$C$95:$M$95,1)))/10*MOD(S60,10)))))</f>
        <v>0.33050000000000002</v>
      </c>
      <c r="T124" s="129">
        <f>IF(T60=0,0,IF(T60&lt;30,AVERAGE('A1 Parametre'!$C$103,'A1 Parametre'!$C$104),IF(T60&gt;90,AVERAGE('A1 Parametre'!$I$103,'A1 Parametre'!$I$104),AVERAGE(INDEX('A1 Parametre'!$C$103:$M$103,MATCH(T60,'A1 Parametre'!$C$95:$M$95,1))+(INDEX('A1 Parametre'!$C$103:$M$103,MATCH(T60,'A1 Parametre'!$C$95:$M$95,1)+1)-INDEX('A1 Parametre'!$C$103:$M$103,MATCH(T60,'A1 Parametre'!$C$95:$M$95,1)))/10*MOD(T60,10),INDEX('A1 Parametre'!$C$104:$M$104,MATCH(T60,'A1 Parametre'!$C$95:$M$95,1))+(INDEX('A1 Parametre'!$C$104:$M$104,MATCH(T60,'A1 Parametre'!$C$95:$M$95,1)+1)-INDEX('A1 Parametre'!$C$104:$M$104,MATCH(T60,'A1 Parametre'!$C$95:$M$95,1)))/10*MOD(T60,10)))))</f>
        <v>0.33050000000000002</v>
      </c>
      <c r="U124" s="129">
        <f>IF(U60=0,0,IF(U60&lt;30,AVERAGE('A1 Parametre'!$C$103,'A1 Parametre'!$C$104),IF(U60&gt;90,AVERAGE('A1 Parametre'!$I$103,'A1 Parametre'!$I$104),AVERAGE(INDEX('A1 Parametre'!$C$103:$M$103,MATCH(U60,'A1 Parametre'!$C$95:$M$95,1))+(INDEX('A1 Parametre'!$C$103:$M$103,MATCH(U60,'A1 Parametre'!$C$95:$M$95,1)+1)-INDEX('A1 Parametre'!$C$103:$M$103,MATCH(U60,'A1 Parametre'!$C$95:$M$95,1)))/10*MOD(U60,10),INDEX('A1 Parametre'!$C$104:$M$104,MATCH(U60,'A1 Parametre'!$C$95:$M$95,1))+(INDEX('A1 Parametre'!$C$104:$M$104,MATCH(U60,'A1 Parametre'!$C$95:$M$95,1)+1)-INDEX('A1 Parametre'!$C$104:$M$104,MATCH(U60,'A1 Parametre'!$C$95:$M$95,1)))/10*MOD(U60,10)))))</f>
        <v>0.33050000000000002</v>
      </c>
      <c r="V124" s="129">
        <f>IF(V60=0,0,IF(V60&lt;30,AVERAGE('A1 Parametre'!$C$103,'A1 Parametre'!$C$104),IF(V60&gt;90,AVERAGE('A1 Parametre'!$I$103,'A1 Parametre'!$I$104),AVERAGE(INDEX('A1 Parametre'!$C$103:$M$103,MATCH(V60,'A1 Parametre'!$C$95:$M$95,1))+(INDEX('A1 Parametre'!$C$103:$M$103,MATCH(V60,'A1 Parametre'!$C$95:$M$95,1)+1)-INDEX('A1 Parametre'!$C$103:$M$103,MATCH(V60,'A1 Parametre'!$C$95:$M$95,1)))/10*MOD(V60,10),INDEX('A1 Parametre'!$C$104:$M$104,MATCH(V60,'A1 Parametre'!$C$95:$M$95,1))+(INDEX('A1 Parametre'!$C$104:$M$104,MATCH(V60,'A1 Parametre'!$C$95:$M$95,1)+1)-INDEX('A1 Parametre'!$C$104:$M$104,MATCH(V60,'A1 Parametre'!$C$95:$M$95,1)))/10*MOD(V60,10)))))</f>
        <v>0.33050000000000002</v>
      </c>
      <c r="W124" s="129">
        <f>IF(W60=0,0,IF(W60&lt;30,AVERAGE('A1 Parametre'!$C$103,'A1 Parametre'!$C$104),IF(W60&gt;90,AVERAGE('A1 Parametre'!$I$103,'A1 Parametre'!$I$104),AVERAGE(INDEX('A1 Parametre'!$C$103:$M$103,MATCH(W60,'A1 Parametre'!$C$95:$M$95,1))+(INDEX('A1 Parametre'!$C$103:$M$103,MATCH(W60,'A1 Parametre'!$C$95:$M$95,1)+1)-INDEX('A1 Parametre'!$C$103:$M$103,MATCH(W60,'A1 Parametre'!$C$95:$M$95,1)))/10*MOD(W60,10),INDEX('A1 Parametre'!$C$104:$M$104,MATCH(W60,'A1 Parametre'!$C$95:$M$95,1))+(INDEX('A1 Parametre'!$C$104:$M$104,MATCH(W60,'A1 Parametre'!$C$95:$M$95,1)+1)-INDEX('A1 Parametre'!$C$104:$M$104,MATCH(W60,'A1 Parametre'!$C$95:$M$95,1)))/10*MOD(W60,10)))))</f>
        <v>0.33050000000000002</v>
      </c>
      <c r="X124" s="129">
        <f>IF(X60=0,0,IF(X60&lt;30,AVERAGE('A1 Parametre'!$C$103,'A1 Parametre'!$C$104),IF(X60&gt;90,AVERAGE('A1 Parametre'!$I$103,'A1 Parametre'!$I$104),AVERAGE(INDEX('A1 Parametre'!$C$103:$M$103,MATCH(X60,'A1 Parametre'!$C$95:$M$95,1))+(INDEX('A1 Parametre'!$C$103:$M$103,MATCH(X60,'A1 Parametre'!$C$95:$M$95,1)+1)-INDEX('A1 Parametre'!$C$103:$M$103,MATCH(X60,'A1 Parametre'!$C$95:$M$95,1)))/10*MOD(X60,10),INDEX('A1 Parametre'!$C$104:$M$104,MATCH(X60,'A1 Parametre'!$C$95:$M$95,1))+(INDEX('A1 Parametre'!$C$104:$M$104,MATCH(X60,'A1 Parametre'!$C$95:$M$95,1)+1)-INDEX('A1 Parametre'!$C$104:$M$104,MATCH(X60,'A1 Parametre'!$C$95:$M$95,1)))/10*MOD(X60,10)))))</f>
        <v>0.33050000000000002</v>
      </c>
      <c r="Y124" s="129">
        <f>IF(Y60=0,0,IF(Y60&lt;30,AVERAGE('A1 Parametre'!$C$103,'A1 Parametre'!$C$104),IF(Y60&gt;90,AVERAGE('A1 Parametre'!$I$103,'A1 Parametre'!$I$104),AVERAGE(INDEX('A1 Parametre'!$C$103:$M$103,MATCH(Y60,'A1 Parametre'!$C$95:$M$95,1))+(INDEX('A1 Parametre'!$C$103:$M$103,MATCH(Y60,'A1 Parametre'!$C$95:$M$95,1)+1)-INDEX('A1 Parametre'!$C$103:$M$103,MATCH(Y60,'A1 Parametre'!$C$95:$M$95,1)))/10*MOD(Y60,10),INDEX('A1 Parametre'!$C$104:$M$104,MATCH(Y60,'A1 Parametre'!$C$95:$M$95,1))+(INDEX('A1 Parametre'!$C$104:$M$104,MATCH(Y60,'A1 Parametre'!$C$95:$M$95,1)+1)-INDEX('A1 Parametre'!$C$104:$M$104,MATCH(Y60,'A1 Parametre'!$C$95:$M$95,1)))/10*MOD(Y60,10)))))</f>
        <v>0.33050000000000002</v>
      </c>
      <c r="Z124" s="129">
        <f>IF(Z60=0,0,IF(Z60&lt;30,AVERAGE('A1 Parametre'!$C$103,'A1 Parametre'!$C$104),IF(Z60&gt;90,AVERAGE('A1 Parametre'!$I$103,'A1 Parametre'!$I$104),AVERAGE(INDEX('A1 Parametre'!$C$103:$M$103,MATCH(Z60,'A1 Parametre'!$C$95:$M$95,1))+(INDEX('A1 Parametre'!$C$103:$M$103,MATCH(Z60,'A1 Parametre'!$C$95:$M$95,1)+1)-INDEX('A1 Parametre'!$C$103:$M$103,MATCH(Z60,'A1 Parametre'!$C$95:$M$95,1)))/10*MOD(Z60,10),INDEX('A1 Parametre'!$C$104:$M$104,MATCH(Z60,'A1 Parametre'!$C$95:$M$95,1))+(INDEX('A1 Parametre'!$C$104:$M$104,MATCH(Z60,'A1 Parametre'!$C$95:$M$95,1)+1)-INDEX('A1 Parametre'!$C$104:$M$104,MATCH(Z60,'A1 Parametre'!$C$95:$M$95,1)))/10*MOD(Z60,10)))))</f>
        <v>0.33050000000000002</v>
      </c>
      <c r="AA124" s="129">
        <f>IF(AA60=0,0,IF(AA60&lt;30,AVERAGE('A1 Parametre'!$C$103,'A1 Parametre'!$C$104),IF(AA60&gt;90,AVERAGE('A1 Parametre'!$I$103,'A1 Parametre'!$I$104),AVERAGE(INDEX('A1 Parametre'!$C$103:$M$103,MATCH(AA60,'A1 Parametre'!$C$95:$M$95,1))+(INDEX('A1 Parametre'!$C$103:$M$103,MATCH(AA60,'A1 Parametre'!$C$95:$M$95,1)+1)-INDEX('A1 Parametre'!$C$103:$M$103,MATCH(AA60,'A1 Parametre'!$C$95:$M$95,1)))/10*MOD(AA60,10),INDEX('A1 Parametre'!$C$104:$M$104,MATCH(AA60,'A1 Parametre'!$C$95:$M$95,1))+(INDEX('A1 Parametre'!$C$104:$M$104,MATCH(AA60,'A1 Parametre'!$C$95:$M$95,1)+1)-INDEX('A1 Parametre'!$C$104:$M$104,MATCH(AA60,'A1 Parametre'!$C$95:$M$95,1)))/10*MOD(AA60,10)))))</f>
        <v>0.33050000000000002</v>
      </c>
      <c r="AB124" s="129">
        <f>IF(AB60=0,0,IF(AB60&lt;30,AVERAGE('A1 Parametre'!$C$103,'A1 Parametre'!$C$104),IF(AB60&gt;90,AVERAGE('A1 Parametre'!$I$103,'A1 Parametre'!$I$104),AVERAGE(INDEX('A1 Parametre'!$C$103:$M$103,MATCH(AB60,'A1 Parametre'!$C$95:$M$95,1))+(INDEX('A1 Parametre'!$C$103:$M$103,MATCH(AB60,'A1 Parametre'!$C$95:$M$95,1)+1)-INDEX('A1 Parametre'!$C$103:$M$103,MATCH(AB60,'A1 Parametre'!$C$95:$M$95,1)))/10*MOD(AB60,10),INDEX('A1 Parametre'!$C$104:$M$104,MATCH(AB60,'A1 Parametre'!$C$95:$M$95,1))+(INDEX('A1 Parametre'!$C$104:$M$104,MATCH(AB60,'A1 Parametre'!$C$95:$M$95,1)+1)-INDEX('A1 Parametre'!$C$104:$M$104,MATCH(AB60,'A1 Parametre'!$C$95:$M$95,1)))/10*MOD(AB60,10)))))</f>
        <v>0.33050000000000002</v>
      </c>
      <c r="AC124" s="129">
        <f>IF(AC60=0,0,IF(AC60&lt;30,AVERAGE('A1 Parametre'!$C$103,'A1 Parametre'!$C$104),IF(AC60&gt;90,AVERAGE('A1 Parametre'!$I$103,'A1 Parametre'!$I$104),AVERAGE(INDEX('A1 Parametre'!$C$103:$M$103,MATCH(AC60,'A1 Parametre'!$C$95:$M$95,1))+(INDEX('A1 Parametre'!$C$103:$M$103,MATCH(AC60,'A1 Parametre'!$C$95:$M$95,1)+1)-INDEX('A1 Parametre'!$C$103:$M$103,MATCH(AC60,'A1 Parametre'!$C$95:$M$95,1)))/10*MOD(AC60,10),INDEX('A1 Parametre'!$C$104:$M$104,MATCH(AC60,'A1 Parametre'!$C$95:$M$95,1))+(INDEX('A1 Parametre'!$C$104:$M$104,MATCH(AC60,'A1 Parametre'!$C$95:$M$95,1)+1)-INDEX('A1 Parametre'!$C$104:$M$104,MATCH(AC60,'A1 Parametre'!$C$95:$M$95,1)))/10*MOD(AC60,10)))))</f>
        <v>0.33050000000000002</v>
      </c>
      <c r="AD124" s="129">
        <f>IF(AD60=0,0,IF(AD60&lt;30,AVERAGE('A1 Parametre'!$C$103,'A1 Parametre'!$C$104),IF(AD60&gt;90,AVERAGE('A1 Parametre'!$I$103,'A1 Parametre'!$I$104),AVERAGE(INDEX('A1 Parametre'!$C$103:$M$103,MATCH(AD60,'A1 Parametre'!$C$95:$M$95,1))+(INDEX('A1 Parametre'!$C$103:$M$103,MATCH(AD60,'A1 Parametre'!$C$95:$M$95,1)+1)-INDEX('A1 Parametre'!$C$103:$M$103,MATCH(AD60,'A1 Parametre'!$C$95:$M$95,1)))/10*MOD(AD60,10),INDEX('A1 Parametre'!$C$104:$M$104,MATCH(AD60,'A1 Parametre'!$C$95:$M$95,1))+(INDEX('A1 Parametre'!$C$104:$M$104,MATCH(AD60,'A1 Parametre'!$C$95:$M$95,1)+1)-INDEX('A1 Parametre'!$C$104:$M$104,MATCH(AD60,'A1 Parametre'!$C$95:$M$95,1)))/10*MOD(AD60,10)))))</f>
        <v>0.33050000000000002</v>
      </c>
      <c r="AE124" s="129">
        <f>IF(AE60=0,0,IF(AE60&lt;30,AVERAGE('A1 Parametre'!$C$103,'A1 Parametre'!$C$104),IF(AE60&gt;90,AVERAGE('A1 Parametre'!$I$103,'A1 Parametre'!$I$104),AVERAGE(INDEX('A1 Parametre'!$C$103:$M$103,MATCH(AE60,'A1 Parametre'!$C$95:$M$95,1))+(INDEX('A1 Parametre'!$C$103:$M$103,MATCH(AE60,'A1 Parametre'!$C$95:$M$95,1)+1)-INDEX('A1 Parametre'!$C$103:$M$103,MATCH(AE60,'A1 Parametre'!$C$95:$M$95,1)))/10*MOD(AE60,10),INDEX('A1 Parametre'!$C$104:$M$104,MATCH(AE60,'A1 Parametre'!$C$95:$M$95,1))+(INDEX('A1 Parametre'!$C$104:$M$104,MATCH(AE60,'A1 Parametre'!$C$95:$M$95,1)+1)-INDEX('A1 Parametre'!$C$104:$M$104,MATCH(AE60,'A1 Parametre'!$C$95:$M$95,1)))/10*MOD(AE60,10)))))</f>
        <v>0.33050000000000002</v>
      </c>
      <c r="AF124" s="129">
        <f>IF(AF60=0,0,IF(AF60&lt;30,AVERAGE('A1 Parametre'!$C$103,'A1 Parametre'!$C$104),IF(AF60&gt;90,AVERAGE('A1 Parametre'!$I$103,'A1 Parametre'!$I$104),AVERAGE(INDEX('A1 Parametre'!$C$103:$M$103,MATCH(AF60,'A1 Parametre'!$C$95:$M$95,1))+(INDEX('A1 Parametre'!$C$103:$M$103,MATCH(AF60,'A1 Parametre'!$C$95:$M$95,1)+1)-INDEX('A1 Parametre'!$C$103:$M$103,MATCH(AF60,'A1 Parametre'!$C$95:$M$95,1)))/10*MOD(AF60,10),INDEX('A1 Parametre'!$C$104:$M$104,MATCH(AF60,'A1 Parametre'!$C$95:$M$95,1))+(INDEX('A1 Parametre'!$C$104:$M$104,MATCH(AF60,'A1 Parametre'!$C$95:$M$95,1)+1)-INDEX('A1 Parametre'!$C$104:$M$104,MATCH(AF60,'A1 Parametre'!$C$95:$M$95,1)))/10*MOD(AF60,10)))))</f>
        <v>0.33050000000000002</v>
      </c>
      <c r="AG124" s="129">
        <f>IF(AG60=0,0,IF(AG60&lt;30,AVERAGE('A1 Parametre'!$C$103,'A1 Parametre'!$C$104),IF(AG60&gt;90,AVERAGE('A1 Parametre'!$I$103,'A1 Parametre'!$I$104),AVERAGE(INDEX('A1 Parametre'!$C$103:$M$103,MATCH(AG60,'A1 Parametre'!$C$95:$M$95,1))+(INDEX('A1 Parametre'!$C$103:$M$103,MATCH(AG60,'A1 Parametre'!$C$95:$M$95,1)+1)-INDEX('A1 Parametre'!$C$103:$M$103,MATCH(AG60,'A1 Parametre'!$C$95:$M$95,1)))/10*MOD(AG60,10),INDEX('A1 Parametre'!$C$104:$M$104,MATCH(AG60,'A1 Parametre'!$C$95:$M$95,1))+(INDEX('A1 Parametre'!$C$104:$M$104,MATCH(AG60,'A1 Parametre'!$C$95:$M$95,1)+1)-INDEX('A1 Parametre'!$C$104:$M$104,MATCH(AG60,'A1 Parametre'!$C$95:$M$95,1)))/10*MOD(AG60,10)))))</f>
        <v>0.33050000000000002</v>
      </c>
      <c r="AH124" s="129">
        <f>IF(AH60=0,0,IF(AH60&lt;30,AVERAGE('A1 Parametre'!$C$103,'A1 Parametre'!$C$104),IF(AH60&gt;90,AVERAGE('A1 Parametre'!$I$103,'A1 Parametre'!$I$104),AVERAGE(INDEX('A1 Parametre'!$C$103:$M$103,MATCH(AH60,'A1 Parametre'!$C$95:$M$95,1))+(INDEX('A1 Parametre'!$C$103:$M$103,MATCH(AH60,'A1 Parametre'!$C$95:$M$95,1)+1)-INDEX('A1 Parametre'!$C$103:$M$103,MATCH(AH60,'A1 Parametre'!$C$95:$M$95,1)))/10*MOD(AH60,10),INDEX('A1 Parametre'!$C$104:$M$104,MATCH(AH60,'A1 Parametre'!$C$95:$M$95,1))+(INDEX('A1 Parametre'!$C$104:$M$104,MATCH(AH60,'A1 Parametre'!$C$95:$M$95,1)+1)-INDEX('A1 Parametre'!$C$104:$M$104,MATCH(AH60,'A1 Parametre'!$C$95:$M$95,1)))/10*MOD(AH60,10)))))</f>
        <v>0.33050000000000002</v>
      </c>
      <c r="AI124" s="129">
        <f>IF(AI60=0,0,IF(AI60&lt;30,AVERAGE('A1 Parametre'!$C$103,'A1 Parametre'!$C$104),IF(AI60&gt;90,AVERAGE('A1 Parametre'!$I$103,'A1 Parametre'!$I$104),AVERAGE(INDEX('A1 Parametre'!$C$103:$M$103,MATCH(AI60,'A1 Parametre'!$C$95:$M$95,1))+(INDEX('A1 Parametre'!$C$103:$M$103,MATCH(AI60,'A1 Parametre'!$C$95:$M$95,1)+1)-INDEX('A1 Parametre'!$C$103:$M$103,MATCH(AI60,'A1 Parametre'!$C$95:$M$95,1)))/10*MOD(AI60,10),INDEX('A1 Parametre'!$C$104:$M$104,MATCH(AI60,'A1 Parametre'!$C$95:$M$95,1))+(INDEX('A1 Parametre'!$C$104:$M$104,MATCH(AI60,'A1 Parametre'!$C$95:$M$95,1)+1)-INDEX('A1 Parametre'!$C$104:$M$104,MATCH(AI60,'A1 Parametre'!$C$95:$M$95,1)))/10*MOD(AI60,10)))))</f>
        <v>0.33050000000000002</v>
      </c>
      <c r="AJ124" s="129">
        <f>IF(AJ60=0,0,IF(AJ60&lt;30,AVERAGE('A1 Parametre'!$C$103,'A1 Parametre'!$C$104),IF(AJ60&gt;90,AVERAGE('A1 Parametre'!$I$103,'A1 Parametre'!$I$104),AVERAGE(INDEX('A1 Parametre'!$C$103:$M$103,MATCH(AJ60,'A1 Parametre'!$C$95:$M$95,1))+(INDEX('A1 Parametre'!$C$103:$M$103,MATCH(AJ60,'A1 Parametre'!$C$95:$M$95,1)+1)-INDEX('A1 Parametre'!$C$103:$M$103,MATCH(AJ60,'A1 Parametre'!$C$95:$M$95,1)))/10*MOD(AJ60,10),INDEX('A1 Parametre'!$C$104:$M$104,MATCH(AJ60,'A1 Parametre'!$C$95:$M$95,1))+(INDEX('A1 Parametre'!$C$104:$M$104,MATCH(AJ60,'A1 Parametre'!$C$95:$M$95,1)+1)-INDEX('A1 Parametre'!$C$104:$M$104,MATCH(AJ60,'A1 Parametre'!$C$95:$M$95,1)))/10*MOD(AJ60,10)))))</f>
        <v>0.33050000000000002</v>
      </c>
    </row>
    <row r="125" spans="2:36" x14ac:dyDescent="0.2">
      <c r="B125" s="5">
        <v>8</v>
      </c>
      <c r="C125" s="5" t="str">
        <f t="shared" si="24"/>
        <v/>
      </c>
      <c r="D125" s="5" t="str">
        <f t="shared" si="25"/>
        <v/>
      </c>
      <c r="E125" s="5">
        <f t="shared" si="26"/>
        <v>1.99</v>
      </c>
      <c r="F125" s="129">
        <f>IF(F61=0,0,IF(F61&lt;30,AVERAGE('A1 Parametre'!$C$103,'A1 Parametre'!$C$104),IF(F61&gt;90,AVERAGE('A1 Parametre'!$I$103,'A1 Parametre'!$I$104),AVERAGE(INDEX('A1 Parametre'!$C$103:$M$103,MATCH(F61,'A1 Parametre'!$C$95:$M$95,1))+(INDEX('A1 Parametre'!$C$103:$M$103,MATCH(F61,'A1 Parametre'!$C$95:$M$95,1)+1)-INDEX('A1 Parametre'!$C$103:$M$103,MATCH(F61,'A1 Parametre'!$C$95:$M$95,1)))/10*MOD(F61,10),INDEX('A1 Parametre'!$C$104:$M$104,MATCH(F61,'A1 Parametre'!$C$95:$M$95,1))+(INDEX('A1 Parametre'!$C$104:$M$104,MATCH(F61,'A1 Parametre'!$C$95:$M$95,1)+1)-INDEX('A1 Parametre'!$C$104:$M$104,MATCH(F61,'A1 Parametre'!$C$95:$M$95,1)))/10*MOD(F61,10)))))</f>
        <v>0</v>
      </c>
      <c r="G125" s="129">
        <f>IF(G61=0,0,IF(G61&lt;30,AVERAGE('A1 Parametre'!$C$103,'A1 Parametre'!$C$104),IF(G61&gt;90,AVERAGE('A1 Parametre'!$I$103,'A1 Parametre'!$I$104),AVERAGE(INDEX('A1 Parametre'!$C$103:$M$103,MATCH(G61,'A1 Parametre'!$C$95:$M$95,1))+(INDEX('A1 Parametre'!$C$103:$M$103,MATCH(G61,'A1 Parametre'!$C$95:$M$95,1)+1)-INDEX('A1 Parametre'!$C$103:$M$103,MATCH(G61,'A1 Parametre'!$C$95:$M$95,1)))/10*MOD(G61,10),INDEX('A1 Parametre'!$C$104:$M$104,MATCH(G61,'A1 Parametre'!$C$95:$M$95,1))+(INDEX('A1 Parametre'!$C$104:$M$104,MATCH(G61,'A1 Parametre'!$C$95:$M$95,1)+1)-INDEX('A1 Parametre'!$C$104:$M$104,MATCH(G61,'A1 Parametre'!$C$95:$M$95,1)))/10*MOD(G61,10)))))</f>
        <v>0</v>
      </c>
      <c r="H125" s="129">
        <f>IF(H61=0,0,IF(H61&lt;30,AVERAGE('A1 Parametre'!$C$103,'A1 Parametre'!$C$104),IF(H61&gt;90,AVERAGE('A1 Parametre'!$I$103,'A1 Parametre'!$I$104),AVERAGE(INDEX('A1 Parametre'!$C$103:$M$103,MATCH(H61,'A1 Parametre'!$C$95:$M$95,1))+(INDEX('A1 Parametre'!$C$103:$M$103,MATCH(H61,'A1 Parametre'!$C$95:$M$95,1)+1)-INDEX('A1 Parametre'!$C$103:$M$103,MATCH(H61,'A1 Parametre'!$C$95:$M$95,1)))/10*MOD(H61,10),INDEX('A1 Parametre'!$C$104:$M$104,MATCH(H61,'A1 Parametre'!$C$95:$M$95,1))+(INDEX('A1 Parametre'!$C$104:$M$104,MATCH(H61,'A1 Parametre'!$C$95:$M$95,1)+1)-INDEX('A1 Parametre'!$C$104:$M$104,MATCH(H61,'A1 Parametre'!$C$95:$M$95,1)))/10*MOD(H61,10)))))</f>
        <v>0</v>
      </c>
      <c r="I125" s="129">
        <f>IF(I61=0,0,IF(I61&lt;30,AVERAGE('A1 Parametre'!$C$103,'A1 Parametre'!$C$104),IF(I61&gt;90,AVERAGE('A1 Parametre'!$I$103,'A1 Parametre'!$I$104),AVERAGE(INDEX('A1 Parametre'!$C$103:$M$103,MATCH(I61,'A1 Parametre'!$C$95:$M$95,1))+(INDEX('A1 Parametre'!$C$103:$M$103,MATCH(I61,'A1 Parametre'!$C$95:$M$95,1)+1)-INDEX('A1 Parametre'!$C$103:$M$103,MATCH(I61,'A1 Parametre'!$C$95:$M$95,1)))/10*MOD(I61,10),INDEX('A1 Parametre'!$C$104:$M$104,MATCH(I61,'A1 Parametre'!$C$95:$M$95,1))+(INDEX('A1 Parametre'!$C$104:$M$104,MATCH(I61,'A1 Parametre'!$C$95:$M$95,1)+1)-INDEX('A1 Parametre'!$C$104:$M$104,MATCH(I61,'A1 Parametre'!$C$95:$M$95,1)))/10*MOD(I61,10)))))</f>
        <v>0</v>
      </c>
      <c r="J125" s="129">
        <f>IF(J61=0,0,IF(J61&lt;30,AVERAGE('A1 Parametre'!$C$103,'A1 Parametre'!$C$104),IF(J61&gt;90,AVERAGE('A1 Parametre'!$I$103,'A1 Parametre'!$I$104),AVERAGE(INDEX('A1 Parametre'!$C$103:$M$103,MATCH(J61,'A1 Parametre'!$C$95:$M$95,1))+(INDEX('A1 Parametre'!$C$103:$M$103,MATCH(J61,'A1 Parametre'!$C$95:$M$95,1)+1)-INDEX('A1 Parametre'!$C$103:$M$103,MATCH(J61,'A1 Parametre'!$C$95:$M$95,1)))/10*MOD(J61,10),INDEX('A1 Parametre'!$C$104:$M$104,MATCH(J61,'A1 Parametre'!$C$95:$M$95,1))+(INDEX('A1 Parametre'!$C$104:$M$104,MATCH(J61,'A1 Parametre'!$C$95:$M$95,1)+1)-INDEX('A1 Parametre'!$C$104:$M$104,MATCH(J61,'A1 Parametre'!$C$95:$M$95,1)))/10*MOD(J61,10)))))</f>
        <v>0.3256425</v>
      </c>
      <c r="K125" s="129">
        <f>IF(K61=0,0,IF(K61&lt;30,AVERAGE('A1 Parametre'!$C$103,'A1 Parametre'!$C$104),IF(K61&gt;90,AVERAGE('A1 Parametre'!$I$103,'A1 Parametre'!$I$104),AVERAGE(INDEX('A1 Parametre'!$C$103:$M$103,MATCH(K61,'A1 Parametre'!$C$95:$M$95,1))+(INDEX('A1 Parametre'!$C$103:$M$103,MATCH(K61,'A1 Parametre'!$C$95:$M$95,1)+1)-INDEX('A1 Parametre'!$C$103:$M$103,MATCH(K61,'A1 Parametre'!$C$95:$M$95,1)))/10*MOD(K61,10),INDEX('A1 Parametre'!$C$104:$M$104,MATCH(K61,'A1 Parametre'!$C$95:$M$95,1))+(INDEX('A1 Parametre'!$C$104:$M$104,MATCH(K61,'A1 Parametre'!$C$95:$M$95,1)+1)-INDEX('A1 Parametre'!$C$104:$M$104,MATCH(K61,'A1 Parametre'!$C$95:$M$95,1)))/10*MOD(K61,10)))))</f>
        <v>0.32563006773868225</v>
      </c>
      <c r="L125" s="129">
        <f>IF(L61=0,0,IF(L61&lt;30,AVERAGE('A1 Parametre'!$C$103,'A1 Parametre'!$C$104),IF(L61&gt;90,AVERAGE('A1 Parametre'!$I$103,'A1 Parametre'!$I$104),AVERAGE(INDEX('A1 Parametre'!$C$103:$M$103,MATCH(L61,'A1 Parametre'!$C$95:$M$95,1))+(INDEX('A1 Parametre'!$C$103:$M$103,MATCH(L61,'A1 Parametre'!$C$95:$M$95,1)+1)-INDEX('A1 Parametre'!$C$103:$M$103,MATCH(L61,'A1 Parametre'!$C$95:$M$95,1)))/10*MOD(L61,10),INDEX('A1 Parametre'!$C$104:$M$104,MATCH(L61,'A1 Parametre'!$C$95:$M$95,1))+(INDEX('A1 Parametre'!$C$104:$M$104,MATCH(L61,'A1 Parametre'!$C$95:$M$95,1)+1)-INDEX('A1 Parametre'!$C$104:$M$104,MATCH(L61,'A1 Parametre'!$C$95:$M$95,1)))/10*MOD(L61,10)))))</f>
        <v>0.32561763670753041</v>
      </c>
      <c r="M125" s="129">
        <f>IF(M61=0,0,IF(M61&lt;30,AVERAGE('A1 Parametre'!$C$103,'A1 Parametre'!$C$104),IF(M61&gt;90,AVERAGE('A1 Parametre'!$I$103,'A1 Parametre'!$I$104),AVERAGE(INDEX('A1 Parametre'!$C$103:$M$103,MATCH(M61,'A1 Parametre'!$C$95:$M$95,1))+(INDEX('A1 Parametre'!$C$103:$M$103,MATCH(M61,'A1 Parametre'!$C$95:$M$95,1)+1)-INDEX('A1 Parametre'!$C$103:$M$103,MATCH(M61,'A1 Parametre'!$C$95:$M$95,1)))/10*MOD(M61,10),INDEX('A1 Parametre'!$C$104:$M$104,MATCH(M61,'A1 Parametre'!$C$95:$M$95,1))+(INDEX('A1 Parametre'!$C$104:$M$104,MATCH(M61,'A1 Parametre'!$C$95:$M$95,1)+1)-INDEX('A1 Parametre'!$C$104:$M$104,MATCH(M61,'A1 Parametre'!$C$95:$M$95,1)))/10*MOD(M61,10)))))</f>
        <v>0.32560520690642275</v>
      </c>
      <c r="N125" s="129">
        <f>IF(N61=0,0,IF(N61&lt;30,AVERAGE('A1 Parametre'!$C$103,'A1 Parametre'!$C$104),IF(N61&gt;90,AVERAGE('A1 Parametre'!$I$103,'A1 Parametre'!$I$104),AVERAGE(INDEX('A1 Parametre'!$C$103:$M$103,MATCH(N61,'A1 Parametre'!$C$95:$M$95,1))+(INDEX('A1 Parametre'!$C$103:$M$103,MATCH(N61,'A1 Parametre'!$C$95:$M$95,1)+1)-INDEX('A1 Parametre'!$C$103:$M$103,MATCH(N61,'A1 Parametre'!$C$95:$M$95,1)))/10*MOD(N61,10),INDEX('A1 Parametre'!$C$104:$M$104,MATCH(N61,'A1 Parametre'!$C$95:$M$95,1))+(INDEX('A1 Parametre'!$C$104:$M$104,MATCH(N61,'A1 Parametre'!$C$95:$M$95,1)+1)-INDEX('A1 Parametre'!$C$104:$M$104,MATCH(N61,'A1 Parametre'!$C$95:$M$95,1)))/10*MOD(N61,10)))))</f>
        <v>0.32559277833523759</v>
      </c>
      <c r="O125" s="129">
        <f>IF(O61=0,0,IF(O61&lt;30,AVERAGE('A1 Parametre'!$C$103,'A1 Parametre'!$C$104),IF(O61&gt;90,AVERAGE('A1 Parametre'!$I$103,'A1 Parametre'!$I$104),AVERAGE(INDEX('A1 Parametre'!$C$103:$M$103,MATCH(O61,'A1 Parametre'!$C$95:$M$95,1))+(INDEX('A1 Parametre'!$C$103:$M$103,MATCH(O61,'A1 Parametre'!$C$95:$M$95,1)+1)-INDEX('A1 Parametre'!$C$103:$M$103,MATCH(O61,'A1 Parametre'!$C$95:$M$95,1)))/10*MOD(O61,10),INDEX('A1 Parametre'!$C$104:$M$104,MATCH(O61,'A1 Parametre'!$C$95:$M$95,1))+(INDEX('A1 Parametre'!$C$104:$M$104,MATCH(O61,'A1 Parametre'!$C$95:$M$95,1)+1)-INDEX('A1 Parametre'!$C$104:$M$104,MATCH(O61,'A1 Parametre'!$C$95:$M$95,1)))/10*MOD(O61,10)))))</f>
        <v>0.32558035099385318</v>
      </c>
      <c r="P125" s="129">
        <f>IF(P61=0,0,IF(P61&lt;30,AVERAGE('A1 Parametre'!$C$103,'A1 Parametre'!$C$104),IF(P61&gt;90,AVERAGE('A1 Parametre'!$I$103,'A1 Parametre'!$I$104),AVERAGE(INDEX('A1 Parametre'!$C$103:$M$103,MATCH(P61,'A1 Parametre'!$C$95:$M$95,1))+(INDEX('A1 Parametre'!$C$103:$M$103,MATCH(P61,'A1 Parametre'!$C$95:$M$95,1)+1)-INDEX('A1 Parametre'!$C$103:$M$103,MATCH(P61,'A1 Parametre'!$C$95:$M$95,1)))/10*MOD(P61,10),INDEX('A1 Parametre'!$C$104:$M$104,MATCH(P61,'A1 Parametre'!$C$95:$M$95,1))+(INDEX('A1 Parametre'!$C$104:$M$104,MATCH(P61,'A1 Parametre'!$C$95:$M$95,1)+1)-INDEX('A1 Parametre'!$C$104:$M$104,MATCH(P61,'A1 Parametre'!$C$95:$M$95,1)))/10*MOD(P61,10)))))</f>
        <v>0.32556792488214792</v>
      </c>
      <c r="Q125" s="129">
        <f>IF(Q61=0,0,IF(Q61&lt;30,AVERAGE('A1 Parametre'!$C$103,'A1 Parametre'!$C$104),IF(Q61&gt;90,AVERAGE('A1 Parametre'!$I$103,'A1 Parametre'!$I$104),AVERAGE(INDEX('A1 Parametre'!$C$103:$M$103,MATCH(Q61,'A1 Parametre'!$C$95:$M$95,1))+(INDEX('A1 Parametre'!$C$103:$M$103,MATCH(Q61,'A1 Parametre'!$C$95:$M$95,1)+1)-INDEX('A1 Parametre'!$C$103:$M$103,MATCH(Q61,'A1 Parametre'!$C$95:$M$95,1)))/10*MOD(Q61,10),INDEX('A1 Parametre'!$C$104:$M$104,MATCH(Q61,'A1 Parametre'!$C$95:$M$95,1))+(INDEX('A1 Parametre'!$C$104:$M$104,MATCH(Q61,'A1 Parametre'!$C$95:$M$95,1)+1)-INDEX('A1 Parametre'!$C$104:$M$104,MATCH(Q61,'A1 Parametre'!$C$95:$M$95,1)))/10*MOD(Q61,10)))))</f>
        <v>0.3255555</v>
      </c>
      <c r="R125" s="129">
        <f>IF(R61=0,0,IF(R61&lt;30,AVERAGE('A1 Parametre'!$C$103,'A1 Parametre'!$C$104),IF(R61&gt;90,AVERAGE('A1 Parametre'!$I$103,'A1 Parametre'!$I$104),AVERAGE(INDEX('A1 Parametre'!$C$103:$M$103,MATCH(R61,'A1 Parametre'!$C$95:$M$95,1))+(INDEX('A1 Parametre'!$C$103:$M$103,MATCH(R61,'A1 Parametre'!$C$95:$M$95,1)+1)-INDEX('A1 Parametre'!$C$103:$M$103,MATCH(R61,'A1 Parametre'!$C$95:$M$95,1)))/10*MOD(R61,10),INDEX('A1 Parametre'!$C$104:$M$104,MATCH(R61,'A1 Parametre'!$C$95:$M$95,1))+(INDEX('A1 Parametre'!$C$104:$M$104,MATCH(R61,'A1 Parametre'!$C$95:$M$95,1)+1)-INDEX('A1 Parametre'!$C$104:$M$104,MATCH(R61,'A1 Parametre'!$C$95:$M$95,1)))/10*MOD(R61,10)))))</f>
        <v>0.32554534630570747</v>
      </c>
      <c r="S125" s="129">
        <f>IF(S61=0,0,IF(S61&lt;30,AVERAGE('A1 Parametre'!$C$103,'A1 Parametre'!$C$104),IF(S61&gt;90,AVERAGE('A1 Parametre'!$I$103,'A1 Parametre'!$I$104),AVERAGE(INDEX('A1 Parametre'!$C$103:$M$103,MATCH(S61,'A1 Parametre'!$C$95:$M$95,1))+(INDEX('A1 Parametre'!$C$103:$M$103,MATCH(S61,'A1 Parametre'!$C$95:$M$95,1)+1)-INDEX('A1 Parametre'!$C$103:$M$103,MATCH(S61,'A1 Parametre'!$C$95:$M$95,1)))/10*MOD(S61,10),INDEX('A1 Parametre'!$C$104:$M$104,MATCH(S61,'A1 Parametre'!$C$95:$M$95,1))+(INDEX('A1 Parametre'!$C$104:$M$104,MATCH(S61,'A1 Parametre'!$C$95:$M$95,1)+1)-INDEX('A1 Parametre'!$C$104:$M$104,MATCH(S61,'A1 Parametre'!$C$95:$M$95,1)))/10*MOD(S61,10)))))</f>
        <v>0.32553519343254589</v>
      </c>
      <c r="T125" s="129">
        <f>IF(T61=0,0,IF(T61&lt;30,AVERAGE('A1 Parametre'!$C$103,'A1 Parametre'!$C$104),IF(T61&gt;90,AVERAGE('A1 Parametre'!$I$103,'A1 Parametre'!$I$104),AVERAGE(INDEX('A1 Parametre'!$C$103:$M$103,MATCH(T61,'A1 Parametre'!$C$95:$M$95,1))+(INDEX('A1 Parametre'!$C$103:$M$103,MATCH(T61,'A1 Parametre'!$C$95:$M$95,1)+1)-INDEX('A1 Parametre'!$C$103:$M$103,MATCH(T61,'A1 Parametre'!$C$95:$M$95,1)))/10*MOD(T61,10),INDEX('A1 Parametre'!$C$104:$M$104,MATCH(T61,'A1 Parametre'!$C$95:$M$95,1))+(INDEX('A1 Parametre'!$C$104:$M$104,MATCH(T61,'A1 Parametre'!$C$95:$M$95,1)+1)-INDEX('A1 Parametre'!$C$104:$M$104,MATCH(T61,'A1 Parametre'!$C$95:$M$95,1)))/10*MOD(T61,10)))))</f>
        <v>0.3255250413804488</v>
      </c>
      <c r="U125" s="129">
        <f>IF(U61=0,0,IF(U61&lt;30,AVERAGE('A1 Parametre'!$C$103,'A1 Parametre'!$C$104),IF(U61&gt;90,AVERAGE('A1 Parametre'!$I$103,'A1 Parametre'!$I$104),AVERAGE(INDEX('A1 Parametre'!$C$103:$M$103,MATCH(U61,'A1 Parametre'!$C$95:$M$95,1))+(INDEX('A1 Parametre'!$C$103:$M$103,MATCH(U61,'A1 Parametre'!$C$95:$M$95,1)+1)-INDEX('A1 Parametre'!$C$103:$M$103,MATCH(U61,'A1 Parametre'!$C$95:$M$95,1)))/10*MOD(U61,10),INDEX('A1 Parametre'!$C$104:$M$104,MATCH(U61,'A1 Parametre'!$C$95:$M$95,1))+(INDEX('A1 Parametre'!$C$104:$M$104,MATCH(U61,'A1 Parametre'!$C$95:$M$95,1)+1)-INDEX('A1 Parametre'!$C$104:$M$104,MATCH(U61,'A1 Parametre'!$C$95:$M$95,1)))/10*MOD(U61,10)))))</f>
        <v>0.32551489014934998</v>
      </c>
      <c r="V125" s="129">
        <f>IF(V61=0,0,IF(V61&lt;30,AVERAGE('A1 Parametre'!$C$103,'A1 Parametre'!$C$104),IF(V61&gt;90,AVERAGE('A1 Parametre'!$I$103,'A1 Parametre'!$I$104),AVERAGE(INDEX('A1 Parametre'!$C$103:$M$103,MATCH(V61,'A1 Parametre'!$C$95:$M$95,1))+(INDEX('A1 Parametre'!$C$103:$M$103,MATCH(V61,'A1 Parametre'!$C$95:$M$95,1)+1)-INDEX('A1 Parametre'!$C$103:$M$103,MATCH(V61,'A1 Parametre'!$C$95:$M$95,1)))/10*MOD(V61,10),INDEX('A1 Parametre'!$C$104:$M$104,MATCH(V61,'A1 Parametre'!$C$95:$M$95,1))+(INDEX('A1 Parametre'!$C$104:$M$104,MATCH(V61,'A1 Parametre'!$C$95:$M$95,1)+1)-INDEX('A1 Parametre'!$C$104:$M$104,MATCH(V61,'A1 Parametre'!$C$95:$M$95,1)))/10*MOD(V61,10)))))</f>
        <v>0.32550473973918281</v>
      </c>
      <c r="W125" s="129">
        <f>IF(W61=0,0,IF(W61&lt;30,AVERAGE('A1 Parametre'!$C$103,'A1 Parametre'!$C$104),IF(W61&gt;90,AVERAGE('A1 Parametre'!$I$103,'A1 Parametre'!$I$104),AVERAGE(INDEX('A1 Parametre'!$C$103:$M$103,MATCH(W61,'A1 Parametre'!$C$95:$M$95,1))+(INDEX('A1 Parametre'!$C$103:$M$103,MATCH(W61,'A1 Parametre'!$C$95:$M$95,1)+1)-INDEX('A1 Parametre'!$C$103:$M$103,MATCH(W61,'A1 Parametre'!$C$95:$M$95,1)))/10*MOD(W61,10),INDEX('A1 Parametre'!$C$104:$M$104,MATCH(W61,'A1 Parametre'!$C$95:$M$95,1))+(INDEX('A1 Parametre'!$C$104:$M$104,MATCH(W61,'A1 Parametre'!$C$95:$M$95,1)+1)-INDEX('A1 Parametre'!$C$104:$M$104,MATCH(W61,'A1 Parametre'!$C$95:$M$95,1)))/10*MOD(W61,10)))))</f>
        <v>0.32549459014988102</v>
      </c>
      <c r="X125" s="129">
        <f>IF(X61=0,0,IF(X61&lt;30,AVERAGE('A1 Parametre'!$C$103,'A1 Parametre'!$C$104),IF(X61&gt;90,AVERAGE('A1 Parametre'!$I$103,'A1 Parametre'!$I$104),AVERAGE(INDEX('A1 Parametre'!$C$103:$M$103,MATCH(X61,'A1 Parametre'!$C$95:$M$95,1))+(INDEX('A1 Parametre'!$C$103:$M$103,MATCH(X61,'A1 Parametre'!$C$95:$M$95,1)+1)-INDEX('A1 Parametre'!$C$103:$M$103,MATCH(X61,'A1 Parametre'!$C$95:$M$95,1)))/10*MOD(X61,10),INDEX('A1 Parametre'!$C$104:$M$104,MATCH(X61,'A1 Parametre'!$C$95:$M$95,1))+(INDEX('A1 Parametre'!$C$104:$M$104,MATCH(X61,'A1 Parametre'!$C$95:$M$95,1)+1)-INDEX('A1 Parametre'!$C$104:$M$104,MATCH(X61,'A1 Parametre'!$C$95:$M$95,1)))/10*MOD(X61,10)))))</f>
        <v>0.32548444138137828</v>
      </c>
      <c r="Y125" s="129">
        <f>IF(Y61=0,0,IF(Y61&lt;30,AVERAGE('A1 Parametre'!$C$103,'A1 Parametre'!$C$104),IF(Y61&gt;90,AVERAGE('A1 Parametre'!$I$103,'A1 Parametre'!$I$104),AVERAGE(INDEX('A1 Parametre'!$C$103:$M$103,MATCH(Y61,'A1 Parametre'!$C$95:$M$95,1))+(INDEX('A1 Parametre'!$C$103:$M$103,MATCH(Y61,'A1 Parametre'!$C$95:$M$95,1)+1)-INDEX('A1 Parametre'!$C$103:$M$103,MATCH(Y61,'A1 Parametre'!$C$95:$M$95,1)))/10*MOD(Y61,10),INDEX('A1 Parametre'!$C$104:$M$104,MATCH(Y61,'A1 Parametre'!$C$95:$M$95,1))+(INDEX('A1 Parametre'!$C$104:$M$104,MATCH(Y61,'A1 Parametre'!$C$95:$M$95,1)+1)-INDEX('A1 Parametre'!$C$104:$M$104,MATCH(Y61,'A1 Parametre'!$C$95:$M$95,1)))/10*MOD(Y61,10)))))</f>
        <v>0.32547429343360812</v>
      </c>
      <c r="Z125" s="129">
        <f>IF(Z61=0,0,IF(Z61&lt;30,AVERAGE('A1 Parametre'!$C$103,'A1 Parametre'!$C$104),IF(Z61&gt;90,AVERAGE('A1 Parametre'!$I$103,'A1 Parametre'!$I$104),AVERAGE(INDEX('A1 Parametre'!$C$103:$M$103,MATCH(Z61,'A1 Parametre'!$C$95:$M$95,1))+(INDEX('A1 Parametre'!$C$103:$M$103,MATCH(Z61,'A1 Parametre'!$C$95:$M$95,1)+1)-INDEX('A1 Parametre'!$C$103:$M$103,MATCH(Z61,'A1 Parametre'!$C$95:$M$95,1)))/10*MOD(Z61,10),INDEX('A1 Parametre'!$C$104:$M$104,MATCH(Z61,'A1 Parametre'!$C$95:$M$95,1))+(INDEX('A1 Parametre'!$C$104:$M$104,MATCH(Z61,'A1 Parametre'!$C$95:$M$95,1)+1)-INDEX('A1 Parametre'!$C$104:$M$104,MATCH(Z61,'A1 Parametre'!$C$95:$M$95,1)))/10*MOD(Z61,10)))))</f>
        <v>0.32546414630650411</v>
      </c>
      <c r="AA125" s="129">
        <f>IF(AA61=0,0,IF(AA61&lt;30,AVERAGE('A1 Parametre'!$C$103,'A1 Parametre'!$C$104),IF(AA61&gt;90,AVERAGE('A1 Parametre'!$I$103,'A1 Parametre'!$I$104),AVERAGE(INDEX('A1 Parametre'!$C$103:$M$103,MATCH(AA61,'A1 Parametre'!$C$95:$M$95,1))+(INDEX('A1 Parametre'!$C$103:$M$103,MATCH(AA61,'A1 Parametre'!$C$95:$M$95,1)+1)-INDEX('A1 Parametre'!$C$103:$M$103,MATCH(AA61,'A1 Parametre'!$C$95:$M$95,1)))/10*MOD(AA61,10),INDEX('A1 Parametre'!$C$104:$M$104,MATCH(AA61,'A1 Parametre'!$C$95:$M$95,1))+(INDEX('A1 Parametre'!$C$104:$M$104,MATCH(AA61,'A1 Parametre'!$C$95:$M$95,1)+1)-INDEX('A1 Parametre'!$C$104:$M$104,MATCH(AA61,'A1 Parametre'!$C$95:$M$95,1)))/10*MOD(AA61,10)))))</f>
        <v>0.32545400000000002</v>
      </c>
      <c r="AB125" s="129">
        <f>IF(AB61=0,0,IF(AB61&lt;30,AVERAGE('A1 Parametre'!$C$103,'A1 Parametre'!$C$104),IF(AB61&gt;90,AVERAGE('A1 Parametre'!$I$103,'A1 Parametre'!$I$104),AVERAGE(INDEX('A1 Parametre'!$C$103:$M$103,MATCH(AB61,'A1 Parametre'!$C$95:$M$95,1))+(INDEX('A1 Parametre'!$C$103:$M$103,MATCH(AB61,'A1 Parametre'!$C$95:$M$95,1)+1)-INDEX('A1 Parametre'!$C$103:$M$103,MATCH(AB61,'A1 Parametre'!$C$95:$M$95,1)))/10*MOD(AB61,10),INDEX('A1 Parametre'!$C$104:$M$104,MATCH(AB61,'A1 Parametre'!$C$95:$M$95,1))+(INDEX('A1 Parametre'!$C$104:$M$104,MATCH(AB61,'A1 Parametre'!$C$95:$M$95,1)+1)-INDEX('A1 Parametre'!$C$104:$M$104,MATCH(AB61,'A1 Parametre'!$C$95:$M$95,1)))/10*MOD(AB61,10)))))</f>
        <v>0.32545561102835602</v>
      </c>
      <c r="AC125" s="129">
        <f>IF(AC61=0,0,IF(AC61&lt;30,AVERAGE('A1 Parametre'!$C$103,'A1 Parametre'!$C$104),IF(AC61&gt;90,AVERAGE('A1 Parametre'!$I$103,'A1 Parametre'!$I$104),AVERAGE(INDEX('A1 Parametre'!$C$103:$M$103,MATCH(AC61,'A1 Parametre'!$C$95:$M$95,1))+(INDEX('A1 Parametre'!$C$103:$M$103,MATCH(AC61,'A1 Parametre'!$C$95:$M$95,1)+1)-INDEX('A1 Parametre'!$C$103:$M$103,MATCH(AC61,'A1 Parametre'!$C$95:$M$95,1)))/10*MOD(AC61,10),INDEX('A1 Parametre'!$C$104:$M$104,MATCH(AC61,'A1 Parametre'!$C$95:$M$95,1))+(INDEX('A1 Parametre'!$C$104:$M$104,MATCH(AC61,'A1 Parametre'!$C$95:$M$95,1)+1)-INDEX('A1 Parametre'!$C$104:$M$104,MATCH(AC61,'A1 Parametre'!$C$95:$M$95,1)))/10*MOD(AC61,10)))))</f>
        <v>0.32545722207740013</v>
      </c>
      <c r="AD125" s="129">
        <f>IF(AD61=0,0,IF(AD61&lt;30,AVERAGE('A1 Parametre'!$C$103,'A1 Parametre'!$C$104),IF(AD61&gt;90,AVERAGE('A1 Parametre'!$I$103,'A1 Parametre'!$I$104),AVERAGE(INDEX('A1 Parametre'!$C$103:$M$103,MATCH(AD61,'A1 Parametre'!$C$95:$M$95,1))+(INDEX('A1 Parametre'!$C$103:$M$103,MATCH(AD61,'A1 Parametre'!$C$95:$M$95,1)+1)-INDEX('A1 Parametre'!$C$103:$M$103,MATCH(AD61,'A1 Parametre'!$C$95:$M$95,1)))/10*MOD(AD61,10),INDEX('A1 Parametre'!$C$104:$M$104,MATCH(AD61,'A1 Parametre'!$C$95:$M$95,1))+(INDEX('A1 Parametre'!$C$104:$M$104,MATCH(AD61,'A1 Parametre'!$C$95:$M$95,1)+1)-INDEX('A1 Parametre'!$C$104:$M$104,MATCH(AD61,'A1 Parametre'!$C$95:$M$95,1)))/10*MOD(AD61,10)))))</f>
        <v>0.32545883314713275</v>
      </c>
      <c r="AE125" s="129">
        <f>IF(AE61=0,0,IF(AE61&lt;30,AVERAGE('A1 Parametre'!$C$103,'A1 Parametre'!$C$104),IF(AE61&gt;90,AVERAGE('A1 Parametre'!$I$103,'A1 Parametre'!$I$104),AVERAGE(INDEX('A1 Parametre'!$C$103:$M$103,MATCH(AE61,'A1 Parametre'!$C$95:$M$95,1))+(INDEX('A1 Parametre'!$C$103:$M$103,MATCH(AE61,'A1 Parametre'!$C$95:$M$95,1)+1)-INDEX('A1 Parametre'!$C$103:$M$103,MATCH(AE61,'A1 Parametre'!$C$95:$M$95,1)))/10*MOD(AE61,10),INDEX('A1 Parametre'!$C$104:$M$104,MATCH(AE61,'A1 Parametre'!$C$95:$M$95,1))+(INDEX('A1 Parametre'!$C$104:$M$104,MATCH(AE61,'A1 Parametre'!$C$95:$M$95,1)+1)-INDEX('A1 Parametre'!$C$104:$M$104,MATCH(AE61,'A1 Parametre'!$C$95:$M$95,1)))/10*MOD(AE61,10)))))</f>
        <v>0.32546044423755405</v>
      </c>
      <c r="AF125" s="129">
        <f>IF(AF61=0,0,IF(AF61&lt;30,AVERAGE('A1 Parametre'!$C$103,'A1 Parametre'!$C$104),IF(AF61&gt;90,AVERAGE('A1 Parametre'!$I$103,'A1 Parametre'!$I$104),AVERAGE(INDEX('A1 Parametre'!$C$103:$M$103,MATCH(AF61,'A1 Parametre'!$C$95:$M$95,1))+(INDEX('A1 Parametre'!$C$103:$M$103,MATCH(AF61,'A1 Parametre'!$C$95:$M$95,1)+1)-INDEX('A1 Parametre'!$C$103:$M$103,MATCH(AF61,'A1 Parametre'!$C$95:$M$95,1)))/10*MOD(AF61,10),INDEX('A1 Parametre'!$C$104:$M$104,MATCH(AF61,'A1 Parametre'!$C$95:$M$95,1))+(INDEX('A1 Parametre'!$C$104:$M$104,MATCH(AF61,'A1 Parametre'!$C$95:$M$95,1)+1)-INDEX('A1 Parametre'!$C$104:$M$104,MATCH(AF61,'A1 Parametre'!$C$95:$M$95,1)))/10*MOD(AF61,10)))))</f>
        <v>0.32546205534866424</v>
      </c>
      <c r="AG125" s="129">
        <f>IF(AG61=0,0,IF(AG61&lt;30,AVERAGE('A1 Parametre'!$C$103,'A1 Parametre'!$C$104),IF(AG61&gt;90,AVERAGE('A1 Parametre'!$I$103,'A1 Parametre'!$I$104),AVERAGE(INDEX('A1 Parametre'!$C$103:$M$103,MATCH(AG61,'A1 Parametre'!$C$95:$M$95,1))+(INDEX('A1 Parametre'!$C$103:$M$103,MATCH(AG61,'A1 Parametre'!$C$95:$M$95,1)+1)-INDEX('A1 Parametre'!$C$103:$M$103,MATCH(AG61,'A1 Parametre'!$C$95:$M$95,1)))/10*MOD(AG61,10),INDEX('A1 Parametre'!$C$104:$M$104,MATCH(AG61,'A1 Parametre'!$C$95:$M$95,1))+(INDEX('A1 Parametre'!$C$104:$M$104,MATCH(AG61,'A1 Parametre'!$C$95:$M$95,1)+1)-INDEX('A1 Parametre'!$C$104:$M$104,MATCH(AG61,'A1 Parametre'!$C$95:$M$95,1)))/10*MOD(AG61,10)))))</f>
        <v>0.32546366648046365</v>
      </c>
      <c r="AH125" s="129">
        <f>IF(AH61=0,0,IF(AH61&lt;30,AVERAGE('A1 Parametre'!$C$103,'A1 Parametre'!$C$104),IF(AH61&gt;90,AVERAGE('A1 Parametre'!$I$103,'A1 Parametre'!$I$104),AVERAGE(INDEX('A1 Parametre'!$C$103:$M$103,MATCH(AH61,'A1 Parametre'!$C$95:$M$95,1))+(INDEX('A1 Parametre'!$C$103:$M$103,MATCH(AH61,'A1 Parametre'!$C$95:$M$95,1)+1)-INDEX('A1 Parametre'!$C$103:$M$103,MATCH(AH61,'A1 Parametre'!$C$95:$M$95,1)))/10*MOD(AH61,10),INDEX('A1 Parametre'!$C$104:$M$104,MATCH(AH61,'A1 Parametre'!$C$95:$M$95,1))+(INDEX('A1 Parametre'!$C$104:$M$104,MATCH(AH61,'A1 Parametre'!$C$95:$M$95,1)+1)-INDEX('A1 Parametre'!$C$104:$M$104,MATCH(AH61,'A1 Parametre'!$C$95:$M$95,1)))/10*MOD(AH61,10)))))</f>
        <v>0.32546527763295263</v>
      </c>
      <c r="AI125" s="129">
        <f>IF(AI61=0,0,IF(AI61&lt;30,AVERAGE('A1 Parametre'!$C$103,'A1 Parametre'!$C$104),IF(AI61&gt;90,AVERAGE('A1 Parametre'!$I$103,'A1 Parametre'!$I$104),AVERAGE(INDEX('A1 Parametre'!$C$103:$M$103,MATCH(AI61,'A1 Parametre'!$C$95:$M$95,1))+(INDEX('A1 Parametre'!$C$103:$M$103,MATCH(AI61,'A1 Parametre'!$C$95:$M$95,1)+1)-INDEX('A1 Parametre'!$C$103:$M$103,MATCH(AI61,'A1 Parametre'!$C$95:$M$95,1)))/10*MOD(AI61,10),INDEX('A1 Parametre'!$C$104:$M$104,MATCH(AI61,'A1 Parametre'!$C$95:$M$95,1))+(INDEX('A1 Parametre'!$C$104:$M$104,MATCH(AI61,'A1 Parametre'!$C$95:$M$95,1)+1)-INDEX('A1 Parametre'!$C$104:$M$104,MATCH(AI61,'A1 Parametre'!$C$95:$M$95,1)))/10*MOD(AI61,10)))))</f>
        <v>0.32546688880613128</v>
      </c>
      <c r="AJ125" s="129">
        <f>IF(AJ61=0,0,IF(AJ61&lt;30,AVERAGE('A1 Parametre'!$C$103,'A1 Parametre'!$C$104),IF(AJ61&gt;90,AVERAGE('A1 Parametre'!$I$103,'A1 Parametre'!$I$104),AVERAGE(INDEX('A1 Parametre'!$C$103:$M$103,MATCH(AJ61,'A1 Parametre'!$C$95:$M$95,1))+(INDEX('A1 Parametre'!$C$103:$M$103,MATCH(AJ61,'A1 Parametre'!$C$95:$M$95,1)+1)-INDEX('A1 Parametre'!$C$103:$M$103,MATCH(AJ61,'A1 Parametre'!$C$95:$M$95,1)))/10*MOD(AJ61,10),INDEX('A1 Parametre'!$C$104:$M$104,MATCH(AJ61,'A1 Parametre'!$C$95:$M$95,1))+(INDEX('A1 Parametre'!$C$104:$M$104,MATCH(AJ61,'A1 Parametre'!$C$95:$M$95,1)+1)-INDEX('A1 Parametre'!$C$104:$M$104,MATCH(AJ61,'A1 Parametre'!$C$95:$M$95,1)))/10*MOD(AJ61,10)))))</f>
        <v>0.32546850000000005</v>
      </c>
    </row>
    <row r="126" spans="2:36" x14ac:dyDescent="0.2">
      <c r="B126" s="5">
        <v>9</v>
      </c>
      <c r="C126" s="5" t="str">
        <f t="shared" si="24"/>
        <v/>
      </c>
      <c r="D126" s="5" t="str">
        <f t="shared" si="25"/>
        <v/>
      </c>
      <c r="E126" s="5">
        <f t="shared" si="26"/>
        <v>0.78</v>
      </c>
      <c r="F126" s="129">
        <f>IF(F62=0,0,IF(F62&lt;30,AVERAGE('A1 Parametre'!$C$103,'A1 Parametre'!$C$104),IF(F62&gt;90,AVERAGE('A1 Parametre'!$I$103,'A1 Parametre'!$I$104),AVERAGE(INDEX('A1 Parametre'!$C$103:$M$103,MATCH(F62,'A1 Parametre'!$C$95:$M$95,1))+(INDEX('A1 Parametre'!$C$103:$M$103,MATCH(F62,'A1 Parametre'!$C$95:$M$95,1)+1)-INDEX('A1 Parametre'!$C$103:$M$103,MATCH(F62,'A1 Parametre'!$C$95:$M$95,1)))/10*MOD(F62,10),INDEX('A1 Parametre'!$C$104:$M$104,MATCH(F62,'A1 Parametre'!$C$95:$M$95,1))+(INDEX('A1 Parametre'!$C$104:$M$104,MATCH(F62,'A1 Parametre'!$C$95:$M$95,1)+1)-INDEX('A1 Parametre'!$C$104:$M$104,MATCH(F62,'A1 Parametre'!$C$95:$M$95,1)))/10*MOD(F62,10)))))</f>
        <v>0</v>
      </c>
      <c r="G126" s="129">
        <f>IF(G62=0,0,IF(G62&lt;30,AVERAGE('A1 Parametre'!$C$103,'A1 Parametre'!$C$104),IF(G62&gt;90,AVERAGE('A1 Parametre'!$I$103,'A1 Parametre'!$I$104),AVERAGE(INDEX('A1 Parametre'!$C$103:$M$103,MATCH(G62,'A1 Parametre'!$C$95:$M$95,1))+(INDEX('A1 Parametre'!$C$103:$M$103,MATCH(G62,'A1 Parametre'!$C$95:$M$95,1)+1)-INDEX('A1 Parametre'!$C$103:$M$103,MATCH(G62,'A1 Parametre'!$C$95:$M$95,1)))/10*MOD(G62,10),INDEX('A1 Parametre'!$C$104:$M$104,MATCH(G62,'A1 Parametre'!$C$95:$M$95,1))+(INDEX('A1 Parametre'!$C$104:$M$104,MATCH(G62,'A1 Parametre'!$C$95:$M$95,1)+1)-INDEX('A1 Parametre'!$C$104:$M$104,MATCH(G62,'A1 Parametre'!$C$95:$M$95,1)))/10*MOD(G62,10)))))</f>
        <v>0</v>
      </c>
      <c r="H126" s="129">
        <f>IF(H62=0,0,IF(H62&lt;30,AVERAGE('A1 Parametre'!$C$103,'A1 Parametre'!$C$104),IF(H62&gt;90,AVERAGE('A1 Parametre'!$I$103,'A1 Parametre'!$I$104),AVERAGE(INDEX('A1 Parametre'!$C$103:$M$103,MATCH(H62,'A1 Parametre'!$C$95:$M$95,1))+(INDEX('A1 Parametre'!$C$103:$M$103,MATCH(H62,'A1 Parametre'!$C$95:$M$95,1)+1)-INDEX('A1 Parametre'!$C$103:$M$103,MATCH(H62,'A1 Parametre'!$C$95:$M$95,1)))/10*MOD(H62,10),INDEX('A1 Parametre'!$C$104:$M$104,MATCH(H62,'A1 Parametre'!$C$95:$M$95,1))+(INDEX('A1 Parametre'!$C$104:$M$104,MATCH(H62,'A1 Parametre'!$C$95:$M$95,1)+1)-INDEX('A1 Parametre'!$C$104:$M$104,MATCH(H62,'A1 Parametre'!$C$95:$M$95,1)))/10*MOD(H62,10)))))</f>
        <v>0</v>
      </c>
      <c r="I126" s="129">
        <f>IF(I62=0,0,IF(I62&lt;30,AVERAGE('A1 Parametre'!$C$103,'A1 Parametre'!$C$104),IF(I62&gt;90,AVERAGE('A1 Parametre'!$I$103,'A1 Parametre'!$I$104),AVERAGE(INDEX('A1 Parametre'!$C$103:$M$103,MATCH(I62,'A1 Parametre'!$C$95:$M$95,1))+(INDEX('A1 Parametre'!$C$103:$M$103,MATCH(I62,'A1 Parametre'!$C$95:$M$95,1)+1)-INDEX('A1 Parametre'!$C$103:$M$103,MATCH(I62,'A1 Parametre'!$C$95:$M$95,1)))/10*MOD(I62,10),INDEX('A1 Parametre'!$C$104:$M$104,MATCH(I62,'A1 Parametre'!$C$95:$M$95,1))+(INDEX('A1 Parametre'!$C$104:$M$104,MATCH(I62,'A1 Parametre'!$C$95:$M$95,1)+1)-INDEX('A1 Parametre'!$C$104:$M$104,MATCH(I62,'A1 Parametre'!$C$95:$M$95,1)))/10*MOD(I62,10)))))</f>
        <v>0</v>
      </c>
      <c r="J126" s="129">
        <f>IF(J62=0,0,IF(J62&lt;30,AVERAGE('A1 Parametre'!$C$103,'A1 Parametre'!$C$104),IF(J62&gt;90,AVERAGE('A1 Parametre'!$I$103,'A1 Parametre'!$I$104),AVERAGE(INDEX('A1 Parametre'!$C$103:$M$103,MATCH(J62,'A1 Parametre'!$C$95:$M$95,1))+(INDEX('A1 Parametre'!$C$103:$M$103,MATCH(J62,'A1 Parametre'!$C$95:$M$95,1)+1)-INDEX('A1 Parametre'!$C$103:$M$103,MATCH(J62,'A1 Parametre'!$C$95:$M$95,1)))/10*MOD(J62,10),INDEX('A1 Parametre'!$C$104:$M$104,MATCH(J62,'A1 Parametre'!$C$95:$M$95,1))+(INDEX('A1 Parametre'!$C$104:$M$104,MATCH(J62,'A1 Parametre'!$C$95:$M$95,1)+1)-INDEX('A1 Parametre'!$C$104:$M$104,MATCH(J62,'A1 Parametre'!$C$95:$M$95,1)))/10*MOD(J62,10)))))</f>
        <v>0.31903999999999993</v>
      </c>
      <c r="K126" s="129">
        <f>IF(K62=0,0,IF(K62&lt;30,AVERAGE('A1 Parametre'!$C$103,'A1 Parametre'!$C$104),IF(K62&gt;90,AVERAGE('A1 Parametre'!$I$103,'A1 Parametre'!$I$104),AVERAGE(INDEX('A1 Parametre'!$C$103:$M$103,MATCH(K62,'A1 Parametre'!$C$95:$M$95,1))+(INDEX('A1 Parametre'!$C$103:$M$103,MATCH(K62,'A1 Parametre'!$C$95:$M$95,1)+1)-INDEX('A1 Parametre'!$C$103:$M$103,MATCH(K62,'A1 Parametre'!$C$95:$M$95,1)))/10*MOD(K62,10),INDEX('A1 Parametre'!$C$104:$M$104,MATCH(K62,'A1 Parametre'!$C$95:$M$95,1))+(INDEX('A1 Parametre'!$C$104:$M$104,MATCH(K62,'A1 Parametre'!$C$95:$M$95,1)+1)-INDEX('A1 Parametre'!$C$104:$M$104,MATCH(K62,'A1 Parametre'!$C$95:$M$95,1)))/10*MOD(K62,10)))))</f>
        <v>0.31904514321791289</v>
      </c>
      <c r="L126" s="129">
        <f>IF(L62=0,0,IF(L62&lt;30,AVERAGE('A1 Parametre'!$C$103,'A1 Parametre'!$C$104),IF(L62&gt;90,AVERAGE('A1 Parametre'!$I$103,'A1 Parametre'!$I$104),AVERAGE(INDEX('A1 Parametre'!$C$103:$M$103,MATCH(L62,'A1 Parametre'!$C$95:$M$95,1))+(INDEX('A1 Parametre'!$C$103:$M$103,MATCH(L62,'A1 Parametre'!$C$95:$M$95,1)+1)-INDEX('A1 Parametre'!$C$103:$M$103,MATCH(L62,'A1 Parametre'!$C$95:$M$95,1)))/10*MOD(L62,10),INDEX('A1 Parametre'!$C$104:$M$104,MATCH(L62,'A1 Parametre'!$C$95:$M$95,1))+(INDEX('A1 Parametre'!$C$104:$M$104,MATCH(L62,'A1 Parametre'!$C$95:$M$95,1)+1)-INDEX('A1 Parametre'!$C$104:$M$104,MATCH(L62,'A1 Parametre'!$C$95:$M$95,1)))/10*MOD(L62,10)))))</f>
        <v>0.31905028631556448</v>
      </c>
      <c r="M126" s="129">
        <f>IF(M62=0,0,IF(M62&lt;30,AVERAGE('A1 Parametre'!$C$103,'A1 Parametre'!$C$104),IF(M62&gt;90,AVERAGE('A1 Parametre'!$I$103,'A1 Parametre'!$I$104),AVERAGE(INDEX('A1 Parametre'!$C$103:$M$103,MATCH(M62,'A1 Parametre'!$C$95:$M$95,1))+(INDEX('A1 Parametre'!$C$103:$M$103,MATCH(M62,'A1 Parametre'!$C$95:$M$95,1)+1)-INDEX('A1 Parametre'!$C$103:$M$103,MATCH(M62,'A1 Parametre'!$C$95:$M$95,1)))/10*MOD(M62,10),INDEX('A1 Parametre'!$C$104:$M$104,MATCH(M62,'A1 Parametre'!$C$95:$M$95,1))+(INDEX('A1 Parametre'!$C$104:$M$104,MATCH(M62,'A1 Parametre'!$C$95:$M$95,1)+1)-INDEX('A1 Parametre'!$C$104:$M$104,MATCH(M62,'A1 Parametre'!$C$95:$M$95,1)))/10*MOD(M62,10)))))</f>
        <v>0.31905542929295749</v>
      </c>
      <c r="N126" s="129">
        <f>IF(N62=0,0,IF(N62&lt;30,AVERAGE('A1 Parametre'!$C$103,'A1 Parametre'!$C$104),IF(N62&gt;90,AVERAGE('A1 Parametre'!$I$103,'A1 Parametre'!$I$104),AVERAGE(INDEX('A1 Parametre'!$C$103:$M$103,MATCH(N62,'A1 Parametre'!$C$95:$M$95,1))+(INDEX('A1 Parametre'!$C$103:$M$103,MATCH(N62,'A1 Parametre'!$C$95:$M$95,1)+1)-INDEX('A1 Parametre'!$C$103:$M$103,MATCH(N62,'A1 Parametre'!$C$95:$M$95,1)))/10*MOD(N62,10),INDEX('A1 Parametre'!$C$104:$M$104,MATCH(N62,'A1 Parametre'!$C$95:$M$95,1))+(INDEX('A1 Parametre'!$C$104:$M$104,MATCH(N62,'A1 Parametre'!$C$95:$M$95,1)+1)-INDEX('A1 Parametre'!$C$104:$M$104,MATCH(N62,'A1 Parametre'!$C$95:$M$95,1)))/10*MOD(N62,10)))))</f>
        <v>0.3190605721500947</v>
      </c>
      <c r="O126" s="129">
        <f>IF(O62=0,0,IF(O62&lt;30,AVERAGE('A1 Parametre'!$C$103,'A1 Parametre'!$C$104),IF(O62&gt;90,AVERAGE('A1 Parametre'!$I$103,'A1 Parametre'!$I$104),AVERAGE(INDEX('A1 Parametre'!$C$103:$M$103,MATCH(O62,'A1 Parametre'!$C$95:$M$95,1))+(INDEX('A1 Parametre'!$C$103:$M$103,MATCH(O62,'A1 Parametre'!$C$95:$M$95,1)+1)-INDEX('A1 Parametre'!$C$103:$M$103,MATCH(O62,'A1 Parametre'!$C$95:$M$95,1)))/10*MOD(O62,10),INDEX('A1 Parametre'!$C$104:$M$104,MATCH(O62,'A1 Parametre'!$C$95:$M$95,1))+(INDEX('A1 Parametre'!$C$104:$M$104,MATCH(O62,'A1 Parametre'!$C$95:$M$95,1)+1)-INDEX('A1 Parametre'!$C$104:$M$104,MATCH(O62,'A1 Parametre'!$C$95:$M$95,1)))/10*MOD(O62,10)))))</f>
        <v>0.31906571488697905</v>
      </c>
      <c r="P126" s="129">
        <f>IF(P62=0,0,IF(P62&lt;30,AVERAGE('A1 Parametre'!$C$103,'A1 Parametre'!$C$104),IF(P62&gt;90,AVERAGE('A1 Parametre'!$I$103,'A1 Parametre'!$I$104),AVERAGE(INDEX('A1 Parametre'!$C$103:$M$103,MATCH(P62,'A1 Parametre'!$C$95:$M$95,1))+(INDEX('A1 Parametre'!$C$103:$M$103,MATCH(P62,'A1 Parametre'!$C$95:$M$95,1)+1)-INDEX('A1 Parametre'!$C$103:$M$103,MATCH(P62,'A1 Parametre'!$C$95:$M$95,1)))/10*MOD(P62,10),INDEX('A1 Parametre'!$C$104:$M$104,MATCH(P62,'A1 Parametre'!$C$95:$M$95,1))+(INDEX('A1 Parametre'!$C$104:$M$104,MATCH(P62,'A1 Parametre'!$C$95:$M$95,1)+1)-INDEX('A1 Parametre'!$C$104:$M$104,MATCH(P62,'A1 Parametre'!$C$95:$M$95,1)))/10*MOD(P62,10)))))</f>
        <v>0.31907085750361325</v>
      </c>
      <c r="Q126" s="129">
        <f>IF(Q62=0,0,IF(Q62&lt;30,AVERAGE('A1 Parametre'!$C$103,'A1 Parametre'!$C$104),IF(Q62&gt;90,AVERAGE('A1 Parametre'!$I$103,'A1 Parametre'!$I$104),AVERAGE(INDEX('A1 Parametre'!$C$103:$M$103,MATCH(Q62,'A1 Parametre'!$C$95:$M$95,1))+(INDEX('A1 Parametre'!$C$103:$M$103,MATCH(Q62,'A1 Parametre'!$C$95:$M$95,1)+1)-INDEX('A1 Parametre'!$C$103:$M$103,MATCH(Q62,'A1 Parametre'!$C$95:$M$95,1)))/10*MOD(Q62,10),INDEX('A1 Parametre'!$C$104:$M$104,MATCH(Q62,'A1 Parametre'!$C$95:$M$95,1))+(INDEX('A1 Parametre'!$C$104:$M$104,MATCH(Q62,'A1 Parametre'!$C$95:$M$95,1)+1)-INDEX('A1 Parametre'!$C$104:$M$104,MATCH(Q62,'A1 Parametre'!$C$95:$M$95,1)))/10*MOD(Q62,10)))))</f>
        <v>0.31907599999999997</v>
      </c>
      <c r="R126" s="129">
        <f>IF(R62=0,0,IF(R62&lt;30,AVERAGE('A1 Parametre'!$C$103,'A1 Parametre'!$C$104),IF(R62&gt;90,AVERAGE('A1 Parametre'!$I$103,'A1 Parametre'!$I$104),AVERAGE(INDEX('A1 Parametre'!$C$103:$M$103,MATCH(R62,'A1 Parametre'!$C$95:$M$95,1))+(INDEX('A1 Parametre'!$C$103:$M$103,MATCH(R62,'A1 Parametre'!$C$95:$M$95,1)+1)-INDEX('A1 Parametre'!$C$103:$M$103,MATCH(R62,'A1 Parametre'!$C$95:$M$95,1)))/10*MOD(R62,10),INDEX('A1 Parametre'!$C$104:$M$104,MATCH(R62,'A1 Parametre'!$C$95:$M$95,1))+(INDEX('A1 Parametre'!$C$104:$M$104,MATCH(R62,'A1 Parametre'!$C$95:$M$95,1)+1)-INDEX('A1 Parametre'!$C$104:$M$104,MATCH(R62,'A1 Parametre'!$C$95:$M$95,1)))/10*MOD(R62,10)))))</f>
        <v>0.31907599999999997</v>
      </c>
      <c r="S126" s="129">
        <f>IF(S62=0,0,IF(S62&lt;30,AVERAGE('A1 Parametre'!$C$103,'A1 Parametre'!$C$104),IF(S62&gt;90,AVERAGE('A1 Parametre'!$I$103,'A1 Parametre'!$I$104),AVERAGE(INDEX('A1 Parametre'!$C$103:$M$103,MATCH(S62,'A1 Parametre'!$C$95:$M$95,1))+(INDEX('A1 Parametre'!$C$103:$M$103,MATCH(S62,'A1 Parametre'!$C$95:$M$95,1)+1)-INDEX('A1 Parametre'!$C$103:$M$103,MATCH(S62,'A1 Parametre'!$C$95:$M$95,1)))/10*MOD(S62,10),INDEX('A1 Parametre'!$C$104:$M$104,MATCH(S62,'A1 Parametre'!$C$95:$M$95,1))+(INDEX('A1 Parametre'!$C$104:$M$104,MATCH(S62,'A1 Parametre'!$C$95:$M$95,1)+1)-INDEX('A1 Parametre'!$C$104:$M$104,MATCH(S62,'A1 Parametre'!$C$95:$M$95,1)))/10*MOD(S62,10)))))</f>
        <v>0.31907599999999997</v>
      </c>
      <c r="T126" s="129">
        <f>IF(T62=0,0,IF(T62&lt;30,AVERAGE('A1 Parametre'!$C$103,'A1 Parametre'!$C$104),IF(T62&gt;90,AVERAGE('A1 Parametre'!$I$103,'A1 Parametre'!$I$104),AVERAGE(INDEX('A1 Parametre'!$C$103:$M$103,MATCH(T62,'A1 Parametre'!$C$95:$M$95,1))+(INDEX('A1 Parametre'!$C$103:$M$103,MATCH(T62,'A1 Parametre'!$C$95:$M$95,1)+1)-INDEX('A1 Parametre'!$C$103:$M$103,MATCH(T62,'A1 Parametre'!$C$95:$M$95,1)))/10*MOD(T62,10),INDEX('A1 Parametre'!$C$104:$M$104,MATCH(T62,'A1 Parametre'!$C$95:$M$95,1))+(INDEX('A1 Parametre'!$C$104:$M$104,MATCH(T62,'A1 Parametre'!$C$95:$M$95,1)+1)-INDEX('A1 Parametre'!$C$104:$M$104,MATCH(T62,'A1 Parametre'!$C$95:$M$95,1)))/10*MOD(T62,10)))))</f>
        <v>0.31907599999999997</v>
      </c>
      <c r="U126" s="129">
        <f>IF(U62=0,0,IF(U62&lt;30,AVERAGE('A1 Parametre'!$C$103,'A1 Parametre'!$C$104),IF(U62&gt;90,AVERAGE('A1 Parametre'!$I$103,'A1 Parametre'!$I$104),AVERAGE(INDEX('A1 Parametre'!$C$103:$M$103,MATCH(U62,'A1 Parametre'!$C$95:$M$95,1))+(INDEX('A1 Parametre'!$C$103:$M$103,MATCH(U62,'A1 Parametre'!$C$95:$M$95,1)+1)-INDEX('A1 Parametre'!$C$103:$M$103,MATCH(U62,'A1 Parametre'!$C$95:$M$95,1)))/10*MOD(U62,10),INDEX('A1 Parametre'!$C$104:$M$104,MATCH(U62,'A1 Parametre'!$C$95:$M$95,1))+(INDEX('A1 Parametre'!$C$104:$M$104,MATCH(U62,'A1 Parametre'!$C$95:$M$95,1)+1)-INDEX('A1 Parametre'!$C$104:$M$104,MATCH(U62,'A1 Parametre'!$C$95:$M$95,1)))/10*MOD(U62,10)))))</f>
        <v>0.31907599999999997</v>
      </c>
      <c r="V126" s="129">
        <f>IF(V62=0,0,IF(V62&lt;30,AVERAGE('A1 Parametre'!$C$103,'A1 Parametre'!$C$104),IF(V62&gt;90,AVERAGE('A1 Parametre'!$I$103,'A1 Parametre'!$I$104),AVERAGE(INDEX('A1 Parametre'!$C$103:$M$103,MATCH(V62,'A1 Parametre'!$C$95:$M$95,1))+(INDEX('A1 Parametre'!$C$103:$M$103,MATCH(V62,'A1 Parametre'!$C$95:$M$95,1)+1)-INDEX('A1 Parametre'!$C$103:$M$103,MATCH(V62,'A1 Parametre'!$C$95:$M$95,1)))/10*MOD(V62,10),INDEX('A1 Parametre'!$C$104:$M$104,MATCH(V62,'A1 Parametre'!$C$95:$M$95,1))+(INDEX('A1 Parametre'!$C$104:$M$104,MATCH(V62,'A1 Parametre'!$C$95:$M$95,1)+1)-INDEX('A1 Parametre'!$C$104:$M$104,MATCH(V62,'A1 Parametre'!$C$95:$M$95,1)))/10*MOD(V62,10)))))</f>
        <v>0.31907599999999997</v>
      </c>
      <c r="W126" s="129">
        <f>IF(W62=0,0,IF(W62&lt;30,AVERAGE('A1 Parametre'!$C$103,'A1 Parametre'!$C$104),IF(W62&gt;90,AVERAGE('A1 Parametre'!$I$103,'A1 Parametre'!$I$104),AVERAGE(INDEX('A1 Parametre'!$C$103:$M$103,MATCH(W62,'A1 Parametre'!$C$95:$M$95,1))+(INDEX('A1 Parametre'!$C$103:$M$103,MATCH(W62,'A1 Parametre'!$C$95:$M$95,1)+1)-INDEX('A1 Parametre'!$C$103:$M$103,MATCH(W62,'A1 Parametre'!$C$95:$M$95,1)))/10*MOD(W62,10),INDEX('A1 Parametre'!$C$104:$M$104,MATCH(W62,'A1 Parametre'!$C$95:$M$95,1))+(INDEX('A1 Parametre'!$C$104:$M$104,MATCH(W62,'A1 Parametre'!$C$95:$M$95,1)+1)-INDEX('A1 Parametre'!$C$104:$M$104,MATCH(W62,'A1 Parametre'!$C$95:$M$95,1)))/10*MOD(W62,10)))))</f>
        <v>0.31907599999999997</v>
      </c>
      <c r="X126" s="129">
        <f>IF(X62=0,0,IF(X62&lt;30,AVERAGE('A1 Parametre'!$C$103,'A1 Parametre'!$C$104),IF(X62&gt;90,AVERAGE('A1 Parametre'!$I$103,'A1 Parametre'!$I$104),AVERAGE(INDEX('A1 Parametre'!$C$103:$M$103,MATCH(X62,'A1 Parametre'!$C$95:$M$95,1))+(INDEX('A1 Parametre'!$C$103:$M$103,MATCH(X62,'A1 Parametre'!$C$95:$M$95,1)+1)-INDEX('A1 Parametre'!$C$103:$M$103,MATCH(X62,'A1 Parametre'!$C$95:$M$95,1)))/10*MOD(X62,10),INDEX('A1 Parametre'!$C$104:$M$104,MATCH(X62,'A1 Parametre'!$C$95:$M$95,1))+(INDEX('A1 Parametre'!$C$104:$M$104,MATCH(X62,'A1 Parametre'!$C$95:$M$95,1)+1)-INDEX('A1 Parametre'!$C$104:$M$104,MATCH(X62,'A1 Parametre'!$C$95:$M$95,1)))/10*MOD(X62,10)))))</f>
        <v>0.31907599999999997</v>
      </c>
      <c r="Y126" s="129">
        <f>IF(Y62=0,0,IF(Y62&lt;30,AVERAGE('A1 Parametre'!$C$103,'A1 Parametre'!$C$104),IF(Y62&gt;90,AVERAGE('A1 Parametre'!$I$103,'A1 Parametre'!$I$104),AVERAGE(INDEX('A1 Parametre'!$C$103:$M$103,MATCH(Y62,'A1 Parametre'!$C$95:$M$95,1))+(INDEX('A1 Parametre'!$C$103:$M$103,MATCH(Y62,'A1 Parametre'!$C$95:$M$95,1)+1)-INDEX('A1 Parametre'!$C$103:$M$103,MATCH(Y62,'A1 Parametre'!$C$95:$M$95,1)))/10*MOD(Y62,10),INDEX('A1 Parametre'!$C$104:$M$104,MATCH(Y62,'A1 Parametre'!$C$95:$M$95,1))+(INDEX('A1 Parametre'!$C$104:$M$104,MATCH(Y62,'A1 Parametre'!$C$95:$M$95,1)+1)-INDEX('A1 Parametre'!$C$104:$M$104,MATCH(Y62,'A1 Parametre'!$C$95:$M$95,1)))/10*MOD(Y62,10)))))</f>
        <v>0.31907599999999997</v>
      </c>
      <c r="Z126" s="129">
        <f>IF(Z62=0,0,IF(Z62&lt;30,AVERAGE('A1 Parametre'!$C$103,'A1 Parametre'!$C$104),IF(Z62&gt;90,AVERAGE('A1 Parametre'!$I$103,'A1 Parametre'!$I$104),AVERAGE(INDEX('A1 Parametre'!$C$103:$M$103,MATCH(Z62,'A1 Parametre'!$C$95:$M$95,1))+(INDEX('A1 Parametre'!$C$103:$M$103,MATCH(Z62,'A1 Parametre'!$C$95:$M$95,1)+1)-INDEX('A1 Parametre'!$C$103:$M$103,MATCH(Z62,'A1 Parametre'!$C$95:$M$95,1)))/10*MOD(Z62,10),INDEX('A1 Parametre'!$C$104:$M$104,MATCH(Z62,'A1 Parametre'!$C$95:$M$95,1))+(INDEX('A1 Parametre'!$C$104:$M$104,MATCH(Z62,'A1 Parametre'!$C$95:$M$95,1)+1)-INDEX('A1 Parametre'!$C$104:$M$104,MATCH(Z62,'A1 Parametre'!$C$95:$M$95,1)))/10*MOD(Z62,10)))))</f>
        <v>0.31907599999999997</v>
      </c>
      <c r="AA126" s="129">
        <f>IF(AA62=0,0,IF(AA62&lt;30,AVERAGE('A1 Parametre'!$C$103,'A1 Parametre'!$C$104),IF(AA62&gt;90,AVERAGE('A1 Parametre'!$I$103,'A1 Parametre'!$I$104),AVERAGE(INDEX('A1 Parametre'!$C$103:$M$103,MATCH(AA62,'A1 Parametre'!$C$95:$M$95,1))+(INDEX('A1 Parametre'!$C$103:$M$103,MATCH(AA62,'A1 Parametre'!$C$95:$M$95,1)+1)-INDEX('A1 Parametre'!$C$103:$M$103,MATCH(AA62,'A1 Parametre'!$C$95:$M$95,1)))/10*MOD(AA62,10),INDEX('A1 Parametre'!$C$104:$M$104,MATCH(AA62,'A1 Parametre'!$C$95:$M$95,1))+(INDEX('A1 Parametre'!$C$104:$M$104,MATCH(AA62,'A1 Parametre'!$C$95:$M$95,1)+1)-INDEX('A1 Parametre'!$C$104:$M$104,MATCH(AA62,'A1 Parametre'!$C$95:$M$95,1)))/10*MOD(AA62,10)))))</f>
        <v>0.31907599999999997</v>
      </c>
      <c r="AB126" s="129">
        <f>IF(AB62=0,0,IF(AB62&lt;30,AVERAGE('A1 Parametre'!$C$103,'A1 Parametre'!$C$104),IF(AB62&gt;90,AVERAGE('A1 Parametre'!$I$103,'A1 Parametre'!$I$104),AVERAGE(INDEX('A1 Parametre'!$C$103:$M$103,MATCH(AB62,'A1 Parametre'!$C$95:$M$95,1))+(INDEX('A1 Parametre'!$C$103:$M$103,MATCH(AB62,'A1 Parametre'!$C$95:$M$95,1)+1)-INDEX('A1 Parametre'!$C$103:$M$103,MATCH(AB62,'A1 Parametre'!$C$95:$M$95,1)))/10*MOD(AB62,10),INDEX('A1 Parametre'!$C$104:$M$104,MATCH(AB62,'A1 Parametre'!$C$95:$M$95,1))+(INDEX('A1 Parametre'!$C$104:$M$104,MATCH(AB62,'A1 Parametre'!$C$95:$M$95,1)+1)-INDEX('A1 Parametre'!$C$104:$M$104,MATCH(AB62,'A1 Parametre'!$C$95:$M$95,1)))/10*MOD(AB62,10)))))</f>
        <v>0.31907200029097965</v>
      </c>
      <c r="AC126" s="129">
        <f>IF(AC62=0,0,IF(AC62&lt;30,AVERAGE('A1 Parametre'!$C$103,'A1 Parametre'!$C$104),IF(AC62&gt;90,AVERAGE('A1 Parametre'!$I$103,'A1 Parametre'!$I$104),AVERAGE(INDEX('A1 Parametre'!$C$103:$M$103,MATCH(AC62,'A1 Parametre'!$C$95:$M$95,1))+(INDEX('A1 Parametre'!$C$103:$M$103,MATCH(AC62,'A1 Parametre'!$C$95:$M$95,1)+1)-INDEX('A1 Parametre'!$C$103:$M$103,MATCH(AC62,'A1 Parametre'!$C$95:$M$95,1)))/10*MOD(AC62,10),INDEX('A1 Parametre'!$C$104:$M$104,MATCH(AC62,'A1 Parametre'!$C$95:$M$95,1))+(INDEX('A1 Parametre'!$C$104:$M$104,MATCH(AC62,'A1 Parametre'!$C$95:$M$95,1)+1)-INDEX('A1 Parametre'!$C$104:$M$104,MATCH(AC62,'A1 Parametre'!$C$95:$M$95,1)))/10*MOD(AC62,10)))))</f>
        <v>0.31906800050921746</v>
      </c>
      <c r="AD126" s="129">
        <f>IF(AD62=0,0,IF(AD62&lt;30,AVERAGE('A1 Parametre'!$C$103,'A1 Parametre'!$C$104),IF(AD62&gt;90,AVERAGE('A1 Parametre'!$I$103,'A1 Parametre'!$I$104),AVERAGE(INDEX('A1 Parametre'!$C$103:$M$103,MATCH(AD62,'A1 Parametre'!$C$95:$M$95,1))+(INDEX('A1 Parametre'!$C$103:$M$103,MATCH(AD62,'A1 Parametre'!$C$95:$M$95,1)+1)-INDEX('A1 Parametre'!$C$103:$M$103,MATCH(AD62,'A1 Parametre'!$C$95:$M$95,1)))/10*MOD(AD62,10),INDEX('A1 Parametre'!$C$104:$M$104,MATCH(AD62,'A1 Parametre'!$C$95:$M$95,1))+(INDEX('A1 Parametre'!$C$104:$M$104,MATCH(AD62,'A1 Parametre'!$C$95:$M$95,1)+1)-INDEX('A1 Parametre'!$C$104:$M$104,MATCH(AD62,'A1 Parametre'!$C$95:$M$95,1)))/10*MOD(AD62,10)))))</f>
        <v>0.31906400065471213</v>
      </c>
      <c r="AE126" s="129">
        <f>IF(AE62=0,0,IF(AE62&lt;30,AVERAGE('A1 Parametre'!$C$103,'A1 Parametre'!$C$104),IF(AE62&gt;90,AVERAGE('A1 Parametre'!$I$103,'A1 Parametre'!$I$104),AVERAGE(INDEX('A1 Parametre'!$C$103:$M$103,MATCH(AE62,'A1 Parametre'!$C$95:$M$95,1))+(INDEX('A1 Parametre'!$C$103:$M$103,MATCH(AE62,'A1 Parametre'!$C$95:$M$95,1)+1)-INDEX('A1 Parametre'!$C$103:$M$103,MATCH(AE62,'A1 Parametre'!$C$95:$M$95,1)))/10*MOD(AE62,10),INDEX('A1 Parametre'!$C$104:$M$104,MATCH(AE62,'A1 Parametre'!$C$95:$M$95,1))+(INDEX('A1 Parametre'!$C$104:$M$104,MATCH(AE62,'A1 Parametre'!$C$95:$M$95,1)+1)-INDEX('A1 Parametre'!$C$104:$M$104,MATCH(AE62,'A1 Parametre'!$C$95:$M$95,1)))/10*MOD(AE62,10)))))</f>
        <v>0.31906000072746238</v>
      </c>
      <c r="AF126" s="129">
        <f>IF(AF62=0,0,IF(AF62&lt;30,AVERAGE('A1 Parametre'!$C$103,'A1 Parametre'!$C$104),IF(AF62&gt;90,AVERAGE('A1 Parametre'!$I$103,'A1 Parametre'!$I$104),AVERAGE(INDEX('A1 Parametre'!$C$103:$M$103,MATCH(AF62,'A1 Parametre'!$C$95:$M$95,1))+(INDEX('A1 Parametre'!$C$103:$M$103,MATCH(AF62,'A1 Parametre'!$C$95:$M$95,1)+1)-INDEX('A1 Parametre'!$C$103:$M$103,MATCH(AF62,'A1 Parametre'!$C$95:$M$95,1)))/10*MOD(AF62,10),INDEX('A1 Parametre'!$C$104:$M$104,MATCH(AF62,'A1 Parametre'!$C$95:$M$95,1))+(INDEX('A1 Parametre'!$C$104:$M$104,MATCH(AF62,'A1 Parametre'!$C$95:$M$95,1)+1)-INDEX('A1 Parametre'!$C$104:$M$104,MATCH(AF62,'A1 Parametre'!$C$95:$M$95,1)))/10*MOD(AF62,10)))))</f>
        <v>0.31905600072746676</v>
      </c>
      <c r="AG126" s="129">
        <f>IF(AG62=0,0,IF(AG62&lt;30,AVERAGE('A1 Parametre'!$C$103,'A1 Parametre'!$C$104),IF(AG62&gt;90,AVERAGE('A1 Parametre'!$I$103,'A1 Parametre'!$I$104),AVERAGE(INDEX('A1 Parametre'!$C$103:$M$103,MATCH(AG62,'A1 Parametre'!$C$95:$M$95,1))+(INDEX('A1 Parametre'!$C$103:$M$103,MATCH(AG62,'A1 Parametre'!$C$95:$M$95,1)+1)-INDEX('A1 Parametre'!$C$103:$M$103,MATCH(AG62,'A1 Parametre'!$C$95:$M$95,1)))/10*MOD(AG62,10),INDEX('A1 Parametre'!$C$104:$M$104,MATCH(AG62,'A1 Parametre'!$C$95:$M$95,1))+(INDEX('A1 Parametre'!$C$104:$M$104,MATCH(AG62,'A1 Parametre'!$C$95:$M$95,1)+1)-INDEX('A1 Parametre'!$C$104:$M$104,MATCH(AG62,'A1 Parametre'!$C$95:$M$95,1)))/10*MOD(AG62,10)))))</f>
        <v>0.31905200065472411</v>
      </c>
      <c r="AH126" s="129">
        <f>IF(AH62=0,0,IF(AH62&lt;30,AVERAGE('A1 Parametre'!$C$103,'A1 Parametre'!$C$104),IF(AH62&gt;90,AVERAGE('A1 Parametre'!$I$103,'A1 Parametre'!$I$104),AVERAGE(INDEX('A1 Parametre'!$C$103:$M$103,MATCH(AH62,'A1 Parametre'!$C$95:$M$95,1))+(INDEX('A1 Parametre'!$C$103:$M$103,MATCH(AH62,'A1 Parametre'!$C$95:$M$95,1)+1)-INDEX('A1 Parametre'!$C$103:$M$103,MATCH(AH62,'A1 Parametre'!$C$95:$M$95,1)))/10*MOD(AH62,10),INDEX('A1 Parametre'!$C$104:$M$104,MATCH(AH62,'A1 Parametre'!$C$95:$M$95,1))+(INDEX('A1 Parametre'!$C$104:$M$104,MATCH(AH62,'A1 Parametre'!$C$95:$M$95,1)+1)-INDEX('A1 Parametre'!$C$104:$M$104,MATCH(AH62,'A1 Parametre'!$C$95:$M$95,1)))/10*MOD(AH62,10)))))</f>
        <v>0.31904800050923299</v>
      </c>
      <c r="AI126" s="129">
        <f>IF(AI62=0,0,IF(AI62&lt;30,AVERAGE('A1 Parametre'!$C$103,'A1 Parametre'!$C$104),IF(AI62&gt;90,AVERAGE('A1 Parametre'!$I$103,'A1 Parametre'!$I$104),AVERAGE(INDEX('A1 Parametre'!$C$103:$M$103,MATCH(AI62,'A1 Parametre'!$C$95:$M$95,1))+(INDEX('A1 Parametre'!$C$103:$M$103,MATCH(AI62,'A1 Parametre'!$C$95:$M$95,1)+1)-INDEX('A1 Parametre'!$C$103:$M$103,MATCH(AI62,'A1 Parametre'!$C$95:$M$95,1)))/10*MOD(AI62,10),INDEX('A1 Parametre'!$C$104:$M$104,MATCH(AI62,'A1 Parametre'!$C$95:$M$95,1))+(INDEX('A1 Parametre'!$C$104:$M$104,MATCH(AI62,'A1 Parametre'!$C$95:$M$95,1)+1)-INDEX('A1 Parametre'!$C$104:$M$104,MATCH(AI62,'A1 Parametre'!$C$95:$M$95,1)))/10*MOD(AI62,10)))))</f>
        <v>0.31904400029099211</v>
      </c>
      <c r="AJ126" s="129">
        <f>IF(AJ62=0,0,IF(AJ62&lt;30,AVERAGE('A1 Parametre'!$C$103,'A1 Parametre'!$C$104),IF(AJ62&gt;90,AVERAGE('A1 Parametre'!$I$103,'A1 Parametre'!$I$104),AVERAGE(INDEX('A1 Parametre'!$C$103:$M$103,MATCH(AJ62,'A1 Parametre'!$C$95:$M$95,1))+(INDEX('A1 Parametre'!$C$103:$M$103,MATCH(AJ62,'A1 Parametre'!$C$95:$M$95,1)+1)-INDEX('A1 Parametre'!$C$103:$M$103,MATCH(AJ62,'A1 Parametre'!$C$95:$M$95,1)))/10*MOD(AJ62,10),INDEX('A1 Parametre'!$C$104:$M$104,MATCH(AJ62,'A1 Parametre'!$C$95:$M$95,1))+(INDEX('A1 Parametre'!$C$104:$M$104,MATCH(AJ62,'A1 Parametre'!$C$95:$M$95,1)+1)-INDEX('A1 Parametre'!$C$104:$M$104,MATCH(AJ62,'A1 Parametre'!$C$95:$M$95,1)))/10*MOD(AJ62,10)))))</f>
        <v>0.31903999999999993</v>
      </c>
    </row>
    <row r="127" spans="2:36" x14ac:dyDescent="0.2">
      <c r="B127" s="5">
        <v>10</v>
      </c>
      <c r="C127" s="5" t="str">
        <f t="shared" si="24"/>
        <v/>
      </c>
      <c r="D127" s="5" t="str">
        <f t="shared" si="25"/>
        <v/>
      </c>
      <c r="E127" s="5" t="str">
        <f t="shared" si="26"/>
        <v/>
      </c>
      <c r="F127" s="129">
        <f>IF(F63=0,0,IF(F63&lt;30,AVERAGE('A1 Parametre'!$C$103,'A1 Parametre'!$C$104),IF(F63&gt;90,AVERAGE('A1 Parametre'!$I$103,'A1 Parametre'!$I$104),AVERAGE(INDEX('A1 Parametre'!$C$103:$M$103,MATCH(F63,'A1 Parametre'!$C$95:$M$95,1))+(INDEX('A1 Parametre'!$C$103:$M$103,MATCH(F63,'A1 Parametre'!$C$95:$M$95,1)+1)-INDEX('A1 Parametre'!$C$103:$M$103,MATCH(F63,'A1 Parametre'!$C$95:$M$95,1)))/10*MOD(F63,10),INDEX('A1 Parametre'!$C$104:$M$104,MATCH(F63,'A1 Parametre'!$C$95:$M$95,1))+(INDEX('A1 Parametre'!$C$104:$M$104,MATCH(F63,'A1 Parametre'!$C$95:$M$95,1)+1)-INDEX('A1 Parametre'!$C$104:$M$104,MATCH(F63,'A1 Parametre'!$C$95:$M$95,1)))/10*MOD(F63,10)))))</f>
        <v>0</v>
      </c>
      <c r="G127" s="129">
        <f>IF(G63=0,0,IF(G63&lt;30,AVERAGE('A1 Parametre'!$C$103,'A1 Parametre'!$C$104),IF(G63&gt;90,AVERAGE('A1 Parametre'!$I$103,'A1 Parametre'!$I$104),AVERAGE(INDEX('A1 Parametre'!$C$103:$M$103,MATCH(G63,'A1 Parametre'!$C$95:$M$95,1))+(INDEX('A1 Parametre'!$C$103:$M$103,MATCH(G63,'A1 Parametre'!$C$95:$M$95,1)+1)-INDEX('A1 Parametre'!$C$103:$M$103,MATCH(G63,'A1 Parametre'!$C$95:$M$95,1)))/10*MOD(G63,10),INDEX('A1 Parametre'!$C$104:$M$104,MATCH(G63,'A1 Parametre'!$C$95:$M$95,1))+(INDEX('A1 Parametre'!$C$104:$M$104,MATCH(G63,'A1 Parametre'!$C$95:$M$95,1)+1)-INDEX('A1 Parametre'!$C$104:$M$104,MATCH(G63,'A1 Parametre'!$C$95:$M$95,1)))/10*MOD(G63,10)))))</f>
        <v>0</v>
      </c>
      <c r="H127" s="129">
        <f>IF(H63=0,0,IF(H63&lt;30,AVERAGE('A1 Parametre'!$C$103,'A1 Parametre'!$C$104),IF(H63&gt;90,AVERAGE('A1 Parametre'!$I$103,'A1 Parametre'!$I$104),AVERAGE(INDEX('A1 Parametre'!$C$103:$M$103,MATCH(H63,'A1 Parametre'!$C$95:$M$95,1))+(INDEX('A1 Parametre'!$C$103:$M$103,MATCH(H63,'A1 Parametre'!$C$95:$M$95,1)+1)-INDEX('A1 Parametre'!$C$103:$M$103,MATCH(H63,'A1 Parametre'!$C$95:$M$95,1)))/10*MOD(H63,10),INDEX('A1 Parametre'!$C$104:$M$104,MATCH(H63,'A1 Parametre'!$C$95:$M$95,1))+(INDEX('A1 Parametre'!$C$104:$M$104,MATCH(H63,'A1 Parametre'!$C$95:$M$95,1)+1)-INDEX('A1 Parametre'!$C$104:$M$104,MATCH(H63,'A1 Parametre'!$C$95:$M$95,1)))/10*MOD(H63,10)))))</f>
        <v>0</v>
      </c>
      <c r="I127" s="129">
        <f>IF(I63=0,0,IF(I63&lt;30,AVERAGE('A1 Parametre'!$C$103,'A1 Parametre'!$C$104),IF(I63&gt;90,AVERAGE('A1 Parametre'!$I$103,'A1 Parametre'!$I$104),AVERAGE(INDEX('A1 Parametre'!$C$103:$M$103,MATCH(I63,'A1 Parametre'!$C$95:$M$95,1))+(INDEX('A1 Parametre'!$C$103:$M$103,MATCH(I63,'A1 Parametre'!$C$95:$M$95,1)+1)-INDEX('A1 Parametre'!$C$103:$M$103,MATCH(I63,'A1 Parametre'!$C$95:$M$95,1)))/10*MOD(I63,10),INDEX('A1 Parametre'!$C$104:$M$104,MATCH(I63,'A1 Parametre'!$C$95:$M$95,1))+(INDEX('A1 Parametre'!$C$104:$M$104,MATCH(I63,'A1 Parametre'!$C$95:$M$95,1)+1)-INDEX('A1 Parametre'!$C$104:$M$104,MATCH(I63,'A1 Parametre'!$C$95:$M$95,1)))/10*MOD(I63,10)))))</f>
        <v>0</v>
      </c>
      <c r="J127" s="129">
        <f>IF(J63=0,0,IF(J63&lt;30,AVERAGE('A1 Parametre'!$C$103,'A1 Parametre'!$C$104),IF(J63&gt;90,AVERAGE('A1 Parametre'!$I$103,'A1 Parametre'!$I$104),AVERAGE(INDEX('A1 Parametre'!$C$103:$M$103,MATCH(J63,'A1 Parametre'!$C$95:$M$95,1))+(INDEX('A1 Parametre'!$C$103:$M$103,MATCH(J63,'A1 Parametre'!$C$95:$M$95,1)+1)-INDEX('A1 Parametre'!$C$103:$M$103,MATCH(J63,'A1 Parametre'!$C$95:$M$95,1)))/10*MOD(J63,10),INDEX('A1 Parametre'!$C$104:$M$104,MATCH(J63,'A1 Parametre'!$C$95:$M$95,1))+(INDEX('A1 Parametre'!$C$104:$M$104,MATCH(J63,'A1 Parametre'!$C$95:$M$95,1)+1)-INDEX('A1 Parametre'!$C$104:$M$104,MATCH(J63,'A1 Parametre'!$C$95:$M$95,1)))/10*MOD(J63,10)))))</f>
        <v>0</v>
      </c>
      <c r="K127" s="129">
        <f>IF(K63=0,0,IF(K63&lt;30,AVERAGE('A1 Parametre'!$C$103,'A1 Parametre'!$C$104),IF(K63&gt;90,AVERAGE('A1 Parametre'!$I$103,'A1 Parametre'!$I$104),AVERAGE(INDEX('A1 Parametre'!$C$103:$M$103,MATCH(K63,'A1 Parametre'!$C$95:$M$95,1))+(INDEX('A1 Parametre'!$C$103:$M$103,MATCH(K63,'A1 Parametre'!$C$95:$M$95,1)+1)-INDEX('A1 Parametre'!$C$103:$M$103,MATCH(K63,'A1 Parametre'!$C$95:$M$95,1)))/10*MOD(K63,10),INDEX('A1 Parametre'!$C$104:$M$104,MATCH(K63,'A1 Parametre'!$C$95:$M$95,1))+(INDEX('A1 Parametre'!$C$104:$M$104,MATCH(K63,'A1 Parametre'!$C$95:$M$95,1)+1)-INDEX('A1 Parametre'!$C$104:$M$104,MATCH(K63,'A1 Parametre'!$C$95:$M$95,1)))/10*MOD(K63,10)))))</f>
        <v>0</v>
      </c>
      <c r="L127" s="129">
        <f>IF(L63=0,0,IF(L63&lt;30,AVERAGE('A1 Parametre'!$C$103,'A1 Parametre'!$C$104),IF(L63&gt;90,AVERAGE('A1 Parametre'!$I$103,'A1 Parametre'!$I$104),AVERAGE(INDEX('A1 Parametre'!$C$103:$M$103,MATCH(L63,'A1 Parametre'!$C$95:$M$95,1))+(INDEX('A1 Parametre'!$C$103:$M$103,MATCH(L63,'A1 Parametre'!$C$95:$M$95,1)+1)-INDEX('A1 Parametre'!$C$103:$M$103,MATCH(L63,'A1 Parametre'!$C$95:$M$95,1)))/10*MOD(L63,10),INDEX('A1 Parametre'!$C$104:$M$104,MATCH(L63,'A1 Parametre'!$C$95:$M$95,1))+(INDEX('A1 Parametre'!$C$104:$M$104,MATCH(L63,'A1 Parametre'!$C$95:$M$95,1)+1)-INDEX('A1 Parametre'!$C$104:$M$104,MATCH(L63,'A1 Parametre'!$C$95:$M$95,1)))/10*MOD(L63,10)))))</f>
        <v>0</v>
      </c>
      <c r="M127" s="129">
        <f>IF(M63=0,0,IF(M63&lt;30,AVERAGE('A1 Parametre'!$C$103,'A1 Parametre'!$C$104),IF(M63&gt;90,AVERAGE('A1 Parametre'!$I$103,'A1 Parametre'!$I$104),AVERAGE(INDEX('A1 Parametre'!$C$103:$M$103,MATCH(M63,'A1 Parametre'!$C$95:$M$95,1))+(INDEX('A1 Parametre'!$C$103:$M$103,MATCH(M63,'A1 Parametre'!$C$95:$M$95,1)+1)-INDEX('A1 Parametre'!$C$103:$M$103,MATCH(M63,'A1 Parametre'!$C$95:$M$95,1)))/10*MOD(M63,10),INDEX('A1 Parametre'!$C$104:$M$104,MATCH(M63,'A1 Parametre'!$C$95:$M$95,1))+(INDEX('A1 Parametre'!$C$104:$M$104,MATCH(M63,'A1 Parametre'!$C$95:$M$95,1)+1)-INDEX('A1 Parametre'!$C$104:$M$104,MATCH(M63,'A1 Parametre'!$C$95:$M$95,1)))/10*MOD(M63,10)))))</f>
        <v>0</v>
      </c>
      <c r="N127" s="129">
        <f>IF(N63=0,0,IF(N63&lt;30,AVERAGE('A1 Parametre'!$C$103,'A1 Parametre'!$C$104),IF(N63&gt;90,AVERAGE('A1 Parametre'!$I$103,'A1 Parametre'!$I$104),AVERAGE(INDEX('A1 Parametre'!$C$103:$M$103,MATCH(N63,'A1 Parametre'!$C$95:$M$95,1))+(INDEX('A1 Parametre'!$C$103:$M$103,MATCH(N63,'A1 Parametre'!$C$95:$M$95,1)+1)-INDEX('A1 Parametre'!$C$103:$M$103,MATCH(N63,'A1 Parametre'!$C$95:$M$95,1)))/10*MOD(N63,10),INDEX('A1 Parametre'!$C$104:$M$104,MATCH(N63,'A1 Parametre'!$C$95:$M$95,1))+(INDEX('A1 Parametre'!$C$104:$M$104,MATCH(N63,'A1 Parametre'!$C$95:$M$95,1)+1)-INDEX('A1 Parametre'!$C$104:$M$104,MATCH(N63,'A1 Parametre'!$C$95:$M$95,1)))/10*MOD(N63,10)))))</f>
        <v>0</v>
      </c>
      <c r="O127" s="129">
        <f>IF(O63=0,0,IF(O63&lt;30,AVERAGE('A1 Parametre'!$C$103,'A1 Parametre'!$C$104),IF(O63&gt;90,AVERAGE('A1 Parametre'!$I$103,'A1 Parametre'!$I$104),AVERAGE(INDEX('A1 Parametre'!$C$103:$M$103,MATCH(O63,'A1 Parametre'!$C$95:$M$95,1))+(INDEX('A1 Parametre'!$C$103:$M$103,MATCH(O63,'A1 Parametre'!$C$95:$M$95,1)+1)-INDEX('A1 Parametre'!$C$103:$M$103,MATCH(O63,'A1 Parametre'!$C$95:$M$95,1)))/10*MOD(O63,10),INDEX('A1 Parametre'!$C$104:$M$104,MATCH(O63,'A1 Parametre'!$C$95:$M$95,1))+(INDEX('A1 Parametre'!$C$104:$M$104,MATCH(O63,'A1 Parametre'!$C$95:$M$95,1)+1)-INDEX('A1 Parametre'!$C$104:$M$104,MATCH(O63,'A1 Parametre'!$C$95:$M$95,1)))/10*MOD(O63,10)))))</f>
        <v>0</v>
      </c>
      <c r="P127" s="129">
        <f>IF(P63=0,0,IF(P63&lt;30,AVERAGE('A1 Parametre'!$C$103,'A1 Parametre'!$C$104),IF(P63&gt;90,AVERAGE('A1 Parametre'!$I$103,'A1 Parametre'!$I$104),AVERAGE(INDEX('A1 Parametre'!$C$103:$M$103,MATCH(P63,'A1 Parametre'!$C$95:$M$95,1))+(INDEX('A1 Parametre'!$C$103:$M$103,MATCH(P63,'A1 Parametre'!$C$95:$M$95,1)+1)-INDEX('A1 Parametre'!$C$103:$M$103,MATCH(P63,'A1 Parametre'!$C$95:$M$95,1)))/10*MOD(P63,10),INDEX('A1 Parametre'!$C$104:$M$104,MATCH(P63,'A1 Parametre'!$C$95:$M$95,1))+(INDEX('A1 Parametre'!$C$104:$M$104,MATCH(P63,'A1 Parametre'!$C$95:$M$95,1)+1)-INDEX('A1 Parametre'!$C$104:$M$104,MATCH(P63,'A1 Parametre'!$C$95:$M$95,1)))/10*MOD(P63,10)))))</f>
        <v>0</v>
      </c>
      <c r="Q127" s="129">
        <f>IF(Q63=0,0,IF(Q63&lt;30,AVERAGE('A1 Parametre'!$C$103,'A1 Parametre'!$C$104),IF(Q63&gt;90,AVERAGE('A1 Parametre'!$I$103,'A1 Parametre'!$I$104),AVERAGE(INDEX('A1 Parametre'!$C$103:$M$103,MATCH(Q63,'A1 Parametre'!$C$95:$M$95,1))+(INDEX('A1 Parametre'!$C$103:$M$103,MATCH(Q63,'A1 Parametre'!$C$95:$M$95,1)+1)-INDEX('A1 Parametre'!$C$103:$M$103,MATCH(Q63,'A1 Parametre'!$C$95:$M$95,1)))/10*MOD(Q63,10),INDEX('A1 Parametre'!$C$104:$M$104,MATCH(Q63,'A1 Parametre'!$C$95:$M$95,1))+(INDEX('A1 Parametre'!$C$104:$M$104,MATCH(Q63,'A1 Parametre'!$C$95:$M$95,1)+1)-INDEX('A1 Parametre'!$C$104:$M$104,MATCH(Q63,'A1 Parametre'!$C$95:$M$95,1)))/10*MOD(Q63,10)))))</f>
        <v>0</v>
      </c>
      <c r="R127" s="129">
        <f>IF(R63=0,0,IF(R63&lt;30,AVERAGE('A1 Parametre'!$C$103,'A1 Parametre'!$C$104),IF(R63&gt;90,AVERAGE('A1 Parametre'!$I$103,'A1 Parametre'!$I$104),AVERAGE(INDEX('A1 Parametre'!$C$103:$M$103,MATCH(R63,'A1 Parametre'!$C$95:$M$95,1))+(INDEX('A1 Parametre'!$C$103:$M$103,MATCH(R63,'A1 Parametre'!$C$95:$M$95,1)+1)-INDEX('A1 Parametre'!$C$103:$M$103,MATCH(R63,'A1 Parametre'!$C$95:$M$95,1)))/10*MOD(R63,10),INDEX('A1 Parametre'!$C$104:$M$104,MATCH(R63,'A1 Parametre'!$C$95:$M$95,1))+(INDEX('A1 Parametre'!$C$104:$M$104,MATCH(R63,'A1 Parametre'!$C$95:$M$95,1)+1)-INDEX('A1 Parametre'!$C$104:$M$104,MATCH(R63,'A1 Parametre'!$C$95:$M$95,1)))/10*MOD(R63,10)))))</f>
        <v>0</v>
      </c>
      <c r="S127" s="129">
        <f>IF(S63=0,0,IF(S63&lt;30,AVERAGE('A1 Parametre'!$C$103,'A1 Parametre'!$C$104),IF(S63&gt;90,AVERAGE('A1 Parametre'!$I$103,'A1 Parametre'!$I$104),AVERAGE(INDEX('A1 Parametre'!$C$103:$M$103,MATCH(S63,'A1 Parametre'!$C$95:$M$95,1))+(INDEX('A1 Parametre'!$C$103:$M$103,MATCH(S63,'A1 Parametre'!$C$95:$M$95,1)+1)-INDEX('A1 Parametre'!$C$103:$M$103,MATCH(S63,'A1 Parametre'!$C$95:$M$95,1)))/10*MOD(S63,10),INDEX('A1 Parametre'!$C$104:$M$104,MATCH(S63,'A1 Parametre'!$C$95:$M$95,1))+(INDEX('A1 Parametre'!$C$104:$M$104,MATCH(S63,'A1 Parametre'!$C$95:$M$95,1)+1)-INDEX('A1 Parametre'!$C$104:$M$104,MATCH(S63,'A1 Parametre'!$C$95:$M$95,1)))/10*MOD(S63,10)))))</f>
        <v>0</v>
      </c>
      <c r="T127" s="129">
        <f>IF(T63=0,0,IF(T63&lt;30,AVERAGE('A1 Parametre'!$C$103,'A1 Parametre'!$C$104),IF(T63&gt;90,AVERAGE('A1 Parametre'!$I$103,'A1 Parametre'!$I$104),AVERAGE(INDEX('A1 Parametre'!$C$103:$M$103,MATCH(T63,'A1 Parametre'!$C$95:$M$95,1))+(INDEX('A1 Parametre'!$C$103:$M$103,MATCH(T63,'A1 Parametre'!$C$95:$M$95,1)+1)-INDEX('A1 Parametre'!$C$103:$M$103,MATCH(T63,'A1 Parametre'!$C$95:$M$95,1)))/10*MOD(T63,10),INDEX('A1 Parametre'!$C$104:$M$104,MATCH(T63,'A1 Parametre'!$C$95:$M$95,1))+(INDEX('A1 Parametre'!$C$104:$M$104,MATCH(T63,'A1 Parametre'!$C$95:$M$95,1)+1)-INDEX('A1 Parametre'!$C$104:$M$104,MATCH(T63,'A1 Parametre'!$C$95:$M$95,1)))/10*MOD(T63,10)))))</f>
        <v>0</v>
      </c>
      <c r="U127" s="129">
        <f>IF(U63=0,0,IF(U63&lt;30,AVERAGE('A1 Parametre'!$C$103,'A1 Parametre'!$C$104),IF(U63&gt;90,AVERAGE('A1 Parametre'!$I$103,'A1 Parametre'!$I$104),AVERAGE(INDEX('A1 Parametre'!$C$103:$M$103,MATCH(U63,'A1 Parametre'!$C$95:$M$95,1))+(INDEX('A1 Parametre'!$C$103:$M$103,MATCH(U63,'A1 Parametre'!$C$95:$M$95,1)+1)-INDEX('A1 Parametre'!$C$103:$M$103,MATCH(U63,'A1 Parametre'!$C$95:$M$95,1)))/10*MOD(U63,10),INDEX('A1 Parametre'!$C$104:$M$104,MATCH(U63,'A1 Parametre'!$C$95:$M$95,1))+(INDEX('A1 Parametre'!$C$104:$M$104,MATCH(U63,'A1 Parametre'!$C$95:$M$95,1)+1)-INDEX('A1 Parametre'!$C$104:$M$104,MATCH(U63,'A1 Parametre'!$C$95:$M$95,1)))/10*MOD(U63,10)))))</f>
        <v>0</v>
      </c>
      <c r="V127" s="129">
        <f>IF(V63=0,0,IF(V63&lt;30,AVERAGE('A1 Parametre'!$C$103,'A1 Parametre'!$C$104),IF(V63&gt;90,AVERAGE('A1 Parametre'!$I$103,'A1 Parametre'!$I$104),AVERAGE(INDEX('A1 Parametre'!$C$103:$M$103,MATCH(V63,'A1 Parametre'!$C$95:$M$95,1))+(INDEX('A1 Parametre'!$C$103:$M$103,MATCH(V63,'A1 Parametre'!$C$95:$M$95,1)+1)-INDEX('A1 Parametre'!$C$103:$M$103,MATCH(V63,'A1 Parametre'!$C$95:$M$95,1)))/10*MOD(V63,10),INDEX('A1 Parametre'!$C$104:$M$104,MATCH(V63,'A1 Parametre'!$C$95:$M$95,1))+(INDEX('A1 Parametre'!$C$104:$M$104,MATCH(V63,'A1 Parametre'!$C$95:$M$95,1)+1)-INDEX('A1 Parametre'!$C$104:$M$104,MATCH(V63,'A1 Parametre'!$C$95:$M$95,1)))/10*MOD(V63,10)))))</f>
        <v>0</v>
      </c>
      <c r="W127" s="129">
        <f>IF(W63=0,0,IF(W63&lt;30,AVERAGE('A1 Parametre'!$C$103,'A1 Parametre'!$C$104),IF(W63&gt;90,AVERAGE('A1 Parametre'!$I$103,'A1 Parametre'!$I$104),AVERAGE(INDEX('A1 Parametre'!$C$103:$M$103,MATCH(W63,'A1 Parametre'!$C$95:$M$95,1))+(INDEX('A1 Parametre'!$C$103:$M$103,MATCH(W63,'A1 Parametre'!$C$95:$M$95,1)+1)-INDEX('A1 Parametre'!$C$103:$M$103,MATCH(W63,'A1 Parametre'!$C$95:$M$95,1)))/10*MOD(W63,10),INDEX('A1 Parametre'!$C$104:$M$104,MATCH(W63,'A1 Parametre'!$C$95:$M$95,1))+(INDEX('A1 Parametre'!$C$104:$M$104,MATCH(W63,'A1 Parametre'!$C$95:$M$95,1)+1)-INDEX('A1 Parametre'!$C$104:$M$104,MATCH(W63,'A1 Parametre'!$C$95:$M$95,1)))/10*MOD(W63,10)))))</f>
        <v>0</v>
      </c>
      <c r="X127" s="129">
        <f>IF(X63=0,0,IF(X63&lt;30,AVERAGE('A1 Parametre'!$C$103,'A1 Parametre'!$C$104),IF(X63&gt;90,AVERAGE('A1 Parametre'!$I$103,'A1 Parametre'!$I$104),AVERAGE(INDEX('A1 Parametre'!$C$103:$M$103,MATCH(X63,'A1 Parametre'!$C$95:$M$95,1))+(INDEX('A1 Parametre'!$C$103:$M$103,MATCH(X63,'A1 Parametre'!$C$95:$M$95,1)+1)-INDEX('A1 Parametre'!$C$103:$M$103,MATCH(X63,'A1 Parametre'!$C$95:$M$95,1)))/10*MOD(X63,10),INDEX('A1 Parametre'!$C$104:$M$104,MATCH(X63,'A1 Parametre'!$C$95:$M$95,1))+(INDEX('A1 Parametre'!$C$104:$M$104,MATCH(X63,'A1 Parametre'!$C$95:$M$95,1)+1)-INDEX('A1 Parametre'!$C$104:$M$104,MATCH(X63,'A1 Parametre'!$C$95:$M$95,1)))/10*MOD(X63,10)))))</f>
        <v>0</v>
      </c>
      <c r="Y127" s="129">
        <f>IF(Y63=0,0,IF(Y63&lt;30,AVERAGE('A1 Parametre'!$C$103,'A1 Parametre'!$C$104),IF(Y63&gt;90,AVERAGE('A1 Parametre'!$I$103,'A1 Parametre'!$I$104),AVERAGE(INDEX('A1 Parametre'!$C$103:$M$103,MATCH(Y63,'A1 Parametre'!$C$95:$M$95,1))+(INDEX('A1 Parametre'!$C$103:$M$103,MATCH(Y63,'A1 Parametre'!$C$95:$M$95,1)+1)-INDEX('A1 Parametre'!$C$103:$M$103,MATCH(Y63,'A1 Parametre'!$C$95:$M$95,1)))/10*MOD(Y63,10),INDEX('A1 Parametre'!$C$104:$M$104,MATCH(Y63,'A1 Parametre'!$C$95:$M$95,1))+(INDEX('A1 Parametre'!$C$104:$M$104,MATCH(Y63,'A1 Parametre'!$C$95:$M$95,1)+1)-INDEX('A1 Parametre'!$C$104:$M$104,MATCH(Y63,'A1 Parametre'!$C$95:$M$95,1)))/10*MOD(Y63,10)))))</f>
        <v>0</v>
      </c>
      <c r="Z127" s="129">
        <f>IF(Z63=0,0,IF(Z63&lt;30,AVERAGE('A1 Parametre'!$C$103,'A1 Parametre'!$C$104),IF(Z63&gt;90,AVERAGE('A1 Parametre'!$I$103,'A1 Parametre'!$I$104),AVERAGE(INDEX('A1 Parametre'!$C$103:$M$103,MATCH(Z63,'A1 Parametre'!$C$95:$M$95,1))+(INDEX('A1 Parametre'!$C$103:$M$103,MATCH(Z63,'A1 Parametre'!$C$95:$M$95,1)+1)-INDEX('A1 Parametre'!$C$103:$M$103,MATCH(Z63,'A1 Parametre'!$C$95:$M$95,1)))/10*MOD(Z63,10),INDEX('A1 Parametre'!$C$104:$M$104,MATCH(Z63,'A1 Parametre'!$C$95:$M$95,1))+(INDEX('A1 Parametre'!$C$104:$M$104,MATCH(Z63,'A1 Parametre'!$C$95:$M$95,1)+1)-INDEX('A1 Parametre'!$C$104:$M$104,MATCH(Z63,'A1 Parametre'!$C$95:$M$95,1)))/10*MOD(Z63,10)))))</f>
        <v>0</v>
      </c>
      <c r="AA127" s="129">
        <f>IF(AA63=0,0,IF(AA63&lt;30,AVERAGE('A1 Parametre'!$C$103,'A1 Parametre'!$C$104),IF(AA63&gt;90,AVERAGE('A1 Parametre'!$I$103,'A1 Parametre'!$I$104),AVERAGE(INDEX('A1 Parametre'!$C$103:$M$103,MATCH(AA63,'A1 Parametre'!$C$95:$M$95,1))+(INDEX('A1 Parametre'!$C$103:$M$103,MATCH(AA63,'A1 Parametre'!$C$95:$M$95,1)+1)-INDEX('A1 Parametre'!$C$103:$M$103,MATCH(AA63,'A1 Parametre'!$C$95:$M$95,1)))/10*MOD(AA63,10),INDEX('A1 Parametre'!$C$104:$M$104,MATCH(AA63,'A1 Parametre'!$C$95:$M$95,1))+(INDEX('A1 Parametre'!$C$104:$M$104,MATCH(AA63,'A1 Parametre'!$C$95:$M$95,1)+1)-INDEX('A1 Parametre'!$C$104:$M$104,MATCH(AA63,'A1 Parametre'!$C$95:$M$95,1)))/10*MOD(AA63,10)))))</f>
        <v>0</v>
      </c>
      <c r="AB127" s="129">
        <f>IF(AB63=0,0,IF(AB63&lt;30,AVERAGE('A1 Parametre'!$C$103,'A1 Parametre'!$C$104),IF(AB63&gt;90,AVERAGE('A1 Parametre'!$I$103,'A1 Parametre'!$I$104),AVERAGE(INDEX('A1 Parametre'!$C$103:$M$103,MATCH(AB63,'A1 Parametre'!$C$95:$M$95,1))+(INDEX('A1 Parametre'!$C$103:$M$103,MATCH(AB63,'A1 Parametre'!$C$95:$M$95,1)+1)-INDEX('A1 Parametre'!$C$103:$M$103,MATCH(AB63,'A1 Parametre'!$C$95:$M$95,1)))/10*MOD(AB63,10),INDEX('A1 Parametre'!$C$104:$M$104,MATCH(AB63,'A1 Parametre'!$C$95:$M$95,1))+(INDEX('A1 Parametre'!$C$104:$M$104,MATCH(AB63,'A1 Parametre'!$C$95:$M$95,1)+1)-INDEX('A1 Parametre'!$C$104:$M$104,MATCH(AB63,'A1 Parametre'!$C$95:$M$95,1)))/10*MOD(AB63,10)))))</f>
        <v>0</v>
      </c>
      <c r="AC127" s="129">
        <f>IF(AC63=0,0,IF(AC63&lt;30,AVERAGE('A1 Parametre'!$C$103,'A1 Parametre'!$C$104),IF(AC63&gt;90,AVERAGE('A1 Parametre'!$I$103,'A1 Parametre'!$I$104),AVERAGE(INDEX('A1 Parametre'!$C$103:$M$103,MATCH(AC63,'A1 Parametre'!$C$95:$M$95,1))+(INDEX('A1 Parametre'!$C$103:$M$103,MATCH(AC63,'A1 Parametre'!$C$95:$M$95,1)+1)-INDEX('A1 Parametre'!$C$103:$M$103,MATCH(AC63,'A1 Parametre'!$C$95:$M$95,1)))/10*MOD(AC63,10),INDEX('A1 Parametre'!$C$104:$M$104,MATCH(AC63,'A1 Parametre'!$C$95:$M$95,1))+(INDEX('A1 Parametre'!$C$104:$M$104,MATCH(AC63,'A1 Parametre'!$C$95:$M$95,1)+1)-INDEX('A1 Parametre'!$C$104:$M$104,MATCH(AC63,'A1 Parametre'!$C$95:$M$95,1)))/10*MOD(AC63,10)))))</f>
        <v>0</v>
      </c>
      <c r="AD127" s="129">
        <f>IF(AD63=0,0,IF(AD63&lt;30,AVERAGE('A1 Parametre'!$C$103,'A1 Parametre'!$C$104),IF(AD63&gt;90,AVERAGE('A1 Parametre'!$I$103,'A1 Parametre'!$I$104),AVERAGE(INDEX('A1 Parametre'!$C$103:$M$103,MATCH(AD63,'A1 Parametre'!$C$95:$M$95,1))+(INDEX('A1 Parametre'!$C$103:$M$103,MATCH(AD63,'A1 Parametre'!$C$95:$M$95,1)+1)-INDEX('A1 Parametre'!$C$103:$M$103,MATCH(AD63,'A1 Parametre'!$C$95:$M$95,1)))/10*MOD(AD63,10),INDEX('A1 Parametre'!$C$104:$M$104,MATCH(AD63,'A1 Parametre'!$C$95:$M$95,1))+(INDEX('A1 Parametre'!$C$104:$M$104,MATCH(AD63,'A1 Parametre'!$C$95:$M$95,1)+1)-INDEX('A1 Parametre'!$C$104:$M$104,MATCH(AD63,'A1 Parametre'!$C$95:$M$95,1)))/10*MOD(AD63,10)))))</f>
        <v>0</v>
      </c>
      <c r="AE127" s="129">
        <f>IF(AE63=0,0,IF(AE63&lt;30,AVERAGE('A1 Parametre'!$C$103,'A1 Parametre'!$C$104),IF(AE63&gt;90,AVERAGE('A1 Parametre'!$I$103,'A1 Parametre'!$I$104),AVERAGE(INDEX('A1 Parametre'!$C$103:$M$103,MATCH(AE63,'A1 Parametre'!$C$95:$M$95,1))+(INDEX('A1 Parametre'!$C$103:$M$103,MATCH(AE63,'A1 Parametre'!$C$95:$M$95,1)+1)-INDEX('A1 Parametre'!$C$103:$M$103,MATCH(AE63,'A1 Parametre'!$C$95:$M$95,1)))/10*MOD(AE63,10),INDEX('A1 Parametre'!$C$104:$M$104,MATCH(AE63,'A1 Parametre'!$C$95:$M$95,1))+(INDEX('A1 Parametre'!$C$104:$M$104,MATCH(AE63,'A1 Parametre'!$C$95:$M$95,1)+1)-INDEX('A1 Parametre'!$C$104:$M$104,MATCH(AE63,'A1 Parametre'!$C$95:$M$95,1)))/10*MOD(AE63,10)))))</f>
        <v>0</v>
      </c>
      <c r="AF127" s="129">
        <f>IF(AF63=0,0,IF(AF63&lt;30,AVERAGE('A1 Parametre'!$C$103,'A1 Parametre'!$C$104),IF(AF63&gt;90,AVERAGE('A1 Parametre'!$I$103,'A1 Parametre'!$I$104),AVERAGE(INDEX('A1 Parametre'!$C$103:$M$103,MATCH(AF63,'A1 Parametre'!$C$95:$M$95,1))+(INDEX('A1 Parametre'!$C$103:$M$103,MATCH(AF63,'A1 Parametre'!$C$95:$M$95,1)+1)-INDEX('A1 Parametre'!$C$103:$M$103,MATCH(AF63,'A1 Parametre'!$C$95:$M$95,1)))/10*MOD(AF63,10),INDEX('A1 Parametre'!$C$104:$M$104,MATCH(AF63,'A1 Parametre'!$C$95:$M$95,1))+(INDEX('A1 Parametre'!$C$104:$M$104,MATCH(AF63,'A1 Parametre'!$C$95:$M$95,1)+1)-INDEX('A1 Parametre'!$C$104:$M$104,MATCH(AF63,'A1 Parametre'!$C$95:$M$95,1)))/10*MOD(AF63,10)))))</f>
        <v>0</v>
      </c>
      <c r="AG127" s="129">
        <f>IF(AG63=0,0,IF(AG63&lt;30,AVERAGE('A1 Parametre'!$C$103,'A1 Parametre'!$C$104),IF(AG63&gt;90,AVERAGE('A1 Parametre'!$I$103,'A1 Parametre'!$I$104),AVERAGE(INDEX('A1 Parametre'!$C$103:$M$103,MATCH(AG63,'A1 Parametre'!$C$95:$M$95,1))+(INDEX('A1 Parametre'!$C$103:$M$103,MATCH(AG63,'A1 Parametre'!$C$95:$M$95,1)+1)-INDEX('A1 Parametre'!$C$103:$M$103,MATCH(AG63,'A1 Parametre'!$C$95:$M$95,1)))/10*MOD(AG63,10),INDEX('A1 Parametre'!$C$104:$M$104,MATCH(AG63,'A1 Parametre'!$C$95:$M$95,1))+(INDEX('A1 Parametre'!$C$104:$M$104,MATCH(AG63,'A1 Parametre'!$C$95:$M$95,1)+1)-INDEX('A1 Parametre'!$C$104:$M$104,MATCH(AG63,'A1 Parametre'!$C$95:$M$95,1)))/10*MOD(AG63,10)))))</f>
        <v>0</v>
      </c>
      <c r="AH127" s="129">
        <f>IF(AH63=0,0,IF(AH63&lt;30,AVERAGE('A1 Parametre'!$C$103,'A1 Parametre'!$C$104),IF(AH63&gt;90,AVERAGE('A1 Parametre'!$I$103,'A1 Parametre'!$I$104),AVERAGE(INDEX('A1 Parametre'!$C$103:$M$103,MATCH(AH63,'A1 Parametre'!$C$95:$M$95,1))+(INDEX('A1 Parametre'!$C$103:$M$103,MATCH(AH63,'A1 Parametre'!$C$95:$M$95,1)+1)-INDEX('A1 Parametre'!$C$103:$M$103,MATCH(AH63,'A1 Parametre'!$C$95:$M$95,1)))/10*MOD(AH63,10),INDEX('A1 Parametre'!$C$104:$M$104,MATCH(AH63,'A1 Parametre'!$C$95:$M$95,1))+(INDEX('A1 Parametre'!$C$104:$M$104,MATCH(AH63,'A1 Parametre'!$C$95:$M$95,1)+1)-INDEX('A1 Parametre'!$C$104:$M$104,MATCH(AH63,'A1 Parametre'!$C$95:$M$95,1)))/10*MOD(AH63,10)))))</f>
        <v>0</v>
      </c>
      <c r="AI127" s="129">
        <f>IF(AI63=0,0,IF(AI63&lt;30,AVERAGE('A1 Parametre'!$C$103,'A1 Parametre'!$C$104),IF(AI63&gt;90,AVERAGE('A1 Parametre'!$I$103,'A1 Parametre'!$I$104),AVERAGE(INDEX('A1 Parametre'!$C$103:$M$103,MATCH(AI63,'A1 Parametre'!$C$95:$M$95,1))+(INDEX('A1 Parametre'!$C$103:$M$103,MATCH(AI63,'A1 Parametre'!$C$95:$M$95,1)+1)-INDEX('A1 Parametre'!$C$103:$M$103,MATCH(AI63,'A1 Parametre'!$C$95:$M$95,1)))/10*MOD(AI63,10),INDEX('A1 Parametre'!$C$104:$M$104,MATCH(AI63,'A1 Parametre'!$C$95:$M$95,1))+(INDEX('A1 Parametre'!$C$104:$M$104,MATCH(AI63,'A1 Parametre'!$C$95:$M$95,1)+1)-INDEX('A1 Parametre'!$C$104:$M$104,MATCH(AI63,'A1 Parametre'!$C$95:$M$95,1)))/10*MOD(AI63,10)))))</f>
        <v>0</v>
      </c>
      <c r="AJ127" s="129">
        <f>IF(AJ63=0,0,IF(AJ63&lt;30,AVERAGE('A1 Parametre'!$C$103,'A1 Parametre'!$C$104),IF(AJ63&gt;90,AVERAGE('A1 Parametre'!$I$103,'A1 Parametre'!$I$104),AVERAGE(INDEX('A1 Parametre'!$C$103:$M$103,MATCH(AJ63,'A1 Parametre'!$C$95:$M$95,1))+(INDEX('A1 Parametre'!$C$103:$M$103,MATCH(AJ63,'A1 Parametre'!$C$95:$M$95,1)+1)-INDEX('A1 Parametre'!$C$103:$M$103,MATCH(AJ63,'A1 Parametre'!$C$95:$M$95,1)))/10*MOD(AJ63,10),INDEX('A1 Parametre'!$C$104:$M$104,MATCH(AJ63,'A1 Parametre'!$C$95:$M$95,1))+(INDEX('A1 Parametre'!$C$104:$M$104,MATCH(AJ63,'A1 Parametre'!$C$95:$M$95,1)+1)-INDEX('A1 Parametre'!$C$104:$M$104,MATCH(AJ63,'A1 Parametre'!$C$95:$M$95,1)))/10*MOD(AJ63,10)))))</f>
        <v>0</v>
      </c>
    </row>
    <row r="130" spans="2:36" x14ac:dyDescent="0.2">
      <c r="B130" s="130" t="s">
        <v>285</v>
      </c>
      <c r="E130" s="33"/>
      <c r="F130" s="33"/>
      <c r="G130" s="33"/>
      <c r="H130" s="33"/>
      <c r="I130" s="33"/>
    </row>
    <row r="132" spans="2:36" x14ac:dyDescent="0.2">
      <c r="D132" s="32" t="s">
        <v>63</v>
      </c>
      <c r="E132" s="32" t="s">
        <v>63</v>
      </c>
      <c r="F132" s="34">
        <f>'A1 Parametre'!C6</f>
        <v>2019</v>
      </c>
      <c r="G132" s="34">
        <f t="shared" ref="G132:AJ132" si="27">F132+1</f>
        <v>2020</v>
      </c>
      <c r="H132" s="34">
        <f t="shared" si="27"/>
        <v>2021</v>
      </c>
      <c r="I132" s="34">
        <f t="shared" si="27"/>
        <v>2022</v>
      </c>
      <c r="J132" s="34">
        <f t="shared" si="27"/>
        <v>2023</v>
      </c>
      <c r="K132" s="34">
        <f t="shared" si="27"/>
        <v>2024</v>
      </c>
      <c r="L132" s="34">
        <f t="shared" si="27"/>
        <v>2025</v>
      </c>
      <c r="M132" s="34">
        <f t="shared" si="27"/>
        <v>2026</v>
      </c>
      <c r="N132" s="34">
        <f t="shared" si="27"/>
        <v>2027</v>
      </c>
      <c r="O132" s="34">
        <f t="shared" si="27"/>
        <v>2028</v>
      </c>
      <c r="P132" s="34">
        <f t="shared" si="27"/>
        <v>2029</v>
      </c>
      <c r="Q132" s="34">
        <f t="shared" si="27"/>
        <v>2030</v>
      </c>
      <c r="R132" s="34">
        <f t="shared" si="27"/>
        <v>2031</v>
      </c>
      <c r="S132" s="34">
        <f t="shared" si="27"/>
        <v>2032</v>
      </c>
      <c r="T132" s="34">
        <f t="shared" si="27"/>
        <v>2033</v>
      </c>
      <c r="U132" s="34">
        <f t="shared" si="27"/>
        <v>2034</v>
      </c>
      <c r="V132" s="34">
        <f t="shared" si="27"/>
        <v>2035</v>
      </c>
      <c r="W132" s="34">
        <f t="shared" si="27"/>
        <v>2036</v>
      </c>
      <c r="X132" s="34">
        <f t="shared" si="27"/>
        <v>2037</v>
      </c>
      <c r="Y132" s="34">
        <f t="shared" si="27"/>
        <v>2038</v>
      </c>
      <c r="Z132" s="34">
        <f t="shared" si="27"/>
        <v>2039</v>
      </c>
      <c r="AA132" s="34">
        <f t="shared" si="27"/>
        <v>2040</v>
      </c>
      <c r="AB132" s="34">
        <f t="shared" si="27"/>
        <v>2041</v>
      </c>
      <c r="AC132" s="34">
        <f t="shared" si="27"/>
        <v>2042</v>
      </c>
      <c r="AD132" s="34">
        <f t="shared" si="27"/>
        <v>2043</v>
      </c>
      <c r="AE132" s="34">
        <f t="shared" si="27"/>
        <v>2044</v>
      </c>
      <c r="AF132" s="34">
        <f t="shared" si="27"/>
        <v>2045</v>
      </c>
      <c r="AG132" s="34">
        <f t="shared" si="27"/>
        <v>2046</v>
      </c>
      <c r="AH132" s="34">
        <f t="shared" si="27"/>
        <v>2047</v>
      </c>
      <c r="AI132" s="34">
        <f t="shared" si="27"/>
        <v>2048</v>
      </c>
      <c r="AJ132" s="34">
        <f t="shared" si="27"/>
        <v>2049</v>
      </c>
    </row>
    <row r="133" spans="2:36" x14ac:dyDescent="0.2">
      <c r="B133" s="32" t="s">
        <v>132</v>
      </c>
      <c r="C133" s="32" t="s">
        <v>131</v>
      </c>
      <c r="D133" s="32" t="s">
        <v>61</v>
      </c>
      <c r="E133" s="32" t="s">
        <v>206</v>
      </c>
      <c r="F133" s="81">
        <v>1</v>
      </c>
      <c r="G133" s="81">
        <f t="shared" ref="G133:AJ133" si="28">F133+1</f>
        <v>2</v>
      </c>
      <c r="H133" s="81">
        <f t="shared" si="28"/>
        <v>3</v>
      </c>
      <c r="I133" s="81">
        <f t="shared" si="28"/>
        <v>4</v>
      </c>
      <c r="J133" s="81">
        <f t="shared" si="28"/>
        <v>5</v>
      </c>
      <c r="K133" s="81">
        <f t="shared" si="28"/>
        <v>6</v>
      </c>
      <c r="L133" s="81">
        <f t="shared" si="28"/>
        <v>7</v>
      </c>
      <c r="M133" s="81">
        <f t="shared" si="28"/>
        <v>8</v>
      </c>
      <c r="N133" s="81">
        <f t="shared" si="28"/>
        <v>9</v>
      </c>
      <c r="O133" s="81">
        <f t="shared" si="28"/>
        <v>10</v>
      </c>
      <c r="P133" s="81">
        <f t="shared" si="28"/>
        <v>11</v>
      </c>
      <c r="Q133" s="81">
        <f t="shared" si="28"/>
        <v>12</v>
      </c>
      <c r="R133" s="81">
        <f t="shared" si="28"/>
        <v>13</v>
      </c>
      <c r="S133" s="81">
        <f t="shared" si="28"/>
        <v>14</v>
      </c>
      <c r="T133" s="81">
        <f t="shared" si="28"/>
        <v>15</v>
      </c>
      <c r="U133" s="81">
        <f t="shared" si="28"/>
        <v>16</v>
      </c>
      <c r="V133" s="81">
        <f t="shared" si="28"/>
        <v>17</v>
      </c>
      <c r="W133" s="81">
        <f t="shared" si="28"/>
        <v>18</v>
      </c>
      <c r="X133" s="81">
        <f t="shared" si="28"/>
        <v>19</v>
      </c>
      <c r="Y133" s="81">
        <f t="shared" si="28"/>
        <v>20</v>
      </c>
      <c r="Z133" s="81">
        <f t="shared" si="28"/>
        <v>21</v>
      </c>
      <c r="AA133" s="81">
        <f t="shared" si="28"/>
        <v>22</v>
      </c>
      <c r="AB133" s="81">
        <f t="shared" si="28"/>
        <v>23</v>
      </c>
      <c r="AC133" s="81">
        <f t="shared" si="28"/>
        <v>24</v>
      </c>
      <c r="AD133" s="81">
        <f t="shared" si="28"/>
        <v>25</v>
      </c>
      <c r="AE133" s="81">
        <f t="shared" si="28"/>
        <v>26</v>
      </c>
      <c r="AF133" s="81">
        <f t="shared" si="28"/>
        <v>27</v>
      </c>
      <c r="AG133" s="81">
        <f t="shared" si="28"/>
        <v>28</v>
      </c>
      <c r="AH133" s="81">
        <f t="shared" si="28"/>
        <v>29</v>
      </c>
      <c r="AI133" s="81">
        <f t="shared" si="28"/>
        <v>30</v>
      </c>
      <c r="AJ133" s="81">
        <f t="shared" si="28"/>
        <v>31</v>
      </c>
    </row>
    <row r="134" spans="2:36" x14ac:dyDescent="0.2">
      <c r="B134" s="5">
        <v>1</v>
      </c>
      <c r="C134" s="5">
        <f t="shared" ref="C134:D143" si="29">C118</f>
        <v>90780</v>
      </c>
      <c r="D134" s="5" t="str">
        <f t="shared" si="29"/>
        <v>I/59 Nižná - Tvrdošín</v>
      </c>
      <c r="E134" s="5">
        <f>E102</f>
        <v>1.1599999999999999</v>
      </c>
      <c r="F134" s="48">
        <f>F70*INDEX('A2 Intenzita dopravy'!$E35:$AH35,MATCH('08.1 Spotreba pohon.hmot'!F$132,'A2 Intenzita dopravy'!$E$33:$AH$33,0))*365*0.5</f>
        <v>90171.858871995471</v>
      </c>
      <c r="G134" s="48">
        <f>G70*INDEX('A2 Intenzita dopravy'!$E35:$AH35,MATCH('08.1 Spotreba pohon.hmot'!G$132,'A2 Intenzita dopravy'!$E$33:$AH$33,0))*365*0.5</f>
        <v>91475.507508512688</v>
      </c>
      <c r="H134" s="48">
        <f>H70*INDEX('A2 Intenzita dopravy'!$E35:$AH35,MATCH('08.1 Spotreba pohon.hmot'!H$132,'A2 Intenzita dopravy'!$E$33:$AH$33,0))*365*0.5</f>
        <v>92798.121880996288</v>
      </c>
      <c r="I134" s="48">
        <f>I70*INDEX('A2 Intenzita dopravy'!$E35:$AH35,MATCH('08.1 Spotreba pohon.hmot'!I$132,'A2 Intenzita dopravy'!$E$33:$AH$33,0))*365*0.5</f>
        <v>94139.979589239272</v>
      </c>
      <c r="J134" s="48">
        <f>J70*INDEX('A2 Intenzita dopravy'!$E35:$AH35,MATCH('08.1 Spotreba pohon.hmot'!J$132,'A2 Intenzita dopravy'!$E$33:$AH$33,0))*365*0.5</f>
        <v>95501.362319999986</v>
      </c>
      <c r="K134" s="48">
        <f>K70*INDEX('A2 Intenzita dopravy'!$E35:$AH35,MATCH('08.1 Spotreba pohon.hmot'!K$132,'A2 Intenzita dopravy'!$E$33:$AH$33,0))*365*0.5</f>
        <v>96797.04762850597</v>
      </c>
      <c r="L134" s="48">
        <f>L70*INDEX('A2 Intenzita dopravy'!$E35:$AH35,MATCH('08.1 Spotreba pohon.hmot'!L$132,'A2 Intenzita dopravy'!$E$33:$AH$33,0))*365*0.5</f>
        <v>98088.965743756402</v>
      </c>
      <c r="M134" s="48">
        <f>M70*INDEX('A2 Intenzita dopravy'!$E35:$AH35,MATCH('08.1 Spotreba pohon.hmot'!M$132,'A2 Intenzita dopravy'!$E$33:$AH$33,0))*365*0.5</f>
        <v>99377.135259213348</v>
      </c>
      <c r="N134" s="48">
        <f>N70*INDEX('A2 Intenzita dopravy'!$E35:$AH35,MATCH('08.1 Spotreba pohon.hmot'!N$132,'A2 Intenzita dopravy'!$E$33:$AH$33,0))*365*0.5</f>
        <v>100661.5746883658</v>
      </c>
      <c r="O134" s="48">
        <f>O70*INDEX('A2 Intenzita dopravy'!$E35:$AH35,MATCH('08.1 Spotreba pohon.hmot'!O$132,'A2 Intenzita dopravy'!$E$33:$AH$33,0))*365*0.5</f>
        <v>101942.30246504952</v>
      </c>
      <c r="P134" s="48">
        <f>P70*INDEX('A2 Intenzita dopravy'!$E35:$AH35,MATCH('08.1 Spotreba pohon.hmot'!P$132,'A2 Intenzita dopravy'!$E$33:$AH$33,0))*365*0.5</f>
        <v>103219.33694376604</v>
      </c>
      <c r="Q134" s="48">
        <f>Q70*INDEX('A2 Intenzita dopravy'!$E35:$AH35,MATCH('08.1 Spotreba pohon.hmot'!Q$132,'A2 Intenzita dopravy'!$E$33:$AH$33,0))*365*0.5</f>
        <v>104492.69639999999</v>
      </c>
      <c r="R134" s="48">
        <f>R70*INDEX('A2 Intenzita dopravy'!$E35:$AH35,MATCH('08.1 Spotreba pohon.hmot'!R$132,'A2 Intenzita dopravy'!$E$33:$AH$33,0))*365*0.5</f>
        <v>105608.10697371358</v>
      </c>
      <c r="S134" s="48">
        <f>S70*INDEX('A2 Intenzita dopravy'!$E35:$AH35,MATCH('08.1 Spotreba pohon.hmot'!S$132,'A2 Intenzita dopravy'!$E$33:$AH$33,0))*365*0.5</f>
        <v>106718.50669831212</v>
      </c>
      <c r="T134" s="48">
        <f>T70*INDEX('A2 Intenzita dopravy'!$E35:$AH35,MATCH('08.1 Spotreba pohon.hmot'!T$132,'A2 Intenzita dopravy'!$E$33:$AH$33,0))*365*0.5</f>
        <v>107823.93628122595</v>
      </c>
      <c r="U134" s="48">
        <f>U70*INDEX('A2 Intenzita dopravy'!$E35:$AH35,MATCH('08.1 Spotreba pohon.hmot'!U$132,'A2 Intenzita dopravy'!$E$33:$AH$33,0))*365*0.5</f>
        <v>108924.43614763938</v>
      </c>
      <c r="V134" s="48">
        <f>V70*INDEX('A2 Intenzita dopravy'!$E35:$AH35,MATCH('08.1 Spotreba pohon.hmot'!V$132,'A2 Intenzita dopravy'!$E$33:$AH$33,0))*365*0.5</f>
        <v>110020.04644229783</v>
      </c>
      <c r="W134" s="48">
        <f>W70*INDEX('A2 Intenzita dopravy'!$E35:$AH35,MATCH('08.1 Spotreba pohon.hmot'!W$132,'A2 Intenzita dopravy'!$E$33:$AH$33,0))*365*0.5</f>
        <v>111110.80703130367</v>
      </c>
      <c r="X134" s="48">
        <f>X70*INDEX('A2 Intenzita dopravy'!$E35:$AH35,MATCH('08.1 Spotreba pohon.hmot'!X$132,'A2 Intenzita dopravy'!$E$33:$AH$33,0))*365*0.5</f>
        <v>112196.75750390132</v>
      </c>
      <c r="Y134" s="48">
        <f>Y70*INDEX('A2 Intenzita dopravy'!$E35:$AH35,MATCH('08.1 Spotreba pohon.hmot'!Y$132,'A2 Intenzita dopravy'!$E$33:$AH$33,0))*365*0.5</f>
        <v>113277.93717425129</v>
      </c>
      <c r="Z134" s="48">
        <f>Z70*INDEX('A2 Intenzita dopravy'!$E35:$AH35,MATCH('08.1 Spotreba pohon.hmot'!Z$132,'A2 Intenzita dopravy'!$E$33:$AH$33,0))*365*0.5</f>
        <v>114354.38508319354</v>
      </c>
      <c r="AA134" s="48">
        <f>AA70*INDEX('A2 Intenzita dopravy'!$E35:$AH35,MATCH('08.1 Spotreba pohon.hmot'!AA$132,'A2 Intenzita dopravy'!$E$33:$AH$33,0))*365*0.5</f>
        <v>115426.14</v>
      </c>
      <c r="AB134" s="48">
        <f>AB70*INDEX('A2 Intenzita dopravy'!$E35:$AH35,MATCH('08.1 Spotreba pohon.hmot'!AB$132,'A2 Intenzita dopravy'!$E$33:$AH$33,0))*365*0.5</f>
        <v>116823.81925134902</v>
      </c>
      <c r="AC134" s="48">
        <f>AC70*INDEX('A2 Intenzita dopravy'!$E35:$AH35,MATCH('08.1 Spotreba pohon.hmot'!AC$132,'A2 Intenzita dopravy'!$E$33:$AH$33,0))*365*0.5</f>
        <v>118214.0910029276</v>
      </c>
      <c r="AD134" s="48">
        <f>AD70*INDEX('A2 Intenzita dopravy'!$E35:$AH35,MATCH('08.1 Spotreba pohon.hmot'!AD$132,'A2 Intenzita dopravy'!$E$33:$AH$33,0))*365*0.5</f>
        <v>119597.02937016464</v>
      </c>
      <c r="AE134" s="48">
        <f>AE70*INDEX('A2 Intenzita dopravy'!$E35:$AH35,MATCH('08.1 Spotreba pohon.hmot'!AE$132,'A2 Intenzita dopravy'!$E$33:$AH$33,0))*365*0.5</f>
        <v>120972.70783787957</v>
      </c>
      <c r="AF134" s="48">
        <f>AF70*INDEX('A2 Intenzita dopravy'!$E35:$AH35,MATCH('08.1 Spotreba pohon.hmot'!AF$132,'A2 Intenzita dopravy'!$E$33:$AH$33,0))*365*0.5</f>
        <v>122341.19926523036</v>
      </c>
      <c r="AG134" s="48">
        <f>AG70*INDEX('A2 Intenzita dopravy'!$E35:$AH35,MATCH('08.1 Spotreba pohon.hmot'!AG$132,'A2 Intenzita dopravy'!$E$33:$AH$33,0))*365*0.5</f>
        <v>123702.57589062471</v>
      </c>
      <c r="AH134" s="48">
        <f>AH70*INDEX('A2 Intenzita dopravy'!$E35:$AH35,MATCH('08.1 Spotreba pohon.hmot'!AH$132,'A2 Intenzita dopravy'!$E$33:$AH$33,0))*365*0.5</f>
        <v>125056.90933659444</v>
      </c>
      <c r="AI134" s="48">
        <f>AI70*INDEX('A2 Intenzita dopravy'!$E35:$AH35,MATCH('08.1 Spotreba pohon.hmot'!AI$132,'A2 Intenzita dopravy'!$E$33:$AH$33,0))*365*0.5</f>
        <v>126404.27061463354</v>
      </c>
      <c r="AJ134" s="48">
        <f>AJ70*INDEX('A2 Intenzita dopravy'!$E35:$AI35,MATCH('08.1 Spotreba pohon.hmot'!AJ$132,'A2 Intenzita dopravy'!$E$33:$AI$33,0))*365*0.5</f>
        <v>127744.73013000001</v>
      </c>
    </row>
    <row r="135" spans="2:36" x14ac:dyDescent="0.2">
      <c r="B135" s="5">
        <v>2</v>
      </c>
      <c r="C135" s="5">
        <f t="shared" si="29"/>
        <v>90781</v>
      </c>
      <c r="D135" s="5" t="str">
        <f t="shared" si="29"/>
        <v>I/59 Tvrdošín - pred okružnou</v>
      </c>
      <c r="E135" s="5">
        <f t="shared" ref="E135:E143" si="30">E103</f>
        <v>1.42</v>
      </c>
      <c r="F135" s="48">
        <f>F71*INDEX('A2 Intenzita dopravy'!$E36:$AH36,MATCH('08.1 Spotreba pohon.hmot'!F$132,'A2 Intenzita dopravy'!$E$33:$AH$33,0))*365*0.5</f>
        <v>98975.10780356123</v>
      </c>
      <c r="G135" s="48">
        <f>G71*INDEX('A2 Intenzita dopravy'!$E36:$AH36,MATCH('08.1 Spotreba pohon.hmot'!G$132,'A2 Intenzita dopravy'!$E$33:$AH$33,0))*365*0.5</f>
        <v>100561.1580161351</v>
      </c>
      <c r="H135" s="48">
        <f>H71*INDEX('A2 Intenzita dopravy'!$E36:$AH36,MATCH('08.1 Spotreba pohon.hmot'!H$132,'A2 Intenzita dopravy'!$E$33:$AH$33,0))*365*0.5</f>
        <v>102172.1842070878</v>
      </c>
      <c r="I135" s="48">
        <f>I71*INDEX('A2 Intenzita dopravy'!$E36:$AH36,MATCH('08.1 Spotreba pohon.hmot'!I$132,'A2 Intenzita dopravy'!$E$33:$AH$33,0))*365*0.5</f>
        <v>103808.57477925406</v>
      </c>
      <c r="J135" s="48">
        <f>J71*INDEX('A2 Intenzita dopravy'!$E36:$AH36,MATCH('08.1 Spotreba pohon.hmot'!J$132,'A2 Intenzita dopravy'!$E$33:$AH$33,0))*365*0.5</f>
        <v>105470.72412</v>
      </c>
      <c r="K135" s="48">
        <f>K71*INDEX('A2 Intenzita dopravy'!$E36:$AH36,MATCH('08.1 Spotreba pohon.hmot'!K$132,'A2 Intenzita dopravy'!$E$33:$AH$33,0))*365*0.5</f>
        <v>107163.7625724704</v>
      </c>
      <c r="L135" s="48">
        <f>L71*INDEX('A2 Intenzita dopravy'!$E36:$AH36,MATCH('08.1 Spotreba pohon.hmot'!L$132,'A2 Intenzita dopravy'!$E$33:$AH$33,0))*365*0.5</f>
        <v>108860.77848668903</v>
      </c>
      <c r="M135" s="48">
        <f>M71*INDEX('A2 Intenzita dopravy'!$E36:$AH36,MATCH('08.1 Spotreba pohon.hmot'!M$132,'A2 Intenzita dopravy'!$E$33:$AH$33,0))*365*0.5</f>
        <v>110561.74502152104</v>
      </c>
      <c r="N135" s="48">
        <f>N71*INDEX('A2 Intenzita dopravy'!$E36:$AH36,MATCH('08.1 Spotreba pohon.hmot'!N$132,'A2 Intenzita dopravy'!$E$33:$AH$33,0))*365*0.5</f>
        <v>112266.63549221509</v>
      </c>
      <c r="O135" s="48">
        <f>O71*INDEX('A2 Intenzita dopravy'!$E36:$AH36,MATCH('08.1 Spotreba pohon.hmot'!O$132,'A2 Intenzita dopravy'!$E$33:$AH$33,0))*365*0.5</f>
        <v>113975.42336955867</v>
      </c>
      <c r="P135" s="48">
        <f>P71*INDEX('A2 Intenzita dopravy'!$E36:$AH36,MATCH('08.1 Spotreba pohon.hmot'!P$132,'A2 Intenzita dopravy'!$E$33:$AH$33,0))*365*0.5</f>
        <v>115688.08227903758</v>
      </c>
      <c r="Q135" s="48">
        <f>Q71*INDEX('A2 Intenzita dopravy'!$E36:$AH36,MATCH('08.1 Spotreba pohon.hmot'!Q$132,'A2 Intenzita dopravy'!$E$33:$AH$33,0))*365*0.5</f>
        <v>117404.58599999998</v>
      </c>
      <c r="R135" s="48">
        <f>R71*INDEX('A2 Intenzita dopravy'!$E36:$AH36,MATCH('08.1 Spotreba pohon.hmot'!R$132,'A2 Intenzita dopravy'!$E$33:$AH$33,0))*365*0.5</f>
        <v>119131.6122064229</v>
      </c>
      <c r="S135" s="48">
        <f>S71*INDEX('A2 Intenzita dopravy'!$E36:$AH36,MATCH('08.1 Spotreba pohon.hmot'!S$132,'A2 Intenzita dopravy'!$E$33:$AH$33,0))*365*0.5</f>
        <v>120862.68306151182</v>
      </c>
      <c r="T135" s="48">
        <f>T71*INDEX('A2 Intenzita dopravy'!$E36:$AH36,MATCH('08.1 Spotreba pohon.hmot'!T$132,'A2 Intenzita dopravy'!$E$33:$AH$33,0))*365*0.5</f>
        <v>122597.76823029891</v>
      </c>
      <c r="U135" s="48">
        <f>U71*INDEX('A2 Intenzita dopravy'!$E36:$AH36,MATCH('08.1 Spotreba pohon.hmot'!U$132,'A2 Intenzita dopravy'!$E$33:$AH$33,0))*365*0.5</f>
        <v>124336.83757273246</v>
      </c>
      <c r="V135" s="48">
        <f>V71*INDEX('A2 Intenzita dopravy'!$E36:$AH36,MATCH('08.1 Spotreba pohon.hmot'!V$132,'A2 Intenzita dopravy'!$E$33:$AH$33,0))*365*0.5</f>
        <v>126079.86114251889</v>
      </c>
      <c r="W135" s="48">
        <f>W71*INDEX('A2 Intenzita dopravy'!$E36:$AH36,MATCH('08.1 Spotreba pohon.hmot'!W$132,'A2 Intenzita dopravy'!$E$33:$AH$33,0))*365*0.5</f>
        <v>127826.80918597116</v>
      </c>
      <c r="X135" s="48">
        <f>X71*INDEX('A2 Intenzita dopravy'!$E36:$AH36,MATCH('08.1 Spotreba pohon.hmot'!X$132,'A2 Intenzita dopravy'!$E$33:$AH$33,0))*365*0.5</f>
        <v>129577.65214086413</v>
      </c>
      <c r="Y135" s="48">
        <f>Y71*INDEX('A2 Intenzita dopravy'!$E36:$AH36,MATCH('08.1 Spotreba pohon.hmot'!Y$132,'A2 Intenzita dopravy'!$E$33:$AH$33,0))*365*0.5</f>
        <v>131332.36063529595</v>
      </c>
      <c r="Z135" s="48">
        <f>Z71*INDEX('A2 Intenzita dopravy'!$E36:$AH36,MATCH('08.1 Spotreba pohon.hmot'!Z$132,'A2 Intenzita dopravy'!$E$33:$AH$33,0))*365*0.5</f>
        <v>133090.90548655615</v>
      </c>
      <c r="AA135" s="48">
        <f>AA71*INDEX('A2 Intenzita dopravy'!$E36:$AH36,MATCH('08.1 Spotreba pohon.hmot'!AA$132,'A2 Intenzita dopravy'!$E$33:$AH$33,0))*365*0.5</f>
        <v>134853.25770000002</v>
      </c>
      <c r="AB135" s="48">
        <f>AB71*INDEX('A2 Intenzita dopravy'!$E36:$AH36,MATCH('08.1 Spotreba pohon.hmot'!AB$132,'A2 Intenzita dopravy'!$E$33:$AH$33,0))*365*0.5</f>
        <v>137139.53023693073</v>
      </c>
      <c r="AC135" s="48">
        <f>AC71*INDEX('A2 Intenzita dopravy'!$E36:$AH36,MATCH('08.1 Spotreba pohon.hmot'!AC$132,'A2 Intenzita dopravy'!$E$33:$AH$33,0))*365*0.5</f>
        <v>139432.44339562947</v>
      </c>
      <c r="AD135" s="48">
        <f>AD71*INDEX('A2 Intenzita dopravy'!$E36:$AH36,MATCH('08.1 Spotreba pohon.hmot'!AD$132,'A2 Intenzita dopravy'!$E$33:$AH$33,0))*365*0.5</f>
        <v>141731.92363563305</v>
      </c>
      <c r="AE135" s="48">
        <f>AE71*INDEX('A2 Intenzita dopravy'!$E36:$AH36,MATCH('08.1 Spotreba pohon.hmot'!AE$132,'A2 Intenzita dopravy'!$E$33:$AH$33,0))*365*0.5</f>
        <v>144037.89810477832</v>
      </c>
      <c r="AF135" s="48">
        <f>AF71*INDEX('A2 Intenzita dopravy'!$E36:$AH36,MATCH('08.1 Spotreba pohon.hmot'!AF$132,'A2 Intenzita dopravy'!$E$33:$AH$33,0))*365*0.5</f>
        <v>146350.2946332735</v>
      </c>
      <c r="AG135" s="48">
        <f>AG71*INDEX('A2 Intenzita dopravy'!$E36:$AH36,MATCH('08.1 Spotreba pohon.hmot'!AG$132,'A2 Intenzita dopravy'!$E$33:$AH$33,0))*365*0.5</f>
        <v>148669.04172781869</v>
      </c>
      <c r="AH135" s="48">
        <f>AH71*INDEX('A2 Intenzita dopravy'!$E36:$AH36,MATCH('08.1 Spotreba pohon.hmot'!AH$132,'A2 Intenzita dopravy'!$E$33:$AH$33,0))*365*0.5</f>
        <v>150994.06856577395</v>
      </c>
      <c r="AI135" s="48">
        <f>AI71*INDEX('A2 Intenzita dopravy'!$E36:$AH36,MATCH('08.1 Spotreba pohon.hmot'!AI$132,'A2 Intenzita dopravy'!$E$33:$AH$33,0))*365*0.5</f>
        <v>153325.30498937564</v>
      </c>
      <c r="AJ135" s="48">
        <f>AJ71*INDEX('A2 Intenzita dopravy'!$E36:$AI36,MATCH('08.1 Spotreba pohon.hmot'!AJ$132,'A2 Intenzita dopravy'!$E$33:$AI$33,0))*365*0.5</f>
        <v>155662.68150000001</v>
      </c>
    </row>
    <row r="136" spans="2:36" x14ac:dyDescent="0.2">
      <c r="B136" s="5">
        <v>3</v>
      </c>
      <c r="C136" s="5">
        <f t="shared" si="29"/>
        <v>90782</v>
      </c>
      <c r="D136" s="5" t="str">
        <f t="shared" si="29"/>
        <v>I/59 Tvrdošín - po OK II/520</v>
      </c>
      <c r="E136" s="5">
        <f t="shared" si="30"/>
        <v>0.59</v>
      </c>
      <c r="F136" s="48">
        <f>F72*INDEX('A2 Intenzita dopravy'!$E37:$AH37,MATCH('08.1 Spotreba pohon.hmot'!F$132,'A2 Intenzita dopravy'!$E$33:$AH$33,0))*365*0.5</f>
        <v>105961.24211101874</v>
      </c>
      <c r="G136" s="48">
        <f>G72*INDEX('A2 Intenzita dopravy'!$E37:$AH37,MATCH('08.1 Spotreba pohon.hmot'!G$132,'A2 Intenzita dopravy'!$E$33:$AH$33,0))*365*0.5</f>
        <v>107543.60000000002</v>
      </c>
      <c r="H136" s="48">
        <f>H72*INDEX('A2 Intenzita dopravy'!$E37:$AH37,MATCH('08.1 Spotreba pohon.hmot'!H$132,'A2 Intenzita dopravy'!$E$33:$AH$33,0))*365*0.5</f>
        <v>109149.58781666933</v>
      </c>
      <c r="I136" s="48">
        <f>I72*INDEX('A2 Intenzita dopravy'!$E37:$AH37,MATCH('08.1 Spotreba pohon.hmot'!I$132,'A2 Intenzita dopravy'!$E$33:$AH$33,0))*365*0.5</f>
        <v>110779.55843535841</v>
      </c>
      <c r="J136" s="48">
        <f>J72*INDEX('A2 Intenzita dopravy'!$E37:$AH37,MATCH('08.1 Spotreba pohon.hmot'!J$132,'A2 Intenzita dopravy'!$E$33:$AH$33,0))*365*0.5</f>
        <v>112433.87000000001</v>
      </c>
      <c r="K136" s="48">
        <f>K72*INDEX('A2 Intenzita dopravy'!$E37:$AH37,MATCH('08.1 Spotreba pohon.hmot'!K$132,'A2 Intenzita dopravy'!$E$33:$AH$33,0))*365*0.5</f>
        <v>114063.96</v>
      </c>
      <c r="L136" s="48">
        <f>L72*INDEX('A2 Intenzita dopravy'!$E37:$AH37,MATCH('08.1 Spotreba pohon.hmot'!L$132,'A2 Intenzita dopravy'!$E$33:$AH$33,0))*365*0.5</f>
        <v>115694.05</v>
      </c>
      <c r="M136" s="48">
        <f>M72*INDEX('A2 Intenzita dopravy'!$E37:$AH37,MATCH('08.1 Spotreba pohon.hmot'!M$132,'A2 Intenzita dopravy'!$E$33:$AH$33,0))*365*0.5</f>
        <v>117324.14000000001</v>
      </c>
      <c r="N136" s="48">
        <f>N72*INDEX('A2 Intenzita dopravy'!$E37:$AH37,MATCH('08.1 Spotreba pohon.hmot'!N$132,'A2 Intenzita dopravy'!$E$33:$AH$33,0))*365*0.5</f>
        <v>118954.23000000001</v>
      </c>
      <c r="O136" s="48">
        <f>O72*INDEX('A2 Intenzita dopravy'!$E37:$AH37,MATCH('08.1 Spotreba pohon.hmot'!O$132,'A2 Intenzita dopravy'!$E$33:$AH$33,0))*365*0.5</f>
        <v>120584.31999999999</v>
      </c>
      <c r="P136" s="48">
        <f>P72*INDEX('A2 Intenzita dopravy'!$E37:$AH37,MATCH('08.1 Spotreba pohon.hmot'!P$132,'A2 Intenzita dopravy'!$E$33:$AH$33,0))*365*0.5</f>
        <v>122214.41</v>
      </c>
      <c r="Q136" s="48">
        <f>Q72*INDEX('A2 Intenzita dopravy'!$E37:$AH37,MATCH('08.1 Spotreba pohon.hmot'!Q$132,'A2 Intenzita dopravy'!$E$33:$AH$33,0))*365*0.5</f>
        <v>123844.5</v>
      </c>
      <c r="R136" s="48">
        <f>R72*INDEX('A2 Intenzita dopravy'!$E37:$AH37,MATCH('08.1 Spotreba pohon.hmot'!R$132,'A2 Intenzita dopravy'!$E$33:$AH$33,0))*365*0.5</f>
        <v>125464.005</v>
      </c>
      <c r="S136" s="48">
        <f>S72*INDEX('A2 Intenzita dopravy'!$E37:$AH37,MATCH('08.1 Spotreba pohon.hmot'!S$132,'A2 Intenzita dopravy'!$E$33:$AH$33,0))*365*0.5</f>
        <v>127083.51000000001</v>
      </c>
      <c r="T136" s="48">
        <f>T72*INDEX('A2 Intenzita dopravy'!$E37:$AH37,MATCH('08.1 Spotreba pohon.hmot'!T$132,'A2 Intenzita dopravy'!$E$33:$AH$33,0))*365*0.5</f>
        <v>128703.015</v>
      </c>
      <c r="U136" s="48">
        <f>U72*INDEX('A2 Intenzita dopravy'!$E37:$AH37,MATCH('08.1 Spotreba pohon.hmot'!U$132,'A2 Intenzita dopravy'!$E$33:$AH$33,0))*365*0.5</f>
        <v>130322.52</v>
      </c>
      <c r="V136" s="48">
        <f>V72*INDEX('A2 Intenzita dopravy'!$E37:$AH37,MATCH('08.1 Spotreba pohon.hmot'!V$132,'A2 Intenzita dopravy'!$E$33:$AH$33,0))*365*0.5</f>
        <v>131942.02499999999</v>
      </c>
      <c r="W136" s="48">
        <f>W72*INDEX('A2 Intenzita dopravy'!$E37:$AH37,MATCH('08.1 Spotreba pohon.hmot'!W$132,'A2 Intenzita dopravy'!$E$33:$AH$33,0))*365*0.5</f>
        <v>133561.53</v>
      </c>
      <c r="X136" s="48">
        <f>X72*INDEX('A2 Intenzita dopravy'!$E37:$AH37,MATCH('08.1 Spotreba pohon.hmot'!X$132,'A2 Intenzita dopravy'!$E$33:$AH$33,0))*365*0.5</f>
        <v>135181.035</v>
      </c>
      <c r="Y136" s="48">
        <f>Y72*INDEX('A2 Intenzita dopravy'!$E37:$AH37,MATCH('08.1 Spotreba pohon.hmot'!Y$132,'A2 Intenzita dopravy'!$E$33:$AH$33,0))*365*0.5</f>
        <v>136800.54</v>
      </c>
      <c r="Z136" s="48">
        <f>Z72*INDEX('A2 Intenzita dopravy'!$E37:$AH37,MATCH('08.1 Spotreba pohon.hmot'!Z$132,'A2 Intenzita dopravy'!$E$33:$AH$33,0))*365*0.5</f>
        <v>138420.04500000001</v>
      </c>
      <c r="AA136" s="48">
        <f>AA72*INDEX('A2 Intenzita dopravy'!$E37:$AH37,MATCH('08.1 Spotreba pohon.hmot'!AA$132,'A2 Intenzita dopravy'!$E$33:$AH$33,0))*365*0.5</f>
        <v>140039.55000000002</v>
      </c>
      <c r="AB136" s="48">
        <f>AB72*INDEX('A2 Intenzita dopravy'!$E37:$AH37,MATCH('08.1 Spotreba pohon.hmot'!AB$132,'A2 Intenzita dopravy'!$E$33:$AH$33,0))*365*0.5</f>
        <v>142103.62500000003</v>
      </c>
      <c r="AC136" s="48">
        <f>AC72*INDEX('A2 Intenzita dopravy'!$E37:$AH37,MATCH('08.1 Spotreba pohon.hmot'!AC$132,'A2 Intenzita dopravy'!$E$33:$AH$33,0))*365*0.5</f>
        <v>144167.70000000001</v>
      </c>
      <c r="AD136" s="48">
        <f>AD72*INDEX('A2 Intenzita dopravy'!$E37:$AH37,MATCH('08.1 Spotreba pohon.hmot'!AD$132,'A2 Intenzita dopravy'!$E$33:$AH$33,0))*365*0.5</f>
        <v>146231.77500000002</v>
      </c>
      <c r="AE136" s="48">
        <f>AE72*INDEX('A2 Intenzita dopravy'!$E37:$AH37,MATCH('08.1 Spotreba pohon.hmot'!AE$132,'A2 Intenzita dopravy'!$E$33:$AH$33,0))*365*0.5</f>
        <v>148295.85</v>
      </c>
      <c r="AF136" s="48">
        <f>AF72*INDEX('A2 Intenzita dopravy'!$E37:$AH37,MATCH('08.1 Spotreba pohon.hmot'!AF$132,'A2 Intenzita dopravy'!$E$33:$AH$33,0))*365*0.5</f>
        <v>150359.92499999999</v>
      </c>
      <c r="AG136" s="48">
        <f>AG72*INDEX('A2 Intenzita dopravy'!$E37:$AH37,MATCH('08.1 Spotreba pohon.hmot'!AG$132,'A2 Intenzita dopravy'!$E$33:$AH$33,0))*365*0.5</f>
        <v>152424</v>
      </c>
      <c r="AH136" s="48">
        <f>AH72*INDEX('A2 Intenzita dopravy'!$E37:$AH37,MATCH('08.1 Spotreba pohon.hmot'!AH$132,'A2 Intenzita dopravy'!$E$33:$AH$33,0))*365*0.5</f>
        <v>154488.07500000001</v>
      </c>
      <c r="AI136" s="48">
        <f>AI72*INDEX('A2 Intenzita dopravy'!$E37:$AH37,MATCH('08.1 Spotreba pohon.hmot'!AI$132,'A2 Intenzita dopravy'!$E$33:$AH$33,0))*365*0.5</f>
        <v>156552.15000000002</v>
      </c>
      <c r="AJ136" s="48">
        <f>AJ72*INDEX('A2 Intenzita dopravy'!$E37:$AI37,MATCH('08.1 Spotreba pohon.hmot'!AJ$132,'A2 Intenzita dopravy'!$E$33:$AI$33,0))*365*0.5</f>
        <v>158616.22500000001</v>
      </c>
    </row>
    <row r="137" spans="2:36" x14ac:dyDescent="0.2">
      <c r="B137" s="5">
        <v>4</v>
      </c>
      <c r="C137" s="5">
        <f t="shared" si="29"/>
        <v>90783</v>
      </c>
      <c r="D137" s="5" t="str">
        <f t="shared" si="29"/>
        <v>I/59 Tvrdošín - centrum</v>
      </c>
      <c r="E137" s="5">
        <f t="shared" si="30"/>
        <v>1.21</v>
      </c>
      <c r="F137" s="48">
        <f>F73*INDEX('A2 Intenzita dopravy'!$E38:$AH38,MATCH('08.1 Spotreba pohon.hmot'!F$132,'A2 Intenzita dopravy'!$E$33:$AH$33,0))*365*0.5</f>
        <v>116008.77493955016</v>
      </c>
      <c r="G137" s="48">
        <f>G73*INDEX('A2 Intenzita dopravy'!$E38:$AH38,MATCH('08.1 Spotreba pohon.hmot'!G$132,'A2 Intenzita dopravy'!$E$33:$AH$33,0))*365*0.5</f>
        <v>117705.20000000001</v>
      </c>
      <c r="H137" s="48">
        <f>H73*INDEX('A2 Intenzita dopravy'!$E38:$AH38,MATCH('08.1 Spotreba pohon.hmot'!H$132,'A2 Intenzita dopravy'!$E$33:$AH$33,0))*365*0.5</f>
        <v>119426.43230444691</v>
      </c>
      <c r="I137" s="48">
        <f>I73*INDEX('A2 Intenzita dopravy'!$E38:$AH38,MATCH('08.1 Spotreba pohon.hmot'!I$132,'A2 Intenzita dopravy'!$E$33:$AH$33,0))*365*0.5</f>
        <v>121172.83461536649</v>
      </c>
      <c r="J137" s="48">
        <f>J73*INDEX('A2 Intenzita dopravy'!$E38:$AH38,MATCH('08.1 Spotreba pohon.hmot'!J$132,'A2 Intenzita dopravy'!$E$33:$AH$33,0))*365*0.5</f>
        <v>122944.77500000001</v>
      </c>
      <c r="K137" s="48">
        <f>K73*INDEX('A2 Intenzita dopravy'!$E38:$AH38,MATCH('08.1 Spotreba pohon.hmot'!K$132,'A2 Intenzita dopravy'!$E$33:$AH$33,0))*365*0.5</f>
        <v>124691.3</v>
      </c>
      <c r="L137" s="48">
        <f>L73*INDEX('A2 Intenzita dopravy'!$E38:$AH38,MATCH('08.1 Spotreba pohon.hmot'!L$132,'A2 Intenzita dopravy'!$E$33:$AH$33,0))*365*0.5</f>
        <v>126437.82500000001</v>
      </c>
      <c r="M137" s="48">
        <f>M73*INDEX('A2 Intenzita dopravy'!$E38:$AH38,MATCH('08.1 Spotreba pohon.hmot'!M$132,'A2 Intenzita dopravy'!$E$33:$AH$33,0))*365*0.5</f>
        <v>128184.35</v>
      </c>
      <c r="N137" s="48">
        <f>N73*INDEX('A2 Intenzita dopravy'!$E38:$AH38,MATCH('08.1 Spotreba pohon.hmot'!N$132,'A2 Intenzita dopravy'!$E$33:$AH$33,0))*365*0.5</f>
        <v>129930.87500000001</v>
      </c>
      <c r="O137" s="48">
        <f>O73*INDEX('A2 Intenzita dopravy'!$E38:$AH38,MATCH('08.1 Spotreba pohon.hmot'!O$132,'A2 Intenzita dopravy'!$E$33:$AH$33,0))*365*0.5</f>
        <v>131677.4</v>
      </c>
      <c r="P137" s="48">
        <f>P73*INDEX('A2 Intenzita dopravy'!$E38:$AH38,MATCH('08.1 Spotreba pohon.hmot'!P$132,'A2 Intenzita dopravy'!$E$33:$AH$33,0))*365*0.5</f>
        <v>133423.92500000002</v>
      </c>
      <c r="Q137" s="48">
        <f>Q73*INDEX('A2 Intenzita dopravy'!$E38:$AH38,MATCH('08.1 Spotreba pohon.hmot'!Q$132,'A2 Intenzita dopravy'!$E$33:$AH$33,0))*365*0.5</f>
        <v>135170.45000000001</v>
      </c>
      <c r="R137" s="48">
        <f>R73*INDEX('A2 Intenzita dopravy'!$E38:$AH38,MATCH('08.1 Spotreba pohon.hmot'!R$132,'A2 Intenzita dopravy'!$E$33:$AH$33,0))*365*0.5</f>
        <v>136991.07</v>
      </c>
      <c r="S137" s="48">
        <f>S73*INDEX('A2 Intenzita dopravy'!$E38:$AH38,MATCH('08.1 Spotreba pohon.hmot'!S$132,'A2 Intenzita dopravy'!$E$33:$AH$33,0))*365*0.5</f>
        <v>138811.69</v>
      </c>
      <c r="T137" s="48">
        <f>T73*INDEX('A2 Intenzita dopravy'!$E38:$AH38,MATCH('08.1 Spotreba pohon.hmot'!T$132,'A2 Intenzita dopravy'!$E$33:$AH$33,0))*365*0.5</f>
        <v>140632.31000000003</v>
      </c>
      <c r="U137" s="48">
        <f>U73*INDEX('A2 Intenzita dopravy'!$E38:$AH38,MATCH('08.1 Spotreba pohon.hmot'!U$132,'A2 Intenzita dopravy'!$E$33:$AH$33,0))*365*0.5</f>
        <v>142452.93000000002</v>
      </c>
      <c r="V137" s="48">
        <f>V73*INDEX('A2 Intenzita dopravy'!$E38:$AH38,MATCH('08.1 Spotreba pohon.hmot'!V$132,'A2 Intenzita dopravy'!$E$33:$AH$33,0))*365*0.5</f>
        <v>144273.55000000002</v>
      </c>
      <c r="W137" s="48">
        <f>W73*INDEX('A2 Intenzita dopravy'!$E38:$AH38,MATCH('08.1 Spotreba pohon.hmot'!W$132,'A2 Intenzita dopravy'!$E$33:$AH$33,0))*365*0.5</f>
        <v>146094.17000000001</v>
      </c>
      <c r="X137" s="48">
        <f>X73*INDEX('A2 Intenzita dopravy'!$E38:$AH38,MATCH('08.1 Spotreba pohon.hmot'!X$132,'A2 Intenzita dopravy'!$E$33:$AH$33,0))*365*0.5</f>
        <v>147914.79</v>
      </c>
      <c r="Y137" s="48">
        <f>Y73*INDEX('A2 Intenzita dopravy'!$E38:$AH38,MATCH('08.1 Spotreba pohon.hmot'!Y$132,'A2 Intenzita dopravy'!$E$33:$AH$33,0))*365*0.5</f>
        <v>149735.41</v>
      </c>
      <c r="Z137" s="48">
        <f>Z73*INDEX('A2 Intenzita dopravy'!$E38:$AH38,MATCH('08.1 Spotreba pohon.hmot'!Z$132,'A2 Intenzita dopravy'!$E$33:$AH$33,0))*365*0.5</f>
        <v>151556.03000000003</v>
      </c>
      <c r="AA137" s="48">
        <f>AA73*INDEX('A2 Intenzita dopravy'!$E38:$AH38,MATCH('08.1 Spotreba pohon.hmot'!AA$132,'A2 Intenzita dopravy'!$E$33:$AH$33,0))*365*0.5</f>
        <v>153376.65000000002</v>
      </c>
      <c r="AB137" s="48">
        <f>AB73*INDEX('A2 Intenzita dopravy'!$E38:$AH38,MATCH('08.1 Spotreba pohon.hmot'!AB$132,'A2 Intenzita dopravy'!$E$33:$AH$33,0))*365*0.5</f>
        <v>155567.745</v>
      </c>
      <c r="AC137" s="48">
        <f>AC73*INDEX('A2 Intenzita dopravy'!$E38:$AH38,MATCH('08.1 Spotreba pohon.hmot'!AC$132,'A2 Intenzita dopravy'!$E$33:$AH$33,0))*365*0.5</f>
        <v>157758.84</v>
      </c>
      <c r="AD137" s="48">
        <f>AD73*INDEX('A2 Intenzita dopravy'!$E38:$AH38,MATCH('08.1 Spotreba pohon.hmot'!AD$132,'A2 Intenzita dopravy'!$E$33:$AH$33,0))*365*0.5</f>
        <v>159949.935</v>
      </c>
      <c r="AE137" s="48">
        <f>AE73*INDEX('A2 Intenzita dopravy'!$E38:$AH38,MATCH('08.1 Spotreba pohon.hmot'!AE$132,'A2 Intenzita dopravy'!$E$33:$AH$33,0))*365*0.5</f>
        <v>162141.03000000003</v>
      </c>
      <c r="AF137" s="48">
        <f>AF73*INDEX('A2 Intenzita dopravy'!$E38:$AH38,MATCH('08.1 Spotreba pohon.hmot'!AF$132,'A2 Intenzita dopravy'!$E$33:$AH$33,0))*365*0.5</f>
        <v>164332.125</v>
      </c>
      <c r="AG137" s="48">
        <f>AG73*INDEX('A2 Intenzita dopravy'!$E38:$AH38,MATCH('08.1 Spotreba pohon.hmot'!AG$132,'A2 Intenzita dopravy'!$E$33:$AH$33,0))*365*0.5</f>
        <v>166523.22</v>
      </c>
      <c r="AH137" s="48">
        <f>AH73*INDEX('A2 Intenzita dopravy'!$E38:$AH38,MATCH('08.1 Spotreba pohon.hmot'!AH$132,'A2 Intenzita dopravy'!$E$33:$AH$33,0))*365*0.5</f>
        <v>168714.31500000003</v>
      </c>
      <c r="AI137" s="48">
        <f>AI73*INDEX('A2 Intenzita dopravy'!$E38:$AH38,MATCH('08.1 Spotreba pohon.hmot'!AI$132,'A2 Intenzita dopravy'!$E$33:$AH$33,0))*365*0.5</f>
        <v>170905.41</v>
      </c>
      <c r="AJ137" s="48">
        <f>AJ73*INDEX('A2 Intenzita dopravy'!$E38:$AI38,MATCH('08.1 Spotreba pohon.hmot'!AJ$132,'A2 Intenzita dopravy'!$E$33:$AI$33,0))*365*0.5</f>
        <v>173096.505</v>
      </c>
    </row>
    <row r="138" spans="2:36" x14ac:dyDescent="0.2">
      <c r="B138" s="5">
        <v>5</v>
      </c>
      <c r="C138" s="5">
        <f t="shared" si="29"/>
        <v>90783</v>
      </c>
      <c r="D138" s="5" t="str">
        <f t="shared" si="29"/>
        <v>I/59 Tvrdošín - severný okraj</v>
      </c>
      <c r="E138" s="5">
        <f t="shared" si="30"/>
        <v>0.38</v>
      </c>
      <c r="F138" s="48">
        <f>F74*INDEX('A2 Intenzita dopravy'!$E39:$AH39,MATCH('08.1 Spotreba pohon.hmot'!F$132,'A2 Intenzita dopravy'!$E$33:$AH$33,0))*365*0.5</f>
        <v>112208.48748463385</v>
      </c>
      <c r="G138" s="48">
        <f>G74*INDEX('A2 Intenzita dopravy'!$E39:$AH39,MATCH('08.1 Spotreba pohon.hmot'!G$132,'A2 Intenzita dopravy'!$E$33:$AH$33,0))*365*0.5</f>
        <v>113969.67117847141</v>
      </c>
      <c r="H138" s="48">
        <f>H74*INDEX('A2 Intenzita dopravy'!$E39:$AH39,MATCH('08.1 Spotreba pohon.hmot'!H$132,'A2 Intenzita dopravy'!$E$33:$AH$33,0))*365*0.5</f>
        <v>115757.96430318804</v>
      </c>
      <c r="I138" s="48">
        <f>I74*INDEX('A2 Intenzita dopravy'!$E39:$AH39,MATCH('08.1 Spotreba pohon.hmot'!I$132,'A2 Intenzita dopravy'!$E$33:$AH$33,0))*365*0.5</f>
        <v>117573.7785494322</v>
      </c>
      <c r="J138" s="48">
        <f>J74*INDEX('A2 Intenzita dopravy'!$E39:$AH39,MATCH('08.1 Spotreba pohon.hmot'!J$132,'A2 Intenzita dopravy'!$E$33:$AH$33,0))*365*0.5</f>
        <v>119417.5318</v>
      </c>
      <c r="K138" s="48">
        <f>K74*INDEX('A2 Intenzita dopravy'!$E39:$AH39,MATCH('08.1 Spotreba pohon.hmot'!K$132,'A2 Intenzita dopravy'!$E$33:$AH$33,0))*365*0.5</f>
        <v>121307.29308776579</v>
      </c>
      <c r="L138" s="48">
        <f>L74*INDEX('A2 Intenzita dopravy'!$E39:$AH39,MATCH('08.1 Spotreba pohon.hmot'!L$132,'A2 Intenzita dopravy'!$E$33:$AH$33,0))*365*0.5</f>
        <v>123201.47245330858</v>
      </c>
      <c r="M138" s="48">
        <f>M74*INDEX('A2 Intenzita dopravy'!$E39:$AH39,MATCH('08.1 Spotreba pohon.hmot'!M$132,'A2 Intenzita dopravy'!$E$33:$AH$33,0))*365*0.5</f>
        <v>125100.03368490296</v>
      </c>
      <c r="N138" s="48">
        <f>N74*INDEX('A2 Intenzita dopravy'!$E39:$AH39,MATCH('08.1 Spotreba pohon.hmot'!N$132,'A2 Intenzita dopravy'!$E$33:$AH$33,0))*365*0.5</f>
        <v>127002.94082503172</v>
      </c>
      <c r="O138" s="48">
        <f>O74*INDEX('A2 Intenzita dopravy'!$E39:$AH39,MATCH('08.1 Spotreba pohon.hmot'!O$132,'A2 Intenzita dopravy'!$E$33:$AH$33,0))*365*0.5</f>
        <v>128910.15816873602</v>
      </c>
      <c r="P138" s="48">
        <f>P74*INDEX('A2 Intenzita dopravy'!$E39:$AH39,MATCH('08.1 Spotreba pohon.hmot'!P$132,'A2 Intenzita dopravy'!$E$33:$AH$33,0))*365*0.5</f>
        <v>130821.65026197575</v>
      </c>
      <c r="Q138" s="48">
        <f>Q74*INDEX('A2 Intenzita dopravy'!$E39:$AH39,MATCH('08.1 Spotreba pohon.hmot'!Q$132,'A2 Intenzita dopravy'!$E$33:$AH$33,0))*365*0.5</f>
        <v>132737.38190000001</v>
      </c>
      <c r="R138" s="48">
        <f>R74*INDEX('A2 Intenzita dopravy'!$E39:$AH39,MATCH('08.1 Spotreba pohon.hmot'!R$132,'A2 Intenzita dopravy'!$E$33:$AH$33,0))*365*0.5</f>
        <v>134755.94514394586</v>
      </c>
      <c r="S138" s="48">
        <f>S74*INDEX('A2 Intenzita dopravy'!$E39:$AH39,MATCH('08.1 Spotreba pohon.hmot'!S$132,'A2 Intenzita dopravy'!$E$33:$AH$33,0))*365*0.5</f>
        <v>136779.30098303503</v>
      </c>
      <c r="T138" s="48">
        <f>T74*INDEX('A2 Intenzita dopravy'!$E39:$AH39,MATCH('08.1 Spotreba pohon.hmot'!T$132,'A2 Intenzita dopravy'!$E$33:$AH$33,0))*365*0.5</f>
        <v>138807.40447828965</v>
      </c>
      <c r="U138" s="48">
        <f>U74*INDEX('A2 Intenzita dopravy'!$E39:$AH39,MATCH('08.1 Spotreba pohon.hmot'!U$132,'A2 Intenzita dopravy'!$E$33:$AH$33,0))*365*0.5</f>
        <v>140840.21104841665</v>
      </c>
      <c r="V138" s="48">
        <f>V74*INDEX('A2 Intenzita dopravy'!$E39:$AH39,MATCH('08.1 Spotreba pohon.hmot'!V$132,'A2 Intenzita dopravy'!$E$33:$AH$33,0))*365*0.5</f>
        <v>142877.67646718392</v>
      </c>
      <c r="W138" s="48">
        <f>W74*INDEX('A2 Intenzita dopravy'!$E39:$AH39,MATCH('08.1 Spotreba pohon.hmot'!W$132,'A2 Intenzita dopravy'!$E$33:$AH$33,0))*365*0.5</f>
        <v>144919.75686081481</v>
      </c>
      <c r="X138" s="48">
        <f>X74*INDEX('A2 Intenzita dopravy'!$E39:$AH39,MATCH('08.1 Spotreba pohon.hmot'!X$132,'A2 Intenzita dopravy'!$E$33:$AH$33,0))*365*0.5</f>
        <v>146966.40870540083</v>
      </c>
      <c r="Y138" s="48">
        <f>Y74*INDEX('A2 Intenzita dopravy'!$E39:$AH39,MATCH('08.1 Spotreba pohon.hmot'!Y$132,'A2 Intenzita dopravy'!$E$33:$AH$33,0))*365*0.5</f>
        <v>149017.58882433252</v>
      </c>
      <c r="Z138" s="48">
        <f>Z74*INDEX('A2 Intenzita dopravy'!$E39:$AH39,MATCH('08.1 Spotreba pohon.hmot'!Z$132,'A2 Intenzita dopravy'!$E$33:$AH$33,0))*365*0.5</f>
        <v>151073.25438574806</v>
      </c>
      <c r="AA138" s="48">
        <f>AA74*INDEX('A2 Intenzita dopravy'!$E39:$AH39,MATCH('08.1 Spotreba pohon.hmot'!AA$132,'A2 Intenzita dopravy'!$E$33:$AH$33,0))*365*0.5</f>
        <v>153133.36290000001</v>
      </c>
      <c r="AB138" s="48">
        <f>AB74*INDEX('A2 Intenzita dopravy'!$E39:$AH39,MATCH('08.1 Spotreba pohon.hmot'!AB$132,'A2 Intenzita dopravy'!$E$33:$AH$33,0))*365*0.5</f>
        <v>155567.745</v>
      </c>
      <c r="AC138" s="48">
        <f>AC74*INDEX('A2 Intenzita dopravy'!$E39:$AH39,MATCH('08.1 Spotreba pohon.hmot'!AC$132,'A2 Intenzita dopravy'!$E$33:$AH$33,0))*365*0.5</f>
        <v>157758.84</v>
      </c>
      <c r="AD138" s="48">
        <f>AD74*INDEX('A2 Intenzita dopravy'!$E39:$AH39,MATCH('08.1 Spotreba pohon.hmot'!AD$132,'A2 Intenzita dopravy'!$E$33:$AH$33,0))*365*0.5</f>
        <v>159949.935</v>
      </c>
      <c r="AE138" s="48">
        <f>AE74*INDEX('A2 Intenzita dopravy'!$E39:$AH39,MATCH('08.1 Spotreba pohon.hmot'!AE$132,'A2 Intenzita dopravy'!$E$33:$AH$33,0))*365*0.5</f>
        <v>162141.03000000003</v>
      </c>
      <c r="AF138" s="48">
        <f>AF74*INDEX('A2 Intenzita dopravy'!$E39:$AH39,MATCH('08.1 Spotreba pohon.hmot'!AF$132,'A2 Intenzita dopravy'!$E$33:$AH$33,0))*365*0.5</f>
        <v>164332.125</v>
      </c>
      <c r="AG138" s="48">
        <f>AG74*INDEX('A2 Intenzita dopravy'!$E39:$AH39,MATCH('08.1 Spotreba pohon.hmot'!AG$132,'A2 Intenzita dopravy'!$E$33:$AH$33,0))*365*0.5</f>
        <v>166523.22</v>
      </c>
      <c r="AH138" s="48">
        <f>AH74*INDEX('A2 Intenzita dopravy'!$E39:$AH39,MATCH('08.1 Spotreba pohon.hmot'!AH$132,'A2 Intenzita dopravy'!$E$33:$AH$33,0))*365*0.5</f>
        <v>168714.31500000003</v>
      </c>
      <c r="AI138" s="48">
        <f>AI74*INDEX('A2 Intenzita dopravy'!$E39:$AH39,MATCH('08.1 Spotreba pohon.hmot'!AI$132,'A2 Intenzita dopravy'!$E$33:$AH$33,0))*365*0.5</f>
        <v>170905.41</v>
      </c>
      <c r="AJ138" s="48">
        <f>AJ74*INDEX('A2 Intenzita dopravy'!$E39:$AI39,MATCH('08.1 Spotreba pohon.hmot'!AJ$132,'A2 Intenzita dopravy'!$E$33:$AI$33,0))*365*0.5</f>
        <v>173096.505</v>
      </c>
    </row>
    <row r="139" spans="2:36" x14ac:dyDescent="0.2">
      <c r="B139" s="5">
        <v>6</v>
      </c>
      <c r="C139" s="5">
        <f t="shared" si="29"/>
        <v>95850</v>
      </c>
      <c r="D139" s="5" t="str">
        <f t="shared" si="29"/>
        <v>Privádzač Tvrdošín</v>
      </c>
      <c r="E139" s="5">
        <f t="shared" si="30"/>
        <v>0.96</v>
      </c>
      <c r="F139" s="48">
        <f>F75*INDEX('A2 Intenzita dopravy'!$E40:$AH40,MATCH('08.1 Spotreba pohon.hmot'!F$132,'A2 Intenzita dopravy'!$E$33:$AH$33,0))*365*0.5</f>
        <v>26425.483145546306</v>
      </c>
      <c r="G139" s="48">
        <f>G75*INDEX('A2 Intenzita dopravy'!$E40:$AH40,MATCH('08.1 Spotreba pohon.hmot'!G$132,'A2 Intenzita dopravy'!$E$33:$AH$33,0))*365*0.5</f>
        <v>26862.174999999999</v>
      </c>
      <c r="H139" s="48">
        <f>H75*INDEX('A2 Intenzita dopravy'!$E40:$AH40,MATCH('08.1 Spotreba pohon.hmot'!H$132,'A2 Intenzita dopravy'!$E$33:$AH$33,0))*365*0.5</f>
        <v>27306.083364921855</v>
      </c>
      <c r="I139" s="48">
        <f>I75*INDEX('A2 Intenzita dopravy'!$E40:$AH40,MATCH('08.1 Spotreba pohon.hmot'!I$132,'A2 Intenzita dopravy'!$E$33:$AH$33,0))*365*0.5</f>
        <v>27757.327496081838</v>
      </c>
      <c r="J139" s="48">
        <f>J75*INDEX('A2 Intenzita dopravy'!$E40:$AH40,MATCH('08.1 Spotreba pohon.hmot'!J$132,'A2 Intenzita dopravy'!$E$33:$AH$33,0))*365*0.5</f>
        <v>28216.028619999997</v>
      </c>
      <c r="K139" s="48">
        <f>K75*INDEX('A2 Intenzita dopravy'!$E40:$AH40,MATCH('08.1 Spotreba pohon.hmot'!K$132,'A2 Intenzita dopravy'!$E$33:$AH$33,0))*365*0.5</f>
        <v>28666.756620426786</v>
      </c>
      <c r="L139" s="48">
        <f>L75*INDEX('A2 Intenzita dopravy'!$E40:$AH40,MATCH('08.1 Spotreba pohon.hmot'!L$132,'A2 Intenzita dopravy'!$E$33:$AH$33,0))*365*0.5</f>
        <v>29117.46712265968</v>
      </c>
      <c r="M139" s="48">
        <f>M75*INDEX('A2 Intenzita dopravy'!$E40:$AH40,MATCH('08.1 Spotreba pohon.hmot'!M$132,'A2 Intenzita dopravy'!$E$33:$AH$33,0))*365*0.5</f>
        <v>29568.160127815427</v>
      </c>
      <c r="N139" s="48">
        <f>N75*INDEX('A2 Intenzita dopravy'!$E40:$AH40,MATCH('08.1 Spotreba pohon.hmot'!N$132,'A2 Intenzita dopravy'!$E$33:$AH$33,0))*365*0.5</f>
        <v>30018.835637010732</v>
      </c>
      <c r="O139" s="48">
        <f>O75*INDEX('A2 Intenzita dopravy'!$E40:$AH40,MATCH('08.1 Spotreba pohon.hmot'!O$132,'A2 Intenzita dopravy'!$E$33:$AH$33,0))*365*0.5</f>
        <v>30469.493651362227</v>
      </c>
      <c r="P139" s="48">
        <f>P75*INDEX('A2 Intenzita dopravy'!$E40:$AH40,MATCH('08.1 Spotreba pohon.hmot'!P$132,'A2 Intenzita dopravy'!$E$33:$AH$33,0))*365*0.5</f>
        <v>30920.134171986483</v>
      </c>
      <c r="Q139" s="48">
        <f>Q75*INDEX('A2 Intenzita dopravy'!$E40:$AH40,MATCH('08.1 Spotreba pohon.hmot'!Q$132,'A2 Intenzita dopravy'!$E$33:$AH$33,0))*365*0.5</f>
        <v>31370.757199999996</v>
      </c>
      <c r="R139" s="48">
        <f>R75*INDEX('A2 Intenzita dopravy'!$E40:$AH40,MATCH('08.1 Spotreba pohon.hmot'!R$132,'A2 Intenzita dopravy'!$E$33:$AH$33,0))*365*0.5</f>
        <v>31779.438590145612</v>
      </c>
      <c r="S139" s="48">
        <f>S75*INDEX('A2 Intenzita dopravy'!$E40:$AH40,MATCH('08.1 Spotreba pohon.hmot'!S$132,'A2 Intenzita dopravy'!$E$33:$AH$33,0))*365*0.5</f>
        <v>32188.131087825423</v>
      </c>
      <c r="T139" s="48">
        <f>T75*INDEX('A2 Intenzita dopravy'!$E40:$AH40,MATCH('08.1 Spotreba pohon.hmot'!T$132,'A2 Intenzita dopravy'!$E$33:$AH$33,0))*365*0.5</f>
        <v>32596.834693535278</v>
      </c>
      <c r="U139" s="48">
        <f>U75*INDEX('A2 Intenzita dopravy'!$E40:$AH40,MATCH('08.1 Spotreba pohon.hmot'!U$132,'A2 Intenzita dopravy'!$E$33:$AH$33,0))*365*0.5</f>
        <v>33005.549407771039</v>
      </c>
      <c r="V139" s="48">
        <f>V75*INDEX('A2 Intenzita dopravy'!$E40:$AH40,MATCH('08.1 Spotreba pohon.hmot'!V$132,'A2 Intenzita dopravy'!$E$33:$AH$33,0))*365*0.5</f>
        <v>33414.275231028572</v>
      </c>
      <c r="W139" s="48">
        <f>W75*INDEX('A2 Intenzita dopravy'!$E40:$AH40,MATCH('08.1 Spotreba pohon.hmot'!W$132,'A2 Intenzita dopravy'!$E$33:$AH$33,0))*365*0.5</f>
        <v>33823.012163803774</v>
      </c>
      <c r="X139" s="48">
        <f>X75*INDEX('A2 Intenzita dopravy'!$E40:$AH40,MATCH('08.1 Spotreba pohon.hmot'!X$132,'A2 Intenzita dopravy'!$E$33:$AH$33,0))*365*0.5</f>
        <v>34231.760206592582</v>
      </c>
      <c r="Y139" s="48">
        <f>Y75*INDEX('A2 Intenzita dopravy'!$E40:$AH40,MATCH('08.1 Spotreba pohon.hmot'!Y$132,'A2 Intenzita dopravy'!$E$33:$AH$33,0))*365*0.5</f>
        <v>34640.51935989091</v>
      </c>
      <c r="Z139" s="48">
        <f>Z75*INDEX('A2 Intenzita dopravy'!$E40:$AH40,MATCH('08.1 Spotreba pohon.hmot'!Z$132,'A2 Intenzita dopravy'!$E$33:$AH$33,0))*365*0.5</f>
        <v>35049.289624194716</v>
      </c>
      <c r="AA139" s="48">
        <f>AA75*INDEX('A2 Intenzita dopravy'!$E40:$AH40,MATCH('08.1 Spotreba pohon.hmot'!AA$132,'A2 Intenzita dopravy'!$E$33:$AH$33,0))*365*0.5</f>
        <v>35458.070999999996</v>
      </c>
      <c r="AB139" s="48">
        <f>AB75*INDEX('A2 Intenzita dopravy'!$E40:$AH40,MATCH('08.1 Spotreba pohon.hmot'!AB$132,'A2 Intenzita dopravy'!$E$33:$AH$33,0))*365*0.5</f>
        <v>36016.804239999998</v>
      </c>
      <c r="AC139" s="48">
        <f>AC75*INDEX('A2 Intenzita dopravy'!$E40:$AH40,MATCH('08.1 Spotreba pohon.hmot'!AC$132,'A2 Intenzita dopravy'!$E$33:$AH$33,0))*365*0.5</f>
        <v>36575.537479999999</v>
      </c>
      <c r="AD139" s="48">
        <f>AD75*INDEX('A2 Intenzita dopravy'!$E40:$AH40,MATCH('08.1 Spotreba pohon.hmot'!AD$132,'A2 Intenzita dopravy'!$E$33:$AH$33,0))*365*0.5</f>
        <v>37134.270719999993</v>
      </c>
      <c r="AE139" s="48">
        <f>AE75*INDEX('A2 Intenzita dopravy'!$E40:$AH40,MATCH('08.1 Spotreba pohon.hmot'!AE$132,'A2 Intenzita dopravy'!$E$33:$AH$33,0))*365*0.5</f>
        <v>37693.003959999995</v>
      </c>
      <c r="AF139" s="48">
        <f>AF75*INDEX('A2 Intenzita dopravy'!$E40:$AH40,MATCH('08.1 Spotreba pohon.hmot'!AF$132,'A2 Intenzita dopravy'!$E$33:$AH$33,0))*365*0.5</f>
        <v>38251.737199999996</v>
      </c>
      <c r="AG139" s="48">
        <f>AG75*INDEX('A2 Intenzita dopravy'!$E40:$AH40,MATCH('08.1 Spotreba pohon.hmot'!AG$132,'A2 Intenzita dopravy'!$E$33:$AH$33,0))*365*0.5</f>
        <v>38810.470439999997</v>
      </c>
      <c r="AH139" s="48">
        <f>AH75*INDEX('A2 Intenzita dopravy'!$E40:$AH40,MATCH('08.1 Spotreba pohon.hmot'!AH$132,'A2 Intenzita dopravy'!$E$33:$AH$33,0))*365*0.5</f>
        <v>39369.203679999999</v>
      </c>
      <c r="AI139" s="48">
        <f>AI75*INDEX('A2 Intenzita dopravy'!$E40:$AH40,MATCH('08.1 Spotreba pohon.hmot'!AI$132,'A2 Intenzita dopravy'!$E$33:$AH$33,0))*365*0.5</f>
        <v>39927.93692</v>
      </c>
      <c r="AJ139" s="48">
        <f>AJ75*INDEX('A2 Intenzita dopravy'!$E40:$AI40,MATCH('08.1 Spotreba pohon.hmot'!AJ$132,'A2 Intenzita dopravy'!$E$33:$AI$33,0))*365*0.5</f>
        <v>40486.670159999994</v>
      </c>
    </row>
    <row r="140" spans="2:36" x14ac:dyDescent="0.2">
      <c r="B140" s="5">
        <v>7</v>
      </c>
      <c r="C140" s="5" t="str">
        <f t="shared" si="29"/>
        <v/>
      </c>
      <c r="D140" s="5" t="str">
        <f t="shared" si="29"/>
        <v/>
      </c>
      <c r="E140" s="5" t="str">
        <f t="shared" si="30"/>
        <v/>
      </c>
      <c r="F140" s="48">
        <f>F76*INDEX('A2 Intenzita dopravy'!$E41:$AH41,MATCH('08.1 Spotreba pohon.hmot'!F$132,'A2 Intenzita dopravy'!$E$33:$AH$33,0))*365*0.5</f>
        <v>0</v>
      </c>
      <c r="G140" s="48">
        <f>G76*INDEX('A2 Intenzita dopravy'!$E41:$AH41,MATCH('08.1 Spotreba pohon.hmot'!G$132,'A2 Intenzita dopravy'!$E$33:$AH$33,0))*365*0.5</f>
        <v>0</v>
      </c>
      <c r="H140" s="48">
        <f>H76*INDEX('A2 Intenzita dopravy'!$E41:$AH41,MATCH('08.1 Spotreba pohon.hmot'!H$132,'A2 Intenzita dopravy'!$E$33:$AH$33,0))*365*0.5</f>
        <v>0</v>
      </c>
      <c r="I140" s="48">
        <f>I76*INDEX('A2 Intenzita dopravy'!$E41:$AH41,MATCH('08.1 Spotreba pohon.hmot'!I$132,'A2 Intenzita dopravy'!$E$33:$AH$33,0))*365*0.5</f>
        <v>0</v>
      </c>
      <c r="J140" s="48">
        <f>J76*INDEX('A2 Intenzita dopravy'!$E41:$AH41,MATCH('08.1 Spotreba pohon.hmot'!J$132,'A2 Intenzita dopravy'!$E$33:$AH$33,0))*365*0.5</f>
        <v>0</v>
      </c>
      <c r="K140" s="48">
        <f>K76*INDEX('A2 Intenzita dopravy'!$E41:$AH41,MATCH('08.1 Spotreba pohon.hmot'!K$132,'A2 Intenzita dopravy'!$E$33:$AH$33,0))*365*0.5</f>
        <v>0</v>
      </c>
      <c r="L140" s="48">
        <f>L76*INDEX('A2 Intenzita dopravy'!$E41:$AH41,MATCH('08.1 Spotreba pohon.hmot'!L$132,'A2 Intenzita dopravy'!$E$33:$AH$33,0))*365*0.5</f>
        <v>0</v>
      </c>
      <c r="M140" s="48">
        <f>M76*INDEX('A2 Intenzita dopravy'!$E41:$AH41,MATCH('08.1 Spotreba pohon.hmot'!M$132,'A2 Intenzita dopravy'!$E$33:$AH$33,0))*365*0.5</f>
        <v>0</v>
      </c>
      <c r="N140" s="48">
        <f>N76*INDEX('A2 Intenzita dopravy'!$E41:$AH41,MATCH('08.1 Spotreba pohon.hmot'!N$132,'A2 Intenzita dopravy'!$E$33:$AH$33,0))*365*0.5</f>
        <v>0</v>
      </c>
      <c r="O140" s="48">
        <f>O76*INDEX('A2 Intenzita dopravy'!$E41:$AH41,MATCH('08.1 Spotreba pohon.hmot'!O$132,'A2 Intenzita dopravy'!$E$33:$AH$33,0))*365*0.5</f>
        <v>0</v>
      </c>
      <c r="P140" s="48">
        <f>P76*INDEX('A2 Intenzita dopravy'!$E41:$AH41,MATCH('08.1 Spotreba pohon.hmot'!P$132,'A2 Intenzita dopravy'!$E$33:$AH$33,0))*365*0.5</f>
        <v>0</v>
      </c>
      <c r="Q140" s="48">
        <f>Q76*INDEX('A2 Intenzita dopravy'!$E41:$AH41,MATCH('08.1 Spotreba pohon.hmot'!Q$132,'A2 Intenzita dopravy'!$E$33:$AH$33,0))*365*0.5</f>
        <v>0</v>
      </c>
      <c r="R140" s="48">
        <f>R76*INDEX('A2 Intenzita dopravy'!$E41:$AH41,MATCH('08.1 Spotreba pohon.hmot'!R$132,'A2 Intenzita dopravy'!$E$33:$AH$33,0))*365*0.5</f>
        <v>0</v>
      </c>
      <c r="S140" s="48">
        <f>S76*INDEX('A2 Intenzita dopravy'!$E41:$AH41,MATCH('08.1 Spotreba pohon.hmot'!S$132,'A2 Intenzita dopravy'!$E$33:$AH$33,0))*365*0.5</f>
        <v>0</v>
      </c>
      <c r="T140" s="48">
        <f>T76*INDEX('A2 Intenzita dopravy'!$E41:$AH41,MATCH('08.1 Spotreba pohon.hmot'!T$132,'A2 Intenzita dopravy'!$E$33:$AH$33,0))*365*0.5</f>
        <v>0</v>
      </c>
      <c r="U140" s="48">
        <f>U76*INDEX('A2 Intenzita dopravy'!$E41:$AH41,MATCH('08.1 Spotreba pohon.hmot'!U$132,'A2 Intenzita dopravy'!$E$33:$AH$33,0))*365*0.5</f>
        <v>0</v>
      </c>
      <c r="V140" s="48">
        <f>V76*INDEX('A2 Intenzita dopravy'!$E41:$AH41,MATCH('08.1 Spotreba pohon.hmot'!V$132,'A2 Intenzita dopravy'!$E$33:$AH$33,0))*365*0.5</f>
        <v>0</v>
      </c>
      <c r="W140" s="48">
        <f>W76*INDEX('A2 Intenzita dopravy'!$E41:$AH41,MATCH('08.1 Spotreba pohon.hmot'!W$132,'A2 Intenzita dopravy'!$E$33:$AH$33,0))*365*0.5</f>
        <v>0</v>
      </c>
      <c r="X140" s="48">
        <f>X76*INDEX('A2 Intenzita dopravy'!$E41:$AH41,MATCH('08.1 Spotreba pohon.hmot'!X$132,'A2 Intenzita dopravy'!$E$33:$AH$33,0))*365*0.5</f>
        <v>0</v>
      </c>
      <c r="Y140" s="48">
        <f>Y76*INDEX('A2 Intenzita dopravy'!$E41:$AH41,MATCH('08.1 Spotreba pohon.hmot'!Y$132,'A2 Intenzita dopravy'!$E$33:$AH$33,0))*365*0.5</f>
        <v>0</v>
      </c>
      <c r="Z140" s="48">
        <f>Z76*INDEX('A2 Intenzita dopravy'!$E41:$AH41,MATCH('08.1 Spotreba pohon.hmot'!Z$132,'A2 Intenzita dopravy'!$E$33:$AH$33,0))*365*0.5</f>
        <v>0</v>
      </c>
      <c r="AA140" s="48">
        <f>AA76*INDEX('A2 Intenzita dopravy'!$E41:$AH41,MATCH('08.1 Spotreba pohon.hmot'!AA$132,'A2 Intenzita dopravy'!$E$33:$AH$33,0))*365*0.5</f>
        <v>0</v>
      </c>
      <c r="AB140" s="48">
        <f>AB76*INDEX('A2 Intenzita dopravy'!$E41:$AH41,MATCH('08.1 Spotreba pohon.hmot'!AB$132,'A2 Intenzita dopravy'!$E$33:$AH$33,0))*365*0.5</f>
        <v>0</v>
      </c>
      <c r="AC140" s="48">
        <f>AC76*INDEX('A2 Intenzita dopravy'!$E41:$AH41,MATCH('08.1 Spotreba pohon.hmot'!AC$132,'A2 Intenzita dopravy'!$E$33:$AH$33,0))*365*0.5</f>
        <v>0</v>
      </c>
      <c r="AD140" s="48">
        <f>AD76*INDEX('A2 Intenzita dopravy'!$E41:$AH41,MATCH('08.1 Spotreba pohon.hmot'!AD$132,'A2 Intenzita dopravy'!$E$33:$AH$33,0))*365*0.5</f>
        <v>0</v>
      </c>
      <c r="AE140" s="48">
        <f>AE76*INDEX('A2 Intenzita dopravy'!$E41:$AH41,MATCH('08.1 Spotreba pohon.hmot'!AE$132,'A2 Intenzita dopravy'!$E$33:$AH$33,0))*365*0.5</f>
        <v>0</v>
      </c>
      <c r="AF140" s="48">
        <f>AF76*INDEX('A2 Intenzita dopravy'!$E41:$AH41,MATCH('08.1 Spotreba pohon.hmot'!AF$132,'A2 Intenzita dopravy'!$E$33:$AH$33,0))*365*0.5</f>
        <v>0</v>
      </c>
      <c r="AG140" s="48">
        <f>AG76*INDEX('A2 Intenzita dopravy'!$E41:$AH41,MATCH('08.1 Spotreba pohon.hmot'!AG$132,'A2 Intenzita dopravy'!$E$33:$AH$33,0))*365*0.5</f>
        <v>0</v>
      </c>
      <c r="AH140" s="48">
        <f>AH76*INDEX('A2 Intenzita dopravy'!$E41:$AH41,MATCH('08.1 Spotreba pohon.hmot'!AH$132,'A2 Intenzita dopravy'!$E$33:$AH$33,0))*365*0.5</f>
        <v>0</v>
      </c>
      <c r="AI140" s="48">
        <f>AI76*INDEX('A2 Intenzita dopravy'!$E41:$AH41,MATCH('08.1 Spotreba pohon.hmot'!AI$132,'A2 Intenzita dopravy'!$E$33:$AH$33,0))*365*0.5</f>
        <v>0</v>
      </c>
      <c r="AJ140" s="48">
        <f>AJ76*INDEX('A2 Intenzita dopravy'!$E41:$AI41,MATCH('08.1 Spotreba pohon.hmot'!AJ$132,'A2 Intenzita dopravy'!$E$33:$AI$33,0))*365*0.5</f>
        <v>0</v>
      </c>
    </row>
    <row r="141" spans="2:36" x14ac:dyDescent="0.2">
      <c r="B141" s="5">
        <v>8</v>
      </c>
      <c r="C141" s="5" t="str">
        <f t="shared" si="29"/>
        <v/>
      </c>
      <c r="D141" s="5" t="str">
        <f t="shared" si="29"/>
        <v/>
      </c>
      <c r="E141" s="5" t="str">
        <f t="shared" si="30"/>
        <v/>
      </c>
      <c r="F141" s="48">
        <f>F77*INDEX('A2 Intenzita dopravy'!$E42:$AH42,MATCH('08.1 Spotreba pohon.hmot'!F$132,'A2 Intenzita dopravy'!$E$33:$AH$33,0))*365*0.5</f>
        <v>0</v>
      </c>
      <c r="G141" s="48">
        <f>G77*INDEX('A2 Intenzita dopravy'!$E42:$AH42,MATCH('08.1 Spotreba pohon.hmot'!G$132,'A2 Intenzita dopravy'!$E$33:$AH$33,0))*365*0.5</f>
        <v>0</v>
      </c>
      <c r="H141" s="48">
        <f>H77*INDEX('A2 Intenzita dopravy'!$E42:$AH42,MATCH('08.1 Spotreba pohon.hmot'!H$132,'A2 Intenzita dopravy'!$E$33:$AH$33,0))*365*0.5</f>
        <v>0</v>
      </c>
      <c r="I141" s="48">
        <f>I77*INDEX('A2 Intenzita dopravy'!$E42:$AH42,MATCH('08.1 Spotreba pohon.hmot'!I$132,'A2 Intenzita dopravy'!$E$33:$AH$33,0))*365*0.5</f>
        <v>0</v>
      </c>
      <c r="J141" s="48">
        <f>J77*INDEX('A2 Intenzita dopravy'!$E42:$AH42,MATCH('08.1 Spotreba pohon.hmot'!J$132,'A2 Intenzita dopravy'!$E$33:$AH$33,0))*365*0.5</f>
        <v>0</v>
      </c>
      <c r="K141" s="48">
        <f>K77*INDEX('A2 Intenzita dopravy'!$E42:$AH42,MATCH('08.1 Spotreba pohon.hmot'!K$132,'A2 Intenzita dopravy'!$E$33:$AH$33,0))*365*0.5</f>
        <v>0</v>
      </c>
      <c r="L141" s="48">
        <f>L77*INDEX('A2 Intenzita dopravy'!$E42:$AH42,MATCH('08.1 Spotreba pohon.hmot'!L$132,'A2 Intenzita dopravy'!$E$33:$AH$33,0))*365*0.5</f>
        <v>0</v>
      </c>
      <c r="M141" s="48">
        <f>M77*INDEX('A2 Intenzita dopravy'!$E42:$AH42,MATCH('08.1 Spotreba pohon.hmot'!M$132,'A2 Intenzita dopravy'!$E$33:$AH$33,0))*365*0.5</f>
        <v>0</v>
      </c>
      <c r="N141" s="48">
        <f>N77*INDEX('A2 Intenzita dopravy'!$E42:$AH42,MATCH('08.1 Spotreba pohon.hmot'!N$132,'A2 Intenzita dopravy'!$E$33:$AH$33,0))*365*0.5</f>
        <v>0</v>
      </c>
      <c r="O141" s="48">
        <f>O77*INDEX('A2 Intenzita dopravy'!$E42:$AH42,MATCH('08.1 Spotreba pohon.hmot'!O$132,'A2 Intenzita dopravy'!$E$33:$AH$33,0))*365*0.5</f>
        <v>0</v>
      </c>
      <c r="P141" s="48">
        <f>P77*INDEX('A2 Intenzita dopravy'!$E42:$AH42,MATCH('08.1 Spotreba pohon.hmot'!P$132,'A2 Intenzita dopravy'!$E$33:$AH$33,0))*365*0.5</f>
        <v>0</v>
      </c>
      <c r="Q141" s="48">
        <f>Q77*INDEX('A2 Intenzita dopravy'!$E42:$AH42,MATCH('08.1 Spotreba pohon.hmot'!Q$132,'A2 Intenzita dopravy'!$E$33:$AH$33,0))*365*0.5</f>
        <v>0</v>
      </c>
      <c r="R141" s="48">
        <f>R77*INDEX('A2 Intenzita dopravy'!$E42:$AH42,MATCH('08.1 Spotreba pohon.hmot'!R$132,'A2 Intenzita dopravy'!$E$33:$AH$33,0))*365*0.5</f>
        <v>0</v>
      </c>
      <c r="S141" s="48">
        <f>S77*INDEX('A2 Intenzita dopravy'!$E42:$AH42,MATCH('08.1 Spotreba pohon.hmot'!S$132,'A2 Intenzita dopravy'!$E$33:$AH$33,0))*365*0.5</f>
        <v>0</v>
      </c>
      <c r="T141" s="48">
        <f>T77*INDEX('A2 Intenzita dopravy'!$E42:$AH42,MATCH('08.1 Spotreba pohon.hmot'!T$132,'A2 Intenzita dopravy'!$E$33:$AH$33,0))*365*0.5</f>
        <v>0</v>
      </c>
      <c r="U141" s="48">
        <f>U77*INDEX('A2 Intenzita dopravy'!$E42:$AH42,MATCH('08.1 Spotreba pohon.hmot'!U$132,'A2 Intenzita dopravy'!$E$33:$AH$33,0))*365*0.5</f>
        <v>0</v>
      </c>
      <c r="V141" s="48">
        <f>V77*INDEX('A2 Intenzita dopravy'!$E42:$AH42,MATCH('08.1 Spotreba pohon.hmot'!V$132,'A2 Intenzita dopravy'!$E$33:$AH$33,0))*365*0.5</f>
        <v>0</v>
      </c>
      <c r="W141" s="48">
        <f>W77*INDEX('A2 Intenzita dopravy'!$E42:$AH42,MATCH('08.1 Spotreba pohon.hmot'!W$132,'A2 Intenzita dopravy'!$E$33:$AH$33,0))*365*0.5</f>
        <v>0</v>
      </c>
      <c r="X141" s="48">
        <f>X77*INDEX('A2 Intenzita dopravy'!$E42:$AH42,MATCH('08.1 Spotreba pohon.hmot'!X$132,'A2 Intenzita dopravy'!$E$33:$AH$33,0))*365*0.5</f>
        <v>0</v>
      </c>
      <c r="Y141" s="48">
        <f>Y77*INDEX('A2 Intenzita dopravy'!$E42:$AH42,MATCH('08.1 Spotreba pohon.hmot'!Y$132,'A2 Intenzita dopravy'!$E$33:$AH$33,0))*365*0.5</f>
        <v>0</v>
      </c>
      <c r="Z141" s="48">
        <f>Z77*INDEX('A2 Intenzita dopravy'!$E42:$AH42,MATCH('08.1 Spotreba pohon.hmot'!Z$132,'A2 Intenzita dopravy'!$E$33:$AH$33,0))*365*0.5</f>
        <v>0</v>
      </c>
      <c r="AA141" s="48">
        <f>AA77*INDEX('A2 Intenzita dopravy'!$E42:$AH42,MATCH('08.1 Spotreba pohon.hmot'!AA$132,'A2 Intenzita dopravy'!$E$33:$AH$33,0))*365*0.5</f>
        <v>0</v>
      </c>
      <c r="AB141" s="48">
        <f>AB77*INDEX('A2 Intenzita dopravy'!$E42:$AH42,MATCH('08.1 Spotreba pohon.hmot'!AB$132,'A2 Intenzita dopravy'!$E$33:$AH$33,0))*365*0.5</f>
        <v>0</v>
      </c>
      <c r="AC141" s="48">
        <f>AC77*INDEX('A2 Intenzita dopravy'!$E42:$AH42,MATCH('08.1 Spotreba pohon.hmot'!AC$132,'A2 Intenzita dopravy'!$E$33:$AH$33,0))*365*0.5</f>
        <v>0</v>
      </c>
      <c r="AD141" s="48">
        <f>AD77*INDEX('A2 Intenzita dopravy'!$E42:$AH42,MATCH('08.1 Spotreba pohon.hmot'!AD$132,'A2 Intenzita dopravy'!$E$33:$AH$33,0))*365*0.5</f>
        <v>0</v>
      </c>
      <c r="AE141" s="48">
        <f>AE77*INDEX('A2 Intenzita dopravy'!$E42:$AH42,MATCH('08.1 Spotreba pohon.hmot'!AE$132,'A2 Intenzita dopravy'!$E$33:$AH$33,0))*365*0.5</f>
        <v>0</v>
      </c>
      <c r="AF141" s="48">
        <f>AF77*INDEX('A2 Intenzita dopravy'!$E42:$AH42,MATCH('08.1 Spotreba pohon.hmot'!AF$132,'A2 Intenzita dopravy'!$E$33:$AH$33,0))*365*0.5</f>
        <v>0</v>
      </c>
      <c r="AG141" s="48">
        <f>AG77*INDEX('A2 Intenzita dopravy'!$E42:$AH42,MATCH('08.1 Spotreba pohon.hmot'!AG$132,'A2 Intenzita dopravy'!$E$33:$AH$33,0))*365*0.5</f>
        <v>0</v>
      </c>
      <c r="AH141" s="48">
        <f>AH77*INDEX('A2 Intenzita dopravy'!$E42:$AH42,MATCH('08.1 Spotreba pohon.hmot'!AH$132,'A2 Intenzita dopravy'!$E$33:$AH$33,0))*365*0.5</f>
        <v>0</v>
      </c>
      <c r="AI141" s="48">
        <f>AI77*INDEX('A2 Intenzita dopravy'!$E42:$AH42,MATCH('08.1 Spotreba pohon.hmot'!AI$132,'A2 Intenzita dopravy'!$E$33:$AH$33,0))*365*0.5</f>
        <v>0</v>
      </c>
      <c r="AJ141" s="48">
        <f>AJ77*INDEX('A2 Intenzita dopravy'!$E42:$AI42,MATCH('08.1 Spotreba pohon.hmot'!AJ$132,'A2 Intenzita dopravy'!$E$33:$AI$33,0))*365*0.5</f>
        <v>0</v>
      </c>
    </row>
    <row r="142" spans="2:36" x14ac:dyDescent="0.2">
      <c r="B142" s="5">
        <v>9</v>
      </c>
      <c r="C142" s="5" t="str">
        <f t="shared" si="29"/>
        <v/>
      </c>
      <c r="D142" s="5" t="str">
        <f t="shared" si="29"/>
        <v/>
      </c>
      <c r="E142" s="5" t="str">
        <f t="shared" si="30"/>
        <v/>
      </c>
      <c r="F142" s="48">
        <f>F78*INDEX('A2 Intenzita dopravy'!$E43:$AH43,MATCH('08.1 Spotreba pohon.hmot'!F$132,'A2 Intenzita dopravy'!$E$33:$AH$33,0))*365*0.5</f>
        <v>0</v>
      </c>
      <c r="G142" s="48">
        <f>G78*INDEX('A2 Intenzita dopravy'!$E43:$AH43,MATCH('08.1 Spotreba pohon.hmot'!G$132,'A2 Intenzita dopravy'!$E$33:$AH$33,0))*365*0.5</f>
        <v>0</v>
      </c>
      <c r="H142" s="48">
        <f>H78*INDEX('A2 Intenzita dopravy'!$E43:$AH43,MATCH('08.1 Spotreba pohon.hmot'!H$132,'A2 Intenzita dopravy'!$E$33:$AH$33,0))*365*0.5</f>
        <v>0</v>
      </c>
      <c r="I142" s="48">
        <f>I78*INDEX('A2 Intenzita dopravy'!$E43:$AH43,MATCH('08.1 Spotreba pohon.hmot'!I$132,'A2 Intenzita dopravy'!$E$33:$AH$33,0))*365*0.5</f>
        <v>0</v>
      </c>
      <c r="J142" s="48">
        <f>J78*INDEX('A2 Intenzita dopravy'!$E43:$AH43,MATCH('08.1 Spotreba pohon.hmot'!J$132,'A2 Intenzita dopravy'!$E$33:$AH$33,0))*365*0.5</f>
        <v>0</v>
      </c>
      <c r="K142" s="48">
        <f>K78*INDEX('A2 Intenzita dopravy'!$E43:$AH43,MATCH('08.1 Spotreba pohon.hmot'!K$132,'A2 Intenzita dopravy'!$E$33:$AH$33,0))*365*0.5</f>
        <v>0</v>
      </c>
      <c r="L142" s="48">
        <f>L78*INDEX('A2 Intenzita dopravy'!$E43:$AH43,MATCH('08.1 Spotreba pohon.hmot'!L$132,'A2 Intenzita dopravy'!$E$33:$AH$33,0))*365*0.5</f>
        <v>0</v>
      </c>
      <c r="M142" s="48">
        <f>M78*INDEX('A2 Intenzita dopravy'!$E43:$AH43,MATCH('08.1 Spotreba pohon.hmot'!M$132,'A2 Intenzita dopravy'!$E$33:$AH$33,0))*365*0.5</f>
        <v>0</v>
      </c>
      <c r="N142" s="48">
        <f>N78*INDEX('A2 Intenzita dopravy'!$E43:$AH43,MATCH('08.1 Spotreba pohon.hmot'!N$132,'A2 Intenzita dopravy'!$E$33:$AH$33,0))*365*0.5</f>
        <v>0</v>
      </c>
      <c r="O142" s="48">
        <f>O78*INDEX('A2 Intenzita dopravy'!$E43:$AH43,MATCH('08.1 Spotreba pohon.hmot'!O$132,'A2 Intenzita dopravy'!$E$33:$AH$33,0))*365*0.5</f>
        <v>0</v>
      </c>
      <c r="P142" s="48">
        <f>P78*INDEX('A2 Intenzita dopravy'!$E43:$AH43,MATCH('08.1 Spotreba pohon.hmot'!P$132,'A2 Intenzita dopravy'!$E$33:$AH$33,0))*365*0.5</f>
        <v>0</v>
      </c>
      <c r="Q142" s="48">
        <f>Q78*INDEX('A2 Intenzita dopravy'!$E43:$AH43,MATCH('08.1 Spotreba pohon.hmot'!Q$132,'A2 Intenzita dopravy'!$E$33:$AH$33,0))*365*0.5</f>
        <v>0</v>
      </c>
      <c r="R142" s="48">
        <f>R78*INDEX('A2 Intenzita dopravy'!$E43:$AH43,MATCH('08.1 Spotreba pohon.hmot'!R$132,'A2 Intenzita dopravy'!$E$33:$AH$33,0))*365*0.5</f>
        <v>0</v>
      </c>
      <c r="S142" s="48">
        <f>S78*INDEX('A2 Intenzita dopravy'!$E43:$AH43,MATCH('08.1 Spotreba pohon.hmot'!S$132,'A2 Intenzita dopravy'!$E$33:$AH$33,0))*365*0.5</f>
        <v>0</v>
      </c>
      <c r="T142" s="48">
        <f>T78*INDEX('A2 Intenzita dopravy'!$E43:$AH43,MATCH('08.1 Spotreba pohon.hmot'!T$132,'A2 Intenzita dopravy'!$E$33:$AH$33,0))*365*0.5</f>
        <v>0</v>
      </c>
      <c r="U142" s="48">
        <f>U78*INDEX('A2 Intenzita dopravy'!$E43:$AH43,MATCH('08.1 Spotreba pohon.hmot'!U$132,'A2 Intenzita dopravy'!$E$33:$AH$33,0))*365*0.5</f>
        <v>0</v>
      </c>
      <c r="V142" s="48">
        <f>V78*INDEX('A2 Intenzita dopravy'!$E43:$AH43,MATCH('08.1 Spotreba pohon.hmot'!V$132,'A2 Intenzita dopravy'!$E$33:$AH$33,0))*365*0.5</f>
        <v>0</v>
      </c>
      <c r="W142" s="48">
        <f>W78*INDEX('A2 Intenzita dopravy'!$E43:$AH43,MATCH('08.1 Spotreba pohon.hmot'!W$132,'A2 Intenzita dopravy'!$E$33:$AH$33,0))*365*0.5</f>
        <v>0</v>
      </c>
      <c r="X142" s="48">
        <f>X78*INDEX('A2 Intenzita dopravy'!$E43:$AH43,MATCH('08.1 Spotreba pohon.hmot'!X$132,'A2 Intenzita dopravy'!$E$33:$AH$33,0))*365*0.5</f>
        <v>0</v>
      </c>
      <c r="Y142" s="48">
        <f>Y78*INDEX('A2 Intenzita dopravy'!$E43:$AH43,MATCH('08.1 Spotreba pohon.hmot'!Y$132,'A2 Intenzita dopravy'!$E$33:$AH$33,0))*365*0.5</f>
        <v>0</v>
      </c>
      <c r="Z142" s="48">
        <f>Z78*INDEX('A2 Intenzita dopravy'!$E43:$AH43,MATCH('08.1 Spotreba pohon.hmot'!Z$132,'A2 Intenzita dopravy'!$E$33:$AH$33,0))*365*0.5</f>
        <v>0</v>
      </c>
      <c r="AA142" s="48">
        <f>AA78*INDEX('A2 Intenzita dopravy'!$E43:$AH43,MATCH('08.1 Spotreba pohon.hmot'!AA$132,'A2 Intenzita dopravy'!$E$33:$AH$33,0))*365*0.5</f>
        <v>0</v>
      </c>
      <c r="AB142" s="48">
        <f>AB78*INDEX('A2 Intenzita dopravy'!$E43:$AH43,MATCH('08.1 Spotreba pohon.hmot'!AB$132,'A2 Intenzita dopravy'!$E$33:$AH$33,0))*365*0.5</f>
        <v>0</v>
      </c>
      <c r="AC142" s="48">
        <f>AC78*INDEX('A2 Intenzita dopravy'!$E43:$AH43,MATCH('08.1 Spotreba pohon.hmot'!AC$132,'A2 Intenzita dopravy'!$E$33:$AH$33,0))*365*0.5</f>
        <v>0</v>
      </c>
      <c r="AD142" s="48">
        <f>AD78*INDEX('A2 Intenzita dopravy'!$E43:$AH43,MATCH('08.1 Spotreba pohon.hmot'!AD$132,'A2 Intenzita dopravy'!$E$33:$AH$33,0))*365*0.5</f>
        <v>0</v>
      </c>
      <c r="AE142" s="48">
        <f>AE78*INDEX('A2 Intenzita dopravy'!$E43:$AH43,MATCH('08.1 Spotreba pohon.hmot'!AE$132,'A2 Intenzita dopravy'!$E$33:$AH$33,0))*365*0.5</f>
        <v>0</v>
      </c>
      <c r="AF142" s="48">
        <f>AF78*INDEX('A2 Intenzita dopravy'!$E43:$AH43,MATCH('08.1 Spotreba pohon.hmot'!AF$132,'A2 Intenzita dopravy'!$E$33:$AH$33,0))*365*0.5</f>
        <v>0</v>
      </c>
      <c r="AG142" s="48">
        <f>AG78*INDEX('A2 Intenzita dopravy'!$E43:$AH43,MATCH('08.1 Spotreba pohon.hmot'!AG$132,'A2 Intenzita dopravy'!$E$33:$AH$33,0))*365*0.5</f>
        <v>0</v>
      </c>
      <c r="AH142" s="48">
        <f>AH78*INDEX('A2 Intenzita dopravy'!$E43:$AH43,MATCH('08.1 Spotreba pohon.hmot'!AH$132,'A2 Intenzita dopravy'!$E$33:$AH$33,0))*365*0.5</f>
        <v>0</v>
      </c>
      <c r="AI142" s="48">
        <f>AI78*INDEX('A2 Intenzita dopravy'!$E43:$AH43,MATCH('08.1 Spotreba pohon.hmot'!AI$132,'A2 Intenzita dopravy'!$E$33:$AH$33,0))*365*0.5</f>
        <v>0</v>
      </c>
      <c r="AJ142" s="48">
        <f>AJ78*INDEX('A2 Intenzita dopravy'!$E43:$AI43,MATCH('08.1 Spotreba pohon.hmot'!AJ$132,'A2 Intenzita dopravy'!$E$33:$AI$33,0))*365*0.5</f>
        <v>0</v>
      </c>
    </row>
    <row r="143" spans="2:36" x14ac:dyDescent="0.2">
      <c r="B143" s="5">
        <v>10</v>
      </c>
      <c r="C143" s="5" t="str">
        <f t="shared" si="29"/>
        <v/>
      </c>
      <c r="D143" s="5" t="str">
        <f t="shared" si="29"/>
        <v/>
      </c>
      <c r="E143" s="5" t="str">
        <f t="shared" si="30"/>
        <v/>
      </c>
      <c r="F143" s="48">
        <f>F79*INDEX('A2 Intenzita dopravy'!$E44:$AH44,MATCH('08.1 Spotreba pohon.hmot'!F$132,'A2 Intenzita dopravy'!$E$33:$AH$33,0))*365*0.5</f>
        <v>0</v>
      </c>
      <c r="G143" s="48">
        <f>G79*INDEX('A2 Intenzita dopravy'!$E44:$AH44,MATCH('08.1 Spotreba pohon.hmot'!G$132,'A2 Intenzita dopravy'!$E$33:$AH$33,0))*365*0.5</f>
        <v>0</v>
      </c>
      <c r="H143" s="48">
        <f>H79*INDEX('A2 Intenzita dopravy'!$E44:$AH44,MATCH('08.1 Spotreba pohon.hmot'!H$132,'A2 Intenzita dopravy'!$E$33:$AH$33,0))*365*0.5</f>
        <v>0</v>
      </c>
      <c r="I143" s="48">
        <f>I79*INDEX('A2 Intenzita dopravy'!$E44:$AH44,MATCH('08.1 Spotreba pohon.hmot'!I$132,'A2 Intenzita dopravy'!$E$33:$AH$33,0))*365*0.5</f>
        <v>0</v>
      </c>
      <c r="J143" s="48">
        <f>J79*INDEX('A2 Intenzita dopravy'!$E44:$AH44,MATCH('08.1 Spotreba pohon.hmot'!J$132,'A2 Intenzita dopravy'!$E$33:$AH$33,0))*365*0.5</f>
        <v>0</v>
      </c>
      <c r="K143" s="48">
        <f>K79*INDEX('A2 Intenzita dopravy'!$E44:$AH44,MATCH('08.1 Spotreba pohon.hmot'!K$132,'A2 Intenzita dopravy'!$E$33:$AH$33,0))*365*0.5</f>
        <v>0</v>
      </c>
      <c r="L143" s="48">
        <f>L79*INDEX('A2 Intenzita dopravy'!$E44:$AH44,MATCH('08.1 Spotreba pohon.hmot'!L$132,'A2 Intenzita dopravy'!$E$33:$AH$33,0))*365*0.5</f>
        <v>0</v>
      </c>
      <c r="M143" s="48">
        <f>M79*INDEX('A2 Intenzita dopravy'!$E44:$AH44,MATCH('08.1 Spotreba pohon.hmot'!M$132,'A2 Intenzita dopravy'!$E$33:$AH$33,0))*365*0.5</f>
        <v>0</v>
      </c>
      <c r="N143" s="48">
        <f>N79*INDEX('A2 Intenzita dopravy'!$E44:$AH44,MATCH('08.1 Spotreba pohon.hmot'!N$132,'A2 Intenzita dopravy'!$E$33:$AH$33,0))*365*0.5</f>
        <v>0</v>
      </c>
      <c r="O143" s="48">
        <f>O79*INDEX('A2 Intenzita dopravy'!$E44:$AH44,MATCH('08.1 Spotreba pohon.hmot'!O$132,'A2 Intenzita dopravy'!$E$33:$AH$33,0))*365*0.5</f>
        <v>0</v>
      </c>
      <c r="P143" s="48">
        <f>P79*INDEX('A2 Intenzita dopravy'!$E44:$AH44,MATCH('08.1 Spotreba pohon.hmot'!P$132,'A2 Intenzita dopravy'!$E$33:$AH$33,0))*365*0.5</f>
        <v>0</v>
      </c>
      <c r="Q143" s="48">
        <f>Q79*INDEX('A2 Intenzita dopravy'!$E44:$AH44,MATCH('08.1 Spotreba pohon.hmot'!Q$132,'A2 Intenzita dopravy'!$E$33:$AH$33,0))*365*0.5</f>
        <v>0</v>
      </c>
      <c r="R143" s="48">
        <f>R79*INDEX('A2 Intenzita dopravy'!$E44:$AH44,MATCH('08.1 Spotreba pohon.hmot'!R$132,'A2 Intenzita dopravy'!$E$33:$AH$33,0))*365*0.5</f>
        <v>0</v>
      </c>
      <c r="S143" s="48">
        <f>S79*INDEX('A2 Intenzita dopravy'!$E44:$AH44,MATCH('08.1 Spotreba pohon.hmot'!S$132,'A2 Intenzita dopravy'!$E$33:$AH$33,0))*365*0.5</f>
        <v>0</v>
      </c>
      <c r="T143" s="48">
        <f>T79*INDEX('A2 Intenzita dopravy'!$E44:$AH44,MATCH('08.1 Spotreba pohon.hmot'!T$132,'A2 Intenzita dopravy'!$E$33:$AH$33,0))*365*0.5</f>
        <v>0</v>
      </c>
      <c r="U143" s="48">
        <f>U79*INDEX('A2 Intenzita dopravy'!$E44:$AH44,MATCH('08.1 Spotreba pohon.hmot'!U$132,'A2 Intenzita dopravy'!$E$33:$AH$33,0))*365*0.5</f>
        <v>0</v>
      </c>
      <c r="V143" s="48">
        <f>V79*INDEX('A2 Intenzita dopravy'!$E44:$AH44,MATCH('08.1 Spotreba pohon.hmot'!V$132,'A2 Intenzita dopravy'!$E$33:$AH$33,0))*365*0.5</f>
        <v>0</v>
      </c>
      <c r="W143" s="48">
        <f>W79*INDEX('A2 Intenzita dopravy'!$E44:$AH44,MATCH('08.1 Spotreba pohon.hmot'!W$132,'A2 Intenzita dopravy'!$E$33:$AH$33,0))*365*0.5</f>
        <v>0</v>
      </c>
      <c r="X143" s="48">
        <f>X79*INDEX('A2 Intenzita dopravy'!$E44:$AH44,MATCH('08.1 Spotreba pohon.hmot'!X$132,'A2 Intenzita dopravy'!$E$33:$AH$33,0))*365*0.5</f>
        <v>0</v>
      </c>
      <c r="Y143" s="48">
        <f>Y79*INDEX('A2 Intenzita dopravy'!$E44:$AH44,MATCH('08.1 Spotreba pohon.hmot'!Y$132,'A2 Intenzita dopravy'!$E$33:$AH$33,0))*365*0.5</f>
        <v>0</v>
      </c>
      <c r="Z143" s="48">
        <f>Z79*INDEX('A2 Intenzita dopravy'!$E44:$AH44,MATCH('08.1 Spotreba pohon.hmot'!Z$132,'A2 Intenzita dopravy'!$E$33:$AH$33,0))*365*0.5</f>
        <v>0</v>
      </c>
      <c r="AA143" s="48">
        <f>AA79*INDEX('A2 Intenzita dopravy'!$E44:$AH44,MATCH('08.1 Spotreba pohon.hmot'!AA$132,'A2 Intenzita dopravy'!$E$33:$AH$33,0))*365*0.5</f>
        <v>0</v>
      </c>
      <c r="AB143" s="48">
        <f>AB79*INDEX('A2 Intenzita dopravy'!$E44:$AH44,MATCH('08.1 Spotreba pohon.hmot'!AB$132,'A2 Intenzita dopravy'!$E$33:$AH$33,0))*365*0.5</f>
        <v>0</v>
      </c>
      <c r="AC143" s="48">
        <f>AC79*INDEX('A2 Intenzita dopravy'!$E44:$AH44,MATCH('08.1 Spotreba pohon.hmot'!AC$132,'A2 Intenzita dopravy'!$E$33:$AH$33,0))*365*0.5</f>
        <v>0</v>
      </c>
      <c r="AD143" s="48">
        <f>AD79*INDEX('A2 Intenzita dopravy'!$E44:$AH44,MATCH('08.1 Spotreba pohon.hmot'!AD$132,'A2 Intenzita dopravy'!$E$33:$AH$33,0))*365*0.5</f>
        <v>0</v>
      </c>
      <c r="AE143" s="48">
        <f>AE79*INDEX('A2 Intenzita dopravy'!$E44:$AH44,MATCH('08.1 Spotreba pohon.hmot'!AE$132,'A2 Intenzita dopravy'!$E$33:$AH$33,0))*365*0.5</f>
        <v>0</v>
      </c>
      <c r="AF143" s="48">
        <f>AF79*INDEX('A2 Intenzita dopravy'!$E44:$AH44,MATCH('08.1 Spotreba pohon.hmot'!AF$132,'A2 Intenzita dopravy'!$E$33:$AH$33,0))*365*0.5</f>
        <v>0</v>
      </c>
      <c r="AG143" s="48">
        <f>AG79*INDEX('A2 Intenzita dopravy'!$E44:$AH44,MATCH('08.1 Spotreba pohon.hmot'!AG$132,'A2 Intenzita dopravy'!$E$33:$AH$33,0))*365*0.5</f>
        <v>0</v>
      </c>
      <c r="AH143" s="48">
        <f>AH79*INDEX('A2 Intenzita dopravy'!$E44:$AH44,MATCH('08.1 Spotreba pohon.hmot'!AH$132,'A2 Intenzita dopravy'!$E$33:$AH$33,0))*365*0.5</f>
        <v>0</v>
      </c>
      <c r="AI143" s="48">
        <f>AI79*INDEX('A2 Intenzita dopravy'!$E44:$AH44,MATCH('08.1 Spotreba pohon.hmot'!AI$132,'A2 Intenzita dopravy'!$E$33:$AH$33,0))*365*0.5</f>
        <v>0</v>
      </c>
      <c r="AJ143" s="48">
        <f>AJ79*INDEX('A2 Intenzita dopravy'!$E44:$AI44,MATCH('08.1 Spotreba pohon.hmot'!AJ$132,'A2 Intenzita dopravy'!$E$33:$AI$33,0))*365*0.5</f>
        <v>0</v>
      </c>
    </row>
    <row r="144" spans="2:36" x14ac:dyDescent="0.2">
      <c r="B144" s="26"/>
      <c r="C144" s="26"/>
      <c r="D144" s="26"/>
      <c r="E144" s="26"/>
      <c r="F144" s="131"/>
      <c r="G144" s="131"/>
      <c r="H144" s="131"/>
      <c r="I144" s="131"/>
      <c r="J144" s="131"/>
      <c r="K144" s="131"/>
      <c r="L144" s="131"/>
      <c r="M144" s="131"/>
      <c r="N144" s="131"/>
      <c r="O144" s="131"/>
      <c r="P144" s="131"/>
      <c r="Q144" s="131"/>
      <c r="R144" s="131"/>
      <c r="S144" s="131"/>
      <c r="T144" s="131"/>
      <c r="U144" s="131"/>
      <c r="V144" s="131"/>
      <c r="W144" s="131"/>
      <c r="X144" s="131"/>
      <c r="Y144" s="131"/>
      <c r="Z144" s="131"/>
      <c r="AA144" s="131"/>
      <c r="AB144" s="131"/>
      <c r="AC144" s="131"/>
      <c r="AD144" s="131"/>
      <c r="AE144" s="131"/>
      <c r="AF144" s="131"/>
      <c r="AG144" s="131"/>
      <c r="AH144" s="131"/>
      <c r="AI144" s="131"/>
    </row>
    <row r="145" spans="2:36" x14ac:dyDescent="0.2">
      <c r="B145" s="26"/>
      <c r="C145" s="26"/>
      <c r="D145" s="26"/>
      <c r="E145" s="26"/>
      <c r="F145" s="131"/>
      <c r="G145" s="131"/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131"/>
      <c r="AC145" s="131"/>
      <c r="AD145" s="131"/>
      <c r="AE145" s="131"/>
      <c r="AF145" s="131"/>
      <c r="AG145" s="131"/>
      <c r="AH145" s="131"/>
      <c r="AI145" s="131"/>
    </row>
    <row r="146" spans="2:36" x14ac:dyDescent="0.2">
      <c r="B146" s="80" t="s">
        <v>286</v>
      </c>
      <c r="E146" s="33"/>
      <c r="F146" s="33"/>
      <c r="G146" s="33"/>
      <c r="H146" s="33"/>
      <c r="I146" s="33"/>
    </row>
    <row r="148" spans="2:36" x14ac:dyDescent="0.2">
      <c r="D148" s="32" t="s">
        <v>63</v>
      </c>
      <c r="E148" s="32" t="s">
        <v>63</v>
      </c>
      <c r="F148" s="34">
        <f>'A1 Parametre'!$C$6</f>
        <v>2019</v>
      </c>
      <c r="G148" s="34">
        <f t="shared" ref="G148:AJ148" si="31">F148+1</f>
        <v>2020</v>
      </c>
      <c r="H148" s="34">
        <f t="shared" si="31"/>
        <v>2021</v>
      </c>
      <c r="I148" s="34">
        <f t="shared" si="31"/>
        <v>2022</v>
      </c>
      <c r="J148" s="34">
        <f t="shared" si="31"/>
        <v>2023</v>
      </c>
      <c r="K148" s="34">
        <f t="shared" si="31"/>
        <v>2024</v>
      </c>
      <c r="L148" s="34">
        <f t="shared" si="31"/>
        <v>2025</v>
      </c>
      <c r="M148" s="34">
        <f t="shared" si="31"/>
        <v>2026</v>
      </c>
      <c r="N148" s="34">
        <f t="shared" si="31"/>
        <v>2027</v>
      </c>
      <c r="O148" s="34">
        <f t="shared" si="31"/>
        <v>2028</v>
      </c>
      <c r="P148" s="34">
        <f t="shared" si="31"/>
        <v>2029</v>
      </c>
      <c r="Q148" s="34">
        <f t="shared" si="31"/>
        <v>2030</v>
      </c>
      <c r="R148" s="34">
        <f t="shared" si="31"/>
        <v>2031</v>
      </c>
      <c r="S148" s="34">
        <f t="shared" si="31"/>
        <v>2032</v>
      </c>
      <c r="T148" s="34">
        <f t="shared" si="31"/>
        <v>2033</v>
      </c>
      <c r="U148" s="34">
        <f t="shared" si="31"/>
        <v>2034</v>
      </c>
      <c r="V148" s="34">
        <f t="shared" si="31"/>
        <v>2035</v>
      </c>
      <c r="W148" s="34">
        <f t="shared" si="31"/>
        <v>2036</v>
      </c>
      <c r="X148" s="34">
        <f t="shared" si="31"/>
        <v>2037</v>
      </c>
      <c r="Y148" s="34">
        <f t="shared" si="31"/>
        <v>2038</v>
      </c>
      <c r="Z148" s="34">
        <f t="shared" si="31"/>
        <v>2039</v>
      </c>
      <c r="AA148" s="34">
        <f t="shared" si="31"/>
        <v>2040</v>
      </c>
      <c r="AB148" s="34">
        <f t="shared" si="31"/>
        <v>2041</v>
      </c>
      <c r="AC148" s="34">
        <f t="shared" si="31"/>
        <v>2042</v>
      </c>
      <c r="AD148" s="34">
        <f t="shared" si="31"/>
        <v>2043</v>
      </c>
      <c r="AE148" s="34">
        <f t="shared" si="31"/>
        <v>2044</v>
      </c>
      <c r="AF148" s="34">
        <f t="shared" si="31"/>
        <v>2045</v>
      </c>
      <c r="AG148" s="34">
        <f t="shared" si="31"/>
        <v>2046</v>
      </c>
      <c r="AH148" s="34">
        <f t="shared" si="31"/>
        <v>2047</v>
      </c>
      <c r="AI148" s="34">
        <f t="shared" si="31"/>
        <v>2048</v>
      </c>
      <c r="AJ148" s="34">
        <f t="shared" si="31"/>
        <v>2049</v>
      </c>
    </row>
    <row r="149" spans="2:36" x14ac:dyDescent="0.2">
      <c r="B149" s="32" t="s">
        <v>132</v>
      </c>
      <c r="C149" s="32" t="s">
        <v>131</v>
      </c>
      <c r="D149" s="32" t="s">
        <v>61</v>
      </c>
      <c r="E149" s="32" t="s">
        <v>206</v>
      </c>
      <c r="F149" s="81">
        <v>1</v>
      </c>
      <c r="G149" s="81">
        <f t="shared" ref="G149:AJ149" si="32">F149+1</f>
        <v>2</v>
      </c>
      <c r="H149" s="81">
        <f t="shared" si="32"/>
        <v>3</v>
      </c>
      <c r="I149" s="81">
        <f t="shared" si="32"/>
        <v>4</v>
      </c>
      <c r="J149" s="81">
        <f t="shared" si="32"/>
        <v>5</v>
      </c>
      <c r="K149" s="81">
        <f t="shared" si="32"/>
        <v>6</v>
      </c>
      <c r="L149" s="81">
        <f t="shared" si="32"/>
        <v>7</v>
      </c>
      <c r="M149" s="81">
        <f t="shared" si="32"/>
        <v>8</v>
      </c>
      <c r="N149" s="81">
        <f t="shared" si="32"/>
        <v>9</v>
      </c>
      <c r="O149" s="81">
        <f t="shared" si="32"/>
        <v>10</v>
      </c>
      <c r="P149" s="81">
        <f t="shared" si="32"/>
        <v>11</v>
      </c>
      <c r="Q149" s="81">
        <f t="shared" si="32"/>
        <v>12</v>
      </c>
      <c r="R149" s="81">
        <f t="shared" si="32"/>
        <v>13</v>
      </c>
      <c r="S149" s="81">
        <f t="shared" si="32"/>
        <v>14</v>
      </c>
      <c r="T149" s="81">
        <f t="shared" si="32"/>
        <v>15</v>
      </c>
      <c r="U149" s="81">
        <f t="shared" si="32"/>
        <v>16</v>
      </c>
      <c r="V149" s="81">
        <f t="shared" si="32"/>
        <v>17</v>
      </c>
      <c r="W149" s="81">
        <f t="shared" si="32"/>
        <v>18</v>
      </c>
      <c r="X149" s="81">
        <f t="shared" si="32"/>
        <v>19</v>
      </c>
      <c r="Y149" s="81">
        <f t="shared" si="32"/>
        <v>20</v>
      </c>
      <c r="Z149" s="81">
        <f t="shared" si="32"/>
        <v>21</v>
      </c>
      <c r="AA149" s="81">
        <f t="shared" si="32"/>
        <v>22</v>
      </c>
      <c r="AB149" s="81">
        <f t="shared" si="32"/>
        <v>23</v>
      </c>
      <c r="AC149" s="81">
        <f t="shared" si="32"/>
        <v>24</v>
      </c>
      <c r="AD149" s="81">
        <f t="shared" si="32"/>
        <v>25</v>
      </c>
      <c r="AE149" s="81">
        <f t="shared" si="32"/>
        <v>26</v>
      </c>
      <c r="AF149" s="81">
        <f t="shared" si="32"/>
        <v>27</v>
      </c>
      <c r="AG149" s="81">
        <f t="shared" si="32"/>
        <v>28</v>
      </c>
      <c r="AH149" s="81">
        <f t="shared" si="32"/>
        <v>29</v>
      </c>
      <c r="AI149" s="81">
        <f t="shared" si="32"/>
        <v>30</v>
      </c>
      <c r="AJ149" s="81">
        <f t="shared" si="32"/>
        <v>31</v>
      </c>
    </row>
    <row r="150" spans="2:36" x14ac:dyDescent="0.2">
      <c r="B150" s="5">
        <v>1</v>
      </c>
      <c r="C150" s="5">
        <f>C70</f>
        <v>90781</v>
      </c>
      <c r="D150" s="5" t="str">
        <f>D70</f>
        <v>I/59 Tvrdošín - pred okružnou</v>
      </c>
      <c r="E150" s="5">
        <f>E118</f>
        <v>1.1599999999999999</v>
      </c>
      <c r="F150" s="48">
        <f>F86*INDEX('A2 Intenzita dopravy'!$E49:$AH49,MATCH('08.1 Spotreba pohon.hmot'!F$148,'A2 Intenzita dopravy'!$E$47:$AH$47,0))*365*0.5</f>
        <v>90171.858871995471</v>
      </c>
      <c r="G150" s="48">
        <f>G86*INDEX('A2 Intenzita dopravy'!$E49:$AH49,MATCH('08.1 Spotreba pohon.hmot'!G$148,'A2 Intenzita dopravy'!$E$47:$AH$47,0))*365*0.5</f>
        <v>91851.114746093241</v>
      </c>
      <c r="H150" s="48">
        <f>H86*INDEX('A2 Intenzita dopravy'!$E49:$AH49,MATCH('08.1 Spotreba pohon.hmot'!H$148,'A2 Intenzita dopravy'!$E$47:$AH$47,0))*365*0.5</f>
        <v>93542.744110396437</v>
      </c>
      <c r="I150" s="48">
        <f>I86*INDEX('A2 Intenzita dopravy'!$E49:$AH49,MATCH('08.1 Spotreba pohon.hmot'!I$148,'A2 Intenzita dopravy'!$E$47:$AH$47,0))*365*0.5</f>
        <v>95266.943113183283</v>
      </c>
      <c r="J150" s="48">
        <f>J86*INDEX('A2 Intenzita dopravy'!$E49:$AH49,MATCH('08.1 Spotreba pohon.hmot'!J$148,'A2 Intenzita dopravy'!$E$47:$AH$47,0))*365*0.5</f>
        <v>42612.800999999999</v>
      </c>
      <c r="K150" s="48">
        <f>K86*INDEX('A2 Intenzita dopravy'!$E49:$AH49,MATCH('08.1 Spotreba pohon.hmot'!K$148,'A2 Intenzita dopravy'!$E$47:$AH$47,0))*365*0.5</f>
        <v>43164.993567177291</v>
      </c>
      <c r="L150" s="48">
        <f>L86*INDEX('A2 Intenzita dopravy'!$E49:$AH49,MATCH('08.1 Spotreba pohon.hmot'!L$148,'A2 Intenzita dopravy'!$E$47:$AH$47,0))*365*0.5</f>
        <v>43717.154939112566</v>
      </c>
      <c r="M150" s="48">
        <f>M86*INDEX('A2 Intenzita dopravy'!$E49:$AH49,MATCH('08.1 Spotreba pohon.hmot'!M$148,'A2 Intenzita dopravy'!$E$47:$AH$47,0))*365*0.5</f>
        <v>44269.28511951596</v>
      </c>
      <c r="N150" s="48">
        <f>N86*INDEX('A2 Intenzita dopravy'!$E49:$AH49,MATCH('08.1 Spotreba pohon.hmot'!N$148,'A2 Intenzita dopravy'!$E$47:$AH$47,0))*365*0.5</f>
        <v>44821.384112097243</v>
      </c>
      <c r="O150" s="48">
        <f>O86*INDEX('A2 Intenzita dopravy'!$E49:$AH49,MATCH('08.1 Spotreba pohon.hmot'!O$148,'A2 Intenzita dopravy'!$E$47:$AH$47,0))*365*0.5</f>
        <v>45373.451920565756</v>
      </c>
      <c r="P150" s="48">
        <f>P86*INDEX('A2 Intenzita dopravy'!$E49:$AH49,MATCH('08.1 Spotreba pohon.hmot'!P$148,'A2 Intenzita dopravy'!$E$47:$AH$47,0))*365*0.5</f>
        <v>45925.488548630485</v>
      </c>
      <c r="Q150" s="48">
        <f>Q86*INDEX('A2 Intenzita dopravy'!$E49:$AH49,MATCH('08.1 Spotreba pohon.hmot'!Q$148,'A2 Intenzita dopravy'!$E$47:$AH$47,0))*365*0.5</f>
        <v>46477.493999999992</v>
      </c>
      <c r="R150" s="48">
        <f>R86*INDEX('A2 Intenzita dopravy'!$E49:$AH49,MATCH('08.1 Spotreba pohon.hmot'!R$148,'A2 Intenzita dopravy'!$E$47:$AH$47,0))*365*0.5</f>
        <v>47109.424980342454</v>
      </c>
      <c r="S150" s="48">
        <f>S86*INDEX('A2 Intenzita dopravy'!$E49:$AH49,MATCH('08.1 Spotreba pohon.hmot'!S$148,'A2 Intenzita dopravy'!$E$47:$AH$47,0))*365*0.5</f>
        <v>47741.387240276483</v>
      </c>
      <c r="T150" s="48">
        <f>T86*INDEX('A2 Intenzita dopravy'!$E49:$AH49,MATCH('08.1 Spotreba pohon.hmot'!T$148,'A2 Intenzita dopravy'!$E$47:$AH$47,0))*365*0.5</f>
        <v>48373.380783051194</v>
      </c>
      <c r="U150" s="48">
        <f>U86*INDEX('A2 Intenzita dopravy'!$E49:$AH49,MATCH('08.1 Spotreba pohon.hmot'!U$148,'A2 Intenzita dopravy'!$E$47:$AH$47,0))*365*0.5</f>
        <v>49005.40561191598</v>
      </c>
      <c r="V150" s="48">
        <f>V86*INDEX('A2 Intenzita dopravy'!$E49:$AH49,MATCH('08.1 Spotreba pohon.hmot'!V$148,'A2 Intenzita dopravy'!$E$47:$AH$47,0))*365*0.5</f>
        <v>49637.461730120514</v>
      </c>
      <c r="W150" s="48">
        <f>W86*INDEX('A2 Intenzita dopravy'!$E49:$AH49,MATCH('08.1 Spotreba pohon.hmot'!W$148,'A2 Intenzita dopravy'!$E$47:$AH$47,0))*365*0.5</f>
        <v>50269.549140914824</v>
      </c>
      <c r="X150" s="48">
        <f>X86*INDEX('A2 Intenzita dopravy'!$E49:$AH49,MATCH('08.1 Spotreba pohon.hmot'!X$148,'A2 Intenzita dopravy'!$E$47:$AH$47,0))*365*0.5</f>
        <v>50901.667847549179</v>
      </c>
      <c r="Y150" s="48">
        <f>Y86*INDEX('A2 Intenzita dopravy'!$E49:$AH49,MATCH('08.1 Spotreba pohon.hmot'!Y$148,'A2 Intenzita dopravy'!$E$47:$AH$47,0))*365*0.5</f>
        <v>51533.81785327418</v>
      </c>
      <c r="Z150" s="48">
        <f>Z86*INDEX('A2 Intenzita dopravy'!$E49:$AH49,MATCH('08.1 Spotreba pohon.hmot'!Z$148,'A2 Intenzita dopravy'!$E$47:$AH$47,0))*365*0.5</f>
        <v>52165.999161340718</v>
      </c>
      <c r="AA150" s="48">
        <f>AA86*INDEX('A2 Intenzita dopravy'!$E49:$AH49,MATCH('08.1 Spotreba pohon.hmot'!AA$148,'A2 Intenzita dopravy'!$E$47:$AH$47,0))*365*0.5</f>
        <v>52798.211775000003</v>
      </c>
      <c r="AB150" s="48">
        <f>AB86*INDEX('A2 Intenzita dopravy'!$E49:$AH49,MATCH('08.1 Spotreba pohon.hmot'!AB$148,'A2 Intenzita dopravy'!$E$47:$AH$47,0))*365*0.5</f>
        <v>53517.684262499992</v>
      </c>
      <c r="AC150" s="48">
        <f>AC86*INDEX('A2 Intenzita dopravy'!$E49:$AH49,MATCH('08.1 Spotreba pohon.hmot'!AC$148,'A2 Intenzita dopravy'!$E$47:$AH$47,0))*365*0.5</f>
        <v>54237.156749999995</v>
      </c>
      <c r="AD150" s="48">
        <f>AD86*INDEX('A2 Intenzita dopravy'!$E49:$AH49,MATCH('08.1 Spotreba pohon.hmot'!AD$148,'A2 Intenzita dopravy'!$E$47:$AH$47,0))*365*0.5</f>
        <v>54956.629237499998</v>
      </c>
      <c r="AE150" s="48">
        <f>AE86*INDEX('A2 Intenzita dopravy'!$E49:$AH49,MATCH('08.1 Spotreba pohon.hmot'!AE$148,'A2 Intenzita dopravy'!$E$47:$AH$47,0))*365*0.5</f>
        <v>55676.101724999993</v>
      </c>
      <c r="AF150" s="48">
        <f>AF86*INDEX('A2 Intenzita dopravy'!$E49:$AH49,MATCH('08.1 Spotreba pohon.hmot'!AF$148,'A2 Intenzita dopravy'!$E$47:$AH$47,0))*365*0.5</f>
        <v>56395.574212499996</v>
      </c>
      <c r="AG150" s="48">
        <f>AG86*INDEX('A2 Intenzita dopravy'!$E49:$AH49,MATCH('08.1 Spotreba pohon.hmot'!AG$148,'A2 Intenzita dopravy'!$E$47:$AH$47,0))*365*0.5</f>
        <v>57115.046699999999</v>
      </c>
      <c r="AH150" s="48">
        <f>AH86*INDEX('A2 Intenzita dopravy'!$E49:$AH49,MATCH('08.1 Spotreba pohon.hmot'!AH$148,'A2 Intenzita dopravy'!$E$47:$AH$47,0))*365*0.5</f>
        <v>57834.519187500002</v>
      </c>
      <c r="AI150" s="48">
        <f>AI86*INDEX('A2 Intenzita dopravy'!$E49:$AH49,MATCH('08.1 Spotreba pohon.hmot'!AI$148,'A2 Intenzita dopravy'!$E$47:$AH$47,0))*365*0.5</f>
        <v>58553.99167499999</v>
      </c>
      <c r="AJ150" s="48">
        <f>AJ86*INDEX('A2 Intenzita dopravy'!$E49:$AI49,MATCH('08.1 Spotreba pohon.hmot'!AJ$148,'A2 Intenzita dopravy'!$E$47:$AI$47,0))*365*0.5</f>
        <v>59273.464162499993</v>
      </c>
    </row>
    <row r="151" spans="2:36" x14ac:dyDescent="0.2">
      <c r="B151" s="5">
        <v>2</v>
      </c>
      <c r="C151" s="5">
        <f t="shared" ref="C151:C159" si="33">C71</f>
        <v>90782</v>
      </c>
      <c r="D151" s="5" t="str">
        <f t="shared" ref="D151:D159" si="34">D71</f>
        <v>I/59 Tvrdošín - po OK II/520</v>
      </c>
      <c r="E151" s="5">
        <f t="shared" ref="E151:E159" si="35">E119</f>
        <v>1.42</v>
      </c>
      <c r="F151" s="48">
        <f>F87*INDEX('A2 Intenzita dopravy'!$E50:$AH50,MATCH('08.1 Spotreba pohon.hmot'!F$148,'A2 Intenzita dopravy'!$E$47:$AH$47,0))*365*0.5</f>
        <v>98975.10780356123</v>
      </c>
      <c r="G151" s="48">
        <f>G87*INDEX('A2 Intenzita dopravy'!$E50:$AH50,MATCH('08.1 Spotreba pohon.hmot'!G$148,'A2 Intenzita dopravy'!$E$47:$AH$47,0))*365*0.5</f>
        <v>100270.16289241577</v>
      </c>
      <c r="H151" s="48">
        <f>H87*INDEX('A2 Intenzita dopravy'!$E50:$AH50,MATCH('08.1 Spotreba pohon.hmot'!H$148,'A2 Intenzita dopravy'!$E$47:$AH$47,0))*365*0.5</f>
        <v>102083.83274180282</v>
      </c>
      <c r="I151" s="48">
        <f>I87*INDEX('A2 Intenzita dopravy'!$E50:$AH50,MATCH('08.1 Spotreba pohon.hmot'!I$148,'A2 Intenzita dopravy'!$E$47:$AH$47,0))*365*0.5</f>
        <v>103934.66438335599</v>
      </c>
      <c r="J151" s="48">
        <f>J87*INDEX('A2 Intenzita dopravy'!$E50:$AH50,MATCH('08.1 Spotreba pohon.hmot'!J$148,'A2 Intenzita dopravy'!$E$47:$AH$47,0))*365*0.5</f>
        <v>56936.687624999999</v>
      </c>
      <c r="K151" s="48">
        <f>K87*INDEX('A2 Intenzita dopravy'!$E50:$AH50,MATCH('08.1 Spotreba pohon.hmot'!K$148,'A2 Intenzita dopravy'!$E$47:$AH$47,0))*365*0.5</f>
        <v>57682.982308570005</v>
      </c>
      <c r="L151" s="48">
        <f>L87*INDEX('A2 Intenzita dopravy'!$E50:$AH50,MATCH('08.1 Spotreba pohon.hmot'!L$148,'A2 Intenzita dopravy'!$E$47:$AH$47,0))*365*0.5</f>
        <v>58429.253596448521</v>
      </c>
      <c r="M151" s="48">
        <f>M87*INDEX('A2 Intenzita dopravy'!$E50:$AH50,MATCH('08.1 Spotreba pohon.hmot'!M$148,'A2 Intenzita dopravy'!$E$47:$AH$47,0))*365*0.5</f>
        <v>59175.501491479619</v>
      </c>
      <c r="N151" s="48">
        <f>N87*INDEX('A2 Intenzita dopravy'!$E50:$AH50,MATCH('08.1 Spotreba pohon.hmot'!N$148,'A2 Intenzita dopravy'!$E$47:$AH$47,0))*365*0.5</f>
        <v>59921.725996507026</v>
      </c>
      <c r="O151" s="48">
        <f>O87*INDEX('A2 Intenzita dopravy'!$E50:$AH50,MATCH('08.1 Spotreba pohon.hmot'!O$148,'A2 Intenzita dopravy'!$E$47:$AH$47,0))*365*0.5</f>
        <v>60667.927114374186</v>
      </c>
      <c r="P151" s="48">
        <f>P87*INDEX('A2 Intenzita dopravy'!$E50:$AH50,MATCH('08.1 Spotreba pohon.hmot'!P$148,'A2 Intenzita dopravy'!$E$47:$AH$47,0))*365*0.5</f>
        <v>61414.104847924231</v>
      </c>
      <c r="Q151" s="48">
        <f>Q87*INDEX('A2 Intenzita dopravy'!$E50:$AH50,MATCH('08.1 Spotreba pohon.hmot'!Q$148,'A2 Intenzita dopravy'!$E$47:$AH$47,0))*365*0.5</f>
        <v>62160.259199999993</v>
      </c>
      <c r="R151" s="48">
        <f>R87*INDEX('A2 Intenzita dopravy'!$E50:$AH50,MATCH('08.1 Spotreba pohon.hmot'!R$148,'A2 Intenzita dopravy'!$E$47:$AH$47,0))*365*0.5</f>
        <v>63006.300735756056</v>
      </c>
      <c r="S151" s="48">
        <f>S87*INDEX('A2 Intenzita dopravy'!$E50:$AH50,MATCH('08.1 Spotreba pohon.hmot'!S$148,'A2 Intenzita dopravy'!$E$47:$AH$47,0))*365*0.5</f>
        <v>63852.323691571954</v>
      </c>
      <c r="T151" s="48">
        <f>T87*INDEX('A2 Intenzita dopravy'!$E50:$AH50,MATCH('08.1 Spotreba pohon.hmot'!T$148,'A2 Intenzita dopravy'!$E$47:$AH$47,0))*365*0.5</f>
        <v>64698.328069029136</v>
      </c>
      <c r="U151" s="48">
        <f>U87*INDEX('A2 Intenzita dopravy'!$E50:$AH50,MATCH('08.1 Spotreba pohon.hmot'!U$148,'A2 Intenzita dopravy'!$E$47:$AH$47,0))*365*0.5</f>
        <v>65544.313869708902</v>
      </c>
      <c r="V151" s="48">
        <f>V87*INDEX('A2 Intenzita dopravy'!$E50:$AH50,MATCH('08.1 Spotreba pohon.hmot'!V$148,'A2 Intenzita dopravy'!$E$47:$AH$47,0))*365*0.5</f>
        <v>66390.281095192448</v>
      </c>
      <c r="W151" s="48">
        <f>W87*INDEX('A2 Intenzita dopravy'!$E50:$AH50,MATCH('08.1 Spotreba pohon.hmot'!W$148,'A2 Intenzita dopravy'!$E$47:$AH$47,0))*365*0.5</f>
        <v>67236.229747060817</v>
      </c>
      <c r="X151" s="48">
        <f>X87*INDEX('A2 Intenzita dopravy'!$E50:$AH50,MATCH('08.1 Spotreba pohon.hmot'!X$148,'A2 Intenzita dopravy'!$E$47:$AH$47,0))*365*0.5</f>
        <v>68082.159826895004</v>
      </c>
      <c r="Y151" s="48">
        <f>Y87*INDEX('A2 Intenzita dopravy'!$E50:$AH50,MATCH('08.1 Spotreba pohon.hmot'!Y$148,'A2 Intenzita dopravy'!$E$47:$AH$47,0))*365*0.5</f>
        <v>68928.071336275811</v>
      </c>
      <c r="Z151" s="48">
        <f>Z87*INDEX('A2 Intenzita dopravy'!$E50:$AH50,MATCH('08.1 Spotreba pohon.hmot'!Z$148,'A2 Intenzita dopravy'!$E$47:$AH$47,0))*365*0.5</f>
        <v>69773.964276783954</v>
      </c>
      <c r="AA151" s="48">
        <f>AA87*INDEX('A2 Intenzita dopravy'!$E50:$AH50,MATCH('08.1 Spotreba pohon.hmot'!AA$148,'A2 Intenzita dopravy'!$E$47:$AH$47,0))*365*0.5</f>
        <v>70619.838650000005</v>
      </c>
      <c r="AB151" s="48">
        <f>AB87*INDEX('A2 Intenzita dopravy'!$E50:$AH50,MATCH('08.1 Spotreba pohon.hmot'!AB$148,'A2 Intenzita dopravy'!$E$47:$AH$47,0))*365*0.5</f>
        <v>71570.782468579477</v>
      </c>
      <c r="AC151" s="48">
        <f>AC87*INDEX('A2 Intenzita dopravy'!$E50:$AH50,MATCH('08.1 Spotreba pohon.hmot'!AC$148,'A2 Intenzita dopravy'!$E$47:$AH$47,0))*365*0.5</f>
        <v>72521.332292458377</v>
      </c>
      <c r="AD151" s="48">
        <f>AD87*INDEX('A2 Intenzita dopravy'!$E50:$AH50,MATCH('08.1 Spotreba pohon.hmot'!AD$148,'A2 Intenzita dopravy'!$E$47:$AH$47,0))*365*0.5</f>
        <v>73471.488779123203</v>
      </c>
      <c r="AE151" s="48">
        <f>AE87*INDEX('A2 Intenzita dopravy'!$E50:$AH50,MATCH('08.1 Spotreba pohon.hmot'!AE$148,'A2 Intenzita dopravy'!$E$47:$AH$47,0))*365*0.5</f>
        <v>74421.252585091977</v>
      </c>
      <c r="AF151" s="48">
        <f>AF87*INDEX('A2 Intenzita dopravy'!$E50:$AH50,MATCH('08.1 Spotreba pohon.hmot'!AF$148,'A2 Intenzita dopravy'!$E$47:$AH$47,0))*365*0.5</f>
        <v>75370.624365915573</v>
      </c>
      <c r="AG151" s="48">
        <f>AG87*INDEX('A2 Intenzita dopravy'!$E50:$AH50,MATCH('08.1 Spotreba pohon.hmot'!AG$148,'A2 Intenzita dopravy'!$E$47:$AH$47,0))*365*0.5</f>
        <v>76319.604776179069</v>
      </c>
      <c r="AH151" s="48">
        <f>AH87*INDEX('A2 Intenzita dopravy'!$E50:$AH50,MATCH('08.1 Spotreba pohon.hmot'!AH$148,'A2 Intenzita dopravy'!$E$47:$AH$47,0))*365*0.5</f>
        <v>77268.194469502996</v>
      </c>
      <c r="AI151" s="48">
        <f>AI87*INDEX('A2 Intenzita dopravy'!$E50:$AH50,MATCH('08.1 Spotreba pohon.hmot'!AI$148,'A2 Intenzita dopravy'!$E$47:$AH$47,0))*365*0.5</f>
        <v>78216.394098544784</v>
      </c>
      <c r="AJ151" s="48">
        <f>AJ87*INDEX('A2 Intenzita dopravy'!$E50:$AI50,MATCH('08.1 Spotreba pohon.hmot'!AJ$148,'A2 Intenzita dopravy'!$E$47:$AI$47,0))*365*0.5</f>
        <v>79164.20431500001</v>
      </c>
    </row>
    <row r="152" spans="2:36" x14ac:dyDescent="0.2">
      <c r="B152" s="5">
        <v>3</v>
      </c>
      <c r="C152" s="5">
        <f t="shared" si="33"/>
        <v>90783</v>
      </c>
      <c r="D152" s="5" t="str">
        <f t="shared" si="34"/>
        <v>I/59 Tvrdošín - centrum</v>
      </c>
      <c r="E152" s="5">
        <f t="shared" si="35"/>
        <v>0.59</v>
      </c>
      <c r="F152" s="48">
        <f>F88*INDEX('A2 Intenzita dopravy'!$E51:$AH51,MATCH('08.1 Spotreba pohon.hmot'!F$148,'A2 Intenzita dopravy'!$E$47:$AH$47,0))*365*0.5</f>
        <v>105961.24211101874</v>
      </c>
      <c r="G152" s="48">
        <f>G88*INDEX('A2 Intenzita dopravy'!$E51:$AH51,MATCH('08.1 Spotreba pohon.hmot'!G$148,'A2 Intenzita dopravy'!$E$47:$AH$47,0))*365*0.5</f>
        <v>107543.60000000002</v>
      </c>
      <c r="H152" s="48">
        <f>H88*INDEX('A2 Intenzita dopravy'!$E51:$AH51,MATCH('08.1 Spotreba pohon.hmot'!H$148,'A2 Intenzita dopravy'!$E$47:$AH$47,0))*365*0.5</f>
        <v>109149.58781666933</v>
      </c>
      <c r="I152" s="48">
        <f>I88*INDEX('A2 Intenzita dopravy'!$E51:$AH51,MATCH('08.1 Spotreba pohon.hmot'!I$148,'A2 Intenzita dopravy'!$E$47:$AH$47,0))*365*0.5</f>
        <v>110779.55843535841</v>
      </c>
      <c r="J152" s="48">
        <f>J88*INDEX('A2 Intenzita dopravy'!$E51:$AH51,MATCH('08.1 Spotreba pohon.hmot'!J$148,'A2 Intenzita dopravy'!$E$47:$AH$47,0))*365*0.5</f>
        <v>60493.275000000001</v>
      </c>
      <c r="K152" s="48">
        <f>K88*INDEX('A2 Intenzita dopravy'!$E51:$AH51,MATCH('08.1 Spotreba pohon.hmot'!K$148,'A2 Intenzita dopravy'!$E$47:$AH$47,0))*365*0.5</f>
        <v>61287.15</v>
      </c>
      <c r="L152" s="48">
        <f>L88*INDEX('A2 Intenzita dopravy'!$E51:$AH51,MATCH('08.1 Spotreba pohon.hmot'!L$148,'A2 Intenzita dopravy'!$E$47:$AH$47,0))*365*0.5</f>
        <v>62081.025000000001</v>
      </c>
      <c r="M152" s="48">
        <f>M88*INDEX('A2 Intenzita dopravy'!$E51:$AH51,MATCH('08.1 Spotreba pohon.hmot'!M$148,'A2 Intenzita dopravy'!$E$47:$AH$47,0))*365*0.5</f>
        <v>62874.900000000009</v>
      </c>
      <c r="N152" s="48">
        <f>N88*INDEX('A2 Intenzita dopravy'!$E51:$AH51,MATCH('08.1 Spotreba pohon.hmot'!N$148,'A2 Intenzita dopravy'!$E$47:$AH$47,0))*365*0.5</f>
        <v>63668.775000000001</v>
      </c>
      <c r="O152" s="48">
        <f>O88*INDEX('A2 Intenzita dopravy'!$E51:$AH51,MATCH('08.1 Spotreba pohon.hmot'!O$148,'A2 Intenzita dopravy'!$E$47:$AH$47,0))*365*0.5</f>
        <v>64462.65</v>
      </c>
      <c r="P152" s="48">
        <f>P88*INDEX('A2 Intenzita dopravy'!$E51:$AH51,MATCH('08.1 Spotreba pohon.hmot'!P$148,'A2 Intenzita dopravy'!$E$47:$AH$47,0))*365*0.5</f>
        <v>65256.525000000001</v>
      </c>
      <c r="Q152" s="48">
        <f>Q88*INDEX('A2 Intenzita dopravy'!$E51:$AH51,MATCH('08.1 Spotreba pohon.hmot'!Q$148,'A2 Intenzita dopravy'!$E$47:$AH$47,0))*365*0.5</f>
        <v>66050.400000000009</v>
      </c>
      <c r="R152" s="48">
        <f>R88*INDEX('A2 Intenzita dopravy'!$E51:$AH51,MATCH('08.1 Spotreba pohon.hmot'!R$148,'A2 Intenzita dopravy'!$E$47:$AH$47,0))*365*0.5</f>
        <v>66950.125</v>
      </c>
      <c r="S152" s="48">
        <f>S88*INDEX('A2 Intenzita dopravy'!$E51:$AH51,MATCH('08.1 Spotreba pohon.hmot'!S$148,'A2 Intenzita dopravy'!$E$47:$AH$47,0))*365*0.5</f>
        <v>67849.850000000006</v>
      </c>
      <c r="T152" s="48">
        <f>T88*INDEX('A2 Intenzita dopravy'!$E51:$AH51,MATCH('08.1 Spotreba pohon.hmot'!T$148,'A2 Intenzita dopravy'!$E$47:$AH$47,0))*365*0.5</f>
        <v>68749.575000000012</v>
      </c>
      <c r="U152" s="48">
        <f>U88*INDEX('A2 Intenzita dopravy'!$E51:$AH51,MATCH('08.1 Spotreba pohon.hmot'!U$148,'A2 Intenzita dopravy'!$E$47:$AH$47,0))*365*0.5</f>
        <v>69649.3</v>
      </c>
      <c r="V152" s="48">
        <f>V88*INDEX('A2 Intenzita dopravy'!$E51:$AH51,MATCH('08.1 Spotreba pohon.hmot'!V$148,'A2 Intenzita dopravy'!$E$47:$AH$47,0))*365*0.5</f>
        <v>70549.024999999994</v>
      </c>
      <c r="W152" s="48">
        <f>W88*INDEX('A2 Intenzita dopravy'!$E51:$AH51,MATCH('08.1 Spotreba pohon.hmot'!W$148,'A2 Intenzita dopravy'!$E$47:$AH$47,0))*365*0.5</f>
        <v>71448.75</v>
      </c>
      <c r="X152" s="48">
        <f>X88*INDEX('A2 Intenzita dopravy'!$E51:$AH51,MATCH('08.1 Spotreba pohon.hmot'!X$148,'A2 Intenzita dopravy'!$E$47:$AH$47,0))*365*0.5</f>
        <v>72348.475000000006</v>
      </c>
      <c r="Y152" s="48">
        <f>Y88*INDEX('A2 Intenzita dopravy'!$E51:$AH51,MATCH('08.1 Spotreba pohon.hmot'!Y$148,'A2 Intenzita dopravy'!$E$47:$AH$47,0))*365*0.5</f>
        <v>73248.2</v>
      </c>
      <c r="Z152" s="48">
        <f>Z88*INDEX('A2 Intenzita dopravy'!$E51:$AH51,MATCH('08.1 Spotreba pohon.hmot'!Z$148,'A2 Intenzita dopravy'!$E$47:$AH$47,0))*365*0.5</f>
        <v>74147.925000000003</v>
      </c>
      <c r="AA152" s="48">
        <f>AA88*INDEX('A2 Intenzita dopravy'!$E51:$AH51,MATCH('08.1 Spotreba pohon.hmot'!AA$148,'A2 Intenzita dopravy'!$E$47:$AH$47,0))*365*0.5</f>
        <v>75047.650000000009</v>
      </c>
      <c r="AB152" s="48">
        <f>AB88*INDEX('A2 Intenzita dopravy'!$E51:$AH51,MATCH('08.1 Spotreba pohon.hmot'!AB$148,'A2 Intenzita dopravy'!$E$47:$AH$47,0))*365*0.5</f>
        <v>76074.395000000004</v>
      </c>
      <c r="AC152" s="48">
        <f>AC88*INDEX('A2 Intenzita dopravy'!$E51:$AH51,MATCH('08.1 Spotreba pohon.hmot'!AC$148,'A2 Intenzita dopravy'!$E$47:$AH$47,0))*365*0.5</f>
        <v>77101.140000000014</v>
      </c>
      <c r="AD152" s="48">
        <f>AD88*INDEX('A2 Intenzita dopravy'!$E51:$AH51,MATCH('08.1 Spotreba pohon.hmot'!AD$148,'A2 Intenzita dopravy'!$E$47:$AH$47,0))*365*0.5</f>
        <v>78127.885000000009</v>
      </c>
      <c r="AE152" s="48">
        <f>AE88*INDEX('A2 Intenzita dopravy'!$E51:$AH51,MATCH('08.1 Spotreba pohon.hmot'!AE$148,'A2 Intenzita dopravy'!$E$47:$AH$47,0))*365*0.5</f>
        <v>79154.63</v>
      </c>
      <c r="AF152" s="48">
        <f>AF88*INDEX('A2 Intenzita dopravy'!$E51:$AH51,MATCH('08.1 Spotreba pohon.hmot'!AF$148,'A2 Intenzita dopravy'!$E$47:$AH$47,0))*365*0.5</f>
        <v>80181.375</v>
      </c>
      <c r="AG152" s="48">
        <f>AG88*INDEX('A2 Intenzita dopravy'!$E51:$AH51,MATCH('08.1 Spotreba pohon.hmot'!AG$148,'A2 Intenzita dopravy'!$E$47:$AH$47,0))*365*0.5</f>
        <v>81208.12</v>
      </c>
      <c r="AH152" s="48">
        <f>AH88*INDEX('A2 Intenzita dopravy'!$E51:$AH51,MATCH('08.1 Spotreba pohon.hmot'!AH$148,'A2 Intenzita dopravy'!$E$47:$AH$47,0))*365*0.5</f>
        <v>82234.865000000005</v>
      </c>
      <c r="AI152" s="48">
        <f>AI88*INDEX('A2 Intenzita dopravy'!$E51:$AH51,MATCH('08.1 Spotreba pohon.hmot'!AI$148,'A2 Intenzita dopravy'!$E$47:$AH$47,0))*365*0.5</f>
        <v>83261.61</v>
      </c>
      <c r="AJ152" s="48">
        <f>AJ88*INDEX('A2 Intenzita dopravy'!$E51:$AI51,MATCH('08.1 Spotreba pohon.hmot'!AJ$148,'A2 Intenzita dopravy'!$E$47:$AI$47,0))*365*0.5</f>
        <v>84288.35500000001</v>
      </c>
    </row>
    <row r="153" spans="2:36" x14ac:dyDescent="0.2">
      <c r="B153" s="5">
        <v>4</v>
      </c>
      <c r="C153" s="5">
        <f t="shared" si="33"/>
        <v>90783</v>
      </c>
      <c r="D153" s="5" t="str">
        <f t="shared" si="34"/>
        <v>I/59 Tvrdošín - severný okraj</v>
      </c>
      <c r="E153" s="5">
        <f t="shared" si="35"/>
        <v>1.21</v>
      </c>
      <c r="F153" s="48">
        <f>F89*INDEX('A2 Intenzita dopravy'!$E52:$AH52,MATCH('08.1 Spotreba pohon.hmot'!F$148,'A2 Intenzita dopravy'!$E$47:$AH$47,0))*365*0.5</f>
        <v>116008.77493955016</v>
      </c>
      <c r="G153" s="48">
        <f>G89*INDEX('A2 Intenzita dopravy'!$E52:$AH52,MATCH('08.1 Spotreba pohon.hmot'!G$148,'A2 Intenzita dopravy'!$E$47:$AH$47,0))*365*0.5</f>
        <v>117705.20000000001</v>
      </c>
      <c r="H153" s="48">
        <f>H89*INDEX('A2 Intenzita dopravy'!$E52:$AH52,MATCH('08.1 Spotreba pohon.hmot'!H$148,'A2 Intenzita dopravy'!$E$47:$AH$47,0))*365*0.5</f>
        <v>119426.43230444691</v>
      </c>
      <c r="I153" s="48">
        <f>I89*INDEX('A2 Intenzita dopravy'!$E52:$AH52,MATCH('08.1 Spotreba pohon.hmot'!I$148,'A2 Intenzita dopravy'!$E$47:$AH$47,0))*365*0.5</f>
        <v>121172.83461536649</v>
      </c>
      <c r="J153" s="48">
        <f>J89*INDEX('A2 Intenzita dopravy'!$E52:$AH52,MATCH('08.1 Spotreba pohon.hmot'!J$148,'A2 Intenzita dopravy'!$E$47:$AH$47,0))*365*0.5</f>
        <v>71067.69</v>
      </c>
      <c r="K153" s="48">
        <f>K89*INDEX('A2 Intenzita dopravy'!$E52:$AH52,MATCH('08.1 Spotreba pohon.hmot'!K$148,'A2 Intenzita dopravy'!$E$47:$AH$47,0))*365*0.5</f>
        <v>71999.17</v>
      </c>
      <c r="L153" s="48">
        <f>L89*INDEX('A2 Intenzita dopravy'!$E52:$AH52,MATCH('08.1 Spotreba pohon.hmot'!L$148,'A2 Intenzita dopravy'!$E$47:$AH$47,0))*365*0.5</f>
        <v>72930.649999999994</v>
      </c>
      <c r="M153" s="48">
        <f>M89*INDEX('A2 Intenzita dopravy'!$E52:$AH52,MATCH('08.1 Spotreba pohon.hmot'!M$148,'A2 Intenzita dopravy'!$E$47:$AH$47,0))*365*0.5</f>
        <v>73862.13</v>
      </c>
      <c r="N153" s="48">
        <f>N89*INDEX('A2 Intenzita dopravy'!$E52:$AH52,MATCH('08.1 Spotreba pohon.hmot'!N$148,'A2 Intenzita dopravy'!$E$47:$AH$47,0))*365*0.5</f>
        <v>74793.61</v>
      </c>
      <c r="O153" s="48">
        <f>O89*INDEX('A2 Intenzita dopravy'!$E52:$AH52,MATCH('08.1 Spotreba pohon.hmot'!O$148,'A2 Intenzita dopravy'!$E$47:$AH$47,0))*365*0.5</f>
        <v>75725.09</v>
      </c>
      <c r="P153" s="48">
        <f>P89*INDEX('A2 Intenzita dopravy'!$E52:$AH52,MATCH('08.1 Spotreba pohon.hmot'!P$148,'A2 Intenzita dopravy'!$E$47:$AH$47,0))*365*0.5</f>
        <v>76656.570000000007</v>
      </c>
      <c r="Q153" s="48">
        <f>Q89*INDEX('A2 Intenzita dopravy'!$E52:$AH52,MATCH('08.1 Spotreba pohon.hmot'!Q$148,'A2 Intenzita dopravy'!$E$47:$AH$47,0))*365*0.5</f>
        <v>77588.05</v>
      </c>
      <c r="R153" s="48">
        <f>R89*INDEX('A2 Intenzita dopravy'!$E52:$AH52,MATCH('08.1 Spotreba pohon.hmot'!R$148,'A2 Intenzita dopravy'!$E$47:$AH$47,0))*365*0.5</f>
        <v>78646.55</v>
      </c>
      <c r="S153" s="48">
        <f>S89*INDEX('A2 Intenzita dopravy'!$E52:$AH52,MATCH('08.1 Spotreba pohon.hmot'!S$148,'A2 Intenzita dopravy'!$E$47:$AH$47,0))*365*0.5</f>
        <v>79705.05</v>
      </c>
      <c r="T153" s="48">
        <f>T89*INDEX('A2 Intenzita dopravy'!$E52:$AH52,MATCH('08.1 Spotreba pohon.hmot'!T$148,'A2 Intenzita dopravy'!$E$47:$AH$47,0))*365*0.5</f>
        <v>80763.55</v>
      </c>
      <c r="U153" s="48">
        <f>U89*INDEX('A2 Intenzita dopravy'!$E52:$AH52,MATCH('08.1 Spotreba pohon.hmot'!U$148,'A2 Intenzita dopravy'!$E$47:$AH$47,0))*365*0.5</f>
        <v>81822.05</v>
      </c>
      <c r="V153" s="48">
        <f>V89*INDEX('A2 Intenzita dopravy'!$E52:$AH52,MATCH('08.1 Spotreba pohon.hmot'!V$148,'A2 Intenzita dopravy'!$E$47:$AH$47,0))*365*0.5</f>
        <v>82880.55</v>
      </c>
      <c r="W153" s="48">
        <f>W89*INDEX('A2 Intenzita dopravy'!$E52:$AH52,MATCH('08.1 Spotreba pohon.hmot'!W$148,'A2 Intenzita dopravy'!$E$47:$AH$47,0))*365*0.5</f>
        <v>83939.05</v>
      </c>
      <c r="X153" s="48">
        <f>X89*INDEX('A2 Intenzita dopravy'!$E52:$AH52,MATCH('08.1 Spotreba pohon.hmot'!X$148,'A2 Intenzita dopravy'!$E$47:$AH$47,0))*365*0.5</f>
        <v>84997.55</v>
      </c>
      <c r="Y153" s="48">
        <f>Y89*INDEX('A2 Intenzita dopravy'!$E52:$AH52,MATCH('08.1 Spotreba pohon.hmot'!Y$148,'A2 Intenzita dopravy'!$E$47:$AH$47,0))*365*0.5</f>
        <v>86056.05</v>
      </c>
      <c r="Z153" s="48">
        <f>Z89*INDEX('A2 Intenzita dopravy'!$E52:$AH52,MATCH('08.1 Spotreba pohon.hmot'!Z$148,'A2 Intenzita dopravy'!$E$47:$AH$47,0))*365*0.5</f>
        <v>87114.55</v>
      </c>
      <c r="AA153" s="48">
        <f>AA89*INDEX('A2 Intenzita dopravy'!$E52:$AH52,MATCH('08.1 Spotreba pohon.hmot'!AA$148,'A2 Intenzita dopravy'!$E$47:$AH$47,0))*365*0.5</f>
        <v>88173.05</v>
      </c>
      <c r="AB153" s="48">
        <f>AB89*INDEX('A2 Intenzita dopravy'!$E52:$AH52,MATCH('08.1 Spotreba pohon.hmot'!AB$148,'A2 Intenzita dopravy'!$E$47:$AH$47,0))*365*0.5</f>
        <v>89379.74</v>
      </c>
      <c r="AC153" s="48">
        <f>AC89*INDEX('A2 Intenzita dopravy'!$E52:$AH52,MATCH('08.1 Spotreba pohon.hmot'!AC$148,'A2 Intenzita dopravy'!$E$47:$AH$47,0))*365*0.5</f>
        <v>90586.430000000008</v>
      </c>
      <c r="AD153" s="48">
        <f>AD89*INDEX('A2 Intenzita dopravy'!$E52:$AH52,MATCH('08.1 Spotreba pohon.hmot'!AD$148,'A2 Intenzita dopravy'!$E$47:$AH$47,0))*365*0.5</f>
        <v>91793.12</v>
      </c>
      <c r="AE153" s="48">
        <f>AE89*INDEX('A2 Intenzita dopravy'!$E52:$AH52,MATCH('08.1 Spotreba pohon.hmot'!AE$148,'A2 Intenzita dopravy'!$E$47:$AH$47,0))*365*0.5</f>
        <v>92999.81</v>
      </c>
      <c r="AF153" s="48">
        <f>AF89*INDEX('A2 Intenzita dopravy'!$E52:$AH52,MATCH('08.1 Spotreba pohon.hmot'!AF$148,'A2 Intenzita dopravy'!$E$47:$AH$47,0))*365*0.5</f>
        <v>94206.500000000015</v>
      </c>
      <c r="AG153" s="48">
        <f>AG89*INDEX('A2 Intenzita dopravy'!$E52:$AH52,MATCH('08.1 Spotreba pohon.hmot'!AG$148,'A2 Intenzita dopravy'!$E$47:$AH$47,0))*365*0.5</f>
        <v>95413.19</v>
      </c>
      <c r="AH153" s="48">
        <f>AH89*INDEX('A2 Intenzita dopravy'!$E52:$AH52,MATCH('08.1 Spotreba pohon.hmot'!AH$148,'A2 Intenzita dopravy'!$E$47:$AH$47,0))*365*0.5</f>
        <v>96619.87999999999</v>
      </c>
      <c r="AI153" s="48">
        <f>AI89*INDEX('A2 Intenzita dopravy'!$E52:$AH52,MATCH('08.1 Spotreba pohon.hmot'!AI$148,'A2 Intenzita dopravy'!$E$47:$AH$47,0))*365*0.5</f>
        <v>97826.57</v>
      </c>
      <c r="AJ153" s="48">
        <f>AJ89*INDEX('A2 Intenzita dopravy'!$E52:$AI52,MATCH('08.1 Spotreba pohon.hmot'!AJ$148,'A2 Intenzita dopravy'!$E$47:$AI$47,0))*365*0.5</f>
        <v>99033.260000000009</v>
      </c>
    </row>
    <row r="154" spans="2:36" x14ac:dyDescent="0.2">
      <c r="B154" s="5">
        <v>5</v>
      </c>
      <c r="C154" s="5">
        <f t="shared" si="33"/>
        <v>95850</v>
      </c>
      <c r="D154" s="5" t="str">
        <f t="shared" si="34"/>
        <v>Privádzač Tvrdošín</v>
      </c>
      <c r="E154" s="5">
        <f t="shared" si="35"/>
        <v>0.38</v>
      </c>
      <c r="F154" s="48">
        <f>F90*INDEX('A2 Intenzita dopravy'!$E53:$AH53,MATCH('08.1 Spotreba pohon.hmot'!F$148,'A2 Intenzita dopravy'!$E$47:$AH$47,0))*365*0.5</f>
        <v>112208.48748463385</v>
      </c>
      <c r="G154" s="48">
        <f>G90*INDEX('A2 Intenzita dopravy'!$E53:$AH53,MATCH('08.1 Spotreba pohon.hmot'!G$148,'A2 Intenzita dopravy'!$E$47:$AH$47,0))*365*0.5</f>
        <v>113008.38306916815</v>
      </c>
      <c r="H154" s="48">
        <f>H90*INDEX('A2 Intenzita dopravy'!$E53:$AH53,MATCH('08.1 Spotreba pohon.hmot'!H$148,'A2 Intenzita dopravy'!$E$47:$AH$47,0))*365*0.5</f>
        <v>113787.92526865582</v>
      </c>
      <c r="I154" s="48">
        <f>I90*INDEX('A2 Intenzita dopravy'!$E53:$AH53,MATCH('08.1 Spotreba pohon.hmot'!I$148,'A2 Intenzita dopravy'!$E$47:$AH$47,0))*365*0.5</f>
        <v>114545.5949470998</v>
      </c>
      <c r="J154" s="48">
        <f>J90*INDEX('A2 Intenzita dopravy'!$E53:$AH53,MATCH('08.1 Spotreba pohon.hmot'!J$148,'A2 Intenzita dopravy'!$E$47:$AH$47,0))*365*0.5</f>
        <v>66636.987120000005</v>
      </c>
      <c r="K154" s="48">
        <f>K90*INDEX('A2 Intenzita dopravy'!$E53:$AH53,MATCH('08.1 Spotreba pohon.hmot'!K$148,'A2 Intenzita dopravy'!$E$47:$AH$47,0))*365*0.5</f>
        <v>67533.157142935452</v>
      </c>
      <c r="L154" s="48">
        <f>L90*INDEX('A2 Intenzita dopravy'!$E53:$AH53,MATCH('08.1 Spotreba pohon.hmot'!L$148,'A2 Intenzita dopravy'!$E$47:$AH$47,0))*365*0.5</f>
        <v>68429.89459804348</v>
      </c>
      <c r="M154" s="48">
        <f>M90*INDEX('A2 Intenzita dopravy'!$E53:$AH53,MATCH('08.1 Spotreba pohon.hmot'!M$148,'A2 Intenzita dopravy'!$E$47:$AH$47,0))*365*0.5</f>
        <v>69327.198679852707</v>
      </c>
      <c r="N154" s="48">
        <f>N90*INDEX('A2 Intenzita dopravy'!$E53:$AH53,MATCH('08.1 Spotreba pohon.hmot'!N$148,'A2 Intenzita dopravy'!$E$47:$AH$47,0))*365*0.5</f>
        <v>70225.068583901724</v>
      </c>
      <c r="O154" s="48">
        <f>O90*INDEX('A2 Intenzita dopravy'!$E53:$AH53,MATCH('08.1 Spotreba pohon.hmot'!O$148,'A2 Intenzita dopravy'!$E$47:$AH$47,0))*365*0.5</f>
        <v>71123.503506738052</v>
      </c>
      <c r="P154" s="48">
        <f>P90*INDEX('A2 Intenzita dopravy'!$E53:$AH53,MATCH('08.1 Spotreba pohon.hmot'!P$148,'A2 Intenzita dopravy'!$E$47:$AH$47,0))*365*0.5</f>
        <v>72022.502645916902</v>
      </c>
      <c r="Q154" s="48">
        <f>Q90*INDEX('A2 Intenzita dopravy'!$E53:$AH53,MATCH('08.1 Spotreba pohon.hmot'!Q$148,'A2 Intenzita dopravy'!$E$47:$AH$47,0))*365*0.5</f>
        <v>72922.065199999997</v>
      </c>
      <c r="R154" s="48">
        <f>R90*INDEX('A2 Intenzita dopravy'!$E53:$AH53,MATCH('08.1 Spotreba pohon.hmot'!R$148,'A2 Intenzita dopravy'!$E$47:$AH$47,0))*365*0.5</f>
        <v>73946.345378380254</v>
      </c>
      <c r="S154" s="48">
        <f>S90*INDEX('A2 Intenzita dopravy'!$E53:$AH53,MATCH('08.1 Spotreba pohon.hmot'!S$148,'A2 Intenzita dopravy'!$E$47:$AH$47,0))*365*0.5</f>
        <v>74971.384685369558</v>
      </c>
      <c r="T154" s="48">
        <f>T90*INDEX('A2 Intenzita dopravy'!$E53:$AH53,MATCH('08.1 Spotreba pohon.hmot'!T$148,'A2 Intenzita dopravy'!$E$47:$AH$47,0))*365*0.5</f>
        <v>75997.181834512929</v>
      </c>
      <c r="U154" s="48">
        <f>U90*INDEX('A2 Intenzita dopravy'!$E53:$AH53,MATCH('08.1 Spotreba pohon.hmot'!U$148,'A2 Intenzita dopravy'!$E$47:$AH$47,0))*365*0.5</f>
        <v>77023.735541279573</v>
      </c>
      <c r="V154" s="48">
        <f>V90*INDEX('A2 Intenzita dopravy'!$E53:$AH53,MATCH('08.1 Spotreba pohon.hmot'!V$148,'A2 Intenzita dopravy'!$E$47:$AH$47,0))*365*0.5</f>
        <v>78051.044523060045</v>
      </c>
      <c r="W154" s="48">
        <f>W90*INDEX('A2 Intenzita dopravy'!$E53:$AH53,MATCH('08.1 Spotreba pohon.hmot'!W$148,'A2 Intenzita dopravy'!$E$47:$AH$47,0))*365*0.5</f>
        <v>79079.107499163641</v>
      </c>
      <c r="X154" s="48">
        <f>X90*INDEX('A2 Intenzita dopravy'!$E53:$AH53,MATCH('08.1 Spotreba pohon.hmot'!X$148,'A2 Intenzita dopravy'!$E$47:$AH$47,0))*365*0.5</f>
        <v>80107.92319081568</v>
      </c>
      <c r="Y154" s="48">
        <f>Y90*INDEX('A2 Intenzita dopravy'!$E53:$AH53,MATCH('08.1 Spotreba pohon.hmot'!Y$148,'A2 Intenzita dopravy'!$E$47:$AH$47,0))*365*0.5</f>
        <v>81137.490321154852</v>
      </c>
      <c r="Z154" s="48">
        <f>Z90*INDEX('A2 Intenzita dopravy'!$E53:$AH53,MATCH('08.1 Spotreba pohon.hmot'!Z$148,'A2 Intenzita dopravy'!$E$47:$AH$47,0))*365*0.5</f>
        <v>82167.8076152305</v>
      </c>
      <c r="AA154" s="48">
        <f>AA90*INDEX('A2 Intenzita dopravy'!$E53:$AH53,MATCH('08.1 Spotreba pohon.hmot'!AA$148,'A2 Intenzita dopravy'!$E$47:$AH$47,0))*365*0.5</f>
        <v>83198.873800000001</v>
      </c>
      <c r="AB154" s="48">
        <f>AB90*INDEX('A2 Intenzita dopravy'!$E53:$AH53,MATCH('08.1 Spotreba pohon.hmot'!AB$148,'A2 Intenzita dopravy'!$E$47:$AH$47,0))*365*0.5</f>
        <v>84401.738925227954</v>
      </c>
      <c r="AC154" s="48">
        <f>AC90*INDEX('A2 Intenzita dopravy'!$E53:$AH53,MATCH('08.1 Spotreba pohon.hmot'!AC$148,'A2 Intenzita dopravy'!$E$47:$AH$47,0))*365*0.5</f>
        <v>85606.197996557283</v>
      </c>
      <c r="AD154" s="48">
        <f>AD90*INDEX('A2 Intenzita dopravy'!$E53:$AH53,MATCH('08.1 Spotreba pohon.hmot'!AD$148,'A2 Intenzita dopravy'!$E$47:$AH$47,0))*365*0.5</f>
        <v>86812.245693248566</v>
      </c>
      <c r="AE154" s="48">
        <f>AE90*INDEX('A2 Intenzita dopravy'!$E53:$AH53,MATCH('08.1 Spotreba pohon.hmot'!AE$148,'A2 Intenzita dopravy'!$E$47:$AH$47,0))*365*0.5</f>
        <v>88019.876710123877</v>
      </c>
      <c r="AF154" s="48">
        <f>AF90*INDEX('A2 Intenzita dopravy'!$E53:$AH53,MATCH('08.1 Spotreba pohon.hmot'!AF$148,'A2 Intenzita dopravy'!$E$47:$AH$47,0))*365*0.5</f>
        <v>89229.085757524299</v>
      </c>
      <c r="AG154" s="48">
        <f>AG90*INDEX('A2 Intenzita dopravy'!$E53:$AH53,MATCH('08.1 Spotreba pohon.hmot'!AG$148,'A2 Intenzita dopravy'!$E$47:$AH$47,0))*365*0.5</f>
        <v>90439.867561267718</v>
      </c>
      <c r="AH154" s="48">
        <f>AH90*INDEX('A2 Intenzita dopravy'!$E53:$AH53,MATCH('08.1 Spotreba pohon.hmot'!AH$148,'A2 Intenzita dopravy'!$E$47:$AH$47,0))*365*0.5</f>
        <v>91652.216862606525</v>
      </c>
      <c r="AI154" s="48">
        <f>AI90*INDEX('A2 Intenzita dopravy'!$E53:$AH53,MATCH('08.1 Spotreba pohon.hmot'!AI$148,'A2 Intenzita dopravy'!$E$47:$AH$47,0))*365*0.5</f>
        <v>92866.128418185515</v>
      </c>
      <c r="AJ154" s="48">
        <f>AJ90*INDEX('A2 Intenzita dopravy'!$E53:$AI53,MATCH('08.1 Spotreba pohon.hmot'!AJ$148,'A2 Intenzita dopravy'!$E$47:$AI$47,0))*365*0.5</f>
        <v>94081.596999999994</v>
      </c>
    </row>
    <row r="155" spans="2:36" x14ac:dyDescent="0.2">
      <c r="B155" s="5">
        <v>6</v>
      </c>
      <c r="C155" s="5" t="str">
        <f t="shared" si="33"/>
        <v/>
      </c>
      <c r="D155" s="5" t="str">
        <f t="shared" si="34"/>
        <v>R3 Tvrdošín - Nižná 1</v>
      </c>
      <c r="E155" s="5">
        <f t="shared" si="35"/>
        <v>0.96</v>
      </c>
      <c r="F155" s="48">
        <f>F91*INDEX('A2 Intenzita dopravy'!$E54:$AH54,MATCH('08.1 Spotreba pohon.hmot'!F$148,'A2 Intenzita dopravy'!$E$47:$AH$47,0))*365*0.5</f>
        <v>26425.483145546306</v>
      </c>
      <c r="G155" s="48">
        <f>G91*INDEX('A2 Intenzita dopravy'!$E54:$AH54,MATCH('08.1 Spotreba pohon.hmot'!G$148,'A2 Intenzita dopravy'!$E$47:$AH$47,0))*365*0.5</f>
        <v>26862.174999999999</v>
      </c>
      <c r="H155" s="48">
        <f>H91*INDEX('A2 Intenzita dopravy'!$E54:$AH54,MATCH('08.1 Spotreba pohon.hmot'!H$148,'A2 Intenzita dopravy'!$E$47:$AH$47,0))*365*0.5</f>
        <v>27306.083364921855</v>
      </c>
      <c r="I155" s="48">
        <f>I91*INDEX('A2 Intenzita dopravy'!$E54:$AH54,MATCH('08.1 Spotreba pohon.hmot'!I$148,'A2 Intenzita dopravy'!$E$47:$AH$47,0))*365*0.5</f>
        <v>27757.327496081838</v>
      </c>
      <c r="J155" s="48">
        <f>J91*INDEX('A2 Intenzita dopravy'!$E54:$AH54,MATCH('08.1 Spotreba pohon.hmot'!J$148,'A2 Intenzita dopravy'!$E$47:$AH$47,0))*365*0.5</f>
        <v>28216.028619999997</v>
      </c>
      <c r="K155" s="48">
        <f>K91*INDEX('A2 Intenzita dopravy'!$E54:$AH54,MATCH('08.1 Spotreba pohon.hmot'!K$148,'A2 Intenzita dopravy'!$E$47:$AH$47,0))*365*0.5</f>
        <v>28728.712417142855</v>
      </c>
      <c r="L155" s="48">
        <f>L91*INDEX('A2 Intenzita dopravy'!$E54:$AH54,MATCH('08.1 Spotreba pohon.hmot'!L$148,'A2 Intenzita dopravy'!$E$47:$AH$47,0))*365*0.5</f>
        <v>29241.396214285713</v>
      </c>
      <c r="M155" s="48">
        <f>M91*INDEX('A2 Intenzita dopravy'!$E54:$AH54,MATCH('08.1 Spotreba pohon.hmot'!M$148,'A2 Intenzita dopravy'!$E$47:$AH$47,0))*365*0.5</f>
        <v>29754.08001142857</v>
      </c>
      <c r="N155" s="48">
        <f>N91*INDEX('A2 Intenzita dopravy'!$E54:$AH54,MATCH('08.1 Spotreba pohon.hmot'!N$148,'A2 Intenzita dopravy'!$E$47:$AH$47,0))*365*0.5</f>
        <v>30266.763808571428</v>
      </c>
      <c r="O155" s="48">
        <f>O91*INDEX('A2 Intenzita dopravy'!$E54:$AH54,MATCH('08.1 Spotreba pohon.hmot'!O$148,'A2 Intenzita dopravy'!$E$47:$AH$47,0))*365*0.5</f>
        <v>30779.447605714286</v>
      </c>
      <c r="P155" s="48">
        <f>P91*INDEX('A2 Intenzita dopravy'!$E54:$AH54,MATCH('08.1 Spotreba pohon.hmot'!P$148,'A2 Intenzita dopravy'!$E$47:$AH$47,0))*365*0.5</f>
        <v>31292.131402857143</v>
      </c>
      <c r="Q155" s="48">
        <f>Q91*INDEX('A2 Intenzita dopravy'!$E54:$AH54,MATCH('08.1 Spotreba pohon.hmot'!Q$148,'A2 Intenzita dopravy'!$E$47:$AH$47,0))*365*0.5</f>
        <v>31804.815199999997</v>
      </c>
      <c r="R155" s="48">
        <f>R91*INDEX('A2 Intenzita dopravy'!$E54:$AH54,MATCH('08.1 Spotreba pohon.hmot'!R$148,'A2 Intenzita dopravy'!$E$47:$AH$47,0))*365*0.5</f>
        <v>32213.12026</v>
      </c>
      <c r="S155" s="48">
        <f>S91*INDEX('A2 Intenzita dopravy'!$E54:$AH54,MATCH('08.1 Spotreba pohon.hmot'!S$148,'A2 Intenzita dopravy'!$E$47:$AH$47,0))*365*0.5</f>
        <v>32621.425319999998</v>
      </c>
      <c r="T155" s="48">
        <f>T91*INDEX('A2 Intenzita dopravy'!$E54:$AH54,MATCH('08.1 Spotreba pohon.hmot'!T$148,'A2 Intenzita dopravy'!$E$47:$AH$47,0))*365*0.5</f>
        <v>33029.730380000001</v>
      </c>
      <c r="U155" s="48">
        <f>U91*INDEX('A2 Intenzita dopravy'!$E54:$AH54,MATCH('08.1 Spotreba pohon.hmot'!U$148,'A2 Intenzita dopravy'!$E$47:$AH$47,0))*365*0.5</f>
        <v>33438.03544</v>
      </c>
      <c r="V155" s="48">
        <f>V91*INDEX('A2 Intenzita dopravy'!$E54:$AH54,MATCH('08.1 Spotreba pohon.hmot'!V$148,'A2 Intenzita dopravy'!$E$47:$AH$47,0))*365*0.5</f>
        <v>33846.340499999998</v>
      </c>
      <c r="W155" s="48">
        <f>W91*INDEX('A2 Intenzita dopravy'!$E54:$AH54,MATCH('08.1 Spotreba pohon.hmot'!W$148,'A2 Intenzita dopravy'!$E$47:$AH$47,0))*365*0.5</f>
        <v>34254.645559999997</v>
      </c>
      <c r="X155" s="48">
        <f>X91*INDEX('A2 Intenzita dopravy'!$E54:$AH54,MATCH('08.1 Spotreba pohon.hmot'!X$148,'A2 Intenzita dopravy'!$E$47:$AH$47,0))*365*0.5</f>
        <v>34662.950620000003</v>
      </c>
      <c r="Y155" s="48">
        <f>Y91*INDEX('A2 Intenzita dopravy'!$E54:$AH54,MATCH('08.1 Spotreba pohon.hmot'!Y$148,'A2 Intenzita dopravy'!$E$47:$AH$47,0))*365*0.5</f>
        <v>35071.255679999995</v>
      </c>
      <c r="Z155" s="48">
        <f>Z91*INDEX('A2 Intenzita dopravy'!$E54:$AH54,MATCH('08.1 Spotreba pohon.hmot'!Z$148,'A2 Intenzita dopravy'!$E$47:$AH$47,0))*365*0.5</f>
        <v>35479.560740000001</v>
      </c>
      <c r="AA155" s="48">
        <f>AA91*INDEX('A2 Intenzita dopravy'!$E54:$AH54,MATCH('08.1 Spotreba pohon.hmot'!AA$148,'A2 Intenzita dopravy'!$E$47:$AH$47,0))*365*0.5</f>
        <v>35887.8658</v>
      </c>
      <c r="AB155" s="48">
        <f>AB91*INDEX('A2 Intenzita dopravy'!$E54:$AH54,MATCH('08.1 Spotreba pohon.hmot'!AB$148,'A2 Intenzita dopravy'!$E$47:$AH$47,0))*365*0.5</f>
        <v>36446.599040000001</v>
      </c>
      <c r="AC155" s="48">
        <f>AC91*INDEX('A2 Intenzita dopravy'!$E54:$AH54,MATCH('08.1 Spotreba pohon.hmot'!AC$148,'A2 Intenzita dopravy'!$E$47:$AH$47,0))*365*0.5</f>
        <v>37005.332280000002</v>
      </c>
      <c r="AD155" s="48">
        <f>AD91*INDEX('A2 Intenzita dopravy'!$E54:$AH54,MATCH('08.1 Spotreba pohon.hmot'!AD$148,'A2 Intenzita dopravy'!$E$47:$AH$47,0))*365*0.5</f>
        <v>37564.065519999996</v>
      </c>
      <c r="AE155" s="48">
        <f>AE91*INDEX('A2 Intenzita dopravy'!$E54:$AH54,MATCH('08.1 Spotreba pohon.hmot'!AE$148,'A2 Intenzita dopravy'!$E$47:$AH$47,0))*365*0.5</f>
        <v>38122.798759999998</v>
      </c>
      <c r="AF155" s="48">
        <f>AF91*INDEX('A2 Intenzita dopravy'!$E54:$AH54,MATCH('08.1 Spotreba pohon.hmot'!AF$148,'A2 Intenzita dopravy'!$E$47:$AH$47,0))*365*0.5</f>
        <v>38681.531999999999</v>
      </c>
      <c r="AG155" s="48">
        <f>AG91*INDEX('A2 Intenzita dopravy'!$E54:$AH54,MATCH('08.1 Spotreba pohon.hmot'!AG$148,'A2 Intenzita dopravy'!$E$47:$AH$47,0))*365*0.5</f>
        <v>39240.265240000001</v>
      </c>
      <c r="AH155" s="48">
        <f>AH91*INDEX('A2 Intenzita dopravy'!$E54:$AH54,MATCH('08.1 Spotreba pohon.hmot'!AH$148,'A2 Intenzita dopravy'!$E$47:$AH$47,0))*365*0.5</f>
        <v>39798.998479999995</v>
      </c>
      <c r="AI155" s="48">
        <f>AI91*INDEX('A2 Intenzita dopravy'!$E54:$AH54,MATCH('08.1 Spotreba pohon.hmot'!AI$148,'A2 Intenzita dopravy'!$E$47:$AH$47,0))*365*0.5</f>
        <v>40357.731719999996</v>
      </c>
      <c r="AJ155" s="48">
        <f>AJ91*INDEX('A2 Intenzita dopravy'!$E54:$AI54,MATCH('08.1 Spotreba pohon.hmot'!AJ$148,'A2 Intenzita dopravy'!$E$47:$AI$47,0))*365*0.5</f>
        <v>40916.464959999998</v>
      </c>
    </row>
    <row r="156" spans="2:36" x14ac:dyDescent="0.2">
      <c r="B156" s="5">
        <v>7</v>
      </c>
      <c r="C156" s="5" t="str">
        <f t="shared" si="33"/>
        <v/>
      </c>
      <c r="D156" s="5" t="str">
        <f t="shared" si="34"/>
        <v>R3 Tvrdošín - Nižná 2</v>
      </c>
      <c r="E156" s="5">
        <f t="shared" si="35"/>
        <v>2.7</v>
      </c>
      <c r="F156" s="48">
        <f>F92*INDEX('A2 Intenzita dopravy'!$E55:$AH55,MATCH('08.1 Spotreba pohon.hmot'!F$148,'A2 Intenzita dopravy'!$E$47:$AH$47,0))*365*0.5</f>
        <v>0</v>
      </c>
      <c r="G156" s="48">
        <f>G92*INDEX('A2 Intenzita dopravy'!$E55:$AH55,MATCH('08.1 Spotreba pohon.hmot'!G$148,'A2 Intenzita dopravy'!$E$47:$AH$47,0))*365*0.5</f>
        <v>0</v>
      </c>
      <c r="H156" s="48">
        <f>H92*INDEX('A2 Intenzita dopravy'!$E55:$AH55,MATCH('08.1 Spotreba pohon.hmot'!H$148,'A2 Intenzita dopravy'!$E$47:$AH$47,0))*365*0.5</f>
        <v>0</v>
      </c>
      <c r="I156" s="48">
        <f>I92*INDEX('A2 Intenzita dopravy'!$E55:$AH55,MATCH('08.1 Spotreba pohon.hmot'!I$148,'A2 Intenzita dopravy'!$E$47:$AH$47,0))*365*0.5</f>
        <v>0</v>
      </c>
      <c r="J156" s="48">
        <f>J92*INDEX('A2 Intenzita dopravy'!$E55:$AH55,MATCH('08.1 Spotreba pohon.hmot'!J$148,'A2 Intenzita dopravy'!$E$47:$AH$47,0))*365*0.5</f>
        <v>72697.966880000007</v>
      </c>
      <c r="K156" s="48">
        <f>K92*INDEX('A2 Intenzita dopravy'!$E55:$AH55,MATCH('08.1 Spotreba pohon.hmot'!K$148,'A2 Intenzita dopravy'!$E$47:$AH$47,0))*365*0.5</f>
        <v>73941.133823220051</v>
      </c>
      <c r="L156" s="48">
        <f>L92*INDEX('A2 Intenzita dopravy'!$E55:$AH55,MATCH('08.1 Spotreba pohon.hmot'!L$148,'A2 Intenzita dopravy'!$E$47:$AH$47,0))*365*0.5</f>
        <v>75183.431261608348</v>
      </c>
      <c r="M156" s="48">
        <f>M92*INDEX('A2 Intenzita dopravy'!$E55:$AH55,MATCH('08.1 Spotreba pohon.hmot'!M$148,'A2 Intenzita dopravy'!$E$47:$AH$47,0))*365*0.5</f>
        <v>76424.859471497883</v>
      </c>
      <c r="N156" s="48">
        <f>N92*INDEX('A2 Intenzita dopravy'!$E55:$AH55,MATCH('08.1 Spotreba pohon.hmot'!N$148,'A2 Intenzita dopravy'!$E$47:$AH$47,0))*365*0.5</f>
        <v>77665.418729143697</v>
      </c>
      <c r="O156" s="48">
        <f>O92*INDEX('A2 Intenzita dopravy'!$E55:$AH55,MATCH('08.1 Spotreba pohon.hmot'!O$148,'A2 Intenzita dopravy'!$E$47:$AH$47,0))*365*0.5</f>
        <v>78905.109310722866</v>
      </c>
      <c r="P156" s="48">
        <f>P92*INDEX('A2 Intenzita dopravy'!$E55:$AH55,MATCH('08.1 Spotreba pohon.hmot'!P$148,'A2 Intenzita dopravy'!$E$47:$AH$47,0))*365*0.5</f>
        <v>80143.931492334566</v>
      </c>
      <c r="Q156" s="48">
        <f>Q92*INDEX('A2 Intenzita dopravy'!$E55:$AH55,MATCH('08.1 Spotreba pohon.hmot'!Q$148,'A2 Intenzita dopravy'!$E$47:$AH$47,0))*365*0.5</f>
        <v>81381.885549999992</v>
      </c>
      <c r="R156" s="48">
        <f>R92*INDEX('A2 Intenzita dopravy'!$E55:$AH55,MATCH('08.1 Spotreba pohon.hmot'!R$148,'A2 Intenzita dopravy'!$E$47:$AH$47,0))*365*0.5</f>
        <v>82408.137128849048</v>
      </c>
      <c r="S156" s="48">
        <f>S92*INDEX('A2 Intenzita dopravy'!$E55:$AH55,MATCH('08.1 Spotreba pohon.hmot'!S$148,'A2 Intenzita dopravy'!$E$47:$AH$47,0))*365*0.5</f>
        <v>83433.919368959119</v>
      </c>
      <c r="T156" s="48">
        <f>T92*INDEX('A2 Intenzita dopravy'!$E55:$AH55,MATCH('08.1 Spotreba pohon.hmot'!T$148,'A2 Intenzita dopravy'!$E$47:$AH$47,0))*365*0.5</f>
        <v>84459.232367901437</v>
      </c>
      <c r="U156" s="48">
        <f>U92*INDEX('A2 Intenzita dopravy'!$E55:$AH55,MATCH('08.1 Spotreba pohon.hmot'!U$148,'A2 Intenzita dopravy'!$E$47:$AH$47,0))*365*0.5</f>
        <v>85484.076223229218</v>
      </c>
      <c r="V156" s="48">
        <f>V92*INDEX('A2 Intenzita dopravy'!$E55:$AH55,MATCH('08.1 Spotreba pohon.hmot'!V$148,'A2 Intenzita dopravy'!$E$47:$AH$47,0))*365*0.5</f>
        <v>86508.451032477606</v>
      </c>
      <c r="W156" s="48">
        <f>W92*INDEX('A2 Intenzita dopravy'!$E55:$AH55,MATCH('08.1 Spotreba pohon.hmot'!W$148,'A2 Intenzita dopravy'!$E$47:$AH$47,0))*365*0.5</f>
        <v>87532.356893163829</v>
      </c>
      <c r="X156" s="48">
        <f>X92*INDEX('A2 Intenzita dopravy'!$E55:$AH55,MATCH('08.1 Spotreba pohon.hmot'!X$148,'A2 Intenzita dopravy'!$E$47:$AH$47,0))*365*0.5</f>
        <v>88555.793902787016</v>
      </c>
      <c r="Y156" s="48">
        <f>Y92*INDEX('A2 Intenzita dopravy'!$E55:$AH55,MATCH('08.1 Spotreba pohon.hmot'!Y$148,'A2 Intenzita dopravy'!$E$47:$AH$47,0))*365*0.5</f>
        <v>89578.762158828336</v>
      </c>
      <c r="Z156" s="48">
        <f>Z92*INDEX('A2 Intenzita dopravy'!$E55:$AH55,MATCH('08.1 Spotreba pohon.hmot'!Z$148,'A2 Intenzita dopravy'!$E$47:$AH$47,0))*365*0.5</f>
        <v>90601.261758751003</v>
      </c>
      <c r="AA156" s="48">
        <f>AA92*INDEX('A2 Intenzita dopravy'!$E55:$AH55,MATCH('08.1 Spotreba pohon.hmot'!AA$148,'A2 Intenzita dopravy'!$E$47:$AH$47,0))*365*0.5</f>
        <v>91623.292799999996</v>
      </c>
      <c r="AB156" s="48">
        <f>AB92*INDEX('A2 Intenzita dopravy'!$E55:$AH55,MATCH('08.1 Spotreba pohon.hmot'!AB$148,'A2 Intenzita dopravy'!$E$47:$AH$47,0))*365*0.5</f>
        <v>93052.575990156271</v>
      </c>
      <c r="AC156" s="48">
        <f>AC92*INDEX('A2 Intenzita dopravy'!$E55:$AH55,MATCH('08.1 Spotreba pohon.hmot'!AC$148,'A2 Intenzita dopravy'!$E$47:$AH$47,0))*365*0.5</f>
        <v>94482.012749437941</v>
      </c>
      <c r="AD156" s="48">
        <f>AD92*INDEX('A2 Intenzita dopravy'!$E55:$AH55,MATCH('08.1 Spotreba pohon.hmot'!AD$148,'A2 Intenzita dopravy'!$E$47:$AH$47,0))*365*0.5</f>
        <v>95911.603085434705</v>
      </c>
      <c r="AE156" s="48">
        <f>AE92*INDEX('A2 Intenzita dopravy'!$E55:$AH55,MATCH('08.1 Spotreba pohon.hmot'!AE$148,'A2 Intenzita dopravy'!$E$47:$AH$47,0))*365*0.5</f>
        <v>97341.347005736709</v>
      </c>
      <c r="AF156" s="48">
        <f>AF92*INDEX('A2 Intenzita dopravy'!$E55:$AH55,MATCH('08.1 Spotreba pohon.hmot'!AF$148,'A2 Intenzita dopravy'!$E$47:$AH$47,0))*365*0.5</f>
        <v>98771.244517934261</v>
      </c>
      <c r="AG156" s="48">
        <f>AG92*INDEX('A2 Intenzita dopravy'!$E55:$AH55,MATCH('08.1 Spotreba pohon.hmot'!AG$148,'A2 Intenzita dopravy'!$E$47:$AH$47,0))*365*0.5</f>
        <v>100201.29562961817</v>
      </c>
      <c r="AH156" s="48">
        <f>AH92*INDEX('A2 Intenzita dopravy'!$E55:$AH55,MATCH('08.1 Spotreba pohon.hmot'!AH$148,'A2 Intenzita dopravy'!$E$47:$AH$47,0))*365*0.5</f>
        <v>101631.50034837941</v>
      </c>
      <c r="AI156" s="48">
        <f>AI92*INDEX('A2 Intenzita dopravy'!$E55:$AH55,MATCH('08.1 Spotreba pohon.hmot'!AI$148,'A2 Intenzita dopravy'!$E$47:$AH$47,0))*365*0.5</f>
        <v>103061.85868180943</v>
      </c>
      <c r="AJ156" s="48">
        <f>AJ92*INDEX('A2 Intenzita dopravy'!$E55:$AI55,MATCH('08.1 Spotreba pohon.hmot'!AJ$148,'A2 Intenzita dopravy'!$E$47:$AI$47,0))*365*0.5</f>
        <v>104492.37063750002</v>
      </c>
    </row>
    <row r="157" spans="2:36" x14ac:dyDescent="0.2">
      <c r="B157" s="5">
        <v>8</v>
      </c>
      <c r="C157" s="5" t="str">
        <f t="shared" si="33"/>
        <v/>
      </c>
      <c r="D157" s="5" t="str">
        <f t="shared" si="34"/>
        <v>Privádzač Nižná</v>
      </c>
      <c r="E157" s="5">
        <f t="shared" si="35"/>
        <v>1.99</v>
      </c>
      <c r="F157" s="48">
        <f>F93*INDEX('A2 Intenzita dopravy'!$E56:$AH56,MATCH('08.1 Spotreba pohon.hmot'!F$148,'A2 Intenzita dopravy'!$E$47:$AH$47,0))*365*0.5</f>
        <v>0</v>
      </c>
      <c r="G157" s="48">
        <f>G93*INDEX('A2 Intenzita dopravy'!$E56:$AH56,MATCH('08.1 Spotreba pohon.hmot'!G$148,'A2 Intenzita dopravy'!$E$47:$AH$47,0))*365*0.5</f>
        <v>0</v>
      </c>
      <c r="H157" s="48">
        <f>H93*INDEX('A2 Intenzita dopravy'!$E56:$AH56,MATCH('08.1 Spotreba pohon.hmot'!H$148,'A2 Intenzita dopravy'!$E$47:$AH$47,0))*365*0.5</f>
        <v>0</v>
      </c>
      <c r="I157" s="48">
        <f>I93*INDEX('A2 Intenzita dopravy'!$E56:$AH56,MATCH('08.1 Spotreba pohon.hmot'!I$148,'A2 Intenzita dopravy'!$E$47:$AH$47,0))*365*0.5</f>
        <v>0</v>
      </c>
      <c r="J157" s="48">
        <f>J93*INDEX('A2 Intenzita dopravy'!$E56:$AH56,MATCH('08.1 Spotreba pohon.hmot'!J$148,'A2 Intenzita dopravy'!$E$47:$AH$47,0))*365*0.5</f>
        <v>70804.814079999996</v>
      </c>
      <c r="K157" s="48">
        <f>K93*INDEX('A2 Intenzita dopravy'!$E56:$AH56,MATCH('08.1 Spotreba pohon.hmot'!K$148,'A2 Intenzita dopravy'!$E$47:$AH$47,0))*365*0.5</f>
        <v>72026.847330744553</v>
      </c>
      <c r="L157" s="48">
        <f>L93*INDEX('A2 Intenzita dopravy'!$E56:$AH56,MATCH('08.1 Spotreba pohon.hmot'!L$148,'A2 Intenzita dopravy'!$E$47:$AH$47,0))*365*0.5</f>
        <v>73248.416534601216</v>
      </c>
      <c r="M157" s="48">
        <f>M93*INDEX('A2 Intenzita dopravy'!$E56:$AH56,MATCH('08.1 Spotreba pohon.hmot'!M$148,'A2 Intenzita dopravy'!$E$47:$AH$47,0))*365*0.5</f>
        <v>74469.521821586124</v>
      </c>
      <c r="N157" s="48">
        <f>N93*INDEX('A2 Intenzita dopravy'!$E56:$AH56,MATCH('08.1 Spotreba pohon.hmot'!N$148,'A2 Intenzita dopravy'!$E$47:$AH$47,0))*365*0.5</f>
        <v>75690.163321683154</v>
      </c>
      <c r="O157" s="48">
        <f>O93*INDEX('A2 Intenzita dopravy'!$E56:$AH56,MATCH('08.1 Spotreba pohon.hmot'!O$148,'A2 Intenzita dopravy'!$E$47:$AH$47,0))*365*0.5</f>
        <v>76910.341164843776</v>
      </c>
      <c r="P157" s="48">
        <f>P93*INDEX('A2 Intenzita dopravy'!$E56:$AH56,MATCH('08.1 Spotreba pohon.hmot'!P$148,'A2 Intenzita dopravy'!$E$47:$AH$47,0))*365*0.5</f>
        <v>78130.055480987125</v>
      </c>
      <c r="Q157" s="48">
        <f>Q93*INDEX('A2 Intenzita dopravy'!$E56:$AH56,MATCH('08.1 Spotreba pohon.hmot'!Q$148,'A2 Intenzita dopravy'!$E$47:$AH$47,0))*365*0.5</f>
        <v>79349.306400000016</v>
      </c>
      <c r="R157" s="48">
        <f>R93*INDEX('A2 Intenzita dopravy'!$E56:$AH56,MATCH('08.1 Spotreba pohon.hmot'!R$148,'A2 Intenzita dopravy'!$E$47:$AH$47,0))*365*0.5</f>
        <v>80358.258599914116</v>
      </c>
      <c r="S157" s="48">
        <f>S93*INDEX('A2 Intenzita dopravy'!$E56:$AH56,MATCH('08.1 Spotreba pohon.hmot'!S$148,'A2 Intenzita dopravy'!$E$47:$AH$47,0))*365*0.5</f>
        <v>81366.963080161164</v>
      </c>
      <c r="T157" s="48">
        <f>T93*INDEX('A2 Intenzita dopravy'!$E56:$AH56,MATCH('08.1 Spotreba pohon.hmot'!T$148,'A2 Intenzita dopravy'!$E$47:$AH$47,0))*365*0.5</f>
        <v>82375.419885636045</v>
      </c>
      <c r="U157" s="48">
        <f>U93*INDEX('A2 Intenzita dopravy'!$E56:$AH56,MATCH('08.1 Spotreba pohon.hmot'!U$148,'A2 Intenzita dopravy'!$E$47:$AH$47,0))*365*0.5</f>
        <v>83383.629061226558</v>
      </c>
      <c r="V157" s="48">
        <f>V93*INDEX('A2 Intenzita dopravy'!$E56:$AH56,MATCH('08.1 Spotreba pohon.hmot'!V$148,'A2 Intenzita dopravy'!$E$47:$AH$47,0))*365*0.5</f>
        <v>84391.590651813167</v>
      </c>
      <c r="W157" s="48">
        <f>W93*INDEX('A2 Intenzita dopravy'!$E56:$AH56,MATCH('08.1 Spotreba pohon.hmot'!W$148,'A2 Intenzita dopravy'!$E$47:$AH$47,0))*365*0.5</f>
        <v>85399.304702269161</v>
      </c>
      <c r="X157" s="48">
        <f>X93*INDEX('A2 Intenzita dopravy'!$E56:$AH56,MATCH('08.1 Spotreba pohon.hmot'!X$148,'A2 Intenzita dopravy'!$E$47:$AH$47,0))*365*0.5</f>
        <v>86406.771257460627</v>
      </c>
      <c r="Y157" s="48">
        <f>Y93*INDEX('A2 Intenzita dopravy'!$E56:$AH56,MATCH('08.1 Spotreba pohon.hmot'!Y$148,'A2 Intenzita dopravy'!$E$47:$AH$47,0))*365*0.5</f>
        <v>87413.990362246346</v>
      </c>
      <c r="Z157" s="48">
        <f>Z93*INDEX('A2 Intenzita dopravy'!$E56:$AH56,MATCH('08.1 Spotreba pohon.hmot'!Z$148,'A2 Intenzita dopravy'!$E$47:$AH$47,0))*365*0.5</f>
        <v>88420.962061477985</v>
      </c>
      <c r="AA157" s="48">
        <f>AA93*INDEX('A2 Intenzita dopravy'!$E56:$AH56,MATCH('08.1 Spotreba pohon.hmot'!AA$148,'A2 Intenzita dopravy'!$E$47:$AH$47,0))*365*0.5</f>
        <v>89427.686400000006</v>
      </c>
      <c r="AB157" s="48">
        <f>AB93*INDEX('A2 Intenzita dopravy'!$E56:$AH56,MATCH('08.1 Spotreba pohon.hmot'!AB$148,'A2 Intenzita dopravy'!$E$47:$AH$47,0))*365*0.5</f>
        <v>90819.884140627109</v>
      </c>
      <c r="AC157" s="48">
        <f>AC93*INDEX('A2 Intenzita dopravy'!$E56:$AH56,MATCH('08.1 Spotreba pohon.hmot'!AC$148,'A2 Intenzita dopravy'!$E$47:$AH$47,0))*365*0.5</f>
        <v>92212.144864504415</v>
      </c>
      <c r="AD157" s="48">
        <f>AD93*INDEX('A2 Intenzita dopravy'!$E56:$AH56,MATCH('08.1 Spotreba pohon.hmot'!AD$148,'A2 Intenzita dopravy'!$E$47:$AH$47,0))*365*0.5</f>
        <v>93604.468573743099</v>
      </c>
      <c r="AE157" s="48">
        <f>AE93*INDEX('A2 Intenzita dopravy'!$E56:$AH56,MATCH('08.1 Spotreba pohon.hmot'!AE$148,'A2 Intenzita dopravy'!$E$47:$AH$47,0))*365*0.5</f>
        <v>94996.855270454456</v>
      </c>
      <c r="AF157" s="48">
        <f>AF93*INDEX('A2 Intenzita dopravy'!$E56:$AH56,MATCH('08.1 Spotreba pohon.hmot'!AF$148,'A2 Intenzita dopravy'!$E$47:$AH$47,0))*365*0.5</f>
        <v>96389.304956749795</v>
      </c>
      <c r="AG157" s="48">
        <f>AG93*INDEX('A2 Intenzita dopravy'!$E56:$AH56,MATCH('08.1 Spotreba pohon.hmot'!AG$148,'A2 Intenzita dopravy'!$E$47:$AH$47,0))*365*0.5</f>
        <v>97781.81763474051</v>
      </c>
      <c r="AH157" s="48">
        <f>AH93*INDEX('A2 Intenzita dopravy'!$E56:$AH56,MATCH('08.1 Spotreba pohon.hmot'!AH$148,'A2 Intenzita dopravy'!$E$47:$AH$47,0))*365*0.5</f>
        <v>99174.393306538113</v>
      </c>
      <c r="AI157" s="48">
        <f>AI93*INDEX('A2 Intenzita dopravy'!$E56:$AH56,MATCH('08.1 Spotreba pohon.hmot'!AI$148,'A2 Intenzita dopravy'!$E$47:$AH$47,0))*365*0.5</f>
        <v>100567.03197425407</v>
      </c>
      <c r="AJ157" s="48">
        <f>AJ93*INDEX('A2 Intenzita dopravy'!$E56:$AI56,MATCH('08.1 Spotreba pohon.hmot'!AJ$148,'A2 Intenzita dopravy'!$E$47:$AI$47,0))*365*0.5</f>
        <v>101959.73364000001</v>
      </c>
    </row>
    <row r="158" spans="2:36" x14ac:dyDescent="0.2">
      <c r="B158" s="5">
        <v>9</v>
      </c>
      <c r="C158" s="5" t="str">
        <f t="shared" si="33"/>
        <v/>
      </c>
      <c r="D158" s="5" t="str">
        <f t="shared" si="34"/>
        <v/>
      </c>
      <c r="E158" s="5">
        <f t="shared" si="35"/>
        <v>0.78</v>
      </c>
      <c r="F158" s="48">
        <f>F94*INDEX('A2 Intenzita dopravy'!$E57:$AH57,MATCH('08.1 Spotreba pohon.hmot'!F$148,'A2 Intenzita dopravy'!$E$47:$AH$47,0))*365*0.5</f>
        <v>0</v>
      </c>
      <c r="G158" s="48">
        <f>G94*INDEX('A2 Intenzita dopravy'!$E57:$AH57,MATCH('08.1 Spotreba pohon.hmot'!G$148,'A2 Intenzita dopravy'!$E$47:$AH$47,0))*365*0.5</f>
        <v>0</v>
      </c>
      <c r="H158" s="48">
        <f>H94*INDEX('A2 Intenzita dopravy'!$E57:$AH57,MATCH('08.1 Spotreba pohon.hmot'!H$148,'A2 Intenzita dopravy'!$E$47:$AH$47,0))*365*0.5</f>
        <v>0</v>
      </c>
      <c r="I158" s="48">
        <f>I94*INDEX('A2 Intenzita dopravy'!$E57:$AH57,MATCH('08.1 Spotreba pohon.hmot'!I$148,'A2 Intenzita dopravy'!$E$47:$AH$47,0))*365*0.5</f>
        <v>0</v>
      </c>
      <c r="J158" s="48">
        <f>J94*INDEX('A2 Intenzita dopravy'!$E57:$AH57,MATCH('08.1 Spotreba pohon.hmot'!J$148,'A2 Intenzita dopravy'!$E$47:$AH$47,0))*365*0.5</f>
        <v>52799.626879999996</v>
      </c>
      <c r="K158" s="48">
        <f>K94*INDEX('A2 Intenzita dopravy'!$E57:$AH57,MATCH('08.1 Spotreba pohon.hmot'!K$148,'A2 Intenzita dopravy'!$E$47:$AH$47,0))*365*0.5</f>
        <v>53721.048939999993</v>
      </c>
      <c r="L158" s="48">
        <f>L94*INDEX('A2 Intenzita dopravy'!$E57:$AH57,MATCH('08.1 Spotreba pohon.hmot'!L$148,'A2 Intenzita dopravy'!$E$47:$AH$47,0))*365*0.5</f>
        <v>54642.470999999998</v>
      </c>
      <c r="M158" s="48">
        <f>M94*INDEX('A2 Intenzita dopravy'!$E57:$AH57,MATCH('08.1 Spotreba pohon.hmot'!M$148,'A2 Intenzita dopravy'!$E$47:$AH$47,0))*365*0.5</f>
        <v>55563.893059999995</v>
      </c>
      <c r="N158" s="48">
        <f>N94*INDEX('A2 Intenzita dopravy'!$E57:$AH57,MATCH('08.1 Spotreba pohon.hmot'!N$148,'A2 Intenzita dopravy'!$E$47:$AH$47,0))*365*0.5</f>
        <v>56485.315119999999</v>
      </c>
      <c r="O158" s="48">
        <f>O94*INDEX('A2 Intenzita dopravy'!$E57:$AH57,MATCH('08.1 Spotreba pohon.hmot'!O$148,'A2 Intenzita dopravy'!$E$47:$AH$47,0))*365*0.5</f>
        <v>57406.737179999996</v>
      </c>
      <c r="P158" s="48">
        <f>P94*INDEX('A2 Intenzita dopravy'!$E57:$AH57,MATCH('08.1 Spotreba pohon.hmot'!P$148,'A2 Intenzita dopravy'!$E$47:$AH$47,0))*365*0.5</f>
        <v>58328.159239999994</v>
      </c>
      <c r="Q158" s="48">
        <f>Q94*INDEX('A2 Intenzita dopravy'!$E57:$AH57,MATCH('08.1 Spotreba pohon.hmot'!Q$148,'A2 Intenzita dopravy'!$E$47:$AH$47,0))*365*0.5</f>
        <v>59249.581299999998</v>
      </c>
      <c r="R158" s="48">
        <f>R94*INDEX('A2 Intenzita dopravy'!$E57:$AH57,MATCH('08.1 Spotreba pohon.hmot'!R$148,'A2 Intenzita dopravy'!$E$47:$AH$47,0))*365*0.5</f>
        <v>60009.88130944116</v>
      </c>
      <c r="S158" s="48">
        <f>S94*INDEX('A2 Intenzita dopravy'!$E57:$AH57,MATCH('08.1 Spotreba pohon.hmot'!S$148,'A2 Intenzita dopravy'!$E$47:$AH$47,0))*365*0.5</f>
        <v>60770.170958385708</v>
      </c>
      <c r="T158" s="48">
        <f>T94*INDEX('A2 Intenzita dopravy'!$E57:$AH57,MATCH('08.1 Spotreba pohon.hmot'!T$148,'A2 Intenzita dopravy'!$E$47:$AH$47,0))*365*0.5</f>
        <v>61530.450247066445</v>
      </c>
      <c r="U158" s="48">
        <f>U94*INDEX('A2 Intenzita dopravy'!$E57:$AH57,MATCH('08.1 Spotreba pohon.hmot'!U$148,'A2 Intenzita dopravy'!$E$47:$AH$47,0))*365*0.5</f>
        <v>62290.719175716164</v>
      </c>
      <c r="V158" s="48">
        <f>V94*INDEX('A2 Intenzita dopravy'!$E57:$AH57,MATCH('08.1 Spotreba pohon.hmot'!V$148,'A2 Intenzita dopravy'!$E$47:$AH$47,0))*365*0.5</f>
        <v>63050.977744567695</v>
      </c>
      <c r="W158" s="48">
        <f>W94*INDEX('A2 Intenzita dopravy'!$E57:$AH57,MATCH('08.1 Spotreba pohon.hmot'!W$148,'A2 Intenzita dopravy'!$E$47:$AH$47,0))*365*0.5</f>
        <v>63811.225953853806</v>
      </c>
      <c r="X158" s="48">
        <f>X94*INDEX('A2 Intenzita dopravy'!$E57:$AH57,MATCH('08.1 Spotreba pohon.hmot'!X$148,'A2 Intenzita dopravy'!$E$47:$AH$47,0))*365*0.5</f>
        <v>64571.46380380731</v>
      </c>
      <c r="Y158" s="48">
        <f>Y94*INDEX('A2 Intenzita dopravy'!$E57:$AH57,MATCH('08.1 Spotreba pohon.hmot'!Y$148,'A2 Intenzita dopravy'!$E$47:$AH$47,0))*365*0.5</f>
        <v>65331.691294660988</v>
      </c>
      <c r="Z158" s="48">
        <f>Z94*INDEX('A2 Intenzita dopravy'!$E57:$AH57,MATCH('08.1 Spotreba pohon.hmot'!Z$148,'A2 Intenzita dopravy'!$E$47:$AH$47,0))*365*0.5</f>
        <v>66091.908426647613</v>
      </c>
      <c r="AA158" s="48">
        <f>AA94*INDEX('A2 Intenzita dopravy'!$E57:$AH57,MATCH('08.1 Spotreba pohon.hmot'!AA$148,'A2 Intenzita dopravy'!$E$47:$AH$47,0))*365*0.5</f>
        <v>66852.1152</v>
      </c>
      <c r="AB158" s="48">
        <f>AB94*INDEX('A2 Intenzita dopravy'!$E57:$AH57,MATCH('08.1 Spotreba pohon.hmot'!AB$148,'A2 Intenzita dopravy'!$E$47:$AH$47,0))*365*0.5</f>
        <v>67891.836726895504</v>
      </c>
      <c r="AC158" s="48">
        <f>AC94*INDEX('A2 Intenzita dopravy'!$E57:$AH57,MATCH('08.1 Spotreba pohon.hmot'!AC$148,'A2 Intenzita dopravy'!$E$47:$AH$47,0))*365*0.5</f>
        <v>68931.573996983585</v>
      </c>
      <c r="AD158" s="48">
        <f>AD94*INDEX('A2 Intenzita dopravy'!$E57:$AH57,MATCH('08.1 Spotreba pohon.hmot'!AD$148,'A2 Intenzita dopravy'!$E$47:$AH$47,0))*365*0.5</f>
        <v>69971.327010657187</v>
      </c>
      <c r="AE158" s="48">
        <f>AE94*INDEX('A2 Intenzita dopravy'!$E57:$AH57,MATCH('08.1 Spotreba pohon.hmot'!AE$148,'A2 Intenzita dopravy'!$E$47:$AH$47,0))*365*0.5</f>
        <v>71011.095768309257</v>
      </c>
      <c r="AF158" s="48">
        <f>AF94*INDEX('A2 Intenzita dopravy'!$E57:$AH57,MATCH('08.1 Spotreba pohon.hmot'!AF$148,'A2 Intenzita dopravy'!$E$47:$AH$47,0))*365*0.5</f>
        <v>72050.880270332724</v>
      </c>
      <c r="AG158" s="48">
        <f>AG94*INDEX('A2 Intenzita dopravy'!$E57:$AH57,MATCH('08.1 Spotreba pohon.hmot'!AG$148,'A2 Intenzita dopravy'!$E$47:$AH$47,0))*365*0.5</f>
        <v>73090.680517120563</v>
      </c>
      <c r="AH158" s="48">
        <f>AH94*INDEX('A2 Intenzita dopravy'!$E57:$AH57,MATCH('08.1 Spotreba pohon.hmot'!AH$148,'A2 Intenzita dopravy'!$E$47:$AH$47,0))*365*0.5</f>
        <v>74130.496509065735</v>
      </c>
      <c r="AI158" s="48">
        <f>AI94*INDEX('A2 Intenzita dopravy'!$E57:$AH57,MATCH('08.1 Spotreba pohon.hmot'!AI$148,'A2 Intenzita dopravy'!$E$47:$AH$47,0))*365*0.5</f>
        <v>75170.328246561228</v>
      </c>
      <c r="AJ158" s="48">
        <f>AJ94*INDEX('A2 Intenzita dopravy'!$E57:$AI57,MATCH('08.1 Spotreba pohon.hmot'!AJ$148,'A2 Intenzita dopravy'!$E$47:$AI$47,0))*365*0.5</f>
        <v>76210.175729999988</v>
      </c>
    </row>
    <row r="159" spans="2:36" x14ac:dyDescent="0.2">
      <c r="B159" s="5">
        <v>10</v>
      </c>
      <c r="C159" s="5" t="str">
        <f t="shared" si="33"/>
        <v/>
      </c>
      <c r="D159" s="5" t="str">
        <f t="shared" si="34"/>
        <v/>
      </c>
      <c r="E159" s="5" t="str">
        <f t="shared" si="35"/>
        <v/>
      </c>
      <c r="F159" s="48">
        <f>F95*INDEX('A2 Intenzita dopravy'!$E58:$AH58,MATCH('08.1 Spotreba pohon.hmot'!F$148,'A2 Intenzita dopravy'!$E$47:$AH$47,0))*365*0.5</f>
        <v>0</v>
      </c>
      <c r="G159" s="48">
        <f>G95*INDEX('A2 Intenzita dopravy'!$E58:$AH58,MATCH('08.1 Spotreba pohon.hmot'!G$148,'A2 Intenzita dopravy'!$E$47:$AH$47,0))*365*0.5</f>
        <v>0</v>
      </c>
      <c r="H159" s="48">
        <f>H95*INDEX('A2 Intenzita dopravy'!$E58:$AH58,MATCH('08.1 Spotreba pohon.hmot'!H$148,'A2 Intenzita dopravy'!$E$47:$AH$47,0))*365*0.5</f>
        <v>0</v>
      </c>
      <c r="I159" s="48">
        <f>I95*INDEX('A2 Intenzita dopravy'!$E58:$AH58,MATCH('08.1 Spotreba pohon.hmot'!I$148,'A2 Intenzita dopravy'!$E$47:$AH$47,0))*365*0.5</f>
        <v>0</v>
      </c>
      <c r="J159" s="48">
        <f>J95*INDEX('A2 Intenzita dopravy'!$E58:$AH58,MATCH('08.1 Spotreba pohon.hmot'!J$148,'A2 Intenzita dopravy'!$E$47:$AH$47,0))*365*0.5</f>
        <v>0</v>
      </c>
      <c r="K159" s="48">
        <f>K95*INDEX('A2 Intenzita dopravy'!$E58:$AH58,MATCH('08.1 Spotreba pohon.hmot'!K$148,'A2 Intenzita dopravy'!$E$47:$AH$47,0))*365*0.5</f>
        <v>0</v>
      </c>
      <c r="L159" s="48">
        <f>L95*INDEX('A2 Intenzita dopravy'!$E58:$AH58,MATCH('08.1 Spotreba pohon.hmot'!L$148,'A2 Intenzita dopravy'!$E$47:$AH$47,0))*365*0.5</f>
        <v>0</v>
      </c>
      <c r="M159" s="48">
        <f>M95*INDEX('A2 Intenzita dopravy'!$E58:$AH58,MATCH('08.1 Spotreba pohon.hmot'!M$148,'A2 Intenzita dopravy'!$E$47:$AH$47,0))*365*0.5</f>
        <v>0</v>
      </c>
      <c r="N159" s="48">
        <f>N95*INDEX('A2 Intenzita dopravy'!$E58:$AH58,MATCH('08.1 Spotreba pohon.hmot'!N$148,'A2 Intenzita dopravy'!$E$47:$AH$47,0))*365*0.5</f>
        <v>0</v>
      </c>
      <c r="O159" s="48">
        <f>O95*INDEX('A2 Intenzita dopravy'!$E58:$AH58,MATCH('08.1 Spotreba pohon.hmot'!O$148,'A2 Intenzita dopravy'!$E$47:$AH$47,0))*365*0.5</f>
        <v>0</v>
      </c>
      <c r="P159" s="48">
        <f>P95*INDEX('A2 Intenzita dopravy'!$E58:$AH58,MATCH('08.1 Spotreba pohon.hmot'!P$148,'A2 Intenzita dopravy'!$E$47:$AH$47,0))*365*0.5</f>
        <v>0</v>
      </c>
      <c r="Q159" s="48">
        <f>Q95*INDEX('A2 Intenzita dopravy'!$E58:$AH58,MATCH('08.1 Spotreba pohon.hmot'!Q$148,'A2 Intenzita dopravy'!$E$47:$AH$47,0))*365*0.5</f>
        <v>0</v>
      </c>
      <c r="R159" s="48">
        <f>R95*INDEX('A2 Intenzita dopravy'!$E58:$AH58,MATCH('08.1 Spotreba pohon.hmot'!R$148,'A2 Intenzita dopravy'!$E$47:$AH$47,0))*365*0.5</f>
        <v>0</v>
      </c>
      <c r="S159" s="48">
        <f>S95*INDEX('A2 Intenzita dopravy'!$E58:$AH58,MATCH('08.1 Spotreba pohon.hmot'!S$148,'A2 Intenzita dopravy'!$E$47:$AH$47,0))*365*0.5</f>
        <v>0</v>
      </c>
      <c r="T159" s="48">
        <f>T95*INDEX('A2 Intenzita dopravy'!$E58:$AH58,MATCH('08.1 Spotreba pohon.hmot'!T$148,'A2 Intenzita dopravy'!$E$47:$AH$47,0))*365*0.5</f>
        <v>0</v>
      </c>
      <c r="U159" s="48">
        <f>U95*INDEX('A2 Intenzita dopravy'!$E58:$AH58,MATCH('08.1 Spotreba pohon.hmot'!U$148,'A2 Intenzita dopravy'!$E$47:$AH$47,0))*365*0.5</f>
        <v>0</v>
      </c>
      <c r="V159" s="48">
        <f>V95*INDEX('A2 Intenzita dopravy'!$E58:$AH58,MATCH('08.1 Spotreba pohon.hmot'!V$148,'A2 Intenzita dopravy'!$E$47:$AH$47,0))*365*0.5</f>
        <v>0</v>
      </c>
      <c r="W159" s="48">
        <f>W95*INDEX('A2 Intenzita dopravy'!$E58:$AH58,MATCH('08.1 Spotreba pohon.hmot'!W$148,'A2 Intenzita dopravy'!$E$47:$AH$47,0))*365*0.5</f>
        <v>0</v>
      </c>
      <c r="X159" s="48">
        <f>X95*INDEX('A2 Intenzita dopravy'!$E58:$AH58,MATCH('08.1 Spotreba pohon.hmot'!X$148,'A2 Intenzita dopravy'!$E$47:$AH$47,0))*365*0.5</f>
        <v>0</v>
      </c>
      <c r="Y159" s="48">
        <f>Y95*INDEX('A2 Intenzita dopravy'!$E58:$AH58,MATCH('08.1 Spotreba pohon.hmot'!Y$148,'A2 Intenzita dopravy'!$E$47:$AH$47,0))*365*0.5</f>
        <v>0</v>
      </c>
      <c r="Z159" s="48">
        <f>Z95*INDEX('A2 Intenzita dopravy'!$E58:$AH58,MATCH('08.1 Spotreba pohon.hmot'!Z$148,'A2 Intenzita dopravy'!$E$47:$AH$47,0))*365*0.5</f>
        <v>0</v>
      </c>
      <c r="AA159" s="48">
        <f>AA95*INDEX('A2 Intenzita dopravy'!$E58:$AH58,MATCH('08.1 Spotreba pohon.hmot'!AA$148,'A2 Intenzita dopravy'!$E$47:$AH$47,0))*365*0.5</f>
        <v>0</v>
      </c>
      <c r="AB159" s="48">
        <f>AB95*INDEX('A2 Intenzita dopravy'!$E58:$AH58,MATCH('08.1 Spotreba pohon.hmot'!AB$148,'A2 Intenzita dopravy'!$E$47:$AH$47,0))*365*0.5</f>
        <v>0</v>
      </c>
      <c r="AC159" s="48">
        <f>AC95*INDEX('A2 Intenzita dopravy'!$E58:$AH58,MATCH('08.1 Spotreba pohon.hmot'!AC$148,'A2 Intenzita dopravy'!$E$47:$AH$47,0))*365*0.5</f>
        <v>0</v>
      </c>
      <c r="AD159" s="48">
        <f>AD95*INDEX('A2 Intenzita dopravy'!$E58:$AH58,MATCH('08.1 Spotreba pohon.hmot'!AD$148,'A2 Intenzita dopravy'!$E$47:$AH$47,0))*365*0.5</f>
        <v>0</v>
      </c>
      <c r="AE159" s="48">
        <f>AE95*INDEX('A2 Intenzita dopravy'!$E58:$AH58,MATCH('08.1 Spotreba pohon.hmot'!AE$148,'A2 Intenzita dopravy'!$E$47:$AH$47,0))*365*0.5</f>
        <v>0</v>
      </c>
      <c r="AF159" s="48">
        <f>AF95*INDEX('A2 Intenzita dopravy'!$E58:$AH58,MATCH('08.1 Spotreba pohon.hmot'!AF$148,'A2 Intenzita dopravy'!$E$47:$AH$47,0))*365*0.5</f>
        <v>0</v>
      </c>
      <c r="AG159" s="48">
        <f>AG95*INDEX('A2 Intenzita dopravy'!$E58:$AH58,MATCH('08.1 Spotreba pohon.hmot'!AG$148,'A2 Intenzita dopravy'!$E$47:$AH$47,0))*365*0.5</f>
        <v>0</v>
      </c>
      <c r="AH159" s="48">
        <f>AH95*INDEX('A2 Intenzita dopravy'!$E58:$AH58,MATCH('08.1 Spotreba pohon.hmot'!AH$148,'A2 Intenzita dopravy'!$E$47:$AH$47,0))*365*0.5</f>
        <v>0</v>
      </c>
      <c r="AI159" s="48">
        <f>AI95*INDEX('A2 Intenzita dopravy'!$E58:$AH58,MATCH('08.1 Spotreba pohon.hmot'!AI$148,'A2 Intenzita dopravy'!$E$47:$AH$47,0))*365*0.5</f>
        <v>0</v>
      </c>
      <c r="AJ159" s="48">
        <f>AJ95*INDEX('A2 Intenzita dopravy'!$E58:$AI58,MATCH('08.1 Spotreba pohon.hmot'!AJ$148,'A2 Intenzita dopravy'!$E$47:$AI$47,0))*365*0.5</f>
        <v>0</v>
      </c>
    </row>
    <row r="162" spans="2:36" x14ac:dyDescent="0.2">
      <c r="B162" s="130" t="s">
        <v>287</v>
      </c>
      <c r="E162" s="33"/>
      <c r="F162" s="33"/>
      <c r="G162" s="52"/>
      <c r="H162" s="52"/>
      <c r="I162" s="52"/>
      <c r="J162" s="52"/>
      <c r="K162" s="52"/>
      <c r="L162" s="52"/>
      <c r="M162" s="52"/>
      <c r="N162" s="52"/>
      <c r="O162" s="52"/>
    </row>
    <row r="164" spans="2:36" x14ac:dyDescent="0.2">
      <c r="D164" s="32" t="s">
        <v>63</v>
      </c>
      <c r="E164" s="32" t="s">
        <v>63</v>
      </c>
      <c r="F164" s="34">
        <f>'A1 Parametre'!$C$6</f>
        <v>2019</v>
      </c>
      <c r="G164" s="34">
        <f t="shared" ref="G164:AJ164" si="36">F164+1</f>
        <v>2020</v>
      </c>
      <c r="H164" s="34">
        <f t="shared" si="36"/>
        <v>2021</v>
      </c>
      <c r="I164" s="34">
        <f t="shared" si="36"/>
        <v>2022</v>
      </c>
      <c r="J164" s="34">
        <f t="shared" si="36"/>
        <v>2023</v>
      </c>
      <c r="K164" s="34">
        <f t="shared" si="36"/>
        <v>2024</v>
      </c>
      <c r="L164" s="34">
        <f t="shared" si="36"/>
        <v>2025</v>
      </c>
      <c r="M164" s="34">
        <f t="shared" si="36"/>
        <v>2026</v>
      </c>
      <c r="N164" s="34">
        <f t="shared" si="36"/>
        <v>2027</v>
      </c>
      <c r="O164" s="34">
        <f t="shared" si="36"/>
        <v>2028</v>
      </c>
      <c r="P164" s="34">
        <f t="shared" si="36"/>
        <v>2029</v>
      </c>
      <c r="Q164" s="34">
        <f t="shared" si="36"/>
        <v>2030</v>
      </c>
      <c r="R164" s="34">
        <f t="shared" si="36"/>
        <v>2031</v>
      </c>
      <c r="S164" s="34">
        <f t="shared" si="36"/>
        <v>2032</v>
      </c>
      <c r="T164" s="34">
        <f t="shared" si="36"/>
        <v>2033</v>
      </c>
      <c r="U164" s="34">
        <f t="shared" si="36"/>
        <v>2034</v>
      </c>
      <c r="V164" s="34">
        <f t="shared" si="36"/>
        <v>2035</v>
      </c>
      <c r="W164" s="34">
        <f t="shared" si="36"/>
        <v>2036</v>
      </c>
      <c r="X164" s="34">
        <f t="shared" si="36"/>
        <v>2037</v>
      </c>
      <c r="Y164" s="34">
        <f t="shared" si="36"/>
        <v>2038</v>
      </c>
      <c r="Z164" s="34">
        <f t="shared" si="36"/>
        <v>2039</v>
      </c>
      <c r="AA164" s="34">
        <f t="shared" si="36"/>
        <v>2040</v>
      </c>
      <c r="AB164" s="34">
        <f t="shared" si="36"/>
        <v>2041</v>
      </c>
      <c r="AC164" s="34">
        <f t="shared" si="36"/>
        <v>2042</v>
      </c>
      <c r="AD164" s="34">
        <f t="shared" si="36"/>
        <v>2043</v>
      </c>
      <c r="AE164" s="34">
        <f t="shared" si="36"/>
        <v>2044</v>
      </c>
      <c r="AF164" s="34">
        <f t="shared" si="36"/>
        <v>2045</v>
      </c>
      <c r="AG164" s="34">
        <f t="shared" si="36"/>
        <v>2046</v>
      </c>
      <c r="AH164" s="34">
        <f t="shared" si="36"/>
        <v>2047</v>
      </c>
      <c r="AI164" s="34">
        <f t="shared" si="36"/>
        <v>2048</v>
      </c>
      <c r="AJ164" s="34">
        <f t="shared" si="36"/>
        <v>2049</v>
      </c>
    </row>
    <row r="165" spans="2:36" x14ac:dyDescent="0.2">
      <c r="B165" s="32" t="s">
        <v>132</v>
      </c>
      <c r="C165" s="32" t="s">
        <v>131</v>
      </c>
      <c r="D165" s="32" t="s">
        <v>61</v>
      </c>
      <c r="E165" s="32" t="s">
        <v>206</v>
      </c>
      <c r="F165" s="81">
        <v>1</v>
      </c>
      <c r="G165" s="81">
        <f t="shared" ref="G165:AJ165" si="37">F165+1</f>
        <v>2</v>
      </c>
      <c r="H165" s="81">
        <f t="shared" si="37"/>
        <v>3</v>
      </c>
      <c r="I165" s="81">
        <f t="shared" si="37"/>
        <v>4</v>
      </c>
      <c r="J165" s="81">
        <f t="shared" si="37"/>
        <v>5</v>
      </c>
      <c r="K165" s="81">
        <f t="shared" si="37"/>
        <v>6</v>
      </c>
      <c r="L165" s="81">
        <f t="shared" si="37"/>
        <v>7</v>
      </c>
      <c r="M165" s="81">
        <f t="shared" si="37"/>
        <v>8</v>
      </c>
      <c r="N165" s="81">
        <f t="shared" si="37"/>
        <v>9</v>
      </c>
      <c r="O165" s="81">
        <f t="shared" si="37"/>
        <v>10</v>
      </c>
      <c r="P165" s="81">
        <f t="shared" si="37"/>
        <v>11</v>
      </c>
      <c r="Q165" s="81">
        <f t="shared" si="37"/>
        <v>12</v>
      </c>
      <c r="R165" s="81">
        <f t="shared" si="37"/>
        <v>13</v>
      </c>
      <c r="S165" s="81">
        <f t="shared" si="37"/>
        <v>14</v>
      </c>
      <c r="T165" s="81">
        <f t="shared" si="37"/>
        <v>15</v>
      </c>
      <c r="U165" s="81">
        <f t="shared" si="37"/>
        <v>16</v>
      </c>
      <c r="V165" s="81">
        <f t="shared" si="37"/>
        <v>17</v>
      </c>
      <c r="W165" s="81">
        <f t="shared" si="37"/>
        <v>18</v>
      </c>
      <c r="X165" s="81">
        <f t="shared" si="37"/>
        <v>19</v>
      </c>
      <c r="Y165" s="81">
        <f t="shared" si="37"/>
        <v>20</v>
      </c>
      <c r="Z165" s="81">
        <f t="shared" si="37"/>
        <v>21</v>
      </c>
      <c r="AA165" s="81">
        <f t="shared" si="37"/>
        <v>22</v>
      </c>
      <c r="AB165" s="81">
        <f t="shared" si="37"/>
        <v>23</v>
      </c>
      <c r="AC165" s="81">
        <f t="shared" si="37"/>
        <v>24</v>
      </c>
      <c r="AD165" s="81">
        <f t="shared" si="37"/>
        <v>25</v>
      </c>
      <c r="AE165" s="81">
        <f t="shared" si="37"/>
        <v>26</v>
      </c>
      <c r="AF165" s="81">
        <f t="shared" si="37"/>
        <v>27</v>
      </c>
      <c r="AG165" s="81">
        <f t="shared" si="37"/>
        <v>28</v>
      </c>
      <c r="AH165" s="81">
        <f t="shared" si="37"/>
        <v>29</v>
      </c>
      <c r="AI165" s="81">
        <f t="shared" si="37"/>
        <v>30</v>
      </c>
      <c r="AJ165" s="81">
        <f t="shared" si="37"/>
        <v>31</v>
      </c>
    </row>
    <row r="166" spans="2:36" x14ac:dyDescent="0.2">
      <c r="B166" s="5">
        <v>1</v>
      </c>
      <c r="C166" s="5">
        <f>C150</f>
        <v>90781</v>
      </c>
      <c r="D166" s="5" t="str">
        <f>D150</f>
        <v>I/59 Tvrdošín - pred okružnou</v>
      </c>
      <c r="E166" s="5">
        <f>E134</f>
        <v>1.1599999999999999</v>
      </c>
      <c r="F166" s="48">
        <f>F102*INDEX('A2 Intenzita dopravy'!$E63:$AH63,MATCH('08.1 Spotreba pohon.hmot'!F$164,'A2 Intenzita dopravy'!$E$61:$AH$61,0))*365+F70*INDEX('A2 Intenzita dopravy'!$E35:$AH35,MATCH('08.1 Spotreba pohon.hmot'!F$164,'A2 Intenzita dopravy'!$E$33:$AH$33,0))*365*0.5</f>
        <v>312239.86146432976</v>
      </c>
      <c r="G166" s="48">
        <f>G102*INDEX('A2 Intenzita dopravy'!$E63:$AH63,MATCH('08.1 Spotreba pohon.hmot'!G$164,'A2 Intenzita dopravy'!$E$61:$AH$61,0))*365+G70*INDEX('A2 Intenzita dopravy'!$E35:$AH35,MATCH('08.1 Spotreba pohon.hmot'!G$164,'A2 Intenzita dopravy'!$E$33:$AH$33,0))*365*0.5</f>
        <v>317466.75423333031</v>
      </c>
      <c r="H166" s="48">
        <f>H102*INDEX('A2 Intenzita dopravy'!$E63:$AH63,MATCH('08.1 Spotreba pohon.hmot'!H$164,'A2 Intenzita dopravy'!$E$61:$AH$61,0))*365+H70*INDEX('A2 Intenzita dopravy'!$E35:$AH35,MATCH('08.1 Spotreba pohon.hmot'!H$164,'A2 Intenzita dopravy'!$E$33:$AH$33,0))*365*0.5</f>
        <v>322781.10501657013</v>
      </c>
      <c r="I166" s="48">
        <f>I102*INDEX('A2 Intenzita dopravy'!$E63:$AH63,MATCH('08.1 Spotreba pohon.hmot'!I$164,'A2 Intenzita dopravy'!$E$61:$AH$61,0))*365+I70*INDEX('A2 Intenzita dopravy'!$E35:$AH35,MATCH('08.1 Spotreba pohon.hmot'!I$164,'A2 Intenzita dopravy'!$E$33:$AH$33,0))*365*0.5</f>
        <v>328184.37593343999</v>
      </c>
      <c r="J166" s="48">
        <f>J102*INDEX('A2 Intenzita dopravy'!$E63:$AH63,MATCH('08.1 Spotreba pohon.hmot'!J$164,'A2 Intenzita dopravy'!$E$61:$AH$61,0))*365+J70*INDEX('A2 Intenzita dopravy'!$E35:$AH35,MATCH('08.1 Spotreba pohon.hmot'!J$164,'A2 Intenzita dopravy'!$E$33:$AH$33,0))*365*0.5</f>
        <v>333678.05352000002</v>
      </c>
      <c r="K166" s="48">
        <f>K102*INDEX('A2 Intenzita dopravy'!$E63:$AH63,MATCH('08.1 Spotreba pohon.hmot'!K$164,'A2 Intenzita dopravy'!$E$61:$AH$61,0))*365+K70*INDEX('A2 Intenzita dopravy'!$E35:$AH35,MATCH('08.1 Spotreba pohon.hmot'!K$164,'A2 Intenzita dopravy'!$E$33:$AH$33,0))*365*0.5</f>
        <v>339198.6339201465</v>
      </c>
      <c r="L166" s="48">
        <f>L102*INDEX('A2 Intenzita dopravy'!$E63:$AH63,MATCH('08.1 Spotreba pohon.hmot'!L$164,'A2 Intenzita dopravy'!$E$61:$AH$61,0))*365+L70*INDEX('A2 Intenzita dopravy'!$E35:$AH35,MATCH('08.1 Spotreba pohon.hmot'!L$164,'A2 Intenzita dopravy'!$E$33:$AH$33,0))*365*0.5</f>
        <v>344728.25475016457</v>
      </c>
      <c r="M166" s="48">
        <f>M102*INDEX('A2 Intenzita dopravy'!$E63:$AH63,MATCH('08.1 Spotreba pohon.hmot'!M$164,'A2 Intenzita dopravy'!$E$61:$AH$61,0))*365+M70*INDEX('A2 Intenzita dopravy'!$E35:$AH35,MATCH('08.1 Spotreba pohon.hmot'!M$164,'A2 Intenzita dopravy'!$E$33:$AH$33,0))*365*0.5</f>
        <v>350266.88749968668</v>
      </c>
      <c r="N166" s="48">
        <f>N102*INDEX('A2 Intenzita dopravy'!$E63:$AH63,MATCH('08.1 Spotreba pohon.hmot'!N$164,'A2 Intenzita dopravy'!$E$61:$AH$61,0))*365+N70*INDEX('A2 Intenzita dopravy'!$E35:$AH35,MATCH('08.1 Spotreba pohon.hmot'!N$164,'A2 Intenzita dopravy'!$E$33:$AH$33,0))*365*0.5</f>
        <v>355814.50373027136</v>
      </c>
      <c r="O166" s="48">
        <f>O102*INDEX('A2 Intenzita dopravy'!$E63:$AH63,MATCH('08.1 Spotreba pohon.hmot'!O$164,'A2 Intenzita dopravy'!$E$61:$AH$61,0))*365+O70*INDEX('A2 Intenzita dopravy'!$E35:$AH35,MATCH('08.1 Spotreba pohon.hmot'!O$164,'A2 Intenzita dopravy'!$E$33:$AH$33,0))*365*0.5</f>
        <v>361371.07507526584</v>
      </c>
      <c r="P166" s="48">
        <f>P102*INDEX('A2 Intenzita dopravy'!$E63:$AH63,MATCH('08.1 Spotreba pohon.hmot'!P$164,'A2 Intenzita dopravy'!$E$61:$AH$61,0))*365+P70*INDEX('A2 Intenzita dopravy'!$E35:$AH35,MATCH('08.1 Spotreba pohon.hmot'!P$164,'A2 Intenzita dopravy'!$E$33:$AH$33,0))*365*0.5</f>
        <v>366936.57323967025</v>
      </c>
      <c r="Q166" s="48">
        <f>Q102*INDEX('A2 Intenzita dopravy'!$E63:$AH63,MATCH('08.1 Spotreba pohon.hmot'!Q$164,'A2 Intenzita dopravy'!$E$61:$AH$61,0))*365+Q70*INDEX('A2 Intenzita dopravy'!$E35:$AH35,MATCH('08.1 Spotreba pohon.hmot'!Q$164,'A2 Intenzita dopravy'!$E$33:$AH$33,0))*365*0.5</f>
        <v>372510.97</v>
      </c>
      <c r="R166" s="48">
        <f>R102*INDEX('A2 Intenzita dopravy'!$E63:$AH63,MATCH('08.1 Spotreba pohon.hmot'!R$164,'A2 Intenzita dopravy'!$E$61:$AH$61,0))*365+R70*INDEX('A2 Intenzita dopravy'!$E35:$AH35,MATCH('08.1 Spotreba pohon.hmot'!R$164,'A2 Intenzita dopravy'!$E$33:$AH$33,0))*365*0.5</f>
        <v>377671.53376979404</v>
      </c>
      <c r="S166" s="48">
        <f>S102*INDEX('A2 Intenzita dopravy'!$E63:$AH63,MATCH('08.1 Spotreba pohon.hmot'!S$164,'A2 Intenzita dopravy'!$E$61:$AH$61,0))*365+S70*INDEX('A2 Intenzita dopravy'!$E35:$AH35,MATCH('08.1 Spotreba pohon.hmot'!S$164,'A2 Intenzita dopravy'!$E$33:$AH$33,0))*365*0.5</f>
        <v>382842.81788500975</v>
      </c>
      <c r="T166" s="48">
        <f>T102*INDEX('A2 Intenzita dopravy'!$E63:$AH63,MATCH('08.1 Spotreba pohon.hmot'!T$164,'A2 Intenzita dopravy'!$E$61:$AH$61,0))*365+T70*INDEX('A2 Intenzita dopravy'!$E35:$AH35,MATCH('08.1 Spotreba pohon.hmot'!T$164,'A2 Intenzita dopravy'!$E$33:$AH$33,0))*365*0.5</f>
        <v>388024.76660627342</v>
      </c>
      <c r="U166" s="48">
        <f>U102*INDEX('A2 Intenzita dopravy'!$E63:$AH63,MATCH('08.1 Spotreba pohon.hmot'!U$164,'A2 Intenzita dopravy'!$E$61:$AH$61,0))*365+U70*INDEX('A2 Intenzita dopravy'!$E35:$AH35,MATCH('08.1 Spotreba pohon.hmot'!U$164,'A2 Intenzita dopravy'!$E$33:$AH$33,0))*365*0.5</f>
        <v>393217.32442113978</v>
      </c>
      <c r="V166" s="48">
        <f>V102*INDEX('A2 Intenzita dopravy'!$E63:$AH63,MATCH('08.1 Spotreba pohon.hmot'!V$164,'A2 Intenzita dopravy'!$E$61:$AH$61,0))*365+V70*INDEX('A2 Intenzita dopravy'!$E35:$AH35,MATCH('08.1 Spotreba pohon.hmot'!V$164,'A2 Intenzita dopravy'!$E$33:$AH$33,0))*365*0.5</f>
        <v>398420.43604340823</v>
      </c>
      <c r="W166" s="48">
        <f>W102*INDEX('A2 Intenzita dopravy'!$E63:$AH63,MATCH('08.1 Spotreba pohon.hmot'!W$164,'A2 Intenzita dopravy'!$E$61:$AH$61,0))*365+W70*INDEX('A2 Intenzita dopravy'!$E35:$AH35,MATCH('08.1 Spotreba pohon.hmot'!W$164,'A2 Intenzita dopravy'!$E$33:$AH$33,0))*365*0.5</f>
        <v>403634.04641244118</v>
      </c>
      <c r="X166" s="48">
        <f>X102*INDEX('A2 Intenzita dopravy'!$E63:$AH63,MATCH('08.1 Spotreba pohon.hmot'!X$164,'A2 Intenzita dopravy'!$E$61:$AH$61,0))*365+X70*INDEX('A2 Intenzita dopravy'!$E35:$AH35,MATCH('08.1 Spotreba pohon.hmot'!X$164,'A2 Intenzita dopravy'!$E$33:$AH$33,0))*365*0.5</f>
        <v>408858.10069248197</v>
      </c>
      <c r="Y166" s="48">
        <f>Y102*INDEX('A2 Intenzita dopravy'!$E63:$AH63,MATCH('08.1 Spotreba pohon.hmot'!Y$164,'A2 Intenzita dopravy'!$E$61:$AH$61,0))*365+Y70*INDEX('A2 Intenzita dopravy'!$E35:$AH35,MATCH('08.1 Spotreba pohon.hmot'!Y$164,'A2 Intenzita dopravy'!$E$33:$AH$33,0))*365*0.5</f>
        <v>414092.54427197372</v>
      </c>
      <c r="Z166" s="48">
        <f>Z102*INDEX('A2 Intenzita dopravy'!$E63:$AH63,MATCH('08.1 Spotreba pohon.hmot'!Z$164,'A2 Intenzita dopravy'!$E$61:$AH$61,0))*365+Z70*INDEX('A2 Intenzita dopravy'!$E35:$AH35,MATCH('08.1 Spotreba pohon.hmot'!Z$164,'A2 Intenzita dopravy'!$E$33:$AH$33,0))*365*0.5</f>
        <v>419337.32276287902</v>
      </c>
      <c r="AA166" s="48">
        <f>AA102*INDEX('A2 Intenzita dopravy'!$E63:$AH63,MATCH('08.1 Spotreba pohon.hmot'!AA$164,'A2 Intenzita dopravy'!$E$61:$AH$61,0))*365+AA70*INDEX('A2 Intenzita dopravy'!$E35:$AH35,MATCH('08.1 Spotreba pohon.hmot'!AA$164,'A2 Intenzita dopravy'!$E$33:$AH$33,0))*365*0.5</f>
        <v>424592.38199999998</v>
      </c>
      <c r="AB166" s="48">
        <f>AB102*INDEX('A2 Intenzita dopravy'!$E63:$AH63,MATCH('08.1 Spotreba pohon.hmot'!AB$164,'A2 Intenzita dopravy'!$E$61:$AH$61,0))*365+AB70*INDEX('A2 Intenzita dopravy'!$E35:$AH35,MATCH('08.1 Spotreba pohon.hmot'!AB$164,'A2 Intenzita dopravy'!$E$33:$AH$33,0))*365*0.5</f>
        <v>431898.55305652</v>
      </c>
      <c r="AC166" s="48">
        <f>AC102*INDEX('A2 Intenzita dopravy'!$E63:$AH63,MATCH('08.1 Spotreba pohon.hmot'!AC$164,'A2 Intenzita dopravy'!$E$61:$AH$61,0))*365+AC70*INDEX('A2 Intenzita dopravy'!$E35:$AH35,MATCH('08.1 Spotreba pohon.hmot'!AC$164,'A2 Intenzita dopravy'!$E$33:$AH$33,0))*365*0.5</f>
        <v>439224.63644531544</v>
      </c>
      <c r="AD166" s="48">
        <f>AD102*INDEX('A2 Intenzita dopravy'!$E63:$AH63,MATCH('08.1 Spotreba pohon.hmot'!AD$164,'A2 Intenzita dopravy'!$E$61:$AH$61,0))*365+AD70*INDEX('A2 Intenzita dopravy'!$E35:$AH35,MATCH('08.1 Spotreba pohon.hmot'!AD$164,'A2 Intenzita dopravy'!$E$33:$AH$33,0))*365*0.5</f>
        <v>446570.49949644296</v>
      </c>
      <c r="AE166" s="48">
        <f>AE102*INDEX('A2 Intenzita dopravy'!$E63:$AH63,MATCH('08.1 Spotreba pohon.hmot'!AE$164,'A2 Intenzita dopravy'!$E$61:$AH$61,0))*365+AE70*INDEX('A2 Intenzita dopravy'!$E35:$AH35,MATCH('08.1 Spotreba pohon.hmot'!AE$164,'A2 Intenzita dopravy'!$E$33:$AH$33,0))*365*0.5</f>
        <v>453936.01025915961</v>
      </c>
      <c r="AF166" s="48">
        <f>AF102*INDEX('A2 Intenzita dopravy'!$E63:$AH63,MATCH('08.1 Spotreba pohon.hmot'!AF$164,'A2 Intenzita dopravy'!$E$61:$AH$61,0))*365+AF70*INDEX('A2 Intenzita dopravy'!$E35:$AH35,MATCH('08.1 Spotreba pohon.hmot'!AF$164,'A2 Intenzita dopravy'!$E$33:$AH$33,0))*365*0.5</f>
        <v>461321.03749870462</v>
      </c>
      <c r="AG166" s="48">
        <f>AG102*INDEX('A2 Intenzita dopravy'!$E63:$AH63,MATCH('08.1 Spotreba pohon.hmot'!AG$164,'A2 Intenzita dopravy'!$E$61:$AH$61,0))*365+AG70*INDEX('A2 Intenzita dopravy'!$E35:$AH35,MATCH('08.1 Spotreba pohon.hmot'!AG$164,'A2 Intenzita dopravy'!$E$33:$AH$33,0))*365*0.5</f>
        <v>468517.90660324373</v>
      </c>
      <c r="AH166" s="48">
        <f>AH102*INDEX('A2 Intenzita dopravy'!$E63:$AH63,MATCH('08.1 Spotreba pohon.hmot'!AH$164,'A2 Intenzita dopravy'!$E$61:$AH$61,0))*365+AH70*INDEX('A2 Intenzita dopravy'!$E35:$AH35,MATCH('08.1 Spotreba pohon.hmot'!AH$164,'A2 Intenzita dopravy'!$E$33:$AH$33,0))*365*0.5</f>
        <v>475506.89698251197</v>
      </c>
      <c r="AI166" s="48">
        <f>AI102*INDEX('A2 Intenzita dopravy'!$E63:$AH63,MATCH('08.1 Spotreba pohon.hmot'!AI$164,'A2 Intenzita dopravy'!$E$61:$AH$61,0))*365+AI70*INDEX('A2 Intenzita dopravy'!$E35:$AH35,MATCH('08.1 Spotreba pohon.hmot'!AI$164,'A2 Intenzita dopravy'!$E$33:$AH$33,0))*365*0.5</f>
        <v>482504.86470761686</v>
      </c>
      <c r="AJ166" s="48">
        <f>AJ102*INDEX('A2 Intenzita dopravy'!$E63:$AI63,MATCH('08.1 Spotreba pohon.hmot'!AJ$164,'A2 Intenzita dopravy'!$E$61:$AI$61,0))*365+AJ70*INDEX('A2 Intenzita dopravy'!$E35:$AI35,MATCH('08.1 Spotreba pohon.hmot'!AJ$164,'A2 Intenzita dopravy'!$E$33:$AI$33,0))*365*0.5</f>
        <v>489511.75868999993</v>
      </c>
    </row>
    <row r="167" spans="2:36" x14ac:dyDescent="0.2">
      <c r="B167" s="5">
        <v>2</v>
      </c>
      <c r="C167" s="5">
        <f t="shared" ref="C167:D175" si="38">C151</f>
        <v>90782</v>
      </c>
      <c r="D167" s="5" t="str">
        <f t="shared" si="38"/>
        <v>I/59 Tvrdošín - po OK II/520</v>
      </c>
      <c r="E167" s="5">
        <f t="shared" ref="E167:E175" si="39">E135</f>
        <v>1.42</v>
      </c>
      <c r="F167" s="48">
        <f>F103*INDEX('A2 Intenzita dopravy'!$E64:$AH64,MATCH('08.1 Spotreba pohon.hmot'!F$164,'A2 Intenzita dopravy'!$E$61:$AH$61,0))*365+F71*INDEX('A2 Intenzita dopravy'!$E36:$AH36,MATCH('08.1 Spotreba pohon.hmot'!F$164,'A2 Intenzita dopravy'!$E$33:$AH$33,0))*365*0.5</f>
        <v>361129.13679813617</v>
      </c>
      <c r="G167" s="48">
        <f>G103*INDEX('A2 Intenzita dopravy'!$E64:$AH64,MATCH('08.1 Spotreba pohon.hmot'!G$164,'A2 Intenzita dopravy'!$E$61:$AH$61,0))*365+G71*INDEX('A2 Intenzita dopravy'!$E36:$AH36,MATCH('08.1 Spotreba pohon.hmot'!G$164,'A2 Intenzita dopravy'!$E$33:$AH$33,0))*365*0.5</f>
        <v>366887.322750099</v>
      </c>
      <c r="H167" s="48">
        <f>H103*INDEX('A2 Intenzita dopravy'!$E64:$AH64,MATCH('08.1 Spotreba pohon.hmot'!H$164,'A2 Intenzita dopravy'!$E$61:$AH$61,0))*365+H71*INDEX('A2 Intenzita dopravy'!$E36:$AH36,MATCH('08.1 Spotreba pohon.hmot'!H$164,'A2 Intenzita dopravy'!$E$33:$AH$33,0))*365*0.5</f>
        <v>372736.41201681155</v>
      </c>
      <c r="I167" s="48">
        <f>I103*INDEX('A2 Intenzita dopravy'!$E64:$AH64,MATCH('08.1 Spotreba pohon.hmot'!I$164,'A2 Intenzita dopravy'!$E$61:$AH$61,0))*365+I71*INDEX('A2 Intenzita dopravy'!$E36:$AH36,MATCH('08.1 Spotreba pohon.hmot'!I$164,'A2 Intenzita dopravy'!$E$33:$AH$33,0))*365*0.5</f>
        <v>378677.8291097969</v>
      </c>
      <c r="J167" s="48">
        <f>J103*INDEX('A2 Intenzita dopravy'!$E64:$AH64,MATCH('08.1 Spotreba pohon.hmot'!J$164,'A2 Intenzita dopravy'!$E$61:$AH$61,0))*365+J71*INDEX('A2 Intenzita dopravy'!$E36:$AH36,MATCH('08.1 Spotreba pohon.hmot'!J$164,'A2 Intenzita dopravy'!$E$33:$AH$33,0))*365*0.5</f>
        <v>384713.02073999995</v>
      </c>
      <c r="K167" s="48">
        <f>K103*INDEX('A2 Intenzita dopravy'!$E64:$AH64,MATCH('08.1 Spotreba pohon.hmot'!K$164,'A2 Intenzita dopravy'!$E$61:$AH$61,0))*365+K71*INDEX('A2 Intenzita dopravy'!$E36:$AH36,MATCH('08.1 Spotreba pohon.hmot'!K$164,'A2 Intenzita dopravy'!$E$33:$AH$33,0))*365*0.5</f>
        <v>390779.35822263849</v>
      </c>
      <c r="L167" s="48">
        <f>L103*INDEX('A2 Intenzita dopravy'!$E64:$AH64,MATCH('08.1 Spotreba pohon.hmot'!L$164,'A2 Intenzita dopravy'!$E$61:$AH$61,0))*365+L71*INDEX('A2 Intenzita dopravy'!$E36:$AH36,MATCH('08.1 Spotreba pohon.hmot'!L$164,'A2 Intenzita dopravy'!$E$33:$AH$33,0))*365*0.5</f>
        <v>396854.75158103585</v>
      </c>
      <c r="M167" s="48">
        <f>M103*INDEX('A2 Intenzita dopravy'!$E64:$AH64,MATCH('08.1 Spotreba pohon.hmot'!M$164,'A2 Intenzita dopravy'!$E$61:$AH$61,0))*365+M71*INDEX('A2 Intenzita dopravy'!$E36:$AH36,MATCH('08.1 Spotreba pohon.hmot'!M$164,'A2 Intenzita dopravy'!$E$33:$AH$33,0))*365*0.5</f>
        <v>402939.14021131012</v>
      </c>
      <c r="N167" s="48">
        <f>N103*INDEX('A2 Intenzita dopravy'!$E64:$AH64,MATCH('08.1 Spotreba pohon.hmot'!N$164,'A2 Intenzita dopravy'!$E$61:$AH$61,0))*365+N71*INDEX('A2 Intenzita dopravy'!$E36:$AH36,MATCH('08.1 Spotreba pohon.hmot'!N$164,'A2 Intenzita dopravy'!$E$33:$AH$33,0))*365*0.5</f>
        <v>409032.4638600325</v>
      </c>
      <c r="O167" s="48">
        <f>O103*INDEX('A2 Intenzita dopravy'!$E64:$AH64,MATCH('08.1 Spotreba pohon.hmot'!O$164,'A2 Intenzita dopravy'!$E$61:$AH$61,0))*365+O71*INDEX('A2 Intenzita dopravy'!$E36:$AH36,MATCH('08.1 Spotreba pohon.hmot'!O$164,'A2 Intenzita dopravy'!$E$33:$AH$33,0))*365*0.5</f>
        <v>415134.66262234817</v>
      </c>
      <c r="P167" s="48">
        <f>P103*INDEX('A2 Intenzita dopravy'!$E64:$AH64,MATCH('08.1 Spotreba pohon.hmot'!P$164,'A2 Intenzita dopravy'!$E$61:$AH$61,0))*365+P71*INDEX('A2 Intenzita dopravy'!$E36:$AH36,MATCH('08.1 Spotreba pohon.hmot'!P$164,'A2 Intenzita dopravy'!$E$33:$AH$33,0))*365*0.5</f>
        <v>421245.67694010644</v>
      </c>
      <c r="Q167" s="48">
        <f>Q103*INDEX('A2 Intenzita dopravy'!$E64:$AH64,MATCH('08.1 Spotreba pohon.hmot'!Q$164,'A2 Intenzita dopravy'!$E$61:$AH$61,0))*365+Q71*INDEX('A2 Intenzita dopravy'!$E36:$AH36,MATCH('08.1 Spotreba pohon.hmot'!Q$164,'A2 Intenzita dopravy'!$E$33:$AH$33,0))*365*0.5</f>
        <v>427365.44759999996</v>
      </c>
      <c r="R167" s="48">
        <f>R103*INDEX('A2 Intenzita dopravy'!$E64:$AH64,MATCH('08.1 Spotreba pohon.hmot'!R$164,'A2 Intenzita dopravy'!$E$61:$AH$61,0))*365+R71*INDEX('A2 Intenzita dopravy'!$E36:$AH36,MATCH('08.1 Spotreba pohon.hmot'!R$164,'A2 Intenzita dopravy'!$E$33:$AH$33,0))*365*0.5</f>
        <v>433014.94752079912</v>
      </c>
      <c r="S167" s="48">
        <f>S103*INDEX('A2 Intenzita dopravy'!$E64:$AH64,MATCH('08.1 Spotreba pohon.hmot'!S$164,'A2 Intenzita dopravy'!$E$61:$AH$61,0))*365+S71*INDEX('A2 Intenzita dopravy'!$E36:$AH36,MATCH('08.1 Spotreba pohon.hmot'!S$164,'A2 Intenzita dopravy'!$E$33:$AH$33,0))*365*0.5</f>
        <v>438672.97386926517</v>
      </c>
      <c r="T167" s="48">
        <f>T103*INDEX('A2 Intenzita dopravy'!$E64:$AH64,MATCH('08.1 Spotreba pohon.hmot'!T$164,'A2 Intenzita dopravy'!$E$61:$AH$61,0))*365+T71*INDEX('A2 Intenzita dopravy'!$E36:$AH36,MATCH('08.1 Spotreba pohon.hmot'!T$164,'A2 Intenzita dopravy'!$E$33:$AH$33,0))*365*0.5</f>
        <v>444339.46253147465</v>
      </c>
      <c r="U167" s="48">
        <f>U103*INDEX('A2 Intenzita dopravy'!$E64:$AH64,MATCH('08.1 Spotreba pohon.hmot'!U$164,'A2 Intenzita dopravy'!$E$61:$AH$61,0))*365+U71*INDEX('A2 Intenzita dopravy'!$E36:$AH36,MATCH('08.1 Spotreba pohon.hmot'!U$164,'A2 Intenzita dopravy'!$E$33:$AH$33,0))*365*0.5</f>
        <v>450014.34980555862</v>
      </c>
      <c r="V167" s="48">
        <f>V103*INDEX('A2 Intenzita dopravy'!$E64:$AH64,MATCH('08.1 Spotreba pohon.hmot'!V$164,'A2 Intenzita dopravy'!$E$61:$AH$61,0))*365+V71*INDEX('A2 Intenzita dopravy'!$E36:$AH36,MATCH('08.1 Spotreba pohon.hmot'!V$164,'A2 Intenzita dopravy'!$E$33:$AH$33,0))*365*0.5</f>
        <v>455697.57239925605</v>
      </c>
      <c r="W167" s="48">
        <f>W103*INDEX('A2 Intenzita dopravy'!$E64:$AH64,MATCH('08.1 Spotreba pohon.hmot'!W$164,'A2 Intenzita dopravy'!$E$61:$AH$61,0))*365+W71*INDEX('A2 Intenzita dopravy'!$E36:$AH36,MATCH('08.1 Spotreba pohon.hmot'!W$164,'A2 Intenzita dopravy'!$E$33:$AH$33,0))*365*0.5</f>
        <v>461389.06742748118</v>
      </c>
      <c r="X167" s="48">
        <f>X103*INDEX('A2 Intenzita dopravy'!$E64:$AH64,MATCH('08.1 Spotreba pohon.hmot'!X$164,'A2 Intenzita dopravy'!$E$61:$AH$61,0))*365+X71*INDEX('A2 Intenzita dopravy'!$E36:$AH36,MATCH('08.1 Spotreba pohon.hmot'!X$164,'A2 Intenzita dopravy'!$E$33:$AH$33,0))*365*0.5</f>
        <v>467088.77240990463</v>
      </c>
      <c r="Y167" s="48">
        <f>Y103*INDEX('A2 Intenzita dopravy'!$E64:$AH64,MATCH('08.1 Spotreba pohon.hmot'!Y$164,'A2 Intenzita dopravy'!$E$61:$AH$61,0))*365+Y71*INDEX('A2 Intenzita dopravy'!$E36:$AH36,MATCH('08.1 Spotreba pohon.hmot'!Y$164,'A2 Intenzita dopravy'!$E$33:$AH$33,0))*365*0.5</f>
        <v>472796.62526854791</v>
      </c>
      <c r="Z167" s="48">
        <f>Z103*INDEX('A2 Intenzita dopravy'!$E64:$AH64,MATCH('08.1 Spotreba pohon.hmot'!Z$164,'A2 Intenzita dopravy'!$E$61:$AH$61,0))*365+Z71*INDEX('A2 Intenzita dopravy'!$E36:$AH36,MATCH('08.1 Spotreba pohon.hmot'!Z$164,'A2 Intenzita dopravy'!$E$33:$AH$33,0))*365*0.5</f>
        <v>478512.56432539213</v>
      </c>
      <c r="AA167" s="48">
        <f>AA103*INDEX('A2 Intenzita dopravy'!$E64:$AH64,MATCH('08.1 Spotreba pohon.hmot'!AA$164,'A2 Intenzita dopravy'!$E$61:$AH$61,0))*365+AA71*INDEX('A2 Intenzita dopravy'!$E36:$AH36,MATCH('08.1 Spotreba pohon.hmot'!AA$164,'A2 Intenzita dopravy'!$E$33:$AH$33,0))*365*0.5</f>
        <v>484236.52830000001</v>
      </c>
      <c r="AB167" s="48">
        <f>AB103*INDEX('A2 Intenzita dopravy'!$E64:$AH64,MATCH('08.1 Spotreba pohon.hmot'!AB$164,'A2 Intenzita dopravy'!$E$61:$AH$61,0))*365+AB71*INDEX('A2 Intenzita dopravy'!$E36:$AH36,MATCH('08.1 Spotreba pohon.hmot'!AB$164,'A2 Intenzita dopravy'!$E$33:$AH$33,0))*365*0.5</f>
        <v>491882.1605608837</v>
      </c>
      <c r="AC167" s="48">
        <f>AC103*INDEX('A2 Intenzita dopravy'!$E64:$AH64,MATCH('08.1 Spotreba pohon.hmot'!AC$164,'A2 Intenzita dopravy'!$E$61:$AH$61,0))*365+AC71*INDEX('A2 Intenzita dopravy'!$E36:$AH36,MATCH('08.1 Spotreba pohon.hmot'!AC$164,'A2 Intenzita dopravy'!$E$33:$AH$33,0))*365*0.5</f>
        <v>499542.30305073643</v>
      </c>
      <c r="AD167" s="48">
        <f>AD103*INDEX('A2 Intenzita dopravy'!$E64:$AH64,MATCH('08.1 Spotreba pohon.hmot'!AD$164,'A2 Intenzita dopravy'!$E$61:$AH$61,0))*365+AD71*INDEX('A2 Intenzita dopravy'!$E36:$AH36,MATCH('08.1 Spotreba pohon.hmot'!AD$164,'A2 Intenzita dopravy'!$E$33:$AH$33,0))*365*0.5</f>
        <v>507216.79499616567</v>
      </c>
      <c r="AE167" s="48">
        <f>AE103*INDEX('A2 Intenzita dopravy'!$E64:$AH64,MATCH('08.1 Spotreba pohon.hmot'!AE$164,'A2 Intenzita dopravy'!$E$61:$AH$61,0))*365+AE71*INDEX('A2 Intenzita dopravy'!$E36:$AH36,MATCH('08.1 Spotreba pohon.hmot'!AE$164,'A2 Intenzita dopravy'!$E$33:$AH$33,0))*365*0.5</f>
        <v>514905.47712771519</v>
      </c>
      <c r="AF167" s="48">
        <f>AF103*INDEX('A2 Intenzita dopravy'!$E64:$AH64,MATCH('08.1 Spotreba pohon.hmot'!AF$164,'A2 Intenzita dopravy'!$E$61:$AH$61,0))*365+AF71*INDEX('A2 Intenzita dopravy'!$E36:$AH36,MATCH('08.1 Spotreba pohon.hmot'!AF$164,'A2 Intenzita dopravy'!$E$33:$AH$33,0))*365*0.5</f>
        <v>522608.19166692247</v>
      </c>
      <c r="AG167" s="48">
        <f>AG103*INDEX('A2 Intenzita dopravy'!$E64:$AH64,MATCH('08.1 Spotreba pohon.hmot'!AG$164,'A2 Intenzita dopravy'!$E$61:$AH$61,0))*365+AG71*INDEX('A2 Intenzita dopravy'!$E36:$AH36,MATCH('08.1 Spotreba pohon.hmot'!AG$164,'A2 Intenzita dopravy'!$E$33:$AH$33,0))*365*0.5</f>
        <v>530324.78231348342</v>
      </c>
      <c r="AH167" s="48">
        <f>AH103*INDEX('A2 Intenzita dopravy'!$E64:$AH64,MATCH('08.1 Spotreba pohon.hmot'!AH$164,'A2 Intenzita dopravy'!$E$61:$AH$61,0))*365+AH71*INDEX('A2 Intenzita dopravy'!$E36:$AH36,MATCH('08.1 Spotreba pohon.hmot'!AH$164,'A2 Intenzita dopravy'!$E$33:$AH$33,0))*365*0.5</f>
        <v>538055.09423252125</v>
      </c>
      <c r="AI167" s="48">
        <f>AI103*INDEX('A2 Intenzita dopravy'!$E64:$AH64,MATCH('08.1 Spotreba pohon.hmot'!AI$164,'A2 Intenzita dopravy'!$E$61:$AH$61,0))*365+AI71*INDEX('A2 Intenzita dopravy'!$E36:$AH36,MATCH('08.1 Spotreba pohon.hmot'!AI$164,'A2 Intenzita dopravy'!$E$33:$AH$33,0))*365*0.5</f>
        <v>545798.97404195962</v>
      </c>
      <c r="AJ167" s="48">
        <f>AJ103*INDEX('A2 Intenzita dopravy'!$E64:$AI64,MATCH('08.1 Spotreba pohon.hmot'!AJ$164,'A2 Intenzita dopravy'!$E$61:$AI$61,0))*365+AJ71*INDEX('A2 Intenzita dopravy'!$E36:$AI36,MATCH('08.1 Spotreba pohon.hmot'!AJ$164,'A2 Intenzita dopravy'!$E$33:$AI$33,0))*365*0.5</f>
        <v>553556.26980000001</v>
      </c>
    </row>
    <row r="168" spans="2:36" x14ac:dyDescent="0.2">
      <c r="B168" s="5">
        <v>3</v>
      </c>
      <c r="C168" s="5">
        <f t="shared" si="38"/>
        <v>90783</v>
      </c>
      <c r="D168" s="5" t="str">
        <f t="shared" si="38"/>
        <v>I/59 Tvrdošín - centrum</v>
      </c>
      <c r="E168" s="5">
        <f t="shared" si="39"/>
        <v>0.59</v>
      </c>
      <c r="F168" s="48">
        <f>F104*INDEX('A2 Intenzita dopravy'!$E65:$AH65,MATCH('08.1 Spotreba pohon.hmot'!F$164,'A2 Intenzita dopravy'!$E$61:$AH$61,0))*365+F72*INDEX('A2 Intenzita dopravy'!$E37:$AH37,MATCH('08.1 Spotreba pohon.hmot'!F$164,'A2 Intenzita dopravy'!$E$33:$AH$33,0))*365*0.5</f>
        <v>376734.50748575764</v>
      </c>
      <c r="G168" s="48">
        <f>G104*INDEX('A2 Intenzita dopravy'!$E65:$AH65,MATCH('08.1 Spotreba pohon.hmot'!G$164,'A2 Intenzita dopravy'!$E$61:$AH$61,0))*365+G72*INDEX('A2 Intenzita dopravy'!$E37:$AH37,MATCH('08.1 Spotreba pohon.hmot'!G$164,'A2 Intenzita dopravy'!$E$33:$AH$33,0))*365*0.5</f>
        <v>382487.15</v>
      </c>
      <c r="H168" s="48">
        <f>H104*INDEX('A2 Intenzita dopravy'!$E65:$AH65,MATCH('08.1 Spotreba pohon.hmot'!H$164,'A2 Intenzita dopravy'!$E$61:$AH$61,0))*365+H72*INDEX('A2 Intenzita dopravy'!$E37:$AH37,MATCH('08.1 Spotreba pohon.hmot'!H$164,'A2 Intenzita dopravy'!$E$33:$AH$33,0))*365*0.5</f>
        <v>388327.65062129527</v>
      </c>
      <c r="I168" s="48">
        <f>I104*INDEX('A2 Intenzita dopravy'!$E65:$AH65,MATCH('08.1 Spotreba pohon.hmot'!I$164,'A2 Intenzita dopravy'!$E$61:$AH$61,0))*365+I72*INDEX('A2 Intenzita dopravy'!$E37:$AH37,MATCH('08.1 Spotreba pohon.hmot'!I$164,'A2 Intenzita dopravy'!$E$33:$AH$33,0))*365*0.5</f>
        <v>394257.35142720584</v>
      </c>
      <c r="J168" s="48">
        <f>J104*INDEX('A2 Intenzita dopravy'!$E65:$AH65,MATCH('08.1 Spotreba pohon.hmot'!J$164,'A2 Intenzita dopravy'!$E$61:$AH$61,0))*365+J72*INDEX('A2 Intenzita dopravy'!$E37:$AH37,MATCH('08.1 Spotreba pohon.hmot'!J$164,'A2 Intenzita dopravy'!$E$33:$AH$33,0))*365*0.5</f>
        <v>400277.61499999999</v>
      </c>
      <c r="K168" s="48">
        <f>K104*INDEX('A2 Intenzita dopravy'!$E65:$AH65,MATCH('08.1 Spotreba pohon.hmot'!K$164,'A2 Intenzita dopravy'!$E$61:$AH$61,0))*365+K72*INDEX('A2 Intenzita dopravy'!$E37:$AH37,MATCH('08.1 Spotreba pohon.hmot'!K$164,'A2 Intenzita dopravy'!$E$33:$AH$33,0))*365*0.5</f>
        <v>406207.77</v>
      </c>
      <c r="L168" s="48">
        <f>L104*INDEX('A2 Intenzita dopravy'!$E65:$AH65,MATCH('08.1 Spotreba pohon.hmot'!L$164,'A2 Intenzita dopravy'!$E$61:$AH$61,0))*365+L72*INDEX('A2 Intenzita dopravy'!$E37:$AH37,MATCH('08.1 Spotreba pohon.hmot'!L$164,'A2 Intenzita dopravy'!$E$33:$AH$33,0))*365*0.5</f>
        <v>412137.92499999999</v>
      </c>
      <c r="M168" s="48">
        <f>M104*INDEX('A2 Intenzita dopravy'!$E65:$AH65,MATCH('08.1 Spotreba pohon.hmot'!M$164,'A2 Intenzita dopravy'!$E$61:$AH$61,0))*365+M72*INDEX('A2 Intenzita dopravy'!$E37:$AH37,MATCH('08.1 Spotreba pohon.hmot'!M$164,'A2 Intenzita dopravy'!$E$33:$AH$33,0))*365*0.5</f>
        <v>418068.08</v>
      </c>
      <c r="N168" s="48">
        <f>N104*INDEX('A2 Intenzita dopravy'!$E65:$AH65,MATCH('08.1 Spotreba pohon.hmot'!N$164,'A2 Intenzita dopravy'!$E$61:$AH$61,0))*365+N72*INDEX('A2 Intenzita dopravy'!$E37:$AH37,MATCH('08.1 Spotreba pohon.hmot'!N$164,'A2 Intenzita dopravy'!$E$33:$AH$33,0))*365*0.5</f>
        <v>423998.23499999999</v>
      </c>
      <c r="O168" s="48">
        <f>O104*INDEX('A2 Intenzita dopravy'!$E65:$AH65,MATCH('08.1 Spotreba pohon.hmot'!O$164,'A2 Intenzita dopravy'!$E$61:$AH$61,0))*365+O72*INDEX('A2 Intenzita dopravy'!$E37:$AH37,MATCH('08.1 Spotreba pohon.hmot'!O$164,'A2 Intenzita dopravy'!$E$33:$AH$33,0))*365*0.5</f>
        <v>429928.38999999996</v>
      </c>
      <c r="P168" s="48">
        <f>P104*INDEX('A2 Intenzita dopravy'!$E65:$AH65,MATCH('08.1 Spotreba pohon.hmot'!P$164,'A2 Intenzita dopravy'!$E$61:$AH$61,0))*365+P72*INDEX('A2 Intenzita dopravy'!$E37:$AH37,MATCH('08.1 Spotreba pohon.hmot'!P$164,'A2 Intenzita dopravy'!$E$33:$AH$33,0))*365*0.5</f>
        <v>435858.54500000004</v>
      </c>
      <c r="Q168" s="48">
        <f>Q104*INDEX('A2 Intenzita dopravy'!$E65:$AH65,MATCH('08.1 Spotreba pohon.hmot'!Q$164,'A2 Intenzita dopravy'!$E$61:$AH$61,0))*365+Q72*INDEX('A2 Intenzita dopravy'!$E37:$AH37,MATCH('08.1 Spotreba pohon.hmot'!Q$164,'A2 Intenzita dopravy'!$E$33:$AH$33,0))*365*0.5</f>
        <v>441788.69999999995</v>
      </c>
      <c r="R168" s="48">
        <f>R104*INDEX('A2 Intenzita dopravy'!$E65:$AH65,MATCH('08.1 Spotreba pohon.hmot'!R$164,'A2 Intenzita dopravy'!$E$61:$AH$61,0))*365+R72*INDEX('A2 Intenzita dopravy'!$E37:$AH37,MATCH('08.1 Spotreba pohon.hmot'!R$164,'A2 Intenzita dopravy'!$E$33:$AH$33,0))*365*0.5</f>
        <v>447187.05</v>
      </c>
      <c r="S168" s="48">
        <f>S104*INDEX('A2 Intenzita dopravy'!$E65:$AH65,MATCH('08.1 Spotreba pohon.hmot'!S$164,'A2 Intenzita dopravy'!$E$61:$AH$61,0))*365+S72*INDEX('A2 Intenzita dopravy'!$E37:$AH37,MATCH('08.1 Spotreba pohon.hmot'!S$164,'A2 Intenzita dopravy'!$E$33:$AH$33,0))*365*0.5</f>
        <v>452585.39999999997</v>
      </c>
      <c r="T168" s="48">
        <f>T104*INDEX('A2 Intenzita dopravy'!$E65:$AH65,MATCH('08.1 Spotreba pohon.hmot'!T$164,'A2 Intenzita dopravy'!$E$61:$AH$61,0))*365+T72*INDEX('A2 Intenzita dopravy'!$E37:$AH37,MATCH('08.1 Spotreba pohon.hmot'!T$164,'A2 Intenzita dopravy'!$E$33:$AH$33,0))*365*0.5</f>
        <v>457983.75</v>
      </c>
      <c r="U168" s="48">
        <f>U104*INDEX('A2 Intenzita dopravy'!$E65:$AH65,MATCH('08.1 Spotreba pohon.hmot'!U$164,'A2 Intenzita dopravy'!$E$61:$AH$61,0))*365+U72*INDEX('A2 Intenzita dopravy'!$E37:$AH37,MATCH('08.1 Spotreba pohon.hmot'!U$164,'A2 Intenzita dopravy'!$E$33:$AH$33,0))*365*0.5</f>
        <v>463382.1</v>
      </c>
      <c r="V168" s="48">
        <f>V104*INDEX('A2 Intenzita dopravy'!$E65:$AH65,MATCH('08.1 Spotreba pohon.hmot'!V$164,'A2 Intenzita dopravy'!$E$61:$AH$61,0))*365+V72*INDEX('A2 Intenzita dopravy'!$E37:$AH37,MATCH('08.1 Spotreba pohon.hmot'!V$164,'A2 Intenzita dopravy'!$E$33:$AH$33,0))*365*0.5</f>
        <v>468780.44999999995</v>
      </c>
      <c r="W168" s="48">
        <f>W104*INDEX('A2 Intenzita dopravy'!$E65:$AH65,MATCH('08.1 Spotreba pohon.hmot'!W$164,'A2 Intenzita dopravy'!$E$61:$AH$61,0))*365+W72*INDEX('A2 Intenzita dopravy'!$E37:$AH37,MATCH('08.1 Spotreba pohon.hmot'!W$164,'A2 Intenzita dopravy'!$E$33:$AH$33,0))*365*0.5</f>
        <v>474178.80000000005</v>
      </c>
      <c r="X168" s="48">
        <f>X104*INDEX('A2 Intenzita dopravy'!$E65:$AH65,MATCH('08.1 Spotreba pohon.hmot'!X$164,'A2 Intenzita dopravy'!$E$61:$AH$61,0))*365+X72*INDEX('A2 Intenzita dopravy'!$E37:$AH37,MATCH('08.1 Spotreba pohon.hmot'!X$164,'A2 Intenzita dopravy'!$E$33:$AH$33,0))*365*0.5</f>
        <v>479577.15</v>
      </c>
      <c r="Y168" s="48">
        <f>Y104*INDEX('A2 Intenzita dopravy'!$E65:$AH65,MATCH('08.1 Spotreba pohon.hmot'!Y$164,'A2 Intenzita dopravy'!$E$61:$AH$61,0))*365+Y72*INDEX('A2 Intenzita dopravy'!$E37:$AH37,MATCH('08.1 Spotreba pohon.hmot'!Y$164,'A2 Intenzita dopravy'!$E$33:$AH$33,0))*365*0.5</f>
        <v>484975.5</v>
      </c>
      <c r="Z168" s="48">
        <f>Z104*INDEX('A2 Intenzita dopravy'!$E65:$AH65,MATCH('08.1 Spotreba pohon.hmot'!Z$164,'A2 Intenzita dopravy'!$E$61:$AH$61,0))*365+Z72*INDEX('A2 Intenzita dopravy'!$E37:$AH37,MATCH('08.1 Spotreba pohon.hmot'!Z$164,'A2 Intenzita dopravy'!$E$33:$AH$33,0))*365*0.5</f>
        <v>490373.85</v>
      </c>
      <c r="AA168" s="48">
        <f>AA104*INDEX('A2 Intenzita dopravy'!$E65:$AH65,MATCH('08.1 Spotreba pohon.hmot'!AA$164,'A2 Intenzita dopravy'!$E$61:$AH$61,0))*365+AA72*INDEX('A2 Intenzita dopravy'!$E37:$AH37,MATCH('08.1 Spotreba pohon.hmot'!AA$164,'A2 Intenzita dopravy'!$E$33:$AH$33,0))*365*0.5</f>
        <v>495772.19999999995</v>
      </c>
      <c r="AB168" s="48">
        <f>AB104*INDEX('A2 Intenzita dopravy'!$E65:$AH65,MATCH('08.1 Spotreba pohon.hmot'!AB$164,'A2 Intenzita dopravy'!$E$61:$AH$61,0))*365+AB72*INDEX('A2 Intenzita dopravy'!$E37:$AH37,MATCH('08.1 Spotreba pohon.hmot'!AB$164,'A2 Intenzita dopravy'!$E$33:$AH$33,0))*365*0.5</f>
        <v>502918.17000000004</v>
      </c>
      <c r="AC168" s="48">
        <f>AC104*INDEX('A2 Intenzita dopravy'!$E65:$AH65,MATCH('08.1 Spotreba pohon.hmot'!AC$164,'A2 Intenzita dopravy'!$E$61:$AH$61,0))*365+AC72*INDEX('A2 Intenzita dopravy'!$E37:$AH37,MATCH('08.1 Spotreba pohon.hmot'!AC$164,'A2 Intenzita dopravy'!$E$33:$AH$33,0))*365*0.5</f>
        <v>510064.13999999996</v>
      </c>
      <c r="AD168" s="48">
        <f>AD104*INDEX('A2 Intenzita dopravy'!$E65:$AH65,MATCH('08.1 Spotreba pohon.hmot'!AD$164,'A2 Intenzita dopravy'!$E$61:$AH$61,0))*365+AD72*INDEX('A2 Intenzita dopravy'!$E37:$AH37,MATCH('08.1 Spotreba pohon.hmot'!AD$164,'A2 Intenzita dopravy'!$E$33:$AH$33,0))*365*0.5</f>
        <v>517210.11</v>
      </c>
      <c r="AE168" s="48">
        <f>AE104*INDEX('A2 Intenzita dopravy'!$E65:$AH65,MATCH('08.1 Spotreba pohon.hmot'!AE$164,'A2 Intenzita dopravy'!$E$61:$AH$61,0))*365+AE72*INDEX('A2 Intenzita dopravy'!$E37:$AH37,MATCH('08.1 Spotreba pohon.hmot'!AE$164,'A2 Intenzita dopravy'!$E$33:$AH$33,0))*365*0.5</f>
        <v>524356.07999999996</v>
      </c>
      <c r="AF168" s="48">
        <f>AF104*INDEX('A2 Intenzita dopravy'!$E65:$AH65,MATCH('08.1 Spotreba pohon.hmot'!AF$164,'A2 Intenzita dopravy'!$E$61:$AH$61,0))*365+AF72*INDEX('A2 Intenzita dopravy'!$E37:$AH37,MATCH('08.1 Spotreba pohon.hmot'!AF$164,'A2 Intenzita dopravy'!$E$33:$AH$33,0))*365*0.5</f>
        <v>531502.04999999993</v>
      </c>
      <c r="AG168" s="48">
        <f>AG104*INDEX('A2 Intenzita dopravy'!$E65:$AH65,MATCH('08.1 Spotreba pohon.hmot'!AG$164,'A2 Intenzita dopravy'!$E$61:$AH$61,0))*365+AG72*INDEX('A2 Intenzita dopravy'!$E37:$AH37,MATCH('08.1 Spotreba pohon.hmot'!AG$164,'A2 Intenzita dopravy'!$E$33:$AH$33,0))*365*0.5</f>
        <v>538648.02</v>
      </c>
      <c r="AH168" s="48">
        <f>AH104*INDEX('A2 Intenzita dopravy'!$E65:$AH65,MATCH('08.1 Spotreba pohon.hmot'!AH$164,'A2 Intenzita dopravy'!$E$61:$AH$61,0))*365+AH72*INDEX('A2 Intenzita dopravy'!$E37:$AH37,MATCH('08.1 Spotreba pohon.hmot'!AH$164,'A2 Intenzita dopravy'!$E$33:$AH$33,0))*365*0.5</f>
        <v>545793.99</v>
      </c>
      <c r="AI168" s="48">
        <f>AI104*INDEX('A2 Intenzita dopravy'!$E65:$AH65,MATCH('08.1 Spotreba pohon.hmot'!AI$164,'A2 Intenzita dopravy'!$E$61:$AH$61,0))*365+AI72*INDEX('A2 Intenzita dopravy'!$E37:$AH37,MATCH('08.1 Spotreba pohon.hmot'!AI$164,'A2 Intenzita dopravy'!$E$33:$AH$33,0))*365*0.5</f>
        <v>552939.96</v>
      </c>
      <c r="AJ168" s="48">
        <f>AJ104*INDEX('A2 Intenzita dopravy'!$E65:$AI65,MATCH('08.1 Spotreba pohon.hmot'!AJ$164,'A2 Intenzita dopravy'!$E$61:$AI$61,0))*365+AJ72*INDEX('A2 Intenzita dopravy'!$E37:$AI37,MATCH('08.1 Spotreba pohon.hmot'!AJ$164,'A2 Intenzita dopravy'!$E$33:$AI$33,0))*365*0.5</f>
        <v>560085.92999999993</v>
      </c>
    </row>
    <row r="169" spans="2:36" x14ac:dyDescent="0.2">
      <c r="B169" s="5">
        <v>4</v>
      </c>
      <c r="C169" s="5">
        <f t="shared" si="38"/>
        <v>90783</v>
      </c>
      <c r="D169" s="5" t="str">
        <f t="shared" si="38"/>
        <v>I/59 Tvrdošín - severný okraj</v>
      </c>
      <c r="E169" s="5">
        <f t="shared" si="39"/>
        <v>1.21</v>
      </c>
      <c r="F169" s="48">
        <f>F105*INDEX('A2 Intenzita dopravy'!$E66:$AH66,MATCH('08.1 Spotreba pohon.hmot'!F$164,'A2 Intenzita dopravy'!$E$61:$AH$61,0))*365+F73*INDEX('A2 Intenzita dopravy'!$E38:$AH38,MATCH('08.1 Spotreba pohon.hmot'!F$164,'A2 Intenzita dopravy'!$E$33:$AH$33,0))*365*0.5</f>
        <v>443232.08541315357</v>
      </c>
      <c r="G169" s="48">
        <f>G105*INDEX('A2 Intenzita dopravy'!$E66:$AH66,MATCH('08.1 Spotreba pohon.hmot'!G$164,'A2 Intenzita dopravy'!$E$61:$AH$61,0))*365+G73*INDEX('A2 Intenzita dopravy'!$E38:$AH38,MATCH('08.1 Spotreba pohon.hmot'!G$164,'A2 Intenzita dopravy'!$E$33:$AH$33,0))*365*0.5</f>
        <v>449982.94999999995</v>
      </c>
      <c r="H169" s="48">
        <f>H105*INDEX('A2 Intenzita dopravy'!$E66:$AH66,MATCH('08.1 Spotreba pohon.hmot'!H$164,'A2 Intenzita dopravy'!$E$61:$AH$61,0))*365+H73*INDEX('A2 Intenzita dopravy'!$E38:$AH38,MATCH('08.1 Spotreba pohon.hmot'!H$164,'A2 Intenzita dopravy'!$E$33:$AH$33,0))*365*0.5</f>
        <v>456836.69499405741</v>
      </c>
      <c r="I169" s="48">
        <f>I105*INDEX('A2 Intenzita dopravy'!$E66:$AH66,MATCH('08.1 Spotreba pohon.hmot'!I$164,'A2 Intenzita dopravy'!$E$61:$AH$61,0))*365+I73*INDEX('A2 Intenzita dopravy'!$E38:$AH38,MATCH('08.1 Spotreba pohon.hmot'!I$164,'A2 Intenzita dopravy'!$E$33:$AH$33,0))*365*0.5</f>
        <v>463794.88911125716</v>
      </c>
      <c r="J169" s="48">
        <f>J105*INDEX('A2 Intenzita dopravy'!$E66:$AH66,MATCH('08.1 Spotreba pohon.hmot'!J$164,'A2 Intenzita dopravy'!$E$61:$AH$61,0))*365+J73*INDEX('A2 Intenzita dopravy'!$E38:$AH38,MATCH('08.1 Spotreba pohon.hmot'!J$164,'A2 Intenzita dopravy'!$E$33:$AH$33,0))*365*0.5</f>
        <v>470859.125</v>
      </c>
      <c r="K169" s="48">
        <f>K105*INDEX('A2 Intenzita dopravy'!$E66:$AH66,MATCH('08.1 Spotreba pohon.hmot'!K$164,'A2 Intenzita dopravy'!$E$61:$AH$61,0))*365+K73*INDEX('A2 Intenzita dopravy'!$E38:$AH38,MATCH('08.1 Spotreba pohon.hmot'!K$164,'A2 Intenzita dopravy'!$E$33:$AH$33,0))*365*0.5</f>
        <v>477817.85</v>
      </c>
      <c r="L169" s="48">
        <f>L105*INDEX('A2 Intenzita dopravy'!$E66:$AH66,MATCH('08.1 Spotreba pohon.hmot'!L$164,'A2 Intenzita dopravy'!$E$61:$AH$61,0))*365+L73*INDEX('A2 Intenzita dopravy'!$E38:$AH38,MATCH('08.1 Spotreba pohon.hmot'!L$164,'A2 Intenzita dopravy'!$E$33:$AH$33,0))*365*0.5</f>
        <v>484776.57500000001</v>
      </c>
      <c r="M169" s="48">
        <f>M105*INDEX('A2 Intenzita dopravy'!$E66:$AH66,MATCH('08.1 Spotreba pohon.hmot'!M$164,'A2 Intenzita dopravy'!$E$61:$AH$61,0))*365+M73*INDEX('A2 Intenzita dopravy'!$E38:$AH38,MATCH('08.1 Spotreba pohon.hmot'!M$164,'A2 Intenzita dopravy'!$E$33:$AH$33,0))*365*0.5</f>
        <v>491735.30000000005</v>
      </c>
      <c r="N169" s="48">
        <f>N105*INDEX('A2 Intenzita dopravy'!$E66:$AH66,MATCH('08.1 Spotreba pohon.hmot'!N$164,'A2 Intenzita dopravy'!$E$61:$AH$61,0))*365+N73*INDEX('A2 Intenzita dopravy'!$E38:$AH38,MATCH('08.1 Spotreba pohon.hmot'!N$164,'A2 Intenzita dopravy'!$E$33:$AH$33,0))*365*0.5</f>
        <v>498694.02499999997</v>
      </c>
      <c r="O169" s="48">
        <f>O105*INDEX('A2 Intenzita dopravy'!$E66:$AH66,MATCH('08.1 Spotreba pohon.hmot'!O$164,'A2 Intenzita dopravy'!$E$61:$AH$61,0))*365+O73*INDEX('A2 Intenzita dopravy'!$E38:$AH38,MATCH('08.1 Spotreba pohon.hmot'!O$164,'A2 Intenzita dopravy'!$E$33:$AH$33,0))*365*0.5</f>
        <v>505652.75</v>
      </c>
      <c r="P169" s="48">
        <f>P105*INDEX('A2 Intenzita dopravy'!$E66:$AH66,MATCH('08.1 Spotreba pohon.hmot'!P$164,'A2 Intenzita dopravy'!$E$61:$AH$61,0))*365+P73*INDEX('A2 Intenzita dopravy'!$E38:$AH38,MATCH('08.1 Spotreba pohon.hmot'!P$164,'A2 Intenzita dopravy'!$E$33:$AH$33,0))*365*0.5</f>
        <v>512611.47499999998</v>
      </c>
      <c r="Q169" s="48">
        <f>Q105*INDEX('A2 Intenzita dopravy'!$E66:$AH66,MATCH('08.1 Spotreba pohon.hmot'!Q$164,'A2 Intenzita dopravy'!$E$61:$AH$61,0))*365+Q73*INDEX('A2 Intenzita dopravy'!$E38:$AH38,MATCH('08.1 Spotreba pohon.hmot'!Q$164,'A2 Intenzita dopravy'!$E$33:$AH$33,0))*365*0.5</f>
        <v>519570.19999999995</v>
      </c>
      <c r="R169" s="48">
        <f>R105*INDEX('A2 Intenzita dopravy'!$E66:$AH66,MATCH('08.1 Spotreba pohon.hmot'!R$164,'A2 Intenzita dopravy'!$E$61:$AH$61,0))*365+R73*INDEX('A2 Intenzita dopravy'!$E38:$AH38,MATCH('08.1 Spotreba pohon.hmot'!R$164,'A2 Intenzita dopravy'!$E$33:$AH$33,0))*365*0.5</f>
        <v>526472.71499999997</v>
      </c>
      <c r="S169" s="48">
        <f>S105*INDEX('A2 Intenzita dopravy'!$E66:$AH66,MATCH('08.1 Spotreba pohon.hmot'!S$164,'A2 Intenzita dopravy'!$E$61:$AH$61,0))*365+S73*INDEX('A2 Intenzita dopravy'!$E38:$AH38,MATCH('08.1 Spotreba pohon.hmot'!S$164,'A2 Intenzita dopravy'!$E$33:$AH$33,0))*365*0.5</f>
        <v>533375.23</v>
      </c>
      <c r="T169" s="48">
        <f>T105*INDEX('A2 Intenzita dopravy'!$E66:$AH66,MATCH('08.1 Spotreba pohon.hmot'!T$164,'A2 Intenzita dopravy'!$E$61:$AH$61,0))*365+T73*INDEX('A2 Intenzita dopravy'!$E38:$AH38,MATCH('08.1 Spotreba pohon.hmot'!T$164,'A2 Intenzita dopravy'!$E$33:$AH$33,0))*365*0.5</f>
        <v>540277.745</v>
      </c>
      <c r="U169" s="48">
        <f>U105*INDEX('A2 Intenzita dopravy'!$E66:$AH66,MATCH('08.1 Spotreba pohon.hmot'!U$164,'A2 Intenzita dopravy'!$E$61:$AH$61,0))*365+U73*INDEX('A2 Intenzita dopravy'!$E38:$AH38,MATCH('08.1 Spotreba pohon.hmot'!U$164,'A2 Intenzita dopravy'!$E$33:$AH$33,0))*365*0.5</f>
        <v>547180.26</v>
      </c>
      <c r="V169" s="48">
        <f>V105*INDEX('A2 Intenzita dopravy'!$E66:$AH66,MATCH('08.1 Spotreba pohon.hmot'!V$164,'A2 Intenzita dopravy'!$E$61:$AH$61,0))*365+V73*INDEX('A2 Intenzita dopravy'!$E38:$AH38,MATCH('08.1 Spotreba pohon.hmot'!V$164,'A2 Intenzita dopravy'!$E$33:$AH$33,0))*365*0.5</f>
        <v>554082.77500000002</v>
      </c>
      <c r="W169" s="48">
        <f>W105*INDEX('A2 Intenzita dopravy'!$E66:$AH66,MATCH('08.1 Spotreba pohon.hmot'!W$164,'A2 Intenzita dopravy'!$E$61:$AH$61,0))*365+W73*INDEX('A2 Intenzita dopravy'!$E38:$AH38,MATCH('08.1 Spotreba pohon.hmot'!W$164,'A2 Intenzita dopravy'!$E$33:$AH$33,0))*365*0.5</f>
        <v>560985.28999999992</v>
      </c>
      <c r="X169" s="48">
        <f>X105*INDEX('A2 Intenzita dopravy'!$E66:$AH66,MATCH('08.1 Spotreba pohon.hmot'!X$164,'A2 Intenzita dopravy'!$E$61:$AH$61,0))*365+X73*INDEX('A2 Intenzita dopravy'!$E38:$AH38,MATCH('08.1 Spotreba pohon.hmot'!X$164,'A2 Intenzita dopravy'!$E$33:$AH$33,0))*365*0.5</f>
        <v>567887.80499999993</v>
      </c>
      <c r="Y169" s="48">
        <f>Y105*INDEX('A2 Intenzita dopravy'!$E66:$AH66,MATCH('08.1 Spotreba pohon.hmot'!Y$164,'A2 Intenzita dopravy'!$E$61:$AH$61,0))*365+Y73*INDEX('A2 Intenzita dopravy'!$E38:$AH38,MATCH('08.1 Spotreba pohon.hmot'!Y$164,'A2 Intenzita dopravy'!$E$33:$AH$33,0))*365*0.5</f>
        <v>574790.31999999995</v>
      </c>
      <c r="Z169" s="48">
        <f>Z105*INDEX('A2 Intenzita dopravy'!$E66:$AH66,MATCH('08.1 Spotreba pohon.hmot'!Z$164,'A2 Intenzita dopravy'!$E$61:$AH$61,0))*365+Z73*INDEX('A2 Intenzita dopravy'!$E38:$AH38,MATCH('08.1 Spotreba pohon.hmot'!Z$164,'A2 Intenzita dopravy'!$E$33:$AH$33,0))*365*0.5</f>
        <v>581692.83499999996</v>
      </c>
      <c r="AA169" s="48">
        <f>AA105*INDEX('A2 Intenzita dopravy'!$E66:$AH66,MATCH('08.1 Spotreba pohon.hmot'!AA$164,'A2 Intenzita dopravy'!$E$61:$AH$61,0))*365+AA73*INDEX('A2 Intenzita dopravy'!$E38:$AH38,MATCH('08.1 Spotreba pohon.hmot'!AA$164,'A2 Intenzita dopravy'!$E$33:$AH$33,0))*365*0.5</f>
        <v>588595.35</v>
      </c>
      <c r="AB169" s="48">
        <f>AB105*INDEX('A2 Intenzita dopravy'!$E66:$AH66,MATCH('08.1 Spotreba pohon.hmot'!AB$164,'A2 Intenzita dopravy'!$E$61:$AH$61,0))*365+AB73*INDEX('A2 Intenzita dopravy'!$E38:$AH38,MATCH('08.1 Spotreba pohon.hmot'!AB$164,'A2 Intenzita dopravy'!$E$33:$AH$33,0))*365*0.5</f>
        <v>597562.30499999993</v>
      </c>
      <c r="AC169" s="48">
        <f>AC105*INDEX('A2 Intenzita dopravy'!$E66:$AH66,MATCH('08.1 Spotreba pohon.hmot'!AC$164,'A2 Intenzita dopravy'!$E$61:$AH$61,0))*365+AC73*INDEX('A2 Intenzita dopravy'!$E38:$AH38,MATCH('08.1 Spotreba pohon.hmot'!AC$164,'A2 Intenzita dopravy'!$E$33:$AH$33,0))*365*0.5</f>
        <v>606529.26</v>
      </c>
      <c r="AD169" s="48">
        <f>AD105*INDEX('A2 Intenzita dopravy'!$E66:$AH66,MATCH('08.1 Spotreba pohon.hmot'!AD$164,'A2 Intenzita dopravy'!$E$61:$AH$61,0))*365+AD73*INDEX('A2 Intenzita dopravy'!$E38:$AH38,MATCH('08.1 Spotreba pohon.hmot'!AD$164,'A2 Intenzita dopravy'!$E$33:$AH$33,0))*365*0.5</f>
        <v>615496.21499999997</v>
      </c>
      <c r="AE169" s="48">
        <f>AE105*INDEX('A2 Intenzita dopravy'!$E66:$AH66,MATCH('08.1 Spotreba pohon.hmot'!AE$164,'A2 Intenzita dopravy'!$E$61:$AH$61,0))*365+AE73*INDEX('A2 Intenzita dopravy'!$E38:$AH38,MATCH('08.1 Spotreba pohon.hmot'!AE$164,'A2 Intenzita dopravy'!$E$33:$AH$33,0))*365*0.5</f>
        <v>624463.17000000004</v>
      </c>
      <c r="AF169" s="48">
        <f>AF105*INDEX('A2 Intenzita dopravy'!$E66:$AH66,MATCH('08.1 Spotreba pohon.hmot'!AF$164,'A2 Intenzita dopravy'!$E$61:$AH$61,0))*365+AF73*INDEX('A2 Intenzita dopravy'!$E38:$AH38,MATCH('08.1 Spotreba pohon.hmot'!AF$164,'A2 Intenzita dopravy'!$E$33:$AH$33,0))*365*0.5</f>
        <v>633430.125</v>
      </c>
      <c r="AG169" s="48">
        <f>AG105*INDEX('A2 Intenzita dopravy'!$E66:$AH66,MATCH('08.1 Spotreba pohon.hmot'!AG$164,'A2 Intenzita dopravy'!$E$61:$AH$61,0))*365+AG73*INDEX('A2 Intenzita dopravy'!$E38:$AH38,MATCH('08.1 Spotreba pohon.hmot'!AG$164,'A2 Intenzita dopravy'!$E$33:$AH$33,0))*365*0.5</f>
        <v>642397.07999999996</v>
      </c>
      <c r="AH169" s="48">
        <f>AH105*INDEX('A2 Intenzita dopravy'!$E66:$AH66,MATCH('08.1 Spotreba pohon.hmot'!AH$164,'A2 Intenzita dopravy'!$E$61:$AH$61,0))*365+AH73*INDEX('A2 Intenzita dopravy'!$E38:$AH38,MATCH('08.1 Spotreba pohon.hmot'!AH$164,'A2 Intenzita dopravy'!$E$33:$AH$33,0))*365*0.5</f>
        <v>651364.03500000003</v>
      </c>
      <c r="AI169" s="48">
        <f>AI105*INDEX('A2 Intenzita dopravy'!$E66:$AH66,MATCH('08.1 Spotreba pohon.hmot'!AI$164,'A2 Intenzita dopravy'!$E$61:$AH$61,0))*365+AI73*INDEX('A2 Intenzita dopravy'!$E38:$AH38,MATCH('08.1 Spotreba pohon.hmot'!AI$164,'A2 Intenzita dopravy'!$E$33:$AH$33,0))*365*0.5</f>
        <v>660330.99</v>
      </c>
      <c r="AJ169" s="48">
        <f>AJ105*INDEX('A2 Intenzita dopravy'!$E66:$AI66,MATCH('08.1 Spotreba pohon.hmot'!AJ$164,'A2 Intenzita dopravy'!$E$61:$AI$61,0))*365+AJ73*INDEX('A2 Intenzita dopravy'!$E38:$AI38,MATCH('08.1 Spotreba pohon.hmot'!AJ$164,'A2 Intenzita dopravy'!$E$33:$AI$33,0))*365*0.5</f>
        <v>669297.94499999995</v>
      </c>
    </row>
    <row r="170" spans="2:36" x14ac:dyDescent="0.2">
      <c r="B170" s="5">
        <v>5</v>
      </c>
      <c r="C170" s="5">
        <f t="shared" si="38"/>
        <v>95850</v>
      </c>
      <c r="D170" s="5" t="str">
        <f t="shared" si="38"/>
        <v>Privádzač Tvrdošín</v>
      </c>
      <c r="E170" s="5">
        <f t="shared" si="39"/>
        <v>0.38</v>
      </c>
      <c r="F170" s="48">
        <f>F106*INDEX('A2 Intenzita dopravy'!$E67:$AH67,MATCH('08.1 Spotreba pohon.hmot'!F$164,'A2 Intenzita dopravy'!$E$61:$AH$61,0))*365+F74*INDEX('A2 Intenzita dopravy'!$E39:$AH39,MATCH('08.1 Spotreba pohon.hmot'!F$164,'A2 Intenzita dopravy'!$E$33:$AH$33,0))*365*0.5</f>
        <v>434218.2231964058</v>
      </c>
      <c r="G170" s="48">
        <f>G106*INDEX('A2 Intenzita dopravy'!$E67:$AH67,MATCH('08.1 Spotreba pohon.hmot'!G$164,'A2 Intenzita dopravy'!$E$61:$AH$61,0))*365+G74*INDEX('A2 Intenzita dopravy'!$E39:$AH39,MATCH('08.1 Spotreba pohon.hmot'!G$164,'A2 Intenzita dopravy'!$E$33:$AH$33,0))*365*0.5</f>
        <v>441118.87894525431</v>
      </c>
      <c r="H170" s="48">
        <f>H106*INDEX('A2 Intenzita dopravy'!$E67:$AH67,MATCH('08.1 Spotreba pohon.hmot'!H$164,'A2 Intenzita dopravy'!$E$61:$AH$61,0))*365+H74*INDEX('A2 Intenzita dopravy'!$E39:$AH39,MATCH('08.1 Spotreba pohon.hmot'!H$164,'A2 Intenzita dopravy'!$E$33:$AH$33,0))*365*0.5</f>
        <v>448128.0310837063</v>
      </c>
      <c r="I170" s="48">
        <f>I106*INDEX('A2 Intenzita dopravy'!$E67:$AH67,MATCH('08.1 Spotreba pohon.hmot'!I$164,'A2 Intenzita dopravy'!$E$61:$AH$61,0))*365+I74*INDEX('A2 Intenzita dopravy'!$E39:$AH39,MATCH('08.1 Spotreba pohon.hmot'!I$164,'A2 Intenzita dopravy'!$E$33:$AH$33,0))*365*0.5</f>
        <v>455247.3726104534</v>
      </c>
      <c r="J170" s="48">
        <f>J106*INDEX('A2 Intenzita dopravy'!$E67:$AH67,MATCH('08.1 Spotreba pohon.hmot'!J$164,'A2 Intenzita dopravy'!$E$61:$AH$61,0))*365+J74*INDEX('A2 Intenzita dopravy'!$E39:$AH39,MATCH('08.1 Spotreba pohon.hmot'!J$164,'A2 Intenzita dopravy'!$E$33:$AH$33,0))*365*0.5</f>
        <v>462478.62280000001</v>
      </c>
      <c r="K170" s="48">
        <f>K106*INDEX('A2 Intenzita dopravy'!$E67:$AH67,MATCH('08.1 Spotreba pohon.hmot'!K$164,'A2 Intenzita dopravy'!$E$61:$AH$61,0))*365+K74*INDEX('A2 Intenzita dopravy'!$E39:$AH39,MATCH('08.1 Spotreba pohon.hmot'!K$164,'A2 Intenzita dopravy'!$E$33:$AH$33,0))*365*0.5</f>
        <v>469773.00186530256</v>
      </c>
      <c r="L170" s="48">
        <f>L106*INDEX('A2 Intenzita dopravy'!$E67:$AH67,MATCH('08.1 Spotreba pohon.hmot'!L$164,'A2 Intenzita dopravy'!$E$61:$AH$61,0))*365+L74*INDEX('A2 Intenzita dopravy'!$E39:$AH39,MATCH('08.1 Spotreba pohon.hmot'!L$164,'A2 Intenzita dopravy'!$E$33:$AH$33,0))*365*0.5</f>
        <v>477078.2644896658</v>
      </c>
      <c r="M170" s="48">
        <f>M106*INDEX('A2 Intenzita dopravy'!$E67:$AH67,MATCH('08.1 Spotreba pohon.hmot'!M$164,'A2 Intenzita dopravy'!$E$61:$AH$61,0))*365+M74*INDEX('A2 Intenzita dopravy'!$E39:$AH39,MATCH('08.1 Spotreba pohon.hmot'!M$164,'A2 Intenzita dopravy'!$E$33:$AH$33,0))*365*0.5</f>
        <v>484394.32205370103</v>
      </c>
      <c r="N170" s="48">
        <f>N106*INDEX('A2 Intenzita dopravy'!$E67:$AH67,MATCH('08.1 Spotreba pohon.hmot'!N$164,'A2 Intenzita dopravy'!$E$61:$AH$61,0))*365+N74*INDEX('A2 Intenzita dopravy'!$E39:$AH39,MATCH('08.1 Spotreba pohon.hmot'!N$164,'A2 Intenzita dopravy'!$E$33:$AH$33,0))*365*0.5</f>
        <v>491721.08655702055</v>
      </c>
      <c r="O170" s="48">
        <f>O106*INDEX('A2 Intenzita dopravy'!$E67:$AH67,MATCH('08.1 Spotreba pohon.hmot'!O$164,'A2 Intenzita dopravy'!$E$61:$AH$61,0))*365+O74*INDEX('A2 Intenzita dopravy'!$E39:$AH39,MATCH('08.1 Spotreba pohon.hmot'!O$164,'A2 Intenzita dopravy'!$E$33:$AH$33,0))*365*0.5</f>
        <v>499058.47061423771</v>
      </c>
      <c r="P170" s="48">
        <f>P106*INDEX('A2 Intenzita dopravy'!$E67:$AH67,MATCH('08.1 Spotreba pohon.hmot'!P$164,'A2 Intenzita dopravy'!$E$61:$AH$61,0))*365+P74*INDEX('A2 Intenzita dopravy'!$E39:$AH39,MATCH('08.1 Spotreba pohon.hmot'!P$164,'A2 Intenzita dopravy'!$E$33:$AH$33,0))*365*0.5</f>
        <v>506406.38745099225</v>
      </c>
      <c r="Q170" s="48">
        <f>Q106*INDEX('A2 Intenzita dopravy'!$E67:$AH67,MATCH('08.1 Spotreba pohon.hmot'!Q$164,'A2 Intenzita dopravy'!$E$61:$AH$61,0))*365+Q74*INDEX('A2 Intenzita dopravy'!$E39:$AH39,MATCH('08.1 Spotreba pohon.hmot'!Q$164,'A2 Intenzita dopravy'!$E$33:$AH$33,0))*365*0.5</f>
        <v>513764.7509000001</v>
      </c>
      <c r="R170" s="48">
        <f>R106*INDEX('A2 Intenzita dopravy'!$E67:$AH67,MATCH('08.1 Spotreba pohon.hmot'!R$164,'A2 Intenzita dopravy'!$E$61:$AH$61,0))*365+R74*INDEX('A2 Intenzita dopravy'!$E39:$AH39,MATCH('08.1 Spotreba pohon.hmot'!R$164,'A2 Intenzita dopravy'!$E$33:$AH$33,0))*365*0.5</f>
        <v>521141.70973770105</v>
      </c>
      <c r="S170" s="48">
        <f>S106*INDEX('A2 Intenzita dopravy'!$E67:$AH67,MATCH('08.1 Spotreba pohon.hmot'!S$164,'A2 Intenzita dopravy'!$E$61:$AH$61,0))*365+S74*INDEX('A2 Intenzita dopravy'!$E39:$AH39,MATCH('08.1 Spotreba pohon.hmot'!S$164,'A2 Intenzita dopravy'!$E$33:$AH$33,0))*365*0.5</f>
        <v>528529.96787104057</v>
      </c>
      <c r="T170" s="48">
        <f>T106*INDEX('A2 Intenzita dopravy'!$E67:$AH67,MATCH('08.1 Spotreba pohon.hmot'!T$164,'A2 Intenzita dopravy'!$E$61:$AH$61,0))*365+T74*INDEX('A2 Intenzita dopravy'!$E39:$AH39,MATCH('08.1 Spotreba pohon.hmot'!T$164,'A2 Intenzita dopravy'!$E$33:$AH$33,0))*365*0.5</f>
        <v>535929.41893454967</v>
      </c>
      <c r="U170" s="48">
        <f>U106*INDEX('A2 Intenzita dopravy'!$E67:$AH67,MATCH('08.1 Spotreba pohon.hmot'!U$164,'A2 Intenzita dopravy'!$E$61:$AH$61,0))*365+U74*INDEX('A2 Intenzita dopravy'!$E39:$AH39,MATCH('08.1 Spotreba pohon.hmot'!U$164,'A2 Intenzita dopravy'!$E$33:$AH$33,0))*365*0.5</f>
        <v>543339.95741200156</v>
      </c>
      <c r="V170" s="48">
        <f>V106*INDEX('A2 Intenzita dopravy'!$E67:$AH67,MATCH('08.1 Spotreba pohon.hmot'!V$164,'A2 Intenzita dopravy'!$E$61:$AH$61,0))*365+V74*INDEX('A2 Intenzita dopravy'!$E39:$AH39,MATCH('08.1 Spotreba pohon.hmot'!V$164,'A2 Intenzita dopravy'!$E$33:$AH$33,0))*365*0.5</f>
        <v>550761.47863016266</v>
      </c>
      <c r="W170" s="48">
        <f>W106*INDEX('A2 Intenzita dopravy'!$E67:$AH67,MATCH('08.1 Spotreba pohon.hmot'!W$164,'A2 Intenzita dopravy'!$E$61:$AH$61,0))*365+W74*INDEX('A2 Intenzita dopravy'!$E39:$AH39,MATCH('08.1 Spotreba pohon.hmot'!W$164,'A2 Intenzita dopravy'!$E$33:$AH$33,0))*365*0.5</f>
        <v>558193.87875259004</v>
      </c>
      <c r="X170" s="48">
        <f>X106*INDEX('A2 Intenzita dopravy'!$E67:$AH67,MATCH('08.1 Spotreba pohon.hmot'!X$164,'A2 Intenzita dopravy'!$E$61:$AH$61,0))*365+X74*INDEX('A2 Intenzita dopravy'!$E39:$AH39,MATCH('08.1 Spotreba pohon.hmot'!X$164,'A2 Intenzita dopravy'!$E$33:$AH$33,0))*365*0.5</f>
        <v>565637.05477347085</v>
      </c>
      <c r="Y170" s="48">
        <f>Y106*INDEX('A2 Intenzita dopravy'!$E67:$AH67,MATCH('08.1 Spotreba pohon.hmot'!Y$164,'A2 Intenzita dopravy'!$E$61:$AH$61,0))*365+Y74*INDEX('A2 Intenzita dopravy'!$E39:$AH39,MATCH('08.1 Spotreba pohon.hmot'!Y$164,'A2 Intenzita dopravy'!$E$33:$AH$33,0))*365*0.5</f>
        <v>573090.90451150562</v>
      </c>
      <c r="Z170" s="48">
        <f>Z106*INDEX('A2 Intenzita dopravy'!$E67:$AH67,MATCH('08.1 Spotreba pohon.hmot'!Z$164,'A2 Intenzita dopravy'!$E$61:$AH$61,0))*365+Z74*INDEX('A2 Intenzita dopravy'!$E39:$AH39,MATCH('08.1 Spotreba pohon.hmot'!Z$164,'A2 Intenzita dopravy'!$E$33:$AH$33,0))*365*0.5</f>
        <v>580555.32660383312</v>
      </c>
      <c r="AA170" s="48">
        <f>AA106*INDEX('A2 Intenzita dopravy'!$E67:$AH67,MATCH('08.1 Spotreba pohon.hmot'!AA$164,'A2 Intenzita dopravy'!$E$61:$AH$61,0))*365+AA74*INDEX('A2 Intenzita dopravy'!$E39:$AH39,MATCH('08.1 Spotreba pohon.hmot'!AA$164,'A2 Intenzita dopravy'!$E$33:$AH$33,0))*365*0.5</f>
        <v>588030.22050000005</v>
      </c>
      <c r="AB170" s="48">
        <f>AB106*INDEX('A2 Intenzita dopravy'!$E67:$AH67,MATCH('08.1 Spotreba pohon.hmot'!AB$164,'A2 Intenzita dopravy'!$E$61:$AH$61,0))*365+AB74*INDEX('A2 Intenzita dopravy'!$E39:$AH39,MATCH('08.1 Spotreba pohon.hmot'!AB$164,'A2 Intenzita dopravy'!$E$33:$AH$33,0))*365*0.5</f>
        <v>597562.30499999993</v>
      </c>
      <c r="AC170" s="48">
        <f>AC106*INDEX('A2 Intenzita dopravy'!$E67:$AH67,MATCH('08.1 Spotreba pohon.hmot'!AC$164,'A2 Intenzita dopravy'!$E$61:$AH$61,0))*365+AC74*INDEX('A2 Intenzita dopravy'!$E39:$AH39,MATCH('08.1 Spotreba pohon.hmot'!AC$164,'A2 Intenzita dopravy'!$E$33:$AH$33,0))*365*0.5</f>
        <v>606529.26</v>
      </c>
      <c r="AD170" s="48">
        <f>AD106*INDEX('A2 Intenzita dopravy'!$E67:$AH67,MATCH('08.1 Spotreba pohon.hmot'!AD$164,'A2 Intenzita dopravy'!$E$61:$AH$61,0))*365+AD74*INDEX('A2 Intenzita dopravy'!$E39:$AH39,MATCH('08.1 Spotreba pohon.hmot'!AD$164,'A2 Intenzita dopravy'!$E$33:$AH$33,0))*365*0.5</f>
        <v>615496.21499999997</v>
      </c>
      <c r="AE170" s="48">
        <f>AE106*INDEX('A2 Intenzita dopravy'!$E67:$AH67,MATCH('08.1 Spotreba pohon.hmot'!AE$164,'A2 Intenzita dopravy'!$E$61:$AH$61,0))*365+AE74*INDEX('A2 Intenzita dopravy'!$E39:$AH39,MATCH('08.1 Spotreba pohon.hmot'!AE$164,'A2 Intenzita dopravy'!$E$33:$AH$33,0))*365*0.5</f>
        <v>624463.17000000004</v>
      </c>
      <c r="AF170" s="48">
        <f>AF106*INDEX('A2 Intenzita dopravy'!$E67:$AH67,MATCH('08.1 Spotreba pohon.hmot'!AF$164,'A2 Intenzita dopravy'!$E$61:$AH$61,0))*365+AF74*INDEX('A2 Intenzita dopravy'!$E39:$AH39,MATCH('08.1 Spotreba pohon.hmot'!AF$164,'A2 Intenzita dopravy'!$E$33:$AH$33,0))*365*0.5</f>
        <v>633430.125</v>
      </c>
      <c r="AG170" s="48">
        <f>AG106*INDEX('A2 Intenzita dopravy'!$E67:$AH67,MATCH('08.1 Spotreba pohon.hmot'!AG$164,'A2 Intenzita dopravy'!$E$61:$AH$61,0))*365+AG74*INDEX('A2 Intenzita dopravy'!$E39:$AH39,MATCH('08.1 Spotreba pohon.hmot'!AG$164,'A2 Intenzita dopravy'!$E$33:$AH$33,0))*365*0.5</f>
        <v>642397.07999999996</v>
      </c>
      <c r="AH170" s="48">
        <f>AH106*INDEX('A2 Intenzita dopravy'!$E67:$AH67,MATCH('08.1 Spotreba pohon.hmot'!AH$164,'A2 Intenzita dopravy'!$E$61:$AH$61,0))*365+AH74*INDEX('A2 Intenzita dopravy'!$E39:$AH39,MATCH('08.1 Spotreba pohon.hmot'!AH$164,'A2 Intenzita dopravy'!$E$33:$AH$33,0))*365*0.5</f>
        <v>651364.03500000003</v>
      </c>
      <c r="AI170" s="48">
        <f>AI106*INDEX('A2 Intenzita dopravy'!$E67:$AH67,MATCH('08.1 Spotreba pohon.hmot'!AI$164,'A2 Intenzita dopravy'!$E$61:$AH$61,0))*365+AI74*INDEX('A2 Intenzita dopravy'!$E39:$AH39,MATCH('08.1 Spotreba pohon.hmot'!AI$164,'A2 Intenzita dopravy'!$E$33:$AH$33,0))*365*0.5</f>
        <v>660330.99</v>
      </c>
      <c r="AJ170" s="48">
        <f>AJ106*INDEX('A2 Intenzita dopravy'!$E67:$AI67,MATCH('08.1 Spotreba pohon.hmot'!AJ$164,'A2 Intenzita dopravy'!$E$61:$AI$61,0))*365+AJ74*INDEX('A2 Intenzita dopravy'!$E39:$AI39,MATCH('08.1 Spotreba pohon.hmot'!AJ$164,'A2 Intenzita dopravy'!$E$33:$AI$33,0))*365*0.5</f>
        <v>669297.94499999995</v>
      </c>
    </row>
    <row r="171" spans="2:36" x14ac:dyDescent="0.2">
      <c r="B171" s="5">
        <v>6</v>
      </c>
      <c r="C171" s="5" t="str">
        <f t="shared" si="38"/>
        <v/>
      </c>
      <c r="D171" s="5" t="str">
        <f t="shared" si="38"/>
        <v>R3 Tvrdošín - Nižná 1</v>
      </c>
      <c r="E171" s="5">
        <f t="shared" si="39"/>
        <v>0.96</v>
      </c>
      <c r="F171" s="48">
        <f>F107*INDEX('A2 Intenzita dopravy'!$E68:$AH68,MATCH('08.1 Spotreba pohon.hmot'!F$164,'A2 Intenzita dopravy'!$E$61:$AH$61,0))*365+F75*INDEX('A2 Intenzita dopravy'!$E40:$AH40,MATCH('08.1 Spotreba pohon.hmot'!F$164,'A2 Intenzita dopravy'!$E$33:$AH$33,0))*365*0.5</f>
        <v>135581.36661892134</v>
      </c>
      <c r="G171" s="48">
        <f>G107*INDEX('A2 Intenzita dopravy'!$E68:$AH68,MATCH('08.1 Spotreba pohon.hmot'!G$164,'A2 Intenzita dopravy'!$E$61:$AH$61,0))*365+G75*INDEX('A2 Intenzita dopravy'!$E40:$AH40,MATCH('08.1 Spotreba pohon.hmot'!G$164,'A2 Intenzita dopravy'!$E$33:$AH$33,0))*365*0.5</f>
        <v>137423.65340000001</v>
      </c>
      <c r="H171" s="48">
        <f>H107*INDEX('A2 Intenzita dopravy'!$E68:$AH68,MATCH('08.1 Spotreba pohon.hmot'!H$164,'A2 Intenzita dopravy'!$E$61:$AH$61,0))*365+H75*INDEX('A2 Intenzita dopravy'!$E40:$AH40,MATCH('08.1 Spotreba pohon.hmot'!H$164,'A2 Intenzita dopravy'!$E$33:$AH$33,0))*365*0.5</f>
        <v>139291.25646807635</v>
      </c>
      <c r="I171" s="48">
        <f>I107*INDEX('A2 Intenzita dopravy'!$E68:$AH68,MATCH('08.1 Spotreba pohon.hmot'!I$164,'A2 Intenzita dopravy'!$E$61:$AH$61,0))*365+I75*INDEX('A2 Intenzita dopravy'!$E40:$AH40,MATCH('08.1 Spotreba pohon.hmot'!I$164,'A2 Intenzita dopravy'!$E$33:$AH$33,0))*365*0.5</f>
        <v>141184.52814884984</v>
      </c>
      <c r="J171" s="48">
        <f>J107*INDEX('A2 Intenzita dopravy'!$E68:$AH68,MATCH('08.1 Spotreba pohon.hmot'!J$164,'A2 Intenzita dopravy'!$E$61:$AH$61,0))*365+J75*INDEX('A2 Intenzita dopravy'!$E40:$AH40,MATCH('08.1 Spotreba pohon.hmot'!J$164,'A2 Intenzita dopravy'!$E$33:$AH$33,0))*365*0.5</f>
        <v>143103.82574</v>
      </c>
      <c r="K171" s="48">
        <f>K107*INDEX('A2 Intenzita dopravy'!$E68:$AH68,MATCH('08.1 Spotreba pohon.hmot'!K$164,'A2 Intenzita dopravy'!$E$61:$AH$61,0))*365+K75*INDEX('A2 Intenzita dopravy'!$E40:$AH40,MATCH('08.1 Spotreba pohon.hmot'!K$164,'A2 Intenzita dopravy'!$E$33:$AH$33,0))*365*0.5</f>
        <v>144997.77049797913</v>
      </c>
      <c r="L171" s="48">
        <f>L107*INDEX('A2 Intenzita dopravy'!$E68:$AH68,MATCH('08.1 Spotreba pohon.hmot'!L$164,'A2 Intenzita dopravy'!$E$61:$AH$61,0))*365+L75*INDEX('A2 Intenzita dopravy'!$E40:$AH40,MATCH('08.1 Spotreba pohon.hmot'!L$164,'A2 Intenzita dopravy'!$E$33:$AH$33,0))*365*0.5</f>
        <v>146891.72526315658</v>
      </c>
      <c r="M171" s="48">
        <f>M107*INDEX('A2 Intenzita dopravy'!$E68:$AH68,MATCH('08.1 Spotreba pohon.hmot'!M$164,'A2 Intenzita dopravy'!$E$61:$AH$61,0))*365+M75*INDEX('A2 Intenzita dopravy'!$E40:$AH40,MATCH('08.1 Spotreba pohon.hmot'!M$164,'A2 Intenzita dopravy'!$E$33:$AH$33,0))*365*0.5</f>
        <v>148785.69003561756</v>
      </c>
      <c r="N171" s="48">
        <f>N107*INDEX('A2 Intenzita dopravy'!$E68:$AH68,MATCH('08.1 Spotreba pohon.hmot'!N$164,'A2 Intenzita dopravy'!$E$61:$AH$61,0))*365+N75*INDEX('A2 Intenzita dopravy'!$E40:$AH40,MATCH('08.1 Spotreba pohon.hmot'!N$164,'A2 Intenzita dopravy'!$E$33:$AH$33,0))*365*0.5</f>
        <v>150679.66481544729</v>
      </c>
      <c r="O171" s="48">
        <f>O107*INDEX('A2 Intenzita dopravy'!$E68:$AH68,MATCH('08.1 Spotreba pohon.hmot'!O$164,'A2 Intenzita dopravy'!$E$61:$AH$61,0))*365+O75*INDEX('A2 Intenzita dopravy'!$E40:$AH40,MATCH('08.1 Spotreba pohon.hmot'!O$164,'A2 Intenzita dopravy'!$E$33:$AH$33,0))*365*0.5</f>
        <v>152573.64960273085</v>
      </c>
      <c r="P171" s="48">
        <f>P107*INDEX('A2 Intenzita dopravy'!$E68:$AH68,MATCH('08.1 Spotreba pohon.hmot'!P$164,'A2 Intenzita dopravy'!$E$61:$AH$61,0))*365+P75*INDEX('A2 Intenzita dopravy'!$E40:$AH40,MATCH('08.1 Spotreba pohon.hmot'!P$164,'A2 Intenzita dopravy'!$E$33:$AH$33,0))*365*0.5</f>
        <v>154467.64439755338</v>
      </c>
      <c r="Q171" s="48">
        <f>Q107*INDEX('A2 Intenzita dopravy'!$E68:$AH68,MATCH('08.1 Spotreba pohon.hmot'!Q$164,'A2 Intenzita dopravy'!$E$61:$AH$61,0))*365+Q75*INDEX('A2 Intenzita dopravy'!$E40:$AH40,MATCH('08.1 Spotreba pohon.hmot'!Q$164,'A2 Intenzita dopravy'!$E$33:$AH$33,0))*365*0.5</f>
        <v>156361.64920000001</v>
      </c>
      <c r="R171" s="48">
        <f>R107*INDEX('A2 Intenzita dopravy'!$E68:$AH68,MATCH('08.1 Spotreba pohon.hmot'!R$164,'A2 Intenzita dopravy'!$E$61:$AH$61,0))*365+R75*INDEX('A2 Intenzita dopravy'!$E40:$AH40,MATCH('08.1 Spotreba pohon.hmot'!R$164,'A2 Intenzita dopravy'!$E$33:$AH$33,0))*365*0.5</f>
        <v>158211.68850065445</v>
      </c>
      <c r="S171" s="48">
        <f>S107*INDEX('A2 Intenzita dopravy'!$E68:$AH68,MATCH('08.1 Spotreba pohon.hmot'!S$164,'A2 Intenzita dopravy'!$E$61:$AH$61,0))*365+S75*INDEX('A2 Intenzita dopravy'!$E40:$AH40,MATCH('08.1 Spotreba pohon.hmot'!S$164,'A2 Intenzita dopravy'!$E$33:$AH$33,0))*365*0.5</f>
        <v>160061.71962341279</v>
      </c>
      <c r="T171" s="48">
        <f>T107*INDEX('A2 Intenzita dopravy'!$E68:$AH68,MATCH('08.1 Spotreba pohon.hmot'!T$164,'A2 Intenzita dopravy'!$E$61:$AH$61,0))*365+T75*INDEX('A2 Intenzita dopravy'!$E40:$AH40,MATCH('08.1 Spotreba pohon.hmot'!T$164,'A2 Intenzita dopravy'!$E$33:$AH$33,0))*365*0.5</f>
        <v>161911.74256826483</v>
      </c>
      <c r="U171" s="48">
        <f>U107*INDEX('A2 Intenzita dopravy'!$E68:$AH68,MATCH('08.1 Spotreba pohon.hmot'!U$164,'A2 Intenzita dopravy'!$E$61:$AH$61,0))*365+U75*INDEX('A2 Intenzita dopravy'!$E40:$AH40,MATCH('08.1 Spotreba pohon.hmot'!U$164,'A2 Intenzita dopravy'!$E$33:$AH$33,0))*365*0.5</f>
        <v>163761.75733520041</v>
      </c>
      <c r="V171" s="48">
        <f>V107*INDEX('A2 Intenzita dopravy'!$E68:$AH68,MATCH('08.1 Spotreba pohon.hmot'!V$164,'A2 Intenzita dopravy'!$E$61:$AH$61,0))*365+V75*INDEX('A2 Intenzita dopravy'!$E40:$AH40,MATCH('08.1 Spotreba pohon.hmot'!V$164,'A2 Intenzita dopravy'!$E$33:$AH$33,0))*365*0.5</f>
        <v>165611.7639242094</v>
      </c>
      <c r="W171" s="48">
        <f>W107*INDEX('A2 Intenzita dopravy'!$E68:$AH68,MATCH('08.1 Spotreba pohon.hmot'!W$164,'A2 Intenzita dopravy'!$E$61:$AH$61,0))*365+W75*INDEX('A2 Intenzita dopravy'!$E40:$AH40,MATCH('08.1 Spotreba pohon.hmot'!W$164,'A2 Intenzita dopravy'!$E$33:$AH$33,0))*365*0.5</f>
        <v>167461.76233528159</v>
      </c>
      <c r="X171" s="48">
        <f>X107*INDEX('A2 Intenzita dopravy'!$E68:$AH68,MATCH('08.1 Spotreba pohon.hmot'!X$164,'A2 Intenzita dopravy'!$E$61:$AH$61,0))*365+X75*INDEX('A2 Intenzita dopravy'!$E40:$AH40,MATCH('08.1 Spotreba pohon.hmot'!X$164,'A2 Intenzita dopravy'!$E$33:$AH$33,0))*365*0.5</f>
        <v>169311.75256840687</v>
      </c>
      <c r="Y171" s="48">
        <f>Y107*INDEX('A2 Intenzita dopravy'!$E68:$AH68,MATCH('08.1 Spotreba pohon.hmot'!Y$164,'A2 Intenzita dopravy'!$E$61:$AH$61,0))*365+Y75*INDEX('A2 Intenzita dopravy'!$E40:$AH40,MATCH('08.1 Spotreba pohon.hmot'!Y$164,'A2 Intenzita dopravy'!$E$33:$AH$33,0))*365*0.5</f>
        <v>171161.73462357512</v>
      </c>
      <c r="Z171" s="48">
        <f>Z107*INDEX('A2 Intenzita dopravy'!$E68:$AH68,MATCH('08.1 Spotreba pohon.hmot'!Z$164,'A2 Intenzita dopravy'!$E$61:$AH$61,0))*365+Z75*INDEX('A2 Intenzita dopravy'!$E40:$AH40,MATCH('08.1 Spotreba pohon.hmot'!Z$164,'A2 Intenzita dopravy'!$E$33:$AH$33,0))*365*0.5</f>
        <v>173011.70850077615</v>
      </c>
      <c r="AA171" s="48">
        <f>AA107*INDEX('A2 Intenzita dopravy'!$E68:$AH68,MATCH('08.1 Spotreba pohon.hmot'!AA$164,'A2 Intenzita dopravy'!$E$61:$AH$61,0))*365+AA75*INDEX('A2 Intenzita dopravy'!$E40:$AH40,MATCH('08.1 Spotreba pohon.hmot'!AA$164,'A2 Intenzita dopravy'!$E$33:$AH$33,0))*365*0.5</f>
        <v>174861.67420000001</v>
      </c>
      <c r="AB171" s="48">
        <f>AB107*INDEX('A2 Intenzita dopravy'!$E68:$AH68,MATCH('08.1 Spotreba pohon.hmot'!AB$164,'A2 Intenzita dopravy'!$E$61:$AH$61,0))*365+AB75*INDEX('A2 Intenzita dopravy'!$E40:$AH40,MATCH('08.1 Spotreba pohon.hmot'!AB$164,'A2 Intenzita dopravy'!$E$33:$AH$33,0))*365*0.5</f>
        <v>177101.81733254751</v>
      </c>
      <c r="AC171" s="48">
        <f>AC107*INDEX('A2 Intenzita dopravy'!$E68:$AH68,MATCH('08.1 Spotreba pohon.hmot'!AC$164,'A2 Intenzita dopravy'!$E$61:$AH$61,0))*365+AC75*INDEX('A2 Intenzita dopravy'!$E40:$AH40,MATCH('08.1 Spotreba pohon.hmot'!AC$164,'A2 Intenzita dopravy'!$E$33:$AH$33,0))*365*0.5</f>
        <v>179341.9354642141</v>
      </c>
      <c r="AD171" s="48">
        <f>AD107*INDEX('A2 Intenzita dopravy'!$E68:$AH68,MATCH('08.1 Spotreba pohon.hmot'!AD$164,'A2 Intenzita dopravy'!$E$61:$AH$61,0))*365+AD75*INDEX('A2 Intenzita dopravy'!$E40:$AH40,MATCH('08.1 Spotreba pohon.hmot'!AD$164,'A2 Intenzita dopravy'!$E$33:$AH$33,0))*365*0.5</f>
        <v>181582.02859427111</v>
      </c>
      <c r="AE171" s="48">
        <f>AE107*INDEX('A2 Intenzita dopravy'!$E68:$AH68,MATCH('08.1 Spotreba pohon.hmot'!AE$164,'A2 Intenzita dopravy'!$E$61:$AH$61,0))*365+AE75*INDEX('A2 Intenzita dopravy'!$E40:$AH40,MATCH('08.1 Spotreba pohon.hmot'!AE$164,'A2 Intenzita dopravy'!$E$33:$AH$33,0))*365*0.5</f>
        <v>183822.09672198971</v>
      </c>
      <c r="AF171" s="48">
        <f>AF107*INDEX('A2 Intenzita dopravy'!$E68:$AH68,MATCH('08.1 Spotreba pohon.hmot'!AF$164,'A2 Intenzita dopravy'!$E$61:$AH$61,0))*365+AF75*INDEX('A2 Intenzita dopravy'!$E40:$AH40,MATCH('08.1 Spotreba pohon.hmot'!AF$164,'A2 Intenzita dopravy'!$E$33:$AH$33,0))*365*0.5</f>
        <v>186062.13984664119</v>
      </c>
      <c r="AG171" s="48">
        <f>AG107*INDEX('A2 Intenzita dopravy'!$E68:$AH68,MATCH('08.1 Spotreba pohon.hmot'!AG$164,'A2 Intenzita dopravy'!$E$61:$AH$61,0))*365+AG75*INDEX('A2 Intenzita dopravy'!$E40:$AH40,MATCH('08.1 Spotreba pohon.hmot'!AG$164,'A2 Intenzita dopravy'!$E$33:$AH$33,0))*365*0.5</f>
        <v>188302.15796749678</v>
      </c>
      <c r="AH171" s="48">
        <f>AH107*INDEX('A2 Intenzita dopravy'!$E68:$AH68,MATCH('08.1 Spotreba pohon.hmot'!AH$164,'A2 Intenzita dopravy'!$E$61:$AH$61,0))*365+AH75*INDEX('A2 Intenzita dopravy'!$E40:$AH40,MATCH('08.1 Spotreba pohon.hmot'!AH$164,'A2 Intenzita dopravy'!$E$33:$AH$33,0))*365*0.5</f>
        <v>190542.15108382766</v>
      </c>
      <c r="AI171" s="48">
        <f>AI107*INDEX('A2 Intenzita dopravy'!$E68:$AH68,MATCH('08.1 Spotreba pohon.hmot'!AI$164,'A2 Intenzita dopravy'!$E$61:$AH$61,0))*365+AI75*INDEX('A2 Intenzita dopravy'!$E40:$AH40,MATCH('08.1 Spotreba pohon.hmot'!AI$164,'A2 Intenzita dopravy'!$E$33:$AH$33,0))*365*0.5</f>
        <v>192782.11919490504</v>
      </c>
      <c r="AJ171" s="48">
        <f>AJ107*INDEX('A2 Intenzita dopravy'!$E68:$AI68,MATCH('08.1 Spotreba pohon.hmot'!AJ$164,'A2 Intenzita dopravy'!$E$61:$AI$61,0))*365+AJ75*INDEX('A2 Intenzita dopravy'!$E40:$AI40,MATCH('08.1 Spotreba pohon.hmot'!AJ$164,'A2 Intenzita dopravy'!$E$33:$AI$33,0))*365*0.5</f>
        <v>195022.06229999999</v>
      </c>
    </row>
    <row r="172" spans="2:36" x14ac:dyDescent="0.2">
      <c r="B172" s="5">
        <v>7</v>
      </c>
      <c r="C172" s="5" t="str">
        <f t="shared" si="38"/>
        <v/>
      </c>
      <c r="D172" s="5" t="str">
        <f t="shared" si="38"/>
        <v>R3 Tvrdošín - Nižná 2</v>
      </c>
      <c r="E172" s="5" t="str">
        <f t="shared" si="39"/>
        <v/>
      </c>
      <c r="F172" s="48">
        <f>F108*INDEX('A2 Intenzita dopravy'!$E69:$AH69,MATCH('08.1 Spotreba pohon.hmot'!F$164,'A2 Intenzita dopravy'!$E$61:$AH$61,0))*365+F76*INDEX('A2 Intenzita dopravy'!$E41:$AH41,MATCH('08.1 Spotreba pohon.hmot'!F$164,'A2 Intenzita dopravy'!$E$33:$AH$33,0))*365*0.5</f>
        <v>0</v>
      </c>
      <c r="G172" s="48">
        <f>G108*INDEX('A2 Intenzita dopravy'!$E69:$AH69,MATCH('08.1 Spotreba pohon.hmot'!G$164,'A2 Intenzita dopravy'!$E$61:$AH$61,0))*365+G76*INDEX('A2 Intenzita dopravy'!$E41:$AH41,MATCH('08.1 Spotreba pohon.hmot'!G$164,'A2 Intenzita dopravy'!$E$33:$AH$33,0))*365*0.5</f>
        <v>0</v>
      </c>
      <c r="H172" s="48">
        <f>H108*INDEX('A2 Intenzita dopravy'!$E69:$AH69,MATCH('08.1 Spotreba pohon.hmot'!H$164,'A2 Intenzita dopravy'!$E$61:$AH$61,0))*365+H76*INDEX('A2 Intenzita dopravy'!$E41:$AH41,MATCH('08.1 Spotreba pohon.hmot'!H$164,'A2 Intenzita dopravy'!$E$33:$AH$33,0))*365*0.5</f>
        <v>0</v>
      </c>
      <c r="I172" s="48">
        <f>I108*INDEX('A2 Intenzita dopravy'!$E69:$AH69,MATCH('08.1 Spotreba pohon.hmot'!I$164,'A2 Intenzita dopravy'!$E$61:$AH$61,0))*365+I76*INDEX('A2 Intenzita dopravy'!$E41:$AH41,MATCH('08.1 Spotreba pohon.hmot'!I$164,'A2 Intenzita dopravy'!$E$33:$AH$33,0))*365*0.5</f>
        <v>0</v>
      </c>
      <c r="J172" s="48">
        <f>J108*INDEX('A2 Intenzita dopravy'!$E69:$AH69,MATCH('08.1 Spotreba pohon.hmot'!J$164,'A2 Intenzita dopravy'!$E$61:$AH$61,0))*365+J76*INDEX('A2 Intenzita dopravy'!$E41:$AH41,MATCH('08.1 Spotreba pohon.hmot'!J$164,'A2 Intenzita dopravy'!$E$33:$AH$33,0))*365*0.5</f>
        <v>0</v>
      </c>
      <c r="K172" s="48">
        <f>K108*INDEX('A2 Intenzita dopravy'!$E69:$AH69,MATCH('08.1 Spotreba pohon.hmot'!K$164,'A2 Intenzita dopravy'!$E$61:$AH$61,0))*365+K76*INDEX('A2 Intenzita dopravy'!$E41:$AH41,MATCH('08.1 Spotreba pohon.hmot'!K$164,'A2 Intenzita dopravy'!$E$33:$AH$33,0))*365*0.5</f>
        <v>0</v>
      </c>
      <c r="L172" s="48">
        <f>L108*INDEX('A2 Intenzita dopravy'!$E69:$AH69,MATCH('08.1 Spotreba pohon.hmot'!L$164,'A2 Intenzita dopravy'!$E$61:$AH$61,0))*365+L76*INDEX('A2 Intenzita dopravy'!$E41:$AH41,MATCH('08.1 Spotreba pohon.hmot'!L$164,'A2 Intenzita dopravy'!$E$33:$AH$33,0))*365*0.5</f>
        <v>0</v>
      </c>
      <c r="M172" s="48">
        <f>M108*INDEX('A2 Intenzita dopravy'!$E69:$AH69,MATCH('08.1 Spotreba pohon.hmot'!M$164,'A2 Intenzita dopravy'!$E$61:$AH$61,0))*365+M76*INDEX('A2 Intenzita dopravy'!$E41:$AH41,MATCH('08.1 Spotreba pohon.hmot'!M$164,'A2 Intenzita dopravy'!$E$33:$AH$33,0))*365*0.5</f>
        <v>0</v>
      </c>
      <c r="N172" s="48">
        <f>N108*INDEX('A2 Intenzita dopravy'!$E69:$AH69,MATCH('08.1 Spotreba pohon.hmot'!N$164,'A2 Intenzita dopravy'!$E$61:$AH$61,0))*365+N76*INDEX('A2 Intenzita dopravy'!$E41:$AH41,MATCH('08.1 Spotreba pohon.hmot'!N$164,'A2 Intenzita dopravy'!$E$33:$AH$33,0))*365*0.5</f>
        <v>0</v>
      </c>
      <c r="O172" s="48">
        <f>O108*INDEX('A2 Intenzita dopravy'!$E69:$AH69,MATCH('08.1 Spotreba pohon.hmot'!O$164,'A2 Intenzita dopravy'!$E$61:$AH$61,0))*365+O76*INDEX('A2 Intenzita dopravy'!$E41:$AH41,MATCH('08.1 Spotreba pohon.hmot'!O$164,'A2 Intenzita dopravy'!$E$33:$AH$33,0))*365*0.5</f>
        <v>0</v>
      </c>
      <c r="P172" s="48">
        <f>P108*INDEX('A2 Intenzita dopravy'!$E69:$AH69,MATCH('08.1 Spotreba pohon.hmot'!P$164,'A2 Intenzita dopravy'!$E$61:$AH$61,0))*365+P76*INDEX('A2 Intenzita dopravy'!$E41:$AH41,MATCH('08.1 Spotreba pohon.hmot'!P$164,'A2 Intenzita dopravy'!$E$33:$AH$33,0))*365*0.5</f>
        <v>0</v>
      </c>
      <c r="Q172" s="48">
        <f>Q108*INDEX('A2 Intenzita dopravy'!$E69:$AH69,MATCH('08.1 Spotreba pohon.hmot'!Q$164,'A2 Intenzita dopravy'!$E$61:$AH$61,0))*365+Q76*INDEX('A2 Intenzita dopravy'!$E41:$AH41,MATCH('08.1 Spotreba pohon.hmot'!Q$164,'A2 Intenzita dopravy'!$E$33:$AH$33,0))*365*0.5</f>
        <v>0</v>
      </c>
      <c r="R172" s="48">
        <f>R108*INDEX('A2 Intenzita dopravy'!$E69:$AH69,MATCH('08.1 Spotreba pohon.hmot'!R$164,'A2 Intenzita dopravy'!$E$61:$AH$61,0))*365+R76*INDEX('A2 Intenzita dopravy'!$E41:$AH41,MATCH('08.1 Spotreba pohon.hmot'!R$164,'A2 Intenzita dopravy'!$E$33:$AH$33,0))*365*0.5</f>
        <v>0</v>
      </c>
      <c r="S172" s="48">
        <f>S108*INDEX('A2 Intenzita dopravy'!$E69:$AH69,MATCH('08.1 Spotreba pohon.hmot'!S$164,'A2 Intenzita dopravy'!$E$61:$AH$61,0))*365+S76*INDEX('A2 Intenzita dopravy'!$E41:$AH41,MATCH('08.1 Spotreba pohon.hmot'!S$164,'A2 Intenzita dopravy'!$E$33:$AH$33,0))*365*0.5</f>
        <v>0</v>
      </c>
      <c r="T172" s="48">
        <f>T108*INDEX('A2 Intenzita dopravy'!$E69:$AH69,MATCH('08.1 Spotreba pohon.hmot'!T$164,'A2 Intenzita dopravy'!$E$61:$AH$61,0))*365+T76*INDEX('A2 Intenzita dopravy'!$E41:$AH41,MATCH('08.1 Spotreba pohon.hmot'!T$164,'A2 Intenzita dopravy'!$E$33:$AH$33,0))*365*0.5</f>
        <v>0</v>
      </c>
      <c r="U172" s="48">
        <f>U108*INDEX('A2 Intenzita dopravy'!$E69:$AH69,MATCH('08.1 Spotreba pohon.hmot'!U$164,'A2 Intenzita dopravy'!$E$61:$AH$61,0))*365+U76*INDEX('A2 Intenzita dopravy'!$E41:$AH41,MATCH('08.1 Spotreba pohon.hmot'!U$164,'A2 Intenzita dopravy'!$E$33:$AH$33,0))*365*0.5</f>
        <v>0</v>
      </c>
      <c r="V172" s="48">
        <f>V108*INDEX('A2 Intenzita dopravy'!$E69:$AH69,MATCH('08.1 Spotreba pohon.hmot'!V$164,'A2 Intenzita dopravy'!$E$61:$AH$61,0))*365+V76*INDEX('A2 Intenzita dopravy'!$E41:$AH41,MATCH('08.1 Spotreba pohon.hmot'!V$164,'A2 Intenzita dopravy'!$E$33:$AH$33,0))*365*0.5</f>
        <v>0</v>
      </c>
      <c r="W172" s="48">
        <f>W108*INDEX('A2 Intenzita dopravy'!$E69:$AH69,MATCH('08.1 Spotreba pohon.hmot'!W$164,'A2 Intenzita dopravy'!$E$61:$AH$61,0))*365+W76*INDEX('A2 Intenzita dopravy'!$E41:$AH41,MATCH('08.1 Spotreba pohon.hmot'!W$164,'A2 Intenzita dopravy'!$E$33:$AH$33,0))*365*0.5</f>
        <v>0</v>
      </c>
      <c r="X172" s="48">
        <f>X108*INDEX('A2 Intenzita dopravy'!$E69:$AH69,MATCH('08.1 Spotreba pohon.hmot'!X$164,'A2 Intenzita dopravy'!$E$61:$AH$61,0))*365+X76*INDEX('A2 Intenzita dopravy'!$E41:$AH41,MATCH('08.1 Spotreba pohon.hmot'!X$164,'A2 Intenzita dopravy'!$E$33:$AH$33,0))*365*0.5</f>
        <v>0</v>
      </c>
      <c r="Y172" s="48">
        <f>Y108*INDEX('A2 Intenzita dopravy'!$E69:$AH69,MATCH('08.1 Spotreba pohon.hmot'!Y$164,'A2 Intenzita dopravy'!$E$61:$AH$61,0))*365+Y76*INDEX('A2 Intenzita dopravy'!$E41:$AH41,MATCH('08.1 Spotreba pohon.hmot'!Y$164,'A2 Intenzita dopravy'!$E$33:$AH$33,0))*365*0.5</f>
        <v>0</v>
      </c>
      <c r="Z172" s="48">
        <f>Z108*INDEX('A2 Intenzita dopravy'!$E69:$AH69,MATCH('08.1 Spotreba pohon.hmot'!Z$164,'A2 Intenzita dopravy'!$E$61:$AH$61,0))*365+Z76*INDEX('A2 Intenzita dopravy'!$E41:$AH41,MATCH('08.1 Spotreba pohon.hmot'!Z$164,'A2 Intenzita dopravy'!$E$33:$AH$33,0))*365*0.5</f>
        <v>0</v>
      </c>
      <c r="AA172" s="48">
        <f>AA108*INDEX('A2 Intenzita dopravy'!$E69:$AH69,MATCH('08.1 Spotreba pohon.hmot'!AA$164,'A2 Intenzita dopravy'!$E$61:$AH$61,0))*365+AA76*INDEX('A2 Intenzita dopravy'!$E41:$AH41,MATCH('08.1 Spotreba pohon.hmot'!AA$164,'A2 Intenzita dopravy'!$E$33:$AH$33,0))*365*0.5</f>
        <v>0</v>
      </c>
      <c r="AB172" s="48">
        <f>AB108*INDEX('A2 Intenzita dopravy'!$E69:$AH69,MATCH('08.1 Spotreba pohon.hmot'!AB$164,'A2 Intenzita dopravy'!$E$61:$AH$61,0))*365+AB76*INDEX('A2 Intenzita dopravy'!$E41:$AH41,MATCH('08.1 Spotreba pohon.hmot'!AB$164,'A2 Intenzita dopravy'!$E$33:$AH$33,0))*365*0.5</f>
        <v>0</v>
      </c>
      <c r="AC172" s="48">
        <f>AC108*INDEX('A2 Intenzita dopravy'!$E69:$AH69,MATCH('08.1 Spotreba pohon.hmot'!AC$164,'A2 Intenzita dopravy'!$E$61:$AH$61,0))*365+AC76*INDEX('A2 Intenzita dopravy'!$E41:$AH41,MATCH('08.1 Spotreba pohon.hmot'!AC$164,'A2 Intenzita dopravy'!$E$33:$AH$33,0))*365*0.5</f>
        <v>0</v>
      </c>
      <c r="AD172" s="48">
        <f>AD108*INDEX('A2 Intenzita dopravy'!$E69:$AH69,MATCH('08.1 Spotreba pohon.hmot'!AD$164,'A2 Intenzita dopravy'!$E$61:$AH$61,0))*365+AD76*INDEX('A2 Intenzita dopravy'!$E41:$AH41,MATCH('08.1 Spotreba pohon.hmot'!AD$164,'A2 Intenzita dopravy'!$E$33:$AH$33,0))*365*0.5</f>
        <v>0</v>
      </c>
      <c r="AE172" s="48">
        <f>AE108*INDEX('A2 Intenzita dopravy'!$E69:$AH69,MATCH('08.1 Spotreba pohon.hmot'!AE$164,'A2 Intenzita dopravy'!$E$61:$AH$61,0))*365+AE76*INDEX('A2 Intenzita dopravy'!$E41:$AH41,MATCH('08.1 Spotreba pohon.hmot'!AE$164,'A2 Intenzita dopravy'!$E$33:$AH$33,0))*365*0.5</f>
        <v>0</v>
      </c>
      <c r="AF172" s="48">
        <f>AF108*INDEX('A2 Intenzita dopravy'!$E69:$AH69,MATCH('08.1 Spotreba pohon.hmot'!AF$164,'A2 Intenzita dopravy'!$E$61:$AH$61,0))*365+AF76*INDEX('A2 Intenzita dopravy'!$E41:$AH41,MATCH('08.1 Spotreba pohon.hmot'!AF$164,'A2 Intenzita dopravy'!$E$33:$AH$33,0))*365*0.5</f>
        <v>0</v>
      </c>
      <c r="AG172" s="48">
        <f>AG108*INDEX('A2 Intenzita dopravy'!$E69:$AH69,MATCH('08.1 Spotreba pohon.hmot'!AG$164,'A2 Intenzita dopravy'!$E$61:$AH$61,0))*365+AG76*INDEX('A2 Intenzita dopravy'!$E41:$AH41,MATCH('08.1 Spotreba pohon.hmot'!AG$164,'A2 Intenzita dopravy'!$E$33:$AH$33,0))*365*0.5</f>
        <v>0</v>
      </c>
      <c r="AH172" s="48">
        <f>AH108*INDEX('A2 Intenzita dopravy'!$E69:$AH69,MATCH('08.1 Spotreba pohon.hmot'!AH$164,'A2 Intenzita dopravy'!$E$61:$AH$61,0))*365+AH76*INDEX('A2 Intenzita dopravy'!$E41:$AH41,MATCH('08.1 Spotreba pohon.hmot'!AH$164,'A2 Intenzita dopravy'!$E$33:$AH$33,0))*365*0.5</f>
        <v>0</v>
      </c>
      <c r="AI172" s="48">
        <f>AI108*INDEX('A2 Intenzita dopravy'!$E69:$AH69,MATCH('08.1 Spotreba pohon.hmot'!AI$164,'A2 Intenzita dopravy'!$E$61:$AH$61,0))*365+AI76*INDEX('A2 Intenzita dopravy'!$E41:$AH41,MATCH('08.1 Spotreba pohon.hmot'!AI$164,'A2 Intenzita dopravy'!$E$33:$AH$33,0))*365*0.5</f>
        <v>0</v>
      </c>
      <c r="AJ172" s="48">
        <f>AJ108*INDEX('A2 Intenzita dopravy'!$E69:$AI69,MATCH('08.1 Spotreba pohon.hmot'!AJ$164,'A2 Intenzita dopravy'!$E$61:$AI$61,0))*365+AJ76*INDEX('A2 Intenzita dopravy'!$E41:$AI41,MATCH('08.1 Spotreba pohon.hmot'!AJ$164,'A2 Intenzita dopravy'!$E$33:$AI$33,0))*365*0.5</f>
        <v>0</v>
      </c>
    </row>
    <row r="173" spans="2:36" x14ac:dyDescent="0.2">
      <c r="B173" s="5">
        <v>8</v>
      </c>
      <c r="C173" s="5" t="str">
        <f t="shared" si="38"/>
        <v/>
      </c>
      <c r="D173" s="5" t="str">
        <f t="shared" si="38"/>
        <v>Privádzač Nižná</v>
      </c>
      <c r="E173" s="5" t="str">
        <f t="shared" si="39"/>
        <v/>
      </c>
      <c r="F173" s="48">
        <f>F109*INDEX('A2 Intenzita dopravy'!$E70:$AH70,MATCH('08.1 Spotreba pohon.hmot'!F$164,'A2 Intenzita dopravy'!$E$61:$AH$61,0))*365+F77*INDEX('A2 Intenzita dopravy'!$E42:$AH42,MATCH('08.1 Spotreba pohon.hmot'!F$164,'A2 Intenzita dopravy'!$E$33:$AH$33,0))*365*0.5</f>
        <v>0</v>
      </c>
      <c r="G173" s="48">
        <f>G109*INDEX('A2 Intenzita dopravy'!$E70:$AH70,MATCH('08.1 Spotreba pohon.hmot'!G$164,'A2 Intenzita dopravy'!$E$61:$AH$61,0))*365+G77*INDEX('A2 Intenzita dopravy'!$E42:$AH42,MATCH('08.1 Spotreba pohon.hmot'!G$164,'A2 Intenzita dopravy'!$E$33:$AH$33,0))*365*0.5</f>
        <v>0</v>
      </c>
      <c r="H173" s="48">
        <f>H109*INDEX('A2 Intenzita dopravy'!$E70:$AH70,MATCH('08.1 Spotreba pohon.hmot'!H$164,'A2 Intenzita dopravy'!$E$61:$AH$61,0))*365+H77*INDEX('A2 Intenzita dopravy'!$E42:$AH42,MATCH('08.1 Spotreba pohon.hmot'!H$164,'A2 Intenzita dopravy'!$E$33:$AH$33,0))*365*0.5</f>
        <v>0</v>
      </c>
      <c r="I173" s="48">
        <f>I109*INDEX('A2 Intenzita dopravy'!$E70:$AH70,MATCH('08.1 Spotreba pohon.hmot'!I$164,'A2 Intenzita dopravy'!$E$61:$AH$61,0))*365+I77*INDEX('A2 Intenzita dopravy'!$E42:$AH42,MATCH('08.1 Spotreba pohon.hmot'!I$164,'A2 Intenzita dopravy'!$E$33:$AH$33,0))*365*0.5</f>
        <v>0</v>
      </c>
      <c r="J173" s="48">
        <f>J109*INDEX('A2 Intenzita dopravy'!$E70:$AH70,MATCH('08.1 Spotreba pohon.hmot'!J$164,'A2 Intenzita dopravy'!$E$61:$AH$61,0))*365+J77*INDEX('A2 Intenzita dopravy'!$E42:$AH42,MATCH('08.1 Spotreba pohon.hmot'!J$164,'A2 Intenzita dopravy'!$E$33:$AH$33,0))*365*0.5</f>
        <v>0</v>
      </c>
      <c r="K173" s="48">
        <f>K109*INDEX('A2 Intenzita dopravy'!$E70:$AH70,MATCH('08.1 Spotreba pohon.hmot'!K$164,'A2 Intenzita dopravy'!$E$61:$AH$61,0))*365+K77*INDEX('A2 Intenzita dopravy'!$E42:$AH42,MATCH('08.1 Spotreba pohon.hmot'!K$164,'A2 Intenzita dopravy'!$E$33:$AH$33,0))*365*0.5</f>
        <v>0</v>
      </c>
      <c r="L173" s="48">
        <f>L109*INDEX('A2 Intenzita dopravy'!$E70:$AH70,MATCH('08.1 Spotreba pohon.hmot'!L$164,'A2 Intenzita dopravy'!$E$61:$AH$61,0))*365+L77*INDEX('A2 Intenzita dopravy'!$E42:$AH42,MATCH('08.1 Spotreba pohon.hmot'!L$164,'A2 Intenzita dopravy'!$E$33:$AH$33,0))*365*0.5</f>
        <v>0</v>
      </c>
      <c r="M173" s="48">
        <f>M109*INDEX('A2 Intenzita dopravy'!$E70:$AH70,MATCH('08.1 Spotreba pohon.hmot'!M$164,'A2 Intenzita dopravy'!$E$61:$AH$61,0))*365+M77*INDEX('A2 Intenzita dopravy'!$E42:$AH42,MATCH('08.1 Spotreba pohon.hmot'!M$164,'A2 Intenzita dopravy'!$E$33:$AH$33,0))*365*0.5</f>
        <v>0</v>
      </c>
      <c r="N173" s="48">
        <f>N109*INDEX('A2 Intenzita dopravy'!$E70:$AH70,MATCH('08.1 Spotreba pohon.hmot'!N$164,'A2 Intenzita dopravy'!$E$61:$AH$61,0))*365+N77*INDEX('A2 Intenzita dopravy'!$E42:$AH42,MATCH('08.1 Spotreba pohon.hmot'!N$164,'A2 Intenzita dopravy'!$E$33:$AH$33,0))*365*0.5</f>
        <v>0</v>
      </c>
      <c r="O173" s="48">
        <f>O109*INDEX('A2 Intenzita dopravy'!$E70:$AH70,MATCH('08.1 Spotreba pohon.hmot'!O$164,'A2 Intenzita dopravy'!$E$61:$AH$61,0))*365+O77*INDEX('A2 Intenzita dopravy'!$E42:$AH42,MATCH('08.1 Spotreba pohon.hmot'!O$164,'A2 Intenzita dopravy'!$E$33:$AH$33,0))*365*0.5</f>
        <v>0</v>
      </c>
      <c r="P173" s="48">
        <f>P109*INDEX('A2 Intenzita dopravy'!$E70:$AH70,MATCH('08.1 Spotreba pohon.hmot'!P$164,'A2 Intenzita dopravy'!$E$61:$AH$61,0))*365+P77*INDEX('A2 Intenzita dopravy'!$E42:$AH42,MATCH('08.1 Spotreba pohon.hmot'!P$164,'A2 Intenzita dopravy'!$E$33:$AH$33,0))*365*0.5</f>
        <v>0</v>
      </c>
      <c r="Q173" s="48">
        <f>Q109*INDEX('A2 Intenzita dopravy'!$E70:$AH70,MATCH('08.1 Spotreba pohon.hmot'!Q$164,'A2 Intenzita dopravy'!$E$61:$AH$61,0))*365+Q77*INDEX('A2 Intenzita dopravy'!$E42:$AH42,MATCH('08.1 Spotreba pohon.hmot'!Q$164,'A2 Intenzita dopravy'!$E$33:$AH$33,0))*365*0.5</f>
        <v>0</v>
      </c>
      <c r="R173" s="48">
        <f>R109*INDEX('A2 Intenzita dopravy'!$E70:$AH70,MATCH('08.1 Spotreba pohon.hmot'!R$164,'A2 Intenzita dopravy'!$E$61:$AH$61,0))*365+R77*INDEX('A2 Intenzita dopravy'!$E42:$AH42,MATCH('08.1 Spotreba pohon.hmot'!R$164,'A2 Intenzita dopravy'!$E$33:$AH$33,0))*365*0.5</f>
        <v>0</v>
      </c>
      <c r="S173" s="48">
        <f>S109*INDEX('A2 Intenzita dopravy'!$E70:$AH70,MATCH('08.1 Spotreba pohon.hmot'!S$164,'A2 Intenzita dopravy'!$E$61:$AH$61,0))*365+S77*INDEX('A2 Intenzita dopravy'!$E42:$AH42,MATCH('08.1 Spotreba pohon.hmot'!S$164,'A2 Intenzita dopravy'!$E$33:$AH$33,0))*365*0.5</f>
        <v>0</v>
      </c>
      <c r="T173" s="48">
        <f>T109*INDEX('A2 Intenzita dopravy'!$E70:$AH70,MATCH('08.1 Spotreba pohon.hmot'!T$164,'A2 Intenzita dopravy'!$E$61:$AH$61,0))*365+T77*INDEX('A2 Intenzita dopravy'!$E42:$AH42,MATCH('08.1 Spotreba pohon.hmot'!T$164,'A2 Intenzita dopravy'!$E$33:$AH$33,0))*365*0.5</f>
        <v>0</v>
      </c>
      <c r="U173" s="48">
        <f>U109*INDEX('A2 Intenzita dopravy'!$E70:$AH70,MATCH('08.1 Spotreba pohon.hmot'!U$164,'A2 Intenzita dopravy'!$E$61:$AH$61,0))*365+U77*INDEX('A2 Intenzita dopravy'!$E42:$AH42,MATCH('08.1 Spotreba pohon.hmot'!U$164,'A2 Intenzita dopravy'!$E$33:$AH$33,0))*365*0.5</f>
        <v>0</v>
      </c>
      <c r="V173" s="48">
        <f>V109*INDEX('A2 Intenzita dopravy'!$E70:$AH70,MATCH('08.1 Spotreba pohon.hmot'!V$164,'A2 Intenzita dopravy'!$E$61:$AH$61,0))*365+V77*INDEX('A2 Intenzita dopravy'!$E42:$AH42,MATCH('08.1 Spotreba pohon.hmot'!V$164,'A2 Intenzita dopravy'!$E$33:$AH$33,0))*365*0.5</f>
        <v>0</v>
      </c>
      <c r="W173" s="48">
        <f>W109*INDEX('A2 Intenzita dopravy'!$E70:$AH70,MATCH('08.1 Spotreba pohon.hmot'!W$164,'A2 Intenzita dopravy'!$E$61:$AH$61,0))*365+W77*INDEX('A2 Intenzita dopravy'!$E42:$AH42,MATCH('08.1 Spotreba pohon.hmot'!W$164,'A2 Intenzita dopravy'!$E$33:$AH$33,0))*365*0.5</f>
        <v>0</v>
      </c>
      <c r="X173" s="48">
        <f>X109*INDEX('A2 Intenzita dopravy'!$E70:$AH70,MATCH('08.1 Spotreba pohon.hmot'!X$164,'A2 Intenzita dopravy'!$E$61:$AH$61,0))*365+X77*INDEX('A2 Intenzita dopravy'!$E42:$AH42,MATCH('08.1 Spotreba pohon.hmot'!X$164,'A2 Intenzita dopravy'!$E$33:$AH$33,0))*365*0.5</f>
        <v>0</v>
      </c>
      <c r="Y173" s="48">
        <f>Y109*INDEX('A2 Intenzita dopravy'!$E70:$AH70,MATCH('08.1 Spotreba pohon.hmot'!Y$164,'A2 Intenzita dopravy'!$E$61:$AH$61,0))*365+Y77*INDEX('A2 Intenzita dopravy'!$E42:$AH42,MATCH('08.1 Spotreba pohon.hmot'!Y$164,'A2 Intenzita dopravy'!$E$33:$AH$33,0))*365*0.5</f>
        <v>0</v>
      </c>
      <c r="Z173" s="48">
        <f>Z109*INDEX('A2 Intenzita dopravy'!$E70:$AH70,MATCH('08.1 Spotreba pohon.hmot'!Z$164,'A2 Intenzita dopravy'!$E$61:$AH$61,0))*365+Z77*INDEX('A2 Intenzita dopravy'!$E42:$AH42,MATCH('08.1 Spotreba pohon.hmot'!Z$164,'A2 Intenzita dopravy'!$E$33:$AH$33,0))*365*0.5</f>
        <v>0</v>
      </c>
      <c r="AA173" s="48">
        <f>AA109*INDEX('A2 Intenzita dopravy'!$E70:$AH70,MATCH('08.1 Spotreba pohon.hmot'!AA$164,'A2 Intenzita dopravy'!$E$61:$AH$61,0))*365+AA77*INDEX('A2 Intenzita dopravy'!$E42:$AH42,MATCH('08.1 Spotreba pohon.hmot'!AA$164,'A2 Intenzita dopravy'!$E$33:$AH$33,0))*365*0.5</f>
        <v>0</v>
      </c>
      <c r="AB173" s="48">
        <f>AB109*INDEX('A2 Intenzita dopravy'!$E70:$AH70,MATCH('08.1 Spotreba pohon.hmot'!AB$164,'A2 Intenzita dopravy'!$E$61:$AH$61,0))*365+AB77*INDEX('A2 Intenzita dopravy'!$E42:$AH42,MATCH('08.1 Spotreba pohon.hmot'!AB$164,'A2 Intenzita dopravy'!$E$33:$AH$33,0))*365*0.5</f>
        <v>0</v>
      </c>
      <c r="AC173" s="48">
        <f>AC109*INDEX('A2 Intenzita dopravy'!$E70:$AH70,MATCH('08.1 Spotreba pohon.hmot'!AC$164,'A2 Intenzita dopravy'!$E$61:$AH$61,0))*365+AC77*INDEX('A2 Intenzita dopravy'!$E42:$AH42,MATCH('08.1 Spotreba pohon.hmot'!AC$164,'A2 Intenzita dopravy'!$E$33:$AH$33,0))*365*0.5</f>
        <v>0</v>
      </c>
      <c r="AD173" s="48">
        <f>AD109*INDEX('A2 Intenzita dopravy'!$E70:$AH70,MATCH('08.1 Spotreba pohon.hmot'!AD$164,'A2 Intenzita dopravy'!$E$61:$AH$61,0))*365+AD77*INDEX('A2 Intenzita dopravy'!$E42:$AH42,MATCH('08.1 Spotreba pohon.hmot'!AD$164,'A2 Intenzita dopravy'!$E$33:$AH$33,0))*365*0.5</f>
        <v>0</v>
      </c>
      <c r="AE173" s="48">
        <f>AE109*INDEX('A2 Intenzita dopravy'!$E70:$AH70,MATCH('08.1 Spotreba pohon.hmot'!AE$164,'A2 Intenzita dopravy'!$E$61:$AH$61,0))*365+AE77*INDEX('A2 Intenzita dopravy'!$E42:$AH42,MATCH('08.1 Spotreba pohon.hmot'!AE$164,'A2 Intenzita dopravy'!$E$33:$AH$33,0))*365*0.5</f>
        <v>0</v>
      </c>
      <c r="AF173" s="48">
        <f>AF109*INDEX('A2 Intenzita dopravy'!$E70:$AH70,MATCH('08.1 Spotreba pohon.hmot'!AF$164,'A2 Intenzita dopravy'!$E$61:$AH$61,0))*365+AF77*INDEX('A2 Intenzita dopravy'!$E42:$AH42,MATCH('08.1 Spotreba pohon.hmot'!AF$164,'A2 Intenzita dopravy'!$E$33:$AH$33,0))*365*0.5</f>
        <v>0</v>
      </c>
      <c r="AG173" s="48">
        <f>AG109*INDEX('A2 Intenzita dopravy'!$E70:$AH70,MATCH('08.1 Spotreba pohon.hmot'!AG$164,'A2 Intenzita dopravy'!$E$61:$AH$61,0))*365+AG77*INDEX('A2 Intenzita dopravy'!$E42:$AH42,MATCH('08.1 Spotreba pohon.hmot'!AG$164,'A2 Intenzita dopravy'!$E$33:$AH$33,0))*365*0.5</f>
        <v>0</v>
      </c>
      <c r="AH173" s="48">
        <f>AH109*INDEX('A2 Intenzita dopravy'!$E70:$AH70,MATCH('08.1 Spotreba pohon.hmot'!AH$164,'A2 Intenzita dopravy'!$E$61:$AH$61,0))*365+AH77*INDEX('A2 Intenzita dopravy'!$E42:$AH42,MATCH('08.1 Spotreba pohon.hmot'!AH$164,'A2 Intenzita dopravy'!$E$33:$AH$33,0))*365*0.5</f>
        <v>0</v>
      </c>
      <c r="AI173" s="48">
        <f>AI109*INDEX('A2 Intenzita dopravy'!$E70:$AH70,MATCH('08.1 Spotreba pohon.hmot'!AI$164,'A2 Intenzita dopravy'!$E$61:$AH$61,0))*365+AI77*INDEX('A2 Intenzita dopravy'!$E42:$AH42,MATCH('08.1 Spotreba pohon.hmot'!AI$164,'A2 Intenzita dopravy'!$E$33:$AH$33,0))*365*0.5</f>
        <v>0</v>
      </c>
      <c r="AJ173" s="48">
        <f>AJ109*INDEX('A2 Intenzita dopravy'!$E70:$AI70,MATCH('08.1 Spotreba pohon.hmot'!AJ$164,'A2 Intenzita dopravy'!$E$61:$AI$61,0))*365+AJ77*INDEX('A2 Intenzita dopravy'!$E42:$AI42,MATCH('08.1 Spotreba pohon.hmot'!AJ$164,'A2 Intenzita dopravy'!$E$33:$AI$33,0))*365*0.5</f>
        <v>0</v>
      </c>
    </row>
    <row r="174" spans="2:36" x14ac:dyDescent="0.2">
      <c r="B174" s="5">
        <v>9</v>
      </c>
      <c r="C174" s="5" t="str">
        <f t="shared" si="38"/>
        <v/>
      </c>
      <c r="D174" s="5" t="str">
        <f t="shared" si="38"/>
        <v/>
      </c>
      <c r="E174" s="5" t="str">
        <f t="shared" si="39"/>
        <v/>
      </c>
      <c r="F174" s="48">
        <f>F110*INDEX('A2 Intenzita dopravy'!$E71:$AH71,MATCH('08.1 Spotreba pohon.hmot'!F$164,'A2 Intenzita dopravy'!$E$61:$AH$61,0))*365+F78*INDEX('A2 Intenzita dopravy'!$E43:$AH43,MATCH('08.1 Spotreba pohon.hmot'!F$164,'A2 Intenzita dopravy'!$E$33:$AH$33,0))*365*0.5</f>
        <v>0</v>
      </c>
      <c r="G174" s="48">
        <f>G110*INDEX('A2 Intenzita dopravy'!$E71:$AH71,MATCH('08.1 Spotreba pohon.hmot'!G$164,'A2 Intenzita dopravy'!$E$61:$AH$61,0))*365+G78*INDEX('A2 Intenzita dopravy'!$E43:$AH43,MATCH('08.1 Spotreba pohon.hmot'!G$164,'A2 Intenzita dopravy'!$E$33:$AH$33,0))*365*0.5</f>
        <v>0</v>
      </c>
      <c r="H174" s="48">
        <f>H110*INDEX('A2 Intenzita dopravy'!$E71:$AH71,MATCH('08.1 Spotreba pohon.hmot'!H$164,'A2 Intenzita dopravy'!$E$61:$AH$61,0))*365+H78*INDEX('A2 Intenzita dopravy'!$E43:$AH43,MATCH('08.1 Spotreba pohon.hmot'!H$164,'A2 Intenzita dopravy'!$E$33:$AH$33,0))*365*0.5</f>
        <v>0</v>
      </c>
      <c r="I174" s="48">
        <f>I110*INDEX('A2 Intenzita dopravy'!$E71:$AH71,MATCH('08.1 Spotreba pohon.hmot'!I$164,'A2 Intenzita dopravy'!$E$61:$AH$61,0))*365+I78*INDEX('A2 Intenzita dopravy'!$E43:$AH43,MATCH('08.1 Spotreba pohon.hmot'!I$164,'A2 Intenzita dopravy'!$E$33:$AH$33,0))*365*0.5</f>
        <v>0</v>
      </c>
      <c r="J174" s="48">
        <f>J110*INDEX('A2 Intenzita dopravy'!$E71:$AH71,MATCH('08.1 Spotreba pohon.hmot'!J$164,'A2 Intenzita dopravy'!$E$61:$AH$61,0))*365+J78*INDEX('A2 Intenzita dopravy'!$E43:$AH43,MATCH('08.1 Spotreba pohon.hmot'!J$164,'A2 Intenzita dopravy'!$E$33:$AH$33,0))*365*0.5</f>
        <v>0</v>
      </c>
      <c r="K174" s="48">
        <f>K110*INDEX('A2 Intenzita dopravy'!$E71:$AH71,MATCH('08.1 Spotreba pohon.hmot'!K$164,'A2 Intenzita dopravy'!$E$61:$AH$61,0))*365+K78*INDEX('A2 Intenzita dopravy'!$E43:$AH43,MATCH('08.1 Spotreba pohon.hmot'!K$164,'A2 Intenzita dopravy'!$E$33:$AH$33,0))*365*0.5</f>
        <v>0</v>
      </c>
      <c r="L174" s="48">
        <f>L110*INDEX('A2 Intenzita dopravy'!$E71:$AH71,MATCH('08.1 Spotreba pohon.hmot'!L$164,'A2 Intenzita dopravy'!$E$61:$AH$61,0))*365+L78*INDEX('A2 Intenzita dopravy'!$E43:$AH43,MATCH('08.1 Spotreba pohon.hmot'!L$164,'A2 Intenzita dopravy'!$E$33:$AH$33,0))*365*0.5</f>
        <v>0</v>
      </c>
      <c r="M174" s="48">
        <f>M110*INDEX('A2 Intenzita dopravy'!$E71:$AH71,MATCH('08.1 Spotreba pohon.hmot'!M$164,'A2 Intenzita dopravy'!$E$61:$AH$61,0))*365+M78*INDEX('A2 Intenzita dopravy'!$E43:$AH43,MATCH('08.1 Spotreba pohon.hmot'!M$164,'A2 Intenzita dopravy'!$E$33:$AH$33,0))*365*0.5</f>
        <v>0</v>
      </c>
      <c r="N174" s="48">
        <f>N110*INDEX('A2 Intenzita dopravy'!$E71:$AH71,MATCH('08.1 Spotreba pohon.hmot'!N$164,'A2 Intenzita dopravy'!$E$61:$AH$61,0))*365+N78*INDEX('A2 Intenzita dopravy'!$E43:$AH43,MATCH('08.1 Spotreba pohon.hmot'!N$164,'A2 Intenzita dopravy'!$E$33:$AH$33,0))*365*0.5</f>
        <v>0</v>
      </c>
      <c r="O174" s="48">
        <f>O110*INDEX('A2 Intenzita dopravy'!$E71:$AH71,MATCH('08.1 Spotreba pohon.hmot'!O$164,'A2 Intenzita dopravy'!$E$61:$AH$61,0))*365+O78*INDEX('A2 Intenzita dopravy'!$E43:$AH43,MATCH('08.1 Spotreba pohon.hmot'!O$164,'A2 Intenzita dopravy'!$E$33:$AH$33,0))*365*0.5</f>
        <v>0</v>
      </c>
      <c r="P174" s="48">
        <f>P110*INDEX('A2 Intenzita dopravy'!$E71:$AH71,MATCH('08.1 Spotreba pohon.hmot'!P$164,'A2 Intenzita dopravy'!$E$61:$AH$61,0))*365+P78*INDEX('A2 Intenzita dopravy'!$E43:$AH43,MATCH('08.1 Spotreba pohon.hmot'!P$164,'A2 Intenzita dopravy'!$E$33:$AH$33,0))*365*0.5</f>
        <v>0</v>
      </c>
      <c r="Q174" s="48">
        <f>Q110*INDEX('A2 Intenzita dopravy'!$E71:$AH71,MATCH('08.1 Spotreba pohon.hmot'!Q$164,'A2 Intenzita dopravy'!$E$61:$AH$61,0))*365+Q78*INDEX('A2 Intenzita dopravy'!$E43:$AH43,MATCH('08.1 Spotreba pohon.hmot'!Q$164,'A2 Intenzita dopravy'!$E$33:$AH$33,0))*365*0.5</f>
        <v>0</v>
      </c>
      <c r="R174" s="48">
        <f>R110*INDEX('A2 Intenzita dopravy'!$E71:$AH71,MATCH('08.1 Spotreba pohon.hmot'!R$164,'A2 Intenzita dopravy'!$E$61:$AH$61,0))*365+R78*INDEX('A2 Intenzita dopravy'!$E43:$AH43,MATCH('08.1 Spotreba pohon.hmot'!R$164,'A2 Intenzita dopravy'!$E$33:$AH$33,0))*365*0.5</f>
        <v>0</v>
      </c>
      <c r="S174" s="48">
        <f>S110*INDEX('A2 Intenzita dopravy'!$E71:$AH71,MATCH('08.1 Spotreba pohon.hmot'!S$164,'A2 Intenzita dopravy'!$E$61:$AH$61,0))*365+S78*INDEX('A2 Intenzita dopravy'!$E43:$AH43,MATCH('08.1 Spotreba pohon.hmot'!S$164,'A2 Intenzita dopravy'!$E$33:$AH$33,0))*365*0.5</f>
        <v>0</v>
      </c>
      <c r="T174" s="48">
        <f>T110*INDEX('A2 Intenzita dopravy'!$E71:$AH71,MATCH('08.1 Spotreba pohon.hmot'!T$164,'A2 Intenzita dopravy'!$E$61:$AH$61,0))*365+T78*INDEX('A2 Intenzita dopravy'!$E43:$AH43,MATCH('08.1 Spotreba pohon.hmot'!T$164,'A2 Intenzita dopravy'!$E$33:$AH$33,0))*365*0.5</f>
        <v>0</v>
      </c>
      <c r="U174" s="48">
        <f>U110*INDEX('A2 Intenzita dopravy'!$E71:$AH71,MATCH('08.1 Spotreba pohon.hmot'!U$164,'A2 Intenzita dopravy'!$E$61:$AH$61,0))*365+U78*INDEX('A2 Intenzita dopravy'!$E43:$AH43,MATCH('08.1 Spotreba pohon.hmot'!U$164,'A2 Intenzita dopravy'!$E$33:$AH$33,0))*365*0.5</f>
        <v>0</v>
      </c>
      <c r="V174" s="48">
        <f>V110*INDEX('A2 Intenzita dopravy'!$E71:$AH71,MATCH('08.1 Spotreba pohon.hmot'!V$164,'A2 Intenzita dopravy'!$E$61:$AH$61,0))*365+V78*INDEX('A2 Intenzita dopravy'!$E43:$AH43,MATCH('08.1 Spotreba pohon.hmot'!V$164,'A2 Intenzita dopravy'!$E$33:$AH$33,0))*365*0.5</f>
        <v>0</v>
      </c>
      <c r="W174" s="48">
        <f>W110*INDEX('A2 Intenzita dopravy'!$E71:$AH71,MATCH('08.1 Spotreba pohon.hmot'!W$164,'A2 Intenzita dopravy'!$E$61:$AH$61,0))*365+W78*INDEX('A2 Intenzita dopravy'!$E43:$AH43,MATCH('08.1 Spotreba pohon.hmot'!W$164,'A2 Intenzita dopravy'!$E$33:$AH$33,0))*365*0.5</f>
        <v>0</v>
      </c>
      <c r="X174" s="48">
        <f>X110*INDEX('A2 Intenzita dopravy'!$E71:$AH71,MATCH('08.1 Spotreba pohon.hmot'!X$164,'A2 Intenzita dopravy'!$E$61:$AH$61,0))*365+X78*INDEX('A2 Intenzita dopravy'!$E43:$AH43,MATCH('08.1 Spotreba pohon.hmot'!X$164,'A2 Intenzita dopravy'!$E$33:$AH$33,0))*365*0.5</f>
        <v>0</v>
      </c>
      <c r="Y174" s="48">
        <f>Y110*INDEX('A2 Intenzita dopravy'!$E71:$AH71,MATCH('08.1 Spotreba pohon.hmot'!Y$164,'A2 Intenzita dopravy'!$E$61:$AH$61,0))*365+Y78*INDEX('A2 Intenzita dopravy'!$E43:$AH43,MATCH('08.1 Spotreba pohon.hmot'!Y$164,'A2 Intenzita dopravy'!$E$33:$AH$33,0))*365*0.5</f>
        <v>0</v>
      </c>
      <c r="Z174" s="48">
        <f>Z110*INDEX('A2 Intenzita dopravy'!$E71:$AH71,MATCH('08.1 Spotreba pohon.hmot'!Z$164,'A2 Intenzita dopravy'!$E$61:$AH$61,0))*365+Z78*INDEX('A2 Intenzita dopravy'!$E43:$AH43,MATCH('08.1 Spotreba pohon.hmot'!Z$164,'A2 Intenzita dopravy'!$E$33:$AH$33,0))*365*0.5</f>
        <v>0</v>
      </c>
      <c r="AA174" s="48">
        <f>AA110*INDEX('A2 Intenzita dopravy'!$E71:$AH71,MATCH('08.1 Spotreba pohon.hmot'!AA$164,'A2 Intenzita dopravy'!$E$61:$AH$61,0))*365+AA78*INDEX('A2 Intenzita dopravy'!$E43:$AH43,MATCH('08.1 Spotreba pohon.hmot'!AA$164,'A2 Intenzita dopravy'!$E$33:$AH$33,0))*365*0.5</f>
        <v>0</v>
      </c>
      <c r="AB174" s="48">
        <f>AB110*INDEX('A2 Intenzita dopravy'!$E71:$AH71,MATCH('08.1 Spotreba pohon.hmot'!AB$164,'A2 Intenzita dopravy'!$E$61:$AH$61,0))*365+AB78*INDEX('A2 Intenzita dopravy'!$E43:$AH43,MATCH('08.1 Spotreba pohon.hmot'!AB$164,'A2 Intenzita dopravy'!$E$33:$AH$33,0))*365*0.5</f>
        <v>0</v>
      </c>
      <c r="AC174" s="48">
        <f>AC110*INDEX('A2 Intenzita dopravy'!$E71:$AH71,MATCH('08.1 Spotreba pohon.hmot'!AC$164,'A2 Intenzita dopravy'!$E$61:$AH$61,0))*365+AC78*INDEX('A2 Intenzita dopravy'!$E43:$AH43,MATCH('08.1 Spotreba pohon.hmot'!AC$164,'A2 Intenzita dopravy'!$E$33:$AH$33,0))*365*0.5</f>
        <v>0</v>
      </c>
      <c r="AD174" s="48">
        <f>AD110*INDEX('A2 Intenzita dopravy'!$E71:$AH71,MATCH('08.1 Spotreba pohon.hmot'!AD$164,'A2 Intenzita dopravy'!$E$61:$AH$61,0))*365+AD78*INDEX('A2 Intenzita dopravy'!$E43:$AH43,MATCH('08.1 Spotreba pohon.hmot'!AD$164,'A2 Intenzita dopravy'!$E$33:$AH$33,0))*365*0.5</f>
        <v>0</v>
      </c>
      <c r="AE174" s="48">
        <f>AE110*INDEX('A2 Intenzita dopravy'!$E71:$AH71,MATCH('08.1 Spotreba pohon.hmot'!AE$164,'A2 Intenzita dopravy'!$E$61:$AH$61,0))*365+AE78*INDEX('A2 Intenzita dopravy'!$E43:$AH43,MATCH('08.1 Spotreba pohon.hmot'!AE$164,'A2 Intenzita dopravy'!$E$33:$AH$33,0))*365*0.5</f>
        <v>0</v>
      </c>
      <c r="AF174" s="48">
        <f>AF110*INDEX('A2 Intenzita dopravy'!$E71:$AH71,MATCH('08.1 Spotreba pohon.hmot'!AF$164,'A2 Intenzita dopravy'!$E$61:$AH$61,0))*365+AF78*INDEX('A2 Intenzita dopravy'!$E43:$AH43,MATCH('08.1 Spotreba pohon.hmot'!AF$164,'A2 Intenzita dopravy'!$E$33:$AH$33,0))*365*0.5</f>
        <v>0</v>
      </c>
      <c r="AG174" s="48">
        <f>AG110*INDEX('A2 Intenzita dopravy'!$E71:$AH71,MATCH('08.1 Spotreba pohon.hmot'!AG$164,'A2 Intenzita dopravy'!$E$61:$AH$61,0))*365+AG78*INDEX('A2 Intenzita dopravy'!$E43:$AH43,MATCH('08.1 Spotreba pohon.hmot'!AG$164,'A2 Intenzita dopravy'!$E$33:$AH$33,0))*365*0.5</f>
        <v>0</v>
      </c>
      <c r="AH174" s="48">
        <f>AH110*INDEX('A2 Intenzita dopravy'!$E71:$AH71,MATCH('08.1 Spotreba pohon.hmot'!AH$164,'A2 Intenzita dopravy'!$E$61:$AH$61,0))*365+AH78*INDEX('A2 Intenzita dopravy'!$E43:$AH43,MATCH('08.1 Spotreba pohon.hmot'!AH$164,'A2 Intenzita dopravy'!$E$33:$AH$33,0))*365*0.5</f>
        <v>0</v>
      </c>
      <c r="AI174" s="48">
        <f>AI110*INDEX('A2 Intenzita dopravy'!$E71:$AH71,MATCH('08.1 Spotreba pohon.hmot'!AI$164,'A2 Intenzita dopravy'!$E$61:$AH$61,0))*365+AI78*INDEX('A2 Intenzita dopravy'!$E43:$AH43,MATCH('08.1 Spotreba pohon.hmot'!AI$164,'A2 Intenzita dopravy'!$E$33:$AH$33,0))*365*0.5</f>
        <v>0</v>
      </c>
      <c r="AJ174" s="48">
        <f>AJ110*INDEX('A2 Intenzita dopravy'!$E71:$AI71,MATCH('08.1 Spotreba pohon.hmot'!AJ$164,'A2 Intenzita dopravy'!$E$61:$AI$61,0))*365+AJ78*INDEX('A2 Intenzita dopravy'!$E43:$AI43,MATCH('08.1 Spotreba pohon.hmot'!AJ$164,'A2 Intenzita dopravy'!$E$33:$AI$33,0))*365*0.5</f>
        <v>0</v>
      </c>
    </row>
    <row r="175" spans="2:36" x14ac:dyDescent="0.2">
      <c r="B175" s="5">
        <v>10</v>
      </c>
      <c r="C175" s="5" t="str">
        <f t="shared" si="38"/>
        <v/>
      </c>
      <c r="D175" s="5" t="str">
        <f t="shared" si="38"/>
        <v/>
      </c>
      <c r="E175" s="5" t="str">
        <f t="shared" si="39"/>
        <v/>
      </c>
      <c r="F175" s="48">
        <f>F111*INDEX('A2 Intenzita dopravy'!$E72:$AH72,MATCH('08.1 Spotreba pohon.hmot'!F$164,'A2 Intenzita dopravy'!$E$61:$AH$61,0))*365+F79*INDEX('A2 Intenzita dopravy'!$E44:$AH44,MATCH('08.1 Spotreba pohon.hmot'!F$164,'A2 Intenzita dopravy'!$E$33:$AH$33,0))*365*0.5</f>
        <v>0</v>
      </c>
      <c r="G175" s="48">
        <f>G111*INDEX('A2 Intenzita dopravy'!$E72:$AH72,MATCH('08.1 Spotreba pohon.hmot'!G$164,'A2 Intenzita dopravy'!$E$61:$AH$61,0))*365+G79*INDEX('A2 Intenzita dopravy'!$E44:$AH44,MATCH('08.1 Spotreba pohon.hmot'!G$164,'A2 Intenzita dopravy'!$E$33:$AH$33,0))*365*0.5</f>
        <v>0</v>
      </c>
      <c r="H175" s="48">
        <f>H111*INDEX('A2 Intenzita dopravy'!$E72:$AH72,MATCH('08.1 Spotreba pohon.hmot'!H$164,'A2 Intenzita dopravy'!$E$61:$AH$61,0))*365+H79*INDEX('A2 Intenzita dopravy'!$E44:$AH44,MATCH('08.1 Spotreba pohon.hmot'!H$164,'A2 Intenzita dopravy'!$E$33:$AH$33,0))*365*0.5</f>
        <v>0</v>
      </c>
      <c r="I175" s="48">
        <f>I111*INDEX('A2 Intenzita dopravy'!$E72:$AH72,MATCH('08.1 Spotreba pohon.hmot'!I$164,'A2 Intenzita dopravy'!$E$61:$AH$61,0))*365+I79*INDEX('A2 Intenzita dopravy'!$E44:$AH44,MATCH('08.1 Spotreba pohon.hmot'!I$164,'A2 Intenzita dopravy'!$E$33:$AH$33,0))*365*0.5</f>
        <v>0</v>
      </c>
      <c r="J175" s="48">
        <f>J111*INDEX('A2 Intenzita dopravy'!$E72:$AH72,MATCH('08.1 Spotreba pohon.hmot'!J$164,'A2 Intenzita dopravy'!$E$61:$AH$61,0))*365+J79*INDEX('A2 Intenzita dopravy'!$E44:$AH44,MATCH('08.1 Spotreba pohon.hmot'!J$164,'A2 Intenzita dopravy'!$E$33:$AH$33,0))*365*0.5</f>
        <v>0</v>
      </c>
      <c r="K175" s="48">
        <f>K111*INDEX('A2 Intenzita dopravy'!$E72:$AH72,MATCH('08.1 Spotreba pohon.hmot'!K$164,'A2 Intenzita dopravy'!$E$61:$AH$61,0))*365+K79*INDEX('A2 Intenzita dopravy'!$E44:$AH44,MATCH('08.1 Spotreba pohon.hmot'!K$164,'A2 Intenzita dopravy'!$E$33:$AH$33,0))*365*0.5</f>
        <v>0</v>
      </c>
      <c r="L175" s="48">
        <f>L111*INDEX('A2 Intenzita dopravy'!$E72:$AH72,MATCH('08.1 Spotreba pohon.hmot'!L$164,'A2 Intenzita dopravy'!$E$61:$AH$61,0))*365+L79*INDEX('A2 Intenzita dopravy'!$E44:$AH44,MATCH('08.1 Spotreba pohon.hmot'!L$164,'A2 Intenzita dopravy'!$E$33:$AH$33,0))*365*0.5</f>
        <v>0</v>
      </c>
      <c r="M175" s="48">
        <f>M111*INDEX('A2 Intenzita dopravy'!$E72:$AH72,MATCH('08.1 Spotreba pohon.hmot'!M$164,'A2 Intenzita dopravy'!$E$61:$AH$61,0))*365+M79*INDEX('A2 Intenzita dopravy'!$E44:$AH44,MATCH('08.1 Spotreba pohon.hmot'!M$164,'A2 Intenzita dopravy'!$E$33:$AH$33,0))*365*0.5</f>
        <v>0</v>
      </c>
      <c r="N175" s="48">
        <f>N111*INDEX('A2 Intenzita dopravy'!$E72:$AH72,MATCH('08.1 Spotreba pohon.hmot'!N$164,'A2 Intenzita dopravy'!$E$61:$AH$61,0))*365+N79*INDEX('A2 Intenzita dopravy'!$E44:$AH44,MATCH('08.1 Spotreba pohon.hmot'!N$164,'A2 Intenzita dopravy'!$E$33:$AH$33,0))*365*0.5</f>
        <v>0</v>
      </c>
      <c r="O175" s="48">
        <f>O111*INDEX('A2 Intenzita dopravy'!$E72:$AH72,MATCH('08.1 Spotreba pohon.hmot'!O$164,'A2 Intenzita dopravy'!$E$61:$AH$61,0))*365+O79*INDEX('A2 Intenzita dopravy'!$E44:$AH44,MATCH('08.1 Spotreba pohon.hmot'!O$164,'A2 Intenzita dopravy'!$E$33:$AH$33,0))*365*0.5</f>
        <v>0</v>
      </c>
      <c r="P175" s="48">
        <f>P111*INDEX('A2 Intenzita dopravy'!$E72:$AH72,MATCH('08.1 Spotreba pohon.hmot'!P$164,'A2 Intenzita dopravy'!$E$61:$AH$61,0))*365+P79*INDEX('A2 Intenzita dopravy'!$E44:$AH44,MATCH('08.1 Spotreba pohon.hmot'!P$164,'A2 Intenzita dopravy'!$E$33:$AH$33,0))*365*0.5</f>
        <v>0</v>
      </c>
      <c r="Q175" s="48">
        <f>Q111*INDEX('A2 Intenzita dopravy'!$E72:$AH72,MATCH('08.1 Spotreba pohon.hmot'!Q$164,'A2 Intenzita dopravy'!$E$61:$AH$61,0))*365+Q79*INDEX('A2 Intenzita dopravy'!$E44:$AH44,MATCH('08.1 Spotreba pohon.hmot'!Q$164,'A2 Intenzita dopravy'!$E$33:$AH$33,0))*365*0.5</f>
        <v>0</v>
      </c>
      <c r="R175" s="48">
        <f>R111*INDEX('A2 Intenzita dopravy'!$E72:$AH72,MATCH('08.1 Spotreba pohon.hmot'!R$164,'A2 Intenzita dopravy'!$E$61:$AH$61,0))*365+R79*INDEX('A2 Intenzita dopravy'!$E44:$AH44,MATCH('08.1 Spotreba pohon.hmot'!R$164,'A2 Intenzita dopravy'!$E$33:$AH$33,0))*365*0.5</f>
        <v>0</v>
      </c>
      <c r="S175" s="48">
        <f>S111*INDEX('A2 Intenzita dopravy'!$E72:$AH72,MATCH('08.1 Spotreba pohon.hmot'!S$164,'A2 Intenzita dopravy'!$E$61:$AH$61,0))*365+S79*INDEX('A2 Intenzita dopravy'!$E44:$AH44,MATCH('08.1 Spotreba pohon.hmot'!S$164,'A2 Intenzita dopravy'!$E$33:$AH$33,0))*365*0.5</f>
        <v>0</v>
      </c>
      <c r="T175" s="48">
        <f>T111*INDEX('A2 Intenzita dopravy'!$E72:$AH72,MATCH('08.1 Spotreba pohon.hmot'!T$164,'A2 Intenzita dopravy'!$E$61:$AH$61,0))*365+T79*INDEX('A2 Intenzita dopravy'!$E44:$AH44,MATCH('08.1 Spotreba pohon.hmot'!T$164,'A2 Intenzita dopravy'!$E$33:$AH$33,0))*365*0.5</f>
        <v>0</v>
      </c>
      <c r="U175" s="48">
        <f>U111*INDEX('A2 Intenzita dopravy'!$E72:$AH72,MATCH('08.1 Spotreba pohon.hmot'!U$164,'A2 Intenzita dopravy'!$E$61:$AH$61,0))*365+U79*INDEX('A2 Intenzita dopravy'!$E44:$AH44,MATCH('08.1 Spotreba pohon.hmot'!U$164,'A2 Intenzita dopravy'!$E$33:$AH$33,0))*365*0.5</f>
        <v>0</v>
      </c>
      <c r="V175" s="48">
        <f>V111*INDEX('A2 Intenzita dopravy'!$E72:$AH72,MATCH('08.1 Spotreba pohon.hmot'!V$164,'A2 Intenzita dopravy'!$E$61:$AH$61,0))*365+V79*INDEX('A2 Intenzita dopravy'!$E44:$AH44,MATCH('08.1 Spotreba pohon.hmot'!V$164,'A2 Intenzita dopravy'!$E$33:$AH$33,0))*365*0.5</f>
        <v>0</v>
      </c>
      <c r="W175" s="48">
        <f>W111*INDEX('A2 Intenzita dopravy'!$E72:$AH72,MATCH('08.1 Spotreba pohon.hmot'!W$164,'A2 Intenzita dopravy'!$E$61:$AH$61,0))*365+W79*INDEX('A2 Intenzita dopravy'!$E44:$AH44,MATCH('08.1 Spotreba pohon.hmot'!W$164,'A2 Intenzita dopravy'!$E$33:$AH$33,0))*365*0.5</f>
        <v>0</v>
      </c>
      <c r="X175" s="48">
        <f>X111*INDEX('A2 Intenzita dopravy'!$E72:$AH72,MATCH('08.1 Spotreba pohon.hmot'!X$164,'A2 Intenzita dopravy'!$E$61:$AH$61,0))*365+X79*INDEX('A2 Intenzita dopravy'!$E44:$AH44,MATCH('08.1 Spotreba pohon.hmot'!X$164,'A2 Intenzita dopravy'!$E$33:$AH$33,0))*365*0.5</f>
        <v>0</v>
      </c>
      <c r="Y175" s="48">
        <f>Y111*INDEX('A2 Intenzita dopravy'!$E72:$AH72,MATCH('08.1 Spotreba pohon.hmot'!Y$164,'A2 Intenzita dopravy'!$E$61:$AH$61,0))*365+Y79*INDEX('A2 Intenzita dopravy'!$E44:$AH44,MATCH('08.1 Spotreba pohon.hmot'!Y$164,'A2 Intenzita dopravy'!$E$33:$AH$33,0))*365*0.5</f>
        <v>0</v>
      </c>
      <c r="Z175" s="48">
        <f>Z111*INDEX('A2 Intenzita dopravy'!$E72:$AH72,MATCH('08.1 Spotreba pohon.hmot'!Z$164,'A2 Intenzita dopravy'!$E$61:$AH$61,0))*365+Z79*INDEX('A2 Intenzita dopravy'!$E44:$AH44,MATCH('08.1 Spotreba pohon.hmot'!Z$164,'A2 Intenzita dopravy'!$E$33:$AH$33,0))*365*0.5</f>
        <v>0</v>
      </c>
      <c r="AA175" s="48">
        <f>AA111*INDEX('A2 Intenzita dopravy'!$E72:$AH72,MATCH('08.1 Spotreba pohon.hmot'!AA$164,'A2 Intenzita dopravy'!$E$61:$AH$61,0))*365+AA79*INDEX('A2 Intenzita dopravy'!$E44:$AH44,MATCH('08.1 Spotreba pohon.hmot'!AA$164,'A2 Intenzita dopravy'!$E$33:$AH$33,0))*365*0.5</f>
        <v>0</v>
      </c>
      <c r="AB175" s="48">
        <f>AB111*INDEX('A2 Intenzita dopravy'!$E72:$AH72,MATCH('08.1 Spotreba pohon.hmot'!AB$164,'A2 Intenzita dopravy'!$E$61:$AH$61,0))*365+AB79*INDEX('A2 Intenzita dopravy'!$E44:$AH44,MATCH('08.1 Spotreba pohon.hmot'!AB$164,'A2 Intenzita dopravy'!$E$33:$AH$33,0))*365*0.5</f>
        <v>0</v>
      </c>
      <c r="AC175" s="48">
        <f>AC111*INDEX('A2 Intenzita dopravy'!$E72:$AH72,MATCH('08.1 Spotreba pohon.hmot'!AC$164,'A2 Intenzita dopravy'!$E$61:$AH$61,0))*365+AC79*INDEX('A2 Intenzita dopravy'!$E44:$AH44,MATCH('08.1 Spotreba pohon.hmot'!AC$164,'A2 Intenzita dopravy'!$E$33:$AH$33,0))*365*0.5</f>
        <v>0</v>
      </c>
      <c r="AD175" s="48">
        <f>AD111*INDEX('A2 Intenzita dopravy'!$E72:$AH72,MATCH('08.1 Spotreba pohon.hmot'!AD$164,'A2 Intenzita dopravy'!$E$61:$AH$61,0))*365+AD79*INDEX('A2 Intenzita dopravy'!$E44:$AH44,MATCH('08.1 Spotreba pohon.hmot'!AD$164,'A2 Intenzita dopravy'!$E$33:$AH$33,0))*365*0.5</f>
        <v>0</v>
      </c>
      <c r="AE175" s="48">
        <f>AE111*INDEX('A2 Intenzita dopravy'!$E72:$AH72,MATCH('08.1 Spotreba pohon.hmot'!AE$164,'A2 Intenzita dopravy'!$E$61:$AH$61,0))*365+AE79*INDEX('A2 Intenzita dopravy'!$E44:$AH44,MATCH('08.1 Spotreba pohon.hmot'!AE$164,'A2 Intenzita dopravy'!$E$33:$AH$33,0))*365*0.5</f>
        <v>0</v>
      </c>
      <c r="AF175" s="48">
        <f>AF111*INDEX('A2 Intenzita dopravy'!$E72:$AH72,MATCH('08.1 Spotreba pohon.hmot'!AF$164,'A2 Intenzita dopravy'!$E$61:$AH$61,0))*365+AF79*INDEX('A2 Intenzita dopravy'!$E44:$AH44,MATCH('08.1 Spotreba pohon.hmot'!AF$164,'A2 Intenzita dopravy'!$E$33:$AH$33,0))*365*0.5</f>
        <v>0</v>
      </c>
      <c r="AG175" s="48">
        <f>AG111*INDEX('A2 Intenzita dopravy'!$E72:$AH72,MATCH('08.1 Spotreba pohon.hmot'!AG$164,'A2 Intenzita dopravy'!$E$61:$AH$61,0))*365+AG79*INDEX('A2 Intenzita dopravy'!$E44:$AH44,MATCH('08.1 Spotreba pohon.hmot'!AG$164,'A2 Intenzita dopravy'!$E$33:$AH$33,0))*365*0.5</f>
        <v>0</v>
      </c>
      <c r="AH175" s="48">
        <f>AH111*INDEX('A2 Intenzita dopravy'!$E72:$AH72,MATCH('08.1 Spotreba pohon.hmot'!AH$164,'A2 Intenzita dopravy'!$E$61:$AH$61,0))*365+AH79*INDEX('A2 Intenzita dopravy'!$E44:$AH44,MATCH('08.1 Spotreba pohon.hmot'!AH$164,'A2 Intenzita dopravy'!$E$33:$AH$33,0))*365*0.5</f>
        <v>0</v>
      </c>
      <c r="AI175" s="48">
        <f>AI111*INDEX('A2 Intenzita dopravy'!$E72:$AH72,MATCH('08.1 Spotreba pohon.hmot'!AI$164,'A2 Intenzita dopravy'!$E$61:$AH$61,0))*365+AI79*INDEX('A2 Intenzita dopravy'!$E44:$AH44,MATCH('08.1 Spotreba pohon.hmot'!AI$164,'A2 Intenzita dopravy'!$E$33:$AH$33,0))*365*0.5</f>
        <v>0</v>
      </c>
      <c r="AJ175" s="48">
        <f>AJ111*INDEX('A2 Intenzita dopravy'!$E72:$AI72,MATCH('08.1 Spotreba pohon.hmot'!AJ$164,'A2 Intenzita dopravy'!$E$61:$AI$61,0))*365+AJ79*INDEX('A2 Intenzita dopravy'!$E44:$AI44,MATCH('08.1 Spotreba pohon.hmot'!AJ$164,'A2 Intenzita dopravy'!$E$33:$AI$33,0))*365*0.5</f>
        <v>0</v>
      </c>
    </row>
    <row r="178" spans="2:36" x14ac:dyDescent="0.2">
      <c r="B178" s="130" t="s">
        <v>288</v>
      </c>
      <c r="E178" s="33"/>
      <c r="F178" s="33"/>
      <c r="G178" s="33"/>
      <c r="H178" s="33"/>
      <c r="I178" s="33"/>
    </row>
    <row r="180" spans="2:36" x14ac:dyDescent="0.2">
      <c r="D180" s="32" t="s">
        <v>63</v>
      </c>
      <c r="E180" s="32" t="s">
        <v>63</v>
      </c>
      <c r="F180" s="34">
        <f>'A1 Parametre'!$C$6</f>
        <v>2019</v>
      </c>
      <c r="G180" s="34">
        <f t="shared" ref="G180:AJ180" si="40">F180+1</f>
        <v>2020</v>
      </c>
      <c r="H180" s="34">
        <f t="shared" si="40"/>
        <v>2021</v>
      </c>
      <c r="I180" s="34">
        <f t="shared" si="40"/>
        <v>2022</v>
      </c>
      <c r="J180" s="34">
        <f t="shared" si="40"/>
        <v>2023</v>
      </c>
      <c r="K180" s="34">
        <f t="shared" si="40"/>
        <v>2024</v>
      </c>
      <c r="L180" s="34">
        <f t="shared" si="40"/>
        <v>2025</v>
      </c>
      <c r="M180" s="34">
        <f t="shared" si="40"/>
        <v>2026</v>
      </c>
      <c r="N180" s="34">
        <f t="shared" si="40"/>
        <v>2027</v>
      </c>
      <c r="O180" s="34">
        <f t="shared" si="40"/>
        <v>2028</v>
      </c>
      <c r="P180" s="34">
        <f t="shared" si="40"/>
        <v>2029</v>
      </c>
      <c r="Q180" s="34">
        <f t="shared" si="40"/>
        <v>2030</v>
      </c>
      <c r="R180" s="34">
        <f t="shared" si="40"/>
        <v>2031</v>
      </c>
      <c r="S180" s="34">
        <f t="shared" si="40"/>
        <v>2032</v>
      </c>
      <c r="T180" s="34">
        <f t="shared" si="40"/>
        <v>2033</v>
      </c>
      <c r="U180" s="34">
        <f t="shared" si="40"/>
        <v>2034</v>
      </c>
      <c r="V180" s="34">
        <f t="shared" si="40"/>
        <v>2035</v>
      </c>
      <c r="W180" s="34">
        <f t="shared" si="40"/>
        <v>2036</v>
      </c>
      <c r="X180" s="34">
        <f t="shared" si="40"/>
        <v>2037</v>
      </c>
      <c r="Y180" s="34">
        <f t="shared" si="40"/>
        <v>2038</v>
      </c>
      <c r="Z180" s="34">
        <f t="shared" si="40"/>
        <v>2039</v>
      </c>
      <c r="AA180" s="34">
        <f t="shared" si="40"/>
        <v>2040</v>
      </c>
      <c r="AB180" s="34">
        <f t="shared" si="40"/>
        <v>2041</v>
      </c>
      <c r="AC180" s="34">
        <f t="shared" si="40"/>
        <v>2042</v>
      </c>
      <c r="AD180" s="34">
        <f t="shared" si="40"/>
        <v>2043</v>
      </c>
      <c r="AE180" s="34">
        <f t="shared" si="40"/>
        <v>2044</v>
      </c>
      <c r="AF180" s="34">
        <f t="shared" si="40"/>
        <v>2045</v>
      </c>
      <c r="AG180" s="34">
        <f t="shared" si="40"/>
        <v>2046</v>
      </c>
      <c r="AH180" s="34">
        <f t="shared" si="40"/>
        <v>2047</v>
      </c>
      <c r="AI180" s="34">
        <f t="shared" si="40"/>
        <v>2048</v>
      </c>
      <c r="AJ180" s="34">
        <f t="shared" si="40"/>
        <v>2049</v>
      </c>
    </row>
    <row r="181" spans="2:36" x14ac:dyDescent="0.2">
      <c r="B181" s="32" t="s">
        <v>132</v>
      </c>
      <c r="C181" s="32" t="s">
        <v>131</v>
      </c>
      <c r="D181" s="32" t="s">
        <v>61</v>
      </c>
      <c r="E181" s="32" t="s">
        <v>206</v>
      </c>
      <c r="F181" s="81">
        <v>1</v>
      </c>
      <c r="G181" s="81">
        <f t="shared" ref="G181:AJ181" si="41">F181+1</f>
        <v>2</v>
      </c>
      <c r="H181" s="81">
        <f t="shared" si="41"/>
        <v>3</v>
      </c>
      <c r="I181" s="81">
        <f t="shared" si="41"/>
        <v>4</v>
      </c>
      <c r="J181" s="81">
        <f t="shared" si="41"/>
        <v>5</v>
      </c>
      <c r="K181" s="81">
        <f t="shared" si="41"/>
        <v>6</v>
      </c>
      <c r="L181" s="81">
        <f t="shared" si="41"/>
        <v>7</v>
      </c>
      <c r="M181" s="81">
        <f t="shared" si="41"/>
        <v>8</v>
      </c>
      <c r="N181" s="81">
        <f t="shared" si="41"/>
        <v>9</v>
      </c>
      <c r="O181" s="81">
        <f t="shared" si="41"/>
        <v>10</v>
      </c>
      <c r="P181" s="81">
        <f t="shared" si="41"/>
        <v>11</v>
      </c>
      <c r="Q181" s="81">
        <f t="shared" si="41"/>
        <v>12</v>
      </c>
      <c r="R181" s="81">
        <f t="shared" si="41"/>
        <v>13</v>
      </c>
      <c r="S181" s="81">
        <f t="shared" si="41"/>
        <v>14</v>
      </c>
      <c r="T181" s="81">
        <f t="shared" si="41"/>
        <v>15</v>
      </c>
      <c r="U181" s="81">
        <f t="shared" si="41"/>
        <v>16</v>
      </c>
      <c r="V181" s="81">
        <f t="shared" si="41"/>
        <v>17</v>
      </c>
      <c r="W181" s="81">
        <f t="shared" si="41"/>
        <v>18</v>
      </c>
      <c r="X181" s="81">
        <f t="shared" si="41"/>
        <v>19</v>
      </c>
      <c r="Y181" s="81">
        <f t="shared" si="41"/>
        <v>20</v>
      </c>
      <c r="Z181" s="81">
        <f t="shared" si="41"/>
        <v>21</v>
      </c>
      <c r="AA181" s="81">
        <f t="shared" si="41"/>
        <v>22</v>
      </c>
      <c r="AB181" s="81">
        <f t="shared" si="41"/>
        <v>23</v>
      </c>
      <c r="AC181" s="81">
        <f t="shared" si="41"/>
        <v>24</v>
      </c>
      <c r="AD181" s="81">
        <f t="shared" si="41"/>
        <v>25</v>
      </c>
      <c r="AE181" s="81">
        <f t="shared" si="41"/>
        <v>26</v>
      </c>
      <c r="AF181" s="81">
        <f t="shared" si="41"/>
        <v>27</v>
      </c>
      <c r="AG181" s="81">
        <f t="shared" si="41"/>
        <v>28</v>
      </c>
      <c r="AH181" s="81">
        <f t="shared" si="41"/>
        <v>29</v>
      </c>
      <c r="AI181" s="81">
        <f t="shared" si="41"/>
        <v>30</v>
      </c>
      <c r="AJ181" s="81">
        <f t="shared" si="41"/>
        <v>31</v>
      </c>
    </row>
    <row r="182" spans="2:36" x14ac:dyDescent="0.2">
      <c r="B182" s="5">
        <v>1</v>
      </c>
      <c r="C182" s="5">
        <f>C166</f>
        <v>90781</v>
      </c>
      <c r="D182" s="5" t="str">
        <f>D166</f>
        <v>I/59 Tvrdošín - pred okružnou</v>
      </c>
      <c r="E182" s="5">
        <f>E150</f>
        <v>1.1599999999999999</v>
      </c>
      <c r="F182" s="48">
        <f>F118*INDEX('A2 Intenzita dopravy'!$E77:$AH77,MATCH('08.1 Spotreba pohon.hmot'!F$180,'A2 Intenzita dopravy'!$E$75:$AH$75,0))*365+F86*INDEX('A2 Intenzita dopravy'!$E49:$AH49,MATCH('08.1 Spotreba pohon.hmot'!F$180,'A2 Intenzita dopravy'!$E$47:$AH$47,0))*365*0.5</f>
        <v>312239.86146432976</v>
      </c>
      <c r="G182" s="48">
        <f>G118*INDEX('A2 Intenzita dopravy'!$E77:$AH77,MATCH('08.1 Spotreba pohon.hmot'!G$180,'A2 Intenzita dopravy'!$E$75:$AH$75,0))*365+G86*INDEX('A2 Intenzita dopravy'!$E49:$AH49,MATCH('08.1 Spotreba pohon.hmot'!G$180,'A2 Intenzita dopravy'!$E$47:$AH$47,0))*365*0.5</f>
        <v>316530.59622377239</v>
      </c>
      <c r="H182" s="48">
        <f>H118*INDEX('A2 Intenzita dopravy'!$E77:$AH77,MATCH('08.1 Spotreba pohon.hmot'!H$180,'A2 Intenzita dopravy'!$E$75:$AH$75,0))*365+H86*INDEX('A2 Intenzita dopravy'!$E49:$AH49,MATCH('08.1 Spotreba pohon.hmot'!H$180,'A2 Intenzita dopravy'!$E$47:$AH$47,0))*365*0.5</f>
        <v>320853.50594571198</v>
      </c>
      <c r="I182" s="48">
        <f>I118*INDEX('A2 Intenzita dopravy'!$E77:$AH77,MATCH('08.1 Spotreba pohon.hmot'!I$180,'A2 Intenzita dopravy'!$E$75:$AH$75,0))*365+I86*INDEX('A2 Intenzita dopravy'!$E49:$AH49,MATCH('08.1 Spotreba pohon.hmot'!I$180,'A2 Intenzita dopravy'!$E$47:$AH$47,0))*365*0.5</f>
        <v>325228.59690057143</v>
      </c>
      <c r="J182" s="48">
        <f>J118*INDEX('A2 Intenzita dopravy'!$E77:$AH77,MATCH('08.1 Spotreba pohon.hmot'!J$180,'A2 Intenzita dopravy'!$E$75:$AH$75,0))*365+J86*INDEX('A2 Intenzita dopravy'!$E49:$AH49,MATCH('08.1 Spotreba pohon.hmot'!J$180,'A2 Intenzita dopravy'!$E$47:$AH$47,0))*365*0.5</f>
        <v>113531.87906000001</v>
      </c>
      <c r="K182" s="48">
        <f>K118*INDEX('A2 Intenzita dopravy'!$E77:$AH77,MATCH('08.1 Spotreba pohon.hmot'!K$180,'A2 Intenzita dopravy'!$E$75:$AH$75,0))*365+K86*INDEX('A2 Intenzita dopravy'!$E49:$AH49,MATCH('08.1 Spotreba pohon.hmot'!K$180,'A2 Intenzita dopravy'!$E$47:$AH$47,0))*365*0.5</f>
        <v>115281.22001153172</v>
      </c>
      <c r="L182" s="48">
        <f>L118*INDEX('A2 Intenzita dopravy'!$E77:$AH77,MATCH('08.1 Spotreba pohon.hmot'!L$180,'A2 Intenzita dopravy'!$E$75:$AH$75,0))*365+L86*INDEX('A2 Intenzita dopravy'!$E49:$AH49,MATCH('08.1 Spotreba pohon.hmot'!L$180,'A2 Intenzita dopravy'!$E$47:$AH$47,0))*365*0.5</f>
        <v>117030.61226468388</v>
      </c>
      <c r="M182" s="48">
        <f>M118*INDEX('A2 Intenzita dopravy'!$E77:$AH77,MATCH('08.1 Spotreba pohon.hmot'!M$180,'A2 Intenzita dopravy'!$E$75:$AH$75,0))*365+M86*INDEX('A2 Intenzita dopravy'!$E49:$AH49,MATCH('08.1 Spotreba pohon.hmot'!M$180,'A2 Intenzita dopravy'!$E$47:$AH$47,0))*365*0.5</f>
        <v>118780.05581789227</v>
      </c>
      <c r="N182" s="48">
        <f>N118*INDEX('A2 Intenzita dopravy'!$E77:$AH77,MATCH('08.1 Spotreba pohon.hmot'!N$180,'A2 Intenzita dopravy'!$E$75:$AH$75,0))*365+N86*INDEX('A2 Intenzita dopravy'!$E49:$AH49,MATCH('08.1 Spotreba pohon.hmot'!N$180,'A2 Intenzita dopravy'!$E$47:$AH$47,0))*365*0.5</f>
        <v>120529.55066959251</v>
      </c>
      <c r="O182" s="48">
        <f>O118*INDEX('A2 Intenzita dopravy'!$E77:$AH77,MATCH('08.1 Spotreba pohon.hmot'!O$180,'A2 Intenzita dopravy'!$E$75:$AH$75,0))*365+O86*INDEX('A2 Intenzita dopravy'!$E49:$AH49,MATCH('08.1 Spotreba pohon.hmot'!O$180,'A2 Intenzita dopravy'!$E$47:$AH$47,0))*365*0.5</f>
        <v>122279.09681822023</v>
      </c>
      <c r="P182" s="48">
        <f>P118*INDEX('A2 Intenzita dopravy'!$E77:$AH77,MATCH('08.1 Spotreba pohon.hmot'!P$180,'A2 Intenzita dopravy'!$E$75:$AH$75,0))*365+P86*INDEX('A2 Intenzita dopravy'!$E49:$AH49,MATCH('08.1 Spotreba pohon.hmot'!P$180,'A2 Intenzita dopravy'!$E$47:$AH$47,0))*365*0.5</f>
        <v>124028.69426221093</v>
      </c>
      <c r="Q182" s="48">
        <f>Q118*INDEX('A2 Intenzita dopravy'!$E77:$AH77,MATCH('08.1 Spotreba pohon.hmot'!Q$180,'A2 Intenzita dopravy'!$E$75:$AH$75,0))*365+Q86*INDEX('A2 Intenzita dopravy'!$E49:$AH49,MATCH('08.1 Spotreba pohon.hmot'!Q$180,'A2 Intenzita dopravy'!$E$47:$AH$47,0))*365*0.5</f>
        <v>125778.34299999999</v>
      </c>
      <c r="R182" s="48">
        <f>R118*INDEX('A2 Intenzita dopravy'!$E77:$AH77,MATCH('08.1 Spotreba pohon.hmot'!R$180,'A2 Intenzita dopravy'!$E$75:$AH$75,0))*365+R86*INDEX('A2 Intenzita dopravy'!$E49:$AH49,MATCH('08.1 Spotreba pohon.hmot'!R$180,'A2 Intenzita dopravy'!$E$47:$AH$47,0))*365*0.5</f>
        <v>127820.52853838741</v>
      </c>
      <c r="S182" s="48">
        <f>S118*INDEX('A2 Intenzita dopravy'!$E77:$AH77,MATCH('08.1 Spotreba pohon.hmot'!S$180,'A2 Intenzita dopravy'!$E$75:$AH$75,0))*365+S86*INDEX('A2 Intenzita dopravy'!$E49:$AH49,MATCH('08.1 Spotreba pohon.hmot'!S$180,'A2 Intenzita dopravy'!$E$47:$AH$47,0))*365*0.5</f>
        <v>129862.67697828991</v>
      </c>
      <c r="T182" s="48">
        <f>T118*INDEX('A2 Intenzita dopravy'!$E77:$AH77,MATCH('08.1 Spotreba pohon.hmot'!T$180,'A2 Intenzita dopravy'!$E$75:$AH$75,0))*365+T86*INDEX('A2 Intenzita dopravy'!$E49:$AH49,MATCH('08.1 Spotreba pohon.hmot'!T$180,'A2 Intenzita dopravy'!$E$47:$AH$47,0))*365*0.5</f>
        <v>131904.7883198983</v>
      </c>
      <c r="U182" s="48">
        <f>U118*INDEX('A2 Intenzita dopravy'!$E77:$AH77,MATCH('08.1 Spotreba pohon.hmot'!U$180,'A2 Intenzita dopravy'!$E$75:$AH$75,0))*365+U86*INDEX('A2 Intenzita dopravy'!$E49:$AH49,MATCH('08.1 Spotreba pohon.hmot'!U$180,'A2 Intenzita dopravy'!$E$47:$AH$47,0))*365*0.5</f>
        <v>133946.86256340379</v>
      </c>
      <c r="V182" s="48">
        <f>V118*INDEX('A2 Intenzita dopravy'!$E77:$AH77,MATCH('08.1 Spotreba pohon.hmot'!V$180,'A2 Intenzita dopravy'!$E$75:$AH$75,0))*365+V86*INDEX('A2 Intenzita dopravy'!$E49:$AH49,MATCH('08.1 Spotreba pohon.hmot'!V$180,'A2 Intenzita dopravy'!$E$47:$AH$47,0))*365*0.5</f>
        <v>135988.89970899763</v>
      </c>
      <c r="W182" s="48">
        <f>W118*INDEX('A2 Intenzita dopravy'!$E77:$AH77,MATCH('08.1 Spotreba pohon.hmot'!W$180,'A2 Intenzita dopravy'!$E$75:$AH$75,0))*365+W86*INDEX('A2 Intenzita dopravy'!$E49:$AH49,MATCH('08.1 Spotreba pohon.hmot'!W$180,'A2 Intenzita dopravy'!$E$47:$AH$47,0))*365*0.5</f>
        <v>138030.89975687134</v>
      </c>
      <c r="X182" s="48">
        <f>X118*INDEX('A2 Intenzita dopravy'!$E77:$AH77,MATCH('08.1 Spotreba pohon.hmot'!X$180,'A2 Intenzita dopravy'!$E$75:$AH$75,0))*365+X86*INDEX('A2 Intenzita dopravy'!$E49:$AH49,MATCH('08.1 Spotreba pohon.hmot'!X$180,'A2 Intenzita dopravy'!$E$47:$AH$47,0))*365*0.5</f>
        <v>140072.86270721647</v>
      </c>
      <c r="Y182" s="48">
        <f>Y118*INDEX('A2 Intenzita dopravy'!$E77:$AH77,MATCH('08.1 Spotreba pohon.hmot'!Y$180,'A2 Intenzita dopravy'!$E$75:$AH$75,0))*365+Y86*INDEX('A2 Intenzita dopravy'!$E49:$AH49,MATCH('08.1 Spotreba pohon.hmot'!Y$180,'A2 Intenzita dopravy'!$E$47:$AH$47,0))*365*0.5</f>
        <v>142114.78856022493</v>
      </c>
      <c r="Z182" s="48">
        <f>Z118*INDEX('A2 Intenzita dopravy'!$E77:$AH77,MATCH('08.1 Spotreba pohon.hmot'!Z$180,'A2 Intenzita dopravy'!$E$75:$AH$75,0))*365+Z86*INDEX('A2 Intenzita dopravy'!$E49:$AH49,MATCH('08.1 Spotreba pohon.hmot'!Z$180,'A2 Intenzita dopravy'!$E$47:$AH$47,0))*365*0.5</f>
        <v>144156.6773160887</v>
      </c>
      <c r="AA182" s="48">
        <f>AA118*INDEX('A2 Intenzita dopravy'!$E77:$AH77,MATCH('08.1 Spotreba pohon.hmot'!AA$180,'A2 Intenzita dopravy'!$E$75:$AH$75,0))*365+AA86*INDEX('A2 Intenzita dopravy'!$E49:$AH49,MATCH('08.1 Spotreba pohon.hmot'!AA$180,'A2 Intenzita dopravy'!$E$47:$AH$47,0))*365*0.5</f>
        <v>146198.52897500002</v>
      </c>
      <c r="AB182" s="48">
        <f>AB118*INDEX('A2 Intenzita dopravy'!$E77:$AH77,MATCH('08.1 Spotreba pohon.hmot'!AB$180,'A2 Intenzita dopravy'!$E$75:$AH$75,0))*365+AB86*INDEX('A2 Intenzita dopravy'!$E49:$AH49,MATCH('08.1 Spotreba pohon.hmot'!AB$180,'A2 Intenzita dopravy'!$E$47:$AH$47,0))*365*0.5</f>
        <v>148545.79934714653</v>
      </c>
      <c r="AC182" s="48">
        <f>AC118*INDEX('A2 Intenzita dopravy'!$E77:$AH77,MATCH('08.1 Spotreba pohon.hmot'!AC$180,'A2 Intenzita dopravy'!$E$75:$AH$75,0))*365+AC86*INDEX('A2 Intenzita dopravy'!$E49:$AH49,MATCH('08.1 Spotreba pohon.hmot'!AC$180,'A2 Intenzita dopravy'!$E$47:$AH$47,0))*365*0.5</f>
        <v>150893.02590067172</v>
      </c>
      <c r="AD182" s="48">
        <f>AD118*INDEX('A2 Intenzita dopravy'!$E77:$AH77,MATCH('08.1 Spotreba pohon.hmot'!AD$180,'A2 Intenzita dopravy'!$E$75:$AH$75,0))*365+AD86*INDEX('A2 Intenzita dopravy'!$E49:$AH49,MATCH('08.1 Spotreba pohon.hmot'!AD$180,'A2 Intenzita dopravy'!$E$47:$AH$47,0))*365*0.5</f>
        <v>153240.2086344868</v>
      </c>
      <c r="AE182" s="48">
        <f>AE118*INDEX('A2 Intenzita dopravy'!$E77:$AH77,MATCH('08.1 Spotreba pohon.hmot'!AE$180,'A2 Intenzita dopravy'!$E$75:$AH$75,0))*365+AE86*INDEX('A2 Intenzita dopravy'!$E49:$AH49,MATCH('08.1 Spotreba pohon.hmot'!AE$180,'A2 Intenzita dopravy'!$E$47:$AH$47,0))*365*0.5</f>
        <v>155587.34754750319</v>
      </c>
      <c r="AF182" s="48">
        <f>AF118*INDEX('A2 Intenzita dopravy'!$E77:$AH77,MATCH('08.1 Spotreba pohon.hmot'!AF$180,'A2 Intenzita dopravy'!$E$75:$AH$75,0))*365+AF86*INDEX('A2 Intenzita dopravy'!$E49:$AH49,MATCH('08.1 Spotreba pohon.hmot'!AF$180,'A2 Intenzita dopravy'!$E$47:$AH$47,0))*365*0.5</f>
        <v>157934.4426386322</v>
      </c>
      <c r="AG182" s="48">
        <f>AG118*INDEX('A2 Intenzita dopravy'!$E77:$AH77,MATCH('08.1 Spotreba pohon.hmot'!AG$180,'A2 Intenzita dopravy'!$E$75:$AH$75,0))*365+AG86*INDEX('A2 Intenzita dopravy'!$E49:$AH49,MATCH('08.1 Spotreba pohon.hmot'!AG$180,'A2 Intenzita dopravy'!$E$47:$AH$47,0))*365*0.5</f>
        <v>160281.49390678515</v>
      </c>
      <c r="AH182" s="48">
        <f>AH118*INDEX('A2 Intenzita dopravy'!$E77:$AH77,MATCH('08.1 Spotreba pohon.hmot'!AH$180,'A2 Intenzita dopravy'!$E$75:$AH$75,0))*365+AH86*INDEX('A2 Intenzita dopravy'!$E49:$AH49,MATCH('08.1 Spotreba pohon.hmot'!AH$180,'A2 Intenzita dopravy'!$E$47:$AH$47,0))*365*0.5</f>
        <v>162628.50135087327</v>
      </c>
      <c r="AI182" s="48">
        <f>AI118*INDEX('A2 Intenzita dopravy'!$E77:$AH77,MATCH('08.1 Spotreba pohon.hmot'!AI$180,'A2 Intenzita dopravy'!$E$75:$AH$75,0))*365+AI86*INDEX('A2 Intenzita dopravy'!$E49:$AH49,MATCH('08.1 Spotreba pohon.hmot'!AI$180,'A2 Intenzita dopravy'!$E$47:$AH$47,0))*365*0.5</f>
        <v>164975.46496980777</v>
      </c>
      <c r="AJ182" s="48">
        <f>AJ118*INDEX('A2 Intenzita dopravy'!$E77:$AI77,MATCH('08.1 Spotreba pohon.hmot'!AJ$180,'A2 Intenzita dopravy'!$E$75:$AI$75,0))*365+AJ86*INDEX('A2 Intenzita dopravy'!$E49:$AI49,MATCH('08.1 Spotreba pohon.hmot'!AJ$180,'A2 Intenzita dopravy'!$E$47:$AI$47,0))*365*0.5</f>
        <v>167322.38476250001</v>
      </c>
    </row>
    <row r="183" spans="2:36" x14ac:dyDescent="0.2">
      <c r="B183" s="5">
        <v>2</v>
      </c>
      <c r="C183" s="5">
        <f t="shared" ref="C183:D191" si="42">C167</f>
        <v>90782</v>
      </c>
      <c r="D183" s="5" t="str">
        <f t="shared" si="42"/>
        <v>I/59 Tvrdošín - po OK II/520</v>
      </c>
      <c r="E183" s="5">
        <f t="shared" ref="E183:E191" si="43">E151</f>
        <v>1.42</v>
      </c>
      <c r="F183" s="48">
        <f>F119*INDEX('A2 Intenzita dopravy'!$E78:$AH78,MATCH('08.1 Spotreba pohon.hmot'!F$180,'A2 Intenzita dopravy'!$E$75:$AH$75,0))*365+F87*INDEX('A2 Intenzita dopravy'!$E50:$AH50,MATCH('08.1 Spotreba pohon.hmot'!F$180,'A2 Intenzita dopravy'!$E$47:$AH$47,0))*365*0.5</f>
        <v>361129.13679813617</v>
      </c>
      <c r="G183" s="48">
        <f>G119*INDEX('A2 Intenzita dopravy'!$E78:$AH78,MATCH('08.1 Spotreba pohon.hmot'!G$180,'A2 Intenzita dopravy'!$E$75:$AH$75,0))*365+G87*INDEX('A2 Intenzita dopravy'!$E50:$AH50,MATCH('08.1 Spotreba pohon.hmot'!G$180,'A2 Intenzita dopravy'!$E$47:$AH$47,0))*365*0.5</f>
        <v>365489.61341783823</v>
      </c>
      <c r="H183" s="48">
        <f>H119*INDEX('A2 Intenzita dopravy'!$E78:$AH78,MATCH('08.1 Spotreba pohon.hmot'!H$180,'A2 Intenzita dopravy'!$E$75:$AH$75,0))*365+H87*INDEX('A2 Intenzita dopravy'!$E50:$AH50,MATCH('08.1 Spotreba pohon.hmot'!H$180,'A2 Intenzita dopravy'!$E$47:$AH$47,0))*365*0.5</f>
        <v>369963.39830746315</v>
      </c>
      <c r="I183" s="48">
        <f>I119*INDEX('A2 Intenzita dopravy'!$E78:$AH78,MATCH('08.1 Spotreba pohon.hmot'!I$180,'A2 Intenzita dopravy'!$E$75:$AH$75,0))*365+I87*INDEX('A2 Intenzita dopravy'!$E50:$AH50,MATCH('08.1 Spotreba pohon.hmot'!I$180,'A2 Intenzita dopravy'!$E$47:$AH$47,0))*365*0.5</f>
        <v>374469.55143650272</v>
      </c>
      <c r="J183" s="48">
        <f>J119*INDEX('A2 Intenzita dopravy'!$E78:$AH78,MATCH('08.1 Spotreba pohon.hmot'!J$180,'A2 Intenzita dopravy'!$E$75:$AH$75,0))*365+J87*INDEX('A2 Intenzita dopravy'!$E50:$AH50,MATCH('08.1 Spotreba pohon.hmot'!J$180,'A2 Intenzita dopravy'!$E$47:$AH$47,0))*365*0.5</f>
        <v>145978.05802499998</v>
      </c>
      <c r="K183" s="48">
        <f>K119*INDEX('A2 Intenzita dopravy'!$E78:$AH78,MATCH('08.1 Spotreba pohon.hmot'!K$180,'A2 Intenzita dopravy'!$E$75:$AH$75,0))*365+K87*INDEX('A2 Intenzita dopravy'!$E50:$AH50,MATCH('08.1 Spotreba pohon.hmot'!K$180,'A2 Intenzita dopravy'!$E$47:$AH$47,0))*365*0.5</f>
        <v>147963.55126327393</v>
      </c>
      <c r="L183" s="48">
        <f>L119*INDEX('A2 Intenzita dopravy'!$E78:$AH78,MATCH('08.1 Spotreba pohon.hmot'!L$180,'A2 Intenzita dopravy'!$E$75:$AH$75,0))*365+L87*INDEX('A2 Intenzita dopravy'!$E50:$AH50,MATCH('08.1 Spotreba pohon.hmot'!L$180,'A2 Intenzita dopravy'!$E$47:$AH$47,0))*365*0.5</f>
        <v>149949.08974442002</v>
      </c>
      <c r="M183" s="48">
        <f>M119*INDEX('A2 Intenzita dopravy'!$E78:$AH78,MATCH('08.1 Spotreba pohon.hmot'!M$180,'A2 Intenzita dopravy'!$E$75:$AH$75,0))*365+M87*INDEX('A2 Intenzita dopravy'!$E50:$AH50,MATCH('08.1 Spotreba pohon.hmot'!M$180,'A2 Intenzita dopravy'!$E$47:$AH$47,0))*365*0.5</f>
        <v>151934.67346291675</v>
      </c>
      <c r="N183" s="48">
        <f>N119*INDEX('A2 Intenzita dopravy'!$E78:$AH78,MATCH('08.1 Spotreba pohon.hmot'!N$180,'A2 Intenzita dopravy'!$E$75:$AH$75,0))*365+N87*INDEX('A2 Intenzita dopravy'!$E50:$AH50,MATCH('08.1 Spotreba pohon.hmot'!N$180,'A2 Intenzita dopravy'!$E$47:$AH$47,0))*365*0.5</f>
        <v>153920.3024132431</v>
      </c>
      <c r="O183" s="48">
        <f>O119*INDEX('A2 Intenzita dopravy'!$E78:$AH78,MATCH('08.1 Spotreba pohon.hmot'!O$180,'A2 Intenzita dopravy'!$E$75:$AH$75,0))*365+O87*INDEX('A2 Intenzita dopravy'!$E50:$AH50,MATCH('08.1 Spotreba pohon.hmot'!O$180,'A2 Intenzita dopravy'!$E$47:$AH$47,0))*365*0.5</f>
        <v>155905.97658987885</v>
      </c>
      <c r="P183" s="48">
        <f>P119*INDEX('A2 Intenzita dopravy'!$E78:$AH78,MATCH('08.1 Spotreba pohon.hmot'!P$180,'A2 Intenzita dopravy'!$E$75:$AH$75,0))*365+P87*INDEX('A2 Intenzita dopravy'!$E50:$AH50,MATCH('08.1 Spotreba pohon.hmot'!P$180,'A2 Intenzita dopravy'!$E$47:$AH$47,0))*365*0.5</f>
        <v>157891.69598730421</v>
      </c>
      <c r="Q183" s="48">
        <f>Q119*INDEX('A2 Intenzita dopravy'!$E78:$AH78,MATCH('08.1 Spotreba pohon.hmot'!Q$180,'A2 Intenzita dopravy'!$E$75:$AH$75,0))*365+Q87*INDEX('A2 Intenzita dopravy'!$E50:$AH50,MATCH('08.1 Spotreba pohon.hmot'!Q$180,'A2 Intenzita dopravy'!$E$47:$AH$47,0))*365*0.5</f>
        <v>159877.46059999999</v>
      </c>
      <c r="R183" s="48">
        <f>R119*INDEX('A2 Intenzita dopravy'!$E78:$AH78,MATCH('08.1 Spotreba pohon.hmot'!R$180,'A2 Intenzita dopravy'!$E$75:$AH$75,0))*365+R87*INDEX('A2 Intenzita dopravy'!$E50:$AH50,MATCH('08.1 Spotreba pohon.hmot'!R$180,'A2 Intenzita dopravy'!$E$47:$AH$47,0))*365*0.5</f>
        <v>162210.39095870074</v>
      </c>
      <c r="S183" s="48">
        <f>S119*INDEX('A2 Intenzita dopravy'!$E78:$AH78,MATCH('08.1 Spotreba pohon.hmot'!S$180,'A2 Intenzita dopravy'!$E$75:$AH$75,0))*365+S87*INDEX('A2 Intenzita dopravy'!$E50:$AH50,MATCH('08.1 Spotreba pohon.hmot'!S$180,'A2 Intenzita dopravy'!$E$47:$AH$47,0))*365*0.5</f>
        <v>164543.37965348028</v>
      </c>
      <c r="T183" s="48">
        <f>T119*INDEX('A2 Intenzita dopravy'!$E78:$AH78,MATCH('08.1 Spotreba pohon.hmot'!T$180,'A2 Intenzita dopravy'!$E$75:$AH$75,0))*365+T87*INDEX('A2 Intenzita dopravy'!$E50:$AH50,MATCH('08.1 Spotreba pohon.hmot'!T$180,'A2 Intenzita dopravy'!$E$47:$AH$47,0))*365*0.5</f>
        <v>166876.42667716599</v>
      </c>
      <c r="U183" s="48">
        <f>U119*INDEX('A2 Intenzita dopravy'!$E78:$AH78,MATCH('08.1 Spotreba pohon.hmot'!U$180,'A2 Intenzita dopravy'!$E$75:$AH$75,0))*365+U87*INDEX('A2 Intenzita dopravy'!$E50:$AH50,MATCH('08.1 Spotreba pohon.hmot'!U$180,'A2 Intenzita dopravy'!$E$47:$AH$47,0))*365*0.5</f>
        <v>169209.53202258603</v>
      </c>
      <c r="V183" s="48">
        <f>V119*INDEX('A2 Intenzita dopravy'!$E78:$AH78,MATCH('08.1 Spotreba pohon.hmot'!V$180,'A2 Intenzita dopravy'!$E$75:$AH$75,0))*365+V87*INDEX('A2 Intenzita dopravy'!$E50:$AH50,MATCH('08.1 Spotreba pohon.hmot'!V$180,'A2 Intenzita dopravy'!$E$47:$AH$47,0))*365*0.5</f>
        <v>171542.69568256935</v>
      </c>
      <c r="W183" s="48">
        <f>W119*INDEX('A2 Intenzita dopravy'!$E78:$AH78,MATCH('08.1 Spotreba pohon.hmot'!W$180,'A2 Intenzita dopravy'!$E$75:$AH$75,0))*365+W87*INDEX('A2 Intenzita dopravy'!$E50:$AH50,MATCH('08.1 Spotreba pohon.hmot'!W$180,'A2 Intenzita dopravy'!$E$47:$AH$47,0))*365*0.5</f>
        <v>173875.91764994554</v>
      </c>
      <c r="X183" s="48">
        <f>X119*INDEX('A2 Intenzita dopravy'!$E78:$AH78,MATCH('08.1 Spotreba pohon.hmot'!X$180,'A2 Intenzita dopravy'!$E$75:$AH$75,0))*365+X87*INDEX('A2 Intenzita dopravy'!$E50:$AH50,MATCH('08.1 Spotreba pohon.hmot'!X$180,'A2 Intenzita dopravy'!$E$47:$AH$47,0))*365*0.5</f>
        <v>176209.19791754516</v>
      </c>
      <c r="Y183" s="48">
        <f>Y119*INDEX('A2 Intenzita dopravy'!$E78:$AH78,MATCH('08.1 Spotreba pohon.hmot'!Y$180,'A2 Intenzita dopravy'!$E$75:$AH$75,0))*365+Y87*INDEX('A2 Intenzita dopravy'!$E50:$AH50,MATCH('08.1 Spotreba pohon.hmot'!Y$180,'A2 Intenzita dopravy'!$E$47:$AH$47,0))*365*0.5</f>
        <v>178542.5364781993</v>
      </c>
      <c r="Z183" s="48">
        <f>Z119*INDEX('A2 Intenzita dopravy'!$E78:$AH78,MATCH('08.1 Spotreba pohon.hmot'!Z$180,'A2 Intenzita dopravy'!$E$75:$AH$75,0))*365+Z87*INDEX('A2 Intenzita dopravy'!$E50:$AH50,MATCH('08.1 Spotreba pohon.hmot'!Z$180,'A2 Intenzita dopravy'!$E$47:$AH$47,0))*365*0.5</f>
        <v>180875.93332473998</v>
      </c>
      <c r="AA183" s="48">
        <f>AA119*INDEX('A2 Intenzita dopravy'!$E78:$AH78,MATCH('08.1 Spotreba pohon.hmot'!AA$180,'A2 Intenzita dopravy'!$E$75:$AH$75,0))*365+AA87*INDEX('A2 Intenzita dopravy'!$E50:$AH50,MATCH('08.1 Spotreba pohon.hmot'!AA$180,'A2 Intenzita dopravy'!$E$47:$AH$47,0))*365*0.5</f>
        <v>183209.38845</v>
      </c>
      <c r="AB183" s="48">
        <f>AB119*INDEX('A2 Intenzita dopravy'!$E78:$AH78,MATCH('08.1 Spotreba pohon.hmot'!AB$180,'A2 Intenzita dopravy'!$E$75:$AH$75,0))*365+AB87*INDEX('A2 Intenzita dopravy'!$E50:$AH50,MATCH('08.1 Spotreba pohon.hmot'!AB$180,'A2 Intenzita dopravy'!$E$47:$AH$47,0))*365*0.5</f>
        <v>185934.70607843611</v>
      </c>
      <c r="AC183" s="48">
        <f>AC119*INDEX('A2 Intenzita dopravy'!$E78:$AH78,MATCH('08.1 Spotreba pohon.hmot'!AC$180,'A2 Intenzita dopravy'!$E$75:$AH$75,0))*365+AC87*INDEX('A2 Intenzita dopravy'!$E50:$AH50,MATCH('08.1 Spotreba pohon.hmot'!AC$180,'A2 Intenzita dopravy'!$E$47:$AH$47,0))*365*0.5</f>
        <v>188660.86305747356</v>
      </c>
      <c r="AD183" s="48">
        <f>AD119*INDEX('A2 Intenzita dopravy'!$E78:$AH78,MATCH('08.1 Spotreba pohon.hmot'!AD$180,'A2 Intenzita dopravy'!$E$75:$AH$75,0))*365+AD87*INDEX('A2 Intenzita dopravy'!$E50:$AH50,MATCH('08.1 Spotreba pohon.hmot'!AD$180,'A2 Intenzita dopravy'!$E$47:$AH$47,0))*365*0.5</f>
        <v>191387.85802403238</v>
      </c>
      <c r="AE183" s="48">
        <f>AE119*INDEX('A2 Intenzita dopravy'!$E78:$AH78,MATCH('08.1 Spotreba pohon.hmot'!AE$180,'A2 Intenzita dopravy'!$E$75:$AH$75,0))*365+AE87*INDEX('A2 Intenzita dopravy'!$E50:$AH50,MATCH('08.1 Spotreba pohon.hmot'!AE$180,'A2 Intenzita dopravy'!$E$47:$AH$47,0))*365*0.5</f>
        <v>194115.68961698876</v>
      </c>
      <c r="AF183" s="48">
        <f>AF119*INDEX('A2 Intenzita dopravy'!$E78:$AH78,MATCH('08.1 Spotreba pohon.hmot'!AF$180,'A2 Intenzita dopravy'!$E$75:$AH$75,0))*365+AF87*INDEX('A2 Intenzita dopravy'!$E50:$AH50,MATCH('08.1 Spotreba pohon.hmot'!AF$180,'A2 Intenzita dopravy'!$E$47:$AH$47,0))*365*0.5</f>
        <v>196844.35647717249</v>
      </c>
      <c r="AG183" s="48">
        <f>AG119*INDEX('A2 Intenzita dopravy'!$E78:$AH78,MATCH('08.1 Spotreba pohon.hmot'!AG$180,'A2 Intenzita dopravy'!$E$75:$AH$75,0))*365+AG87*INDEX('A2 Intenzita dopravy'!$E50:$AH50,MATCH('08.1 Spotreba pohon.hmot'!AG$180,'A2 Intenzita dopravy'!$E$47:$AH$47,0))*365*0.5</f>
        <v>199573.85724736407</v>
      </c>
      <c r="AH183" s="48">
        <f>AH119*INDEX('A2 Intenzita dopravy'!$E78:$AH78,MATCH('08.1 Spotreba pohon.hmot'!AH$180,'A2 Intenzita dopravy'!$E$75:$AH$75,0))*365+AH87*INDEX('A2 Intenzita dopravy'!$E50:$AH50,MATCH('08.1 Spotreba pohon.hmot'!AH$180,'A2 Intenzita dopravy'!$E$47:$AH$47,0))*365*0.5</f>
        <v>202304.19057229237</v>
      </c>
      <c r="AI183" s="48">
        <f>AI119*INDEX('A2 Intenzita dopravy'!$E78:$AH78,MATCH('08.1 Spotreba pohon.hmot'!AI$180,'A2 Intenzita dopravy'!$E$75:$AH$75,0))*365+AI87*INDEX('A2 Intenzita dopravy'!$E50:$AH50,MATCH('08.1 Spotreba pohon.hmot'!AI$180,'A2 Intenzita dopravy'!$E$47:$AH$47,0))*365*0.5</f>
        <v>205035.35509863184</v>
      </c>
      <c r="AJ183" s="48">
        <f>AJ119*INDEX('A2 Intenzita dopravy'!$E78:$AI78,MATCH('08.1 Spotreba pohon.hmot'!AJ$180,'A2 Intenzita dopravy'!$E$75:$AI$75,0))*365+AJ87*INDEX('A2 Intenzita dopravy'!$E50:$AI50,MATCH('08.1 Spotreba pohon.hmot'!AJ$180,'A2 Intenzita dopravy'!$E$47:$AI$47,0))*365*0.5</f>
        <v>207767.349475</v>
      </c>
    </row>
    <row r="184" spans="2:36" x14ac:dyDescent="0.2">
      <c r="B184" s="5">
        <v>3</v>
      </c>
      <c r="C184" s="5">
        <f t="shared" si="42"/>
        <v>90783</v>
      </c>
      <c r="D184" s="5" t="str">
        <f t="shared" si="42"/>
        <v>I/59 Tvrdošín - centrum</v>
      </c>
      <c r="E184" s="5">
        <f t="shared" si="43"/>
        <v>0.59</v>
      </c>
      <c r="F184" s="48">
        <f>F120*INDEX('A2 Intenzita dopravy'!$E79:$AH79,MATCH('08.1 Spotreba pohon.hmot'!F$180,'A2 Intenzita dopravy'!$E$75:$AH$75,0))*365+F88*INDEX('A2 Intenzita dopravy'!$E51:$AH51,MATCH('08.1 Spotreba pohon.hmot'!F$180,'A2 Intenzita dopravy'!$E$47:$AH$47,0))*365*0.5</f>
        <v>376734.50748575764</v>
      </c>
      <c r="G184" s="48">
        <f>G120*INDEX('A2 Intenzita dopravy'!$E79:$AH79,MATCH('08.1 Spotreba pohon.hmot'!G$180,'A2 Intenzita dopravy'!$E$75:$AH$75,0))*365+G88*INDEX('A2 Intenzita dopravy'!$E51:$AH51,MATCH('08.1 Spotreba pohon.hmot'!G$180,'A2 Intenzita dopravy'!$E$47:$AH$47,0))*365*0.5</f>
        <v>382487.15</v>
      </c>
      <c r="H184" s="48">
        <f>H120*INDEX('A2 Intenzita dopravy'!$E79:$AH79,MATCH('08.1 Spotreba pohon.hmot'!H$180,'A2 Intenzita dopravy'!$E$75:$AH$75,0))*365+H88*INDEX('A2 Intenzita dopravy'!$E51:$AH51,MATCH('08.1 Spotreba pohon.hmot'!H$180,'A2 Intenzita dopravy'!$E$47:$AH$47,0))*365*0.5</f>
        <v>388327.65062129527</v>
      </c>
      <c r="I184" s="48">
        <f>I120*INDEX('A2 Intenzita dopravy'!$E79:$AH79,MATCH('08.1 Spotreba pohon.hmot'!I$180,'A2 Intenzita dopravy'!$E$75:$AH$75,0))*365+I88*INDEX('A2 Intenzita dopravy'!$E51:$AH51,MATCH('08.1 Spotreba pohon.hmot'!I$180,'A2 Intenzita dopravy'!$E$47:$AH$47,0))*365*0.5</f>
        <v>394257.35142720584</v>
      </c>
      <c r="J184" s="48">
        <f>J120*INDEX('A2 Intenzita dopravy'!$E79:$AH79,MATCH('08.1 Spotreba pohon.hmot'!J$180,'A2 Intenzita dopravy'!$E$75:$AH$75,0))*365+J88*INDEX('A2 Intenzita dopravy'!$E51:$AH51,MATCH('08.1 Spotreba pohon.hmot'!J$180,'A2 Intenzita dopravy'!$E$47:$AH$47,0))*365*0.5</f>
        <v>154312.875</v>
      </c>
      <c r="K184" s="48">
        <f>K120*INDEX('A2 Intenzita dopravy'!$E79:$AH79,MATCH('08.1 Spotreba pohon.hmot'!K$180,'A2 Intenzita dopravy'!$E$75:$AH$75,0))*365+K88*INDEX('A2 Intenzita dopravy'!$E51:$AH51,MATCH('08.1 Spotreba pohon.hmot'!K$180,'A2 Intenzita dopravy'!$E$47:$AH$47,0))*365*0.5</f>
        <v>156409.80000000002</v>
      </c>
      <c r="L184" s="48">
        <f>L120*INDEX('A2 Intenzita dopravy'!$E79:$AH79,MATCH('08.1 Spotreba pohon.hmot'!L$180,'A2 Intenzita dopravy'!$E$75:$AH$75,0))*365+L88*INDEX('A2 Intenzita dopravy'!$E51:$AH51,MATCH('08.1 Spotreba pohon.hmot'!L$180,'A2 Intenzita dopravy'!$E$47:$AH$47,0))*365*0.5</f>
        <v>158506.72500000001</v>
      </c>
      <c r="M184" s="48">
        <f>M120*INDEX('A2 Intenzita dopravy'!$E79:$AH79,MATCH('08.1 Spotreba pohon.hmot'!M$180,'A2 Intenzita dopravy'!$E$75:$AH$75,0))*365+M88*INDEX('A2 Intenzita dopravy'!$E51:$AH51,MATCH('08.1 Spotreba pohon.hmot'!M$180,'A2 Intenzita dopravy'!$E$47:$AH$47,0))*365*0.5</f>
        <v>160603.65000000002</v>
      </c>
      <c r="N184" s="48">
        <f>N120*INDEX('A2 Intenzita dopravy'!$E79:$AH79,MATCH('08.1 Spotreba pohon.hmot'!N$180,'A2 Intenzita dopravy'!$E$75:$AH$75,0))*365+N88*INDEX('A2 Intenzita dopravy'!$E51:$AH51,MATCH('08.1 Spotreba pohon.hmot'!N$180,'A2 Intenzita dopravy'!$E$47:$AH$47,0))*365*0.5</f>
        <v>162700.57500000001</v>
      </c>
      <c r="O184" s="48">
        <f>O120*INDEX('A2 Intenzita dopravy'!$E79:$AH79,MATCH('08.1 Spotreba pohon.hmot'!O$180,'A2 Intenzita dopravy'!$E$75:$AH$75,0))*365+O88*INDEX('A2 Intenzita dopravy'!$E51:$AH51,MATCH('08.1 Spotreba pohon.hmot'!O$180,'A2 Intenzita dopravy'!$E$47:$AH$47,0))*365*0.5</f>
        <v>164797.5</v>
      </c>
      <c r="P184" s="48">
        <f>P120*INDEX('A2 Intenzita dopravy'!$E79:$AH79,MATCH('08.1 Spotreba pohon.hmot'!P$180,'A2 Intenzita dopravy'!$E$75:$AH$75,0))*365+P88*INDEX('A2 Intenzita dopravy'!$E51:$AH51,MATCH('08.1 Spotreba pohon.hmot'!P$180,'A2 Intenzita dopravy'!$E$47:$AH$47,0))*365*0.5</f>
        <v>166894.42499999999</v>
      </c>
      <c r="Q184" s="48">
        <f>Q120*INDEX('A2 Intenzita dopravy'!$E79:$AH79,MATCH('08.1 Spotreba pohon.hmot'!Q$180,'A2 Intenzita dopravy'!$E$75:$AH$75,0))*365+Q88*INDEX('A2 Intenzita dopravy'!$E51:$AH51,MATCH('08.1 Spotreba pohon.hmot'!Q$180,'A2 Intenzita dopravy'!$E$47:$AH$47,0))*365*0.5</f>
        <v>168991.35</v>
      </c>
      <c r="R184" s="48">
        <f>R120*INDEX('A2 Intenzita dopravy'!$E79:$AH79,MATCH('08.1 Spotreba pohon.hmot'!R$180,'A2 Intenzita dopravy'!$E$75:$AH$75,0))*365+R88*INDEX('A2 Intenzita dopravy'!$E51:$AH51,MATCH('08.1 Spotreba pohon.hmot'!R$180,'A2 Intenzita dopravy'!$E$47:$AH$47,0))*365*0.5</f>
        <v>171454.73499999999</v>
      </c>
      <c r="S184" s="48">
        <f>S120*INDEX('A2 Intenzita dopravy'!$E79:$AH79,MATCH('08.1 Spotreba pohon.hmot'!S$180,'A2 Intenzita dopravy'!$E$75:$AH$75,0))*365+S88*INDEX('A2 Intenzita dopravy'!$E51:$AH51,MATCH('08.1 Spotreba pohon.hmot'!S$180,'A2 Intenzita dopravy'!$E$47:$AH$47,0))*365*0.5</f>
        <v>173918.12</v>
      </c>
      <c r="T184" s="48">
        <f>T120*INDEX('A2 Intenzita dopravy'!$E79:$AH79,MATCH('08.1 Spotreba pohon.hmot'!T$180,'A2 Intenzita dopravy'!$E$75:$AH$75,0))*365+T88*INDEX('A2 Intenzita dopravy'!$E51:$AH51,MATCH('08.1 Spotreba pohon.hmot'!T$180,'A2 Intenzita dopravy'!$E$47:$AH$47,0))*365*0.5</f>
        <v>176381.505</v>
      </c>
      <c r="U184" s="48">
        <f>U120*INDEX('A2 Intenzita dopravy'!$E79:$AH79,MATCH('08.1 Spotreba pohon.hmot'!U$180,'A2 Intenzita dopravy'!$E$75:$AH$75,0))*365+U88*INDEX('A2 Intenzita dopravy'!$E51:$AH51,MATCH('08.1 Spotreba pohon.hmot'!U$180,'A2 Intenzita dopravy'!$E$47:$AH$47,0))*365*0.5</f>
        <v>178844.89</v>
      </c>
      <c r="V184" s="48">
        <f>V120*INDEX('A2 Intenzita dopravy'!$E79:$AH79,MATCH('08.1 Spotreba pohon.hmot'!V$180,'A2 Intenzita dopravy'!$E$75:$AH$75,0))*365+V88*INDEX('A2 Intenzita dopravy'!$E51:$AH51,MATCH('08.1 Spotreba pohon.hmot'!V$180,'A2 Intenzita dopravy'!$E$47:$AH$47,0))*365*0.5</f>
        <v>181308.27499999999</v>
      </c>
      <c r="W184" s="48">
        <f>W120*INDEX('A2 Intenzita dopravy'!$E79:$AH79,MATCH('08.1 Spotreba pohon.hmot'!W$180,'A2 Intenzita dopravy'!$E$75:$AH$75,0))*365+W88*INDEX('A2 Intenzita dopravy'!$E51:$AH51,MATCH('08.1 Spotreba pohon.hmot'!W$180,'A2 Intenzita dopravy'!$E$47:$AH$47,0))*365*0.5</f>
        <v>183771.65999999997</v>
      </c>
      <c r="X184" s="48">
        <f>X120*INDEX('A2 Intenzita dopravy'!$E79:$AH79,MATCH('08.1 Spotreba pohon.hmot'!X$180,'A2 Intenzita dopravy'!$E$75:$AH$75,0))*365+X88*INDEX('A2 Intenzita dopravy'!$E51:$AH51,MATCH('08.1 Spotreba pohon.hmot'!X$180,'A2 Intenzita dopravy'!$E$47:$AH$47,0))*365*0.5</f>
        <v>186235.04499999998</v>
      </c>
      <c r="Y184" s="48">
        <f>Y120*INDEX('A2 Intenzita dopravy'!$E79:$AH79,MATCH('08.1 Spotreba pohon.hmot'!Y$180,'A2 Intenzita dopravy'!$E$75:$AH$75,0))*365+Y88*INDEX('A2 Intenzita dopravy'!$E51:$AH51,MATCH('08.1 Spotreba pohon.hmot'!Y$180,'A2 Intenzita dopravy'!$E$47:$AH$47,0))*365*0.5</f>
        <v>188698.43</v>
      </c>
      <c r="Z184" s="48">
        <f>Z120*INDEX('A2 Intenzita dopravy'!$E79:$AH79,MATCH('08.1 Spotreba pohon.hmot'!Z$180,'A2 Intenzita dopravy'!$E$75:$AH$75,0))*365+Z88*INDEX('A2 Intenzita dopravy'!$E51:$AH51,MATCH('08.1 Spotreba pohon.hmot'!Z$180,'A2 Intenzita dopravy'!$E$47:$AH$47,0))*365*0.5</f>
        <v>191161.815</v>
      </c>
      <c r="AA184" s="48">
        <f>AA120*INDEX('A2 Intenzita dopravy'!$E79:$AH79,MATCH('08.1 Spotreba pohon.hmot'!AA$180,'A2 Intenzita dopravy'!$E$75:$AH$75,0))*365+AA88*INDEX('A2 Intenzita dopravy'!$E51:$AH51,MATCH('08.1 Spotreba pohon.hmot'!AA$180,'A2 Intenzita dopravy'!$E$47:$AH$47,0))*365*0.5</f>
        <v>193625.2</v>
      </c>
      <c r="AB184" s="48">
        <f>AB120*INDEX('A2 Intenzita dopravy'!$E79:$AH79,MATCH('08.1 Spotreba pohon.hmot'!AB$180,'A2 Intenzita dopravy'!$E$75:$AH$75,0))*365+AB88*INDEX('A2 Intenzita dopravy'!$E51:$AH51,MATCH('08.1 Spotreba pohon.hmot'!AB$180,'A2 Intenzita dopravy'!$E$47:$AH$47,0))*365*0.5</f>
        <v>196476.215</v>
      </c>
      <c r="AC184" s="48">
        <f>AC120*INDEX('A2 Intenzita dopravy'!$E79:$AH79,MATCH('08.1 Spotreba pohon.hmot'!AC$180,'A2 Intenzita dopravy'!$E$75:$AH$75,0))*365+AC88*INDEX('A2 Intenzita dopravy'!$E51:$AH51,MATCH('08.1 Spotreba pohon.hmot'!AC$180,'A2 Intenzita dopravy'!$E$47:$AH$47,0))*365*0.5</f>
        <v>199327.23</v>
      </c>
      <c r="AD184" s="48">
        <f>AD120*INDEX('A2 Intenzita dopravy'!$E79:$AH79,MATCH('08.1 Spotreba pohon.hmot'!AD$180,'A2 Intenzita dopravy'!$E$75:$AH$75,0))*365+AD88*INDEX('A2 Intenzita dopravy'!$E51:$AH51,MATCH('08.1 Spotreba pohon.hmot'!AD$180,'A2 Intenzita dopravy'!$E$47:$AH$47,0))*365*0.5</f>
        <v>202178.245</v>
      </c>
      <c r="AE184" s="48">
        <f>AE120*INDEX('A2 Intenzita dopravy'!$E79:$AH79,MATCH('08.1 Spotreba pohon.hmot'!AE$180,'A2 Intenzita dopravy'!$E$75:$AH$75,0))*365+AE88*INDEX('A2 Intenzita dopravy'!$E51:$AH51,MATCH('08.1 Spotreba pohon.hmot'!AE$180,'A2 Intenzita dopravy'!$E$47:$AH$47,0))*365*0.5</f>
        <v>205029.26</v>
      </c>
      <c r="AF184" s="48">
        <f>AF120*INDEX('A2 Intenzita dopravy'!$E79:$AH79,MATCH('08.1 Spotreba pohon.hmot'!AF$180,'A2 Intenzita dopravy'!$E$75:$AH$75,0))*365+AF88*INDEX('A2 Intenzita dopravy'!$E51:$AH51,MATCH('08.1 Spotreba pohon.hmot'!AF$180,'A2 Intenzita dopravy'!$E$47:$AH$47,0))*365*0.5</f>
        <v>207880.27499999997</v>
      </c>
      <c r="AG184" s="48">
        <f>AG120*INDEX('A2 Intenzita dopravy'!$E79:$AH79,MATCH('08.1 Spotreba pohon.hmot'!AG$180,'A2 Intenzita dopravy'!$E$75:$AH$75,0))*365+AG88*INDEX('A2 Intenzita dopravy'!$E51:$AH51,MATCH('08.1 Spotreba pohon.hmot'!AG$180,'A2 Intenzita dopravy'!$E$47:$AH$47,0))*365*0.5</f>
        <v>210731.28999999998</v>
      </c>
      <c r="AH184" s="48">
        <f>AH120*INDEX('A2 Intenzita dopravy'!$E79:$AH79,MATCH('08.1 Spotreba pohon.hmot'!AH$180,'A2 Intenzita dopravy'!$E$75:$AH$75,0))*365+AH88*INDEX('A2 Intenzita dopravy'!$E51:$AH51,MATCH('08.1 Spotreba pohon.hmot'!AH$180,'A2 Intenzita dopravy'!$E$47:$AH$47,0))*365*0.5</f>
        <v>213582.30499999999</v>
      </c>
      <c r="AI184" s="48">
        <f>AI120*INDEX('A2 Intenzita dopravy'!$E79:$AH79,MATCH('08.1 Spotreba pohon.hmot'!AI$180,'A2 Intenzita dopravy'!$E$75:$AH$75,0))*365+AI88*INDEX('A2 Intenzita dopravy'!$E51:$AH51,MATCH('08.1 Spotreba pohon.hmot'!AI$180,'A2 Intenzita dopravy'!$E$47:$AH$47,0))*365*0.5</f>
        <v>216433.32</v>
      </c>
      <c r="AJ184" s="48">
        <f>AJ120*INDEX('A2 Intenzita dopravy'!$E79:$AI79,MATCH('08.1 Spotreba pohon.hmot'!AJ$180,'A2 Intenzita dopravy'!$E$75:$AI$75,0))*365+AJ88*INDEX('A2 Intenzita dopravy'!$E51:$AI51,MATCH('08.1 Spotreba pohon.hmot'!AJ$180,'A2 Intenzita dopravy'!$E$47:$AI$47,0))*365*0.5</f>
        <v>219284.33499999999</v>
      </c>
    </row>
    <row r="185" spans="2:36" x14ac:dyDescent="0.2">
      <c r="B185" s="5">
        <v>4</v>
      </c>
      <c r="C185" s="5">
        <f t="shared" si="42"/>
        <v>90783</v>
      </c>
      <c r="D185" s="5" t="str">
        <f t="shared" si="42"/>
        <v>I/59 Tvrdošín - severný okraj</v>
      </c>
      <c r="E185" s="5">
        <f t="shared" si="43"/>
        <v>1.21</v>
      </c>
      <c r="F185" s="48">
        <f>F121*INDEX('A2 Intenzita dopravy'!$E80:$AH80,MATCH('08.1 Spotreba pohon.hmot'!F$180,'A2 Intenzita dopravy'!$E$75:$AH$75,0))*365+F89*INDEX('A2 Intenzita dopravy'!$E52:$AH52,MATCH('08.1 Spotreba pohon.hmot'!F$180,'A2 Intenzita dopravy'!$E$47:$AH$47,0))*365*0.5</f>
        <v>443232.08541315357</v>
      </c>
      <c r="G185" s="48">
        <f>G121*INDEX('A2 Intenzita dopravy'!$E80:$AH80,MATCH('08.1 Spotreba pohon.hmot'!G$180,'A2 Intenzita dopravy'!$E$75:$AH$75,0))*365+G89*INDEX('A2 Intenzita dopravy'!$E52:$AH52,MATCH('08.1 Spotreba pohon.hmot'!G$180,'A2 Intenzita dopravy'!$E$47:$AH$47,0))*365*0.5</f>
        <v>449982.94999999995</v>
      </c>
      <c r="H185" s="48">
        <f>H121*INDEX('A2 Intenzita dopravy'!$E80:$AH80,MATCH('08.1 Spotreba pohon.hmot'!H$180,'A2 Intenzita dopravy'!$E$75:$AH$75,0))*365+H89*INDEX('A2 Intenzita dopravy'!$E52:$AH52,MATCH('08.1 Spotreba pohon.hmot'!H$180,'A2 Intenzita dopravy'!$E$47:$AH$47,0))*365*0.5</f>
        <v>456836.69499405741</v>
      </c>
      <c r="I185" s="48">
        <f>I121*INDEX('A2 Intenzita dopravy'!$E80:$AH80,MATCH('08.1 Spotreba pohon.hmot'!I$180,'A2 Intenzita dopravy'!$E$75:$AH$75,0))*365+I89*INDEX('A2 Intenzita dopravy'!$E52:$AH52,MATCH('08.1 Spotreba pohon.hmot'!I$180,'A2 Intenzita dopravy'!$E$47:$AH$47,0))*365*0.5</f>
        <v>463794.88911125716</v>
      </c>
      <c r="J185" s="48">
        <f>J121*INDEX('A2 Intenzita dopravy'!$E80:$AH80,MATCH('08.1 Spotreba pohon.hmot'!J$180,'A2 Intenzita dopravy'!$E$75:$AH$75,0))*365+J89*INDEX('A2 Intenzita dopravy'!$E52:$AH52,MATCH('08.1 Spotreba pohon.hmot'!J$180,'A2 Intenzita dopravy'!$E$47:$AH$47,0))*365*0.5</f>
        <v>225348.81</v>
      </c>
      <c r="K185" s="48">
        <f>K121*INDEX('A2 Intenzita dopravy'!$E80:$AH80,MATCH('08.1 Spotreba pohon.hmot'!K$180,'A2 Intenzita dopravy'!$E$75:$AH$75,0))*365+K89*INDEX('A2 Intenzita dopravy'!$E52:$AH52,MATCH('08.1 Spotreba pohon.hmot'!K$180,'A2 Intenzita dopravy'!$E$47:$AH$47,0))*365*0.5</f>
        <v>228625.77999999997</v>
      </c>
      <c r="L185" s="48">
        <f>L121*INDEX('A2 Intenzita dopravy'!$E80:$AH80,MATCH('08.1 Spotreba pohon.hmot'!L$180,'A2 Intenzita dopravy'!$E$75:$AH$75,0))*365+L89*INDEX('A2 Intenzita dopravy'!$E52:$AH52,MATCH('08.1 Spotreba pohon.hmot'!L$180,'A2 Intenzita dopravy'!$E$47:$AH$47,0))*365*0.5</f>
        <v>231902.74999999997</v>
      </c>
      <c r="M185" s="48">
        <f>M121*INDEX('A2 Intenzita dopravy'!$E80:$AH80,MATCH('08.1 Spotreba pohon.hmot'!M$180,'A2 Intenzita dopravy'!$E$75:$AH$75,0))*365+M89*INDEX('A2 Intenzita dopravy'!$E52:$AH52,MATCH('08.1 Spotreba pohon.hmot'!M$180,'A2 Intenzita dopravy'!$E$47:$AH$47,0))*365*0.5</f>
        <v>235179.72</v>
      </c>
      <c r="N185" s="48">
        <f>N121*INDEX('A2 Intenzita dopravy'!$E80:$AH80,MATCH('08.1 Spotreba pohon.hmot'!N$180,'A2 Intenzita dopravy'!$E$75:$AH$75,0))*365+N89*INDEX('A2 Intenzita dopravy'!$E52:$AH52,MATCH('08.1 Spotreba pohon.hmot'!N$180,'A2 Intenzita dopravy'!$E$47:$AH$47,0))*365*0.5</f>
        <v>238456.69</v>
      </c>
      <c r="O185" s="48">
        <f>O121*INDEX('A2 Intenzita dopravy'!$E80:$AH80,MATCH('08.1 Spotreba pohon.hmot'!O$180,'A2 Intenzita dopravy'!$E$75:$AH$75,0))*365+O89*INDEX('A2 Intenzita dopravy'!$E52:$AH52,MATCH('08.1 Spotreba pohon.hmot'!O$180,'A2 Intenzita dopravy'!$E$47:$AH$47,0))*365*0.5</f>
        <v>241733.66</v>
      </c>
      <c r="P185" s="48">
        <f>P121*INDEX('A2 Intenzita dopravy'!$E80:$AH80,MATCH('08.1 Spotreba pohon.hmot'!P$180,'A2 Intenzita dopravy'!$E$75:$AH$75,0))*365+P89*INDEX('A2 Intenzita dopravy'!$E52:$AH52,MATCH('08.1 Spotreba pohon.hmot'!P$180,'A2 Intenzita dopravy'!$E$47:$AH$47,0))*365*0.5</f>
        <v>245010.63</v>
      </c>
      <c r="Q185" s="48">
        <f>Q121*INDEX('A2 Intenzita dopravy'!$E80:$AH80,MATCH('08.1 Spotreba pohon.hmot'!Q$180,'A2 Intenzita dopravy'!$E$75:$AH$75,0))*365+Q89*INDEX('A2 Intenzita dopravy'!$E52:$AH52,MATCH('08.1 Spotreba pohon.hmot'!Q$180,'A2 Intenzita dopravy'!$E$47:$AH$47,0))*365*0.5</f>
        <v>248287.59999999998</v>
      </c>
      <c r="R185" s="48">
        <f>R121*INDEX('A2 Intenzita dopravy'!$E80:$AH80,MATCH('08.1 Spotreba pohon.hmot'!R$180,'A2 Intenzita dopravy'!$E$75:$AH$75,0))*365+R89*INDEX('A2 Intenzita dopravy'!$E52:$AH52,MATCH('08.1 Spotreba pohon.hmot'!R$180,'A2 Intenzita dopravy'!$E$47:$AH$47,0))*365*0.5</f>
        <v>252212.81</v>
      </c>
      <c r="S185" s="48">
        <f>S121*INDEX('A2 Intenzita dopravy'!$E80:$AH80,MATCH('08.1 Spotreba pohon.hmot'!S$180,'A2 Intenzita dopravy'!$E$75:$AH$75,0))*365+S89*INDEX('A2 Intenzita dopravy'!$E52:$AH52,MATCH('08.1 Spotreba pohon.hmot'!S$180,'A2 Intenzita dopravy'!$E$47:$AH$47,0))*365*0.5</f>
        <v>256138.02000000002</v>
      </c>
      <c r="T185" s="48">
        <f>T121*INDEX('A2 Intenzita dopravy'!$E80:$AH80,MATCH('08.1 Spotreba pohon.hmot'!T$180,'A2 Intenzita dopravy'!$E$75:$AH$75,0))*365+T89*INDEX('A2 Intenzita dopravy'!$E52:$AH52,MATCH('08.1 Spotreba pohon.hmot'!T$180,'A2 Intenzita dopravy'!$E$47:$AH$47,0))*365*0.5</f>
        <v>260063.22999999998</v>
      </c>
      <c r="U185" s="48">
        <f>U121*INDEX('A2 Intenzita dopravy'!$E80:$AH80,MATCH('08.1 Spotreba pohon.hmot'!U$180,'A2 Intenzita dopravy'!$E$75:$AH$75,0))*365+U89*INDEX('A2 Intenzita dopravy'!$E52:$AH52,MATCH('08.1 Spotreba pohon.hmot'!U$180,'A2 Intenzita dopravy'!$E$47:$AH$47,0))*365*0.5</f>
        <v>263988.44</v>
      </c>
      <c r="V185" s="48">
        <f>V121*INDEX('A2 Intenzita dopravy'!$E80:$AH80,MATCH('08.1 Spotreba pohon.hmot'!V$180,'A2 Intenzita dopravy'!$E$75:$AH$75,0))*365+V89*INDEX('A2 Intenzita dopravy'!$E52:$AH52,MATCH('08.1 Spotreba pohon.hmot'!V$180,'A2 Intenzita dopravy'!$E$47:$AH$47,0))*365*0.5</f>
        <v>267913.65000000002</v>
      </c>
      <c r="W185" s="48">
        <f>W121*INDEX('A2 Intenzita dopravy'!$E80:$AH80,MATCH('08.1 Spotreba pohon.hmot'!W$180,'A2 Intenzita dopravy'!$E$75:$AH$75,0))*365+W89*INDEX('A2 Intenzita dopravy'!$E52:$AH52,MATCH('08.1 Spotreba pohon.hmot'!W$180,'A2 Intenzita dopravy'!$E$47:$AH$47,0))*365*0.5</f>
        <v>271838.86</v>
      </c>
      <c r="X185" s="48">
        <f>X121*INDEX('A2 Intenzita dopravy'!$E80:$AH80,MATCH('08.1 Spotreba pohon.hmot'!X$180,'A2 Intenzita dopravy'!$E$75:$AH$75,0))*365+X89*INDEX('A2 Intenzita dopravy'!$E52:$AH52,MATCH('08.1 Spotreba pohon.hmot'!X$180,'A2 Intenzita dopravy'!$E$47:$AH$47,0))*365*0.5</f>
        <v>275764.07</v>
      </c>
      <c r="Y185" s="48">
        <f>Y121*INDEX('A2 Intenzita dopravy'!$E80:$AH80,MATCH('08.1 Spotreba pohon.hmot'!Y$180,'A2 Intenzita dopravy'!$E$75:$AH$75,0))*365+Y89*INDEX('A2 Intenzita dopravy'!$E52:$AH52,MATCH('08.1 Spotreba pohon.hmot'!Y$180,'A2 Intenzita dopravy'!$E$47:$AH$47,0))*365*0.5</f>
        <v>279689.27999999997</v>
      </c>
      <c r="Z185" s="48">
        <f>Z121*INDEX('A2 Intenzita dopravy'!$E80:$AH80,MATCH('08.1 Spotreba pohon.hmot'!Z$180,'A2 Intenzita dopravy'!$E$75:$AH$75,0))*365+Z89*INDEX('A2 Intenzita dopravy'!$E52:$AH52,MATCH('08.1 Spotreba pohon.hmot'!Z$180,'A2 Intenzita dopravy'!$E$47:$AH$47,0))*365*0.5</f>
        <v>283614.49</v>
      </c>
      <c r="AA185" s="48">
        <f>AA121*INDEX('A2 Intenzita dopravy'!$E80:$AH80,MATCH('08.1 Spotreba pohon.hmot'!AA$180,'A2 Intenzita dopravy'!$E$75:$AH$75,0))*365+AA89*INDEX('A2 Intenzita dopravy'!$E52:$AH52,MATCH('08.1 Spotreba pohon.hmot'!AA$180,'A2 Intenzita dopravy'!$E$47:$AH$47,0))*365*0.5</f>
        <v>287539.69999999995</v>
      </c>
      <c r="AB185" s="48">
        <f>AB121*INDEX('A2 Intenzita dopravy'!$E80:$AH80,MATCH('08.1 Spotreba pohon.hmot'!AB$180,'A2 Intenzita dopravy'!$E$75:$AH$75,0))*365+AB89*INDEX('A2 Intenzita dopravy'!$E52:$AH52,MATCH('08.1 Spotreba pohon.hmot'!AB$180,'A2 Intenzita dopravy'!$E$47:$AH$47,0))*365*0.5</f>
        <v>292134.32</v>
      </c>
      <c r="AC185" s="48">
        <f>AC121*INDEX('A2 Intenzita dopravy'!$E80:$AH80,MATCH('08.1 Spotreba pohon.hmot'!AC$180,'A2 Intenzita dopravy'!$E$75:$AH$75,0))*365+AC89*INDEX('A2 Intenzita dopravy'!$E52:$AH52,MATCH('08.1 Spotreba pohon.hmot'!AC$180,'A2 Intenzita dopravy'!$E$47:$AH$47,0))*365*0.5</f>
        <v>296728.94</v>
      </c>
      <c r="AD185" s="48">
        <f>AD121*INDEX('A2 Intenzita dopravy'!$E80:$AH80,MATCH('08.1 Spotreba pohon.hmot'!AD$180,'A2 Intenzita dopravy'!$E$75:$AH$75,0))*365+AD89*INDEX('A2 Intenzita dopravy'!$E52:$AH52,MATCH('08.1 Spotreba pohon.hmot'!AD$180,'A2 Intenzita dopravy'!$E$47:$AH$47,0))*365*0.5</f>
        <v>301323.55999999994</v>
      </c>
      <c r="AE185" s="48">
        <f>AE121*INDEX('A2 Intenzita dopravy'!$E80:$AH80,MATCH('08.1 Spotreba pohon.hmot'!AE$180,'A2 Intenzita dopravy'!$E$75:$AH$75,0))*365+AE89*INDEX('A2 Intenzita dopravy'!$E52:$AH52,MATCH('08.1 Spotreba pohon.hmot'!AE$180,'A2 Intenzita dopravy'!$E$47:$AH$47,0))*365*0.5</f>
        <v>305918.18</v>
      </c>
      <c r="AF185" s="48">
        <f>AF121*INDEX('A2 Intenzita dopravy'!$E80:$AH80,MATCH('08.1 Spotreba pohon.hmot'!AF$180,'A2 Intenzita dopravy'!$E$75:$AH$75,0))*365+AF89*INDEX('A2 Intenzita dopravy'!$E52:$AH52,MATCH('08.1 Spotreba pohon.hmot'!AF$180,'A2 Intenzita dopravy'!$E$47:$AH$47,0))*365*0.5</f>
        <v>310512.8</v>
      </c>
      <c r="AG185" s="48">
        <f>AG121*INDEX('A2 Intenzita dopravy'!$E80:$AH80,MATCH('08.1 Spotreba pohon.hmot'!AG$180,'A2 Intenzita dopravy'!$E$75:$AH$75,0))*365+AG89*INDEX('A2 Intenzita dopravy'!$E52:$AH52,MATCH('08.1 Spotreba pohon.hmot'!AG$180,'A2 Intenzita dopravy'!$E$47:$AH$47,0))*365*0.5</f>
        <v>315107.42</v>
      </c>
      <c r="AH185" s="48">
        <f>AH121*INDEX('A2 Intenzita dopravy'!$E80:$AH80,MATCH('08.1 Spotreba pohon.hmot'!AH$180,'A2 Intenzita dopravy'!$E$75:$AH$75,0))*365+AH89*INDEX('A2 Intenzita dopravy'!$E52:$AH52,MATCH('08.1 Spotreba pohon.hmot'!AH$180,'A2 Intenzita dopravy'!$E$47:$AH$47,0))*365*0.5</f>
        <v>319702.03999999998</v>
      </c>
      <c r="AI185" s="48">
        <f>AI121*INDEX('A2 Intenzita dopravy'!$E80:$AH80,MATCH('08.1 Spotreba pohon.hmot'!AI$180,'A2 Intenzita dopravy'!$E$75:$AH$75,0))*365+AI89*INDEX('A2 Intenzita dopravy'!$E52:$AH52,MATCH('08.1 Spotreba pohon.hmot'!AI$180,'A2 Intenzita dopravy'!$E$47:$AH$47,0))*365*0.5</f>
        <v>324296.66000000003</v>
      </c>
      <c r="AJ185" s="48">
        <f>AJ121*INDEX('A2 Intenzita dopravy'!$E80:$AI80,MATCH('08.1 Spotreba pohon.hmot'!AJ$180,'A2 Intenzita dopravy'!$E$75:$AI$75,0))*365+AJ89*INDEX('A2 Intenzita dopravy'!$E52:$AI52,MATCH('08.1 Spotreba pohon.hmot'!AJ$180,'A2 Intenzita dopravy'!$E$47:$AI$47,0))*365*0.5</f>
        <v>328891.28000000003</v>
      </c>
    </row>
    <row r="186" spans="2:36" x14ac:dyDescent="0.2">
      <c r="B186" s="5">
        <v>5</v>
      </c>
      <c r="C186" s="5">
        <f t="shared" si="42"/>
        <v>95850</v>
      </c>
      <c r="D186" s="5" t="str">
        <f t="shared" si="42"/>
        <v>Privádzač Tvrdošín</v>
      </c>
      <c r="E186" s="5">
        <f t="shared" si="43"/>
        <v>0.38</v>
      </c>
      <c r="F186" s="48">
        <f>F122*INDEX('A2 Intenzita dopravy'!$E81:$AH81,MATCH('08.1 Spotreba pohon.hmot'!F$180,'A2 Intenzita dopravy'!$E$75:$AH$75,0))*365+F90*INDEX('A2 Intenzita dopravy'!$E53:$AH53,MATCH('08.1 Spotreba pohon.hmot'!F$180,'A2 Intenzita dopravy'!$E$47:$AH$47,0))*365*0.5</f>
        <v>434218.2231964058</v>
      </c>
      <c r="G186" s="48">
        <f>G122*INDEX('A2 Intenzita dopravy'!$E81:$AH81,MATCH('08.1 Spotreba pohon.hmot'!G$180,'A2 Intenzita dopravy'!$E$75:$AH$75,0))*365+G90*INDEX('A2 Intenzita dopravy'!$E53:$AH53,MATCH('08.1 Spotreba pohon.hmot'!G$180,'A2 Intenzita dopravy'!$E$47:$AH$47,0))*365*0.5</f>
        <v>438834.96367876051</v>
      </c>
      <c r="H186" s="48">
        <f>H122*INDEX('A2 Intenzita dopravy'!$E81:$AH81,MATCH('08.1 Spotreba pohon.hmot'!H$180,'A2 Intenzita dopravy'!$E$75:$AH$75,0))*365+H90*INDEX('A2 Intenzita dopravy'!$E53:$AH53,MATCH('08.1 Spotreba pohon.hmot'!H$180,'A2 Intenzita dopravy'!$E$47:$AH$47,0))*365*0.5</f>
        <v>443445.22919397079</v>
      </c>
      <c r="I186" s="48">
        <f>I122*INDEX('A2 Intenzita dopravy'!$E81:$AH81,MATCH('08.1 Spotreba pohon.hmot'!I$180,'A2 Intenzita dopravy'!$E$75:$AH$75,0))*365+I90*INDEX('A2 Intenzita dopravy'!$E53:$AH53,MATCH('08.1 Spotreba pohon.hmot'!I$180,'A2 Intenzita dopravy'!$E$47:$AH$47,0))*365*0.5</f>
        <v>448045.95876262884</v>
      </c>
      <c r="J186" s="48">
        <f>J122*INDEX('A2 Intenzita dopravy'!$E81:$AH81,MATCH('08.1 Spotreba pohon.hmot'!J$180,'A2 Intenzita dopravy'!$E$75:$AH$75,0))*365+J90*INDEX('A2 Intenzita dopravy'!$E53:$AH53,MATCH('08.1 Spotreba pohon.hmot'!J$180,'A2 Intenzita dopravy'!$E$47:$AH$47,0))*365*0.5</f>
        <v>216235.22136000003</v>
      </c>
      <c r="K186" s="48">
        <f>K122*INDEX('A2 Intenzita dopravy'!$E81:$AH81,MATCH('08.1 Spotreba pohon.hmot'!K$180,'A2 Intenzita dopravy'!$E$75:$AH$75,0))*365+K90*INDEX('A2 Intenzita dopravy'!$E53:$AH53,MATCH('08.1 Spotreba pohon.hmot'!K$180,'A2 Intenzita dopravy'!$E$47:$AH$47,0))*365*0.5</f>
        <v>219429.82393013104</v>
      </c>
      <c r="L186" s="48">
        <f>L122*INDEX('A2 Intenzita dopravy'!$E81:$AH81,MATCH('08.1 Spotreba pohon.hmot'!L$180,'A2 Intenzita dopravy'!$E$75:$AH$75,0))*365+L90*INDEX('A2 Intenzita dopravy'!$E53:$AH53,MATCH('08.1 Spotreba pohon.hmot'!L$180,'A2 Intenzita dopravy'!$E$47:$AH$47,0))*365*0.5</f>
        <v>222625.69387567451</v>
      </c>
      <c r="M186" s="48">
        <f>M122*INDEX('A2 Intenzita dopravy'!$E81:$AH81,MATCH('08.1 Spotreba pohon.hmot'!M$180,'A2 Intenzita dopravy'!$E$75:$AH$75,0))*365+M90*INDEX('A2 Intenzita dopravy'!$E53:$AH53,MATCH('08.1 Spotreba pohon.hmot'!M$180,'A2 Intenzita dopravy'!$E$47:$AH$47,0))*365*0.5</f>
        <v>225822.82939910496</v>
      </c>
      <c r="N186" s="48">
        <f>N122*INDEX('A2 Intenzita dopravy'!$E81:$AH81,MATCH('08.1 Spotreba pohon.hmot'!N$180,'A2 Intenzita dopravy'!$E$75:$AH$75,0))*365+N90*INDEX('A2 Intenzita dopravy'!$E53:$AH53,MATCH('08.1 Spotreba pohon.hmot'!N$180,'A2 Intenzita dopravy'!$E$47:$AH$47,0))*365*0.5</f>
        <v>229021.22870515042</v>
      </c>
      <c r="O186" s="48">
        <f>O122*INDEX('A2 Intenzita dopravy'!$E81:$AH81,MATCH('08.1 Spotreba pohon.hmot'!O$180,'A2 Intenzita dopravy'!$E$75:$AH$75,0))*365+O90*INDEX('A2 Intenzita dopravy'!$E53:$AH53,MATCH('08.1 Spotreba pohon.hmot'!O$180,'A2 Intenzita dopravy'!$E$47:$AH$47,0))*365*0.5</f>
        <v>232220.89000078943</v>
      </c>
      <c r="P186" s="48">
        <f>P122*INDEX('A2 Intenzita dopravy'!$E81:$AH81,MATCH('08.1 Spotreba pohon.hmot'!P$180,'A2 Intenzita dopravy'!$E$75:$AH$75,0))*365+P90*INDEX('A2 Intenzita dopravy'!$E53:$AH53,MATCH('08.1 Spotreba pohon.hmot'!P$180,'A2 Intenzita dopravy'!$E$47:$AH$47,0))*365*0.5</f>
        <v>235421.81149524864</v>
      </c>
      <c r="Q186" s="48">
        <f>Q122*INDEX('A2 Intenzita dopravy'!$E81:$AH81,MATCH('08.1 Spotreba pohon.hmot'!Q$180,'A2 Intenzita dopravy'!$E$75:$AH$75,0))*365+Q90*INDEX('A2 Intenzita dopravy'!$E53:$AH53,MATCH('08.1 Spotreba pohon.hmot'!Q$180,'A2 Intenzita dopravy'!$E$47:$AH$47,0))*365*0.5</f>
        <v>238623.9914</v>
      </c>
      <c r="R186" s="48">
        <f>R122*INDEX('A2 Intenzita dopravy'!$E81:$AH81,MATCH('08.1 Spotreba pohon.hmot'!R$180,'A2 Intenzita dopravy'!$E$75:$AH$75,0))*365+R90*INDEX('A2 Intenzita dopravy'!$E53:$AH53,MATCH('08.1 Spotreba pohon.hmot'!R$180,'A2 Intenzita dopravy'!$E$47:$AH$47,0))*365*0.5</f>
        <v>242462.71476140944</v>
      </c>
      <c r="S186" s="48">
        <f>S122*INDEX('A2 Intenzita dopravy'!$E81:$AH81,MATCH('08.1 Spotreba pohon.hmot'!S$180,'A2 Intenzita dopravy'!$E$75:$AH$75,0))*365+S90*INDEX('A2 Intenzita dopravy'!$E53:$AH53,MATCH('08.1 Spotreba pohon.hmot'!S$180,'A2 Intenzita dopravy'!$E$47:$AH$47,0))*365*0.5</f>
        <v>246303.2073074712</v>
      </c>
      <c r="T186" s="48">
        <f>T122*INDEX('A2 Intenzita dopravy'!$E81:$AH81,MATCH('08.1 Spotreba pohon.hmot'!T$180,'A2 Intenzita dopravy'!$E$75:$AH$75,0))*365+T90*INDEX('A2 Intenzita dopravy'!$E53:$AH53,MATCH('08.1 Spotreba pohon.hmot'!T$180,'A2 Intenzita dopravy'!$E$47:$AH$47,0))*365*0.5</f>
        <v>250145.46604433848</v>
      </c>
      <c r="U186" s="48">
        <f>U122*INDEX('A2 Intenzita dopravy'!$E81:$AH81,MATCH('08.1 Spotreba pohon.hmot'!U$180,'A2 Intenzita dopravy'!$E$75:$AH$75,0))*365+U90*INDEX('A2 Intenzita dopravy'!$E53:$AH53,MATCH('08.1 Spotreba pohon.hmot'!U$180,'A2 Intenzita dopravy'!$E$47:$AH$47,0))*365*0.5</f>
        <v>253989.48798263958</v>
      </c>
      <c r="V186" s="48">
        <f>V122*INDEX('A2 Intenzita dopravy'!$E81:$AH81,MATCH('08.1 Spotreba pohon.hmot'!V$180,'A2 Intenzita dopravy'!$E$75:$AH$75,0))*365+V90*INDEX('A2 Intenzita dopravy'!$E53:$AH53,MATCH('08.1 Spotreba pohon.hmot'!V$180,'A2 Intenzita dopravy'!$E$47:$AH$47,0))*365*0.5</f>
        <v>257835.27013747144</v>
      </c>
      <c r="W186" s="48">
        <f>W122*INDEX('A2 Intenzita dopravy'!$E81:$AH81,MATCH('08.1 Spotreba pohon.hmot'!W$180,'A2 Intenzita dopravy'!$E$75:$AH$75,0))*365+W90*INDEX('A2 Intenzita dopravy'!$E53:$AH53,MATCH('08.1 Spotreba pohon.hmot'!W$180,'A2 Intenzita dopravy'!$E$47:$AH$47,0))*365*0.5</f>
        <v>261682.80952839321</v>
      </c>
      <c r="X186" s="48">
        <f>X122*INDEX('A2 Intenzita dopravy'!$E81:$AH81,MATCH('08.1 Spotreba pohon.hmot'!X$180,'A2 Intenzita dopravy'!$E$75:$AH$75,0))*365+X90*INDEX('A2 Intenzita dopravy'!$E53:$AH53,MATCH('08.1 Spotreba pohon.hmot'!X$180,'A2 Intenzita dopravy'!$E$47:$AH$47,0))*365*0.5</f>
        <v>265532.1031794204</v>
      </c>
      <c r="Y186" s="48">
        <f>Y122*INDEX('A2 Intenzita dopravy'!$E81:$AH81,MATCH('08.1 Spotreba pohon.hmot'!Y$180,'A2 Intenzita dopravy'!$E$75:$AH$75,0))*365+Y90*INDEX('A2 Intenzita dopravy'!$E53:$AH53,MATCH('08.1 Spotreba pohon.hmot'!Y$180,'A2 Intenzita dopravy'!$E$47:$AH$47,0))*365*0.5</f>
        <v>269383.14811901841</v>
      </c>
      <c r="Z186" s="48">
        <f>Z122*INDEX('A2 Intenzita dopravy'!$E81:$AH81,MATCH('08.1 Spotreba pohon.hmot'!Z$180,'A2 Intenzita dopravy'!$E$75:$AH$75,0))*365+Z90*INDEX('A2 Intenzita dopravy'!$E53:$AH53,MATCH('08.1 Spotreba pohon.hmot'!Z$180,'A2 Intenzita dopravy'!$E$47:$AH$47,0))*365*0.5</f>
        <v>273235.94138009602</v>
      </c>
      <c r="AA186" s="48">
        <f>AA122*INDEX('A2 Intenzita dopravy'!$E81:$AH81,MATCH('08.1 Spotreba pohon.hmot'!AA$180,'A2 Intenzita dopravy'!$E$75:$AH$75,0))*365+AA90*INDEX('A2 Intenzita dopravy'!$E53:$AH53,MATCH('08.1 Spotreba pohon.hmot'!AA$180,'A2 Intenzita dopravy'!$E$47:$AH$47,0))*365*0.5</f>
        <v>277090.48</v>
      </c>
      <c r="AB186" s="48">
        <f>AB122*INDEX('A2 Intenzita dopravy'!$E81:$AH81,MATCH('08.1 Spotreba pohon.hmot'!AB$180,'A2 Intenzita dopravy'!$E$75:$AH$75,0))*365+AB90*INDEX('A2 Intenzita dopravy'!$E53:$AH53,MATCH('08.1 Spotreba pohon.hmot'!AB$180,'A2 Intenzita dopravy'!$E$47:$AH$47,0))*365*0.5</f>
        <v>281658.50105066388</v>
      </c>
      <c r="AC186" s="48">
        <f>AC122*INDEX('A2 Intenzita dopravy'!$E81:$AH81,MATCH('08.1 Spotreba pohon.hmot'!AC$180,'A2 Intenzita dopravy'!$E$75:$AH$75,0))*365+AC90*INDEX('A2 Intenzita dopravy'!$E53:$AH53,MATCH('08.1 Spotreba pohon.hmot'!AC$180,'A2 Intenzita dopravy'!$E$47:$AH$47,0))*365*0.5</f>
        <v>286230.31135830842</v>
      </c>
      <c r="AD186" s="48">
        <f>AD122*INDEX('A2 Intenzita dopravy'!$E81:$AH81,MATCH('08.1 Spotreba pohon.hmot'!AD$180,'A2 Intenzita dopravy'!$E$75:$AH$75,0))*365+AD90*INDEX('A2 Intenzita dopravy'!$E53:$AH53,MATCH('08.1 Spotreba pohon.hmot'!AD$180,'A2 Intenzita dopravy'!$E$47:$AH$47,0))*365*0.5</f>
        <v>290805.89839584602</v>
      </c>
      <c r="AE186" s="48">
        <f>AE122*INDEX('A2 Intenzita dopravy'!$E81:$AH81,MATCH('08.1 Spotreba pohon.hmot'!AE$180,'A2 Intenzita dopravy'!$E$75:$AH$75,0))*365+AE90*INDEX('A2 Intenzita dopravy'!$E53:$AH53,MATCH('08.1 Spotreba pohon.hmot'!AE$180,'A2 Intenzita dopravy'!$E$47:$AH$47,0))*365*0.5</f>
        <v>295385.24967254221</v>
      </c>
      <c r="AF186" s="48">
        <f>AF122*INDEX('A2 Intenzita dopravy'!$E81:$AH81,MATCH('08.1 Spotreba pohon.hmot'!AF$180,'A2 Intenzita dopravy'!$E$75:$AH$75,0))*365+AF90*INDEX('A2 Intenzita dopravy'!$E53:$AH53,MATCH('08.1 Spotreba pohon.hmot'!AF$180,'A2 Intenzita dopravy'!$E$47:$AH$47,0))*365*0.5</f>
        <v>299968.35273391637</v>
      </c>
      <c r="AG186" s="48">
        <f>AG122*INDEX('A2 Intenzita dopravy'!$E81:$AH81,MATCH('08.1 Spotreba pohon.hmot'!AG$180,'A2 Intenzita dopravy'!$E$75:$AH$75,0))*365+AG90*INDEX('A2 Intenzita dopravy'!$E53:$AH53,MATCH('08.1 Spotreba pohon.hmot'!AG$180,'A2 Intenzita dopravy'!$E$47:$AH$47,0))*365*0.5</f>
        <v>304555.19516164472</v>
      </c>
      <c r="AH186" s="48">
        <f>AH122*INDEX('A2 Intenzita dopravy'!$E81:$AH81,MATCH('08.1 Spotreba pohon.hmot'!AH$180,'A2 Intenzita dopravy'!$E$75:$AH$75,0))*365+AH90*INDEX('A2 Intenzita dopravy'!$E53:$AH53,MATCH('08.1 Spotreba pohon.hmot'!AH$180,'A2 Intenzita dopravy'!$E$47:$AH$47,0))*365*0.5</f>
        <v>309145.76457346103</v>
      </c>
      <c r="AI186" s="48">
        <f>AI122*INDEX('A2 Intenzita dopravy'!$E81:$AH81,MATCH('08.1 Spotreba pohon.hmot'!AI$180,'A2 Intenzita dopravy'!$E$75:$AH$75,0))*365+AI90*INDEX('A2 Intenzita dopravy'!$E53:$AH53,MATCH('08.1 Spotreba pohon.hmot'!AI$180,'A2 Intenzita dopravy'!$E$47:$AH$47,0))*365*0.5</f>
        <v>313740.04862306011</v>
      </c>
      <c r="AJ186" s="48">
        <f>AJ122*INDEX('A2 Intenzita dopravy'!$E81:$AI81,MATCH('08.1 Spotreba pohon.hmot'!AJ$180,'A2 Intenzita dopravy'!$E$75:$AI$75,0))*365+AJ90*INDEX('A2 Intenzita dopravy'!$E53:$AI53,MATCH('08.1 Spotreba pohon.hmot'!AJ$180,'A2 Intenzita dopravy'!$E$47:$AI$47,0))*365*0.5</f>
        <v>318338.03499999997</v>
      </c>
    </row>
    <row r="187" spans="2:36" x14ac:dyDescent="0.2">
      <c r="B187" s="5">
        <v>6</v>
      </c>
      <c r="C187" s="5" t="str">
        <f t="shared" si="42"/>
        <v/>
      </c>
      <c r="D187" s="5" t="str">
        <f t="shared" si="42"/>
        <v>R3 Tvrdošín - Nižná 1</v>
      </c>
      <c r="E187" s="5">
        <f t="shared" si="43"/>
        <v>0.96</v>
      </c>
      <c r="F187" s="48">
        <f>F123*INDEX('A2 Intenzita dopravy'!$E82:$AH82,MATCH('08.1 Spotreba pohon.hmot'!F$180,'A2 Intenzita dopravy'!$E$75:$AH$75,0))*365+F91*INDEX('A2 Intenzita dopravy'!$E54:$AH54,MATCH('08.1 Spotreba pohon.hmot'!F$180,'A2 Intenzita dopravy'!$E$47:$AH$47,0))*365*0.5</f>
        <v>135581.36661892134</v>
      </c>
      <c r="G187" s="48">
        <f>G123*INDEX('A2 Intenzita dopravy'!$E82:$AH82,MATCH('08.1 Spotreba pohon.hmot'!G$180,'A2 Intenzita dopravy'!$E$75:$AH$75,0))*365+G91*INDEX('A2 Intenzita dopravy'!$E54:$AH54,MATCH('08.1 Spotreba pohon.hmot'!G$180,'A2 Intenzita dopravy'!$E$47:$AH$47,0))*365*0.5</f>
        <v>137423.65340000001</v>
      </c>
      <c r="H187" s="48">
        <f>H123*INDEX('A2 Intenzita dopravy'!$E82:$AH82,MATCH('08.1 Spotreba pohon.hmot'!H$180,'A2 Intenzita dopravy'!$E$75:$AH$75,0))*365+H91*INDEX('A2 Intenzita dopravy'!$E54:$AH54,MATCH('08.1 Spotreba pohon.hmot'!H$180,'A2 Intenzita dopravy'!$E$47:$AH$47,0))*365*0.5</f>
        <v>139291.25646807635</v>
      </c>
      <c r="I187" s="48">
        <f>I123*INDEX('A2 Intenzita dopravy'!$E82:$AH82,MATCH('08.1 Spotreba pohon.hmot'!I$180,'A2 Intenzita dopravy'!$E$75:$AH$75,0))*365+I91*INDEX('A2 Intenzita dopravy'!$E54:$AH54,MATCH('08.1 Spotreba pohon.hmot'!I$180,'A2 Intenzita dopravy'!$E$47:$AH$47,0))*365*0.5</f>
        <v>141184.52814884984</v>
      </c>
      <c r="J187" s="48">
        <f>J123*INDEX('A2 Intenzita dopravy'!$E82:$AH82,MATCH('08.1 Spotreba pohon.hmot'!J$180,'A2 Intenzita dopravy'!$E$75:$AH$75,0))*365+J91*INDEX('A2 Intenzita dopravy'!$E54:$AH54,MATCH('08.1 Spotreba pohon.hmot'!J$180,'A2 Intenzita dopravy'!$E$47:$AH$47,0))*365*0.5</f>
        <v>143103.82574</v>
      </c>
      <c r="K187" s="48">
        <f>K123*INDEX('A2 Intenzita dopravy'!$E82:$AH82,MATCH('08.1 Spotreba pohon.hmot'!K$180,'A2 Intenzita dopravy'!$E$75:$AH$75,0))*365+K91*INDEX('A2 Intenzita dopravy'!$E54:$AH54,MATCH('08.1 Spotreba pohon.hmot'!K$180,'A2 Intenzita dopravy'!$E$47:$AH$47,0))*365*0.5</f>
        <v>145401.97440571428</v>
      </c>
      <c r="L187" s="48">
        <f>L123*INDEX('A2 Intenzita dopravy'!$E82:$AH82,MATCH('08.1 Spotreba pohon.hmot'!L$180,'A2 Intenzita dopravy'!$E$75:$AH$75,0))*365+L91*INDEX('A2 Intenzita dopravy'!$E54:$AH54,MATCH('08.1 Spotreba pohon.hmot'!L$180,'A2 Intenzita dopravy'!$E$47:$AH$47,0))*365*0.5</f>
        <v>147700.12307142856</v>
      </c>
      <c r="M187" s="48">
        <f>M123*INDEX('A2 Intenzita dopravy'!$E82:$AH82,MATCH('08.1 Spotreba pohon.hmot'!M$180,'A2 Intenzita dopravy'!$E$75:$AH$75,0))*365+M91*INDEX('A2 Intenzita dopravy'!$E54:$AH54,MATCH('08.1 Spotreba pohon.hmot'!M$180,'A2 Intenzita dopravy'!$E$47:$AH$47,0))*365*0.5</f>
        <v>149998.27173714287</v>
      </c>
      <c r="N187" s="48">
        <f>N123*INDEX('A2 Intenzita dopravy'!$E82:$AH82,MATCH('08.1 Spotreba pohon.hmot'!N$180,'A2 Intenzita dopravy'!$E$75:$AH$75,0))*365+N91*INDEX('A2 Intenzita dopravy'!$E54:$AH54,MATCH('08.1 Spotreba pohon.hmot'!N$180,'A2 Intenzita dopravy'!$E$47:$AH$47,0))*365*0.5</f>
        <v>152296.42040285715</v>
      </c>
      <c r="O187" s="48">
        <f>O123*INDEX('A2 Intenzita dopravy'!$E82:$AH82,MATCH('08.1 Spotreba pohon.hmot'!O$180,'A2 Intenzita dopravy'!$E$75:$AH$75,0))*365+O91*INDEX('A2 Intenzita dopravy'!$E54:$AH54,MATCH('08.1 Spotreba pohon.hmot'!O$180,'A2 Intenzita dopravy'!$E$47:$AH$47,0))*365*0.5</f>
        <v>154594.56906857144</v>
      </c>
      <c r="P187" s="48">
        <f>P123*INDEX('A2 Intenzita dopravy'!$E82:$AH82,MATCH('08.1 Spotreba pohon.hmot'!P$180,'A2 Intenzita dopravy'!$E$75:$AH$75,0))*365+P91*INDEX('A2 Intenzita dopravy'!$E54:$AH54,MATCH('08.1 Spotreba pohon.hmot'!P$180,'A2 Intenzita dopravy'!$E$47:$AH$47,0))*365*0.5</f>
        <v>156892.71773428575</v>
      </c>
      <c r="Q187" s="48">
        <f>Q123*INDEX('A2 Intenzita dopravy'!$E82:$AH82,MATCH('08.1 Spotreba pohon.hmot'!Q$180,'A2 Intenzita dopravy'!$E$75:$AH$75,0))*365+Q91*INDEX('A2 Intenzita dopravy'!$E54:$AH54,MATCH('08.1 Spotreba pohon.hmot'!Q$180,'A2 Intenzita dopravy'!$E$47:$AH$47,0))*365*0.5</f>
        <v>159190.8664</v>
      </c>
      <c r="R187" s="48">
        <f>R123*INDEX('A2 Intenzita dopravy'!$E82:$AH82,MATCH('08.1 Spotreba pohon.hmot'!R$180,'A2 Intenzita dopravy'!$E$75:$AH$75,0))*365+R91*INDEX('A2 Intenzita dopravy'!$E54:$AH54,MATCH('08.1 Spotreba pohon.hmot'!R$180,'A2 Intenzita dopravy'!$E$47:$AH$47,0))*365*0.5</f>
        <v>160921.10217999999</v>
      </c>
      <c r="S187" s="48">
        <f>S123*INDEX('A2 Intenzita dopravy'!$E82:$AH82,MATCH('08.1 Spotreba pohon.hmot'!S$180,'A2 Intenzita dopravy'!$E$75:$AH$75,0))*365+S91*INDEX('A2 Intenzita dopravy'!$E54:$AH54,MATCH('08.1 Spotreba pohon.hmot'!S$180,'A2 Intenzita dopravy'!$E$47:$AH$47,0))*365*0.5</f>
        <v>162651.33796</v>
      </c>
      <c r="T187" s="48">
        <f>T123*INDEX('A2 Intenzita dopravy'!$E82:$AH82,MATCH('08.1 Spotreba pohon.hmot'!T$180,'A2 Intenzita dopravy'!$E$75:$AH$75,0))*365+T91*INDEX('A2 Intenzita dopravy'!$E54:$AH54,MATCH('08.1 Spotreba pohon.hmot'!T$180,'A2 Intenzita dopravy'!$E$47:$AH$47,0))*365*0.5</f>
        <v>164381.57373999999</v>
      </c>
      <c r="U187" s="48">
        <f>U123*INDEX('A2 Intenzita dopravy'!$E82:$AH82,MATCH('08.1 Spotreba pohon.hmot'!U$180,'A2 Intenzita dopravy'!$E$75:$AH$75,0))*365+U91*INDEX('A2 Intenzita dopravy'!$E54:$AH54,MATCH('08.1 Spotreba pohon.hmot'!U$180,'A2 Intenzita dopravy'!$E$47:$AH$47,0))*365*0.5</f>
        <v>166111.80951999998</v>
      </c>
      <c r="V187" s="48">
        <f>V123*INDEX('A2 Intenzita dopravy'!$E82:$AH82,MATCH('08.1 Spotreba pohon.hmot'!V$180,'A2 Intenzita dopravy'!$E$75:$AH$75,0))*365+V91*INDEX('A2 Intenzita dopravy'!$E54:$AH54,MATCH('08.1 Spotreba pohon.hmot'!V$180,'A2 Intenzita dopravy'!$E$47:$AH$47,0))*365*0.5</f>
        <v>167842.0453</v>
      </c>
      <c r="W187" s="48">
        <f>W123*INDEX('A2 Intenzita dopravy'!$E82:$AH82,MATCH('08.1 Spotreba pohon.hmot'!W$180,'A2 Intenzita dopravy'!$E$75:$AH$75,0))*365+W91*INDEX('A2 Intenzita dopravy'!$E54:$AH54,MATCH('08.1 Spotreba pohon.hmot'!W$180,'A2 Intenzita dopravy'!$E$47:$AH$47,0))*365*0.5</f>
        <v>169572.28108000002</v>
      </c>
      <c r="X187" s="48">
        <f>X123*INDEX('A2 Intenzita dopravy'!$E82:$AH82,MATCH('08.1 Spotreba pohon.hmot'!X$180,'A2 Intenzita dopravy'!$E$75:$AH$75,0))*365+X91*INDEX('A2 Intenzita dopravy'!$E54:$AH54,MATCH('08.1 Spotreba pohon.hmot'!X$180,'A2 Intenzita dopravy'!$E$47:$AH$47,0))*365*0.5</f>
        <v>171302.51685999997</v>
      </c>
      <c r="Y187" s="48">
        <f>Y123*INDEX('A2 Intenzita dopravy'!$E82:$AH82,MATCH('08.1 Spotreba pohon.hmot'!Y$180,'A2 Intenzita dopravy'!$E$75:$AH$75,0))*365+Y91*INDEX('A2 Intenzita dopravy'!$E54:$AH54,MATCH('08.1 Spotreba pohon.hmot'!Y$180,'A2 Intenzita dopravy'!$E$47:$AH$47,0))*365*0.5</f>
        <v>173032.75263999999</v>
      </c>
      <c r="Z187" s="48">
        <f>Z123*INDEX('A2 Intenzita dopravy'!$E82:$AH82,MATCH('08.1 Spotreba pohon.hmot'!Z$180,'A2 Intenzita dopravy'!$E$75:$AH$75,0))*365+Z91*INDEX('A2 Intenzita dopravy'!$E54:$AH54,MATCH('08.1 Spotreba pohon.hmot'!Z$180,'A2 Intenzita dopravy'!$E$47:$AH$47,0))*365*0.5</f>
        <v>174762.98842000001</v>
      </c>
      <c r="AA187" s="48">
        <f>AA123*INDEX('A2 Intenzita dopravy'!$E82:$AH82,MATCH('08.1 Spotreba pohon.hmot'!AA$180,'A2 Intenzita dopravy'!$E$75:$AH$75,0))*365+AA91*INDEX('A2 Intenzita dopravy'!$E54:$AH54,MATCH('08.1 Spotreba pohon.hmot'!AA$180,'A2 Intenzita dopravy'!$E$47:$AH$47,0))*365*0.5</f>
        <v>176493.2242</v>
      </c>
      <c r="AB187" s="48">
        <f>AB123*INDEX('A2 Intenzita dopravy'!$E82:$AH82,MATCH('08.1 Spotreba pohon.hmot'!AB$180,'A2 Intenzita dopravy'!$E$75:$AH$75,0))*365+AB91*INDEX('A2 Intenzita dopravy'!$E54:$AH54,MATCH('08.1 Spotreba pohon.hmot'!AB$180,'A2 Intenzita dopravy'!$E$47:$AH$47,0))*365*0.5</f>
        <v>178973.70766671325</v>
      </c>
      <c r="AC187" s="48">
        <f>AC123*INDEX('A2 Intenzita dopravy'!$E82:$AH82,MATCH('08.1 Spotreba pohon.hmot'!AC$180,'A2 Intenzita dopravy'!$E$75:$AH$75,0))*365+AC91*INDEX('A2 Intenzita dopravy'!$E54:$AH54,MATCH('08.1 Spotreba pohon.hmot'!AC$180,'A2 Intenzita dopravy'!$E$47:$AH$47,0))*365*0.5</f>
        <v>181454.16256369138</v>
      </c>
      <c r="AD187" s="48">
        <f>AD123*INDEX('A2 Intenzita dopravy'!$E82:$AH82,MATCH('08.1 Spotreba pohon.hmot'!AD$180,'A2 Intenzita dopravy'!$E$75:$AH$75,0))*365+AD91*INDEX('A2 Intenzita dopravy'!$E54:$AH54,MATCH('08.1 Spotreba pohon.hmot'!AD$180,'A2 Intenzita dopravy'!$E$47:$AH$47,0))*365*0.5</f>
        <v>183934.58889010167</v>
      </c>
      <c r="AE187" s="48">
        <f>AE123*INDEX('A2 Intenzita dopravy'!$E82:$AH82,MATCH('08.1 Spotreba pohon.hmot'!AE$180,'A2 Intenzita dopravy'!$E$75:$AH$75,0))*365+AE91*INDEX('A2 Intenzita dopravy'!$E54:$AH54,MATCH('08.1 Spotreba pohon.hmot'!AE$180,'A2 Intenzita dopravy'!$E$47:$AH$47,0))*365*0.5</f>
        <v>186414.98664511129</v>
      </c>
      <c r="AF187" s="48">
        <f>AF123*INDEX('A2 Intenzita dopravy'!$E82:$AH82,MATCH('08.1 Spotreba pohon.hmot'!AF$180,'A2 Intenzita dopravy'!$E$75:$AH$75,0))*365+AF91*INDEX('A2 Intenzita dopravy'!$E54:$AH54,MATCH('08.1 Spotreba pohon.hmot'!AF$180,'A2 Intenzita dopravy'!$E$47:$AH$47,0))*365*0.5</f>
        <v>188895.3558278874</v>
      </c>
      <c r="AG187" s="48">
        <f>AG123*INDEX('A2 Intenzita dopravy'!$E82:$AH82,MATCH('08.1 Spotreba pohon.hmot'!AG$180,'A2 Intenzita dopravy'!$E$75:$AH$75,0))*365+AG91*INDEX('A2 Intenzita dopravy'!$E54:$AH54,MATCH('08.1 Spotreba pohon.hmot'!AG$180,'A2 Intenzita dopravy'!$E$47:$AH$47,0))*365*0.5</f>
        <v>191375.69643759722</v>
      </c>
      <c r="AH187" s="48">
        <f>AH123*INDEX('A2 Intenzita dopravy'!$E82:$AH82,MATCH('08.1 Spotreba pohon.hmot'!AH$180,'A2 Intenzita dopravy'!$E$75:$AH$75,0))*365+AH91*INDEX('A2 Intenzita dopravy'!$E54:$AH54,MATCH('08.1 Spotreba pohon.hmot'!AH$180,'A2 Intenzita dopravy'!$E$47:$AH$47,0))*365*0.5</f>
        <v>193856.00847340783</v>
      </c>
      <c r="AI187" s="48">
        <f>AI123*INDEX('A2 Intenzita dopravy'!$E82:$AH82,MATCH('08.1 Spotreba pohon.hmot'!AI$180,'A2 Intenzita dopravy'!$E$75:$AH$75,0))*365+AI91*INDEX('A2 Intenzita dopravy'!$E54:$AH54,MATCH('08.1 Spotreba pohon.hmot'!AI$180,'A2 Intenzita dopravy'!$E$47:$AH$47,0))*365*0.5</f>
        <v>196336.29193448642</v>
      </c>
      <c r="AJ187" s="48">
        <f>AJ123*INDEX('A2 Intenzita dopravy'!$E82:$AI82,MATCH('08.1 Spotreba pohon.hmot'!AJ$180,'A2 Intenzita dopravy'!$E$75:$AI$75,0))*365+AJ91*INDEX('A2 Intenzita dopravy'!$E54:$AI54,MATCH('08.1 Spotreba pohon.hmot'!AJ$180,'A2 Intenzita dopravy'!$E$47:$AI$47,0))*365*0.5</f>
        <v>198816.54681999999</v>
      </c>
    </row>
    <row r="188" spans="2:36" x14ac:dyDescent="0.2">
      <c r="B188" s="5">
        <v>7</v>
      </c>
      <c r="C188" s="5" t="str">
        <f t="shared" si="42"/>
        <v/>
      </c>
      <c r="D188" s="5" t="str">
        <f t="shared" si="42"/>
        <v>R3 Tvrdošín - Nižná 2</v>
      </c>
      <c r="E188" s="5">
        <f t="shared" si="43"/>
        <v>2.7</v>
      </c>
      <c r="F188" s="48">
        <f>F124*INDEX('A2 Intenzita dopravy'!$E83:$AH83,MATCH('08.1 Spotreba pohon.hmot'!F$180,'A2 Intenzita dopravy'!$E$75:$AH$75,0))*365+F92*INDEX('A2 Intenzita dopravy'!$E55:$AH55,MATCH('08.1 Spotreba pohon.hmot'!F$180,'A2 Intenzita dopravy'!$E$47:$AH$47,0))*365*0.5</f>
        <v>0</v>
      </c>
      <c r="G188" s="48">
        <f>G124*INDEX('A2 Intenzita dopravy'!$E83:$AH83,MATCH('08.1 Spotreba pohon.hmot'!G$180,'A2 Intenzita dopravy'!$E$75:$AH$75,0))*365+G92*INDEX('A2 Intenzita dopravy'!$E55:$AH55,MATCH('08.1 Spotreba pohon.hmot'!G$180,'A2 Intenzita dopravy'!$E$47:$AH$47,0))*365*0.5</f>
        <v>0</v>
      </c>
      <c r="H188" s="48">
        <f>H124*INDEX('A2 Intenzita dopravy'!$E83:$AH83,MATCH('08.1 Spotreba pohon.hmot'!H$180,'A2 Intenzita dopravy'!$E$75:$AH$75,0))*365+H92*INDEX('A2 Intenzita dopravy'!$E55:$AH55,MATCH('08.1 Spotreba pohon.hmot'!H$180,'A2 Intenzita dopravy'!$E$47:$AH$47,0))*365*0.5</f>
        <v>0</v>
      </c>
      <c r="I188" s="48">
        <f>I124*INDEX('A2 Intenzita dopravy'!$E83:$AH83,MATCH('08.1 Spotreba pohon.hmot'!I$180,'A2 Intenzita dopravy'!$E$75:$AH$75,0))*365+I92*INDEX('A2 Intenzita dopravy'!$E55:$AH55,MATCH('08.1 Spotreba pohon.hmot'!I$180,'A2 Intenzita dopravy'!$E$47:$AH$47,0))*365*0.5</f>
        <v>0</v>
      </c>
      <c r="J188" s="48">
        <f>J124*INDEX('A2 Intenzita dopravy'!$E83:$AH83,MATCH('08.1 Spotreba pohon.hmot'!J$180,'A2 Intenzita dopravy'!$E$75:$AH$75,0))*365+J92*INDEX('A2 Intenzita dopravy'!$E55:$AH55,MATCH('08.1 Spotreba pohon.hmot'!J$180,'A2 Intenzita dopravy'!$E$47:$AH$47,0))*365*0.5</f>
        <v>252681.65688000002</v>
      </c>
      <c r="K188" s="48">
        <f>K124*INDEX('A2 Intenzita dopravy'!$E83:$AH83,MATCH('08.1 Spotreba pohon.hmot'!K$180,'A2 Intenzita dopravy'!$E$75:$AH$75,0))*365+K92*INDEX('A2 Intenzita dopravy'!$E55:$AH55,MATCH('08.1 Spotreba pohon.hmot'!K$180,'A2 Intenzita dopravy'!$E$47:$AH$47,0))*365*0.5</f>
        <v>256820.00382322003</v>
      </c>
      <c r="L188" s="48">
        <f>L124*INDEX('A2 Intenzita dopravy'!$E83:$AH83,MATCH('08.1 Spotreba pohon.hmot'!L$180,'A2 Intenzita dopravy'!$E$75:$AH$75,0))*365+L92*INDEX('A2 Intenzita dopravy'!$E55:$AH55,MATCH('08.1 Spotreba pohon.hmot'!L$180,'A2 Intenzita dopravy'!$E$47:$AH$47,0))*365*0.5</f>
        <v>260957.48126160837</v>
      </c>
      <c r="M188" s="48">
        <f>M124*INDEX('A2 Intenzita dopravy'!$E83:$AH83,MATCH('08.1 Spotreba pohon.hmot'!M$180,'A2 Intenzita dopravy'!$E$75:$AH$75,0))*365+M92*INDEX('A2 Intenzita dopravy'!$E55:$AH55,MATCH('08.1 Spotreba pohon.hmot'!M$180,'A2 Intenzita dopravy'!$E$47:$AH$47,0))*365*0.5</f>
        <v>265094.08947149792</v>
      </c>
      <c r="N188" s="48">
        <f>N124*INDEX('A2 Intenzita dopravy'!$E83:$AH83,MATCH('08.1 Spotreba pohon.hmot'!N$180,'A2 Intenzita dopravy'!$E$75:$AH$75,0))*365+N92*INDEX('A2 Intenzita dopravy'!$E55:$AH55,MATCH('08.1 Spotreba pohon.hmot'!N$180,'A2 Intenzita dopravy'!$E$47:$AH$47,0))*365*0.5</f>
        <v>269229.82872914372</v>
      </c>
      <c r="O188" s="48">
        <f>O124*INDEX('A2 Intenzita dopravy'!$E83:$AH83,MATCH('08.1 Spotreba pohon.hmot'!O$180,'A2 Intenzita dopravy'!$E$75:$AH$75,0))*365+O92*INDEX('A2 Intenzita dopravy'!$E55:$AH55,MATCH('08.1 Spotreba pohon.hmot'!O$180,'A2 Intenzita dopravy'!$E$47:$AH$47,0))*365*0.5</f>
        <v>273364.69931072288</v>
      </c>
      <c r="P188" s="48">
        <f>P124*INDEX('A2 Intenzita dopravy'!$E83:$AH83,MATCH('08.1 Spotreba pohon.hmot'!P$180,'A2 Intenzita dopravy'!$E$75:$AH$75,0))*365+P92*INDEX('A2 Intenzita dopravy'!$E55:$AH55,MATCH('08.1 Spotreba pohon.hmot'!P$180,'A2 Intenzita dopravy'!$E$47:$AH$47,0))*365*0.5</f>
        <v>277498.70149233454</v>
      </c>
      <c r="Q188" s="48">
        <f>Q124*INDEX('A2 Intenzita dopravy'!$E83:$AH83,MATCH('08.1 Spotreba pohon.hmot'!Q$180,'A2 Intenzita dopravy'!$E$75:$AH$75,0))*365+Q92*INDEX('A2 Intenzita dopravy'!$E55:$AH55,MATCH('08.1 Spotreba pohon.hmot'!Q$180,'A2 Intenzita dopravy'!$E$47:$AH$47,0))*365*0.5</f>
        <v>281631.83555000002</v>
      </c>
      <c r="R188" s="48">
        <f>R124*INDEX('A2 Intenzita dopravy'!$E83:$AH83,MATCH('08.1 Spotreba pohon.hmot'!R$180,'A2 Intenzita dopravy'!$E$75:$AH$75,0))*365+R92*INDEX('A2 Intenzita dopravy'!$E55:$AH55,MATCH('08.1 Spotreba pohon.hmot'!R$180,'A2 Intenzita dopravy'!$E$47:$AH$47,0))*365*0.5</f>
        <v>284708.83962884906</v>
      </c>
      <c r="S188" s="48">
        <f>S124*INDEX('A2 Intenzita dopravy'!$E83:$AH83,MATCH('08.1 Spotreba pohon.hmot'!S$180,'A2 Intenzita dopravy'!$E$75:$AH$75,0))*365+S92*INDEX('A2 Intenzita dopravy'!$E55:$AH55,MATCH('08.1 Spotreba pohon.hmot'!S$180,'A2 Intenzita dopravy'!$E$47:$AH$47,0))*365*0.5</f>
        <v>287785.37436895911</v>
      </c>
      <c r="T188" s="48">
        <f>T124*INDEX('A2 Intenzita dopravy'!$E83:$AH83,MATCH('08.1 Spotreba pohon.hmot'!T$180,'A2 Intenzita dopravy'!$E$75:$AH$75,0))*365+T92*INDEX('A2 Intenzita dopravy'!$E55:$AH55,MATCH('08.1 Spotreba pohon.hmot'!T$180,'A2 Intenzita dopravy'!$E$47:$AH$47,0))*365*0.5</f>
        <v>290861.43986790144</v>
      </c>
      <c r="U188" s="48">
        <f>U124*INDEX('A2 Intenzita dopravy'!$E83:$AH83,MATCH('08.1 Spotreba pohon.hmot'!U$180,'A2 Intenzita dopravy'!$E$75:$AH$75,0))*365+U92*INDEX('A2 Intenzita dopravy'!$E55:$AH55,MATCH('08.1 Spotreba pohon.hmot'!U$180,'A2 Intenzita dopravy'!$E$47:$AH$47,0))*365*0.5</f>
        <v>293937.03622322925</v>
      </c>
      <c r="V188" s="48">
        <f>V124*INDEX('A2 Intenzita dopravy'!$E83:$AH83,MATCH('08.1 Spotreba pohon.hmot'!V$180,'A2 Intenzita dopravy'!$E$75:$AH$75,0))*365+V92*INDEX('A2 Intenzita dopravy'!$E55:$AH55,MATCH('08.1 Spotreba pohon.hmot'!V$180,'A2 Intenzita dopravy'!$E$47:$AH$47,0))*365*0.5</f>
        <v>297012.16353247763</v>
      </c>
      <c r="W188" s="48">
        <f>W124*INDEX('A2 Intenzita dopravy'!$E83:$AH83,MATCH('08.1 Spotreba pohon.hmot'!W$180,'A2 Intenzita dopravy'!$E$75:$AH$75,0))*365+W92*INDEX('A2 Intenzita dopravy'!$E55:$AH55,MATCH('08.1 Spotreba pohon.hmot'!W$180,'A2 Intenzita dopravy'!$E$47:$AH$47,0))*365*0.5</f>
        <v>300086.82189316384</v>
      </c>
      <c r="X188" s="48">
        <f>X124*INDEX('A2 Intenzita dopravy'!$E83:$AH83,MATCH('08.1 Spotreba pohon.hmot'!X$180,'A2 Intenzita dopravy'!$E$75:$AH$75,0))*365+X92*INDEX('A2 Intenzita dopravy'!$E55:$AH55,MATCH('08.1 Spotreba pohon.hmot'!X$180,'A2 Intenzita dopravy'!$E$47:$AH$47,0))*365*0.5</f>
        <v>303161.01140278706</v>
      </c>
      <c r="Y188" s="48">
        <f>Y124*INDEX('A2 Intenzita dopravy'!$E83:$AH83,MATCH('08.1 Spotreba pohon.hmot'!Y$180,'A2 Intenzita dopravy'!$E$75:$AH$75,0))*365+Y92*INDEX('A2 Intenzita dopravy'!$E55:$AH55,MATCH('08.1 Spotreba pohon.hmot'!Y$180,'A2 Intenzita dopravy'!$E$47:$AH$47,0))*365*0.5</f>
        <v>306234.73215882835</v>
      </c>
      <c r="Z188" s="48">
        <f>Z124*INDEX('A2 Intenzita dopravy'!$E83:$AH83,MATCH('08.1 Spotreba pohon.hmot'!Z$180,'A2 Intenzita dopravy'!$E$75:$AH$75,0))*365+Z92*INDEX('A2 Intenzita dopravy'!$E55:$AH55,MATCH('08.1 Spotreba pohon.hmot'!Z$180,'A2 Intenzita dopravy'!$E$47:$AH$47,0))*365*0.5</f>
        <v>309307.98425875104</v>
      </c>
      <c r="AA188" s="48">
        <f>AA124*INDEX('A2 Intenzita dopravy'!$E83:$AH83,MATCH('08.1 Spotreba pohon.hmot'!AA$180,'A2 Intenzita dopravy'!$E$75:$AH$75,0))*365+AA92*INDEX('A2 Intenzita dopravy'!$E55:$AH55,MATCH('08.1 Spotreba pohon.hmot'!AA$180,'A2 Intenzita dopravy'!$E$47:$AH$47,0))*365*0.5</f>
        <v>312380.76780000003</v>
      </c>
      <c r="AB188" s="48">
        <f>AB124*INDEX('A2 Intenzita dopravy'!$E83:$AH83,MATCH('08.1 Spotreba pohon.hmot'!AB$180,'A2 Intenzita dopravy'!$E$75:$AH$75,0))*365+AB92*INDEX('A2 Intenzita dopravy'!$E55:$AH55,MATCH('08.1 Spotreba pohon.hmot'!AB$180,'A2 Intenzita dopravy'!$E$47:$AH$47,0))*365*0.5</f>
        <v>316946.49599015631</v>
      </c>
      <c r="AC188" s="48">
        <f>AC124*INDEX('A2 Intenzita dopravy'!$E83:$AH83,MATCH('08.1 Spotreba pohon.hmot'!AC$180,'A2 Intenzita dopravy'!$E$75:$AH$75,0))*365+AC92*INDEX('A2 Intenzita dopravy'!$E55:$AH55,MATCH('08.1 Spotreba pohon.hmot'!AC$180,'A2 Intenzita dopravy'!$E$47:$AH$47,0))*365*0.5</f>
        <v>321512.37774943793</v>
      </c>
      <c r="AD188" s="48">
        <f>AD124*INDEX('A2 Intenzita dopravy'!$E83:$AH83,MATCH('08.1 Spotreba pohon.hmot'!AD$180,'A2 Intenzita dopravy'!$E$75:$AH$75,0))*365+AD92*INDEX('A2 Intenzita dopravy'!$E55:$AH55,MATCH('08.1 Spotreba pohon.hmot'!AD$180,'A2 Intenzita dopravy'!$E$47:$AH$47,0))*365*0.5</f>
        <v>326078.4130854347</v>
      </c>
      <c r="AE188" s="48">
        <f>AE124*INDEX('A2 Intenzita dopravy'!$E83:$AH83,MATCH('08.1 Spotreba pohon.hmot'!AE$180,'A2 Intenzita dopravy'!$E$75:$AH$75,0))*365+AE92*INDEX('A2 Intenzita dopravy'!$E55:$AH55,MATCH('08.1 Spotreba pohon.hmot'!AE$180,'A2 Intenzita dopravy'!$E$47:$AH$47,0))*365*0.5</f>
        <v>330644.60200573673</v>
      </c>
      <c r="AF188" s="48">
        <f>AF124*INDEX('A2 Intenzita dopravy'!$E83:$AH83,MATCH('08.1 Spotreba pohon.hmot'!AF$180,'A2 Intenzita dopravy'!$E$75:$AH$75,0))*365+AF92*INDEX('A2 Intenzita dopravy'!$E55:$AH55,MATCH('08.1 Spotreba pohon.hmot'!AF$180,'A2 Intenzita dopravy'!$E$47:$AH$47,0))*365*0.5</f>
        <v>335210.94451793429</v>
      </c>
      <c r="AG188" s="48">
        <f>AG124*INDEX('A2 Intenzita dopravy'!$E83:$AH83,MATCH('08.1 Spotreba pohon.hmot'!AG$180,'A2 Intenzita dopravy'!$E$75:$AH$75,0))*365+AG92*INDEX('A2 Intenzita dopravy'!$E55:$AH55,MATCH('08.1 Spotreba pohon.hmot'!AG$180,'A2 Intenzita dopravy'!$E$47:$AH$47,0))*365*0.5</f>
        <v>339777.44062961818</v>
      </c>
      <c r="AH188" s="48">
        <f>AH124*INDEX('A2 Intenzita dopravy'!$E83:$AH83,MATCH('08.1 Spotreba pohon.hmot'!AH$180,'A2 Intenzita dopravy'!$E$75:$AH$75,0))*365+AH92*INDEX('A2 Intenzita dopravy'!$E55:$AH55,MATCH('08.1 Spotreba pohon.hmot'!AH$180,'A2 Intenzita dopravy'!$E$47:$AH$47,0))*365*0.5</f>
        <v>344344.0903483794</v>
      </c>
      <c r="AI188" s="48">
        <f>AI124*INDEX('A2 Intenzita dopravy'!$E83:$AH83,MATCH('08.1 Spotreba pohon.hmot'!AI$180,'A2 Intenzita dopravy'!$E$75:$AH$75,0))*365+AI92*INDEX('A2 Intenzita dopravy'!$E55:$AH55,MATCH('08.1 Spotreba pohon.hmot'!AI$180,'A2 Intenzita dopravy'!$E$47:$AH$47,0))*365*0.5</f>
        <v>348910.89368180948</v>
      </c>
      <c r="AJ188" s="48">
        <f>AJ124*INDEX('A2 Intenzita dopravy'!$E83:$AI83,MATCH('08.1 Spotreba pohon.hmot'!AJ$180,'A2 Intenzita dopravy'!$E$75:$AI$75,0))*365+AJ92*INDEX('A2 Intenzita dopravy'!$E55:$AI55,MATCH('08.1 Spotreba pohon.hmot'!AJ$180,'A2 Intenzita dopravy'!$E$47:$AI$47,0))*365*0.5</f>
        <v>353477.85063750006</v>
      </c>
    </row>
    <row r="189" spans="2:36" x14ac:dyDescent="0.2">
      <c r="B189" s="5">
        <v>8</v>
      </c>
      <c r="C189" s="5" t="str">
        <f t="shared" si="42"/>
        <v/>
      </c>
      <c r="D189" s="5" t="str">
        <f t="shared" si="42"/>
        <v>Privádzač Nižná</v>
      </c>
      <c r="E189" s="5">
        <f t="shared" si="43"/>
        <v>1.99</v>
      </c>
      <c r="F189" s="48">
        <f>F125*INDEX('A2 Intenzita dopravy'!$E84:$AH84,MATCH('08.1 Spotreba pohon.hmot'!F$180,'A2 Intenzita dopravy'!$E$75:$AH$75,0))*365+F93*INDEX('A2 Intenzita dopravy'!$E56:$AH56,MATCH('08.1 Spotreba pohon.hmot'!F$180,'A2 Intenzita dopravy'!$E$47:$AH$47,0))*365*0.5</f>
        <v>0</v>
      </c>
      <c r="G189" s="48">
        <f>G125*INDEX('A2 Intenzita dopravy'!$E84:$AH84,MATCH('08.1 Spotreba pohon.hmot'!G$180,'A2 Intenzita dopravy'!$E$75:$AH$75,0))*365+G93*INDEX('A2 Intenzita dopravy'!$E56:$AH56,MATCH('08.1 Spotreba pohon.hmot'!G$180,'A2 Intenzita dopravy'!$E$47:$AH$47,0))*365*0.5</f>
        <v>0</v>
      </c>
      <c r="H189" s="48">
        <f>H125*INDEX('A2 Intenzita dopravy'!$E84:$AH84,MATCH('08.1 Spotreba pohon.hmot'!H$180,'A2 Intenzita dopravy'!$E$75:$AH$75,0))*365+H93*INDEX('A2 Intenzita dopravy'!$E56:$AH56,MATCH('08.1 Spotreba pohon.hmot'!H$180,'A2 Intenzita dopravy'!$E$47:$AH$47,0))*365*0.5</f>
        <v>0</v>
      </c>
      <c r="I189" s="48">
        <f>I125*INDEX('A2 Intenzita dopravy'!$E84:$AH84,MATCH('08.1 Spotreba pohon.hmot'!I$180,'A2 Intenzita dopravy'!$E$75:$AH$75,0))*365+I93*INDEX('A2 Intenzita dopravy'!$E56:$AH56,MATCH('08.1 Spotreba pohon.hmot'!I$180,'A2 Intenzita dopravy'!$E$47:$AH$47,0))*365*0.5</f>
        <v>0</v>
      </c>
      <c r="J189" s="48">
        <f>J125*INDEX('A2 Intenzita dopravy'!$E84:$AH84,MATCH('08.1 Spotreba pohon.hmot'!J$180,'A2 Intenzita dopravy'!$E$75:$AH$75,0))*365+J93*INDEX('A2 Intenzita dopravy'!$E56:$AH56,MATCH('08.1 Spotreba pohon.hmot'!J$180,'A2 Intenzita dopravy'!$E$47:$AH$47,0))*365*0.5</f>
        <v>248143.20672999998</v>
      </c>
      <c r="K189" s="48">
        <f>K125*INDEX('A2 Intenzita dopravy'!$E84:$AH84,MATCH('08.1 Spotreba pohon.hmot'!K$180,'A2 Intenzita dopravy'!$E$75:$AH$75,0))*365+K93*INDEX('A2 Intenzita dopravy'!$E56:$AH56,MATCH('08.1 Spotreba pohon.hmot'!K$180,'A2 Intenzita dopravy'!$E$47:$AH$47,0))*365*0.5</f>
        <v>252210.98901326698</v>
      </c>
      <c r="L189" s="48">
        <f>L125*INDEX('A2 Intenzita dopravy'!$E84:$AH84,MATCH('08.1 Spotreba pohon.hmot'!L$180,'A2 Intenzita dopravy'!$E$75:$AH$75,0))*365+L93*INDEX('A2 Intenzita dopravy'!$E56:$AH56,MATCH('08.1 Spotreba pohon.hmot'!L$180,'A2 Intenzita dopravy'!$E$47:$AH$47,0))*365*0.5</f>
        <v>256278.09012790406</v>
      </c>
      <c r="M189" s="48">
        <f>M125*INDEX('A2 Intenzita dopravy'!$E84:$AH84,MATCH('08.1 Spotreba pohon.hmot'!M$180,'A2 Intenzita dopravy'!$E$75:$AH$75,0))*365+M93*INDEX('A2 Intenzita dopravy'!$E56:$AH56,MATCH('08.1 Spotreba pohon.hmot'!M$180,'A2 Intenzita dopravy'!$E$47:$AH$47,0))*365*0.5</f>
        <v>260344.51023618662</v>
      </c>
      <c r="N189" s="48">
        <f>N125*INDEX('A2 Intenzita dopravy'!$E84:$AH84,MATCH('08.1 Spotreba pohon.hmot'!N$180,'A2 Intenzita dopravy'!$E$75:$AH$75,0))*365+N93*INDEX('A2 Intenzita dopravy'!$E56:$AH56,MATCH('08.1 Spotreba pohon.hmot'!N$180,'A2 Intenzita dopravy'!$E$47:$AH$47,0))*365*0.5</f>
        <v>264410.24950035359</v>
      </c>
      <c r="O189" s="48">
        <f>O125*INDEX('A2 Intenzita dopravy'!$E84:$AH84,MATCH('08.1 Spotreba pohon.hmot'!O$180,'A2 Intenzita dopravy'!$E$75:$AH$75,0))*365+O93*INDEX('A2 Intenzita dopravy'!$E56:$AH56,MATCH('08.1 Spotreba pohon.hmot'!O$180,'A2 Intenzita dopravy'!$E$47:$AH$47,0))*365*0.5</f>
        <v>268475.30808260711</v>
      </c>
      <c r="P189" s="48">
        <f>P125*INDEX('A2 Intenzita dopravy'!$E84:$AH84,MATCH('08.1 Spotreba pohon.hmot'!P$180,'A2 Intenzita dopravy'!$E$75:$AH$75,0))*365+P93*INDEX('A2 Intenzita dopravy'!$E56:$AH56,MATCH('08.1 Spotreba pohon.hmot'!P$180,'A2 Intenzita dopravy'!$E$47:$AH$47,0))*365*0.5</f>
        <v>272539.68614511297</v>
      </c>
      <c r="Q189" s="48">
        <f>Q125*INDEX('A2 Intenzita dopravy'!$E84:$AH84,MATCH('08.1 Spotreba pohon.hmot'!Q$180,'A2 Intenzita dopravy'!$E$75:$AH$75,0))*365+Q93*INDEX('A2 Intenzita dopravy'!$E56:$AH56,MATCH('08.1 Spotreba pohon.hmot'!Q$180,'A2 Intenzita dopravy'!$E$47:$AH$47,0))*365*0.5</f>
        <v>276603.38385000004</v>
      </c>
      <c r="R189" s="48">
        <f>R125*INDEX('A2 Intenzita dopravy'!$E84:$AH84,MATCH('08.1 Spotreba pohon.hmot'!R$180,'A2 Intenzita dopravy'!$E$75:$AH$75,0))*365+R93*INDEX('A2 Intenzita dopravy'!$E56:$AH56,MATCH('08.1 Spotreba pohon.hmot'!R$180,'A2 Intenzita dopravy'!$E$47:$AH$47,0))*365*0.5</f>
        <v>279626.19280036923</v>
      </c>
      <c r="S189" s="48">
        <f>S125*INDEX('A2 Intenzita dopravy'!$E84:$AH84,MATCH('08.1 Spotreba pohon.hmot'!S$180,'A2 Intenzita dopravy'!$E$75:$AH$75,0))*365+S93*INDEX('A2 Intenzita dopravy'!$E56:$AH56,MATCH('08.1 Spotreba pohon.hmot'!S$180,'A2 Intenzita dopravy'!$E$47:$AH$47,0))*365*0.5</f>
        <v>282648.62853143859</v>
      </c>
      <c r="T189" s="48">
        <f>T125*INDEX('A2 Intenzita dopravy'!$E84:$AH84,MATCH('08.1 Spotreba pohon.hmot'!T$180,'A2 Intenzita dopravy'!$E$75:$AH$75,0))*365+T93*INDEX('A2 Intenzita dopravy'!$E56:$AH56,MATCH('08.1 Spotreba pohon.hmot'!T$180,'A2 Intenzita dopravy'!$E$47:$AH$47,0))*365*0.5</f>
        <v>285670.691103347</v>
      </c>
      <c r="U189" s="48">
        <f>U125*INDEX('A2 Intenzita dopravy'!$E84:$AH84,MATCH('08.1 Spotreba pohon.hmot'!U$180,'A2 Intenzita dopravy'!$E$75:$AH$75,0))*365+U93*INDEX('A2 Intenzita dopravy'!$E56:$AH56,MATCH('08.1 Spotreba pohon.hmot'!U$180,'A2 Intenzita dopravy'!$E$47:$AH$47,0))*365*0.5</f>
        <v>288692.38057622459</v>
      </c>
      <c r="V189" s="48">
        <f>V125*INDEX('A2 Intenzita dopravy'!$E84:$AH84,MATCH('08.1 Spotreba pohon.hmot'!V$180,'A2 Intenzita dopravy'!$E$75:$AH$75,0))*365+V93*INDEX('A2 Intenzita dopravy'!$E56:$AH56,MATCH('08.1 Spotreba pohon.hmot'!V$180,'A2 Intenzita dopravy'!$E$47:$AH$47,0))*365*0.5</f>
        <v>291713.69701019221</v>
      </c>
      <c r="W189" s="48">
        <f>W125*INDEX('A2 Intenzita dopravy'!$E84:$AH84,MATCH('08.1 Spotreba pohon.hmot'!W$180,'A2 Intenzita dopravy'!$E$75:$AH$75,0))*365+W93*INDEX('A2 Intenzita dopravy'!$E56:$AH56,MATCH('08.1 Spotreba pohon.hmot'!W$180,'A2 Intenzita dopravy'!$E$47:$AH$47,0))*365*0.5</f>
        <v>294734.64046536211</v>
      </c>
      <c r="X189" s="48">
        <f>X125*INDEX('A2 Intenzita dopravy'!$E84:$AH84,MATCH('08.1 Spotreba pohon.hmot'!X$180,'A2 Intenzita dopravy'!$E$75:$AH$75,0))*365+X93*INDEX('A2 Intenzita dopravy'!$E56:$AH56,MATCH('08.1 Spotreba pohon.hmot'!X$180,'A2 Intenzita dopravy'!$E$47:$AH$47,0))*365*0.5</f>
        <v>297755.21100183786</v>
      </c>
      <c r="Y189" s="48">
        <f>Y125*INDEX('A2 Intenzita dopravy'!$E84:$AH84,MATCH('08.1 Spotreba pohon.hmot'!Y$180,'A2 Intenzita dopravy'!$E$75:$AH$75,0))*365+Y93*INDEX('A2 Intenzita dopravy'!$E56:$AH56,MATCH('08.1 Spotreba pohon.hmot'!Y$180,'A2 Intenzita dopravy'!$E$47:$AH$47,0))*365*0.5</f>
        <v>300775.40867971384</v>
      </c>
      <c r="Z189" s="48">
        <f>Z125*INDEX('A2 Intenzita dopravy'!$E84:$AH84,MATCH('08.1 Spotreba pohon.hmot'!Z$180,'A2 Intenzita dopravy'!$E$75:$AH$75,0))*365+Z93*INDEX('A2 Intenzita dopravy'!$E56:$AH56,MATCH('08.1 Spotreba pohon.hmot'!Z$180,'A2 Intenzita dopravy'!$E$47:$AH$47,0))*365*0.5</f>
        <v>303795.23355907557</v>
      </c>
      <c r="AA189" s="48">
        <f>AA125*INDEX('A2 Intenzita dopravy'!$E84:$AH84,MATCH('08.1 Spotreba pohon.hmot'!AA$180,'A2 Intenzita dopravy'!$E$75:$AH$75,0))*365+AA93*INDEX('A2 Intenzita dopravy'!$E56:$AH56,MATCH('08.1 Spotreba pohon.hmot'!AA$180,'A2 Intenzita dopravy'!$E$47:$AH$47,0))*365*0.5</f>
        <v>306814.68570000003</v>
      </c>
      <c r="AB189" s="48">
        <f>AB125*INDEX('A2 Intenzita dopravy'!$E84:$AH84,MATCH('08.1 Spotreba pohon.hmot'!AB$180,'A2 Intenzita dopravy'!$E$75:$AH$75,0))*365+AB93*INDEX('A2 Intenzita dopravy'!$E56:$AH56,MATCH('08.1 Spotreba pohon.hmot'!AB$180,'A2 Intenzita dopravy'!$E$47:$AH$47,0))*365*0.5</f>
        <v>311296.5332756766</v>
      </c>
      <c r="AC189" s="48">
        <f>AC125*INDEX('A2 Intenzita dopravy'!$E84:$AH84,MATCH('08.1 Spotreba pohon.hmot'!AC$180,'A2 Intenzita dopravy'!$E$75:$AH$75,0))*365+AC93*INDEX('A2 Intenzita dopravy'!$E56:$AH56,MATCH('08.1 Spotreba pohon.hmot'!AC$180,'A2 Intenzita dopravy'!$E$47:$AH$47,0))*365*0.5</f>
        <v>315778.47442613292</v>
      </c>
      <c r="AD189" s="48">
        <f>AD125*INDEX('A2 Intenzita dopravy'!$E84:$AH84,MATCH('08.1 Spotreba pohon.hmot'!AD$180,'A2 Intenzita dopravy'!$E$75:$AH$75,0))*365+AD93*INDEX('A2 Intenzita dopravy'!$E56:$AH56,MATCH('08.1 Spotreba pohon.hmot'!AD$180,'A2 Intenzita dopravy'!$E$47:$AH$47,0))*365*0.5</f>
        <v>320260.5091540693</v>
      </c>
      <c r="AE189" s="48">
        <f>AE125*INDEX('A2 Intenzita dopravy'!$E84:$AH84,MATCH('08.1 Spotreba pohon.hmot'!AE$180,'A2 Intenzita dopravy'!$E$75:$AH$75,0))*365+AE93*INDEX('A2 Intenzita dopravy'!$E56:$AH56,MATCH('08.1 Spotreba pohon.hmot'!AE$180,'A2 Intenzita dopravy'!$E$47:$AH$47,0))*365*0.5</f>
        <v>324742.63746218622</v>
      </c>
      <c r="AF189" s="48">
        <f>AF125*INDEX('A2 Intenzita dopravy'!$E84:$AH84,MATCH('08.1 Spotreba pohon.hmot'!AF$180,'A2 Intenzita dopravy'!$E$75:$AH$75,0))*365+AF93*INDEX('A2 Intenzita dopravy'!$E56:$AH56,MATCH('08.1 Spotreba pohon.hmot'!AF$180,'A2 Intenzita dopravy'!$E$47:$AH$47,0))*365*0.5</f>
        <v>329224.85935318418</v>
      </c>
      <c r="AG189" s="48">
        <f>AG125*INDEX('A2 Intenzita dopravy'!$E84:$AH84,MATCH('08.1 Spotreba pohon.hmot'!AG$180,'A2 Intenzita dopravy'!$E$75:$AH$75,0))*365+AG93*INDEX('A2 Intenzita dopravy'!$E56:$AH56,MATCH('08.1 Spotreba pohon.hmot'!AG$180,'A2 Intenzita dopravy'!$E$47:$AH$47,0))*365*0.5</f>
        <v>333707.17482976383</v>
      </c>
      <c r="AH189" s="48">
        <f>AH125*INDEX('A2 Intenzita dopravy'!$E84:$AH84,MATCH('08.1 Spotreba pohon.hmot'!AH$180,'A2 Intenzita dopravy'!$E$75:$AH$75,0))*365+AH93*INDEX('A2 Intenzita dopravy'!$E56:$AH56,MATCH('08.1 Spotreba pohon.hmot'!AH$180,'A2 Intenzita dopravy'!$E$47:$AH$47,0))*365*0.5</f>
        <v>338189.58389462589</v>
      </c>
      <c r="AI189" s="48">
        <f>AI125*INDEX('A2 Intenzita dopravy'!$E84:$AH84,MATCH('08.1 Spotreba pohon.hmot'!AI$180,'A2 Intenzita dopravy'!$E$75:$AH$75,0))*365+AI93*INDEX('A2 Intenzita dopravy'!$E56:$AH56,MATCH('08.1 Spotreba pohon.hmot'!AI$180,'A2 Intenzita dopravy'!$E$47:$AH$47,0))*365*0.5</f>
        <v>342672.08655047091</v>
      </c>
      <c r="AJ189" s="48">
        <f>AJ125*INDEX('A2 Intenzita dopravy'!$E84:$AI84,MATCH('08.1 Spotreba pohon.hmot'!AJ$180,'A2 Intenzita dopravy'!$E$75:$AI$75,0))*365+AJ93*INDEX('A2 Intenzita dopravy'!$E56:$AI56,MATCH('08.1 Spotreba pohon.hmot'!AJ$180,'A2 Intenzita dopravy'!$E$47:$AI$47,0))*365*0.5</f>
        <v>347154.68280000007</v>
      </c>
    </row>
    <row r="190" spans="2:36" x14ac:dyDescent="0.2">
      <c r="B190" s="5">
        <v>9</v>
      </c>
      <c r="C190" s="5" t="str">
        <f t="shared" si="42"/>
        <v/>
      </c>
      <c r="D190" s="5" t="str">
        <f t="shared" si="42"/>
        <v/>
      </c>
      <c r="E190" s="5">
        <f t="shared" si="43"/>
        <v>0.78</v>
      </c>
      <c r="F190" s="48">
        <f>F126*INDEX('A2 Intenzita dopravy'!$E85:$AH85,MATCH('08.1 Spotreba pohon.hmot'!F$180,'A2 Intenzita dopravy'!$E$75:$AH$75,0))*365+F94*INDEX('A2 Intenzita dopravy'!$E57:$AH57,MATCH('08.1 Spotreba pohon.hmot'!F$180,'A2 Intenzita dopravy'!$E$47:$AH$47,0))*365*0.5</f>
        <v>0</v>
      </c>
      <c r="G190" s="48">
        <f>G126*INDEX('A2 Intenzita dopravy'!$E85:$AH85,MATCH('08.1 Spotreba pohon.hmot'!G$180,'A2 Intenzita dopravy'!$E$75:$AH$75,0))*365+G94*INDEX('A2 Intenzita dopravy'!$E57:$AH57,MATCH('08.1 Spotreba pohon.hmot'!G$180,'A2 Intenzita dopravy'!$E$47:$AH$47,0))*365*0.5</f>
        <v>0</v>
      </c>
      <c r="H190" s="48">
        <f>H126*INDEX('A2 Intenzita dopravy'!$E85:$AH85,MATCH('08.1 Spotreba pohon.hmot'!H$180,'A2 Intenzita dopravy'!$E$75:$AH$75,0))*365+H94*INDEX('A2 Intenzita dopravy'!$E57:$AH57,MATCH('08.1 Spotreba pohon.hmot'!H$180,'A2 Intenzita dopravy'!$E$47:$AH$47,0))*365*0.5</f>
        <v>0</v>
      </c>
      <c r="I190" s="48">
        <f>I126*INDEX('A2 Intenzita dopravy'!$E85:$AH85,MATCH('08.1 Spotreba pohon.hmot'!I$180,'A2 Intenzita dopravy'!$E$75:$AH$75,0))*365+I94*INDEX('A2 Intenzita dopravy'!$E57:$AH57,MATCH('08.1 Spotreba pohon.hmot'!I$180,'A2 Intenzita dopravy'!$E$47:$AH$47,0))*365*0.5</f>
        <v>0</v>
      </c>
      <c r="J190" s="48">
        <f>J126*INDEX('A2 Intenzita dopravy'!$E85:$AH85,MATCH('08.1 Spotreba pohon.hmot'!J$180,'A2 Intenzita dopravy'!$E$75:$AH$75,0))*365+J94*INDEX('A2 Intenzita dopravy'!$E57:$AH57,MATCH('08.1 Spotreba pohon.hmot'!J$180,'A2 Intenzita dopravy'!$E$47:$AH$47,0))*365*0.5</f>
        <v>226542.43007999996</v>
      </c>
      <c r="K190" s="48">
        <f>K126*INDEX('A2 Intenzita dopravy'!$E85:$AH85,MATCH('08.1 Spotreba pohon.hmot'!K$180,'A2 Intenzita dopravy'!$E$75:$AH$75,0))*365+K94*INDEX('A2 Intenzita dopravy'!$E57:$AH57,MATCH('08.1 Spotreba pohon.hmot'!K$180,'A2 Intenzita dopravy'!$E$47:$AH$47,0))*365*0.5</f>
        <v>230261.48848819995</v>
      </c>
      <c r="L190" s="48">
        <f>L126*INDEX('A2 Intenzita dopravy'!$E85:$AH85,MATCH('08.1 Spotreba pohon.hmot'!L$180,'A2 Intenzita dopravy'!$E$75:$AH$75,0))*365+L94*INDEX('A2 Intenzita dopravy'!$E57:$AH57,MATCH('08.1 Spotreba pohon.hmot'!L$180,'A2 Intenzita dopravy'!$E$47:$AH$47,0))*365*0.5</f>
        <v>233980.63693797879</v>
      </c>
      <c r="M190" s="48">
        <f>M126*INDEX('A2 Intenzita dopravy'!$E85:$AH85,MATCH('08.1 Spotreba pohon.hmot'!M$180,'A2 Intenzita dopravy'!$E$75:$AH$75,0))*365+M94*INDEX('A2 Intenzita dopravy'!$E57:$AH57,MATCH('08.1 Spotreba pohon.hmot'!M$180,'A2 Intenzita dopravy'!$E$47:$AH$47,0))*365*0.5</f>
        <v>237699.87542617772</v>
      </c>
      <c r="N190" s="48">
        <f>N126*INDEX('A2 Intenzita dopravy'!$E85:$AH85,MATCH('08.1 Spotreba pohon.hmot'!N$180,'A2 Intenzita dopravy'!$E$75:$AH$75,0))*365+N94*INDEX('A2 Intenzita dopravy'!$E57:$AH57,MATCH('08.1 Spotreba pohon.hmot'!N$180,'A2 Intenzita dopravy'!$E$47:$AH$47,0))*365*0.5</f>
        <v>241419.20394963789</v>
      </c>
      <c r="O190" s="48">
        <f>O126*INDEX('A2 Intenzita dopravy'!$E85:$AH85,MATCH('08.1 Spotreba pohon.hmot'!O$180,'A2 Intenzita dopravy'!$E$75:$AH$75,0))*365+O94*INDEX('A2 Intenzita dopravy'!$E57:$AH57,MATCH('08.1 Spotreba pohon.hmot'!O$180,'A2 Intenzita dopravy'!$E$47:$AH$47,0))*365*0.5</f>
        <v>245138.62250520074</v>
      </c>
      <c r="P190" s="48">
        <f>P126*INDEX('A2 Intenzita dopravy'!$E85:$AH85,MATCH('08.1 Spotreba pohon.hmot'!P$180,'A2 Intenzita dopravy'!$E$75:$AH$75,0))*365+P94*INDEX('A2 Intenzita dopravy'!$E57:$AH57,MATCH('08.1 Spotreba pohon.hmot'!P$180,'A2 Intenzita dopravy'!$E$47:$AH$47,0))*365*0.5</f>
        <v>248858.1310897076</v>
      </c>
      <c r="Q190" s="48">
        <f>Q126*INDEX('A2 Intenzita dopravy'!$E85:$AH85,MATCH('08.1 Spotreba pohon.hmot'!Q$180,'A2 Intenzita dopravy'!$E$75:$AH$75,0))*365+Q94*INDEX('A2 Intenzita dopravy'!$E57:$AH57,MATCH('08.1 Spotreba pohon.hmot'!Q$180,'A2 Intenzita dopravy'!$E$47:$AH$47,0))*365*0.5</f>
        <v>252577.7297</v>
      </c>
      <c r="R190" s="48">
        <f>R126*INDEX('A2 Intenzita dopravy'!$E85:$AH85,MATCH('08.1 Spotreba pohon.hmot'!R$180,'A2 Intenzita dopravy'!$E$75:$AH$75,0))*365+R94*INDEX('A2 Intenzita dopravy'!$E57:$AH57,MATCH('08.1 Spotreba pohon.hmot'!R$180,'A2 Intenzita dopravy'!$E$47:$AH$47,0))*365*0.5</f>
        <v>255317.89628944115</v>
      </c>
      <c r="S190" s="48">
        <f>S126*INDEX('A2 Intenzita dopravy'!$E85:$AH85,MATCH('08.1 Spotreba pohon.hmot'!S$180,'A2 Intenzita dopravy'!$E$75:$AH$75,0))*365+S94*INDEX('A2 Intenzita dopravy'!$E57:$AH57,MATCH('08.1 Spotreba pohon.hmot'!S$180,'A2 Intenzita dopravy'!$E$47:$AH$47,0))*365*0.5</f>
        <v>258058.0525183857</v>
      </c>
      <c r="T190" s="48">
        <f>T126*INDEX('A2 Intenzita dopravy'!$E85:$AH85,MATCH('08.1 Spotreba pohon.hmot'!T$180,'A2 Intenzita dopravy'!$E$75:$AH$75,0))*365+T94*INDEX('A2 Intenzita dopravy'!$E57:$AH57,MATCH('08.1 Spotreba pohon.hmot'!T$180,'A2 Intenzita dopravy'!$E$47:$AH$47,0))*365*0.5</f>
        <v>260798.19838706643</v>
      </c>
      <c r="U190" s="48">
        <f>U126*INDEX('A2 Intenzita dopravy'!$E85:$AH85,MATCH('08.1 Spotreba pohon.hmot'!U$180,'A2 Intenzita dopravy'!$E$75:$AH$75,0))*365+U94*INDEX('A2 Intenzita dopravy'!$E57:$AH57,MATCH('08.1 Spotreba pohon.hmot'!U$180,'A2 Intenzita dopravy'!$E$47:$AH$47,0))*365*0.5</f>
        <v>263538.33389571612</v>
      </c>
      <c r="V190" s="48">
        <f>V126*INDEX('A2 Intenzita dopravy'!$E85:$AH85,MATCH('08.1 Spotreba pohon.hmot'!V$180,'A2 Intenzita dopravy'!$E$75:$AH$75,0))*365+V94*INDEX('A2 Intenzita dopravy'!$E57:$AH57,MATCH('08.1 Spotreba pohon.hmot'!V$180,'A2 Intenzita dopravy'!$E$47:$AH$47,0))*365*0.5</f>
        <v>266278.45904456766</v>
      </c>
      <c r="W190" s="48">
        <f>W126*INDEX('A2 Intenzita dopravy'!$E85:$AH85,MATCH('08.1 Spotreba pohon.hmot'!W$180,'A2 Intenzita dopravy'!$E$75:$AH$75,0))*365+W94*INDEX('A2 Intenzita dopravy'!$E57:$AH57,MATCH('08.1 Spotreba pohon.hmot'!W$180,'A2 Intenzita dopravy'!$E$47:$AH$47,0))*365*0.5</f>
        <v>269018.57383385382</v>
      </c>
      <c r="X190" s="48">
        <f>X126*INDEX('A2 Intenzita dopravy'!$E85:$AH85,MATCH('08.1 Spotreba pohon.hmot'!X$180,'A2 Intenzita dopravy'!$E$75:$AH$75,0))*365+X94*INDEX('A2 Intenzita dopravy'!$E57:$AH57,MATCH('08.1 Spotreba pohon.hmot'!X$180,'A2 Intenzita dopravy'!$E$47:$AH$47,0))*365*0.5</f>
        <v>271758.67826380726</v>
      </c>
      <c r="Y190" s="48">
        <f>Y126*INDEX('A2 Intenzita dopravy'!$E85:$AH85,MATCH('08.1 Spotreba pohon.hmot'!Y$180,'A2 Intenzita dopravy'!$E$75:$AH$75,0))*365+Y94*INDEX('A2 Intenzita dopravy'!$E57:$AH57,MATCH('08.1 Spotreba pohon.hmot'!Y$180,'A2 Intenzita dopravy'!$E$47:$AH$47,0))*365*0.5</f>
        <v>274498.77233466099</v>
      </c>
      <c r="Z190" s="48">
        <f>Z126*INDEX('A2 Intenzita dopravy'!$E85:$AH85,MATCH('08.1 Spotreba pohon.hmot'!Z$180,'A2 Intenzita dopravy'!$E$75:$AH$75,0))*365+Z94*INDEX('A2 Intenzita dopravy'!$E57:$AH57,MATCH('08.1 Spotreba pohon.hmot'!Z$180,'A2 Intenzita dopravy'!$E$47:$AH$47,0))*365*0.5</f>
        <v>277238.85604664759</v>
      </c>
      <c r="AA190" s="48">
        <f>AA126*INDEX('A2 Intenzita dopravy'!$E85:$AH85,MATCH('08.1 Spotreba pohon.hmot'!AA$180,'A2 Intenzita dopravy'!$E$75:$AH$75,0))*365+AA94*INDEX('A2 Intenzita dopravy'!$E57:$AH57,MATCH('08.1 Spotreba pohon.hmot'!AA$180,'A2 Intenzita dopravy'!$E$47:$AH$47,0))*365*0.5</f>
        <v>279978.92939999996</v>
      </c>
      <c r="AB190" s="48">
        <f>AB126*INDEX('A2 Intenzita dopravy'!$E85:$AH85,MATCH('08.1 Spotreba pohon.hmot'!AB$180,'A2 Intenzita dopravy'!$E$75:$AH$75,0))*365+AB94*INDEX('A2 Intenzita dopravy'!$E57:$AH57,MATCH('08.1 Spotreba pohon.hmot'!AB$180,'A2 Intenzita dopravy'!$E$47:$AH$47,0))*365*0.5</f>
        <v>284043.97260401677</v>
      </c>
      <c r="AC190" s="48">
        <f>AC126*INDEX('A2 Intenzita dopravy'!$E85:$AH85,MATCH('08.1 Spotreba pohon.hmot'!AC$180,'A2 Intenzita dopravy'!$E$75:$AH$75,0))*365+AC94*INDEX('A2 Intenzita dopravy'!$E57:$AH57,MATCH('08.1 Spotreba pohon.hmot'!AC$180,'A2 Intenzita dopravy'!$E$47:$AH$47,0))*365*0.5</f>
        <v>288108.95558678033</v>
      </c>
      <c r="AD190" s="48">
        <f>AD126*INDEX('A2 Intenzita dopravy'!$E85:$AH85,MATCH('08.1 Spotreba pohon.hmot'!AD$180,'A2 Intenzita dopravy'!$E$75:$AH$75,0))*365+AD94*INDEX('A2 Intenzita dopravy'!$E57:$AH57,MATCH('08.1 Spotreba pohon.hmot'!AD$180,'A2 Intenzita dopravy'!$E$47:$AH$47,0))*365*0.5</f>
        <v>292173.8783466118</v>
      </c>
      <c r="AE190" s="48">
        <f>AE126*INDEX('A2 Intenzita dopravy'!$E85:$AH85,MATCH('08.1 Spotreba pohon.hmot'!AE$180,'A2 Intenzita dopravy'!$E$75:$AH$75,0))*365+AE94*INDEX('A2 Intenzita dopravy'!$E57:$AH57,MATCH('08.1 Spotreba pohon.hmot'!AE$180,'A2 Intenzita dopravy'!$E$47:$AH$47,0))*365*0.5</f>
        <v>296238.7408818322</v>
      </c>
      <c r="AF190" s="48">
        <f>AF126*INDEX('A2 Intenzita dopravy'!$E85:$AH85,MATCH('08.1 Spotreba pohon.hmot'!AF$180,'A2 Intenzita dopravy'!$E$75:$AH$75,0))*365+AF94*INDEX('A2 Intenzita dopravy'!$E57:$AH57,MATCH('08.1 Spotreba pohon.hmot'!AF$180,'A2 Intenzita dopravy'!$E$47:$AH$47,0))*365*0.5</f>
        <v>300303.5431907624</v>
      </c>
      <c r="AG190" s="48">
        <f>AG126*INDEX('A2 Intenzita dopravy'!$E85:$AH85,MATCH('08.1 Spotreba pohon.hmot'!AG$180,'A2 Intenzita dopravy'!$E$75:$AH$75,0))*365+AG94*INDEX('A2 Intenzita dopravy'!$E57:$AH57,MATCH('08.1 Spotreba pohon.hmot'!AG$180,'A2 Intenzita dopravy'!$E$47:$AH$47,0))*365*0.5</f>
        <v>304368.28527172352</v>
      </c>
      <c r="AH190" s="48">
        <f>AH126*INDEX('A2 Intenzita dopravy'!$E85:$AH85,MATCH('08.1 Spotreba pohon.hmot'!AH$180,'A2 Intenzita dopravy'!$E$75:$AH$75,0))*365+AH94*INDEX('A2 Intenzita dopravy'!$E57:$AH57,MATCH('08.1 Spotreba pohon.hmot'!AH$180,'A2 Intenzita dopravy'!$E$47:$AH$47,0))*365*0.5</f>
        <v>308432.96712303627</v>
      </c>
      <c r="AI190" s="48">
        <f>AI126*INDEX('A2 Intenzita dopravy'!$E85:$AH85,MATCH('08.1 Spotreba pohon.hmot'!AI$180,'A2 Intenzita dopravy'!$E$75:$AH$75,0))*365+AI94*INDEX('A2 Intenzita dopravy'!$E57:$AH57,MATCH('08.1 Spotreba pohon.hmot'!AI$180,'A2 Intenzita dopravy'!$E$47:$AH$47,0))*365*0.5</f>
        <v>312497.58874302154</v>
      </c>
      <c r="AJ190" s="48">
        <f>AJ126*INDEX('A2 Intenzita dopravy'!$E85:$AI85,MATCH('08.1 Spotreba pohon.hmot'!AJ$180,'A2 Intenzita dopravy'!$E$75:$AI$75,0))*365+AJ94*INDEX('A2 Intenzita dopravy'!$E57:$AI57,MATCH('08.1 Spotreba pohon.hmot'!AJ$180,'A2 Intenzita dopravy'!$E$47:$AI$47,0))*365*0.5</f>
        <v>316562.15012999997</v>
      </c>
    </row>
    <row r="191" spans="2:36" x14ac:dyDescent="0.2">
      <c r="B191" s="5">
        <v>10</v>
      </c>
      <c r="C191" s="5" t="str">
        <f t="shared" si="42"/>
        <v/>
      </c>
      <c r="D191" s="5" t="str">
        <f t="shared" si="42"/>
        <v/>
      </c>
      <c r="E191" s="5" t="str">
        <f t="shared" si="43"/>
        <v/>
      </c>
      <c r="F191" s="48">
        <f>F127*INDEX('A2 Intenzita dopravy'!$E86:$AH86,MATCH('08.1 Spotreba pohon.hmot'!F$180,'A2 Intenzita dopravy'!$E$75:$AH$75,0))*365+F95*INDEX('A2 Intenzita dopravy'!$E58:$AH58,MATCH('08.1 Spotreba pohon.hmot'!F$180,'A2 Intenzita dopravy'!$E$47:$AH$47,0))*365*0.5</f>
        <v>0</v>
      </c>
      <c r="G191" s="48">
        <f>G127*INDEX('A2 Intenzita dopravy'!$E86:$AH86,MATCH('08.1 Spotreba pohon.hmot'!G$180,'A2 Intenzita dopravy'!$E$75:$AH$75,0))*365+G95*INDEX('A2 Intenzita dopravy'!$E58:$AH58,MATCH('08.1 Spotreba pohon.hmot'!G$180,'A2 Intenzita dopravy'!$E$47:$AH$47,0))*365*0.5</f>
        <v>0</v>
      </c>
      <c r="H191" s="48">
        <f>H127*INDEX('A2 Intenzita dopravy'!$E86:$AH86,MATCH('08.1 Spotreba pohon.hmot'!H$180,'A2 Intenzita dopravy'!$E$75:$AH$75,0))*365+H95*INDEX('A2 Intenzita dopravy'!$E58:$AH58,MATCH('08.1 Spotreba pohon.hmot'!H$180,'A2 Intenzita dopravy'!$E$47:$AH$47,0))*365*0.5</f>
        <v>0</v>
      </c>
      <c r="I191" s="48">
        <f>I127*INDEX('A2 Intenzita dopravy'!$E86:$AH86,MATCH('08.1 Spotreba pohon.hmot'!I$180,'A2 Intenzita dopravy'!$E$75:$AH$75,0))*365+I95*INDEX('A2 Intenzita dopravy'!$E58:$AH58,MATCH('08.1 Spotreba pohon.hmot'!I$180,'A2 Intenzita dopravy'!$E$47:$AH$47,0))*365*0.5</f>
        <v>0</v>
      </c>
      <c r="J191" s="48">
        <f>J127*INDEX('A2 Intenzita dopravy'!$E86:$AH86,MATCH('08.1 Spotreba pohon.hmot'!J$180,'A2 Intenzita dopravy'!$E$75:$AH$75,0))*365+J95*INDEX('A2 Intenzita dopravy'!$E58:$AH58,MATCH('08.1 Spotreba pohon.hmot'!J$180,'A2 Intenzita dopravy'!$E$47:$AH$47,0))*365*0.5</f>
        <v>0</v>
      </c>
      <c r="K191" s="48">
        <f>K127*INDEX('A2 Intenzita dopravy'!$E86:$AH86,MATCH('08.1 Spotreba pohon.hmot'!K$180,'A2 Intenzita dopravy'!$E$75:$AH$75,0))*365+K95*INDEX('A2 Intenzita dopravy'!$E58:$AH58,MATCH('08.1 Spotreba pohon.hmot'!K$180,'A2 Intenzita dopravy'!$E$47:$AH$47,0))*365*0.5</f>
        <v>0</v>
      </c>
      <c r="L191" s="48">
        <f>L127*INDEX('A2 Intenzita dopravy'!$E86:$AH86,MATCH('08.1 Spotreba pohon.hmot'!L$180,'A2 Intenzita dopravy'!$E$75:$AH$75,0))*365+L95*INDEX('A2 Intenzita dopravy'!$E58:$AH58,MATCH('08.1 Spotreba pohon.hmot'!L$180,'A2 Intenzita dopravy'!$E$47:$AH$47,0))*365*0.5</f>
        <v>0</v>
      </c>
      <c r="M191" s="48">
        <f>M127*INDEX('A2 Intenzita dopravy'!$E86:$AH86,MATCH('08.1 Spotreba pohon.hmot'!M$180,'A2 Intenzita dopravy'!$E$75:$AH$75,0))*365+M95*INDEX('A2 Intenzita dopravy'!$E58:$AH58,MATCH('08.1 Spotreba pohon.hmot'!M$180,'A2 Intenzita dopravy'!$E$47:$AH$47,0))*365*0.5</f>
        <v>0</v>
      </c>
      <c r="N191" s="48">
        <f>N127*INDEX('A2 Intenzita dopravy'!$E86:$AH86,MATCH('08.1 Spotreba pohon.hmot'!N$180,'A2 Intenzita dopravy'!$E$75:$AH$75,0))*365+N95*INDEX('A2 Intenzita dopravy'!$E58:$AH58,MATCH('08.1 Spotreba pohon.hmot'!N$180,'A2 Intenzita dopravy'!$E$47:$AH$47,0))*365*0.5</f>
        <v>0</v>
      </c>
      <c r="O191" s="48">
        <f>O127*INDEX('A2 Intenzita dopravy'!$E86:$AH86,MATCH('08.1 Spotreba pohon.hmot'!O$180,'A2 Intenzita dopravy'!$E$75:$AH$75,0))*365+O95*INDEX('A2 Intenzita dopravy'!$E58:$AH58,MATCH('08.1 Spotreba pohon.hmot'!O$180,'A2 Intenzita dopravy'!$E$47:$AH$47,0))*365*0.5</f>
        <v>0</v>
      </c>
      <c r="P191" s="48">
        <f>P127*INDEX('A2 Intenzita dopravy'!$E86:$AH86,MATCH('08.1 Spotreba pohon.hmot'!P$180,'A2 Intenzita dopravy'!$E$75:$AH$75,0))*365+P95*INDEX('A2 Intenzita dopravy'!$E58:$AH58,MATCH('08.1 Spotreba pohon.hmot'!P$180,'A2 Intenzita dopravy'!$E$47:$AH$47,0))*365*0.5</f>
        <v>0</v>
      </c>
      <c r="Q191" s="48">
        <f>Q127*INDEX('A2 Intenzita dopravy'!$E86:$AH86,MATCH('08.1 Spotreba pohon.hmot'!Q$180,'A2 Intenzita dopravy'!$E$75:$AH$75,0))*365+Q95*INDEX('A2 Intenzita dopravy'!$E58:$AH58,MATCH('08.1 Spotreba pohon.hmot'!Q$180,'A2 Intenzita dopravy'!$E$47:$AH$47,0))*365*0.5</f>
        <v>0</v>
      </c>
      <c r="R191" s="48">
        <f>R127*INDEX('A2 Intenzita dopravy'!$E86:$AH86,MATCH('08.1 Spotreba pohon.hmot'!R$180,'A2 Intenzita dopravy'!$E$75:$AH$75,0))*365+R95*INDEX('A2 Intenzita dopravy'!$E58:$AH58,MATCH('08.1 Spotreba pohon.hmot'!R$180,'A2 Intenzita dopravy'!$E$47:$AH$47,0))*365*0.5</f>
        <v>0</v>
      </c>
      <c r="S191" s="48">
        <f>S127*INDEX('A2 Intenzita dopravy'!$E86:$AH86,MATCH('08.1 Spotreba pohon.hmot'!S$180,'A2 Intenzita dopravy'!$E$75:$AH$75,0))*365+S95*INDEX('A2 Intenzita dopravy'!$E58:$AH58,MATCH('08.1 Spotreba pohon.hmot'!S$180,'A2 Intenzita dopravy'!$E$47:$AH$47,0))*365*0.5</f>
        <v>0</v>
      </c>
      <c r="T191" s="48">
        <f>T127*INDEX('A2 Intenzita dopravy'!$E86:$AH86,MATCH('08.1 Spotreba pohon.hmot'!T$180,'A2 Intenzita dopravy'!$E$75:$AH$75,0))*365+T95*INDEX('A2 Intenzita dopravy'!$E58:$AH58,MATCH('08.1 Spotreba pohon.hmot'!T$180,'A2 Intenzita dopravy'!$E$47:$AH$47,0))*365*0.5</f>
        <v>0</v>
      </c>
      <c r="U191" s="48">
        <f>U127*INDEX('A2 Intenzita dopravy'!$E86:$AH86,MATCH('08.1 Spotreba pohon.hmot'!U$180,'A2 Intenzita dopravy'!$E$75:$AH$75,0))*365+U95*INDEX('A2 Intenzita dopravy'!$E58:$AH58,MATCH('08.1 Spotreba pohon.hmot'!U$180,'A2 Intenzita dopravy'!$E$47:$AH$47,0))*365*0.5</f>
        <v>0</v>
      </c>
      <c r="V191" s="48">
        <f>V127*INDEX('A2 Intenzita dopravy'!$E86:$AH86,MATCH('08.1 Spotreba pohon.hmot'!V$180,'A2 Intenzita dopravy'!$E$75:$AH$75,0))*365+V95*INDEX('A2 Intenzita dopravy'!$E58:$AH58,MATCH('08.1 Spotreba pohon.hmot'!V$180,'A2 Intenzita dopravy'!$E$47:$AH$47,0))*365*0.5</f>
        <v>0</v>
      </c>
      <c r="W191" s="48">
        <f>W127*INDEX('A2 Intenzita dopravy'!$E86:$AH86,MATCH('08.1 Spotreba pohon.hmot'!W$180,'A2 Intenzita dopravy'!$E$75:$AH$75,0))*365+W95*INDEX('A2 Intenzita dopravy'!$E58:$AH58,MATCH('08.1 Spotreba pohon.hmot'!W$180,'A2 Intenzita dopravy'!$E$47:$AH$47,0))*365*0.5</f>
        <v>0</v>
      </c>
      <c r="X191" s="48">
        <f>X127*INDEX('A2 Intenzita dopravy'!$E86:$AH86,MATCH('08.1 Spotreba pohon.hmot'!X$180,'A2 Intenzita dopravy'!$E$75:$AH$75,0))*365+X95*INDEX('A2 Intenzita dopravy'!$E58:$AH58,MATCH('08.1 Spotreba pohon.hmot'!X$180,'A2 Intenzita dopravy'!$E$47:$AH$47,0))*365*0.5</f>
        <v>0</v>
      </c>
      <c r="Y191" s="48">
        <f>Y127*INDEX('A2 Intenzita dopravy'!$E86:$AH86,MATCH('08.1 Spotreba pohon.hmot'!Y$180,'A2 Intenzita dopravy'!$E$75:$AH$75,0))*365+Y95*INDEX('A2 Intenzita dopravy'!$E58:$AH58,MATCH('08.1 Spotreba pohon.hmot'!Y$180,'A2 Intenzita dopravy'!$E$47:$AH$47,0))*365*0.5</f>
        <v>0</v>
      </c>
      <c r="Z191" s="48">
        <f>Z127*INDEX('A2 Intenzita dopravy'!$E86:$AH86,MATCH('08.1 Spotreba pohon.hmot'!Z$180,'A2 Intenzita dopravy'!$E$75:$AH$75,0))*365+Z95*INDEX('A2 Intenzita dopravy'!$E58:$AH58,MATCH('08.1 Spotreba pohon.hmot'!Z$180,'A2 Intenzita dopravy'!$E$47:$AH$47,0))*365*0.5</f>
        <v>0</v>
      </c>
      <c r="AA191" s="48">
        <f>AA127*INDEX('A2 Intenzita dopravy'!$E86:$AH86,MATCH('08.1 Spotreba pohon.hmot'!AA$180,'A2 Intenzita dopravy'!$E$75:$AH$75,0))*365+AA95*INDEX('A2 Intenzita dopravy'!$E58:$AH58,MATCH('08.1 Spotreba pohon.hmot'!AA$180,'A2 Intenzita dopravy'!$E$47:$AH$47,0))*365*0.5</f>
        <v>0</v>
      </c>
      <c r="AB191" s="48">
        <f>AB127*INDEX('A2 Intenzita dopravy'!$E86:$AH86,MATCH('08.1 Spotreba pohon.hmot'!AB$180,'A2 Intenzita dopravy'!$E$75:$AH$75,0))*365+AB95*INDEX('A2 Intenzita dopravy'!$E58:$AH58,MATCH('08.1 Spotreba pohon.hmot'!AB$180,'A2 Intenzita dopravy'!$E$47:$AH$47,0))*365*0.5</f>
        <v>0</v>
      </c>
      <c r="AC191" s="48">
        <f>AC127*INDEX('A2 Intenzita dopravy'!$E86:$AH86,MATCH('08.1 Spotreba pohon.hmot'!AC$180,'A2 Intenzita dopravy'!$E$75:$AH$75,0))*365+AC95*INDEX('A2 Intenzita dopravy'!$E58:$AH58,MATCH('08.1 Spotreba pohon.hmot'!AC$180,'A2 Intenzita dopravy'!$E$47:$AH$47,0))*365*0.5</f>
        <v>0</v>
      </c>
      <c r="AD191" s="48">
        <f>AD127*INDEX('A2 Intenzita dopravy'!$E86:$AH86,MATCH('08.1 Spotreba pohon.hmot'!AD$180,'A2 Intenzita dopravy'!$E$75:$AH$75,0))*365+AD95*INDEX('A2 Intenzita dopravy'!$E58:$AH58,MATCH('08.1 Spotreba pohon.hmot'!AD$180,'A2 Intenzita dopravy'!$E$47:$AH$47,0))*365*0.5</f>
        <v>0</v>
      </c>
      <c r="AE191" s="48">
        <f>AE127*INDEX('A2 Intenzita dopravy'!$E86:$AH86,MATCH('08.1 Spotreba pohon.hmot'!AE$180,'A2 Intenzita dopravy'!$E$75:$AH$75,0))*365+AE95*INDEX('A2 Intenzita dopravy'!$E58:$AH58,MATCH('08.1 Spotreba pohon.hmot'!AE$180,'A2 Intenzita dopravy'!$E$47:$AH$47,0))*365*0.5</f>
        <v>0</v>
      </c>
      <c r="AF191" s="48">
        <f>AF127*INDEX('A2 Intenzita dopravy'!$E86:$AH86,MATCH('08.1 Spotreba pohon.hmot'!AF$180,'A2 Intenzita dopravy'!$E$75:$AH$75,0))*365+AF95*INDEX('A2 Intenzita dopravy'!$E58:$AH58,MATCH('08.1 Spotreba pohon.hmot'!AF$180,'A2 Intenzita dopravy'!$E$47:$AH$47,0))*365*0.5</f>
        <v>0</v>
      </c>
      <c r="AG191" s="48">
        <f>AG127*INDEX('A2 Intenzita dopravy'!$E86:$AH86,MATCH('08.1 Spotreba pohon.hmot'!AG$180,'A2 Intenzita dopravy'!$E$75:$AH$75,0))*365+AG95*INDEX('A2 Intenzita dopravy'!$E58:$AH58,MATCH('08.1 Spotreba pohon.hmot'!AG$180,'A2 Intenzita dopravy'!$E$47:$AH$47,0))*365*0.5</f>
        <v>0</v>
      </c>
      <c r="AH191" s="48">
        <f>AH127*INDEX('A2 Intenzita dopravy'!$E86:$AH86,MATCH('08.1 Spotreba pohon.hmot'!AH$180,'A2 Intenzita dopravy'!$E$75:$AH$75,0))*365+AH95*INDEX('A2 Intenzita dopravy'!$E58:$AH58,MATCH('08.1 Spotreba pohon.hmot'!AH$180,'A2 Intenzita dopravy'!$E$47:$AH$47,0))*365*0.5</f>
        <v>0</v>
      </c>
      <c r="AI191" s="48">
        <f>AI127*INDEX('A2 Intenzita dopravy'!$E86:$AH86,MATCH('08.1 Spotreba pohon.hmot'!AI$180,'A2 Intenzita dopravy'!$E$75:$AH$75,0))*365+AI95*INDEX('A2 Intenzita dopravy'!$E58:$AH58,MATCH('08.1 Spotreba pohon.hmot'!AI$180,'A2 Intenzita dopravy'!$E$47:$AH$47,0))*365*0.5</f>
        <v>0</v>
      </c>
      <c r="AJ191" s="48">
        <f>AJ127*INDEX('A2 Intenzita dopravy'!$E86:$AI86,MATCH('08.1 Spotreba pohon.hmot'!AJ$180,'A2 Intenzita dopravy'!$E$75:$AI$75,0))*365+AJ95*INDEX('A2 Intenzita dopravy'!$E58:$AI58,MATCH('08.1 Spotreba pohon.hmot'!AJ$180,'A2 Intenzita dopravy'!$E$47:$AI$47,0))*365*0.5</f>
        <v>0</v>
      </c>
    </row>
    <row r="194" spans="2:45" x14ac:dyDescent="0.2">
      <c r="B194" s="130" t="s">
        <v>211</v>
      </c>
      <c r="E194" s="33"/>
      <c r="F194" s="33"/>
      <c r="G194" s="33"/>
      <c r="H194" s="33"/>
      <c r="I194" s="33"/>
    </row>
    <row r="196" spans="2:45" x14ac:dyDescent="0.2">
      <c r="D196" s="32" t="s">
        <v>63</v>
      </c>
      <c r="E196" s="34">
        <f>MIN('A1 Parametre'!C6,'08 Prev. naklady vozidiel'!D4)</f>
        <v>2019</v>
      </c>
      <c r="F196" s="34">
        <f t="shared" ref="F196:AH196" si="44">E196+1</f>
        <v>2020</v>
      </c>
      <c r="G196" s="34">
        <f t="shared" si="44"/>
        <v>2021</v>
      </c>
      <c r="H196" s="34">
        <f t="shared" si="44"/>
        <v>2022</v>
      </c>
      <c r="I196" s="34">
        <f t="shared" si="44"/>
        <v>2023</v>
      </c>
      <c r="J196" s="34">
        <f t="shared" si="44"/>
        <v>2024</v>
      </c>
      <c r="K196" s="34">
        <f t="shared" si="44"/>
        <v>2025</v>
      </c>
      <c r="L196" s="34">
        <f t="shared" si="44"/>
        <v>2026</v>
      </c>
      <c r="M196" s="34">
        <f t="shared" si="44"/>
        <v>2027</v>
      </c>
      <c r="N196" s="34">
        <f t="shared" si="44"/>
        <v>2028</v>
      </c>
      <c r="O196" s="34">
        <f t="shared" si="44"/>
        <v>2029</v>
      </c>
      <c r="P196" s="34">
        <f t="shared" si="44"/>
        <v>2030</v>
      </c>
      <c r="Q196" s="34">
        <f t="shared" si="44"/>
        <v>2031</v>
      </c>
      <c r="R196" s="34">
        <f t="shared" si="44"/>
        <v>2032</v>
      </c>
      <c r="S196" s="34">
        <f t="shared" si="44"/>
        <v>2033</v>
      </c>
      <c r="T196" s="34">
        <f t="shared" si="44"/>
        <v>2034</v>
      </c>
      <c r="U196" s="34">
        <f t="shared" si="44"/>
        <v>2035</v>
      </c>
      <c r="V196" s="34">
        <f t="shared" si="44"/>
        <v>2036</v>
      </c>
      <c r="W196" s="34">
        <f t="shared" si="44"/>
        <v>2037</v>
      </c>
      <c r="X196" s="34">
        <f t="shared" si="44"/>
        <v>2038</v>
      </c>
      <c r="Y196" s="34">
        <f t="shared" si="44"/>
        <v>2039</v>
      </c>
      <c r="Z196" s="34">
        <f t="shared" si="44"/>
        <v>2040</v>
      </c>
      <c r="AA196" s="34">
        <f t="shared" si="44"/>
        <v>2041</v>
      </c>
      <c r="AB196" s="34">
        <f t="shared" si="44"/>
        <v>2042</v>
      </c>
      <c r="AC196" s="34">
        <f t="shared" si="44"/>
        <v>2043</v>
      </c>
      <c r="AD196" s="34">
        <f t="shared" si="44"/>
        <v>2044</v>
      </c>
      <c r="AE196" s="34">
        <f t="shared" si="44"/>
        <v>2045</v>
      </c>
      <c r="AF196" s="34">
        <f t="shared" si="44"/>
        <v>2046</v>
      </c>
      <c r="AG196" s="34">
        <f t="shared" si="44"/>
        <v>2047</v>
      </c>
      <c r="AH196" s="34">
        <f t="shared" si="44"/>
        <v>2048</v>
      </c>
      <c r="AI196" s="34">
        <f t="shared" ref="AI196:AS196" si="45">AH196+1</f>
        <v>2049</v>
      </c>
      <c r="AJ196" s="34">
        <f t="shared" si="45"/>
        <v>2050</v>
      </c>
      <c r="AK196" s="34">
        <f t="shared" si="45"/>
        <v>2051</v>
      </c>
      <c r="AL196" s="34">
        <f t="shared" si="45"/>
        <v>2052</v>
      </c>
      <c r="AM196" s="34">
        <f t="shared" si="45"/>
        <v>2053</v>
      </c>
      <c r="AN196" s="34">
        <f t="shared" si="45"/>
        <v>2054</v>
      </c>
      <c r="AO196" s="34">
        <f t="shared" si="45"/>
        <v>2055</v>
      </c>
      <c r="AP196" s="34">
        <f t="shared" si="45"/>
        <v>2056</v>
      </c>
      <c r="AQ196" s="34">
        <f t="shared" si="45"/>
        <v>2057</v>
      </c>
      <c r="AR196" s="34">
        <f t="shared" si="45"/>
        <v>2058</v>
      </c>
      <c r="AS196" s="34">
        <f t="shared" si="45"/>
        <v>2059</v>
      </c>
    </row>
    <row r="197" spans="2:45" x14ac:dyDescent="0.2">
      <c r="B197" s="360" t="s">
        <v>207</v>
      </c>
      <c r="C197" s="364"/>
      <c r="D197" s="361"/>
      <c r="E197" s="30">
        <f>IFERROR(IFERROR(INDEX('08 Prev. naklady vozidiel'!$D5:$H5,MATCH(E$196,'08 Prev. naklady vozidiel'!$D$4:$H$4,0)),IF(E$196&lt;MIN('08 Prev. naklady vozidiel'!$D$4:$H$4),F197/G197*F197,IF(E$196&gt;MAX('08 Prev. naklady vozidiel'!$D$4:$H$4),D197/C197*D197,(INDEX('08 Prev. naklady vozidiel'!$D5:$H5,MATCH(E$196,'08 Prev. naklady vozidiel'!$D$4:$H$4,1)+1)/INDEX('08 Prev. naklady vozidiel'!$D5:$H5,MATCH(E$196,'08 Prev. naklady vozidiel'!$D$4:$H$4,1)))^(1/(INDEX('08 Prev. naklady vozidiel'!$D$4:$H$4,MATCH(E$196,'08 Prev. naklady vozidiel'!$D$4:$H$4,1)+1)-INDEX('08 Prev. naklady vozidiel'!$D$4:$H$4,MATCH(E$196,'08 Prev. naklady vozidiel'!$D$4:$H$4,1))))*D197))),0)</f>
        <v>0</v>
      </c>
      <c r="F197" s="30">
        <f>IFERROR(IFERROR(INDEX('08 Prev. naklady vozidiel'!$D5:$H5,MATCH(F$196,'08 Prev. naklady vozidiel'!$D$4:$H$4,0)),IF(F$196&lt;MIN('08 Prev. naklady vozidiel'!$D$4:$H$4),G197/H197*G197,IF(F$196&gt;MAX('08 Prev. naklady vozidiel'!$D$4:$H$4),E197/D197*E197,(INDEX('08 Prev. naklady vozidiel'!$D5:$H5,MATCH(F$196,'08 Prev. naklady vozidiel'!$D$4:$H$4,1)+1)/INDEX('08 Prev. naklady vozidiel'!$D5:$H5,MATCH(F$196,'08 Prev. naklady vozidiel'!$D$4:$H$4,1)))^(1/(INDEX('08 Prev. naklady vozidiel'!$D$4:$H$4,MATCH(F$196,'08 Prev. naklady vozidiel'!$D$4:$H$4,1)+1)-INDEX('08 Prev. naklady vozidiel'!$D$4:$H$4,MATCH(F$196,'08 Prev. naklady vozidiel'!$D$4:$H$4,1))))*E197))),0)</f>
        <v>0</v>
      </c>
      <c r="G197" s="30">
        <f>IFERROR(IFERROR(INDEX('08 Prev. naklady vozidiel'!$D5:$H5,MATCH(G$196,'08 Prev. naklady vozidiel'!$D$4:$H$4,0)),IF(G$196&lt;MIN('08 Prev. naklady vozidiel'!$D$4:$H$4),H197/I197*H197,IF(G$196&gt;MAX('08 Prev. naklady vozidiel'!$D$4:$H$4),F197/E197*F197,(INDEX('08 Prev. naklady vozidiel'!$D5:$H5,MATCH(G$196,'08 Prev. naklady vozidiel'!$D$4:$H$4,1)+1)/INDEX('08 Prev. naklady vozidiel'!$D5:$H5,MATCH(G$196,'08 Prev. naklady vozidiel'!$D$4:$H$4,1)))^(1/(INDEX('08 Prev. naklady vozidiel'!$D$4:$H$4,MATCH(G$196,'08 Prev. naklady vozidiel'!$D$4:$H$4,1)+1)-INDEX('08 Prev. naklady vozidiel'!$D$4:$H$4,MATCH(G$196,'08 Prev. naklady vozidiel'!$D$4:$H$4,1))))*F197))),0)</f>
        <v>0</v>
      </c>
      <c r="H197" s="30">
        <f>IFERROR(IFERROR(INDEX('08 Prev. naklady vozidiel'!$D5:$H5,MATCH(H$196,'08 Prev. naklady vozidiel'!$D$4:$H$4,0)),IF(H$196&lt;MIN('08 Prev. naklady vozidiel'!$D$4:$H$4),I197/J197*I197,IF(H$196&gt;MAX('08 Prev. naklady vozidiel'!$D$4:$H$4),G197/F197*G197,(INDEX('08 Prev. naklady vozidiel'!$D5:$H5,MATCH(H$196,'08 Prev. naklady vozidiel'!$D$4:$H$4,1)+1)/INDEX('08 Prev. naklady vozidiel'!$D5:$H5,MATCH(H$196,'08 Prev. naklady vozidiel'!$D$4:$H$4,1)))^(1/(INDEX('08 Prev. naklady vozidiel'!$D$4:$H$4,MATCH(H$196,'08 Prev. naklady vozidiel'!$D$4:$H$4,1)+1)-INDEX('08 Prev. naklady vozidiel'!$D$4:$H$4,MATCH(H$196,'08 Prev. naklady vozidiel'!$D$4:$H$4,1))))*G197))),0)</f>
        <v>0</v>
      </c>
      <c r="I197" s="30">
        <f>IFERROR(IFERROR(INDEX('08 Prev. naklady vozidiel'!$D5:$H5,MATCH(I$196,'08 Prev. naklady vozidiel'!$D$4:$H$4,0)),IF(I$196&lt;MIN('08 Prev. naklady vozidiel'!$D$4:$H$4),J197/K197*J197,IF(I$196&gt;MAX('08 Prev. naklady vozidiel'!$D$4:$H$4),H197/G197*H197,(INDEX('08 Prev. naklady vozidiel'!$D5:$H5,MATCH(I$196,'08 Prev. naklady vozidiel'!$D$4:$H$4,1)+1)/INDEX('08 Prev. naklady vozidiel'!$D5:$H5,MATCH(I$196,'08 Prev. naklady vozidiel'!$D$4:$H$4,1)))^(1/(INDEX('08 Prev. naklady vozidiel'!$D$4:$H$4,MATCH(I$196,'08 Prev. naklady vozidiel'!$D$4:$H$4,1)+1)-INDEX('08 Prev. naklady vozidiel'!$D$4:$H$4,MATCH(I$196,'08 Prev. naklady vozidiel'!$D$4:$H$4,1))))*H197))),0)</f>
        <v>0</v>
      </c>
      <c r="J197" s="30">
        <f>IFERROR(IFERROR(INDEX('08 Prev. naklady vozidiel'!$D5:$H5,MATCH(J$196,'08 Prev. naklady vozidiel'!$D$4:$H$4,0)),IF(J$196&lt;MIN('08 Prev. naklady vozidiel'!$D$4:$H$4),K197/L197*K197,IF(J$196&gt;MAX('08 Prev. naklady vozidiel'!$D$4:$H$4),I197/H197*I197,(INDEX('08 Prev. naklady vozidiel'!$D5:$H5,MATCH(J$196,'08 Prev. naklady vozidiel'!$D$4:$H$4,1)+1)/INDEX('08 Prev. naklady vozidiel'!$D5:$H5,MATCH(J$196,'08 Prev. naklady vozidiel'!$D$4:$H$4,1)))^(1/(INDEX('08 Prev. naklady vozidiel'!$D$4:$H$4,MATCH(J$196,'08 Prev. naklady vozidiel'!$D$4:$H$4,1)+1)-INDEX('08 Prev. naklady vozidiel'!$D$4:$H$4,MATCH(J$196,'08 Prev. naklady vozidiel'!$D$4:$H$4,1))))*I197))),0)</f>
        <v>0</v>
      </c>
      <c r="K197" s="30">
        <f>IFERROR(IFERROR(INDEX('08 Prev. naklady vozidiel'!$D5:$H5,MATCH(K$196,'08 Prev. naklady vozidiel'!$D$4:$H$4,0)),IF(K$196&lt;MIN('08 Prev. naklady vozidiel'!$D$4:$H$4),L197/M197*L197,IF(K$196&gt;MAX('08 Prev. naklady vozidiel'!$D$4:$H$4),J197/I197*J197,(INDEX('08 Prev. naklady vozidiel'!$D5:$H5,MATCH(K$196,'08 Prev. naklady vozidiel'!$D$4:$H$4,1)+1)/INDEX('08 Prev. naklady vozidiel'!$D5:$H5,MATCH(K$196,'08 Prev. naklady vozidiel'!$D$4:$H$4,1)))^(1/(INDEX('08 Prev. naklady vozidiel'!$D$4:$H$4,MATCH(K$196,'08 Prev. naklady vozidiel'!$D$4:$H$4,1)+1)-INDEX('08 Prev. naklady vozidiel'!$D$4:$H$4,MATCH(K$196,'08 Prev. naklady vozidiel'!$D$4:$H$4,1))))*J197))),0)</f>
        <v>0</v>
      </c>
      <c r="L197" s="30">
        <f>IFERROR(IFERROR(INDEX('08 Prev. naklady vozidiel'!$D5:$H5,MATCH(L$196,'08 Prev. naklady vozidiel'!$D$4:$H$4,0)),IF(L$196&lt;MIN('08 Prev. naklady vozidiel'!$D$4:$H$4),M197/N197*M197,IF(L$196&gt;MAX('08 Prev. naklady vozidiel'!$D$4:$H$4),K197/J197*K197,(INDEX('08 Prev. naklady vozidiel'!$D5:$H5,MATCH(L$196,'08 Prev. naklady vozidiel'!$D$4:$H$4,1)+1)/INDEX('08 Prev. naklady vozidiel'!$D5:$H5,MATCH(L$196,'08 Prev. naklady vozidiel'!$D$4:$H$4,1)))^(1/(INDEX('08 Prev. naklady vozidiel'!$D$4:$H$4,MATCH(L$196,'08 Prev. naklady vozidiel'!$D$4:$H$4,1)+1)-INDEX('08 Prev. naklady vozidiel'!$D$4:$H$4,MATCH(L$196,'08 Prev. naklady vozidiel'!$D$4:$H$4,1))))*K197))),0)</f>
        <v>0</v>
      </c>
      <c r="M197" s="30">
        <f>IFERROR(IFERROR(INDEX('08 Prev. naklady vozidiel'!$D5:$H5,MATCH(M$196,'08 Prev. naklady vozidiel'!$D$4:$H$4,0)),IF(M$196&lt;MIN('08 Prev. naklady vozidiel'!$D$4:$H$4),N197/O197*N197,IF(M$196&gt;MAX('08 Prev. naklady vozidiel'!$D$4:$H$4),L197/K197*L197,(INDEX('08 Prev. naklady vozidiel'!$D5:$H5,MATCH(M$196,'08 Prev. naklady vozidiel'!$D$4:$H$4,1)+1)/INDEX('08 Prev. naklady vozidiel'!$D5:$H5,MATCH(M$196,'08 Prev. naklady vozidiel'!$D$4:$H$4,1)))^(1/(INDEX('08 Prev. naklady vozidiel'!$D$4:$H$4,MATCH(M$196,'08 Prev. naklady vozidiel'!$D$4:$H$4,1)+1)-INDEX('08 Prev. naklady vozidiel'!$D$4:$H$4,MATCH(M$196,'08 Prev. naklady vozidiel'!$D$4:$H$4,1))))*L197))),0)</f>
        <v>0</v>
      </c>
      <c r="N197" s="30">
        <f>IFERROR(IFERROR(INDEX('08 Prev. naklady vozidiel'!$D5:$H5,MATCH(N$196,'08 Prev. naklady vozidiel'!$D$4:$H$4,0)),IF(N$196&lt;MIN('08 Prev. naklady vozidiel'!$D$4:$H$4),O197/P197*O197,IF(N$196&gt;MAX('08 Prev. naklady vozidiel'!$D$4:$H$4),M197/L197*M197,(INDEX('08 Prev. naklady vozidiel'!$D5:$H5,MATCH(N$196,'08 Prev. naklady vozidiel'!$D$4:$H$4,1)+1)/INDEX('08 Prev. naklady vozidiel'!$D5:$H5,MATCH(N$196,'08 Prev. naklady vozidiel'!$D$4:$H$4,1)))^(1/(INDEX('08 Prev. naklady vozidiel'!$D$4:$H$4,MATCH(N$196,'08 Prev. naklady vozidiel'!$D$4:$H$4,1)+1)-INDEX('08 Prev. naklady vozidiel'!$D$4:$H$4,MATCH(N$196,'08 Prev. naklady vozidiel'!$D$4:$H$4,1))))*M197))),0)</f>
        <v>0</v>
      </c>
      <c r="O197" s="30">
        <f>IFERROR(IFERROR(INDEX('08 Prev. naklady vozidiel'!$D5:$H5,MATCH(O$196,'08 Prev. naklady vozidiel'!$D$4:$H$4,0)),IF(O$196&lt;MIN('08 Prev. naklady vozidiel'!$D$4:$H$4),P197/Q197*P197,IF(O$196&gt;MAX('08 Prev. naklady vozidiel'!$D$4:$H$4),N197/M197*N197,(INDEX('08 Prev. naklady vozidiel'!$D5:$H5,MATCH(O$196,'08 Prev. naklady vozidiel'!$D$4:$H$4,1)+1)/INDEX('08 Prev. naklady vozidiel'!$D5:$H5,MATCH(O$196,'08 Prev. naklady vozidiel'!$D$4:$H$4,1)))^(1/(INDEX('08 Prev. naklady vozidiel'!$D$4:$H$4,MATCH(O$196,'08 Prev. naklady vozidiel'!$D$4:$H$4,1)+1)-INDEX('08 Prev. naklady vozidiel'!$D$4:$H$4,MATCH(O$196,'08 Prev. naklady vozidiel'!$D$4:$H$4,1))))*N197))),0)</f>
        <v>0</v>
      </c>
      <c r="P197" s="30">
        <f>IFERROR(IFERROR(INDEX('08 Prev. naklady vozidiel'!$D5:$H5,MATCH(P$196,'08 Prev. naklady vozidiel'!$D$4:$H$4,0)),IF(P$196&lt;MIN('08 Prev. naklady vozidiel'!$D$4:$H$4),Q197/R197*Q197,IF(P$196&gt;MAX('08 Prev. naklady vozidiel'!$D$4:$H$4),O197/N197*O197,(INDEX('08 Prev. naklady vozidiel'!$D5:$H5,MATCH(P$196,'08 Prev. naklady vozidiel'!$D$4:$H$4,1)+1)/INDEX('08 Prev. naklady vozidiel'!$D5:$H5,MATCH(P$196,'08 Prev. naklady vozidiel'!$D$4:$H$4,1)))^(1/(INDEX('08 Prev. naklady vozidiel'!$D$4:$H$4,MATCH(P$196,'08 Prev. naklady vozidiel'!$D$4:$H$4,1)+1)-INDEX('08 Prev. naklady vozidiel'!$D$4:$H$4,MATCH(P$196,'08 Prev. naklady vozidiel'!$D$4:$H$4,1))))*O197))),0)</f>
        <v>0</v>
      </c>
      <c r="Q197" s="30">
        <f>IFERROR(IFERROR(INDEX('08 Prev. naklady vozidiel'!$D5:$H5,MATCH(Q$196,'08 Prev. naklady vozidiel'!$D$4:$H$4,0)),IF(Q$196&lt;MIN('08 Prev. naklady vozidiel'!$D$4:$H$4),R197/S197*R197,IF(Q$196&gt;MAX('08 Prev. naklady vozidiel'!$D$4:$H$4),P197/O197*P197,(INDEX('08 Prev. naklady vozidiel'!$D5:$H5,MATCH(Q$196,'08 Prev. naklady vozidiel'!$D$4:$H$4,1)+1)/INDEX('08 Prev. naklady vozidiel'!$D5:$H5,MATCH(Q$196,'08 Prev. naklady vozidiel'!$D$4:$H$4,1)))^(1/(INDEX('08 Prev. naklady vozidiel'!$D$4:$H$4,MATCH(Q$196,'08 Prev. naklady vozidiel'!$D$4:$H$4,1)+1)-INDEX('08 Prev. naklady vozidiel'!$D$4:$H$4,MATCH(Q$196,'08 Prev. naklady vozidiel'!$D$4:$H$4,1))))*P197))),0)</f>
        <v>0</v>
      </c>
      <c r="R197" s="30">
        <f>IFERROR(IFERROR(INDEX('08 Prev. naklady vozidiel'!$D5:$H5,MATCH(R$196,'08 Prev. naklady vozidiel'!$D$4:$H$4,0)),IF(R$196&lt;MIN('08 Prev. naklady vozidiel'!$D$4:$H$4),S197/T197*S197,IF(R$196&gt;MAX('08 Prev. naklady vozidiel'!$D$4:$H$4),Q197/P197*Q197,(INDEX('08 Prev. naklady vozidiel'!$D5:$H5,MATCH(R$196,'08 Prev. naklady vozidiel'!$D$4:$H$4,1)+1)/INDEX('08 Prev. naklady vozidiel'!$D5:$H5,MATCH(R$196,'08 Prev. naklady vozidiel'!$D$4:$H$4,1)))^(1/(INDEX('08 Prev. naklady vozidiel'!$D$4:$H$4,MATCH(R$196,'08 Prev. naklady vozidiel'!$D$4:$H$4,1)+1)-INDEX('08 Prev. naklady vozidiel'!$D$4:$H$4,MATCH(R$196,'08 Prev. naklady vozidiel'!$D$4:$H$4,1))))*Q197))),0)</f>
        <v>0</v>
      </c>
      <c r="S197" s="30">
        <f>IFERROR(IFERROR(INDEX('08 Prev. naklady vozidiel'!$D5:$H5,MATCH(S$196,'08 Prev. naklady vozidiel'!$D$4:$H$4,0)),IF(S$196&lt;MIN('08 Prev. naklady vozidiel'!$D$4:$H$4),T197/U197*T197,IF(S$196&gt;MAX('08 Prev. naklady vozidiel'!$D$4:$H$4),R197/Q197*R197,(INDEX('08 Prev. naklady vozidiel'!$D5:$H5,MATCH(S$196,'08 Prev. naklady vozidiel'!$D$4:$H$4,1)+1)/INDEX('08 Prev. naklady vozidiel'!$D5:$H5,MATCH(S$196,'08 Prev. naklady vozidiel'!$D$4:$H$4,1)))^(1/(INDEX('08 Prev. naklady vozidiel'!$D$4:$H$4,MATCH(S$196,'08 Prev. naklady vozidiel'!$D$4:$H$4,1)+1)-INDEX('08 Prev. naklady vozidiel'!$D$4:$H$4,MATCH(S$196,'08 Prev. naklady vozidiel'!$D$4:$H$4,1))))*R197))),0)</f>
        <v>0</v>
      </c>
      <c r="T197" s="30">
        <f>IFERROR(IFERROR(INDEX('08 Prev. naklady vozidiel'!$D5:$H5,MATCH(T$196,'08 Prev. naklady vozidiel'!$D$4:$H$4,0)),IF(T$196&lt;MIN('08 Prev. naklady vozidiel'!$D$4:$H$4),U197/V197*U197,IF(T$196&gt;MAX('08 Prev. naklady vozidiel'!$D$4:$H$4),S197/R197*S197,(INDEX('08 Prev. naklady vozidiel'!$D5:$H5,MATCH(T$196,'08 Prev. naklady vozidiel'!$D$4:$H$4,1)+1)/INDEX('08 Prev. naklady vozidiel'!$D5:$H5,MATCH(T$196,'08 Prev. naklady vozidiel'!$D$4:$H$4,1)))^(1/(INDEX('08 Prev. naklady vozidiel'!$D$4:$H$4,MATCH(T$196,'08 Prev. naklady vozidiel'!$D$4:$H$4,1)+1)-INDEX('08 Prev. naklady vozidiel'!$D$4:$H$4,MATCH(T$196,'08 Prev. naklady vozidiel'!$D$4:$H$4,1))))*S197))),0)</f>
        <v>0</v>
      </c>
      <c r="U197" s="30">
        <f>IFERROR(IFERROR(INDEX('08 Prev. naklady vozidiel'!$D5:$H5,MATCH(U$196,'08 Prev. naklady vozidiel'!$D$4:$H$4,0)),IF(U$196&lt;MIN('08 Prev. naklady vozidiel'!$D$4:$H$4),V197/W197*V197,IF(U$196&gt;MAX('08 Prev. naklady vozidiel'!$D$4:$H$4),T197/S197*T197,(INDEX('08 Prev. naklady vozidiel'!$D5:$H5,MATCH(U$196,'08 Prev. naklady vozidiel'!$D$4:$H$4,1)+1)/INDEX('08 Prev. naklady vozidiel'!$D5:$H5,MATCH(U$196,'08 Prev. naklady vozidiel'!$D$4:$H$4,1)))^(1/(INDEX('08 Prev. naklady vozidiel'!$D$4:$H$4,MATCH(U$196,'08 Prev. naklady vozidiel'!$D$4:$H$4,1)+1)-INDEX('08 Prev. naklady vozidiel'!$D$4:$H$4,MATCH(U$196,'08 Prev. naklady vozidiel'!$D$4:$H$4,1))))*T197))),0)</f>
        <v>0</v>
      </c>
      <c r="V197" s="30">
        <f>IFERROR(IFERROR(INDEX('08 Prev. naklady vozidiel'!$D5:$H5,MATCH(V$196,'08 Prev. naklady vozidiel'!$D$4:$H$4,0)),IF(V$196&lt;MIN('08 Prev. naklady vozidiel'!$D$4:$H$4),W197/X197*W197,IF(V$196&gt;MAX('08 Prev. naklady vozidiel'!$D$4:$H$4),U197/T197*U197,(INDEX('08 Prev. naklady vozidiel'!$D5:$H5,MATCH(V$196,'08 Prev. naklady vozidiel'!$D$4:$H$4,1)+1)/INDEX('08 Prev. naklady vozidiel'!$D5:$H5,MATCH(V$196,'08 Prev. naklady vozidiel'!$D$4:$H$4,1)))^(1/(INDEX('08 Prev. naklady vozidiel'!$D$4:$H$4,MATCH(V$196,'08 Prev. naklady vozidiel'!$D$4:$H$4,1)+1)-INDEX('08 Prev. naklady vozidiel'!$D$4:$H$4,MATCH(V$196,'08 Prev. naklady vozidiel'!$D$4:$H$4,1))))*U197))),0)</f>
        <v>0</v>
      </c>
      <c r="W197" s="30">
        <f>IFERROR(IFERROR(INDEX('08 Prev. naklady vozidiel'!$D5:$H5,MATCH(W$196,'08 Prev. naklady vozidiel'!$D$4:$H$4,0)),IF(W$196&lt;MIN('08 Prev. naklady vozidiel'!$D$4:$H$4),X197/Y197*X197,IF(W$196&gt;MAX('08 Prev. naklady vozidiel'!$D$4:$H$4),V197/U197*V197,(INDEX('08 Prev. naklady vozidiel'!$D5:$H5,MATCH(W$196,'08 Prev. naklady vozidiel'!$D$4:$H$4,1)+1)/INDEX('08 Prev. naklady vozidiel'!$D5:$H5,MATCH(W$196,'08 Prev. naklady vozidiel'!$D$4:$H$4,1)))^(1/(INDEX('08 Prev. naklady vozidiel'!$D$4:$H$4,MATCH(W$196,'08 Prev. naklady vozidiel'!$D$4:$H$4,1)+1)-INDEX('08 Prev. naklady vozidiel'!$D$4:$H$4,MATCH(W$196,'08 Prev. naklady vozidiel'!$D$4:$H$4,1))))*V197))),0)</f>
        <v>0</v>
      </c>
      <c r="X197" s="30">
        <f>IFERROR(IFERROR(INDEX('08 Prev. naklady vozidiel'!$D5:$H5,MATCH(X$196,'08 Prev. naklady vozidiel'!$D$4:$H$4,0)),IF(X$196&lt;MIN('08 Prev. naklady vozidiel'!$D$4:$H$4),Y197/Z197*Y197,IF(X$196&gt;MAX('08 Prev. naklady vozidiel'!$D$4:$H$4),W197/V197*W197,(INDEX('08 Prev. naklady vozidiel'!$D5:$H5,MATCH(X$196,'08 Prev. naklady vozidiel'!$D$4:$H$4,1)+1)/INDEX('08 Prev. naklady vozidiel'!$D5:$H5,MATCH(X$196,'08 Prev. naklady vozidiel'!$D$4:$H$4,1)))^(1/(INDEX('08 Prev. naklady vozidiel'!$D$4:$H$4,MATCH(X$196,'08 Prev. naklady vozidiel'!$D$4:$H$4,1)+1)-INDEX('08 Prev. naklady vozidiel'!$D$4:$H$4,MATCH(X$196,'08 Prev. naklady vozidiel'!$D$4:$H$4,1))))*W197))),0)</f>
        <v>0</v>
      </c>
      <c r="Y197" s="30">
        <f>IFERROR(IFERROR(INDEX('08 Prev. naklady vozidiel'!$D5:$H5,MATCH(Y$196,'08 Prev. naklady vozidiel'!$D$4:$H$4,0)),IF(Y$196&lt;MIN('08 Prev. naklady vozidiel'!$D$4:$H$4),Z197/AA197*Z197,IF(Y$196&gt;MAX('08 Prev. naklady vozidiel'!$D$4:$H$4),X197/W197*X197,(INDEX('08 Prev. naklady vozidiel'!$D5:$H5,MATCH(Y$196,'08 Prev. naklady vozidiel'!$D$4:$H$4,1)+1)/INDEX('08 Prev. naklady vozidiel'!$D5:$H5,MATCH(Y$196,'08 Prev. naklady vozidiel'!$D$4:$H$4,1)))^(1/(INDEX('08 Prev. naklady vozidiel'!$D$4:$H$4,MATCH(Y$196,'08 Prev. naklady vozidiel'!$D$4:$H$4,1)+1)-INDEX('08 Prev. naklady vozidiel'!$D$4:$H$4,MATCH(Y$196,'08 Prev. naklady vozidiel'!$D$4:$H$4,1))))*X197))),0)</f>
        <v>0</v>
      </c>
      <c r="Z197" s="30">
        <f>IFERROR(IFERROR(INDEX('08 Prev. naklady vozidiel'!$D5:$H5,MATCH(Z$196,'08 Prev. naklady vozidiel'!$D$4:$H$4,0)),IF(Z$196&lt;MIN('08 Prev. naklady vozidiel'!$D$4:$H$4),AA197/AB197*AA197,IF(Z$196&gt;MAX('08 Prev. naklady vozidiel'!$D$4:$H$4),Y197/X197*Y197,(INDEX('08 Prev. naklady vozidiel'!$D5:$H5,MATCH(Z$196,'08 Prev. naklady vozidiel'!$D$4:$H$4,1)+1)/INDEX('08 Prev. naklady vozidiel'!$D5:$H5,MATCH(Z$196,'08 Prev. naklady vozidiel'!$D$4:$H$4,1)))^(1/(INDEX('08 Prev. naklady vozidiel'!$D$4:$H$4,MATCH(Z$196,'08 Prev. naklady vozidiel'!$D$4:$H$4,1)+1)-INDEX('08 Prev. naklady vozidiel'!$D$4:$H$4,MATCH(Z$196,'08 Prev. naklady vozidiel'!$D$4:$H$4,1))))*Y197))),0)</f>
        <v>0</v>
      </c>
      <c r="AA197" s="30">
        <f>IFERROR(IFERROR(INDEX('08 Prev. naklady vozidiel'!$D5:$H5,MATCH(AA$196,'08 Prev. naklady vozidiel'!$D$4:$H$4,0)),IF(AA$196&lt;MIN('08 Prev. naklady vozidiel'!$D$4:$H$4),AB197/AC197*AB197,IF(AA$196&gt;MAX('08 Prev. naklady vozidiel'!$D$4:$H$4),Z197/Y197*Z197,(INDEX('08 Prev. naklady vozidiel'!$D5:$H5,MATCH(AA$196,'08 Prev. naklady vozidiel'!$D$4:$H$4,1)+1)/INDEX('08 Prev. naklady vozidiel'!$D5:$H5,MATCH(AA$196,'08 Prev. naklady vozidiel'!$D$4:$H$4,1)))^(1/(INDEX('08 Prev. naklady vozidiel'!$D$4:$H$4,MATCH(AA$196,'08 Prev. naklady vozidiel'!$D$4:$H$4,1)+1)-INDEX('08 Prev. naklady vozidiel'!$D$4:$H$4,MATCH(AA$196,'08 Prev. naklady vozidiel'!$D$4:$H$4,1))))*Z197))),0)</f>
        <v>0</v>
      </c>
      <c r="AB197" s="30">
        <f>IFERROR(IFERROR(INDEX('08 Prev. naklady vozidiel'!$D5:$H5,MATCH(AB$196,'08 Prev. naklady vozidiel'!$D$4:$H$4,0)),IF(AB$196&lt;MIN('08 Prev. naklady vozidiel'!$D$4:$H$4),AC197/AD197*AC197,IF(AB$196&gt;MAX('08 Prev. naklady vozidiel'!$D$4:$H$4),AA197/Z197*AA197,(INDEX('08 Prev. naklady vozidiel'!$D5:$H5,MATCH(AB$196,'08 Prev. naklady vozidiel'!$D$4:$H$4,1)+1)/INDEX('08 Prev. naklady vozidiel'!$D5:$H5,MATCH(AB$196,'08 Prev. naklady vozidiel'!$D$4:$H$4,1)))^(1/(INDEX('08 Prev. naklady vozidiel'!$D$4:$H$4,MATCH(AB$196,'08 Prev. naklady vozidiel'!$D$4:$H$4,1)+1)-INDEX('08 Prev. naklady vozidiel'!$D$4:$H$4,MATCH(AB$196,'08 Prev. naklady vozidiel'!$D$4:$H$4,1))))*AA197))),0)</f>
        <v>0</v>
      </c>
      <c r="AC197" s="30">
        <f>IFERROR(IFERROR(INDEX('08 Prev. naklady vozidiel'!$D5:$H5,MATCH(AC$196,'08 Prev. naklady vozidiel'!$D$4:$H$4,0)),IF(AC$196&lt;MIN('08 Prev. naklady vozidiel'!$D$4:$H$4),AD197/AE197*AD197,IF(AC$196&gt;MAX('08 Prev. naklady vozidiel'!$D$4:$H$4),AB197/AA197*AB197,(INDEX('08 Prev. naklady vozidiel'!$D5:$H5,MATCH(AC$196,'08 Prev. naklady vozidiel'!$D$4:$H$4,1)+1)/INDEX('08 Prev. naklady vozidiel'!$D5:$H5,MATCH(AC$196,'08 Prev. naklady vozidiel'!$D$4:$H$4,1)))^(1/(INDEX('08 Prev. naklady vozidiel'!$D$4:$H$4,MATCH(AC$196,'08 Prev. naklady vozidiel'!$D$4:$H$4,1)+1)-INDEX('08 Prev. naklady vozidiel'!$D$4:$H$4,MATCH(AC$196,'08 Prev. naklady vozidiel'!$D$4:$H$4,1))))*AB197))),0)</f>
        <v>0</v>
      </c>
      <c r="AD197" s="30">
        <f>IFERROR(IFERROR(INDEX('08 Prev. naklady vozidiel'!$D5:$H5,MATCH(AD$196,'08 Prev. naklady vozidiel'!$D$4:$H$4,0)),IF(AD$196&lt;MIN('08 Prev. naklady vozidiel'!$D$4:$H$4),AE197/AF197*AE197,IF(AD$196&gt;MAX('08 Prev. naklady vozidiel'!$D$4:$H$4),AC197/AB197*AC197,(INDEX('08 Prev. naklady vozidiel'!$D5:$H5,MATCH(AD$196,'08 Prev. naklady vozidiel'!$D$4:$H$4,1)+1)/INDEX('08 Prev. naklady vozidiel'!$D5:$H5,MATCH(AD$196,'08 Prev. naklady vozidiel'!$D$4:$H$4,1)))^(1/(INDEX('08 Prev. naklady vozidiel'!$D$4:$H$4,MATCH(AD$196,'08 Prev. naklady vozidiel'!$D$4:$H$4,1)+1)-INDEX('08 Prev. naklady vozidiel'!$D$4:$H$4,MATCH(AD$196,'08 Prev. naklady vozidiel'!$D$4:$H$4,1))))*AC197))),0)</f>
        <v>0</v>
      </c>
      <c r="AE197" s="30">
        <f>IFERROR(IFERROR(INDEX('08 Prev. naklady vozidiel'!$D5:$H5,MATCH(AE$196,'08 Prev. naklady vozidiel'!$D$4:$H$4,0)),IF(AE$196&lt;MIN('08 Prev. naklady vozidiel'!$D$4:$H$4),AF197/AG197*AF197,IF(AE$196&gt;MAX('08 Prev. naklady vozidiel'!$D$4:$H$4),AD197/AC197*AD197,(INDEX('08 Prev. naklady vozidiel'!$D5:$H5,MATCH(AE$196,'08 Prev. naklady vozidiel'!$D$4:$H$4,1)+1)/INDEX('08 Prev. naklady vozidiel'!$D5:$H5,MATCH(AE$196,'08 Prev. naklady vozidiel'!$D$4:$H$4,1)))^(1/(INDEX('08 Prev. naklady vozidiel'!$D$4:$H$4,MATCH(AE$196,'08 Prev. naklady vozidiel'!$D$4:$H$4,1)+1)-INDEX('08 Prev. naklady vozidiel'!$D$4:$H$4,MATCH(AE$196,'08 Prev. naklady vozidiel'!$D$4:$H$4,1))))*AD197))),0)</f>
        <v>0</v>
      </c>
      <c r="AF197" s="30">
        <f>IFERROR(IFERROR(INDEX('08 Prev. naklady vozidiel'!$D5:$H5,MATCH(AF$196,'08 Prev. naklady vozidiel'!$D$4:$H$4,0)),IF(AF$196&lt;MIN('08 Prev. naklady vozidiel'!$D$4:$H$4),AG197/AH197*AG197,IF(AF$196&gt;MAX('08 Prev. naklady vozidiel'!$D$4:$H$4),AE197/AD197*AE197,(INDEX('08 Prev. naklady vozidiel'!$D5:$H5,MATCH(AF$196,'08 Prev. naklady vozidiel'!$D$4:$H$4,1)+1)/INDEX('08 Prev. naklady vozidiel'!$D5:$H5,MATCH(AF$196,'08 Prev. naklady vozidiel'!$D$4:$H$4,1)))^(1/(INDEX('08 Prev. naklady vozidiel'!$D$4:$H$4,MATCH(AF$196,'08 Prev. naklady vozidiel'!$D$4:$H$4,1)+1)-INDEX('08 Prev. naklady vozidiel'!$D$4:$H$4,MATCH(AF$196,'08 Prev. naklady vozidiel'!$D$4:$H$4,1))))*AE197))),0)</f>
        <v>0</v>
      </c>
      <c r="AG197" s="30">
        <f>IFERROR(IFERROR(INDEX('08 Prev. naklady vozidiel'!$D5:$H5,MATCH(AG$196,'08 Prev. naklady vozidiel'!$D$4:$H$4,0)),IF(AG$196&lt;MIN('08 Prev. naklady vozidiel'!$D$4:$H$4),AH197/AI197*AH197,IF(AG$196&gt;MAX('08 Prev. naklady vozidiel'!$D$4:$H$4),AF197/AE197*AF197,(INDEX('08 Prev. naklady vozidiel'!$D5:$H5,MATCH(AG$196,'08 Prev. naklady vozidiel'!$D$4:$H$4,1)+1)/INDEX('08 Prev. naklady vozidiel'!$D5:$H5,MATCH(AG$196,'08 Prev. naklady vozidiel'!$D$4:$H$4,1)))^(1/(INDEX('08 Prev. naklady vozidiel'!$D$4:$H$4,MATCH(AG$196,'08 Prev. naklady vozidiel'!$D$4:$H$4,1)+1)-INDEX('08 Prev. naklady vozidiel'!$D$4:$H$4,MATCH(AG$196,'08 Prev. naklady vozidiel'!$D$4:$H$4,1))))*AF197))),0)</f>
        <v>0</v>
      </c>
      <c r="AH197" s="30">
        <f>IFERROR(IFERROR(INDEX('08 Prev. naklady vozidiel'!$D5:$H5,MATCH(AH$196,'08 Prev. naklady vozidiel'!$D$4:$H$4,0)),IF(AH$196&lt;MIN('08 Prev. naklady vozidiel'!$D$4:$H$4),AI197/AJ197*AI197,IF(AH$196&gt;MAX('08 Prev. naklady vozidiel'!$D$4:$H$4),AG197/AF197*AG197,(INDEX('08 Prev. naklady vozidiel'!$D5:$H5,MATCH(AH$196,'08 Prev. naklady vozidiel'!$D$4:$H$4,1)+1)/INDEX('08 Prev. naklady vozidiel'!$D5:$H5,MATCH(AH$196,'08 Prev. naklady vozidiel'!$D$4:$H$4,1)))^(1/(INDEX('08 Prev. naklady vozidiel'!$D$4:$H$4,MATCH(AH$196,'08 Prev. naklady vozidiel'!$D$4:$H$4,1)+1)-INDEX('08 Prev. naklady vozidiel'!$D$4:$H$4,MATCH(AH$196,'08 Prev. naklady vozidiel'!$D$4:$H$4,1))))*AG197))),0)</f>
        <v>0</v>
      </c>
      <c r="AI197" s="30">
        <f>IFERROR(IFERROR(INDEX('08 Prev. naklady vozidiel'!$D5:$H5,MATCH(AI$196,'08 Prev. naklady vozidiel'!$D$4:$H$4,0)),IF(AI$196&lt;MIN('08 Prev. naklady vozidiel'!$D$4:$H$4),AJ197/AK197*AJ197,IF(AI$196&gt;MAX('08 Prev. naklady vozidiel'!$D$4:$H$4),AH197/AG197*AH197,(INDEX('08 Prev. naklady vozidiel'!$D5:$H5,MATCH(AI$196,'08 Prev. naklady vozidiel'!$D$4:$H$4,1)+1)/INDEX('08 Prev. naklady vozidiel'!$D5:$H5,MATCH(AI$196,'08 Prev. naklady vozidiel'!$D$4:$H$4,1)))^(1/(INDEX('08 Prev. naklady vozidiel'!$D$4:$H$4,MATCH(AI$196,'08 Prev. naklady vozidiel'!$D$4:$H$4,1)+1)-INDEX('08 Prev. naklady vozidiel'!$D$4:$H$4,MATCH(AI$196,'08 Prev. naklady vozidiel'!$D$4:$H$4,1))))*AH197))),0)</f>
        <v>0</v>
      </c>
      <c r="AJ197" s="30">
        <f>IFERROR(IFERROR(INDEX('08 Prev. naklady vozidiel'!$D5:$H5,MATCH(AJ$196,'08 Prev. naklady vozidiel'!$D$4:$H$4,0)),IF(AJ$196&lt;MIN('08 Prev. naklady vozidiel'!$D$4:$H$4),AK197/AL197*AK197,IF(AJ$196&gt;MAX('08 Prev. naklady vozidiel'!$D$4:$H$4),AI197/AH197*AI197,(INDEX('08 Prev. naklady vozidiel'!$D5:$H5,MATCH(AJ$196,'08 Prev. naklady vozidiel'!$D$4:$H$4,1)+1)/INDEX('08 Prev. naklady vozidiel'!$D5:$H5,MATCH(AJ$196,'08 Prev. naklady vozidiel'!$D$4:$H$4,1)))^(1/(INDEX('08 Prev. naklady vozidiel'!$D$4:$H$4,MATCH(AJ$196,'08 Prev. naklady vozidiel'!$D$4:$H$4,1)+1)-INDEX('08 Prev. naklady vozidiel'!$D$4:$H$4,MATCH(AJ$196,'08 Prev. naklady vozidiel'!$D$4:$H$4,1))))*AI197))),0)</f>
        <v>0</v>
      </c>
      <c r="AK197" s="30">
        <f>IFERROR(IFERROR(INDEX('08 Prev. naklady vozidiel'!$D5:$H5,MATCH(AK$196,'08 Prev. naklady vozidiel'!$D$4:$H$4,0)),IF(AK$196&lt;MIN('08 Prev. naklady vozidiel'!$D$4:$H$4),AL197/AM197*AL197,IF(AK$196&gt;MAX('08 Prev. naklady vozidiel'!$D$4:$H$4),AJ197/AI197*AJ197,(INDEX('08 Prev. naklady vozidiel'!$D5:$H5,MATCH(AK$196,'08 Prev. naklady vozidiel'!$D$4:$H$4,1)+1)/INDEX('08 Prev. naklady vozidiel'!$D5:$H5,MATCH(AK$196,'08 Prev. naklady vozidiel'!$D$4:$H$4,1)))^(1/(INDEX('08 Prev. naklady vozidiel'!$D$4:$H$4,MATCH(AK$196,'08 Prev. naklady vozidiel'!$D$4:$H$4,1)+1)-INDEX('08 Prev. naklady vozidiel'!$D$4:$H$4,MATCH(AK$196,'08 Prev. naklady vozidiel'!$D$4:$H$4,1))))*AJ197))),0)</f>
        <v>0</v>
      </c>
      <c r="AL197" s="30">
        <f>IFERROR(IFERROR(INDEX('08 Prev. naklady vozidiel'!$D5:$H5,MATCH(AL$196,'08 Prev. naklady vozidiel'!$D$4:$H$4,0)),IF(AL$196&lt;MIN('08 Prev. naklady vozidiel'!$D$4:$H$4),AM197/AN197*AM197,IF(AL$196&gt;MAX('08 Prev. naklady vozidiel'!$D$4:$H$4),AK197/AJ197*AK197,(INDEX('08 Prev. naklady vozidiel'!$D5:$H5,MATCH(AL$196,'08 Prev. naklady vozidiel'!$D$4:$H$4,1)+1)/INDEX('08 Prev. naklady vozidiel'!$D5:$H5,MATCH(AL$196,'08 Prev. naklady vozidiel'!$D$4:$H$4,1)))^(1/(INDEX('08 Prev. naklady vozidiel'!$D$4:$H$4,MATCH(AL$196,'08 Prev. naklady vozidiel'!$D$4:$H$4,1)+1)-INDEX('08 Prev. naklady vozidiel'!$D$4:$H$4,MATCH(AL$196,'08 Prev. naklady vozidiel'!$D$4:$H$4,1))))*AK197))),0)</f>
        <v>0</v>
      </c>
      <c r="AM197" s="30">
        <f>IFERROR(IFERROR(INDEX('08 Prev. naklady vozidiel'!$D5:$H5,MATCH(AM$196,'08 Prev. naklady vozidiel'!$D$4:$H$4,0)),IF(AM$196&lt;MIN('08 Prev. naklady vozidiel'!$D$4:$H$4),AN197/AO197*AN197,IF(AM$196&gt;MAX('08 Prev. naklady vozidiel'!$D$4:$H$4),AL197/AK197*AL197,(INDEX('08 Prev. naklady vozidiel'!$D5:$H5,MATCH(AM$196,'08 Prev. naklady vozidiel'!$D$4:$H$4,1)+1)/INDEX('08 Prev. naklady vozidiel'!$D5:$H5,MATCH(AM$196,'08 Prev. naklady vozidiel'!$D$4:$H$4,1)))^(1/(INDEX('08 Prev. naklady vozidiel'!$D$4:$H$4,MATCH(AM$196,'08 Prev. naklady vozidiel'!$D$4:$H$4,1)+1)-INDEX('08 Prev. naklady vozidiel'!$D$4:$H$4,MATCH(AM$196,'08 Prev. naklady vozidiel'!$D$4:$H$4,1))))*AL197))),0)</f>
        <v>0</v>
      </c>
      <c r="AN197" s="30">
        <f>IFERROR(IFERROR(INDEX('08 Prev. naklady vozidiel'!$D5:$H5,MATCH(AN$196,'08 Prev. naklady vozidiel'!$D$4:$H$4,0)),IF(AN$196&lt;MIN('08 Prev. naklady vozidiel'!$D$4:$H$4),AO197/AP197*AO197,IF(AN$196&gt;MAX('08 Prev. naklady vozidiel'!$D$4:$H$4),AM197/AL197*AM197,(INDEX('08 Prev. naklady vozidiel'!$D5:$H5,MATCH(AN$196,'08 Prev. naklady vozidiel'!$D$4:$H$4,1)+1)/INDEX('08 Prev. naklady vozidiel'!$D5:$H5,MATCH(AN$196,'08 Prev. naklady vozidiel'!$D$4:$H$4,1)))^(1/(INDEX('08 Prev. naklady vozidiel'!$D$4:$H$4,MATCH(AN$196,'08 Prev. naklady vozidiel'!$D$4:$H$4,1)+1)-INDEX('08 Prev. naklady vozidiel'!$D$4:$H$4,MATCH(AN$196,'08 Prev. naklady vozidiel'!$D$4:$H$4,1))))*AM197))),0)</f>
        <v>0</v>
      </c>
      <c r="AO197" s="30">
        <f>IFERROR(IFERROR(INDEX('08 Prev. naklady vozidiel'!$D5:$H5,MATCH(AO$196,'08 Prev. naklady vozidiel'!$D$4:$H$4,0)),IF(AO$196&lt;MIN('08 Prev. naklady vozidiel'!$D$4:$H$4),AP197/AQ197*AP197,IF(AO$196&gt;MAX('08 Prev. naklady vozidiel'!$D$4:$H$4),AN197/AM197*AN197,(INDEX('08 Prev. naklady vozidiel'!$D5:$H5,MATCH(AO$196,'08 Prev. naklady vozidiel'!$D$4:$H$4,1)+1)/INDEX('08 Prev. naklady vozidiel'!$D5:$H5,MATCH(AO$196,'08 Prev. naklady vozidiel'!$D$4:$H$4,1)))^(1/(INDEX('08 Prev. naklady vozidiel'!$D$4:$H$4,MATCH(AO$196,'08 Prev. naklady vozidiel'!$D$4:$H$4,1)+1)-INDEX('08 Prev. naklady vozidiel'!$D$4:$H$4,MATCH(AO$196,'08 Prev. naklady vozidiel'!$D$4:$H$4,1))))*AN197))),0)</f>
        <v>0</v>
      </c>
      <c r="AP197" s="30">
        <f>IFERROR(IFERROR(INDEX('08 Prev. naklady vozidiel'!$D5:$H5,MATCH(AP$196,'08 Prev. naklady vozidiel'!$D$4:$H$4,0)),IF(AP$196&lt;MIN('08 Prev. naklady vozidiel'!$D$4:$H$4),AQ197/AR197*AQ197,IF(AP$196&gt;MAX('08 Prev. naklady vozidiel'!$D$4:$H$4),AO197/AN197*AO197,(INDEX('08 Prev. naklady vozidiel'!$D5:$H5,MATCH(AP$196,'08 Prev. naklady vozidiel'!$D$4:$H$4,1)+1)/INDEX('08 Prev. naklady vozidiel'!$D5:$H5,MATCH(AP$196,'08 Prev. naklady vozidiel'!$D$4:$H$4,1)))^(1/(INDEX('08 Prev. naklady vozidiel'!$D$4:$H$4,MATCH(AP$196,'08 Prev. naklady vozidiel'!$D$4:$H$4,1)+1)-INDEX('08 Prev. naklady vozidiel'!$D$4:$H$4,MATCH(AP$196,'08 Prev. naklady vozidiel'!$D$4:$H$4,1))))*AO197))),0)</f>
        <v>0</v>
      </c>
      <c r="AQ197" s="30">
        <f>IFERROR(IFERROR(INDEX('08 Prev. naklady vozidiel'!$D5:$H5,MATCH(AQ$196,'08 Prev. naklady vozidiel'!$D$4:$H$4,0)),IF(AQ$196&lt;MIN('08 Prev. naklady vozidiel'!$D$4:$H$4),AR197/AS197*AR197,IF(AQ$196&gt;MAX('08 Prev. naklady vozidiel'!$D$4:$H$4),AP197/AO197*AP197,(INDEX('08 Prev. naklady vozidiel'!$D5:$H5,MATCH(AQ$196,'08 Prev. naklady vozidiel'!$D$4:$H$4,1)+1)/INDEX('08 Prev. naklady vozidiel'!$D5:$H5,MATCH(AQ$196,'08 Prev. naklady vozidiel'!$D$4:$H$4,1)))^(1/(INDEX('08 Prev. naklady vozidiel'!$D$4:$H$4,MATCH(AQ$196,'08 Prev. naklady vozidiel'!$D$4:$H$4,1)+1)-INDEX('08 Prev. naklady vozidiel'!$D$4:$H$4,MATCH(AQ$196,'08 Prev. naklady vozidiel'!$D$4:$H$4,1))))*AP197))),0)</f>
        <v>0</v>
      </c>
      <c r="AR197" s="30">
        <f>IFERROR(IFERROR(INDEX('08 Prev. naklady vozidiel'!$D5:$H5,MATCH(AR$196,'08 Prev. naklady vozidiel'!$D$4:$H$4,0)),IF(AR$196&lt;MIN('08 Prev. naklady vozidiel'!$D$4:$H$4),AS197/AT197*AS197,IF(AR$196&gt;MAX('08 Prev. naklady vozidiel'!$D$4:$H$4),AQ197/AP197*AQ197,(INDEX('08 Prev. naklady vozidiel'!$D5:$H5,MATCH(AR$196,'08 Prev. naklady vozidiel'!$D$4:$H$4,1)+1)/INDEX('08 Prev. naklady vozidiel'!$D5:$H5,MATCH(AR$196,'08 Prev. naklady vozidiel'!$D$4:$H$4,1)))^(1/(INDEX('08 Prev. naklady vozidiel'!$D$4:$H$4,MATCH(AR$196,'08 Prev. naklady vozidiel'!$D$4:$H$4,1)+1)-INDEX('08 Prev. naklady vozidiel'!$D$4:$H$4,MATCH(AR$196,'08 Prev. naklady vozidiel'!$D$4:$H$4,1))))*AQ197))),0)</f>
        <v>0</v>
      </c>
      <c r="AS197" s="30">
        <f>IFERROR(IFERROR(INDEX('08 Prev. naklady vozidiel'!$D5:$H5,MATCH(AS$196,'08 Prev. naklady vozidiel'!$D$4:$H$4,0)),IF(AS$196&lt;MIN('08 Prev. naklady vozidiel'!$D$4:$H$4),AT197/AU197*AT197,IF(AS$196&gt;MAX('08 Prev. naklady vozidiel'!$D$4:$H$4),AR197/AQ197*AR197,(INDEX('08 Prev. naklady vozidiel'!$D5:$H5,MATCH(AS$196,'08 Prev. naklady vozidiel'!$D$4:$H$4,1)+1)/INDEX('08 Prev. naklady vozidiel'!$D5:$H5,MATCH(AS$196,'08 Prev. naklady vozidiel'!$D$4:$H$4,1)))^(1/(INDEX('08 Prev. naklady vozidiel'!$D$4:$H$4,MATCH(AS$196,'08 Prev. naklady vozidiel'!$D$4:$H$4,1)+1)-INDEX('08 Prev. naklady vozidiel'!$D$4:$H$4,MATCH(AS$196,'08 Prev. naklady vozidiel'!$D$4:$H$4,1))))*AR197))),0)</f>
        <v>0</v>
      </c>
    </row>
    <row r="198" spans="2:45" x14ac:dyDescent="0.2">
      <c r="B198" s="360" t="s">
        <v>208</v>
      </c>
      <c r="C198" s="364"/>
      <c r="D198" s="361"/>
      <c r="E198" s="30">
        <f>IFERROR(IFERROR(INDEX('08 Prev. naklady vozidiel'!$D6:$H6,MATCH(E$196,'08 Prev. naklady vozidiel'!$D$4:$H$4,0)),IF(E$196&lt;MIN('08 Prev. naklady vozidiel'!$D$4:$H$4),F198/G198*F198,IF(E$196&gt;MAX('08 Prev. naklady vozidiel'!$D$4:$H$4),D198/C198*D198,(INDEX('08 Prev. naklady vozidiel'!$D6:$H6,MATCH(E$196,'08 Prev. naklady vozidiel'!$D$4:$H$4,1)+1)/INDEX('08 Prev. naklady vozidiel'!$D6:$H6,MATCH(E$196,'08 Prev. naklady vozidiel'!$D$4:$H$4,1)))^(1/(INDEX('08 Prev. naklady vozidiel'!$D$4:$H$4,MATCH(E$196,'08 Prev. naklady vozidiel'!$D$4:$H$4,1)+1)-INDEX('08 Prev. naklady vozidiel'!$D$4:$H$4,MATCH(E$196,'08 Prev. naklady vozidiel'!$D$4:$H$4,1))))*D198))),0)</f>
        <v>0</v>
      </c>
      <c r="F198" s="30">
        <f>IFERROR(IFERROR(INDEX('08 Prev. naklady vozidiel'!$D6:$H6,MATCH(F$196,'08 Prev. naklady vozidiel'!$D$4:$H$4,0)),IF(F$196&lt;MIN('08 Prev. naklady vozidiel'!$D$4:$H$4),G198/H198*G198,IF(F$196&gt;MAX('08 Prev. naklady vozidiel'!$D$4:$H$4),E198/D198*E198,(INDEX('08 Prev. naklady vozidiel'!$D6:$H6,MATCH(F$196,'08 Prev. naklady vozidiel'!$D$4:$H$4,1)+1)/INDEX('08 Prev. naklady vozidiel'!$D6:$H6,MATCH(F$196,'08 Prev. naklady vozidiel'!$D$4:$H$4,1)))^(1/(INDEX('08 Prev. naklady vozidiel'!$D$4:$H$4,MATCH(F$196,'08 Prev. naklady vozidiel'!$D$4:$H$4,1)+1)-INDEX('08 Prev. naklady vozidiel'!$D$4:$H$4,MATCH(F$196,'08 Prev. naklady vozidiel'!$D$4:$H$4,1))))*E198))),0)</f>
        <v>0</v>
      </c>
      <c r="G198" s="30">
        <f>IFERROR(IFERROR(INDEX('08 Prev. naklady vozidiel'!$D6:$H6,MATCH(G$196,'08 Prev. naklady vozidiel'!$D$4:$H$4,0)),IF(G$196&lt;MIN('08 Prev. naklady vozidiel'!$D$4:$H$4),H198/I198*H198,IF(G$196&gt;MAX('08 Prev. naklady vozidiel'!$D$4:$H$4),F198/E198*F198,(INDEX('08 Prev. naklady vozidiel'!$D6:$H6,MATCH(G$196,'08 Prev. naklady vozidiel'!$D$4:$H$4,1)+1)/INDEX('08 Prev. naklady vozidiel'!$D6:$H6,MATCH(G$196,'08 Prev. naklady vozidiel'!$D$4:$H$4,1)))^(1/(INDEX('08 Prev. naklady vozidiel'!$D$4:$H$4,MATCH(G$196,'08 Prev. naklady vozidiel'!$D$4:$H$4,1)+1)-INDEX('08 Prev. naklady vozidiel'!$D$4:$H$4,MATCH(G$196,'08 Prev. naklady vozidiel'!$D$4:$H$4,1))))*F198))),0)</f>
        <v>0</v>
      </c>
      <c r="H198" s="30">
        <f>IFERROR(IFERROR(INDEX('08 Prev. naklady vozidiel'!$D6:$H6,MATCH(H$196,'08 Prev. naklady vozidiel'!$D$4:$H$4,0)),IF(H$196&lt;MIN('08 Prev. naklady vozidiel'!$D$4:$H$4),I198/J198*I198,IF(H$196&gt;MAX('08 Prev. naklady vozidiel'!$D$4:$H$4),G198/F198*G198,(INDEX('08 Prev. naklady vozidiel'!$D6:$H6,MATCH(H$196,'08 Prev. naklady vozidiel'!$D$4:$H$4,1)+1)/INDEX('08 Prev. naklady vozidiel'!$D6:$H6,MATCH(H$196,'08 Prev. naklady vozidiel'!$D$4:$H$4,1)))^(1/(INDEX('08 Prev. naklady vozidiel'!$D$4:$H$4,MATCH(H$196,'08 Prev. naklady vozidiel'!$D$4:$H$4,1)+1)-INDEX('08 Prev. naklady vozidiel'!$D$4:$H$4,MATCH(H$196,'08 Prev. naklady vozidiel'!$D$4:$H$4,1))))*G198))),0)</f>
        <v>0</v>
      </c>
      <c r="I198" s="30">
        <f>IFERROR(IFERROR(INDEX('08 Prev. naklady vozidiel'!$D6:$H6,MATCH(I$196,'08 Prev. naklady vozidiel'!$D$4:$H$4,0)),IF(I$196&lt;MIN('08 Prev. naklady vozidiel'!$D$4:$H$4),J198/K198*J198,IF(I$196&gt;MAX('08 Prev. naklady vozidiel'!$D$4:$H$4),H198/G198*H198,(INDEX('08 Prev. naklady vozidiel'!$D6:$H6,MATCH(I$196,'08 Prev. naklady vozidiel'!$D$4:$H$4,1)+1)/INDEX('08 Prev. naklady vozidiel'!$D6:$H6,MATCH(I$196,'08 Prev. naklady vozidiel'!$D$4:$H$4,1)))^(1/(INDEX('08 Prev. naklady vozidiel'!$D$4:$H$4,MATCH(I$196,'08 Prev. naklady vozidiel'!$D$4:$H$4,1)+1)-INDEX('08 Prev. naklady vozidiel'!$D$4:$H$4,MATCH(I$196,'08 Prev. naklady vozidiel'!$D$4:$H$4,1))))*H198))),0)</f>
        <v>0</v>
      </c>
      <c r="J198" s="30">
        <f>IFERROR(IFERROR(INDEX('08 Prev. naklady vozidiel'!$D6:$H6,MATCH(J$196,'08 Prev. naklady vozidiel'!$D$4:$H$4,0)),IF(J$196&lt;MIN('08 Prev. naklady vozidiel'!$D$4:$H$4),K198/L198*K198,IF(J$196&gt;MAX('08 Prev. naklady vozidiel'!$D$4:$H$4),I198/H198*I198,(INDEX('08 Prev. naklady vozidiel'!$D6:$H6,MATCH(J$196,'08 Prev. naklady vozidiel'!$D$4:$H$4,1)+1)/INDEX('08 Prev. naklady vozidiel'!$D6:$H6,MATCH(J$196,'08 Prev. naklady vozidiel'!$D$4:$H$4,1)))^(1/(INDEX('08 Prev. naklady vozidiel'!$D$4:$H$4,MATCH(J$196,'08 Prev. naklady vozidiel'!$D$4:$H$4,1)+1)-INDEX('08 Prev. naklady vozidiel'!$D$4:$H$4,MATCH(J$196,'08 Prev. naklady vozidiel'!$D$4:$H$4,1))))*I198))),0)</f>
        <v>0</v>
      </c>
      <c r="K198" s="30">
        <f>IFERROR(IFERROR(INDEX('08 Prev. naklady vozidiel'!$D6:$H6,MATCH(K$196,'08 Prev. naklady vozidiel'!$D$4:$H$4,0)),IF(K$196&lt;MIN('08 Prev. naklady vozidiel'!$D$4:$H$4),L198/M198*L198,IF(K$196&gt;MAX('08 Prev. naklady vozidiel'!$D$4:$H$4),J198/I198*J198,(INDEX('08 Prev. naklady vozidiel'!$D6:$H6,MATCH(K$196,'08 Prev. naklady vozidiel'!$D$4:$H$4,1)+1)/INDEX('08 Prev. naklady vozidiel'!$D6:$H6,MATCH(K$196,'08 Prev. naklady vozidiel'!$D$4:$H$4,1)))^(1/(INDEX('08 Prev. naklady vozidiel'!$D$4:$H$4,MATCH(K$196,'08 Prev. naklady vozidiel'!$D$4:$H$4,1)+1)-INDEX('08 Prev. naklady vozidiel'!$D$4:$H$4,MATCH(K$196,'08 Prev. naklady vozidiel'!$D$4:$H$4,1))))*J198))),0)</f>
        <v>0</v>
      </c>
      <c r="L198" s="30">
        <f>IFERROR(IFERROR(INDEX('08 Prev. naklady vozidiel'!$D6:$H6,MATCH(L$196,'08 Prev. naklady vozidiel'!$D$4:$H$4,0)),IF(L$196&lt;MIN('08 Prev. naklady vozidiel'!$D$4:$H$4),M198/N198*M198,IF(L$196&gt;MAX('08 Prev. naklady vozidiel'!$D$4:$H$4),K198/J198*K198,(INDEX('08 Prev. naklady vozidiel'!$D6:$H6,MATCH(L$196,'08 Prev. naklady vozidiel'!$D$4:$H$4,1)+1)/INDEX('08 Prev. naklady vozidiel'!$D6:$H6,MATCH(L$196,'08 Prev. naklady vozidiel'!$D$4:$H$4,1)))^(1/(INDEX('08 Prev. naklady vozidiel'!$D$4:$H$4,MATCH(L$196,'08 Prev. naklady vozidiel'!$D$4:$H$4,1)+1)-INDEX('08 Prev. naklady vozidiel'!$D$4:$H$4,MATCH(L$196,'08 Prev. naklady vozidiel'!$D$4:$H$4,1))))*K198))),0)</f>
        <v>0</v>
      </c>
      <c r="M198" s="30">
        <f>IFERROR(IFERROR(INDEX('08 Prev. naklady vozidiel'!$D6:$H6,MATCH(M$196,'08 Prev. naklady vozidiel'!$D$4:$H$4,0)),IF(M$196&lt;MIN('08 Prev. naklady vozidiel'!$D$4:$H$4),N198/O198*N198,IF(M$196&gt;MAX('08 Prev. naklady vozidiel'!$D$4:$H$4),L198/K198*L198,(INDEX('08 Prev. naklady vozidiel'!$D6:$H6,MATCH(M$196,'08 Prev. naklady vozidiel'!$D$4:$H$4,1)+1)/INDEX('08 Prev. naklady vozidiel'!$D6:$H6,MATCH(M$196,'08 Prev. naklady vozidiel'!$D$4:$H$4,1)))^(1/(INDEX('08 Prev. naklady vozidiel'!$D$4:$H$4,MATCH(M$196,'08 Prev. naklady vozidiel'!$D$4:$H$4,1)+1)-INDEX('08 Prev. naklady vozidiel'!$D$4:$H$4,MATCH(M$196,'08 Prev. naklady vozidiel'!$D$4:$H$4,1))))*L198))),0)</f>
        <v>0</v>
      </c>
      <c r="N198" s="30">
        <f>IFERROR(IFERROR(INDEX('08 Prev. naklady vozidiel'!$D6:$H6,MATCH(N$196,'08 Prev. naklady vozidiel'!$D$4:$H$4,0)),IF(N$196&lt;MIN('08 Prev. naklady vozidiel'!$D$4:$H$4),O198/P198*O198,IF(N$196&gt;MAX('08 Prev. naklady vozidiel'!$D$4:$H$4),M198/L198*M198,(INDEX('08 Prev. naklady vozidiel'!$D6:$H6,MATCH(N$196,'08 Prev. naklady vozidiel'!$D$4:$H$4,1)+1)/INDEX('08 Prev. naklady vozidiel'!$D6:$H6,MATCH(N$196,'08 Prev. naklady vozidiel'!$D$4:$H$4,1)))^(1/(INDEX('08 Prev. naklady vozidiel'!$D$4:$H$4,MATCH(N$196,'08 Prev. naklady vozidiel'!$D$4:$H$4,1)+1)-INDEX('08 Prev. naklady vozidiel'!$D$4:$H$4,MATCH(N$196,'08 Prev. naklady vozidiel'!$D$4:$H$4,1))))*M198))),0)</f>
        <v>0</v>
      </c>
      <c r="O198" s="30">
        <f>IFERROR(IFERROR(INDEX('08 Prev. naklady vozidiel'!$D6:$H6,MATCH(O$196,'08 Prev. naklady vozidiel'!$D$4:$H$4,0)),IF(O$196&lt;MIN('08 Prev. naklady vozidiel'!$D$4:$H$4),P198/Q198*P198,IF(O$196&gt;MAX('08 Prev. naklady vozidiel'!$D$4:$H$4),N198/M198*N198,(INDEX('08 Prev. naklady vozidiel'!$D6:$H6,MATCH(O$196,'08 Prev. naklady vozidiel'!$D$4:$H$4,1)+1)/INDEX('08 Prev. naklady vozidiel'!$D6:$H6,MATCH(O$196,'08 Prev. naklady vozidiel'!$D$4:$H$4,1)))^(1/(INDEX('08 Prev. naklady vozidiel'!$D$4:$H$4,MATCH(O$196,'08 Prev. naklady vozidiel'!$D$4:$H$4,1)+1)-INDEX('08 Prev. naklady vozidiel'!$D$4:$H$4,MATCH(O$196,'08 Prev. naklady vozidiel'!$D$4:$H$4,1))))*N198))),0)</f>
        <v>0</v>
      </c>
      <c r="P198" s="30">
        <f>IFERROR(IFERROR(INDEX('08 Prev. naklady vozidiel'!$D6:$H6,MATCH(P$196,'08 Prev. naklady vozidiel'!$D$4:$H$4,0)),IF(P$196&lt;MIN('08 Prev. naklady vozidiel'!$D$4:$H$4),Q198/R198*Q198,IF(P$196&gt;MAX('08 Prev. naklady vozidiel'!$D$4:$H$4),O198/N198*O198,(INDEX('08 Prev. naklady vozidiel'!$D6:$H6,MATCH(P$196,'08 Prev. naklady vozidiel'!$D$4:$H$4,1)+1)/INDEX('08 Prev. naklady vozidiel'!$D6:$H6,MATCH(P$196,'08 Prev. naklady vozidiel'!$D$4:$H$4,1)))^(1/(INDEX('08 Prev. naklady vozidiel'!$D$4:$H$4,MATCH(P$196,'08 Prev. naklady vozidiel'!$D$4:$H$4,1)+1)-INDEX('08 Prev. naklady vozidiel'!$D$4:$H$4,MATCH(P$196,'08 Prev. naklady vozidiel'!$D$4:$H$4,1))))*O198))),0)</f>
        <v>0</v>
      </c>
      <c r="Q198" s="30">
        <f>IFERROR(IFERROR(INDEX('08 Prev. naklady vozidiel'!$D6:$H6,MATCH(Q$196,'08 Prev. naklady vozidiel'!$D$4:$H$4,0)),IF(Q$196&lt;MIN('08 Prev. naklady vozidiel'!$D$4:$H$4),R198/S198*R198,IF(Q$196&gt;MAX('08 Prev. naklady vozidiel'!$D$4:$H$4),P198/O198*P198,(INDEX('08 Prev. naklady vozidiel'!$D6:$H6,MATCH(Q$196,'08 Prev. naklady vozidiel'!$D$4:$H$4,1)+1)/INDEX('08 Prev. naklady vozidiel'!$D6:$H6,MATCH(Q$196,'08 Prev. naklady vozidiel'!$D$4:$H$4,1)))^(1/(INDEX('08 Prev. naklady vozidiel'!$D$4:$H$4,MATCH(Q$196,'08 Prev. naklady vozidiel'!$D$4:$H$4,1)+1)-INDEX('08 Prev. naklady vozidiel'!$D$4:$H$4,MATCH(Q$196,'08 Prev. naklady vozidiel'!$D$4:$H$4,1))))*P198))),0)</f>
        <v>0</v>
      </c>
      <c r="R198" s="30">
        <f>IFERROR(IFERROR(INDEX('08 Prev. naklady vozidiel'!$D6:$H6,MATCH(R$196,'08 Prev. naklady vozidiel'!$D$4:$H$4,0)),IF(R$196&lt;MIN('08 Prev. naklady vozidiel'!$D$4:$H$4),S198/T198*S198,IF(R$196&gt;MAX('08 Prev. naklady vozidiel'!$D$4:$H$4),Q198/P198*Q198,(INDEX('08 Prev. naklady vozidiel'!$D6:$H6,MATCH(R$196,'08 Prev. naklady vozidiel'!$D$4:$H$4,1)+1)/INDEX('08 Prev. naklady vozidiel'!$D6:$H6,MATCH(R$196,'08 Prev. naklady vozidiel'!$D$4:$H$4,1)))^(1/(INDEX('08 Prev. naklady vozidiel'!$D$4:$H$4,MATCH(R$196,'08 Prev. naklady vozidiel'!$D$4:$H$4,1)+1)-INDEX('08 Prev. naklady vozidiel'!$D$4:$H$4,MATCH(R$196,'08 Prev. naklady vozidiel'!$D$4:$H$4,1))))*Q198))),0)</f>
        <v>0</v>
      </c>
      <c r="S198" s="30">
        <f>IFERROR(IFERROR(INDEX('08 Prev. naklady vozidiel'!$D6:$H6,MATCH(S$196,'08 Prev. naklady vozidiel'!$D$4:$H$4,0)),IF(S$196&lt;MIN('08 Prev. naklady vozidiel'!$D$4:$H$4),T198/U198*T198,IF(S$196&gt;MAX('08 Prev. naklady vozidiel'!$D$4:$H$4),R198/Q198*R198,(INDEX('08 Prev. naklady vozidiel'!$D6:$H6,MATCH(S$196,'08 Prev. naklady vozidiel'!$D$4:$H$4,1)+1)/INDEX('08 Prev. naklady vozidiel'!$D6:$H6,MATCH(S$196,'08 Prev. naklady vozidiel'!$D$4:$H$4,1)))^(1/(INDEX('08 Prev. naklady vozidiel'!$D$4:$H$4,MATCH(S$196,'08 Prev. naklady vozidiel'!$D$4:$H$4,1)+1)-INDEX('08 Prev. naklady vozidiel'!$D$4:$H$4,MATCH(S$196,'08 Prev. naklady vozidiel'!$D$4:$H$4,1))))*R198))),0)</f>
        <v>0</v>
      </c>
      <c r="T198" s="30">
        <f>IFERROR(IFERROR(INDEX('08 Prev. naklady vozidiel'!$D6:$H6,MATCH(T$196,'08 Prev. naklady vozidiel'!$D$4:$H$4,0)),IF(T$196&lt;MIN('08 Prev. naklady vozidiel'!$D$4:$H$4),U198/V198*U198,IF(T$196&gt;MAX('08 Prev. naklady vozidiel'!$D$4:$H$4),S198/R198*S198,(INDEX('08 Prev. naklady vozidiel'!$D6:$H6,MATCH(T$196,'08 Prev. naklady vozidiel'!$D$4:$H$4,1)+1)/INDEX('08 Prev. naklady vozidiel'!$D6:$H6,MATCH(T$196,'08 Prev. naklady vozidiel'!$D$4:$H$4,1)))^(1/(INDEX('08 Prev. naklady vozidiel'!$D$4:$H$4,MATCH(T$196,'08 Prev. naklady vozidiel'!$D$4:$H$4,1)+1)-INDEX('08 Prev. naklady vozidiel'!$D$4:$H$4,MATCH(T$196,'08 Prev. naklady vozidiel'!$D$4:$H$4,1))))*S198))),0)</f>
        <v>0</v>
      </c>
      <c r="U198" s="30">
        <f>IFERROR(IFERROR(INDEX('08 Prev. naklady vozidiel'!$D6:$H6,MATCH(U$196,'08 Prev. naklady vozidiel'!$D$4:$H$4,0)),IF(U$196&lt;MIN('08 Prev. naklady vozidiel'!$D$4:$H$4),V198/W198*V198,IF(U$196&gt;MAX('08 Prev. naklady vozidiel'!$D$4:$H$4),T198/S198*T198,(INDEX('08 Prev. naklady vozidiel'!$D6:$H6,MATCH(U$196,'08 Prev. naklady vozidiel'!$D$4:$H$4,1)+1)/INDEX('08 Prev. naklady vozidiel'!$D6:$H6,MATCH(U$196,'08 Prev. naklady vozidiel'!$D$4:$H$4,1)))^(1/(INDEX('08 Prev. naklady vozidiel'!$D$4:$H$4,MATCH(U$196,'08 Prev. naklady vozidiel'!$D$4:$H$4,1)+1)-INDEX('08 Prev. naklady vozidiel'!$D$4:$H$4,MATCH(U$196,'08 Prev. naklady vozidiel'!$D$4:$H$4,1))))*T198))),0)</f>
        <v>0</v>
      </c>
      <c r="V198" s="30">
        <f>IFERROR(IFERROR(INDEX('08 Prev. naklady vozidiel'!$D6:$H6,MATCH(V$196,'08 Prev. naklady vozidiel'!$D$4:$H$4,0)),IF(V$196&lt;MIN('08 Prev. naklady vozidiel'!$D$4:$H$4),W198/X198*W198,IF(V$196&gt;MAX('08 Prev. naklady vozidiel'!$D$4:$H$4),U198/T198*U198,(INDEX('08 Prev. naklady vozidiel'!$D6:$H6,MATCH(V$196,'08 Prev. naklady vozidiel'!$D$4:$H$4,1)+1)/INDEX('08 Prev. naklady vozidiel'!$D6:$H6,MATCH(V$196,'08 Prev. naklady vozidiel'!$D$4:$H$4,1)))^(1/(INDEX('08 Prev. naklady vozidiel'!$D$4:$H$4,MATCH(V$196,'08 Prev. naklady vozidiel'!$D$4:$H$4,1)+1)-INDEX('08 Prev. naklady vozidiel'!$D$4:$H$4,MATCH(V$196,'08 Prev. naklady vozidiel'!$D$4:$H$4,1))))*U198))),0)</f>
        <v>0</v>
      </c>
      <c r="W198" s="30">
        <f>IFERROR(IFERROR(INDEX('08 Prev. naklady vozidiel'!$D6:$H6,MATCH(W$196,'08 Prev. naklady vozidiel'!$D$4:$H$4,0)),IF(W$196&lt;MIN('08 Prev. naklady vozidiel'!$D$4:$H$4),X198/Y198*X198,IF(W$196&gt;MAX('08 Prev. naklady vozidiel'!$D$4:$H$4),V198/U198*V198,(INDEX('08 Prev. naklady vozidiel'!$D6:$H6,MATCH(W$196,'08 Prev. naklady vozidiel'!$D$4:$H$4,1)+1)/INDEX('08 Prev. naklady vozidiel'!$D6:$H6,MATCH(W$196,'08 Prev. naklady vozidiel'!$D$4:$H$4,1)))^(1/(INDEX('08 Prev. naklady vozidiel'!$D$4:$H$4,MATCH(W$196,'08 Prev. naklady vozidiel'!$D$4:$H$4,1)+1)-INDEX('08 Prev. naklady vozidiel'!$D$4:$H$4,MATCH(W$196,'08 Prev. naklady vozidiel'!$D$4:$H$4,1))))*V198))),0)</f>
        <v>0</v>
      </c>
      <c r="X198" s="30">
        <f>IFERROR(IFERROR(INDEX('08 Prev. naklady vozidiel'!$D6:$H6,MATCH(X$196,'08 Prev. naklady vozidiel'!$D$4:$H$4,0)),IF(X$196&lt;MIN('08 Prev. naklady vozidiel'!$D$4:$H$4),Y198/Z198*Y198,IF(X$196&gt;MAX('08 Prev. naklady vozidiel'!$D$4:$H$4),W198/V198*W198,(INDEX('08 Prev. naklady vozidiel'!$D6:$H6,MATCH(X$196,'08 Prev. naklady vozidiel'!$D$4:$H$4,1)+1)/INDEX('08 Prev. naklady vozidiel'!$D6:$H6,MATCH(X$196,'08 Prev. naklady vozidiel'!$D$4:$H$4,1)))^(1/(INDEX('08 Prev. naklady vozidiel'!$D$4:$H$4,MATCH(X$196,'08 Prev. naklady vozidiel'!$D$4:$H$4,1)+1)-INDEX('08 Prev. naklady vozidiel'!$D$4:$H$4,MATCH(X$196,'08 Prev. naklady vozidiel'!$D$4:$H$4,1))))*W198))),0)</f>
        <v>0</v>
      </c>
      <c r="Y198" s="30">
        <f>IFERROR(IFERROR(INDEX('08 Prev. naklady vozidiel'!$D6:$H6,MATCH(Y$196,'08 Prev. naklady vozidiel'!$D$4:$H$4,0)),IF(Y$196&lt;MIN('08 Prev. naklady vozidiel'!$D$4:$H$4),Z198/AA198*Z198,IF(Y$196&gt;MAX('08 Prev. naklady vozidiel'!$D$4:$H$4),X198/W198*X198,(INDEX('08 Prev. naklady vozidiel'!$D6:$H6,MATCH(Y$196,'08 Prev. naklady vozidiel'!$D$4:$H$4,1)+1)/INDEX('08 Prev. naklady vozidiel'!$D6:$H6,MATCH(Y$196,'08 Prev. naklady vozidiel'!$D$4:$H$4,1)))^(1/(INDEX('08 Prev. naklady vozidiel'!$D$4:$H$4,MATCH(Y$196,'08 Prev. naklady vozidiel'!$D$4:$H$4,1)+1)-INDEX('08 Prev. naklady vozidiel'!$D$4:$H$4,MATCH(Y$196,'08 Prev. naklady vozidiel'!$D$4:$H$4,1))))*X198))),0)</f>
        <v>0</v>
      </c>
      <c r="Z198" s="30">
        <f>IFERROR(IFERROR(INDEX('08 Prev. naklady vozidiel'!$D6:$H6,MATCH(Z$196,'08 Prev. naklady vozidiel'!$D$4:$H$4,0)),IF(Z$196&lt;MIN('08 Prev. naklady vozidiel'!$D$4:$H$4),AA198/AB198*AA198,IF(Z$196&gt;MAX('08 Prev. naklady vozidiel'!$D$4:$H$4),Y198/X198*Y198,(INDEX('08 Prev. naklady vozidiel'!$D6:$H6,MATCH(Z$196,'08 Prev. naklady vozidiel'!$D$4:$H$4,1)+1)/INDEX('08 Prev. naklady vozidiel'!$D6:$H6,MATCH(Z$196,'08 Prev. naklady vozidiel'!$D$4:$H$4,1)))^(1/(INDEX('08 Prev. naklady vozidiel'!$D$4:$H$4,MATCH(Z$196,'08 Prev. naklady vozidiel'!$D$4:$H$4,1)+1)-INDEX('08 Prev. naklady vozidiel'!$D$4:$H$4,MATCH(Z$196,'08 Prev. naklady vozidiel'!$D$4:$H$4,1))))*Y198))),0)</f>
        <v>0</v>
      </c>
      <c r="AA198" s="30">
        <f>IFERROR(IFERROR(INDEX('08 Prev. naklady vozidiel'!$D6:$H6,MATCH(AA$196,'08 Prev. naklady vozidiel'!$D$4:$H$4,0)),IF(AA$196&lt;MIN('08 Prev. naklady vozidiel'!$D$4:$H$4),AB198/AC198*AB198,IF(AA$196&gt;MAX('08 Prev. naklady vozidiel'!$D$4:$H$4),Z198/Y198*Z198,(INDEX('08 Prev. naklady vozidiel'!$D6:$H6,MATCH(AA$196,'08 Prev. naklady vozidiel'!$D$4:$H$4,1)+1)/INDEX('08 Prev. naklady vozidiel'!$D6:$H6,MATCH(AA$196,'08 Prev. naklady vozidiel'!$D$4:$H$4,1)))^(1/(INDEX('08 Prev. naklady vozidiel'!$D$4:$H$4,MATCH(AA$196,'08 Prev. naklady vozidiel'!$D$4:$H$4,1)+1)-INDEX('08 Prev. naklady vozidiel'!$D$4:$H$4,MATCH(AA$196,'08 Prev. naklady vozidiel'!$D$4:$H$4,1))))*Z198))),0)</f>
        <v>0</v>
      </c>
      <c r="AB198" s="30">
        <f>IFERROR(IFERROR(INDEX('08 Prev. naklady vozidiel'!$D6:$H6,MATCH(AB$196,'08 Prev. naklady vozidiel'!$D$4:$H$4,0)),IF(AB$196&lt;MIN('08 Prev. naklady vozidiel'!$D$4:$H$4),AC198/AD198*AC198,IF(AB$196&gt;MAX('08 Prev. naklady vozidiel'!$D$4:$H$4),AA198/Z198*AA198,(INDEX('08 Prev. naklady vozidiel'!$D6:$H6,MATCH(AB$196,'08 Prev. naklady vozidiel'!$D$4:$H$4,1)+1)/INDEX('08 Prev. naklady vozidiel'!$D6:$H6,MATCH(AB$196,'08 Prev. naklady vozidiel'!$D$4:$H$4,1)))^(1/(INDEX('08 Prev. naklady vozidiel'!$D$4:$H$4,MATCH(AB$196,'08 Prev. naklady vozidiel'!$D$4:$H$4,1)+1)-INDEX('08 Prev. naklady vozidiel'!$D$4:$H$4,MATCH(AB$196,'08 Prev. naklady vozidiel'!$D$4:$H$4,1))))*AA198))),0)</f>
        <v>0</v>
      </c>
      <c r="AC198" s="30">
        <f>IFERROR(IFERROR(INDEX('08 Prev. naklady vozidiel'!$D6:$H6,MATCH(AC$196,'08 Prev. naklady vozidiel'!$D$4:$H$4,0)),IF(AC$196&lt;MIN('08 Prev. naklady vozidiel'!$D$4:$H$4),AD198/AE198*AD198,IF(AC$196&gt;MAX('08 Prev. naklady vozidiel'!$D$4:$H$4),AB198/AA198*AB198,(INDEX('08 Prev. naklady vozidiel'!$D6:$H6,MATCH(AC$196,'08 Prev. naklady vozidiel'!$D$4:$H$4,1)+1)/INDEX('08 Prev. naklady vozidiel'!$D6:$H6,MATCH(AC$196,'08 Prev. naklady vozidiel'!$D$4:$H$4,1)))^(1/(INDEX('08 Prev. naklady vozidiel'!$D$4:$H$4,MATCH(AC$196,'08 Prev. naklady vozidiel'!$D$4:$H$4,1)+1)-INDEX('08 Prev. naklady vozidiel'!$D$4:$H$4,MATCH(AC$196,'08 Prev. naklady vozidiel'!$D$4:$H$4,1))))*AB198))),0)</f>
        <v>0</v>
      </c>
      <c r="AD198" s="30">
        <f>IFERROR(IFERROR(INDEX('08 Prev. naklady vozidiel'!$D6:$H6,MATCH(AD$196,'08 Prev. naklady vozidiel'!$D$4:$H$4,0)),IF(AD$196&lt;MIN('08 Prev. naklady vozidiel'!$D$4:$H$4),AE198/AF198*AE198,IF(AD$196&gt;MAX('08 Prev. naklady vozidiel'!$D$4:$H$4),AC198/AB198*AC198,(INDEX('08 Prev. naklady vozidiel'!$D6:$H6,MATCH(AD$196,'08 Prev. naklady vozidiel'!$D$4:$H$4,1)+1)/INDEX('08 Prev. naklady vozidiel'!$D6:$H6,MATCH(AD$196,'08 Prev. naklady vozidiel'!$D$4:$H$4,1)))^(1/(INDEX('08 Prev. naklady vozidiel'!$D$4:$H$4,MATCH(AD$196,'08 Prev. naklady vozidiel'!$D$4:$H$4,1)+1)-INDEX('08 Prev. naklady vozidiel'!$D$4:$H$4,MATCH(AD$196,'08 Prev. naklady vozidiel'!$D$4:$H$4,1))))*AC198))),0)</f>
        <v>0</v>
      </c>
      <c r="AE198" s="30">
        <f>IFERROR(IFERROR(INDEX('08 Prev. naklady vozidiel'!$D6:$H6,MATCH(AE$196,'08 Prev. naklady vozidiel'!$D$4:$H$4,0)),IF(AE$196&lt;MIN('08 Prev. naklady vozidiel'!$D$4:$H$4),AF198/AG198*AF198,IF(AE$196&gt;MAX('08 Prev. naklady vozidiel'!$D$4:$H$4),AD198/AC198*AD198,(INDEX('08 Prev. naklady vozidiel'!$D6:$H6,MATCH(AE$196,'08 Prev. naklady vozidiel'!$D$4:$H$4,1)+1)/INDEX('08 Prev. naklady vozidiel'!$D6:$H6,MATCH(AE$196,'08 Prev. naklady vozidiel'!$D$4:$H$4,1)))^(1/(INDEX('08 Prev. naklady vozidiel'!$D$4:$H$4,MATCH(AE$196,'08 Prev. naklady vozidiel'!$D$4:$H$4,1)+1)-INDEX('08 Prev. naklady vozidiel'!$D$4:$H$4,MATCH(AE$196,'08 Prev. naklady vozidiel'!$D$4:$H$4,1))))*AD198))),0)</f>
        <v>0</v>
      </c>
      <c r="AF198" s="30">
        <f>IFERROR(IFERROR(INDEX('08 Prev. naklady vozidiel'!$D6:$H6,MATCH(AF$196,'08 Prev. naklady vozidiel'!$D$4:$H$4,0)),IF(AF$196&lt;MIN('08 Prev. naklady vozidiel'!$D$4:$H$4),AG198/AH198*AG198,IF(AF$196&gt;MAX('08 Prev. naklady vozidiel'!$D$4:$H$4),AE198/AD198*AE198,(INDEX('08 Prev. naklady vozidiel'!$D6:$H6,MATCH(AF$196,'08 Prev. naklady vozidiel'!$D$4:$H$4,1)+1)/INDEX('08 Prev. naklady vozidiel'!$D6:$H6,MATCH(AF$196,'08 Prev. naklady vozidiel'!$D$4:$H$4,1)))^(1/(INDEX('08 Prev. naklady vozidiel'!$D$4:$H$4,MATCH(AF$196,'08 Prev. naklady vozidiel'!$D$4:$H$4,1)+1)-INDEX('08 Prev. naklady vozidiel'!$D$4:$H$4,MATCH(AF$196,'08 Prev. naklady vozidiel'!$D$4:$H$4,1))))*AE198))),0)</f>
        <v>0</v>
      </c>
      <c r="AG198" s="30">
        <f>IFERROR(IFERROR(INDEX('08 Prev. naklady vozidiel'!$D6:$H6,MATCH(AG$196,'08 Prev. naklady vozidiel'!$D$4:$H$4,0)),IF(AG$196&lt;MIN('08 Prev. naklady vozidiel'!$D$4:$H$4),AH198/AI198*AH198,IF(AG$196&gt;MAX('08 Prev. naklady vozidiel'!$D$4:$H$4),AF198/AE198*AF198,(INDEX('08 Prev. naklady vozidiel'!$D6:$H6,MATCH(AG$196,'08 Prev. naklady vozidiel'!$D$4:$H$4,1)+1)/INDEX('08 Prev. naklady vozidiel'!$D6:$H6,MATCH(AG$196,'08 Prev. naklady vozidiel'!$D$4:$H$4,1)))^(1/(INDEX('08 Prev. naklady vozidiel'!$D$4:$H$4,MATCH(AG$196,'08 Prev. naklady vozidiel'!$D$4:$H$4,1)+1)-INDEX('08 Prev. naklady vozidiel'!$D$4:$H$4,MATCH(AG$196,'08 Prev. naklady vozidiel'!$D$4:$H$4,1))))*AF198))),0)</f>
        <v>0</v>
      </c>
      <c r="AH198" s="30">
        <f>IFERROR(IFERROR(INDEX('08 Prev. naklady vozidiel'!$D6:$H6,MATCH(AH$196,'08 Prev. naklady vozidiel'!$D$4:$H$4,0)),IF(AH$196&lt;MIN('08 Prev. naklady vozidiel'!$D$4:$H$4),AI198/AJ198*AI198,IF(AH$196&gt;MAX('08 Prev. naklady vozidiel'!$D$4:$H$4),AG198/AF198*AG198,(INDEX('08 Prev. naklady vozidiel'!$D6:$H6,MATCH(AH$196,'08 Prev. naklady vozidiel'!$D$4:$H$4,1)+1)/INDEX('08 Prev. naklady vozidiel'!$D6:$H6,MATCH(AH$196,'08 Prev. naklady vozidiel'!$D$4:$H$4,1)))^(1/(INDEX('08 Prev. naklady vozidiel'!$D$4:$H$4,MATCH(AH$196,'08 Prev. naklady vozidiel'!$D$4:$H$4,1)+1)-INDEX('08 Prev. naklady vozidiel'!$D$4:$H$4,MATCH(AH$196,'08 Prev. naklady vozidiel'!$D$4:$H$4,1))))*AG198))),0)</f>
        <v>0</v>
      </c>
      <c r="AI198" s="30">
        <f>IFERROR(IFERROR(INDEX('08 Prev. naklady vozidiel'!$D6:$H6,MATCH(AI$196,'08 Prev. naklady vozidiel'!$D$4:$H$4,0)),IF(AI$196&lt;MIN('08 Prev. naklady vozidiel'!$D$4:$H$4),AJ198/AK198*AJ198,IF(AI$196&gt;MAX('08 Prev. naklady vozidiel'!$D$4:$H$4),AH198/AG198*AH198,(INDEX('08 Prev. naklady vozidiel'!$D6:$H6,MATCH(AI$196,'08 Prev. naklady vozidiel'!$D$4:$H$4,1)+1)/INDEX('08 Prev. naklady vozidiel'!$D6:$H6,MATCH(AI$196,'08 Prev. naklady vozidiel'!$D$4:$H$4,1)))^(1/(INDEX('08 Prev. naklady vozidiel'!$D$4:$H$4,MATCH(AI$196,'08 Prev. naklady vozidiel'!$D$4:$H$4,1)+1)-INDEX('08 Prev. naklady vozidiel'!$D$4:$H$4,MATCH(AI$196,'08 Prev. naklady vozidiel'!$D$4:$H$4,1))))*AH198))),0)</f>
        <v>0</v>
      </c>
      <c r="AJ198" s="30">
        <f>IFERROR(IFERROR(INDEX('08 Prev. naklady vozidiel'!$D6:$H6,MATCH(AJ$196,'08 Prev. naklady vozidiel'!$D$4:$H$4,0)),IF(AJ$196&lt;MIN('08 Prev. naklady vozidiel'!$D$4:$H$4),AK198/AL198*AK198,IF(AJ$196&gt;MAX('08 Prev. naklady vozidiel'!$D$4:$H$4),AI198/AH198*AI198,(INDEX('08 Prev. naklady vozidiel'!$D6:$H6,MATCH(AJ$196,'08 Prev. naklady vozidiel'!$D$4:$H$4,1)+1)/INDEX('08 Prev. naklady vozidiel'!$D6:$H6,MATCH(AJ$196,'08 Prev. naklady vozidiel'!$D$4:$H$4,1)))^(1/(INDEX('08 Prev. naklady vozidiel'!$D$4:$H$4,MATCH(AJ$196,'08 Prev. naklady vozidiel'!$D$4:$H$4,1)+1)-INDEX('08 Prev. naklady vozidiel'!$D$4:$H$4,MATCH(AJ$196,'08 Prev. naklady vozidiel'!$D$4:$H$4,1))))*AI198))),0)</f>
        <v>0</v>
      </c>
      <c r="AK198" s="30">
        <f>IFERROR(IFERROR(INDEX('08 Prev. naklady vozidiel'!$D6:$H6,MATCH(AK$196,'08 Prev. naklady vozidiel'!$D$4:$H$4,0)),IF(AK$196&lt;MIN('08 Prev. naklady vozidiel'!$D$4:$H$4),AL198/AM198*AL198,IF(AK$196&gt;MAX('08 Prev. naklady vozidiel'!$D$4:$H$4),AJ198/AI198*AJ198,(INDEX('08 Prev. naklady vozidiel'!$D6:$H6,MATCH(AK$196,'08 Prev. naklady vozidiel'!$D$4:$H$4,1)+1)/INDEX('08 Prev. naklady vozidiel'!$D6:$H6,MATCH(AK$196,'08 Prev. naklady vozidiel'!$D$4:$H$4,1)))^(1/(INDEX('08 Prev. naklady vozidiel'!$D$4:$H$4,MATCH(AK$196,'08 Prev. naklady vozidiel'!$D$4:$H$4,1)+1)-INDEX('08 Prev. naklady vozidiel'!$D$4:$H$4,MATCH(AK$196,'08 Prev. naklady vozidiel'!$D$4:$H$4,1))))*AJ198))),0)</f>
        <v>0</v>
      </c>
      <c r="AL198" s="30">
        <f>IFERROR(IFERROR(INDEX('08 Prev. naklady vozidiel'!$D6:$H6,MATCH(AL$196,'08 Prev. naklady vozidiel'!$D$4:$H$4,0)),IF(AL$196&lt;MIN('08 Prev. naklady vozidiel'!$D$4:$H$4),AM198/AN198*AM198,IF(AL$196&gt;MAX('08 Prev. naklady vozidiel'!$D$4:$H$4),AK198/AJ198*AK198,(INDEX('08 Prev. naklady vozidiel'!$D6:$H6,MATCH(AL$196,'08 Prev. naklady vozidiel'!$D$4:$H$4,1)+1)/INDEX('08 Prev. naklady vozidiel'!$D6:$H6,MATCH(AL$196,'08 Prev. naklady vozidiel'!$D$4:$H$4,1)))^(1/(INDEX('08 Prev. naklady vozidiel'!$D$4:$H$4,MATCH(AL$196,'08 Prev. naklady vozidiel'!$D$4:$H$4,1)+1)-INDEX('08 Prev. naklady vozidiel'!$D$4:$H$4,MATCH(AL$196,'08 Prev. naklady vozidiel'!$D$4:$H$4,1))))*AK198))),0)</f>
        <v>0</v>
      </c>
      <c r="AM198" s="30">
        <f>IFERROR(IFERROR(INDEX('08 Prev. naklady vozidiel'!$D6:$H6,MATCH(AM$196,'08 Prev. naklady vozidiel'!$D$4:$H$4,0)),IF(AM$196&lt;MIN('08 Prev. naklady vozidiel'!$D$4:$H$4),AN198/AO198*AN198,IF(AM$196&gt;MAX('08 Prev. naklady vozidiel'!$D$4:$H$4),AL198/AK198*AL198,(INDEX('08 Prev. naklady vozidiel'!$D6:$H6,MATCH(AM$196,'08 Prev. naklady vozidiel'!$D$4:$H$4,1)+1)/INDEX('08 Prev. naklady vozidiel'!$D6:$H6,MATCH(AM$196,'08 Prev. naklady vozidiel'!$D$4:$H$4,1)))^(1/(INDEX('08 Prev. naklady vozidiel'!$D$4:$H$4,MATCH(AM$196,'08 Prev. naklady vozidiel'!$D$4:$H$4,1)+1)-INDEX('08 Prev. naklady vozidiel'!$D$4:$H$4,MATCH(AM$196,'08 Prev. naklady vozidiel'!$D$4:$H$4,1))))*AL198))),0)</f>
        <v>0</v>
      </c>
      <c r="AN198" s="30">
        <f>IFERROR(IFERROR(INDEX('08 Prev. naklady vozidiel'!$D6:$H6,MATCH(AN$196,'08 Prev. naklady vozidiel'!$D$4:$H$4,0)),IF(AN$196&lt;MIN('08 Prev. naklady vozidiel'!$D$4:$H$4),AO198/AP198*AO198,IF(AN$196&gt;MAX('08 Prev. naklady vozidiel'!$D$4:$H$4),AM198/AL198*AM198,(INDEX('08 Prev. naklady vozidiel'!$D6:$H6,MATCH(AN$196,'08 Prev. naklady vozidiel'!$D$4:$H$4,1)+1)/INDEX('08 Prev. naklady vozidiel'!$D6:$H6,MATCH(AN$196,'08 Prev. naklady vozidiel'!$D$4:$H$4,1)))^(1/(INDEX('08 Prev. naklady vozidiel'!$D$4:$H$4,MATCH(AN$196,'08 Prev. naklady vozidiel'!$D$4:$H$4,1)+1)-INDEX('08 Prev. naklady vozidiel'!$D$4:$H$4,MATCH(AN$196,'08 Prev. naklady vozidiel'!$D$4:$H$4,1))))*AM198))),0)</f>
        <v>0</v>
      </c>
      <c r="AO198" s="30">
        <f>IFERROR(IFERROR(INDEX('08 Prev. naklady vozidiel'!$D6:$H6,MATCH(AO$196,'08 Prev. naklady vozidiel'!$D$4:$H$4,0)),IF(AO$196&lt;MIN('08 Prev. naklady vozidiel'!$D$4:$H$4),AP198/AQ198*AP198,IF(AO$196&gt;MAX('08 Prev. naklady vozidiel'!$D$4:$H$4),AN198/AM198*AN198,(INDEX('08 Prev. naklady vozidiel'!$D6:$H6,MATCH(AO$196,'08 Prev. naklady vozidiel'!$D$4:$H$4,1)+1)/INDEX('08 Prev. naklady vozidiel'!$D6:$H6,MATCH(AO$196,'08 Prev. naklady vozidiel'!$D$4:$H$4,1)))^(1/(INDEX('08 Prev. naklady vozidiel'!$D$4:$H$4,MATCH(AO$196,'08 Prev. naklady vozidiel'!$D$4:$H$4,1)+1)-INDEX('08 Prev. naklady vozidiel'!$D$4:$H$4,MATCH(AO$196,'08 Prev. naklady vozidiel'!$D$4:$H$4,1))))*AN198))),0)</f>
        <v>0</v>
      </c>
      <c r="AP198" s="30">
        <f>IFERROR(IFERROR(INDEX('08 Prev. naklady vozidiel'!$D6:$H6,MATCH(AP$196,'08 Prev. naklady vozidiel'!$D$4:$H$4,0)),IF(AP$196&lt;MIN('08 Prev. naklady vozidiel'!$D$4:$H$4),AQ198/AR198*AQ198,IF(AP$196&gt;MAX('08 Prev. naklady vozidiel'!$D$4:$H$4),AO198/AN198*AO198,(INDEX('08 Prev. naklady vozidiel'!$D6:$H6,MATCH(AP$196,'08 Prev. naklady vozidiel'!$D$4:$H$4,1)+1)/INDEX('08 Prev. naklady vozidiel'!$D6:$H6,MATCH(AP$196,'08 Prev. naklady vozidiel'!$D$4:$H$4,1)))^(1/(INDEX('08 Prev. naklady vozidiel'!$D$4:$H$4,MATCH(AP$196,'08 Prev. naklady vozidiel'!$D$4:$H$4,1)+1)-INDEX('08 Prev. naklady vozidiel'!$D$4:$H$4,MATCH(AP$196,'08 Prev. naklady vozidiel'!$D$4:$H$4,1))))*AO198))),0)</f>
        <v>0</v>
      </c>
      <c r="AQ198" s="30">
        <f>IFERROR(IFERROR(INDEX('08 Prev. naklady vozidiel'!$D6:$H6,MATCH(AQ$196,'08 Prev. naklady vozidiel'!$D$4:$H$4,0)),IF(AQ$196&lt;MIN('08 Prev. naklady vozidiel'!$D$4:$H$4),AR198/AS198*AR198,IF(AQ$196&gt;MAX('08 Prev. naklady vozidiel'!$D$4:$H$4),AP198/AO198*AP198,(INDEX('08 Prev. naklady vozidiel'!$D6:$H6,MATCH(AQ$196,'08 Prev. naklady vozidiel'!$D$4:$H$4,1)+1)/INDEX('08 Prev. naklady vozidiel'!$D6:$H6,MATCH(AQ$196,'08 Prev. naklady vozidiel'!$D$4:$H$4,1)))^(1/(INDEX('08 Prev. naklady vozidiel'!$D$4:$H$4,MATCH(AQ$196,'08 Prev. naklady vozidiel'!$D$4:$H$4,1)+1)-INDEX('08 Prev. naklady vozidiel'!$D$4:$H$4,MATCH(AQ$196,'08 Prev. naklady vozidiel'!$D$4:$H$4,1))))*AP198))),0)</f>
        <v>0</v>
      </c>
      <c r="AR198" s="30">
        <f>IFERROR(IFERROR(INDEX('08 Prev. naklady vozidiel'!$D6:$H6,MATCH(AR$196,'08 Prev. naklady vozidiel'!$D$4:$H$4,0)),IF(AR$196&lt;MIN('08 Prev. naklady vozidiel'!$D$4:$H$4),AS198/AT198*AS198,IF(AR$196&gt;MAX('08 Prev. naklady vozidiel'!$D$4:$H$4),AQ198/AP198*AQ198,(INDEX('08 Prev. naklady vozidiel'!$D6:$H6,MATCH(AR$196,'08 Prev. naklady vozidiel'!$D$4:$H$4,1)+1)/INDEX('08 Prev. naklady vozidiel'!$D6:$H6,MATCH(AR$196,'08 Prev. naklady vozidiel'!$D$4:$H$4,1)))^(1/(INDEX('08 Prev. naklady vozidiel'!$D$4:$H$4,MATCH(AR$196,'08 Prev. naklady vozidiel'!$D$4:$H$4,1)+1)-INDEX('08 Prev. naklady vozidiel'!$D$4:$H$4,MATCH(AR$196,'08 Prev. naklady vozidiel'!$D$4:$H$4,1))))*AQ198))),0)</f>
        <v>0</v>
      </c>
      <c r="AS198" s="30">
        <f>IFERROR(IFERROR(INDEX('08 Prev. naklady vozidiel'!$D6:$H6,MATCH(AS$196,'08 Prev. naklady vozidiel'!$D$4:$H$4,0)),IF(AS$196&lt;MIN('08 Prev. naklady vozidiel'!$D$4:$H$4),AT198/AU198*AT198,IF(AS$196&gt;MAX('08 Prev. naklady vozidiel'!$D$4:$H$4),AR198/AQ198*AR198,(INDEX('08 Prev. naklady vozidiel'!$D6:$H6,MATCH(AS$196,'08 Prev. naklady vozidiel'!$D$4:$H$4,1)+1)/INDEX('08 Prev. naklady vozidiel'!$D6:$H6,MATCH(AS$196,'08 Prev. naklady vozidiel'!$D$4:$H$4,1)))^(1/(INDEX('08 Prev. naklady vozidiel'!$D$4:$H$4,MATCH(AS$196,'08 Prev. naklady vozidiel'!$D$4:$H$4,1)+1)-INDEX('08 Prev. naklady vozidiel'!$D$4:$H$4,MATCH(AS$196,'08 Prev. naklady vozidiel'!$D$4:$H$4,1))))*AR198))),0)</f>
        <v>0</v>
      </c>
    </row>
    <row r="199" spans="2:45" x14ac:dyDescent="0.2">
      <c r="B199" s="26"/>
      <c r="C199" s="26"/>
      <c r="D199" s="26"/>
      <c r="E199" s="26"/>
      <c r="F199" s="131"/>
      <c r="G199" s="131"/>
      <c r="H199" s="131"/>
      <c r="I199" s="131"/>
      <c r="J199" s="131"/>
      <c r="K199" s="131"/>
      <c r="L199" s="131"/>
      <c r="M199" s="131"/>
      <c r="N199" s="131"/>
      <c r="O199" s="131"/>
      <c r="P199" s="131"/>
      <c r="Q199" s="131"/>
      <c r="R199" s="131"/>
      <c r="S199" s="131"/>
      <c r="T199" s="131"/>
      <c r="U199" s="131"/>
      <c r="V199" s="131"/>
      <c r="W199" s="131"/>
      <c r="X199" s="131"/>
      <c r="Y199" s="131"/>
      <c r="Z199" s="131"/>
      <c r="AA199" s="131"/>
      <c r="AB199" s="131"/>
      <c r="AC199" s="131"/>
      <c r="AD199" s="131"/>
      <c r="AE199" s="131"/>
      <c r="AF199" s="131"/>
      <c r="AG199" s="131"/>
      <c r="AH199" s="131"/>
      <c r="AI199" s="131"/>
    </row>
    <row r="201" spans="2:45" x14ac:dyDescent="0.2">
      <c r="B201" s="130" t="s">
        <v>212</v>
      </c>
      <c r="E201" s="33"/>
      <c r="F201" s="33"/>
      <c r="G201" s="52"/>
      <c r="H201" s="52"/>
      <c r="I201" s="52"/>
      <c r="J201" s="52"/>
      <c r="K201" s="52"/>
      <c r="L201" s="52"/>
      <c r="M201" s="52"/>
      <c r="N201" s="52"/>
      <c r="O201" s="52"/>
    </row>
    <row r="203" spans="2:45" x14ac:dyDescent="0.2">
      <c r="D203" s="32" t="s">
        <v>63</v>
      </c>
      <c r="E203" s="34">
        <f>E196</f>
        <v>2019</v>
      </c>
      <c r="F203" s="34">
        <f t="shared" ref="F203:AS203" si="46">E203+1</f>
        <v>2020</v>
      </c>
      <c r="G203" s="34">
        <f t="shared" si="46"/>
        <v>2021</v>
      </c>
      <c r="H203" s="34">
        <f t="shared" si="46"/>
        <v>2022</v>
      </c>
      <c r="I203" s="34">
        <f t="shared" si="46"/>
        <v>2023</v>
      </c>
      <c r="J203" s="34">
        <f t="shared" si="46"/>
        <v>2024</v>
      </c>
      <c r="K203" s="34">
        <f t="shared" si="46"/>
        <v>2025</v>
      </c>
      <c r="L203" s="34">
        <f t="shared" si="46"/>
        <v>2026</v>
      </c>
      <c r="M203" s="34">
        <f t="shared" si="46"/>
        <v>2027</v>
      </c>
      <c r="N203" s="34">
        <f t="shared" si="46"/>
        <v>2028</v>
      </c>
      <c r="O203" s="34">
        <f t="shared" si="46"/>
        <v>2029</v>
      </c>
      <c r="P203" s="34">
        <f t="shared" si="46"/>
        <v>2030</v>
      </c>
      <c r="Q203" s="34">
        <f t="shared" si="46"/>
        <v>2031</v>
      </c>
      <c r="R203" s="34">
        <f t="shared" si="46"/>
        <v>2032</v>
      </c>
      <c r="S203" s="34">
        <f t="shared" si="46"/>
        <v>2033</v>
      </c>
      <c r="T203" s="34">
        <f t="shared" si="46"/>
        <v>2034</v>
      </c>
      <c r="U203" s="34">
        <f t="shared" si="46"/>
        <v>2035</v>
      </c>
      <c r="V203" s="34">
        <f t="shared" si="46"/>
        <v>2036</v>
      </c>
      <c r="W203" s="34">
        <f t="shared" si="46"/>
        <v>2037</v>
      </c>
      <c r="X203" s="34">
        <f t="shared" si="46"/>
        <v>2038</v>
      </c>
      <c r="Y203" s="34">
        <f t="shared" si="46"/>
        <v>2039</v>
      </c>
      <c r="Z203" s="34">
        <f t="shared" si="46"/>
        <v>2040</v>
      </c>
      <c r="AA203" s="34">
        <f t="shared" si="46"/>
        <v>2041</v>
      </c>
      <c r="AB203" s="34">
        <f t="shared" si="46"/>
        <v>2042</v>
      </c>
      <c r="AC203" s="34">
        <f t="shared" si="46"/>
        <v>2043</v>
      </c>
      <c r="AD203" s="34">
        <f t="shared" si="46"/>
        <v>2044</v>
      </c>
      <c r="AE203" s="34">
        <f t="shared" si="46"/>
        <v>2045</v>
      </c>
      <c r="AF203" s="34">
        <f t="shared" si="46"/>
        <v>2046</v>
      </c>
      <c r="AG203" s="34">
        <f t="shared" si="46"/>
        <v>2047</v>
      </c>
      <c r="AH203" s="34">
        <f t="shared" si="46"/>
        <v>2048</v>
      </c>
      <c r="AI203" s="34">
        <f t="shared" si="46"/>
        <v>2049</v>
      </c>
      <c r="AJ203" s="34">
        <f t="shared" si="46"/>
        <v>2050</v>
      </c>
      <c r="AK203" s="34">
        <f t="shared" si="46"/>
        <v>2051</v>
      </c>
      <c r="AL203" s="34">
        <f t="shared" si="46"/>
        <v>2052</v>
      </c>
      <c r="AM203" s="34">
        <f t="shared" si="46"/>
        <v>2053</v>
      </c>
      <c r="AN203" s="34">
        <f t="shared" si="46"/>
        <v>2054</v>
      </c>
      <c r="AO203" s="34">
        <f t="shared" si="46"/>
        <v>2055</v>
      </c>
      <c r="AP203" s="34">
        <f t="shared" si="46"/>
        <v>2056</v>
      </c>
      <c r="AQ203" s="34">
        <f t="shared" si="46"/>
        <v>2057</v>
      </c>
      <c r="AR203" s="34">
        <f t="shared" si="46"/>
        <v>2058</v>
      </c>
      <c r="AS203" s="34">
        <f t="shared" si="46"/>
        <v>2059</v>
      </c>
    </row>
    <row r="204" spans="2:45" x14ac:dyDescent="0.2">
      <c r="B204" s="360" t="s">
        <v>207</v>
      </c>
      <c r="C204" s="364"/>
      <c r="D204" s="361"/>
      <c r="E204" s="30">
        <f>IFERROR(IFERROR(INDEX('08 Prev. naklady vozidiel'!$D9:$H9,MATCH(E$196,'08 Prev. naklady vozidiel'!$D$8:$H$8,0)),IF(E$196&lt;MIN('08 Prev. naklady vozidiel'!$D$8:$H$8),F204/G204*F204,IF(E$196&gt;MAX('08 Prev. naklady vozidiel'!$D$8:$H$8),D204/C204*D204,(INDEX('08 Prev. naklady vozidiel'!$D9:$H9,MATCH(E$196,'08 Prev. naklady vozidiel'!$D$8:$H$8,1)+1)/INDEX('08 Prev. naklady vozidiel'!$D9:$H9,MATCH(E$196,'08 Prev. naklady vozidiel'!$D$8:$H$8,1)))^(1/(INDEX('08 Prev. naklady vozidiel'!$D$8:$H$8,MATCH(E$196,'08 Prev. naklady vozidiel'!$D$8:$H$8,1)+1)-INDEX('08 Prev. naklady vozidiel'!$D$8:$H$8,MATCH(E$196,'08 Prev. naklady vozidiel'!$D$8:$H$8,1))))*D204))),0)</f>
        <v>0</v>
      </c>
      <c r="F204" s="30">
        <f>IFERROR(IFERROR(INDEX('08 Prev. naklady vozidiel'!$D9:$H9,MATCH(F$196,'08 Prev. naklady vozidiel'!$D$8:$H$8,0)),IF(F$196&lt;MIN('08 Prev. naklady vozidiel'!$D$8:$H$8),G204/H204*G204,IF(F$196&gt;MAX('08 Prev. naklady vozidiel'!$D$8:$H$8),E204/D204*E204,(INDEX('08 Prev. naklady vozidiel'!$D9:$H9,MATCH(F$196,'08 Prev. naklady vozidiel'!$D$8:$H$8,1)+1)/INDEX('08 Prev. naklady vozidiel'!$D9:$H9,MATCH(F$196,'08 Prev. naklady vozidiel'!$D$8:$H$8,1)))^(1/(INDEX('08 Prev. naklady vozidiel'!$D$8:$H$8,MATCH(F$196,'08 Prev. naklady vozidiel'!$D$8:$H$8,1)+1)-INDEX('08 Prev. naklady vozidiel'!$D$8:$H$8,MATCH(F$196,'08 Prev. naklady vozidiel'!$D$8:$H$8,1))))*E204))),0)</f>
        <v>0</v>
      </c>
      <c r="G204" s="30">
        <f>IFERROR(IFERROR(INDEX('08 Prev. naklady vozidiel'!$D9:$H9,MATCH(G$196,'08 Prev. naklady vozidiel'!$D$8:$H$8,0)),IF(G$196&lt;MIN('08 Prev. naklady vozidiel'!$D$8:$H$8),H204/I204*H204,IF(G$196&gt;MAX('08 Prev. naklady vozidiel'!$D$8:$H$8),F204/E204*F204,(INDEX('08 Prev. naklady vozidiel'!$D9:$H9,MATCH(G$196,'08 Prev. naklady vozidiel'!$D$8:$H$8,1)+1)/INDEX('08 Prev. naklady vozidiel'!$D9:$H9,MATCH(G$196,'08 Prev. naklady vozidiel'!$D$8:$H$8,1)))^(1/(INDEX('08 Prev. naklady vozidiel'!$D$8:$H$8,MATCH(G$196,'08 Prev. naklady vozidiel'!$D$8:$H$8,1)+1)-INDEX('08 Prev. naklady vozidiel'!$D$8:$H$8,MATCH(G$196,'08 Prev. naklady vozidiel'!$D$8:$H$8,1))))*F204))),0)</f>
        <v>0</v>
      </c>
      <c r="H204" s="30">
        <f>IFERROR(IFERROR(INDEX('08 Prev. naklady vozidiel'!$D9:$H9,MATCH(H$196,'08 Prev. naklady vozidiel'!$D$8:$H$8,0)),IF(H$196&lt;MIN('08 Prev. naklady vozidiel'!$D$8:$H$8),I204/J204*I204,IF(H$196&gt;MAX('08 Prev. naklady vozidiel'!$D$8:$H$8),G204/F204*G204,(INDEX('08 Prev. naklady vozidiel'!$D9:$H9,MATCH(H$196,'08 Prev. naklady vozidiel'!$D$8:$H$8,1)+1)/INDEX('08 Prev. naklady vozidiel'!$D9:$H9,MATCH(H$196,'08 Prev. naklady vozidiel'!$D$8:$H$8,1)))^(1/(INDEX('08 Prev. naklady vozidiel'!$D$8:$H$8,MATCH(H$196,'08 Prev. naklady vozidiel'!$D$8:$H$8,1)+1)-INDEX('08 Prev. naklady vozidiel'!$D$8:$H$8,MATCH(H$196,'08 Prev. naklady vozidiel'!$D$8:$H$8,1))))*G204))),0)</f>
        <v>0</v>
      </c>
      <c r="I204" s="30">
        <f>IFERROR(IFERROR(INDEX('08 Prev. naklady vozidiel'!$D9:$H9,MATCH(I$196,'08 Prev. naklady vozidiel'!$D$8:$H$8,0)),IF(I$196&lt;MIN('08 Prev. naklady vozidiel'!$D$8:$H$8),J204/K204*J204,IF(I$196&gt;MAX('08 Prev. naklady vozidiel'!$D$8:$H$8),H204/G204*H204,(INDEX('08 Prev. naklady vozidiel'!$D9:$H9,MATCH(I$196,'08 Prev. naklady vozidiel'!$D$8:$H$8,1)+1)/INDEX('08 Prev. naklady vozidiel'!$D9:$H9,MATCH(I$196,'08 Prev. naklady vozidiel'!$D$8:$H$8,1)))^(1/(INDEX('08 Prev. naklady vozidiel'!$D$8:$H$8,MATCH(I$196,'08 Prev. naklady vozidiel'!$D$8:$H$8,1)+1)-INDEX('08 Prev. naklady vozidiel'!$D$8:$H$8,MATCH(I$196,'08 Prev. naklady vozidiel'!$D$8:$H$8,1))))*H204))),0)</f>
        <v>0</v>
      </c>
      <c r="J204" s="30">
        <f>IFERROR(IFERROR(INDEX('08 Prev. naklady vozidiel'!$D9:$H9,MATCH(J$196,'08 Prev. naklady vozidiel'!$D$8:$H$8,0)),IF(J$196&lt;MIN('08 Prev. naklady vozidiel'!$D$8:$H$8),K204/L204*K204,IF(J$196&gt;MAX('08 Prev. naklady vozidiel'!$D$8:$H$8),I204/H204*I204,(INDEX('08 Prev. naklady vozidiel'!$D9:$H9,MATCH(J$196,'08 Prev. naklady vozidiel'!$D$8:$H$8,1)+1)/INDEX('08 Prev. naklady vozidiel'!$D9:$H9,MATCH(J$196,'08 Prev. naklady vozidiel'!$D$8:$H$8,1)))^(1/(INDEX('08 Prev. naklady vozidiel'!$D$8:$H$8,MATCH(J$196,'08 Prev. naklady vozidiel'!$D$8:$H$8,1)+1)-INDEX('08 Prev. naklady vozidiel'!$D$8:$H$8,MATCH(J$196,'08 Prev. naklady vozidiel'!$D$8:$H$8,1))))*I204))),0)</f>
        <v>0</v>
      </c>
      <c r="K204" s="30">
        <f>IFERROR(IFERROR(INDEX('08 Prev. naklady vozidiel'!$D9:$H9,MATCH(K$196,'08 Prev. naklady vozidiel'!$D$8:$H$8,0)),IF(K$196&lt;MIN('08 Prev. naklady vozidiel'!$D$8:$H$8),L204/M204*L204,IF(K$196&gt;MAX('08 Prev. naklady vozidiel'!$D$8:$H$8),J204/I204*J204,(INDEX('08 Prev. naklady vozidiel'!$D9:$H9,MATCH(K$196,'08 Prev. naklady vozidiel'!$D$8:$H$8,1)+1)/INDEX('08 Prev. naklady vozidiel'!$D9:$H9,MATCH(K$196,'08 Prev. naklady vozidiel'!$D$8:$H$8,1)))^(1/(INDEX('08 Prev. naklady vozidiel'!$D$8:$H$8,MATCH(K$196,'08 Prev. naklady vozidiel'!$D$8:$H$8,1)+1)-INDEX('08 Prev. naklady vozidiel'!$D$8:$H$8,MATCH(K$196,'08 Prev. naklady vozidiel'!$D$8:$H$8,1))))*J204))),0)</f>
        <v>0</v>
      </c>
      <c r="L204" s="30">
        <f>IFERROR(IFERROR(INDEX('08 Prev. naklady vozidiel'!$D9:$H9,MATCH(L$196,'08 Prev. naklady vozidiel'!$D$8:$H$8,0)),IF(L$196&lt;MIN('08 Prev. naklady vozidiel'!$D$8:$H$8),M204/N204*M204,IF(L$196&gt;MAX('08 Prev. naklady vozidiel'!$D$8:$H$8),K204/J204*K204,(INDEX('08 Prev. naklady vozidiel'!$D9:$H9,MATCH(L$196,'08 Prev. naklady vozidiel'!$D$8:$H$8,1)+1)/INDEX('08 Prev. naklady vozidiel'!$D9:$H9,MATCH(L$196,'08 Prev. naklady vozidiel'!$D$8:$H$8,1)))^(1/(INDEX('08 Prev. naklady vozidiel'!$D$8:$H$8,MATCH(L$196,'08 Prev. naklady vozidiel'!$D$8:$H$8,1)+1)-INDEX('08 Prev. naklady vozidiel'!$D$8:$H$8,MATCH(L$196,'08 Prev. naklady vozidiel'!$D$8:$H$8,1))))*K204))),0)</f>
        <v>0</v>
      </c>
      <c r="M204" s="30">
        <f>IFERROR(IFERROR(INDEX('08 Prev. naklady vozidiel'!$D9:$H9,MATCH(M$196,'08 Prev. naklady vozidiel'!$D$8:$H$8,0)),IF(M$196&lt;MIN('08 Prev. naklady vozidiel'!$D$8:$H$8),N204/O204*N204,IF(M$196&gt;MAX('08 Prev. naklady vozidiel'!$D$8:$H$8),L204/K204*L204,(INDEX('08 Prev. naklady vozidiel'!$D9:$H9,MATCH(M$196,'08 Prev. naklady vozidiel'!$D$8:$H$8,1)+1)/INDEX('08 Prev. naklady vozidiel'!$D9:$H9,MATCH(M$196,'08 Prev. naklady vozidiel'!$D$8:$H$8,1)))^(1/(INDEX('08 Prev. naklady vozidiel'!$D$8:$H$8,MATCH(M$196,'08 Prev. naklady vozidiel'!$D$8:$H$8,1)+1)-INDEX('08 Prev. naklady vozidiel'!$D$8:$H$8,MATCH(M$196,'08 Prev. naklady vozidiel'!$D$8:$H$8,1))))*L204))),0)</f>
        <v>0</v>
      </c>
      <c r="N204" s="30">
        <f>IFERROR(IFERROR(INDEX('08 Prev. naklady vozidiel'!$D9:$H9,MATCH(N$196,'08 Prev. naklady vozidiel'!$D$8:$H$8,0)),IF(N$196&lt;MIN('08 Prev. naklady vozidiel'!$D$8:$H$8),O204/P204*O204,IF(N$196&gt;MAX('08 Prev. naklady vozidiel'!$D$8:$H$8),M204/L204*M204,(INDEX('08 Prev. naklady vozidiel'!$D9:$H9,MATCH(N$196,'08 Prev. naklady vozidiel'!$D$8:$H$8,1)+1)/INDEX('08 Prev. naklady vozidiel'!$D9:$H9,MATCH(N$196,'08 Prev. naklady vozidiel'!$D$8:$H$8,1)))^(1/(INDEX('08 Prev. naklady vozidiel'!$D$8:$H$8,MATCH(N$196,'08 Prev. naklady vozidiel'!$D$8:$H$8,1)+1)-INDEX('08 Prev. naklady vozidiel'!$D$8:$H$8,MATCH(N$196,'08 Prev. naklady vozidiel'!$D$8:$H$8,1))))*M204))),0)</f>
        <v>0</v>
      </c>
      <c r="O204" s="30">
        <f>IFERROR(IFERROR(INDEX('08 Prev. naklady vozidiel'!$D9:$H9,MATCH(O$196,'08 Prev. naklady vozidiel'!$D$8:$H$8,0)),IF(O$196&lt;MIN('08 Prev. naklady vozidiel'!$D$8:$H$8),P204/Q204*P204,IF(O$196&gt;MAX('08 Prev. naklady vozidiel'!$D$8:$H$8),N204/M204*N204,(INDEX('08 Prev. naklady vozidiel'!$D9:$H9,MATCH(O$196,'08 Prev. naklady vozidiel'!$D$8:$H$8,1)+1)/INDEX('08 Prev. naklady vozidiel'!$D9:$H9,MATCH(O$196,'08 Prev. naklady vozidiel'!$D$8:$H$8,1)))^(1/(INDEX('08 Prev. naklady vozidiel'!$D$8:$H$8,MATCH(O$196,'08 Prev. naklady vozidiel'!$D$8:$H$8,1)+1)-INDEX('08 Prev. naklady vozidiel'!$D$8:$H$8,MATCH(O$196,'08 Prev. naklady vozidiel'!$D$8:$H$8,1))))*N204))),0)</f>
        <v>0</v>
      </c>
      <c r="P204" s="30">
        <f>IFERROR(IFERROR(INDEX('08 Prev. naklady vozidiel'!$D9:$H9,MATCH(P$196,'08 Prev. naklady vozidiel'!$D$8:$H$8,0)),IF(P$196&lt;MIN('08 Prev. naklady vozidiel'!$D$8:$H$8),Q204/R204*Q204,IF(P$196&gt;MAX('08 Prev. naklady vozidiel'!$D$8:$H$8),O204/N204*O204,(INDEX('08 Prev. naklady vozidiel'!$D9:$H9,MATCH(P$196,'08 Prev. naklady vozidiel'!$D$8:$H$8,1)+1)/INDEX('08 Prev. naklady vozidiel'!$D9:$H9,MATCH(P$196,'08 Prev. naklady vozidiel'!$D$8:$H$8,1)))^(1/(INDEX('08 Prev. naklady vozidiel'!$D$8:$H$8,MATCH(P$196,'08 Prev. naklady vozidiel'!$D$8:$H$8,1)+1)-INDEX('08 Prev. naklady vozidiel'!$D$8:$H$8,MATCH(P$196,'08 Prev. naklady vozidiel'!$D$8:$H$8,1))))*O204))),0)</f>
        <v>0</v>
      </c>
      <c r="Q204" s="30">
        <f>IFERROR(IFERROR(INDEX('08 Prev. naklady vozidiel'!$D9:$H9,MATCH(Q$196,'08 Prev. naklady vozidiel'!$D$8:$H$8,0)),IF(Q$196&lt;MIN('08 Prev. naklady vozidiel'!$D$8:$H$8),R204/S204*R204,IF(Q$196&gt;MAX('08 Prev. naklady vozidiel'!$D$8:$H$8),P204/O204*P204,(INDEX('08 Prev. naklady vozidiel'!$D9:$H9,MATCH(Q$196,'08 Prev. naklady vozidiel'!$D$8:$H$8,1)+1)/INDEX('08 Prev. naklady vozidiel'!$D9:$H9,MATCH(Q$196,'08 Prev. naklady vozidiel'!$D$8:$H$8,1)))^(1/(INDEX('08 Prev. naklady vozidiel'!$D$8:$H$8,MATCH(Q$196,'08 Prev. naklady vozidiel'!$D$8:$H$8,1)+1)-INDEX('08 Prev. naklady vozidiel'!$D$8:$H$8,MATCH(Q$196,'08 Prev. naklady vozidiel'!$D$8:$H$8,1))))*P204))),0)</f>
        <v>0</v>
      </c>
      <c r="R204" s="30">
        <f>IFERROR(IFERROR(INDEX('08 Prev. naklady vozidiel'!$D9:$H9,MATCH(R$196,'08 Prev. naklady vozidiel'!$D$8:$H$8,0)),IF(R$196&lt;MIN('08 Prev. naklady vozidiel'!$D$8:$H$8),S204/T204*S204,IF(R$196&gt;MAX('08 Prev. naklady vozidiel'!$D$8:$H$8),Q204/P204*Q204,(INDEX('08 Prev. naklady vozidiel'!$D9:$H9,MATCH(R$196,'08 Prev. naklady vozidiel'!$D$8:$H$8,1)+1)/INDEX('08 Prev. naklady vozidiel'!$D9:$H9,MATCH(R$196,'08 Prev. naklady vozidiel'!$D$8:$H$8,1)))^(1/(INDEX('08 Prev. naklady vozidiel'!$D$8:$H$8,MATCH(R$196,'08 Prev. naklady vozidiel'!$D$8:$H$8,1)+1)-INDEX('08 Prev. naklady vozidiel'!$D$8:$H$8,MATCH(R$196,'08 Prev. naklady vozidiel'!$D$8:$H$8,1))))*Q204))),0)</f>
        <v>0</v>
      </c>
      <c r="S204" s="30">
        <f>IFERROR(IFERROR(INDEX('08 Prev. naklady vozidiel'!$D9:$H9,MATCH(S$196,'08 Prev. naklady vozidiel'!$D$8:$H$8,0)),IF(S$196&lt;MIN('08 Prev. naklady vozidiel'!$D$8:$H$8),T204/U204*T204,IF(S$196&gt;MAX('08 Prev. naklady vozidiel'!$D$8:$H$8),R204/Q204*R204,(INDEX('08 Prev. naklady vozidiel'!$D9:$H9,MATCH(S$196,'08 Prev. naklady vozidiel'!$D$8:$H$8,1)+1)/INDEX('08 Prev. naklady vozidiel'!$D9:$H9,MATCH(S$196,'08 Prev. naklady vozidiel'!$D$8:$H$8,1)))^(1/(INDEX('08 Prev. naklady vozidiel'!$D$8:$H$8,MATCH(S$196,'08 Prev. naklady vozidiel'!$D$8:$H$8,1)+1)-INDEX('08 Prev. naklady vozidiel'!$D$8:$H$8,MATCH(S$196,'08 Prev. naklady vozidiel'!$D$8:$H$8,1))))*R204))),0)</f>
        <v>0</v>
      </c>
      <c r="T204" s="30">
        <f>IFERROR(IFERROR(INDEX('08 Prev. naklady vozidiel'!$D9:$H9,MATCH(T$196,'08 Prev. naklady vozidiel'!$D$8:$H$8,0)),IF(T$196&lt;MIN('08 Prev. naklady vozidiel'!$D$8:$H$8),U204/V204*U204,IF(T$196&gt;MAX('08 Prev. naklady vozidiel'!$D$8:$H$8),S204/R204*S204,(INDEX('08 Prev. naklady vozidiel'!$D9:$H9,MATCH(T$196,'08 Prev. naklady vozidiel'!$D$8:$H$8,1)+1)/INDEX('08 Prev. naklady vozidiel'!$D9:$H9,MATCH(T$196,'08 Prev. naklady vozidiel'!$D$8:$H$8,1)))^(1/(INDEX('08 Prev. naklady vozidiel'!$D$8:$H$8,MATCH(T$196,'08 Prev. naklady vozidiel'!$D$8:$H$8,1)+1)-INDEX('08 Prev. naklady vozidiel'!$D$8:$H$8,MATCH(T$196,'08 Prev. naklady vozidiel'!$D$8:$H$8,1))))*S204))),0)</f>
        <v>0</v>
      </c>
      <c r="U204" s="30">
        <f>IFERROR(IFERROR(INDEX('08 Prev. naklady vozidiel'!$D9:$H9,MATCH(U$196,'08 Prev. naklady vozidiel'!$D$8:$H$8,0)),IF(U$196&lt;MIN('08 Prev. naklady vozidiel'!$D$8:$H$8),V204/W204*V204,IF(U$196&gt;MAX('08 Prev. naklady vozidiel'!$D$8:$H$8),T204/S204*T204,(INDEX('08 Prev. naklady vozidiel'!$D9:$H9,MATCH(U$196,'08 Prev. naklady vozidiel'!$D$8:$H$8,1)+1)/INDEX('08 Prev. naklady vozidiel'!$D9:$H9,MATCH(U$196,'08 Prev. naklady vozidiel'!$D$8:$H$8,1)))^(1/(INDEX('08 Prev. naklady vozidiel'!$D$8:$H$8,MATCH(U$196,'08 Prev. naklady vozidiel'!$D$8:$H$8,1)+1)-INDEX('08 Prev. naklady vozidiel'!$D$8:$H$8,MATCH(U$196,'08 Prev. naklady vozidiel'!$D$8:$H$8,1))))*T204))),0)</f>
        <v>0</v>
      </c>
      <c r="V204" s="30">
        <f>IFERROR(IFERROR(INDEX('08 Prev. naklady vozidiel'!$D9:$H9,MATCH(V$196,'08 Prev. naklady vozidiel'!$D$8:$H$8,0)),IF(V$196&lt;MIN('08 Prev. naklady vozidiel'!$D$8:$H$8),W204/X204*W204,IF(V$196&gt;MAX('08 Prev. naklady vozidiel'!$D$8:$H$8),U204/T204*U204,(INDEX('08 Prev. naklady vozidiel'!$D9:$H9,MATCH(V$196,'08 Prev. naklady vozidiel'!$D$8:$H$8,1)+1)/INDEX('08 Prev. naklady vozidiel'!$D9:$H9,MATCH(V$196,'08 Prev. naklady vozidiel'!$D$8:$H$8,1)))^(1/(INDEX('08 Prev. naklady vozidiel'!$D$8:$H$8,MATCH(V$196,'08 Prev. naklady vozidiel'!$D$8:$H$8,1)+1)-INDEX('08 Prev. naklady vozidiel'!$D$8:$H$8,MATCH(V$196,'08 Prev. naklady vozidiel'!$D$8:$H$8,1))))*U204))),0)</f>
        <v>0</v>
      </c>
      <c r="W204" s="30">
        <f>IFERROR(IFERROR(INDEX('08 Prev. naklady vozidiel'!$D9:$H9,MATCH(W$196,'08 Prev. naklady vozidiel'!$D$8:$H$8,0)),IF(W$196&lt;MIN('08 Prev. naklady vozidiel'!$D$8:$H$8),X204/Y204*X204,IF(W$196&gt;MAX('08 Prev. naklady vozidiel'!$D$8:$H$8),V204/U204*V204,(INDEX('08 Prev. naklady vozidiel'!$D9:$H9,MATCH(W$196,'08 Prev. naklady vozidiel'!$D$8:$H$8,1)+1)/INDEX('08 Prev. naklady vozidiel'!$D9:$H9,MATCH(W$196,'08 Prev. naklady vozidiel'!$D$8:$H$8,1)))^(1/(INDEX('08 Prev. naklady vozidiel'!$D$8:$H$8,MATCH(W$196,'08 Prev. naklady vozidiel'!$D$8:$H$8,1)+1)-INDEX('08 Prev. naklady vozidiel'!$D$8:$H$8,MATCH(W$196,'08 Prev. naklady vozidiel'!$D$8:$H$8,1))))*V204))),0)</f>
        <v>0</v>
      </c>
      <c r="X204" s="30">
        <f>IFERROR(IFERROR(INDEX('08 Prev. naklady vozidiel'!$D9:$H9,MATCH(X$196,'08 Prev. naklady vozidiel'!$D$8:$H$8,0)),IF(X$196&lt;MIN('08 Prev. naklady vozidiel'!$D$8:$H$8),Y204/Z204*Y204,IF(X$196&gt;MAX('08 Prev. naklady vozidiel'!$D$8:$H$8),W204/V204*W204,(INDEX('08 Prev. naklady vozidiel'!$D9:$H9,MATCH(X$196,'08 Prev. naklady vozidiel'!$D$8:$H$8,1)+1)/INDEX('08 Prev. naklady vozidiel'!$D9:$H9,MATCH(X$196,'08 Prev. naklady vozidiel'!$D$8:$H$8,1)))^(1/(INDEX('08 Prev. naklady vozidiel'!$D$8:$H$8,MATCH(X$196,'08 Prev. naklady vozidiel'!$D$8:$H$8,1)+1)-INDEX('08 Prev. naklady vozidiel'!$D$8:$H$8,MATCH(X$196,'08 Prev. naklady vozidiel'!$D$8:$H$8,1))))*W204))),0)</f>
        <v>0</v>
      </c>
      <c r="Y204" s="30">
        <f>IFERROR(IFERROR(INDEX('08 Prev. naklady vozidiel'!$D9:$H9,MATCH(Y$196,'08 Prev. naklady vozidiel'!$D$8:$H$8,0)),IF(Y$196&lt;MIN('08 Prev. naklady vozidiel'!$D$8:$H$8),Z204/AA204*Z204,IF(Y$196&gt;MAX('08 Prev. naklady vozidiel'!$D$8:$H$8),X204/W204*X204,(INDEX('08 Prev. naklady vozidiel'!$D9:$H9,MATCH(Y$196,'08 Prev. naklady vozidiel'!$D$8:$H$8,1)+1)/INDEX('08 Prev. naklady vozidiel'!$D9:$H9,MATCH(Y$196,'08 Prev. naklady vozidiel'!$D$8:$H$8,1)))^(1/(INDEX('08 Prev. naklady vozidiel'!$D$8:$H$8,MATCH(Y$196,'08 Prev. naklady vozidiel'!$D$8:$H$8,1)+1)-INDEX('08 Prev. naklady vozidiel'!$D$8:$H$8,MATCH(Y$196,'08 Prev. naklady vozidiel'!$D$8:$H$8,1))))*X204))),0)</f>
        <v>0</v>
      </c>
      <c r="Z204" s="30">
        <f>IFERROR(IFERROR(INDEX('08 Prev. naklady vozidiel'!$D9:$H9,MATCH(Z$196,'08 Prev. naklady vozidiel'!$D$8:$H$8,0)),IF(Z$196&lt;MIN('08 Prev. naklady vozidiel'!$D$8:$H$8),AA204/AB204*AA204,IF(Z$196&gt;MAX('08 Prev. naklady vozidiel'!$D$8:$H$8),Y204/X204*Y204,(INDEX('08 Prev. naklady vozidiel'!$D9:$H9,MATCH(Z$196,'08 Prev. naklady vozidiel'!$D$8:$H$8,1)+1)/INDEX('08 Prev. naklady vozidiel'!$D9:$H9,MATCH(Z$196,'08 Prev. naklady vozidiel'!$D$8:$H$8,1)))^(1/(INDEX('08 Prev. naklady vozidiel'!$D$8:$H$8,MATCH(Z$196,'08 Prev. naklady vozidiel'!$D$8:$H$8,1)+1)-INDEX('08 Prev. naklady vozidiel'!$D$8:$H$8,MATCH(Z$196,'08 Prev. naklady vozidiel'!$D$8:$H$8,1))))*Y204))),0)</f>
        <v>0</v>
      </c>
      <c r="AA204" s="30">
        <f>IFERROR(IFERROR(INDEX('08 Prev. naklady vozidiel'!$D9:$H9,MATCH(AA$196,'08 Prev. naklady vozidiel'!$D$8:$H$8,0)),IF(AA$196&lt;MIN('08 Prev. naklady vozidiel'!$D$8:$H$8),AB204/AC204*AB204,IF(AA$196&gt;MAX('08 Prev. naklady vozidiel'!$D$8:$H$8),Z204/Y204*Z204,(INDEX('08 Prev. naklady vozidiel'!$D9:$H9,MATCH(AA$196,'08 Prev. naklady vozidiel'!$D$8:$H$8,1)+1)/INDEX('08 Prev. naklady vozidiel'!$D9:$H9,MATCH(AA$196,'08 Prev. naklady vozidiel'!$D$8:$H$8,1)))^(1/(INDEX('08 Prev. naklady vozidiel'!$D$8:$H$8,MATCH(AA$196,'08 Prev. naklady vozidiel'!$D$8:$H$8,1)+1)-INDEX('08 Prev. naklady vozidiel'!$D$8:$H$8,MATCH(AA$196,'08 Prev. naklady vozidiel'!$D$8:$H$8,1))))*Z204))),0)</f>
        <v>0</v>
      </c>
      <c r="AB204" s="30">
        <f>IFERROR(IFERROR(INDEX('08 Prev. naklady vozidiel'!$D9:$H9,MATCH(AB$196,'08 Prev. naklady vozidiel'!$D$8:$H$8,0)),IF(AB$196&lt;MIN('08 Prev. naklady vozidiel'!$D$8:$H$8),AC204/AD204*AC204,IF(AB$196&gt;MAX('08 Prev. naklady vozidiel'!$D$8:$H$8),AA204/Z204*AA204,(INDEX('08 Prev. naklady vozidiel'!$D9:$H9,MATCH(AB$196,'08 Prev. naklady vozidiel'!$D$8:$H$8,1)+1)/INDEX('08 Prev. naklady vozidiel'!$D9:$H9,MATCH(AB$196,'08 Prev. naklady vozidiel'!$D$8:$H$8,1)))^(1/(INDEX('08 Prev. naklady vozidiel'!$D$8:$H$8,MATCH(AB$196,'08 Prev. naklady vozidiel'!$D$8:$H$8,1)+1)-INDEX('08 Prev. naklady vozidiel'!$D$8:$H$8,MATCH(AB$196,'08 Prev. naklady vozidiel'!$D$8:$H$8,1))))*AA204))),0)</f>
        <v>0</v>
      </c>
      <c r="AC204" s="30">
        <f>IFERROR(IFERROR(INDEX('08 Prev. naklady vozidiel'!$D9:$H9,MATCH(AC$196,'08 Prev. naklady vozidiel'!$D$8:$H$8,0)),IF(AC$196&lt;MIN('08 Prev. naklady vozidiel'!$D$8:$H$8),AD204/AE204*AD204,IF(AC$196&gt;MAX('08 Prev. naklady vozidiel'!$D$8:$H$8),AB204/AA204*AB204,(INDEX('08 Prev. naklady vozidiel'!$D9:$H9,MATCH(AC$196,'08 Prev. naklady vozidiel'!$D$8:$H$8,1)+1)/INDEX('08 Prev. naklady vozidiel'!$D9:$H9,MATCH(AC$196,'08 Prev. naklady vozidiel'!$D$8:$H$8,1)))^(1/(INDEX('08 Prev. naklady vozidiel'!$D$8:$H$8,MATCH(AC$196,'08 Prev. naklady vozidiel'!$D$8:$H$8,1)+1)-INDEX('08 Prev. naklady vozidiel'!$D$8:$H$8,MATCH(AC$196,'08 Prev. naklady vozidiel'!$D$8:$H$8,1))))*AB204))),0)</f>
        <v>0</v>
      </c>
      <c r="AD204" s="30">
        <f>IFERROR(IFERROR(INDEX('08 Prev. naklady vozidiel'!$D9:$H9,MATCH(AD$196,'08 Prev. naklady vozidiel'!$D$8:$H$8,0)),IF(AD$196&lt;MIN('08 Prev. naklady vozidiel'!$D$8:$H$8),AE204/AF204*AE204,IF(AD$196&gt;MAX('08 Prev. naklady vozidiel'!$D$8:$H$8),AC204/AB204*AC204,(INDEX('08 Prev. naklady vozidiel'!$D9:$H9,MATCH(AD$196,'08 Prev. naklady vozidiel'!$D$8:$H$8,1)+1)/INDEX('08 Prev. naklady vozidiel'!$D9:$H9,MATCH(AD$196,'08 Prev. naklady vozidiel'!$D$8:$H$8,1)))^(1/(INDEX('08 Prev. naklady vozidiel'!$D$8:$H$8,MATCH(AD$196,'08 Prev. naklady vozidiel'!$D$8:$H$8,1)+1)-INDEX('08 Prev. naklady vozidiel'!$D$8:$H$8,MATCH(AD$196,'08 Prev. naklady vozidiel'!$D$8:$H$8,1))))*AC204))),0)</f>
        <v>0</v>
      </c>
      <c r="AE204" s="30">
        <f>IFERROR(IFERROR(INDEX('08 Prev. naklady vozidiel'!$D9:$H9,MATCH(AE$196,'08 Prev. naklady vozidiel'!$D$8:$H$8,0)),IF(AE$196&lt;MIN('08 Prev. naklady vozidiel'!$D$8:$H$8),AF204/AG204*AF204,IF(AE$196&gt;MAX('08 Prev. naklady vozidiel'!$D$8:$H$8),AD204/AC204*AD204,(INDEX('08 Prev. naklady vozidiel'!$D9:$H9,MATCH(AE$196,'08 Prev. naklady vozidiel'!$D$8:$H$8,1)+1)/INDEX('08 Prev. naklady vozidiel'!$D9:$H9,MATCH(AE$196,'08 Prev. naklady vozidiel'!$D$8:$H$8,1)))^(1/(INDEX('08 Prev. naklady vozidiel'!$D$8:$H$8,MATCH(AE$196,'08 Prev. naklady vozidiel'!$D$8:$H$8,1)+1)-INDEX('08 Prev. naklady vozidiel'!$D$8:$H$8,MATCH(AE$196,'08 Prev. naklady vozidiel'!$D$8:$H$8,1))))*AD204))),0)</f>
        <v>0</v>
      </c>
      <c r="AF204" s="30">
        <f>IFERROR(IFERROR(INDEX('08 Prev. naklady vozidiel'!$D9:$H9,MATCH(AF$196,'08 Prev. naklady vozidiel'!$D$8:$H$8,0)),IF(AF$196&lt;MIN('08 Prev. naklady vozidiel'!$D$8:$H$8),AG204/AH204*AG204,IF(AF$196&gt;MAX('08 Prev. naklady vozidiel'!$D$8:$H$8),AE204/AD204*AE204,(INDEX('08 Prev. naklady vozidiel'!$D9:$H9,MATCH(AF$196,'08 Prev. naklady vozidiel'!$D$8:$H$8,1)+1)/INDEX('08 Prev. naklady vozidiel'!$D9:$H9,MATCH(AF$196,'08 Prev. naklady vozidiel'!$D$8:$H$8,1)))^(1/(INDEX('08 Prev. naklady vozidiel'!$D$8:$H$8,MATCH(AF$196,'08 Prev. naklady vozidiel'!$D$8:$H$8,1)+1)-INDEX('08 Prev. naklady vozidiel'!$D$8:$H$8,MATCH(AF$196,'08 Prev. naklady vozidiel'!$D$8:$H$8,1))))*AE204))),0)</f>
        <v>0</v>
      </c>
      <c r="AG204" s="30">
        <f>IFERROR(IFERROR(INDEX('08 Prev. naklady vozidiel'!$D9:$H9,MATCH(AG$196,'08 Prev. naklady vozidiel'!$D$8:$H$8,0)),IF(AG$196&lt;MIN('08 Prev. naklady vozidiel'!$D$8:$H$8),AH204/AI204*AH204,IF(AG$196&gt;MAX('08 Prev. naklady vozidiel'!$D$8:$H$8),AF204/AE204*AF204,(INDEX('08 Prev. naklady vozidiel'!$D9:$H9,MATCH(AG$196,'08 Prev. naklady vozidiel'!$D$8:$H$8,1)+1)/INDEX('08 Prev. naklady vozidiel'!$D9:$H9,MATCH(AG$196,'08 Prev. naklady vozidiel'!$D$8:$H$8,1)))^(1/(INDEX('08 Prev. naklady vozidiel'!$D$8:$H$8,MATCH(AG$196,'08 Prev. naklady vozidiel'!$D$8:$H$8,1)+1)-INDEX('08 Prev. naklady vozidiel'!$D$8:$H$8,MATCH(AG$196,'08 Prev. naklady vozidiel'!$D$8:$H$8,1))))*AF204))),0)</f>
        <v>0</v>
      </c>
      <c r="AH204" s="30">
        <f>IFERROR(IFERROR(INDEX('08 Prev. naklady vozidiel'!$D9:$H9,MATCH(AH$196,'08 Prev. naklady vozidiel'!$D$8:$H$8,0)),IF(AH$196&lt;MIN('08 Prev. naklady vozidiel'!$D$8:$H$8),AI204/AJ204*AI204,IF(AH$196&gt;MAX('08 Prev. naklady vozidiel'!$D$8:$H$8),AG204/AF204*AG204,(INDEX('08 Prev. naklady vozidiel'!$D9:$H9,MATCH(AH$196,'08 Prev. naklady vozidiel'!$D$8:$H$8,1)+1)/INDEX('08 Prev. naklady vozidiel'!$D9:$H9,MATCH(AH$196,'08 Prev. naklady vozidiel'!$D$8:$H$8,1)))^(1/(INDEX('08 Prev. naklady vozidiel'!$D$8:$H$8,MATCH(AH$196,'08 Prev. naklady vozidiel'!$D$8:$H$8,1)+1)-INDEX('08 Prev. naklady vozidiel'!$D$8:$H$8,MATCH(AH$196,'08 Prev. naklady vozidiel'!$D$8:$H$8,1))))*AG204))),0)</f>
        <v>0</v>
      </c>
      <c r="AI204" s="30">
        <f>IFERROR(IFERROR(INDEX('08 Prev. naklady vozidiel'!$D9:$H9,MATCH(AI$196,'08 Prev. naklady vozidiel'!$D$8:$H$8,0)),IF(AI$196&lt;MIN('08 Prev. naklady vozidiel'!$D$8:$H$8),AJ204/AK204*AJ204,IF(AI$196&gt;MAX('08 Prev. naklady vozidiel'!$D$8:$H$8),AH204/AG204*AH204,(INDEX('08 Prev. naklady vozidiel'!$D9:$H9,MATCH(AI$196,'08 Prev. naklady vozidiel'!$D$8:$H$8,1)+1)/INDEX('08 Prev. naklady vozidiel'!$D9:$H9,MATCH(AI$196,'08 Prev. naklady vozidiel'!$D$8:$H$8,1)))^(1/(INDEX('08 Prev. naklady vozidiel'!$D$8:$H$8,MATCH(AI$196,'08 Prev. naklady vozidiel'!$D$8:$H$8,1)+1)-INDEX('08 Prev. naklady vozidiel'!$D$8:$H$8,MATCH(AI$196,'08 Prev. naklady vozidiel'!$D$8:$H$8,1))))*AH204))),0)</f>
        <v>0</v>
      </c>
      <c r="AJ204" s="30">
        <f>IFERROR(IFERROR(INDEX('08 Prev. naklady vozidiel'!$D9:$H9,MATCH(AJ$196,'08 Prev. naklady vozidiel'!$D$8:$H$8,0)),IF(AJ$196&lt;MIN('08 Prev. naklady vozidiel'!$D$8:$H$8),AK204/AL204*AK204,IF(AJ$196&gt;MAX('08 Prev. naklady vozidiel'!$D$8:$H$8),AI204/AH204*AI204,(INDEX('08 Prev. naklady vozidiel'!$D9:$H9,MATCH(AJ$196,'08 Prev. naklady vozidiel'!$D$8:$H$8,1)+1)/INDEX('08 Prev. naklady vozidiel'!$D9:$H9,MATCH(AJ$196,'08 Prev. naklady vozidiel'!$D$8:$H$8,1)))^(1/(INDEX('08 Prev. naklady vozidiel'!$D$8:$H$8,MATCH(AJ$196,'08 Prev. naklady vozidiel'!$D$8:$H$8,1)+1)-INDEX('08 Prev. naklady vozidiel'!$D$8:$H$8,MATCH(AJ$196,'08 Prev. naklady vozidiel'!$D$8:$H$8,1))))*AI204))),0)</f>
        <v>0</v>
      </c>
      <c r="AK204" s="30">
        <f>IFERROR(IFERROR(INDEX('08 Prev. naklady vozidiel'!$D9:$H9,MATCH(AK$196,'08 Prev. naklady vozidiel'!$D$8:$H$8,0)),IF(AK$196&lt;MIN('08 Prev. naklady vozidiel'!$D$8:$H$8),AL204/AM204*AL204,IF(AK$196&gt;MAX('08 Prev. naklady vozidiel'!$D$8:$H$8),AJ204/AI204*AJ204,(INDEX('08 Prev. naklady vozidiel'!$D9:$H9,MATCH(AK$196,'08 Prev. naklady vozidiel'!$D$8:$H$8,1)+1)/INDEX('08 Prev. naklady vozidiel'!$D9:$H9,MATCH(AK$196,'08 Prev. naklady vozidiel'!$D$8:$H$8,1)))^(1/(INDEX('08 Prev. naklady vozidiel'!$D$8:$H$8,MATCH(AK$196,'08 Prev. naklady vozidiel'!$D$8:$H$8,1)+1)-INDEX('08 Prev. naklady vozidiel'!$D$8:$H$8,MATCH(AK$196,'08 Prev. naklady vozidiel'!$D$8:$H$8,1))))*AJ204))),0)</f>
        <v>0</v>
      </c>
      <c r="AL204" s="30">
        <f>IFERROR(IFERROR(INDEX('08 Prev. naklady vozidiel'!$D9:$H9,MATCH(AL$196,'08 Prev. naklady vozidiel'!$D$8:$H$8,0)),IF(AL$196&lt;MIN('08 Prev. naklady vozidiel'!$D$8:$H$8),AM204/AN204*AM204,IF(AL$196&gt;MAX('08 Prev. naklady vozidiel'!$D$8:$H$8),AK204/AJ204*AK204,(INDEX('08 Prev. naklady vozidiel'!$D9:$H9,MATCH(AL$196,'08 Prev. naklady vozidiel'!$D$8:$H$8,1)+1)/INDEX('08 Prev. naklady vozidiel'!$D9:$H9,MATCH(AL$196,'08 Prev. naklady vozidiel'!$D$8:$H$8,1)))^(1/(INDEX('08 Prev. naklady vozidiel'!$D$8:$H$8,MATCH(AL$196,'08 Prev. naklady vozidiel'!$D$8:$H$8,1)+1)-INDEX('08 Prev. naklady vozidiel'!$D$8:$H$8,MATCH(AL$196,'08 Prev. naklady vozidiel'!$D$8:$H$8,1))))*AK204))),0)</f>
        <v>0</v>
      </c>
      <c r="AM204" s="30">
        <f>IFERROR(IFERROR(INDEX('08 Prev. naklady vozidiel'!$D9:$H9,MATCH(AM$196,'08 Prev. naklady vozidiel'!$D$8:$H$8,0)),IF(AM$196&lt;MIN('08 Prev. naklady vozidiel'!$D$8:$H$8),AN204/AO204*AN204,IF(AM$196&gt;MAX('08 Prev. naklady vozidiel'!$D$8:$H$8),AL204/AK204*AL204,(INDEX('08 Prev. naklady vozidiel'!$D9:$H9,MATCH(AM$196,'08 Prev. naklady vozidiel'!$D$8:$H$8,1)+1)/INDEX('08 Prev. naklady vozidiel'!$D9:$H9,MATCH(AM$196,'08 Prev. naklady vozidiel'!$D$8:$H$8,1)))^(1/(INDEX('08 Prev. naklady vozidiel'!$D$8:$H$8,MATCH(AM$196,'08 Prev. naklady vozidiel'!$D$8:$H$8,1)+1)-INDEX('08 Prev. naklady vozidiel'!$D$8:$H$8,MATCH(AM$196,'08 Prev. naklady vozidiel'!$D$8:$H$8,1))))*AL204))),0)</f>
        <v>0</v>
      </c>
      <c r="AN204" s="30">
        <f>IFERROR(IFERROR(INDEX('08 Prev. naklady vozidiel'!$D9:$H9,MATCH(AN$196,'08 Prev. naklady vozidiel'!$D$8:$H$8,0)),IF(AN$196&lt;MIN('08 Prev. naklady vozidiel'!$D$8:$H$8),AO204/AP204*AO204,IF(AN$196&gt;MAX('08 Prev. naklady vozidiel'!$D$8:$H$8),AM204/AL204*AM204,(INDEX('08 Prev. naklady vozidiel'!$D9:$H9,MATCH(AN$196,'08 Prev. naklady vozidiel'!$D$8:$H$8,1)+1)/INDEX('08 Prev. naklady vozidiel'!$D9:$H9,MATCH(AN$196,'08 Prev. naklady vozidiel'!$D$8:$H$8,1)))^(1/(INDEX('08 Prev. naklady vozidiel'!$D$8:$H$8,MATCH(AN$196,'08 Prev. naklady vozidiel'!$D$8:$H$8,1)+1)-INDEX('08 Prev. naklady vozidiel'!$D$8:$H$8,MATCH(AN$196,'08 Prev. naklady vozidiel'!$D$8:$H$8,1))))*AM204))),0)</f>
        <v>0</v>
      </c>
      <c r="AO204" s="30">
        <f>IFERROR(IFERROR(INDEX('08 Prev. naklady vozidiel'!$D9:$H9,MATCH(AO$196,'08 Prev. naklady vozidiel'!$D$8:$H$8,0)),IF(AO$196&lt;MIN('08 Prev. naklady vozidiel'!$D$8:$H$8),AP204/AQ204*AP204,IF(AO$196&gt;MAX('08 Prev. naklady vozidiel'!$D$8:$H$8),AN204/AM204*AN204,(INDEX('08 Prev. naklady vozidiel'!$D9:$H9,MATCH(AO$196,'08 Prev. naklady vozidiel'!$D$8:$H$8,1)+1)/INDEX('08 Prev. naklady vozidiel'!$D9:$H9,MATCH(AO$196,'08 Prev. naklady vozidiel'!$D$8:$H$8,1)))^(1/(INDEX('08 Prev. naklady vozidiel'!$D$8:$H$8,MATCH(AO$196,'08 Prev. naklady vozidiel'!$D$8:$H$8,1)+1)-INDEX('08 Prev. naklady vozidiel'!$D$8:$H$8,MATCH(AO$196,'08 Prev. naklady vozidiel'!$D$8:$H$8,1))))*AN204))),0)</f>
        <v>0</v>
      </c>
      <c r="AP204" s="30">
        <f>IFERROR(IFERROR(INDEX('08 Prev. naklady vozidiel'!$D9:$H9,MATCH(AP$196,'08 Prev. naklady vozidiel'!$D$8:$H$8,0)),IF(AP$196&lt;MIN('08 Prev. naklady vozidiel'!$D$8:$H$8),AQ204/AR204*AQ204,IF(AP$196&gt;MAX('08 Prev. naklady vozidiel'!$D$8:$H$8),AO204/AN204*AO204,(INDEX('08 Prev. naklady vozidiel'!$D9:$H9,MATCH(AP$196,'08 Prev. naklady vozidiel'!$D$8:$H$8,1)+1)/INDEX('08 Prev. naklady vozidiel'!$D9:$H9,MATCH(AP$196,'08 Prev. naklady vozidiel'!$D$8:$H$8,1)))^(1/(INDEX('08 Prev. naklady vozidiel'!$D$8:$H$8,MATCH(AP$196,'08 Prev. naklady vozidiel'!$D$8:$H$8,1)+1)-INDEX('08 Prev. naklady vozidiel'!$D$8:$H$8,MATCH(AP$196,'08 Prev. naklady vozidiel'!$D$8:$H$8,1))))*AO204))),0)</f>
        <v>0</v>
      </c>
      <c r="AQ204" s="30">
        <f>IFERROR(IFERROR(INDEX('08 Prev. naklady vozidiel'!$D9:$H9,MATCH(AQ$196,'08 Prev. naklady vozidiel'!$D$8:$H$8,0)),IF(AQ$196&lt;MIN('08 Prev. naklady vozidiel'!$D$8:$H$8),AR204/AS204*AR204,IF(AQ$196&gt;MAX('08 Prev. naklady vozidiel'!$D$8:$H$8),AP204/AO204*AP204,(INDEX('08 Prev. naklady vozidiel'!$D9:$H9,MATCH(AQ$196,'08 Prev. naklady vozidiel'!$D$8:$H$8,1)+1)/INDEX('08 Prev. naklady vozidiel'!$D9:$H9,MATCH(AQ$196,'08 Prev. naklady vozidiel'!$D$8:$H$8,1)))^(1/(INDEX('08 Prev. naklady vozidiel'!$D$8:$H$8,MATCH(AQ$196,'08 Prev. naklady vozidiel'!$D$8:$H$8,1)+1)-INDEX('08 Prev. naklady vozidiel'!$D$8:$H$8,MATCH(AQ$196,'08 Prev. naklady vozidiel'!$D$8:$H$8,1))))*AP204))),0)</f>
        <v>0</v>
      </c>
      <c r="AR204" s="30">
        <f>IFERROR(IFERROR(INDEX('08 Prev. naklady vozidiel'!$D9:$H9,MATCH(AR$196,'08 Prev. naklady vozidiel'!$D$8:$H$8,0)),IF(AR$196&lt;MIN('08 Prev. naklady vozidiel'!$D$8:$H$8),AS204/AT204*AS204,IF(AR$196&gt;MAX('08 Prev. naklady vozidiel'!$D$8:$H$8),AQ204/AP204*AQ204,(INDEX('08 Prev. naklady vozidiel'!$D9:$H9,MATCH(AR$196,'08 Prev. naklady vozidiel'!$D$8:$H$8,1)+1)/INDEX('08 Prev. naklady vozidiel'!$D9:$H9,MATCH(AR$196,'08 Prev. naklady vozidiel'!$D$8:$H$8,1)))^(1/(INDEX('08 Prev. naklady vozidiel'!$D$8:$H$8,MATCH(AR$196,'08 Prev. naklady vozidiel'!$D$8:$H$8,1)+1)-INDEX('08 Prev. naklady vozidiel'!$D$8:$H$8,MATCH(AR$196,'08 Prev. naklady vozidiel'!$D$8:$H$8,1))))*AQ204))),0)</f>
        <v>0</v>
      </c>
      <c r="AS204" s="30">
        <f>IFERROR(IFERROR(INDEX('08 Prev. naklady vozidiel'!$D9:$H9,MATCH(AS$196,'08 Prev. naklady vozidiel'!$D$8:$H$8,0)),IF(AS$196&lt;MIN('08 Prev. naklady vozidiel'!$D$8:$H$8),AT204/AU204*AT204,IF(AS$196&gt;MAX('08 Prev. naklady vozidiel'!$D$8:$H$8),AR204/AQ204*AR204,(INDEX('08 Prev. naklady vozidiel'!$D9:$H9,MATCH(AS$196,'08 Prev. naklady vozidiel'!$D$8:$H$8,1)+1)/INDEX('08 Prev. naklady vozidiel'!$D9:$H9,MATCH(AS$196,'08 Prev. naklady vozidiel'!$D$8:$H$8,1)))^(1/(INDEX('08 Prev. naklady vozidiel'!$D$8:$H$8,MATCH(AS$196,'08 Prev. naklady vozidiel'!$D$8:$H$8,1)+1)-INDEX('08 Prev. naklady vozidiel'!$D$8:$H$8,MATCH(AS$196,'08 Prev. naklady vozidiel'!$D$8:$H$8,1))))*AR204))),0)</f>
        <v>0</v>
      </c>
    </row>
    <row r="205" spans="2:45" x14ac:dyDescent="0.2">
      <c r="B205" s="360" t="s">
        <v>208</v>
      </c>
      <c r="C205" s="364"/>
      <c r="D205" s="361"/>
      <c r="E205" s="30">
        <f>IFERROR(IFERROR(INDEX('08 Prev. naklady vozidiel'!$D10:$H10,MATCH(E$196,'08 Prev. naklady vozidiel'!$D$8:$H$8,0)),IF(E$196&lt;MIN('08 Prev. naklady vozidiel'!$D$8:$H$8),F205/G205*F205,IF(E$196&gt;MAX('08 Prev. naklady vozidiel'!$D$8:$H$8),D205/C205*D205,(INDEX('08 Prev. naklady vozidiel'!$D10:$H10,MATCH(E$196,'08 Prev. naklady vozidiel'!$D$8:$H$8,1)+1)/INDEX('08 Prev. naklady vozidiel'!$D10:$H10,MATCH(E$196,'08 Prev. naklady vozidiel'!$D$8:$H$8,1)))^(1/(INDEX('08 Prev. naklady vozidiel'!$D$8:$H$8,MATCH(E$196,'08 Prev. naklady vozidiel'!$D$8:$H$8,1)+1)-INDEX('08 Prev. naklady vozidiel'!$D$8:$H$8,MATCH(E$196,'08 Prev. naklady vozidiel'!$D$8:$H$8,1))))*D205))),0)</f>
        <v>0</v>
      </c>
      <c r="F205" s="30">
        <f>IFERROR(IFERROR(INDEX('08 Prev. naklady vozidiel'!$D10:$H10,MATCH(F$196,'08 Prev. naklady vozidiel'!$D$8:$H$8,0)),IF(F$196&lt;MIN('08 Prev. naklady vozidiel'!$D$8:$H$8),G205/H205*G205,IF(F$196&gt;MAX('08 Prev. naklady vozidiel'!$D$8:$H$8),E205/D205*E205,(INDEX('08 Prev. naklady vozidiel'!$D10:$H10,MATCH(F$196,'08 Prev. naklady vozidiel'!$D$8:$H$8,1)+1)/INDEX('08 Prev. naklady vozidiel'!$D10:$H10,MATCH(F$196,'08 Prev. naklady vozidiel'!$D$8:$H$8,1)))^(1/(INDEX('08 Prev. naklady vozidiel'!$D$8:$H$8,MATCH(F$196,'08 Prev. naklady vozidiel'!$D$8:$H$8,1)+1)-INDEX('08 Prev. naklady vozidiel'!$D$8:$H$8,MATCH(F$196,'08 Prev. naklady vozidiel'!$D$8:$H$8,1))))*E205))),0)</f>
        <v>0</v>
      </c>
      <c r="G205" s="30">
        <f>IFERROR(IFERROR(INDEX('08 Prev. naklady vozidiel'!$D10:$H10,MATCH(G$196,'08 Prev. naklady vozidiel'!$D$8:$H$8,0)),IF(G$196&lt;MIN('08 Prev. naklady vozidiel'!$D$8:$H$8),H205/I205*H205,IF(G$196&gt;MAX('08 Prev. naklady vozidiel'!$D$8:$H$8),F205/E205*F205,(INDEX('08 Prev. naklady vozidiel'!$D10:$H10,MATCH(G$196,'08 Prev. naklady vozidiel'!$D$8:$H$8,1)+1)/INDEX('08 Prev. naklady vozidiel'!$D10:$H10,MATCH(G$196,'08 Prev. naklady vozidiel'!$D$8:$H$8,1)))^(1/(INDEX('08 Prev. naklady vozidiel'!$D$8:$H$8,MATCH(G$196,'08 Prev. naklady vozidiel'!$D$8:$H$8,1)+1)-INDEX('08 Prev. naklady vozidiel'!$D$8:$H$8,MATCH(G$196,'08 Prev. naklady vozidiel'!$D$8:$H$8,1))))*F205))),0)</f>
        <v>0</v>
      </c>
      <c r="H205" s="30">
        <f>IFERROR(IFERROR(INDEX('08 Prev. naklady vozidiel'!$D10:$H10,MATCH(H$196,'08 Prev. naklady vozidiel'!$D$8:$H$8,0)),IF(H$196&lt;MIN('08 Prev. naklady vozidiel'!$D$8:$H$8),I205/J205*I205,IF(H$196&gt;MAX('08 Prev. naklady vozidiel'!$D$8:$H$8),G205/F205*G205,(INDEX('08 Prev. naklady vozidiel'!$D10:$H10,MATCH(H$196,'08 Prev. naklady vozidiel'!$D$8:$H$8,1)+1)/INDEX('08 Prev. naklady vozidiel'!$D10:$H10,MATCH(H$196,'08 Prev. naklady vozidiel'!$D$8:$H$8,1)))^(1/(INDEX('08 Prev. naklady vozidiel'!$D$8:$H$8,MATCH(H$196,'08 Prev. naklady vozidiel'!$D$8:$H$8,1)+1)-INDEX('08 Prev. naklady vozidiel'!$D$8:$H$8,MATCH(H$196,'08 Prev. naklady vozidiel'!$D$8:$H$8,1))))*G205))),0)</f>
        <v>0</v>
      </c>
      <c r="I205" s="30">
        <f>IFERROR(IFERROR(INDEX('08 Prev. naklady vozidiel'!$D10:$H10,MATCH(I$196,'08 Prev. naklady vozidiel'!$D$8:$H$8,0)),IF(I$196&lt;MIN('08 Prev. naklady vozidiel'!$D$8:$H$8),J205/K205*J205,IF(I$196&gt;MAX('08 Prev. naklady vozidiel'!$D$8:$H$8),H205/G205*H205,(INDEX('08 Prev. naklady vozidiel'!$D10:$H10,MATCH(I$196,'08 Prev. naklady vozidiel'!$D$8:$H$8,1)+1)/INDEX('08 Prev. naklady vozidiel'!$D10:$H10,MATCH(I$196,'08 Prev. naklady vozidiel'!$D$8:$H$8,1)))^(1/(INDEX('08 Prev. naklady vozidiel'!$D$8:$H$8,MATCH(I$196,'08 Prev. naklady vozidiel'!$D$8:$H$8,1)+1)-INDEX('08 Prev. naklady vozidiel'!$D$8:$H$8,MATCH(I$196,'08 Prev. naklady vozidiel'!$D$8:$H$8,1))))*H205))),0)</f>
        <v>0</v>
      </c>
      <c r="J205" s="30">
        <f>IFERROR(IFERROR(INDEX('08 Prev. naklady vozidiel'!$D10:$H10,MATCH(J$196,'08 Prev. naklady vozidiel'!$D$8:$H$8,0)),IF(J$196&lt;MIN('08 Prev. naklady vozidiel'!$D$8:$H$8),K205/L205*K205,IF(J$196&gt;MAX('08 Prev. naklady vozidiel'!$D$8:$H$8),I205/H205*I205,(INDEX('08 Prev. naklady vozidiel'!$D10:$H10,MATCH(J$196,'08 Prev. naklady vozidiel'!$D$8:$H$8,1)+1)/INDEX('08 Prev. naklady vozidiel'!$D10:$H10,MATCH(J$196,'08 Prev. naklady vozidiel'!$D$8:$H$8,1)))^(1/(INDEX('08 Prev. naklady vozidiel'!$D$8:$H$8,MATCH(J$196,'08 Prev. naklady vozidiel'!$D$8:$H$8,1)+1)-INDEX('08 Prev. naklady vozidiel'!$D$8:$H$8,MATCH(J$196,'08 Prev. naklady vozidiel'!$D$8:$H$8,1))))*I205))),0)</f>
        <v>0</v>
      </c>
      <c r="K205" s="30">
        <f>IFERROR(IFERROR(INDEX('08 Prev. naklady vozidiel'!$D10:$H10,MATCH(K$196,'08 Prev. naklady vozidiel'!$D$8:$H$8,0)),IF(K$196&lt;MIN('08 Prev. naklady vozidiel'!$D$8:$H$8),L205/M205*L205,IF(K$196&gt;MAX('08 Prev. naklady vozidiel'!$D$8:$H$8),J205/I205*J205,(INDEX('08 Prev. naklady vozidiel'!$D10:$H10,MATCH(K$196,'08 Prev. naklady vozidiel'!$D$8:$H$8,1)+1)/INDEX('08 Prev. naklady vozidiel'!$D10:$H10,MATCH(K$196,'08 Prev. naklady vozidiel'!$D$8:$H$8,1)))^(1/(INDEX('08 Prev. naklady vozidiel'!$D$8:$H$8,MATCH(K$196,'08 Prev. naklady vozidiel'!$D$8:$H$8,1)+1)-INDEX('08 Prev. naklady vozidiel'!$D$8:$H$8,MATCH(K$196,'08 Prev. naklady vozidiel'!$D$8:$H$8,1))))*J205))),0)</f>
        <v>0</v>
      </c>
      <c r="L205" s="30">
        <f>IFERROR(IFERROR(INDEX('08 Prev. naklady vozidiel'!$D10:$H10,MATCH(L$196,'08 Prev. naklady vozidiel'!$D$8:$H$8,0)),IF(L$196&lt;MIN('08 Prev. naklady vozidiel'!$D$8:$H$8),M205/N205*M205,IF(L$196&gt;MAX('08 Prev. naklady vozidiel'!$D$8:$H$8),K205/J205*K205,(INDEX('08 Prev. naklady vozidiel'!$D10:$H10,MATCH(L$196,'08 Prev. naklady vozidiel'!$D$8:$H$8,1)+1)/INDEX('08 Prev. naklady vozidiel'!$D10:$H10,MATCH(L$196,'08 Prev. naklady vozidiel'!$D$8:$H$8,1)))^(1/(INDEX('08 Prev. naklady vozidiel'!$D$8:$H$8,MATCH(L$196,'08 Prev. naklady vozidiel'!$D$8:$H$8,1)+1)-INDEX('08 Prev. naklady vozidiel'!$D$8:$H$8,MATCH(L$196,'08 Prev. naklady vozidiel'!$D$8:$H$8,1))))*K205))),0)</f>
        <v>0</v>
      </c>
      <c r="M205" s="30">
        <f>IFERROR(IFERROR(INDEX('08 Prev. naklady vozidiel'!$D10:$H10,MATCH(M$196,'08 Prev. naklady vozidiel'!$D$8:$H$8,0)),IF(M$196&lt;MIN('08 Prev. naklady vozidiel'!$D$8:$H$8),N205/O205*N205,IF(M$196&gt;MAX('08 Prev. naklady vozidiel'!$D$8:$H$8),L205/K205*L205,(INDEX('08 Prev. naklady vozidiel'!$D10:$H10,MATCH(M$196,'08 Prev. naklady vozidiel'!$D$8:$H$8,1)+1)/INDEX('08 Prev. naklady vozidiel'!$D10:$H10,MATCH(M$196,'08 Prev. naklady vozidiel'!$D$8:$H$8,1)))^(1/(INDEX('08 Prev. naklady vozidiel'!$D$8:$H$8,MATCH(M$196,'08 Prev. naklady vozidiel'!$D$8:$H$8,1)+1)-INDEX('08 Prev. naklady vozidiel'!$D$8:$H$8,MATCH(M$196,'08 Prev. naklady vozidiel'!$D$8:$H$8,1))))*L205))),0)</f>
        <v>0</v>
      </c>
      <c r="N205" s="30">
        <f>IFERROR(IFERROR(INDEX('08 Prev. naklady vozidiel'!$D10:$H10,MATCH(N$196,'08 Prev. naklady vozidiel'!$D$8:$H$8,0)),IF(N$196&lt;MIN('08 Prev. naklady vozidiel'!$D$8:$H$8),O205/P205*O205,IF(N$196&gt;MAX('08 Prev. naklady vozidiel'!$D$8:$H$8),M205/L205*M205,(INDEX('08 Prev. naklady vozidiel'!$D10:$H10,MATCH(N$196,'08 Prev. naklady vozidiel'!$D$8:$H$8,1)+1)/INDEX('08 Prev. naklady vozidiel'!$D10:$H10,MATCH(N$196,'08 Prev. naklady vozidiel'!$D$8:$H$8,1)))^(1/(INDEX('08 Prev. naklady vozidiel'!$D$8:$H$8,MATCH(N$196,'08 Prev. naklady vozidiel'!$D$8:$H$8,1)+1)-INDEX('08 Prev. naklady vozidiel'!$D$8:$H$8,MATCH(N$196,'08 Prev. naklady vozidiel'!$D$8:$H$8,1))))*M205))),0)</f>
        <v>0</v>
      </c>
      <c r="O205" s="30">
        <f>IFERROR(IFERROR(INDEX('08 Prev. naklady vozidiel'!$D10:$H10,MATCH(O$196,'08 Prev. naklady vozidiel'!$D$8:$H$8,0)),IF(O$196&lt;MIN('08 Prev. naklady vozidiel'!$D$8:$H$8),P205/Q205*P205,IF(O$196&gt;MAX('08 Prev. naklady vozidiel'!$D$8:$H$8),N205/M205*N205,(INDEX('08 Prev. naklady vozidiel'!$D10:$H10,MATCH(O$196,'08 Prev. naklady vozidiel'!$D$8:$H$8,1)+1)/INDEX('08 Prev. naklady vozidiel'!$D10:$H10,MATCH(O$196,'08 Prev. naklady vozidiel'!$D$8:$H$8,1)))^(1/(INDEX('08 Prev. naklady vozidiel'!$D$8:$H$8,MATCH(O$196,'08 Prev. naklady vozidiel'!$D$8:$H$8,1)+1)-INDEX('08 Prev. naklady vozidiel'!$D$8:$H$8,MATCH(O$196,'08 Prev. naklady vozidiel'!$D$8:$H$8,1))))*N205))),0)</f>
        <v>0</v>
      </c>
      <c r="P205" s="30">
        <f>IFERROR(IFERROR(INDEX('08 Prev. naklady vozidiel'!$D10:$H10,MATCH(P$196,'08 Prev. naklady vozidiel'!$D$8:$H$8,0)),IF(P$196&lt;MIN('08 Prev. naklady vozidiel'!$D$8:$H$8),Q205/R205*Q205,IF(P$196&gt;MAX('08 Prev. naklady vozidiel'!$D$8:$H$8),O205/N205*O205,(INDEX('08 Prev. naklady vozidiel'!$D10:$H10,MATCH(P$196,'08 Prev. naklady vozidiel'!$D$8:$H$8,1)+1)/INDEX('08 Prev. naklady vozidiel'!$D10:$H10,MATCH(P$196,'08 Prev. naklady vozidiel'!$D$8:$H$8,1)))^(1/(INDEX('08 Prev. naklady vozidiel'!$D$8:$H$8,MATCH(P$196,'08 Prev. naklady vozidiel'!$D$8:$H$8,1)+1)-INDEX('08 Prev. naklady vozidiel'!$D$8:$H$8,MATCH(P$196,'08 Prev. naklady vozidiel'!$D$8:$H$8,1))))*O205))),0)</f>
        <v>0</v>
      </c>
      <c r="Q205" s="30">
        <f>IFERROR(IFERROR(INDEX('08 Prev. naklady vozidiel'!$D10:$H10,MATCH(Q$196,'08 Prev. naklady vozidiel'!$D$8:$H$8,0)),IF(Q$196&lt;MIN('08 Prev. naklady vozidiel'!$D$8:$H$8),R205/S205*R205,IF(Q$196&gt;MAX('08 Prev. naklady vozidiel'!$D$8:$H$8),P205/O205*P205,(INDEX('08 Prev. naklady vozidiel'!$D10:$H10,MATCH(Q$196,'08 Prev. naklady vozidiel'!$D$8:$H$8,1)+1)/INDEX('08 Prev. naklady vozidiel'!$D10:$H10,MATCH(Q$196,'08 Prev. naklady vozidiel'!$D$8:$H$8,1)))^(1/(INDEX('08 Prev. naklady vozidiel'!$D$8:$H$8,MATCH(Q$196,'08 Prev. naklady vozidiel'!$D$8:$H$8,1)+1)-INDEX('08 Prev. naklady vozidiel'!$D$8:$H$8,MATCH(Q$196,'08 Prev. naklady vozidiel'!$D$8:$H$8,1))))*P205))),0)</f>
        <v>0</v>
      </c>
      <c r="R205" s="30">
        <f>IFERROR(IFERROR(INDEX('08 Prev. naklady vozidiel'!$D10:$H10,MATCH(R$196,'08 Prev. naklady vozidiel'!$D$8:$H$8,0)),IF(R$196&lt;MIN('08 Prev. naklady vozidiel'!$D$8:$H$8),S205/T205*S205,IF(R$196&gt;MAX('08 Prev. naklady vozidiel'!$D$8:$H$8),Q205/P205*Q205,(INDEX('08 Prev. naklady vozidiel'!$D10:$H10,MATCH(R$196,'08 Prev. naklady vozidiel'!$D$8:$H$8,1)+1)/INDEX('08 Prev. naklady vozidiel'!$D10:$H10,MATCH(R$196,'08 Prev. naklady vozidiel'!$D$8:$H$8,1)))^(1/(INDEX('08 Prev. naklady vozidiel'!$D$8:$H$8,MATCH(R$196,'08 Prev. naklady vozidiel'!$D$8:$H$8,1)+1)-INDEX('08 Prev. naklady vozidiel'!$D$8:$H$8,MATCH(R$196,'08 Prev. naklady vozidiel'!$D$8:$H$8,1))))*Q205))),0)</f>
        <v>0</v>
      </c>
      <c r="S205" s="30">
        <f>IFERROR(IFERROR(INDEX('08 Prev. naklady vozidiel'!$D10:$H10,MATCH(S$196,'08 Prev. naklady vozidiel'!$D$8:$H$8,0)),IF(S$196&lt;MIN('08 Prev. naklady vozidiel'!$D$8:$H$8),T205/U205*T205,IF(S$196&gt;MAX('08 Prev. naklady vozidiel'!$D$8:$H$8),R205/Q205*R205,(INDEX('08 Prev. naklady vozidiel'!$D10:$H10,MATCH(S$196,'08 Prev. naklady vozidiel'!$D$8:$H$8,1)+1)/INDEX('08 Prev. naklady vozidiel'!$D10:$H10,MATCH(S$196,'08 Prev. naklady vozidiel'!$D$8:$H$8,1)))^(1/(INDEX('08 Prev. naklady vozidiel'!$D$8:$H$8,MATCH(S$196,'08 Prev. naklady vozidiel'!$D$8:$H$8,1)+1)-INDEX('08 Prev. naklady vozidiel'!$D$8:$H$8,MATCH(S$196,'08 Prev. naklady vozidiel'!$D$8:$H$8,1))))*R205))),0)</f>
        <v>0</v>
      </c>
      <c r="T205" s="30">
        <f>IFERROR(IFERROR(INDEX('08 Prev. naklady vozidiel'!$D10:$H10,MATCH(T$196,'08 Prev. naklady vozidiel'!$D$8:$H$8,0)),IF(T$196&lt;MIN('08 Prev. naklady vozidiel'!$D$8:$H$8),U205/V205*U205,IF(T$196&gt;MAX('08 Prev. naklady vozidiel'!$D$8:$H$8),S205/R205*S205,(INDEX('08 Prev. naklady vozidiel'!$D10:$H10,MATCH(T$196,'08 Prev. naklady vozidiel'!$D$8:$H$8,1)+1)/INDEX('08 Prev. naklady vozidiel'!$D10:$H10,MATCH(T$196,'08 Prev. naklady vozidiel'!$D$8:$H$8,1)))^(1/(INDEX('08 Prev. naklady vozidiel'!$D$8:$H$8,MATCH(T$196,'08 Prev. naklady vozidiel'!$D$8:$H$8,1)+1)-INDEX('08 Prev. naklady vozidiel'!$D$8:$H$8,MATCH(T$196,'08 Prev. naklady vozidiel'!$D$8:$H$8,1))))*S205))),0)</f>
        <v>0</v>
      </c>
      <c r="U205" s="30">
        <f>IFERROR(IFERROR(INDEX('08 Prev. naklady vozidiel'!$D10:$H10,MATCH(U$196,'08 Prev. naklady vozidiel'!$D$8:$H$8,0)),IF(U$196&lt;MIN('08 Prev. naklady vozidiel'!$D$8:$H$8),V205/W205*V205,IF(U$196&gt;MAX('08 Prev. naklady vozidiel'!$D$8:$H$8),T205/S205*T205,(INDEX('08 Prev. naklady vozidiel'!$D10:$H10,MATCH(U$196,'08 Prev. naklady vozidiel'!$D$8:$H$8,1)+1)/INDEX('08 Prev. naklady vozidiel'!$D10:$H10,MATCH(U$196,'08 Prev. naklady vozidiel'!$D$8:$H$8,1)))^(1/(INDEX('08 Prev. naklady vozidiel'!$D$8:$H$8,MATCH(U$196,'08 Prev. naklady vozidiel'!$D$8:$H$8,1)+1)-INDEX('08 Prev. naklady vozidiel'!$D$8:$H$8,MATCH(U$196,'08 Prev. naklady vozidiel'!$D$8:$H$8,1))))*T205))),0)</f>
        <v>0</v>
      </c>
      <c r="V205" s="30">
        <f>IFERROR(IFERROR(INDEX('08 Prev. naklady vozidiel'!$D10:$H10,MATCH(V$196,'08 Prev. naklady vozidiel'!$D$8:$H$8,0)),IF(V$196&lt;MIN('08 Prev. naklady vozidiel'!$D$8:$H$8),W205/X205*W205,IF(V$196&gt;MAX('08 Prev. naklady vozidiel'!$D$8:$H$8),U205/T205*U205,(INDEX('08 Prev. naklady vozidiel'!$D10:$H10,MATCH(V$196,'08 Prev. naklady vozidiel'!$D$8:$H$8,1)+1)/INDEX('08 Prev. naklady vozidiel'!$D10:$H10,MATCH(V$196,'08 Prev. naklady vozidiel'!$D$8:$H$8,1)))^(1/(INDEX('08 Prev. naklady vozidiel'!$D$8:$H$8,MATCH(V$196,'08 Prev. naklady vozidiel'!$D$8:$H$8,1)+1)-INDEX('08 Prev. naklady vozidiel'!$D$8:$H$8,MATCH(V$196,'08 Prev. naklady vozidiel'!$D$8:$H$8,1))))*U205))),0)</f>
        <v>0</v>
      </c>
      <c r="W205" s="30">
        <f>IFERROR(IFERROR(INDEX('08 Prev. naklady vozidiel'!$D10:$H10,MATCH(W$196,'08 Prev. naklady vozidiel'!$D$8:$H$8,0)),IF(W$196&lt;MIN('08 Prev. naklady vozidiel'!$D$8:$H$8),X205/Y205*X205,IF(W$196&gt;MAX('08 Prev. naklady vozidiel'!$D$8:$H$8),V205/U205*V205,(INDEX('08 Prev. naklady vozidiel'!$D10:$H10,MATCH(W$196,'08 Prev. naklady vozidiel'!$D$8:$H$8,1)+1)/INDEX('08 Prev. naklady vozidiel'!$D10:$H10,MATCH(W$196,'08 Prev. naklady vozidiel'!$D$8:$H$8,1)))^(1/(INDEX('08 Prev. naklady vozidiel'!$D$8:$H$8,MATCH(W$196,'08 Prev. naklady vozidiel'!$D$8:$H$8,1)+1)-INDEX('08 Prev. naklady vozidiel'!$D$8:$H$8,MATCH(W$196,'08 Prev. naklady vozidiel'!$D$8:$H$8,1))))*V205))),0)</f>
        <v>0</v>
      </c>
      <c r="X205" s="30">
        <f>IFERROR(IFERROR(INDEX('08 Prev. naklady vozidiel'!$D10:$H10,MATCH(X$196,'08 Prev. naklady vozidiel'!$D$8:$H$8,0)),IF(X$196&lt;MIN('08 Prev. naklady vozidiel'!$D$8:$H$8),Y205/Z205*Y205,IF(X$196&gt;MAX('08 Prev. naklady vozidiel'!$D$8:$H$8),W205/V205*W205,(INDEX('08 Prev. naklady vozidiel'!$D10:$H10,MATCH(X$196,'08 Prev. naklady vozidiel'!$D$8:$H$8,1)+1)/INDEX('08 Prev. naklady vozidiel'!$D10:$H10,MATCH(X$196,'08 Prev. naklady vozidiel'!$D$8:$H$8,1)))^(1/(INDEX('08 Prev. naklady vozidiel'!$D$8:$H$8,MATCH(X$196,'08 Prev. naklady vozidiel'!$D$8:$H$8,1)+1)-INDEX('08 Prev. naklady vozidiel'!$D$8:$H$8,MATCH(X$196,'08 Prev. naklady vozidiel'!$D$8:$H$8,1))))*W205))),0)</f>
        <v>0</v>
      </c>
      <c r="Y205" s="30">
        <f>IFERROR(IFERROR(INDEX('08 Prev. naklady vozidiel'!$D10:$H10,MATCH(Y$196,'08 Prev. naklady vozidiel'!$D$8:$H$8,0)),IF(Y$196&lt;MIN('08 Prev. naklady vozidiel'!$D$8:$H$8),Z205/AA205*Z205,IF(Y$196&gt;MAX('08 Prev. naklady vozidiel'!$D$8:$H$8),X205/W205*X205,(INDEX('08 Prev. naklady vozidiel'!$D10:$H10,MATCH(Y$196,'08 Prev. naklady vozidiel'!$D$8:$H$8,1)+1)/INDEX('08 Prev. naklady vozidiel'!$D10:$H10,MATCH(Y$196,'08 Prev. naklady vozidiel'!$D$8:$H$8,1)))^(1/(INDEX('08 Prev. naklady vozidiel'!$D$8:$H$8,MATCH(Y$196,'08 Prev. naklady vozidiel'!$D$8:$H$8,1)+1)-INDEX('08 Prev. naklady vozidiel'!$D$8:$H$8,MATCH(Y$196,'08 Prev. naklady vozidiel'!$D$8:$H$8,1))))*X205))),0)</f>
        <v>0</v>
      </c>
      <c r="Z205" s="30">
        <f>IFERROR(IFERROR(INDEX('08 Prev. naklady vozidiel'!$D10:$H10,MATCH(Z$196,'08 Prev. naklady vozidiel'!$D$8:$H$8,0)),IF(Z$196&lt;MIN('08 Prev. naklady vozidiel'!$D$8:$H$8),AA205/AB205*AA205,IF(Z$196&gt;MAX('08 Prev. naklady vozidiel'!$D$8:$H$8),Y205/X205*Y205,(INDEX('08 Prev. naklady vozidiel'!$D10:$H10,MATCH(Z$196,'08 Prev. naklady vozidiel'!$D$8:$H$8,1)+1)/INDEX('08 Prev. naklady vozidiel'!$D10:$H10,MATCH(Z$196,'08 Prev. naklady vozidiel'!$D$8:$H$8,1)))^(1/(INDEX('08 Prev. naklady vozidiel'!$D$8:$H$8,MATCH(Z$196,'08 Prev. naklady vozidiel'!$D$8:$H$8,1)+1)-INDEX('08 Prev. naklady vozidiel'!$D$8:$H$8,MATCH(Z$196,'08 Prev. naklady vozidiel'!$D$8:$H$8,1))))*Y205))),0)</f>
        <v>0</v>
      </c>
      <c r="AA205" s="30">
        <f>IFERROR(IFERROR(INDEX('08 Prev. naklady vozidiel'!$D10:$H10,MATCH(AA$196,'08 Prev. naklady vozidiel'!$D$8:$H$8,0)),IF(AA$196&lt;MIN('08 Prev. naklady vozidiel'!$D$8:$H$8),AB205/AC205*AB205,IF(AA$196&gt;MAX('08 Prev. naklady vozidiel'!$D$8:$H$8),Z205/Y205*Z205,(INDEX('08 Prev. naklady vozidiel'!$D10:$H10,MATCH(AA$196,'08 Prev. naklady vozidiel'!$D$8:$H$8,1)+1)/INDEX('08 Prev. naklady vozidiel'!$D10:$H10,MATCH(AA$196,'08 Prev. naklady vozidiel'!$D$8:$H$8,1)))^(1/(INDEX('08 Prev. naklady vozidiel'!$D$8:$H$8,MATCH(AA$196,'08 Prev. naklady vozidiel'!$D$8:$H$8,1)+1)-INDEX('08 Prev. naklady vozidiel'!$D$8:$H$8,MATCH(AA$196,'08 Prev. naklady vozidiel'!$D$8:$H$8,1))))*Z205))),0)</f>
        <v>0</v>
      </c>
      <c r="AB205" s="30">
        <f>IFERROR(IFERROR(INDEX('08 Prev. naklady vozidiel'!$D10:$H10,MATCH(AB$196,'08 Prev. naklady vozidiel'!$D$8:$H$8,0)),IF(AB$196&lt;MIN('08 Prev. naklady vozidiel'!$D$8:$H$8),AC205/AD205*AC205,IF(AB$196&gt;MAX('08 Prev. naklady vozidiel'!$D$8:$H$8),AA205/Z205*AA205,(INDEX('08 Prev. naklady vozidiel'!$D10:$H10,MATCH(AB$196,'08 Prev. naklady vozidiel'!$D$8:$H$8,1)+1)/INDEX('08 Prev. naklady vozidiel'!$D10:$H10,MATCH(AB$196,'08 Prev. naklady vozidiel'!$D$8:$H$8,1)))^(1/(INDEX('08 Prev. naklady vozidiel'!$D$8:$H$8,MATCH(AB$196,'08 Prev. naklady vozidiel'!$D$8:$H$8,1)+1)-INDEX('08 Prev. naklady vozidiel'!$D$8:$H$8,MATCH(AB$196,'08 Prev. naklady vozidiel'!$D$8:$H$8,1))))*AA205))),0)</f>
        <v>0</v>
      </c>
      <c r="AC205" s="30">
        <f>IFERROR(IFERROR(INDEX('08 Prev. naklady vozidiel'!$D10:$H10,MATCH(AC$196,'08 Prev. naklady vozidiel'!$D$8:$H$8,0)),IF(AC$196&lt;MIN('08 Prev. naklady vozidiel'!$D$8:$H$8),AD205/AE205*AD205,IF(AC$196&gt;MAX('08 Prev. naklady vozidiel'!$D$8:$H$8),AB205/AA205*AB205,(INDEX('08 Prev. naklady vozidiel'!$D10:$H10,MATCH(AC$196,'08 Prev. naklady vozidiel'!$D$8:$H$8,1)+1)/INDEX('08 Prev. naklady vozidiel'!$D10:$H10,MATCH(AC$196,'08 Prev. naklady vozidiel'!$D$8:$H$8,1)))^(1/(INDEX('08 Prev. naklady vozidiel'!$D$8:$H$8,MATCH(AC$196,'08 Prev. naklady vozidiel'!$D$8:$H$8,1)+1)-INDEX('08 Prev. naklady vozidiel'!$D$8:$H$8,MATCH(AC$196,'08 Prev. naklady vozidiel'!$D$8:$H$8,1))))*AB205))),0)</f>
        <v>0</v>
      </c>
      <c r="AD205" s="30">
        <f>IFERROR(IFERROR(INDEX('08 Prev. naklady vozidiel'!$D10:$H10,MATCH(AD$196,'08 Prev. naklady vozidiel'!$D$8:$H$8,0)),IF(AD$196&lt;MIN('08 Prev. naklady vozidiel'!$D$8:$H$8),AE205/AF205*AE205,IF(AD$196&gt;MAX('08 Prev. naklady vozidiel'!$D$8:$H$8),AC205/AB205*AC205,(INDEX('08 Prev. naklady vozidiel'!$D10:$H10,MATCH(AD$196,'08 Prev. naklady vozidiel'!$D$8:$H$8,1)+1)/INDEX('08 Prev. naklady vozidiel'!$D10:$H10,MATCH(AD$196,'08 Prev. naklady vozidiel'!$D$8:$H$8,1)))^(1/(INDEX('08 Prev. naklady vozidiel'!$D$8:$H$8,MATCH(AD$196,'08 Prev. naklady vozidiel'!$D$8:$H$8,1)+1)-INDEX('08 Prev. naklady vozidiel'!$D$8:$H$8,MATCH(AD$196,'08 Prev. naklady vozidiel'!$D$8:$H$8,1))))*AC205))),0)</f>
        <v>0</v>
      </c>
      <c r="AE205" s="30">
        <f>IFERROR(IFERROR(INDEX('08 Prev. naklady vozidiel'!$D10:$H10,MATCH(AE$196,'08 Prev. naklady vozidiel'!$D$8:$H$8,0)),IF(AE$196&lt;MIN('08 Prev. naklady vozidiel'!$D$8:$H$8),AF205/AG205*AF205,IF(AE$196&gt;MAX('08 Prev. naklady vozidiel'!$D$8:$H$8),AD205/AC205*AD205,(INDEX('08 Prev. naklady vozidiel'!$D10:$H10,MATCH(AE$196,'08 Prev. naklady vozidiel'!$D$8:$H$8,1)+1)/INDEX('08 Prev. naklady vozidiel'!$D10:$H10,MATCH(AE$196,'08 Prev. naklady vozidiel'!$D$8:$H$8,1)))^(1/(INDEX('08 Prev. naklady vozidiel'!$D$8:$H$8,MATCH(AE$196,'08 Prev. naklady vozidiel'!$D$8:$H$8,1)+1)-INDEX('08 Prev. naklady vozidiel'!$D$8:$H$8,MATCH(AE$196,'08 Prev. naklady vozidiel'!$D$8:$H$8,1))))*AD205))),0)</f>
        <v>0</v>
      </c>
      <c r="AF205" s="30">
        <f>IFERROR(IFERROR(INDEX('08 Prev. naklady vozidiel'!$D10:$H10,MATCH(AF$196,'08 Prev. naklady vozidiel'!$D$8:$H$8,0)),IF(AF$196&lt;MIN('08 Prev. naklady vozidiel'!$D$8:$H$8),AG205/AH205*AG205,IF(AF$196&gt;MAX('08 Prev. naklady vozidiel'!$D$8:$H$8),AE205/AD205*AE205,(INDEX('08 Prev. naklady vozidiel'!$D10:$H10,MATCH(AF$196,'08 Prev. naklady vozidiel'!$D$8:$H$8,1)+1)/INDEX('08 Prev. naklady vozidiel'!$D10:$H10,MATCH(AF$196,'08 Prev. naklady vozidiel'!$D$8:$H$8,1)))^(1/(INDEX('08 Prev. naklady vozidiel'!$D$8:$H$8,MATCH(AF$196,'08 Prev. naklady vozidiel'!$D$8:$H$8,1)+1)-INDEX('08 Prev. naklady vozidiel'!$D$8:$H$8,MATCH(AF$196,'08 Prev. naklady vozidiel'!$D$8:$H$8,1))))*AE205))),0)</f>
        <v>0</v>
      </c>
      <c r="AG205" s="30">
        <f>IFERROR(IFERROR(INDEX('08 Prev. naklady vozidiel'!$D10:$H10,MATCH(AG$196,'08 Prev. naklady vozidiel'!$D$8:$H$8,0)),IF(AG$196&lt;MIN('08 Prev. naklady vozidiel'!$D$8:$H$8),AH205/AI205*AH205,IF(AG$196&gt;MAX('08 Prev. naklady vozidiel'!$D$8:$H$8),AF205/AE205*AF205,(INDEX('08 Prev. naklady vozidiel'!$D10:$H10,MATCH(AG$196,'08 Prev. naklady vozidiel'!$D$8:$H$8,1)+1)/INDEX('08 Prev. naklady vozidiel'!$D10:$H10,MATCH(AG$196,'08 Prev. naklady vozidiel'!$D$8:$H$8,1)))^(1/(INDEX('08 Prev. naklady vozidiel'!$D$8:$H$8,MATCH(AG$196,'08 Prev. naklady vozidiel'!$D$8:$H$8,1)+1)-INDEX('08 Prev. naklady vozidiel'!$D$8:$H$8,MATCH(AG$196,'08 Prev. naklady vozidiel'!$D$8:$H$8,1))))*AF205))),0)</f>
        <v>0</v>
      </c>
      <c r="AH205" s="30">
        <f>IFERROR(IFERROR(INDEX('08 Prev. naklady vozidiel'!$D10:$H10,MATCH(AH$196,'08 Prev. naklady vozidiel'!$D$8:$H$8,0)),IF(AH$196&lt;MIN('08 Prev. naklady vozidiel'!$D$8:$H$8),AI205/AJ205*AI205,IF(AH$196&gt;MAX('08 Prev. naklady vozidiel'!$D$8:$H$8),AG205/AF205*AG205,(INDEX('08 Prev. naklady vozidiel'!$D10:$H10,MATCH(AH$196,'08 Prev. naklady vozidiel'!$D$8:$H$8,1)+1)/INDEX('08 Prev. naklady vozidiel'!$D10:$H10,MATCH(AH$196,'08 Prev. naklady vozidiel'!$D$8:$H$8,1)))^(1/(INDEX('08 Prev. naklady vozidiel'!$D$8:$H$8,MATCH(AH$196,'08 Prev. naklady vozidiel'!$D$8:$H$8,1)+1)-INDEX('08 Prev. naklady vozidiel'!$D$8:$H$8,MATCH(AH$196,'08 Prev. naklady vozidiel'!$D$8:$H$8,1))))*AG205))),0)</f>
        <v>0</v>
      </c>
      <c r="AI205" s="30">
        <f>IFERROR(IFERROR(INDEX('08 Prev. naklady vozidiel'!$D10:$H10,MATCH(AI$196,'08 Prev. naklady vozidiel'!$D$8:$H$8,0)),IF(AI$196&lt;MIN('08 Prev. naklady vozidiel'!$D$8:$H$8),AJ205/AK205*AJ205,IF(AI$196&gt;MAX('08 Prev. naklady vozidiel'!$D$8:$H$8),AH205/AG205*AH205,(INDEX('08 Prev. naklady vozidiel'!$D10:$H10,MATCH(AI$196,'08 Prev. naklady vozidiel'!$D$8:$H$8,1)+1)/INDEX('08 Prev. naklady vozidiel'!$D10:$H10,MATCH(AI$196,'08 Prev. naklady vozidiel'!$D$8:$H$8,1)))^(1/(INDEX('08 Prev. naklady vozidiel'!$D$8:$H$8,MATCH(AI$196,'08 Prev. naklady vozidiel'!$D$8:$H$8,1)+1)-INDEX('08 Prev. naklady vozidiel'!$D$8:$H$8,MATCH(AI$196,'08 Prev. naklady vozidiel'!$D$8:$H$8,1))))*AH205))),0)</f>
        <v>0</v>
      </c>
      <c r="AJ205" s="30">
        <f>IFERROR(IFERROR(INDEX('08 Prev. naklady vozidiel'!$D10:$H10,MATCH(AJ$196,'08 Prev. naklady vozidiel'!$D$8:$H$8,0)),IF(AJ$196&lt;MIN('08 Prev. naklady vozidiel'!$D$8:$H$8),AK205/AL205*AK205,IF(AJ$196&gt;MAX('08 Prev. naklady vozidiel'!$D$8:$H$8),AI205/AH205*AI205,(INDEX('08 Prev. naklady vozidiel'!$D10:$H10,MATCH(AJ$196,'08 Prev. naklady vozidiel'!$D$8:$H$8,1)+1)/INDEX('08 Prev. naklady vozidiel'!$D10:$H10,MATCH(AJ$196,'08 Prev. naklady vozidiel'!$D$8:$H$8,1)))^(1/(INDEX('08 Prev. naklady vozidiel'!$D$8:$H$8,MATCH(AJ$196,'08 Prev. naklady vozidiel'!$D$8:$H$8,1)+1)-INDEX('08 Prev. naklady vozidiel'!$D$8:$H$8,MATCH(AJ$196,'08 Prev. naklady vozidiel'!$D$8:$H$8,1))))*AI205))),0)</f>
        <v>0</v>
      </c>
      <c r="AK205" s="30">
        <f>IFERROR(IFERROR(INDEX('08 Prev. naklady vozidiel'!$D10:$H10,MATCH(AK$196,'08 Prev. naklady vozidiel'!$D$8:$H$8,0)),IF(AK$196&lt;MIN('08 Prev. naklady vozidiel'!$D$8:$H$8),AL205/AM205*AL205,IF(AK$196&gt;MAX('08 Prev. naklady vozidiel'!$D$8:$H$8),AJ205/AI205*AJ205,(INDEX('08 Prev. naklady vozidiel'!$D10:$H10,MATCH(AK$196,'08 Prev. naklady vozidiel'!$D$8:$H$8,1)+1)/INDEX('08 Prev. naklady vozidiel'!$D10:$H10,MATCH(AK$196,'08 Prev. naklady vozidiel'!$D$8:$H$8,1)))^(1/(INDEX('08 Prev. naklady vozidiel'!$D$8:$H$8,MATCH(AK$196,'08 Prev. naklady vozidiel'!$D$8:$H$8,1)+1)-INDEX('08 Prev. naklady vozidiel'!$D$8:$H$8,MATCH(AK$196,'08 Prev. naklady vozidiel'!$D$8:$H$8,1))))*AJ205))),0)</f>
        <v>0</v>
      </c>
      <c r="AL205" s="30">
        <f>IFERROR(IFERROR(INDEX('08 Prev. naklady vozidiel'!$D10:$H10,MATCH(AL$196,'08 Prev. naklady vozidiel'!$D$8:$H$8,0)),IF(AL$196&lt;MIN('08 Prev. naklady vozidiel'!$D$8:$H$8),AM205/AN205*AM205,IF(AL$196&gt;MAX('08 Prev. naklady vozidiel'!$D$8:$H$8),AK205/AJ205*AK205,(INDEX('08 Prev. naklady vozidiel'!$D10:$H10,MATCH(AL$196,'08 Prev. naklady vozidiel'!$D$8:$H$8,1)+1)/INDEX('08 Prev. naklady vozidiel'!$D10:$H10,MATCH(AL$196,'08 Prev. naklady vozidiel'!$D$8:$H$8,1)))^(1/(INDEX('08 Prev. naklady vozidiel'!$D$8:$H$8,MATCH(AL$196,'08 Prev. naklady vozidiel'!$D$8:$H$8,1)+1)-INDEX('08 Prev. naklady vozidiel'!$D$8:$H$8,MATCH(AL$196,'08 Prev. naklady vozidiel'!$D$8:$H$8,1))))*AK205))),0)</f>
        <v>0</v>
      </c>
      <c r="AM205" s="30">
        <f>IFERROR(IFERROR(INDEX('08 Prev. naklady vozidiel'!$D10:$H10,MATCH(AM$196,'08 Prev. naklady vozidiel'!$D$8:$H$8,0)),IF(AM$196&lt;MIN('08 Prev. naklady vozidiel'!$D$8:$H$8),AN205/AO205*AN205,IF(AM$196&gt;MAX('08 Prev. naklady vozidiel'!$D$8:$H$8),AL205/AK205*AL205,(INDEX('08 Prev. naklady vozidiel'!$D10:$H10,MATCH(AM$196,'08 Prev. naklady vozidiel'!$D$8:$H$8,1)+1)/INDEX('08 Prev. naklady vozidiel'!$D10:$H10,MATCH(AM$196,'08 Prev. naklady vozidiel'!$D$8:$H$8,1)))^(1/(INDEX('08 Prev. naklady vozidiel'!$D$8:$H$8,MATCH(AM$196,'08 Prev. naklady vozidiel'!$D$8:$H$8,1)+1)-INDEX('08 Prev. naklady vozidiel'!$D$8:$H$8,MATCH(AM$196,'08 Prev. naklady vozidiel'!$D$8:$H$8,1))))*AL205))),0)</f>
        <v>0</v>
      </c>
      <c r="AN205" s="30">
        <f>IFERROR(IFERROR(INDEX('08 Prev. naklady vozidiel'!$D10:$H10,MATCH(AN$196,'08 Prev. naklady vozidiel'!$D$8:$H$8,0)),IF(AN$196&lt;MIN('08 Prev. naklady vozidiel'!$D$8:$H$8),AO205/AP205*AO205,IF(AN$196&gt;MAX('08 Prev. naklady vozidiel'!$D$8:$H$8),AM205/AL205*AM205,(INDEX('08 Prev. naklady vozidiel'!$D10:$H10,MATCH(AN$196,'08 Prev. naklady vozidiel'!$D$8:$H$8,1)+1)/INDEX('08 Prev. naklady vozidiel'!$D10:$H10,MATCH(AN$196,'08 Prev. naklady vozidiel'!$D$8:$H$8,1)))^(1/(INDEX('08 Prev. naklady vozidiel'!$D$8:$H$8,MATCH(AN$196,'08 Prev. naklady vozidiel'!$D$8:$H$8,1)+1)-INDEX('08 Prev. naklady vozidiel'!$D$8:$H$8,MATCH(AN$196,'08 Prev. naklady vozidiel'!$D$8:$H$8,1))))*AM205))),0)</f>
        <v>0</v>
      </c>
      <c r="AO205" s="30">
        <f>IFERROR(IFERROR(INDEX('08 Prev. naklady vozidiel'!$D10:$H10,MATCH(AO$196,'08 Prev. naklady vozidiel'!$D$8:$H$8,0)),IF(AO$196&lt;MIN('08 Prev. naklady vozidiel'!$D$8:$H$8),AP205/AQ205*AP205,IF(AO$196&gt;MAX('08 Prev. naklady vozidiel'!$D$8:$H$8),AN205/AM205*AN205,(INDEX('08 Prev. naklady vozidiel'!$D10:$H10,MATCH(AO$196,'08 Prev. naklady vozidiel'!$D$8:$H$8,1)+1)/INDEX('08 Prev. naklady vozidiel'!$D10:$H10,MATCH(AO$196,'08 Prev. naklady vozidiel'!$D$8:$H$8,1)))^(1/(INDEX('08 Prev. naklady vozidiel'!$D$8:$H$8,MATCH(AO$196,'08 Prev. naklady vozidiel'!$D$8:$H$8,1)+1)-INDEX('08 Prev. naklady vozidiel'!$D$8:$H$8,MATCH(AO$196,'08 Prev. naklady vozidiel'!$D$8:$H$8,1))))*AN205))),0)</f>
        <v>0</v>
      </c>
      <c r="AP205" s="30">
        <f>IFERROR(IFERROR(INDEX('08 Prev. naklady vozidiel'!$D10:$H10,MATCH(AP$196,'08 Prev. naklady vozidiel'!$D$8:$H$8,0)),IF(AP$196&lt;MIN('08 Prev. naklady vozidiel'!$D$8:$H$8),AQ205/AR205*AQ205,IF(AP$196&gt;MAX('08 Prev. naklady vozidiel'!$D$8:$H$8),AO205/AN205*AO205,(INDEX('08 Prev. naklady vozidiel'!$D10:$H10,MATCH(AP$196,'08 Prev. naklady vozidiel'!$D$8:$H$8,1)+1)/INDEX('08 Prev. naklady vozidiel'!$D10:$H10,MATCH(AP$196,'08 Prev. naklady vozidiel'!$D$8:$H$8,1)))^(1/(INDEX('08 Prev. naklady vozidiel'!$D$8:$H$8,MATCH(AP$196,'08 Prev. naklady vozidiel'!$D$8:$H$8,1)+1)-INDEX('08 Prev. naklady vozidiel'!$D$8:$H$8,MATCH(AP$196,'08 Prev. naklady vozidiel'!$D$8:$H$8,1))))*AO205))),0)</f>
        <v>0</v>
      </c>
      <c r="AQ205" s="30">
        <f>IFERROR(IFERROR(INDEX('08 Prev. naklady vozidiel'!$D10:$H10,MATCH(AQ$196,'08 Prev. naklady vozidiel'!$D$8:$H$8,0)),IF(AQ$196&lt;MIN('08 Prev. naklady vozidiel'!$D$8:$H$8),AR205/AS205*AR205,IF(AQ$196&gt;MAX('08 Prev. naklady vozidiel'!$D$8:$H$8),AP205/AO205*AP205,(INDEX('08 Prev. naklady vozidiel'!$D10:$H10,MATCH(AQ$196,'08 Prev. naklady vozidiel'!$D$8:$H$8,1)+1)/INDEX('08 Prev. naklady vozidiel'!$D10:$H10,MATCH(AQ$196,'08 Prev. naklady vozidiel'!$D$8:$H$8,1)))^(1/(INDEX('08 Prev. naklady vozidiel'!$D$8:$H$8,MATCH(AQ$196,'08 Prev. naklady vozidiel'!$D$8:$H$8,1)+1)-INDEX('08 Prev. naklady vozidiel'!$D$8:$H$8,MATCH(AQ$196,'08 Prev. naklady vozidiel'!$D$8:$H$8,1))))*AP205))),0)</f>
        <v>0</v>
      </c>
      <c r="AR205" s="30">
        <f>IFERROR(IFERROR(INDEX('08 Prev. naklady vozidiel'!$D10:$H10,MATCH(AR$196,'08 Prev. naklady vozidiel'!$D$8:$H$8,0)),IF(AR$196&lt;MIN('08 Prev. naklady vozidiel'!$D$8:$H$8),AS205/AT205*AS205,IF(AR$196&gt;MAX('08 Prev. naklady vozidiel'!$D$8:$H$8),AQ205/AP205*AQ205,(INDEX('08 Prev. naklady vozidiel'!$D10:$H10,MATCH(AR$196,'08 Prev. naklady vozidiel'!$D$8:$H$8,1)+1)/INDEX('08 Prev. naklady vozidiel'!$D10:$H10,MATCH(AR$196,'08 Prev. naklady vozidiel'!$D$8:$H$8,1)))^(1/(INDEX('08 Prev. naklady vozidiel'!$D$8:$H$8,MATCH(AR$196,'08 Prev. naklady vozidiel'!$D$8:$H$8,1)+1)-INDEX('08 Prev. naklady vozidiel'!$D$8:$H$8,MATCH(AR$196,'08 Prev. naklady vozidiel'!$D$8:$H$8,1))))*AQ205))),0)</f>
        <v>0</v>
      </c>
      <c r="AS205" s="30">
        <f>IFERROR(IFERROR(INDEX('08 Prev. naklady vozidiel'!$D10:$H10,MATCH(AS$196,'08 Prev. naklady vozidiel'!$D$8:$H$8,0)),IF(AS$196&lt;MIN('08 Prev. naklady vozidiel'!$D$8:$H$8),AT205/AU205*AT205,IF(AS$196&gt;MAX('08 Prev. naklady vozidiel'!$D$8:$H$8),AR205/AQ205*AR205,(INDEX('08 Prev. naklady vozidiel'!$D10:$H10,MATCH(AS$196,'08 Prev. naklady vozidiel'!$D$8:$H$8,1)+1)/INDEX('08 Prev. naklady vozidiel'!$D10:$H10,MATCH(AS$196,'08 Prev. naklady vozidiel'!$D$8:$H$8,1)))^(1/(INDEX('08 Prev. naklady vozidiel'!$D$8:$H$8,MATCH(AS$196,'08 Prev. naklady vozidiel'!$D$8:$H$8,1)+1)-INDEX('08 Prev. naklady vozidiel'!$D$8:$H$8,MATCH(AS$196,'08 Prev. naklady vozidiel'!$D$8:$H$8,1))))*AR205))),0)</f>
        <v>0</v>
      </c>
    </row>
    <row r="208" spans="2:45" x14ac:dyDescent="0.2">
      <c r="E208" s="52"/>
      <c r="G208" s="52"/>
    </row>
  </sheetData>
  <mergeCells count="4">
    <mergeCell ref="B197:D197"/>
    <mergeCell ref="B198:D198"/>
    <mergeCell ref="B204:D204"/>
    <mergeCell ref="B205:D205"/>
  </mergeCells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X77"/>
  <sheetViews>
    <sheetView showGridLines="0" zoomScale="85" zoomScaleNormal="85" workbookViewId="0"/>
  </sheetViews>
  <sheetFormatPr defaultRowHeight="12.75" x14ac:dyDescent="0.2"/>
  <cols>
    <col min="1" max="1" width="2.7109375" customWidth="1"/>
    <col min="3" max="3" width="13" customWidth="1"/>
    <col min="4" max="4" width="19.28515625" customWidth="1"/>
    <col min="5" max="5" width="12.28515625" bestFit="1" customWidth="1"/>
    <col min="6" max="6" width="10.7109375" bestFit="1" customWidth="1"/>
    <col min="7" max="29" width="9.5703125" bestFit="1" customWidth="1"/>
    <col min="30" max="35" width="11" bestFit="1" customWidth="1"/>
    <col min="36" max="36" width="10.28515625" bestFit="1" customWidth="1"/>
    <col min="37" max="42" width="9.42578125" bestFit="1" customWidth="1"/>
    <col min="43" max="46" width="10.7109375" bestFit="1" customWidth="1"/>
    <col min="47" max="50" width="10.85546875" bestFit="1" customWidth="1"/>
  </cols>
  <sheetData>
    <row r="2" spans="1:36" x14ac:dyDescent="0.2">
      <c r="B2" s="80" t="s">
        <v>221</v>
      </c>
      <c r="E2" s="33"/>
      <c r="F2" s="33"/>
      <c r="G2" s="33"/>
      <c r="H2" s="33"/>
      <c r="I2" s="33"/>
    </row>
    <row r="4" spans="1:36" x14ac:dyDescent="0.2">
      <c r="E4" s="32" t="s">
        <v>63</v>
      </c>
      <c r="F4" s="34">
        <f>'A1 Parametre'!$C$6</f>
        <v>2019</v>
      </c>
      <c r="G4" s="34">
        <f>F4+1</f>
        <v>2020</v>
      </c>
      <c r="H4" s="34">
        <f t="shared" ref="H4:W4" si="0">G4+1</f>
        <v>2021</v>
      </c>
      <c r="I4" s="34">
        <f t="shared" si="0"/>
        <v>2022</v>
      </c>
      <c r="J4" s="34">
        <f t="shared" si="0"/>
        <v>2023</v>
      </c>
      <c r="K4" s="34">
        <f t="shared" si="0"/>
        <v>2024</v>
      </c>
      <c r="L4" s="34">
        <f t="shared" si="0"/>
        <v>2025</v>
      </c>
      <c r="M4" s="34">
        <f t="shared" si="0"/>
        <v>2026</v>
      </c>
      <c r="N4" s="34">
        <f t="shared" si="0"/>
        <v>2027</v>
      </c>
      <c r="O4" s="34">
        <f t="shared" si="0"/>
        <v>2028</v>
      </c>
      <c r="P4" s="34">
        <f t="shared" si="0"/>
        <v>2029</v>
      </c>
      <c r="Q4" s="34">
        <f t="shared" si="0"/>
        <v>2030</v>
      </c>
      <c r="R4" s="34">
        <f t="shared" si="0"/>
        <v>2031</v>
      </c>
      <c r="S4" s="34">
        <f t="shared" si="0"/>
        <v>2032</v>
      </c>
      <c r="T4" s="34">
        <f t="shared" si="0"/>
        <v>2033</v>
      </c>
      <c r="U4" s="34">
        <f t="shared" si="0"/>
        <v>2034</v>
      </c>
      <c r="V4" s="34">
        <f t="shared" si="0"/>
        <v>2035</v>
      </c>
      <c r="W4" s="34">
        <f t="shared" si="0"/>
        <v>2036</v>
      </c>
      <c r="X4" s="34">
        <f t="shared" ref="X4:AJ4" si="1">W4+1</f>
        <v>2037</v>
      </c>
      <c r="Y4" s="34">
        <f t="shared" si="1"/>
        <v>2038</v>
      </c>
      <c r="Z4" s="34">
        <f t="shared" si="1"/>
        <v>2039</v>
      </c>
      <c r="AA4" s="34">
        <f t="shared" si="1"/>
        <v>2040</v>
      </c>
      <c r="AB4" s="34">
        <f t="shared" si="1"/>
        <v>2041</v>
      </c>
      <c r="AC4" s="34">
        <f t="shared" si="1"/>
        <v>2042</v>
      </c>
      <c r="AD4" s="34">
        <f t="shared" si="1"/>
        <v>2043</v>
      </c>
      <c r="AE4" s="34">
        <f t="shared" si="1"/>
        <v>2044</v>
      </c>
      <c r="AF4" s="34">
        <f t="shared" si="1"/>
        <v>2045</v>
      </c>
      <c r="AG4" s="34">
        <f t="shared" si="1"/>
        <v>2046</v>
      </c>
      <c r="AH4" s="34">
        <f t="shared" si="1"/>
        <v>2047</v>
      </c>
      <c r="AI4" s="34">
        <f t="shared" si="1"/>
        <v>2048</v>
      </c>
      <c r="AJ4" s="34">
        <f t="shared" si="1"/>
        <v>2049</v>
      </c>
    </row>
    <row r="5" spans="1:36" x14ac:dyDescent="0.2">
      <c r="B5" s="32" t="s">
        <v>132</v>
      </c>
      <c r="C5" s="32" t="s">
        <v>131</v>
      </c>
      <c r="D5" s="32" t="s">
        <v>61</v>
      </c>
      <c r="E5" s="32" t="s">
        <v>142</v>
      </c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</row>
    <row r="6" spans="1:36" x14ac:dyDescent="0.2">
      <c r="A6" s="87"/>
      <c r="B6" s="5">
        <v>1</v>
      </c>
      <c r="C6" s="5">
        <f>IF(ISBLANK('A2 Intenzita dopravy'!C7)=TRUE,"",'A2 Intenzita dopravy'!C7)</f>
        <v>90780</v>
      </c>
      <c r="D6" s="5" t="str">
        <f>IF(ISBLANK('A2 Intenzita dopravy'!D7)=TRUE,"",'A2 Intenzita dopravy'!D7)</f>
        <v>I/59 Nižná - Tvrdošín</v>
      </c>
      <c r="E6" s="5">
        <f>IF(ISBLANK('A2 Intenzita dopravy'!E7)=TRUE,"",'A2 Intenzita dopravy'!E7)</f>
        <v>1.1599999999999999</v>
      </c>
      <c r="F6" s="30">
        <f>IFERROR(INDEX('A2 Intenzita dopravy'!$E35:$AH35,MATCH(F$4,'A2 Intenzita dopravy'!$E$33:$AH$33,0))*'08.2 Ost. prev. naklady voz.'!$E6*365*'A1 Parametre'!$D$108,0)</f>
        <v>481190.83639094728</v>
      </c>
      <c r="G6" s="30">
        <f>IFERROR(INDEX('A2 Intenzita dopravy'!$E35:$AH35,MATCH(G$4,'A2 Intenzita dopravy'!$E$33:$AH$33,0))*'08.2 Ost. prev. naklady voz.'!$E6*365*'A1 Parametre'!$D$108,0)</f>
        <v>488662.88084793004</v>
      </c>
      <c r="H6" s="30">
        <f>IFERROR(INDEX('A2 Intenzita dopravy'!$E35:$AH35,MATCH(H$4,'A2 Intenzita dopravy'!$E$33:$AH$33,0))*'08.2 Ost. prev. naklady voz.'!$E6*365*'A1 Parametre'!$D$108,0)</f>
        <v>496250.95296825294</v>
      </c>
      <c r="I6" s="30">
        <f>IFERROR(INDEX('A2 Intenzita dopravy'!$E35:$AH35,MATCH(I$4,'A2 Intenzita dopravy'!$E$33:$AH$33,0))*'08.2 Ost. prev. naklady voz.'!$E6*365*'A1 Parametre'!$D$108,0)</f>
        <v>503956.85445675562</v>
      </c>
      <c r="J6" s="30">
        <f>IFERROR(INDEX('A2 Intenzita dopravy'!$E35:$AH35,MATCH(J$4,'A2 Intenzita dopravy'!$E$33:$AH$33,0))*'08.2 Ost. prev. naklady voz.'!$E6*365*'A1 Parametre'!$D$108,0)</f>
        <v>511782.4149955741</v>
      </c>
      <c r="K6" s="30">
        <f>IFERROR(INDEX('A2 Intenzita dopravy'!$E35:$AH35,MATCH(K$4,'A2 Intenzita dopravy'!$E$33:$AH$33,0))*'08.2 Ost. prev. naklady voz.'!$E6*365*'A1 Parametre'!$D$108,0)</f>
        <v>519488.92637812201</v>
      </c>
      <c r="L6" s="30">
        <f>IFERROR(INDEX('A2 Intenzita dopravy'!$E35:$AH35,MATCH(L$4,'A2 Intenzita dopravy'!$E$33:$AH$33,0))*'08.2 Ost. prev. naklady voz.'!$E6*365*'A1 Parametre'!$D$108,0)</f>
        <v>527195.43776066997</v>
      </c>
      <c r="M6" s="30">
        <f>IFERROR(INDEX('A2 Intenzita dopravy'!$E35:$AH35,MATCH(M$4,'A2 Intenzita dopravy'!$E$33:$AH$33,0))*'08.2 Ost. prev. naklady voz.'!$E6*365*'A1 Parametre'!$D$108,0)</f>
        <v>534901.94914321811</v>
      </c>
      <c r="N6" s="30">
        <f>IFERROR(INDEX('A2 Intenzita dopravy'!$E35:$AH35,MATCH(N$4,'A2 Intenzita dopravy'!$E$33:$AH$33,0))*'08.2 Ost. prev. naklady voz.'!$E6*365*'A1 Parametre'!$D$108,0)</f>
        <v>542608.46052576602</v>
      </c>
      <c r="O6" s="30">
        <f>IFERROR(INDEX('A2 Intenzita dopravy'!$E35:$AH35,MATCH(O$4,'A2 Intenzita dopravy'!$E$33:$AH$33,0))*'08.2 Ost. prev. naklady voz.'!$E6*365*'A1 Parametre'!$D$108,0)</f>
        <v>550314.97190831404</v>
      </c>
      <c r="P6" s="30">
        <f>IFERROR(INDEX('A2 Intenzita dopravy'!$E35:$AH35,MATCH(P$4,'A2 Intenzita dopravy'!$E$33:$AH$33,0))*'08.2 Ost. prev. naklady voz.'!$E6*365*'A1 Parametre'!$D$108,0)</f>
        <v>558021.48329086206</v>
      </c>
      <c r="Q6" s="30">
        <f>IFERROR(INDEX('A2 Intenzita dopravy'!$E35:$AH35,MATCH(Q$4,'A2 Intenzita dopravy'!$E$33:$AH$33,0))*'08.2 Ost. prev. naklady voz.'!$E6*365*'A1 Parametre'!$D$108,0)</f>
        <v>565727.99467341008</v>
      </c>
      <c r="R6" s="30">
        <f>IFERROR(INDEX('A2 Intenzita dopravy'!$E35:$AH35,MATCH(R$4,'A2 Intenzita dopravy'!$E$33:$AH$33,0))*'08.2 Ost. prev. naklady voz.'!$E6*365*'A1 Parametre'!$D$108,0)</f>
        <v>573084.21008402412</v>
      </c>
      <c r="S6" s="30">
        <f>IFERROR(INDEX('A2 Intenzita dopravy'!$E35:$AH35,MATCH(S$4,'A2 Intenzita dopravy'!$E$33:$AH$33,0))*'08.2 Ost. prev. naklady voz.'!$E6*365*'A1 Parametre'!$D$108,0)</f>
        <v>580440.42549463804</v>
      </c>
      <c r="T6" s="30">
        <f>IFERROR(INDEX('A2 Intenzita dopravy'!$E35:$AH35,MATCH(T$4,'A2 Intenzita dopravy'!$E$33:$AH$33,0))*'08.2 Ost. prev. naklady voz.'!$E6*365*'A1 Parametre'!$D$108,0)</f>
        <v>587796.64090525196</v>
      </c>
      <c r="U6" s="30">
        <f>IFERROR(INDEX('A2 Intenzita dopravy'!$E35:$AH35,MATCH(U$4,'A2 Intenzita dopravy'!$E$33:$AH$33,0))*'08.2 Ost. prev. naklady voz.'!$E6*365*'A1 Parametre'!$D$108,0)</f>
        <v>595152.856315866</v>
      </c>
      <c r="V6" s="30">
        <f>IFERROR(INDEX('A2 Intenzita dopravy'!$E35:$AH35,MATCH(V$4,'A2 Intenzita dopravy'!$E$33:$AH$33,0))*'08.2 Ost. prev. naklady voz.'!$E6*365*'A1 Parametre'!$D$108,0)</f>
        <v>602509.07172648015</v>
      </c>
      <c r="W6" s="30">
        <f>IFERROR(INDEX('A2 Intenzita dopravy'!$E35:$AH35,MATCH(W$4,'A2 Intenzita dopravy'!$E$33:$AH$33,0))*'08.2 Ost. prev. naklady voz.'!$E6*365*'A1 Parametre'!$D$108,0)</f>
        <v>609865.28713709407</v>
      </c>
      <c r="X6" s="30">
        <f>IFERROR(INDEX('A2 Intenzita dopravy'!$E35:$AH35,MATCH(X$4,'A2 Intenzita dopravy'!$E$33:$AH$33,0))*'08.2 Ost. prev. naklady voz.'!$E6*365*'A1 Parametre'!$D$108,0)</f>
        <v>617221.50254770811</v>
      </c>
      <c r="Y6" s="30">
        <f>IFERROR(INDEX('A2 Intenzita dopravy'!$E35:$AH35,MATCH(Y$4,'A2 Intenzita dopravy'!$E$33:$AH$33,0))*'08.2 Ost. prev. naklady voz.'!$E6*365*'A1 Parametre'!$D$108,0)</f>
        <v>624577.71795832203</v>
      </c>
      <c r="Z6" s="30">
        <f>IFERROR(INDEX('A2 Intenzita dopravy'!$E35:$AH35,MATCH(Z$4,'A2 Intenzita dopravy'!$E$33:$AH$33,0))*'08.2 Ost. prev. naklady voz.'!$E6*365*'A1 Parametre'!$D$108,0)</f>
        <v>631933.93336893606</v>
      </c>
      <c r="AA6" s="30">
        <f>IFERROR(INDEX('A2 Intenzita dopravy'!$E35:$AH35,MATCH(AA$4,'A2 Intenzita dopravy'!$E$33:$AH$33,0))*'08.2 Ost. prev. naklady voz.'!$E6*365*'A1 Parametre'!$D$108,0)</f>
        <v>639290.1487795501</v>
      </c>
      <c r="AB6" s="30">
        <f>IFERROR(INDEX('A2 Intenzita dopravy'!$E35:$AH35,MATCH(AB$4,'A2 Intenzita dopravy'!$E$33:$AH$33,0))*'08.2 Ost. prev. naklady voz.'!$E6*365*'A1 Parametre'!$D$108,0)</f>
        <v>648806.52268375712</v>
      </c>
      <c r="AC6" s="30">
        <f>IFERROR(INDEX('A2 Intenzita dopravy'!$E35:$AH35,MATCH(AC$4,'A2 Intenzita dopravy'!$E$33:$AH$33,0))*'08.2 Ost. prev. naklady voz.'!$E6*365*'A1 Parametre'!$D$108,0)</f>
        <v>658322.89658796415</v>
      </c>
      <c r="AD6" s="30">
        <f>IFERROR(INDEX('A2 Intenzita dopravy'!$E35:$AH35,MATCH(AD$4,'A2 Intenzita dopravy'!$E$33:$AH$33,0))*'08.2 Ost. prev. naklady voz.'!$E6*365*'A1 Parametre'!$D$108,0)</f>
        <v>667839.27049217105</v>
      </c>
      <c r="AE6" s="30">
        <f>IFERROR(INDEX('A2 Intenzita dopravy'!$E35:$AH35,MATCH(AE$4,'A2 Intenzita dopravy'!$E$33:$AH$33,0))*'08.2 Ost. prev. naklady voz.'!$E6*365*'A1 Parametre'!$D$108,0)</f>
        <v>677355.64439637808</v>
      </c>
      <c r="AF6" s="30">
        <f>IFERROR(INDEX('A2 Intenzita dopravy'!$E35:$AH35,MATCH(AF$4,'A2 Intenzita dopravy'!$E$33:$AH$33,0))*'08.2 Ost. prev. naklady voz.'!$E6*365*'A1 Parametre'!$D$108,0)</f>
        <v>686872.0183005851</v>
      </c>
      <c r="AG6" s="30">
        <f>IFERROR(INDEX('A2 Intenzita dopravy'!$E35:$AH35,MATCH(AG$4,'A2 Intenzita dopravy'!$E$33:$AH$33,0))*'08.2 Ost. prev. naklady voz.'!$E6*365*'A1 Parametre'!$D$108,0)</f>
        <v>696388.39220479212</v>
      </c>
      <c r="AH6" s="30">
        <f>IFERROR(INDEX('A2 Intenzita dopravy'!$E35:$AH35,MATCH(AH$4,'A2 Intenzita dopravy'!$E$33:$AH$33,0))*'08.2 Ost. prev. naklady voz.'!$E6*365*'A1 Parametre'!$D$108,0)</f>
        <v>705904.76610899903</v>
      </c>
      <c r="AI6" s="30">
        <f>IFERROR(INDEX('A2 Intenzita dopravy'!$E35:$AH35,MATCH(AI$4,'A2 Intenzita dopravy'!$E$33:$AH$33,0))*'08.2 Ost. prev. naklady voz.'!$E6*365*'A1 Parametre'!$D$108,0)</f>
        <v>715421.14001320605</v>
      </c>
      <c r="AJ6" s="30">
        <f>IFERROR(INDEX('A2 Intenzita dopravy'!$E35:$AI35,MATCH(AJ$4,'A2 Intenzita dopravy'!$E$33:$AI$33,0))*'08.2 Ost. prev. naklady voz.'!$E6*365*'A1 Parametre'!$D$108,0)</f>
        <v>724937.51391741307</v>
      </c>
    </row>
    <row r="7" spans="1:36" x14ac:dyDescent="0.2">
      <c r="A7" s="87"/>
      <c r="B7" s="5">
        <v>2</v>
      </c>
      <c r="C7" s="5">
        <f>IF(ISBLANK('A2 Intenzita dopravy'!C8)=TRUE,"",'A2 Intenzita dopravy'!C8)</f>
        <v>90781</v>
      </c>
      <c r="D7" s="5" t="str">
        <f>IF(ISBLANK('A2 Intenzita dopravy'!D8)=TRUE,"",'A2 Intenzita dopravy'!D8)</f>
        <v>I/59 Tvrdošín - pred okružnou</v>
      </c>
      <c r="E7" s="5">
        <f>IF(ISBLANK('A2 Intenzita dopravy'!E8)=TRUE,"",'A2 Intenzita dopravy'!E8)</f>
        <v>1.42</v>
      </c>
      <c r="F7" s="30">
        <f>IFERROR(INDEX('A2 Intenzita dopravy'!$E36:$AH36,MATCH(F$4,'A2 Intenzita dopravy'!$E$33:$AH$33,0))*'08.2 Ost. prev. naklady voz.'!$E7*365*'A1 Parametre'!$D$108,0)</f>
        <v>715435.40164066956</v>
      </c>
      <c r="G7" s="30">
        <f>IFERROR(INDEX('A2 Intenzita dopravy'!$E36:$AH36,MATCH(G$4,'A2 Intenzita dopravy'!$E$33:$AH$33,0))*'08.2 Ost. prev. naklady voz.'!$E7*365*'A1 Parametre'!$D$108,0)</f>
        <v>726119.25952388009</v>
      </c>
      <c r="H7" s="30">
        <f>IFERROR(INDEX('A2 Intenzita dopravy'!$E36:$AH36,MATCH(H$4,'A2 Intenzita dopravy'!$E$33:$AH$33,0))*'08.2 Ost. prev. naklady voz.'!$E7*365*'A1 Parametre'!$D$108,0)</f>
        <v>736962.66335492453</v>
      </c>
      <c r="I7" s="30">
        <f>IFERROR(INDEX('A2 Intenzita dopravy'!$E36:$AH36,MATCH(I$4,'A2 Intenzita dopravy'!$E$33:$AH$33,0))*'08.2 Ost. prev. naklady voz.'!$E7*365*'A1 Parametre'!$D$108,0)</f>
        <v>747967.99569165299</v>
      </c>
      <c r="J7" s="30">
        <f>IFERROR(INDEX('A2 Intenzita dopravy'!$E36:$AH36,MATCH(J$4,'A2 Intenzita dopravy'!$E$33:$AH$33,0))*'08.2 Ost. prev. naklady voz.'!$E7*365*'A1 Parametre'!$D$108,0)</f>
        <v>759137.67467152106</v>
      </c>
      <c r="K7" s="30">
        <f>IFERROR(INDEX('A2 Intenzita dopravy'!$E36:$AH36,MATCH(K$4,'A2 Intenzita dopravy'!$E$33:$AH$33,0))*'08.2 Ost. prev. naklady voz.'!$E7*365*'A1 Parametre'!$D$108,0)</f>
        <v>770143.81305406813</v>
      </c>
      <c r="L7" s="30">
        <f>IFERROR(INDEX('A2 Intenzita dopravy'!$E36:$AH36,MATCH(L$4,'A2 Intenzita dopravy'!$E$33:$AH$33,0))*'08.2 Ost. prev. naklady voz.'!$E7*365*'A1 Parametre'!$D$108,0)</f>
        <v>781149.95143661497</v>
      </c>
      <c r="M7" s="30">
        <f>IFERROR(INDEX('A2 Intenzita dopravy'!$E36:$AH36,MATCH(M$4,'A2 Intenzita dopravy'!$E$33:$AH$33,0))*'08.2 Ost. prev. naklady voz.'!$E7*365*'A1 Parametre'!$D$108,0)</f>
        <v>792156.08981916204</v>
      </c>
      <c r="N7" s="30">
        <f>IFERROR(INDEX('A2 Intenzita dopravy'!$E36:$AH36,MATCH(N$4,'A2 Intenzita dopravy'!$E$33:$AH$33,0))*'08.2 Ost. prev. naklady voz.'!$E7*365*'A1 Parametre'!$D$108,0)</f>
        <v>803162.22820170911</v>
      </c>
      <c r="O7" s="30">
        <f>IFERROR(INDEX('A2 Intenzita dopravy'!$E36:$AH36,MATCH(O$4,'A2 Intenzita dopravy'!$E$33:$AH$33,0))*'08.2 Ost. prev. naklady voz.'!$E7*365*'A1 Parametre'!$D$108,0)</f>
        <v>814168.36658425606</v>
      </c>
      <c r="P7" s="30">
        <f>IFERROR(INDEX('A2 Intenzita dopravy'!$E36:$AH36,MATCH(P$4,'A2 Intenzita dopravy'!$E$33:$AH$33,0))*'08.2 Ost. prev. naklady voz.'!$E7*365*'A1 Parametre'!$D$108,0)</f>
        <v>825174.50496680313</v>
      </c>
      <c r="Q7" s="30">
        <f>IFERROR(INDEX('A2 Intenzita dopravy'!$E36:$AH36,MATCH(Q$4,'A2 Intenzita dopravy'!$E$33:$AH$33,0))*'08.2 Ost. prev. naklady voz.'!$E7*365*'A1 Parametre'!$D$108,0)</f>
        <v>836180.6433493502</v>
      </c>
      <c r="R7" s="30">
        <f>IFERROR(INDEX('A2 Intenzita dopravy'!$E36:$AH36,MATCH(R$4,'A2 Intenzita dopravy'!$E$33:$AH$33,0))*'08.2 Ost. prev. naklady voz.'!$E7*365*'A1 Parametre'!$D$108,0)</f>
        <v>847115.3133008416</v>
      </c>
      <c r="S7" s="30">
        <f>IFERROR(INDEX('A2 Intenzita dopravy'!$E36:$AH36,MATCH(S$4,'A2 Intenzita dopravy'!$E$33:$AH$33,0))*'08.2 Ost. prev. naklady voz.'!$E7*365*'A1 Parametre'!$D$108,0)</f>
        <v>858049.98325233313</v>
      </c>
      <c r="T7" s="30">
        <f>IFERROR(INDEX('A2 Intenzita dopravy'!$E36:$AH36,MATCH(T$4,'A2 Intenzita dopravy'!$E$33:$AH$33,0))*'08.2 Ost. prev. naklady voz.'!$E7*365*'A1 Parametre'!$D$108,0)</f>
        <v>868984.65320382454</v>
      </c>
      <c r="U7" s="30">
        <f>IFERROR(INDEX('A2 Intenzita dopravy'!$E36:$AH36,MATCH(U$4,'A2 Intenzita dopravy'!$E$33:$AH$33,0))*'08.2 Ost. prev. naklady voz.'!$E7*365*'A1 Parametre'!$D$108,0)</f>
        <v>879919.32315531617</v>
      </c>
      <c r="V7" s="30">
        <f>IFERROR(INDEX('A2 Intenzita dopravy'!$E36:$AH36,MATCH(V$4,'A2 Intenzita dopravy'!$E$33:$AH$33,0))*'08.2 Ost. prev. naklady voz.'!$E7*365*'A1 Parametre'!$D$108,0)</f>
        <v>890853.9931068077</v>
      </c>
      <c r="W7" s="30">
        <f>IFERROR(INDEX('A2 Intenzita dopravy'!$E36:$AH36,MATCH(W$4,'A2 Intenzita dopravy'!$E$33:$AH$33,0))*'08.2 Ost. prev. naklady voz.'!$E7*365*'A1 Parametre'!$D$108,0)</f>
        <v>901788.66305829911</v>
      </c>
      <c r="X7" s="30">
        <f>IFERROR(INDEX('A2 Intenzita dopravy'!$E36:$AH36,MATCH(X$4,'A2 Intenzita dopravy'!$E$33:$AH$33,0))*'08.2 Ost. prev. naklady voz.'!$E7*365*'A1 Parametre'!$D$108,0)</f>
        <v>912723.33300979063</v>
      </c>
      <c r="Y7" s="30">
        <f>IFERROR(INDEX('A2 Intenzita dopravy'!$E36:$AH36,MATCH(Y$4,'A2 Intenzita dopravy'!$E$33:$AH$33,0))*'08.2 Ost. prev. naklady voz.'!$E7*365*'A1 Parametre'!$D$108,0)</f>
        <v>923658.00296128204</v>
      </c>
      <c r="Z7" s="30">
        <f>IFERROR(INDEX('A2 Intenzita dopravy'!$E36:$AH36,MATCH(Z$4,'A2 Intenzita dopravy'!$E$33:$AH$33,0))*'08.2 Ost. prev. naklady voz.'!$E7*365*'A1 Parametre'!$D$108,0)</f>
        <v>934592.67291277356</v>
      </c>
      <c r="AA7" s="30">
        <f>IFERROR(INDEX('A2 Intenzita dopravy'!$E36:$AH36,MATCH(AA$4,'A2 Intenzita dopravy'!$E$33:$AH$33,0))*'08.2 Ost. prev. naklady voz.'!$E7*365*'A1 Parametre'!$D$108,0)</f>
        <v>945527.34286426508</v>
      </c>
      <c r="AB7" s="30">
        <f>IFERROR(INDEX('A2 Intenzita dopravy'!$E36:$AH36,MATCH(AB$4,'A2 Intenzita dopravy'!$E$33:$AH$33,0))*'08.2 Ost. prev. naklady voz.'!$E7*365*'A1 Parametre'!$D$108,0)</f>
        <v>959463.68692008767</v>
      </c>
      <c r="AC7" s="30">
        <f>IFERROR(INDEX('A2 Intenzita dopravy'!$E36:$AH36,MATCH(AC$4,'A2 Intenzita dopravy'!$E$33:$AH$33,0))*'08.2 Ost. prev. naklady voz.'!$E7*365*'A1 Parametre'!$D$108,0)</f>
        <v>973400.03097591002</v>
      </c>
      <c r="AD7" s="30">
        <f>IFERROR(INDEX('A2 Intenzita dopravy'!$E36:$AH36,MATCH(AD$4,'A2 Intenzita dopravy'!$E$33:$AH$33,0))*'08.2 Ost. prev. naklady voz.'!$E7*365*'A1 Parametre'!$D$108,0)</f>
        <v>987336.37503173272</v>
      </c>
      <c r="AE7" s="30">
        <f>IFERROR(INDEX('A2 Intenzita dopravy'!$E36:$AH36,MATCH(AE$4,'A2 Intenzita dopravy'!$E$33:$AH$33,0))*'08.2 Ost. prev. naklady voz.'!$E7*365*'A1 Parametre'!$D$108,0)</f>
        <v>1001272.7190875552</v>
      </c>
      <c r="AF7" s="30">
        <f>IFERROR(INDEX('A2 Intenzita dopravy'!$E36:$AH36,MATCH(AF$4,'A2 Intenzita dopravy'!$E$33:$AH$33,0))*'08.2 Ost. prev. naklady voz.'!$E7*365*'A1 Parametre'!$D$108,0)</f>
        <v>1015209.0631433775</v>
      </c>
      <c r="AG7" s="30">
        <f>IFERROR(INDEX('A2 Intenzita dopravy'!$E36:$AH36,MATCH(AG$4,'A2 Intenzita dopravy'!$E$33:$AH$33,0))*'08.2 Ost. prev. naklady voz.'!$E7*365*'A1 Parametre'!$D$108,0)</f>
        <v>1029145.4071992001</v>
      </c>
      <c r="AH7" s="30">
        <f>IFERROR(INDEX('A2 Intenzita dopravy'!$E36:$AH36,MATCH(AH$4,'A2 Intenzita dopravy'!$E$33:$AH$33,0))*'08.2 Ost. prev. naklady voz.'!$E7*365*'A1 Parametre'!$D$108,0)</f>
        <v>1043081.7512550226</v>
      </c>
      <c r="AI7" s="30">
        <f>IFERROR(INDEX('A2 Intenzita dopravy'!$E36:$AH36,MATCH(AI$4,'A2 Intenzita dopravy'!$E$33:$AH$33,0))*'08.2 Ost. prev. naklady voz.'!$E7*365*'A1 Parametre'!$D$108,0)</f>
        <v>1057018.0953108452</v>
      </c>
      <c r="AJ7" s="30">
        <f>IFERROR(INDEX('A2 Intenzita dopravy'!$E36:$AI36,MATCH(AJ$4,'A2 Intenzita dopravy'!$E$33:$AI$33,0))*'08.2 Ost. prev. naklady voz.'!$E7*365*'A1 Parametre'!$D$108,0)</f>
        <v>1070954.4393666678</v>
      </c>
    </row>
    <row r="8" spans="1:36" x14ac:dyDescent="0.2">
      <c r="A8" s="87"/>
      <c r="B8" s="5">
        <v>3</v>
      </c>
      <c r="C8" s="5">
        <f>IF(ISBLANK('A2 Intenzita dopravy'!C9)=TRUE,"",'A2 Intenzita dopravy'!C9)</f>
        <v>90782</v>
      </c>
      <c r="D8" s="5" t="str">
        <f>IF(ISBLANK('A2 Intenzita dopravy'!D9)=TRUE,"",'A2 Intenzita dopravy'!D9)</f>
        <v>I/59 Tvrdošín - po OK II/520</v>
      </c>
      <c r="E8" s="5">
        <f>IF(ISBLANK('A2 Intenzita dopravy'!E9)=TRUE,"",'A2 Intenzita dopravy'!E9)</f>
        <v>0.59</v>
      </c>
      <c r="F8" s="30">
        <f>IFERROR(INDEX('A2 Intenzita dopravy'!$E37:$AH37,MATCH(F$4,'A2 Intenzita dopravy'!$E$33:$AH$33,0))*'08.2 Ost. prev. naklady voz.'!$E8*365*'A1 Parametre'!$D$108,0)</f>
        <v>297258.37110422185</v>
      </c>
      <c r="G8" s="30">
        <f>IFERROR(INDEX('A2 Intenzita dopravy'!$E37:$AH37,MATCH(G$4,'A2 Intenzita dopravy'!$E$33:$AH$33,0))*'08.2 Ost. prev. naklady voz.'!$E8*365*'A1 Parametre'!$D$108,0)</f>
        <v>301697.43881626002</v>
      </c>
      <c r="H8" s="30">
        <f>IFERROR(INDEX('A2 Intenzita dopravy'!$E37:$AH37,MATCH(H$4,'A2 Intenzita dopravy'!$E$33:$AH$33,0))*'08.2 Ost. prev. naklady voz.'!$E8*365*'A1 Parametre'!$D$108,0)</f>
        <v>306202.79674606019</v>
      </c>
      <c r="I8" s="30">
        <f>IFERROR(INDEX('A2 Intenzita dopravy'!$E37:$AH37,MATCH(I$4,'A2 Intenzita dopravy'!$E$33:$AH$33,0))*'08.2 Ost. prev. naklady voz.'!$E8*365*'A1 Parametre'!$D$108,0)</f>
        <v>310775.43482963042</v>
      </c>
      <c r="J8" s="30">
        <f>IFERROR(INDEX('A2 Intenzita dopravy'!$E37:$AH37,MATCH(J$4,'A2 Intenzita dopravy'!$E$33:$AH$33,0))*'08.2 Ost. prev. naklady voz.'!$E8*365*'A1 Parametre'!$D$108,0)</f>
        <v>315416.35778605449</v>
      </c>
      <c r="K8" s="30">
        <f>IFERROR(INDEX('A2 Intenzita dopravy'!$E37:$AH37,MATCH(K$4,'A2 Intenzita dopravy'!$E$33:$AH$33,0))*'08.2 Ost. prev. naklady voz.'!$E8*365*'A1 Parametre'!$D$108,0)</f>
        <v>319989.33077598602</v>
      </c>
      <c r="L8" s="30">
        <f>IFERROR(INDEX('A2 Intenzita dopravy'!$E37:$AH37,MATCH(L$4,'A2 Intenzita dopravy'!$E$33:$AH$33,0))*'08.2 Ost. prev. naklady voz.'!$E8*365*'A1 Parametre'!$D$108,0)</f>
        <v>324562.30376591755</v>
      </c>
      <c r="M8" s="30">
        <f>IFERROR(INDEX('A2 Intenzita dopravy'!$E37:$AH37,MATCH(M$4,'A2 Intenzita dopravy'!$E$33:$AH$33,0))*'08.2 Ost. prev. naklady voz.'!$E8*365*'A1 Parametre'!$D$108,0)</f>
        <v>329135.27675584902</v>
      </c>
      <c r="N8" s="30">
        <f>IFERROR(INDEX('A2 Intenzita dopravy'!$E37:$AH37,MATCH(N$4,'A2 Intenzita dopravy'!$E$33:$AH$33,0))*'08.2 Ost. prev. naklady voz.'!$E8*365*'A1 Parametre'!$D$108,0)</f>
        <v>333708.24974578054</v>
      </c>
      <c r="O8" s="30">
        <f>IFERROR(INDEX('A2 Intenzita dopravy'!$E37:$AH37,MATCH(O$4,'A2 Intenzita dopravy'!$E$33:$AH$33,0))*'08.2 Ost. prev. naklady voz.'!$E8*365*'A1 Parametre'!$D$108,0)</f>
        <v>338281.22273571201</v>
      </c>
      <c r="P8" s="30">
        <f>IFERROR(INDEX('A2 Intenzita dopravy'!$E37:$AH37,MATCH(P$4,'A2 Intenzita dopravy'!$E$33:$AH$33,0))*'08.2 Ost. prev. naklady voz.'!$E8*365*'A1 Parametre'!$D$108,0)</f>
        <v>342854.19572564348</v>
      </c>
      <c r="Q8" s="30">
        <f>IFERROR(INDEX('A2 Intenzita dopravy'!$E37:$AH37,MATCH(Q$4,'A2 Intenzita dopravy'!$E$33:$AH$33,0))*'08.2 Ost. prev. naklady voz.'!$E8*365*'A1 Parametre'!$D$108,0)</f>
        <v>347427.16871557507</v>
      </c>
      <c r="R8" s="30">
        <f>IFERROR(INDEX('A2 Intenzita dopravy'!$E37:$AH37,MATCH(R$4,'A2 Intenzita dopravy'!$E$33:$AH$33,0))*'08.2 Ost. prev. naklady voz.'!$E8*365*'A1 Parametre'!$D$108,0)</f>
        <v>351970.44707570178</v>
      </c>
      <c r="S8" s="30">
        <f>IFERROR(INDEX('A2 Intenzita dopravy'!$E37:$AH37,MATCH(S$4,'A2 Intenzita dopravy'!$E$33:$AH$33,0))*'08.2 Ost. prev. naklady voz.'!$E8*365*'A1 Parametre'!$D$108,0)</f>
        <v>356513.72543582856</v>
      </c>
      <c r="T8" s="30">
        <f>IFERROR(INDEX('A2 Intenzita dopravy'!$E37:$AH37,MATCH(T$4,'A2 Intenzita dopravy'!$E$33:$AH$33,0))*'08.2 Ost. prev. naklady voz.'!$E8*365*'A1 Parametre'!$D$108,0)</f>
        <v>361057.00379595527</v>
      </c>
      <c r="U8" s="30">
        <f>IFERROR(INDEX('A2 Intenzita dopravy'!$E37:$AH37,MATCH(U$4,'A2 Intenzita dopravy'!$E$33:$AH$33,0))*'08.2 Ost. prev. naklady voz.'!$E8*365*'A1 Parametre'!$D$108,0)</f>
        <v>365600.2821560821</v>
      </c>
      <c r="V8" s="30">
        <f>IFERROR(INDEX('A2 Intenzita dopravy'!$E37:$AH37,MATCH(V$4,'A2 Intenzita dopravy'!$E$33:$AH$33,0))*'08.2 Ost. prev. naklady voz.'!$E8*365*'A1 Parametre'!$D$108,0)</f>
        <v>370143.56051620882</v>
      </c>
      <c r="W8" s="30">
        <f>IFERROR(INDEX('A2 Intenzita dopravy'!$E37:$AH37,MATCH(W$4,'A2 Intenzita dopravy'!$E$33:$AH$33,0))*'08.2 Ost. prev. naklady voz.'!$E8*365*'A1 Parametre'!$D$108,0)</f>
        <v>374686.83887633553</v>
      </c>
      <c r="X8" s="30">
        <f>IFERROR(INDEX('A2 Intenzita dopravy'!$E37:$AH37,MATCH(X$4,'A2 Intenzita dopravy'!$E$33:$AH$33,0))*'08.2 Ost. prev. naklady voz.'!$E8*365*'A1 Parametre'!$D$108,0)</f>
        <v>379230.11723646225</v>
      </c>
      <c r="Y8" s="30">
        <f>IFERROR(INDEX('A2 Intenzita dopravy'!$E37:$AH37,MATCH(Y$4,'A2 Intenzita dopravy'!$E$33:$AH$33,0))*'08.2 Ost. prev. naklady voz.'!$E8*365*'A1 Parametre'!$D$108,0)</f>
        <v>383773.39559658908</v>
      </c>
      <c r="Z8" s="30">
        <f>IFERROR(INDEX('A2 Intenzita dopravy'!$E37:$AH37,MATCH(Z$4,'A2 Intenzita dopravy'!$E$33:$AH$33,0))*'08.2 Ost. prev. naklady voz.'!$E8*365*'A1 Parametre'!$D$108,0)</f>
        <v>388316.67395671579</v>
      </c>
      <c r="AA8" s="30">
        <f>IFERROR(INDEX('A2 Intenzita dopravy'!$E37:$AH37,MATCH(AA$4,'A2 Intenzita dopravy'!$E$33:$AH$33,0))*'08.2 Ost. prev. naklady voz.'!$E8*365*'A1 Parametre'!$D$108,0)</f>
        <v>392859.95231684257</v>
      </c>
      <c r="AB8" s="30">
        <f>IFERROR(INDEX('A2 Intenzita dopravy'!$E37:$AH37,MATCH(AB$4,'A2 Intenzita dopravy'!$E$33:$AH$33,0))*'08.2 Ost. prev. naklady voz.'!$E8*365*'A1 Parametre'!$D$108,0)</f>
        <v>398650.40512876882</v>
      </c>
      <c r="AC8" s="30">
        <f>IFERROR(INDEX('A2 Intenzita dopravy'!$E37:$AH37,MATCH(AC$4,'A2 Intenzita dopravy'!$E$33:$AH$33,0))*'08.2 Ost. prev. naklady voz.'!$E8*365*'A1 Parametre'!$D$108,0)</f>
        <v>404440.85794069502</v>
      </c>
      <c r="AD8" s="30">
        <f>IFERROR(INDEX('A2 Intenzita dopravy'!$E37:$AH37,MATCH(AD$4,'A2 Intenzita dopravy'!$E$33:$AH$33,0))*'08.2 Ost. prev. naklady voz.'!$E8*365*'A1 Parametre'!$D$108,0)</f>
        <v>410231.31075262133</v>
      </c>
      <c r="AE8" s="30">
        <f>IFERROR(INDEX('A2 Intenzita dopravy'!$E37:$AH37,MATCH(AE$4,'A2 Intenzita dopravy'!$E$33:$AH$33,0))*'08.2 Ost. prev. naklady voz.'!$E8*365*'A1 Parametre'!$D$108,0)</f>
        <v>416021.76356454758</v>
      </c>
      <c r="AF8" s="30">
        <f>IFERROR(INDEX('A2 Intenzita dopravy'!$E37:$AH37,MATCH(AF$4,'A2 Intenzita dopravy'!$E$33:$AH$33,0))*'08.2 Ost. prev. naklady voz.'!$E8*365*'A1 Parametre'!$D$108,0)</f>
        <v>421812.21637647378</v>
      </c>
      <c r="AG8" s="30">
        <f>IFERROR(INDEX('A2 Intenzita dopravy'!$E37:$AH37,MATCH(AG$4,'A2 Intenzita dopravy'!$E$33:$AH$33,0))*'08.2 Ost. prev. naklady voz.'!$E8*365*'A1 Parametre'!$D$108,0)</f>
        <v>427602.66918840009</v>
      </c>
      <c r="AH8" s="30">
        <f>IFERROR(INDEX('A2 Intenzita dopravy'!$E37:$AH37,MATCH(AH$4,'A2 Intenzita dopravy'!$E$33:$AH$33,0))*'08.2 Ost. prev. naklady voz.'!$E8*365*'A1 Parametre'!$D$108,0)</f>
        <v>433393.12200032629</v>
      </c>
      <c r="AI8" s="30">
        <f>IFERROR(INDEX('A2 Intenzita dopravy'!$E37:$AH37,MATCH(AI$4,'A2 Intenzita dopravy'!$E$33:$AH$33,0))*'08.2 Ost. prev. naklady voz.'!$E8*365*'A1 Parametre'!$D$108,0)</f>
        <v>439183.5748122526</v>
      </c>
      <c r="AJ8" s="30">
        <f>IFERROR(INDEX('A2 Intenzita dopravy'!$E37:$AI37,MATCH(AJ$4,'A2 Intenzita dopravy'!$E$33:$AI$33,0))*'08.2 Ost. prev. naklady voz.'!$E8*365*'A1 Parametre'!$D$108,0)</f>
        <v>444974.02762417885</v>
      </c>
    </row>
    <row r="9" spans="1:36" x14ac:dyDescent="0.2">
      <c r="A9" s="87"/>
      <c r="B9" s="5">
        <v>4</v>
      </c>
      <c r="C9" s="5">
        <f>IF(ISBLANK('A2 Intenzita dopravy'!C10)=TRUE,"",'A2 Intenzita dopravy'!C10)</f>
        <v>90783</v>
      </c>
      <c r="D9" s="5" t="str">
        <f>IF(ISBLANK('A2 Intenzita dopravy'!D10)=TRUE,"",'A2 Intenzita dopravy'!D10)</f>
        <v>I/59 Tvrdošín - centrum</v>
      </c>
      <c r="E9" s="5">
        <f>IF(ISBLANK('A2 Intenzita dopravy'!E10)=TRUE,"",'A2 Intenzita dopravy'!E10)</f>
        <v>1.21</v>
      </c>
      <c r="F9" s="30">
        <f>IFERROR(INDEX('A2 Intenzita dopravy'!$E38:$AH38,MATCH(F$4,'A2 Intenzita dopravy'!$E$33:$AH$33,0))*'08.2 Ost. prev. naklady voz.'!$E9*365*'A1 Parametre'!$D$108,0)</f>
        <v>667438.49665393564</v>
      </c>
      <c r="G9" s="30">
        <f>IFERROR(INDEX('A2 Intenzita dopravy'!$E38:$AH38,MATCH(G$4,'A2 Intenzita dopravy'!$E$33:$AH$33,0))*'08.2 Ost. prev. naklady voz.'!$E9*365*'A1 Parametre'!$D$108,0)</f>
        <v>677198.61516758008</v>
      </c>
      <c r="H9" s="30">
        <f>IFERROR(INDEX('A2 Intenzita dopravy'!$E38:$AH38,MATCH(H$4,'A2 Intenzita dopravy'!$E$33:$AH$33,0))*'08.2 Ost. prev. naklady voz.'!$E9*365*'A1 Parametre'!$D$108,0)</f>
        <v>687101.45831259957</v>
      </c>
      <c r="I9" s="30">
        <f>IFERROR(INDEX('A2 Intenzita dopravy'!$E38:$AH38,MATCH(I$4,'A2 Intenzita dopravy'!$E$33:$AH$33,0))*'08.2 Ost. prev. naklady voz.'!$E9*365*'A1 Parametre'!$D$108,0)</f>
        <v>697149.11318664241</v>
      </c>
      <c r="J9" s="30">
        <f>IFERROR(INDEX('A2 Intenzita dopravy'!$E38:$AH38,MATCH(J$4,'A2 Intenzita dopravy'!$E$33:$AH$33,0))*'08.2 Ost. prev. naklady voz.'!$E9*365*'A1 Parametre'!$D$108,0)</f>
        <v>707343.69740750385</v>
      </c>
      <c r="K9" s="30">
        <f>IFERROR(INDEX('A2 Intenzita dopravy'!$E38:$AH38,MATCH(K$4,'A2 Intenzita dopravy'!$E$33:$AH$33,0))*'08.2 Ost. prev. naklady voz.'!$E9*365*'A1 Parametre'!$D$108,0)</f>
        <v>717392.05815414514</v>
      </c>
      <c r="L9" s="30">
        <f>IFERROR(INDEX('A2 Intenzita dopravy'!$E38:$AH38,MATCH(L$4,'A2 Intenzita dopravy'!$E$33:$AH$33,0))*'08.2 Ost. prev. naklady voz.'!$E9*365*'A1 Parametre'!$D$108,0)</f>
        <v>727440.41890078632</v>
      </c>
      <c r="M9" s="30">
        <f>IFERROR(INDEX('A2 Intenzita dopravy'!$E38:$AH38,MATCH(M$4,'A2 Intenzita dopravy'!$E$33:$AH$33,0))*'08.2 Ost. prev. naklady voz.'!$E9*365*'A1 Parametre'!$D$108,0)</f>
        <v>737488.77964742761</v>
      </c>
      <c r="N9" s="30">
        <f>IFERROR(INDEX('A2 Intenzita dopravy'!$E38:$AH38,MATCH(N$4,'A2 Intenzita dopravy'!$E$33:$AH$33,0))*'08.2 Ost. prev. naklady voz.'!$E9*365*'A1 Parametre'!$D$108,0)</f>
        <v>747537.14039406891</v>
      </c>
      <c r="O9" s="30">
        <f>IFERROR(INDEX('A2 Intenzita dopravy'!$E38:$AH38,MATCH(O$4,'A2 Intenzita dopravy'!$E$33:$AH$33,0))*'08.2 Ost. prev. naklady voz.'!$E9*365*'A1 Parametre'!$D$108,0)</f>
        <v>757585.50114071008</v>
      </c>
      <c r="P9" s="30">
        <f>IFERROR(INDEX('A2 Intenzita dopravy'!$E38:$AH38,MATCH(P$4,'A2 Intenzita dopravy'!$E$33:$AH$33,0))*'08.2 Ost. prev. naklady voz.'!$E9*365*'A1 Parametre'!$D$108,0)</f>
        <v>767633.86188735138</v>
      </c>
      <c r="Q9" s="30">
        <f>IFERROR(INDEX('A2 Intenzita dopravy'!$E38:$AH38,MATCH(Q$4,'A2 Intenzita dopravy'!$E$33:$AH$33,0))*'08.2 Ost. prev. naklady voz.'!$E9*365*'A1 Parametre'!$D$108,0)</f>
        <v>777682.22263399267</v>
      </c>
      <c r="R9" s="30">
        <f>IFERROR(INDEX('A2 Intenzita dopravy'!$E38:$AH38,MATCH(R$4,'A2 Intenzita dopravy'!$E$33:$AH$33,0))*'08.2 Ost. prev. naklady voz.'!$E9*365*'A1 Parametre'!$D$108,0)</f>
        <v>788156.87747291557</v>
      </c>
      <c r="S9" s="30">
        <f>IFERROR(INDEX('A2 Intenzita dopravy'!$E38:$AH38,MATCH(S$4,'A2 Intenzita dopravy'!$E$33:$AH$33,0))*'08.2 Ost. prev. naklady voz.'!$E9*365*'A1 Parametre'!$D$108,0)</f>
        <v>798631.53231183859</v>
      </c>
      <c r="T9" s="30">
        <f>IFERROR(INDEX('A2 Intenzita dopravy'!$E38:$AH38,MATCH(T$4,'A2 Intenzita dopravy'!$E$33:$AH$33,0))*'08.2 Ost. prev. naklady voz.'!$E9*365*'A1 Parametre'!$D$108,0)</f>
        <v>809106.1871507616</v>
      </c>
      <c r="U9" s="30">
        <f>IFERROR(INDEX('A2 Intenzita dopravy'!$E38:$AH38,MATCH(U$4,'A2 Intenzita dopravy'!$E$33:$AH$33,0))*'08.2 Ost. prev. naklady voz.'!$E9*365*'A1 Parametre'!$D$108,0)</f>
        <v>819580.84198968462</v>
      </c>
      <c r="V9" s="30">
        <f>IFERROR(INDEX('A2 Intenzita dopravy'!$E38:$AH38,MATCH(V$4,'A2 Intenzita dopravy'!$E$33:$AH$33,0))*'08.2 Ost. prev. naklady voz.'!$E9*365*'A1 Parametre'!$D$108,0)</f>
        <v>830055.49682860763</v>
      </c>
      <c r="W9" s="30">
        <f>IFERROR(INDEX('A2 Intenzita dopravy'!$E38:$AH38,MATCH(W$4,'A2 Intenzita dopravy'!$E$33:$AH$33,0))*'08.2 Ost. prev. naklady voz.'!$E9*365*'A1 Parametre'!$D$108,0)</f>
        <v>840530.15166753065</v>
      </c>
      <c r="X9" s="30">
        <f>IFERROR(INDEX('A2 Intenzita dopravy'!$E38:$AH38,MATCH(X$4,'A2 Intenzita dopravy'!$E$33:$AH$33,0))*'08.2 Ost. prev. naklady voz.'!$E9*365*'A1 Parametre'!$D$108,0)</f>
        <v>851004.80650645366</v>
      </c>
      <c r="Y9" s="30">
        <f>IFERROR(INDEX('A2 Intenzita dopravy'!$E38:$AH38,MATCH(Y$4,'A2 Intenzita dopravy'!$E$33:$AH$33,0))*'08.2 Ost. prev. naklady voz.'!$E9*365*'A1 Parametre'!$D$108,0)</f>
        <v>861479.46134537668</v>
      </c>
      <c r="Z9" s="30">
        <f>IFERROR(INDEX('A2 Intenzita dopravy'!$E38:$AH38,MATCH(Z$4,'A2 Intenzita dopravy'!$E$33:$AH$33,0))*'08.2 Ost. prev. naklady voz.'!$E9*365*'A1 Parametre'!$D$108,0)</f>
        <v>871954.11618429958</v>
      </c>
      <c r="AA9" s="30">
        <f>IFERROR(INDEX('A2 Intenzita dopravy'!$E38:$AH38,MATCH(AA$4,'A2 Intenzita dopravy'!$E$33:$AH$33,0))*'08.2 Ost. prev. naklady voz.'!$E9*365*'A1 Parametre'!$D$108,0)</f>
        <v>882428.77102322248</v>
      </c>
      <c r="AB9" s="30">
        <f>IFERROR(INDEX('A2 Intenzita dopravy'!$E38:$AH38,MATCH(AB$4,'A2 Intenzita dopravy'!$E$33:$AH$33,0))*'08.2 Ost. prev. naklady voz.'!$E9*365*'A1 Parametre'!$D$108,0)</f>
        <v>895034.89632355433</v>
      </c>
      <c r="AC9" s="30">
        <f>IFERROR(INDEX('A2 Intenzita dopravy'!$E38:$AH38,MATCH(AC$4,'A2 Intenzita dopravy'!$E$33:$AH$33,0))*'08.2 Ost. prev. naklady voz.'!$E9*365*'A1 Parametre'!$D$108,0)</f>
        <v>907641.02162388607</v>
      </c>
      <c r="AD9" s="30">
        <f>IFERROR(INDEX('A2 Intenzita dopravy'!$E38:$AH38,MATCH(AD$4,'A2 Intenzita dopravy'!$E$33:$AH$33,0))*'08.2 Ost. prev. naklady voz.'!$E9*365*'A1 Parametre'!$D$108,0)</f>
        <v>920247.14692421781</v>
      </c>
      <c r="AE9" s="30">
        <f>IFERROR(INDEX('A2 Intenzita dopravy'!$E38:$AH38,MATCH(AE$4,'A2 Intenzita dopravy'!$E$33:$AH$33,0))*'08.2 Ost. prev. naklady voz.'!$E9*365*'A1 Parametre'!$D$108,0)</f>
        <v>932853.27222454955</v>
      </c>
      <c r="AF9" s="30">
        <f>IFERROR(INDEX('A2 Intenzita dopravy'!$E38:$AH38,MATCH(AF$4,'A2 Intenzita dopravy'!$E$33:$AH$33,0))*'08.2 Ost. prev. naklady voz.'!$E9*365*'A1 Parametre'!$D$108,0)</f>
        <v>945459.39752488141</v>
      </c>
      <c r="AG9" s="30">
        <f>IFERROR(INDEX('A2 Intenzita dopravy'!$E38:$AH38,MATCH(AG$4,'A2 Intenzita dopravy'!$E$33:$AH$33,0))*'08.2 Ost. prev. naklady voz.'!$E9*365*'A1 Parametre'!$D$108,0)</f>
        <v>958065.52282521327</v>
      </c>
      <c r="AH9" s="30">
        <f>IFERROR(INDEX('A2 Intenzita dopravy'!$E38:$AH38,MATCH(AH$4,'A2 Intenzita dopravy'!$E$33:$AH$33,0))*'08.2 Ost. prev. naklady voz.'!$E9*365*'A1 Parametre'!$D$108,0)</f>
        <v>970671.64812554489</v>
      </c>
      <c r="AI9" s="30">
        <f>IFERROR(INDEX('A2 Intenzita dopravy'!$E38:$AH38,MATCH(AI$4,'A2 Intenzita dopravy'!$E$33:$AH$33,0))*'08.2 Ost. prev. naklady voz.'!$E9*365*'A1 Parametre'!$D$108,0)</f>
        <v>983277.77342587675</v>
      </c>
      <c r="AJ9" s="30">
        <f>IFERROR(INDEX('A2 Intenzita dopravy'!$E38:$AI38,MATCH(AJ$4,'A2 Intenzita dopravy'!$E$33:$AI$33,0))*'08.2 Ost. prev. naklady voz.'!$E9*365*'A1 Parametre'!$D$108,0)</f>
        <v>995883.89872620848</v>
      </c>
    </row>
    <row r="10" spans="1:36" x14ac:dyDescent="0.2">
      <c r="A10" s="87"/>
      <c r="B10" s="5">
        <v>5</v>
      </c>
      <c r="C10" s="5">
        <f>IF(ISBLANK('A2 Intenzita dopravy'!C11)=TRUE,"",'A2 Intenzita dopravy'!C11)</f>
        <v>90783</v>
      </c>
      <c r="D10" s="5" t="str">
        <f>IF(ISBLANK('A2 Intenzita dopravy'!D11)=TRUE,"",'A2 Intenzita dopravy'!D11)</f>
        <v>I/59 Tvrdošín - severný okraj</v>
      </c>
      <c r="E10" s="5">
        <f>IF(ISBLANK('A2 Intenzita dopravy'!E11)=TRUE,"",'A2 Intenzita dopravy'!E11)</f>
        <v>0.38</v>
      </c>
      <c r="F10" s="30">
        <f>IFERROR(INDEX('A2 Intenzita dopravy'!$E39:$AH39,MATCH(F$4,'A2 Intenzita dopravy'!$E$33:$AH$33,0))*'08.2 Ost. prev. naklady voz.'!$E10*365*'A1 Parametre'!$D$108,0)</f>
        <v>209608.78407313683</v>
      </c>
      <c r="G10" s="30">
        <f>IFERROR(INDEX('A2 Intenzita dopravy'!$E39:$AH39,MATCH(G$4,'A2 Intenzita dopravy'!$E$33:$AH$33,0))*'08.2 Ost. prev. naklady voz.'!$E10*365*'A1 Parametre'!$D$108,0)</f>
        <v>212673.94525924008</v>
      </c>
      <c r="H10" s="30">
        <f>IFERROR(INDEX('A2 Intenzita dopravy'!$E39:$AH39,MATCH(H$4,'A2 Intenzita dopravy'!$E$33:$AH$33,0))*'08.2 Ost. prev. naklady voz.'!$E10*365*'A1 Parametre'!$D$108,0)</f>
        <v>215783.92905684945</v>
      </c>
      <c r="I10" s="30">
        <f>IFERROR(INDEX('A2 Intenzita dopravy'!$E39:$AH39,MATCH(I$4,'A2 Intenzita dopravy'!$E$33:$AH$33,0))*'08.2 Ost. prev. naklady voz.'!$E10*365*'A1 Parametre'!$D$108,0)</f>
        <v>218939.39091811914</v>
      </c>
      <c r="J10" s="30">
        <f>IFERROR(INDEX('A2 Intenzita dopravy'!$E39:$AH39,MATCH(J$4,'A2 Intenzita dopravy'!$E$33:$AH$33,0))*'08.2 Ost. prev. naklady voz.'!$E10*365*'A1 Parametre'!$D$108,0)</f>
        <v>222140.99588004255</v>
      </c>
      <c r="K10" s="30">
        <f>IFERROR(INDEX('A2 Intenzita dopravy'!$E39:$AH39,MATCH(K$4,'A2 Intenzita dopravy'!$E$33:$AH$33,0))*'08.2 Ost. prev. naklady voz.'!$E10*365*'A1 Parametre'!$D$108,0)</f>
        <v>225296.67942031001</v>
      </c>
      <c r="L10" s="30">
        <f>IFERROR(INDEX('A2 Intenzita dopravy'!$E39:$AH39,MATCH(L$4,'A2 Intenzita dopravy'!$E$33:$AH$33,0))*'08.2 Ost. prev. naklady voz.'!$E10*365*'A1 Parametre'!$D$108,0)</f>
        <v>228452.36296057756</v>
      </c>
      <c r="M10" s="30">
        <f>IFERROR(INDEX('A2 Intenzita dopravy'!$E39:$AH39,MATCH(M$4,'A2 Intenzita dopravy'!$E$33:$AH$33,0))*'08.2 Ost. prev. naklady voz.'!$E10*365*'A1 Parametre'!$D$108,0)</f>
        <v>231608.04650084503</v>
      </c>
      <c r="N10" s="30">
        <f>IFERROR(INDEX('A2 Intenzita dopravy'!$E39:$AH39,MATCH(N$4,'A2 Intenzita dopravy'!$E$33:$AH$33,0))*'08.2 Ost. prev. naklady voz.'!$E10*365*'A1 Parametre'!$D$108,0)</f>
        <v>234763.73004111255</v>
      </c>
      <c r="O10" s="30">
        <f>IFERROR(INDEX('A2 Intenzita dopravy'!$E39:$AH39,MATCH(O$4,'A2 Intenzita dopravy'!$E$33:$AH$33,0))*'08.2 Ost. prev. naklady voz.'!$E10*365*'A1 Parametre'!$D$108,0)</f>
        <v>237919.41358138004</v>
      </c>
      <c r="P10" s="30">
        <f>IFERROR(INDEX('A2 Intenzita dopravy'!$E39:$AH39,MATCH(P$4,'A2 Intenzita dopravy'!$E$33:$AH$33,0))*'08.2 Ost. prev. naklady voz.'!$E10*365*'A1 Parametre'!$D$108,0)</f>
        <v>241075.0971216475</v>
      </c>
      <c r="Q10" s="30">
        <f>IFERROR(INDEX('A2 Intenzita dopravy'!$E39:$AH39,MATCH(Q$4,'A2 Intenzita dopravy'!$E$33:$AH$33,0))*'08.2 Ost. prev. naklady voz.'!$E10*365*'A1 Parametre'!$D$108,0)</f>
        <v>244230.78066191508</v>
      </c>
      <c r="R10" s="30">
        <f>IFERROR(INDEX('A2 Intenzita dopravy'!$E39:$AH39,MATCH(R$4,'A2 Intenzita dopravy'!$E$33:$AH$33,0))*'08.2 Ost. prev. naklady voz.'!$E10*365*'A1 Parametre'!$D$108,0)</f>
        <v>247520.34168570902</v>
      </c>
      <c r="S10" s="30">
        <f>IFERROR(INDEX('A2 Intenzita dopravy'!$E39:$AH39,MATCH(S$4,'A2 Intenzita dopravy'!$E$33:$AH$33,0))*'08.2 Ost. prev. naklady voz.'!$E10*365*'A1 Parametre'!$D$108,0)</f>
        <v>250809.90270950302</v>
      </c>
      <c r="T10" s="30">
        <f>IFERROR(INDEX('A2 Intenzita dopravy'!$E39:$AH39,MATCH(T$4,'A2 Intenzita dopravy'!$E$33:$AH$33,0))*'08.2 Ost. prev. naklady voz.'!$E10*365*'A1 Parametre'!$D$108,0)</f>
        <v>254099.46373329707</v>
      </c>
      <c r="U10" s="30">
        <f>IFERROR(INDEX('A2 Intenzita dopravy'!$E39:$AH39,MATCH(U$4,'A2 Intenzita dopravy'!$E$33:$AH$33,0))*'08.2 Ost. prev. naklady voz.'!$E10*365*'A1 Parametre'!$D$108,0)</f>
        <v>257389.02475709104</v>
      </c>
      <c r="V10" s="30">
        <f>IFERROR(INDEX('A2 Intenzita dopravy'!$E39:$AH39,MATCH(V$4,'A2 Intenzita dopravy'!$E$33:$AH$33,0))*'08.2 Ost. prev. naklady voz.'!$E10*365*'A1 Parametre'!$D$108,0)</f>
        <v>260678.58578088501</v>
      </c>
      <c r="W10" s="30">
        <f>IFERROR(INDEX('A2 Intenzita dopravy'!$E39:$AH39,MATCH(W$4,'A2 Intenzita dopravy'!$E$33:$AH$33,0))*'08.2 Ost. prev. naklady voz.'!$E10*365*'A1 Parametre'!$D$108,0)</f>
        <v>263968.14680467907</v>
      </c>
      <c r="X10" s="30">
        <f>IFERROR(INDEX('A2 Intenzita dopravy'!$E39:$AH39,MATCH(X$4,'A2 Intenzita dopravy'!$E$33:$AH$33,0))*'08.2 Ost. prev. naklady voz.'!$E10*365*'A1 Parametre'!$D$108,0)</f>
        <v>267257.70782847307</v>
      </c>
      <c r="Y10" s="30">
        <f>IFERROR(INDEX('A2 Intenzita dopravy'!$E39:$AH39,MATCH(Y$4,'A2 Intenzita dopravy'!$E$33:$AH$33,0))*'08.2 Ost. prev. naklady voz.'!$E10*365*'A1 Parametre'!$D$108,0)</f>
        <v>270547.26885226707</v>
      </c>
      <c r="Z10" s="30">
        <f>IFERROR(INDEX('A2 Intenzita dopravy'!$E39:$AH39,MATCH(Z$4,'A2 Intenzita dopravy'!$E$33:$AH$33,0))*'08.2 Ost. prev. naklady voz.'!$E10*365*'A1 Parametre'!$D$108,0)</f>
        <v>273836.82987606106</v>
      </c>
      <c r="AA10" s="30">
        <f>IFERROR(INDEX('A2 Intenzita dopravy'!$E39:$AH39,MATCH(AA$4,'A2 Intenzita dopravy'!$E$33:$AH$33,0))*'08.2 Ost. prev. naklady voz.'!$E10*365*'A1 Parametre'!$D$108,0)</f>
        <v>277126.39089985506</v>
      </c>
      <c r="AB10" s="30">
        <f>IFERROR(INDEX('A2 Intenzita dopravy'!$E39:$AH39,MATCH(AB$4,'A2 Intenzita dopravy'!$E$33:$AH$33,0))*'08.2 Ost. prev. naklady voz.'!$E10*365*'A1 Parametre'!$D$108,0)</f>
        <v>281085.33934128151</v>
      </c>
      <c r="AC10" s="30">
        <f>IFERROR(INDEX('A2 Intenzita dopravy'!$E39:$AH39,MATCH(AC$4,'A2 Intenzita dopravy'!$E$33:$AH$33,0))*'08.2 Ost. prev. naklady voz.'!$E10*365*'A1 Parametre'!$D$108,0)</f>
        <v>285044.28778270807</v>
      </c>
      <c r="AD10" s="30">
        <f>IFERROR(INDEX('A2 Intenzita dopravy'!$E39:$AH39,MATCH(AD$4,'A2 Intenzita dopravy'!$E$33:$AH$33,0))*'08.2 Ost. prev. naklady voz.'!$E10*365*'A1 Parametre'!$D$108,0)</f>
        <v>289003.23622413457</v>
      </c>
      <c r="AE10" s="30">
        <f>IFERROR(INDEX('A2 Intenzita dopravy'!$E39:$AH39,MATCH(AE$4,'A2 Intenzita dopravy'!$E$33:$AH$33,0))*'08.2 Ost. prev. naklady voz.'!$E10*365*'A1 Parametre'!$D$108,0)</f>
        <v>292962.18466556107</v>
      </c>
      <c r="AF10" s="30">
        <f>IFERROR(INDEX('A2 Intenzita dopravy'!$E39:$AH39,MATCH(AF$4,'A2 Intenzita dopravy'!$E$33:$AH$33,0))*'08.2 Ost. prev. naklady voz.'!$E10*365*'A1 Parametre'!$D$108,0)</f>
        <v>296921.13310698757</v>
      </c>
      <c r="AG10" s="30">
        <f>IFERROR(INDEX('A2 Intenzita dopravy'!$E39:$AH39,MATCH(AG$4,'A2 Intenzita dopravy'!$E$33:$AH$33,0))*'08.2 Ost. prev. naklady voz.'!$E10*365*'A1 Parametre'!$D$108,0)</f>
        <v>300880.08154841402</v>
      </c>
      <c r="AH10" s="30">
        <f>IFERROR(INDEX('A2 Intenzita dopravy'!$E39:$AH39,MATCH(AH$4,'A2 Intenzita dopravy'!$E$33:$AH$33,0))*'08.2 Ost. prev. naklady voz.'!$E10*365*'A1 Parametre'!$D$108,0)</f>
        <v>304839.02998984052</v>
      </c>
      <c r="AI10" s="30">
        <f>IFERROR(INDEX('A2 Intenzita dopravy'!$E39:$AH39,MATCH(AI$4,'A2 Intenzita dopravy'!$E$33:$AH$33,0))*'08.2 Ost. prev. naklady voz.'!$E10*365*'A1 Parametre'!$D$108,0)</f>
        <v>308797.97843126708</v>
      </c>
      <c r="AJ10" s="30">
        <f>IFERROR(INDEX('A2 Intenzita dopravy'!$E39:$AI39,MATCH(AJ$4,'A2 Intenzita dopravy'!$E$33:$AI$33,0))*'08.2 Ost. prev. naklady voz.'!$E10*365*'A1 Parametre'!$D$108,0)</f>
        <v>312756.92687269358</v>
      </c>
    </row>
    <row r="11" spans="1:36" x14ac:dyDescent="0.2">
      <c r="A11" s="87"/>
      <c r="B11" s="5">
        <v>6</v>
      </c>
      <c r="C11" s="5">
        <f>IF(ISBLANK('A2 Intenzita dopravy'!C12)=TRUE,"",'A2 Intenzita dopravy'!C12)</f>
        <v>95850</v>
      </c>
      <c r="D11" s="5" t="str">
        <f>IF(ISBLANK('A2 Intenzita dopravy'!D12)=TRUE,"",'A2 Intenzita dopravy'!D12)</f>
        <v>Privádzač Tvrdošín</v>
      </c>
      <c r="E11" s="5">
        <f>IF(ISBLANK('A2 Intenzita dopravy'!E12)=TRUE,"",'A2 Intenzita dopravy'!E12)</f>
        <v>0.96</v>
      </c>
      <c r="F11" s="30">
        <f>IFERROR(INDEX('A2 Intenzita dopravy'!$E40:$AH40,MATCH(F$4,'A2 Intenzita dopravy'!$E$33:$AH$33,0))*'08.2 Ost. prev. naklady voz.'!$E11*365*'A1 Parametre'!$D$108,0)</f>
        <v>118828.03289697773</v>
      </c>
      <c r="G11" s="30">
        <f>IFERROR(INDEX('A2 Intenzita dopravy'!$E40:$AH40,MATCH(G$4,'A2 Intenzita dopravy'!$E$33:$AH$33,0))*'08.2 Ost. prev. naklady voz.'!$E11*365*'A1 Parametre'!$D$108,0)</f>
        <v>120791.71446000002</v>
      </c>
      <c r="H11" s="30">
        <f>IFERROR(INDEX('A2 Intenzita dopravy'!$E40:$AH40,MATCH(H$4,'A2 Intenzita dopravy'!$E$33:$AH$33,0))*'08.2 Ost. prev. naklady voz.'!$E11*365*'A1 Parametre'!$D$108,0)</f>
        <v>122787.84665934896</v>
      </c>
      <c r="I11" s="30">
        <f>IFERROR(INDEX('A2 Intenzita dopravy'!$E40:$AH40,MATCH(I$4,'A2 Intenzita dopravy'!$E$33:$AH$33,0))*'08.2 Ost. prev. naklady voz.'!$E11*365*'A1 Parametre'!$D$108,0)</f>
        <v>124816.9657549854</v>
      </c>
      <c r="J11" s="30">
        <f>IFERROR(INDEX('A2 Intenzita dopravy'!$E40:$AH40,MATCH(J$4,'A2 Intenzita dopravy'!$E$33:$AH$33,0))*'08.2 Ost. prev. naklady voz.'!$E11*365*'A1 Parametre'!$D$108,0)</f>
        <v>126879.61686878403</v>
      </c>
      <c r="K11" s="30">
        <f>IFERROR(INDEX('A2 Intenzita dopravy'!$E40:$AH40,MATCH(K$4,'A2 Intenzita dopravy'!$E$33:$AH$33,0))*'08.2 Ost. prev. naklady voz.'!$E11*365*'A1 Parametre'!$D$108,0)</f>
        <v>128908.91767171201</v>
      </c>
      <c r="L11" s="30">
        <f>IFERROR(INDEX('A2 Intenzita dopravy'!$E40:$AH40,MATCH(L$4,'A2 Intenzita dopravy'!$E$33:$AH$33,0))*'08.2 Ost. prev. naklady voz.'!$E11*365*'A1 Parametre'!$D$108,0)</f>
        <v>130938.21847464002</v>
      </c>
      <c r="M11" s="30">
        <f>IFERROR(INDEX('A2 Intenzita dopravy'!$E40:$AH40,MATCH(M$4,'A2 Intenzita dopravy'!$E$33:$AH$33,0))*'08.2 Ost. prev. naklady voz.'!$E11*365*'A1 Parametre'!$D$108,0)</f>
        <v>132967.51927756803</v>
      </c>
      <c r="N11" s="30">
        <f>IFERROR(INDEX('A2 Intenzita dopravy'!$E40:$AH40,MATCH(N$4,'A2 Intenzita dopravy'!$E$33:$AH$33,0))*'08.2 Ost. prev. naklady voz.'!$E11*365*'A1 Parametre'!$D$108,0)</f>
        <v>134996.82008049602</v>
      </c>
      <c r="O11" s="30">
        <f>IFERROR(INDEX('A2 Intenzita dopravy'!$E40:$AH40,MATCH(O$4,'A2 Intenzita dopravy'!$E$33:$AH$33,0))*'08.2 Ost. prev. naklady voz.'!$E11*365*'A1 Parametre'!$D$108,0)</f>
        <v>137026.12088342404</v>
      </c>
      <c r="P11" s="30">
        <f>IFERROR(INDEX('A2 Intenzita dopravy'!$E40:$AH40,MATCH(P$4,'A2 Intenzita dopravy'!$E$33:$AH$33,0))*'08.2 Ost. prev. naklady voz.'!$E11*365*'A1 Parametre'!$D$108,0)</f>
        <v>139055.42168635203</v>
      </c>
      <c r="Q11" s="30">
        <f>IFERROR(INDEX('A2 Intenzita dopravy'!$E40:$AH40,MATCH(Q$4,'A2 Intenzita dopravy'!$E$33:$AH$33,0))*'08.2 Ost. prev. naklady voz.'!$E11*365*'A1 Parametre'!$D$108,0)</f>
        <v>141084.72248928001</v>
      </c>
      <c r="R11" s="30">
        <f>IFERROR(INDEX('A2 Intenzita dopravy'!$E40:$AH40,MATCH(R$4,'A2 Intenzita dopravy'!$E$33:$AH$33,0))*'08.2 Ost. prev. naklady voz.'!$E11*365*'A1 Parametre'!$D$108,0)</f>
        <v>142920.75654907202</v>
      </c>
      <c r="S11" s="30">
        <f>IFERROR(INDEX('A2 Intenzita dopravy'!$E40:$AH40,MATCH(S$4,'A2 Intenzita dopravy'!$E$33:$AH$33,0))*'08.2 Ost. prev. naklady voz.'!$E11*365*'A1 Parametre'!$D$108,0)</f>
        <v>144756.79060886402</v>
      </c>
      <c r="T11" s="30">
        <f>IFERROR(INDEX('A2 Intenzita dopravy'!$E40:$AH40,MATCH(T$4,'A2 Intenzita dopravy'!$E$33:$AH$33,0))*'08.2 Ost. prev. naklady voz.'!$E11*365*'A1 Parametre'!$D$108,0)</f>
        <v>146592.82466865602</v>
      </c>
      <c r="U11" s="30">
        <f>IFERROR(INDEX('A2 Intenzita dopravy'!$E40:$AH40,MATCH(U$4,'A2 Intenzita dopravy'!$E$33:$AH$33,0))*'08.2 Ost. prev. naklady voz.'!$E11*365*'A1 Parametre'!$D$108,0)</f>
        <v>148428.85872844805</v>
      </c>
      <c r="V11" s="30">
        <f>IFERROR(INDEX('A2 Intenzita dopravy'!$E40:$AH40,MATCH(V$4,'A2 Intenzita dopravy'!$E$33:$AH$33,0))*'08.2 Ost. prev. naklady voz.'!$E11*365*'A1 Parametre'!$D$108,0)</f>
        <v>150264.89278824002</v>
      </c>
      <c r="W11" s="30">
        <f>IFERROR(INDEX('A2 Intenzita dopravy'!$E40:$AH40,MATCH(W$4,'A2 Intenzita dopravy'!$E$33:$AH$33,0))*'08.2 Ost. prev. naklady voz.'!$E11*365*'A1 Parametre'!$D$108,0)</f>
        <v>152100.92684803202</v>
      </c>
      <c r="X11" s="30">
        <f>IFERROR(INDEX('A2 Intenzita dopravy'!$E40:$AH40,MATCH(X$4,'A2 Intenzita dopravy'!$E$33:$AH$33,0))*'08.2 Ost. prev. naklady voz.'!$E11*365*'A1 Parametre'!$D$108,0)</f>
        <v>153936.96090782402</v>
      </c>
      <c r="Y11" s="30">
        <f>IFERROR(INDEX('A2 Intenzita dopravy'!$E40:$AH40,MATCH(Y$4,'A2 Intenzita dopravy'!$E$33:$AH$33,0))*'08.2 Ost. prev. naklady voz.'!$E11*365*'A1 Parametre'!$D$108,0)</f>
        <v>155772.99496761605</v>
      </c>
      <c r="Z11" s="30">
        <f>IFERROR(INDEX('A2 Intenzita dopravy'!$E40:$AH40,MATCH(Z$4,'A2 Intenzita dopravy'!$E$33:$AH$33,0))*'08.2 Ost. prev. naklady voz.'!$E11*365*'A1 Parametre'!$D$108,0)</f>
        <v>157609.02902740805</v>
      </c>
      <c r="AA11" s="30">
        <f>IFERROR(INDEX('A2 Intenzita dopravy'!$E40:$AH40,MATCH(AA$4,'A2 Intenzita dopravy'!$E$33:$AH$33,0))*'08.2 Ost. prev. naklady voz.'!$E11*365*'A1 Parametre'!$D$108,0)</f>
        <v>159445.06308720002</v>
      </c>
      <c r="AB11" s="30">
        <f>IFERROR(INDEX('A2 Intenzita dopravy'!$E40:$AH40,MATCH(AB$4,'A2 Intenzita dopravy'!$E$33:$AH$33,0))*'08.2 Ost. prev. naklady voz.'!$E11*365*'A1 Parametre'!$D$108,0)</f>
        <v>161957.53074796803</v>
      </c>
      <c r="AC11" s="30">
        <f>IFERROR(INDEX('A2 Intenzita dopravy'!$E40:$AH40,MATCH(AC$4,'A2 Intenzita dopravy'!$E$33:$AH$33,0))*'08.2 Ost. prev. naklady voz.'!$E11*365*'A1 Parametre'!$D$108,0)</f>
        <v>164469.99840873602</v>
      </c>
      <c r="AD11" s="30">
        <f>IFERROR(INDEX('A2 Intenzita dopravy'!$E40:$AH40,MATCH(AD$4,'A2 Intenzita dopravy'!$E$33:$AH$33,0))*'08.2 Ost. prev. naklady voz.'!$E11*365*'A1 Parametre'!$D$108,0)</f>
        <v>166982.46606950401</v>
      </c>
      <c r="AE11" s="30">
        <f>IFERROR(INDEX('A2 Intenzita dopravy'!$E40:$AH40,MATCH(AE$4,'A2 Intenzita dopravy'!$E$33:$AH$33,0))*'08.2 Ost. prev. naklady voz.'!$E11*365*'A1 Parametre'!$D$108,0)</f>
        <v>169494.93373027202</v>
      </c>
      <c r="AF11" s="30">
        <f>IFERROR(INDEX('A2 Intenzita dopravy'!$E40:$AH40,MATCH(AF$4,'A2 Intenzita dopravy'!$E$33:$AH$33,0))*'08.2 Ost. prev. naklady voz.'!$E11*365*'A1 Parametre'!$D$108,0)</f>
        <v>172007.40139104004</v>
      </c>
      <c r="AG11" s="30">
        <f>IFERROR(INDEX('A2 Intenzita dopravy'!$E40:$AH40,MATCH(AG$4,'A2 Intenzita dopravy'!$E$33:$AH$33,0))*'08.2 Ost. prev. naklady voz.'!$E11*365*'A1 Parametre'!$D$108,0)</f>
        <v>174519.86905180803</v>
      </c>
      <c r="AH11" s="30">
        <f>IFERROR(INDEX('A2 Intenzita dopravy'!$E40:$AH40,MATCH(AH$4,'A2 Intenzita dopravy'!$E$33:$AH$33,0))*'08.2 Ost. prev. naklady voz.'!$E11*365*'A1 Parametre'!$D$108,0)</f>
        <v>177032.33671257604</v>
      </c>
      <c r="AI11" s="30">
        <f>IFERROR(INDEX('A2 Intenzita dopravy'!$E40:$AH40,MATCH(AI$4,'A2 Intenzita dopravy'!$E$33:$AH$33,0))*'08.2 Ost. prev. naklady voz.'!$E11*365*'A1 Parametre'!$D$108,0)</f>
        <v>179544.80437334403</v>
      </c>
      <c r="AJ11" s="30">
        <f>IFERROR(INDEX('A2 Intenzita dopravy'!$E40:$AI40,MATCH(AJ$4,'A2 Intenzita dopravy'!$E$33:$AI$33,0))*'08.2 Ost. prev. naklady voz.'!$E11*365*'A1 Parametre'!$D$108,0)</f>
        <v>182057.27203411201</v>
      </c>
    </row>
    <row r="12" spans="1:36" x14ac:dyDescent="0.2">
      <c r="A12" s="87"/>
      <c r="B12" s="5">
        <v>7</v>
      </c>
      <c r="C12" s="5" t="str">
        <f>IF(ISBLANK('A2 Intenzita dopravy'!C13)=TRUE,"",'A2 Intenzita dopravy'!C13)</f>
        <v/>
      </c>
      <c r="D12" s="5" t="str">
        <f>IF(ISBLANK('A2 Intenzita dopravy'!D13)=TRUE,"",'A2 Intenzita dopravy'!D13)</f>
        <v/>
      </c>
      <c r="E12" s="5" t="str">
        <f>IF(ISBLANK('A2 Intenzita dopravy'!E13)=TRUE,"",'A2 Intenzita dopravy'!E13)</f>
        <v/>
      </c>
      <c r="F12" s="30">
        <f>IFERROR(INDEX('A2 Intenzita dopravy'!$E41:$AH41,MATCH(F$4,'A2 Intenzita dopravy'!$E$33:$AH$33,0))*'08.2 Ost. prev. naklady voz.'!$E12*365*'A1 Parametre'!$D$108,0)</f>
        <v>0</v>
      </c>
      <c r="G12" s="30">
        <f>IFERROR(INDEX('A2 Intenzita dopravy'!$E41:$AH41,MATCH(G$4,'A2 Intenzita dopravy'!$E$33:$AH$33,0))*'08.2 Ost. prev. naklady voz.'!$E12*365*'A1 Parametre'!$D$108,0)</f>
        <v>0</v>
      </c>
      <c r="H12" s="30">
        <f>IFERROR(INDEX('A2 Intenzita dopravy'!$E41:$AH41,MATCH(H$4,'A2 Intenzita dopravy'!$E$33:$AH$33,0))*'08.2 Ost. prev. naklady voz.'!$E12*365*'A1 Parametre'!$D$108,0)</f>
        <v>0</v>
      </c>
      <c r="I12" s="30">
        <f>IFERROR(INDEX('A2 Intenzita dopravy'!$E41:$AH41,MATCH(I$4,'A2 Intenzita dopravy'!$E$33:$AH$33,0))*'08.2 Ost. prev. naklady voz.'!$E12*365*'A1 Parametre'!$D$108,0)</f>
        <v>0</v>
      </c>
      <c r="J12" s="30">
        <f>IFERROR(INDEX('A2 Intenzita dopravy'!$E41:$AH41,MATCH(J$4,'A2 Intenzita dopravy'!$E$33:$AH$33,0))*'08.2 Ost. prev. naklady voz.'!$E12*365*'A1 Parametre'!$D$108,0)</f>
        <v>0</v>
      </c>
      <c r="K12" s="30">
        <f>IFERROR(INDEX('A2 Intenzita dopravy'!$E41:$AH41,MATCH(K$4,'A2 Intenzita dopravy'!$E$33:$AH$33,0))*'08.2 Ost. prev. naklady voz.'!$E12*365*'A1 Parametre'!$D$108,0)</f>
        <v>0</v>
      </c>
      <c r="L12" s="30">
        <f>IFERROR(INDEX('A2 Intenzita dopravy'!$E41:$AH41,MATCH(L$4,'A2 Intenzita dopravy'!$E$33:$AH$33,0))*'08.2 Ost. prev. naklady voz.'!$E12*365*'A1 Parametre'!$D$108,0)</f>
        <v>0</v>
      </c>
      <c r="M12" s="30">
        <f>IFERROR(INDEX('A2 Intenzita dopravy'!$E41:$AH41,MATCH(M$4,'A2 Intenzita dopravy'!$E$33:$AH$33,0))*'08.2 Ost. prev. naklady voz.'!$E12*365*'A1 Parametre'!$D$108,0)</f>
        <v>0</v>
      </c>
      <c r="N12" s="30">
        <f>IFERROR(INDEX('A2 Intenzita dopravy'!$E41:$AH41,MATCH(N$4,'A2 Intenzita dopravy'!$E$33:$AH$33,0))*'08.2 Ost. prev. naklady voz.'!$E12*365*'A1 Parametre'!$D$108,0)</f>
        <v>0</v>
      </c>
      <c r="O12" s="30">
        <f>IFERROR(INDEX('A2 Intenzita dopravy'!$E41:$AH41,MATCH(O$4,'A2 Intenzita dopravy'!$E$33:$AH$33,0))*'08.2 Ost. prev. naklady voz.'!$E12*365*'A1 Parametre'!$D$108,0)</f>
        <v>0</v>
      </c>
      <c r="P12" s="30">
        <f>IFERROR(INDEX('A2 Intenzita dopravy'!$E41:$AH41,MATCH(P$4,'A2 Intenzita dopravy'!$E$33:$AH$33,0))*'08.2 Ost. prev. naklady voz.'!$E12*365*'A1 Parametre'!$D$108,0)</f>
        <v>0</v>
      </c>
      <c r="Q12" s="30">
        <f>IFERROR(INDEX('A2 Intenzita dopravy'!$E41:$AH41,MATCH(Q$4,'A2 Intenzita dopravy'!$E$33:$AH$33,0))*'08.2 Ost. prev. naklady voz.'!$E12*365*'A1 Parametre'!$D$108,0)</f>
        <v>0</v>
      </c>
      <c r="R12" s="30">
        <f>IFERROR(INDEX('A2 Intenzita dopravy'!$E41:$AH41,MATCH(R$4,'A2 Intenzita dopravy'!$E$33:$AH$33,0))*'08.2 Ost. prev. naklady voz.'!$E12*365*'A1 Parametre'!$D$108,0)</f>
        <v>0</v>
      </c>
      <c r="S12" s="30">
        <f>IFERROR(INDEX('A2 Intenzita dopravy'!$E41:$AH41,MATCH(S$4,'A2 Intenzita dopravy'!$E$33:$AH$33,0))*'08.2 Ost. prev. naklady voz.'!$E12*365*'A1 Parametre'!$D$108,0)</f>
        <v>0</v>
      </c>
      <c r="T12" s="30">
        <f>IFERROR(INDEX('A2 Intenzita dopravy'!$E41:$AH41,MATCH(T$4,'A2 Intenzita dopravy'!$E$33:$AH$33,0))*'08.2 Ost. prev. naklady voz.'!$E12*365*'A1 Parametre'!$D$108,0)</f>
        <v>0</v>
      </c>
      <c r="U12" s="30">
        <f>IFERROR(INDEX('A2 Intenzita dopravy'!$E41:$AH41,MATCH(U$4,'A2 Intenzita dopravy'!$E$33:$AH$33,0))*'08.2 Ost. prev. naklady voz.'!$E12*365*'A1 Parametre'!$D$108,0)</f>
        <v>0</v>
      </c>
      <c r="V12" s="30">
        <f>IFERROR(INDEX('A2 Intenzita dopravy'!$E41:$AH41,MATCH(V$4,'A2 Intenzita dopravy'!$E$33:$AH$33,0))*'08.2 Ost. prev. naklady voz.'!$E12*365*'A1 Parametre'!$D$108,0)</f>
        <v>0</v>
      </c>
      <c r="W12" s="30">
        <f>IFERROR(INDEX('A2 Intenzita dopravy'!$E41:$AH41,MATCH(W$4,'A2 Intenzita dopravy'!$E$33:$AH$33,0))*'08.2 Ost. prev. naklady voz.'!$E12*365*'A1 Parametre'!$D$108,0)</f>
        <v>0</v>
      </c>
      <c r="X12" s="30">
        <f>IFERROR(INDEX('A2 Intenzita dopravy'!$E41:$AH41,MATCH(X$4,'A2 Intenzita dopravy'!$E$33:$AH$33,0))*'08.2 Ost. prev. naklady voz.'!$E12*365*'A1 Parametre'!$D$108,0)</f>
        <v>0</v>
      </c>
      <c r="Y12" s="30">
        <f>IFERROR(INDEX('A2 Intenzita dopravy'!$E41:$AH41,MATCH(Y$4,'A2 Intenzita dopravy'!$E$33:$AH$33,0))*'08.2 Ost. prev. naklady voz.'!$E12*365*'A1 Parametre'!$D$108,0)</f>
        <v>0</v>
      </c>
      <c r="Z12" s="30">
        <f>IFERROR(INDEX('A2 Intenzita dopravy'!$E41:$AH41,MATCH(Z$4,'A2 Intenzita dopravy'!$E$33:$AH$33,0))*'08.2 Ost. prev. naklady voz.'!$E12*365*'A1 Parametre'!$D$108,0)</f>
        <v>0</v>
      </c>
      <c r="AA12" s="30">
        <f>IFERROR(INDEX('A2 Intenzita dopravy'!$E41:$AH41,MATCH(AA$4,'A2 Intenzita dopravy'!$E$33:$AH$33,0))*'08.2 Ost. prev. naklady voz.'!$E12*365*'A1 Parametre'!$D$108,0)</f>
        <v>0</v>
      </c>
      <c r="AB12" s="30">
        <f>IFERROR(INDEX('A2 Intenzita dopravy'!$E41:$AH41,MATCH(AB$4,'A2 Intenzita dopravy'!$E$33:$AH$33,0))*'08.2 Ost. prev. naklady voz.'!$E12*365*'A1 Parametre'!$D$108,0)</f>
        <v>0</v>
      </c>
      <c r="AC12" s="30">
        <f>IFERROR(INDEX('A2 Intenzita dopravy'!$E41:$AH41,MATCH(AC$4,'A2 Intenzita dopravy'!$E$33:$AH$33,0))*'08.2 Ost. prev. naklady voz.'!$E12*365*'A1 Parametre'!$D$108,0)</f>
        <v>0</v>
      </c>
      <c r="AD12" s="30">
        <f>IFERROR(INDEX('A2 Intenzita dopravy'!$E41:$AH41,MATCH(AD$4,'A2 Intenzita dopravy'!$E$33:$AH$33,0))*'08.2 Ost. prev. naklady voz.'!$E12*365*'A1 Parametre'!$D$108,0)</f>
        <v>0</v>
      </c>
      <c r="AE12" s="30">
        <f>IFERROR(INDEX('A2 Intenzita dopravy'!$E41:$AH41,MATCH(AE$4,'A2 Intenzita dopravy'!$E$33:$AH$33,0))*'08.2 Ost. prev. naklady voz.'!$E12*365*'A1 Parametre'!$D$108,0)</f>
        <v>0</v>
      </c>
      <c r="AF12" s="30">
        <f>IFERROR(INDEX('A2 Intenzita dopravy'!$E41:$AH41,MATCH(AF$4,'A2 Intenzita dopravy'!$E$33:$AH$33,0))*'08.2 Ost. prev. naklady voz.'!$E12*365*'A1 Parametre'!$D$108,0)</f>
        <v>0</v>
      </c>
      <c r="AG12" s="30">
        <f>IFERROR(INDEX('A2 Intenzita dopravy'!$E41:$AH41,MATCH(AG$4,'A2 Intenzita dopravy'!$E$33:$AH$33,0))*'08.2 Ost. prev. naklady voz.'!$E12*365*'A1 Parametre'!$D$108,0)</f>
        <v>0</v>
      </c>
      <c r="AH12" s="30">
        <f>IFERROR(INDEX('A2 Intenzita dopravy'!$E41:$AH41,MATCH(AH$4,'A2 Intenzita dopravy'!$E$33:$AH$33,0))*'08.2 Ost. prev. naklady voz.'!$E12*365*'A1 Parametre'!$D$108,0)</f>
        <v>0</v>
      </c>
      <c r="AI12" s="30">
        <f>IFERROR(INDEX('A2 Intenzita dopravy'!$E41:$AH41,MATCH(AI$4,'A2 Intenzita dopravy'!$E$33:$AH$33,0))*'08.2 Ost. prev. naklady voz.'!$E12*365*'A1 Parametre'!$D$108,0)</f>
        <v>0</v>
      </c>
      <c r="AJ12" s="30">
        <f>IFERROR(INDEX('A2 Intenzita dopravy'!$E41:$AI41,MATCH(AJ$4,'A2 Intenzita dopravy'!$E$33:$AI$33,0))*'08.2 Ost. prev. naklady voz.'!$E12*365*'A1 Parametre'!$D$108,0)</f>
        <v>0</v>
      </c>
    </row>
    <row r="13" spans="1:36" x14ac:dyDescent="0.2">
      <c r="A13" s="87"/>
      <c r="B13" s="5">
        <v>8</v>
      </c>
      <c r="C13" s="5" t="str">
        <f>IF(ISBLANK('A2 Intenzita dopravy'!C14)=TRUE,"",'A2 Intenzita dopravy'!C14)</f>
        <v/>
      </c>
      <c r="D13" s="5" t="str">
        <f>IF(ISBLANK('A2 Intenzita dopravy'!D14)=TRUE,"",'A2 Intenzita dopravy'!D14)</f>
        <v/>
      </c>
      <c r="E13" s="5" t="str">
        <f>IF(ISBLANK('A2 Intenzita dopravy'!E14)=TRUE,"",'A2 Intenzita dopravy'!E14)</f>
        <v/>
      </c>
      <c r="F13" s="30">
        <f>IFERROR(INDEX('A2 Intenzita dopravy'!$E42:$AH42,MATCH(F$4,'A2 Intenzita dopravy'!$E$33:$AH$33,0))*'08.2 Ost. prev. naklady voz.'!$E13*365*'A1 Parametre'!$D$108,0)</f>
        <v>0</v>
      </c>
      <c r="G13" s="30">
        <f>IFERROR(INDEX('A2 Intenzita dopravy'!$E42:$AH42,MATCH(G$4,'A2 Intenzita dopravy'!$E$33:$AH$33,0))*'08.2 Ost. prev. naklady voz.'!$E13*365*'A1 Parametre'!$D$108,0)</f>
        <v>0</v>
      </c>
      <c r="H13" s="30">
        <f>IFERROR(INDEX('A2 Intenzita dopravy'!$E42:$AH42,MATCH(H$4,'A2 Intenzita dopravy'!$E$33:$AH$33,0))*'08.2 Ost. prev. naklady voz.'!$E13*365*'A1 Parametre'!$D$108,0)</f>
        <v>0</v>
      </c>
      <c r="I13" s="30">
        <f>IFERROR(INDEX('A2 Intenzita dopravy'!$E42:$AH42,MATCH(I$4,'A2 Intenzita dopravy'!$E$33:$AH$33,0))*'08.2 Ost. prev. naklady voz.'!$E13*365*'A1 Parametre'!$D$108,0)</f>
        <v>0</v>
      </c>
      <c r="J13" s="30">
        <f>IFERROR(INDEX('A2 Intenzita dopravy'!$E42:$AH42,MATCH(J$4,'A2 Intenzita dopravy'!$E$33:$AH$33,0))*'08.2 Ost. prev. naklady voz.'!$E13*365*'A1 Parametre'!$D$108,0)</f>
        <v>0</v>
      </c>
      <c r="K13" s="30">
        <f>IFERROR(INDEX('A2 Intenzita dopravy'!$E42:$AH42,MATCH(K$4,'A2 Intenzita dopravy'!$E$33:$AH$33,0))*'08.2 Ost. prev. naklady voz.'!$E13*365*'A1 Parametre'!$D$108,0)</f>
        <v>0</v>
      </c>
      <c r="L13" s="30">
        <f>IFERROR(INDEX('A2 Intenzita dopravy'!$E42:$AH42,MATCH(L$4,'A2 Intenzita dopravy'!$E$33:$AH$33,0))*'08.2 Ost. prev. naklady voz.'!$E13*365*'A1 Parametre'!$D$108,0)</f>
        <v>0</v>
      </c>
      <c r="M13" s="30">
        <f>IFERROR(INDEX('A2 Intenzita dopravy'!$E42:$AH42,MATCH(M$4,'A2 Intenzita dopravy'!$E$33:$AH$33,0))*'08.2 Ost. prev. naklady voz.'!$E13*365*'A1 Parametre'!$D$108,0)</f>
        <v>0</v>
      </c>
      <c r="N13" s="30">
        <f>IFERROR(INDEX('A2 Intenzita dopravy'!$E42:$AH42,MATCH(N$4,'A2 Intenzita dopravy'!$E$33:$AH$33,0))*'08.2 Ost. prev. naklady voz.'!$E13*365*'A1 Parametre'!$D$108,0)</f>
        <v>0</v>
      </c>
      <c r="O13" s="30">
        <f>IFERROR(INDEX('A2 Intenzita dopravy'!$E42:$AH42,MATCH(O$4,'A2 Intenzita dopravy'!$E$33:$AH$33,0))*'08.2 Ost. prev. naklady voz.'!$E13*365*'A1 Parametre'!$D$108,0)</f>
        <v>0</v>
      </c>
      <c r="P13" s="30">
        <f>IFERROR(INDEX('A2 Intenzita dopravy'!$E42:$AH42,MATCH(P$4,'A2 Intenzita dopravy'!$E$33:$AH$33,0))*'08.2 Ost. prev. naklady voz.'!$E13*365*'A1 Parametre'!$D$108,0)</f>
        <v>0</v>
      </c>
      <c r="Q13" s="30">
        <f>IFERROR(INDEX('A2 Intenzita dopravy'!$E42:$AH42,MATCH(Q$4,'A2 Intenzita dopravy'!$E$33:$AH$33,0))*'08.2 Ost. prev. naklady voz.'!$E13*365*'A1 Parametre'!$D$108,0)</f>
        <v>0</v>
      </c>
      <c r="R13" s="30">
        <f>IFERROR(INDEX('A2 Intenzita dopravy'!$E42:$AH42,MATCH(R$4,'A2 Intenzita dopravy'!$E$33:$AH$33,0))*'08.2 Ost. prev. naklady voz.'!$E13*365*'A1 Parametre'!$D$108,0)</f>
        <v>0</v>
      </c>
      <c r="S13" s="30">
        <f>IFERROR(INDEX('A2 Intenzita dopravy'!$E42:$AH42,MATCH(S$4,'A2 Intenzita dopravy'!$E$33:$AH$33,0))*'08.2 Ost. prev. naklady voz.'!$E13*365*'A1 Parametre'!$D$108,0)</f>
        <v>0</v>
      </c>
      <c r="T13" s="30">
        <f>IFERROR(INDEX('A2 Intenzita dopravy'!$E42:$AH42,MATCH(T$4,'A2 Intenzita dopravy'!$E$33:$AH$33,0))*'08.2 Ost. prev. naklady voz.'!$E13*365*'A1 Parametre'!$D$108,0)</f>
        <v>0</v>
      </c>
      <c r="U13" s="30">
        <f>IFERROR(INDEX('A2 Intenzita dopravy'!$E42:$AH42,MATCH(U$4,'A2 Intenzita dopravy'!$E$33:$AH$33,0))*'08.2 Ost. prev. naklady voz.'!$E13*365*'A1 Parametre'!$D$108,0)</f>
        <v>0</v>
      </c>
      <c r="V13" s="30">
        <f>IFERROR(INDEX('A2 Intenzita dopravy'!$E42:$AH42,MATCH(V$4,'A2 Intenzita dopravy'!$E$33:$AH$33,0))*'08.2 Ost. prev. naklady voz.'!$E13*365*'A1 Parametre'!$D$108,0)</f>
        <v>0</v>
      </c>
      <c r="W13" s="30">
        <f>IFERROR(INDEX('A2 Intenzita dopravy'!$E42:$AH42,MATCH(W$4,'A2 Intenzita dopravy'!$E$33:$AH$33,0))*'08.2 Ost. prev. naklady voz.'!$E13*365*'A1 Parametre'!$D$108,0)</f>
        <v>0</v>
      </c>
      <c r="X13" s="30">
        <f>IFERROR(INDEX('A2 Intenzita dopravy'!$E42:$AH42,MATCH(X$4,'A2 Intenzita dopravy'!$E$33:$AH$33,0))*'08.2 Ost. prev. naklady voz.'!$E13*365*'A1 Parametre'!$D$108,0)</f>
        <v>0</v>
      </c>
      <c r="Y13" s="30">
        <f>IFERROR(INDEX('A2 Intenzita dopravy'!$E42:$AH42,MATCH(Y$4,'A2 Intenzita dopravy'!$E$33:$AH$33,0))*'08.2 Ost. prev. naklady voz.'!$E13*365*'A1 Parametre'!$D$108,0)</f>
        <v>0</v>
      </c>
      <c r="Z13" s="30">
        <f>IFERROR(INDEX('A2 Intenzita dopravy'!$E42:$AH42,MATCH(Z$4,'A2 Intenzita dopravy'!$E$33:$AH$33,0))*'08.2 Ost. prev. naklady voz.'!$E13*365*'A1 Parametre'!$D$108,0)</f>
        <v>0</v>
      </c>
      <c r="AA13" s="30">
        <f>IFERROR(INDEX('A2 Intenzita dopravy'!$E42:$AH42,MATCH(AA$4,'A2 Intenzita dopravy'!$E$33:$AH$33,0))*'08.2 Ost. prev. naklady voz.'!$E13*365*'A1 Parametre'!$D$108,0)</f>
        <v>0</v>
      </c>
      <c r="AB13" s="30">
        <f>IFERROR(INDEX('A2 Intenzita dopravy'!$E42:$AH42,MATCH(AB$4,'A2 Intenzita dopravy'!$E$33:$AH$33,0))*'08.2 Ost. prev. naklady voz.'!$E13*365*'A1 Parametre'!$D$108,0)</f>
        <v>0</v>
      </c>
      <c r="AC13" s="30">
        <f>IFERROR(INDEX('A2 Intenzita dopravy'!$E42:$AH42,MATCH(AC$4,'A2 Intenzita dopravy'!$E$33:$AH$33,0))*'08.2 Ost. prev. naklady voz.'!$E13*365*'A1 Parametre'!$D$108,0)</f>
        <v>0</v>
      </c>
      <c r="AD13" s="30">
        <f>IFERROR(INDEX('A2 Intenzita dopravy'!$E42:$AH42,MATCH(AD$4,'A2 Intenzita dopravy'!$E$33:$AH$33,0))*'08.2 Ost. prev. naklady voz.'!$E13*365*'A1 Parametre'!$D$108,0)</f>
        <v>0</v>
      </c>
      <c r="AE13" s="30">
        <f>IFERROR(INDEX('A2 Intenzita dopravy'!$E42:$AH42,MATCH(AE$4,'A2 Intenzita dopravy'!$E$33:$AH$33,0))*'08.2 Ost. prev. naklady voz.'!$E13*365*'A1 Parametre'!$D$108,0)</f>
        <v>0</v>
      </c>
      <c r="AF13" s="30">
        <f>IFERROR(INDEX('A2 Intenzita dopravy'!$E42:$AH42,MATCH(AF$4,'A2 Intenzita dopravy'!$E$33:$AH$33,0))*'08.2 Ost. prev. naklady voz.'!$E13*365*'A1 Parametre'!$D$108,0)</f>
        <v>0</v>
      </c>
      <c r="AG13" s="30">
        <f>IFERROR(INDEX('A2 Intenzita dopravy'!$E42:$AH42,MATCH(AG$4,'A2 Intenzita dopravy'!$E$33:$AH$33,0))*'08.2 Ost. prev. naklady voz.'!$E13*365*'A1 Parametre'!$D$108,0)</f>
        <v>0</v>
      </c>
      <c r="AH13" s="30">
        <f>IFERROR(INDEX('A2 Intenzita dopravy'!$E42:$AH42,MATCH(AH$4,'A2 Intenzita dopravy'!$E$33:$AH$33,0))*'08.2 Ost. prev. naklady voz.'!$E13*365*'A1 Parametre'!$D$108,0)</f>
        <v>0</v>
      </c>
      <c r="AI13" s="30">
        <f>IFERROR(INDEX('A2 Intenzita dopravy'!$E42:$AH42,MATCH(AI$4,'A2 Intenzita dopravy'!$E$33:$AH$33,0))*'08.2 Ost. prev. naklady voz.'!$E13*365*'A1 Parametre'!$D$108,0)</f>
        <v>0</v>
      </c>
      <c r="AJ13" s="30">
        <f>IFERROR(INDEX('A2 Intenzita dopravy'!$E42:$AI42,MATCH(AJ$4,'A2 Intenzita dopravy'!$E$33:$AI$33,0))*'08.2 Ost. prev. naklady voz.'!$E13*365*'A1 Parametre'!$D$108,0)</f>
        <v>0</v>
      </c>
    </row>
    <row r="14" spans="1:36" x14ac:dyDescent="0.2">
      <c r="A14" s="87"/>
      <c r="B14" s="5">
        <v>9</v>
      </c>
      <c r="C14" s="5" t="str">
        <f>IF(ISBLANK('A2 Intenzita dopravy'!C15)=TRUE,"",'A2 Intenzita dopravy'!C15)</f>
        <v/>
      </c>
      <c r="D14" s="5" t="str">
        <f>IF(ISBLANK('A2 Intenzita dopravy'!D15)=TRUE,"",'A2 Intenzita dopravy'!D15)</f>
        <v/>
      </c>
      <c r="E14" s="5" t="str">
        <f>IF(ISBLANK('A2 Intenzita dopravy'!E15)=TRUE,"",'A2 Intenzita dopravy'!E15)</f>
        <v/>
      </c>
      <c r="F14" s="30">
        <f>IFERROR(INDEX('A2 Intenzita dopravy'!$E43:$AH43,MATCH(F$4,'A2 Intenzita dopravy'!$E$33:$AH$33,0))*'08.2 Ost. prev. naklady voz.'!$E14*365*'A1 Parametre'!$D$108,0)</f>
        <v>0</v>
      </c>
      <c r="G14" s="30">
        <f>IFERROR(INDEX('A2 Intenzita dopravy'!$E43:$AH43,MATCH(G$4,'A2 Intenzita dopravy'!$E$33:$AH$33,0))*'08.2 Ost. prev. naklady voz.'!$E14*365*'A1 Parametre'!$D$108,0)</f>
        <v>0</v>
      </c>
      <c r="H14" s="30">
        <f>IFERROR(INDEX('A2 Intenzita dopravy'!$E43:$AH43,MATCH(H$4,'A2 Intenzita dopravy'!$E$33:$AH$33,0))*'08.2 Ost. prev. naklady voz.'!$E14*365*'A1 Parametre'!$D$108,0)</f>
        <v>0</v>
      </c>
      <c r="I14" s="30">
        <f>IFERROR(INDEX('A2 Intenzita dopravy'!$E43:$AH43,MATCH(I$4,'A2 Intenzita dopravy'!$E$33:$AH$33,0))*'08.2 Ost. prev. naklady voz.'!$E14*365*'A1 Parametre'!$D$108,0)</f>
        <v>0</v>
      </c>
      <c r="J14" s="30">
        <f>IFERROR(INDEX('A2 Intenzita dopravy'!$E43:$AH43,MATCH(J$4,'A2 Intenzita dopravy'!$E$33:$AH$33,0))*'08.2 Ost. prev. naklady voz.'!$E14*365*'A1 Parametre'!$D$108,0)</f>
        <v>0</v>
      </c>
      <c r="K14" s="30">
        <f>IFERROR(INDEX('A2 Intenzita dopravy'!$E43:$AH43,MATCH(K$4,'A2 Intenzita dopravy'!$E$33:$AH$33,0))*'08.2 Ost. prev. naklady voz.'!$E14*365*'A1 Parametre'!$D$108,0)</f>
        <v>0</v>
      </c>
      <c r="L14" s="30">
        <f>IFERROR(INDEX('A2 Intenzita dopravy'!$E43:$AH43,MATCH(L$4,'A2 Intenzita dopravy'!$E$33:$AH$33,0))*'08.2 Ost. prev. naklady voz.'!$E14*365*'A1 Parametre'!$D$108,0)</f>
        <v>0</v>
      </c>
      <c r="M14" s="30">
        <f>IFERROR(INDEX('A2 Intenzita dopravy'!$E43:$AH43,MATCH(M$4,'A2 Intenzita dopravy'!$E$33:$AH$33,0))*'08.2 Ost. prev. naklady voz.'!$E14*365*'A1 Parametre'!$D$108,0)</f>
        <v>0</v>
      </c>
      <c r="N14" s="30">
        <f>IFERROR(INDEX('A2 Intenzita dopravy'!$E43:$AH43,MATCH(N$4,'A2 Intenzita dopravy'!$E$33:$AH$33,0))*'08.2 Ost. prev. naklady voz.'!$E14*365*'A1 Parametre'!$D$108,0)</f>
        <v>0</v>
      </c>
      <c r="O14" s="30">
        <f>IFERROR(INDEX('A2 Intenzita dopravy'!$E43:$AH43,MATCH(O$4,'A2 Intenzita dopravy'!$E$33:$AH$33,0))*'08.2 Ost. prev. naklady voz.'!$E14*365*'A1 Parametre'!$D$108,0)</f>
        <v>0</v>
      </c>
      <c r="P14" s="30">
        <f>IFERROR(INDEX('A2 Intenzita dopravy'!$E43:$AH43,MATCH(P$4,'A2 Intenzita dopravy'!$E$33:$AH$33,0))*'08.2 Ost. prev. naklady voz.'!$E14*365*'A1 Parametre'!$D$108,0)</f>
        <v>0</v>
      </c>
      <c r="Q14" s="30">
        <f>IFERROR(INDEX('A2 Intenzita dopravy'!$E43:$AH43,MATCH(Q$4,'A2 Intenzita dopravy'!$E$33:$AH$33,0))*'08.2 Ost. prev. naklady voz.'!$E14*365*'A1 Parametre'!$D$108,0)</f>
        <v>0</v>
      </c>
      <c r="R14" s="30">
        <f>IFERROR(INDEX('A2 Intenzita dopravy'!$E43:$AH43,MATCH(R$4,'A2 Intenzita dopravy'!$E$33:$AH$33,0))*'08.2 Ost. prev. naklady voz.'!$E14*365*'A1 Parametre'!$D$108,0)</f>
        <v>0</v>
      </c>
      <c r="S14" s="30">
        <f>IFERROR(INDEX('A2 Intenzita dopravy'!$E43:$AH43,MATCH(S$4,'A2 Intenzita dopravy'!$E$33:$AH$33,0))*'08.2 Ost. prev. naklady voz.'!$E14*365*'A1 Parametre'!$D$108,0)</f>
        <v>0</v>
      </c>
      <c r="T14" s="30">
        <f>IFERROR(INDEX('A2 Intenzita dopravy'!$E43:$AH43,MATCH(T$4,'A2 Intenzita dopravy'!$E$33:$AH$33,0))*'08.2 Ost. prev. naklady voz.'!$E14*365*'A1 Parametre'!$D$108,0)</f>
        <v>0</v>
      </c>
      <c r="U14" s="30">
        <f>IFERROR(INDEX('A2 Intenzita dopravy'!$E43:$AH43,MATCH(U$4,'A2 Intenzita dopravy'!$E$33:$AH$33,0))*'08.2 Ost. prev. naklady voz.'!$E14*365*'A1 Parametre'!$D$108,0)</f>
        <v>0</v>
      </c>
      <c r="V14" s="30">
        <f>IFERROR(INDEX('A2 Intenzita dopravy'!$E43:$AH43,MATCH(V$4,'A2 Intenzita dopravy'!$E$33:$AH$33,0))*'08.2 Ost. prev. naklady voz.'!$E14*365*'A1 Parametre'!$D$108,0)</f>
        <v>0</v>
      </c>
      <c r="W14" s="30">
        <f>IFERROR(INDEX('A2 Intenzita dopravy'!$E43:$AH43,MATCH(W$4,'A2 Intenzita dopravy'!$E$33:$AH$33,0))*'08.2 Ost. prev. naklady voz.'!$E14*365*'A1 Parametre'!$D$108,0)</f>
        <v>0</v>
      </c>
      <c r="X14" s="30">
        <f>IFERROR(INDEX('A2 Intenzita dopravy'!$E43:$AH43,MATCH(X$4,'A2 Intenzita dopravy'!$E$33:$AH$33,0))*'08.2 Ost. prev. naklady voz.'!$E14*365*'A1 Parametre'!$D$108,0)</f>
        <v>0</v>
      </c>
      <c r="Y14" s="30">
        <f>IFERROR(INDEX('A2 Intenzita dopravy'!$E43:$AH43,MATCH(Y$4,'A2 Intenzita dopravy'!$E$33:$AH$33,0))*'08.2 Ost. prev. naklady voz.'!$E14*365*'A1 Parametre'!$D$108,0)</f>
        <v>0</v>
      </c>
      <c r="Z14" s="30">
        <f>IFERROR(INDEX('A2 Intenzita dopravy'!$E43:$AH43,MATCH(Z$4,'A2 Intenzita dopravy'!$E$33:$AH$33,0))*'08.2 Ost. prev. naklady voz.'!$E14*365*'A1 Parametre'!$D$108,0)</f>
        <v>0</v>
      </c>
      <c r="AA14" s="30">
        <f>IFERROR(INDEX('A2 Intenzita dopravy'!$E43:$AH43,MATCH(AA$4,'A2 Intenzita dopravy'!$E$33:$AH$33,0))*'08.2 Ost. prev. naklady voz.'!$E14*365*'A1 Parametre'!$D$108,0)</f>
        <v>0</v>
      </c>
      <c r="AB14" s="30">
        <f>IFERROR(INDEX('A2 Intenzita dopravy'!$E43:$AH43,MATCH(AB$4,'A2 Intenzita dopravy'!$E$33:$AH$33,0))*'08.2 Ost. prev. naklady voz.'!$E14*365*'A1 Parametre'!$D$108,0)</f>
        <v>0</v>
      </c>
      <c r="AC14" s="30">
        <f>IFERROR(INDEX('A2 Intenzita dopravy'!$E43:$AH43,MATCH(AC$4,'A2 Intenzita dopravy'!$E$33:$AH$33,0))*'08.2 Ost. prev. naklady voz.'!$E14*365*'A1 Parametre'!$D$108,0)</f>
        <v>0</v>
      </c>
      <c r="AD14" s="30">
        <f>IFERROR(INDEX('A2 Intenzita dopravy'!$E43:$AH43,MATCH(AD$4,'A2 Intenzita dopravy'!$E$33:$AH$33,0))*'08.2 Ost. prev. naklady voz.'!$E14*365*'A1 Parametre'!$D$108,0)</f>
        <v>0</v>
      </c>
      <c r="AE14" s="30">
        <f>IFERROR(INDEX('A2 Intenzita dopravy'!$E43:$AH43,MATCH(AE$4,'A2 Intenzita dopravy'!$E$33:$AH$33,0))*'08.2 Ost. prev. naklady voz.'!$E14*365*'A1 Parametre'!$D$108,0)</f>
        <v>0</v>
      </c>
      <c r="AF14" s="30">
        <f>IFERROR(INDEX('A2 Intenzita dopravy'!$E43:$AH43,MATCH(AF$4,'A2 Intenzita dopravy'!$E$33:$AH$33,0))*'08.2 Ost. prev. naklady voz.'!$E14*365*'A1 Parametre'!$D$108,0)</f>
        <v>0</v>
      </c>
      <c r="AG14" s="30">
        <f>IFERROR(INDEX('A2 Intenzita dopravy'!$E43:$AH43,MATCH(AG$4,'A2 Intenzita dopravy'!$E$33:$AH$33,0))*'08.2 Ost. prev. naklady voz.'!$E14*365*'A1 Parametre'!$D$108,0)</f>
        <v>0</v>
      </c>
      <c r="AH14" s="30">
        <f>IFERROR(INDEX('A2 Intenzita dopravy'!$E43:$AH43,MATCH(AH$4,'A2 Intenzita dopravy'!$E$33:$AH$33,0))*'08.2 Ost. prev. naklady voz.'!$E14*365*'A1 Parametre'!$D$108,0)</f>
        <v>0</v>
      </c>
      <c r="AI14" s="30">
        <f>IFERROR(INDEX('A2 Intenzita dopravy'!$E43:$AH43,MATCH(AI$4,'A2 Intenzita dopravy'!$E$33:$AH$33,0))*'08.2 Ost. prev. naklady voz.'!$E14*365*'A1 Parametre'!$D$108,0)</f>
        <v>0</v>
      </c>
      <c r="AJ14" s="30">
        <f>IFERROR(INDEX('A2 Intenzita dopravy'!$E43:$AI43,MATCH(AJ$4,'A2 Intenzita dopravy'!$E$33:$AI$33,0))*'08.2 Ost. prev. naklady voz.'!$E14*365*'A1 Parametre'!$D$108,0)</f>
        <v>0</v>
      </c>
    </row>
    <row r="15" spans="1:36" x14ac:dyDescent="0.2">
      <c r="A15" s="87"/>
      <c r="B15" s="5">
        <v>10</v>
      </c>
      <c r="C15" s="5" t="str">
        <f>IF(ISBLANK('A2 Intenzita dopravy'!C16)=TRUE,"",'A2 Intenzita dopravy'!C16)</f>
        <v/>
      </c>
      <c r="D15" s="5" t="str">
        <f>IF(ISBLANK('A2 Intenzita dopravy'!D16)=TRUE,"",'A2 Intenzita dopravy'!D16)</f>
        <v/>
      </c>
      <c r="E15" s="5" t="str">
        <f>IF(ISBLANK('A2 Intenzita dopravy'!E16)=TRUE,"",'A2 Intenzita dopravy'!E16)</f>
        <v/>
      </c>
      <c r="F15" s="30">
        <f>IFERROR(INDEX('A2 Intenzita dopravy'!$E44:$AH44,MATCH(F$4,'A2 Intenzita dopravy'!$E$33:$AH$33,0))*'08.2 Ost. prev. naklady voz.'!$E15*365*'A1 Parametre'!$D$108,0)</f>
        <v>0</v>
      </c>
      <c r="G15" s="30">
        <f>IFERROR(INDEX('A2 Intenzita dopravy'!$E44:$AH44,MATCH(G$4,'A2 Intenzita dopravy'!$E$33:$AH$33,0))*'08.2 Ost. prev. naklady voz.'!$E15*365*'A1 Parametre'!$D$108,0)</f>
        <v>0</v>
      </c>
      <c r="H15" s="30">
        <f>IFERROR(INDEX('A2 Intenzita dopravy'!$E44:$AH44,MATCH(H$4,'A2 Intenzita dopravy'!$E$33:$AH$33,0))*'08.2 Ost. prev. naklady voz.'!$E15*365*'A1 Parametre'!$D$108,0)</f>
        <v>0</v>
      </c>
      <c r="I15" s="30">
        <f>IFERROR(INDEX('A2 Intenzita dopravy'!$E44:$AH44,MATCH(I$4,'A2 Intenzita dopravy'!$E$33:$AH$33,0))*'08.2 Ost. prev. naklady voz.'!$E15*365*'A1 Parametre'!$D$108,0)</f>
        <v>0</v>
      </c>
      <c r="J15" s="30">
        <f>IFERROR(INDEX('A2 Intenzita dopravy'!$E44:$AH44,MATCH(J$4,'A2 Intenzita dopravy'!$E$33:$AH$33,0))*'08.2 Ost. prev. naklady voz.'!$E15*365*'A1 Parametre'!$D$108,0)</f>
        <v>0</v>
      </c>
      <c r="K15" s="30">
        <f>IFERROR(INDEX('A2 Intenzita dopravy'!$E44:$AH44,MATCH(K$4,'A2 Intenzita dopravy'!$E$33:$AH$33,0))*'08.2 Ost. prev. naklady voz.'!$E15*365*'A1 Parametre'!$D$108,0)</f>
        <v>0</v>
      </c>
      <c r="L15" s="30">
        <f>IFERROR(INDEX('A2 Intenzita dopravy'!$E44:$AH44,MATCH(L$4,'A2 Intenzita dopravy'!$E$33:$AH$33,0))*'08.2 Ost. prev. naklady voz.'!$E15*365*'A1 Parametre'!$D$108,0)</f>
        <v>0</v>
      </c>
      <c r="M15" s="30">
        <f>IFERROR(INDEX('A2 Intenzita dopravy'!$E44:$AH44,MATCH(M$4,'A2 Intenzita dopravy'!$E$33:$AH$33,0))*'08.2 Ost. prev. naklady voz.'!$E15*365*'A1 Parametre'!$D$108,0)</f>
        <v>0</v>
      </c>
      <c r="N15" s="30">
        <f>IFERROR(INDEX('A2 Intenzita dopravy'!$E44:$AH44,MATCH(N$4,'A2 Intenzita dopravy'!$E$33:$AH$33,0))*'08.2 Ost. prev. naklady voz.'!$E15*365*'A1 Parametre'!$D$108,0)</f>
        <v>0</v>
      </c>
      <c r="O15" s="30">
        <f>IFERROR(INDEX('A2 Intenzita dopravy'!$E44:$AH44,MATCH(O$4,'A2 Intenzita dopravy'!$E$33:$AH$33,0))*'08.2 Ost. prev. naklady voz.'!$E15*365*'A1 Parametre'!$D$108,0)</f>
        <v>0</v>
      </c>
      <c r="P15" s="30">
        <f>IFERROR(INDEX('A2 Intenzita dopravy'!$E44:$AH44,MATCH(P$4,'A2 Intenzita dopravy'!$E$33:$AH$33,0))*'08.2 Ost. prev. naklady voz.'!$E15*365*'A1 Parametre'!$D$108,0)</f>
        <v>0</v>
      </c>
      <c r="Q15" s="30">
        <f>IFERROR(INDEX('A2 Intenzita dopravy'!$E44:$AH44,MATCH(Q$4,'A2 Intenzita dopravy'!$E$33:$AH$33,0))*'08.2 Ost. prev. naklady voz.'!$E15*365*'A1 Parametre'!$D$108,0)</f>
        <v>0</v>
      </c>
      <c r="R15" s="30">
        <f>IFERROR(INDEX('A2 Intenzita dopravy'!$E44:$AH44,MATCH(R$4,'A2 Intenzita dopravy'!$E$33:$AH$33,0))*'08.2 Ost. prev. naklady voz.'!$E15*365*'A1 Parametre'!$D$108,0)</f>
        <v>0</v>
      </c>
      <c r="S15" s="30">
        <f>IFERROR(INDEX('A2 Intenzita dopravy'!$E44:$AH44,MATCH(S$4,'A2 Intenzita dopravy'!$E$33:$AH$33,0))*'08.2 Ost. prev. naklady voz.'!$E15*365*'A1 Parametre'!$D$108,0)</f>
        <v>0</v>
      </c>
      <c r="T15" s="30">
        <f>IFERROR(INDEX('A2 Intenzita dopravy'!$E44:$AH44,MATCH(T$4,'A2 Intenzita dopravy'!$E$33:$AH$33,0))*'08.2 Ost. prev. naklady voz.'!$E15*365*'A1 Parametre'!$D$108,0)</f>
        <v>0</v>
      </c>
      <c r="U15" s="30">
        <f>IFERROR(INDEX('A2 Intenzita dopravy'!$E44:$AH44,MATCH(U$4,'A2 Intenzita dopravy'!$E$33:$AH$33,0))*'08.2 Ost. prev. naklady voz.'!$E15*365*'A1 Parametre'!$D$108,0)</f>
        <v>0</v>
      </c>
      <c r="V15" s="30">
        <f>IFERROR(INDEX('A2 Intenzita dopravy'!$E44:$AH44,MATCH(V$4,'A2 Intenzita dopravy'!$E$33:$AH$33,0))*'08.2 Ost. prev. naklady voz.'!$E15*365*'A1 Parametre'!$D$108,0)</f>
        <v>0</v>
      </c>
      <c r="W15" s="30">
        <f>IFERROR(INDEX('A2 Intenzita dopravy'!$E44:$AH44,MATCH(W$4,'A2 Intenzita dopravy'!$E$33:$AH$33,0))*'08.2 Ost. prev. naklady voz.'!$E15*365*'A1 Parametre'!$D$108,0)</f>
        <v>0</v>
      </c>
      <c r="X15" s="30">
        <f>IFERROR(INDEX('A2 Intenzita dopravy'!$E44:$AH44,MATCH(X$4,'A2 Intenzita dopravy'!$E$33:$AH$33,0))*'08.2 Ost. prev. naklady voz.'!$E15*365*'A1 Parametre'!$D$108,0)</f>
        <v>0</v>
      </c>
      <c r="Y15" s="30">
        <f>IFERROR(INDEX('A2 Intenzita dopravy'!$E44:$AH44,MATCH(Y$4,'A2 Intenzita dopravy'!$E$33:$AH$33,0))*'08.2 Ost. prev. naklady voz.'!$E15*365*'A1 Parametre'!$D$108,0)</f>
        <v>0</v>
      </c>
      <c r="Z15" s="30">
        <f>IFERROR(INDEX('A2 Intenzita dopravy'!$E44:$AH44,MATCH(Z$4,'A2 Intenzita dopravy'!$E$33:$AH$33,0))*'08.2 Ost. prev. naklady voz.'!$E15*365*'A1 Parametre'!$D$108,0)</f>
        <v>0</v>
      </c>
      <c r="AA15" s="30">
        <f>IFERROR(INDEX('A2 Intenzita dopravy'!$E44:$AH44,MATCH(AA$4,'A2 Intenzita dopravy'!$E$33:$AH$33,0))*'08.2 Ost. prev. naklady voz.'!$E15*365*'A1 Parametre'!$D$108,0)</f>
        <v>0</v>
      </c>
      <c r="AB15" s="30">
        <f>IFERROR(INDEX('A2 Intenzita dopravy'!$E44:$AH44,MATCH(AB$4,'A2 Intenzita dopravy'!$E$33:$AH$33,0))*'08.2 Ost. prev. naklady voz.'!$E15*365*'A1 Parametre'!$D$108,0)</f>
        <v>0</v>
      </c>
      <c r="AC15" s="30">
        <f>IFERROR(INDEX('A2 Intenzita dopravy'!$E44:$AH44,MATCH(AC$4,'A2 Intenzita dopravy'!$E$33:$AH$33,0))*'08.2 Ost. prev. naklady voz.'!$E15*365*'A1 Parametre'!$D$108,0)</f>
        <v>0</v>
      </c>
      <c r="AD15" s="30">
        <f>IFERROR(INDEX('A2 Intenzita dopravy'!$E44:$AH44,MATCH(AD$4,'A2 Intenzita dopravy'!$E$33:$AH$33,0))*'08.2 Ost. prev. naklady voz.'!$E15*365*'A1 Parametre'!$D$108,0)</f>
        <v>0</v>
      </c>
      <c r="AE15" s="30">
        <f>IFERROR(INDEX('A2 Intenzita dopravy'!$E44:$AH44,MATCH(AE$4,'A2 Intenzita dopravy'!$E$33:$AH$33,0))*'08.2 Ost. prev. naklady voz.'!$E15*365*'A1 Parametre'!$D$108,0)</f>
        <v>0</v>
      </c>
      <c r="AF15" s="30">
        <f>IFERROR(INDEX('A2 Intenzita dopravy'!$E44:$AH44,MATCH(AF$4,'A2 Intenzita dopravy'!$E$33:$AH$33,0))*'08.2 Ost. prev. naklady voz.'!$E15*365*'A1 Parametre'!$D$108,0)</f>
        <v>0</v>
      </c>
      <c r="AG15" s="30">
        <f>IFERROR(INDEX('A2 Intenzita dopravy'!$E44:$AH44,MATCH(AG$4,'A2 Intenzita dopravy'!$E$33:$AH$33,0))*'08.2 Ost. prev. naklady voz.'!$E15*365*'A1 Parametre'!$D$108,0)</f>
        <v>0</v>
      </c>
      <c r="AH15" s="30">
        <f>IFERROR(INDEX('A2 Intenzita dopravy'!$E44:$AH44,MATCH(AH$4,'A2 Intenzita dopravy'!$E$33:$AH$33,0))*'08.2 Ost. prev. naklady voz.'!$E15*365*'A1 Parametre'!$D$108,0)</f>
        <v>0</v>
      </c>
      <c r="AI15" s="30">
        <f>IFERROR(INDEX('A2 Intenzita dopravy'!$E44:$AH44,MATCH(AI$4,'A2 Intenzita dopravy'!$E$33:$AH$33,0))*'08.2 Ost. prev. naklady voz.'!$E15*365*'A1 Parametre'!$D$108,0)</f>
        <v>0</v>
      </c>
      <c r="AJ15" s="30">
        <f>IFERROR(INDEX('A2 Intenzita dopravy'!$E44:$AI44,MATCH(AJ$4,'A2 Intenzita dopravy'!$E$33:$AI$33,0))*'08.2 Ost. prev. naklady voz.'!$E15*365*'A1 Parametre'!$D$108,0)</f>
        <v>0</v>
      </c>
    </row>
    <row r="18" spans="1:36" x14ac:dyDescent="0.2">
      <c r="B18" s="80" t="s">
        <v>220</v>
      </c>
      <c r="E18" s="33"/>
      <c r="F18" s="33"/>
      <c r="G18" s="33"/>
      <c r="H18" s="33"/>
      <c r="I18" s="33"/>
    </row>
    <row r="20" spans="1:36" x14ac:dyDescent="0.2">
      <c r="E20" s="32" t="s">
        <v>63</v>
      </c>
      <c r="F20" s="34">
        <f>'A1 Parametre'!$C$6</f>
        <v>2019</v>
      </c>
      <c r="G20" s="34">
        <f>F20+1</f>
        <v>2020</v>
      </c>
      <c r="H20" s="34">
        <f t="shared" ref="H20:W21" si="2">G20+1</f>
        <v>2021</v>
      </c>
      <c r="I20" s="34">
        <f t="shared" si="2"/>
        <v>2022</v>
      </c>
      <c r="J20" s="34">
        <f t="shared" si="2"/>
        <v>2023</v>
      </c>
      <c r="K20" s="34">
        <f t="shared" si="2"/>
        <v>2024</v>
      </c>
      <c r="L20" s="34">
        <f t="shared" si="2"/>
        <v>2025</v>
      </c>
      <c r="M20" s="34">
        <f t="shared" si="2"/>
        <v>2026</v>
      </c>
      <c r="N20" s="34">
        <f t="shared" si="2"/>
        <v>2027</v>
      </c>
      <c r="O20" s="34">
        <f t="shared" si="2"/>
        <v>2028</v>
      </c>
      <c r="P20" s="34">
        <f t="shared" si="2"/>
        <v>2029</v>
      </c>
      <c r="Q20" s="34">
        <f t="shared" si="2"/>
        <v>2030</v>
      </c>
      <c r="R20" s="34">
        <f t="shared" si="2"/>
        <v>2031</v>
      </c>
      <c r="S20" s="34">
        <f t="shared" si="2"/>
        <v>2032</v>
      </c>
      <c r="T20" s="34">
        <f t="shared" si="2"/>
        <v>2033</v>
      </c>
      <c r="U20" s="34">
        <f t="shared" si="2"/>
        <v>2034</v>
      </c>
      <c r="V20" s="34">
        <f t="shared" si="2"/>
        <v>2035</v>
      </c>
      <c r="W20" s="34">
        <f t="shared" si="2"/>
        <v>2036</v>
      </c>
      <c r="X20" s="34">
        <f t="shared" ref="X20:AJ21" si="3">W20+1</f>
        <v>2037</v>
      </c>
      <c r="Y20" s="34">
        <f t="shared" si="3"/>
        <v>2038</v>
      </c>
      <c r="Z20" s="34">
        <f t="shared" si="3"/>
        <v>2039</v>
      </c>
      <c r="AA20" s="34">
        <f t="shared" si="3"/>
        <v>2040</v>
      </c>
      <c r="AB20" s="34">
        <f t="shared" si="3"/>
        <v>2041</v>
      </c>
      <c r="AC20" s="34">
        <f t="shared" si="3"/>
        <v>2042</v>
      </c>
      <c r="AD20" s="34">
        <f t="shared" si="3"/>
        <v>2043</v>
      </c>
      <c r="AE20" s="34">
        <f t="shared" si="3"/>
        <v>2044</v>
      </c>
      <c r="AF20" s="34">
        <f t="shared" si="3"/>
        <v>2045</v>
      </c>
      <c r="AG20" s="34">
        <f t="shared" si="3"/>
        <v>2046</v>
      </c>
      <c r="AH20" s="34">
        <f t="shared" si="3"/>
        <v>2047</v>
      </c>
      <c r="AI20" s="34">
        <f t="shared" si="3"/>
        <v>2048</v>
      </c>
      <c r="AJ20" s="34">
        <f t="shared" si="3"/>
        <v>2049</v>
      </c>
    </row>
    <row r="21" spans="1:36" x14ac:dyDescent="0.2">
      <c r="B21" s="32" t="s">
        <v>132</v>
      </c>
      <c r="C21" s="32" t="s">
        <v>131</v>
      </c>
      <c r="D21" s="32" t="s">
        <v>61</v>
      </c>
      <c r="E21" s="32" t="s">
        <v>142</v>
      </c>
      <c r="F21" s="81">
        <v>1</v>
      </c>
      <c r="G21" s="81">
        <f>F21+1</f>
        <v>2</v>
      </c>
      <c r="H21" s="81">
        <f t="shared" si="2"/>
        <v>3</v>
      </c>
      <c r="I21" s="81">
        <f t="shared" si="2"/>
        <v>4</v>
      </c>
      <c r="J21" s="81">
        <f t="shared" si="2"/>
        <v>5</v>
      </c>
      <c r="K21" s="81">
        <f t="shared" si="2"/>
        <v>6</v>
      </c>
      <c r="L21" s="81">
        <f t="shared" si="2"/>
        <v>7</v>
      </c>
      <c r="M21" s="81">
        <f t="shared" si="2"/>
        <v>8</v>
      </c>
      <c r="N21" s="81">
        <f t="shared" si="2"/>
        <v>9</v>
      </c>
      <c r="O21" s="81">
        <f t="shared" si="2"/>
        <v>10</v>
      </c>
      <c r="P21" s="81">
        <f t="shared" si="2"/>
        <v>11</v>
      </c>
      <c r="Q21" s="81">
        <f t="shared" si="2"/>
        <v>12</v>
      </c>
      <c r="R21" s="81">
        <f t="shared" si="2"/>
        <v>13</v>
      </c>
      <c r="S21" s="81">
        <f t="shared" si="2"/>
        <v>14</v>
      </c>
      <c r="T21" s="81">
        <f t="shared" si="2"/>
        <v>15</v>
      </c>
      <c r="U21" s="81">
        <f t="shared" si="2"/>
        <v>16</v>
      </c>
      <c r="V21" s="81">
        <f t="shared" si="2"/>
        <v>17</v>
      </c>
      <c r="W21" s="81">
        <f t="shared" si="2"/>
        <v>18</v>
      </c>
      <c r="X21" s="81">
        <f t="shared" si="3"/>
        <v>19</v>
      </c>
      <c r="Y21" s="81">
        <f t="shared" si="3"/>
        <v>20</v>
      </c>
      <c r="Z21" s="81">
        <f t="shared" si="3"/>
        <v>21</v>
      </c>
      <c r="AA21" s="81">
        <f t="shared" si="3"/>
        <v>22</v>
      </c>
      <c r="AB21" s="81">
        <f t="shared" si="3"/>
        <v>23</v>
      </c>
      <c r="AC21" s="81">
        <f t="shared" si="3"/>
        <v>24</v>
      </c>
      <c r="AD21" s="81">
        <f t="shared" si="3"/>
        <v>25</v>
      </c>
      <c r="AE21" s="81">
        <f t="shared" si="3"/>
        <v>26</v>
      </c>
      <c r="AF21" s="81">
        <f t="shared" si="3"/>
        <v>27</v>
      </c>
      <c r="AG21" s="81">
        <f t="shared" si="3"/>
        <v>28</v>
      </c>
      <c r="AH21" s="81">
        <f t="shared" si="3"/>
        <v>29</v>
      </c>
      <c r="AI21" s="81">
        <f t="shared" si="3"/>
        <v>30</v>
      </c>
      <c r="AJ21" s="81">
        <f t="shared" si="3"/>
        <v>31</v>
      </c>
    </row>
    <row r="22" spans="1:36" x14ac:dyDescent="0.2">
      <c r="A22" s="87"/>
      <c r="B22" s="5">
        <v>1</v>
      </c>
      <c r="C22" s="5">
        <f>IF(ISBLANK('A2 Intenzita dopravy'!C21)=TRUE,"",'A2 Intenzita dopravy'!C21)</f>
        <v>90780</v>
      </c>
      <c r="D22" s="5" t="str">
        <f>IF(ISBLANK('A2 Intenzita dopravy'!D21)=TRUE,"",'A2 Intenzita dopravy'!D21)</f>
        <v>I/59 Nižná - Tvrdošín</v>
      </c>
      <c r="E22" s="5">
        <f>IF(ISBLANK('A2 Intenzita dopravy'!E21)=TRUE,"",'A2 Intenzita dopravy'!E21)</f>
        <v>1.1599999999999999</v>
      </c>
      <c r="F22" s="30">
        <f>IFERROR(INDEX('A2 Intenzita dopravy'!$E49:$AH49,MATCH(F$4,'A2 Intenzita dopravy'!$E$47:$AH$47,0))*'08.2 Ost. prev. naklady voz.'!$E22*365*'A1 Parametre'!$D$108,0)</f>
        <v>481190.83639094728</v>
      </c>
      <c r="G22" s="30">
        <f>IFERROR(INDEX('A2 Intenzita dopravy'!$E49:$AH49,MATCH(G$4,'A2 Intenzita dopravy'!$E$47:$AH$47,0))*'08.2 Ost. prev. naklady voz.'!$E22*365*'A1 Parametre'!$D$108,0)</f>
        <v>488662.88084793004</v>
      </c>
      <c r="H22" s="30">
        <f>IFERROR(INDEX('A2 Intenzita dopravy'!$E49:$AH49,MATCH(H$4,'A2 Intenzita dopravy'!$E$47:$AH$47,0))*'08.2 Ost. prev. naklady voz.'!$E22*365*'A1 Parametre'!$D$108,0)</f>
        <v>496250.95296825294</v>
      </c>
      <c r="I22" s="30">
        <f>IFERROR(INDEX('A2 Intenzita dopravy'!$E49:$AH49,MATCH(I$4,'A2 Intenzita dopravy'!$E$47:$AH$47,0))*'08.2 Ost. prev. naklady voz.'!$E22*365*'A1 Parametre'!$D$108,0)</f>
        <v>503956.85445675562</v>
      </c>
      <c r="J22" s="30">
        <f>IFERROR(INDEX('A2 Intenzita dopravy'!$E49:$AH49,MATCH(J$4,'A2 Intenzita dopravy'!$E$47:$AH$47,0))*'08.2 Ost. prev. naklady voz.'!$E22*365*'A1 Parametre'!$D$108,0)</f>
        <v>224773.24865765005</v>
      </c>
      <c r="K22" s="30">
        <f>IFERROR(INDEX('A2 Intenzita dopravy'!$E49:$AH49,MATCH(K$4,'A2 Intenzita dopravy'!$E$47:$AH$47,0))*'08.2 Ost. prev. naklady voz.'!$E22*365*'A1 Parametre'!$D$108,0)</f>
        <v>227692.38175710003</v>
      </c>
      <c r="L22" s="30">
        <f>IFERROR(INDEX('A2 Intenzita dopravy'!$E49:$AH49,MATCH(L$4,'A2 Intenzita dopravy'!$E$47:$AH$47,0))*'08.2 Ost. prev. naklady voz.'!$E22*365*'A1 Parametre'!$D$108,0)</f>
        <v>230611.51485655003</v>
      </c>
      <c r="M22" s="30">
        <f>IFERROR(INDEX('A2 Intenzita dopravy'!$E49:$AH49,MATCH(M$4,'A2 Intenzita dopravy'!$E$47:$AH$47,0))*'08.2 Ost. prev. naklady voz.'!$E22*365*'A1 Parametre'!$D$108,0)</f>
        <v>233530.64795600003</v>
      </c>
      <c r="N22" s="30">
        <f>IFERROR(INDEX('A2 Intenzita dopravy'!$E49:$AH49,MATCH(N$4,'A2 Intenzita dopravy'!$E$47:$AH$47,0))*'08.2 Ost. prev. naklady voz.'!$E22*365*'A1 Parametre'!$D$108,0)</f>
        <v>236449.78105545003</v>
      </c>
      <c r="O22" s="30">
        <f>IFERROR(INDEX('A2 Intenzita dopravy'!$E49:$AH49,MATCH(O$4,'A2 Intenzita dopravy'!$E$47:$AH$47,0))*'08.2 Ost. prev. naklady voz.'!$E22*365*'A1 Parametre'!$D$108,0)</f>
        <v>239368.91415490003</v>
      </c>
      <c r="P22" s="30">
        <f>IFERROR(INDEX('A2 Intenzita dopravy'!$E49:$AH49,MATCH(P$4,'A2 Intenzita dopravy'!$E$47:$AH$47,0))*'08.2 Ost. prev. naklady voz.'!$E22*365*'A1 Parametre'!$D$108,0)</f>
        <v>242288.04725435004</v>
      </c>
      <c r="Q22" s="30">
        <f>IFERROR(INDEX('A2 Intenzita dopravy'!$E49:$AH49,MATCH(Q$4,'A2 Intenzita dopravy'!$E$47:$AH$47,0))*'08.2 Ost. prev. naklady voz.'!$E22*365*'A1 Parametre'!$D$108,0)</f>
        <v>245207.18035380004</v>
      </c>
      <c r="R22" s="30">
        <f>IFERROR(INDEX('A2 Intenzita dopravy'!$E49:$AH49,MATCH(R$4,'A2 Intenzita dopravy'!$E$47:$AH$47,0))*'08.2 Ost. prev. naklady voz.'!$E22*365*'A1 Parametre'!$D$108,0)</f>
        <v>248534.99208717304</v>
      </c>
      <c r="S22" s="30">
        <f>IFERROR(INDEX('A2 Intenzita dopravy'!$E49:$AH49,MATCH(S$4,'A2 Intenzita dopravy'!$E$47:$AH$47,0))*'08.2 Ost. prev. naklady voz.'!$E22*365*'A1 Parametre'!$D$108,0)</f>
        <v>251862.80382054602</v>
      </c>
      <c r="T22" s="30">
        <f>IFERROR(INDEX('A2 Intenzita dopravy'!$E49:$AH49,MATCH(T$4,'A2 Intenzita dopravy'!$E$47:$AH$47,0))*'08.2 Ost. prev. naklady voz.'!$E22*365*'A1 Parametre'!$D$108,0)</f>
        <v>255190.61555391902</v>
      </c>
      <c r="U22" s="30">
        <f>IFERROR(INDEX('A2 Intenzita dopravy'!$E49:$AH49,MATCH(U$4,'A2 Intenzita dopravy'!$E$47:$AH$47,0))*'08.2 Ost. prev. naklady voz.'!$E22*365*'A1 Parametre'!$D$108,0)</f>
        <v>258518.42728729203</v>
      </c>
      <c r="V22" s="30">
        <f>IFERROR(INDEX('A2 Intenzita dopravy'!$E49:$AH49,MATCH(V$4,'A2 Intenzita dopravy'!$E$47:$AH$47,0))*'08.2 Ost. prev. naklady voz.'!$E22*365*'A1 Parametre'!$D$108,0)</f>
        <v>261846.239020665</v>
      </c>
      <c r="W22" s="30">
        <f>IFERROR(INDEX('A2 Intenzita dopravy'!$E49:$AH49,MATCH(W$4,'A2 Intenzita dopravy'!$E$47:$AH$47,0))*'08.2 Ost. prev. naklady voz.'!$E22*365*'A1 Parametre'!$D$108,0)</f>
        <v>265174.05075403803</v>
      </c>
      <c r="X22" s="30">
        <f>IFERROR(INDEX('A2 Intenzita dopravy'!$E49:$AH49,MATCH(X$4,'A2 Intenzita dopravy'!$E$47:$AH$47,0))*'08.2 Ost. prev. naklady voz.'!$E22*365*'A1 Parametre'!$D$108,0)</f>
        <v>268501.86248741101</v>
      </c>
      <c r="Y22" s="30">
        <f>IFERROR(INDEX('A2 Intenzita dopravy'!$E49:$AH49,MATCH(Y$4,'A2 Intenzita dopravy'!$E$47:$AH$47,0))*'08.2 Ost. prev. naklady voz.'!$E22*365*'A1 Parametre'!$D$108,0)</f>
        <v>271829.67422078404</v>
      </c>
      <c r="Z22" s="30">
        <f>IFERROR(INDEX('A2 Intenzita dopravy'!$E49:$AH49,MATCH(Z$4,'A2 Intenzita dopravy'!$E$47:$AH$47,0))*'08.2 Ost. prev. naklady voz.'!$E22*365*'A1 Parametre'!$D$108,0)</f>
        <v>275157.48595415702</v>
      </c>
      <c r="AA22" s="30">
        <f>IFERROR(INDEX('A2 Intenzita dopravy'!$E49:$AH49,MATCH(AA$4,'A2 Intenzita dopravy'!$E$47:$AH$47,0))*'08.2 Ost. prev. naklady voz.'!$E22*365*'A1 Parametre'!$D$108,0)</f>
        <v>278485.29768753005</v>
      </c>
      <c r="AB22" s="30">
        <f>IFERROR(INDEX('A2 Intenzita dopravy'!$E49:$AH49,MATCH(AB$4,'A2 Intenzita dopravy'!$E$47:$AH$47,0))*'08.2 Ost. prev. naklady voz.'!$E22*365*'A1 Parametre'!$D$108,0)</f>
        <v>282280.17071681499</v>
      </c>
      <c r="AC22" s="30">
        <f>IFERROR(INDEX('A2 Intenzita dopravy'!$E49:$AH49,MATCH(AC$4,'A2 Intenzita dopravy'!$E$47:$AH$47,0))*'08.2 Ost. prev. naklady voz.'!$E22*365*'A1 Parametre'!$D$108,0)</f>
        <v>286075.04374610004</v>
      </c>
      <c r="AD22" s="30">
        <f>IFERROR(INDEX('A2 Intenzita dopravy'!$E49:$AH49,MATCH(AD$4,'A2 Intenzita dopravy'!$E$47:$AH$47,0))*'08.2 Ost. prev. naklady voz.'!$E22*365*'A1 Parametre'!$D$108,0)</f>
        <v>289869.91677538503</v>
      </c>
      <c r="AE22" s="30">
        <f>IFERROR(INDEX('A2 Intenzita dopravy'!$E49:$AH49,MATCH(AE$4,'A2 Intenzita dopravy'!$E$47:$AH$47,0))*'08.2 Ost. prev. naklady voz.'!$E22*365*'A1 Parametre'!$D$108,0)</f>
        <v>293664.78980466997</v>
      </c>
      <c r="AF22" s="30">
        <f>IFERROR(INDEX('A2 Intenzita dopravy'!$E49:$AH49,MATCH(AF$4,'A2 Intenzita dopravy'!$E$47:$AH$47,0))*'08.2 Ost. prev. naklady voz.'!$E22*365*'A1 Parametre'!$D$108,0)</f>
        <v>297459.66283395502</v>
      </c>
      <c r="AG22" s="30">
        <f>IFERROR(INDEX('A2 Intenzita dopravy'!$E49:$AH49,MATCH(AG$4,'A2 Intenzita dopravy'!$E$47:$AH$47,0))*'08.2 Ost. prev. naklady voz.'!$E22*365*'A1 Parametre'!$D$108,0)</f>
        <v>301254.53586324007</v>
      </c>
      <c r="AH22" s="30">
        <f>IFERROR(INDEX('A2 Intenzita dopravy'!$E49:$AH49,MATCH(AH$4,'A2 Intenzita dopravy'!$E$47:$AH$47,0))*'08.2 Ost. prev. naklady voz.'!$E22*365*'A1 Parametre'!$D$108,0)</f>
        <v>305049.40889252507</v>
      </c>
      <c r="AI22" s="30">
        <f>IFERROR(INDEX('A2 Intenzita dopravy'!$E49:$AH49,MATCH(AI$4,'A2 Intenzita dopravy'!$E$47:$AH$47,0))*'08.2 Ost. prev. naklady voz.'!$E22*365*'A1 Parametre'!$D$108,0)</f>
        <v>308844.28192181006</v>
      </c>
      <c r="AJ22" s="30">
        <f>IFERROR(INDEX('A2 Intenzita dopravy'!$E49:$AI49,MATCH(AJ$4,'A2 Intenzita dopravy'!$E$47:$AI$47,0))*'08.2 Ost. prev. naklady voz.'!$E22*365*'A1 Parametre'!$D$108,0)</f>
        <v>312639.154951095</v>
      </c>
    </row>
    <row r="23" spans="1:36" x14ac:dyDescent="0.2">
      <c r="A23" s="87"/>
      <c r="B23" s="5">
        <v>2</v>
      </c>
      <c r="C23" s="5">
        <f>IF(ISBLANK('A2 Intenzita dopravy'!C22)=TRUE,"",'A2 Intenzita dopravy'!C22)</f>
        <v>90781</v>
      </c>
      <c r="D23" s="5" t="str">
        <f>IF(ISBLANK('A2 Intenzita dopravy'!D22)=TRUE,"",'A2 Intenzita dopravy'!D22)</f>
        <v>I/59 Tvrdošín - pred okružnou</v>
      </c>
      <c r="E23" s="5">
        <f>IF(ISBLANK('A2 Intenzita dopravy'!E22)=TRUE,"",'A2 Intenzita dopravy'!E22)</f>
        <v>1.42</v>
      </c>
      <c r="F23" s="30">
        <f>IFERROR(INDEX('A2 Intenzita dopravy'!$E50:$AH50,MATCH(F$4,'A2 Intenzita dopravy'!$E$47:$AH$47,0))*'08.2 Ost. prev. naklady voz.'!$E23*365*'A1 Parametre'!$D$108,0)</f>
        <v>715435.40164066956</v>
      </c>
      <c r="G23" s="30">
        <f>IFERROR(INDEX('A2 Intenzita dopravy'!$E50:$AH50,MATCH(G$4,'A2 Intenzita dopravy'!$E$47:$AH$47,0))*'08.2 Ost. prev. naklady voz.'!$E23*365*'A1 Parametre'!$D$108,0)</f>
        <v>726119.25952388009</v>
      </c>
      <c r="H23" s="30">
        <f>IFERROR(INDEX('A2 Intenzita dopravy'!$E50:$AH50,MATCH(H$4,'A2 Intenzita dopravy'!$E$47:$AH$47,0))*'08.2 Ost. prev. naklady voz.'!$E23*365*'A1 Parametre'!$D$108,0)</f>
        <v>736962.66335492453</v>
      </c>
      <c r="I23" s="30">
        <f>IFERROR(INDEX('A2 Intenzita dopravy'!$E50:$AH50,MATCH(I$4,'A2 Intenzita dopravy'!$E$47:$AH$47,0))*'08.2 Ost. prev. naklady voz.'!$E23*365*'A1 Parametre'!$D$108,0)</f>
        <v>747967.99569165299</v>
      </c>
      <c r="J23" s="30">
        <f>IFERROR(INDEX('A2 Intenzita dopravy'!$E50:$AH50,MATCH(J$4,'A2 Intenzita dopravy'!$E$47:$AH$47,0))*'08.2 Ost. prev. naklady voz.'!$E23*365*'A1 Parametre'!$D$108,0)</f>
        <v>408442.08348218253</v>
      </c>
      <c r="K23" s="30">
        <f>IFERROR(INDEX('A2 Intenzita dopravy'!$E50:$AH50,MATCH(K$4,'A2 Intenzita dopravy'!$E$47:$AH$47,0))*'08.2 Ost. prev. naklady voz.'!$E23*365*'A1 Parametre'!$D$108,0)</f>
        <v>413802.21581134503</v>
      </c>
      <c r="L23" s="30">
        <f>IFERROR(INDEX('A2 Intenzita dopravy'!$E50:$AH50,MATCH(L$4,'A2 Intenzita dopravy'!$E$47:$AH$47,0))*'08.2 Ost. prev. naklady voz.'!$E23*365*'A1 Parametre'!$D$108,0)</f>
        <v>419162.34814050753</v>
      </c>
      <c r="M23" s="30">
        <f>IFERROR(INDEX('A2 Intenzita dopravy'!$E50:$AH50,MATCH(M$4,'A2 Intenzita dopravy'!$E$47:$AH$47,0))*'08.2 Ost. prev. naklady voz.'!$E23*365*'A1 Parametre'!$D$108,0)</f>
        <v>424522.48046967003</v>
      </c>
      <c r="N23" s="30">
        <f>IFERROR(INDEX('A2 Intenzita dopravy'!$E50:$AH50,MATCH(N$4,'A2 Intenzita dopravy'!$E$47:$AH$47,0))*'08.2 Ost. prev. naklady voz.'!$E23*365*'A1 Parametre'!$D$108,0)</f>
        <v>429882.61279883253</v>
      </c>
      <c r="O23" s="30">
        <f>IFERROR(INDEX('A2 Intenzita dopravy'!$E50:$AH50,MATCH(O$4,'A2 Intenzita dopravy'!$E$47:$AH$47,0))*'08.2 Ost. prev. naklady voz.'!$E23*365*'A1 Parametre'!$D$108,0)</f>
        <v>435242.74512799503</v>
      </c>
      <c r="P23" s="30">
        <f>IFERROR(INDEX('A2 Intenzita dopravy'!$E50:$AH50,MATCH(P$4,'A2 Intenzita dopravy'!$E$47:$AH$47,0))*'08.2 Ost. prev. naklady voz.'!$E23*365*'A1 Parametre'!$D$108,0)</f>
        <v>440602.87745715753</v>
      </c>
      <c r="Q23" s="30">
        <f>IFERROR(INDEX('A2 Intenzita dopravy'!$E50:$AH50,MATCH(Q$4,'A2 Intenzita dopravy'!$E$47:$AH$47,0))*'08.2 Ost. prev. naklady voz.'!$E23*365*'A1 Parametre'!$D$108,0)</f>
        <v>445963.00978632004</v>
      </c>
      <c r="R23" s="30">
        <f>IFERROR(INDEX('A2 Intenzita dopravy'!$E50:$AH50,MATCH(R$4,'A2 Intenzita dopravy'!$E$47:$AH$47,0))*'08.2 Ost. prev. naklady voz.'!$E23*365*'A1 Parametre'!$D$108,0)</f>
        <v>452037.82642603759</v>
      </c>
      <c r="S23" s="30">
        <f>IFERROR(INDEX('A2 Intenzita dopravy'!$E50:$AH50,MATCH(S$4,'A2 Intenzita dopravy'!$E$47:$AH$47,0))*'08.2 Ost. prev. naklady voz.'!$E23*365*'A1 Parametre'!$D$108,0)</f>
        <v>458112.64306575502</v>
      </c>
      <c r="T23" s="30">
        <f>IFERROR(INDEX('A2 Intenzita dopravy'!$E50:$AH50,MATCH(T$4,'A2 Intenzita dopravy'!$E$47:$AH$47,0))*'08.2 Ost. prev. naklady voz.'!$E23*365*'A1 Parametre'!$D$108,0)</f>
        <v>464187.45970547257</v>
      </c>
      <c r="U23" s="30">
        <f>IFERROR(INDEX('A2 Intenzita dopravy'!$E50:$AH50,MATCH(U$4,'A2 Intenzita dopravy'!$E$47:$AH$47,0))*'08.2 Ost. prev. naklady voz.'!$E23*365*'A1 Parametre'!$D$108,0)</f>
        <v>470262.27634519007</v>
      </c>
      <c r="V23" s="30">
        <f>IFERROR(INDEX('A2 Intenzita dopravy'!$E50:$AH50,MATCH(V$4,'A2 Intenzita dopravy'!$E$47:$AH$47,0))*'08.2 Ost. prev. naklady voz.'!$E23*365*'A1 Parametre'!$D$108,0)</f>
        <v>476337.0929849075</v>
      </c>
      <c r="W23" s="30">
        <f>IFERROR(INDEX('A2 Intenzita dopravy'!$E50:$AH50,MATCH(W$4,'A2 Intenzita dopravy'!$E$47:$AH$47,0))*'08.2 Ost. prev. naklady voz.'!$E23*365*'A1 Parametre'!$D$108,0)</f>
        <v>482411.90962462506</v>
      </c>
      <c r="X23" s="30">
        <f>IFERROR(INDEX('A2 Intenzita dopravy'!$E50:$AH50,MATCH(X$4,'A2 Intenzita dopravy'!$E$47:$AH$47,0))*'08.2 Ost. prev. naklady voz.'!$E23*365*'A1 Parametre'!$D$108,0)</f>
        <v>488486.72626434249</v>
      </c>
      <c r="Y23" s="30">
        <f>IFERROR(INDEX('A2 Intenzita dopravy'!$E50:$AH50,MATCH(Y$4,'A2 Intenzita dopravy'!$E$47:$AH$47,0))*'08.2 Ost. prev. naklady voz.'!$E23*365*'A1 Parametre'!$D$108,0)</f>
        <v>494561.5429040601</v>
      </c>
      <c r="Z23" s="30">
        <f>IFERROR(INDEX('A2 Intenzita dopravy'!$E50:$AH50,MATCH(Z$4,'A2 Intenzita dopravy'!$E$47:$AH$47,0))*'08.2 Ost. prev. naklady voz.'!$E23*365*'A1 Parametre'!$D$108,0)</f>
        <v>500636.35954377759</v>
      </c>
      <c r="AA23" s="30">
        <f>IFERROR(INDEX('A2 Intenzita dopravy'!$E50:$AH50,MATCH(AA$4,'A2 Intenzita dopravy'!$E$47:$AH$47,0))*'08.2 Ost. prev. naklady voz.'!$E23*365*'A1 Parametre'!$D$108,0)</f>
        <v>506711.17618349503</v>
      </c>
      <c r="AB23" s="30">
        <f>IFERROR(INDEX('A2 Intenzita dopravy'!$E50:$AH50,MATCH(AB$4,'A2 Intenzita dopravy'!$E$47:$AH$47,0))*'08.2 Ost. prev. naklady voz.'!$E23*365*'A1 Parametre'!$D$108,0)</f>
        <v>513643.61399587855</v>
      </c>
      <c r="AC23" s="30">
        <f>IFERROR(INDEX('A2 Intenzita dopravy'!$E50:$AH50,MATCH(AC$4,'A2 Intenzita dopravy'!$E$47:$AH$47,0))*'08.2 Ost. prev. naklady voz.'!$E23*365*'A1 Parametre'!$D$108,0)</f>
        <v>520576.05180826207</v>
      </c>
      <c r="AD23" s="30">
        <f>IFERROR(INDEX('A2 Intenzita dopravy'!$E50:$AH50,MATCH(AD$4,'A2 Intenzita dopravy'!$E$47:$AH$47,0))*'08.2 Ost. prev. naklady voz.'!$E23*365*'A1 Parametre'!$D$108,0)</f>
        <v>527508.48962064553</v>
      </c>
      <c r="AE23" s="30">
        <f>IFERROR(INDEX('A2 Intenzita dopravy'!$E50:$AH50,MATCH(AE$4,'A2 Intenzita dopravy'!$E$47:$AH$47,0))*'08.2 Ost. prev. naklady voz.'!$E23*365*'A1 Parametre'!$D$108,0)</f>
        <v>534440.92743302905</v>
      </c>
      <c r="AF23" s="30">
        <f>IFERROR(INDEX('A2 Intenzita dopravy'!$E50:$AH50,MATCH(AF$4,'A2 Intenzita dopravy'!$E$47:$AH$47,0))*'08.2 Ost. prev. naklady voz.'!$E23*365*'A1 Parametre'!$D$108,0)</f>
        <v>541373.36524541257</v>
      </c>
      <c r="AG23" s="30">
        <f>IFERROR(INDEX('A2 Intenzita dopravy'!$E50:$AH50,MATCH(AG$4,'A2 Intenzita dopravy'!$E$47:$AH$47,0))*'08.2 Ost. prev. naklady voz.'!$E23*365*'A1 Parametre'!$D$108,0)</f>
        <v>548305.80305779609</v>
      </c>
      <c r="AH23" s="30">
        <f>IFERROR(INDEX('A2 Intenzita dopravy'!$E50:$AH50,MATCH(AH$4,'A2 Intenzita dopravy'!$E$47:$AH$47,0))*'08.2 Ost. prev. naklady voz.'!$E23*365*'A1 Parametre'!$D$108,0)</f>
        <v>555238.24087017961</v>
      </c>
      <c r="AI23" s="30">
        <f>IFERROR(INDEX('A2 Intenzita dopravy'!$E50:$AH50,MATCH(AI$4,'A2 Intenzita dopravy'!$E$47:$AH$47,0))*'08.2 Ost. prev. naklady voz.'!$E23*365*'A1 Parametre'!$D$108,0)</f>
        <v>562170.67868256301</v>
      </c>
      <c r="AJ23" s="30">
        <f>IFERROR(INDEX('A2 Intenzita dopravy'!$E50:$AI50,MATCH(AJ$4,'A2 Intenzita dopravy'!$E$47:$AI$47,0))*'08.2 Ost. prev. naklady voz.'!$E23*365*'A1 Parametre'!$D$108,0)</f>
        <v>569103.11649494653</v>
      </c>
    </row>
    <row r="24" spans="1:36" x14ac:dyDescent="0.2">
      <c r="A24" s="87"/>
      <c r="B24" s="5">
        <v>3</v>
      </c>
      <c r="C24" s="5">
        <f>IF(ISBLANK('A2 Intenzita dopravy'!C23)=TRUE,"",'A2 Intenzita dopravy'!C23)</f>
        <v>90782</v>
      </c>
      <c r="D24" s="5" t="str">
        <f>IF(ISBLANK('A2 Intenzita dopravy'!D23)=TRUE,"",'A2 Intenzita dopravy'!D23)</f>
        <v>I/59 Tvrdošín - po OK II/520</v>
      </c>
      <c r="E24" s="5">
        <f>IF(ISBLANK('A2 Intenzita dopravy'!E23)=TRUE,"",'A2 Intenzita dopravy'!E23)</f>
        <v>0.59</v>
      </c>
      <c r="F24" s="30">
        <f>IFERROR(INDEX('A2 Intenzita dopravy'!$E51:$AH51,MATCH(F$4,'A2 Intenzita dopravy'!$E$47:$AH$47,0))*'08.2 Ost. prev. naklady voz.'!$E24*365*'A1 Parametre'!$D$108,0)</f>
        <v>297258.37110422185</v>
      </c>
      <c r="G24" s="30">
        <f>IFERROR(INDEX('A2 Intenzita dopravy'!$E51:$AH51,MATCH(G$4,'A2 Intenzita dopravy'!$E$47:$AH$47,0))*'08.2 Ost. prev. naklady voz.'!$E24*365*'A1 Parametre'!$D$108,0)</f>
        <v>301697.43881626002</v>
      </c>
      <c r="H24" s="30">
        <f>IFERROR(INDEX('A2 Intenzita dopravy'!$E51:$AH51,MATCH(H$4,'A2 Intenzita dopravy'!$E$47:$AH$47,0))*'08.2 Ost. prev. naklady voz.'!$E24*365*'A1 Parametre'!$D$108,0)</f>
        <v>306202.79674606019</v>
      </c>
      <c r="I24" s="30">
        <f>IFERROR(INDEX('A2 Intenzita dopravy'!$E51:$AH51,MATCH(I$4,'A2 Intenzita dopravy'!$E$47:$AH$47,0))*'08.2 Ost. prev. naklady voz.'!$E24*365*'A1 Parametre'!$D$108,0)</f>
        <v>310775.43482963042</v>
      </c>
      <c r="J24" s="30">
        <f>IFERROR(INDEX('A2 Intenzita dopravy'!$E51:$AH51,MATCH(J$4,'A2 Intenzita dopravy'!$E$47:$AH$47,0))*'08.2 Ost. prev. naklady voz.'!$E24*365*'A1 Parametre'!$D$108,0)</f>
        <v>169704.80933414627</v>
      </c>
      <c r="K24" s="30">
        <f>IFERROR(INDEX('A2 Intenzita dopravy'!$E51:$AH51,MATCH(K$4,'A2 Intenzita dopravy'!$E$47:$AH$47,0))*'08.2 Ost. prev. naklady voz.'!$E24*365*'A1 Parametre'!$D$108,0)</f>
        <v>171931.90656950252</v>
      </c>
      <c r="L24" s="30">
        <f>IFERROR(INDEX('A2 Intenzita dopravy'!$E51:$AH51,MATCH(L$4,'A2 Intenzita dopravy'!$E$47:$AH$47,0))*'08.2 Ost. prev. naklady voz.'!$E24*365*'A1 Parametre'!$D$108,0)</f>
        <v>174159.00380485877</v>
      </c>
      <c r="M24" s="30">
        <f>IFERROR(INDEX('A2 Intenzita dopravy'!$E51:$AH51,MATCH(M$4,'A2 Intenzita dopravy'!$E$47:$AH$47,0))*'08.2 Ost. prev. naklady voz.'!$E24*365*'A1 Parametre'!$D$108,0)</f>
        <v>176386.10104021503</v>
      </c>
      <c r="N24" s="30">
        <f>IFERROR(INDEX('A2 Intenzita dopravy'!$E51:$AH51,MATCH(N$4,'A2 Intenzita dopravy'!$E$47:$AH$47,0))*'08.2 Ost. prev. naklady voz.'!$E24*365*'A1 Parametre'!$D$108,0)</f>
        <v>178613.19827557128</v>
      </c>
      <c r="O24" s="30">
        <f>IFERROR(INDEX('A2 Intenzita dopravy'!$E51:$AH51,MATCH(O$4,'A2 Intenzita dopravy'!$E$47:$AH$47,0))*'08.2 Ost. prev. naklady voz.'!$E24*365*'A1 Parametre'!$D$108,0)</f>
        <v>180840.29551092754</v>
      </c>
      <c r="P24" s="30">
        <f>IFERROR(INDEX('A2 Intenzita dopravy'!$E51:$AH51,MATCH(P$4,'A2 Intenzita dopravy'!$E$47:$AH$47,0))*'08.2 Ost. prev. naklady voz.'!$E24*365*'A1 Parametre'!$D$108,0)</f>
        <v>183067.39274628379</v>
      </c>
      <c r="Q24" s="30">
        <f>IFERROR(INDEX('A2 Intenzita dopravy'!$E51:$AH51,MATCH(Q$4,'A2 Intenzita dopravy'!$E$47:$AH$47,0))*'08.2 Ost. prev. naklady voz.'!$E24*365*'A1 Parametre'!$D$108,0)</f>
        <v>185294.48998164004</v>
      </c>
      <c r="R24" s="30">
        <f>IFERROR(INDEX('A2 Intenzita dopravy'!$E51:$AH51,MATCH(R$4,'A2 Intenzita dopravy'!$E$47:$AH$47,0))*'08.2 Ost. prev. naklady voz.'!$E24*365*'A1 Parametre'!$D$108,0)</f>
        <v>187818.53351504379</v>
      </c>
      <c r="S24" s="30">
        <f>IFERROR(INDEX('A2 Intenzita dopravy'!$E51:$AH51,MATCH(S$4,'A2 Intenzita dopravy'!$E$47:$AH$47,0))*'08.2 Ost. prev. naklady voz.'!$E24*365*'A1 Parametre'!$D$108,0)</f>
        <v>190342.57704844751</v>
      </c>
      <c r="T24" s="30">
        <f>IFERROR(INDEX('A2 Intenzita dopravy'!$E51:$AH51,MATCH(T$4,'A2 Intenzita dopravy'!$E$47:$AH$47,0))*'08.2 Ost. prev. naklady voz.'!$E24*365*'A1 Parametre'!$D$108,0)</f>
        <v>192866.62058185128</v>
      </c>
      <c r="U24" s="30">
        <f>IFERROR(INDEX('A2 Intenzita dopravy'!$E51:$AH51,MATCH(U$4,'A2 Intenzita dopravy'!$E$47:$AH$47,0))*'08.2 Ost. prev. naklady voz.'!$E24*365*'A1 Parametre'!$D$108,0)</f>
        <v>195390.66411525503</v>
      </c>
      <c r="V24" s="30">
        <f>IFERROR(INDEX('A2 Intenzita dopravy'!$E51:$AH51,MATCH(V$4,'A2 Intenzita dopravy'!$E$47:$AH$47,0))*'08.2 Ost. prev. naklady voz.'!$E24*365*'A1 Parametre'!$D$108,0)</f>
        <v>197914.70764865878</v>
      </c>
      <c r="W24" s="30">
        <f>IFERROR(INDEX('A2 Intenzita dopravy'!$E51:$AH51,MATCH(W$4,'A2 Intenzita dopravy'!$E$47:$AH$47,0))*'08.2 Ost. prev. naklady voz.'!$E24*365*'A1 Parametre'!$D$108,0)</f>
        <v>200438.75118206252</v>
      </c>
      <c r="X24" s="30">
        <f>IFERROR(INDEX('A2 Intenzita dopravy'!$E51:$AH51,MATCH(X$4,'A2 Intenzita dopravy'!$E$47:$AH$47,0))*'08.2 Ost. prev. naklady voz.'!$E24*365*'A1 Parametre'!$D$108,0)</f>
        <v>202962.79471546624</v>
      </c>
      <c r="Y24" s="30">
        <f>IFERROR(INDEX('A2 Intenzita dopravy'!$E51:$AH51,MATCH(Y$4,'A2 Intenzita dopravy'!$E$47:$AH$47,0))*'08.2 Ost. prev. naklady voz.'!$E24*365*'A1 Parametre'!$D$108,0)</f>
        <v>205486.83824887004</v>
      </c>
      <c r="Z24" s="30">
        <f>IFERROR(INDEX('A2 Intenzita dopravy'!$E51:$AH51,MATCH(Z$4,'A2 Intenzita dopravy'!$E$47:$AH$47,0))*'08.2 Ost. prev. naklady voz.'!$E24*365*'A1 Parametre'!$D$108,0)</f>
        <v>208010.88178227379</v>
      </c>
      <c r="AA24" s="30">
        <f>IFERROR(INDEX('A2 Intenzita dopravy'!$E51:$AH51,MATCH(AA$4,'A2 Intenzita dopravy'!$E$47:$AH$47,0))*'08.2 Ost. prev. naklady voz.'!$E24*365*'A1 Parametre'!$D$108,0)</f>
        <v>210534.92531567751</v>
      </c>
      <c r="AB24" s="30">
        <f>IFERROR(INDEX('A2 Intenzita dopravy'!$E51:$AH51,MATCH(AB$4,'A2 Intenzita dopravy'!$E$47:$AH$47,0))*'08.2 Ost. prev. naklady voz.'!$E24*365*'A1 Parametre'!$D$108,0)</f>
        <v>213415.30440673829</v>
      </c>
      <c r="AC24" s="30">
        <f>IFERROR(INDEX('A2 Intenzita dopravy'!$E51:$AH51,MATCH(AC$4,'A2 Intenzita dopravy'!$E$47:$AH$47,0))*'08.2 Ost. prev. naklady voz.'!$E24*365*'A1 Parametre'!$D$108,0)</f>
        <v>216295.68349779904</v>
      </c>
      <c r="AD24" s="30">
        <f>IFERROR(INDEX('A2 Intenzita dopravy'!$E51:$AH51,MATCH(AD$4,'A2 Intenzita dopravy'!$E$47:$AH$47,0))*'08.2 Ost. prev. naklady voz.'!$E24*365*'A1 Parametre'!$D$108,0)</f>
        <v>219176.06258885979</v>
      </c>
      <c r="AE24" s="30">
        <f>IFERROR(INDEX('A2 Intenzita dopravy'!$E51:$AH51,MATCH(AE$4,'A2 Intenzita dopravy'!$E$47:$AH$47,0))*'08.2 Ost. prev. naklady voz.'!$E24*365*'A1 Parametre'!$D$108,0)</f>
        <v>222056.44167992051</v>
      </c>
      <c r="AF24" s="30">
        <f>IFERROR(INDEX('A2 Intenzita dopravy'!$E51:$AH51,MATCH(AF$4,'A2 Intenzita dopravy'!$E$47:$AH$47,0))*'08.2 Ost. prev. naklady voz.'!$E24*365*'A1 Parametre'!$D$108,0)</f>
        <v>224936.82077098129</v>
      </c>
      <c r="AG24" s="30">
        <f>IFERROR(INDEX('A2 Intenzita dopravy'!$E51:$AH51,MATCH(AG$4,'A2 Intenzita dopravy'!$E$47:$AH$47,0))*'08.2 Ost. prev. naklady voz.'!$E24*365*'A1 Parametre'!$D$108,0)</f>
        <v>227817.19986204203</v>
      </c>
      <c r="AH24" s="30">
        <f>IFERROR(INDEX('A2 Intenzita dopravy'!$E51:$AH51,MATCH(AH$4,'A2 Intenzita dopravy'!$E$47:$AH$47,0))*'08.2 Ost. prev. naklady voz.'!$E24*365*'A1 Parametre'!$D$108,0)</f>
        <v>230697.57895310278</v>
      </c>
      <c r="AI24" s="30">
        <f>IFERROR(INDEX('A2 Intenzita dopravy'!$E51:$AH51,MATCH(AI$4,'A2 Intenzita dopravy'!$E$47:$AH$47,0))*'08.2 Ost. prev. naklady voz.'!$E24*365*'A1 Parametre'!$D$108,0)</f>
        <v>233577.95804416353</v>
      </c>
      <c r="AJ24" s="30">
        <f>IFERROR(INDEX('A2 Intenzita dopravy'!$E51:$AI51,MATCH(AJ$4,'A2 Intenzita dopravy'!$E$47:$AI$47,0))*'08.2 Ost. prev. naklady voz.'!$E24*365*'A1 Parametre'!$D$108,0)</f>
        <v>236458.33713522428</v>
      </c>
    </row>
    <row r="25" spans="1:36" x14ac:dyDescent="0.2">
      <c r="A25" s="87"/>
      <c r="B25" s="5">
        <v>4</v>
      </c>
      <c r="C25" s="5">
        <f>IF(ISBLANK('A2 Intenzita dopravy'!C24)=TRUE,"",'A2 Intenzita dopravy'!C24)</f>
        <v>90783</v>
      </c>
      <c r="D25" s="5" t="str">
        <f>IF(ISBLANK('A2 Intenzita dopravy'!D24)=TRUE,"",'A2 Intenzita dopravy'!D24)</f>
        <v>I/59 Tvrdošín - centrum</v>
      </c>
      <c r="E25" s="5">
        <f>IF(ISBLANK('A2 Intenzita dopravy'!E24)=TRUE,"",'A2 Intenzita dopravy'!E24)</f>
        <v>1.21</v>
      </c>
      <c r="F25" s="30">
        <f>IFERROR(INDEX('A2 Intenzita dopravy'!$E52:$AH52,MATCH(F$4,'A2 Intenzita dopravy'!$E$47:$AH$47,0))*'08.2 Ost. prev. naklady voz.'!$E25*365*'A1 Parametre'!$D$108,0)</f>
        <v>667438.49665393564</v>
      </c>
      <c r="G25" s="30">
        <f>IFERROR(INDEX('A2 Intenzita dopravy'!$E52:$AH52,MATCH(G$4,'A2 Intenzita dopravy'!$E$47:$AH$47,0))*'08.2 Ost. prev. naklady voz.'!$E25*365*'A1 Parametre'!$D$108,0)</f>
        <v>677198.61516758008</v>
      </c>
      <c r="H25" s="30">
        <f>IFERROR(INDEX('A2 Intenzita dopravy'!$E52:$AH52,MATCH(H$4,'A2 Intenzita dopravy'!$E$47:$AH$47,0))*'08.2 Ost. prev. naklady voz.'!$E25*365*'A1 Parametre'!$D$108,0)</f>
        <v>687101.45831259957</v>
      </c>
      <c r="I25" s="30">
        <f>IFERROR(INDEX('A2 Intenzita dopravy'!$E52:$AH52,MATCH(I$4,'A2 Intenzita dopravy'!$E$47:$AH$47,0))*'08.2 Ost. prev. naklady voz.'!$E25*365*'A1 Parametre'!$D$108,0)</f>
        <v>697149.11318664241</v>
      </c>
      <c r="J25" s="30">
        <f>IFERROR(INDEX('A2 Intenzita dopravy'!$E52:$AH52,MATCH(J$4,'A2 Intenzita dopravy'!$E$47:$AH$47,0))*'08.2 Ost. prev. naklady voz.'!$E25*365*'A1 Parametre'!$D$108,0)</f>
        <v>408876.93365423853</v>
      </c>
      <c r="K25" s="30">
        <f>IFERROR(INDEX('A2 Intenzita dopravy'!$E52:$AH52,MATCH(K$4,'A2 Intenzita dopravy'!$E$47:$AH$47,0))*'08.2 Ost. prev. naklady voz.'!$E25*365*'A1 Parametre'!$D$108,0)</f>
        <v>414236.05938578054</v>
      </c>
      <c r="L25" s="30">
        <f>IFERROR(INDEX('A2 Intenzita dopravy'!$E52:$AH52,MATCH(L$4,'A2 Intenzita dopravy'!$E$47:$AH$47,0))*'08.2 Ost. prev. naklady voz.'!$E25*365*'A1 Parametre'!$D$108,0)</f>
        <v>419595.18511732254</v>
      </c>
      <c r="M25" s="30">
        <f>IFERROR(INDEX('A2 Intenzita dopravy'!$E52:$AH52,MATCH(M$4,'A2 Intenzita dopravy'!$E$47:$AH$47,0))*'08.2 Ost. prev. naklady voz.'!$E25*365*'A1 Parametre'!$D$108,0)</f>
        <v>424954.31084886455</v>
      </c>
      <c r="N25" s="30">
        <f>IFERROR(INDEX('A2 Intenzita dopravy'!$E52:$AH52,MATCH(N$4,'A2 Intenzita dopravy'!$E$47:$AH$47,0))*'08.2 Ost. prev. naklady voz.'!$E25*365*'A1 Parametre'!$D$108,0)</f>
        <v>430313.43658040662</v>
      </c>
      <c r="O25" s="30">
        <f>IFERROR(INDEX('A2 Intenzita dopravy'!$E52:$AH52,MATCH(O$4,'A2 Intenzita dopravy'!$E$47:$AH$47,0))*'08.2 Ost. prev. naklady voz.'!$E25*365*'A1 Parametre'!$D$108,0)</f>
        <v>435672.56231194857</v>
      </c>
      <c r="P25" s="30">
        <f>IFERROR(INDEX('A2 Intenzita dopravy'!$E52:$AH52,MATCH(P$4,'A2 Intenzita dopravy'!$E$47:$AH$47,0))*'08.2 Ost. prev. naklady voz.'!$E25*365*'A1 Parametre'!$D$108,0)</f>
        <v>441031.68804349058</v>
      </c>
      <c r="Q25" s="30">
        <f>IFERROR(INDEX('A2 Intenzita dopravy'!$E52:$AH52,MATCH(Q$4,'A2 Intenzita dopravy'!$E$47:$AH$47,0))*'08.2 Ost. prev. naklady voz.'!$E25*365*'A1 Parametre'!$D$108,0)</f>
        <v>446390.81377503253</v>
      </c>
      <c r="R25" s="30">
        <f>IFERROR(INDEX('A2 Intenzita dopravy'!$E52:$AH52,MATCH(R$4,'A2 Intenzita dopravy'!$E$47:$AH$47,0))*'08.2 Ost. prev. naklady voz.'!$E25*365*'A1 Parametre'!$D$108,0)</f>
        <v>452480.72937905753</v>
      </c>
      <c r="S25" s="30">
        <f>IFERROR(INDEX('A2 Intenzita dopravy'!$E52:$AH52,MATCH(S$4,'A2 Intenzita dopravy'!$E$47:$AH$47,0))*'08.2 Ost. prev. naklady voz.'!$E25*365*'A1 Parametre'!$D$108,0)</f>
        <v>458570.64498308249</v>
      </c>
      <c r="T25" s="30">
        <f>IFERROR(INDEX('A2 Intenzita dopravy'!$E52:$AH52,MATCH(T$4,'A2 Intenzita dopravy'!$E$47:$AH$47,0))*'08.2 Ost. prev. naklady voz.'!$E25*365*'A1 Parametre'!$D$108,0)</f>
        <v>464660.56058710749</v>
      </c>
      <c r="U25" s="30">
        <f>IFERROR(INDEX('A2 Intenzita dopravy'!$E52:$AH52,MATCH(U$4,'A2 Intenzita dopravy'!$E$47:$AH$47,0))*'08.2 Ost. prev. naklady voz.'!$E25*365*'A1 Parametre'!$D$108,0)</f>
        <v>470750.4761911325</v>
      </c>
      <c r="V25" s="30">
        <f>IFERROR(INDEX('A2 Intenzita dopravy'!$E52:$AH52,MATCH(V$4,'A2 Intenzita dopravy'!$E$47:$AH$47,0))*'08.2 Ost. prev. naklady voz.'!$E25*365*'A1 Parametre'!$D$108,0)</f>
        <v>476840.39179515751</v>
      </c>
      <c r="W25" s="30">
        <f>IFERROR(INDEX('A2 Intenzita dopravy'!$E52:$AH52,MATCH(W$4,'A2 Intenzita dopravy'!$E$47:$AH$47,0))*'08.2 Ost. prev. naklady voz.'!$E25*365*'A1 Parametre'!$D$108,0)</f>
        <v>482930.30739918252</v>
      </c>
      <c r="X25" s="30">
        <f>IFERROR(INDEX('A2 Intenzita dopravy'!$E52:$AH52,MATCH(X$4,'A2 Intenzita dopravy'!$E$47:$AH$47,0))*'08.2 Ost. prev. naklady voz.'!$E25*365*'A1 Parametre'!$D$108,0)</f>
        <v>489020.22300320753</v>
      </c>
      <c r="Y25" s="30">
        <f>IFERROR(INDEX('A2 Intenzita dopravy'!$E52:$AH52,MATCH(Y$4,'A2 Intenzita dopravy'!$E$47:$AH$47,0))*'08.2 Ost. prev. naklady voz.'!$E25*365*'A1 Parametre'!$D$108,0)</f>
        <v>495110.13860723254</v>
      </c>
      <c r="Z25" s="30">
        <f>IFERROR(INDEX('A2 Intenzita dopravy'!$E52:$AH52,MATCH(Z$4,'A2 Intenzita dopravy'!$E$47:$AH$47,0))*'08.2 Ost. prev. naklady voz.'!$E25*365*'A1 Parametre'!$D$108,0)</f>
        <v>501200.05421125755</v>
      </c>
      <c r="AA25" s="30">
        <f>IFERROR(INDEX('A2 Intenzita dopravy'!$E52:$AH52,MATCH(AA$4,'A2 Intenzita dopravy'!$E$47:$AH$47,0))*'08.2 Ost. prev. naklady voz.'!$E25*365*'A1 Parametre'!$D$108,0)</f>
        <v>507289.9698152825</v>
      </c>
      <c r="AB25" s="30">
        <f>IFERROR(INDEX('A2 Intenzita dopravy'!$E52:$AH52,MATCH(AB$4,'A2 Intenzita dopravy'!$E$47:$AH$47,0))*'08.2 Ost. prev. naklady voz.'!$E25*365*'A1 Parametre'!$D$108,0)</f>
        <v>514232.47360387113</v>
      </c>
      <c r="AC25" s="30">
        <f>IFERROR(INDEX('A2 Intenzita dopravy'!$E52:$AH52,MATCH(AC$4,'A2 Intenzita dopravy'!$E$47:$AH$47,0))*'08.2 Ost. prev. naklady voz.'!$E25*365*'A1 Parametre'!$D$108,0)</f>
        <v>521174.97739245964</v>
      </c>
      <c r="AD25" s="30">
        <f>IFERROR(INDEX('A2 Intenzita dopravy'!$E52:$AH52,MATCH(AD$4,'A2 Intenzita dopravy'!$E$47:$AH$47,0))*'08.2 Ost. prev. naklady voz.'!$E25*365*'A1 Parametre'!$D$108,0)</f>
        <v>528117.48118104809</v>
      </c>
      <c r="AE25" s="30">
        <f>IFERROR(INDEX('A2 Intenzita dopravy'!$E52:$AH52,MATCH(AE$4,'A2 Intenzita dopravy'!$E$47:$AH$47,0))*'08.2 Ost. prev. naklady voz.'!$E25*365*'A1 Parametre'!$D$108,0)</f>
        <v>535059.98496963654</v>
      </c>
      <c r="AF25" s="30">
        <f>IFERROR(INDEX('A2 Intenzita dopravy'!$E52:$AH52,MATCH(AF$4,'A2 Intenzita dopravy'!$E$47:$AH$47,0))*'08.2 Ost. prev. naklady voz.'!$E25*365*'A1 Parametre'!$D$108,0)</f>
        <v>542002.48875822511</v>
      </c>
      <c r="AG25" s="30">
        <f>IFERROR(INDEX('A2 Intenzita dopravy'!$E52:$AH52,MATCH(AG$4,'A2 Intenzita dopravy'!$E$47:$AH$47,0))*'08.2 Ost. prev. naklady voz.'!$E25*365*'A1 Parametre'!$D$108,0)</f>
        <v>548944.99254681356</v>
      </c>
      <c r="AH25" s="30">
        <f>IFERROR(INDEX('A2 Intenzita dopravy'!$E52:$AH52,MATCH(AH$4,'A2 Intenzita dopravy'!$E$47:$AH$47,0))*'08.2 Ost. prev. naklady voz.'!$E25*365*'A1 Parametre'!$D$108,0)</f>
        <v>555887.49633540201</v>
      </c>
      <c r="AI25" s="30">
        <f>IFERROR(INDEX('A2 Intenzita dopravy'!$E52:$AH52,MATCH(AI$4,'A2 Intenzita dopravy'!$E$47:$AH$47,0))*'08.2 Ost. prev. naklady voz.'!$E25*365*'A1 Parametre'!$D$108,0)</f>
        <v>562830.00012399058</v>
      </c>
      <c r="AJ25" s="30">
        <f>IFERROR(INDEX('A2 Intenzita dopravy'!$E52:$AI52,MATCH(AJ$4,'A2 Intenzita dopravy'!$E$47:$AI$47,0))*'08.2 Ost. prev. naklady voz.'!$E25*365*'A1 Parametre'!$D$108,0)</f>
        <v>569772.50391257904</v>
      </c>
    </row>
    <row r="26" spans="1:36" x14ac:dyDescent="0.2">
      <c r="A26" s="87"/>
      <c r="B26" s="5">
        <v>5</v>
      </c>
      <c r="C26" s="5">
        <f>IF(ISBLANK('A2 Intenzita dopravy'!C25)=TRUE,"",'A2 Intenzita dopravy'!C25)</f>
        <v>90783</v>
      </c>
      <c r="D26" s="5" t="str">
        <f>IF(ISBLANK('A2 Intenzita dopravy'!D25)=TRUE,"",'A2 Intenzita dopravy'!D25)</f>
        <v>I/59 Tvrdošín - severný okraj</v>
      </c>
      <c r="E26" s="5">
        <f>IF(ISBLANK('A2 Intenzita dopravy'!E25)=TRUE,"",'A2 Intenzita dopravy'!E25)</f>
        <v>0.38</v>
      </c>
      <c r="F26" s="30">
        <f>IFERROR(INDEX('A2 Intenzita dopravy'!$E53:$AH53,MATCH(F$4,'A2 Intenzita dopravy'!$E$47:$AH$47,0))*'08.2 Ost. prev. naklady voz.'!$E26*365*'A1 Parametre'!$D$108,0)</f>
        <v>209608.78407313683</v>
      </c>
      <c r="G26" s="30">
        <f>IFERROR(INDEX('A2 Intenzita dopravy'!$E53:$AH53,MATCH(G$4,'A2 Intenzita dopravy'!$E$47:$AH$47,0))*'08.2 Ost. prev. naklady voz.'!$E26*365*'A1 Parametre'!$D$108,0)</f>
        <v>212673.94525924008</v>
      </c>
      <c r="H26" s="30">
        <f>IFERROR(INDEX('A2 Intenzita dopravy'!$E53:$AH53,MATCH(H$4,'A2 Intenzita dopravy'!$E$47:$AH$47,0))*'08.2 Ost. prev. naklady voz.'!$E26*365*'A1 Parametre'!$D$108,0)</f>
        <v>215783.92905684945</v>
      </c>
      <c r="I26" s="30">
        <f>IFERROR(INDEX('A2 Intenzita dopravy'!$E53:$AH53,MATCH(I$4,'A2 Intenzita dopravy'!$E$47:$AH$47,0))*'08.2 Ost. prev. naklady voz.'!$E26*365*'A1 Parametre'!$D$108,0)</f>
        <v>218939.39091811914</v>
      </c>
      <c r="J26" s="30">
        <f>IFERROR(INDEX('A2 Intenzita dopravy'!$E53:$AH53,MATCH(J$4,'A2 Intenzita dopravy'!$E$47:$AH$47,0))*'08.2 Ost. prev. naklady voz.'!$E26*365*'A1 Parametre'!$D$108,0)</f>
        <v>128407.63205670303</v>
      </c>
      <c r="K26" s="30">
        <f>IFERROR(INDEX('A2 Intenzita dopravy'!$E53:$AH53,MATCH(K$4,'A2 Intenzita dopravy'!$E$47:$AH$47,0))*'08.2 Ost. prev. naklady voz.'!$E26*365*'A1 Parametre'!$D$108,0)</f>
        <v>130090.66327817902</v>
      </c>
      <c r="L26" s="30">
        <f>IFERROR(INDEX('A2 Intenzita dopravy'!$E53:$AH53,MATCH(L$4,'A2 Intenzita dopravy'!$E$47:$AH$47,0))*'08.2 Ost. prev. naklady voz.'!$E26*365*'A1 Parametre'!$D$108,0)</f>
        <v>131773.69449965502</v>
      </c>
      <c r="M26" s="30">
        <f>IFERROR(INDEX('A2 Intenzita dopravy'!$E53:$AH53,MATCH(M$4,'A2 Intenzita dopravy'!$E$47:$AH$47,0))*'08.2 Ost. prev. naklady voz.'!$E26*365*'A1 Parametre'!$D$108,0)</f>
        <v>133456.72572113102</v>
      </c>
      <c r="N26" s="30">
        <f>IFERROR(INDEX('A2 Intenzita dopravy'!$E53:$AH53,MATCH(N$4,'A2 Intenzita dopravy'!$E$47:$AH$47,0))*'08.2 Ost. prev. naklady voz.'!$E26*365*'A1 Parametre'!$D$108,0)</f>
        <v>135139.75694260703</v>
      </c>
      <c r="O26" s="30">
        <f>IFERROR(INDEX('A2 Intenzita dopravy'!$E53:$AH53,MATCH(O$4,'A2 Intenzita dopravy'!$E$47:$AH$47,0))*'08.2 Ost. prev. naklady voz.'!$E26*365*'A1 Parametre'!$D$108,0)</f>
        <v>136822.78816408303</v>
      </c>
      <c r="P26" s="30">
        <f>IFERROR(INDEX('A2 Intenzita dopravy'!$E53:$AH53,MATCH(P$4,'A2 Intenzita dopravy'!$E$47:$AH$47,0))*'08.2 Ost. prev. naklady voz.'!$E26*365*'A1 Parametre'!$D$108,0)</f>
        <v>138505.81938555904</v>
      </c>
      <c r="Q26" s="30">
        <f>IFERROR(INDEX('A2 Intenzita dopravy'!$E53:$AH53,MATCH(Q$4,'A2 Intenzita dopravy'!$E$47:$AH$47,0))*'08.2 Ost. prev. naklady voz.'!$E26*365*'A1 Parametre'!$D$108,0)</f>
        <v>140188.85060703501</v>
      </c>
      <c r="R26" s="30">
        <f>IFERROR(INDEX('A2 Intenzita dopravy'!$E53:$AH53,MATCH(R$4,'A2 Intenzita dopravy'!$E$47:$AH$47,0))*'08.2 Ost. prev. naklady voz.'!$E26*365*'A1 Parametre'!$D$108,0)</f>
        <v>142101.38608598502</v>
      </c>
      <c r="S26" s="30">
        <f>IFERROR(INDEX('A2 Intenzita dopravy'!$E53:$AH53,MATCH(S$4,'A2 Intenzita dopravy'!$E$47:$AH$47,0))*'08.2 Ost. prev. naklady voz.'!$E26*365*'A1 Parametre'!$D$108,0)</f>
        <v>144013.92156493504</v>
      </c>
      <c r="T26" s="30">
        <f>IFERROR(INDEX('A2 Intenzita dopravy'!$E53:$AH53,MATCH(T$4,'A2 Intenzita dopravy'!$E$47:$AH$47,0))*'08.2 Ost. prev. naklady voz.'!$E26*365*'A1 Parametre'!$D$108,0)</f>
        <v>145926.45704388502</v>
      </c>
      <c r="U26" s="30">
        <f>IFERROR(INDEX('A2 Intenzita dopravy'!$E53:$AH53,MATCH(U$4,'A2 Intenzita dopravy'!$E$47:$AH$47,0))*'08.2 Ost. prev. naklady voz.'!$E26*365*'A1 Parametre'!$D$108,0)</f>
        <v>147838.99252283503</v>
      </c>
      <c r="V26" s="30">
        <f>IFERROR(INDEX('A2 Intenzita dopravy'!$E53:$AH53,MATCH(V$4,'A2 Intenzita dopravy'!$E$47:$AH$47,0))*'08.2 Ost. prev. naklady voz.'!$E26*365*'A1 Parametre'!$D$108,0)</f>
        <v>149751.52800178502</v>
      </c>
      <c r="W26" s="30">
        <f>IFERROR(INDEX('A2 Intenzita dopravy'!$E53:$AH53,MATCH(W$4,'A2 Intenzita dopravy'!$E$47:$AH$47,0))*'08.2 Ost. prev. naklady voz.'!$E26*365*'A1 Parametre'!$D$108,0)</f>
        <v>151664.06348073503</v>
      </c>
      <c r="X26" s="30">
        <f>IFERROR(INDEX('A2 Intenzita dopravy'!$E53:$AH53,MATCH(X$4,'A2 Intenzita dopravy'!$E$47:$AH$47,0))*'08.2 Ost. prev. naklady voz.'!$E26*365*'A1 Parametre'!$D$108,0)</f>
        <v>153576.59895968501</v>
      </c>
      <c r="Y26" s="30">
        <f>IFERROR(INDEX('A2 Intenzita dopravy'!$E53:$AH53,MATCH(Y$4,'A2 Intenzita dopravy'!$E$47:$AH$47,0))*'08.2 Ost. prev. naklady voz.'!$E26*365*'A1 Parametre'!$D$108,0)</f>
        <v>155489.13443863502</v>
      </c>
      <c r="Z26" s="30">
        <f>IFERROR(INDEX('A2 Intenzita dopravy'!$E53:$AH53,MATCH(Z$4,'A2 Intenzita dopravy'!$E$47:$AH$47,0))*'08.2 Ost. prev. naklady voz.'!$E26*365*'A1 Parametre'!$D$108,0)</f>
        <v>157401.66991758504</v>
      </c>
      <c r="AA26" s="30">
        <f>IFERROR(INDEX('A2 Intenzita dopravy'!$E53:$AH53,MATCH(AA$4,'A2 Intenzita dopravy'!$E$47:$AH$47,0))*'08.2 Ost. prev. naklady voz.'!$E26*365*'A1 Parametre'!$D$108,0)</f>
        <v>159314.20539653502</v>
      </c>
      <c r="AB26" s="30">
        <f>IFERROR(INDEX('A2 Intenzita dopravy'!$E53:$AH53,MATCH(AB$4,'A2 Intenzita dopravy'!$E$47:$AH$47,0))*'08.2 Ost. prev. naklady voz.'!$E26*365*'A1 Parametre'!$D$108,0)</f>
        <v>161494.49584253805</v>
      </c>
      <c r="AC26" s="30">
        <f>IFERROR(INDEX('A2 Intenzita dopravy'!$E53:$AH53,MATCH(AC$4,'A2 Intenzita dopravy'!$E$47:$AH$47,0))*'08.2 Ost. prev. naklady voz.'!$E26*365*'A1 Parametre'!$D$108,0)</f>
        <v>163674.78628854104</v>
      </c>
      <c r="AD26" s="30">
        <f>IFERROR(INDEX('A2 Intenzita dopravy'!$E53:$AH53,MATCH(AD$4,'A2 Intenzita dopravy'!$E$47:$AH$47,0))*'08.2 Ost. prev. naklady voz.'!$E26*365*'A1 Parametre'!$D$108,0)</f>
        <v>165855.07673454404</v>
      </c>
      <c r="AE26" s="30">
        <f>IFERROR(INDEX('A2 Intenzita dopravy'!$E53:$AH53,MATCH(AE$4,'A2 Intenzita dopravy'!$E$47:$AH$47,0))*'08.2 Ost. prev. naklady voz.'!$E26*365*'A1 Parametre'!$D$108,0)</f>
        <v>168035.36718054701</v>
      </c>
      <c r="AF26" s="30">
        <f>IFERROR(INDEX('A2 Intenzita dopravy'!$E53:$AH53,MATCH(AF$4,'A2 Intenzita dopravy'!$E$47:$AH$47,0))*'08.2 Ost. prev. naklady voz.'!$E26*365*'A1 Parametre'!$D$108,0)</f>
        <v>170215.65762655003</v>
      </c>
      <c r="AG26" s="30">
        <f>IFERROR(INDEX('A2 Intenzita dopravy'!$E53:$AH53,MATCH(AG$4,'A2 Intenzita dopravy'!$E$47:$AH$47,0))*'08.2 Ost. prev. naklady voz.'!$E26*365*'A1 Parametre'!$D$108,0)</f>
        <v>172395.94807255303</v>
      </c>
      <c r="AH26" s="30">
        <f>IFERROR(INDEX('A2 Intenzita dopravy'!$E53:$AH53,MATCH(AH$4,'A2 Intenzita dopravy'!$E$47:$AH$47,0))*'08.2 Ost. prev. naklady voz.'!$E26*365*'A1 Parametre'!$D$108,0)</f>
        <v>174576.238518556</v>
      </c>
      <c r="AI26" s="30">
        <f>IFERROR(INDEX('A2 Intenzita dopravy'!$E53:$AH53,MATCH(AI$4,'A2 Intenzita dopravy'!$E$47:$AH$47,0))*'08.2 Ost. prev. naklady voz.'!$E26*365*'A1 Parametre'!$D$108,0)</f>
        <v>176756.52896455902</v>
      </c>
      <c r="AJ26" s="30">
        <f>IFERROR(INDEX('A2 Intenzita dopravy'!$E53:$AI53,MATCH(AJ$4,'A2 Intenzita dopravy'!$E$47:$AI$47,0))*'08.2 Ost. prev. naklady voz.'!$E26*365*'A1 Parametre'!$D$108,0)</f>
        <v>178936.81941056205</v>
      </c>
    </row>
    <row r="27" spans="1:36" x14ac:dyDescent="0.2">
      <c r="A27" s="87"/>
      <c r="B27" s="5">
        <v>6</v>
      </c>
      <c r="C27" s="5">
        <f>IF(ISBLANK('A2 Intenzita dopravy'!C26)=TRUE,"",'A2 Intenzita dopravy'!C26)</f>
        <v>95850</v>
      </c>
      <c r="D27" s="5" t="str">
        <f>IF(ISBLANK('A2 Intenzita dopravy'!D26)=TRUE,"",'A2 Intenzita dopravy'!D26)</f>
        <v>Privádzač Tvrdošín</v>
      </c>
      <c r="E27" s="5">
        <f>IF(ISBLANK('A2 Intenzita dopravy'!E26)=TRUE,"",'A2 Intenzita dopravy'!E26)</f>
        <v>0.96</v>
      </c>
      <c r="F27" s="30">
        <f>IFERROR(INDEX('A2 Intenzita dopravy'!$E54:$AH54,MATCH(F$4,'A2 Intenzita dopravy'!$E$47:$AH$47,0))*'08.2 Ost. prev. naklady voz.'!$E27*365*'A1 Parametre'!$D$108,0)</f>
        <v>118828.03289697773</v>
      </c>
      <c r="G27" s="30">
        <f>IFERROR(INDEX('A2 Intenzita dopravy'!$E54:$AH54,MATCH(G$4,'A2 Intenzita dopravy'!$E$47:$AH$47,0))*'08.2 Ost. prev. naklady voz.'!$E27*365*'A1 Parametre'!$D$108,0)</f>
        <v>120791.71446000002</v>
      </c>
      <c r="H27" s="30">
        <f>IFERROR(INDEX('A2 Intenzita dopravy'!$E54:$AH54,MATCH(H$4,'A2 Intenzita dopravy'!$E$47:$AH$47,0))*'08.2 Ost. prev. naklady voz.'!$E27*365*'A1 Parametre'!$D$108,0)</f>
        <v>122787.84665934896</v>
      </c>
      <c r="I27" s="30">
        <f>IFERROR(INDEX('A2 Intenzita dopravy'!$E54:$AH54,MATCH(I$4,'A2 Intenzita dopravy'!$E$47:$AH$47,0))*'08.2 Ost. prev. naklady voz.'!$E27*365*'A1 Parametre'!$D$108,0)</f>
        <v>124816.9657549854</v>
      </c>
      <c r="J27" s="30">
        <f>IFERROR(INDEX('A2 Intenzita dopravy'!$E54:$AH54,MATCH(J$4,'A2 Intenzita dopravy'!$E$47:$AH$47,0))*'08.2 Ost. prev. naklady voz.'!$E27*365*'A1 Parametre'!$D$108,0)</f>
        <v>126879.61686878403</v>
      </c>
      <c r="K27" s="30">
        <f>IFERROR(INDEX('A2 Intenzita dopravy'!$E54:$AH54,MATCH(K$4,'A2 Intenzita dopravy'!$E$47:$AH$47,0))*'08.2 Ost. prev. naklady voz.'!$E27*365*'A1 Parametre'!$D$108,0)</f>
        <v>129185.01301904918</v>
      </c>
      <c r="L27" s="30">
        <f>IFERROR(INDEX('A2 Intenzita dopravy'!$E54:$AH54,MATCH(L$4,'A2 Intenzita dopravy'!$E$47:$AH$47,0))*'08.2 Ost. prev. naklady voz.'!$E27*365*'A1 Parametre'!$D$108,0)</f>
        <v>131490.40916931431</v>
      </c>
      <c r="M27" s="30">
        <f>IFERROR(INDEX('A2 Intenzita dopravy'!$E54:$AH54,MATCH(M$4,'A2 Intenzita dopravy'!$E$47:$AH$47,0))*'08.2 Ost. prev. naklady voz.'!$E27*365*'A1 Parametre'!$D$108,0)</f>
        <v>133795.80531957946</v>
      </c>
      <c r="N27" s="30">
        <f>IFERROR(INDEX('A2 Intenzita dopravy'!$E54:$AH54,MATCH(N$4,'A2 Intenzita dopravy'!$E$47:$AH$47,0))*'08.2 Ost. prev. naklady voz.'!$E27*365*'A1 Parametre'!$D$108,0)</f>
        <v>136101.20146984461</v>
      </c>
      <c r="O27" s="30">
        <f>IFERROR(INDEX('A2 Intenzita dopravy'!$E54:$AH54,MATCH(O$4,'A2 Intenzita dopravy'!$E$47:$AH$47,0))*'08.2 Ost. prev. naklady voz.'!$E27*365*'A1 Parametre'!$D$108,0)</f>
        <v>138406.59762010974</v>
      </c>
      <c r="P27" s="30">
        <f>IFERROR(INDEX('A2 Intenzita dopravy'!$E54:$AH54,MATCH(P$4,'A2 Intenzita dopravy'!$E$47:$AH$47,0))*'08.2 Ost. prev. naklady voz.'!$E27*365*'A1 Parametre'!$D$108,0)</f>
        <v>140711.99377037492</v>
      </c>
      <c r="Q27" s="30">
        <f>IFERROR(INDEX('A2 Intenzita dopravy'!$E54:$AH54,MATCH(Q$4,'A2 Intenzita dopravy'!$E$47:$AH$47,0))*'08.2 Ost. prev. naklady voz.'!$E27*365*'A1 Parametre'!$D$108,0)</f>
        <v>143017.38992064004</v>
      </c>
      <c r="R27" s="30">
        <f>IFERROR(INDEX('A2 Intenzita dopravy'!$E54:$AH54,MATCH(R$4,'A2 Intenzita dopravy'!$E$47:$AH$47,0))*'08.2 Ost. prev. naklady voz.'!$E27*365*'A1 Parametre'!$D$108,0)</f>
        <v>144853.42398043201</v>
      </c>
      <c r="S27" s="30">
        <f>IFERROR(INDEX('A2 Intenzita dopravy'!$E54:$AH54,MATCH(S$4,'A2 Intenzita dopravy'!$E$47:$AH$47,0))*'08.2 Ost. prev. naklady voz.'!$E27*365*'A1 Parametre'!$D$108,0)</f>
        <v>146689.45804022401</v>
      </c>
      <c r="T27" s="30">
        <f>IFERROR(INDEX('A2 Intenzita dopravy'!$E54:$AH54,MATCH(T$4,'A2 Intenzita dopravy'!$E$47:$AH$47,0))*'08.2 Ost. prev. naklady voz.'!$E27*365*'A1 Parametre'!$D$108,0)</f>
        <v>148525.49210001604</v>
      </c>
      <c r="U27" s="30">
        <f>IFERROR(INDEX('A2 Intenzita dopravy'!$E54:$AH54,MATCH(U$4,'A2 Intenzita dopravy'!$E$47:$AH$47,0))*'08.2 Ost. prev. naklady voz.'!$E27*365*'A1 Parametre'!$D$108,0)</f>
        <v>150361.52615980804</v>
      </c>
      <c r="V27" s="30">
        <f>IFERROR(INDEX('A2 Intenzita dopravy'!$E54:$AH54,MATCH(V$4,'A2 Intenzita dopravy'!$E$47:$AH$47,0))*'08.2 Ost. prev. naklady voz.'!$E27*365*'A1 Parametre'!$D$108,0)</f>
        <v>152197.56021960004</v>
      </c>
      <c r="W27" s="30">
        <f>IFERROR(INDEX('A2 Intenzita dopravy'!$E54:$AH54,MATCH(W$4,'A2 Intenzita dopravy'!$E$47:$AH$47,0))*'08.2 Ost. prev. naklady voz.'!$E27*365*'A1 Parametre'!$D$108,0)</f>
        <v>154033.59427939201</v>
      </c>
      <c r="X27" s="30">
        <f>IFERROR(INDEX('A2 Intenzita dopravy'!$E54:$AH54,MATCH(X$4,'A2 Intenzita dopravy'!$E$47:$AH$47,0))*'08.2 Ost. prev. naklady voz.'!$E27*365*'A1 Parametre'!$D$108,0)</f>
        <v>155869.62833918401</v>
      </c>
      <c r="Y27" s="30">
        <f>IFERROR(INDEX('A2 Intenzita dopravy'!$E54:$AH54,MATCH(Y$4,'A2 Intenzita dopravy'!$E$47:$AH$47,0))*'08.2 Ost. prev. naklady voz.'!$E27*365*'A1 Parametre'!$D$108,0)</f>
        <v>157705.66239897604</v>
      </c>
      <c r="Z27" s="30">
        <f>IFERROR(INDEX('A2 Intenzita dopravy'!$E54:$AH54,MATCH(Z$4,'A2 Intenzita dopravy'!$E$47:$AH$47,0))*'08.2 Ost. prev. naklady voz.'!$E27*365*'A1 Parametre'!$D$108,0)</f>
        <v>159541.69645876804</v>
      </c>
      <c r="AA27" s="30">
        <f>IFERROR(INDEX('A2 Intenzita dopravy'!$E54:$AH54,MATCH(AA$4,'A2 Intenzita dopravy'!$E$47:$AH$47,0))*'08.2 Ost. prev. naklady voz.'!$E27*365*'A1 Parametre'!$D$108,0)</f>
        <v>161377.73051856004</v>
      </c>
      <c r="AB27" s="30">
        <f>IFERROR(INDEX('A2 Intenzita dopravy'!$E54:$AH54,MATCH(AB$4,'A2 Intenzita dopravy'!$E$47:$AH$47,0))*'08.2 Ost. prev. naklady voz.'!$E27*365*'A1 Parametre'!$D$108,0)</f>
        <v>163890.198179328</v>
      </c>
      <c r="AC27" s="30">
        <f>IFERROR(INDEX('A2 Intenzita dopravy'!$E54:$AH54,MATCH(AC$4,'A2 Intenzita dopravy'!$E$47:$AH$47,0))*'08.2 Ost. prev. naklady voz.'!$E27*365*'A1 Parametre'!$D$108,0)</f>
        <v>166402.66584009602</v>
      </c>
      <c r="AD27" s="30">
        <f>IFERROR(INDEX('A2 Intenzita dopravy'!$E54:$AH54,MATCH(AD$4,'A2 Intenzita dopravy'!$E$47:$AH$47,0))*'08.2 Ost. prev. naklady voz.'!$E27*365*'A1 Parametre'!$D$108,0)</f>
        <v>168915.133500864</v>
      </c>
      <c r="AE27" s="30">
        <f>IFERROR(INDEX('A2 Intenzita dopravy'!$E54:$AH54,MATCH(AE$4,'A2 Intenzita dopravy'!$E$47:$AH$47,0))*'08.2 Ost. prev. naklady voz.'!$E27*365*'A1 Parametre'!$D$108,0)</f>
        <v>171427.60116163202</v>
      </c>
      <c r="AF27" s="30">
        <f>IFERROR(INDEX('A2 Intenzita dopravy'!$E54:$AH54,MATCH(AF$4,'A2 Intenzita dopravy'!$E$47:$AH$47,0))*'08.2 Ost. prev. naklady voz.'!$E27*365*'A1 Parametre'!$D$108,0)</f>
        <v>173940.06882240003</v>
      </c>
      <c r="AG27" s="30">
        <f>IFERROR(INDEX('A2 Intenzita dopravy'!$E54:$AH54,MATCH(AG$4,'A2 Intenzita dopravy'!$E$47:$AH$47,0))*'08.2 Ost. prev. naklady voz.'!$E27*365*'A1 Parametre'!$D$108,0)</f>
        <v>176452.53648316805</v>
      </c>
      <c r="AH27" s="30">
        <f>IFERROR(INDEX('A2 Intenzita dopravy'!$E54:$AH54,MATCH(AH$4,'A2 Intenzita dopravy'!$E$47:$AH$47,0))*'08.2 Ost. prev. naklady voz.'!$E27*365*'A1 Parametre'!$D$108,0)</f>
        <v>178965.00414393601</v>
      </c>
      <c r="AI27" s="30">
        <f>IFERROR(INDEX('A2 Intenzita dopravy'!$E54:$AH54,MATCH(AI$4,'A2 Intenzita dopravy'!$E$47:$AH$47,0))*'08.2 Ost. prev. naklady voz.'!$E27*365*'A1 Parametre'!$D$108,0)</f>
        <v>181477.47180470402</v>
      </c>
      <c r="AJ27" s="30">
        <f>IFERROR(INDEX('A2 Intenzita dopravy'!$E54:$AI54,MATCH(AJ$4,'A2 Intenzita dopravy'!$E$47:$AI$47,0))*'08.2 Ost. prev. naklady voz.'!$E27*365*'A1 Parametre'!$D$108,0)</f>
        <v>183989.93946547204</v>
      </c>
    </row>
    <row r="28" spans="1:36" x14ac:dyDescent="0.2">
      <c r="A28" s="87"/>
      <c r="B28" s="5">
        <v>7</v>
      </c>
      <c r="C28" s="5" t="str">
        <f>IF(ISBLANK('A2 Intenzita dopravy'!C27)=TRUE,"",'A2 Intenzita dopravy'!C27)</f>
        <v/>
      </c>
      <c r="D28" s="5" t="str">
        <f>IF(ISBLANK('A2 Intenzita dopravy'!D27)=TRUE,"",'A2 Intenzita dopravy'!D27)</f>
        <v>R3 Tvrdošín - Nižná 1</v>
      </c>
      <c r="E28" s="5">
        <f>IF(ISBLANK('A2 Intenzita dopravy'!E27)=TRUE,"",'A2 Intenzita dopravy'!E27)</f>
        <v>2.7</v>
      </c>
      <c r="F28" s="30">
        <f>IFERROR(INDEX('A2 Intenzita dopravy'!$E55:$AH55,MATCH(F$4,'A2 Intenzita dopravy'!$E$47:$AH$47,0))*'08.2 Ost. prev. naklady voz.'!$E28*365*'A1 Parametre'!$D$108,0)</f>
        <v>0</v>
      </c>
      <c r="G28" s="30">
        <f>IFERROR(INDEX('A2 Intenzita dopravy'!$E55:$AH55,MATCH(G$4,'A2 Intenzita dopravy'!$E$47:$AH$47,0))*'08.2 Ost. prev. naklady voz.'!$E28*365*'A1 Parametre'!$D$108,0)</f>
        <v>0</v>
      </c>
      <c r="H28" s="30">
        <f>IFERROR(INDEX('A2 Intenzita dopravy'!$E55:$AH55,MATCH(H$4,'A2 Intenzita dopravy'!$E$47:$AH$47,0))*'08.2 Ost. prev. naklady voz.'!$E28*365*'A1 Parametre'!$D$108,0)</f>
        <v>0</v>
      </c>
      <c r="I28" s="30">
        <f>IFERROR(INDEX('A2 Intenzita dopravy'!$E55:$AH55,MATCH(I$4,'A2 Intenzita dopravy'!$E$47:$AH$47,0))*'08.2 Ost. prev. naklady voz.'!$E28*365*'A1 Parametre'!$D$108,0)</f>
        <v>0</v>
      </c>
      <c r="J28" s="30">
        <f>IFERROR(INDEX('A2 Intenzita dopravy'!$E55:$AH55,MATCH(J$4,'A2 Intenzita dopravy'!$E$47:$AH$47,0))*'08.2 Ost. prev. naklady voz.'!$E28*365*'A1 Parametre'!$D$108,0)</f>
        <v>669669.26496624015</v>
      </c>
      <c r="K28" s="30">
        <f>IFERROR(INDEX('A2 Intenzita dopravy'!$E55:$AH55,MATCH(K$4,'A2 Intenzita dopravy'!$E$47:$AH$47,0))*'08.2 Ost. prev. naklady voz.'!$E28*365*'A1 Parametre'!$D$108,0)</f>
        <v>681355.86334024509</v>
      </c>
      <c r="L28" s="30">
        <f>IFERROR(INDEX('A2 Intenzita dopravy'!$E55:$AH55,MATCH(L$4,'A2 Intenzita dopravy'!$E$47:$AH$47,0))*'08.2 Ost. prev. naklady voz.'!$E28*365*'A1 Parametre'!$D$108,0)</f>
        <v>693042.46171425015</v>
      </c>
      <c r="M28" s="30">
        <f>IFERROR(INDEX('A2 Intenzita dopravy'!$E55:$AH55,MATCH(M$4,'A2 Intenzita dopravy'!$E$47:$AH$47,0))*'08.2 Ost. prev. naklady voz.'!$E28*365*'A1 Parametre'!$D$108,0)</f>
        <v>704729.06008825509</v>
      </c>
      <c r="N28" s="30">
        <f>IFERROR(INDEX('A2 Intenzita dopravy'!$E55:$AH55,MATCH(N$4,'A2 Intenzita dopravy'!$E$47:$AH$47,0))*'08.2 Ost. prev. naklady voz.'!$E28*365*'A1 Parametre'!$D$108,0)</f>
        <v>716415.65846226027</v>
      </c>
      <c r="O28" s="30">
        <f>IFERROR(INDEX('A2 Intenzita dopravy'!$E55:$AH55,MATCH(O$4,'A2 Intenzita dopravy'!$E$47:$AH$47,0))*'08.2 Ost. prev. naklady voz.'!$E28*365*'A1 Parametre'!$D$108,0)</f>
        <v>728102.25683626509</v>
      </c>
      <c r="P28" s="30">
        <f>IFERROR(INDEX('A2 Intenzita dopravy'!$E55:$AH55,MATCH(P$4,'A2 Intenzita dopravy'!$E$47:$AH$47,0))*'08.2 Ost. prev. naklady voz.'!$E28*365*'A1 Parametre'!$D$108,0)</f>
        <v>739788.85521027015</v>
      </c>
      <c r="Q28" s="30">
        <f>IFERROR(INDEX('A2 Intenzita dopravy'!$E55:$AH55,MATCH(Q$4,'A2 Intenzita dopravy'!$E$47:$AH$47,0))*'08.2 Ost. prev. naklady voz.'!$E28*365*'A1 Parametre'!$D$108,0)</f>
        <v>751475.45358427521</v>
      </c>
      <c r="R28" s="30">
        <f>IFERROR(INDEX('A2 Intenzita dopravy'!$E55:$AH55,MATCH(R$4,'A2 Intenzita dopravy'!$E$47:$AH$47,0))*'08.2 Ost. prev. naklady voz.'!$E28*365*'A1 Parametre'!$D$108,0)</f>
        <v>761123.69177676761</v>
      </c>
      <c r="S28" s="30">
        <f>IFERROR(INDEX('A2 Intenzita dopravy'!$E55:$AH55,MATCH(S$4,'A2 Intenzita dopravy'!$E$47:$AH$47,0))*'08.2 Ost. prev. naklady voz.'!$E28*365*'A1 Parametre'!$D$108,0)</f>
        <v>770771.92996926024</v>
      </c>
      <c r="T28" s="30">
        <f>IFERROR(INDEX('A2 Intenzita dopravy'!$E55:$AH55,MATCH(T$4,'A2 Intenzita dopravy'!$E$47:$AH$47,0))*'08.2 Ost. prev. naklady voz.'!$E28*365*'A1 Parametre'!$D$108,0)</f>
        <v>780420.16816175263</v>
      </c>
      <c r="U28" s="30">
        <f>IFERROR(INDEX('A2 Intenzita dopravy'!$E55:$AH55,MATCH(U$4,'A2 Intenzita dopravy'!$E$47:$AH$47,0))*'08.2 Ost. prev. naklady voz.'!$E28*365*'A1 Parametre'!$D$108,0)</f>
        <v>790068.40635424515</v>
      </c>
      <c r="V28" s="30">
        <f>IFERROR(INDEX('A2 Intenzita dopravy'!$E55:$AH55,MATCH(V$4,'A2 Intenzita dopravy'!$E$47:$AH$47,0))*'08.2 Ost. prev. naklady voz.'!$E28*365*'A1 Parametre'!$D$108,0)</f>
        <v>799716.64454673778</v>
      </c>
      <c r="W28" s="30">
        <f>IFERROR(INDEX('A2 Intenzita dopravy'!$E55:$AH55,MATCH(W$4,'A2 Intenzita dopravy'!$E$47:$AH$47,0))*'08.2 Ost. prev. naklady voz.'!$E28*365*'A1 Parametre'!$D$108,0)</f>
        <v>809364.88273923018</v>
      </c>
      <c r="X28" s="30">
        <f>IFERROR(INDEX('A2 Intenzita dopravy'!$E55:$AH55,MATCH(X$4,'A2 Intenzita dopravy'!$E$47:$AH$47,0))*'08.2 Ost. prev. naklady voz.'!$E28*365*'A1 Parametre'!$D$108,0)</f>
        <v>819013.12093172281</v>
      </c>
      <c r="Y28" s="30">
        <f>IFERROR(INDEX('A2 Intenzita dopravy'!$E55:$AH55,MATCH(Y$4,'A2 Intenzita dopravy'!$E$47:$AH$47,0))*'08.2 Ost. prev. naklady voz.'!$E28*365*'A1 Parametre'!$D$108,0)</f>
        <v>828661.35912421532</v>
      </c>
      <c r="Z28" s="30">
        <f>IFERROR(INDEX('A2 Intenzita dopravy'!$E55:$AH55,MATCH(Z$4,'A2 Intenzita dopravy'!$E$47:$AH$47,0))*'08.2 Ost. prev. naklady voz.'!$E28*365*'A1 Parametre'!$D$108,0)</f>
        <v>838309.59731670772</v>
      </c>
      <c r="AA28" s="30">
        <f>IFERROR(INDEX('A2 Intenzita dopravy'!$E55:$AH55,MATCH(AA$4,'A2 Intenzita dopravy'!$E$47:$AH$47,0))*'08.2 Ost. prev. naklady voz.'!$E28*365*'A1 Parametre'!$D$108,0)</f>
        <v>847957.83550920011</v>
      </c>
      <c r="AB28" s="30">
        <f>IFERROR(INDEX('A2 Intenzita dopravy'!$E55:$AH55,MATCH(AB$4,'A2 Intenzita dopravy'!$E$47:$AH$47,0))*'08.2 Ost. prev. naklady voz.'!$E28*365*'A1 Parametre'!$D$108,0)</f>
        <v>861139.23134964774</v>
      </c>
      <c r="AC28" s="30">
        <f>IFERROR(INDEX('A2 Intenzita dopravy'!$E55:$AH55,MATCH(AC$4,'A2 Intenzita dopravy'!$E$47:$AH$47,0))*'08.2 Ost. prev. naklady voz.'!$E28*365*'A1 Parametre'!$D$108,0)</f>
        <v>874320.62719009526</v>
      </c>
      <c r="AD28" s="30">
        <f>IFERROR(INDEX('A2 Intenzita dopravy'!$E55:$AH55,MATCH(AD$4,'A2 Intenzita dopravy'!$E$47:$AH$47,0))*'08.2 Ost. prev. naklady voz.'!$E28*365*'A1 Parametre'!$D$108,0)</f>
        <v>887502.02303054265</v>
      </c>
      <c r="AE28" s="30">
        <f>IFERROR(INDEX('A2 Intenzita dopravy'!$E55:$AH55,MATCH(AE$4,'A2 Intenzita dopravy'!$E$47:$AH$47,0))*'08.2 Ost. prev. naklady voz.'!$E28*365*'A1 Parametre'!$D$108,0)</f>
        <v>900683.41887099028</v>
      </c>
      <c r="AF28" s="30">
        <f>IFERROR(INDEX('A2 Intenzita dopravy'!$E55:$AH55,MATCH(AF$4,'A2 Intenzita dopravy'!$E$47:$AH$47,0))*'08.2 Ost. prev. naklady voz.'!$E28*365*'A1 Parametre'!$D$108,0)</f>
        <v>913864.81471143768</v>
      </c>
      <c r="AG28" s="30">
        <f>IFERROR(INDEX('A2 Intenzita dopravy'!$E55:$AH55,MATCH(AG$4,'A2 Intenzita dopravy'!$E$47:$AH$47,0))*'08.2 Ost. prev. naklady voz.'!$E28*365*'A1 Parametre'!$D$108,0)</f>
        <v>927046.21055188531</v>
      </c>
      <c r="AH28" s="30">
        <f>IFERROR(INDEX('A2 Intenzita dopravy'!$E55:$AH55,MATCH(AH$4,'A2 Intenzita dopravy'!$E$47:$AH$47,0))*'08.2 Ost. prev. naklady voz.'!$E28*365*'A1 Parametre'!$D$108,0)</f>
        <v>940227.60639233282</v>
      </c>
      <c r="AI28" s="30">
        <f>IFERROR(INDEX('A2 Intenzita dopravy'!$E55:$AH55,MATCH(AI$4,'A2 Intenzita dopravy'!$E$47:$AH$47,0))*'08.2 Ost. prev. naklady voz.'!$E28*365*'A1 Parametre'!$D$108,0)</f>
        <v>953409.00223278021</v>
      </c>
      <c r="AJ28" s="30">
        <f>IFERROR(INDEX('A2 Intenzita dopravy'!$E55:$AI55,MATCH(AJ$4,'A2 Intenzita dopravy'!$E$47:$AI$47,0))*'08.2 Ost. prev. naklady voz.'!$E28*365*'A1 Parametre'!$D$108,0)</f>
        <v>966590.39807322784</v>
      </c>
    </row>
    <row r="29" spans="1:36" x14ac:dyDescent="0.2">
      <c r="A29" s="87"/>
      <c r="B29" s="5">
        <v>8</v>
      </c>
      <c r="C29" s="5" t="str">
        <f>IF(ISBLANK('A2 Intenzita dopravy'!C28)=TRUE,"",'A2 Intenzita dopravy'!C28)</f>
        <v/>
      </c>
      <c r="D29" s="5" t="str">
        <f>IF(ISBLANK('A2 Intenzita dopravy'!D28)=TRUE,"",'A2 Intenzita dopravy'!D28)</f>
        <v>R3 Tvrdošín - Nižná 2</v>
      </c>
      <c r="E29" s="5">
        <f>IF(ISBLANK('A2 Intenzita dopravy'!E28)=TRUE,"",'A2 Intenzita dopravy'!E28)</f>
        <v>1.99</v>
      </c>
      <c r="F29" s="30">
        <f>IFERROR(INDEX('A2 Intenzita dopravy'!$E56:$AH56,MATCH(F$4,'A2 Intenzita dopravy'!$E$47:$AH$47,0))*'08.2 Ost. prev. naklady voz.'!$E29*365*'A1 Parametre'!$D$108,0)</f>
        <v>0</v>
      </c>
      <c r="G29" s="30">
        <f>IFERROR(INDEX('A2 Intenzita dopravy'!$E56:$AH56,MATCH(G$4,'A2 Intenzita dopravy'!$E$47:$AH$47,0))*'08.2 Ost. prev. naklady voz.'!$E29*365*'A1 Parametre'!$D$108,0)</f>
        <v>0</v>
      </c>
      <c r="H29" s="30">
        <f>IFERROR(INDEX('A2 Intenzita dopravy'!$E56:$AH56,MATCH(H$4,'A2 Intenzita dopravy'!$E$47:$AH$47,0))*'08.2 Ost. prev. naklady voz.'!$E29*365*'A1 Parametre'!$D$108,0)</f>
        <v>0</v>
      </c>
      <c r="I29" s="30">
        <f>IFERROR(INDEX('A2 Intenzita dopravy'!$E56:$AH56,MATCH(I$4,'A2 Intenzita dopravy'!$E$47:$AH$47,0))*'08.2 Ost. prev. naklady voz.'!$E29*365*'A1 Parametre'!$D$108,0)</f>
        <v>0</v>
      </c>
      <c r="J29" s="30">
        <f>IFERROR(INDEX('A2 Intenzita dopravy'!$E56:$AH56,MATCH(J$4,'A2 Intenzita dopravy'!$E$47:$AH$47,0))*'08.2 Ost. prev. naklady voz.'!$E29*365*'A1 Parametre'!$D$108,0)</f>
        <v>493571.05084548803</v>
      </c>
      <c r="K29" s="30">
        <f>IFERROR(INDEX('A2 Intenzita dopravy'!$E56:$AH56,MATCH(K$4,'A2 Intenzita dopravy'!$E$47:$AH$47,0))*'08.2 Ost. prev. naklady voz.'!$E29*365*'A1 Parametre'!$D$108,0)</f>
        <v>502184.50668410666</v>
      </c>
      <c r="L29" s="30">
        <f>IFERROR(INDEX('A2 Intenzita dopravy'!$E56:$AH56,MATCH(L$4,'A2 Intenzita dopravy'!$E$47:$AH$47,0))*'08.2 Ost. prev. naklady voz.'!$E29*365*'A1 Parametre'!$D$108,0)</f>
        <v>510797.96252272511</v>
      </c>
      <c r="M29" s="30">
        <f>IFERROR(INDEX('A2 Intenzita dopravy'!$E56:$AH56,MATCH(M$4,'A2 Intenzita dopravy'!$E$47:$AH$47,0))*'08.2 Ost. prev. naklady voz.'!$E29*365*'A1 Parametre'!$D$108,0)</f>
        <v>519411.41836134356</v>
      </c>
      <c r="N29" s="30">
        <f>IFERROR(INDEX('A2 Intenzita dopravy'!$E56:$AH56,MATCH(N$4,'A2 Intenzita dopravy'!$E$47:$AH$47,0))*'08.2 Ost. prev. naklady voz.'!$E29*365*'A1 Parametre'!$D$108,0)</f>
        <v>528024.87419996213</v>
      </c>
      <c r="O29" s="30">
        <f>IFERROR(INDEX('A2 Intenzita dopravy'!$E56:$AH56,MATCH(O$4,'A2 Intenzita dopravy'!$E$47:$AH$47,0))*'08.2 Ost. prev. naklady voz.'!$E29*365*'A1 Parametre'!$D$108,0)</f>
        <v>536638.33003858058</v>
      </c>
      <c r="P29" s="30">
        <f>IFERROR(INDEX('A2 Intenzita dopravy'!$E56:$AH56,MATCH(P$4,'A2 Intenzita dopravy'!$E$47:$AH$47,0))*'08.2 Ost. prev. naklady voz.'!$E29*365*'A1 Parametre'!$D$108,0)</f>
        <v>545251.78587719903</v>
      </c>
      <c r="Q29" s="30">
        <f>IFERROR(INDEX('A2 Intenzita dopravy'!$E56:$AH56,MATCH(Q$4,'A2 Intenzita dopravy'!$E$47:$AH$47,0))*'08.2 Ost. prev. naklady voz.'!$E29*365*'A1 Parametre'!$D$108,0)</f>
        <v>553865.24171581771</v>
      </c>
      <c r="R29" s="30">
        <f>IFERROR(INDEX('A2 Intenzita dopravy'!$E56:$AH56,MATCH(R$4,'A2 Intenzita dopravy'!$E$47:$AH$47,0))*'08.2 Ost. prev. naklady voz.'!$E29*365*'A1 Parametre'!$D$108,0)</f>
        <v>560976.35060583986</v>
      </c>
      <c r="S29" s="30">
        <f>IFERROR(INDEX('A2 Intenzita dopravy'!$E56:$AH56,MATCH(S$4,'A2 Intenzita dopravy'!$E$47:$AH$47,0))*'08.2 Ost. prev. naklady voz.'!$E29*365*'A1 Parametre'!$D$108,0)</f>
        <v>568087.45949586213</v>
      </c>
      <c r="T29" s="30">
        <f>IFERROR(INDEX('A2 Intenzita dopravy'!$E56:$AH56,MATCH(T$4,'A2 Intenzita dopravy'!$E$47:$AH$47,0))*'08.2 Ost. prev. naklady voz.'!$E29*365*'A1 Parametre'!$D$108,0)</f>
        <v>575198.56838588428</v>
      </c>
      <c r="U29" s="30">
        <f>IFERROR(INDEX('A2 Intenzita dopravy'!$E56:$AH56,MATCH(U$4,'A2 Intenzita dopravy'!$E$47:$AH$47,0))*'08.2 Ost. prev. naklady voz.'!$E29*365*'A1 Parametre'!$D$108,0)</f>
        <v>582309.67727590667</v>
      </c>
      <c r="V29" s="30">
        <f>IFERROR(INDEX('A2 Intenzita dopravy'!$E56:$AH56,MATCH(V$4,'A2 Intenzita dopravy'!$E$47:$AH$47,0))*'08.2 Ost. prev. naklady voz.'!$E29*365*'A1 Parametre'!$D$108,0)</f>
        <v>589420.78616592882</v>
      </c>
      <c r="W29" s="30">
        <f>IFERROR(INDEX('A2 Intenzita dopravy'!$E56:$AH56,MATCH(W$4,'A2 Intenzita dopravy'!$E$47:$AH$47,0))*'08.2 Ost. prev. naklady voz.'!$E29*365*'A1 Parametre'!$D$108,0)</f>
        <v>596531.8950559512</v>
      </c>
      <c r="X29" s="30">
        <f>IFERROR(INDEX('A2 Intenzita dopravy'!$E56:$AH56,MATCH(X$4,'A2 Intenzita dopravy'!$E$47:$AH$47,0))*'08.2 Ost. prev. naklady voz.'!$E29*365*'A1 Parametre'!$D$108,0)</f>
        <v>603643.00394597335</v>
      </c>
      <c r="Y29" s="30">
        <f>IFERROR(INDEX('A2 Intenzita dopravy'!$E56:$AH56,MATCH(Y$4,'A2 Intenzita dopravy'!$E$47:$AH$47,0))*'08.2 Ost. prev. naklady voz.'!$E29*365*'A1 Parametre'!$D$108,0)</f>
        <v>610754.11283599562</v>
      </c>
      <c r="Z29" s="30">
        <f>IFERROR(INDEX('A2 Intenzita dopravy'!$E56:$AH56,MATCH(Z$4,'A2 Intenzita dopravy'!$E$47:$AH$47,0))*'08.2 Ost. prev. naklady voz.'!$E29*365*'A1 Parametre'!$D$108,0)</f>
        <v>617865.22172601777</v>
      </c>
      <c r="AA29" s="30">
        <f>IFERROR(INDEX('A2 Intenzita dopravy'!$E56:$AH56,MATCH(AA$4,'A2 Intenzita dopravy'!$E$47:$AH$47,0))*'08.2 Ost. prev. naklady voz.'!$E29*365*'A1 Parametre'!$D$108,0)</f>
        <v>624976.33061604016</v>
      </c>
      <c r="AB29" s="30">
        <f>IFERROR(INDEX('A2 Intenzita dopravy'!$E56:$AH56,MATCH(AB$4,'A2 Intenzita dopravy'!$E$47:$AH$47,0))*'08.2 Ost. prev. naklady voz.'!$E29*365*'A1 Parametre'!$D$108,0)</f>
        <v>634691.50755029579</v>
      </c>
      <c r="AC29" s="30">
        <f>IFERROR(INDEX('A2 Intenzita dopravy'!$E56:$AH56,MATCH(AC$4,'A2 Intenzita dopravy'!$E$47:$AH$47,0))*'08.2 Ost. prev. naklady voz.'!$E29*365*'A1 Parametre'!$D$108,0)</f>
        <v>644406.68448455166</v>
      </c>
      <c r="AD29" s="30">
        <f>IFERROR(INDEX('A2 Intenzita dopravy'!$E56:$AH56,MATCH(AD$4,'A2 Intenzita dopravy'!$E$47:$AH$47,0))*'08.2 Ost. prev. naklady voz.'!$E29*365*'A1 Parametre'!$D$108,0)</f>
        <v>654121.86141880741</v>
      </c>
      <c r="AE29" s="30">
        <f>IFERROR(INDEX('A2 Intenzita dopravy'!$E56:$AH56,MATCH(AE$4,'A2 Intenzita dopravy'!$E$47:$AH$47,0))*'08.2 Ost. prev. naklady voz.'!$E29*365*'A1 Parametre'!$D$108,0)</f>
        <v>663837.03835306305</v>
      </c>
      <c r="AF29" s="30">
        <f>IFERROR(INDEX('A2 Intenzita dopravy'!$E56:$AH56,MATCH(AF$4,'A2 Intenzita dopravy'!$E$47:$AH$47,0))*'08.2 Ost. prev. naklady voz.'!$E29*365*'A1 Parametre'!$D$108,0)</f>
        <v>673552.21528731892</v>
      </c>
      <c r="AG29" s="30">
        <f>IFERROR(INDEX('A2 Intenzita dopravy'!$E56:$AH56,MATCH(AG$4,'A2 Intenzita dopravy'!$E$47:$AH$47,0))*'08.2 Ost. prev. naklady voz.'!$E29*365*'A1 Parametre'!$D$108,0)</f>
        <v>683267.39222157467</v>
      </c>
      <c r="AH29" s="30">
        <f>IFERROR(INDEX('A2 Intenzita dopravy'!$E56:$AH56,MATCH(AH$4,'A2 Intenzita dopravy'!$E$47:$AH$47,0))*'08.2 Ost. prev. naklady voz.'!$E29*365*'A1 Parametre'!$D$108,0)</f>
        <v>692982.56915583031</v>
      </c>
      <c r="AI29" s="30">
        <f>IFERROR(INDEX('A2 Intenzita dopravy'!$E56:$AH56,MATCH(AI$4,'A2 Intenzita dopravy'!$E$47:$AH$47,0))*'08.2 Ost. prev. naklady voz.'!$E29*365*'A1 Parametre'!$D$108,0)</f>
        <v>702697.74609008606</v>
      </c>
      <c r="AJ29" s="30">
        <f>IFERROR(INDEX('A2 Intenzita dopravy'!$E56:$AI56,MATCH(AJ$4,'A2 Intenzita dopravy'!$E$47:$AI$47,0))*'08.2 Ost. prev. naklady voz.'!$E29*365*'A1 Parametre'!$D$108,0)</f>
        <v>712412.92302434193</v>
      </c>
    </row>
    <row r="30" spans="1:36" x14ac:dyDescent="0.2">
      <c r="A30" s="87"/>
      <c r="B30" s="5">
        <v>9</v>
      </c>
      <c r="C30" s="5" t="str">
        <f>IF(ISBLANK('A2 Intenzita dopravy'!C29)=TRUE,"",'A2 Intenzita dopravy'!C29)</f>
        <v/>
      </c>
      <c r="D30" s="5" t="str">
        <f>IF(ISBLANK('A2 Intenzita dopravy'!D29)=TRUE,"",'A2 Intenzita dopravy'!D29)</f>
        <v>Privádzač Nižná</v>
      </c>
      <c r="E30" s="5">
        <f>IF(ISBLANK('A2 Intenzita dopravy'!E29)=TRUE,"",'A2 Intenzita dopravy'!E29)</f>
        <v>0.78</v>
      </c>
      <c r="F30" s="30">
        <f>IFERROR(INDEX('A2 Intenzita dopravy'!$E57:$AH57,MATCH(F$4,'A2 Intenzita dopravy'!$E$47:$AH$47,0))*'08.2 Ost. prev. naklady voz.'!$E30*365*'A1 Parametre'!$D$108,0)</f>
        <v>0</v>
      </c>
      <c r="G30" s="30">
        <f>IFERROR(INDEX('A2 Intenzita dopravy'!$E57:$AH57,MATCH(G$4,'A2 Intenzita dopravy'!$E$47:$AH$47,0))*'08.2 Ost. prev. naklady voz.'!$E30*365*'A1 Parametre'!$D$108,0)</f>
        <v>0</v>
      </c>
      <c r="H30" s="30">
        <f>IFERROR(INDEX('A2 Intenzita dopravy'!$E57:$AH57,MATCH(H$4,'A2 Intenzita dopravy'!$E$47:$AH$47,0))*'08.2 Ost. prev. naklady voz.'!$E30*365*'A1 Parametre'!$D$108,0)</f>
        <v>0</v>
      </c>
      <c r="I30" s="30">
        <f>IFERROR(INDEX('A2 Intenzita dopravy'!$E57:$AH57,MATCH(I$4,'A2 Intenzita dopravy'!$E$47:$AH$47,0))*'08.2 Ost. prev. naklady voz.'!$E30*365*'A1 Parametre'!$D$108,0)</f>
        <v>0</v>
      </c>
      <c r="J30" s="30">
        <f>IFERROR(INDEX('A2 Intenzita dopravy'!$E57:$AH57,MATCH(J$4,'A2 Intenzita dopravy'!$E$47:$AH$47,0))*'08.2 Ost. prev. naklady voz.'!$E30*365*'A1 Parametre'!$D$108,0)</f>
        <v>193460.00987913605</v>
      </c>
      <c r="K30" s="30">
        <f>IFERROR(INDEX('A2 Intenzita dopravy'!$E57:$AH57,MATCH(K$4,'A2 Intenzita dopravy'!$E$47:$AH$47,0))*'08.2 Ost. prev. naklady voz.'!$E30*365*'A1 Parametre'!$D$108,0)</f>
        <v>196836.13829829305</v>
      </c>
      <c r="L30" s="30">
        <f>IFERROR(INDEX('A2 Intenzita dopravy'!$E57:$AH57,MATCH(L$4,'A2 Intenzita dopravy'!$E$47:$AH$47,0))*'08.2 Ost. prev. naklady voz.'!$E30*365*'A1 Parametre'!$D$108,0)</f>
        <v>200212.26671745002</v>
      </c>
      <c r="M30" s="30">
        <f>IFERROR(INDEX('A2 Intenzita dopravy'!$E57:$AH57,MATCH(M$4,'A2 Intenzita dopravy'!$E$47:$AH$47,0))*'08.2 Ost. prev. naklady voz.'!$E30*365*'A1 Parametre'!$D$108,0)</f>
        <v>203588.39513660703</v>
      </c>
      <c r="N30" s="30">
        <f>IFERROR(INDEX('A2 Intenzita dopravy'!$E57:$AH57,MATCH(N$4,'A2 Intenzita dopravy'!$E$47:$AH$47,0))*'08.2 Ost. prev. naklady voz.'!$E30*365*'A1 Parametre'!$D$108,0)</f>
        <v>206964.52355576403</v>
      </c>
      <c r="O30" s="30">
        <f>IFERROR(INDEX('A2 Intenzita dopravy'!$E57:$AH57,MATCH(O$4,'A2 Intenzita dopravy'!$E$47:$AH$47,0))*'08.2 Ost. prev. naklady voz.'!$E30*365*'A1 Parametre'!$D$108,0)</f>
        <v>210340.65197492103</v>
      </c>
      <c r="P30" s="30">
        <f>IFERROR(INDEX('A2 Intenzita dopravy'!$E57:$AH57,MATCH(P$4,'A2 Intenzita dopravy'!$E$47:$AH$47,0))*'08.2 Ost. prev. naklady voz.'!$E30*365*'A1 Parametre'!$D$108,0)</f>
        <v>213716.780394078</v>
      </c>
      <c r="Q30" s="30">
        <f>IFERROR(INDEX('A2 Intenzita dopravy'!$E57:$AH57,MATCH(Q$4,'A2 Intenzita dopravy'!$E$47:$AH$47,0))*'08.2 Ost. prev. naklady voz.'!$E30*365*'A1 Parametre'!$D$108,0)</f>
        <v>217092.90881323506</v>
      </c>
      <c r="R30" s="30">
        <f>IFERROR(INDEX('A2 Intenzita dopravy'!$E57:$AH57,MATCH(R$4,'A2 Intenzita dopravy'!$E$47:$AH$47,0))*'08.2 Ost. prev. naklady voz.'!$E30*365*'A1 Parametre'!$D$108,0)</f>
        <v>219880.17762439954</v>
      </c>
      <c r="S30" s="30">
        <f>IFERROR(INDEX('A2 Intenzita dopravy'!$E57:$AH57,MATCH(S$4,'A2 Intenzita dopravy'!$E$47:$AH$47,0))*'08.2 Ost. prev. naklady voz.'!$E30*365*'A1 Parametre'!$D$108,0)</f>
        <v>222667.44643556402</v>
      </c>
      <c r="T30" s="30">
        <f>IFERROR(INDEX('A2 Intenzita dopravy'!$E57:$AH57,MATCH(T$4,'A2 Intenzita dopravy'!$E$47:$AH$47,0))*'08.2 Ost. prev. naklady voz.'!$E30*365*'A1 Parametre'!$D$108,0)</f>
        <v>225454.71524672856</v>
      </c>
      <c r="U30" s="30">
        <f>IFERROR(INDEX('A2 Intenzita dopravy'!$E57:$AH57,MATCH(U$4,'A2 Intenzita dopravy'!$E$47:$AH$47,0))*'08.2 Ost. prev. naklady voz.'!$E30*365*'A1 Parametre'!$D$108,0)</f>
        <v>228241.98405789305</v>
      </c>
      <c r="V30" s="30">
        <f>IFERROR(INDEX('A2 Intenzita dopravy'!$E57:$AH57,MATCH(V$4,'A2 Intenzita dopravy'!$E$47:$AH$47,0))*'08.2 Ost. prev. naklady voz.'!$E30*365*'A1 Parametre'!$D$108,0)</f>
        <v>231029.25286905753</v>
      </c>
      <c r="W30" s="30">
        <f>IFERROR(INDEX('A2 Intenzita dopravy'!$E57:$AH57,MATCH(W$4,'A2 Intenzita dopravy'!$E$47:$AH$47,0))*'08.2 Ost. prev. naklady voz.'!$E30*365*'A1 Parametre'!$D$108,0)</f>
        <v>233816.52168022207</v>
      </c>
      <c r="X30" s="30">
        <f>IFERROR(INDEX('A2 Intenzita dopravy'!$E57:$AH57,MATCH(X$4,'A2 Intenzita dopravy'!$E$47:$AH$47,0))*'08.2 Ost. prev. naklady voz.'!$E30*365*'A1 Parametre'!$D$108,0)</f>
        <v>236603.79049138655</v>
      </c>
      <c r="Y30" s="30">
        <f>IFERROR(INDEX('A2 Intenzita dopravy'!$E57:$AH57,MATCH(Y$4,'A2 Intenzita dopravy'!$E$47:$AH$47,0))*'08.2 Ost. prev. naklady voz.'!$E30*365*'A1 Parametre'!$D$108,0)</f>
        <v>239391.05930255106</v>
      </c>
      <c r="Z30" s="30">
        <f>IFERROR(INDEX('A2 Intenzita dopravy'!$E57:$AH57,MATCH(Z$4,'A2 Intenzita dopravy'!$E$47:$AH$47,0))*'08.2 Ost. prev. naklady voz.'!$E30*365*'A1 Parametre'!$D$108,0)</f>
        <v>242178.32811371557</v>
      </c>
      <c r="AA30" s="30">
        <f>IFERROR(INDEX('A2 Intenzita dopravy'!$E57:$AH57,MATCH(AA$4,'A2 Intenzita dopravy'!$E$47:$AH$47,0))*'08.2 Ost. prev. naklady voz.'!$E30*365*'A1 Parametre'!$D$108,0)</f>
        <v>244965.59692488005</v>
      </c>
      <c r="AB30" s="30">
        <f>IFERROR(INDEX('A2 Intenzita dopravy'!$E57:$AH57,MATCH(AB$4,'A2 Intenzita dopravy'!$E$47:$AH$47,0))*'08.2 Ost. prev. naklady voz.'!$E30*365*'A1 Parametre'!$D$108,0)</f>
        <v>248773.55572323155</v>
      </c>
      <c r="AC30" s="30">
        <f>IFERROR(INDEX('A2 Intenzita dopravy'!$E57:$AH57,MATCH(AC$4,'A2 Intenzita dopravy'!$E$47:$AH$47,0))*'08.2 Ost. prev. naklady voz.'!$E30*365*'A1 Parametre'!$D$108,0)</f>
        <v>252581.51452158304</v>
      </c>
      <c r="AD30" s="30">
        <f>IFERROR(INDEX('A2 Intenzita dopravy'!$E57:$AH57,MATCH(AD$4,'A2 Intenzita dopravy'!$E$47:$AH$47,0))*'08.2 Ost. prev. naklady voz.'!$E30*365*'A1 Parametre'!$D$108,0)</f>
        <v>256389.47331993456</v>
      </c>
      <c r="AE30" s="30">
        <f>IFERROR(INDEX('A2 Intenzita dopravy'!$E57:$AH57,MATCH(AE$4,'A2 Intenzita dopravy'!$E$47:$AH$47,0))*'08.2 Ost. prev. naklady voz.'!$E30*365*'A1 Parametre'!$D$108,0)</f>
        <v>260197.43211828606</v>
      </c>
      <c r="AF30" s="30">
        <f>IFERROR(INDEX('A2 Intenzita dopravy'!$E57:$AH57,MATCH(AF$4,'A2 Intenzita dopravy'!$E$47:$AH$47,0))*'08.2 Ost. prev. naklady voz.'!$E30*365*'A1 Parametre'!$D$108,0)</f>
        <v>264005.39091663755</v>
      </c>
      <c r="AG30" s="30">
        <f>IFERROR(INDEX('A2 Intenzita dopravy'!$E57:$AH57,MATCH(AG$4,'A2 Intenzita dopravy'!$E$47:$AH$47,0))*'08.2 Ost. prev. naklady voz.'!$E30*365*'A1 Parametre'!$D$108,0)</f>
        <v>267813.34971498902</v>
      </c>
      <c r="AH30" s="30">
        <f>IFERROR(INDEX('A2 Intenzita dopravy'!$E57:$AH57,MATCH(AH$4,'A2 Intenzita dopravy'!$E$47:$AH$47,0))*'08.2 Ost. prev. naklady voz.'!$E30*365*'A1 Parametre'!$D$108,0)</f>
        <v>271621.3085133406</v>
      </c>
      <c r="AI30" s="30">
        <f>IFERROR(INDEX('A2 Intenzita dopravy'!$E57:$AH57,MATCH(AI$4,'A2 Intenzita dopravy'!$E$47:$AH$47,0))*'08.2 Ost. prev. naklady voz.'!$E30*365*'A1 Parametre'!$D$108,0)</f>
        <v>275429.26731169206</v>
      </c>
      <c r="AJ30" s="30">
        <f>IFERROR(INDEX('A2 Intenzita dopravy'!$E57:$AI57,MATCH(AJ$4,'A2 Intenzita dopravy'!$E$47:$AI$47,0))*'08.2 Ost. prev. naklady voz.'!$E30*365*'A1 Parametre'!$D$108,0)</f>
        <v>279237.22611004359</v>
      </c>
    </row>
    <row r="31" spans="1:36" x14ac:dyDescent="0.2">
      <c r="A31" s="87"/>
      <c r="B31" s="5">
        <v>10</v>
      </c>
      <c r="C31" s="5" t="str">
        <f>IF(ISBLANK('A2 Intenzita dopravy'!C30)=TRUE,"",'A2 Intenzita dopravy'!C30)</f>
        <v/>
      </c>
      <c r="D31" s="5" t="str">
        <f>IF(ISBLANK('A2 Intenzita dopravy'!D30)=TRUE,"",'A2 Intenzita dopravy'!D30)</f>
        <v/>
      </c>
      <c r="E31" s="5" t="str">
        <f>IF(ISBLANK('A2 Intenzita dopravy'!E30)=TRUE,"",'A2 Intenzita dopravy'!E30)</f>
        <v/>
      </c>
      <c r="F31" s="30">
        <f>IFERROR(INDEX('A2 Intenzita dopravy'!$E58:$AH58,MATCH(F$4,'A2 Intenzita dopravy'!$E$47:$AH$47,0))*'08.2 Ost. prev. naklady voz.'!$E31*365*'A1 Parametre'!$D$108,0)</f>
        <v>0</v>
      </c>
      <c r="G31" s="30">
        <f>IFERROR(INDEX('A2 Intenzita dopravy'!$E58:$AH58,MATCH(G$4,'A2 Intenzita dopravy'!$E$47:$AH$47,0))*'08.2 Ost. prev. naklady voz.'!$E31*365*'A1 Parametre'!$D$108,0)</f>
        <v>0</v>
      </c>
      <c r="H31" s="30">
        <f>IFERROR(INDEX('A2 Intenzita dopravy'!$E58:$AH58,MATCH(H$4,'A2 Intenzita dopravy'!$E$47:$AH$47,0))*'08.2 Ost. prev. naklady voz.'!$E31*365*'A1 Parametre'!$D$108,0)</f>
        <v>0</v>
      </c>
      <c r="I31" s="30">
        <f>IFERROR(INDEX('A2 Intenzita dopravy'!$E58:$AH58,MATCH(I$4,'A2 Intenzita dopravy'!$E$47:$AH$47,0))*'08.2 Ost. prev. naklady voz.'!$E31*365*'A1 Parametre'!$D$108,0)</f>
        <v>0</v>
      </c>
      <c r="J31" s="30">
        <f>IFERROR(INDEX('A2 Intenzita dopravy'!$E58:$AH58,MATCH(J$4,'A2 Intenzita dopravy'!$E$47:$AH$47,0))*'08.2 Ost. prev. naklady voz.'!$E31*365*'A1 Parametre'!$D$108,0)</f>
        <v>0</v>
      </c>
      <c r="K31" s="30">
        <f>IFERROR(INDEX('A2 Intenzita dopravy'!$E58:$AH58,MATCH(K$4,'A2 Intenzita dopravy'!$E$47:$AH$47,0))*'08.2 Ost. prev. naklady voz.'!$E31*365*'A1 Parametre'!$D$108,0)</f>
        <v>0</v>
      </c>
      <c r="L31" s="30">
        <f>IFERROR(INDEX('A2 Intenzita dopravy'!$E58:$AH58,MATCH(L$4,'A2 Intenzita dopravy'!$E$47:$AH$47,0))*'08.2 Ost. prev. naklady voz.'!$E31*365*'A1 Parametre'!$D$108,0)</f>
        <v>0</v>
      </c>
      <c r="M31" s="30">
        <f>IFERROR(INDEX('A2 Intenzita dopravy'!$E58:$AH58,MATCH(M$4,'A2 Intenzita dopravy'!$E$47:$AH$47,0))*'08.2 Ost. prev. naklady voz.'!$E31*365*'A1 Parametre'!$D$108,0)</f>
        <v>0</v>
      </c>
      <c r="N31" s="30">
        <f>IFERROR(INDEX('A2 Intenzita dopravy'!$E58:$AH58,MATCH(N$4,'A2 Intenzita dopravy'!$E$47:$AH$47,0))*'08.2 Ost. prev. naklady voz.'!$E31*365*'A1 Parametre'!$D$108,0)</f>
        <v>0</v>
      </c>
      <c r="O31" s="30">
        <f>IFERROR(INDEX('A2 Intenzita dopravy'!$E58:$AH58,MATCH(O$4,'A2 Intenzita dopravy'!$E$47:$AH$47,0))*'08.2 Ost. prev. naklady voz.'!$E31*365*'A1 Parametre'!$D$108,0)</f>
        <v>0</v>
      </c>
      <c r="P31" s="30">
        <f>IFERROR(INDEX('A2 Intenzita dopravy'!$E58:$AH58,MATCH(P$4,'A2 Intenzita dopravy'!$E$47:$AH$47,0))*'08.2 Ost. prev. naklady voz.'!$E31*365*'A1 Parametre'!$D$108,0)</f>
        <v>0</v>
      </c>
      <c r="Q31" s="30">
        <f>IFERROR(INDEX('A2 Intenzita dopravy'!$E58:$AH58,MATCH(Q$4,'A2 Intenzita dopravy'!$E$47:$AH$47,0))*'08.2 Ost. prev. naklady voz.'!$E31*365*'A1 Parametre'!$D$108,0)</f>
        <v>0</v>
      </c>
      <c r="R31" s="30">
        <f>IFERROR(INDEX('A2 Intenzita dopravy'!$E58:$AH58,MATCH(R$4,'A2 Intenzita dopravy'!$E$47:$AH$47,0))*'08.2 Ost. prev. naklady voz.'!$E31*365*'A1 Parametre'!$D$108,0)</f>
        <v>0</v>
      </c>
      <c r="S31" s="30">
        <f>IFERROR(INDEX('A2 Intenzita dopravy'!$E58:$AH58,MATCH(S$4,'A2 Intenzita dopravy'!$E$47:$AH$47,0))*'08.2 Ost. prev. naklady voz.'!$E31*365*'A1 Parametre'!$D$108,0)</f>
        <v>0</v>
      </c>
      <c r="T31" s="30">
        <f>IFERROR(INDEX('A2 Intenzita dopravy'!$E58:$AH58,MATCH(T$4,'A2 Intenzita dopravy'!$E$47:$AH$47,0))*'08.2 Ost. prev. naklady voz.'!$E31*365*'A1 Parametre'!$D$108,0)</f>
        <v>0</v>
      </c>
      <c r="U31" s="30">
        <f>IFERROR(INDEX('A2 Intenzita dopravy'!$E58:$AH58,MATCH(U$4,'A2 Intenzita dopravy'!$E$47:$AH$47,0))*'08.2 Ost. prev. naklady voz.'!$E31*365*'A1 Parametre'!$D$108,0)</f>
        <v>0</v>
      </c>
      <c r="V31" s="30">
        <f>IFERROR(INDEX('A2 Intenzita dopravy'!$E58:$AH58,MATCH(V$4,'A2 Intenzita dopravy'!$E$47:$AH$47,0))*'08.2 Ost. prev. naklady voz.'!$E31*365*'A1 Parametre'!$D$108,0)</f>
        <v>0</v>
      </c>
      <c r="W31" s="30">
        <f>IFERROR(INDEX('A2 Intenzita dopravy'!$E58:$AH58,MATCH(W$4,'A2 Intenzita dopravy'!$E$47:$AH$47,0))*'08.2 Ost. prev. naklady voz.'!$E31*365*'A1 Parametre'!$D$108,0)</f>
        <v>0</v>
      </c>
      <c r="X31" s="30">
        <f>IFERROR(INDEX('A2 Intenzita dopravy'!$E58:$AH58,MATCH(X$4,'A2 Intenzita dopravy'!$E$47:$AH$47,0))*'08.2 Ost. prev. naklady voz.'!$E31*365*'A1 Parametre'!$D$108,0)</f>
        <v>0</v>
      </c>
      <c r="Y31" s="30">
        <f>IFERROR(INDEX('A2 Intenzita dopravy'!$E58:$AH58,MATCH(Y$4,'A2 Intenzita dopravy'!$E$47:$AH$47,0))*'08.2 Ost. prev. naklady voz.'!$E31*365*'A1 Parametre'!$D$108,0)</f>
        <v>0</v>
      </c>
      <c r="Z31" s="30">
        <f>IFERROR(INDEX('A2 Intenzita dopravy'!$E58:$AH58,MATCH(Z$4,'A2 Intenzita dopravy'!$E$47:$AH$47,0))*'08.2 Ost. prev. naklady voz.'!$E31*365*'A1 Parametre'!$D$108,0)</f>
        <v>0</v>
      </c>
      <c r="AA31" s="30">
        <f>IFERROR(INDEX('A2 Intenzita dopravy'!$E58:$AH58,MATCH(AA$4,'A2 Intenzita dopravy'!$E$47:$AH$47,0))*'08.2 Ost. prev. naklady voz.'!$E31*365*'A1 Parametre'!$D$108,0)</f>
        <v>0</v>
      </c>
      <c r="AB31" s="30">
        <f>IFERROR(INDEX('A2 Intenzita dopravy'!$E58:$AH58,MATCH(AB$4,'A2 Intenzita dopravy'!$E$47:$AH$47,0))*'08.2 Ost. prev. naklady voz.'!$E31*365*'A1 Parametre'!$D$108,0)</f>
        <v>0</v>
      </c>
      <c r="AC31" s="30">
        <f>IFERROR(INDEX('A2 Intenzita dopravy'!$E58:$AH58,MATCH(AC$4,'A2 Intenzita dopravy'!$E$47:$AH$47,0))*'08.2 Ost. prev. naklady voz.'!$E31*365*'A1 Parametre'!$D$108,0)</f>
        <v>0</v>
      </c>
      <c r="AD31" s="30">
        <f>IFERROR(INDEX('A2 Intenzita dopravy'!$E58:$AH58,MATCH(AD$4,'A2 Intenzita dopravy'!$E$47:$AH$47,0))*'08.2 Ost. prev. naklady voz.'!$E31*365*'A1 Parametre'!$D$108,0)</f>
        <v>0</v>
      </c>
      <c r="AE31" s="30">
        <f>IFERROR(INDEX('A2 Intenzita dopravy'!$E58:$AH58,MATCH(AE$4,'A2 Intenzita dopravy'!$E$47:$AH$47,0))*'08.2 Ost. prev. naklady voz.'!$E31*365*'A1 Parametre'!$D$108,0)</f>
        <v>0</v>
      </c>
      <c r="AF31" s="30">
        <f>IFERROR(INDEX('A2 Intenzita dopravy'!$E58:$AH58,MATCH(AF$4,'A2 Intenzita dopravy'!$E$47:$AH$47,0))*'08.2 Ost. prev. naklady voz.'!$E31*365*'A1 Parametre'!$D$108,0)</f>
        <v>0</v>
      </c>
      <c r="AG31" s="30">
        <f>IFERROR(INDEX('A2 Intenzita dopravy'!$E58:$AH58,MATCH(AG$4,'A2 Intenzita dopravy'!$E$47:$AH$47,0))*'08.2 Ost. prev. naklady voz.'!$E31*365*'A1 Parametre'!$D$108,0)</f>
        <v>0</v>
      </c>
      <c r="AH31" s="30">
        <f>IFERROR(INDEX('A2 Intenzita dopravy'!$E58:$AH58,MATCH(AH$4,'A2 Intenzita dopravy'!$E$47:$AH$47,0))*'08.2 Ost. prev. naklady voz.'!$E31*365*'A1 Parametre'!$D$108,0)</f>
        <v>0</v>
      </c>
      <c r="AI31" s="30">
        <f>IFERROR(INDEX('A2 Intenzita dopravy'!$E58:$AH58,MATCH(AI$4,'A2 Intenzita dopravy'!$E$47:$AH$47,0))*'08.2 Ost. prev. naklady voz.'!$E31*365*'A1 Parametre'!$D$108,0)</f>
        <v>0</v>
      </c>
      <c r="AJ31" s="30">
        <f>IFERROR(INDEX('A2 Intenzita dopravy'!$E58:$AI58,MATCH(AJ$4,'A2 Intenzita dopravy'!$E$47:$AI$47,0))*'08.2 Ost. prev. naklady voz.'!$E31*365*'A1 Parametre'!$D$108,0)</f>
        <v>0</v>
      </c>
    </row>
    <row r="34" spans="2:36" x14ac:dyDescent="0.2">
      <c r="B34" s="80" t="s">
        <v>219</v>
      </c>
      <c r="E34" s="33"/>
      <c r="F34" s="33"/>
      <c r="G34" s="33"/>
      <c r="H34" s="33"/>
      <c r="I34" s="33"/>
    </row>
    <row r="36" spans="2:36" x14ac:dyDescent="0.2">
      <c r="D36" s="32" t="s">
        <v>63</v>
      </c>
      <c r="E36" s="32" t="s">
        <v>63</v>
      </c>
      <c r="F36" s="34">
        <f>'A1 Parametre'!$C$6</f>
        <v>2019</v>
      </c>
      <c r="G36" s="34">
        <f>F36+1</f>
        <v>2020</v>
      </c>
      <c r="H36" s="34">
        <f t="shared" ref="H36:W37" si="4">G36+1</f>
        <v>2021</v>
      </c>
      <c r="I36" s="34">
        <f t="shared" si="4"/>
        <v>2022</v>
      </c>
      <c r="J36" s="34">
        <f t="shared" si="4"/>
        <v>2023</v>
      </c>
      <c r="K36" s="34">
        <f t="shared" si="4"/>
        <v>2024</v>
      </c>
      <c r="L36" s="34">
        <f t="shared" si="4"/>
        <v>2025</v>
      </c>
      <c r="M36" s="34">
        <f t="shared" si="4"/>
        <v>2026</v>
      </c>
      <c r="N36" s="34">
        <f t="shared" si="4"/>
        <v>2027</v>
      </c>
      <c r="O36" s="34">
        <f t="shared" si="4"/>
        <v>2028</v>
      </c>
      <c r="P36" s="34">
        <f t="shared" si="4"/>
        <v>2029</v>
      </c>
      <c r="Q36" s="34">
        <f t="shared" si="4"/>
        <v>2030</v>
      </c>
      <c r="R36" s="34">
        <f t="shared" si="4"/>
        <v>2031</v>
      </c>
      <c r="S36" s="34">
        <f t="shared" si="4"/>
        <v>2032</v>
      </c>
      <c r="T36" s="34">
        <f t="shared" si="4"/>
        <v>2033</v>
      </c>
      <c r="U36" s="34">
        <f t="shared" si="4"/>
        <v>2034</v>
      </c>
      <c r="V36" s="34">
        <f t="shared" si="4"/>
        <v>2035</v>
      </c>
      <c r="W36" s="34">
        <f t="shared" si="4"/>
        <v>2036</v>
      </c>
      <c r="X36" s="34">
        <f t="shared" ref="X36:AH37" si="5">W36+1</f>
        <v>2037</v>
      </c>
      <c r="Y36" s="34">
        <f t="shared" si="5"/>
        <v>2038</v>
      </c>
      <c r="Z36" s="34">
        <f t="shared" si="5"/>
        <v>2039</v>
      </c>
      <c r="AA36" s="34">
        <f t="shared" si="5"/>
        <v>2040</v>
      </c>
      <c r="AB36" s="34">
        <f t="shared" si="5"/>
        <v>2041</v>
      </c>
      <c r="AC36" s="34">
        <f t="shared" si="5"/>
        <v>2042</v>
      </c>
      <c r="AD36" s="34">
        <f t="shared" si="5"/>
        <v>2043</v>
      </c>
      <c r="AE36" s="34">
        <f t="shared" si="5"/>
        <v>2044</v>
      </c>
      <c r="AF36" s="34">
        <f t="shared" si="5"/>
        <v>2045</v>
      </c>
      <c r="AG36" s="34">
        <f t="shared" si="5"/>
        <v>2046</v>
      </c>
      <c r="AH36" s="34">
        <f t="shared" si="5"/>
        <v>2047</v>
      </c>
      <c r="AI36" s="34">
        <f>AH36+1</f>
        <v>2048</v>
      </c>
      <c r="AJ36" s="34">
        <f>AI36+1</f>
        <v>2049</v>
      </c>
    </row>
    <row r="37" spans="2:36" x14ac:dyDescent="0.2">
      <c r="B37" s="32" t="s">
        <v>132</v>
      </c>
      <c r="C37" s="32" t="s">
        <v>131</v>
      </c>
      <c r="D37" s="32" t="s">
        <v>61</v>
      </c>
      <c r="E37" s="32" t="s">
        <v>142</v>
      </c>
      <c r="F37" s="81">
        <v>1</v>
      </c>
      <c r="G37" s="81">
        <f>F37+1</f>
        <v>2</v>
      </c>
      <c r="H37" s="81">
        <f t="shared" si="4"/>
        <v>3</v>
      </c>
      <c r="I37" s="81">
        <f t="shared" si="4"/>
        <v>4</v>
      </c>
      <c r="J37" s="81">
        <f t="shared" si="4"/>
        <v>5</v>
      </c>
      <c r="K37" s="81">
        <f t="shared" si="4"/>
        <v>6</v>
      </c>
      <c r="L37" s="81">
        <f t="shared" si="4"/>
        <v>7</v>
      </c>
      <c r="M37" s="81">
        <f t="shared" si="4"/>
        <v>8</v>
      </c>
      <c r="N37" s="81">
        <f t="shared" si="4"/>
        <v>9</v>
      </c>
      <c r="O37" s="81">
        <f t="shared" si="4"/>
        <v>10</v>
      </c>
      <c r="P37" s="81">
        <f t="shared" si="4"/>
        <v>11</v>
      </c>
      <c r="Q37" s="81">
        <f t="shared" si="4"/>
        <v>12</v>
      </c>
      <c r="R37" s="81">
        <f t="shared" si="4"/>
        <v>13</v>
      </c>
      <c r="S37" s="81">
        <f t="shared" si="4"/>
        <v>14</v>
      </c>
      <c r="T37" s="81">
        <f t="shared" si="4"/>
        <v>15</v>
      </c>
      <c r="U37" s="81">
        <f t="shared" si="4"/>
        <v>16</v>
      </c>
      <c r="V37" s="81">
        <f t="shared" si="4"/>
        <v>17</v>
      </c>
      <c r="W37" s="81">
        <f t="shared" si="4"/>
        <v>18</v>
      </c>
      <c r="X37" s="81">
        <f t="shared" si="5"/>
        <v>19</v>
      </c>
      <c r="Y37" s="81">
        <f t="shared" si="5"/>
        <v>20</v>
      </c>
      <c r="Z37" s="81">
        <f t="shared" si="5"/>
        <v>21</v>
      </c>
      <c r="AA37" s="81">
        <f t="shared" si="5"/>
        <v>22</v>
      </c>
      <c r="AB37" s="81">
        <f t="shared" si="5"/>
        <v>23</v>
      </c>
      <c r="AC37" s="81">
        <f t="shared" si="5"/>
        <v>24</v>
      </c>
      <c r="AD37" s="81">
        <f t="shared" si="5"/>
        <v>25</v>
      </c>
      <c r="AE37" s="81">
        <f t="shared" si="5"/>
        <v>26</v>
      </c>
      <c r="AF37" s="81">
        <f t="shared" si="5"/>
        <v>27</v>
      </c>
      <c r="AG37" s="81">
        <f t="shared" si="5"/>
        <v>28</v>
      </c>
      <c r="AH37" s="81">
        <f t="shared" si="5"/>
        <v>29</v>
      </c>
      <c r="AI37" s="81">
        <f>AH37+1</f>
        <v>30</v>
      </c>
      <c r="AJ37" s="81">
        <f>AI37+1</f>
        <v>31</v>
      </c>
    </row>
    <row r="38" spans="2:36" x14ac:dyDescent="0.2">
      <c r="B38" s="5">
        <v>1</v>
      </c>
      <c r="C38" s="5">
        <f>C6</f>
        <v>90780</v>
      </c>
      <c r="D38" s="5" t="str">
        <f t="shared" ref="D38:E38" si="6">D6</f>
        <v>I/59 Nižná - Tvrdošín</v>
      </c>
      <c r="E38" s="5">
        <f t="shared" si="6"/>
        <v>1.1599999999999999</v>
      </c>
      <c r="F38" s="30">
        <f>IFERROR(INDEX('A2 Intenzita dopravy'!$E63:$AH63,MATCH(F$4,'A2 Intenzita dopravy'!$E$61:$AH$61,0))*'08.2 Ost. prev. naklady voz.'!$E38*365*'A1 Parametre'!$D$109,0)</f>
        <v>332991.58306354721</v>
      </c>
      <c r="G38" s="30">
        <f>IFERROR(INDEX('A2 Intenzita dopravy'!$E63:$AH63,MATCH(G$4,'A2 Intenzita dopravy'!$E$61:$AH$61,0))*'08.2 Ost. prev. naklady voz.'!$E38*365*'A1 Parametre'!$D$109,0)</f>
        <v>338451.43187579996</v>
      </c>
      <c r="H38" s="30">
        <f>IFERROR(INDEX('A2 Intenzita dopravy'!$E63:$AH63,MATCH(H$4,'A2 Intenzita dopravy'!$E$61:$AH$61,0))*'08.2 Ost. prev. naklady voz.'!$E38*365*'A1 Parametre'!$D$109,0)</f>
        <v>344000.80231733364</v>
      </c>
      <c r="I38" s="30">
        <f>IFERROR(INDEX('A2 Intenzita dopravy'!$E63:$AH63,MATCH(I$4,'A2 Intenzita dopravy'!$E$61:$AH$61,0))*'08.2 Ost. prev. naklady voz.'!$E38*365*'A1 Parametre'!$D$109,0)</f>
        <v>349641.16221672448</v>
      </c>
      <c r="J38" s="30">
        <f>IFERROR(INDEX('A2 Intenzita dopravy'!$E63:$AH63,MATCH(J$4,'A2 Intenzita dopravy'!$E$61:$AH$61,0))*'08.2 Ost. prev. naklady voz.'!$E38*365*'A1 Parametre'!$D$109,0)</f>
        <v>355374.00346958998</v>
      </c>
      <c r="K38" s="30">
        <f>IFERROR(INDEX('A2 Intenzita dopravy'!$E63:$AH63,MATCH(K$4,'A2 Intenzita dopravy'!$E$61:$AH$61,0))*'08.2 Ost. prev. naklady voz.'!$E38*365*'A1 Parametre'!$D$109,0)</f>
        <v>361014.86066751997</v>
      </c>
      <c r="L38" s="30">
        <f>IFERROR(INDEX('A2 Intenzita dopravy'!$E63:$AH63,MATCH(L$4,'A2 Intenzita dopravy'!$E$61:$AH$61,0))*'08.2 Ost. prev. naklady voz.'!$E38*365*'A1 Parametre'!$D$109,0)</f>
        <v>366655.71786544996</v>
      </c>
      <c r="M38" s="30">
        <f>IFERROR(INDEX('A2 Intenzita dopravy'!$E63:$AH63,MATCH(M$4,'A2 Intenzita dopravy'!$E$61:$AH$61,0))*'08.2 Ost. prev. naklady voz.'!$E38*365*'A1 Parametre'!$D$109,0)</f>
        <v>372296.57506337995</v>
      </c>
      <c r="N38" s="30">
        <f>IFERROR(INDEX('A2 Intenzita dopravy'!$E63:$AH63,MATCH(N$4,'A2 Intenzita dopravy'!$E$61:$AH$61,0))*'08.2 Ost. prev. naklady voz.'!$E38*365*'A1 Parametre'!$D$109,0)</f>
        <v>377937.43226130999</v>
      </c>
      <c r="O38" s="30">
        <f>IFERROR(INDEX('A2 Intenzita dopravy'!$E63:$AH63,MATCH(O$4,'A2 Intenzita dopravy'!$E$61:$AH$61,0))*'08.2 Ost. prev. naklady voz.'!$E38*365*'A1 Parametre'!$D$109,0)</f>
        <v>383578.28945923992</v>
      </c>
      <c r="P38" s="30">
        <f>IFERROR(INDEX('A2 Intenzita dopravy'!$E63:$AH63,MATCH(P$4,'A2 Intenzita dopravy'!$E$61:$AH$61,0))*'08.2 Ost. prev. naklady voz.'!$E38*365*'A1 Parametre'!$D$109,0)</f>
        <v>389219.14665716997</v>
      </c>
      <c r="Q38" s="30">
        <f>IFERROR(INDEX('A2 Intenzita dopravy'!$E63:$AH63,MATCH(Q$4,'A2 Intenzita dopravy'!$E$61:$AH$61,0))*'08.2 Ost. prev. naklady voz.'!$E38*365*'A1 Parametre'!$D$109,0)</f>
        <v>394860.00385509996</v>
      </c>
      <c r="R38" s="30">
        <f>IFERROR(INDEX('A2 Intenzita dopravy'!$E63:$AH63,MATCH(R$4,'A2 Intenzita dopravy'!$E$61:$AH$61,0))*'08.2 Ost. prev. naklady voz.'!$E38*365*'A1 Parametre'!$D$109,0)</f>
        <v>399671.32322980493</v>
      </c>
      <c r="S38" s="30">
        <f>IFERROR(INDEX('A2 Intenzita dopravy'!$E63:$AH63,MATCH(S$4,'A2 Intenzita dopravy'!$E$61:$AH$61,0))*'08.2 Ost. prev. naklady voz.'!$E38*365*'A1 Parametre'!$D$109,0)</f>
        <v>404482.64260450995</v>
      </c>
      <c r="T38" s="30">
        <f>IFERROR(INDEX('A2 Intenzita dopravy'!$E63:$AH63,MATCH(T$4,'A2 Intenzita dopravy'!$E$61:$AH$61,0))*'08.2 Ost. prev. naklady voz.'!$E38*365*'A1 Parametre'!$D$109,0)</f>
        <v>409293.96197921498</v>
      </c>
      <c r="U38" s="30">
        <f>IFERROR(INDEX('A2 Intenzita dopravy'!$E63:$AH63,MATCH(U$4,'A2 Intenzita dopravy'!$E$61:$AH$61,0))*'08.2 Ost. prev. naklady voz.'!$E38*365*'A1 Parametre'!$D$109,0)</f>
        <v>414105.28135391994</v>
      </c>
      <c r="V38" s="30">
        <f>IFERROR(INDEX('A2 Intenzita dopravy'!$E63:$AH63,MATCH(V$4,'A2 Intenzita dopravy'!$E$61:$AH$61,0))*'08.2 Ost. prev. naklady voz.'!$E38*365*'A1 Parametre'!$D$109,0)</f>
        <v>418916.60072862497</v>
      </c>
      <c r="W38" s="30">
        <f>IFERROR(INDEX('A2 Intenzita dopravy'!$E63:$AH63,MATCH(W$4,'A2 Intenzita dopravy'!$E$61:$AH$61,0))*'08.2 Ost. prev. naklady voz.'!$E38*365*'A1 Parametre'!$D$109,0)</f>
        <v>423727.92010332993</v>
      </c>
      <c r="X38" s="30">
        <f>IFERROR(INDEX('A2 Intenzita dopravy'!$E63:$AH63,MATCH(X$4,'A2 Intenzita dopravy'!$E$61:$AH$61,0))*'08.2 Ost. prev. naklady voz.'!$E38*365*'A1 Parametre'!$D$109,0)</f>
        <v>428539.23947803496</v>
      </c>
      <c r="Y38" s="30">
        <f>IFERROR(INDEX('A2 Intenzita dopravy'!$E63:$AH63,MATCH(Y$4,'A2 Intenzita dopravy'!$E$61:$AH$61,0))*'08.2 Ost. prev. naklady voz.'!$E38*365*'A1 Parametre'!$D$109,0)</f>
        <v>433350.55885273992</v>
      </c>
      <c r="Z38" s="30">
        <f>IFERROR(INDEX('A2 Intenzita dopravy'!$E63:$AH63,MATCH(Z$4,'A2 Intenzita dopravy'!$E$61:$AH$61,0))*'08.2 Ost. prev. naklady voz.'!$E38*365*'A1 Parametre'!$D$109,0)</f>
        <v>438161.87822744495</v>
      </c>
      <c r="AA38" s="30">
        <f>IFERROR(INDEX('A2 Intenzita dopravy'!$E63:$AH63,MATCH(AA$4,'A2 Intenzita dopravy'!$E$61:$AH$61,0))*'08.2 Ost. prev. naklady voz.'!$E38*365*'A1 Parametre'!$D$109,0)</f>
        <v>442973.19760214997</v>
      </c>
      <c r="AB38" s="30">
        <f>IFERROR(INDEX('A2 Intenzita dopravy'!$E63:$AH63,MATCH(AB$4,'A2 Intenzita dopravy'!$E$61:$AH$61,0))*'08.2 Ost. prev. naklady voz.'!$E38*365*'A1 Parametre'!$D$109,0)</f>
        <v>449941.3153172399</v>
      </c>
      <c r="AC38" s="30">
        <f>IFERROR(INDEX('A2 Intenzita dopravy'!$E63:$AH63,MATCH(AC$4,'A2 Intenzita dopravy'!$E$61:$AH$61,0))*'08.2 Ost. prev. naklady voz.'!$E38*365*'A1 Parametre'!$D$109,0)</f>
        <v>456909.43303232995</v>
      </c>
      <c r="AD38" s="30">
        <f>IFERROR(INDEX('A2 Intenzita dopravy'!$E63:$AH63,MATCH(AD$4,'A2 Intenzita dopravy'!$E$61:$AH$61,0))*'08.2 Ost. prev. naklady voz.'!$E38*365*'A1 Parametre'!$D$109,0)</f>
        <v>463877.55074741994</v>
      </c>
      <c r="AE38" s="30">
        <f>IFERROR(INDEX('A2 Intenzita dopravy'!$E63:$AH63,MATCH(AE$4,'A2 Intenzita dopravy'!$E$61:$AH$61,0))*'08.2 Ost. prev. naklady voz.'!$E38*365*'A1 Parametre'!$D$109,0)</f>
        <v>470845.66846250999</v>
      </c>
      <c r="AF38" s="30">
        <f>IFERROR(INDEX('A2 Intenzita dopravy'!$E63:$AH63,MATCH(AF$4,'A2 Intenzita dopravy'!$E$61:$AH$61,0))*'08.2 Ost. prev. naklady voz.'!$E38*365*'A1 Parametre'!$D$109,0)</f>
        <v>477813.78617759998</v>
      </c>
      <c r="AG38" s="30">
        <f>IFERROR(INDEX('A2 Intenzita dopravy'!$E63:$AH63,MATCH(AG$4,'A2 Intenzita dopravy'!$E$61:$AH$61,0))*'08.2 Ost. prev. naklady voz.'!$E38*365*'A1 Parametre'!$D$109,0)</f>
        <v>484781.90389269002</v>
      </c>
      <c r="AH38" s="30">
        <f>IFERROR(INDEX('A2 Intenzita dopravy'!$E63:$AH63,MATCH(AH$4,'A2 Intenzita dopravy'!$E$61:$AH$61,0))*'08.2 Ost. prev. naklady voz.'!$E38*365*'A1 Parametre'!$D$109,0)</f>
        <v>491750.0216077799</v>
      </c>
      <c r="AI38" s="30">
        <f>IFERROR(INDEX('A2 Intenzita dopravy'!$E63:$AH63,MATCH(AI$4,'A2 Intenzita dopravy'!$E$61:$AH$61,0))*'08.2 Ost. prev. naklady voz.'!$E38*365*'A1 Parametre'!$D$109,0)</f>
        <v>498718.13932286995</v>
      </c>
      <c r="AJ38" s="30">
        <f>IFERROR(INDEX('A2 Intenzita dopravy'!$E63:$AI63,MATCH(AJ$4,'A2 Intenzita dopravy'!$E$61:$AI$61,0))*'08.2 Ost. prev. naklady voz.'!$E38*365*'A1 Parametre'!$D$109,0)</f>
        <v>505686.25703795993</v>
      </c>
    </row>
    <row r="39" spans="2:36" x14ac:dyDescent="0.2">
      <c r="B39" s="5">
        <v>2</v>
      </c>
      <c r="C39" s="5">
        <f t="shared" ref="C39:E39" si="7">C7</f>
        <v>90781</v>
      </c>
      <c r="D39" s="5" t="str">
        <f t="shared" si="7"/>
        <v>I/59 Tvrdošín - pred okružnou</v>
      </c>
      <c r="E39" s="5">
        <f t="shared" si="7"/>
        <v>1.42</v>
      </c>
      <c r="F39" s="30">
        <f>IFERROR(INDEX('A2 Intenzita dopravy'!$E64:$AH64,MATCH(F$4,'A2 Intenzita dopravy'!$E$61:$AH$61,0))*'08.2 Ost. prev. naklady voz.'!$E39*365*'A1 Parametre'!$D$109,0)</f>
        <v>422027.98012092366</v>
      </c>
      <c r="G39" s="30">
        <f>IFERROR(INDEX('A2 Intenzita dopravy'!$E64:$AH64,MATCH(G$4,'A2 Intenzita dopravy'!$E$61:$AH$61,0))*'08.2 Ost. prev. naklady voz.'!$E39*365*'A1 Parametre'!$D$109,0)</f>
        <v>428527.79757702496</v>
      </c>
      <c r="H39" s="30">
        <f>IFERROR(INDEX('A2 Intenzita dopravy'!$E64:$AH64,MATCH(H$4,'A2 Intenzita dopravy'!$E$61:$AH$61,0))*'08.2 Ost. prev. naklady voz.'!$E39*365*'A1 Parametre'!$D$109,0)</f>
        <v>435127.72125582397</v>
      </c>
      <c r="I39" s="30">
        <f>IFERROR(INDEX('A2 Intenzita dopravy'!$E64:$AH64,MATCH(I$4,'A2 Intenzita dopravy'!$E$61:$AH$61,0))*'08.2 Ost. prev. naklady voz.'!$E39*365*'A1 Parametre'!$D$109,0)</f>
        <v>441829.29293228441</v>
      </c>
      <c r="J39" s="30">
        <f>IFERROR(INDEX('A2 Intenzita dopravy'!$E64:$AH64,MATCH(J$4,'A2 Intenzita dopravy'!$E$61:$AH$61,0))*'08.2 Ost. prev. naklady voz.'!$E39*365*'A1 Parametre'!$D$109,0)</f>
        <v>448634.07812684745</v>
      </c>
      <c r="K39" s="30">
        <f>IFERROR(INDEX('A2 Intenzita dopravy'!$E64:$AH64,MATCH(K$4,'A2 Intenzita dopravy'!$E$61:$AH$61,0))*'08.2 Ost. prev. naklady voz.'!$E39*365*'A1 Parametre'!$D$109,0)</f>
        <v>455336.17164345493</v>
      </c>
      <c r="L39" s="30">
        <f>IFERROR(INDEX('A2 Intenzita dopravy'!$E64:$AH64,MATCH(L$4,'A2 Intenzita dopravy'!$E$61:$AH$61,0))*'08.2 Ost. prev. naklady voz.'!$E39*365*'A1 Parametre'!$D$109,0)</f>
        <v>462038.26516006247</v>
      </c>
      <c r="M39" s="30">
        <f>IFERROR(INDEX('A2 Intenzita dopravy'!$E64:$AH64,MATCH(M$4,'A2 Intenzita dopravy'!$E$61:$AH$61,0))*'08.2 Ost. prev. naklady voz.'!$E39*365*'A1 Parametre'!$D$109,0)</f>
        <v>468740.35867666994</v>
      </c>
      <c r="N39" s="30">
        <f>IFERROR(INDEX('A2 Intenzita dopravy'!$E64:$AH64,MATCH(N$4,'A2 Intenzita dopravy'!$E$61:$AH$61,0))*'08.2 Ost. prev. naklady voz.'!$E39*365*'A1 Parametre'!$D$109,0)</f>
        <v>475442.45219327742</v>
      </c>
      <c r="O39" s="30">
        <f>IFERROR(INDEX('A2 Intenzita dopravy'!$E64:$AH64,MATCH(O$4,'A2 Intenzita dopravy'!$E$61:$AH$61,0))*'08.2 Ost. prev. naklady voz.'!$E39*365*'A1 Parametre'!$D$109,0)</f>
        <v>482144.54570988496</v>
      </c>
      <c r="P39" s="30">
        <f>IFERROR(INDEX('A2 Intenzita dopravy'!$E64:$AH64,MATCH(P$4,'A2 Intenzita dopravy'!$E$61:$AH$61,0))*'08.2 Ost. prev. naklady voz.'!$E39*365*'A1 Parametre'!$D$109,0)</f>
        <v>488846.63922649249</v>
      </c>
      <c r="Q39" s="30">
        <f>IFERROR(INDEX('A2 Intenzita dopravy'!$E64:$AH64,MATCH(Q$4,'A2 Intenzita dopravy'!$E$61:$AH$61,0))*'08.2 Ost. prev. naklady voz.'!$E39*365*'A1 Parametre'!$D$109,0)</f>
        <v>495548.73274309997</v>
      </c>
      <c r="R39" s="30">
        <f>IFERROR(INDEX('A2 Intenzita dopravy'!$E64:$AH64,MATCH(R$4,'A2 Intenzita dopravy'!$E$61:$AH$61,0))*'08.2 Ost. prev. naklady voz.'!$E39*365*'A1 Parametre'!$D$109,0)</f>
        <v>501438.45128799748</v>
      </c>
      <c r="S39" s="30">
        <f>IFERROR(INDEX('A2 Intenzita dopravy'!$E64:$AH64,MATCH(S$4,'A2 Intenzita dopravy'!$E$61:$AH$61,0))*'08.2 Ost. prev. naklady voz.'!$E39*365*'A1 Parametre'!$D$109,0)</f>
        <v>507328.16983289493</v>
      </c>
      <c r="T39" s="30">
        <f>IFERROR(INDEX('A2 Intenzita dopravy'!$E64:$AH64,MATCH(T$4,'A2 Intenzita dopravy'!$E$61:$AH$61,0))*'08.2 Ost. prev. naklady voz.'!$E39*365*'A1 Parametre'!$D$109,0)</f>
        <v>513217.88837779243</v>
      </c>
      <c r="U39" s="30">
        <f>IFERROR(INDEX('A2 Intenzita dopravy'!$E64:$AH64,MATCH(U$4,'A2 Intenzita dopravy'!$E$61:$AH$61,0))*'08.2 Ost. prev. naklady voz.'!$E39*365*'A1 Parametre'!$D$109,0)</f>
        <v>519107.60692269</v>
      </c>
      <c r="V39" s="30">
        <f>IFERROR(INDEX('A2 Intenzita dopravy'!$E64:$AH64,MATCH(V$4,'A2 Intenzita dopravy'!$E$61:$AH$61,0))*'08.2 Ost. prev. naklady voz.'!$E39*365*'A1 Parametre'!$D$109,0)</f>
        <v>524997.32546758745</v>
      </c>
      <c r="W39" s="30">
        <f>IFERROR(INDEX('A2 Intenzita dopravy'!$E64:$AH64,MATCH(W$4,'A2 Intenzita dopravy'!$E$61:$AH$61,0))*'08.2 Ost. prev. naklady voz.'!$E39*365*'A1 Parametre'!$D$109,0)</f>
        <v>530887.04401248496</v>
      </c>
      <c r="X39" s="30">
        <f>IFERROR(INDEX('A2 Intenzita dopravy'!$E64:$AH64,MATCH(X$4,'A2 Intenzita dopravy'!$E$61:$AH$61,0))*'08.2 Ost. prev. naklady voz.'!$E39*365*'A1 Parametre'!$D$109,0)</f>
        <v>536776.76255738246</v>
      </c>
      <c r="Y39" s="30">
        <f>IFERROR(INDEX('A2 Intenzita dopravy'!$E64:$AH64,MATCH(Y$4,'A2 Intenzita dopravy'!$E$61:$AH$61,0))*'08.2 Ost. prev. naklady voz.'!$E39*365*'A1 Parametre'!$D$109,0)</f>
        <v>542666.48110227997</v>
      </c>
      <c r="Z39" s="30">
        <f>IFERROR(INDEX('A2 Intenzita dopravy'!$E64:$AH64,MATCH(Z$4,'A2 Intenzita dopravy'!$E$61:$AH$61,0))*'08.2 Ost. prev. naklady voz.'!$E39*365*'A1 Parametre'!$D$109,0)</f>
        <v>548556.19964717736</v>
      </c>
      <c r="AA39" s="30">
        <f>IFERROR(INDEX('A2 Intenzita dopravy'!$E64:$AH64,MATCH(AA$4,'A2 Intenzita dopravy'!$E$61:$AH$61,0))*'08.2 Ost. prev. naklady voz.'!$E39*365*'A1 Parametre'!$D$109,0)</f>
        <v>554445.91819207498</v>
      </c>
      <c r="AB39" s="30">
        <f>IFERROR(INDEX('A2 Intenzita dopravy'!$E64:$AH64,MATCH(AB$4,'A2 Intenzita dopravy'!$E$61:$AH$61,0))*'08.2 Ost. prev. naklady voz.'!$E39*365*'A1 Parametre'!$D$109,0)</f>
        <v>562366.5741662475</v>
      </c>
      <c r="AC39" s="30">
        <f>IFERROR(INDEX('A2 Intenzita dopravy'!$E64:$AH64,MATCH(AC$4,'A2 Intenzita dopravy'!$E$61:$AH$61,0))*'08.2 Ost. prev. naklady voz.'!$E39*365*'A1 Parametre'!$D$109,0)</f>
        <v>570287.23014041991</v>
      </c>
      <c r="AD39" s="30">
        <f>IFERROR(INDEX('A2 Intenzita dopravy'!$E64:$AH64,MATCH(AD$4,'A2 Intenzita dopravy'!$E$61:$AH$61,0))*'08.2 Ost. prev. naklady voz.'!$E39*365*'A1 Parametre'!$D$109,0)</f>
        <v>578207.88611459243</v>
      </c>
      <c r="AE39" s="30">
        <f>IFERROR(INDEX('A2 Intenzita dopravy'!$E64:$AH64,MATCH(AE$4,'A2 Intenzita dopravy'!$E$61:$AH$61,0))*'08.2 Ost. prev. naklady voz.'!$E39*365*'A1 Parametre'!$D$109,0)</f>
        <v>586128.54208876495</v>
      </c>
      <c r="AF39" s="30">
        <f>IFERROR(INDEX('A2 Intenzita dopravy'!$E64:$AH64,MATCH(AF$4,'A2 Intenzita dopravy'!$E$61:$AH$61,0))*'08.2 Ost. prev. naklady voz.'!$E39*365*'A1 Parametre'!$D$109,0)</f>
        <v>594049.19806293747</v>
      </c>
      <c r="AG39" s="30">
        <f>IFERROR(INDEX('A2 Intenzita dopravy'!$E64:$AH64,MATCH(AG$4,'A2 Intenzita dopravy'!$E$61:$AH$61,0))*'08.2 Ost. prev. naklady voz.'!$E39*365*'A1 Parametre'!$D$109,0)</f>
        <v>601969.85403711</v>
      </c>
      <c r="AH39" s="30">
        <f>IFERROR(INDEX('A2 Intenzita dopravy'!$E64:$AH64,MATCH(AH$4,'A2 Intenzita dopravy'!$E$61:$AH$61,0))*'08.2 Ost. prev. naklady voz.'!$E39*365*'A1 Parametre'!$D$109,0)</f>
        <v>609890.51001128252</v>
      </c>
      <c r="AI39" s="30">
        <f>IFERROR(INDEX('A2 Intenzita dopravy'!$E64:$AH64,MATCH(AI$4,'A2 Intenzita dopravy'!$E$61:$AH$61,0))*'08.2 Ost. prev. naklady voz.'!$E39*365*'A1 Parametre'!$D$109,0)</f>
        <v>617811.16598545492</v>
      </c>
      <c r="AJ39" s="30">
        <f>IFERROR(INDEX('A2 Intenzita dopravy'!$E64:$AI64,MATCH(AJ$4,'A2 Intenzita dopravy'!$E$61:$AI$61,0))*'08.2 Ost. prev. naklady voz.'!$E39*365*'A1 Parametre'!$D$109,0)</f>
        <v>625731.82195962744</v>
      </c>
    </row>
    <row r="40" spans="2:36" x14ac:dyDescent="0.2">
      <c r="B40" s="5">
        <v>3</v>
      </c>
      <c r="C40" s="5">
        <f t="shared" ref="C40:E40" si="8">C8</f>
        <v>90782</v>
      </c>
      <c r="D40" s="5" t="str">
        <f t="shared" si="8"/>
        <v>I/59 Tvrdošín - po OK II/520</v>
      </c>
      <c r="E40" s="5">
        <f t="shared" si="8"/>
        <v>0.59</v>
      </c>
      <c r="F40" s="30">
        <f>IFERROR(INDEX('A2 Intenzita dopravy'!$E65:$AH65,MATCH(F$4,'A2 Intenzita dopravy'!$E$61:$AH$61,0))*'08.2 Ost. prev. naklady voz.'!$E40*365*'A1 Parametre'!$D$109,0)</f>
        <v>175349.65371221476</v>
      </c>
      <c r="G40" s="30">
        <f>IFERROR(INDEX('A2 Intenzita dopravy'!$E65:$AH65,MATCH(G$4,'A2 Intenzita dopravy'!$E$61:$AH$61,0))*'08.2 Ost. prev. naklady voz.'!$E40*365*'A1 Parametre'!$D$109,0)</f>
        <v>178050.28209186246</v>
      </c>
      <c r="H40" s="30">
        <f>IFERROR(INDEX('A2 Intenzita dopravy'!$E65:$AH65,MATCH(H$4,'A2 Intenzita dopravy'!$E$61:$AH$61,0))*'08.2 Ost. prev. naklady voz.'!$E40*365*'A1 Parametre'!$D$109,0)</f>
        <v>180792.50390206769</v>
      </c>
      <c r="I40" s="30">
        <f>IFERROR(INDEX('A2 Intenzita dopravy'!$E65:$AH65,MATCH(I$4,'A2 Intenzita dopravy'!$E$61:$AH$61,0))*'08.2 Ost. prev. naklady voz.'!$E40*365*'A1 Parametre'!$D$109,0)</f>
        <v>183576.95973947027</v>
      </c>
      <c r="J40" s="30">
        <f>IFERROR(INDEX('A2 Intenzita dopravy'!$E65:$AH65,MATCH(J$4,'A2 Intenzita dopravy'!$E$61:$AH$61,0))*'08.2 Ost. prev. naklady voz.'!$E40*365*'A1 Parametre'!$D$109,0)</f>
        <v>186404.30006678874</v>
      </c>
      <c r="K40" s="30">
        <f>IFERROR(INDEX('A2 Intenzita dopravy'!$E65:$AH65,MATCH(K$4,'A2 Intenzita dopravy'!$E$61:$AH$61,0))*'08.2 Ost. prev. naklady voz.'!$E40*365*'A1 Parametre'!$D$109,0)</f>
        <v>189188.9727250975</v>
      </c>
      <c r="L40" s="30">
        <f>IFERROR(INDEX('A2 Intenzita dopravy'!$E65:$AH65,MATCH(L$4,'A2 Intenzita dopravy'!$E$61:$AH$61,0))*'08.2 Ost. prev. naklady voz.'!$E40*365*'A1 Parametre'!$D$109,0)</f>
        <v>191973.64538340626</v>
      </c>
      <c r="M40" s="30">
        <f>IFERROR(INDEX('A2 Intenzita dopravy'!$E65:$AH65,MATCH(M$4,'A2 Intenzita dopravy'!$E$61:$AH$61,0))*'08.2 Ost. prev. naklady voz.'!$E40*365*'A1 Parametre'!$D$109,0)</f>
        <v>194758.31804171499</v>
      </c>
      <c r="N40" s="30">
        <f>IFERROR(INDEX('A2 Intenzita dopravy'!$E65:$AH65,MATCH(N$4,'A2 Intenzita dopravy'!$E$61:$AH$61,0))*'08.2 Ost. prev. naklady voz.'!$E40*365*'A1 Parametre'!$D$109,0)</f>
        <v>197542.99070002371</v>
      </c>
      <c r="O40" s="30">
        <f>IFERROR(INDEX('A2 Intenzita dopravy'!$E65:$AH65,MATCH(O$4,'A2 Intenzita dopravy'!$E$61:$AH$61,0))*'08.2 Ost. prev. naklady voz.'!$E40*365*'A1 Parametre'!$D$109,0)</f>
        <v>200327.66335833247</v>
      </c>
      <c r="P40" s="30">
        <f>IFERROR(INDEX('A2 Intenzita dopravy'!$E65:$AH65,MATCH(P$4,'A2 Intenzita dopravy'!$E$61:$AH$61,0))*'08.2 Ost. prev. naklady voz.'!$E40*365*'A1 Parametre'!$D$109,0)</f>
        <v>203112.33601664123</v>
      </c>
      <c r="Q40" s="30">
        <f>IFERROR(INDEX('A2 Intenzita dopravy'!$E65:$AH65,MATCH(Q$4,'A2 Intenzita dopravy'!$E$61:$AH$61,0))*'08.2 Ost. prev. naklady voz.'!$E40*365*'A1 Parametre'!$D$109,0)</f>
        <v>205897.00867494999</v>
      </c>
      <c r="R40" s="30">
        <f>IFERROR(INDEX('A2 Intenzita dopravy'!$E65:$AH65,MATCH(R$4,'A2 Intenzita dopravy'!$E$61:$AH$61,0))*'08.2 Ost. prev. naklady voz.'!$E40*365*'A1 Parametre'!$D$109,0)</f>
        <v>208344.14525346376</v>
      </c>
      <c r="S40" s="30">
        <f>IFERROR(INDEX('A2 Intenzita dopravy'!$E65:$AH65,MATCH(S$4,'A2 Intenzita dopravy'!$E$61:$AH$61,0))*'08.2 Ost. prev. naklady voz.'!$E40*365*'A1 Parametre'!$D$109,0)</f>
        <v>210791.28183197745</v>
      </c>
      <c r="T40" s="30">
        <f>IFERROR(INDEX('A2 Intenzita dopravy'!$E65:$AH65,MATCH(T$4,'A2 Intenzita dopravy'!$E$61:$AH$61,0))*'08.2 Ost. prev. naklady voz.'!$E40*365*'A1 Parametre'!$D$109,0)</f>
        <v>213238.41841049123</v>
      </c>
      <c r="U40" s="30">
        <f>IFERROR(INDEX('A2 Intenzita dopravy'!$E65:$AH65,MATCH(U$4,'A2 Intenzita dopravy'!$E$61:$AH$61,0))*'08.2 Ost. prev. naklady voz.'!$E40*365*'A1 Parametre'!$D$109,0)</f>
        <v>215685.55498900497</v>
      </c>
      <c r="V40" s="30">
        <f>IFERROR(INDEX('A2 Intenzita dopravy'!$E65:$AH65,MATCH(V$4,'A2 Intenzita dopravy'!$E$61:$AH$61,0))*'08.2 Ost. prev. naklady voz.'!$E40*365*'A1 Parametre'!$D$109,0)</f>
        <v>218132.69156751875</v>
      </c>
      <c r="W40" s="30">
        <f>IFERROR(INDEX('A2 Intenzita dopravy'!$E65:$AH65,MATCH(W$4,'A2 Intenzita dopravy'!$E$61:$AH$61,0))*'08.2 Ost. prev. naklady voz.'!$E40*365*'A1 Parametre'!$D$109,0)</f>
        <v>220579.82814603249</v>
      </c>
      <c r="X40" s="30">
        <f>IFERROR(INDEX('A2 Intenzita dopravy'!$E65:$AH65,MATCH(X$4,'A2 Intenzita dopravy'!$E$61:$AH$61,0))*'08.2 Ost. prev. naklady voz.'!$E40*365*'A1 Parametre'!$D$109,0)</f>
        <v>223026.96472454621</v>
      </c>
      <c r="Y40" s="30">
        <f>IFERROR(INDEX('A2 Intenzita dopravy'!$E65:$AH65,MATCH(Y$4,'A2 Intenzita dopravy'!$E$61:$AH$61,0))*'08.2 Ost. prev. naklady voz.'!$E40*365*'A1 Parametre'!$D$109,0)</f>
        <v>225474.10130305999</v>
      </c>
      <c r="Z40" s="30">
        <f>IFERROR(INDEX('A2 Intenzita dopravy'!$E65:$AH65,MATCH(Z$4,'A2 Intenzita dopravy'!$E$61:$AH$61,0))*'08.2 Ost. prev. naklady voz.'!$E40*365*'A1 Parametre'!$D$109,0)</f>
        <v>227921.23788157373</v>
      </c>
      <c r="AA40" s="30">
        <f>IFERROR(INDEX('A2 Intenzita dopravy'!$E65:$AH65,MATCH(AA$4,'A2 Intenzita dopravy'!$E$61:$AH$61,0))*'08.2 Ost. prev. naklady voz.'!$E40*365*'A1 Parametre'!$D$109,0)</f>
        <v>230368.37446008745</v>
      </c>
      <c r="AB40" s="30">
        <f>IFERROR(INDEX('A2 Intenzita dopravy'!$E65:$AH65,MATCH(AB$4,'A2 Intenzita dopravy'!$E$61:$AH$61,0))*'08.2 Ost. prev. naklady voz.'!$E40*365*'A1 Parametre'!$D$109,0)</f>
        <v>233659.35123808871</v>
      </c>
      <c r="AC40" s="30">
        <f>IFERROR(INDEX('A2 Intenzita dopravy'!$E65:$AH65,MATCH(AC$4,'A2 Intenzita dopravy'!$E$61:$AH$61,0))*'08.2 Ost. prev. naklady voz.'!$E40*365*'A1 Parametre'!$D$109,0)</f>
        <v>236950.32801608997</v>
      </c>
      <c r="AD40" s="30">
        <f>IFERROR(INDEX('A2 Intenzita dopravy'!$E65:$AH65,MATCH(AD$4,'A2 Intenzita dopravy'!$E$61:$AH$61,0))*'08.2 Ost. prev. naklady voz.'!$E40*365*'A1 Parametre'!$D$109,0)</f>
        <v>240241.30479409121</v>
      </c>
      <c r="AE40" s="30">
        <f>IFERROR(INDEX('A2 Intenzita dopravy'!$E65:$AH65,MATCH(AE$4,'A2 Intenzita dopravy'!$E$61:$AH$61,0))*'08.2 Ost. prev. naklady voz.'!$E40*365*'A1 Parametre'!$D$109,0)</f>
        <v>243532.28157209247</v>
      </c>
      <c r="AF40" s="30">
        <f>IFERROR(INDEX('A2 Intenzita dopravy'!$E65:$AH65,MATCH(AF$4,'A2 Intenzita dopravy'!$E$61:$AH$61,0))*'08.2 Ost. prev. naklady voz.'!$E40*365*'A1 Parametre'!$D$109,0)</f>
        <v>246823.25835009373</v>
      </c>
      <c r="AG40" s="30">
        <f>IFERROR(INDEX('A2 Intenzita dopravy'!$E65:$AH65,MATCH(AG$4,'A2 Intenzita dopravy'!$E$61:$AH$61,0))*'08.2 Ost. prev. naklady voz.'!$E40*365*'A1 Parametre'!$D$109,0)</f>
        <v>250114.235128095</v>
      </c>
      <c r="AH40" s="30">
        <f>IFERROR(INDEX('A2 Intenzita dopravy'!$E65:$AH65,MATCH(AH$4,'A2 Intenzita dopravy'!$E$61:$AH$61,0))*'08.2 Ost. prev. naklady voz.'!$E40*365*'A1 Parametre'!$D$109,0)</f>
        <v>253405.21190609626</v>
      </c>
      <c r="AI40" s="30">
        <f>IFERROR(INDEX('A2 Intenzita dopravy'!$E65:$AH65,MATCH(AI$4,'A2 Intenzita dopravy'!$E$61:$AH$61,0))*'08.2 Ost. prev. naklady voz.'!$E40*365*'A1 Parametre'!$D$109,0)</f>
        <v>256696.18868409746</v>
      </c>
      <c r="AJ40" s="30">
        <f>IFERROR(INDEX('A2 Intenzita dopravy'!$E65:$AI65,MATCH(AJ$4,'A2 Intenzita dopravy'!$E$61:$AI$61,0))*'08.2 Ost. prev. naklady voz.'!$E40*365*'A1 Parametre'!$D$109,0)</f>
        <v>259987.16546209872</v>
      </c>
    </row>
    <row r="41" spans="2:36" x14ac:dyDescent="0.2">
      <c r="B41" s="5">
        <v>4</v>
      </c>
      <c r="C41" s="5">
        <f t="shared" ref="C41:E41" si="9">C9</f>
        <v>90783</v>
      </c>
      <c r="D41" s="5" t="str">
        <f t="shared" si="9"/>
        <v>I/59 Tvrdošín - centrum</v>
      </c>
      <c r="E41" s="5">
        <f t="shared" si="9"/>
        <v>1.21</v>
      </c>
      <c r="F41" s="30">
        <f>IFERROR(INDEX('A2 Intenzita dopravy'!$E66:$AH66,MATCH(F$4,'A2 Intenzita dopravy'!$E$61:$AH$61,0))*'08.2 Ost. prev. naklady voz.'!$E41*365*'A1 Parametre'!$D$109,0)</f>
        <v>434586.99197941314</v>
      </c>
      <c r="G41" s="30">
        <f>IFERROR(INDEX('A2 Intenzita dopravy'!$E66:$AH66,MATCH(G$4,'A2 Intenzita dopravy'!$E$61:$AH$61,0))*'08.2 Ost. prev. naklady voz.'!$E41*365*'A1 Parametre'!$D$109,0)</f>
        <v>441299.81957943749</v>
      </c>
      <c r="H41" s="30">
        <f>IFERROR(INDEX('A2 Intenzita dopravy'!$E66:$AH66,MATCH(H$4,'A2 Intenzita dopravy'!$E$61:$AH$61,0))*'08.2 Ost. prev. naklady voz.'!$E41*365*'A1 Parametre'!$D$109,0)</f>
        <v>448116.33655631682</v>
      </c>
      <c r="I41" s="30">
        <f>IFERROR(INDEX('A2 Intenzita dopravy'!$E66:$AH66,MATCH(I$4,'A2 Intenzita dopravy'!$E$61:$AH$61,0))*'08.2 Ost. prev. naklady voz.'!$E41*365*'A1 Parametre'!$D$109,0)</f>
        <v>455038.14454315032</v>
      </c>
      <c r="J41" s="30">
        <f>IFERROR(INDEX('A2 Intenzita dopravy'!$E66:$AH66,MATCH(J$4,'A2 Intenzita dopravy'!$E$61:$AH$61,0))*'08.2 Ost. prev. naklady voz.'!$E41*365*'A1 Parametre'!$D$109,0)</f>
        <v>462066.86991258746</v>
      </c>
      <c r="K41" s="30">
        <f>IFERROR(INDEX('A2 Intenzita dopravy'!$E66:$AH66,MATCH(K$4,'A2 Intenzita dopravy'!$E$61:$AH$61,0))*'08.2 Ost. prev. naklady voz.'!$E41*365*'A1 Parametre'!$D$109,0)</f>
        <v>468989.22002363746</v>
      </c>
      <c r="L41" s="30">
        <f>IFERROR(INDEX('A2 Intenzita dopravy'!$E66:$AH66,MATCH(L$4,'A2 Intenzita dopravy'!$E$61:$AH$61,0))*'08.2 Ost. prev. naklady voz.'!$E41*365*'A1 Parametre'!$D$109,0)</f>
        <v>475911.57013468747</v>
      </c>
      <c r="M41" s="30">
        <f>IFERROR(INDEX('A2 Intenzita dopravy'!$E66:$AH66,MATCH(M$4,'A2 Intenzita dopravy'!$E$61:$AH$61,0))*'08.2 Ost. prev. naklady voz.'!$E41*365*'A1 Parametre'!$D$109,0)</f>
        <v>482833.92024573748</v>
      </c>
      <c r="N41" s="30">
        <f>IFERROR(INDEX('A2 Intenzita dopravy'!$E66:$AH66,MATCH(N$4,'A2 Intenzita dopravy'!$E$61:$AH$61,0))*'08.2 Ost. prev. naklady voz.'!$E41*365*'A1 Parametre'!$D$109,0)</f>
        <v>489756.27035678749</v>
      </c>
      <c r="O41" s="30">
        <f>IFERROR(INDEX('A2 Intenzita dopravy'!$E66:$AH66,MATCH(O$4,'A2 Intenzita dopravy'!$E$61:$AH$61,0))*'08.2 Ost. prev. naklady voz.'!$E41*365*'A1 Parametre'!$D$109,0)</f>
        <v>496678.62046783749</v>
      </c>
      <c r="P41" s="30">
        <f>IFERROR(INDEX('A2 Intenzita dopravy'!$E66:$AH66,MATCH(P$4,'A2 Intenzita dopravy'!$E$61:$AH$61,0))*'08.2 Ost. prev. naklady voz.'!$E41*365*'A1 Parametre'!$D$109,0)</f>
        <v>503600.9705788875</v>
      </c>
      <c r="Q41" s="30">
        <f>IFERROR(INDEX('A2 Intenzita dopravy'!$E66:$AH66,MATCH(Q$4,'A2 Intenzita dopravy'!$E$61:$AH$61,0))*'08.2 Ost. prev. naklady voz.'!$E41*365*'A1 Parametre'!$D$109,0)</f>
        <v>510523.32068993751</v>
      </c>
      <c r="R41" s="30">
        <f>IFERROR(INDEX('A2 Intenzita dopravy'!$E66:$AH66,MATCH(R$4,'A2 Intenzita dopravy'!$E$61:$AH$61,0))*'08.2 Ost. prev. naklady voz.'!$E41*365*'A1 Parametre'!$D$109,0)</f>
        <v>517272.61204821127</v>
      </c>
      <c r="S41" s="30">
        <f>IFERROR(INDEX('A2 Intenzita dopravy'!$E66:$AH66,MATCH(S$4,'A2 Intenzita dopravy'!$E$61:$AH$61,0))*'08.2 Ost. prev. naklady voz.'!$E41*365*'A1 Parametre'!$D$109,0)</f>
        <v>524021.90340648498</v>
      </c>
      <c r="T41" s="30">
        <f>IFERROR(INDEX('A2 Intenzita dopravy'!$E66:$AH66,MATCH(T$4,'A2 Intenzita dopravy'!$E$61:$AH$61,0))*'08.2 Ost. prev. naklady voz.'!$E41*365*'A1 Parametre'!$D$109,0)</f>
        <v>530771.19476475869</v>
      </c>
      <c r="U41" s="30">
        <f>IFERROR(INDEX('A2 Intenzita dopravy'!$E66:$AH66,MATCH(U$4,'A2 Intenzita dopravy'!$E$61:$AH$61,0))*'08.2 Ost. prev. naklady voz.'!$E41*365*'A1 Parametre'!$D$109,0)</f>
        <v>537520.4861230324</v>
      </c>
      <c r="V41" s="30">
        <f>IFERROR(INDEX('A2 Intenzita dopravy'!$E66:$AH66,MATCH(V$4,'A2 Intenzita dopravy'!$E$61:$AH$61,0))*'08.2 Ost. prev. naklady voz.'!$E41*365*'A1 Parametre'!$D$109,0)</f>
        <v>544269.77748130623</v>
      </c>
      <c r="W41" s="30">
        <f>IFERROR(INDEX('A2 Intenzita dopravy'!$E66:$AH66,MATCH(W$4,'A2 Intenzita dopravy'!$E$61:$AH$61,0))*'08.2 Ost. prev. naklady voz.'!$E41*365*'A1 Parametre'!$D$109,0)</f>
        <v>551019.06883957994</v>
      </c>
      <c r="X41" s="30">
        <f>IFERROR(INDEX('A2 Intenzita dopravy'!$E66:$AH66,MATCH(X$4,'A2 Intenzita dopravy'!$E$61:$AH$61,0))*'08.2 Ost. prev. naklady voz.'!$E41*365*'A1 Parametre'!$D$109,0)</f>
        <v>557768.36019785376</v>
      </c>
      <c r="Y41" s="30">
        <f>IFERROR(INDEX('A2 Intenzita dopravy'!$E66:$AH66,MATCH(Y$4,'A2 Intenzita dopravy'!$E$61:$AH$61,0))*'08.2 Ost. prev. naklady voz.'!$E41*365*'A1 Parametre'!$D$109,0)</f>
        <v>564517.65155612747</v>
      </c>
      <c r="Z41" s="30">
        <f>IFERROR(INDEX('A2 Intenzita dopravy'!$E66:$AH66,MATCH(Z$4,'A2 Intenzita dopravy'!$E$61:$AH$61,0))*'08.2 Ost. prev. naklady voz.'!$E41*365*'A1 Parametre'!$D$109,0)</f>
        <v>571266.94291440118</v>
      </c>
      <c r="AA41" s="30">
        <f>IFERROR(INDEX('A2 Intenzita dopravy'!$E66:$AH66,MATCH(AA$4,'A2 Intenzita dopravy'!$E$61:$AH$61,0))*'08.2 Ost. prev. naklady voz.'!$E41*365*'A1 Parametre'!$D$109,0)</f>
        <v>578016.23427267501</v>
      </c>
      <c r="AB41" s="30">
        <f>IFERROR(INDEX('A2 Intenzita dopravy'!$E66:$AH66,MATCH(AB$4,'A2 Intenzita dopravy'!$E$61:$AH$61,0))*'08.2 Ost. prev. naklady voz.'!$E41*365*'A1 Parametre'!$D$109,0)</f>
        <v>587015.28941703995</v>
      </c>
      <c r="AC41" s="30">
        <f>IFERROR(INDEX('A2 Intenzita dopravy'!$E66:$AH66,MATCH(AC$4,'A2 Intenzita dopravy'!$E$61:$AH$61,0))*'08.2 Ost. prev. naklady voz.'!$E41*365*'A1 Parametre'!$D$109,0)</f>
        <v>596014.3445614049</v>
      </c>
      <c r="AD41" s="30">
        <f>IFERROR(INDEX('A2 Intenzita dopravy'!$E66:$AH66,MATCH(AD$4,'A2 Intenzita dopravy'!$E$61:$AH$61,0))*'08.2 Ost. prev. naklady voz.'!$E41*365*'A1 Parametre'!$D$109,0)</f>
        <v>605013.39970576996</v>
      </c>
      <c r="AE41" s="30">
        <f>IFERROR(INDEX('A2 Intenzita dopravy'!$E66:$AH66,MATCH(AE$4,'A2 Intenzita dopravy'!$E$61:$AH$61,0))*'08.2 Ost. prev. naklady voz.'!$E41*365*'A1 Parametre'!$D$109,0)</f>
        <v>614012.45485013491</v>
      </c>
      <c r="AF41" s="30">
        <f>IFERROR(INDEX('A2 Intenzita dopravy'!$E66:$AH66,MATCH(AF$4,'A2 Intenzita dopravy'!$E$61:$AH$61,0))*'08.2 Ost. prev. naklady voz.'!$E41*365*'A1 Parametre'!$D$109,0)</f>
        <v>623011.50999449997</v>
      </c>
      <c r="AG41" s="30">
        <f>IFERROR(INDEX('A2 Intenzita dopravy'!$E66:$AH66,MATCH(AG$4,'A2 Intenzita dopravy'!$E$61:$AH$61,0))*'08.2 Ost. prev. naklady voz.'!$E41*365*'A1 Parametre'!$D$109,0)</f>
        <v>632010.56513886503</v>
      </c>
      <c r="AH41" s="30">
        <f>IFERROR(INDEX('A2 Intenzita dopravy'!$E66:$AH66,MATCH(AH$4,'A2 Intenzita dopravy'!$E$61:$AH$61,0))*'08.2 Ost. prev. naklady voz.'!$E41*365*'A1 Parametre'!$D$109,0)</f>
        <v>641009.62028322998</v>
      </c>
      <c r="AI41" s="30">
        <f>IFERROR(INDEX('A2 Intenzita dopravy'!$E66:$AH66,MATCH(AI$4,'A2 Intenzita dopravy'!$E$61:$AH$61,0))*'08.2 Ost. prev. naklady voz.'!$E41*365*'A1 Parametre'!$D$109,0)</f>
        <v>650008.67542759504</v>
      </c>
      <c r="AJ41" s="30">
        <f>IFERROR(INDEX('A2 Intenzita dopravy'!$E66:$AI66,MATCH(AJ$4,'A2 Intenzita dopravy'!$E$61:$AI$61,0))*'08.2 Ost. prev. naklady voz.'!$E41*365*'A1 Parametre'!$D$109,0)</f>
        <v>659007.7305719601</v>
      </c>
    </row>
    <row r="42" spans="2:36" x14ac:dyDescent="0.2">
      <c r="B42" s="5">
        <v>5</v>
      </c>
      <c r="C42" s="5">
        <f t="shared" ref="C42:E42" si="10">C10</f>
        <v>90783</v>
      </c>
      <c r="D42" s="5" t="str">
        <f t="shared" si="10"/>
        <v>I/59 Tvrdošín - severný okraj</v>
      </c>
      <c r="E42" s="5">
        <f t="shared" si="10"/>
        <v>0.38</v>
      </c>
      <c r="F42" s="30">
        <f>IFERROR(INDEX('A2 Intenzita dopravy'!$E67:$AH67,MATCH(F$4,'A2 Intenzita dopravy'!$E$61:$AH$61,0))*'08.2 Ost. prev. naklady voz.'!$E42*365*'A1 Parametre'!$D$109,0)</f>
        <v>136481.86524973306</v>
      </c>
      <c r="G42" s="30">
        <f>IFERROR(INDEX('A2 Intenzita dopravy'!$E67:$AH67,MATCH(G$4,'A2 Intenzita dopravy'!$E$61:$AH$61,0))*'08.2 Ost. prev. naklady voz.'!$E42*365*'A1 Parametre'!$D$109,0)</f>
        <v>138590.025983625</v>
      </c>
      <c r="H42" s="30">
        <f>IFERROR(INDEX('A2 Intenzita dopravy'!$E67:$AH67,MATCH(H$4,'A2 Intenzita dopravy'!$E$61:$AH$61,0))*'08.2 Ost. prev. naklady voz.'!$E42*365*'A1 Parametre'!$D$109,0)</f>
        <v>140730.75032347141</v>
      </c>
      <c r="I42" s="30">
        <f>IFERROR(INDEX('A2 Intenzita dopravy'!$E67:$AH67,MATCH(I$4,'A2 Intenzita dopravy'!$E$61:$AH$61,0))*'08.2 Ost. prev. naklady voz.'!$E42*365*'A1 Parametre'!$D$109,0)</f>
        <v>142904.54126148522</v>
      </c>
      <c r="J42" s="30">
        <f>IFERROR(INDEX('A2 Intenzita dopravy'!$E67:$AH67,MATCH(J$4,'A2 Intenzita dopravy'!$E$61:$AH$61,0))*'08.2 Ost. prev. naklady voz.'!$E42*365*'A1 Parametre'!$D$109,0)</f>
        <v>145111.90955932499</v>
      </c>
      <c r="K42" s="30">
        <f>IFERROR(INDEX('A2 Intenzita dopravy'!$E67:$AH67,MATCH(K$4,'A2 Intenzita dopravy'!$E$61:$AH$61,0))*'08.2 Ost. prev. naklady voz.'!$E42*365*'A1 Parametre'!$D$109,0)</f>
        <v>147285.87075122498</v>
      </c>
      <c r="L42" s="30">
        <f>IFERROR(INDEX('A2 Intenzita dopravy'!$E67:$AH67,MATCH(L$4,'A2 Intenzita dopravy'!$E$61:$AH$61,0))*'08.2 Ost. prev. naklady voz.'!$E42*365*'A1 Parametre'!$D$109,0)</f>
        <v>149459.831943125</v>
      </c>
      <c r="M42" s="30">
        <f>IFERROR(INDEX('A2 Intenzita dopravy'!$E67:$AH67,MATCH(M$4,'A2 Intenzita dopravy'!$E$61:$AH$61,0))*'08.2 Ost. prev. naklady voz.'!$E42*365*'A1 Parametre'!$D$109,0)</f>
        <v>151633.79313502499</v>
      </c>
      <c r="N42" s="30">
        <f>IFERROR(INDEX('A2 Intenzita dopravy'!$E67:$AH67,MATCH(N$4,'A2 Intenzita dopravy'!$E$61:$AH$61,0))*'08.2 Ost. prev. naklady voz.'!$E42*365*'A1 Parametre'!$D$109,0)</f>
        <v>153807.75432692503</v>
      </c>
      <c r="O42" s="30">
        <f>IFERROR(INDEX('A2 Intenzita dopravy'!$E67:$AH67,MATCH(O$4,'A2 Intenzita dopravy'!$E$61:$AH$61,0))*'08.2 Ost. prev. naklady voz.'!$E42*365*'A1 Parametre'!$D$109,0)</f>
        <v>155981.71551882496</v>
      </c>
      <c r="P42" s="30">
        <f>IFERROR(INDEX('A2 Intenzita dopravy'!$E67:$AH67,MATCH(P$4,'A2 Intenzita dopravy'!$E$61:$AH$61,0))*'08.2 Ost. prev. naklady voz.'!$E42*365*'A1 Parametre'!$D$109,0)</f>
        <v>158155.67671072501</v>
      </c>
      <c r="Q42" s="30">
        <f>IFERROR(INDEX('A2 Intenzita dopravy'!$E67:$AH67,MATCH(Q$4,'A2 Intenzita dopravy'!$E$61:$AH$61,0))*'08.2 Ost. prev. naklady voz.'!$E42*365*'A1 Parametre'!$D$109,0)</f>
        <v>160329.63790262499</v>
      </c>
      <c r="R42" s="30">
        <f>IFERROR(INDEX('A2 Intenzita dopravy'!$E67:$AH67,MATCH(R$4,'A2 Intenzita dopravy'!$E$61:$AH$61,0))*'08.2 Ost. prev. naklady voz.'!$E42*365*'A1 Parametre'!$D$109,0)</f>
        <v>162449.2500647275</v>
      </c>
      <c r="S42" s="30">
        <f>IFERROR(INDEX('A2 Intenzita dopravy'!$E67:$AH67,MATCH(S$4,'A2 Intenzita dopravy'!$E$61:$AH$61,0))*'08.2 Ost. prev. naklady voz.'!$E42*365*'A1 Parametre'!$D$109,0)</f>
        <v>164568.86222683001</v>
      </c>
      <c r="T42" s="30">
        <f>IFERROR(INDEX('A2 Intenzita dopravy'!$E67:$AH67,MATCH(T$4,'A2 Intenzita dopravy'!$E$61:$AH$61,0))*'08.2 Ost. prev. naklady voz.'!$E42*365*'A1 Parametre'!$D$109,0)</f>
        <v>166688.47438893249</v>
      </c>
      <c r="U42" s="30">
        <f>IFERROR(INDEX('A2 Intenzita dopravy'!$E67:$AH67,MATCH(U$4,'A2 Intenzita dopravy'!$E$61:$AH$61,0))*'08.2 Ost. prev. naklady voz.'!$E42*365*'A1 Parametre'!$D$109,0)</f>
        <v>168808.086551035</v>
      </c>
      <c r="V42" s="30">
        <f>IFERROR(INDEX('A2 Intenzita dopravy'!$E67:$AH67,MATCH(V$4,'A2 Intenzita dopravy'!$E$61:$AH$61,0))*'08.2 Ost. prev. naklady voz.'!$E42*365*'A1 Parametre'!$D$109,0)</f>
        <v>170927.69871313748</v>
      </c>
      <c r="W42" s="30">
        <f>IFERROR(INDEX('A2 Intenzita dopravy'!$E67:$AH67,MATCH(W$4,'A2 Intenzita dopravy'!$E$61:$AH$61,0))*'08.2 Ost. prev. naklady voz.'!$E42*365*'A1 Parametre'!$D$109,0)</f>
        <v>173047.31087524001</v>
      </c>
      <c r="X42" s="30">
        <f>IFERROR(INDEX('A2 Intenzita dopravy'!$E67:$AH67,MATCH(X$4,'A2 Intenzita dopravy'!$E$61:$AH$61,0))*'08.2 Ost. prev. naklady voz.'!$E42*365*'A1 Parametre'!$D$109,0)</f>
        <v>175166.92303734249</v>
      </c>
      <c r="Y42" s="30">
        <f>IFERROR(INDEX('A2 Intenzita dopravy'!$E67:$AH67,MATCH(Y$4,'A2 Intenzita dopravy'!$E$61:$AH$61,0))*'08.2 Ost. prev. naklady voz.'!$E42*365*'A1 Parametre'!$D$109,0)</f>
        <v>177286.53519944497</v>
      </c>
      <c r="Z42" s="30">
        <f>IFERROR(INDEX('A2 Intenzita dopravy'!$E67:$AH67,MATCH(Z$4,'A2 Intenzita dopravy'!$E$61:$AH$61,0))*'08.2 Ost. prev. naklady voz.'!$E42*365*'A1 Parametre'!$D$109,0)</f>
        <v>179406.14736154751</v>
      </c>
      <c r="AA42" s="30">
        <f>IFERROR(INDEX('A2 Intenzita dopravy'!$E67:$AH67,MATCH(AA$4,'A2 Intenzita dopravy'!$E$61:$AH$61,0))*'08.2 Ost. prev. naklady voz.'!$E42*365*'A1 Parametre'!$D$109,0)</f>
        <v>181525.75952364999</v>
      </c>
      <c r="AB42" s="30">
        <f>IFERROR(INDEX('A2 Intenzita dopravy'!$E67:$AH67,MATCH(AB$4,'A2 Intenzita dopravy'!$E$61:$AH$61,0))*'08.2 Ost. prev. naklady voz.'!$E42*365*'A1 Parametre'!$D$109,0)</f>
        <v>184351.90907312001</v>
      </c>
      <c r="AC42" s="30">
        <f>IFERROR(INDEX('A2 Intenzita dopravy'!$E67:$AH67,MATCH(AC$4,'A2 Intenzita dopravy'!$E$61:$AH$61,0))*'08.2 Ost. prev. naklady voz.'!$E42*365*'A1 Parametre'!$D$109,0)</f>
        <v>187178.05862258998</v>
      </c>
      <c r="AD42" s="30">
        <f>IFERROR(INDEX('A2 Intenzita dopravy'!$E67:$AH67,MATCH(AD$4,'A2 Intenzita dopravy'!$E$61:$AH$61,0))*'08.2 Ost. prev. naklady voz.'!$E42*365*'A1 Parametre'!$D$109,0)</f>
        <v>190004.20817206</v>
      </c>
      <c r="AE42" s="30">
        <f>IFERROR(INDEX('A2 Intenzita dopravy'!$E67:$AH67,MATCH(AE$4,'A2 Intenzita dopravy'!$E$61:$AH$61,0))*'08.2 Ost. prev. naklady voz.'!$E42*365*'A1 Parametre'!$D$109,0)</f>
        <v>192830.35772152999</v>
      </c>
      <c r="AF42" s="30">
        <f>IFERROR(INDEX('A2 Intenzita dopravy'!$E67:$AH67,MATCH(AF$4,'A2 Intenzita dopravy'!$E$61:$AH$61,0))*'08.2 Ost. prev. naklady voz.'!$E42*365*'A1 Parametre'!$D$109,0)</f>
        <v>195656.50727099998</v>
      </c>
      <c r="AG42" s="30">
        <f>IFERROR(INDEX('A2 Intenzita dopravy'!$E67:$AH67,MATCH(AG$4,'A2 Intenzita dopravy'!$E$61:$AH$61,0))*'08.2 Ost. prev. naklady voz.'!$E42*365*'A1 Parametre'!$D$109,0)</f>
        <v>198482.65682047</v>
      </c>
      <c r="AH42" s="30">
        <f>IFERROR(INDEX('A2 Intenzita dopravy'!$E67:$AH67,MATCH(AH$4,'A2 Intenzita dopravy'!$E$61:$AH$61,0))*'08.2 Ost. prev. naklady voz.'!$E42*365*'A1 Parametre'!$D$109,0)</f>
        <v>201308.80636993999</v>
      </c>
      <c r="AI42" s="30">
        <f>IFERROR(INDEX('A2 Intenzita dopravy'!$E67:$AH67,MATCH(AI$4,'A2 Intenzita dopravy'!$E$61:$AH$61,0))*'08.2 Ost. prev. naklady voz.'!$E42*365*'A1 Parametre'!$D$109,0)</f>
        <v>204134.95591940999</v>
      </c>
      <c r="AJ42" s="30">
        <f>IFERROR(INDEX('A2 Intenzita dopravy'!$E67:$AI67,MATCH(AJ$4,'A2 Intenzita dopravy'!$E$61:$AI$61,0))*'08.2 Ost. prev. naklady voz.'!$E42*365*'A1 Parametre'!$D$109,0)</f>
        <v>206961.10546887998</v>
      </c>
    </row>
    <row r="43" spans="2:36" x14ac:dyDescent="0.2">
      <c r="B43" s="5">
        <v>6</v>
      </c>
      <c r="C43" s="5">
        <f t="shared" ref="C43:E43" si="11">C11</f>
        <v>95850</v>
      </c>
      <c r="D43" s="5" t="str">
        <f t="shared" si="11"/>
        <v>Privádzač Tvrdošín</v>
      </c>
      <c r="E43" s="5">
        <f t="shared" si="11"/>
        <v>0.96</v>
      </c>
      <c r="F43" s="30">
        <f>IFERROR(INDEX('A2 Intenzita dopravy'!$E68:$AH68,MATCH(F$4,'A2 Intenzita dopravy'!$E$61:$AH$61,0))*'08.2 Ost. prev. naklady voz.'!$E43*365*'A1 Parametre'!$D$109,0)</f>
        <v>124712.66827335073</v>
      </c>
      <c r="G43" s="30">
        <f>IFERROR(INDEX('A2 Intenzita dopravy'!$E68:$AH68,MATCH(G$4,'A2 Intenzita dopravy'!$E$61:$AH$61,0))*'08.2 Ost. prev. naklady voz.'!$E43*365*'A1 Parametre'!$D$109,0)</f>
        <v>126318.5871504</v>
      </c>
      <c r="H43" s="30">
        <f>IFERROR(INDEX('A2 Intenzita dopravy'!$E68:$AH68,MATCH(H$4,'A2 Intenzita dopravy'!$E$61:$AH$61,0))*'08.2 Ost. prev. naklady voz.'!$E43*365*'A1 Parametre'!$D$109,0)</f>
        <v>127945.18536560607</v>
      </c>
      <c r="I43" s="30">
        <f>IFERROR(INDEX('A2 Intenzita dopravy'!$E68:$AH68,MATCH(I$4,'A2 Intenzita dopravy'!$E$61:$AH$61,0))*'08.2 Ost. prev. naklady voz.'!$E43*365*'A1 Parametre'!$D$109,0)</f>
        <v>129592.72920578624</v>
      </c>
      <c r="J43" s="30">
        <f>IFERROR(INDEX('A2 Intenzita dopravy'!$E68:$AH68,MATCH(J$4,'A2 Intenzita dopravy'!$E$61:$AH$61,0))*'08.2 Ost. prev. naklady voz.'!$E43*365*'A1 Parametre'!$D$109,0)</f>
        <v>131261.48838672001</v>
      </c>
      <c r="K43" s="30">
        <f>IFERROR(INDEX('A2 Intenzita dopravy'!$E68:$AH68,MATCH(K$4,'A2 Intenzita dopravy'!$E$61:$AH$61,0))*'08.2 Ost. prev. naklady voz.'!$E43*365*'A1 Parametre'!$D$109,0)</f>
        <v>132909.12213216</v>
      </c>
      <c r="L43" s="30">
        <f>IFERROR(INDEX('A2 Intenzita dopravy'!$E68:$AH68,MATCH(L$4,'A2 Intenzita dopravy'!$E$61:$AH$61,0))*'08.2 Ost. prev. naklady voz.'!$E43*365*'A1 Parametre'!$D$109,0)</f>
        <v>134556.75587759999</v>
      </c>
      <c r="M43" s="30">
        <f>IFERROR(INDEX('A2 Intenzita dopravy'!$E68:$AH68,MATCH(M$4,'A2 Intenzita dopravy'!$E$61:$AH$61,0))*'08.2 Ost. prev. naklady voz.'!$E43*365*'A1 Parametre'!$D$109,0)</f>
        <v>136204.38962303998</v>
      </c>
      <c r="N43" s="30">
        <f>IFERROR(INDEX('A2 Intenzita dopravy'!$E68:$AH68,MATCH(N$4,'A2 Intenzita dopravy'!$E$61:$AH$61,0))*'08.2 Ost. prev. naklady voz.'!$E43*365*'A1 Parametre'!$D$109,0)</f>
        <v>137852.02336847998</v>
      </c>
      <c r="O43" s="30">
        <f>IFERROR(INDEX('A2 Intenzita dopravy'!$E68:$AH68,MATCH(O$4,'A2 Intenzita dopravy'!$E$61:$AH$61,0))*'08.2 Ost. prev. naklady voz.'!$E43*365*'A1 Parametre'!$D$109,0)</f>
        <v>139499.65711392</v>
      </c>
      <c r="P43" s="30">
        <f>IFERROR(INDEX('A2 Intenzita dopravy'!$E68:$AH68,MATCH(P$4,'A2 Intenzita dopravy'!$E$61:$AH$61,0))*'08.2 Ost. prev. naklady voz.'!$E43*365*'A1 Parametre'!$D$109,0)</f>
        <v>141147.29085935999</v>
      </c>
      <c r="Q43" s="30">
        <f>IFERROR(INDEX('A2 Intenzita dopravy'!$E68:$AH68,MATCH(Q$4,'A2 Intenzita dopravy'!$E$61:$AH$61,0))*'08.2 Ost. prev. naklady voz.'!$E43*365*'A1 Parametre'!$D$109,0)</f>
        <v>142794.92460480001</v>
      </c>
      <c r="R43" s="30">
        <f>IFERROR(INDEX('A2 Intenzita dopravy'!$E68:$AH68,MATCH(R$4,'A2 Intenzita dopravy'!$E$61:$AH$61,0))*'08.2 Ost. prev. naklady voz.'!$E43*365*'A1 Parametre'!$D$109,0)</f>
        <v>144442.55835024</v>
      </c>
      <c r="S43" s="30">
        <f>IFERROR(INDEX('A2 Intenzita dopravy'!$E68:$AH68,MATCH(S$4,'A2 Intenzita dopravy'!$E$61:$AH$61,0))*'08.2 Ost. prev. naklady voz.'!$E43*365*'A1 Parametre'!$D$109,0)</f>
        <v>146090.19209567999</v>
      </c>
      <c r="T43" s="30">
        <f>IFERROR(INDEX('A2 Intenzita dopravy'!$E68:$AH68,MATCH(T$4,'A2 Intenzita dopravy'!$E$61:$AH$61,0))*'08.2 Ost. prev. naklady voz.'!$E43*365*'A1 Parametre'!$D$109,0)</f>
        <v>147737.82584112001</v>
      </c>
      <c r="U43" s="30">
        <f>IFERROR(INDEX('A2 Intenzita dopravy'!$E68:$AH68,MATCH(U$4,'A2 Intenzita dopravy'!$E$61:$AH$61,0))*'08.2 Ost. prev. naklady voz.'!$E43*365*'A1 Parametre'!$D$109,0)</f>
        <v>149385.45958656</v>
      </c>
      <c r="V43" s="30">
        <f>IFERROR(INDEX('A2 Intenzita dopravy'!$E68:$AH68,MATCH(V$4,'A2 Intenzita dopravy'!$E$61:$AH$61,0))*'08.2 Ost. prev. naklady voz.'!$E43*365*'A1 Parametre'!$D$109,0)</f>
        <v>151033.09333199999</v>
      </c>
      <c r="W43" s="30">
        <f>IFERROR(INDEX('A2 Intenzita dopravy'!$E68:$AH68,MATCH(W$4,'A2 Intenzita dopravy'!$E$61:$AH$61,0))*'08.2 Ost. prev. naklady voz.'!$E43*365*'A1 Parametre'!$D$109,0)</f>
        <v>152680.72707743998</v>
      </c>
      <c r="X43" s="30">
        <f>IFERROR(INDEX('A2 Intenzita dopravy'!$E68:$AH68,MATCH(X$4,'A2 Intenzita dopravy'!$E$61:$AH$61,0))*'08.2 Ost. prev. naklady voz.'!$E43*365*'A1 Parametre'!$D$109,0)</f>
        <v>154328.36082287997</v>
      </c>
      <c r="Y43" s="30">
        <f>IFERROR(INDEX('A2 Intenzita dopravy'!$E68:$AH68,MATCH(Y$4,'A2 Intenzita dopravy'!$E$61:$AH$61,0))*'08.2 Ost. prev. naklady voz.'!$E43*365*'A1 Parametre'!$D$109,0)</f>
        <v>155975.99456831999</v>
      </c>
      <c r="Z43" s="30">
        <f>IFERROR(INDEX('A2 Intenzita dopravy'!$E68:$AH68,MATCH(Z$4,'A2 Intenzita dopravy'!$E$61:$AH$61,0))*'08.2 Ost. prev. naklady voz.'!$E43*365*'A1 Parametre'!$D$109,0)</f>
        <v>157623.62831375998</v>
      </c>
      <c r="AA43" s="30">
        <f>IFERROR(INDEX('A2 Intenzita dopravy'!$E68:$AH68,MATCH(AA$4,'A2 Intenzita dopravy'!$E$61:$AH$61,0))*'08.2 Ost. prev. naklady voz.'!$E43*365*'A1 Parametre'!$D$109,0)</f>
        <v>159271.26205919997</v>
      </c>
      <c r="AB43" s="30">
        <f>IFERROR(INDEX('A2 Intenzita dopravy'!$E68:$AH68,MATCH(AB$4,'A2 Intenzita dopravy'!$E$61:$AH$61,0))*'08.2 Ost. prev. naklady voz.'!$E43*365*'A1 Parametre'!$D$109,0)</f>
        <v>161193.50142887997</v>
      </c>
      <c r="AC43" s="30">
        <f>IFERROR(INDEX('A2 Intenzita dopravy'!$E68:$AH68,MATCH(AC$4,'A2 Intenzita dopravy'!$E$61:$AH$61,0))*'08.2 Ost. prev. naklady voz.'!$E43*365*'A1 Parametre'!$D$109,0)</f>
        <v>163115.74079856</v>
      </c>
      <c r="AD43" s="30">
        <f>IFERROR(INDEX('A2 Intenzita dopravy'!$E68:$AH68,MATCH(AD$4,'A2 Intenzita dopravy'!$E$61:$AH$61,0))*'08.2 Ost. prev. naklady voz.'!$E43*365*'A1 Parametre'!$D$109,0)</f>
        <v>165037.98016823997</v>
      </c>
      <c r="AE43" s="30">
        <f>IFERROR(INDEX('A2 Intenzita dopravy'!$E68:$AH68,MATCH(AE$4,'A2 Intenzita dopravy'!$E$61:$AH$61,0))*'08.2 Ost. prev. naklady voz.'!$E43*365*'A1 Parametre'!$D$109,0)</f>
        <v>166960.21953791997</v>
      </c>
      <c r="AF43" s="30">
        <f>IFERROR(INDEX('A2 Intenzita dopravy'!$E68:$AH68,MATCH(AF$4,'A2 Intenzita dopravy'!$E$61:$AH$61,0))*'08.2 Ost. prev. naklady voz.'!$E43*365*'A1 Parametre'!$D$109,0)</f>
        <v>168882.4589076</v>
      </c>
      <c r="AG43" s="30">
        <f>IFERROR(INDEX('A2 Intenzita dopravy'!$E68:$AH68,MATCH(AG$4,'A2 Intenzita dopravy'!$E$61:$AH$61,0))*'08.2 Ost. prev. naklady voz.'!$E43*365*'A1 Parametre'!$D$109,0)</f>
        <v>170804.69827728</v>
      </c>
      <c r="AH43" s="30">
        <f>IFERROR(INDEX('A2 Intenzita dopravy'!$E68:$AH68,MATCH(AH$4,'A2 Intenzita dopravy'!$E$61:$AH$61,0))*'08.2 Ost. prev. naklady voz.'!$E43*365*'A1 Parametre'!$D$109,0)</f>
        <v>172726.93764696</v>
      </c>
      <c r="AI43" s="30">
        <f>IFERROR(INDEX('A2 Intenzita dopravy'!$E68:$AH68,MATCH(AI$4,'A2 Intenzita dopravy'!$E$61:$AH$61,0))*'08.2 Ost. prev. naklady voz.'!$E43*365*'A1 Parametre'!$D$109,0)</f>
        <v>174649.17701663999</v>
      </c>
      <c r="AJ43" s="30">
        <f>IFERROR(INDEX('A2 Intenzita dopravy'!$E68:$AI68,MATCH(AJ$4,'A2 Intenzita dopravy'!$E$61:$AI$61,0))*'08.2 Ost. prev. naklady voz.'!$E43*365*'A1 Parametre'!$D$109,0)</f>
        <v>176571.41638631996</v>
      </c>
    </row>
    <row r="44" spans="2:36" x14ac:dyDescent="0.2">
      <c r="B44" s="5">
        <v>7</v>
      </c>
      <c r="C44" s="5" t="str">
        <f t="shared" ref="C44:E44" si="12">C12</f>
        <v/>
      </c>
      <c r="D44" s="5" t="str">
        <f t="shared" si="12"/>
        <v/>
      </c>
      <c r="E44" s="5" t="str">
        <f t="shared" si="12"/>
        <v/>
      </c>
      <c r="F44" s="30">
        <f>IFERROR(INDEX('A2 Intenzita dopravy'!$E69:$AH69,MATCH(F$4,'A2 Intenzita dopravy'!$E$61:$AH$61,0))*'08.2 Ost. prev. naklady voz.'!$E44*365*'A1 Parametre'!$D$109,0)</f>
        <v>0</v>
      </c>
      <c r="G44" s="30">
        <f>IFERROR(INDEX('A2 Intenzita dopravy'!$E69:$AH69,MATCH(G$4,'A2 Intenzita dopravy'!$E$61:$AH$61,0))*'08.2 Ost. prev. naklady voz.'!$E44*365*'A1 Parametre'!$D$109,0)</f>
        <v>0</v>
      </c>
      <c r="H44" s="30">
        <f>IFERROR(INDEX('A2 Intenzita dopravy'!$E69:$AH69,MATCH(H$4,'A2 Intenzita dopravy'!$E$61:$AH$61,0))*'08.2 Ost. prev. naklady voz.'!$E44*365*'A1 Parametre'!$D$109,0)</f>
        <v>0</v>
      </c>
      <c r="I44" s="30">
        <f>IFERROR(INDEX('A2 Intenzita dopravy'!$E69:$AH69,MATCH(I$4,'A2 Intenzita dopravy'!$E$61:$AH$61,0))*'08.2 Ost. prev. naklady voz.'!$E44*365*'A1 Parametre'!$D$109,0)</f>
        <v>0</v>
      </c>
      <c r="J44" s="30">
        <f>IFERROR(INDEX('A2 Intenzita dopravy'!$E69:$AH69,MATCH(J$4,'A2 Intenzita dopravy'!$E$61:$AH$61,0))*'08.2 Ost. prev. naklady voz.'!$E44*365*'A1 Parametre'!$D$109,0)</f>
        <v>0</v>
      </c>
      <c r="K44" s="30">
        <f>IFERROR(INDEX('A2 Intenzita dopravy'!$E69:$AH69,MATCH(K$4,'A2 Intenzita dopravy'!$E$61:$AH$61,0))*'08.2 Ost. prev. naklady voz.'!$E44*365*'A1 Parametre'!$D$109,0)</f>
        <v>0</v>
      </c>
      <c r="L44" s="30">
        <f>IFERROR(INDEX('A2 Intenzita dopravy'!$E69:$AH69,MATCH(L$4,'A2 Intenzita dopravy'!$E$61:$AH$61,0))*'08.2 Ost. prev. naklady voz.'!$E44*365*'A1 Parametre'!$D$109,0)</f>
        <v>0</v>
      </c>
      <c r="M44" s="30">
        <f>IFERROR(INDEX('A2 Intenzita dopravy'!$E69:$AH69,MATCH(M$4,'A2 Intenzita dopravy'!$E$61:$AH$61,0))*'08.2 Ost. prev. naklady voz.'!$E44*365*'A1 Parametre'!$D$109,0)</f>
        <v>0</v>
      </c>
      <c r="N44" s="30">
        <f>IFERROR(INDEX('A2 Intenzita dopravy'!$E69:$AH69,MATCH(N$4,'A2 Intenzita dopravy'!$E$61:$AH$61,0))*'08.2 Ost. prev. naklady voz.'!$E44*365*'A1 Parametre'!$D$109,0)</f>
        <v>0</v>
      </c>
      <c r="O44" s="30">
        <f>IFERROR(INDEX('A2 Intenzita dopravy'!$E69:$AH69,MATCH(O$4,'A2 Intenzita dopravy'!$E$61:$AH$61,0))*'08.2 Ost. prev. naklady voz.'!$E44*365*'A1 Parametre'!$D$109,0)</f>
        <v>0</v>
      </c>
      <c r="P44" s="30">
        <f>IFERROR(INDEX('A2 Intenzita dopravy'!$E69:$AH69,MATCH(P$4,'A2 Intenzita dopravy'!$E$61:$AH$61,0))*'08.2 Ost. prev. naklady voz.'!$E44*365*'A1 Parametre'!$D$109,0)</f>
        <v>0</v>
      </c>
      <c r="Q44" s="30">
        <f>IFERROR(INDEX('A2 Intenzita dopravy'!$E69:$AH69,MATCH(Q$4,'A2 Intenzita dopravy'!$E$61:$AH$61,0))*'08.2 Ost. prev. naklady voz.'!$E44*365*'A1 Parametre'!$D$109,0)</f>
        <v>0</v>
      </c>
      <c r="R44" s="30">
        <f>IFERROR(INDEX('A2 Intenzita dopravy'!$E69:$AH69,MATCH(R$4,'A2 Intenzita dopravy'!$E$61:$AH$61,0))*'08.2 Ost. prev. naklady voz.'!$E44*365*'A1 Parametre'!$D$109,0)</f>
        <v>0</v>
      </c>
      <c r="S44" s="30">
        <f>IFERROR(INDEX('A2 Intenzita dopravy'!$E69:$AH69,MATCH(S$4,'A2 Intenzita dopravy'!$E$61:$AH$61,0))*'08.2 Ost. prev. naklady voz.'!$E44*365*'A1 Parametre'!$D$109,0)</f>
        <v>0</v>
      </c>
      <c r="T44" s="30">
        <f>IFERROR(INDEX('A2 Intenzita dopravy'!$E69:$AH69,MATCH(T$4,'A2 Intenzita dopravy'!$E$61:$AH$61,0))*'08.2 Ost. prev. naklady voz.'!$E44*365*'A1 Parametre'!$D$109,0)</f>
        <v>0</v>
      </c>
      <c r="U44" s="30">
        <f>IFERROR(INDEX('A2 Intenzita dopravy'!$E69:$AH69,MATCH(U$4,'A2 Intenzita dopravy'!$E$61:$AH$61,0))*'08.2 Ost. prev. naklady voz.'!$E44*365*'A1 Parametre'!$D$109,0)</f>
        <v>0</v>
      </c>
      <c r="V44" s="30">
        <f>IFERROR(INDEX('A2 Intenzita dopravy'!$E69:$AH69,MATCH(V$4,'A2 Intenzita dopravy'!$E$61:$AH$61,0))*'08.2 Ost. prev. naklady voz.'!$E44*365*'A1 Parametre'!$D$109,0)</f>
        <v>0</v>
      </c>
      <c r="W44" s="30">
        <f>IFERROR(INDEX('A2 Intenzita dopravy'!$E69:$AH69,MATCH(W$4,'A2 Intenzita dopravy'!$E$61:$AH$61,0))*'08.2 Ost. prev. naklady voz.'!$E44*365*'A1 Parametre'!$D$109,0)</f>
        <v>0</v>
      </c>
      <c r="X44" s="30">
        <f>IFERROR(INDEX('A2 Intenzita dopravy'!$E69:$AH69,MATCH(X$4,'A2 Intenzita dopravy'!$E$61:$AH$61,0))*'08.2 Ost. prev. naklady voz.'!$E44*365*'A1 Parametre'!$D$109,0)</f>
        <v>0</v>
      </c>
      <c r="Y44" s="30">
        <f>IFERROR(INDEX('A2 Intenzita dopravy'!$E69:$AH69,MATCH(Y$4,'A2 Intenzita dopravy'!$E$61:$AH$61,0))*'08.2 Ost. prev. naklady voz.'!$E44*365*'A1 Parametre'!$D$109,0)</f>
        <v>0</v>
      </c>
      <c r="Z44" s="30">
        <f>IFERROR(INDEX('A2 Intenzita dopravy'!$E69:$AH69,MATCH(Z$4,'A2 Intenzita dopravy'!$E$61:$AH$61,0))*'08.2 Ost. prev. naklady voz.'!$E44*365*'A1 Parametre'!$D$109,0)</f>
        <v>0</v>
      </c>
      <c r="AA44" s="30">
        <f>IFERROR(INDEX('A2 Intenzita dopravy'!$E69:$AH69,MATCH(AA$4,'A2 Intenzita dopravy'!$E$61:$AH$61,0))*'08.2 Ost. prev. naklady voz.'!$E44*365*'A1 Parametre'!$D$109,0)</f>
        <v>0</v>
      </c>
      <c r="AB44" s="30">
        <f>IFERROR(INDEX('A2 Intenzita dopravy'!$E69:$AH69,MATCH(AB$4,'A2 Intenzita dopravy'!$E$61:$AH$61,0))*'08.2 Ost. prev. naklady voz.'!$E44*365*'A1 Parametre'!$D$109,0)</f>
        <v>0</v>
      </c>
      <c r="AC44" s="30">
        <f>IFERROR(INDEX('A2 Intenzita dopravy'!$E69:$AH69,MATCH(AC$4,'A2 Intenzita dopravy'!$E$61:$AH$61,0))*'08.2 Ost. prev. naklady voz.'!$E44*365*'A1 Parametre'!$D$109,0)</f>
        <v>0</v>
      </c>
      <c r="AD44" s="30">
        <f>IFERROR(INDEX('A2 Intenzita dopravy'!$E69:$AH69,MATCH(AD$4,'A2 Intenzita dopravy'!$E$61:$AH$61,0))*'08.2 Ost. prev. naklady voz.'!$E44*365*'A1 Parametre'!$D$109,0)</f>
        <v>0</v>
      </c>
      <c r="AE44" s="30">
        <f>IFERROR(INDEX('A2 Intenzita dopravy'!$E69:$AH69,MATCH(AE$4,'A2 Intenzita dopravy'!$E$61:$AH$61,0))*'08.2 Ost. prev. naklady voz.'!$E44*365*'A1 Parametre'!$D$109,0)</f>
        <v>0</v>
      </c>
      <c r="AF44" s="30">
        <f>IFERROR(INDEX('A2 Intenzita dopravy'!$E69:$AH69,MATCH(AF$4,'A2 Intenzita dopravy'!$E$61:$AH$61,0))*'08.2 Ost. prev. naklady voz.'!$E44*365*'A1 Parametre'!$D$109,0)</f>
        <v>0</v>
      </c>
      <c r="AG44" s="30">
        <f>IFERROR(INDEX('A2 Intenzita dopravy'!$E69:$AH69,MATCH(AG$4,'A2 Intenzita dopravy'!$E$61:$AH$61,0))*'08.2 Ost. prev. naklady voz.'!$E44*365*'A1 Parametre'!$D$109,0)</f>
        <v>0</v>
      </c>
      <c r="AH44" s="30">
        <f>IFERROR(INDEX('A2 Intenzita dopravy'!$E69:$AH69,MATCH(AH$4,'A2 Intenzita dopravy'!$E$61:$AH$61,0))*'08.2 Ost. prev. naklady voz.'!$E44*365*'A1 Parametre'!$D$109,0)</f>
        <v>0</v>
      </c>
      <c r="AI44" s="30">
        <f>IFERROR(INDEX('A2 Intenzita dopravy'!$E69:$AH69,MATCH(AI$4,'A2 Intenzita dopravy'!$E$61:$AH$61,0))*'08.2 Ost. prev. naklady voz.'!$E44*365*'A1 Parametre'!$D$109,0)</f>
        <v>0</v>
      </c>
      <c r="AJ44" s="30">
        <f>IFERROR(INDEX('A2 Intenzita dopravy'!$E69:$AI69,MATCH(AJ$4,'A2 Intenzita dopravy'!$E$61:$AI$61,0))*'08.2 Ost. prev. naklady voz.'!$E44*365*'A1 Parametre'!$D$109,0)</f>
        <v>0</v>
      </c>
    </row>
    <row r="45" spans="2:36" x14ac:dyDescent="0.2">
      <c r="B45" s="5">
        <v>8</v>
      </c>
      <c r="C45" s="5" t="str">
        <f t="shared" ref="C45:E45" si="13">C13</f>
        <v/>
      </c>
      <c r="D45" s="5" t="str">
        <f t="shared" si="13"/>
        <v/>
      </c>
      <c r="E45" s="5" t="str">
        <f t="shared" si="13"/>
        <v/>
      </c>
      <c r="F45" s="30">
        <f>IFERROR(INDEX('A2 Intenzita dopravy'!$E70:$AH70,MATCH(F$4,'A2 Intenzita dopravy'!$E$61:$AH$61,0))*'08.2 Ost. prev. naklady voz.'!$E45*365*'A1 Parametre'!$D$109,0)</f>
        <v>0</v>
      </c>
      <c r="G45" s="30">
        <f>IFERROR(INDEX('A2 Intenzita dopravy'!$E70:$AH70,MATCH(G$4,'A2 Intenzita dopravy'!$E$61:$AH$61,0))*'08.2 Ost. prev. naklady voz.'!$E45*365*'A1 Parametre'!$D$109,0)</f>
        <v>0</v>
      </c>
      <c r="H45" s="30">
        <f>IFERROR(INDEX('A2 Intenzita dopravy'!$E70:$AH70,MATCH(H$4,'A2 Intenzita dopravy'!$E$61:$AH$61,0))*'08.2 Ost. prev. naklady voz.'!$E45*365*'A1 Parametre'!$D$109,0)</f>
        <v>0</v>
      </c>
      <c r="I45" s="30">
        <f>IFERROR(INDEX('A2 Intenzita dopravy'!$E70:$AH70,MATCH(I$4,'A2 Intenzita dopravy'!$E$61:$AH$61,0))*'08.2 Ost. prev. naklady voz.'!$E45*365*'A1 Parametre'!$D$109,0)</f>
        <v>0</v>
      </c>
      <c r="J45" s="30">
        <f>IFERROR(INDEX('A2 Intenzita dopravy'!$E70:$AH70,MATCH(J$4,'A2 Intenzita dopravy'!$E$61:$AH$61,0))*'08.2 Ost. prev. naklady voz.'!$E45*365*'A1 Parametre'!$D$109,0)</f>
        <v>0</v>
      </c>
      <c r="K45" s="30">
        <f>IFERROR(INDEX('A2 Intenzita dopravy'!$E70:$AH70,MATCH(K$4,'A2 Intenzita dopravy'!$E$61:$AH$61,0))*'08.2 Ost. prev. naklady voz.'!$E45*365*'A1 Parametre'!$D$109,0)</f>
        <v>0</v>
      </c>
      <c r="L45" s="30">
        <f>IFERROR(INDEX('A2 Intenzita dopravy'!$E70:$AH70,MATCH(L$4,'A2 Intenzita dopravy'!$E$61:$AH$61,0))*'08.2 Ost. prev. naklady voz.'!$E45*365*'A1 Parametre'!$D$109,0)</f>
        <v>0</v>
      </c>
      <c r="M45" s="30">
        <f>IFERROR(INDEX('A2 Intenzita dopravy'!$E70:$AH70,MATCH(M$4,'A2 Intenzita dopravy'!$E$61:$AH$61,0))*'08.2 Ost. prev. naklady voz.'!$E45*365*'A1 Parametre'!$D$109,0)</f>
        <v>0</v>
      </c>
      <c r="N45" s="30">
        <f>IFERROR(INDEX('A2 Intenzita dopravy'!$E70:$AH70,MATCH(N$4,'A2 Intenzita dopravy'!$E$61:$AH$61,0))*'08.2 Ost. prev. naklady voz.'!$E45*365*'A1 Parametre'!$D$109,0)</f>
        <v>0</v>
      </c>
      <c r="O45" s="30">
        <f>IFERROR(INDEX('A2 Intenzita dopravy'!$E70:$AH70,MATCH(O$4,'A2 Intenzita dopravy'!$E$61:$AH$61,0))*'08.2 Ost. prev. naklady voz.'!$E45*365*'A1 Parametre'!$D$109,0)</f>
        <v>0</v>
      </c>
      <c r="P45" s="30">
        <f>IFERROR(INDEX('A2 Intenzita dopravy'!$E70:$AH70,MATCH(P$4,'A2 Intenzita dopravy'!$E$61:$AH$61,0))*'08.2 Ost. prev. naklady voz.'!$E45*365*'A1 Parametre'!$D$109,0)</f>
        <v>0</v>
      </c>
      <c r="Q45" s="30">
        <f>IFERROR(INDEX('A2 Intenzita dopravy'!$E70:$AH70,MATCH(Q$4,'A2 Intenzita dopravy'!$E$61:$AH$61,0))*'08.2 Ost. prev. naklady voz.'!$E45*365*'A1 Parametre'!$D$109,0)</f>
        <v>0</v>
      </c>
      <c r="R45" s="30">
        <f>IFERROR(INDEX('A2 Intenzita dopravy'!$E70:$AH70,MATCH(R$4,'A2 Intenzita dopravy'!$E$61:$AH$61,0))*'08.2 Ost. prev. naklady voz.'!$E45*365*'A1 Parametre'!$D$109,0)</f>
        <v>0</v>
      </c>
      <c r="S45" s="30">
        <f>IFERROR(INDEX('A2 Intenzita dopravy'!$E70:$AH70,MATCH(S$4,'A2 Intenzita dopravy'!$E$61:$AH$61,0))*'08.2 Ost. prev. naklady voz.'!$E45*365*'A1 Parametre'!$D$109,0)</f>
        <v>0</v>
      </c>
      <c r="T45" s="30">
        <f>IFERROR(INDEX('A2 Intenzita dopravy'!$E70:$AH70,MATCH(T$4,'A2 Intenzita dopravy'!$E$61:$AH$61,0))*'08.2 Ost. prev. naklady voz.'!$E45*365*'A1 Parametre'!$D$109,0)</f>
        <v>0</v>
      </c>
      <c r="U45" s="30">
        <f>IFERROR(INDEX('A2 Intenzita dopravy'!$E70:$AH70,MATCH(U$4,'A2 Intenzita dopravy'!$E$61:$AH$61,0))*'08.2 Ost. prev. naklady voz.'!$E45*365*'A1 Parametre'!$D$109,0)</f>
        <v>0</v>
      </c>
      <c r="V45" s="30">
        <f>IFERROR(INDEX('A2 Intenzita dopravy'!$E70:$AH70,MATCH(V$4,'A2 Intenzita dopravy'!$E$61:$AH$61,0))*'08.2 Ost. prev. naklady voz.'!$E45*365*'A1 Parametre'!$D$109,0)</f>
        <v>0</v>
      </c>
      <c r="W45" s="30">
        <f>IFERROR(INDEX('A2 Intenzita dopravy'!$E70:$AH70,MATCH(W$4,'A2 Intenzita dopravy'!$E$61:$AH$61,0))*'08.2 Ost. prev. naklady voz.'!$E45*365*'A1 Parametre'!$D$109,0)</f>
        <v>0</v>
      </c>
      <c r="X45" s="30">
        <f>IFERROR(INDEX('A2 Intenzita dopravy'!$E70:$AH70,MATCH(X$4,'A2 Intenzita dopravy'!$E$61:$AH$61,0))*'08.2 Ost. prev. naklady voz.'!$E45*365*'A1 Parametre'!$D$109,0)</f>
        <v>0</v>
      </c>
      <c r="Y45" s="30">
        <f>IFERROR(INDEX('A2 Intenzita dopravy'!$E70:$AH70,MATCH(Y$4,'A2 Intenzita dopravy'!$E$61:$AH$61,0))*'08.2 Ost. prev. naklady voz.'!$E45*365*'A1 Parametre'!$D$109,0)</f>
        <v>0</v>
      </c>
      <c r="Z45" s="30">
        <f>IFERROR(INDEX('A2 Intenzita dopravy'!$E70:$AH70,MATCH(Z$4,'A2 Intenzita dopravy'!$E$61:$AH$61,0))*'08.2 Ost. prev. naklady voz.'!$E45*365*'A1 Parametre'!$D$109,0)</f>
        <v>0</v>
      </c>
      <c r="AA45" s="30">
        <f>IFERROR(INDEX('A2 Intenzita dopravy'!$E70:$AH70,MATCH(AA$4,'A2 Intenzita dopravy'!$E$61:$AH$61,0))*'08.2 Ost. prev. naklady voz.'!$E45*365*'A1 Parametre'!$D$109,0)</f>
        <v>0</v>
      </c>
      <c r="AB45" s="30">
        <f>IFERROR(INDEX('A2 Intenzita dopravy'!$E70:$AH70,MATCH(AB$4,'A2 Intenzita dopravy'!$E$61:$AH$61,0))*'08.2 Ost. prev. naklady voz.'!$E45*365*'A1 Parametre'!$D$109,0)</f>
        <v>0</v>
      </c>
      <c r="AC45" s="30">
        <f>IFERROR(INDEX('A2 Intenzita dopravy'!$E70:$AH70,MATCH(AC$4,'A2 Intenzita dopravy'!$E$61:$AH$61,0))*'08.2 Ost. prev. naklady voz.'!$E45*365*'A1 Parametre'!$D$109,0)</f>
        <v>0</v>
      </c>
      <c r="AD45" s="30">
        <f>IFERROR(INDEX('A2 Intenzita dopravy'!$E70:$AH70,MATCH(AD$4,'A2 Intenzita dopravy'!$E$61:$AH$61,0))*'08.2 Ost. prev. naklady voz.'!$E45*365*'A1 Parametre'!$D$109,0)</f>
        <v>0</v>
      </c>
      <c r="AE45" s="30">
        <f>IFERROR(INDEX('A2 Intenzita dopravy'!$E70:$AH70,MATCH(AE$4,'A2 Intenzita dopravy'!$E$61:$AH$61,0))*'08.2 Ost. prev. naklady voz.'!$E45*365*'A1 Parametre'!$D$109,0)</f>
        <v>0</v>
      </c>
      <c r="AF45" s="30">
        <f>IFERROR(INDEX('A2 Intenzita dopravy'!$E70:$AH70,MATCH(AF$4,'A2 Intenzita dopravy'!$E$61:$AH$61,0))*'08.2 Ost. prev. naklady voz.'!$E45*365*'A1 Parametre'!$D$109,0)</f>
        <v>0</v>
      </c>
      <c r="AG45" s="30">
        <f>IFERROR(INDEX('A2 Intenzita dopravy'!$E70:$AH70,MATCH(AG$4,'A2 Intenzita dopravy'!$E$61:$AH$61,0))*'08.2 Ost. prev. naklady voz.'!$E45*365*'A1 Parametre'!$D$109,0)</f>
        <v>0</v>
      </c>
      <c r="AH45" s="30">
        <f>IFERROR(INDEX('A2 Intenzita dopravy'!$E70:$AH70,MATCH(AH$4,'A2 Intenzita dopravy'!$E$61:$AH$61,0))*'08.2 Ost. prev. naklady voz.'!$E45*365*'A1 Parametre'!$D$109,0)</f>
        <v>0</v>
      </c>
      <c r="AI45" s="30">
        <f>IFERROR(INDEX('A2 Intenzita dopravy'!$E70:$AH70,MATCH(AI$4,'A2 Intenzita dopravy'!$E$61:$AH$61,0))*'08.2 Ost. prev. naklady voz.'!$E45*365*'A1 Parametre'!$D$109,0)</f>
        <v>0</v>
      </c>
      <c r="AJ45" s="30">
        <f>IFERROR(INDEX('A2 Intenzita dopravy'!$E70:$AI70,MATCH(AJ$4,'A2 Intenzita dopravy'!$E$61:$AI$61,0))*'08.2 Ost. prev. naklady voz.'!$E45*365*'A1 Parametre'!$D$109,0)</f>
        <v>0</v>
      </c>
    </row>
    <row r="46" spans="2:36" x14ac:dyDescent="0.2">
      <c r="B46" s="5">
        <v>9</v>
      </c>
      <c r="C46" s="5" t="str">
        <f t="shared" ref="C46:E46" si="14">C14</f>
        <v/>
      </c>
      <c r="D46" s="5" t="str">
        <f t="shared" si="14"/>
        <v/>
      </c>
      <c r="E46" s="5" t="str">
        <f t="shared" si="14"/>
        <v/>
      </c>
      <c r="F46" s="30">
        <f>IFERROR(INDEX('A2 Intenzita dopravy'!$E71:$AH71,MATCH(F$4,'A2 Intenzita dopravy'!$E$61:$AH$61,0))*'08.2 Ost. prev. naklady voz.'!$E46*365*'A1 Parametre'!$D$109,0)</f>
        <v>0</v>
      </c>
      <c r="G46" s="30">
        <f>IFERROR(INDEX('A2 Intenzita dopravy'!$E71:$AH71,MATCH(G$4,'A2 Intenzita dopravy'!$E$61:$AH$61,0))*'08.2 Ost. prev. naklady voz.'!$E46*365*'A1 Parametre'!$D$109,0)</f>
        <v>0</v>
      </c>
      <c r="H46" s="30">
        <f>IFERROR(INDEX('A2 Intenzita dopravy'!$E71:$AH71,MATCH(H$4,'A2 Intenzita dopravy'!$E$61:$AH$61,0))*'08.2 Ost. prev. naklady voz.'!$E46*365*'A1 Parametre'!$D$109,0)</f>
        <v>0</v>
      </c>
      <c r="I46" s="30">
        <f>IFERROR(INDEX('A2 Intenzita dopravy'!$E71:$AH71,MATCH(I$4,'A2 Intenzita dopravy'!$E$61:$AH$61,0))*'08.2 Ost. prev. naklady voz.'!$E46*365*'A1 Parametre'!$D$109,0)</f>
        <v>0</v>
      </c>
      <c r="J46" s="30">
        <f>IFERROR(INDEX('A2 Intenzita dopravy'!$E71:$AH71,MATCH(J$4,'A2 Intenzita dopravy'!$E$61:$AH$61,0))*'08.2 Ost. prev. naklady voz.'!$E46*365*'A1 Parametre'!$D$109,0)</f>
        <v>0</v>
      </c>
      <c r="K46" s="30">
        <f>IFERROR(INDEX('A2 Intenzita dopravy'!$E71:$AH71,MATCH(K$4,'A2 Intenzita dopravy'!$E$61:$AH$61,0))*'08.2 Ost. prev. naklady voz.'!$E46*365*'A1 Parametre'!$D$109,0)</f>
        <v>0</v>
      </c>
      <c r="L46" s="30">
        <f>IFERROR(INDEX('A2 Intenzita dopravy'!$E71:$AH71,MATCH(L$4,'A2 Intenzita dopravy'!$E$61:$AH$61,0))*'08.2 Ost. prev. naklady voz.'!$E46*365*'A1 Parametre'!$D$109,0)</f>
        <v>0</v>
      </c>
      <c r="M46" s="30">
        <f>IFERROR(INDEX('A2 Intenzita dopravy'!$E71:$AH71,MATCH(M$4,'A2 Intenzita dopravy'!$E$61:$AH$61,0))*'08.2 Ost. prev. naklady voz.'!$E46*365*'A1 Parametre'!$D$109,0)</f>
        <v>0</v>
      </c>
      <c r="N46" s="30">
        <f>IFERROR(INDEX('A2 Intenzita dopravy'!$E71:$AH71,MATCH(N$4,'A2 Intenzita dopravy'!$E$61:$AH$61,0))*'08.2 Ost. prev. naklady voz.'!$E46*365*'A1 Parametre'!$D$109,0)</f>
        <v>0</v>
      </c>
      <c r="O46" s="30">
        <f>IFERROR(INDEX('A2 Intenzita dopravy'!$E71:$AH71,MATCH(O$4,'A2 Intenzita dopravy'!$E$61:$AH$61,0))*'08.2 Ost. prev. naklady voz.'!$E46*365*'A1 Parametre'!$D$109,0)</f>
        <v>0</v>
      </c>
      <c r="P46" s="30">
        <f>IFERROR(INDEX('A2 Intenzita dopravy'!$E71:$AH71,MATCH(P$4,'A2 Intenzita dopravy'!$E$61:$AH$61,0))*'08.2 Ost. prev. naklady voz.'!$E46*365*'A1 Parametre'!$D$109,0)</f>
        <v>0</v>
      </c>
      <c r="Q46" s="30">
        <f>IFERROR(INDEX('A2 Intenzita dopravy'!$E71:$AH71,MATCH(Q$4,'A2 Intenzita dopravy'!$E$61:$AH$61,0))*'08.2 Ost. prev. naklady voz.'!$E46*365*'A1 Parametre'!$D$109,0)</f>
        <v>0</v>
      </c>
      <c r="R46" s="30">
        <f>IFERROR(INDEX('A2 Intenzita dopravy'!$E71:$AH71,MATCH(R$4,'A2 Intenzita dopravy'!$E$61:$AH$61,0))*'08.2 Ost. prev. naklady voz.'!$E46*365*'A1 Parametre'!$D$109,0)</f>
        <v>0</v>
      </c>
      <c r="S46" s="30">
        <f>IFERROR(INDEX('A2 Intenzita dopravy'!$E71:$AH71,MATCH(S$4,'A2 Intenzita dopravy'!$E$61:$AH$61,0))*'08.2 Ost. prev. naklady voz.'!$E46*365*'A1 Parametre'!$D$109,0)</f>
        <v>0</v>
      </c>
      <c r="T46" s="30">
        <f>IFERROR(INDEX('A2 Intenzita dopravy'!$E71:$AH71,MATCH(T$4,'A2 Intenzita dopravy'!$E$61:$AH$61,0))*'08.2 Ost. prev. naklady voz.'!$E46*365*'A1 Parametre'!$D$109,0)</f>
        <v>0</v>
      </c>
      <c r="U46" s="30">
        <f>IFERROR(INDEX('A2 Intenzita dopravy'!$E71:$AH71,MATCH(U$4,'A2 Intenzita dopravy'!$E$61:$AH$61,0))*'08.2 Ost. prev. naklady voz.'!$E46*365*'A1 Parametre'!$D$109,0)</f>
        <v>0</v>
      </c>
      <c r="V46" s="30">
        <f>IFERROR(INDEX('A2 Intenzita dopravy'!$E71:$AH71,MATCH(V$4,'A2 Intenzita dopravy'!$E$61:$AH$61,0))*'08.2 Ost. prev. naklady voz.'!$E46*365*'A1 Parametre'!$D$109,0)</f>
        <v>0</v>
      </c>
      <c r="W46" s="30">
        <f>IFERROR(INDEX('A2 Intenzita dopravy'!$E71:$AH71,MATCH(W$4,'A2 Intenzita dopravy'!$E$61:$AH$61,0))*'08.2 Ost. prev. naklady voz.'!$E46*365*'A1 Parametre'!$D$109,0)</f>
        <v>0</v>
      </c>
      <c r="X46" s="30">
        <f>IFERROR(INDEX('A2 Intenzita dopravy'!$E71:$AH71,MATCH(X$4,'A2 Intenzita dopravy'!$E$61:$AH$61,0))*'08.2 Ost. prev. naklady voz.'!$E46*365*'A1 Parametre'!$D$109,0)</f>
        <v>0</v>
      </c>
      <c r="Y46" s="30">
        <f>IFERROR(INDEX('A2 Intenzita dopravy'!$E71:$AH71,MATCH(Y$4,'A2 Intenzita dopravy'!$E$61:$AH$61,0))*'08.2 Ost. prev. naklady voz.'!$E46*365*'A1 Parametre'!$D$109,0)</f>
        <v>0</v>
      </c>
      <c r="Z46" s="30">
        <f>IFERROR(INDEX('A2 Intenzita dopravy'!$E71:$AH71,MATCH(Z$4,'A2 Intenzita dopravy'!$E$61:$AH$61,0))*'08.2 Ost. prev. naklady voz.'!$E46*365*'A1 Parametre'!$D$109,0)</f>
        <v>0</v>
      </c>
      <c r="AA46" s="30">
        <f>IFERROR(INDEX('A2 Intenzita dopravy'!$E71:$AH71,MATCH(AA$4,'A2 Intenzita dopravy'!$E$61:$AH$61,0))*'08.2 Ost. prev. naklady voz.'!$E46*365*'A1 Parametre'!$D$109,0)</f>
        <v>0</v>
      </c>
      <c r="AB46" s="30">
        <f>IFERROR(INDEX('A2 Intenzita dopravy'!$E71:$AH71,MATCH(AB$4,'A2 Intenzita dopravy'!$E$61:$AH$61,0))*'08.2 Ost. prev. naklady voz.'!$E46*365*'A1 Parametre'!$D$109,0)</f>
        <v>0</v>
      </c>
      <c r="AC46" s="30">
        <f>IFERROR(INDEX('A2 Intenzita dopravy'!$E71:$AH71,MATCH(AC$4,'A2 Intenzita dopravy'!$E$61:$AH$61,0))*'08.2 Ost. prev. naklady voz.'!$E46*365*'A1 Parametre'!$D$109,0)</f>
        <v>0</v>
      </c>
      <c r="AD46" s="30">
        <f>IFERROR(INDEX('A2 Intenzita dopravy'!$E71:$AH71,MATCH(AD$4,'A2 Intenzita dopravy'!$E$61:$AH$61,0))*'08.2 Ost. prev. naklady voz.'!$E46*365*'A1 Parametre'!$D$109,0)</f>
        <v>0</v>
      </c>
      <c r="AE46" s="30">
        <f>IFERROR(INDEX('A2 Intenzita dopravy'!$E71:$AH71,MATCH(AE$4,'A2 Intenzita dopravy'!$E$61:$AH$61,0))*'08.2 Ost. prev. naklady voz.'!$E46*365*'A1 Parametre'!$D$109,0)</f>
        <v>0</v>
      </c>
      <c r="AF46" s="30">
        <f>IFERROR(INDEX('A2 Intenzita dopravy'!$E71:$AH71,MATCH(AF$4,'A2 Intenzita dopravy'!$E$61:$AH$61,0))*'08.2 Ost. prev. naklady voz.'!$E46*365*'A1 Parametre'!$D$109,0)</f>
        <v>0</v>
      </c>
      <c r="AG46" s="30">
        <f>IFERROR(INDEX('A2 Intenzita dopravy'!$E71:$AH71,MATCH(AG$4,'A2 Intenzita dopravy'!$E$61:$AH$61,0))*'08.2 Ost. prev. naklady voz.'!$E46*365*'A1 Parametre'!$D$109,0)</f>
        <v>0</v>
      </c>
      <c r="AH46" s="30">
        <f>IFERROR(INDEX('A2 Intenzita dopravy'!$E71:$AH71,MATCH(AH$4,'A2 Intenzita dopravy'!$E$61:$AH$61,0))*'08.2 Ost. prev. naklady voz.'!$E46*365*'A1 Parametre'!$D$109,0)</f>
        <v>0</v>
      </c>
      <c r="AI46" s="30">
        <f>IFERROR(INDEX('A2 Intenzita dopravy'!$E71:$AH71,MATCH(AI$4,'A2 Intenzita dopravy'!$E$61:$AH$61,0))*'08.2 Ost. prev. naklady voz.'!$E46*365*'A1 Parametre'!$D$109,0)</f>
        <v>0</v>
      </c>
      <c r="AJ46" s="30">
        <f>IFERROR(INDEX('A2 Intenzita dopravy'!$E71:$AI71,MATCH(AJ$4,'A2 Intenzita dopravy'!$E$61:$AI$61,0))*'08.2 Ost. prev. naklady voz.'!$E46*365*'A1 Parametre'!$D$109,0)</f>
        <v>0</v>
      </c>
    </row>
    <row r="47" spans="2:36" x14ac:dyDescent="0.2">
      <c r="B47" s="5">
        <v>10</v>
      </c>
      <c r="C47" s="5" t="str">
        <f t="shared" ref="C47:E47" si="15">C15</f>
        <v/>
      </c>
      <c r="D47" s="5" t="str">
        <f t="shared" si="15"/>
        <v/>
      </c>
      <c r="E47" s="5" t="str">
        <f t="shared" si="15"/>
        <v/>
      </c>
      <c r="F47" s="30">
        <f>IFERROR(INDEX('A2 Intenzita dopravy'!$E72:$AH72,MATCH(F$4,'A2 Intenzita dopravy'!$E$61:$AH$61,0))*'08.2 Ost. prev. naklady voz.'!$E47*365*'A1 Parametre'!$D$109,0)</f>
        <v>0</v>
      </c>
      <c r="G47" s="30">
        <f>IFERROR(INDEX('A2 Intenzita dopravy'!$E72:$AH72,MATCH(G$4,'A2 Intenzita dopravy'!$E$61:$AH$61,0))*'08.2 Ost. prev. naklady voz.'!$E47*365*'A1 Parametre'!$D$109,0)</f>
        <v>0</v>
      </c>
      <c r="H47" s="30">
        <f>IFERROR(INDEX('A2 Intenzita dopravy'!$E72:$AH72,MATCH(H$4,'A2 Intenzita dopravy'!$E$61:$AH$61,0))*'08.2 Ost. prev. naklady voz.'!$E47*365*'A1 Parametre'!$D$109,0)</f>
        <v>0</v>
      </c>
      <c r="I47" s="30">
        <f>IFERROR(INDEX('A2 Intenzita dopravy'!$E72:$AH72,MATCH(I$4,'A2 Intenzita dopravy'!$E$61:$AH$61,0))*'08.2 Ost. prev. naklady voz.'!$E47*365*'A1 Parametre'!$D$109,0)</f>
        <v>0</v>
      </c>
      <c r="J47" s="30">
        <f>IFERROR(INDEX('A2 Intenzita dopravy'!$E72:$AH72,MATCH(J$4,'A2 Intenzita dopravy'!$E$61:$AH$61,0))*'08.2 Ost. prev. naklady voz.'!$E47*365*'A1 Parametre'!$D$109,0)</f>
        <v>0</v>
      </c>
      <c r="K47" s="30">
        <f>IFERROR(INDEX('A2 Intenzita dopravy'!$E72:$AH72,MATCH(K$4,'A2 Intenzita dopravy'!$E$61:$AH$61,0))*'08.2 Ost. prev. naklady voz.'!$E47*365*'A1 Parametre'!$D$109,0)</f>
        <v>0</v>
      </c>
      <c r="L47" s="30">
        <f>IFERROR(INDEX('A2 Intenzita dopravy'!$E72:$AH72,MATCH(L$4,'A2 Intenzita dopravy'!$E$61:$AH$61,0))*'08.2 Ost. prev. naklady voz.'!$E47*365*'A1 Parametre'!$D$109,0)</f>
        <v>0</v>
      </c>
      <c r="M47" s="30">
        <f>IFERROR(INDEX('A2 Intenzita dopravy'!$E72:$AH72,MATCH(M$4,'A2 Intenzita dopravy'!$E$61:$AH$61,0))*'08.2 Ost. prev. naklady voz.'!$E47*365*'A1 Parametre'!$D$109,0)</f>
        <v>0</v>
      </c>
      <c r="N47" s="30">
        <f>IFERROR(INDEX('A2 Intenzita dopravy'!$E72:$AH72,MATCH(N$4,'A2 Intenzita dopravy'!$E$61:$AH$61,0))*'08.2 Ost. prev. naklady voz.'!$E47*365*'A1 Parametre'!$D$109,0)</f>
        <v>0</v>
      </c>
      <c r="O47" s="30">
        <f>IFERROR(INDEX('A2 Intenzita dopravy'!$E72:$AH72,MATCH(O$4,'A2 Intenzita dopravy'!$E$61:$AH$61,0))*'08.2 Ost. prev. naklady voz.'!$E47*365*'A1 Parametre'!$D$109,0)</f>
        <v>0</v>
      </c>
      <c r="P47" s="30">
        <f>IFERROR(INDEX('A2 Intenzita dopravy'!$E72:$AH72,MATCH(P$4,'A2 Intenzita dopravy'!$E$61:$AH$61,0))*'08.2 Ost. prev. naklady voz.'!$E47*365*'A1 Parametre'!$D$109,0)</f>
        <v>0</v>
      </c>
      <c r="Q47" s="30">
        <f>IFERROR(INDEX('A2 Intenzita dopravy'!$E72:$AH72,MATCH(Q$4,'A2 Intenzita dopravy'!$E$61:$AH$61,0))*'08.2 Ost. prev. naklady voz.'!$E47*365*'A1 Parametre'!$D$109,0)</f>
        <v>0</v>
      </c>
      <c r="R47" s="30">
        <f>IFERROR(INDEX('A2 Intenzita dopravy'!$E72:$AH72,MATCH(R$4,'A2 Intenzita dopravy'!$E$61:$AH$61,0))*'08.2 Ost. prev. naklady voz.'!$E47*365*'A1 Parametre'!$D$109,0)</f>
        <v>0</v>
      </c>
      <c r="S47" s="30">
        <f>IFERROR(INDEX('A2 Intenzita dopravy'!$E72:$AH72,MATCH(S$4,'A2 Intenzita dopravy'!$E$61:$AH$61,0))*'08.2 Ost. prev. naklady voz.'!$E47*365*'A1 Parametre'!$D$109,0)</f>
        <v>0</v>
      </c>
      <c r="T47" s="30">
        <f>IFERROR(INDEX('A2 Intenzita dopravy'!$E72:$AH72,MATCH(T$4,'A2 Intenzita dopravy'!$E$61:$AH$61,0))*'08.2 Ost. prev. naklady voz.'!$E47*365*'A1 Parametre'!$D$109,0)</f>
        <v>0</v>
      </c>
      <c r="U47" s="30">
        <f>IFERROR(INDEX('A2 Intenzita dopravy'!$E72:$AH72,MATCH(U$4,'A2 Intenzita dopravy'!$E$61:$AH$61,0))*'08.2 Ost. prev. naklady voz.'!$E47*365*'A1 Parametre'!$D$109,0)</f>
        <v>0</v>
      </c>
      <c r="V47" s="30">
        <f>IFERROR(INDEX('A2 Intenzita dopravy'!$E72:$AH72,MATCH(V$4,'A2 Intenzita dopravy'!$E$61:$AH$61,0))*'08.2 Ost. prev. naklady voz.'!$E47*365*'A1 Parametre'!$D$109,0)</f>
        <v>0</v>
      </c>
      <c r="W47" s="30">
        <f>IFERROR(INDEX('A2 Intenzita dopravy'!$E72:$AH72,MATCH(W$4,'A2 Intenzita dopravy'!$E$61:$AH$61,0))*'08.2 Ost. prev. naklady voz.'!$E47*365*'A1 Parametre'!$D$109,0)</f>
        <v>0</v>
      </c>
      <c r="X47" s="30">
        <f>IFERROR(INDEX('A2 Intenzita dopravy'!$E72:$AH72,MATCH(X$4,'A2 Intenzita dopravy'!$E$61:$AH$61,0))*'08.2 Ost. prev. naklady voz.'!$E47*365*'A1 Parametre'!$D$109,0)</f>
        <v>0</v>
      </c>
      <c r="Y47" s="30">
        <f>IFERROR(INDEX('A2 Intenzita dopravy'!$E72:$AH72,MATCH(Y$4,'A2 Intenzita dopravy'!$E$61:$AH$61,0))*'08.2 Ost. prev. naklady voz.'!$E47*365*'A1 Parametre'!$D$109,0)</f>
        <v>0</v>
      </c>
      <c r="Z47" s="30">
        <f>IFERROR(INDEX('A2 Intenzita dopravy'!$E72:$AH72,MATCH(Z$4,'A2 Intenzita dopravy'!$E$61:$AH$61,0))*'08.2 Ost. prev. naklady voz.'!$E47*365*'A1 Parametre'!$D$109,0)</f>
        <v>0</v>
      </c>
      <c r="AA47" s="30">
        <f>IFERROR(INDEX('A2 Intenzita dopravy'!$E72:$AH72,MATCH(AA$4,'A2 Intenzita dopravy'!$E$61:$AH$61,0))*'08.2 Ost. prev. naklady voz.'!$E47*365*'A1 Parametre'!$D$109,0)</f>
        <v>0</v>
      </c>
      <c r="AB47" s="30">
        <f>IFERROR(INDEX('A2 Intenzita dopravy'!$E72:$AH72,MATCH(AB$4,'A2 Intenzita dopravy'!$E$61:$AH$61,0))*'08.2 Ost. prev. naklady voz.'!$E47*365*'A1 Parametre'!$D$109,0)</f>
        <v>0</v>
      </c>
      <c r="AC47" s="30">
        <f>IFERROR(INDEX('A2 Intenzita dopravy'!$E72:$AH72,MATCH(AC$4,'A2 Intenzita dopravy'!$E$61:$AH$61,0))*'08.2 Ost. prev. naklady voz.'!$E47*365*'A1 Parametre'!$D$109,0)</f>
        <v>0</v>
      </c>
      <c r="AD47" s="30">
        <f>IFERROR(INDEX('A2 Intenzita dopravy'!$E72:$AH72,MATCH(AD$4,'A2 Intenzita dopravy'!$E$61:$AH$61,0))*'08.2 Ost. prev. naklady voz.'!$E47*365*'A1 Parametre'!$D$109,0)</f>
        <v>0</v>
      </c>
      <c r="AE47" s="30">
        <f>IFERROR(INDEX('A2 Intenzita dopravy'!$E72:$AH72,MATCH(AE$4,'A2 Intenzita dopravy'!$E$61:$AH$61,0))*'08.2 Ost. prev. naklady voz.'!$E47*365*'A1 Parametre'!$D$109,0)</f>
        <v>0</v>
      </c>
      <c r="AF47" s="30">
        <f>IFERROR(INDEX('A2 Intenzita dopravy'!$E72:$AH72,MATCH(AF$4,'A2 Intenzita dopravy'!$E$61:$AH$61,0))*'08.2 Ost. prev. naklady voz.'!$E47*365*'A1 Parametre'!$D$109,0)</f>
        <v>0</v>
      </c>
      <c r="AG47" s="30">
        <f>IFERROR(INDEX('A2 Intenzita dopravy'!$E72:$AH72,MATCH(AG$4,'A2 Intenzita dopravy'!$E$61:$AH$61,0))*'08.2 Ost. prev. naklady voz.'!$E47*365*'A1 Parametre'!$D$109,0)</f>
        <v>0</v>
      </c>
      <c r="AH47" s="30">
        <f>IFERROR(INDEX('A2 Intenzita dopravy'!$E72:$AH72,MATCH(AH$4,'A2 Intenzita dopravy'!$E$61:$AH$61,0))*'08.2 Ost. prev. naklady voz.'!$E47*365*'A1 Parametre'!$D$109,0)</f>
        <v>0</v>
      </c>
      <c r="AI47" s="30">
        <f>IFERROR(INDEX('A2 Intenzita dopravy'!$E72:$AH72,MATCH(AI$4,'A2 Intenzita dopravy'!$E$61:$AH$61,0))*'08.2 Ost. prev. naklady voz.'!$E47*365*'A1 Parametre'!$D$109,0)</f>
        <v>0</v>
      </c>
      <c r="AJ47" s="30">
        <f>IFERROR(INDEX('A2 Intenzita dopravy'!$E72:$AI72,MATCH(AJ$4,'A2 Intenzita dopravy'!$E$61:$AI$61,0))*'08.2 Ost. prev. naklady voz.'!$E47*365*'A1 Parametre'!$D$109,0)</f>
        <v>0</v>
      </c>
    </row>
    <row r="50" spans="2:36" x14ac:dyDescent="0.2">
      <c r="B50" s="80" t="s">
        <v>196</v>
      </c>
      <c r="E50" s="33"/>
      <c r="F50" s="33"/>
      <c r="G50" s="52"/>
      <c r="H50" s="52"/>
      <c r="I50" s="52"/>
      <c r="J50" s="52"/>
      <c r="K50" s="52"/>
      <c r="L50" s="52"/>
      <c r="M50" s="52"/>
      <c r="N50" s="52"/>
      <c r="O50" s="52"/>
    </row>
    <row r="52" spans="2:36" x14ac:dyDescent="0.2">
      <c r="D52" s="32" t="s">
        <v>63</v>
      </c>
      <c r="E52" s="32" t="s">
        <v>63</v>
      </c>
      <c r="F52" s="34">
        <f>'A1 Parametre'!$C$6</f>
        <v>2019</v>
      </c>
      <c r="G52" s="34">
        <f>F52+1</f>
        <v>2020</v>
      </c>
      <c r="H52" s="34">
        <f t="shared" ref="H52:W53" si="16">G52+1</f>
        <v>2021</v>
      </c>
      <c r="I52" s="34">
        <f t="shared" si="16"/>
        <v>2022</v>
      </c>
      <c r="J52" s="34">
        <f t="shared" si="16"/>
        <v>2023</v>
      </c>
      <c r="K52" s="34">
        <f t="shared" si="16"/>
        <v>2024</v>
      </c>
      <c r="L52" s="34">
        <f t="shared" si="16"/>
        <v>2025</v>
      </c>
      <c r="M52" s="34">
        <f t="shared" si="16"/>
        <v>2026</v>
      </c>
      <c r="N52" s="34">
        <f t="shared" si="16"/>
        <v>2027</v>
      </c>
      <c r="O52" s="34">
        <f t="shared" si="16"/>
        <v>2028</v>
      </c>
      <c r="P52" s="34">
        <f t="shared" si="16"/>
        <v>2029</v>
      </c>
      <c r="Q52" s="34">
        <f t="shared" si="16"/>
        <v>2030</v>
      </c>
      <c r="R52" s="34">
        <f t="shared" si="16"/>
        <v>2031</v>
      </c>
      <c r="S52" s="34">
        <f t="shared" si="16"/>
        <v>2032</v>
      </c>
      <c r="T52" s="34">
        <f t="shared" si="16"/>
        <v>2033</v>
      </c>
      <c r="U52" s="34">
        <f t="shared" si="16"/>
        <v>2034</v>
      </c>
      <c r="V52" s="34">
        <f t="shared" si="16"/>
        <v>2035</v>
      </c>
      <c r="W52" s="34">
        <f t="shared" si="16"/>
        <v>2036</v>
      </c>
      <c r="X52" s="34">
        <f t="shared" ref="X52:AJ53" si="17">W52+1</f>
        <v>2037</v>
      </c>
      <c r="Y52" s="34">
        <f t="shared" si="17"/>
        <v>2038</v>
      </c>
      <c r="Z52" s="34">
        <f t="shared" si="17"/>
        <v>2039</v>
      </c>
      <c r="AA52" s="34">
        <f t="shared" si="17"/>
        <v>2040</v>
      </c>
      <c r="AB52" s="34">
        <f t="shared" si="17"/>
        <v>2041</v>
      </c>
      <c r="AC52" s="34">
        <f t="shared" si="17"/>
        <v>2042</v>
      </c>
      <c r="AD52" s="34">
        <f t="shared" si="17"/>
        <v>2043</v>
      </c>
      <c r="AE52" s="34">
        <f t="shared" si="17"/>
        <v>2044</v>
      </c>
      <c r="AF52" s="34">
        <f t="shared" si="17"/>
        <v>2045</v>
      </c>
      <c r="AG52" s="34">
        <f t="shared" si="17"/>
        <v>2046</v>
      </c>
      <c r="AH52" s="34">
        <f t="shared" si="17"/>
        <v>2047</v>
      </c>
      <c r="AI52" s="34">
        <f t="shared" si="17"/>
        <v>2048</v>
      </c>
      <c r="AJ52" s="34">
        <f t="shared" si="17"/>
        <v>2049</v>
      </c>
    </row>
    <row r="53" spans="2:36" x14ac:dyDescent="0.2">
      <c r="B53" s="32" t="s">
        <v>132</v>
      </c>
      <c r="C53" s="32" t="s">
        <v>131</v>
      </c>
      <c r="D53" s="32" t="s">
        <v>61</v>
      </c>
      <c r="E53" s="32" t="s">
        <v>142</v>
      </c>
      <c r="F53" s="81">
        <v>1</v>
      </c>
      <c r="G53" s="81">
        <f>F53+1</f>
        <v>2</v>
      </c>
      <c r="H53" s="81">
        <f t="shared" si="16"/>
        <v>3</v>
      </c>
      <c r="I53" s="81">
        <f t="shared" si="16"/>
        <v>4</v>
      </c>
      <c r="J53" s="81">
        <f t="shared" si="16"/>
        <v>5</v>
      </c>
      <c r="K53" s="81">
        <f t="shared" si="16"/>
        <v>6</v>
      </c>
      <c r="L53" s="81">
        <f t="shared" si="16"/>
        <v>7</v>
      </c>
      <c r="M53" s="81">
        <f t="shared" si="16"/>
        <v>8</v>
      </c>
      <c r="N53" s="81">
        <f t="shared" si="16"/>
        <v>9</v>
      </c>
      <c r="O53" s="81">
        <f t="shared" si="16"/>
        <v>10</v>
      </c>
      <c r="P53" s="81">
        <f t="shared" si="16"/>
        <v>11</v>
      </c>
      <c r="Q53" s="81">
        <f t="shared" si="16"/>
        <v>12</v>
      </c>
      <c r="R53" s="81">
        <f t="shared" si="16"/>
        <v>13</v>
      </c>
      <c r="S53" s="81">
        <f t="shared" si="16"/>
        <v>14</v>
      </c>
      <c r="T53" s="81">
        <f t="shared" si="16"/>
        <v>15</v>
      </c>
      <c r="U53" s="81">
        <f t="shared" si="16"/>
        <v>16</v>
      </c>
      <c r="V53" s="81">
        <f t="shared" si="16"/>
        <v>17</v>
      </c>
      <c r="W53" s="81">
        <f t="shared" si="16"/>
        <v>18</v>
      </c>
      <c r="X53" s="81">
        <f t="shared" si="17"/>
        <v>19</v>
      </c>
      <c r="Y53" s="81">
        <f t="shared" si="17"/>
        <v>20</v>
      </c>
      <c r="Z53" s="81">
        <f t="shared" si="17"/>
        <v>21</v>
      </c>
      <c r="AA53" s="81">
        <f t="shared" si="17"/>
        <v>22</v>
      </c>
      <c r="AB53" s="81">
        <f t="shared" si="17"/>
        <v>23</v>
      </c>
      <c r="AC53" s="81">
        <f t="shared" si="17"/>
        <v>24</v>
      </c>
      <c r="AD53" s="81">
        <f t="shared" si="17"/>
        <v>25</v>
      </c>
      <c r="AE53" s="81">
        <f t="shared" si="17"/>
        <v>26</v>
      </c>
      <c r="AF53" s="81">
        <f t="shared" si="17"/>
        <v>27</v>
      </c>
      <c r="AG53" s="81">
        <f t="shared" si="17"/>
        <v>28</v>
      </c>
      <c r="AH53" s="81">
        <f t="shared" si="17"/>
        <v>29</v>
      </c>
      <c r="AI53" s="81">
        <f t="shared" si="17"/>
        <v>30</v>
      </c>
      <c r="AJ53" s="81">
        <f t="shared" si="17"/>
        <v>31</v>
      </c>
    </row>
    <row r="54" spans="2:36" x14ac:dyDescent="0.2">
      <c r="B54" s="5">
        <v>1</v>
      </c>
      <c r="C54" s="5">
        <f>C22</f>
        <v>90780</v>
      </c>
      <c r="D54" s="5" t="str">
        <f t="shared" ref="D54:E54" si="18">D22</f>
        <v>I/59 Nižná - Tvrdošín</v>
      </c>
      <c r="E54" s="5">
        <f t="shared" si="18"/>
        <v>1.1599999999999999</v>
      </c>
      <c r="F54" s="30">
        <f>IFERROR(INDEX('A2 Intenzita dopravy'!$E77:$AH77,MATCH(F$4,'A2 Intenzita dopravy'!$E$75:$AH$75,0))*'08.2 Ost. prev. naklady voz.'!$E54*365*'A1 Parametre'!$D$109,0)</f>
        <v>332991.58306354721</v>
      </c>
      <c r="G54" s="30">
        <f>IFERROR(INDEX('A2 Intenzita dopravy'!$E77:$AH77,MATCH(G$4,'A2 Intenzita dopravy'!$E$75:$AH$75,0))*'08.2 Ost. prev. naklady voz.'!$E54*365*'A1 Parametre'!$D$109,0)</f>
        <v>338451.43187579996</v>
      </c>
      <c r="H54" s="30">
        <f>IFERROR(INDEX('A2 Intenzita dopravy'!$E77:$AH77,MATCH(H$4,'A2 Intenzita dopravy'!$E$75:$AH$75,0))*'08.2 Ost. prev. naklady voz.'!$E54*365*'A1 Parametre'!$D$109,0)</f>
        <v>344000.80231733364</v>
      </c>
      <c r="I54" s="30">
        <f>IFERROR(INDEX('A2 Intenzita dopravy'!$E77:$AH77,MATCH(I$4,'A2 Intenzita dopravy'!$E$75:$AH$75,0))*'08.2 Ost. prev. naklady voz.'!$E54*365*'A1 Parametre'!$D$109,0)</f>
        <v>349641.16221672448</v>
      </c>
      <c r="J54" s="30">
        <f>IFERROR(INDEX('A2 Intenzita dopravy'!$E77:$AH77,MATCH(J$4,'A2 Intenzita dopravy'!$E$75:$AH$75,0))*'08.2 Ost. prev. naklady voz.'!$E54*365*'A1 Parametre'!$D$109,0)</f>
        <v>108337.63971318498</v>
      </c>
      <c r="K54" s="30">
        <f>IFERROR(INDEX('A2 Intenzita dopravy'!$E77:$AH77,MATCH(K$4,'A2 Intenzita dopravy'!$E$75:$AH$75,0))*'08.2 Ost. prev. naklady voz.'!$E54*365*'A1 Parametre'!$D$109,0)</f>
        <v>110162.62292427999</v>
      </c>
      <c r="L54" s="30">
        <f>IFERROR(INDEX('A2 Intenzita dopravy'!$E77:$AH77,MATCH(L$4,'A2 Intenzita dopravy'!$E$75:$AH$75,0))*'08.2 Ost. prev. naklady voz.'!$E54*365*'A1 Parametre'!$D$109,0)</f>
        <v>111987.606135375</v>
      </c>
      <c r="M54" s="30">
        <f>IFERROR(INDEX('A2 Intenzita dopravy'!$E77:$AH77,MATCH(M$4,'A2 Intenzita dopravy'!$E$75:$AH$75,0))*'08.2 Ost. prev. naklady voz.'!$E54*365*'A1 Parametre'!$D$109,0)</f>
        <v>113812.58934647001</v>
      </c>
      <c r="N54" s="30">
        <f>IFERROR(INDEX('A2 Intenzita dopravy'!$E77:$AH77,MATCH(N$4,'A2 Intenzita dopravy'!$E$75:$AH$75,0))*'08.2 Ost. prev. naklady voz.'!$E54*365*'A1 Parametre'!$D$109,0)</f>
        <v>115637.57255756498</v>
      </c>
      <c r="O54" s="30">
        <f>IFERROR(INDEX('A2 Intenzita dopravy'!$E77:$AH77,MATCH(O$4,'A2 Intenzita dopravy'!$E$75:$AH$75,0))*'08.2 Ost. prev. naklady voz.'!$E54*365*'A1 Parametre'!$D$109,0)</f>
        <v>117462.55576865999</v>
      </c>
      <c r="P54" s="30">
        <f>IFERROR(INDEX('A2 Intenzita dopravy'!$E77:$AH77,MATCH(P$4,'A2 Intenzita dopravy'!$E$75:$AH$75,0))*'08.2 Ost. prev. naklady voz.'!$E54*365*'A1 Parametre'!$D$109,0)</f>
        <v>119287.53897975499</v>
      </c>
      <c r="Q54" s="30">
        <f>IFERROR(INDEX('A2 Intenzita dopravy'!$E77:$AH77,MATCH(Q$4,'A2 Intenzita dopravy'!$E$75:$AH$75,0))*'08.2 Ost. prev. naklady voz.'!$E54*365*'A1 Parametre'!$D$109,0)</f>
        <v>121112.52219085</v>
      </c>
      <c r="R54" s="30">
        <f>IFERROR(INDEX('A2 Intenzita dopravy'!$E77:$AH77,MATCH(R$4,'A2 Intenzita dopravy'!$E$75:$AH$75,0))*'08.2 Ost. prev. naklady voz.'!$E54*365*'A1 Parametre'!$D$109,0)</f>
        <v>123269.320531235</v>
      </c>
      <c r="S54" s="30">
        <f>IFERROR(INDEX('A2 Intenzita dopravy'!$E77:$AH77,MATCH(S$4,'A2 Intenzita dopravy'!$E$75:$AH$75,0))*'08.2 Ost. prev. naklady voz.'!$E54*365*'A1 Parametre'!$D$109,0)</f>
        <v>125426.11887161998</v>
      </c>
      <c r="T54" s="30">
        <f>IFERROR(INDEX('A2 Intenzita dopravy'!$E77:$AH77,MATCH(T$4,'A2 Intenzita dopravy'!$E$75:$AH$75,0))*'08.2 Ost. prev. naklady voz.'!$E54*365*'A1 Parametre'!$D$109,0)</f>
        <v>127582.91721200499</v>
      </c>
      <c r="U54" s="30">
        <f>IFERROR(INDEX('A2 Intenzita dopravy'!$E77:$AH77,MATCH(U$4,'A2 Intenzita dopravy'!$E$75:$AH$75,0))*'08.2 Ost. prev. naklady voz.'!$E54*365*'A1 Parametre'!$D$109,0)</f>
        <v>129739.71555238999</v>
      </c>
      <c r="V54" s="30">
        <f>IFERROR(INDEX('A2 Intenzita dopravy'!$E77:$AH77,MATCH(V$4,'A2 Intenzita dopravy'!$E$75:$AH$75,0))*'08.2 Ost. prev. naklady voz.'!$E54*365*'A1 Parametre'!$D$109,0)</f>
        <v>131896.51389277499</v>
      </c>
      <c r="W54" s="30">
        <f>IFERROR(INDEX('A2 Intenzita dopravy'!$E77:$AH77,MATCH(W$4,'A2 Intenzita dopravy'!$E$75:$AH$75,0))*'08.2 Ost. prev. naklady voz.'!$E54*365*'A1 Parametre'!$D$109,0)</f>
        <v>134053.31223315999</v>
      </c>
      <c r="X54" s="30">
        <f>IFERROR(INDEX('A2 Intenzita dopravy'!$E77:$AH77,MATCH(X$4,'A2 Intenzita dopravy'!$E$75:$AH$75,0))*'08.2 Ost. prev. naklady voz.'!$E54*365*'A1 Parametre'!$D$109,0)</f>
        <v>136210.11057354498</v>
      </c>
      <c r="Y54" s="30">
        <f>IFERROR(INDEX('A2 Intenzita dopravy'!$E77:$AH77,MATCH(Y$4,'A2 Intenzita dopravy'!$E$75:$AH$75,0))*'08.2 Ost. prev. naklady voz.'!$E54*365*'A1 Parametre'!$D$109,0)</f>
        <v>138366.90891392998</v>
      </c>
      <c r="Z54" s="30">
        <f>IFERROR(INDEX('A2 Intenzita dopravy'!$E77:$AH77,MATCH(Z$4,'A2 Intenzita dopravy'!$E$75:$AH$75,0))*'08.2 Ost. prev. naklady voz.'!$E54*365*'A1 Parametre'!$D$109,0)</f>
        <v>140523.707254315</v>
      </c>
      <c r="AA54" s="30">
        <f>IFERROR(INDEX('A2 Intenzita dopravy'!$E77:$AH77,MATCH(AA$4,'A2 Intenzita dopravy'!$E$75:$AH$75,0))*'08.2 Ost. prev. naklady voz.'!$E54*365*'A1 Parametre'!$D$109,0)</f>
        <v>142680.50559469996</v>
      </c>
      <c r="AB54" s="30">
        <f>IFERROR(INDEX('A2 Intenzita dopravy'!$E77:$AH77,MATCH(AB$4,'A2 Intenzita dopravy'!$E$75:$AH$75,0))*'08.2 Ost. prev. naklady voz.'!$E54*365*'A1 Parametre'!$D$109,0)</f>
        <v>145169.11906437497</v>
      </c>
      <c r="AC54" s="30">
        <f>IFERROR(INDEX('A2 Intenzita dopravy'!$E77:$AH77,MATCH(AC$4,'A2 Intenzita dopravy'!$E$75:$AH$75,0))*'08.2 Ost. prev. naklady voz.'!$E54*365*'A1 Parametre'!$D$109,0)</f>
        <v>147657.73253404998</v>
      </c>
      <c r="AD54" s="30">
        <f>IFERROR(INDEX('A2 Intenzita dopravy'!$E77:$AH77,MATCH(AD$4,'A2 Intenzita dopravy'!$E$75:$AH$75,0))*'08.2 Ost. prev. naklady voz.'!$E54*365*'A1 Parametre'!$D$109,0)</f>
        <v>150146.34600372499</v>
      </c>
      <c r="AE54" s="30">
        <f>IFERROR(INDEX('A2 Intenzita dopravy'!$E77:$AH77,MATCH(AE$4,'A2 Intenzita dopravy'!$E$75:$AH$75,0))*'08.2 Ost. prev. naklady voz.'!$E54*365*'A1 Parametre'!$D$109,0)</f>
        <v>152634.95947339997</v>
      </c>
      <c r="AF54" s="30">
        <f>IFERROR(INDEX('A2 Intenzita dopravy'!$E77:$AH77,MATCH(AF$4,'A2 Intenzita dopravy'!$E$75:$AH$75,0))*'08.2 Ost. prev. naklady voz.'!$E54*365*'A1 Parametre'!$D$109,0)</f>
        <v>155123.57294307498</v>
      </c>
      <c r="AG54" s="30">
        <f>IFERROR(INDEX('A2 Intenzita dopravy'!$E77:$AH77,MATCH(AG$4,'A2 Intenzita dopravy'!$E$75:$AH$75,0))*'08.2 Ost. prev. naklady voz.'!$E54*365*'A1 Parametre'!$D$109,0)</f>
        <v>157612.18641274999</v>
      </c>
      <c r="AH54" s="30">
        <f>IFERROR(INDEX('A2 Intenzita dopravy'!$E77:$AH77,MATCH(AH$4,'A2 Intenzita dopravy'!$E$75:$AH$75,0))*'08.2 Ost. prev. naklady voz.'!$E54*365*'A1 Parametre'!$D$109,0)</f>
        <v>160100.79988242497</v>
      </c>
      <c r="AI54" s="30">
        <f>IFERROR(INDEX('A2 Intenzita dopravy'!$E77:$AH77,MATCH(AI$4,'A2 Intenzita dopravy'!$E$75:$AH$75,0))*'08.2 Ost. prev. naklady voz.'!$E54*365*'A1 Parametre'!$D$109,0)</f>
        <v>162589.4133521</v>
      </c>
      <c r="AJ54" s="30">
        <f>IFERROR(INDEX('A2 Intenzita dopravy'!$E77:$AI77,MATCH(AJ$4,'A2 Intenzita dopravy'!$E$75:$AI$75,0))*'08.2 Ost. prev. naklady voz.'!$E54*365*'A1 Parametre'!$D$109,0)</f>
        <v>165078.02682177498</v>
      </c>
    </row>
    <row r="55" spans="2:36" x14ac:dyDescent="0.2">
      <c r="B55" s="5">
        <v>2</v>
      </c>
      <c r="C55" s="5">
        <f t="shared" ref="C55:E55" si="19">C23</f>
        <v>90781</v>
      </c>
      <c r="D55" s="5" t="str">
        <f t="shared" si="19"/>
        <v>I/59 Tvrdošín - pred okružnou</v>
      </c>
      <c r="E55" s="5">
        <f t="shared" si="19"/>
        <v>1.42</v>
      </c>
      <c r="F55" s="30">
        <f>IFERROR(INDEX('A2 Intenzita dopravy'!$E78:$AH78,MATCH(F$4,'A2 Intenzita dopravy'!$E$75:$AH$75,0))*'08.2 Ost. prev. naklady voz.'!$E55*365*'A1 Parametre'!$D$109,0)</f>
        <v>422027.98012092366</v>
      </c>
      <c r="G55" s="30">
        <f>IFERROR(INDEX('A2 Intenzita dopravy'!$E78:$AH78,MATCH(G$4,'A2 Intenzita dopravy'!$E$75:$AH$75,0))*'08.2 Ost. prev. naklady voz.'!$E55*365*'A1 Parametre'!$D$109,0)</f>
        <v>428527.79757702496</v>
      </c>
      <c r="H55" s="30">
        <f>IFERROR(INDEX('A2 Intenzita dopravy'!$E78:$AH78,MATCH(H$4,'A2 Intenzita dopravy'!$E$75:$AH$75,0))*'08.2 Ost. prev. naklady voz.'!$E55*365*'A1 Parametre'!$D$109,0)</f>
        <v>435127.72125582397</v>
      </c>
      <c r="I55" s="30">
        <f>IFERROR(INDEX('A2 Intenzita dopravy'!$E78:$AH78,MATCH(I$4,'A2 Intenzita dopravy'!$E$75:$AH$75,0))*'08.2 Ost. prev. naklady voz.'!$E55*365*'A1 Parametre'!$D$109,0)</f>
        <v>441829.29293228441</v>
      </c>
      <c r="J55" s="30">
        <f>IFERROR(INDEX('A2 Intenzita dopravy'!$E78:$AH78,MATCH(J$4,'A2 Intenzita dopravy'!$E$75:$AH$75,0))*'08.2 Ost. prev. naklady voz.'!$E55*365*'A1 Parametre'!$D$109,0)</f>
        <v>146227.49490779999</v>
      </c>
      <c r="K55" s="30">
        <f>IFERROR(INDEX('A2 Intenzita dopravy'!$E78:$AH78,MATCH(K$4,'A2 Intenzita dopravy'!$E$75:$AH$75,0))*'08.2 Ost. prev. naklady voz.'!$E55*365*'A1 Parametre'!$D$109,0)</f>
        <v>148258.43233707498</v>
      </c>
      <c r="L55" s="30">
        <f>IFERROR(INDEX('A2 Intenzita dopravy'!$E78:$AH78,MATCH(L$4,'A2 Intenzita dopravy'!$E$75:$AH$75,0))*'08.2 Ost. prev. naklady voz.'!$E55*365*'A1 Parametre'!$D$109,0)</f>
        <v>150289.36976634999</v>
      </c>
      <c r="M55" s="30">
        <f>IFERROR(INDEX('A2 Intenzita dopravy'!$E78:$AH78,MATCH(M$4,'A2 Intenzita dopravy'!$E$75:$AH$75,0))*'08.2 Ost. prev. naklady voz.'!$E55*365*'A1 Parametre'!$D$109,0)</f>
        <v>152320.30719562501</v>
      </c>
      <c r="N55" s="30">
        <f>IFERROR(INDEX('A2 Intenzita dopravy'!$E78:$AH78,MATCH(N$4,'A2 Intenzita dopravy'!$E$75:$AH$75,0))*'08.2 Ost. prev. naklady voz.'!$E55*365*'A1 Parametre'!$D$109,0)</f>
        <v>154351.24462489999</v>
      </c>
      <c r="O55" s="30">
        <f>IFERROR(INDEX('A2 Intenzita dopravy'!$E78:$AH78,MATCH(O$4,'A2 Intenzita dopravy'!$E$75:$AH$75,0))*'08.2 Ost. prev. naklady voz.'!$E55*365*'A1 Parametre'!$D$109,0)</f>
        <v>156382.18205417498</v>
      </c>
      <c r="P55" s="30">
        <f>IFERROR(INDEX('A2 Intenzita dopravy'!$E78:$AH78,MATCH(P$4,'A2 Intenzita dopravy'!$E$75:$AH$75,0))*'08.2 Ost. prev. naklady voz.'!$E55*365*'A1 Parametre'!$D$109,0)</f>
        <v>158413.11948344996</v>
      </c>
      <c r="Q55" s="30">
        <f>IFERROR(INDEX('A2 Intenzita dopravy'!$E78:$AH78,MATCH(Q$4,'A2 Intenzita dopravy'!$E$75:$AH$75,0))*'08.2 Ost. prev. naklady voz.'!$E55*365*'A1 Parametre'!$D$109,0)</f>
        <v>160444.05691272501</v>
      </c>
      <c r="R55" s="30">
        <f>IFERROR(INDEX('A2 Intenzita dopravy'!$E78:$AH78,MATCH(R$4,'A2 Intenzita dopravy'!$E$75:$AH$75,0))*'08.2 Ost. prev. naklady voz.'!$E55*365*'A1 Parametre'!$D$109,0)</f>
        <v>162881.18182785498</v>
      </c>
      <c r="S55" s="30">
        <f>IFERROR(INDEX('A2 Intenzita dopravy'!$E78:$AH78,MATCH(S$4,'A2 Intenzita dopravy'!$E$75:$AH$75,0))*'08.2 Ost. prev. naklady voz.'!$E55*365*'A1 Parametre'!$D$109,0)</f>
        <v>165318.30674298498</v>
      </c>
      <c r="T55" s="30">
        <f>IFERROR(INDEX('A2 Intenzita dopravy'!$E78:$AH78,MATCH(T$4,'A2 Intenzita dopravy'!$E$75:$AH$75,0))*'08.2 Ost. prev. naklady voz.'!$E55*365*'A1 Parametre'!$D$109,0)</f>
        <v>167755.43165811498</v>
      </c>
      <c r="U55" s="30">
        <f>IFERROR(INDEX('A2 Intenzita dopravy'!$E78:$AH78,MATCH(U$4,'A2 Intenzita dopravy'!$E$75:$AH$75,0))*'08.2 Ost. prev. naklady voz.'!$E55*365*'A1 Parametre'!$D$109,0)</f>
        <v>170192.556573245</v>
      </c>
      <c r="V55" s="30">
        <f>IFERROR(INDEX('A2 Intenzita dopravy'!$E78:$AH78,MATCH(V$4,'A2 Intenzita dopravy'!$E$75:$AH$75,0))*'08.2 Ost. prev. naklady voz.'!$E55*365*'A1 Parametre'!$D$109,0)</f>
        <v>172629.681488375</v>
      </c>
      <c r="W55" s="30">
        <f>IFERROR(INDEX('A2 Intenzita dopravy'!$E78:$AH78,MATCH(W$4,'A2 Intenzita dopravy'!$E$75:$AH$75,0))*'08.2 Ost. prev. naklady voz.'!$E55*365*'A1 Parametre'!$D$109,0)</f>
        <v>175066.80640350498</v>
      </c>
      <c r="X55" s="30">
        <f>IFERROR(INDEX('A2 Intenzita dopravy'!$E78:$AH78,MATCH(X$4,'A2 Intenzita dopravy'!$E$75:$AH$75,0))*'08.2 Ost. prev. naklady voz.'!$E55*365*'A1 Parametre'!$D$109,0)</f>
        <v>177503.93131863498</v>
      </c>
      <c r="Y55" s="30">
        <f>IFERROR(INDEX('A2 Intenzita dopravy'!$E78:$AH78,MATCH(Y$4,'A2 Intenzita dopravy'!$E$75:$AH$75,0))*'08.2 Ost. prev. naklady voz.'!$E55*365*'A1 Parametre'!$D$109,0)</f>
        <v>179941.05623376498</v>
      </c>
      <c r="Z55" s="30">
        <f>IFERROR(INDEX('A2 Intenzita dopravy'!$E78:$AH78,MATCH(Z$4,'A2 Intenzita dopravy'!$E$75:$AH$75,0))*'08.2 Ost. prev. naklady voz.'!$E55*365*'A1 Parametre'!$D$109,0)</f>
        <v>182378.18114889498</v>
      </c>
      <c r="AA55" s="30">
        <f>IFERROR(INDEX('A2 Intenzita dopravy'!$E78:$AH78,MATCH(AA$4,'A2 Intenzita dopravy'!$E$75:$AH$75,0))*'08.2 Ost. prev. naklady voz.'!$E55*365*'A1 Parametre'!$D$109,0)</f>
        <v>184815.306064025</v>
      </c>
      <c r="AB55" s="30">
        <f>IFERROR(INDEX('A2 Intenzita dopravy'!$E78:$AH78,MATCH(AB$4,'A2 Intenzita dopravy'!$E$75:$AH$75,0))*'08.2 Ost. prev. naklady voz.'!$E55*365*'A1 Parametre'!$D$109,0)</f>
        <v>187658.61846500996</v>
      </c>
      <c r="AC55" s="30">
        <f>IFERROR(INDEX('A2 Intenzita dopravy'!$E78:$AH78,MATCH(AC$4,'A2 Intenzita dopravy'!$E$75:$AH$75,0))*'08.2 Ost. prev. naklady voz.'!$E55*365*'A1 Parametre'!$D$109,0)</f>
        <v>190501.930865995</v>
      </c>
      <c r="AD55" s="30">
        <f>IFERROR(INDEX('A2 Intenzita dopravy'!$E78:$AH78,MATCH(AD$4,'A2 Intenzita dopravy'!$E$75:$AH$75,0))*'08.2 Ost. prev. naklady voz.'!$E55*365*'A1 Parametre'!$D$109,0)</f>
        <v>193345.24326697999</v>
      </c>
      <c r="AE55" s="30">
        <f>IFERROR(INDEX('A2 Intenzita dopravy'!$E78:$AH78,MATCH(AE$4,'A2 Intenzita dopravy'!$E$75:$AH$75,0))*'08.2 Ost. prev. naklady voz.'!$E55*365*'A1 Parametre'!$D$109,0)</f>
        <v>196188.55566796497</v>
      </c>
      <c r="AF55" s="30">
        <f>IFERROR(INDEX('A2 Intenzita dopravy'!$E78:$AH78,MATCH(AF$4,'A2 Intenzita dopravy'!$E$75:$AH$75,0))*'08.2 Ost. prev. naklady voz.'!$E55*365*'A1 Parametre'!$D$109,0)</f>
        <v>199031.86806894996</v>
      </c>
      <c r="AG55" s="30">
        <f>IFERROR(INDEX('A2 Intenzita dopravy'!$E78:$AH78,MATCH(AG$4,'A2 Intenzita dopravy'!$E$75:$AH$75,0))*'08.2 Ost. prev. naklady voz.'!$E55*365*'A1 Parametre'!$D$109,0)</f>
        <v>201875.180469935</v>
      </c>
      <c r="AH55" s="30">
        <f>IFERROR(INDEX('A2 Intenzita dopravy'!$E78:$AH78,MATCH(AH$4,'A2 Intenzita dopravy'!$E$75:$AH$75,0))*'08.2 Ost. prev. naklady voz.'!$E55*365*'A1 Parametre'!$D$109,0)</f>
        <v>204718.49287091999</v>
      </c>
      <c r="AI55" s="30">
        <f>IFERROR(INDEX('A2 Intenzita dopravy'!$E78:$AH78,MATCH(AI$4,'A2 Intenzita dopravy'!$E$75:$AH$75,0))*'08.2 Ost. prev. naklady voz.'!$E55*365*'A1 Parametre'!$D$109,0)</f>
        <v>207561.80527190497</v>
      </c>
      <c r="AJ55" s="30">
        <f>IFERROR(INDEX('A2 Intenzita dopravy'!$E78:$AI78,MATCH(AJ$4,'A2 Intenzita dopravy'!$E$75:$AI$75,0))*'08.2 Ost. prev. naklady voz.'!$E55*365*'A1 Parametre'!$D$109,0)</f>
        <v>210405.11767288996</v>
      </c>
    </row>
    <row r="56" spans="2:36" x14ac:dyDescent="0.2">
      <c r="B56" s="5">
        <v>3</v>
      </c>
      <c r="C56" s="5">
        <f t="shared" ref="C56:E56" si="20">C24</f>
        <v>90782</v>
      </c>
      <c r="D56" s="5" t="str">
        <f t="shared" si="20"/>
        <v>I/59 Tvrdošín - po OK II/520</v>
      </c>
      <c r="E56" s="5">
        <f t="shared" si="20"/>
        <v>0.59</v>
      </c>
      <c r="F56" s="30">
        <f>IFERROR(INDEX('A2 Intenzita dopravy'!$E79:$AH79,MATCH(F$4,'A2 Intenzita dopravy'!$E$75:$AH$75,0))*'08.2 Ost. prev. naklady voz.'!$E56*365*'A1 Parametre'!$D$109,0)</f>
        <v>175349.65371221476</v>
      </c>
      <c r="G56" s="30">
        <f>IFERROR(INDEX('A2 Intenzita dopravy'!$E79:$AH79,MATCH(G$4,'A2 Intenzita dopravy'!$E$75:$AH$75,0))*'08.2 Ost. prev. naklady voz.'!$E56*365*'A1 Parametre'!$D$109,0)</f>
        <v>178050.28209186246</v>
      </c>
      <c r="H56" s="30">
        <f>IFERROR(INDEX('A2 Intenzita dopravy'!$E79:$AH79,MATCH(H$4,'A2 Intenzita dopravy'!$E$75:$AH$75,0))*'08.2 Ost. prev. naklady voz.'!$E56*365*'A1 Parametre'!$D$109,0)</f>
        <v>180792.50390206769</v>
      </c>
      <c r="I56" s="30">
        <f>IFERROR(INDEX('A2 Intenzita dopravy'!$E79:$AH79,MATCH(I$4,'A2 Intenzita dopravy'!$E$75:$AH$75,0))*'08.2 Ost. prev. naklady voz.'!$E56*365*'A1 Parametre'!$D$109,0)</f>
        <v>183576.95973947027</v>
      </c>
      <c r="J56" s="30">
        <f>IFERROR(INDEX('A2 Intenzita dopravy'!$E79:$AH79,MATCH(J$4,'A2 Intenzita dopravy'!$E$75:$AH$75,0))*'08.2 Ost. prev. naklady voz.'!$E56*365*'A1 Parametre'!$D$109,0)</f>
        <v>60756.494363099984</v>
      </c>
      <c r="K56" s="30">
        <f>IFERROR(INDEX('A2 Intenzita dopravy'!$E79:$AH79,MATCH(K$4,'A2 Intenzita dopravy'!$E$75:$AH$75,0))*'08.2 Ost. prev. naklady voz.'!$E56*365*'A1 Parametre'!$D$109,0)</f>
        <v>61600.334562587501</v>
      </c>
      <c r="L56" s="30">
        <f>IFERROR(INDEX('A2 Intenzita dopravy'!$E79:$AH79,MATCH(L$4,'A2 Intenzita dopravy'!$E$75:$AH$75,0))*'08.2 Ost. prev. naklady voz.'!$E56*365*'A1 Parametre'!$D$109,0)</f>
        <v>62444.174762074996</v>
      </c>
      <c r="M56" s="30">
        <f>IFERROR(INDEX('A2 Intenzita dopravy'!$E79:$AH79,MATCH(M$4,'A2 Intenzita dopravy'!$E$75:$AH$75,0))*'08.2 Ost. prev. naklady voz.'!$E56*365*'A1 Parametre'!$D$109,0)</f>
        <v>63288.014961562498</v>
      </c>
      <c r="N56" s="30">
        <f>IFERROR(INDEX('A2 Intenzita dopravy'!$E79:$AH79,MATCH(N$4,'A2 Intenzita dopravy'!$E$75:$AH$75,0))*'08.2 Ost. prev. naklady voz.'!$E56*365*'A1 Parametre'!$D$109,0)</f>
        <v>64131.85516105</v>
      </c>
      <c r="O56" s="30">
        <f>IFERROR(INDEX('A2 Intenzita dopravy'!$E79:$AH79,MATCH(O$4,'A2 Intenzita dopravy'!$E$75:$AH$75,0))*'08.2 Ost. prev. naklady voz.'!$E56*365*'A1 Parametre'!$D$109,0)</f>
        <v>64975.695360537487</v>
      </c>
      <c r="P56" s="30">
        <f>IFERROR(INDEX('A2 Intenzita dopravy'!$E79:$AH79,MATCH(P$4,'A2 Intenzita dopravy'!$E$75:$AH$75,0))*'08.2 Ost. prev. naklady voz.'!$E56*365*'A1 Parametre'!$D$109,0)</f>
        <v>65819.535560025004</v>
      </c>
      <c r="Q56" s="30">
        <f>IFERROR(INDEX('A2 Intenzita dopravy'!$E79:$AH79,MATCH(Q$4,'A2 Intenzita dopravy'!$E$75:$AH$75,0))*'08.2 Ost. prev. naklady voz.'!$E56*365*'A1 Parametre'!$D$109,0)</f>
        <v>66663.375759512492</v>
      </c>
      <c r="R56" s="30">
        <f>IFERROR(INDEX('A2 Intenzita dopravy'!$E79:$AH79,MATCH(R$4,'A2 Intenzita dopravy'!$E$75:$AH$75,0))*'08.2 Ost. prev. naklady voz.'!$E56*365*'A1 Parametre'!$D$109,0)</f>
        <v>67675.983998897485</v>
      </c>
      <c r="S56" s="30">
        <f>IFERROR(INDEX('A2 Intenzita dopravy'!$E79:$AH79,MATCH(S$4,'A2 Intenzita dopravy'!$E$75:$AH$75,0))*'08.2 Ost. prev. naklady voz.'!$E56*365*'A1 Parametre'!$D$109,0)</f>
        <v>68688.592238282494</v>
      </c>
      <c r="T56" s="30">
        <f>IFERROR(INDEX('A2 Intenzita dopravy'!$E79:$AH79,MATCH(T$4,'A2 Intenzita dopravy'!$E$75:$AH$75,0))*'08.2 Ost. prev. naklady voz.'!$E56*365*'A1 Parametre'!$D$109,0)</f>
        <v>69701.200477667488</v>
      </c>
      <c r="U56" s="30">
        <f>IFERROR(INDEX('A2 Intenzita dopravy'!$E79:$AH79,MATCH(U$4,'A2 Intenzita dopravy'!$E$75:$AH$75,0))*'08.2 Ost. prev. naklady voz.'!$E56*365*'A1 Parametre'!$D$109,0)</f>
        <v>70713.808717052496</v>
      </c>
      <c r="V56" s="30">
        <f>IFERROR(INDEX('A2 Intenzita dopravy'!$E79:$AH79,MATCH(V$4,'A2 Intenzita dopravy'!$E$75:$AH$75,0))*'08.2 Ost. prev. naklady voz.'!$E56*365*'A1 Parametre'!$D$109,0)</f>
        <v>71726.416956437504</v>
      </c>
      <c r="W56" s="30">
        <f>IFERROR(INDEX('A2 Intenzita dopravy'!$E79:$AH79,MATCH(W$4,'A2 Intenzita dopravy'!$E$75:$AH$75,0))*'08.2 Ost. prev. naklady voz.'!$E56*365*'A1 Parametre'!$D$109,0)</f>
        <v>72739.025195822484</v>
      </c>
      <c r="X56" s="30">
        <f>IFERROR(INDEX('A2 Intenzita dopravy'!$E79:$AH79,MATCH(X$4,'A2 Intenzita dopravy'!$E$75:$AH$75,0))*'08.2 Ost. prev. naklady voz.'!$E56*365*'A1 Parametre'!$D$109,0)</f>
        <v>73751.633435207492</v>
      </c>
      <c r="Y56" s="30">
        <f>IFERROR(INDEX('A2 Intenzita dopravy'!$E79:$AH79,MATCH(Y$4,'A2 Intenzita dopravy'!$E$75:$AH$75,0))*'08.2 Ost. prev. naklady voz.'!$E56*365*'A1 Parametre'!$D$109,0)</f>
        <v>74764.2416745925</v>
      </c>
      <c r="Z56" s="30">
        <f>IFERROR(INDEX('A2 Intenzita dopravy'!$E79:$AH79,MATCH(Z$4,'A2 Intenzita dopravy'!$E$75:$AH$75,0))*'08.2 Ost. prev. naklady voz.'!$E56*365*'A1 Parametre'!$D$109,0)</f>
        <v>75776.849913977494</v>
      </c>
      <c r="AA56" s="30">
        <f>IFERROR(INDEX('A2 Intenzita dopravy'!$E79:$AH79,MATCH(AA$4,'A2 Intenzita dopravy'!$E$75:$AH$75,0))*'08.2 Ost. prev. naklady voz.'!$E56*365*'A1 Parametre'!$D$109,0)</f>
        <v>76789.458153362502</v>
      </c>
      <c r="AB56" s="30">
        <f>IFERROR(INDEX('A2 Intenzita dopravy'!$E79:$AH79,MATCH(AB$4,'A2 Intenzita dopravy'!$E$75:$AH$75,0))*'08.2 Ost. prev. naklady voz.'!$E56*365*'A1 Parametre'!$D$109,0)</f>
        <v>77970.834432644988</v>
      </c>
      <c r="AC56" s="30">
        <f>IFERROR(INDEX('A2 Intenzita dopravy'!$E79:$AH79,MATCH(AC$4,'A2 Intenzita dopravy'!$E$75:$AH$75,0))*'08.2 Ost. prev. naklady voz.'!$E56*365*'A1 Parametre'!$D$109,0)</f>
        <v>79152.210711927488</v>
      </c>
      <c r="AD56" s="30">
        <f>IFERROR(INDEX('A2 Intenzita dopravy'!$E79:$AH79,MATCH(AD$4,'A2 Intenzita dopravy'!$E$75:$AH$75,0))*'08.2 Ost. prev. naklady voz.'!$E56*365*'A1 Parametre'!$D$109,0)</f>
        <v>80333.586991209988</v>
      </c>
      <c r="AE56" s="30">
        <f>IFERROR(INDEX('A2 Intenzita dopravy'!$E79:$AH79,MATCH(AE$4,'A2 Intenzita dopravy'!$E$75:$AH$75,0))*'08.2 Ost. prev. naklady voz.'!$E56*365*'A1 Parametre'!$D$109,0)</f>
        <v>81514.963270492488</v>
      </c>
      <c r="AF56" s="30">
        <f>IFERROR(INDEX('A2 Intenzita dopravy'!$E79:$AH79,MATCH(AF$4,'A2 Intenzita dopravy'!$E$75:$AH$75,0))*'08.2 Ost. prev. naklady voz.'!$E56*365*'A1 Parametre'!$D$109,0)</f>
        <v>82696.339549774988</v>
      </c>
      <c r="AG56" s="30">
        <f>IFERROR(INDEX('A2 Intenzita dopravy'!$E79:$AH79,MATCH(AG$4,'A2 Intenzita dopravy'!$E$75:$AH$75,0))*'08.2 Ost. prev. naklady voz.'!$E56*365*'A1 Parametre'!$D$109,0)</f>
        <v>83877.715829057488</v>
      </c>
      <c r="AH56" s="30">
        <f>IFERROR(INDEX('A2 Intenzita dopravy'!$E79:$AH79,MATCH(AH$4,'A2 Intenzita dopravy'!$E$75:$AH$75,0))*'08.2 Ost. prev. naklady voz.'!$E56*365*'A1 Parametre'!$D$109,0)</f>
        <v>85059.092108339973</v>
      </c>
      <c r="AI56" s="30">
        <f>IFERROR(INDEX('A2 Intenzita dopravy'!$E79:$AH79,MATCH(AI$4,'A2 Intenzita dopravy'!$E$75:$AH$75,0))*'08.2 Ost. prev. naklady voz.'!$E56*365*'A1 Parametre'!$D$109,0)</f>
        <v>86240.468387622503</v>
      </c>
      <c r="AJ56" s="30">
        <f>IFERROR(INDEX('A2 Intenzita dopravy'!$E79:$AI79,MATCH(AJ$4,'A2 Intenzita dopravy'!$E$75:$AI$75,0))*'08.2 Ost. prev. naklady voz.'!$E56*365*'A1 Parametre'!$D$109,0)</f>
        <v>87421.844666905003</v>
      </c>
    </row>
    <row r="57" spans="2:36" x14ac:dyDescent="0.2">
      <c r="B57" s="5">
        <v>4</v>
      </c>
      <c r="C57" s="5">
        <f t="shared" ref="C57:E57" si="21">C25</f>
        <v>90783</v>
      </c>
      <c r="D57" s="5" t="str">
        <f t="shared" si="21"/>
        <v>I/59 Tvrdošín - centrum</v>
      </c>
      <c r="E57" s="5">
        <f t="shared" si="21"/>
        <v>1.21</v>
      </c>
      <c r="F57" s="30">
        <f>IFERROR(INDEX('A2 Intenzita dopravy'!$E80:$AH80,MATCH(F$4,'A2 Intenzita dopravy'!$E$75:$AH$75,0))*'08.2 Ost. prev. naklady voz.'!$E57*365*'A1 Parametre'!$D$109,0)</f>
        <v>434586.99197941314</v>
      </c>
      <c r="G57" s="30">
        <f>IFERROR(INDEX('A2 Intenzita dopravy'!$E80:$AH80,MATCH(G$4,'A2 Intenzita dopravy'!$E$75:$AH$75,0))*'08.2 Ost. prev. naklady voz.'!$E57*365*'A1 Parametre'!$D$109,0)</f>
        <v>441299.81957943749</v>
      </c>
      <c r="H57" s="30">
        <f>IFERROR(INDEX('A2 Intenzita dopravy'!$E80:$AH80,MATCH(H$4,'A2 Intenzita dopravy'!$E$75:$AH$75,0))*'08.2 Ost. prev. naklady voz.'!$E57*365*'A1 Parametre'!$D$109,0)</f>
        <v>448116.33655631682</v>
      </c>
      <c r="I57" s="30">
        <f>IFERROR(INDEX('A2 Intenzita dopravy'!$E80:$AH80,MATCH(I$4,'A2 Intenzita dopravy'!$E$75:$AH$75,0))*'08.2 Ost. prev. naklady voz.'!$E57*365*'A1 Parametre'!$D$109,0)</f>
        <v>455038.14454315032</v>
      </c>
      <c r="J57" s="30">
        <f>IFERROR(INDEX('A2 Intenzita dopravy'!$E80:$AH80,MATCH(J$4,'A2 Intenzita dopravy'!$E$75:$AH$75,0))*'08.2 Ost. prev. naklady voz.'!$E57*365*'A1 Parametre'!$D$109,0)</f>
        <v>204901.56328707997</v>
      </c>
      <c r="K57" s="30">
        <f>IFERROR(INDEX('A2 Intenzita dopravy'!$E80:$AH80,MATCH(K$4,'A2 Intenzita dopravy'!$E$75:$AH$75,0))*'08.2 Ost. prev. naklady voz.'!$E57*365*'A1 Parametre'!$D$109,0)</f>
        <v>208016.62083705247</v>
      </c>
      <c r="L57" s="30">
        <f>IFERROR(INDEX('A2 Intenzita dopravy'!$E80:$AH80,MATCH(L$4,'A2 Intenzita dopravy'!$E$75:$AH$75,0))*'08.2 Ost. prev. naklady voz.'!$E57*365*'A1 Parametre'!$D$109,0)</f>
        <v>211131.67838702499</v>
      </c>
      <c r="M57" s="30">
        <f>IFERROR(INDEX('A2 Intenzita dopravy'!$E80:$AH80,MATCH(M$4,'A2 Intenzita dopravy'!$E$75:$AH$75,0))*'08.2 Ost. prev. naklady voz.'!$E57*365*'A1 Parametre'!$D$109,0)</f>
        <v>214246.73593699749</v>
      </c>
      <c r="N57" s="30">
        <f>IFERROR(INDEX('A2 Intenzita dopravy'!$E80:$AH80,MATCH(N$4,'A2 Intenzita dopravy'!$E$75:$AH$75,0))*'08.2 Ost. prev. naklady voz.'!$E57*365*'A1 Parametre'!$D$109,0)</f>
        <v>217361.79348697001</v>
      </c>
      <c r="O57" s="30">
        <f>IFERROR(INDEX('A2 Intenzita dopravy'!$E80:$AH80,MATCH(O$4,'A2 Intenzita dopravy'!$E$75:$AH$75,0))*'08.2 Ost. prev. naklady voz.'!$E57*365*'A1 Parametre'!$D$109,0)</f>
        <v>220476.85103694248</v>
      </c>
      <c r="P57" s="30">
        <f>IFERROR(INDEX('A2 Intenzita dopravy'!$E80:$AH80,MATCH(P$4,'A2 Intenzita dopravy'!$E$75:$AH$75,0))*'08.2 Ost. prev. naklady voz.'!$E57*365*'A1 Parametre'!$D$109,0)</f>
        <v>223591.90858691497</v>
      </c>
      <c r="Q57" s="30">
        <f>IFERROR(INDEX('A2 Intenzita dopravy'!$E80:$AH80,MATCH(Q$4,'A2 Intenzita dopravy'!$E$75:$AH$75,0))*'08.2 Ost. prev. naklady voz.'!$E57*365*'A1 Parametre'!$D$109,0)</f>
        <v>226706.96613688749</v>
      </c>
      <c r="R57" s="30">
        <f>IFERROR(INDEX('A2 Intenzita dopravy'!$E80:$AH80,MATCH(R$4,'A2 Intenzita dopravy'!$E$75:$AH$75,0))*'08.2 Ost. prev. naklady voz.'!$E57*365*'A1 Parametre'!$D$109,0)</f>
        <v>230514.25869796501</v>
      </c>
      <c r="S57" s="30">
        <f>IFERROR(INDEX('A2 Intenzita dopravy'!$E80:$AH80,MATCH(S$4,'A2 Intenzita dopravy'!$E$75:$AH$75,0))*'08.2 Ost. prev. naklady voz.'!$E57*365*'A1 Parametre'!$D$109,0)</f>
        <v>234321.55125904249</v>
      </c>
      <c r="T57" s="30">
        <f>IFERROR(INDEX('A2 Intenzita dopravy'!$E80:$AH80,MATCH(T$4,'A2 Intenzita dopravy'!$E$75:$AH$75,0))*'08.2 Ost. prev. naklady voz.'!$E57*365*'A1 Parametre'!$D$109,0)</f>
        <v>238128.84382012</v>
      </c>
      <c r="U57" s="30">
        <f>IFERROR(INDEX('A2 Intenzita dopravy'!$E80:$AH80,MATCH(U$4,'A2 Intenzita dopravy'!$E$75:$AH$75,0))*'08.2 Ost. prev. naklady voz.'!$E57*365*'A1 Parametre'!$D$109,0)</f>
        <v>241936.13638119746</v>
      </c>
      <c r="V57" s="30">
        <f>IFERROR(INDEX('A2 Intenzita dopravy'!$E80:$AH80,MATCH(V$4,'A2 Intenzita dopravy'!$E$75:$AH$75,0))*'08.2 Ost. prev. naklady voz.'!$E57*365*'A1 Parametre'!$D$109,0)</f>
        <v>245743.428942275</v>
      </c>
      <c r="W57" s="30">
        <f>IFERROR(INDEX('A2 Intenzita dopravy'!$E80:$AH80,MATCH(W$4,'A2 Intenzita dopravy'!$E$75:$AH$75,0))*'08.2 Ost. prev. naklady voz.'!$E57*365*'A1 Parametre'!$D$109,0)</f>
        <v>249550.72150335246</v>
      </c>
      <c r="X57" s="30">
        <f>IFERROR(INDEX('A2 Intenzita dopravy'!$E80:$AH80,MATCH(X$4,'A2 Intenzita dopravy'!$E$75:$AH$75,0))*'08.2 Ost. prev. naklady voz.'!$E57*365*'A1 Parametre'!$D$109,0)</f>
        <v>253358.01406442997</v>
      </c>
      <c r="Y57" s="30">
        <f>IFERROR(INDEX('A2 Intenzita dopravy'!$E80:$AH80,MATCH(Y$4,'A2 Intenzita dopravy'!$E$75:$AH$75,0))*'08.2 Ost. prev. naklady voz.'!$E57*365*'A1 Parametre'!$D$109,0)</f>
        <v>257165.30662550751</v>
      </c>
      <c r="Z57" s="30">
        <f>IFERROR(INDEX('A2 Intenzita dopravy'!$E80:$AH80,MATCH(Z$4,'A2 Intenzita dopravy'!$E$75:$AH$75,0))*'08.2 Ost. prev. naklady voz.'!$E57*365*'A1 Parametre'!$D$109,0)</f>
        <v>260972.59918658496</v>
      </c>
      <c r="AA57" s="30">
        <f>IFERROR(INDEX('A2 Intenzita dopravy'!$E80:$AH80,MATCH(AA$4,'A2 Intenzita dopravy'!$E$75:$AH$75,0))*'08.2 Ost. prev. naklady voz.'!$E57*365*'A1 Parametre'!$D$109,0)</f>
        <v>264779.89174766251</v>
      </c>
      <c r="AB57" s="30">
        <f>IFERROR(INDEX('A2 Intenzita dopravy'!$E80:$AH80,MATCH(AB$4,'A2 Intenzita dopravy'!$E$75:$AH$75,0))*'08.2 Ost. prev. naklady voz.'!$E57*365*'A1 Parametre'!$D$109,0)</f>
        <v>269279.41931984498</v>
      </c>
      <c r="AC57" s="30">
        <f>IFERROR(INDEX('A2 Intenzita dopravy'!$E80:$AH80,MATCH(AC$4,'A2 Intenzita dopravy'!$E$75:$AH$75,0))*'08.2 Ost. prev. naklady voz.'!$E57*365*'A1 Parametre'!$D$109,0)</f>
        <v>273778.94689202751</v>
      </c>
      <c r="AD57" s="30">
        <f>IFERROR(INDEX('A2 Intenzita dopravy'!$E80:$AH80,MATCH(AD$4,'A2 Intenzita dopravy'!$E$75:$AH$75,0))*'08.2 Ost. prev. naklady voz.'!$E57*365*'A1 Parametre'!$D$109,0)</f>
        <v>278278.47446420998</v>
      </c>
      <c r="AE57" s="30">
        <f>IFERROR(INDEX('A2 Intenzita dopravy'!$E80:$AH80,MATCH(AE$4,'A2 Intenzita dopravy'!$E$75:$AH$75,0))*'08.2 Ost. prev. naklady voz.'!$E57*365*'A1 Parametre'!$D$109,0)</f>
        <v>282778.00203639246</v>
      </c>
      <c r="AF57" s="30">
        <f>IFERROR(INDEX('A2 Intenzita dopravy'!$E80:$AH80,MATCH(AF$4,'A2 Intenzita dopravy'!$E$75:$AH$75,0))*'08.2 Ost. prev. naklady voz.'!$E57*365*'A1 Parametre'!$D$109,0)</f>
        <v>287277.52960857499</v>
      </c>
      <c r="AG57" s="30">
        <f>IFERROR(INDEX('A2 Intenzita dopravy'!$E80:$AH80,MATCH(AG$4,'A2 Intenzita dopravy'!$E$75:$AH$75,0))*'08.2 Ost. prev. naklady voz.'!$E57*365*'A1 Parametre'!$D$109,0)</f>
        <v>291777.05718075752</v>
      </c>
      <c r="AH57" s="30">
        <f>IFERROR(INDEX('A2 Intenzita dopravy'!$E80:$AH80,MATCH(AH$4,'A2 Intenzita dopravy'!$E$75:$AH$75,0))*'08.2 Ost. prev. naklady voz.'!$E57*365*'A1 Parametre'!$D$109,0)</f>
        <v>296276.58475293999</v>
      </c>
      <c r="AI57" s="30">
        <f>IFERROR(INDEX('A2 Intenzita dopravy'!$E80:$AH80,MATCH(AI$4,'A2 Intenzita dopravy'!$E$75:$AH$75,0))*'08.2 Ost. prev. naklady voz.'!$E57*365*'A1 Parametre'!$D$109,0)</f>
        <v>300776.11232512246</v>
      </c>
      <c r="AJ57" s="30">
        <f>IFERROR(INDEX('A2 Intenzita dopravy'!$E80:$AI80,MATCH(AJ$4,'A2 Intenzita dopravy'!$E$75:$AI$75,0))*'08.2 Ost. prev. naklady voz.'!$E57*365*'A1 Parametre'!$D$109,0)</f>
        <v>305275.63989730499</v>
      </c>
    </row>
    <row r="58" spans="2:36" x14ac:dyDescent="0.2">
      <c r="B58" s="5">
        <v>5</v>
      </c>
      <c r="C58" s="5">
        <f t="shared" ref="C58:E58" si="22">C26</f>
        <v>90783</v>
      </c>
      <c r="D58" s="5" t="str">
        <f t="shared" si="22"/>
        <v>I/59 Tvrdošín - severný okraj</v>
      </c>
      <c r="E58" s="5">
        <f t="shared" si="22"/>
        <v>0.38</v>
      </c>
      <c r="F58" s="30">
        <f>IFERROR(INDEX('A2 Intenzita dopravy'!$E81:$AH81,MATCH(F$4,'A2 Intenzita dopravy'!$E$75:$AH$75,0))*'08.2 Ost. prev. naklady voz.'!$E58*365*'A1 Parametre'!$D$109,0)</f>
        <v>136481.86524973306</v>
      </c>
      <c r="G58" s="30">
        <f>IFERROR(INDEX('A2 Intenzita dopravy'!$E81:$AH81,MATCH(G$4,'A2 Intenzita dopravy'!$E$75:$AH$75,0))*'08.2 Ost. prev. naklady voz.'!$E58*365*'A1 Parametre'!$D$109,0)</f>
        <v>138590.025983625</v>
      </c>
      <c r="H58" s="30">
        <f>IFERROR(INDEX('A2 Intenzita dopravy'!$E81:$AH81,MATCH(H$4,'A2 Intenzita dopravy'!$E$75:$AH$75,0))*'08.2 Ost. prev. naklady voz.'!$E58*365*'A1 Parametre'!$D$109,0)</f>
        <v>140730.75032347141</v>
      </c>
      <c r="I58" s="30">
        <f>IFERROR(INDEX('A2 Intenzita dopravy'!$E81:$AH81,MATCH(I$4,'A2 Intenzita dopravy'!$E$75:$AH$75,0))*'08.2 Ost. prev. naklady voz.'!$E58*365*'A1 Parametre'!$D$109,0)</f>
        <v>142904.54126148522</v>
      </c>
      <c r="J58" s="30">
        <f>IFERROR(INDEX('A2 Intenzita dopravy'!$E81:$AH81,MATCH(J$4,'A2 Intenzita dopravy'!$E$75:$AH$75,0))*'08.2 Ost. prev. naklady voz.'!$E58*365*'A1 Parametre'!$D$109,0)</f>
        <v>64349.251280240002</v>
      </c>
      <c r="K58" s="30">
        <f>IFERROR(INDEX('A2 Intenzita dopravy'!$E81:$AH81,MATCH(K$4,'A2 Intenzita dopravy'!$E$75:$AH$75,0))*'08.2 Ost. prev. naklady voz.'!$E58*365*'A1 Parametre'!$D$109,0)</f>
        <v>65327.533816594994</v>
      </c>
      <c r="L58" s="30">
        <f>IFERROR(INDEX('A2 Intenzita dopravy'!$E81:$AH81,MATCH(L$4,'A2 Intenzita dopravy'!$E$75:$AH$75,0))*'08.2 Ost. prev. naklady voz.'!$E58*365*'A1 Parametre'!$D$109,0)</f>
        <v>66305.816352950002</v>
      </c>
      <c r="M58" s="30">
        <f>IFERROR(INDEX('A2 Intenzita dopravy'!$E81:$AH81,MATCH(M$4,'A2 Intenzita dopravy'!$E$75:$AH$75,0))*'08.2 Ost. prev. naklady voz.'!$E58*365*'A1 Parametre'!$D$109,0)</f>
        <v>67284.098889304994</v>
      </c>
      <c r="N58" s="30">
        <f>IFERROR(INDEX('A2 Intenzita dopravy'!$E81:$AH81,MATCH(N$4,'A2 Intenzita dopravy'!$E$75:$AH$75,0))*'08.2 Ost. prev. naklady voz.'!$E58*365*'A1 Parametre'!$D$109,0)</f>
        <v>68262.381425660002</v>
      </c>
      <c r="O58" s="30">
        <f>IFERROR(INDEX('A2 Intenzita dopravy'!$E81:$AH81,MATCH(O$4,'A2 Intenzita dopravy'!$E$75:$AH$75,0))*'08.2 Ost. prev. naklady voz.'!$E58*365*'A1 Parametre'!$D$109,0)</f>
        <v>69240.663962014994</v>
      </c>
      <c r="P58" s="30">
        <f>IFERROR(INDEX('A2 Intenzita dopravy'!$E81:$AH81,MATCH(P$4,'A2 Intenzita dopravy'!$E$75:$AH$75,0))*'08.2 Ost. prev. naklady voz.'!$E58*365*'A1 Parametre'!$D$109,0)</f>
        <v>70218.946498370002</v>
      </c>
      <c r="Q58" s="30">
        <f>IFERROR(INDEX('A2 Intenzita dopravy'!$E81:$AH81,MATCH(Q$4,'A2 Intenzita dopravy'!$E$75:$AH$75,0))*'08.2 Ost. prev. naklady voz.'!$E58*365*'A1 Parametre'!$D$109,0)</f>
        <v>71197.229034724995</v>
      </c>
      <c r="R58" s="30">
        <f>IFERROR(INDEX('A2 Intenzita dopravy'!$E81:$AH81,MATCH(R$4,'A2 Intenzita dopravy'!$E$75:$AH$75,0))*'08.2 Ost. prev. naklady voz.'!$E58*365*'A1 Parametre'!$D$109,0)</f>
        <v>72392.907690270004</v>
      </c>
      <c r="S58" s="30">
        <f>IFERROR(INDEX('A2 Intenzita dopravy'!$E81:$AH81,MATCH(S$4,'A2 Intenzita dopravy'!$E$75:$AH$75,0))*'08.2 Ost. prev. naklady voz.'!$E58*365*'A1 Parametre'!$D$109,0)</f>
        <v>73588.586345814998</v>
      </c>
      <c r="T58" s="30">
        <f>IFERROR(INDEX('A2 Intenzita dopravy'!$E81:$AH81,MATCH(T$4,'A2 Intenzita dopravy'!$E$75:$AH$75,0))*'08.2 Ost. prev. naklady voz.'!$E58*365*'A1 Parametre'!$D$109,0)</f>
        <v>74784.265001360007</v>
      </c>
      <c r="U58" s="30">
        <f>IFERROR(INDEX('A2 Intenzita dopravy'!$E81:$AH81,MATCH(U$4,'A2 Intenzita dopravy'!$E$75:$AH$75,0))*'08.2 Ost. prev. naklady voz.'!$E58*365*'A1 Parametre'!$D$109,0)</f>
        <v>75979.943656905001</v>
      </c>
      <c r="V58" s="30">
        <f>IFERROR(INDEX('A2 Intenzita dopravy'!$E81:$AH81,MATCH(V$4,'A2 Intenzita dopravy'!$E$75:$AH$75,0))*'08.2 Ost. prev. naklady voz.'!$E58*365*'A1 Parametre'!$D$109,0)</f>
        <v>77175.622312449996</v>
      </c>
      <c r="W58" s="30">
        <f>IFERROR(INDEX('A2 Intenzita dopravy'!$E81:$AH81,MATCH(W$4,'A2 Intenzita dopravy'!$E$75:$AH$75,0))*'08.2 Ost. prev. naklady voz.'!$E58*365*'A1 Parametre'!$D$109,0)</f>
        <v>78371.300967995005</v>
      </c>
      <c r="X58" s="30">
        <f>IFERROR(INDEX('A2 Intenzita dopravy'!$E81:$AH81,MATCH(X$4,'A2 Intenzita dopravy'!$E$75:$AH$75,0))*'08.2 Ost. prev. naklady voz.'!$E58*365*'A1 Parametre'!$D$109,0)</f>
        <v>79566.979623539999</v>
      </c>
      <c r="Y58" s="30">
        <f>IFERROR(INDEX('A2 Intenzita dopravy'!$E81:$AH81,MATCH(Y$4,'A2 Intenzita dopravy'!$E$75:$AH$75,0))*'08.2 Ost. prev. naklady voz.'!$E58*365*'A1 Parametre'!$D$109,0)</f>
        <v>80762.658279084993</v>
      </c>
      <c r="Z58" s="30">
        <f>IFERROR(INDEX('A2 Intenzita dopravy'!$E81:$AH81,MATCH(Z$4,'A2 Intenzita dopravy'!$E$75:$AH$75,0))*'08.2 Ost. prev. naklady voz.'!$E58*365*'A1 Parametre'!$D$109,0)</f>
        <v>81958.336934629988</v>
      </c>
      <c r="AA58" s="30">
        <f>IFERROR(INDEX('A2 Intenzita dopravy'!$E81:$AH81,MATCH(AA$4,'A2 Intenzita dopravy'!$E$75:$AH$75,0))*'08.2 Ost. prev. naklady voz.'!$E58*365*'A1 Parametre'!$D$109,0)</f>
        <v>83154.015590174997</v>
      </c>
      <c r="AB58" s="30">
        <f>IFERROR(INDEX('A2 Intenzita dopravy'!$E81:$AH81,MATCH(AB$4,'A2 Intenzita dopravy'!$E$75:$AH$75,0))*'08.2 Ost. prev. naklady voz.'!$E58*365*'A1 Parametre'!$D$109,0)</f>
        <v>84567.090364909993</v>
      </c>
      <c r="AC58" s="30">
        <f>IFERROR(INDEX('A2 Intenzita dopravy'!$E81:$AH81,MATCH(AC$4,'A2 Intenzita dopravy'!$E$75:$AH$75,0))*'08.2 Ost. prev. naklady voz.'!$E58*365*'A1 Parametre'!$D$109,0)</f>
        <v>85980.165139644989</v>
      </c>
      <c r="AD58" s="30">
        <f>IFERROR(INDEX('A2 Intenzita dopravy'!$E81:$AH81,MATCH(AD$4,'A2 Intenzita dopravy'!$E$75:$AH$75,0))*'08.2 Ost. prev. naklady voz.'!$E58*365*'A1 Parametre'!$D$109,0)</f>
        <v>87393.239914379985</v>
      </c>
      <c r="AE58" s="30">
        <f>IFERROR(INDEX('A2 Intenzita dopravy'!$E81:$AH81,MATCH(AE$4,'A2 Intenzita dopravy'!$E$75:$AH$75,0))*'08.2 Ost. prev. naklady voz.'!$E58*365*'A1 Parametre'!$D$109,0)</f>
        <v>88806.314689114995</v>
      </c>
      <c r="AF58" s="30">
        <f>IFERROR(INDEX('A2 Intenzita dopravy'!$E81:$AH81,MATCH(AF$4,'A2 Intenzita dopravy'!$E$75:$AH$75,0))*'08.2 Ost. prev. naklady voz.'!$E58*365*'A1 Parametre'!$D$109,0)</f>
        <v>90219.389463849991</v>
      </c>
      <c r="AG58" s="30">
        <f>IFERROR(INDEX('A2 Intenzita dopravy'!$E81:$AH81,MATCH(AG$4,'A2 Intenzita dopravy'!$E$75:$AH$75,0))*'08.2 Ost. prev. naklady voz.'!$E58*365*'A1 Parametre'!$D$109,0)</f>
        <v>91632.464238585002</v>
      </c>
      <c r="AH58" s="30">
        <f>IFERROR(INDEX('A2 Intenzita dopravy'!$E81:$AH81,MATCH(AH$4,'A2 Intenzita dopravy'!$E$75:$AH$75,0))*'08.2 Ost. prev. naklady voz.'!$E58*365*'A1 Parametre'!$D$109,0)</f>
        <v>93045.539013319998</v>
      </c>
      <c r="AI58" s="30">
        <f>IFERROR(INDEX('A2 Intenzita dopravy'!$E81:$AH81,MATCH(AI$4,'A2 Intenzita dopravy'!$E$75:$AH$75,0))*'08.2 Ost. prev. naklady voz.'!$E58*365*'A1 Parametre'!$D$109,0)</f>
        <v>94458.613788054994</v>
      </c>
      <c r="AJ58" s="30">
        <f>IFERROR(INDEX('A2 Intenzita dopravy'!$E81:$AI81,MATCH(AJ$4,'A2 Intenzita dopravy'!$E$75:$AI$75,0))*'08.2 Ost. prev. naklady voz.'!$E58*365*'A1 Parametre'!$D$109,0)</f>
        <v>95871.688562790005</v>
      </c>
    </row>
    <row r="59" spans="2:36" x14ac:dyDescent="0.2">
      <c r="B59" s="5">
        <v>6</v>
      </c>
      <c r="C59" s="5">
        <f t="shared" ref="C59:E59" si="23">C27</f>
        <v>95850</v>
      </c>
      <c r="D59" s="5" t="str">
        <f t="shared" si="23"/>
        <v>Privádzač Tvrdošín</v>
      </c>
      <c r="E59" s="5">
        <f t="shared" si="23"/>
        <v>0.96</v>
      </c>
      <c r="F59" s="30">
        <f>IFERROR(INDEX('A2 Intenzita dopravy'!$E82:$AH82,MATCH(F$4,'A2 Intenzita dopravy'!$E$75:$AH$75,0))*'08.2 Ost. prev. naklady voz.'!$E59*365*'A1 Parametre'!$D$109,0)</f>
        <v>124712.66827335073</v>
      </c>
      <c r="G59" s="30">
        <f>IFERROR(INDEX('A2 Intenzita dopravy'!$E82:$AH82,MATCH(G$4,'A2 Intenzita dopravy'!$E$75:$AH$75,0))*'08.2 Ost. prev. naklady voz.'!$E59*365*'A1 Parametre'!$D$109,0)</f>
        <v>126318.5871504</v>
      </c>
      <c r="H59" s="30">
        <f>IFERROR(INDEX('A2 Intenzita dopravy'!$E82:$AH82,MATCH(H$4,'A2 Intenzita dopravy'!$E$75:$AH$75,0))*'08.2 Ost. prev. naklady voz.'!$E59*365*'A1 Parametre'!$D$109,0)</f>
        <v>127945.18536560607</v>
      </c>
      <c r="I59" s="30">
        <f>IFERROR(INDEX('A2 Intenzita dopravy'!$E82:$AH82,MATCH(I$4,'A2 Intenzita dopravy'!$E$75:$AH$75,0))*'08.2 Ost. prev. naklady voz.'!$E59*365*'A1 Parametre'!$D$109,0)</f>
        <v>129592.72920578624</v>
      </c>
      <c r="J59" s="30">
        <f>IFERROR(INDEX('A2 Intenzita dopravy'!$E82:$AH82,MATCH(J$4,'A2 Intenzita dopravy'!$E$75:$AH$75,0))*'08.2 Ost. prev. naklady voz.'!$E59*365*'A1 Parametre'!$D$109,0)</f>
        <v>131261.48838672001</v>
      </c>
      <c r="K59" s="30">
        <f>IFERROR(INDEX('A2 Intenzita dopravy'!$E82:$AH82,MATCH(K$4,'A2 Intenzita dopravy'!$E$75:$AH$75,0))*'08.2 Ost. prev. naklady voz.'!$E59*365*'A1 Parametre'!$D$109,0)</f>
        <v>133301.41588107427</v>
      </c>
      <c r="L59" s="30">
        <f>IFERROR(INDEX('A2 Intenzita dopravy'!$E82:$AH82,MATCH(L$4,'A2 Intenzita dopravy'!$E$75:$AH$75,0))*'08.2 Ost. prev. naklady voz.'!$E59*365*'A1 Parametre'!$D$109,0)</f>
        <v>135341.34337542858</v>
      </c>
      <c r="M59" s="30">
        <f>IFERROR(INDEX('A2 Intenzita dopravy'!$E82:$AH82,MATCH(M$4,'A2 Intenzita dopravy'!$E$75:$AH$75,0))*'08.2 Ost. prev. naklady voz.'!$E59*365*'A1 Parametre'!$D$109,0)</f>
        <v>137381.27086978286</v>
      </c>
      <c r="N59" s="30">
        <f>IFERROR(INDEX('A2 Intenzita dopravy'!$E82:$AH82,MATCH(N$4,'A2 Intenzita dopravy'!$E$75:$AH$75,0))*'08.2 Ost. prev. naklady voz.'!$E59*365*'A1 Parametre'!$D$109,0)</f>
        <v>139421.19836413715</v>
      </c>
      <c r="O59" s="30">
        <f>IFERROR(INDEX('A2 Intenzita dopravy'!$E82:$AH82,MATCH(O$4,'A2 Intenzita dopravy'!$E$75:$AH$75,0))*'08.2 Ost. prev. naklady voz.'!$E59*365*'A1 Parametre'!$D$109,0)</f>
        <v>141461.12585849143</v>
      </c>
      <c r="P59" s="30">
        <f>IFERROR(INDEX('A2 Intenzita dopravy'!$E82:$AH82,MATCH(P$4,'A2 Intenzita dopravy'!$E$75:$AH$75,0))*'08.2 Ost. prev. naklady voz.'!$E59*365*'A1 Parametre'!$D$109,0)</f>
        <v>143501.05335284575</v>
      </c>
      <c r="Q59" s="30">
        <f>IFERROR(INDEX('A2 Intenzita dopravy'!$E82:$AH82,MATCH(Q$4,'A2 Intenzita dopravy'!$E$75:$AH$75,0))*'08.2 Ost. prev. naklady voz.'!$E59*365*'A1 Parametre'!$D$109,0)</f>
        <v>145540.98084719997</v>
      </c>
      <c r="R59" s="30">
        <f>IFERROR(INDEX('A2 Intenzita dopravy'!$E82:$AH82,MATCH(R$4,'A2 Intenzita dopravy'!$E$75:$AH$75,0))*'08.2 Ost. prev. naklady voz.'!$E59*365*'A1 Parametre'!$D$109,0)</f>
        <v>147051.31178051999</v>
      </c>
      <c r="S59" s="30">
        <f>IFERROR(INDEX('A2 Intenzita dopravy'!$E82:$AH82,MATCH(S$4,'A2 Intenzita dopravy'!$E$75:$AH$75,0))*'08.2 Ost. prev. naklady voz.'!$E59*365*'A1 Parametre'!$D$109,0)</f>
        <v>148561.64271384</v>
      </c>
      <c r="T59" s="30">
        <f>IFERROR(INDEX('A2 Intenzita dopravy'!$E82:$AH82,MATCH(T$4,'A2 Intenzita dopravy'!$E$75:$AH$75,0))*'08.2 Ost. prev. naklady voz.'!$E59*365*'A1 Parametre'!$D$109,0)</f>
        <v>150071.97364715999</v>
      </c>
      <c r="U59" s="30">
        <f>IFERROR(INDEX('A2 Intenzita dopravy'!$E82:$AH82,MATCH(U$4,'A2 Intenzita dopravy'!$E$75:$AH$75,0))*'08.2 Ost. prev. naklady voz.'!$E59*365*'A1 Parametre'!$D$109,0)</f>
        <v>151582.30458047998</v>
      </c>
      <c r="V59" s="30">
        <f>IFERROR(INDEX('A2 Intenzita dopravy'!$E82:$AH82,MATCH(V$4,'A2 Intenzita dopravy'!$E$75:$AH$75,0))*'08.2 Ost. prev. naklady voz.'!$E59*365*'A1 Parametre'!$D$109,0)</f>
        <v>153092.63551379996</v>
      </c>
      <c r="W59" s="30">
        <f>IFERROR(INDEX('A2 Intenzita dopravy'!$E82:$AH82,MATCH(W$4,'A2 Intenzita dopravy'!$E$75:$AH$75,0))*'08.2 Ost. prev. naklady voz.'!$E59*365*'A1 Parametre'!$D$109,0)</f>
        <v>154602.96644712001</v>
      </c>
      <c r="X59" s="30">
        <f>IFERROR(INDEX('A2 Intenzita dopravy'!$E82:$AH82,MATCH(X$4,'A2 Intenzita dopravy'!$E$75:$AH$75,0))*'08.2 Ost. prev. naklady voz.'!$E59*365*'A1 Parametre'!$D$109,0)</f>
        <v>156113.29738044</v>
      </c>
      <c r="Y59" s="30">
        <f>IFERROR(INDEX('A2 Intenzita dopravy'!$E82:$AH82,MATCH(Y$4,'A2 Intenzita dopravy'!$E$75:$AH$75,0))*'08.2 Ost. prev. naklady voz.'!$E59*365*'A1 Parametre'!$D$109,0)</f>
        <v>157623.62831375998</v>
      </c>
      <c r="Z59" s="30">
        <f>IFERROR(INDEX('A2 Intenzita dopravy'!$E82:$AH82,MATCH(Z$4,'A2 Intenzita dopravy'!$E$75:$AH$75,0))*'08.2 Ost. prev. naklady voz.'!$E59*365*'A1 Parametre'!$D$109,0)</f>
        <v>159133.95924708</v>
      </c>
      <c r="AA59" s="30">
        <f>IFERROR(INDEX('A2 Intenzita dopravy'!$E82:$AH82,MATCH(AA$4,'A2 Intenzita dopravy'!$E$75:$AH$75,0))*'08.2 Ost. prev. naklady voz.'!$E59*365*'A1 Parametre'!$D$109,0)</f>
        <v>160644.29018039998</v>
      </c>
      <c r="AB59" s="30">
        <f>IFERROR(INDEX('A2 Intenzita dopravy'!$E82:$AH82,MATCH(AB$4,'A2 Intenzita dopravy'!$E$75:$AH$75,0))*'08.2 Ost. prev. naklady voz.'!$E59*365*'A1 Parametre'!$D$109,0)</f>
        <v>162841.13517431999</v>
      </c>
      <c r="AC59" s="30">
        <f>IFERROR(INDEX('A2 Intenzita dopravy'!$E82:$AH82,MATCH(AC$4,'A2 Intenzita dopravy'!$E$75:$AH$75,0))*'08.2 Ost. prev. naklady voz.'!$E59*365*'A1 Parametre'!$D$109,0)</f>
        <v>165037.98016823997</v>
      </c>
      <c r="AD59" s="30">
        <f>IFERROR(INDEX('A2 Intenzita dopravy'!$E82:$AH82,MATCH(AD$4,'A2 Intenzita dopravy'!$E$75:$AH$75,0))*'08.2 Ost. prev. naklady voz.'!$E59*365*'A1 Parametre'!$D$109,0)</f>
        <v>167234.82516216001</v>
      </c>
      <c r="AE59" s="30">
        <f>IFERROR(INDEX('A2 Intenzita dopravy'!$E82:$AH82,MATCH(AE$4,'A2 Intenzita dopravy'!$E$75:$AH$75,0))*'08.2 Ost. prev. naklady voz.'!$E59*365*'A1 Parametre'!$D$109,0)</f>
        <v>169431.67015607998</v>
      </c>
      <c r="AF59" s="30">
        <f>IFERROR(INDEX('A2 Intenzita dopravy'!$E82:$AH82,MATCH(AF$4,'A2 Intenzita dopravy'!$E$75:$AH$75,0))*'08.2 Ost. prev. naklady voz.'!$E59*365*'A1 Parametre'!$D$109,0)</f>
        <v>171628.51514999999</v>
      </c>
      <c r="AG59" s="30">
        <f>IFERROR(INDEX('A2 Intenzita dopravy'!$E82:$AH82,MATCH(AG$4,'A2 Intenzita dopravy'!$E$75:$AH$75,0))*'08.2 Ost. prev. naklady voz.'!$E59*365*'A1 Parametre'!$D$109,0)</f>
        <v>173825.36014391997</v>
      </c>
      <c r="AH59" s="30">
        <f>IFERROR(INDEX('A2 Intenzita dopravy'!$E82:$AH82,MATCH(AH$4,'A2 Intenzita dopravy'!$E$75:$AH$75,0))*'08.2 Ost. prev. naklady voz.'!$E59*365*'A1 Parametre'!$D$109,0)</f>
        <v>176022.20513783998</v>
      </c>
      <c r="AI59" s="30">
        <f>IFERROR(INDEX('A2 Intenzita dopravy'!$E82:$AH82,MATCH(AI$4,'A2 Intenzita dopravy'!$E$75:$AH$75,0))*'08.2 Ost. prev. naklady voz.'!$E59*365*'A1 Parametre'!$D$109,0)</f>
        <v>178219.05013175998</v>
      </c>
      <c r="AJ59" s="30">
        <f>IFERROR(INDEX('A2 Intenzita dopravy'!$E82:$AI82,MATCH(AJ$4,'A2 Intenzita dopravy'!$E$75:$AI$75,0))*'08.2 Ost. prev. naklady voz.'!$E59*365*'A1 Parametre'!$D$109,0)</f>
        <v>180415.89512567999</v>
      </c>
    </row>
    <row r="60" spans="2:36" x14ac:dyDescent="0.2">
      <c r="B60" s="5">
        <v>7</v>
      </c>
      <c r="C60" s="5" t="str">
        <f t="shared" ref="C60:E60" si="24">C28</f>
        <v/>
      </c>
      <c r="D60" s="5" t="str">
        <f t="shared" si="24"/>
        <v>R3 Tvrdošín - Nižná 1</v>
      </c>
      <c r="E60" s="5">
        <f t="shared" si="24"/>
        <v>2.7</v>
      </c>
      <c r="F60" s="30">
        <f>IFERROR(INDEX('A2 Intenzita dopravy'!$E83:$AH83,MATCH(F$4,'A2 Intenzita dopravy'!$E$75:$AH$75,0))*'08.2 Ost. prev. naklady voz.'!$E60*365*'A1 Parametre'!$D$109,0)</f>
        <v>0</v>
      </c>
      <c r="G60" s="30">
        <f>IFERROR(INDEX('A2 Intenzita dopravy'!$E83:$AH83,MATCH(G$4,'A2 Intenzita dopravy'!$E$75:$AH$75,0))*'08.2 Ost. prev. naklady voz.'!$E60*365*'A1 Parametre'!$D$109,0)</f>
        <v>0</v>
      </c>
      <c r="H60" s="30">
        <f>IFERROR(INDEX('A2 Intenzita dopravy'!$E83:$AH83,MATCH(H$4,'A2 Intenzita dopravy'!$E$75:$AH$75,0))*'08.2 Ost. prev. naklady voz.'!$E60*365*'A1 Parametre'!$D$109,0)</f>
        <v>0</v>
      </c>
      <c r="I60" s="30">
        <f>IFERROR(INDEX('A2 Intenzita dopravy'!$E83:$AH83,MATCH(I$4,'A2 Intenzita dopravy'!$E$75:$AH$75,0))*'08.2 Ost. prev. naklady voz.'!$E60*365*'A1 Parametre'!$D$109,0)</f>
        <v>0</v>
      </c>
      <c r="J60" s="30">
        <f>IFERROR(INDEX('A2 Intenzita dopravy'!$E83:$AH83,MATCH(J$4,'A2 Intenzita dopravy'!$E$75:$AH$75,0))*'08.2 Ost. prev. naklady voz.'!$E60*365*'A1 Parametre'!$D$109,0)</f>
        <v>576156.92535854992</v>
      </c>
      <c r="K60" s="30">
        <f>IFERROR(INDEX('A2 Intenzita dopravy'!$E83:$AH83,MATCH(K$4,'A2 Intenzita dopravy'!$E$75:$AH$75,0))*'08.2 Ost. prev. naklady voz.'!$E60*365*'A1 Parametre'!$D$109,0)</f>
        <v>585424.86517665</v>
      </c>
      <c r="L60" s="30">
        <f>IFERROR(INDEX('A2 Intenzita dopravy'!$E83:$AH83,MATCH(L$4,'A2 Intenzita dopravy'!$E$75:$AH$75,0))*'08.2 Ost. prev. naklady voz.'!$E60*365*'A1 Parametre'!$D$109,0)</f>
        <v>594692.80499474995</v>
      </c>
      <c r="M60" s="30">
        <f>IFERROR(INDEX('A2 Intenzita dopravy'!$E83:$AH83,MATCH(M$4,'A2 Intenzita dopravy'!$E$75:$AH$75,0))*'08.2 Ost. prev. naklady voz.'!$E60*365*'A1 Parametre'!$D$109,0)</f>
        <v>603960.74481285003</v>
      </c>
      <c r="N60" s="30">
        <f>IFERROR(INDEX('A2 Intenzita dopravy'!$E83:$AH83,MATCH(N$4,'A2 Intenzita dopravy'!$E$75:$AH$75,0))*'08.2 Ost. prev. naklady voz.'!$E60*365*'A1 Parametre'!$D$109,0)</f>
        <v>613228.6846309501</v>
      </c>
      <c r="O60" s="30">
        <f>IFERROR(INDEX('A2 Intenzita dopravy'!$E83:$AH83,MATCH(O$4,'A2 Intenzita dopravy'!$E$75:$AH$75,0))*'08.2 Ost. prev. naklady voz.'!$E60*365*'A1 Parametre'!$D$109,0)</f>
        <v>622496.62444905005</v>
      </c>
      <c r="P60" s="30">
        <f>IFERROR(INDEX('A2 Intenzita dopravy'!$E83:$AH83,MATCH(P$4,'A2 Intenzita dopravy'!$E$75:$AH$75,0))*'08.2 Ost. prev. naklady voz.'!$E60*365*'A1 Parametre'!$D$109,0)</f>
        <v>631764.56426715001</v>
      </c>
      <c r="Q60" s="30">
        <f>IFERROR(INDEX('A2 Intenzita dopravy'!$E83:$AH83,MATCH(Q$4,'A2 Intenzita dopravy'!$E$75:$AH$75,0))*'08.2 Ost. prev. naklady voz.'!$E60*365*'A1 Parametre'!$D$109,0)</f>
        <v>641032.50408524997</v>
      </c>
      <c r="R60" s="30">
        <f>IFERROR(INDEX('A2 Intenzita dopravy'!$E83:$AH83,MATCH(R$4,'A2 Intenzita dopravy'!$E$75:$AH$75,0))*'08.2 Ost. prev. naklady voz.'!$E60*365*'A1 Parametre'!$D$109,0)</f>
        <v>647597.29478973756</v>
      </c>
      <c r="S60" s="30">
        <f>IFERROR(INDEX('A2 Intenzita dopravy'!$E83:$AH83,MATCH(S$4,'A2 Intenzita dopravy'!$E$75:$AH$75,0))*'08.2 Ost. prev. naklady voz.'!$E60*365*'A1 Parametre'!$D$109,0)</f>
        <v>654162.08549422503</v>
      </c>
      <c r="T60" s="30">
        <f>IFERROR(INDEX('A2 Intenzita dopravy'!$E83:$AH83,MATCH(T$4,'A2 Intenzita dopravy'!$E$75:$AH$75,0))*'08.2 Ost. prev. naklady voz.'!$E60*365*'A1 Parametre'!$D$109,0)</f>
        <v>660726.87619871262</v>
      </c>
      <c r="U60" s="30">
        <f>IFERROR(INDEX('A2 Intenzita dopravy'!$E83:$AH83,MATCH(U$4,'A2 Intenzita dopravy'!$E$75:$AH$75,0))*'08.2 Ost. prev. naklady voz.'!$E60*365*'A1 Parametre'!$D$109,0)</f>
        <v>667291.66690320009</v>
      </c>
      <c r="V60" s="30">
        <f>IFERROR(INDEX('A2 Intenzita dopravy'!$E83:$AH83,MATCH(V$4,'A2 Intenzita dopravy'!$E$75:$AH$75,0))*'08.2 Ost. prev. naklady voz.'!$E60*365*'A1 Parametre'!$D$109,0)</f>
        <v>673856.45760768745</v>
      </c>
      <c r="W60" s="30">
        <f>IFERROR(INDEX('A2 Intenzita dopravy'!$E83:$AH83,MATCH(W$4,'A2 Intenzita dopravy'!$E$75:$AH$75,0))*'08.2 Ost. prev. naklady voz.'!$E60*365*'A1 Parametre'!$D$109,0)</f>
        <v>680421.24831217504</v>
      </c>
      <c r="X60" s="30">
        <f>IFERROR(INDEX('A2 Intenzita dopravy'!$E83:$AH83,MATCH(X$4,'A2 Intenzita dopravy'!$E$75:$AH$75,0))*'08.2 Ost. prev. naklady voz.'!$E60*365*'A1 Parametre'!$D$109,0)</f>
        <v>686986.03901666251</v>
      </c>
      <c r="Y60" s="30">
        <f>IFERROR(INDEX('A2 Intenzita dopravy'!$E83:$AH83,MATCH(Y$4,'A2 Intenzita dopravy'!$E$75:$AH$75,0))*'08.2 Ost. prev. naklady voz.'!$E60*365*'A1 Parametre'!$D$109,0)</f>
        <v>693550.8297211501</v>
      </c>
      <c r="Z60" s="30">
        <f>IFERROR(INDEX('A2 Intenzita dopravy'!$E83:$AH83,MATCH(Z$4,'A2 Intenzita dopravy'!$E$75:$AH$75,0))*'08.2 Ost. prev. naklady voz.'!$E60*365*'A1 Parametre'!$D$109,0)</f>
        <v>700115.62042563758</v>
      </c>
      <c r="AA60" s="30">
        <f>IFERROR(INDEX('A2 Intenzita dopravy'!$E83:$AH83,MATCH(AA$4,'A2 Intenzita dopravy'!$E$75:$AH$75,0))*'08.2 Ost. prev. naklady voz.'!$E60*365*'A1 Parametre'!$D$109,0)</f>
        <v>706680.41113012494</v>
      </c>
      <c r="AB60" s="30">
        <f>IFERROR(INDEX('A2 Intenzita dopravy'!$E83:$AH83,MATCH(AB$4,'A2 Intenzita dopravy'!$E$75:$AH$75,0))*'08.2 Ost. prev. naklady voz.'!$E60*365*'A1 Parametre'!$D$109,0)</f>
        <v>716720.67926640005</v>
      </c>
      <c r="AC60" s="30">
        <f>IFERROR(INDEX('A2 Intenzita dopravy'!$E83:$AH83,MATCH(AC$4,'A2 Intenzita dopravy'!$E$75:$AH$75,0))*'08.2 Ost. prev. naklady voz.'!$E60*365*'A1 Parametre'!$D$109,0)</f>
        <v>726760.94740267505</v>
      </c>
      <c r="AD60" s="30">
        <f>IFERROR(INDEX('A2 Intenzita dopravy'!$E83:$AH83,MATCH(AD$4,'A2 Intenzita dopravy'!$E$75:$AH$75,0))*'08.2 Ost. prev. naklady voz.'!$E60*365*'A1 Parametre'!$D$109,0)</f>
        <v>736801.21553895005</v>
      </c>
      <c r="AE60" s="30">
        <f>IFERROR(INDEX('A2 Intenzita dopravy'!$E83:$AH83,MATCH(AE$4,'A2 Intenzita dopravy'!$E$75:$AH$75,0))*'08.2 Ost. prev. naklady voz.'!$E60*365*'A1 Parametre'!$D$109,0)</f>
        <v>746841.48367522494</v>
      </c>
      <c r="AF60" s="30">
        <f>IFERROR(INDEX('A2 Intenzita dopravy'!$E83:$AH83,MATCH(AF$4,'A2 Intenzita dopravy'!$E$75:$AH$75,0))*'08.2 Ost. prev. naklady voz.'!$E60*365*'A1 Parametre'!$D$109,0)</f>
        <v>756881.75181149994</v>
      </c>
      <c r="AG60" s="30">
        <f>IFERROR(INDEX('A2 Intenzita dopravy'!$E83:$AH83,MATCH(AG$4,'A2 Intenzita dopravy'!$E$75:$AH$75,0))*'08.2 Ost. prev. naklady voz.'!$E60*365*'A1 Parametre'!$D$109,0)</f>
        <v>766922.01994777506</v>
      </c>
      <c r="AH60" s="30">
        <f>IFERROR(INDEX('A2 Intenzita dopravy'!$E83:$AH83,MATCH(AH$4,'A2 Intenzita dopravy'!$E$75:$AH$75,0))*'08.2 Ost. prev. naklady voz.'!$E60*365*'A1 Parametre'!$D$109,0)</f>
        <v>776962.28808405006</v>
      </c>
      <c r="AI60" s="30">
        <f>IFERROR(INDEX('A2 Intenzita dopravy'!$E83:$AH83,MATCH(AI$4,'A2 Intenzita dopravy'!$E$75:$AH$75,0))*'08.2 Ost. prev. naklady voz.'!$E60*365*'A1 Parametre'!$D$109,0)</f>
        <v>787002.55622032506</v>
      </c>
      <c r="AJ60" s="30">
        <f>IFERROR(INDEX('A2 Intenzita dopravy'!$E83:$AI83,MATCH(AJ$4,'A2 Intenzita dopravy'!$E$75:$AI$75,0))*'08.2 Ost. prev. naklady voz.'!$E60*365*'A1 Parametre'!$D$109,0)</f>
        <v>797042.82435659994</v>
      </c>
    </row>
    <row r="61" spans="2:36" x14ac:dyDescent="0.2">
      <c r="B61" s="5">
        <v>8</v>
      </c>
      <c r="C61" s="5" t="str">
        <f t="shared" ref="C61:E61" si="25">C29</f>
        <v/>
      </c>
      <c r="D61" s="5" t="str">
        <f t="shared" si="25"/>
        <v>R3 Tvrdošín - Nižná 2</v>
      </c>
      <c r="E61" s="5">
        <f t="shared" si="25"/>
        <v>1.99</v>
      </c>
      <c r="F61" s="30">
        <f>IFERROR(INDEX('A2 Intenzita dopravy'!$E84:$AH84,MATCH(F$4,'A2 Intenzita dopravy'!$E$75:$AH$75,0))*'08.2 Ost. prev. naklady voz.'!$E61*365*'A1 Parametre'!$D$109,0)</f>
        <v>0</v>
      </c>
      <c r="G61" s="30">
        <f>IFERROR(INDEX('A2 Intenzita dopravy'!$E84:$AH84,MATCH(G$4,'A2 Intenzita dopravy'!$E$75:$AH$75,0))*'08.2 Ost. prev. naklady voz.'!$E61*365*'A1 Parametre'!$D$109,0)</f>
        <v>0</v>
      </c>
      <c r="H61" s="30">
        <f>IFERROR(INDEX('A2 Intenzita dopravy'!$E84:$AH84,MATCH(H$4,'A2 Intenzita dopravy'!$E$75:$AH$75,0))*'08.2 Ost. prev. naklady voz.'!$E61*365*'A1 Parametre'!$D$109,0)</f>
        <v>0</v>
      </c>
      <c r="I61" s="30">
        <f>IFERROR(INDEX('A2 Intenzita dopravy'!$E84:$AH84,MATCH(I$4,'A2 Intenzita dopravy'!$E$75:$AH$75,0))*'08.2 Ost. prev. naklady voz.'!$E61*365*'A1 Parametre'!$D$109,0)</f>
        <v>0</v>
      </c>
      <c r="J61" s="30">
        <f>IFERROR(INDEX('A2 Intenzita dopravy'!$E84:$AH84,MATCH(J$4,'A2 Intenzita dopravy'!$E$75:$AH$75,0))*'08.2 Ost. prev. naklady voz.'!$E61*365*'A1 Parametre'!$D$109,0)</f>
        <v>424648.99313463498</v>
      </c>
      <c r="K61" s="30">
        <f>IFERROR(INDEX('A2 Intenzita dopravy'!$E84:$AH84,MATCH(K$4,'A2 Intenzita dopravy'!$E$75:$AH$75,0))*'08.2 Ost. prev. naklady voz.'!$E61*365*'A1 Parametre'!$D$109,0)</f>
        <v>431479.80803760502</v>
      </c>
      <c r="L61" s="30">
        <f>IFERROR(INDEX('A2 Intenzita dopravy'!$E84:$AH84,MATCH(L$4,'A2 Intenzita dopravy'!$E$75:$AH$75,0))*'08.2 Ost. prev. naklady voz.'!$E61*365*'A1 Parametre'!$D$109,0)</f>
        <v>438310.62294057501</v>
      </c>
      <c r="M61" s="30">
        <f>IFERROR(INDEX('A2 Intenzita dopravy'!$E84:$AH84,MATCH(M$4,'A2 Intenzita dopravy'!$E$75:$AH$75,0))*'08.2 Ost. prev. naklady voz.'!$E61*365*'A1 Parametre'!$D$109,0)</f>
        <v>445141.43784354505</v>
      </c>
      <c r="N61" s="30">
        <f>IFERROR(INDEX('A2 Intenzita dopravy'!$E84:$AH84,MATCH(N$4,'A2 Intenzita dopravy'!$E$75:$AH$75,0))*'08.2 Ost. prev. naklady voz.'!$E61*365*'A1 Parametre'!$D$109,0)</f>
        <v>451972.25274651498</v>
      </c>
      <c r="O61" s="30">
        <f>IFERROR(INDEX('A2 Intenzita dopravy'!$E84:$AH84,MATCH(O$4,'A2 Intenzita dopravy'!$E$75:$AH$75,0))*'08.2 Ost. prev. naklady voz.'!$E61*365*'A1 Parametre'!$D$109,0)</f>
        <v>458803.06764948496</v>
      </c>
      <c r="P61" s="30">
        <f>IFERROR(INDEX('A2 Intenzita dopravy'!$E84:$AH84,MATCH(P$4,'A2 Intenzita dopravy'!$E$75:$AH$75,0))*'08.2 Ost. prev. naklady voz.'!$E61*365*'A1 Parametre'!$D$109,0)</f>
        <v>465633.88255245495</v>
      </c>
      <c r="Q61" s="30">
        <f>IFERROR(INDEX('A2 Intenzita dopravy'!$E84:$AH84,MATCH(Q$4,'A2 Intenzita dopravy'!$E$75:$AH$75,0))*'08.2 Ost. prev. naklady voz.'!$E61*365*'A1 Parametre'!$D$109,0)</f>
        <v>472464.69745542499</v>
      </c>
      <c r="R61" s="30">
        <f>IFERROR(INDEX('A2 Intenzita dopravy'!$E84:$AH84,MATCH(R$4,'A2 Intenzita dopravy'!$E$75:$AH$75,0))*'08.2 Ost. prev. naklady voz.'!$E61*365*'A1 Parametre'!$D$109,0)</f>
        <v>477303.1913450287</v>
      </c>
      <c r="S61" s="30">
        <f>IFERROR(INDEX('A2 Intenzita dopravy'!$E84:$AH84,MATCH(S$4,'A2 Intenzita dopravy'!$E$75:$AH$75,0))*'08.2 Ost. prev. naklady voz.'!$E61*365*'A1 Parametre'!$D$109,0)</f>
        <v>482141.68523463246</v>
      </c>
      <c r="T61" s="30">
        <f>IFERROR(INDEX('A2 Intenzita dopravy'!$E84:$AH84,MATCH(T$4,'A2 Intenzita dopravy'!$E$75:$AH$75,0))*'08.2 Ost. prev. naklady voz.'!$E61*365*'A1 Parametre'!$D$109,0)</f>
        <v>486980.17912423617</v>
      </c>
      <c r="U61" s="30">
        <f>IFERROR(INDEX('A2 Intenzita dopravy'!$E84:$AH84,MATCH(U$4,'A2 Intenzita dopravy'!$E$75:$AH$75,0))*'08.2 Ost. prev. naklady voz.'!$E61*365*'A1 Parametre'!$D$109,0)</f>
        <v>491818.67301383993</v>
      </c>
      <c r="V61" s="30">
        <f>IFERROR(INDEX('A2 Intenzita dopravy'!$E84:$AH84,MATCH(V$4,'A2 Intenzita dopravy'!$E$75:$AH$75,0))*'08.2 Ost. prev. naklady voz.'!$E61*365*'A1 Parametre'!$D$109,0)</f>
        <v>496657.16690344375</v>
      </c>
      <c r="W61" s="30">
        <f>IFERROR(INDEX('A2 Intenzita dopravy'!$E84:$AH84,MATCH(W$4,'A2 Intenzita dopravy'!$E$75:$AH$75,0))*'08.2 Ost. prev. naklady voz.'!$E61*365*'A1 Parametre'!$D$109,0)</f>
        <v>501495.66079304746</v>
      </c>
      <c r="X61" s="30">
        <f>IFERROR(INDEX('A2 Intenzita dopravy'!$E84:$AH84,MATCH(X$4,'A2 Intenzita dopravy'!$E$75:$AH$75,0))*'08.2 Ost. prev. naklady voz.'!$E61*365*'A1 Parametre'!$D$109,0)</f>
        <v>506334.15468265122</v>
      </c>
      <c r="Y61" s="30">
        <f>IFERROR(INDEX('A2 Intenzita dopravy'!$E84:$AH84,MATCH(Y$4,'A2 Intenzita dopravy'!$E$75:$AH$75,0))*'08.2 Ost. prev. naklady voz.'!$E61*365*'A1 Parametre'!$D$109,0)</f>
        <v>511172.64857225504</v>
      </c>
      <c r="Z61" s="30">
        <f>IFERROR(INDEX('A2 Intenzita dopravy'!$E84:$AH84,MATCH(Z$4,'A2 Intenzita dopravy'!$E$75:$AH$75,0))*'08.2 Ost. prev. naklady voz.'!$E61*365*'A1 Parametre'!$D$109,0)</f>
        <v>516011.14246185875</v>
      </c>
      <c r="AA61" s="30">
        <f>IFERROR(INDEX('A2 Intenzita dopravy'!$E84:$AH84,MATCH(AA$4,'A2 Intenzita dopravy'!$E$75:$AH$75,0))*'08.2 Ost. prev. naklady voz.'!$E61*365*'A1 Parametre'!$D$109,0)</f>
        <v>520849.63635146245</v>
      </c>
      <c r="AB61" s="30">
        <f>IFERROR(INDEX('A2 Intenzita dopravy'!$E84:$AH84,MATCH(AB$4,'A2 Intenzita dopravy'!$E$75:$AH$75,0))*'08.2 Ost. prev. naklady voz.'!$E61*365*'A1 Parametre'!$D$109,0)</f>
        <v>528249.68582968006</v>
      </c>
      <c r="AC61" s="30">
        <f>IFERROR(INDEX('A2 Intenzita dopravy'!$E84:$AH84,MATCH(AC$4,'A2 Intenzita dopravy'!$E$75:$AH$75,0))*'08.2 Ost. prev. naklady voz.'!$E61*365*'A1 Parametre'!$D$109,0)</f>
        <v>535649.73530789744</v>
      </c>
      <c r="AD61" s="30">
        <f>IFERROR(INDEX('A2 Intenzita dopravy'!$E84:$AH84,MATCH(AD$4,'A2 Intenzita dopravy'!$E$75:$AH$75,0))*'08.2 Ost. prev. naklady voz.'!$E61*365*'A1 Parametre'!$D$109,0)</f>
        <v>543049.78478611505</v>
      </c>
      <c r="AE61" s="30">
        <f>IFERROR(INDEX('A2 Intenzita dopravy'!$E84:$AH84,MATCH(AE$4,'A2 Intenzita dopravy'!$E$75:$AH$75,0))*'08.2 Ost. prev. naklady voz.'!$E61*365*'A1 Parametre'!$D$109,0)</f>
        <v>550449.83426433243</v>
      </c>
      <c r="AF61" s="30">
        <f>IFERROR(INDEX('A2 Intenzita dopravy'!$E84:$AH84,MATCH(AF$4,'A2 Intenzita dopravy'!$E$75:$AH$75,0))*'08.2 Ost. prev. naklady voz.'!$E61*365*'A1 Parametre'!$D$109,0)</f>
        <v>557849.88374254992</v>
      </c>
      <c r="AG61" s="30">
        <f>IFERROR(INDEX('A2 Intenzita dopravy'!$E84:$AH84,MATCH(AG$4,'A2 Intenzita dopravy'!$E$75:$AH$75,0))*'08.2 Ost. prev. naklady voz.'!$E61*365*'A1 Parametre'!$D$109,0)</f>
        <v>565249.93322076742</v>
      </c>
      <c r="AH61" s="30">
        <f>IFERROR(INDEX('A2 Intenzita dopravy'!$E84:$AH84,MATCH(AH$4,'A2 Intenzita dopravy'!$E$75:$AH$75,0))*'08.2 Ost. prev. naklady voz.'!$E61*365*'A1 Parametre'!$D$109,0)</f>
        <v>572649.98269898491</v>
      </c>
      <c r="AI61" s="30">
        <f>IFERROR(INDEX('A2 Intenzita dopravy'!$E84:$AH84,MATCH(AI$4,'A2 Intenzita dopravy'!$E$75:$AH$75,0))*'08.2 Ost. prev. naklady voz.'!$E61*365*'A1 Parametre'!$D$109,0)</f>
        <v>580050.03217720252</v>
      </c>
      <c r="AJ61" s="30">
        <f>IFERROR(INDEX('A2 Intenzita dopravy'!$E84:$AI84,MATCH(AJ$4,'A2 Intenzita dopravy'!$E$75:$AI$75,0))*'08.2 Ost. prev. naklady voz.'!$E61*365*'A1 Parametre'!$D$109,0)</f>
        <v>587450.0816554199</v>
      </c>
    </row>
    <row r="62" spans="2:36" x14ac:dyDescent="0.2">
      <c r="B62" s="5">
        <v>9</v>
      </c>
      <c r="C62" s="5" t="str">
        <f t="shared" ref="C62:E62" si="26">C30</f>
        <v/>
      </c>
      <c r="D62" s="5" t="str">
        <f t="shared" si="26"/>
        <v>Privádzač Nižná</v>
      </c>
      <c r="E62" s="5">
        <f t="shared" si="26"/>
        <v>0.78</v>
      </c>
      <c r="F62" s="30">
        <f>IFERROR(INDEX('A2 Intenzita dopravy'!$E85:$AH85,MATCH(F$4,'A2 Intenzita dopravy'!$E$75:$AH$75,0))*'08.2 Ost. prev. naklady voz.'!$E62*365*'A1 Parametre'!$D$109,0)</f>
        <v>0</v>
      </c>
      <c r="G62" s="30">
        <f>IFERROR(INDEX('A2 Intenzita dopravy'!$E85:$AH85,MATCH(G$4,'A2 Intenzita dopravy'!$E$75:$AH$75,0))*'08.2 Ost. prev. naklady voz.'!$E62*365*'A1 Parametre'!$D$109,0)</f>
        <v>0</v>
      </c>
      <c r="H62" s="30">
        <f>IFERROR(INDEX('A2 Intenzita dopravy'!$E85:$AH85,MATCH(H$4,'A2 Intenzita dopravy'!$E$75:$AH$75,0))*'08.2 Ost. prev. naklady voz.'!$E62*365*'A1 Parametre'!$D$109,0)</f>
        <v>0</v>
      </c>
      <c r="I62" s="30">
        <f>IFERROR(INDEX('A2 Intenzita dopravy'!$E85:$AH85,MATCH(I$4,'A2 Intenzita dopravy'!$E$75:$AH$75,0))*'08.2 Ost. prev. naklady voz.'!$E62*365*'A1 Parametre'!$D$109,0)</f>
        <v>0</v>
      </c>
      <c r="J62" s="30">
        <f>IFERROR(INDEX('A2 Intenzita dopravy'!$E85:$AH85,MATCH(J$4,'A2 Intenzita dopravy'!$E$75:$AH$75,0))*'08.2 Ost. prev. naklady voz.'!$E62*365*'A1 Parametre'!$D$109,0)</f>
        <v>166445.33399247</v>
      </c>
      <c r="K62" s="30">
        <f>IFERROR(INDEX('A2 Intenzita dopravy'!$E85:$AH85,MATCH(K$4,'A2 Intenzita dopravy'!$E$75:$AH$75,0))*'08.2 Ost. prev. naklady voz.'!$E62*365*'A1 Parametre'!$D$109,0)</f>
        <v>169122.73882880999</v>
      </c>
      <c r="L62" s="30">
        <f>IFERROR(INDEX('A2 Intenzita dopravy'!$E85:$AH85,MATCH(L$4,'A2 Intenzita dopravy'!$E$75:$AH$75,0))*'08.2 Ost. prev. naklady voz.'!$E62*365*'A1 Parametre'!$D$109,0)</f>
        <v>171800.14366514998</v>
      </c>
      <c r="M62" s="30">
        <f>IFERROR(INDEX('A2 Intenzita dopravy'!$E85:$AH85,MATCH(M$4,'A2 Intenzita dopravy'!$E$75:$AH$75,0))*'08.2 Ost. prev. naklady voz.'!$E62*365*'A1 Parametre'!$D$109,0)</f>
        <v>174477.54850149</v>
      </c>
      <c r="N62" s="30">
        <f>IFERROR(INDEX('A2 Intenzita dopravy'!$E85:$AH85,MATCH(N$4,'A2 Intenzita dopravy'!$E$75:$AH$75,0))*'08.2 Ost. prev. naklady voz.'!$E62*365*'A1 Parametre'!$D$109,0)</f>
        <v>177154.95333783</v>
      </c>
      <c r="O62" s="30">
        <f>IFERROR(INDEX('A2 Intenzita dopravy'!$E85:$AH85,MATCH(O$4,'A2 Intenzita dopravy'!$E$75:$AH$75,0))*'08.2 Ost. prev. naklady voz.'!$E62*365*'A1 Parametre'!$D$109,0)</f>
        <v>179832.35817416999</v>
      </c>
      <c r="P62" s="30">
        <f>IFERROR(INDEX('A2 Intenzita dopravy'!$E85:$AH85,MATCH(P$4,'A2 Intenzita dopravy'!$E$75:$AH$75,0))*'08.2 Ost. prev. naklady voz.'!$E62*365*'A1 Parametre'!$D$109,0)</f>
        <v>182509.76301051001</v>
      </c>
      <c r="Q62" s="30">
        <f>IFERROR(INDEX('A2 Intenzita dopravy'!$E85:$AH85,MATCH(Q$4,'A2 Intenzita dopravy'!$E$75:$AH$75,0))*'08.2 Ost. prev. naklady voz.'!$E62*365*'A1 Parametre'!$D$109,0)</f>
        <v>185187.16784685</v>
      </c>
      <c r="R62" s="30">
        <f>IFERROR(INDEX('A2 Intenzita dopravy'!$E85:$AH85,MATCH(R$4,'A2 Intenzita dopravy'!$E$75:$AH$75,0))*'08.2 Ost. prev. naklady voz.'!$E62*365*'A1 Parametre'!$D$109,0)</f>
        <v>187083.66293925748</v>
      </c>
      <c r="S62" s="30">
        <f>IFERROR(INDEX('A2 Intenzita dopravy'!$E85:$AH85,MATCH(S$4,'A2 Intenzita dopravy'!$E$75:$AH$75,0))*'08.2 Ost. prev. naklady voz.'!$E62*365*'A1 Parametre'!$D$109,0)</f>
        <v>188980.15803166499</v>
      </c>
      <c r="T62" s="30">
        <f>IFERROR(INDEX('A2 Intenzita dopravy'!$E85:$AH85,MATCH(T$4,'A2 Intenzita dopravy'!$E$75:$AH$75,0))*'08.2 Ost. prev. naklady voz.'!$E62*365*'A1 Parametre'!$D$109,0)</f>
        <v>190876.65312407253</v>
      </c>
      <c r="U62" s="30">
        <f>IFERROR(INDEX('A2 Intenzita dopravy'!$E85:$AH85,MATCH(U$4,'A2 Intenzita dopravy'!$E$75:$AH$75,0))*'08.2 Ost. prev. naklady voz.'!$E62*365*'A1 Parametre'!$D$109,0)</f>
        <v>192773.14821648001</v>
      </c>
      <c r="V62" s="30">
        <f>IFERROR(INDEX('A2 Intenzita dopravy'!$E85:$AH85,MATCH(V$4,'A2 Intenzita dopravy'!$E$75:$AH$75,0))*'08.2 Ost. prev. naklady voz.'!$E62*365*'A1 Parametre'!$D$109,0)</f>
        <v>194669.64330888752</v>
      </c>
      <c r="W62" s="30">
        <f>IFERROR(INDEX('A2 Intenzita dopravy'!$E85:$AH85,MATCH(W$4,'A2 Intenzita dopravy'!$E$75:$AH$75,0))*'08.2 Ost. prev. naklady voz.'!$E62*365*'A1 Parametre'!$D$109,0)</f>
        <v>196566.138401295</v>
      </c>
      <c r="X62" s="30">
        <f>IFERROR(INDEX('A2 Intenzita dopravy'!$E85:$AH85,MATCH(X$4,'A2 Intenzita dopravy'!$E$75:$AH$75,0))*'08.2 Ost. prev. naklady voz.'!$E62*365*'A1 Parametre'!$D$109,0)</f>
        <v>198462.63349370251</v>
      </c>
      <c r="Y62" s="30">
        <f>IFERROR(INDEX('A2 Intenzita dopravy'!$E85:$AH85,MATCH(Y$4,'A2 Intenzita dopravy'!$E$75:$AH$75,0))*'08.2 Ost. prev. naklady voz.'!$E62*365*'A1 Parametre'!$D$109,0)</f>
        <v>200359.12858610999</v>
      </c>
      <c r="Z62" s="30">
        <f>IFERROR(INDEX('A2 Intenzita dopravy'!$E85:$AH85,MATCH(Z$4,'A2 Intenzita dopravy'!$E$75:$AH$75,0))*'08.2 Ost. prev. naklady voz.'!$E62*365*'A1 Parametre'!$D$109,0)</f>
        <v>202255.6236785175</v>
      </c>
      <c r="AA62" s="30">
        <f>IFERROR(INDEX('A2 Intenzita dopravy'!$E85:$AH85,MATCH(AA$4,'A2 Intenzita dopravy'!$E$75:$AH$75,0))*'08.2 Ost. prev. naklady voz.'!$E62*365*'A1 Parametre'!$D$109,0)</f>
        <v>204152.11877092501</v>
      </c>
      <c r="AB62" s="30">
        <f>IFERROR(INDEX('A2 Intenzita dopravy'!$E85:$AH85,MATCH(AB$4,'A2 Intenzita dopravy'!$E$75:$AH$75,0))*'08.2 Ost. prev. naklady voz.'!$E62*365*'A1 Parametre'!$D$109,0)</f>
        <v>207052.64067696003</v>
      </c>
      <c r="AC62" s="30">
        <f>IFERROR(INDEX('A2 Intenzita dopravy'!$E85:$AH85,MATCH(AC$4,'A2 Intenzita dopravy'!$E$75:$AH$75,0))*'08.2 Ost. prev. naklady voz.'!$E62*365*'A1 Parametre'!$D$109,0)</f>
        <v>209953.16258299499</v>
      </c>
      <c r="AD62" s="30">
        <f>IFERROR(INDEX('A2 Intenzita dopravy'!$E85:$AH85,MATCH(AD$4,'A2 Intenzita dopravy'!$E$75:$AH$75,0))*'08.2 Ost. prev. naklady voz.'!$E62*365*'A1 Parametre'!$D$109,0)</f>
        <v>212853.68448902998</v>
      </c>
      <c r="AE62" s="30">
        <f>IFERROR(INDEX('A2 Intenzita dopravy'!$E85:$AH85,MATCH(AE$4,'A2 Intenzita dopravy'!$E$75:$AH$75,0))*'08.2 Ost. prev. naklady voz.'!$E62*365*'A1 Parametre'!$D$109,0)</f>
        <v>215754.206395065</v>
      </c>
      <c r="AF62" s="30">
        <f>IFERROR(INDEX('A2 Intenzita dopravy'!$E85:$AH85,MATCH(AF$4,'A2 Intenzita dopravy'!$E$75:$AH$75,0))*'08.2 Ost. prev. naklady voz.'!$E62*365*'A1 Parametre'!$D$109,0)</f>
        <v>218654.7283011</v>
      </c>
      <c r="AG62" s="30">
        <f>IFERROR(INDEX('A2 Intenzita dopravy'!$E85:$AH85,MATCH(AG$4,'A2 Intenzita dopravy'!$E$75:$AH$75,0))*'08.2 Ost. prev. naklady voz.'!$E62*365*'A1 Parametre'!$D$109,0)</f>
        <v>221555.25020713502</v>
      </c>
      <c r="AH62" s="30">
        <f>IFERROR(INDEX('A2 Intenzita dopravy'!$E85:$AH85,MATCH(AH$4,'A2 Intenzita dopravy'!$E$75:$AH$75,0))*'08.2 Ost. prev. naklady voz.'!$E62*365*'A1 Parametre'!$D$109,0)</f>
        <v>224455.77211317001</v>
      </c>
      <c r="AI62" s="30">
        <f>IFERROR(INDEX('A2 Intenzita dopravy'!$E85:$AH85,MATCH(AI$4,'A2 Intenzita dopravy'!$E$75:$AH$75,0))*'08.2 Ost. prev. naklady voz.'!$E62*365*'A1 Parametre'!$D$109,0)</f>
        <v>227356.29401920503</v>
      </c>
      <c r="AJ62" s="30">
        <f>IFERROR(INDEX('A2 Intenzita dopravy'!$E85:$AI85,MATCH(AJ$4,'A2 Intenzita dopravy'!$E$75:$AI$75,0))*'08.2 Ost. prev. naklady voz.'!$E62*365*'A1 Parametre'!$D$109,0)</f>
        <v>230256.81592524002</v>
      </c>
    </row>
    <row r="63" spans="2:36" x14ac:dyDescent="0.2">
      <c r="B63" s="5">
        <v>10</v>
      </c>
      <c r="C63" s="5" t="str">
        <f t="shared" ref="C63:E63" si="27">C31</f>
        <v/>
      </c>
      <c r="D63" s="5" t="str">
        <f t="shared" si="27"/>
        <v/>
      </c>
      <c r="E63" s="5" t="str">
        <f t="shared" si="27"/>
        <v/>
      </c>
      <c r="F63" s="30">
        <f>IFERROR(INDEX('A2 Intenzita dopravy'!$E86:$AH86,MATCH(F$4,'A2 Intenzita dopravy'!$E$75:$AH$75,0))*'08.2 Ost. prev. naklady voz.'!$E63*365*'A1 Parametre'!$D$109,0)</f>
        <v>0</v>
      </c>
      <c r="G63" s="30">
        <f>IFERROR(INDEX('A2 Intenzita dopravy'!$E86:$AH86,MATCH(G$4,'A2 Intenzita dopravy'!$E$75:$AH$75,0))*'08.2 Ost. prev. naklady voz.'!$E63*365*'A1 Parametre'!$D$109,0)</f>
        <v>0</v>
      </c>
      <c r="H63" s="30">
        <f>IFERROR(INDEX('A2 Intenzita dopravy'!$E86:$AH86,MATCH(H$4,'A2 Intenzita dopravy'!$E$75:$AH$75,0))*'08.2 Ost. prev. naklady voz.'!$E63*365*'A1 Parametre'!$D$109,0)</f>
        <v>0</v>
      </c>
      <c r="I63" s="30">
        <f>IFERROR(INDEX('A2 Intenzita dopravy'!$E86:$AH86,MATCH(I$4,'A2 Intenzita dopravy'!$E$75:$AH$75,0))*'08.2 Ost. prev. naklady voz.'!$E63*365*'A1 Parametre'!$D$109,0)</f>
        <v>0</v>
      </c>
      <c r="J63" s="30">
        <f>IFERROR(INDEX('A2 Intenzita dopravy'!$E86:$AH86,MATCH(J$4,'A2 Intenzita dopravy'!$E$75:$AH$75,0))*'08.2 Ost. prev. naklady voz.'!$E63*365*'A1 Parametre'!$D$109,0)</f>
        <v>0</v>
      </c>
      <c r="K63" s="30">
        <f>IFERROR(INDEX('A2 Intenzita dopravy'!$E86:$AH86,MATCH(K$4,'A2 Intenzita dopravy'!$E$75:$AH$75,0))*'08.2 Ost. prev. naklady voz.'!$E63*365*'A1 Parametre'!$D$109,0)</f>
        <v>0</v>
      </c>
      <c r="L63" s="30">
        <f>IFERROR(INDEX('A2 Intenzita dopravy'!$E86:$AH86,MATCH(L$4,'A2 Intenzita dopravy'!$E$75:$AH$75,0))*'08.2 Ost. prev. naklady voz.'!$E63*365*'A1 Parametre'!$D$109,0)</f>
        <v>0</v>
      </c>
      <c r="M63" s="30">
        <f>IFERROR(INDEX('A2 Intenzita dopravy'!$E86:$AH86,MATCH(M$4,'A2 Intenzita dopravy'!$E$75:$AH$75,0))*'08.2 Ost. prev. naklady voz.'!$E63*365*'A1 Parametre'!$D$109,0)</f>
        <v>0</v>
      </c>
      <c r="N63" s="30">
        <f>IFERROR(INDEX('A2 Intenzita dopravy'!$E86:$AH86,MATCH(N$4,'A2 Intenzita dopravy'!$E$75:$AH$75,0))*'08.2 Ost. prev. naklady voz.'!$E63*365*'A1 Parametre'!$D$109,0)</f>
        <v>0</v>
      </c>
      <c r="O63" s="30">
        <f>IFERROR(INDEX('A2 Intenzita dopravy'!$E86:$AH86,MATCH(O$4,'A2 Intenzita dopravy'!$E$75:$AH$75,0))*'08.2 Ost. prev. naklady voz.'!$E63*365*'A1 Parametre'!$D$109,0)</f>
        <v>0</v>
      </c>
      <c r="P63" s="30">
        <f>IFERROR(INDEX('A2 Intenzita dopravy'!$E86:$AH86,MATCH(P$4,'A2 Intenzita dopravy'!$E$75:$AH$75,0))*'08.2 Ost. prev. naklady voz.'!$E63*365*'A1 Parametre'!$D$109,0)</f>
        <v>0</v>
      </c>
      <c r="Q63" s="30">
        <f>IFERROR(INDEX('A2 Intenzita dopravy'!$E86:$AH86,MATCH(Q$4,'A2 Intenzita dopravy'!$E$75:$AH$75,0))*'08.2 Ost. prev. naklady voz.'!$E63*365*'A1 Parametre'!$D$109,0)</f>
        <v>0</v>
      </c>
      <c r="R63" s="30">
        <f>IFERROR(INDEX('A2 Intenzita dopravy'!$E86:$AH86,MATCH(R$4,'A2 Intenzita dopravy'!$E$75:$AH$75,0))*'08.2 Ost. prev. naklady voz.'!$E63*365*'A1 Parametre'!$D$109,0)</f>
        <v>0</v>
      </c>
      <c r="S63" s="30">
        <f>IFERROR(INDEX('A2 Intenzita dopravy'!$E86:$AH86,MATCH(S$4,'A2 Intenzita dopravy'!$E$75:$AH$75,0))*'08.2 Ost. prev. naklady voz.'!$E63*365*'A1 Parametre'!$D$109,0)</f>
        <v>0</v>
      </c>
      <c r="T63" s="30">
        <f>IFERROR(INDEX('A2 Intenzita dopravy'!$E86:$AH86,MATCH(T$4,'A2 Intenzita dopravy'!$E$75:$AH$75,0))*'08.2 Ost. prev. naklady voz.'!$E63*365*'A1 Parametre'!$D$109,0)</f>
        <v>0</v>
      </c>
      <c r="U63" s="30">
        <f>IFERROR(INDEX('A2 Intenzita dopravy'!$E86:$AH86,MATCH(U$4,'A2 Intenzita dopravy'!$E$75:$AH$75,0))*'08.2 Ost. prev. naklady voz.'!$E63*365*'A1 Parametre'!$D$109,0)</f>
        <v>0</v>
      </c>
      <c r="V63" s="30">
        <f>IFERROR(INDEX('A2 Intenzita dopravy'!$E86:$AH86,MATCH(V$4,'A2 Intenzita dopravy'!$E$75:$AH$75,0))*'08.2 Ost. prev. naklady voz.'!$E63*365*'A1 Parametre'!$D$109,0)</f>
        <v>0</v>
      </c>
      <c r="W63" s="30">
        <f>IFERROR(INDEX('A2 Intenzita dopravy'!$E86:$AH86,MATCH(W$4,'A2 Intenzita dopravy'!$E$75:$AH$75,0))*'08.2 Ost. prev. naklady voz.'!$E63*365*'A1 Parametre'!$D$109,0)</f>
        <v>0</v>
      </c>
      <c r="X63" s="30">
        <f>IFERROR(INDEX('A2 Intenzita dopravy'!$E86:$AH86,MATCH(X$4,'A2 Intenzita dopravy'!$E$75:$AH$75,0))*'08.2 Ost. prev. naklady voz.'!$E63*365*'A1 Parametre'!$D$109,0)</f>
        <v>0</v>
      </c>
      <c r="Y63" s="30">
        <f>IFERROR(INDEX('A2 Intenzita dopravy'!$E86:$AH86,MATCH(Y$4,'A2 Intenzita dopravy'!$E$75:$AH$75,0))*'08.2 Ost. prev. naklady voz.'!$E63*365*'A1 Parametre'!$D$109,0)</f>
        <v>0</v>
      </c>
      <c r="Z63" s="30">
        <f>IFERROR(INDEX('A2 Intenzita dopravy'!$E86:$AH86,MATCH(Z$4,'A2 Intenzita dopravy'!$E$75:$AH$75,0))*'08.2 Ost. prev. naklady voz.'!$E63*365*'A1 Parametre'!$D$109,0)</f>
        <v>0</v>
      </c>
      <c r="AA63" s="30">
        <f>IFERROR(INDEX('A2 Intenzita dopravy'!$E86:$AH86,MATCH(AA$4,'A2 Intenzita dopravy'!$E$75:$AH$75,0))*'08.2 Ost. prev. naklady voz.'!$E63*365*'A1 Parametre'!$D$109,0)</f>
        <v>0</v>
      </c>
      <c r="AB63" s="30">
        <f>IFERROR(INDEX('A2 Intenzita dopravy'!$E86:$AH86,MATCH(AB$4,'A2 Intenzita dopravy'!$E$75:$AH$75,0))*'08.2 Ost. prev. naklady voz.'!$E63*365*'A1 Parametre'!$D$109,0)</f>
        <v>0</v>
      </c>
      <c r="AC63" s="30">
        <f>IFERROR(INDEX('A2 Intenzita dopravy'!$E86:$AH86,MATCH(AC$4,'A2 Intenzita dopravy'!$E$75:$AH$75,0))*'08.2 Ost. prev. naklady voz.'!$E63*365*'A1 Parametre'!$D$109,0)</f>
        <v>0</v>
      </c>
      <c r="AD63" s="30">
        <f>IFERROR(INDEX('A2 Intenzita dopravy'!$E86:$AH86,MATCH(AD$4,'A2 Intenzita dopravy'!$E$75:$AH$75,0))*'08.2 Ost. prev. naklady voz.'!$E63*365*'A1 Parametre'!$D$109,0)</f>
        <v>0</v>
      </c>
      <c r="AE63" s="30">
        <f>IFERROR(INDEX('A2 Intenzita dopravy'!$E86:$AH86,MATCH(AE$4,'A2 Intenzita dopravy'!$E$75:$AH$75,0))*'08.2 Ost. prev. naklady voz.'!$E63*365*'A1 Parametre'!$D$109,0)</f>
        <v>0</v>
      </c>
      <c r="AF63" s="30">
        <f>IFERROR(INDEX('A2 Intenzita dopravy'!$E86:$AH86,MATCH(AF$4,'A2 Intenzita dopravy'!$E$75:$AH$75,0))*'08.2 Ost. prev. naklady voz.'!$E63*365*'A1 Parametre'!$D$109,0)</f>
        <v>0</v>
      </c>
      <c r="AG63" s="30">
        <f>IFERROR(INDEX('A2 Intenzita dopravy'!$E86:$AH86,MATCH(AG$4,'A2 Intenzita dopravy'!$E$75:$AH$75,0))*'08.2 Ost. prev. naklady voz.'!$E63*365*'A1 Parametre'!$D$109,0)</f>
        <v>0</v>
      </c>
      <c r="AH63" s="30">
        <f>IFERROR(INDEX('A2 Intenzita dopravy'!$E86:$AH86,MATCH(AH$4,'A2 Intenzita dopravy'!$E$75:$AH$75,0))*'08.2 Ost. prev. naklady voz.'!$E63*365*'A1 Parametre'!$D$109,0)</f>
        <v>0</v>
      </c>
      <c r="AI63" s="30">
        <f>IFERROR(INDEX('A2 Intenzita dopravy'!$E86:$AH86,MATCH(AI$4,'A2 Intenzita dopravy'!$E$75:$AH$75,0))*'08.2 Ost. prev. naklady voz.'!$E63*365*'A1 Parametre'!$D$109,0)</f>
        <v>0</v>
      </c>
      <c r="AJ63" s="30">
        <f>IFERROR(INDEX('A2 Intenzita dopravy'!$E86:$AH86,MATCH(AJ$4,'A2 Intenzita dopravy'!$E$75:$AH$75,0))*'08.2 Ost. prev. naklady voz.'!$E63*365*'A1 Parametre'!$D$109,0)</f>
        <v>0</v>
      </c>
    </row>
    <row r="66" spans="2:50" x14ac:dyDescent="0.2">
      <c r="B66" s="80" t="s">
        <v>217</v>
      </c>
      <c r="E66" s="142"/>
      <c r="F66" s="33"/>
      <c r="G66" s="33"/>
      <c r="H66" s="33"/>
      <c r="I66" s="33"/>
    </row>
    <row r="68" spans="2:50" x14ac:dyDescent="0.2">
      <c r="E68" s="32" t="s">
        <v>63</v>
      </c>
      <c r="F68" s="34">
        <f>MIN('A1 Parametre'!$C$6,'08 Prev. naklady vozidiel'!$D$19)</f>
        <v>2019</v>
      </c>
      <c r="G68" s="34">
        <f>F68+1</f>
        <v>2020</v>
      </c>
      <c r="H68" s="34">
        <f t="shared" ref="H68:W68" si="28">G68+1</f>
        <v>2021</v>
      </c>
      <c r="I68" s="34">
        <f t="shared" si="28"/>
        <v>2022</v>
      </c>
      <c r="J68" s="34">
        <f t="shared" si="28"/>
        <v>2023</v>
      </c>
      <c r="K68" s="34">
        <f t="shared" si="28"/>
        <v>2024</v>
      </c>
      <c r="L68" s="34">
        <f t="shared" si="28"/>
        <v>2025</v>
      </c>
      <c r="M68" s="34">
        <f t="shared" si="28"/>
        <v>2026</v>
      </c>
      <c r="N68" s="34">
        <f t="shared" si="28"/>
        <v>2027</v>
      </c>
      <c r="O68" s="34">
        <f t="shared" si="28"/>
        <v>2028</v>
      </c>
      <c r="P68" s="34">
        <f t="shared" si="28"/>
        <v>2029</v>
      </c>
      <c r="Q68" s="34">
        <f t="shared" si="28"/>
        <v>2030</v>
      </c>
      <c r="R68" s="34">
        <f t="shared" si="28"/>
        <v>2031</v>
      </c>
      <c r="S68" s="34">
        <f t="shared" si="28"/>
        <v>2032</v>
      </c>
      <c r="T68" s="34">
        <f t="shared" si="28"/>
        <v>2033</v>
      </c>
      <c r="U68" s="34">
        <f t="shared" si="28"/>
        <v>2034</v>
      </c>
      <c r="V68" s="34">
        <f t="shared" si="28"/>
        <v>2035</v>
      </c>
      <c r="W68" s="34">
        <f t="shared" si="28"/>
        <v>2036</v>
      </c>
      <c r="X68" s="34">
        <f t="shared" ref="X68:AI68" si="29">W68+1</f>
        <v>2037</v>
      </c>
      <c r="Y68" s="34">
        <f t="shared" si="29"/>
        <v>2038</v>
      </c>
      <c r="Z68" s="34">
        <f t="shared" si="29"/>
        <v>2039</v>
      </c>
      <c r="AA68" s="34">
        <f t="shared" si="29"/>
        <v>2040</v>
      </c>
      <c r="AB68" s="34">
        <f t="shared" si="29"/>
        <v>2041</v>
      </c>
      <c r="AC68" s="34">
        <f t="shared" si="29"/>
        <v>2042</v>
      </c>
      <c r="AD68" s="34">
        <f t="shared" si="29"/>
        <v>2043</v>
      </c>
      <c r="AE68" s="34">
        <f t="shared" si="29"/>
        <v>2044</v>
      </c>
      <c r="AF68" s="34">
        <f t="shared" si="29"/>
        <v>2045</v>
      </c>
      <c r="AG68" s="34">
        <f t="shared" si="29"/>
        <v>2046</v>
      </c>
      <c r="AH68" s="34">
        <f t="shared" si="29"/>
        <v>2047</v>
      </c>
      <c r="AI68" s="34">
        <f t="shared" si="29"/>
        <v>2048</v>
      </c>
      <c r="AJ68" s="34">
        <f t="shared" ref="AJ68" si="30">AI68+1</f>
        <v>2049</v>
      </c>
      <c r="AK68" s="34">
        <f t="shared" ref="AK68" si="31">AJ68+1</f>
        <v>2050</v>
      </c>
      <c r="AL68" s="34">
        <f t="shared" ref="AL68" si="32">AK68+1</f>
        <v>2051</v>
      </c>
      <c r="AM68" s="34">
        <f t="shared" ref="AM68" si="33">AL68+1</f>
        <v>2052</v>
      </c>
      <c r="AN68" s="34">
        <f t="shared" ref="AN68" si="34">AM68+1</f>
        <v>2053</v>
      </c>
      <c r="AO68" s="34">
        <f t="shared" ref="AO68" si="35">AN68+1</f>
        <v>2054</v>
      </c>
      <c r="AP68" s="34">
        <f t="shared" ref="AP68" si="36">AO68+1</f>
        <v>2055</v>
      </c>
      <c r="AQ68" s="34">
        <f t="shared" ref="AQ68" si="37">AP68+1</f>
        <v>2056</v>
      </c>
      <c r="AR68" s="34">
        <f t="shared" ref="AR68" si="38">AQ68+1</f>
        <v>2057</v>
      </c>
      <c r="AS68" s="34">
        <f t="shared" ref="AS68" si="39">AR68+1</f>
        <v>2058</v>
      </c>
      <c r="AT68" s="34">
        <f t="shared" ref="AT68" si="40">AS68+1</f>
        <v>2059</v>
      </c>
      <c r="AU68" s="34">
        <f t="shared" ref="AU68" si="41">AT68+1</f>
        <v>2060</v>
      </c>
      <c r="AV68" s="34">
        <f t="shared" ref="AV68" si="42">AU68+1</f>
        <v>2061</v>
      </c>
      <c r="AW68" s="34">
        <f t="shared" ref="AW68" si="43">AV68+1</f>
        <v>2062</v>
      </c>
      <c r="AX68" s="34">
        <f t="shared" ref="AX68" si="44">AW68+1</f>
        <v>2063</v>
      </c>
    </row>
    <row r="69" spans="2:50" x14ac:dyDescent="0.2">
      <c r="B69" s="362" t="s">
        <v>216</v>
      </c>
      <c r="C69" s="368"/>
      <c r="D69" s="368"/>
      <c r="E69" s="363"/>
      <c r="F69" s="30">
        <f>IFERROR(IFERROR(INDEX('08 Prev. naklady vozidiel'!$D20:$H20,MATCH(F$68,'08 Prev. naklady vozidiel'!$D$19:$H$19,0)),IF(F$68&lt;MIN('08 Prev. naklady vozidiel'!$D$19:$H$19),G69/H69*G69,IF(F$68&gt;MAX('08 Prev. naklady vozidiel'!$D$19:$H$19),E69/D69*E69,(INDEX('08 Prev. naklady vozidiel'!$D20:$H20,MATCH(F$68,'08 Prev. naklady vozidiel'!$D$19:$H$19,1)+1)/INDEX('08 Prev. naklady vozidiel'!$D20:$H20,MATCH(F$68,'08 Prev. naklady vozidiel'!$D$19:$H$19,1)))^(1/(INDEX('08 Prev. naklady vozidiel'!$D$19:$H$19,MATCH(F$68,'08 Prev. naklady vozidiel'!$D$19:$H$19,1)+1)-INDEX('08 Prev. naklady vozidiel'!$D$19:$H$19,MATCH(F$68,'08 Prev. naklady vozidiel'!$D$19:$H$19,1))))*E69))),0)</f>
        <v>0</v>
      </c>
      <c r="G69" s="30">
        <f>IFERROR(IFERROR(INDEX('08 Prev. naklady vozidiel'!$D20:$H20,MATCH(G$68,'08 Prev. naklady vozidiel'!$D$19:$H$19,0)),IF(G$68&lt;MIN('08 Prev. naklady vozidiel'!$D$19:$H$19),H69/I69*H69,IF(G$68&gt;MAX('08 Prev. naklady vozidiel'!$D$19:$H$19),F69/E69*F69,(INDEX('08 Prev. naklady vozidiel'!$D20:$H20,MATCH(G$68,'08 Prev. naklady vozidiel'!$D$19:$H$19,1)+1)/INDEX('08 Prev. naklady vozidiel'!$D20:$H20,MATCH(G$68,'08 Prev. naklady vozidiel'!$D$19:$H$19,1)))^(1/(INDEX('08 Prev. naklady vozidiel'!$D$19:$H$19,MATCH(G$68,'08 Prev. naklady vozidiel'!$D$19:$H$19,1)+1)-INDEX('08 Prev. naklady vozidiel'!$D$19:$H$19,MATCH(G$68,'08 Prev. naklady vozidiel'!$D$19:$H$19,1))))*F69))),0)</f>
        <v>0</v>
      </c>
      <c r="H69" s="30">
        <f>IFERROR(IFERROR(INDEX('08 Prev. naklady vozidiel'!$D20:$H20,MATCH(H$68,'08 Prev. naklady vozidiel'!$D$19:$H$19,0)),IF(H$68&lt;MIN('08 Prev. naklady vozidiel'!$D$19:$H$19),I69/J69*I69,IF(H$68&gt;MAX('08 Prev. naklady vozidiel'!$D$19:$H$19),G69/F69*G69,(INDEX('08 Prev. naklady vozidiel'!$D20:$H20,MATCH(H$68,'08 Prev. naklady vozidiel'!$D$19:$H$19,1)+1)/INDEX('08 Prev. naklady vozidiel'!$D20:$H20,MATCH(H$68,'08 Prev. naklady vozidiel'!$D$19:$H$19,1)))^(1/(INDEX('08 Prev. naklady vozidiel'!$D$19:$H$19,MATCH(H$68,'08 Prev. naklady vozidiel'!$D$19:$H$19,1)+1)-INDEX('08 Prev. naklady vozidiel'!$D$19:$H$19,MATCH(H$68,'08 Prev. naklady vozidiel'!$D$19:$H$19,1))))*G69))),0)</f>
        <v>0</v>
      </c>
      <c r="I69" s="30">
        <f>IFERROR(IFERROR(INDEX('08 Prev. naklady vozidiel'!$D20:$H20,MATCH(I$68,'08 Prev. naklady vozidiel'!$D$19:$H$19,0)),IF(I$68&lt;MIN('08 Prev. naklady vozidiel'!$D$19:$H$19),J69/K69*J69,IF(I$68&gt;MAX('08 Prev. naklady vozidiel'!$D$19:$H$19),H69/G69*H69,(INDEX('08 Prev. naklady vozidiel'!$D20:$H20,MATCH(I$68,'08 Prev. naklady vozidiel'!$D$19:$H$19,1)+1)/INDEX('08 Prev. naklady vozidiel'!$D20:$H20,MATCH(I$68,'08 Prev. naklady vozidiel'!$D$19:$H$19,1)))^(1/(INDEX('08 Prev. naklady vozidiel'!$D$19:$H$19,MATCH(I$68,'08 Prev. naklady vozidiel'!$D$19:$H$19,1)+1)-INDEX('08 Prev. naklady vozidiel'!$D$19:$H$19,MATCH(I$68,'08 Prev. naklady vozidiel'!$D$19:$H$19,1))))*H69))),0)</f>
        <v>0</v>
      </c>
      <c r="J69" s="30">
        <f>IFERROR(IFERROR(INDEX('08 Prev. naklady vozidiel'!$D20:$H20,MATCH(J$68,'08 Prev. naklady vozidiel'!$D$19:$H$19,0)),IF(J$68&lt;MIN('08 Prev. naklady vozidiel'!$D$19:$H$19),K69/L69*K69,IF(J$68&gt;MAX('08 Prev. naklady vozidiel'!$D$19:$H$19),I69/H69*I69,(INDEX('08 Prev. naklady vozidiel'!$D20:$H20,MATCH(J$68,'08 Prev. naklady vozidiel'!$D$19:$H$19,1)+1)/INDEX('08 Prev. naklady vozidiel'!$D20:$H20,MATCH(J$68,'08 Prev. naklady vozidiel'!$D$19:$H$19,1)))^(1/(INDEX('08 Prev. naklady vozidiel'!$D$19:$H$19,MATCH(J$68,'08 Prev. naklady vozidiel'!$D$19:$H$19,1)+1)-INDEX('08 Prev. naklady vozidiel'!$D$19:$H$19,MATCH(J$68,'08 Prev. naklady vozidiel'!$D$19:$H$19,1))))*I69))),0)</f>
        <v>0</v>
      </c>
      <c r="K69" s="30">
        <f>IFERROR(IFERROR(INDEX('08 Prev. naklady vozidiel'!$D20:$H20,MATCH(K$68,'08 Prev. naklady vozidiel'!$D$19:$H$19,0)),IF(K$68&lt;MIN('08 Prev. naklady vozidiel'!$D$19:$H$19),L69/M69*L69,IF(K$68&gt;MAX('08 Prev. naklady vozidiel'!$D$19:$H$19),J69/I69*J69,(INDEX('08 Prev. naklady vozidiel'!$D20:$H20,MATCH(K$68,'08 Prev. naklady vozidiel'!$D$19:$H$19,1)+1)/INDEX('08 Prev. naklady vozidiel'!$D20:$H20,MATCH(K$68,'08 Prev. naklady vozidiel'!$D$19:$H$19,1)))^(1/(INDEX('08 Prev. naklady vozidiel'!$D$19:$H$19,MATCH(K$68,'08 Prev. naklady vozidiel'!$D$19:$H$19,1)+1)-INDEX('08 Prev. naklady vozidiel'!$D$19:$H$19,MATCH(K$68,'08 Prev. naklady vozidiel'!$D$19:$H$19,1))))*J69))),0)</f>
        <v>0</v>
      </c>
      <c r="L69" s="30">
        <f>IFERROR(IFERROR(INDEX('08 Prev. naklady vozidiel'!$D20:$H20,MATCH(L$68,'08 Prev. naklady vozidiel'!$D$19:$H$19,0)),IF(L$68&lt;MIN('08 Prev. naklady vozidiel'!$D$19:$H$19),M69/N69*M69,IF(L$68&gt;MAX('08 Prev. naklady vozidiel'!$D$19:$H$19),K69/J69*K69,(INDEX('08 Prev. naklady vozidiel'!$D20:$H20,MATCH(L$68,'08 Prev. naklady vozidiel'!$D$19:$H$19,1)+1)/INDEX('08 Prev. naklady vozidiel'!$D20:$H20,MATCH(L$68,'08 Prev. naklady vozidiel'!$D$19:$H$19,1)))^(1/(INDEX('08 Prev. naklady vozidiel'!$D$19:$H$19,MATCH(L$68,'08 Prev. naklady vozidiel'!$D$19:$H$19,1)+1)-INDEX('08 Prev. naklady vozidiel'!$D$19:$H$19,MATCH(L$68,'08 Prev. naklady vozidiel'!$D$19:$H$19,1))))*K69))),0)</f>
        <v>0</v>
      </c>
      <c r="M69" s="30">
        <f>IFERROR(IFERROR(INDEX('08 Prev. naklady vozidiel'!$D20:$H20,MATCH(M$68,'08 Prev. naklady vozidiel'!$D$19:$H$19,0)),IF(M$68&lt;MIN('08 Prev. naklady vozidiel'!$D$19:$H$19),N69/O69*N69,IF(M$68&gt;MAX('08 Prev. naklady vozidiel'!$D$19:$H$19),L69/K69*L69,(INDEX('08 Prev. naklady vozidiel'!$D20:$H20,MATCH(M$68,'08 Prev. naklady vozidiel'!$D$19:$H$19,1)+1)/INDEX('08 Prev. naklady vozidiel'!$D20:$H20,MATCH(M$68,'08 Prev. naklady vozidiel'!$D$19:$H$19,1)))^(1/(INDEX('08 Prev. naklady vozidiel'!$D$19:$H$19,MATCH(M$68,'08 Prev. naklady vozidiel'!$D$19:$H$19,1)+1)-INDEX('08 Prev. naklady vozidiel'!$D$19:$H$19,MATCH(M$68,'08 Prev. naklady vozidiel'!$D$19:$H$19,1))))*L69))),0)</f>
        <v>0</v>
      </c>
      <c r="N69" s="30">
        <f>IFERROR(IFERROR(INDEX('08 Prev. naklady vozidiel'!$D20:$H20,MATCH(N$68,'08 Prev. naklady vozidiel'!$D$19:$H$19,0)),IF(N$68&lt;MIN('08 Prev. naklady vozidiel'!$D$19:$H$19),O69/P69*O69,IF(N$68&gt;MAX('08 Prev. naklady vozidiel'!$D$19:$H$19),M69/L69*M69,(INDEX('08 Prev. naklady vozidiel'!$D20:$H20,MATCH(N$68,'08 Prev. naklady vozidiel'!$D$19:$H$19,1)+1)/INDEX('08 Prev. naklady vozidiel'!$D20:$H20,MATCH(N$68,'08 Prev. naklady vozidiel'!$D$19:$H$19,1)))^(1/(INDEX('08 Prev. naklady vozidiel'!$D$19:$H$19,MATCH(N$68,'08 Prev. naklady vozidiel'!$D$19:$H$19,1)+1)-INDEX('08 Prev. naklady vozidiel'!$D$19:$H$19,MATCH(N$68,'08 Prev. naklady vozidiel'!$D$19:$H$19,1))))*M69))),0)</f>
        <v>0</v>
      </c>
      <c r="O69" s="30">
        <f>IFERROR(IFERROR(INDEX('08 Prev. naklady vozidiel'!$D20:$H20,MATCH(O$68,'08 Prev. naklady vozidiel'!$D$19:$H$19,0)),IF(O$68&lt;MIN('08 Prev. naklady vozidiel'!$D$19:$H$19),P69/Q69*P69,IF(O$68&gt;MAX('08 Prev. naklady vozidiel'!$D$19:$H$19),N69/M69*N69,(INDEX('08 Prev. naklady vozidiel'!$D20:$H20,MATCH(O$68,'08 Prev. naklady vozidiel'!$D$19:$H$19,1)+1)/INDEX('08 Prev. naklady vozidiel'!$D20:$H20,MATCH(O$68,'08 Prev. naklady vozidiel'!$D$19:$H$19,1)))^(1/(INDEX('08 Prev. naklady vozidiel'!$D$19:$H$19,MATCH(O$68,'08 Prev. naklady vozidiel'!$D$19:$H$19,1)+1)-INDEX('08 Prev. naklady vozidiel'!$D$19:$H$19,MATCH(O$68,'08 Prev. naklady vozidiel'!$D$19:$H$19,1))))*N69))),0)</f>
        <v>0</v>
      </c>
      <c r="P69" s="30">
        <f>IFERROR(IFERROR(INDEX('08 Prev. naklady vozidiel'!$D20:$H20,MATCH(P$68,'08 Prev. naklady vozidiel'!$D$19:$H$19,0)),IF(P$68&lt;MIN('08 Prev. naklady vozidiel'!$D$19:$H$19),Q69/R69*Q69,IF(P$68&gt;MAX('08 Prev. naklady vozidiel'!$D$19:$H$19),O69/N69*O69,(INDEX('08 Prev. naklady vozidiel'!$D20:$H20,MATCH(P$68,'08 Prev. naklady vozidiel'!$D$19:$H$19,1)+1)/INDEX('08 Prev. naklady vozidiel'!$D20:$H20,MATCH(P$68,'08 Prev. naklady vozidiel'!$D$19:$H$19,1)))^(1/(INDEX('08 Prev. naklady vozidiel'!$D$19:$H$19,MATCH(P$68,'08 Prev. naklady vozidiel'!$D$19:$H$19,1)+1)-INDEX('08 Prev. naklady vozidiel'!$D$19:$H$19,MATCH(P$68,'08 Prev. naklady vozidiel'!$D$19:$H$19,1))))*O69))),0)</f>
        <v>0</v>
      </c>
      <c r="Q69" s="30">
        <f>IFERROR(IFERROR(INDEX('08 Prev. naklady vozidiel'!$D20:$H20,MATCH(Q$68,'08 Prev. naklady vozidiel'!$D$19:$H$19,0)),IF(Q$68&lt;MIN('08 Prev. naklady vozidiel'!$D$19:$H$19),R69/S69*R69,IF(Q$68&gt;MAX('08 Prev. naklady vozidiel'!$D$19:$H$19),P69/O69*P69,(INDEX('08 Prev. naklady vozidiel'!$D20:$H20,MATCH(Q$68,'08 Prev. naklady vozidiel'!$D$19:$H$19,1)+1)/INDEX('08 Prev. naklady vozidiel'!$D20:$H20,MATCH(Q$68,'08 Prev. naklady vozidiel'!$D$19:$H$19,1)))^(1/(INDEX('08 Prev. naklady vozidiel'!$D$19:$H$19,MATCH(Q$68,'08 Prev. naklady vozidiel'!$D$19:$H$19,1)+1)-INDEX('08 Prev. naklady vozidiel'!$D$19:$H$19,MATCH(Q$68,'08 Prev. naklady vozidiel'!$D$19:$H$19,1))))*P69))),0)</f>
        <v>0</v>
      </c>
      <c r="R69" s="30">
        <f>IFERROR(IFERROR(INDEX('08 Prev. naklady vozidiel'!$D20:$H20,MATCH(R$68,'08 Prev. naklady vozidiel'!$D$19:$H$19,0)),IF(R$68&lt;MIN('08 Prev. naklady vozidiel'!$D$19:$H$19),S69/T69*S69,IF(R$68&gt;MAX('08 Prev. naklady vozidiel'!$D$19:$H$19),Q69/P69*Q69,(INDEX('08 Prev. naklady vozidiel'!$D20:$H20,MATCH(R$68,'08 Prev. naklady vozidiel'!$D$19:$H$19,1)+1)/INDEX('08 Prev. naklady vozidiel'!$D20:$H20,MATCH(R$68,'08 Prev. naklady vozidiel'!$D$19:$H$19,1)))^(1/(INDEX('08 Prev. naklady vozidiel'!$D$19:$H$19,MATCH(R$68,'08 Prev. naklady vozidiel'!$D$19:$H$19,1)+1)-INDEX('08 Prev. naklady vozidiel'!$D$19:$H$19,MATCH(R$68,'08 Prev. naklady vozidiel'!$D$19:$H$19,1))))*Q69))),0)</f>
        <v>0</v>
      </c>
      <c r="S69" s="30">
        <f>IFERROR(IFERROR(INDEX('08 Prev. naklady vozidiel'!$D20:$H20,MATCH(S$68,'08 Prev. naklady vozidiel'!$D$19:$H$19,0)),IF(S$68&lt;MIN('08 Prev. naklady vozidiel'!$D$19:$H$19),T69/U69*T69,IF(S$68&gt;MAX('08 Prev. naklady vozidiel'!$D$19:$H$19),R69/Q69*R69,(INDEX('08 Prev. naklady vozidiel'!$D20:$H20,MATCH(S$68,'08 Prev. naklady vozidiel'!$D$19:$H$19,1)+1)/INDEX('08 Prev. naklady vozidiel'!$D20:$H20,MATCH(S$68,'08 Prev. naklady vozidiel'!$D$19:$H$19,1)))^(1/(INDEX('08 Prev. naklady vozidiel'!$D$19:$H$19,MATCH(S$68,'08 Prev. naklady vozidiel'!$D$19:$H$19,1)+1)-INDEX('08 Prev. naklady vozidiel'!$D$19:$H$19,MATCH(S$68,'08 Prev. naklady vozidiel'!$D$19:$H$19,1))))*R69))),0)</f>
        <v>0</v>
      </c>
      <c r="T69" s="30">
        <f>IFERROR(IFERROR(INDEX('08 Prev. naklady vozidiel'!$D20:$H20,MATCH(T$68,'08 Prev. naklady vozidiel'!$D$19:$H$19,0)),IF(T$68&lt;MIN('08 Prev. naklady vozidiel'!$D$19:$H$19),U69/V69*U69,IF(T$68&gt;MAX('08 Prev. naklady vozidiel'!$D$19:$H$19),S69/R69*S69,(INDEX('08 Prev. naklady vozidiel'!$D20:$H20,MATCH(T$68,'08 Prev. naklady vozidiel'!$D$19:$H$19,1)+1)/INDEX('08 Prev. naklady vozidiel'!$D20:$H20,MATCH(T$68,'08 Prev. naklady vozidiel'!$D$19:$H$19,1)))^(1/(INDEX('08 Prev. naklady vozidiel'!$D$19:$H$19,MATCH(T$68,'08 Prev. naklady vozidiel'!$D$19:$H$19,1)+1)-INDEX('08 Prev. naklady vozidiel'!$D$19:$H$19,MATCH(T$68,'08 Prev. naklady vozidiel'!$D$19:$H$19,1))))*S69))),0)</f>
        <v>0</v>
      </c>
      <c r="U69" s="30">
        <f>IFERROR(IFERROR(INDEX('08 Prev. naklady vozidiel'!$D20:$H20,MATCH(U$68,'08 Prev. naklady vozidiel'!$D$19:$H$19,0)),IF(U$68&lt;MIN('08 Prev. naklady vozidiel'!$D$19:$H$19),V69/W69*V69,IF(U$68&gt;MAX('08 Prev. naklady vozidiel'!$D$19:$H$19),T69/S69*T69,(INDEX('08 Prev. naklady vozidiel'!$D20:$H20,MATCH(U$68,'08 Prev. naklady vozidiel'!$D$19:$H$19,1)+1)/INDEX('08 Prev. naklady vozidiel'!$D20:$H20,MATCH(U$68,'08 Prev. naklady vozidiel'!$D$19:$H$19,1)))^(1/(INDEX('08 Prev. naklady vozidiel'!$D$19:$H$19,MATCH(U$68,'08 Prev. naklady vozidiel'!$D$19:$H$19,1)+1)-INDEX('08 Prev. naklady vozidiel'!$D$19:$H$19,MATCH(U$68,'08 Prev. naklady vozidiel'!$D$19:$H$19,1))))*T69))),0)</f>
        <v>0</v>
      </c>
      <c r="V69" s="30">
        <f>IFERROR(IFERROR(INDEX('08 Prev. naklady vozidiel'!$D20:$H20,MATCH(V$68,'08 Prev. naklady vozidiel'!$D$19:$H$19,0)),IF(V$68&lt;MIN('08 Prev. naklady vozidiel'!$D$19:$H$19),W69/X69*W69,IF(V$68&gt;MAX('08 Prev. naklady vozidiel'!$D$19:$H$19),U69/T69*U69,(INDEX('08 Prev. naklady vozidiel'!$D20:$H20,MATCH(V$68,'08 Prev. naklady vozidiel'!$D$19:$H$19,1)+1)/INDEX('08 Prev. naklady vozidiel'!$D20:$H20,MATCH(V$68,'08 Prev. naklady vozidiel'!$D$19:$H$19,1)))^(1/(INDEX('08 Prev. naklady vozidiel'!$D$19:$H$19,MATCH(V$68,'08 Prev. naklady vozidiel'!$D$19:$H$19,1)+1)-INDEX('08 Prev. naklady vozidiel'!$D$19:$H$19,MATCH(V$68,'08 Prev. naklady vozidiel'!$D$19:$H$19,1))))*U69))),0)</f>
        <v>0</v>
      </c>
      <c r="W69" s="30">
        <f>IFERROR(IFERROR(INDEX('08 Prev. naklady vozidiel'!$D20:$H20,MATCH(W$68,'08 Prev. naklady vozidiel'!$D$19:$H$19,0)),IF(W$68&lt;MIN('08 Prev. naklady vozidiel'!$D$19:$H$19),X69/Y69*X69,IF(W$68&gt;MAX('08 Prev. naklady vozidiel'!$D$19:$H$19),V69/U69*V69,(INDEX('08 Prev. naklady vozidiel'!$D20:$H20,MATCH(W$68,'08 Prev. naklady vozidiel'!$D$19:$H$19,1)+1)/INDEX('08 Prev. naklady vozidiel'!$D20:$H20,MATCH(W$68,'08 Prev. naklady vozidiel'!$D$19:$H$19,1)))^(1/(INDEX('08 Prev. naklady vozidiel'!$D$19:$H$19,MATCH(W$68,'08 Prev. naklady vozidiel'!$D$19:$H$19,1)+1)-INDEX('08 Prev. naklady vozidiel'!$D$19:$H$19,MATCH(W$68,'08 Prev. naklady vozidiel'!$D$19:$H$19,1))))*V69))),0)</f>
        <v>0</v>
      </c>
      <c r="X69" s="30">
        <f>IFERROR(IFERROR(INDEX('08 Prev. naklady vozidiel'!$D20:$H20,MATCH(X$68,'08 Prev. naklady vozidiel'!$D$19:$H$19,0)),IF(X$68&lt;MIN('08 Prev. naklady vozidiel'!$D$19:$H$19),Y69/Z69*Y69,IF(X$68&gt;MAX('08 Prev. naklady vozidiel'!$D$19:$H$19),W69/V69*W69,(INDEX('08 Prev. naklady vozidiel'!$D20:$H20,MATCH(X$68,'08 Prev. naklady vozidiel'!$D$19:$H$19,1)+1)/INDEX('08 Prev. naklady vozidiel'!$D20:$H20,MATCH(X$68,'08 Prev. naklady vozidiel'!$D$19:$H$19,1)))^(1/(INDEX('08 Prev. naklady vozidiel'!$D$19:$H$19,MATCH(X$68,'08 Prev. naklady vozidiel'!$D$19:$H$19,1)+1)-INDEX('08 Prev. naklady vozidiel'!$D$19:$H$19,MATCH(X$68,'08 Prev. naklady vozidiel'!$D$19:$H$19,1))))*W69))),0)</f>
        <v>0</v>
      </c>
      <c r="Y69" s="30">
        <f>IFERROR(IFERROR(INDEX('08 Prev. naklady vozidiel'!$D20:$H20,MATCH(Y$68,'08 Prev. naklady vozidiel'!$D$19:$H$19,0)),IF(Y$68&lt;MIN('08 Prev. naklady vozidiel'!$D$19:$H$19),Z69/AA69*Z69,IF(Y$68&gt;MAX('08 Prev. naklady vozidiel'!$D$19:$H$19),X69/W69*X69,(INDEX('08 Prev. naklady vozidiel'!$D20:$H20,MATCH(Y$68,'08 Prev. naklady vozidiel'!$D$19:$H$19,1)+1)/INDEX('08 Prev. naklady vozidiel'!$D20:$H20,MATCH(Y$68,'08 Prev. naklady vozidiel'!$D$19:$H$19,1)))^(1/(INDEX('08 Prev. naklady vozidiel'!$D$19:$H$19,MATCH(Y$68,'08 Prev. naklady vozidiel'!$D$19:$H$19,1)+1)-INDEX('08 Prev. naklady vozidiel'!$D$19:$H$19,MATCH(Y$68,'08 Prev. naklady vozidiel'!$D$19:$H$19,1))))*X69))),0)</f>
        <v>0</v>
      </c>
      <c r="Z69" s="30">
        <f>IFERROR(IFERROR(INDEX('08 Prev. naklady vozidiel'!$D20:$H20,MATCH(Z$68,'08 Prev. naklady vozidiel'!$D$19:$H$19,0)),IF(Z$68&lt;MIN('08 Prev. naklady vozidiel'!$D$19:$H$19),AA69/AB69*AA69,IF(Z$68&gt;MAX('08 Prev. naklady vozidiel'!$D$19:$H$19),Y69/X69*Y69,(INDEX('08 Prev. naklady vozidiel'!$D20:$H20,MATCH(Z$68,'08 Prev. naklady vozidiel'!$D$19:$H$19,1)+1)/INDEX('08 Prev. naklady vozidiel'!$D20:$H20,MATCH(Z$68,'08 Prev. naklady vozidiel'!$D$19:$H$19,1)))^(1/(INDEX('08 Prev. naklady vozidiel'!$D$19:$H$19,MATCH(Z$68,'08 Prev. naklady vozidiel'!$D$19:$H$19,1)+1)-INDEX('08 Prev. naklady vozidiel'!$D$19:$H$19,MATCH(Z$68,'08 Prev. naklady vozidiel'!$D$19:$H$19,1))))*Y69))),0)</f>
        <v>0</v>
      </c>
      <c r="AA69" s="30">
        <f>IFERROR(IFERROR(INDEX('08 Prev. naklady vozidiel'!$D20:$H20,MATCH(AA$68,'08 Prev. naklady vozidiel'!$D$19:$H$19,0)),IF(AA$68&lt;MIN('08 Prev. naklady vozidiel'!$D$19:$H$19),AB69/AC69*AB69,IF(AA$68&gt;MAX('08 Prev. naklady vozidiel'!$D$19:$H$19),Z69/Y69*Z69,(INDEX('08 Prev. naklady vozidiel'!$D20:$H20,MATCH(AA$68,'08 Prev. naklady vozidiel'!$D$19:$H$19,1)+1)/INDEX('08 Prev. naklady vozidiel'!$D20:$H20,MATCH(AA$68,'08 Prev. naklady vozidiel'!$D$19:$H$19,1)))^(1/(INDEX('08 Prev. naklady vozidiel'!$D$19:$H$19,MATCH(AA$68,'08 Prev. naklady vozidiel'!$D$19:$H$19,1)+1)-INDEX('08 Prev. naklady vozidiel'!$D$19:$H$19,MATCH(AA$68,'08 Prev. naklady vozidiel'!$D$19:$H$19,1))))*Z69))),0)</f>
        <v>0</v>
      </c>
      <c r="AB69" s="30">
        <f>IFERROR(IFERROR(INDEX('08 Prev. naklady vozidiel'!$D20:$H20,MATCH(AB$68,'08 Prev. naklady vozidiel'!$D$19:$H$19,0)),IF(AB$68&lt;MIN('08 Prev. naklady vozidiel'!$D$19:$H$19),AC69/AD69*AC69,IF(AB$68&gt;MAX('08 Prev. naklady vozidiel'!$D$19:$H$19),AA69/Z69*AA69,(INDEX('08 Prev. naklady vozidiel'!$D20:$H20,MATCH(AB$68,'08 Prev. naklady vozidiel'!$D$19:$H$19,1)+1)/INDEX('08 Prev. naklady vozidiel'!$D20:$H20,MATCH(AB$68,'08 Prev. naklady vozidiel'!$D$19:$H$19,1)))^(1/(INDEX('08 Prev. naklady vozidiel'!$D$19:$H$19,MATCH(AB$68,'08 Prev. naklady vozidiel'!$D$19:$H$19,1)+1)-INDEX('08 Prev. naklady vozidiel'!$D$19:$H$19,MATCH(AB$68,'08 Prev. naklady vozidiel'!$D$19:$H$19,1))))*AA69))),0)</f>
        <v>0</v>
      </c>
      <c r="AC69" s="30">
        <f>IFERROR(IFERROR(INDEX('08 Prev. naklady vozidiel'!$D20:$H20,MATCH(AC$68,'08 Prev. naklady vozidiel'!$D$19:$H$19,0)),IF(AC$68&lt;MIN('08 Prev. naklady vozidiel'!$D$19:$H$19),AD69/AE69*AD69,IF(AC$68&gt;MAX('08 Prev. naklady vozidiel'!$D$19:$H$19),AB69/AA69*AB69,(INDEX('08 Prev. naklady vozidiel'!$D20:$H20,MATCH(AC$68,'08 Prev. naklady vozidiel'!$D$19:$H$19,1)+1)/INDEX('08 Prev. naklady vozidiel'!$D20:$H20,MATCH(AC$68,'08 Prev. naklady vozidiel'!$D$19:$H$19,1)))^(1/(INDEX('08 Prev. naklady vozidiel'!$D$19:$H$19,MATCH(AC$68,'08 Prev. naklady vozidiel'!$D$19:$H$19,1)+1)-INDEX('08 Prev. naklady vozidiel'!$D$19:$H$19,MATCH(AC$68,'08 Prev. naklady vozidiel'!$D$19:$H$19,1))))*AB69))),0)</f>
        <v>0</v>
      </c>
      <c r="AD69" s="30">
        <f>IFERROR(IFERROR(INDEX('08 Prev. naklady vozidiel'!$D20:$H20,MATCH(AD$68,'08 Prev. naklady vozidiel'!$D$19:$H$19,0)),IF(AD$68&lt;MIN('08 Prev. naklady vozidiel'!$D$19:$H$19),AE69/AF69*AE69,IF(AD$68&gt;MAX('08 Prev. naklady vozidiel'!$D$19:$H$19),AC69/AB69*AC69,(INDEX('08 Prev. naklady vozidiel'!$D20:$H20,MATCH(AD$68,'08 Prev. naklady vozidiel'!$D$19:$H$19,1)+1)/INDEX('08 Prev. naklady vozidiel'!$D20:$H20,MATCH(AD$68,'08 Prev. naklady vozidiel'!$D$19:$H$19,1)))^(1/(INDEX('08 Prev. naklady vozidiel'!$D$19:$H$19,MATCH(AD$68,'08 Prev. naklady vozidiel'!$D$19:$H$19,1)+1)-INDEX('08 Prev. naklady vozidiel'!$D$19:$H$19,MATCH(AD$68,'08 Prev. naklady vozidiel'!$D$19:$H$19,1))))*AC69))),0)</f>
        <v>0</v>
      </c>
      <c r="AE69" s="30">
        <f>IFERROR(IFERROR(INDEX('08 Prev. naklady vozidiel'!$D20:$H20,MATCH(AE$68,'08 Prev. naklady vozidiel'!$D$19:$H$19,0)),IF(AE$68&lt;MIN('08 Prev. naklady vozidiel'!$D$19:$H$19),AF69/AG69*AF69,IF(AE$68&gt;MAX('08 Prev. naklady vozidiel'!$D$19:$H$19),AD69/AC69*AD69,(INDEX('08 Prev. naklady vozidiel'!$D20:$H20,MATCH(AE$68,'08 Prev. naklady vozidiel'!$D$19:$H$19,1)+1)/INDEX('08 Prev. naklady vozidiel'!$D20:$H20,MATCH(AE$68,'08 Prev. naklady vozidiel'!$D$19:$H$19,1)))^(1/(INDEX('08 Prev. naklady vozidiel'!$D$19:$H$19,MATCH(AE$68,'08 Prev. naklady vozidiel'!$D$19:$H$19,1)+1)-INDEX('08 Prev. naklady vozidiel'!$D$19:$H$19,MATCH(AE$68,'08 Prev. naklady vozidiel'!$D$19:$H$19,1))))*AD69))),0)</f>
        <v>0</v>
      </c>
      <c r="AF69" s="30">
        <f>IFERROR(IFERROR(INDEX('08 Prev. naklady vozidiel'!$D20:$H20,MATCH(AF$68,'08 Prev. naklady vozidiel'!$D$19:$H$19,0)),IF(AF$68&lt;MIN('08 Prev. naklady vozidiel'!$D$19:$H$19),AG69/AH69*AG69,IF(AF$68&gt;MAX('08 Prev. naklady vozidiel'!$D$19:$H$19),AE69/AD69*AE69,(INDEX('08 Prev. naklady vozidiel'!$D20:$H20,MATCH(AF$68,'08 Prev. naklady vozidiel'!$D$19:$H$19,1)+1)/INDEX('08 Prev. naklady vozidiel'!$D20:$H20,MATCH(AF$68,'08 Prev. naklady vozidiel'!$D$19:$H$19,1)))^(1/(INDEX('08 Prev. naklady vozidiel'!$D$19:$H$19,MATCH(AF$68,'08 Prev. naklady vozidiel'!$D$19:$H$19,1)+1)-INDEX('08 Prev. naklady vozidiel'!$D$19:$H$19,MATCH(AF$68,'08 Prev. naklady vozidiel'!$D$19:$H$19,1))))*AE69))),0)</f>
        <v>0</v>
      </c>
      <c r="AG69" s="30">
        <f>IFERROR(IFERROR(INDEX('08 Prev. naklady vozidiel'!$D20:$H20,MATCH(AG$68,'08 Prev. naklady vozidiel'!$D$19:$H$19,0)),IF(AG$68&lt;MIN('08 Prev. naklady vozidiel'!$D$19:$H$19),AH69/AI69*AH69,IF(AG$68&gt;MAX('08 Prev. naklady vozidiel'!$D$19:$H$19),AF69/AE69*AF69,(INDEX('08 Prev. naklady vozidiel'!$D20:$H20,MATCH(AG$68,'08 Prev. naklady vozidiel'!$D$19:$H$19,1)+1)/INDEX('08 Prev. naklady vozidiel'!$D20:$H20,MATCH(AG$68,'08 Prev. naklady vozidiel'!$D$19:$H$19,1)))^(1/(INDEX('08 Prev. naklady vozidiel'!$D$19:$H$19,MATCH(AG$68,'08 Prev. naklady vozidiel'!$D$19:$H$19,1)+1)-INDEX('08 Prev. naklady vozidiel'!$D$19:$H$19,MATCH(AG$68,'08 Prev. naklady vozidiel'!$D$19:$H$19,1))))*AF69))),0)</f>
        <v>0</v>
      </c>
      <c r="AH69" s="30">
        <f>IFERROR(IFERROR(INDEX('08 Prev. naklady vozidiel'!$D20:$H20,MATCH(AH$68,'08 Prev. naklady vozidiel'!$D$19:$H$19,0)),IF(AH$68&lt;MIN('08 Prev. naklady vozidiel'!$D$19:$H$19),AI69/AJ69*AI69,IF(AH$68&gt;MAX('08 Prev. naklady vozidiel'!$D$19:$H$19),AG69/AF69*AG69,(INDEX('08 Prev. naklady vozidiel'!$D20:$H20,MATCH(AH$68,'08 Prev. naklady vozidiel'!$D$19:$H$19,1)+1)/INDEX('08 Prev. naklady vozidiel'!$D20:$H20,MATCH(AH$68,'08 Prev. naklady vozidiel'!$D$19:$H$19,1)))^(1/(INDEX('08 Prev. naklady vozidiel'!$D$19:$H$19,MATCH(AH$68,'08 Prev. naklady vozidiel'!$D$19:$H$19,1)+1)-INDEX('08 Prev. naklady vozidiel'!$D$19:$H$19,MATCH(AH$68,'08 Prev. naklady vozidiel'!$D$19:$H$19,1))))*AG69))),0)</f>
        <v>0</v>
      </c>
      <c r="AI69" s="30">
        <f>IFERROR(IFERROR(INDEX('08 Prev. naklady vozidiel'!$D20:$H20,MATCH(AI$68,'08 Prev. naklady vozidiel'!$D$19:$H$19,0)),IF(AI$68&lt;MIN('08 Prev. naklady vozidiel'!$D$19:$H$19),AJ69/AK69*AJ69,IF(AI$68&gt;MAX('08 Prev. naklady vozidiel'!$D$19:$H$19),AH69/AG69*AH69,(INDEX('08 Prev. naklady vozidiel'!$D20:$H20,MATCH(AI$68,'08 Prev. naklady vozidiel'!$D$19:$H$19,1)+1)/INDEX('08 Prev. naklady vozidiel'!$D20:$H20,MATCH(AI$68,'08 Prev. naklady vozidiel'!$D$19:$H$19,1)))^(1/(INDEX('08 Prev. naklady vozidiel'!$D$19:$H$19,MATCH(AI$68,'08 Prev. naklady vozidiel'!$D$19:$H$19,1)+1)-INDEX('08 Prev. naklady vozidiel'!$D$19:$H$19,MATCH(AI$68,'08 Prev. naklady vozidiel'!$D$19:$H$19,1))))*AH69))),0)</f>
        <v>0</v>
      </c>
      <c r="AJ69" s="30">
        <f>IFERROR(IFERROR(INDEX('08 Prev. naklady vozidiel'!$D20:$H20,MATCH(AJ$68,'08 Prev. naklady vozidiel'!$D$19:$H$19,0)),IF(AJ$68&lt;MIN('08 Prev. naklady vozidiel'!$D$19:$H$19),AK69/AL69*AK69,IF(AJ$68&gt;MAX('08 Prev. naklady vozidiel'!$D$19:$H$19),AI69/AH69*AI69,(INDEX('08 Prev. naklady vozidiel'!$D20:$H20,MATCH(AJ$68,'08 Prev. naklady vozidiel'!$D$19:$H$19,1)+1)/INDEX('08 Prev. naklady vozidiel'!$D20:$H20,MATCH(AJ$68,'08 Prev. naklady vozidiel'!$D$19:$H$19,1)))^(1/(INDEX('08 Prev. naklady vozidiel'!$D$19:$H$19,MATCH(AJ$68,'08 Prev. naklady vozidiel'!$D$19:$H$19,1)+1)-INDEX('08 Prev. naklady vozidiel'!$D$19:$H$19,MATCH(AJ$68,'08 Prev. naklady vozidiel'!$D$19:$H$19,1))))*AI69))),0)</f>
        <v>0</v>
      </c>
      <c r="AK69" s="30">
        <f>IFERROR(IFERROR(INDEX('08 Prev. naklady vozidiel'!$D20:$H20,MATCH(AK$68,'08 Prev. naklady vozidiel'!$D$19:$H$19,0)),IF(AK$68&lt;MIN('08 Prev. naklady vozidiel'!$D$19:$H$19),AL69/AM69*AL69,IF(AK$68&gt;MAX('08 Prev. naklady vozidiel'!$D$19:$H$19),AJ69/AI69*AJ69,(INDEX('08 Prev. naklady vozidiel'!$D20:$H20,MATCH(AK$68,'08 Prev. naklady vozidiel'!$D$19:$H$19,1)+1)/INDEX('08 Prev. naklady vozidiel'!$D20:$H20,MATCH(AK$68,'08 Prev. naklady vozidiel'!$D$19:$H$19,1)))^(1/(INDEX('08 Prev. naklady vozidiel'!$D$19:$H$19,MATCH(AK$68,'08 Prev. naklady vozidiel'!$D$19:$H$19,1)+1)-INDEX('08 Prev. naklady vozidiel'!$D$19:$H$19,MATCH(AK$68,'08 Prev. naklady vozidiel'!$D$19:$H$19,1))))*AJ69))),0)</f>
        <v>0</v>
      </c>
      <c r="AL69" s="30">
        <f>IFERROR(IFERROR(INDEX('08 Prev. naklady vozidiel'!$D20:$H20,MATCH(AL$68,'08 Prev. naklady vozidiel'!$D$19:$H$19,0)),IF(AL$68&lt;MIN('08 Prev. naklady vozidiel'!$D$19:$H$19),AM69/AN69*AM69,IF(AL$68&gt;MAX('08 Prev. naklady vozidiel'!$D$19:$H$19),AK69/AJ69*AK69,(INDEX('08 Prev. naklady vozidiel'!$D20:$H20,MATCH(AL$68,'08 Prev. naklady vozidiel'!$D$19:$H$19,1)+1)/INDEX('08 Prev. naklady vozidiel'!$D20:$H20,MATCH(AL$68,'08 Prev. naklady vozidiel'!$D$19:$H$19,1)))^(1/(INDEX('08 Prev. naklady vozidiel'!$D$19:$H$19,MATCH(AL$68,'08 Prev. naklady vozidiel'!$D$19:$H$19,1)+1)-INDEX('08 Prev. naklady vozidiel'!$D$19:$H$19,MATCH(AL$68,'08 Prev. naklady vozidiel'!$D$19:$H$19,1))))*AK69))),0)</f>
        <v>0</v>
      </c>
      <c r="AM69" s="30">
        <f>IFERROR(IFERROR(INDEX('08 Prev. naklady vozidiel'!$D20:$H20,MATCH(AM$68,'08 Prev. naklady vozidiel'!$D$19:$H$19,0)),IF(AM$68&lt;MIN('08 Prev. naklady vozidiel'!$D$19:$H$19),AN69/AO69*AN69,IF(AM$68&gt;MAX('08 Prev. naklady vozidiel'!$D$19:$H$19),AL69/AK69*AL69,(INDEX('08 Prev. naklady vozidiel'!$D20:$H20,MATCH(AM$68,'08 Prev. naklady vozidiel'!$D$19:$H$19,1)+1)/INDEX('08 Prev. naklady vozidiel'!$D20:$H20,MATCH(AM$68,'08 Prev. naklady vozidiel'!$D$19:$H$19,1)))^(1/(INDEX('08 Prev. naklady vozidiel'!$D$19:$H$19,MATCH(AM$68,'08 Prev. naklady vozidiel'!$D$19:$H$19,1)+1)-INDEX('08 Prev. naklady vozidiel'!$D$19:$H$19,MATCH(AM$68,'08 Prev. naklady vozidiel'!$D$19:$H$19,1))))*AL69))),0)</f>
        <v>0</v>
      </c>
      <c r="AN69" s="30">
        <f>IFERROR(IFERROR(INDEX('08 Prev. naklady vozidiel'!$D20:$H20,MATCH(AN$68,'08 Prev. naklady vozidiel'!$D$19:$H$19,0)),IF(AN$68&lt;MIN('08 Prev. naklady vozidiel'!$D$19:$H$19),AO69/AP69*AO69,IF(AN$68&gt;MAX('08 Prev. naklady vozidiel'!$D$19:$H$19),AM69/AL69*AM69,(INDEX('08 Prev. naklady vozidiel'!$D20:$H20,MATCH(AN$68,'08 Prev. naklady vozidiel'!$D$19:$H$19,1)+1)/INDEX('08 Prev. naklady vozidiel'!$D20:$H20,MATCH(AN$68,'08 Prev. naklady vozidiel'!$D$19:$H$19,1)))^(1/(INDEX('08 Prev. naklady vozidiel'!$D$19:$H$19,MATCH(AN$68,'08 Prev. naklady vozidiel'!$D$19:$H$19,1)+1)-INDEX('08 Prev. naklady vozidiel'!$D$19:$H$19,MATCH(AN$68,'08 Prev. naklady vozidiel'!$D$19:$H$19,1))))*AM69))),0)</f>
        <v>0</v>
      </c>
      <c r="AO69" s="30">
        <f>IFERROR(IFERROR(INDEX('08 Prev. naklady vozidiel'!$D20:$H20,MATCH(AO$68,'08 Prev. naklady vozidiel'!$D$19:$H$19,0)),IF(AO$68&lt;MIN('08 Prev. naklady vozidiel'!$D$19:$H$19),AP69/AQ69*AP69,IF(AO$68&gt;MAX('08 Prev. naklady vozidiel'!$D$19:$H$19),AN69/AM69*AN69,(INDEX('08 Prev. naklady vozidiel'!$D20:$H20,MATCH(AO$68,'08 Prev. naklady vozidiel'!$D$19:$H$19,1)+1)/INDEX('08 Prev. naklady vozidiel'!$D20:$H20,MATCH(AO$68,'08 Prev. naklady vozidiel'!$D$19:$H$19,1)))^(1/(INDEX('08 Prev. naklady vozidiel'!$D$19:$H$19,MATCH(AO$68,'08 Prev. naklady vozidiel'!$D$19:$H$19,1)+1)-INDEX('08 Prev. naklady vozidiel'!$D$19:$H$19,MATCH(AO$68,'08 Prev. naklady vozidiel'!$D$19:$H$19,1))))*AN69))),0)</f>
        <v>0</v>
      </c>
      <c r="AP69" s="30">
        <f>IFERROR(IFERROR(INDEX('08 Prev. naklady vozidiel'!$D20:$H20,MATCH(AP$68,'08 Prev. naklady vozidiel'!$D$19:$H$19,0)),IF(AP$68&lt;MIN('08 Prev. naklady vozidiel'!$D$19:$H$19),AQ69/AR69*AQ69,IF(AP$68&gt;MAX('08 Prev. naklady vozidiel'!$D$19:$H$19),AO69/AN69*AO69,(INDEX('08 Prev. naklady vozidiel'!$D20:$H20,MATCH(AP$68,'08 Prev. naklady vozidiel'!$D$19:$H$19,1)+1)/INDEX('08 Prev. naklady vozidiel'!$D20:$H20,MATCH(AP$68,'08 Prev. naklady vozidiel'!$D$19:$H$19,1)))^(1/(INDEX('08 Prev. naklady vozidiel'!$D$19:$H$19,MATCH(AP$68,'08 Prev. naklady vozidiel'!$D$19:$H$19,1)+1)-INDEX('08 Prev. naklady vozidiel'!$D$19:$H$19,MATCH(AP$68,'08 Prev. naklady vozidiel'!$D$19:$H$19,1))))*AO69))),0)</f>
        <v>0</v>
      </c>
      <c r="AQ69" s="30">
        <f>IFERROR(IFERROR(INDEX('08 Prev. naklady vozidiel'!$D20:$H20,MATCH(AQ$68,'08 Prev. naklady vozidiel'!$D$19:$H$19,0)),IF(AQ$68&lt;MIN('08 Prev. naklady vozidiel'!$D$19:$H$19),AR69/AS69*AR69,IF(AQ$68&gt;MAX('08 Prev. naklady vozidiel'!$D$19:$H$19),AP69/AO69*AP69,(INDEX('08 Prev. naklady vozidiel'!$D20:$H20,MATCH(AQ$68,'08 Prev. naklady vozidiel'!$D$19:$H$19,1)+1)/INDEX('08 Prev. naklady vozidiel'!$D20:$H20,MATCH(AQ$68,'08 Prev. naklady vozidiel'!$D$19:$H$19,1)))^(1/(INDEX('08 Prev. naklady vozidiel'!$D$19:$H$19,MATCH(AQ$68,'08 Prev. naklady vozidiel'!$D$19:$H$19,1)+1)-INDEX('08 Prev. naklady vozidiel'!$D$19:$H$19,MATCH(AQ$68,'08 Prev. naklady vozidiel'!$D$19:$H$19,1))))*AP69))),0)</f>
        <v>0</v>
      </c>
      <c r="AR69" s="30">
        <f>IFERROR(IFERROR(INDEX('08 Prev. naklady vozidiel'!$D20:$H20,MATCH(AR$68,'08 Prev. naklady vozidiel'!$D$19:$H$19,0)),IF(AR$68&lt;MIN('08 Prev. naklady vozidiel'!$D$19:$H$19),AS69/AT69*AS69,IF(AR$68&gt;MAX('08 Prev. naklady vozidiel'!$D$19:$H$19),AQ69/AP69*AQ69,(INDEX('08 Prev. naklady vozidiel'!$D20:$H20,MATCH(AR$68,'08 Prev. naklady vozidiel'!$D$19:$H$19,1)+1)/INDEX('08 Prev. naklady vozidiel'!$D20:$H20,MATCH(AR$68,'08 Prev. naklady vozidiel'!$D$19:$H$19,1)))^(1/(INDEX('08 Prev. naklady vozidiel'!$D$19:$H$19,MATCH(AR$68,'08 Prev. naklady vozidiel'!$D$19:$H$19,1)+1)-INDEX('08 Prev. naklady vozidiel'!$D$19:$H$19,MATCH(AR$68,'08 Prev. naklady vozidiel'!$D$19:$H$19,1))))*AQ69))),0)</f>
        <v>0</v>
      </c>
      <c r="AS69" s="30">
        <f>IFERROR(IFERROR(INDEX('08 Prev. naklady vozidiel'!$D20:$H20,MATCH(AS$68,'08 Prev. naklady vozidiel'!$D$19:$H$19,0)),IF(AS$68&lt;MIN('08 Prev. naklady vozidiel'!$D$19:$H$19),AT69/AU69*AT69,IF(AS$68&gt;MAX('08 Prev. naklady vozidiel'!$D$19:$H$19),AR69/AQ69*AR69,(INDEX('08 Prev. naklady vozidiel'!$D20:$H20,MATCH(AS$68,'08 Prev. naklady vozidiel'!$D$19:$H$19,1)+1)/INDEX('08 Prev. naklady vozidiel'!$D20:$H20,MATCH(AS$68,'08 Prev. naklady vozidiel'!$D$19:$H$19,1)))^(1/(INDEX('08 Prev. naklady vozidiel'!$D$19:$H$19,MATCH(AS$68,'08 Prev. naklady vozidiel'!$D$19:$H$19,1)+1)-INDEX('08 Prev. naklady vozidiel'!$D$19:$H$19,MATCH(AS$68,'08 Prev. naklady vozidiel'!$D$19:$H$19,1))))*AR69))),0)</f>
        <v>0</v>
      </c>
      <c r="AT69" s="30">
        <f>IFERROR(IFERROR(INDEX('08 Prev. naklady vozidiel'!$D20:$H20,MATCH(AT$68,'08 Prev. naklady vozidiel'!$D$19:$H$19,0)),IF(AT$68&lt;MIN('08 Prev. naklady vozidiel'!$D$19:$H$19),AU69/AV69*AU69,IF(AT$68&gt;MAX('08 Prev. naklady vozidiel'!$D$19:$H$19),AS69/AR69*AS69,(INDEX('08 Prev. naklady vozidiel'!$D20:$H20,MATCH(AT$68,'08 Prev. naklady vozidiel'!$D$19:$H$19,1)+1)/INDEX('08 Prev. naklady vozidiel'!$D20:$H20,MATCH(AT$68,'08 Prev. naklady vozidiel'!$D$19:$H$19,1)))^(1/(INDEX('08 Prev. naklady vozidiel'!$D$19:$H$19,MATCH(AT$68,'08 Prev. naklady vozidiel'!$D$19:$H$19,1)+1)-INDEX('08 Prev. naklady vozidiel'!$D$19:$H$19,MATCH(AT$68,'08 Prev. naklady vozidiel'!$D$19:$H$19,1))))*AS69))),0)</f>
        <v>0</v>
      </c>
      <c r="AU69" s="30">
        <f>IFERROR(IFERROR(INDEX('08 Prev. naklady vozidiel'!$D20:$H20,MATCH(AU$68,'08 Prev. naklady vozidiel'!$D$19:$H$19,0)),IF(AU$68&lt;MIN('08 Prev. naklady vozidiel'!$D$19:$H$19),AV69/AW69*AV69,IF(AU$68&gt;MAX('08 Prev. naklady vozidiel'!$D$19:$H$19),AT69/AS69*AT69,(INDEX('08 Prev. naklady vozidiel'!$D20:$H20,MATCH(AU$68,'08 Prev. naklady vozidiel'!$D$19:$H$19,1)+1)/INDEX('08 Prev. naklady vozidiel'!$D20:$H20,MATCH(AU$68,'08 Prev. naklady vozidiel'!$D$19:$H$19,1)))^(1/(INDEX('08 Prev. naklady vozidiel'!$D$19:$H$19,MATCH(AU$68,'08 Prev. naklady vozidiel'!$D$19:$H$19,1)+1)-INDEX('08 Prev. naklady vozidiel'!$D$19:$H$19,MATCH(AU$68,'08 Prev. naklady vozidiel'!$D$19:$H$19,1))))*AT69))),0)</f>
        <v>0</v>
      </c>
      <c r="AV69" s="30">
        <f>IFERROR(IFERROR(INDEX('08 Prev. naklady vozidiel'!$D20:$H20,MATCH(AV$68,'08 Prev. naklady vozidiel'!$D$19:$H$19,0)),IF(AV$68&lt;MIN('08 Prev. naklady vozidiel'!$D$19:$H$19),AW69/AX69*AW69,IF(AV$68&gt;MAX('08 Prev. naklady vozidiel'!$D$19:$H$19),AU69/AT69*AU69,(INDEX('08 Prev. naklady vozidiel'!$D20:$H20,MATCH(AV$68,'08 Prev. naklady vozidiel'!$D$19:$H$19,1)+1)/INDEX('08 Prev. naklady vozidiel'!$D20:$H20,MATCH(AV$68,'08 Prev. naklady vozidiel'!$D$19:$H$19,1)))^(1/(INDEX('08 Prev. naklady vozidiel'!$D$19:$H$19,MATCH(AV$68,'08 Prev. naklady vozidiel'!$D$19:$H$19,1)+1)-INDEX('08 Prev. naklady vozidiel'!$D$19:$H$19,MATCH(AV$68,'08 Prev. naklady vozidiel'!$D$19:$H$19,1))))*AU69))),0)</f>
        <v>0</v>
      </c>
      <c r="AW69" s="30">
        <f>IFERROR(IFERROR(INDEX('08 Prev. naklady vozidiel'!$D20:$H20,MATCH(AW$68,'08 Prev. naklady vozidiel'!$D$19:$H$19,0)),IF(AW$68&lt;MIN('08 Prev. naklady vozidiel'!$D$19:$H$19),AX69/AY69*AX69,IF(AW$68&gt;MAX('08 Prev. naklady vozidiel'!$D$19:$H$19),AV69/AU69*AV69,(INDEX('08 Prev. naklady vozidiel'!$D20:$H20,MATCH(AW$68,'08 Prev. naklady vozidiel'!$D$19:$H$19,1)+1)/INDEX('08 Prev. naklady vozidiel'!$D20:$H20,MATCH(AW$68,'08 Prev. naklady vozidiel'!$D$19:$H$19,1)))^(1/(INDEX('08 Prev. naklady vozidiel'!$D$19:$H$19,MATCH(AW$68,'08 Prev. naklady vozidiel'!$D$19:$H$19,1)+1)-INDEX('08 Prev. naklady vozidiel'!$D$19:$H$19,MATCH(AW$68,'08 Prev. naklady vozidiel'!$D$19:$H$19,1))))*AV69))),0)</f>
        <v>0</v>
      </c>
      <c r="AX69" s="30">
        <f>IFERROR(IFERROR(INDEX('08 Prev. naklady vozidiel'!$D20:$H20,MATCH(AX$68,'08 Prev. naklady vozidiel'!$D$19:$H$19,0)),IF(AX$68&lt;MIN('08 Prev. naklady vozidiel'!$D$19:$H$19),AY69/AZ69*AY69,IF(AX$68&gt;MAX('08 Prev. naklady vozidiel'!$D$19:$H$19),AW69/AV69*AW69,(INDEX('08 Prev. naklady vozidiel'!$D20:$H20,MATCH(AX$68,'08 Prev. naklady vozidiel'!$D$19:$H$19,1)+1)/INDEX('08 Prev. naklady vozidiel'!$D20:$H20,MATCH(AX$68,'08 Prev. naklady vozidiel'!$D$19:$H$19,1)))^(1/(INDEX('08 Prev. naklady vozidiel'!$D$19:$H$19,MATCH(AX$68,'08 Prev. naklady vozidiel'!$D$19:$H$19,1)+1)-INDEX('08 Prev. naklady vozidiel'!$D$19:$H$19,MATCH(AX$68,'08 Prev. naklady vozidiel'!$D$19:$H$19,1))))*AW69))),0)</f>
        <v>0</v>
      </c>
    </row>
    <row r="70" spans="2:50" x14ac:dyDescent="0.2">
      <c r="B70" s="365" t="s">
        <v>213</v>
      </c>
      <c r="C70" s="366"/>
      <c r="D70" s="366"/>
      <c r="E70" s="367"/>
      <c r="F70" s="30">
        <f>IFERROR(IFERROR(INDEX('08 Prev. naklady vozidiel'!$D21:$H21,MATCH(F$68,'08 Prev. naklady vozidiel'!$D$19:$H$19,0)),IF(F$68&lt;MIN('08 Prev. naklady vozidiel'!$D$19:$H$19),G70/H70*G70,IF(F$68&gt;MAX('08 Prev. naklady vozidiel'!$D$19:$H$19),E70/D70*E70,(INDEX('08 Prev. naklady vozidiel'!$D21:$H21,MATCH(F$68,'08 Prev. naklady vozidiel'!$D$19:$H$19,1)+1)/INDEX('08 Prev. naklady vozidiel'!$D21:$H21,MATCH(F$68,'08 Prev. naklady vozidiel'!$D$19:$H$19,1)))^(1/(INDEX('08 Prev. naklady vozidiel'!$D$19:$H$19,MATCH(F$68,'08 Prev. naklady vozidiel'!$D$19:$H$19,1)+1)-INDEX('08 Prev. naklady vozidiel'!$D$19:$H$19,MATCH(F$68,'08 Prev. naklady vozidiel'!$D$19:$H$19,1))))*E70))),0)</f>
        <v>0</v>
      </c>
      <c r="G70" s="30">
        <f>IFERROR(IFERROR(INDEX('08 Prev. naklady vozidiel'!$D21:$H21,MATCH(G$68,'08 Prev. naklady vozidiel'!$D$19:$H$19,0)),IF(G$68&lt;MIN('08 Prev. naklady vozidiel'!$D$19:$H$19),H70/I70*H70,IF(G$68&gt;MAX('08 Prev. naklady vozidiel'!$D$19:$H$19),F70/E70*F70,(INDEX('08 Prev. naklady vozidiel'!$D21:$H21,MATCH(G$68,'08 Prev. naklady vozidiel'!$D$19:$H$19,1)+1)/INDEX('08 Prev. naklady vozidiel'!$D21:$H21,MATCH(G$68,'08 Prev. naklady vozidiel'!$D$19:$H$19,1)))^(1/(INDEX('08 Prev. naklady vozidiel'!$D$19:$H$19,MATCH(G$68,'08 Prev. naklady vozidiel'!$D$19:$H$19,1)+1)-INDEX('08 Prev. naklady vozidiel'!$D$19:$H$19,MATCH(G$68,'08 Prev. naklady vozidiel'!$D$19:$H$19,1))))*F70))),0)</f>
        <v>0</v>
      </c>
      <c r="H70" s="30">
        <f>IFERROR(IFERROR(INDEX('08 Prev. naklady vozidiel'!$D21:$H21,MATCH(H$68,'08 Prev. naklady vozidiel'!$D$19:$H$19,0)),IF(H$68&lt;MIN('08 Prev. naklady vozidiel'!$D$19:$H$19),I70/J70*I70,IF(H$68&gt;MAX('08 Prev. naklady vozidiel'!$D$19:$H$19),G70/F70*G70,(INDEX('08 Prev. naklady vozidiel'!$D21:$H21,MATCH(H$68,'08 Prev. naklady vozidiel'!$D$19:$H$19,1)+1)/INDEX('08 Prev. naklady vozidiel'!$D21:$H21,MATCH(H$68,'08 Prev. naklady vozidiel'!$D$19:$H$19,1)))^(1/(INDEX('08 Prev. naklady vozidiel'!$D$19:$H$19,MATCH(H$68,'08 Prev. naklady vozidiel'!$D$19:$H$19,1)+1)-INDEX('08 Prev. naklady vozidiel'!$D$19:$H$19,MATCH(H$68,'08 Prev. naklady vozidiel'!$D$19:$H$19,1))))*G70))),0)</f>
        <v>0</v>
      </c>
      <c r="I70" s="30">
        <f>IFERROR(IFERROR(INDEX('08 Prev. naklady vozidiel'!$D21:$H21,MATCH(I$68,'08 Prev. naklady vozidiel'!$D$19:$H$19,0)),IF(I$68&lt;MIN('08 Prev. naklady vozidiel'!$D$19:$H$19),J70/K70*J70,IF(I$68&gt;MAX('08 Prev. naklady vozidiel'!$D$19:$H$19),H70/G70*H70,(INDEX('08 Prev. naklady vozidiel'!$D21:$H21,MATCH(I$68,'08 Prev. naklady vozidiel'!$D$19:$H$19,1)+1)/INDEX('08 Prev. naklady vozidiel'!$D21:$H21,MATCH(I$68,'08 Prev. naklady vozidiel'!$D$19:$H$19,1)))^(1/(INDEX('08 Prev. naklady vozidiel'!$D$19:$H$19,MATCH(I$68,'08 Prev. naklady vozidiel'!$D$19:$H$19,1)+1)-INDEX('08 Prev. naklady vozidiel'!$D$19:$H$19,MATCH(I$68,'08 Prev. naklady vozidiel'!$D$19:$H$19,1))))*H70))),0)</f>
        <v>0</v>
      </c>
      <c r="J70" s="30">
        <f>IFERROR(IFERROR(INDEX('08 Prev. naklady vozidiel'!$D21:$H21,MATCH(J$68,'08 Prev. naklady vozidiel'!$D$19:$H$19,0)),IF(J$68&lt;MIN('08 Prev. naklady vozidiel'!$D$19:$H$19),K70/L70*K70,IF(J$68&gt;MAX('08 Prev. naklady vozidiel'!$D$19:$H$19),I70/H70*I70,(INDEX('08 Prev. naklady vozidiel'!$D21:$H21,MATCH(J$68,'08 Prev. naklady vozidiel'!$D$19:$H$19,1)+1)/INDEX('08 Prev. naklady vozidiel'!$D21:$H21,MATCH(J$68,'08 Prev. naklady vozidiel'!$D$19:$H$19,1)))^(1/(INDEX('08 Prev. naklady vozidiel'!$D$19:$H$19,MATCH(J$68,'08 Prev. naklady vozidiel'!$D$19:$H$19,1)+1)-INDEX('08 Prev. naklady vozidiel'!$D$19:$H$19,MATCH(J$68,'08 Prev. naklady vozidiel'!$D$19:$H$19,1))))*I70))),0)</f>
        <v>0</v>
      </c>
      <c r="K70" s="30">
        <f>IFERROR(IFERROR(INDEX('08 Prev. naklady vozidiel'!$D21:$H21,MATCH(K$68,'08 Prev. naklady vozidiel'!$D$19:$H$19,0)),IF(K$68&lt;MIN('08 Prev. naklady vozidiel'!$D$19:$H$19),L70/M70*L70,IF(K$68&gt;MAX('08 Prev. naklady vozidiel'!$D$19:$H$19),J70/I70*J70,(INDEX('08 Prev. naklady vozidiel'!$D21:$H21,MATCH(K$68,'08 Prev. naklady vozidiel'!$D$19:$H$19,1)+1)/INDEX('08 Prev. naklady vozidiel'!$D21:$H21,MATCH(K$68,'08 Prev. naklady vozidiel'!$D$19:$H$19,1)))^(1/(INDEX('08 Prev. naklady vozidiel'!$D$19:$H$19,MATCH(K$68,'08 Prev. naklady vozidiel'!$D$19:$H$19,1)+1)-INDEX('08 Prev. naklady vozidiel'!$D$19:$H$19,MATCH(K$68,'08 Prev. naklady vozidiel'!$D$19:$H$19,1))))*J70))),0)</f>
        <v>0</v>
      </c>
      <c r="L70" s="30">
        <f>IFERROR(IFERROR(INDEX('08 Prev. naklady vozidiel'!$D21:$H21,MATCH(L$68,'08 Prev. naklady vozidiel'!$D$19:$H$19,0)),IF(L$68&lt;MIN('08 Prev. naklady vozidiel'!$D$19:$H$19),M70/N70*M70,IF(L$68&gt;MAX('08 Prev. naklady vozidiel'!$D$19:$H$19),K70/J70*K70,(INDEX('08 Prev. naklady vozidiel'!$D21:$H21,MATCH(L$68,'08 Prev. naklady vozidiel'!$D$19:$H$19,1)+1)/INDEX('08 Prev. naklady vozidiel'!$D21:$H21,MATCH(L$68,'08 Prev. naklady vozidiel'!$D$19:$H$19,1)))^(1/(INDEX('08 Prev. naklady vozidiel'!$D$19:$H$19,MATCH(L$68,'08 Prev. naklady vozidiel'!$D$19:$H$19,1)+1)-INDEX('08 Prev. naklady vozidiel'!$D$19:$H$19,MATCH(L$68,'08 Prev. naklady vozidiel'!$D$19:$H$19,1))))*K70))),0)</f>
        <v>0</v>
      </c>
      <c r="M70" s="30">
        <f>IFERROR(IFERROR(INDEX('08 Prev. naklady vozidiel'!$D21:$H21,MATCH(M$68,'08 Prev. naklady vozidiel'!$D$19:$H$19,0)),IF(M$68&lt;MIN('08 Prev. naklady vozidiel'!$D$19:$H$19),N70/O70*N70,IF(M$68&gt;MAX('08 Prev. naklady vozidiel'!$D$19:$H$19),L70/K70*L70,(INDEX('08 Prev. naklady vozidiel'!$D21:$H21,MATCH(M$68,'08 Prev. naklady vozidiel'!$D$19:$H$19,1)+1)/INDEX('08 Prev. naklady vozidiel'!$D21:$H21,MATCH(M$68,'08 Prev. naklady vozidiel'!$D$19:$H$19,1)))^(1/(INDEX('08 Prev. naklady vozidiel'!$D$19:$H$19,MATCH(M$68,'08 Prev. naklady vozidiel'!$D$19:$H$19,1)+1)-INDEX('08 Prev. naklady vozidiel'!$D$19:$H$19,MATCH(M$68,'08 Prev. naklady vozidiel'!$D$19:$H$19,1))))*L70))),0)</f>
        <v>0</v>
      </c>
      <c r="N70" s="30">
        <f>IFERROR(IFERROR(INDEX('08 Prev. naklady vozidiel'!$D21:$H21,MATCH(N$68,'08 Prev. naklady vozidiel'!$D$19:$H$19,0)),IF(N$68&lt;MIN('08 Prev. naklady vozidiel'!$D$19:$H$19),O70/P70*O70,IF(N$68&gt;MAX('08 Prev. naklady vozidiel'!$D$19:$H$19),M70/L70*M70,(INDEX('08 Prev. naklady vozidiel'!$D21:$H21,MATCH(N$68,'08 Prev. naklady vozidiel'!$D$19:$H$19,1)+1)/INDEX('08 Prev. naklady vozidiel'!$D21:$H21,MATCH(N$68,'08 Prev. naklady vozidiel'!$D$19:$H$19,1)))^(1/(INDEX('08 Prev. naklady vozidiel'!$D$19:$H$19,MATCH(N$68,'08 Prev. naklady vozidiel'!$D$19:$H$19,1)+1)-INDEX('08 Prev. naklady vozidiel'!$D$19:$H$19,MATCH(N$68,'08 Prev. naklady vozidiel'!$D$19:$H$19,1))))*M70))),0)</f>
        <v>0</v>
      </c>
      <c r="O70" s="30">
        <f>IFERROR(IFERROR(INDEX('08 Prev. naklady vozidiel'!$D21:$H21,MATCH(O$68,'08 Prev. naklady vozidiel'!$D$19:$H$19,0)),IF(O$68&lt;MIN('08 Prev. naklady vozidiel'!$D$19:$H$19),P70/Q70*P70,IF(O$68&gt;MAX('08 Prev. naklady vozidiel'!$D$19:$H$19),N70/M70*N70,(INDEX('08 Prev. naklady vozidiel'!$D21:$H21,MATCH(O$68,'08 Prev. naklady vozidiel'!$D$19:$H$19,1)+1)/INDEX('08 Prev. naklady vozidiel'!$D21:$H21,MATCH(O$68,'08 Prev. naklady vozidiel'!$D$19:$H$19,1)))^(1/(INDEX('08 Prev. naklady vozidiel'!$D$19:$H$19,MATCH(O$68,'08 Prev. naklady vozidiel'!$D$19:$H$19,1)+1)-INDEX('08 Prev. naklady vozidiel'!$D$19:$H$19,MATCH(O$68,'08 Prev. naklady vozidiel'!$D$19:$H$19,1))))*N70))),0)</f>
        <v>0</v>
      </c>
      <c r="P70" s="30">
        <f>IFERROR(IFERROR(INDEX('08 Prev. naklady vozidiel'!$D21:$H21,MATCH(P$68,'08 Prev. naklady vozidiel'!$D$19:$H$19,0)),IF(P$68&lt;MIN('08 Prev. naklady vozidiel'!$D$19:$H$19),Q70/R70*Q70,IF(P$68&gt;MAX('08 Prev. naklady vozidiel'!$D$19:$H$19),O70/N70*O70,(INDEX('08 Prev. naklady vozidiel'!$D21:$H21,MATCH(P$68,'08 Prev. naklady vozidiel'!$D$19:$H$19,1)+1)/INDEX('08 Prev. naklady vozidiel'!$D21:$H21,MATCH(P$68,'08 Prev. naklady vozidiel'!$D$19:$H$19,1)))^(1/(INDEX('08 Prev. naklady vozidiel'!$D$19:$H$19,MATCH(P$68,'08 Prev. naklady vozidiel'!$D$19:$H$19,1)+1)-INDEX('08 Prev. naklady vozidiel'!$D$19:$H$19,MATCH(P$68,'08 Prev. naklady vozidiel'!$D$19:$H$19,1))))*O70))),0)</f>
        <v>0</v>
      </c>
      <c r="Q70" s="30">
        <f>IFERROR(IFERROR(INDEX('08 Prev. naklady vozidiel'!$D21:$H21,MATCH(Q$68,'08 Prev. naklady vozidiel'!$D$19:$H$19,0)),IF(Q$68&lt;MIN('08 Prev. naklady vozidiel'!$D$19:$H$19),R70/S70*R70,IF(Q$68&gt;MAX('08 Prev. naklady vozidiel'!$D$19:$H$19),P70/O70*P70,(INDEX('08 Prev. naklady vozidiel'!$D21:$H21,MATCH(Q$68,'08 Prev. naklady vozidiel'!$D$19:$H$19,1)+1)/INDEX('08 Prev. naklady vozidiel'!$D21:$H21,MATCH(Q$68,'08 Prev. naklady vozidiel'!$D$19:$H$19,1)))^(1/(INDEX('08 Prev. naklady vozidiel'!$D$19:$H$19,MATCH(Q$68,'08 Prev. naklady vozidiel'!$D$19:$H$19,1)+1)-INDEX('08 Prev. naklady vozidiel'!$D$19:$H$19,MATCH(Q$68,'08 Prev. naklady vozidiel'!$D$19:$H$19,1))))*P70))),0)</f>
        <v>0</v>
      </c>
      <c r="R70" s="30">
        <f>IFERROR(IFERROR(INDEX('08 Prev. naklady vozidiel'!$D21:$H21,MATCH(R$68,'08 Prev. naklady vozidiel'!$D$19:$H$19,0)),IF(R$68&lt;MIN('08 Prev. naklady vozidiel'!$D$19:$H$19),S70/T70*S70,IF(R$68&gt;MAX('08 Prev. naklady vozidiel'!$D$19:$H$19),Q70/P70*Q70,(INDEX('08 Prev. naklady vozidiel'!$D21:$H21,MATCH(R$68,'08 Prev. naklady vozidiel'!$D$19:$H$19,1)+1)/INDEX('08 Prev. naklady vozidiel'!$D21:$H21,MATCH(R$68,'08 Prev. naklady vozidiel'!$D$19:$H$19,1)))^(1/(INDEX('08 Prev. naklady vozidiel'!$D$19:$H$19,MATCH(R$68,'08 Prev. naklady vozidiel'!$D$19:$H$19,1)+1)-INDEX('08 Prev. naklady vozidiel'!$D$19:$H$19,MATCH(R$68,'08 Prev. naklady vozidiel'!$D$19:$H$19,1))))*Q70))),0)</f>
        <v>0</v>
      </c>
      <c r="S70" s="30">
        <f>IFERROR(IFERROR(INDEX('08 Prev. naklady vozidiel'!$D21:$H21,MATCH(S$68,'08 Prev. naklady vozidiel'!$D$19:$H$19,0)),IF(S$68&lt;MIN('08 Prev. naklady vozidiel'!$D$19:$H$19),T70/U70*T70,IF(S$68&gt;MAX('08 Prev. naklady vozidiel'!$D$19:$H$19),R70/Q70*R70,(INDEX('08 Prev. naklady vozidiel'!$D21:$H21,MATCH(S$68,'08 Prev. naklady vozidiel'!$D$19:$H$19,1)+1)/INDEX('08 Prev. naklady vozidiel'!$D21:$H21,MATCH(S$68,'08 Prev. naklady vozidiel'!$D$19:$H$19,1)))^(1/(INDEX('08 Prev. naklady vozidiel'!$D$19:$H$19,MATCH(S$68,'08 Prev. naklady vozidiel'!$D$19:$H$19,1)+1)-INDEX('08 Prev. naklady vozidiel'!$D$19:$H$19,MATCH(S$68,'08 Prev. naklady vozidiel'!$D$19:$H$19,1))))*R70))),0)</f>
        <v>0</v>
      </c>
      <c r="T70" s="30">
        <f>IFERROR(IFERROR(INDEX('08 Prev. naklady vozidiel'!$D21:$H21,MATCH(T$68,'08 Prev. naklady vozidiel'!$D$19:$H$19,0)),IF(T$68&lt;MIN('08 Prev. naklady vozidiel'!$D$19:$H$19),U70/V70*U70,IF(T$68&gt;MAX('08 Prev. naklady vozidiel'!$D$19:$H$19),S70/R70*S70,(INDEX('08 Prev. naklady vozidiel'!$D21:$H21,MATCH(T$68,'08 Prev. naklady vozidiel'!$D$19:$H$19,1)+1)/INDEX('08 Prev. naklady vozidiel'!$D21:$H21,MATCH(T$68,'08 Prev. naklady vozidiel'!$D$19:$H$19,1)))^(1/(INDEX('08 Prev. naklady vozidiel'!$D$19:$H$19,MATCH(T$68,'08 Prev. naklady vozidiel'!$D$19:$H$19,1)+1)-INDEX('08 Prev. naklady vozidiel'!$D$19:$H$19,MATCH(T$68,'08 Prev. naklady vozidiel'!$D$19:$H$19,1))))*S70))),0)</f>
        <v>0</v>
      </c>
      <c r="U70" s="30">
        <f>IFERROR(IFERROR(INDEX('08 Prev. naklady vozidiel'!$D21:$H21,MATCH(U$68,'08 Prev. naklady vozidiel'!$D$19:$H$19,0)),IF(U$68&lt;MIN('08 Prev. naklady vozidiel'!$D$19:$H$19),V70/W70*V70,IF(U$68&gt;MAX('08 Prev. naklady vozidiel'!$D$19:$H$19),T70/S70*T70,(INDEX('08 Prev. naklady vozidiel'!$D21:$H21,MATCH(U$68,'08 Prev. naklady vozidiel'!$D$19:$H$19,1)+1)/INDEX('08 Prev. naklady vozidiel'!$D21:$H21,MATCH(U$68,'08 Prev. naklady vozidiel'!$D$19:$H$19,1)))^(1/(INDEX('08 Prev. naklady vozidiel'!$D$19:$H$19,MATCH(U$68,'08 Prev. naklady vozidiel'!$D$19:$H$19,1)+1)-INDEX('08 Prev. naklady vozidiel'!$D$19:$H$19,MATCH(U$68,'08 Prev. naklady vozidiel'!$D$19:$H$19,1))))*T70))),0)</f>
        <v>0</v>
      </c>
      <c r="V70" s="30">
        <f>IFERROR(IFERROR(INDEX('08 Prev. naklady vozidiel'!$D21:$H21,MATCH(V$68,'08 Prev. naklady vozidiel'!$D$19:$H$19,0)),IF(V$68&lt;MIN('08 Prev. naklady vozidiel'!$D$19:$H$19),W70/X70*W70,IF(V$68&gt;MAX('08 Prev. naklady vozidiel'!$D$19:$H$19),U70/T70*U70,(INDEX('08 Prev. naklady vozidiel'!$D21:$H21,MATCH(V$68,'08 Prev. naklady vozidiel'!$D$19:$H$19,1)+1)/INDEX('08 Prev. naklady vozidiel'!$D21:$H21,MATCH(V$68,'08 Prev. naklady vozidiel'!$D$19:$H$19,1)))^(1/(INDEX('08 Prev. naklady vozidiel'!$D$19:$H$19,MATCH(V$68,'08 Prev. naklady vozidiel'!$D$19:$H$19,1)+1)-INDEX('08 Prev. naklady vozidiel'!$D$19:$H$19,MATCH(V$68,'08 Prev. naklady vozidiel'!$D$19:$H$19,1))))*U70))),0)</f>
        <v>0</v>
      </c>
      <c r="W70" s="30">
        <f>IFERROR(IFERROR(INDEX('08 Prev. naklady vozidiel'!$D21:$H21,MATCH(W$68,'08 Prev. naklady vozidiel'!$D$19:$H$19,0)),IF(W$68&lt;MIN('08 Prev. naklady vozidiel'!$D$19:$H$19),X70/Y70*X70,IF(W$68&gt;MAX('08 Prev. naklady vozidiel'!$D$19:$H$19),V70/U70*V70,(INDEX('08 Prev. naklady vozidiel'!$D21:$H21,MATCH(W$68,'08 Prev. naklady vozidiel'!$D$19:$H$19,1)+1)/INDEX('08 Prev. naklady vozidiel'!$D21:$H21,MATCH(W$68,'08 Prev. naklady vozidiel'!$D$19:$H$19,1)))^(1/(INDEX('08 Prev. naklady vozidiel'!$D$19:$H$19,MATCH(W$68,'08 Prev. naklady vozidiel'!$D$19:$H$19,1)+1)-INDEX('08 Prev. naklady vozidiel'!$D$19:$H$19,MATCH(W$68,'08 Prev. naklady vozidiel'!$D$19:$H$19,1))))*V70))),0)</f>
        <v>0</v>
      </c>
      <c r="X70" s="30">
        <f>IFERROR(IFERROR(INDEX('08 Prev. naklady vozidiel'!$D21:$H21,MATCH(X$68,'08 Prev. naklady vozidiel'!$D$19:$H$19,0)),IF(X$68&lt;MIN('08 Prev. naklady vozidiel'!$D$19:$H$19),Y70/Z70*Y70,IF(X$68&gt;MAX('08 Prev. naklady vozidiel'!$D$19:$H$19),W70/V70*W70,(INDEX('08 Prev. naklady vozidiel'!$D21:$H21,MATCH(X$68,'08 Prev. naklady vozidiel'!$D$19:$H$19,1)+1)/INDEX('08 Prev. naklady vozidiel'!$D21:$H21,MATCH(X$68,'08 Prev. naklady vozidiel'!$D$19:$H$19,1)))^(1/(INDEX('08 Prev. naklady vozidiel'!$D$19:$H$19,MATCH(X$68,'08 Prev. naklady vozidiel'!$D$19:$H$19,1)+1)-INDEX('08 Prev. naklady vozidiel'!$D$19:$H$19,MATCH(X$68,'08 Prev. naklady vozidiel'!$D$19:$H$19,1))))*W70))),0)</f>
        <v>0</v>
      </c>
      <c r="Y70" s="30">
        <f>IFERROR(IFERROR(INDEX('08 Prev. naklady vozidiel'!$D21:$H21,MATCH(Y$68,'08 Prev. naklady vozidiel'!$D$19:$H$19,0)),IF(Y$68&lt;MIN('08 Prev. naklady vozidiel'!$D$19:$H$19),Z70/AA70*Z70,IF(Y$68&gt;MAX('08 Prev. naklady vozidiel'!$D$19:$H$19),X70/W70*X70,(INDEX('08 Prev. naklady vozidiel'!$D21:$H21,MATCH(Y$68,'08 Prev. naklady vozidiel'!$D$19:$H$19,1)+1)/INDEX('08 Prev. naklady vozidiel'!$D21:$H21,MATCH(Y$68,'08 Prev. naklady vozidiel'!$D$19:$H$19,1)))^(1/(INDEX('08 Prev. naklady vozidiel'!$D$19:$H$19,MATCH(Y$68,'08 Prev. naklady vozidiel'!$D$19:$H$19,1)+1)-INDEX('08 Prev. naklady vozidiel'!$D$19:$H$19,MATCH(Y$68,'08 Prev. naklady vozidiel'!$D$19:$H$19,1))))*X70))),0)</f>
        <v>0</v>
      </c>
      <c r="Z70" s="30">
        <f>IFERROR(IFERROR(INDEX('08 Prev. naklady vozidiel'!$D21:$H21,MATCH(Z$68,'08 Prev. naklady vozidiel'!$D$19:$H$19,0)),IF(Z$68&lt;MIN('08 Prev. naklady vozidiel'!$D$19:$H$19),AA70/AB70*AA70,IF(Z$68&gt;MAX('08 Prev. naklady vozidiel'!$D$19:$H$19),Y70/X70*Y70,(INDEX('08 Prev. naklady vozidiel'!$D21:$H21,MATCH(Z$68,'08 Prev. naklady vozidiel'!$D$19:$H$19,1)+1)/INDEX('08 Prev. naklady vozidiel'!$D21:$H21,MATCH(Z$68,'08 Prev. naklady vozidiel'!$D$19:$H$19,1)))^(1/(INDEX('08 Prev. naklady vozidiel'!$D$19:$H$19,MATCH(Z$68,'08 Prev. naklady vozidiel'!$D$19:$H$19,1)+1)-INDEX('08 Prev. naklady vozidiel'!$D$19:$H$19,MATCH(Z$68,'08 Prev. naklady vozidiel'!$D$19:$H$19,1))))*Y70))),0)</f>
        <v>0</v>
      </c>
      <c r="AA70" s="30">
        <f>IFERROR(IFERROR(INDEX('08 Prev. naklady vozidiel'!$D21:$H21,MATCH(AA$68,'08 Prev. naklady vozidiel'!$D$19:$H$19,0)),IF(AA$68&lt;MIN('08 Prev. naklady vozidiel'!$D$19:$H$19),AB70/AC70*AB70,IF(AA$68&gt;MAX('08 Prev. naklady vozidiel'!$D$19:$H$19),Z70/Y70*Z70,(INDEX('08 Prev. naklady vozidiel'!$D21:$H21,MATCH(AA$68,'08 Prev. naklady vozidiel'!$D$19:$H$19,1)+1)/INDEX('08 Prev. naklady vozidiel'!$D21:$H21,MATCH(AA$68,'08 Prev. naklady vozidiel'!$D$19:$H$19,1)))^(1/(INDEX('08 Prev. naklady vozidiel'!$D$19:$H$19,MATCH(AA$68,'08 Prev. naklady vozidiel'!$D$19:$H$19,1)+1)-INDEX('08 Prev. naklady vozidiel'!$D$19:$H$19,MATCH(AA$68,'08 Prev. naklady vozidiel'!$D$19:$H$19,1))))*Z70))),0)</f>
        <v>0</v>
      </c>
      <c r="AB70" s="30">
        <f>IFERROR(IFERROR(INDEX('08 Prev. naklady vozidiel'!$D21:$H21,MATCH(AB$68,'08 Prev. naklady vozidiel'!$D$19:$H$19,0)),IF(AB$68&lt;MIN('08 Prev. naklady vozidiel'!$D$19:$H$19),AC70/AD70*AC70,IF(AB$68&gt;MAX('08 Prev. naklady vozidiel'!$D$19:$H$19),AA70/Z70*AA70,(INDEX('08 Prev. naklady vozidiel'!$D21:$H21,MATCH(AB$68,'08 Prev. naklady vozidiel'!$D$19:$H$19,1)+1)/INDEX('08 Prev. naklady vozidiel'!$D21:$H21,MATCH(AB$68,'08 Prev. naklady vozidiel'!$D$19:$H$19,1)))^(1/(INDEX('08 Prev. naklady vozidiel'!$D$19:$H$19,MATCH(AB$68,'08 Prev. naklady vozidiel'!$D$19:$H$19,1)+1)-INDEX('08 Prev. naklady vozidiel'!$D$19:$H$19,MATCH(AB$68,'08 Prev. naklady vozidiel'!$D$19:$H$19,1))))*AA70))),0)</f>
        <v>0</v>
      </c>
      <c r="AC70" s="30">
        <f>IFERROR(IFERROR(INDEX('08 Prev. naklady vozidiel'!$D21:$H21,MATCH(AC$68,'08 Prev. naklady vozidiel'!$D$19:$H$19,0)),IF(AC$68&lt;MIN('08 Prev. naklady vozidiel'!$D$19:$H$19),AD70/AE70*AD70,IF(AC$68&gt;MAX('08 Prev. naklady vozidiel'!$D$19:$H$19),AB70/AA70*AB70,(INDEX('08 Prev. naklady vozidiel'!$D21:$H21,MATCH(AC$68,'08 Prev. naklady vozidiel'!$D$19:$H$19,1)+1)/INDEX('08 Prev. naklady vozidiel'!$D21:$H21,MATCH(AC$68,'08 Prev. naklady vozidiel'!$D$19:$H$19,1)))^(1/(INDEX('08 Prev. naklady vozidiel'!$D$19:$H$19,MATCH(AC$68,'08 Prev. naklady vozidiel'!$D$19:$H$19,1)+1)-INDEX('08 Prev. naklady vozidiel'!$D$19:$H$19,MATCH(AC$68,'08 Prev. naklady vozidiel'!$D$19:$H$19,1))))*AB70))),0)</f>
        <v>0</v>
      </c>
      <c r="AD70" s="30">
        <f>IFERROR(IFERROR(INDEX('08 Prev. naklady vozidiel'!$D21:$H21,MATCH(AD$68,'08 Prev. naklady vozidiel'!$D$19:$H$19,0)),IF(AD$68&lt;MIN('08 Prev. naklady vozidiel'!$D$19:$H$19),AE70/AF70*AE70,IF(AD$68&gt;MAX('08 Prev. naklady vozidiel'!$D$19:$H$19),AC70/AB70*AC70,(INDEX('08 Prev. naklady vozidiel'!$D21:$H21,MATCH(AD$68,'08 Prev. naklady vozidiel'!$D$19:$H$19,1)+1)/INDEX('08 Prev. naklady vozidiel'!$D21:$H21,MATCH(AD$68,'08 Prev. naklady vozidiel'!$D$19:$H$19,1)))^(1/(INDEX('08 Prev. naklady vozidiel'!$D$19:$H$19,MATCH(AD$68,'08 Prev. naklady vozidiel'!$D$19:$H$19,1)+1)-INDEX('08 Prev. naklady vozidiel'!$D$19:$H$19,MATCH(AD$68,'08 Prev. naklady vozidiel'!$D$19:$H$19,1))))*AC70))),0)</f>
        <v>0</v>
      </c>
      <c r="AE70" s="30">
        <f>IFERROR(IFERROR(INDEX('08 Prev. naklady vozidiel'!$D21:$H21,MATCH(AE$68,'08 Prev. naklady vozidiel'!$D$19:$H$19,0)),IF(AE$68&lt;MIN('08 Prev. naklady vozidiel'!$D$19:$H$19),AF70/AG70*AF70,IF(AE$68&gt;MAX('08 Prev. naklady vozidiel'!$D$19:$H$19),AD70/AC70*AD70,(INDEX('08 Prev. naklady vozidiel'!$D21:$H21,MATCH(AE$68,'08 Prev. naklady vozidiel'!$D$19:$H$19,1)+1)/INDEX('08 Prev. naklady vozidiel'!$D21:$H21,MATCH(AE$68,'08 Prev. naklady vozidiel'!$D$19:$H$19,1)))^(1/(INDEX('08 Prev. naklady vozidiel'!$D$19:$H$19,MATCH(AE$68,'08 Prev. naklady vozidiel'!$D$19:$H$19,1)+1)-INDEX('08 Prev. naklady vozidiel'!$D$19:$H$19,MATCH(AE$68,'08 Prev. naklady vozidiel'!$D$19:$H$19,1))))*AD70))),0)</f>
        <v>0</v>
      </c>
      <c r="AF70" s="30">
        <f>IFERROR(IFERROR(INDEX('08 Prev. naklady vozidiel'!$D21:$H21,MATCH(AF$68,'08 Prev. naklady vozidiel'!$D$19:$H$19,0)),IF(AF$68&lt;MIN('08 Prev. naklady vozidiel'!$D$19:$H$19),AG70/AH70*AG70,IF(AF$68&gt;MAX('08 Prev. naklady vozidiel'!$D$19:$H$19),AE70/AD70*AE70,(INDEX('08 Prev. naklady vozidiel'!$D21:$H21,MATCH(AF$68,'08 Prev. naklady vozidiel'!$D$19:$H$19,1)+1)/INDEX('08 Prev. naklady vozidiel'!$D21:$H21,MATCH(AF$68,'08 Prev. naklady vozidiel'!$D$19:$H$19,1)))^(1/(INDEX('08 Prev. naklady vozidiel'!$D$19:$H$19,MATCH(AF$68,'08 Prev. naklady vozidiel'!$D$19:$H$19,1)+1)-INDEX('08 Prev. naklady vozidiel'!$D$19:$H$19,MATCH(AF$68,'08 Prev. naklady vozidiel'!$D$19:$H$19,1))))*AE70))),0)</f>
        <v>0</v>
      </c>
      <c r="AG70" s="30">
        <f>IFERROR(IFERROR(INDEX('08 Prev. naklady vozidiel'!$D21:$H21,MATCH(AG$68,'08 Prev. naklady vozidiel'!$D$19:$H$19,0)),IF(AG$68&lt;MIN('08 Prev. naklady vozidiel'!$D$19:$H$19),AH70/AI70*AH70,IF(AG$68&gt;MAX('08 Prev. naklady vozidiel'!$D$19:$H$19),AF70/AE70*AF70,(INDEX('08 Prev. naklady vozidiel'!$D21:$H21,MATCH(AG$68,'08 Prev. naklady vozidiel'!$D$19:$H$19,1)+1)/INDEX('08 Prev. naklady vozidiel'!$D21:$H21,MATCH(AG$68,'08 Prev. naklady vozidiel'!$D$19:$H$19,1)))^(1/(INDEX('08 Prev. naklady vozidiel'!$D$19:$H$19,MATCH(AG$68,'08 Prev. naklady vozidiel'!$D$19:$H$19,1)+1)-INDEX('08 Prev. naklady vozidiel'!$D$19:$H$19,MATCH(AG$68,'08 Prev. naklady vozidiel'!$D$19:$H$19,1))))*AF70))),0)</f>
        <v>0</v>
      </c>
      <c r="AH70" s="30">
        <f>IFERROR(IFERROR(INDEX('08 Prev. naklady vozidiel'!$D21:$H21,MATCH(AH$68,'08 Prev. naklady vozidiel'!$D$19:$H$19,0)),IF(AH$68&lt;MIN('08 Prev. naklady vozidiel'!$D$19:$H$19),AI70/AJ70*AI70,IF(AH$68&gt;MAX('08 Prev. naklady vozidiel'!$D$19:$H$19),AG70/AF70*AG70,(INDEX('08 Prev. naklady vozidiel'!$D21:$H21,MATCH(AH$68,'08 Prev. naklady vozidiel'!$D$19:$H$19,1)+1)/INDEX('08 Prev. naklady vozidiel'!$D21:$H21,MATCH(AH$68,'08 Prev. naklady vozidiel'!$D$19:$H$19,1)))^(1/(INDEX('08 Prev. naklady vozidiel'!$D$19:$H$19,MATCH(AH$68,'08 Prev. naklady vozidiel'!$D$19:$H$19,1)+1)-INDEX('08 Prev. naklady vozidiel'!$D$19:$H$19,MATCH(AH$68,'08 Prev. naklady vozidiel'!$D$19:$H$19,1))))*AG70))),0)</f>
        <v>0</v>
      </c>
      <c r="AI70" s="30">
        <f>IFERROR(IFERROR(INDEX('08 Prev. naklady vozidiel'!$D21:$H21,MATCH(AI$68,'08 Prev. naklady vozidiel'!$D$19:$H$19,0)),IF(AI$68&lt;MIN('08 Prev. naklady vozidiel'!$D$19:$H$19),AJ70/AK70*AJ70,IF(AI$68&gt;MAX('08 Prev. naklady vozidiel'!$D$19:$H$19),AH70/AG70*AH70,(INDEX('08 Prev. naklady vozidiel'!$D21:$H21,MATCH(AI$68,'08 Prev. naklady vozidiel'!$D$19:$H$19,1)+1)/INDEX('08 Prev. naklady vozidiel'!$D21:$H21,MATCH(AI$68,'08 Prev. naklady vozidiel'!$D$19:$H$19,1)))^(1/(INDEX('08 Prev. naklady vozidiel'!$D$19:$H$19,MATCH(AI$68,'08 Prev. naklady vozidiel'!$D$19:$H$19,1)+1)-INDEX('08 Prev. naklady vozidiel'!$D$19:$H$19,MATCH(AI$68,'08 Prev. naklady vozidiel'!$D$19:$H$19,1))))*AH70))),0)</f>
        <v>0</v>
      </c>
      <c r="AJ70" s="30">
        <f>IFERROR(IFERROR(INDEX('08 Prev. naklady vozidiel'!$D21:$H21,MATCH(AJ$68,'08 Prev. naklady vozidiel'!$D$19:$H$19,0)),IF(AJ$68&lt;MIN('08 Prev. naklady vozidiel'!$D$19:$H$19),AK70/AL70*AK70,IF(AJ$68&gt;MAX('08 Prev. naklady vozidiel'!$D$19:$H$19),AI70/AH70*AI70,(INDEX('08 Prev. naklady vozidiel'!$D21:$H21,MATCH(AJ$68,'08 Prev. naklady vozidiel'!$D$19:$H$19,1)+1)/INDEX('08 Prev. naklady vozidiel'!$D21:$H21,MATCH(AJ$68,'08 Prev. naklady vozidiel'!$D$19:$H$19,1)))^(1/(INDEX('08 Prev. naklady vozidiel'!$D$19:$H$19,MATCH(AJ$68,'08 Prev. naklady vozidiel'!$D$19:$H$19,1)+1)-INDEX('08 Prev. naklady vozidiel'!$D$19:$H$19,MATCH(AJ$68,'08 Prev. naklady vozidiel'!$D$19:$H$19,1))))*AI70))),0)</f>
        <v>0</v>
      </c>
      <c r="AK70" s="30">
        <f>IFERROR(IFERROR(INDEX('08 Prev. naklady vozidiel'!$D21:$H21,MATCH(AK$68,'08 Prev. naklady vozidiel'!$D$19:$H$19,0)),IF(AK$68&lt;MIN('08 Prev. naklady vozidiel'!$D$19:$H$19),AL70/AM70*AL70,IF(AK$68&gt;MAX('08 Prev. naklady vozidiel'!$D$19:$H$19),AJ70/AI70*AJ70,(INDEX('08 Prev. naklady vozidiel'!$D21:$H21,MATCH(AK$68,'08 Prev. naklady vozidiel'!$D$19:$H$19,1)+1)/INDEX('08 Prev. naklady vozidiel'!$D21:$H21,MATCH(AK$68,'08 Prev. naklady vozidiel'!$D$19:$H$19,1)))^(1/(INDEX('08 Prev. naklady vozidiel'!$D$19:$H$19,MATCH(AK$68,'08 Prev. naklady vozidiel'!$D$19:$H$19,1)+1)-INDEX('08 Prev. naklady vozidiel'!$D$19:$H$19,MATCH(AK$68,'08 Prev. naklady vozidiel'!$D$19:$H$19,1))))*AJ70))),0)</f>
        <v>0</v>
      </c>
      <c r="AL70" s="30">
        <f>IFERROR(IFERROR(INDEX('08 Prev. naklady vozidiel'!$D21:$H21,MATCH(AL$68,'08 Prev. naklady vozidiel'!$D$19:$H$19,0)),IF(AL$68&lt;MIN('08 Prev. naklady vozidiel'!$D$19:$H$19),AM70/AN70*AM70,IF(AL$68&gt;MAX('08 Prev. naklady vozidiel'!$D$19:$H$19),AK70/AJ70*AK70,(INDEX('08 Prev. naklady vozidiel'!$D21:$H21,MATCH(AL$68,'08 Prev. naklady vozidiel'!$D$19:$H$19,1)+1)/INDEX('08 Prev. naklady vozidiel'!$D21:$H21,MATCH(AL$68,'08 Prev. naklady vozidiel'!$D$19:$H$19,1)))^(1/(INDEX('08 Prev. naklady vozidiel'!$D$19:$H$19,MATCH(AL$68,'08 Prev. naklady vozidiel'!$D$19:$H$19,1)+1)-INDEX('08 Prev. naklady vozidiel'!$D$19:$H$19,MATCH(AL$68,'08 Prev. naklady vozidiel'!$D$19:$H$19,1))))*AK70))),0)</f>
        <v>0</v>
      </c>
      <c r="AM70" s="30">
        <f>IFERROR(IFERROR(INDEX('08 Prev. naklady vozidiel'!$D21:$H21,MATCH(AM$68,'08 Prev. naklady vozidiel'!$D$19:$H$19,0)),IF(AM$68&lt;MIN('08 Prev. naklady vozidiel'!$D$19:$H$19),AN70/AO70*AN70,IF(AM$68&gt;MAX('08 Prev. naklady vozidiel'!$D$19:$H$19),AL70/AK70*AL70,(INDEX('08 Prev. naklady vozidiel'!$D21:$H21,MATCH(AM$68,'08 Prev. naklady vozidiel'!$D$19:$H$19,1)+1)/INDEX('08 Prev. naklady vozidiel'!$D21:$H21,MATCH(AM$68,'08 Prev. naklady vozidiel'!$D$19:$H$19,1)))^(1/(INDEX('08 Prev. naklady vozidiel'!$D$19:$H$19,MATCH(AM$68,'08 Prev. naklady vozidiel'!$D$19:$H$19,1)+1)-INDEX('08 Prev. naklady vozidiel'!$D$19:$H$19,MATCH(AM$68,'08 Prev. naklady vozidiel'!$D$19:$H$19,1))))*AL70))),0)</f>
        <v>0</v>
      </c>
      <c r="AN70" s="30">
        <f>IFERROR(IFERROR(INDEX('08 Prev. naklady vozidiel'!$D21:$H21,MATCH(AN$68,'08 Prev. naklady vozidiel'!$D$19:$H$19,0)),IF(AN$68&lt;MIN('08 Prev. naklady vozidiel'!$D$19:$H$19),AO70/AP70*AO70,IF(AN$68&gt;MAX('08 Prev. naklady vozidiel'!$D$19:$H$19),AM70/AL70*AM70,(INDEX('08 Prev. naklady vozidiel'!$D21:$H21,MATCH(AN$68,'08 Prev. naklady vozidiel'!$D$19:$H$19,1)+1)/INDEX('08 Prev. naklady vozidiel'!$D21:$H21,MATCH(AN$68,'08 Prev. naklady vozidiel'!$D$19:$H$19,1)))^(1/(INDEX('08 Prev. naklady vozidiel'!$D$19:$H$19,MATCH(AN$68,'08 Prev. naklady vozidiel'!$D$19:$H$19,1)+1)-INDEX('08 Prev. naklady vozidiel'!$D$19:$H$19,MATCH(AN$68,'08 Prev. naklady vozidiel'!$D$19:$H$19,1))))*AM70))),0)</f>
        <v>0</v>
      </c>
      <c r="AO70" s="30">
        <f>IFERROR(IFERROR(INDEX('08 Prev. naklady vozidiel'!$D21:$H21,MATCH(AO$68,'08 Prev. naklady vozidiel'!$D$19:$H$19,0)),IF(AO$68&lt;MIN('08 Prev. naklady vozidiel'!$D$19:$H$19),AP70/AQ70*AP70,IF(AO$68&gt;MAX('08 Prev. naklady vozidiel'!$D$19:$H$19),AN70/AM70*AN70,(INDEX('08 Prev. naklady vozidiel'!$D21:$H21,MATCH(AO$68,'08 Prev. naklady vozidiel'!$D$19:$H$19,1)+1)/INDEX('08 Prev. naklady vozidiel'!$D21:$H21,MATCH(AO$68,'08 Prev. naklady vozidiel'!$D$19:$H$19,1)))^(1/(INDEX('08 Prev. naklady vozidiel'!$D$19:$H$19,MATCH(AO$68,'08 Prev. naklady vozidiel'!$D$19:$H$19,1)+1)-INDEX('08 Prev. naklady vozidiel'!$D$19:$H$19,MATCH(AO$68,'08 Prev. naklady vozidiel'!$D$19:$H$19,1))))*AN70))),0)</f>
        <v>0</v>
      </c>
      <c r="AP70" s="30">
        <f>IFERROR(IFERROR(INDEX('08 Prev. naklady vozidiel'!$D21:$H21,MATCH(AP$68,'08 Prev. naklady vozidiel'!$D$19:$H$19,0)),IF(AP$68&lt;MIN('08 Prev. naklady vozidiel'!$D$19:$H$19),AQ70/AR70*AQ70,IF(AP$68&gt;MAX('08 Prev. naklady vozidiel'!$D$19:$H$19),AO70/AN70*AO70,(INDEX('08 Prev. naklady vozidiel'!$D21:$H21,MATCH(AP$68,'08 Prev. naklady vozidiel'!$D$19:$H$19,1)+1)/INDEX('08 Prev. naklady vozidiel'!$D21:$H21,MATCH(AP$68,'08 Prev. naklady vozidiel'!$D$19:$H$19,1)))^(1/(INDEX('08 Prev. naklady vozidiel'!$D$19:$H$19,MATCH(AP$68,'08 Prev. naklady vozidiel'!$D$19:$H$19,1)+1)-INDEX('08 Prev. naklady vozidiel'!$D$19:$H$19,MATCH(AP$68,'08 Prev. naklady vozidiel'!$D$19:$H$19,1))))*AO70))),0)</f>
        <v>0</v>
      </c>
      <c r="AQ70" s="30">
        <f>IFERROR(IFERROR(INDEX('08 Prev. naklady vozidiel'!$D21:$H21,MATCH(AQ$68,'08 Prev. naklady vozidiel'!$D$19:$H$19,0)),IF(AQ$68&lt;MIN('08 Prev. naklady vozidiel'!$D$19:$H$19),AR70/AS70*AR70,IF(AQ$68&gt;MAX('08 Prev. naklady vozidiel'!$D$19:$H$19),AP70/AO70*AP70,(INDEX('08 Prev. naklady vozidiel'!$D21:$H21,MATCH(AQ$68,'08 Prev. naklady vozidiel'!$D$19:$H$19,1)+1)/INDEX('08 Prev. naklady vozidiel'!$D21:$H21,MATCH(AQ$68,'08 Prev. naklady vozidiel'!$D$19:$H$19,1)))^(1/(INDEX('08 Prev. naklady vozidiel'!$D$19:$H$19,MATCH(AQ$68,'08 Prev. naklady vozidiel'!$D$19:$H$19,1)+1)-INDEX('08 Prev. naklady vozidiel'!$D$19:$H$19,MATCH(AQ$68,'08 Prev. naklady vozidiel'!$D$19:$H$19,1))))*AP70))),0)</f>
        <v>0</v>
      </c>
      <c r="AR70" s="30">
        <f>IFERROR(IFERROR(INDEX('08 Prev. naklady vozidiel'!$D21:$H21,MATCH(AR$68,'08 Prev. naklady vozidiel'!$D$19:$H$19,0)),IF(AR$68&lt;MIN('08 Prev. naklady vozidiel'!$D$19:$H$19),AS70/AT70*AS70,IF(AR$68&gt;MAX('08 Prev. naklady vozidiel'!$D$19:$H$19),AQ70/AP70*AQ70,(INDEX('08 Prev. naklady vozidiel'!$D21:$H21,MATCH(AR$68,'08 Prev. naklady vozidiel'!$D$19:$H$19,1)+1)/INDEX('08 Prev. naklady vozidiel'!$D21:$H21,MATCH(AR$68,'08 Prev. naklady vozidiel'!$D$19:$H$19,1)))^(1/(INDEX('08 Prev. naklady vozidiel'!$D$19:$H$19,MATCH(AR$68,'08 Prev. naklady vozidiel'!$D$19:$H$19,1)+1)-INDEX('08 Prev. naklady vozidiel'!$D$19:$H$19,MATCH(AR$68,'08 Prev. naklady vozidiel'!$D$19:$H$19,1))))*AQ70))),0)</f>
        <v>0</v>
      </c>
      <c r="AS70" s="30">
        <f>IFERROR(IFERROR(INDEX('08 Prev. naklady vozidiel'!$D21:$H21,MATCH(AS$68,'08 Prev. naklady vozidiel'!$D$19:$H$19,0)),IF(AS$68&lt;MIN('08 Prev. naklady vozidiel'!$D$19:$H$19),AT70/AU70*AT70,IF(AS$68&gt;MAX('08 Prev. naklady vozidiel'!$D$19:$H$19),AR70/AQ70*AR70,(INDEX('08 Prev. naklady vozidiel'!$D21:$H21,MATCH(AS$68,'08 Prev. naklady vozidiel'!$D$19:$H$19,1)+1)/INDEX('08 Prev. naklady vozidiel'!$D21:$H21,MATCH(AS$68,'08 Prev. naklady vozidiel'!$D$19:$H$19,1)))^(1/(INDEX('08 Prev. naklady vozidiel'!$D$19:$H$19,MATCH(AS$68,'08 Prev. naklady vozidiel'!$D$19:$H$19,1)+1)-INDEX('08 Prev. naklady vozidiel'!$D$19:$H$19,MATCH(AS$68,'08 Prev. naklady vozidiel'!$D$19:$H$19,1))))*AR70))),0)</f>
        <v>0</v>
      </c>
      <c r="AT70" s="30">
        <f>IFERROR(IFERROR(INDEX('08 Prev. naklady vozidiel'!$D21:$H21,MATCH(AT$68,'08 Prev. naklady vozidiel'!$D$19:$H$19,0)),IF(AT$68&lt;MIN('08 Prev. naklady vozidiel'!$D$19:$H$19),AU70/AV70*AU70,IF(AT$68&gt;MAX('08 Prev. naklady vozidiel'!$D$19:$H$19),AS70/AR70*AS70,(INDEX('08 Prev. naklady vozidiel'!$D21:$H21,MATCH(AT$68,'08 Prev. naklady vozidiel'!$D$19:$H$19,1)+1)/INDEX('08 Prev. naklady vozidiel'!$D21:$H21,MATCH(AT$68,'08 Prev. naklady vozidiel'!$D$19:$H$19,1)))^(1/(INDEX('08 Prev. naklady vozidiel'!$D$19:$H$19,MATCH(AT$68,'08 Prev. naklady vozidiel'!$D$19:$H$19,1)+1)-INDEX('08 Prev. naklady vozidiel'!$D$19:$H$19,MATCH(AT$68,'08 Prev. naklady vozidiel'!$D$19:$H$19,1))))*AS70))),0)</f>
        <v>0</v>
      </c>
      <c r="AU70" s="30">
        <f>IFERROR(IFERROR(INDEX('08 Prev. naklady vozidiel'!$D21:$H21,MATCH(AU$68,'08 Prev. naklady vozidiel'!$D$19:$H$19,0)),IF(AU$68&lt;MIN('08 Prev. naklady vozidiel'!$D$19:$H$19),AV70/AW70*AV70,IF(AU$68&gt;MAX('08 Prev. naklady vozidiel'!$D$19:$H$19),AT70/AS70*AT70,(INDEX('08 Prev. naklady vozidiel'!$D21:$H21,MATCH(AU$68,'08 Prev. naklady vozidiel'!$D$19:$H$19,1)+1)/INDEX('08 Prev. naklady vozidiel'!$D21:$H21,MATCH(AU$68,'08 Prev. naklady vozidiel'!$D$19:$H$19,1)))^(1/(INDEX('08 Prev. naklady vozidiel'!$D$19:$H$19,MATCH(AU$68,'08 Prev. naklady vozidiel'!$D$19:$H$19,1)+1)-INDEX('08 Prev. naklady vozidiel'!$D$19:$H$19,MATCH(AU$68,'08 Prev. naklady vozidiel'!$D$19:$H$19,1))))*AT70))),0)</f>
        <v>0</v>
      </c>
      <c r="AV70" s="30">
        <f>IFERROR(IFERROR(INDEX('08 Prev. naklady vozidiel'!$D21:$H21,MATCH(AV$68,'08 Prev. naklady vozidiel'!$D$19:$H$19,0)),IF(AV$68&lt;MIN('08 Prev. naklady vozidiel'!$D$19:$H$19),AW70/AX70*AW70,IF(AV$68&gt;MAX('08 Prev. naklady vozidiel'!$D$19:$H$19),AU70/AT70*AU70,(INDEX('08 Prev. naklady vozidiel'!$D21:$H21,MATCH(AV$68,'08 Prev. naklady vozidiel'!$D$19:$H$19,1)+1)/INDEX('08 Prev. naklady vozidiel'!$D21:$H21,MATCH(AV$68,'08 Prev. naklady vozidiel'!$D$19:$H$19,1)))^(1/(INDEX('08 Prev. naklady vozidiel'!$D$19:$H$19,MATCH(AV$68,'08 Prev. naklady vozidiel'!$D$19:$H$19,1)+1)-INDEX('08 Prev. naklady vozidiel'!$D$19:$H$19,MATCH(AV$68,'08 Prev. naklady vozidiel'!$D$19:$H$19,1))))*AU70))),0)</f>
        <v>0</v>
      </c>
      <c r="AW70" s="30">
        <f>IFERROR(IFERROR(INDEX('08 Prev. naklady vozidiel'!$D21:$H21,MATCH(AW$68,'08 Prev. naklady vozidiel'!$D$19:$H$19,0)),IF(AW$68&lt;MIN('08 Prev. naklady vozidiel'!$D$19:$H$19),AX70/AY70*AX70,IF(AW$68&gt;MAX('08 Prev. naklady vozidiel'!$D$19:$H$19),AV70/AU70*AV70,(INDEX('08 Prev. naklady vozidiel'!$D21:$H21,MATCH(AW$68,'08 Prev. naklady vozidiel'!$D$19:$H$19,1)+1)/INDEX('08 Prev. naklady vozidiel'!$D21:$H21,MATCH(AW$68,'08 Prev. naklady vozidiel'!$D$19:$H$19,1)))^(1/(INDEX('08 Prev. naklady vozidiel'!$D$19:$H$19,MATCH(AW$68,'08 Prev. naklady vozidiel'!$D$19:$H$19,1)+1)-INDEX('08 Prev. naklady vozidiel'!$D$19:$H$19,MATCH(AW$68,'08 Prev. naklady vozidiel'!$D$19:$H$19,1))))*AV70))),0)</f>
        <v>0</v>
      </c>
      <c r="AX70" s="30">
        <f>IFERROR(IFERROR(INDEX('08 Prev. naklady vozidiel'!$D21:$H21,MATCH(AX$68,'08 Prev. naklady vozidiel'!$D$19:$H$19,0)),IF(AX$68&lt;MIN('08 Prev. naklady vozidiel'!$D$19:$H$19),AY70/AZ70*AY70,IF(AX$68&gt;MAX('08 Prev. naklady vozidiel'!$D$19:$H$19),AW70/AV70*AW70,(INDEX('08 Prev. naklady vozidiel'!$D21:$H21,MATCH(AX$68,'08 Prev. naklady vozidiel'!$D$19:$H$19,1)+1)/INDEX('08 Prev. naklady vozidiel'!$D21:$H21,MATCH(AX$68,'08 Prev. naklady vozidiel'!$D$19:$H$19,1)))^(1/(INDEX('08 Prev. naklady vozidiel'!$D$19:$H$19,MATCH(AX$68,'08 Prev. naklady vozidiel'!$D$19:$H$19,1)+1)-INDEX('08 Prev. naklady vozidiel'!$D$19:$H$19,MATCH(AX$68,'08 Prev. naklady vozidiel'!$D$19:$H$19,1))))*AW70))),0)</f>
        <v>0</v>
      </c>
    </row>
    <row r="71" spans="2:50" x14ac:dyDescent="0.2">
      <c r="B71" s="26"/>
      <c r="C71" s="26"/>
      <c r="D71" s="26"/>
      <c r="E71" s="26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</row>
    <row r="73" spans="2:50" x14ac:dyDescent="0.2">
      <c r="B73" s="80" t="s">
        <v>218</v>
      </c>
      <c r="E73" s="33"/>
      <c r="F73" s="33"/>
      <c r="G73" s="52"/>
      <c r="H73" s="52"/>
      <c r="I73" s="52"/>
      <c r="J73" s="52"/>
      <c r="K73" s="52"/>
      <c r="L73" s="52"/>
      <c r="M73" s="52"/>
      <c r="N73" s="52"/>
      <c r="O73" s="52"/>
    </row>
    <row r="75" spans="2:50" x14ac:dyDescent="0.2">
      <c r="E75" s="32" t="s">
        <v>63</v>
      </c>
      <c r="F75" s="34">
        <f>MIN('A1 Parametre'!$C$6,'08 Prev. naklady vozidiel'!D23)</f>
        <v>2019</v>
      </c>
      <c r="G75" s="34">
        <f>F75+1</f>
        <v>2020</v>
      </c>
      <c r="H75" s="34">
        <f t="shared" ref="H75:W75" si="45">G75+1</f>
        <v>2021</v>
      </c>
      <c r="I75" s="34">
        <f t="shared" si="45"/>
        <v>2022</v>
      </c>
      <c r="J75" s="34">
        <f t="shared" si="45"/>
        <v>2023</v>
      </c>
      <c r="K75" s="34">
        <f t="shared" si="45"/>
        <v>2024</v>
      </c>
      <c r="L75" s="34">
        <f t="shared" si="45"/>
        <v>2025</v>
      </c>
      <c r="M75" s="34">
        <f t="shared" si="45"/>
        <v>2026</v>
      </c>
      <c r="N75" s="34">
        <f t="shared" si="45"/>
        <v>2027</v>
      </c>
      <c r="O75" s="34">
        <f t="shared" si="45"/>
        <v>2028</v>
      </c>
      <c r="P75" s="34">
        <f t="shared" si="45"/>
        <v>2029</v>
      </c>
      <c r="Q75" s="34">
        <f t="shared" si="45"/>
        <v>2030</v>
      </c>
      <c r="R75" s="34">
        <f t="shared" si="45"/>
        <v>2031</v>
      </c>
      <c r="S75" s="34">
        <f t="shared" si="45"/>
        <v>2032</v>
      </c>
      <c r="T75" s="34">
        <f t="shared" si="45"/>
        <v>2033</v>
      </c>
      <c r="U75" s="34">
        <f t="shared" si="45"/>
        <v>2034</v>
      </c>
      <c r="V75" s="34">
        <f t="shared" si="45"/>
        <v>2035</v>
      </c>
      <c r="W75" s="34">
        <f t="shared" si="45"/>
        <v>2036</v>
      </c>
      <c r="X75" s="34">
        <f t="shared" ref="X75:AI75" si="46">W75+1</f>
        <v>2037</v>
      </c>
      <c r="Y75" s="34">
        <f t="shared" si="46"/>
        <v>2038</v>
      </c>
      <c r="Z75" s="34">
        <f t="shared" si="46"/>
        <v>2039</v>
      </c>
      <c r="AA75" s="34">
        <f t="shared" si="46"/>
        <v>2040</v>
      </c>
      <c r="AB75" s="34">
        <f t="shared" si="46"/>
        <v>2041</v>
      </c>
      <c r="AC75" s="34">
        <f t="shared" si="46"/>
        <v>2042</v>
      </c>
      <c r="AD75" s="34">
        <f t="shared" si="46"/>
        <v>2043</v>
      </c>
      <c r="AE75" s="34">
        <f t="shared" si="46"/>
        <v>2044</v>
      </c>
      <c r="AF75" s="34">
        <f t="shared" si="46"/>
        <v>2045</v>
      </c>
      <c r="AG75" s="34">
        <f t="shared" si="46"/>
        <v>2046</v>
      </c>
      <c r="AH75" s="34">
        <f t="shared" si="46"/>
        <v>2047</v>
      </c>
      <c r="AI75" s="34">
        <f t="shared" si="46"/>
        <v>2048</v>
      </c>
      <c r="AJ75" s="34">
        <f t="shared" ref="AJ75" si="47">AI75+1</f>
        <v>2049</v>
      </c>
      <c r="AK75" s="34">
        <f t="shared" ref="AK75" si="48">AJ75+1</f>
        <v>2050</v>
      </c>
      <c r="AL75" s="34">
        <f t="shared" ref="AL75" si="49">AK75+1</f>
        <v>2051</v>
      </c>
      <c r="AM75" s="34">
        <f t="shared" ref="AM75" si="50">AL75+1</f>
        <v>2052</v>
      </c>
      <c r="AN75" s="34">
        <f t="shared" ref="AN75" si="51">AM75+1</f>
        <v>2053</v>
      </c>
      <c r="AO75" s="34">
        <f t="shared" ref="AO75" si="52">AN75+1</f>
        <v>2054</v>
      </c>
      <c r="AP75" s="34">
        <f t="shared" ref="AP75" si="53">AO75+1</f>
        <v>2055</v>
      </c>
      <c r="AQ75" s="34">
        <f t="shared" ref="AQ75" si="54">AP75+1</f>
        <v>2056</v>
      </c>
      <c r="AR75" s="34">
        <f t="shared" ref="AR75" si="55">AQ75+1</f>
        <v>2057</v>
      </c>
      <c r="AS75" s="34">
        <f t="shared" ref="AS75" si="56">AR75+1</f>
        <v>2058</v>
      </c>
      <c r="AT75" s="34">
        <f t="shared" ref="AT75" si="57">AS75+1</f>
        <v>2059</v>
      </c>
      <c r="AU75" s="34">
        <f t="shared" ref="AU75" si="58">AT75+1</f>
        <v>2060</v>
      </c>
      <c r="AV75" s="34">
        <f t="shared" ref="AV75" si="59">AU75+1</f>
        <v>2061</v>
      </c>
      <c r="AW75" s="34">
        <f t="shared" ref="AW75" si="60">AV75+1</f>
        <v>2062</v>
      </c>
      <c r="AX75" s="34">
        <f t="shared" ref="AX75" si="61">AW75+1</f>
        <v>2063</v>
      </c>
    </row>
    <row r="76" spans="2:50" x14ac:dyDescent="0.2">
      <c r="B76" s="365" t="s">
        <v>215</v>
      </c>
      <c r="C76" s="366"/>
      <c r="D76" s="366"/>
      <c r="E76" s="367"/>
      <c r="F76" s="30">
        <f>IFERROR(IFERROR(INDEX('08 Prev. naklady vozidiel'!$D24:$H24,MATCH(F$75,'08 Prev. naklady vozidiel'!$D$19:$H$19,0)),IF(F$75&lt;MIN('08 Prev. naklady vozidiel'!$D$19:$H$19),G76/H76*G76,IF(F$75&gt;MAX('08 Prev. naklady vozidiel'!$D$19:$H$19),E76/D76*E76,(INDEX('08 Prev. naklady vozidiel'!$D24:$H24,MATCH(F$75,'08 Prev. naklady vozidiel'!$D$19:$H$19,1)+1)/INDEX('08 Prev. naklady vozidiel'!$D24:$H24,MATCH(F$75,'08 Prev. naklady vozidiel'!$D$19:$H$19,1)))^(1/(INDEX('08 Prev. naklady vozidiel'!$D$19:$H$19,MATCH(F$75,'08 Prev. naklady vozidiel'!$D$19:$H$19,1)+1)-INDEX('08 Prev. naklady vozidiel'!$D$19:$H$19,MATCH(F$75,'08 Prev. naklady vozidiel'!$D$19:$H$19,1))))*E76))),0)</f>
        <v>0</v>
      </c>
      <c r="G76" s="30">
        <f>IFERROR(IFERROR(INDEX('08 Prev. naklady vozidiel'!$D24:$H24,MATCH(G$75,'08 Prev. naklady vozidiel'!$D$19:$H$19,0)),IF(G$75&lt;MIN('08 Prev. naklady vozidiel'!$D$19:$H$19),H76/I76*H76,IF(G$75&gt;MAX('08 Prev. naklady vozidiel'!$D$19:$H$19),F76/E76*F76,(INDEX('08 Prev. naklady vozidiel'!$D24:$H24,MATCH(G$75,'08 Prev. naklady vozidiel'!$D$19:$H$19,1)+1)/INDEX('08 Prev. naklady vozidiel'!$D24:$H24,MATCH(G$75,'08 Prev. naklady vozidiel'!$D$19:$H$19,1)))^(1/(INDEX('08 Prev. naklady vozidiel'!$D$19:$H$19,MATCH(G$75,'08 Prev. naklady vozidiel'!$D$19:$H$19,1)+1)-INDEX('08 Prev. naklady vozidiel'!$D$19:$H$19,MATCH(G$75,'08 Prev. naklady vozidiel'!$D$19:$H$19,1))))*F76))),0)</f>
        <v>0</v>
      </c>
      <c r="H76" s="30">
        <f>IFERROR(IFERROR(INDEX('08 Prev. naklady vozidiel'!$D24:$H24,MATCH(H$75,'08 Prev. naklady vozidiel'!$D$19:$H$19,0)),IF(H$75&lt;MIN('08 Prev. naklady vozidiel'!$D$19:$H$19),I76/J76*I76,IF(H$75&gt;MAX('08 Prev. naklady vozidiel'!$D$19:$H$19),G76/F76*G76,(INDEX('08 Prev. naklady vozidiel'!$D24:$H24,MATCH(H$75,'08 Prev. naklady vozidiel'!$D$19:$H$19,1)+1)/INDEX('08 Prev. naklady vozidiel'!$D24:$H24,MATCH(H$75,'08 Prev. naklady vozidiel'!$D$19:$H$19,1)))^(1/(INDEX('08 Prev. naklady vozidiel'!$D$19:$H$19,MATCH(H$75,'08 Prev. naklady vozidiel'!$D$19:$H$19,1)+1)-INDEX('08 Prev. naklady vozidiel'!$D$19:$H$19,MATCH(H$75,'08 Prev. naklady vozidiel'!$D$19:$H$19,1))))*G76))),0)</f>
        <v>0</v>
      </c>
      <c r="I76" s="30">
        <f>IFERROR(IFERROR(INDEX('08 Prev. naklady vozidiel'!$D24:$H24,MATCH(I$75,'08 Prev. naklady vozidiel'!$D$19:$H$19,0)),IF(I$75&lt;MIN('08 Prev. naklady vozidiel'!$D$19:$H$19),J76/K76*J76,IF(I$75&gt;MAX('08 Prev. naklady vozidiel'!$D$19:$H$19),H76/G76*H76,(INDEX('08 Prev. naklady vozidiel'!$D24:$H24,MATCH(I$75,'08 Prev. naklady vozidiel'!$D$19:$H$19,1)+1)/INDEX('08 Prev. naklady vozidiel'!$D24:$H24,MATCH(I$75,'08 Prev. naklady vozidiel'!$D$19:$H$19,1)))^(1/(INDEX('08 Prev. naklady vozidiel'!$D$19:$H$19,MATCH(I$75,'08 Prev. naklady vozidiel'!$D$19:$H$19,1)+1)-INDEX('08 Prev. naklady vozidiel'!$D$19:$H$19,MATCH(I$75,'08 Prev. naklady vozidiel'!$D$19:$H$19,1))))*H76))),0)</f>
        <v>0</v>
      </c>
      <c r="J76" s="30">
        <f>IFERROR(IFERROR(INDEX('08 Prev. naklady vozidiel'!$D24:$H24,MATCH(J$75,'08 Prev. naklady vozidiel'!$D$19:$H$19,0)),IF(J$75&lt;MIN('08 Prev. naklady vozidiel'!$D$19:$H$19),K76/L76*K76,IF(J$75&gt;MAX('08 Prev. naklady vozidiel'!$D$19:$H$19),I76/H76*I76,(INDEX('08 Prev. naklady vozidiel'!$D24:$H24,MATCH(J$75,'08 Prev. naklady vozidiel'!$D$19:$H$19,1)+1)/INDEX('08 Prev. naklady vozidiel'!$D24:$H24,MATCH(J$75,'08 Prev. naklady vozidiel'!$D$19:$H$19,1)))^(1/(INDEX('08 Prev. naklady vozidiel'!$D$19:$H$19,MATCH(J$75,'08 Prev. naklady vozidiel'!$D$19:$H$19,1)+1)-INDEX('08 Prev. naklady vozidiel'!$D$19:$H$19,MATCH(J$75,'08 Prev. naklady vozidiel'!$D$19:$H$19,1))))*I76))),0)</f>
        <v>0</v>
      </c>
      <c r="K76" s="30">
        <f>IFERROR(IFERROR(INDEX('08 Prev. naklady vozidiel'!$D24:$H24,MATCH(K$75,'08 Prev. naklady vozidiel'!$D$19:$H$19,0)),IF(K$75&lt;MIN('08 Prev. naklady vozidiel'!$D$19:$H$19),L76/M76*L76,IF(K$75&gt;MAX('08 Prev. naklady vozidiel'!$D$19:$H$19),J76/I76*J76,(INDEX('08 Prev. naklady vozidiel'!$D24:$H24,MATCH(K$75,'08 Prev. naklady vozidiel'!$D$19:$H$19,1)+1)/INDEX('08 Prev. naklady vozidiel'!$D24:$H24,MATCH(K$75,'08 Prev. naklady vozidiel'!$D$19:$H$19,1)))^(1/(INDEX('08 Prev. naklady vozidiel'!$D$19:$H$19,MATCH(K$75,'08 Prev. naklady vozidiel'!$D$19:$H$19,1)+1)-INDEX('08 Prev. naklady vozidiel'!$D$19:$H$19,MATCH(K$75,'08 Prev. naklady vozidiel'!$D$19:$H$19,1))))*J76))),0)</f>
        <v>0</v>
      </c>
      <c r="L76" s="30">
        <f>IFERROR(IFERROR(INDEX('08 Prev. naklady vozidiel'!$D24:$H24,MATCH(L$75,'08 Prev. naklady vozidiel'!$D$19:$H$19,0)),IF(L$75&lt;MIN('08 Prev. naklady vozidiel'!$D$19:$H$19),M76/N76*M76,IF(L$75&gt;MAX('08 Prev. naklady vozidiel'!$D$19:$H$19),K76/J76*K76,(INDEX('08 Prev. naklady vozidiel'!$D24:$H24,MATCH(L$75,'08 Prev. naklady vozidiel'!$D$19:$H$19,1)+1)/INDEX('08 Prev. naklady vozidiel'!$D24:$H24,MATCH(L$75,'08 Prev. naklady vozidiel'!$D$19:$H$19,1)))^(1/(INDEX('08 Prev. naklady vozidiel'!$D$19:$H$19,MATCH(L$75,'08 Prev. naklady vozidiel'!$D$19:$H$19,1)+1)-INDEX('08 Prev. naklady vozidiel'!$D$19:$H$19,MATCH(L$75,'08 Prev. naklady vozidiel'!$D$19:$H$19,1))))*K76))),0)</f>
        <v>0</v>
      </c>
      <c r="M76" s="30">
        <f>IFERROR(IFERROR(INDEX('08 Prev. naklady vozidiel'!$D24:$H24,MATCH(M$75,'08 Prev. naklady vozidiel'!$D$19:$H$19,0)),IF(M$75&lt;MIN('08 Prev. naklady vozidiel'!$D$19:$H$19),N76/O76*N76,IF(M$75&gt;MAX('08 Prev. naklady vozidiel'!$D$19:$H$19),L76/K76*L76,(INDEX('08 Prev. naklady vozidiel'!$D24:$H24,MATCH(M$75,'08 Prev. naklady vozidiel'!$D$19:$H$19,1)+1)/INDEX('08 Prev. naklady vozidiel'!$D24:$H24,MATCH(M$75,'08 Prev. naklady vozidiel'!$D$19:$H$19,1)))^(1/(INDEX('08 Prev. naklady vozidiel'!$D$19:$H$19,MATCH(M$75,'08 Prev. naklady vozidiel'!$D$19:$H$19,1)+1)-INDEX('08 Prev. naklady vozidiel'!$D$19:$H$19,MATCH(M$75,'08 Prev. naklady vozidiel'!$D$19:$H$19,1))))*L76))),0)</f>
        <v>0</v>
      </c>
      <c r="N76" s="30">
        <f>IFERROR(IFERROR(INDEX('08 Prev. naklady vozidiel'!$D24:$H24,MATCH(N$75,'08 Prev. naklady vozidiel'!$D$19:$H$19,0)),IF(N$75&lt;MIN('08 Prev. naklady vozidiel'!$D$19:$H$19),O76/P76*O76,IF(N$75&gt;MAX('08 Prev. naklady vozidiel'!$D$19:$H$19),M76/L76*M76,(INDEX('08 Prev. naklady vozidiel'!$D24:$H24,MATCH(N$75,'08 Prev. naklady vozidiel'!$D$19:$H$19,1)+1)/INDEX('08 Prev. naklady vozidiel'!$D24:$H24,MATCH(N$75,'08 Prev. naklady vozidiel'!$D$19:$H$19,1)))^(1/(INDEX('08 Prev. naklady vozidiel'!$D$19:$H$19,MATCH(N$75,'08 Prev. naklady vozidiel'!$D$19:$H$19,1)+1)-INDEX('08 Prev. naklady vozidiel'!$D$19:$H$19,MATCH(N$75,'08 Prev. naklady vozidiel'!$D$19:$H$19,1))))*M76))),0)</f>
        <v>0</v>
      </c>
      <c r="O76" s="30">
        <f>IFERROR(IFERROR(INDEX('08 Prev. naklady vozidiel'!$D24:$H24,MATCH(O$75,'08 Prev. naklady vozidiel'!$D$19:$H$19,0)),IF(O$75&lt;MIN('08 Prev. naklady vozidiel'!$D$19:$H$19),P76/Q76*P76,IF(O$75&gt;MAX('08 Prev. naklady vozidiel'!$D$19:$H$19),N76/M76*N76,(INDEX('08 Prev. naklady vozidiel'!$D24:$H24,MATCH(O$75,'08 Prev. naklady vozidiel'!$D$19:$H$19,1)+1)/INDEX('08 Prev. naklady vozidiel'!$D24:$H24,MATCH(O$75,'08 Prev. naklady vozidiel'!$D$19:$H$19,1)))^(1/(INDEX('08 Prev. naklady vozidiel'!$D$19:$H$19,MATCH(O$75,'08 Prev. naklady vozidiel'!$D$19:$H$19,1)+1)-INDEX('08 Prev. naklady vozidiel'!$D$19:$H$19,MATCH(O$75,'08 Prev. naklady vozidiel'!$D$19:$H$19,1))))*N76))),0)</f>
        <v>0</v>
      </c>
      <c r="P76" s="30">
        <f>IFERROR(IFERROR(INDEX('08 Prev. naklady vozidiel'!$D24:$H24,MATCH(P$75,'08 Prev. naklady vozidiel'!$D$19:$H$19,0)),IF(P$75&lt;MIN('08 Prev. naklady vozidiel'!$D$19:$H$19),Q76/R76*Q76,IF(P$75&gt;MAX('08 Prev. naklady vozidiel'!$D$19:$H$19),O76/N76*O76,(INDEX('08 Prev. naklady vozidiel'!$D24:$H24,MATCH(P$75,'08 Prev. naklady vozidiel'!$D$19:$H$19,1)+1)/INDEX('08 Prev. naklady vozidiel'!$D24:$H24,MATCH(P$75,'08 Prev. naklady vozidiel'!$D$19:$H$19,1)))^(1/(INDEX('08 Prev. naklady vozidiel'!$D$19:$H$19,MATCH(P$75,'08 Prev. naklady vozidiel'!$D$19:$H$19,1)+1)-INDEX('08 Prev. naklady vozidiel'!$D$19:$H$19,MATCH(P$75,'08 Prev. naklady vozidiel'!$D$19:$H$19,1))))*O76))),0)</f>
        <v>0</v>
      </c>
      <c r="Q76" s="30">
        <f>IFERROR(IFERROR(INDEX('08 Prev. naklady vozidiel'!$D24:$H24,MATCH(Q$75,'08 Prev. naklady vozidiel'!$D$19:$H$19,0)),IF(Q$75&lt;MIN('08 Prev. naklady vozidiel'!$D$19:$H$19),R76/S76*R76,IF(Q$75&gt;MAX('08 Prev. naklady vozidiel'!$D$19:$H$19),P76/O76*P76,(INDEX('08 Prev. naklady vozidiel'!$D24:$H24,MATCH(Q$75,'08 Prev. naklady vozidiel'!$D$19:$H$19,1)+1)/INDEX('08 Prev. naklady vozidiel'!$D24:$H24,MATCH(Q$75,'08 Prev. naklady vozidiel'!$D$19:$H$19,1)))^(1/(INDEX('08 Prev. naklady vozidiel'!$D$19:$H$19,MATCH(Q$75,'08 Prev. naklady vozidiel'!$D$19:$H$19,1)+1)-INDEX('08 Prev. naklady vozidiel'!$D$19:$H$19,MATCH(Q$75,'08 Prev. naklady vozidiel'!$D$19:$H$19,1))))*P76))),0)</f>
        <v>0</v>
      </c>
      <c r="R76" s="30">
        <f>IFERROR(IFERROR(INDEX('08 Prev. naklady vozidiel'!$D24:$H24,MATCH(R$75,'08 Prev. naklady vozidiel'!$D$19:$H$19,0)),IF(R$75&lt;MIN('08 Prev. naklady vozidiel'!$D$19:$H$19),S76/T76*S76,IF(R$75&gt;MAX('08 Prev. naklady vozidiel'!$D$19:$H$19),Q76/P76*Q76,(INDEX('08 Prev. naklady vozidiel'!$D24:$H24,MATCH(R$75,'08 Prev. naklady vozidiel'!$D$19:$H$19,1)+1)/INDEX('08 Prev. naklady vozidiel'!$D24:$H24,MATCH(R$75,'08 Prev. naklady vozidiel'!$D$19:$H$19,1)))^(1/(INDEX('08 Prev. naklady vozidiel'!$D$19:$H$19,MATCH(R$75,'08 Prev. naklady vozidiel'!$D$19:$H$19,1)+1)-INDEX('08 Prev. naklady vozidiel'!$D$19:$H$19,MATCH(R$75,'08 Prev. naklady vozidiel'!$D$19:$H$19,1))))*Q76))),0)</f>
        <v>0</v>
      </c>
      <c r="S76" s="30">
        <f>IFERROR(IFERROR(INDEX('08 Prev. naklady vozidiel'!$D24:$H24,MATCH(S$75,'08 Prev. naklady vozidiel'!$D$19:$H$19,0)),IF(S$75&lt;MIN('08 Prev. naklady vozidiel'!$D$19:$H$19),T76/U76*T76,IF(S$75&gt;MAX('08 Prev. naklady vozidiel'!$D$19:$H$19),R76/Q76*R76,(INDEX('08 Prev. naklady vozidiel'!$D24:$H24,MATCH(S$75,'08 Prev. naklady vozidiel'!$D$19:$H$19,1)+1)/INDEX('08 Prev. naklady vozidiel'!$D24:$H24,MATCH(S$75,'08 Prev. naklady vozidiel'!$D$19:$H$19,1)))^(1/(INDEX('08 Prev. naklady vozidiel'!$D$19:$H$19,MATCH(S$75,'08 Prev. naklady vozidiel'!$D$19:$H$19,1)+1)-INDEX('08 Prev. naklady vozidiel'!$D$19:$H$19,MATCH(S$75,'08 Prev. naklady vozidiel'!$D$19:$H$19,1))))*R76))),0)</f>
        <v>0</v>
      </c>
      <c r="T76" s="30">
        <f>IFERROR(IFERROR(INDEX('08 Prev. naklady vozidiel'!$D24:$H24,MATCH(T$75,'08 Prev. naklady vozidiel'!$D$19:$H$19,0)),IF(T$75&lt;MIN('08 Prev. naklady vozidiel'!$D$19:$H$19),U76/V76*U76,IF(T$75&gt;MAX('08 Prev. naklady vozidiel'!$D$19:$H$19),S76/R76*S76,(INDEX('08 Prev. naklady vozidiel'!$D24:$H24,MATCH(T$75,'08 Prev. naklady vozidiel'!$D$19:$H$19,1)+1)/INDEX('08 Prev. naklady vozidiel'!$D24:$H24,MATCH(T$75,'08 Prev. naklady vozidiel'!$D$19:$H$19,1)))^(1/(INDEX('08 Prev. naklady vozidiel'!$D$19:$H$19,MATCH(T$75,'08 Prev. naklady vozidiel'!$D$19:$H$19,1)+1)-INDEX('08 Prev. naklady vozidiel'!$D$19:$H$19,MATCH(T$75,'08 Prev. naklady vozidiel'!$D$19:$H$19,1))))*S76))),0)</f>
        <v>0</v>
      </c>
      <c r="U76" s="30">
        <f>IFERROR(IFERROR(INDEX('08 Prev. naklady vozidiel'!$D24:$H24,MATCH(U$75,'08 Prev. naklady vozidiel'!$D$19:$H$19,0)),IF(U$75&lt;MIN('08 Prev. naklady vozidiel'!$D$19:$H$19),V76/W76*V76,IF(U$75&gt;MAX('08 Prev. naklady vozidiel'!$D$19:$H$19),T76/S76*T76,(INDEX('08 Prev. naklady vozidiel'!$D24:$H24,MATCH(U$75,'08 Prev. naklady vozidiel'!$D$19:$H$19,1)+1)/INDEX('08 Prev. naklady vozidiel'!$D24:$H24,MATCH(U$75,'08 Prev. naklady vozidiel'!$D$19:$H$19,1)))^(1/(INDEX('08 Prev. naklady vozidiel'!$D$19:$H$19,MATCH(U$75,'08 Prev. naklady vozidiel'!$D$19:$H$19,1)+1)-INDEX('08 Prev. naklady vozidiel'!$D$19:$H$19,MATCH(U$75,'08 Prev. naklady vozidiel'!$D$19:$H$19,1))))*T76))),0)</f>
        <v>0</v>
      </c>
      <c r="V76" s="30">
        <f>IFERROR(IFERROR(INDEX('08 Prev. naklady vozidiel'!$D24:$H24,MATCH(V$75,'08 Prev. naklady vozidiel'!$D$19:$H$19,0)),IF(V$75&lt;MIN('08 Prev. naklady vozidiel'!$D$19:$H$19),W76/X76*W76,IF(V$75&gt;MAX('08 Prev. naklady vozidiel'!$D$19:$H$19),U76/T76*U76,(INDEX('08 Prev. naklady vozidiel'!$D24:$H24,MATCH(V$75,'08 Prev. naklady vozidiel'!$D$19:$H$19,1)+1)/INDEX('08 Prev. naklady vozidiel'!$D24:$H24,MATCH(V$75,'08 Prev. naklady vozidiel'!$D$19:$H$19,1)))^(1/(INDEX('08 Prev. naklady vozidiel'!$D$19:$H$19,MATCH(V$75,'08 Prev. naklady vozidiel'!$D$19:$H$19,1)+1)-INDEX('08 Prev. naklady vozidiel'!$D$19:$H$19,MATCH(V$75,'08 Prev. naklady vozidiel'!$D$19:$H$19,1))))*U76))),0)</f>
        <v>0</v>
      </c>
      <c r="W76" s="30">
        <f>IFERROR(IFERROR(INDEX('08 Prev. naklady vozidiel'!$D24:$H24,MATCH(W$75,'08 Prev. naklady vozidiel'!$D$19:$H$19,0)),IF(W$75&lt;MIN('08 Prev. naklady vozidiel'!$D$19:$H$19),X76/Y76*X76,IF(W$75&gt;MAX('08 Prev. naklady vozidiel'!$D$19:$H$19),V76/U76*V76,(INDEX('08 Prev. naklady vozidiel'!$D24:$H24,MATCH(W$75,'08 Prev. naklady vozidiel'!$D$19:$H$19,1)+1)/INDEX('08 Prev. naklady vozidiel'!$D24:$H24,MATCH(W$75,'08 Prev. naklady vozidiel'!$D$19:$H$19,1)))^(1/(INDEX('08 Prev. naklady vozidiel'!$D$19:$H$19,MATCH(W$75,'08 Prev. naklady vozidiel'!$D$19:$H$19,1)+1)-INDEX('08 Prev. naklady vozidiel'!$D$19:$H$19,MATCH(W$75,'08 Prev. naklady vozidiel'!$D$19:$H$19,1))))*V76))),0)</f>
        <v>0</v>
      </c>
      <c r="X76" s="30">
        <f>IFERROR(IFERROR(INDEX('08 Prev. naklady vozidiel'!$D24:$H24,MATCH(X$75,'08 Prev. naklady vozidiel'!$D$19:$H$19,0)),IF(X$75&lt;MIN('08 Prev. naklady vozidiel'!$D$19:$H$19),Y76/Z76*Y76,IF(X$75&gt;MAX('08 Prev. naklady vozidiel'!$D$19:$H$19),W76/V76*W76,(INDEX('08 Prev. naklady vozidiel'!$D24:$H24,MATCH(X$75,'08 Prev. naklady vozidiel'!$D$19:$H$19,1)+1)/INDEX('08 Prev. naklady vozidiel'!$D24:$H24,MATCH(X$75,'08 Prev. naklady vozidiel'!$D$19:$H$19,1)))^(1/(INDEX('08 Prev. naklady vozidiel'!$D$19:$H$19,MATCH(X$75,'08 Prev. naklady vozidiel'!$D$19:$H$19,1)+1)-INDEX('08 Prev. naklady vozidiel'!$D$19:$H$19,MATCH(X$75,'08 Prev. naklady vozidiel'!$D$19:$H$19,1))))*W76))),0)</f>
        <v>0</v>
      </c>
      <c r="Y76" s="30">
        <f>IFERROR(IFERROR(INDEX('08 Prev. naklady vozidiel'!$D24:$H24,MATCH(Y$75,'08 Prev. naklady vozidiel'!$D$19:$H$19,0)),IF(Y$75&lt;MIN('08 Prev. naklady vozidiel'!$D$19:$H$19),Z76/AA76*Z76,IF(Y$75&gt;MAX('08 Prev. naklady vozidiel'!$D$19:$H$19),X76/W76*X76,(INDEX('08 Prev. naklady vozidiel'!$D24:$H24,MATCH(Y$75,'08 Prev. naklady vozidiel'!$D$19:$H$19,1)+1)/INDEX('08 Prev. naklady vozidiel'!$D24:$H24,MATCH(Y$75,'08 Prev. naklady vozidiel'!$D$19:$H$19,1)))^(1/(INDEX('08 Prev. naklady vozidiel'!$D$19:$H$19,MATCH(Y$75,'08 Prev. naklady vozidiel'!$D$19:$H$19,1)+1)-INDEX('08 Prev. naklady vozidiel'!$D$19:$H$19,MATCH(Y$75,'08 Prev. naklady vozidiel'!$D$19:$H$19,1))))*X76))),0)</f>
        <v>0</v>
      </c>
      <c r="Z76" s="30">
        <f>IFERROR(IFERROR(INDEX('08 Prev. naklady vozidiel'!$D24:$H24,MATCH(Z$75,'08 Prev. naklady vozidiel'!$D$19:$H$19,0)),IF(Z$75&lt;MIN('08 Prev. naklady vozidiel'!$D$19:$H$19),AA76/AB76*AA76,IF(Z$75&gt;MAX('08 Prev. naklady vozidiel'!$D$19:$H$19),Y76/X76*Y76,(INDEX('08 Prev. naklady vozidiel'!$D24:$H24,MATCH(Z$75,'08 Prev. naklady vozidiel'!$D$19:$H$19,1)+1)/INDEX('08 Prev. naklady vozidiel'!$D24:$H24,MATCH(Z$75,'08 Prev. naklady vozidiel'!$D$19:$H$19,1)))^(1/(INDEX('08 Prev. naklady vozidiel'!$D$19:$H$19,MATCH(Z$75,'08 Prev. naklady vozidiel'!$D$19:$H$19,1)+1)-INDEX('08 Prev. naklady vozidiel'!$D$19:$H$19,MATCH(Z$75,'08 Prev. naklady vozidiel'!$D$19:$H$19,1))))*Y76))),0)</f>
        <v>0</v>
      </c>
      <c r="AA76" s="30">
        <f>IFERROR(IFERROR(INDEX('08 Prev. naklady vozidiel'!$D24:$H24,MATCH(AA$75,'08 Prev. naklady vozidiel'!$D$19:$H$19,0)),IF(AA$75&lt;MIN('08 Prev. naklady vozidiel'!$D$19:$H$19),AB76/AC76*AB76,IF(AA$75&gt;MAX('08 Prev. naklady vozidiel'!$D$19:$H$19),Z76/Y76*Z76,(INDEX('08 Prev. naklady vozidiel'!$D24:$H24,MATCH(AA$75,'08 Prev. naklady vozidiel'!$D$19:$H$19,1)+1)/INDEX('08 Prev. naklady vozidiel'!$D24:$H24,MATCH(AA$75,'08 Prev. naklady vozidiel'!$D$19:$H$19,1)))^(1/(INDEX('08 Prev. naklady vozidiel'!$D$19:$H$19,MATCH(AA$75,'08 Prev. naklady vozidiel'!$D$19:$H$19,1)+1)-INDEX('08 Prev. naklady vozidiel'!$D$19:$H$19,MATCH(AA$75,'08 Prev. naklady vozidiel'!$D$19:$H$19,1))))*Z76))),0)</f>
        <v>0</v>
      </c>
      <c r="AB76" s="30">
        <f>IFERROR(IFERROR(INDEX('08 Prev. naklady vozidiel'!$D24:$H24,MATCH(AB$75,'08 Prev. naklady vozidiel'!$D$19:$H$19,0)),IF(AB$75&lt;MIN('08 Prev. naklady vozidiel'!$D$19:$H$19),AC76/AD76*AC76,IF(AB$75&gt;MAX('08 Prev. naklady vozidiel'!$D$19:$H$19),AA76/Z76*AA76,(INDEX('08 Prev. naklady vozidiel'!$D24:$H24,MATCH(AB$75,'08 Prev. naklady vozidiel'!$D$19:$H$19,1)+1)/INDEX('08 Prev. naklady vozidiel'!$D24:$H24,MATCH(AB$75,'08 Prev. naklady vozidiel'!$D$19:$H$19,1)))^(1/(INDEX('08 Prev. naklady vozidiel'!$D$19:$H$19,MATCH(AB$75,'08 Prev. naklady vozidiel'!$D$19:$H$19,1)+1)-INDEX('08 Prev. naklady vozidiel'!$D$19:$H$19,MATCH(AB$75,'08 Prev. naklady vozidiel'!$D$19:$H$19,1))))*AA76))),0)</f>
        <v>0</v>
      </c>
      <c r="AC76" s="30">
        <f>IFERROR(IFERROR(INDEX('08 Prev. naklady vozidiel'!$D24:$H24,MATCH(AC$75,'08 Prev. naklady vozidiel'!$D$19:$H$19,0)),IF(AC$75&lt;MIN('08 Prev. naklady vozidiel'!$D$19:$H$19),AD76/AE76*AD76,IF(AC$75&gt;MAX('08 Prev. naklady vozidiel'!$D$19:$H$19),AB76/AA76*AB76,(INDEX('08 Prev. naklady vozidiel'!$D24:$H24,MATCH(AC$75,'08 Prev. naklady vozidiel'!$D$19:$H$19,1)+1)/INDEX('08 Prev. naklady vozidiel'!$D24:$H24,MATCH(AC$75,'08 Prev. naklady vozidiel'!$D$19:$H$19,1)))^(1/(INDEX('08 Prev. naklady vozidiel'!$D$19:$H$19,MATCH(AC$75,'08 Prev. naklady vozidiel'!$D$19:$H$19,1)+1)-INDEX('08 Prev. naklady vozidiel'!$D$19:$H$19,MATCH(AC$75,'08 Prev. naklady vozidiel'!$D$19:$H$19,1))))*AB76))),0)</f>
        <v>0</v>
      </c>
      <c r="AD76" s="30">
        <f>IFERROR(IFERROR(INDEX('08 Prev. naklady vozidiel'!$D24:$H24,MATCH(AD$75,'08 Prev. naklady vozidiel'!$D$19:$H$19,0)),IF(AD$75&lt;MIN('08 Prev. naklady vozidiel'!$D$19:$H$19),AE76/AF76*AE76,IF(AD$75&gt;MAX('08 Prev. naklady vozidiel'!$D$19:$H$19),AC76/AB76*AC76,(INDEX('08 Prev. naklady vozidiel'!$D24:$H24,MATCH(AD$75,'08 Prev. naklady vozidiel'!$D$19:$H$19,1)+1)/INDEX('08 Prev. naklady vozidiel'!$D24:$H24,MATCH(AD$75,'08 Prev. naklady vozidiel'!$D$19:$H$19,1)))^(1/(INDEX('08 Prev. naklady vozidiel'!$D$19:$H$19,MATCH(AD$75,'08 Prev. naklady vozidiel'!$D$19:$H$19,1)+1)-INDEX('08 Prev. naklady vozidiel'!$D$19:$H$19,MATCH(AD$75,'08 Prev. naklady vozidiel'!$D$19:$H$19,1))))*AC76))),0)</f>
        <v>0</v>
      </c>
      <c r="AE76" s="30">
        <f>IFERROR(IFERROR(INDEX('08 Prev. naklady vozidiel'!$D24:$H24,MATCH(AE$75,'08 Prev. naklady vozidiel'!$D$19:$H$19,0)),IF(AE$75&lt;MIN('08 Prev. naklady vozidiel'!$D$19:$H$19),AF76/AG76*AF76,IF(AE$75&gt;MAX('08 Prev. naklady vozidiel'!$D$19:$H$19),AD76/AC76*AD76,(INDEX('08 Prev. naklady vozidiel'!$D24:$H24,MATCH(AE$75,'08 Prev. naklady vozidiel'!$D$19:$H$19,1)+1)/INDEX('08 Prev. naklady vozidiel'!$D24:$H24,MATCH(AE$75,'08 Prev. naklady vozidiel'!$D$19:$H$19,1)))^(1/(INDEX('08 Prev. naklady vozidiel'!$D$19:$H$19,MATCH(AE$75,'08 Prev. naklady vozidiel'!$D$19:$H$19,1)+1)-INDEX('08 Prev. naklady vozidiel'!$D$19:$H$19,MATCH(AE$75,'08 Prev. naklady vozidiel'!$D$19:$H$19,1))))*AD76))),0)</f>
        <v>0</v>
      </c>
      <c r="AF76" s="30">
        <f>IFERROR(IFERROR(INDEX('08 Prev. naklady vozidiel'!$D24:$H24,MATCH(AF$75,'08 Prev. naklady vozidiel'!$D$19:$H$19,0)),IF(AF$75&lt;MIN('08 Prev. naklady vozidiel'!$D$19:$H$19),AG76/AH76*AG76,IF(AF$75&gt;MAX('08 Prev. naklady vozidiel'!$D$19:$H$19),AE76/AD76*AE76,(INDEX('08 Prev. naklady vozidiel'!$D24:$H24,MATCH(AF$75,'08 Prev. naklady vozidiel'!$D$19:$H$19,1)+1)/INDEX('08 Prev. naklady vozidiel'!$D24:$H24,MATCH(AF$75,'08 Prev. naklady vozidiel'!$D$19:$H$19,1)))^(1/(INDEX('08 Prev. naklady vozidiel'!$D$19:$H$19,MATCH(AF$75,'08 Prev. naklady vozidiel'!$D$19:$H$19,1)+1)-INDEX('08 Prev. naklady vozidiel'!$D$19:$H$19,MATCH(AF$75,'08 Prev. naklady vozidiel'!$D$19:$H$19,1))))*AE76))),0)</f>
        <v>0</v>
      </c>
      <c r="AG76" s="30">
        <f>IFERROR(IFERROR(INDEX('08 Prev. naklady vozidiel'!$D24:$H24,MATCH(AG$75,'08 Prev. naklady vozidiel'!$D$19:$H$19,0)),IF(AG$75&lt;MIN('08 Prev. naklady vozidiel'!$D$19:$H$19),AH76/AI76*AH76,IF(AG$75&gt;MAX('08 Prev. naklady vozidiel'!$D$19:$H$19),AF76/AE76*AF76,(INDEX('08 Prev. naklady vozidiel'!$D24:$H24,MATCH(AG$75,'08 Prev. naklady vozidiel'!$D$19:$H$19,1)+1)/INDEX('08 Prev. naklady vozidiel'!$D24:$H24,MATCH(AG$75,'08 Prev. naklady vozidiel'!$D$19:$H$19,1)))^(1/(INDEX('08 Prev. naklady vozidiel'!$D$19:$H$19,MATCH(AG$75,'08 Prev. naklady vozidiel'!$D$19:$H$19,1)+1)-INDEX('08 Prev. naklady vozidiel'!$D$19:$H$19,MATCH(AG$75,'08 Prev. naklady vozidiel'!$D$19:$H$19,1))))*AF76))),0)</f>
        <v>0</v>
      </c>
      <c r="AH76" s="30">
        <f>IFERROR(IFERROR(INDEX('08 Prev. naklady vozidiel'!$D24:$H24,MATCH(AH$75,'08 Prev. naklady vozidiel'!$D$19:$H$19,0)),IF(AH$75&lt;MIN('08 Prev. naklady vozidiel'!$D$19:$H$19),AI76/AJ76*AI76,IF(AH$75&gt;MAX('08 Prev. naklady vozidiel'!$D$19:$H$19),AG76/AF76*AG76,(INDEX('08 Prev. naklady vozidiel'!$D24:$H24,MATCH(AH$75,'08 Prev. naklady vozidiel'!$D$19:$H$19,1)+1)/INDEX('08 Prev. naklady vozidiel'!$D24:$H24,MATCH(AH$75,'08 Prev. naklady vozidiel'!$D$19:$H$19,1)))^(1/(INDEX('08 Prev. naklady vozidiel'!$D$19:$H$19,MATCH(AH$75,'08 Prev. naklady vozidiel'!$D$19:$H$19,1)+1)-INDEX('08 Prev. naklady vozidiel'!$D$19:$H$19,MATCH(AH$75,'08 Prev. naklady vozidiel'!$D$19:$H$19,1))))*AG76))),0)</f>
        <v>0</v>
      </c>
      <c r="AI76" s="30">
        <f>IFERROR(IFERROR(INDEX('08 Prev. naklady vozidiel'!$D24:$H24,MATCH(AI$75,'08 Prev. naklady vozidiel'!$D$19:$H$19,0)),IF(AI$75&lt;MIN('08 Prev. naklady vozidiel'!$D$19:$H$19),AJ76/AK76*AJ76,IF(AI$75&gt;MAX('08 Prev. naklady vozidiel'!$D$19:$H$19),AH76/AG76*AH76,(INDEX('08 Prev. naklady vozidiel'!$D24:$H24,MATCH(AI$75,'08 Prev. naklady vozidiel'!$D$19:$H$19,1)+1)/INDEX('08 Prev. naklady vozidiel'!$D24:$H24,MATCH(AI$75,'08 Prev. naklady vozidiel'!$D$19:$H$19,1)))^(1/(INDEX('08 Prev. naklady vozidiel'!$D$19:$H$19,MATCH(AI$75,'08 Prev. naklady vozidiel'!$D$19:$H$19,1)+1)-INDEX('08 Prev. naklady vozidiel'!$D$19:$H$19,MATCH(AI$75,'08 Prev. naklady vozidiel'!$D$19:$H$19,1))))*AH76))),0)</f>
        <v>0</v>
      </c>
      <c r="AJ76" s="30">
        <f>IFERROR(IFERROR(INDEX('08 Prev. naklady vozidiel'!$D24:$H24,MATCH(AJ$75,'08 Prev. naklady vozidiel'!$D$19:$H$19,0)),IF(AJ$75&lt;MIN('08 Prev. naklady vozidiel'!$D$19:$H$19),AK76/AL76*AK76,IF(AJ$75&gt;MAX('08 Prev. naklady vozidiel'!$D$19:$H$19),AI76/AH76*AI76,(INDEX('08 Prev. naklady vozidiel'!$D24:$H24,MATCH(AJ$75,'08 Prev. naklady vozidiel'!$D$19:$H$19,1)+1)/INDEX('08 Prev. naklady vozidiel'!$D24:$H24,MATCH(AJ$75,'08 Prev. naklady vozidiel'!$D$19:$H$19,1)))^(1/(INDEX('08 Prev. naklady vozidiel'!$D$19:$H$19,MATCH(AJ$75,'08 Prev. naklady vozidiel'!$D$19:$H$19,1)+1)-INDEX('08 Prev. naklady vozidiel'!$D$19:$H$19,MATCH(AJ$75,'08 Prev. naklady vozidiel'!$D$19:$H$19,1))))*AI76))),0)</f>
        <v>0</v>
      </c>
      <c r="AK76" s="30">
        <f>IFERROR(IFERROR(INDEX('08 Prev. naklady vozidiel'!$D24:$H24,MATCH(AK$75,'08 Prev. naklady vozidiel'!$D$19:$H$19,0)),IF(AK$75&lt;MIN('08 Prev. naklady vozidiel'!$D$19:$H$19),AL76/AM76*AL76,IF(AK$75&gt;MAX('08 Prev. naklady vozidiel'!$D$19:$H$19),AJ76/AI76*AJ76,(INDEX('08 Prev. naklady vozidiel'!$D24:$H24,MATCH(AK$75,'08 Prev. naklady vozidiel'!$D$19:$H$19,1)+1)/INDEX('08 Prev. naklady vozidiel'!$D24:$H24,MATCH(AK$75,'08 Prev. naklady vozidiel'!$D$19:$H$19,1)))^(1/(INDEX('08 Prev. naklady vozidiel'!$D$19:$H$19,MATCH(AK$75,'08 Prev. naklady vozidiel'!$D$19:$H$19,1)+1)-INDEX('08 Prev. naklady vozidiel'!$D$19:$H$19,MATCH(AK$75,'08 Prev. naklady vozidiel'!$D$19:$H$19,1))))*AJ76))),0)</f>
        <v>0</v>
      </c>
      <c r="AL76" s="30">
        <f>IFERROR(IFERROR(INDEX('08 Prev. naklady vozidiel'!$D24:$H24,MATCH(AL$75,'08 Prev. naklady vozidiel'!$D$19:$H$19,0)),IF(AL$75&lt;MIN('08 Prev. naklady vozidiel'!$D$19:$H$19),AM76/AN76*AM76,IF(AL$75&gt;MAX('08 Prev. naklady vozidiel'!$D$19:$H$19),AK76/AJ76*AK76,(INDEX('08 Prev. naklady vozidiel'!$D24:$H24,MATCH(AL$75,'08 Prev. naklady vozidiel'!$D$19:$H$19,1)+1)/INDEX('08 Prev. naklady vozidiel'!$D24:$H24,MATCH(AL$75,'08 Prev. naklady vozidiel'!$D$19:$H$19,1)))^(1/(INDEX('08 Prev. naklady vozidiel'!$D$19:$H$19,MATCH(AL$75,'08 Prev. naklady vozidiel'!$D$19:$H$19,1)+1)-INDEX('08 Prev. naklady vozidiel'!$D$19:$H$19,MATCH(AL$75,'08 Prev. naklady vozidiel'!$D$19:$H$19,1))))*AK76))),0)</f>
        <v>0</v>
      </c>
      <c r="AM76" s="30">
        <f>IFERROR(IFERROR(INDEX('08 Prev. naklady vozidiel'!$D24:$H24,MATCH(AM$75,'08 Prev. naklady vozidiel'!$D$19:$H$19,0)),IF(AM$75&lt;MIN('08 Prev. naklady vozidiel'!$D$19:$H$19),AN76/AO76*AN76,IF(AM$75&gt;MAX('08 Prev. naklady vozidiel'!$D$19:$H$19),AL76/AK76*AL76,(INDEX('08 Prev. naklady vozidiel'!$D24:$H24,MATCH(AM$75,'08 Prev. naklady vozidiel'!$D$19:$H$19,1)+1)/INDEX('08 Prev. naklady vozidiel'!$D24:$H24,MATCH(AM$75,'08 Prev. naklady vozidiel'!$D$19:$H$19,1)))^(1/(INDEX('08 Prev. naklady vozidiel'!$D$19:$H$19,MATCH(AM$75,'08 Prev. naklady vozidiel'!$D$19:$H$19,1)+1)-INDEX('08 Prev. naklady vozidiel'!$D$19:$H$19,MATCH(AM$75,'08 Prev. naklady vozidiel'!$D$19:$H$19,1))))*AL76))),0)</f>
        <v>0</v>
      </c>
      <c r="AN76" s="30">
        <f>IFERROR(IFERROR(INDEX('08 Prev. naklady vozidiel'!$D24:$H24,MATCH(AN$75,'08 Prev. naklady vozidiel'!$D$19:$H$19,0)),IF(AN$75&lt;MIN('08 Prev. naklady vozidiel'!$D$19:$H$19),AO76/AP76*AO76,IF(AN$75&gt;MAX('08 Prev. naklady vozidiel'!$D$19:$H$19),AM76/AL76*AM76,(INDEX('08 Prev. naklady vozidiel'!$D24:$H24,MATCH(AN$75,'08 Prev. naklady vozidiel'!$D$19:$H$19,1)+1)/INDEX('08 Prev. naklady vozidiel'!$D24:$H24,MATCH(AN$75,'08 Prev. naklady vozidiel'!$D$19:$H$19,1)))^(1/(INDEX('08 Prev. naklady vozidiel'!$D$19:$H$19,MATCH(AN$75,'08 Prev. naklady vozidiel'!$D$19:$H$19,1)+1)-INDEX('08 Prev. naklady vozidiel'!$D$19:$H$19,MATCH(AN$75,'08 Prev. naklady vozidiel'!$D$19:$H$19,1))))*AM76))),0)</f>
        <v>0</v>
      </c>
      <c r="AO76" s="30">
        <f>IFERROR(IFERROR(INDEX('08 Prev. naklady vozidiel'!$D24:$H24,MATCH(AO$75,'08 Prev. naklady vozidiel'!$D$19:$H$19,0)),IF(AO$75&lt;MIN('08 Prev. naklady vozidiel'!$D$19:$H$19),AP76/AQ76*AP76,IF(AO$75&gt;MAX('08 Prev. naklady vozidiel'!$D$19:$H$19),AN76/AM76*AN76,(INDEX('08 Prev. naklady vozidiel'!$D24:$H24,MATCH(AO$75,'08 Prev. naklady vozidiel'!$D$19:$H$19,1)+1)/INDEX('08 Prev. naklady vozidiel'!$D24:$H24,MATCH(AO$75,'08 Prev. naklady vozidiel'!$D$19:$H$19,1)))^(1/(INDEX('08 Prev. naklady vozidiel'!$D$19:$H$19,MATCH(AO$75,'08 Prev. naklady vozidiel'!$D$19:$H$19,1)+1)-INDEX('08 Prev. naklady vozidiel'!$D$19:$H$19,MATCH(AO$75,'08 Prev. naklady vozidiel'!$D$19:$H$19,1))))*AN76))),0)</f>
        <v>0</v>
      </c>
      <c r="AP76" s="30">
        <f>IFERROR(IFERROR(INDEX('08 Prev. naklady vozidiel'!$D24:$H24,MATCH(AP$75,'08 Prev. naklady vozidiel'!$D$19:$H$19,0)),IF(AP$75&lt;MIN('08 Prev. naklady vozidiel'!$D$19:$H$19),AQ76/AR76*AQ76,IF(AP$75&gt;MAX('08 Prev. naklady vozidiel'!$D$19:$H$19),AO76/AN76*AO76,(INDEX('08 Prev. naklady vozidiel'!$D24:$H24,MATCH(AP$75,'08 Prev. naklady vozidiel'!$D$19:$H$19,1)+1)/INDEX('08 Prev. naklady vozidiel'!$D24:$H24,MATCH(AP$75,'08 Prev. naklady vozidiel'!$D$19:$H$19,1)))^(1/(INDEX('08 Prev. naklady vozidiel'!$D$19:$H$19,MATCH(AP$75,'08 Prev. naklady vozidiel'!$D$19:$H$19,1)+1)-INDEX('08 Prev. naklady vozidiel'!$D$19:$H$19,MATCH(AP$75,'08 Prev. naklady vozidiel'!$D$19:$H$19,1))))*AO76))),0)</f>
        <v>0</v>
      </c>
      <c r="AQ76" s="30">
        <f>IFERROR(IFERROR(INDEX('08 Prev. naklady vozidiel'!$D24:$H24,MATCH(AQ$75,'08 Prev. naklady vozidiel'!$D$19:$H$19,0)),IF(AQ$75&lt;MIN('08 Prev. naklady vozidiel'!$D$19:$H$19),AR76/AS76*AR76,IF(AQ$75&gt;MAX('08 Prev. naklady vozidiel'!$D$19:$H$19),AP76/AO76*AP76,(INDEX('08 Prev. naklady vozidiel'!$D24:$H24,MATCH(AQ$75,'08 Prev. naklady vozidiel'!$D$19:$H$19,1)+1)/INDEX('08 Prev. naklady vozidiel'!$D24:$H24,MATCH(AQ$75,'08 Prev. naklady vozidiel'!$D$19:$H$19,1)))^(1/(INDEX('08 Prev. naklady vozidiel'!$D$19:$H$19,MATCH(AQ$75,'08 Prev. naklady vozidiel'!$D$19:$H$19,1)+1)-INDEX('08 Prev. naklady vozidiel'!$D$19:$H$19,MATCH(AQ$75,'08 Prev. naklady vozidiel'!$D$19:$H$19,1))))*AP76))),0)</f>
        <v>0</v>
      </c>
      <c r="AR76" s="30">
        <f>IFERROR(IFERROR(INDEX('08 Prev. naklady vozidiel'!$D24:$H24,MATCH(AR$75,'08 Prev. naklady vozidiel'!$D$19:$H$19,0)),IF(AR$75&lt;MIN('08 Prev. naklady vozidiel'!$D$19:$H$19),AS76/AT76*AS76,IF(AR$75&gt;MAX('08 Prev. naklady vozidiel'!$D$19:$H$19),AQ76/AP76*AQ76,(INDEX('08 Prev. naklady vozidiel'!$D24:$H24,MATCH(AR$75,'08 Prev. naklady vozidiel'!$D$19:$H$19,1)+1)/INDEX('08 Prev. naklady vozidiel'!$D24:$H24,MATCH(AR$75,'08 Prev. naklady vozidiel'!$D$19:$H$19,1)))^(1/(INDEX('08 Prev. naklady vozidiel'!$D$19:$H$19,MATCH(AR$75,'08 Prev. naklady vozidiel'!$D$19:$H$19,1)+1)-INDEX('08 Prev. naklady vozidiel'!$D$19:$H$19,MATCH(AR$75,'08 Prev. naklady vozidiel'!$D$19:$H$19,1))))*AQ76))),0)</f>
        <v>0</v>
      </c>
      <c r="AS76" s="30">
        <f>IFERROR(IFERROR(INDEX('08 Prev. naklady vozidiel'!$D24:$H24,MATCH(AS$75,'08 Prev. naklady vozidiel'!$D$19:$H$19,0)),IF(AS$75&lt;MIN('08 Prev. naklady vozidiel'!$D$19:$H$19),AT76/AU76*AT76,IF(AS$75&gt;MAX('08 Prev. naklady vozidiel'!$D$19:$H$19),AR76/AQ76*AR76,(INDEX('08 Prev. naklady vozidiel'!$D24:$H24,MATCH(AS$75,'08 Prev. naklady vozidiel'!$D$19:$H$19,1)+1)/INDEX('08 Prev. naklady vozidiel'!$D24:$H24,MATCH(AS$75,'08 Prev. naklady vozidiel'!$D$19:$H$19,1)))^(1/(INDEX('08 Prev. naklady vozidiel'!$D$19:$H$19,MATCH(AS$75,'08 Prev. naklady vozidiel'!$D$19:$H$19,1)+1)-INDEX('08 Prev. naklady vozidiel'!$D$19:$H$19,MATCH(AS$75,'08 Prev. naklady vozidiel'!$D$19:$H$19,1))))*AR76))),0)</f>
        <v>0</v>
      </c>
      <c r="AT76" s="30">
        <f>IFERROR(IFERROR(INDEX('08 Prev. naklady vozidiel'!$D24:$H24,MATCH(AT$75,'08 Prev. naklady vozidiel'!$D$19:$H$19,0)),IF(AT$75&lt;MIN('08 Prev. naklady vozidiel'!$D$19:$H$19),AU76/AV76*AU76,IF(AT$75&gt;MAX('08 Prev. naklady vozidiel'!$D$19:$H$19),AS76/AR76*AS76,(INDEX('08 Prev. naklady vozidiel'!$D24:$H24,MATCH(AT$75,'08 Prev. naklady vozidiel'!$D$19:$H$19,1)+1)/INDEX('08 Prev. naklady vozidiel'!$D24:$H24,MATCH(AT$75,'08 Prev. naklady vozidiel'!$D$19:$H$19,1)))^(1/(INDEX('08 Prev. naklady vozidiel'!$D$19:$H$19,MATCH(AT$75,'08 Prev. naklady vozidiel'!$D$19:$H$19,1)+1)-INDEX('08 Prev. naklady vozidiel'!$D$19:$H$19,MATCH(AT$75,'08 Prev. naklady vozidiel'!$D$19:$H$19,1))))*AS76))),0)</f>
        <v>0</v>
      </c>
      <c r="AU76" s="30">
        <f>IFERROR(IFERROR(INDEX('08 Prev. naklady vozidiel'!$D24:$H24,MATCH(AU$75,'08 Prev. naklady vozidiel'!$D$19:$H$19,0)),IF(AU$75&lt;MIN('08 Prev. naklady vozidiel'!$D$19:$H$19),AV76/AW76*AV76,IF(AU$75&gt;MAX('08 Prev. naklady vozidiel'!$D$19:$H$19),AT76/AS76*AT76,(INDEX('08 Prev. naklady vozidiel'!$D24:$H24,MATCH(AU$75,'08 Prev. naklady vozidiel'!$D$19:$H$19,1)+1)/INDEX('08 Prev. naklady vozidiel'!$D24:$H24,MATCH(AU$75,'08 Prev. naklady vozidiel'!$D$19:$H$19,1)))^(1/(INDEX('08 Prev. naklady vozidiel'!$D$19:$H$19,MATCH(AU$75,'08 Prev. naklady vozidiel'!$D$19:$H$19,1)+1)-INDEX('08 Prev. naklady vozidiel'!$D$19:$H$19,MATCH(AU$75,'08 Prev. naklady vozidiel'!$D$19:$H$19,1))))*AT76))),0)</f>
        <v>0</v>
      </c>
      <c r="AV76" s="30">
        <f>IFERROR(IFERROR(INDEX('08 Prev. naklady vozidiel'!$D24:$H24,MATCH(AV$75,'08 Prev. naklady vozidiel'!$D$19:$H$19,0)),IF(AV$75&lt;MIN('08 Prev. naklady vozidiel'!$D$19:$H$19),AW76/AX76*AW76,IF(AV$75&gt;MAX('08 Prev. naklady vozidiel'!$D$19:$H$19),AU76/AT76*AU76,(INDEX('08 Prev. naklady vozidiel'!$D24:$H24,MATCH(AV$75,'08 Prev. naklady vozidiel'!$D$19:$H$19,1)+1)/INDEX('08 Prev. naklady vozidiel'!$D24:$H24,MATCH(AV$75,'08 Prev. naklady vozidiel'!$D$19:$H$19,1)))^(1/(INDEX('08 Prev. naklady vozidiel'!$D$19:$H$19,MATCH(AV$75,'08 Prev. naklady vozidiel'!$D$19:$H$19,1)+1)-INDEX('08 Prev. naklady vozidiel'!$D$19:$H$19,MATCH(AV$75,'08 Prev. naklady vozidiel'!$D$19:$H$19,1))))*AU76))),0)</f>
        <v>0</v>
      </c>
      <c r="AW76" s="30">
        <f>IFERROR(IFERROR(INDEX('08 Prev. naklady vozidiel'!$D24:$H24,MATCH(AW$75,'08 Prev. naklady vozidiel'!$D$19:$H$19,0)),IF(AW$75&lt;MIN('08 Prev. naklady vozidiel'!$D$19:$H$19),AX76/AY76*AX76,IF(AW$75&gt;MAX('08 Prev. naklady vozidiel'!$D$19:$H$19),AV76/AU76*AV76,(INDEX('08 Prev. naklady vozidiel'!$D24:$H24,MATCH(AW$75,'08 Prev. naklady vozidiel'!$D$19:$H$19,1)+1)/INDEX('08 Prev. naklady vozidiel'!$D24:$H24,MATCH(AW$75,'08 Prev. naklady vozidiel'!$D$19:$H$19,1)))^(1/(INDEX('08 Prev. naklady vozidiel'!$D$19:$H$19,MATCH(AW$75,'08 Prev. naklady vozidiel'!$D$19:$H$19,1)+1)-INDEX('08 Prev. naklady vozidiel'!$D$19:$H$19,MATCH(AW$75,'08 Prev. naklady vozidiel'!$D$19:$H$19,1))))*AV76))),0)</f>
        <v>0</v>
      </c>
      <c r="AX76" s="30">
        <f>IFERROR(IFERROR(INDEX('08 Prev. naklady vozidiel'!$D24:$H24,MATCH(AX$75,'08 Prev. naklady vozidiel'!$D$19:$H$19,0)),IF(AX$75&lt;MIN('08 Prev. naklady vozidiel'!$D$19:$H$19),AY76/AZ76*AY76,IF(AX$75&gt;MAX('08 Prev. naklady vozidiel'!$D$19:$H$19),AW76/AV76*AW76,(INDEX('08 Prev. naklady vozidiel'!$D24:$H24,MATCH(AX$75,'08 Prev. naklady vozidiel'!$D$19:$H$19,1)+1)/INDEX('08 Prev. naklady vozidiel'!$D24:$H24,MATCH(AX$75,'08 Prev. naklady vozidiel'!$D$19:$H$19,1)))^(1/(INDEX('08 Prev. naklady vozidiel'!$D$19:$H$19,MATCH(AX$75,'08 Prev. naklady vozidiel'!$D$19:$H$19,1)+1)-INDEX('08 Prev. naklady vozidiel'!$D$19:$H$19,MATCH(AX$75,'08 Prev. naklady vozidiel'!$D$19:$H$19,1))))*AW76))),0)</f>
        <v>0</v>
      </c>
    </row>
    <row r="77" spans="2:50" x14ac:dyDescent="0.2">
      <c r="B77" s="365" t="s">
        <v>214</v>
      </c>
      <c r="C77" s="366"/>
      <c r="D77" s="366"/>
      <c r="E77" s="367"/>
      <c r="F77" s="30">
        <f>IFERROR(IFERROR(INDEX('08 Prev. naklady vozidiel'!$D25:$H25,MATCH(F$75,'08 Prev. naklady vozidiel'!$D$19:$H$19,0)),IF(F$75&lt;MIN('08 Prev. naklady vozidiel'!$D$19:$H$19),G77/H77*G77,IF(F$75&gt;MAX('08 Prev. naklady vozidiel'!$D$19:$H$19),E77/D77*E77,(INDEX('08 Prev. naklady vozidiel'!$D25:$H25,MATCH(F$75,'08 Prev. naklady vozidiel'!$D$19:$H$19,1)+1)/INDEX('08 Prev. naklady vozidiel'!$D25:$H25,MATCH(F$75,'08 Prev. naklady vozidiel'!$D$19:$H$19,1)))^(1/(INDEX('08 Prev. naklady vozidiel'!$D$19:$H$19,MATCH(F$75,'08 Prev. naklady vozidiel'!$D$19:$H$19,1)+1)-INDEX('08 Prev. naklady vozidiel'!$D$19:$H$19,MATCH(F$75,'08 Prev. naklady vozidiel'!$D$19:$H$19,1))))*E77))),0)</f>
        <v>0</v>
      </c>
      <c r="G77" s="30">
        <f>IFERROR(IFERROR(INDEX('08 Prev. naklady vozidiel'!$D25:$H25,MATCH(G$75,'08 Prev. naklady vozidiel'!$D$19:$H$19,0)),IF(G$75&lt;MIN('08 Prev. naklady vozidiel'!$D$19:$H$19),H77/I77*H77,IF(G$75&gt;MAX('08 Prev. naklady vozidiel'!$D$19:$H$19),F77/E77*F77,(INDEX('08 Prev. naklady vozidiel'!$D25:$H25,MATCH(G$75,'08 Prev. naklady vozidiel'!$D$19:$H$19,1)+1)/INDEX('08 Prev. naklady vozidiel'!$D25:$H25,MATCH(G$75,'08 Prev. naklady vozidiel'!$D$19:$H$19,1)))^(1/(INDEX('08 Prev. naklady vozidiel'!$D$19:$H$19,MATCH(G$75,'08 Prev. naklady vozidiel'!$D$19:$H$19,1)+1)-INDEX('08 Prev. naklady vozidiel'!$D$19:$H$19,MATCH(G$75,'08 Prev. naklady vozidiel'!$D$19:$H$19,1))))*F77))),0)</f>
        <v>0</v>
      </c>
      <c r="H77" s="30">
        <f>IFERROR(IFERROR(INDEX('08 Prev. naklady vozidiel'!$D25:$H25,MATCH(H$75,'08 Prev. naklady vozidiel'!$D$19:$H$19,0)),IF(H$75&lt;MIN('08 Prev. naklady vozidiel'!$D$19:$H$19),I77/J77*I77,IF(H$75&gt;MAX('08 Prev. naklady vozidiel'!$D$19:$H$19),G77/F77*G77,(INDEX('08 Prev. naklady vozidiel'!$D25:$H25,MATCH(H$75,'08 Prev. naklady vozidiel'!$D$19:$H$19,1)+1)/INDEX('08 Prev. naklady vozidiel'!$D25:$H25,MATCH(H$75,'08 Prev. naklady vozidiel'!$D$19:$H$19,1)))^(1/(INDEX('08 Prev. naklady vozidiel'!$D$19:$H$19,MATCH(H$75,'08 Prev. naklady vozidiel'!$D$19:$H$19,1)+1)-INDEX('08 Prev. naklady vozidiel'!$D$19:$H$19,MATCH(H$75,'08 Prev. naklady vozidiel'!$D$19:$H$19,1))))*G77))),0)</f>
        <v>0</v>
      </c>
      <c r="I77" s="30">
        <f>IFERROR(IFERROR(INDEX('08 Prev. naklady vozidiel'!$D25:$H25,MATCH(I$75,'08 Prev. naklady vozidiel'!$D$19:$H$19,0)),IF(I$75&lt;MIN('08 Prev. naklady vozidiel'!$D$19:$H$19),J77/K77*J77,IF(I$75&gt;MAX('08 Prev. naklady vozidiel'!$D$19:$H$19),H77/G77*H77,(INDEX('08 Prev. naklady vozidiel'!$D25:$H25,MATCH(I$75,'08 Prev. naklady vozidiel'!$D$19:$H$19,1)+1)/INDEX('08 Prev. naklady vozidiel'!$D25:$H25,MATCH(I$75,'08 Prev. naklady vozidiel'!$D$19:$H$19,1)))^(1/(INDEX('08 Prev. naklady vozidiel'!$D$19:$H$19,MATCH(I$75,'08 Prev. naklady vozidiel'!$D$19:$H$19,1)+1)-INDEX('08 Prev. naklady vozidiel'!$D$19:$H$19,MATCH(I$75,'08 Prev. naklady vozidiel'!$D$19:$H$19,1))))*H77))),0)</f>
        <v>0</v>
      </c>
      <c r="J77" s="30">
        <f>IFERROR(IFERROR(INDEX('08 Prev. naklady vozidiel'!$D25:$H25,MATCH(J$75,'08 Prev. naklady vozidiel'!$D$19:$H$19,0)),IF(J$75&lt;MIN('08 Prev. naklady vozidiel'!$D$19:$H$19),K77/L77*K77,IF(J$75&gt;MAX('08 Prev. naklady vozidiel'!$D$19:$H$19),I77/H77*I77,(INDEX('08 Prev. naklady vozidiel'!$D25:$H25,MATCH(J$75,'08 Prev. naklady vozidiel'!$D$19:$H$19,1)+1)/INDEX('08 Prev. naklady vozidiel'!$D25:$H25,MATCH(J$75,'08 Prev. naklady vozidiel'!$D$19:$H$19,1)))^(1/(INDEX('08 Prev. naklady vozidiel'!$D$19:$H$19,MATCH(J$75,'08 Prev. naklady vozidiel'!$D$19:$H$19,1)+1)-INDEX('08 Prev. naklady vozidiel'!$D$19:$H$19,MATCH(J$75,'08 Prev. naklady vozidiel'!$D$19:$H$19,1))))*I77))),0)</f>
        <v>0</v>
      </c>
      <c r="K77" s="30">
        <f>IFERROR(IFERROR(INDEX('08 Prev. naklady vozidiel'!$D25:$H25,MATCH(K$75,'08 Prev. naklady vozidiel'!$D$19:$H$19,0)),IF(K$75&lt;MIN('08 Prev. naklady vozidiel'!$D$19:$H$19),L77/M77*L77,IF(K$75&gt;MAX('08 Prev. naklady vozidiel'!$D$19:$H$19),J77/I77*J77,(INDEX('08 Prev. naklady vozidiel'!$D25:$H25,MATCH(K$75,'08 Prev. naklady vozidiel'!$D$19:$H$19,1)+1)/INDEX('08 Prev. naklady vozidiel'!$D25:$H25,MATCH(K$75,'08 Prev. naklady vozidiel'!$D$19:$H$19,1)))^(1/(INDEX('08 Prev. naklady vozidiel'!$D$19:$H$19,MATCH(K$75,'08 Prev. naklady vozidiel'!$D$19:$H$19,1)+1)-INDEX('08 Prev. naklady vozidiel'!$D$19:$H$19,MATCH(K$75,'08 Prev. naklady vozidiel'!$D$19:$H$19,1))))*J77))),0)</f>
        <v>0</v>
      </c>
      <c r="L77" s="30">
        <f>IFERROR(IFERROR(INDEX('08 Prev. naklady vozidiel'!$D25:$H25,MATCH(L$75,'08 Prev. naklady vozidiel'!$D$19:$H$19,0)),IF(L$75&lt;MIN('08 Prev. naklady vozidiel'!$D$19:$H$19),M77/N77*M77,IF(L$75&gt;MAX('08 Prev. naklady vozidiel'!$D$19:$H$19),K77/J77*K77,(INDEX('08 Prev. naklady vozidiel'!$D25:$H25,MATCH(L$75,'08 Prev. naklady vozidiel'!$D$19:$H$19,1)+1)/INDEX('08 Prev. naklady vozidiel'!$D25:$H25,MATCH(L$75,'08 Prev. naklady vozidiel'!$D$19:$H$19,1)))^(1/(INDEX('08 Prev. naklady vozidiel'!$D$19:$H$19,MATCH(L$75,'08 Prev. naklady vozidiel'!$D$19:$H$19,1)+1)-INDEX('08 Prev. naklady vozidiel'!$D$19:$H$19,MATCH(L$75,'08 Prev. naklady vozidiel'!$D$19:$H$19,1))))*K77))),0)</f>
        <v>0</v>
      </c>
      <c r="M77" s="30">
        <f>IFERROR(IFERROR(INDEX('08 Prev. naklady vozidiel'!$D25:$H25,MATCH(M$75,'08 Prev. naklady vozidiel'!$D$19:$H$19,0)),IF(M$75&lt;MIN('08 Prev. naklady vozidiel'!$D$19:$H$19),N77/O77*N77,IF(M$75&gt;MAX('08 Prev. naklady vozidiel'!$D$19:$H$19),L77/K77*L77,(INDEX('08 Prev. naklady vozidiel'!$D25:$H25,MATCH(M$75,'08 Prev. naklady vozidiel'!$D$19:$H$19,1)+1)/INDEX('08 Prev. naklady vozidiel'!$D25:$H25,MATCH(M$75,'08 Prev. naklady vozidiel'!$D$19:$H$19,1)))^(1/(INDEX('08 Prev. naklady vozidiel'!$D$19:$H$19,MATCH(M$75,'08 Prev. naklady vozidiel'!$D$19:$H$19,1)+1)-INDEX('08 Prev. naklady vozidiel'!$D$19:$H$19,MATCH(M$75,'08 Prev. naklady vozidiel'!$D$19:$H$19,1))))*L77))),0)</f>
        <v>0</v>
      </c>
      <c r="N77" s="30">
        <f>IFERROR(IFERROR(INDEX('08 Prev. naklady vozidiel'!$D25:$H25,MATCH(N$75,'08 Prev. naklady vozidiel'!$D$19:$H$19,0)),IF(N$75&lt;MIN('08 Prev. naklady vozidiel'!$D$19:$H$19),O77/P77*O77,IF(N$75&gt;MAX('08 Prev. naklady vozidiel'!$D$19:$H$19),M77/L77*M77,(INDEX('08 Prev. naklady vozidiel'!$D25:$H25,MATCH(N$75,'08 Prev. naklady vozidiel'!$D$19:$H$19,1)+1)/INDEX('08 Prev. naklady vozidiel'!$D25:$H25,MATCH(N$75,'08 Prev. naklady vozidiel'!$D$19:$H$19,1)))^(1/(INDEX('08 Prev. naklady vozidiel'!$D$19:$H$19,MATCH(N$75,'08 Prev. naklady vozidiel'!$D$19:$H$19,1)+1)-INDEX('08 Prev. naklady vozidiel'!$D$19:$H$19,MATCH(N$75,'08 Prev. naklady vozidiel'!$D$19:$H$19,1))))*M77))),0)</f>
        <v>0</v>
      </c>
      <c r="O77" s="30">
        <f>IFERROR(IFERROR(INDEX('08 Prev. naklady vozidiel'!$D25:$H25,MATCH(O$75,'08 Prev. naklady vozidiel'!$D$19:$H$19,0)),IF(O$75&lt;MIN('08 Prev. naklady vozidiel'!$D$19:$H$19),P77/Q77*P77,IF(O$75&gt;MAX('08 Prev. naklady vozidiel'!$D$19:$H$19),N77/M77*N77,(INDEX('08 Prev. naklady vozidiel'!$D25:$H25,MATCH(O$75,'08 Prev. naklady vozidiel'!$D$19:$H$19,1)+1)/INDEX('08 Prev. naklady vozidiel'!$D25:$H25,MATCH(O$75,'08 Prev. naklady vozidiel'!$D$19:$H$19,1)))^(1/(INDEX('08 Prev. naklady vozidiel'!$D$19:$H$19,MATCH(O$75,'08 Prev. naklady vozidiel'!$D$19:$H$19,1)+1)-INDEX('08 Prev. naklady vozidiel'!$D$19:$H$19,MATCH(O$75,'08 Prev. naklady vozidiel'!$D$19:$H$19,1))))*N77))),0)</f>
        <v>0</v>
      </c>
      <c r="P77" s="30">
        <f>IFERROR(IFERROR(INDEX('08 Prev. naklady vozidiel'!$D25:$H25,MATCH(P$75,'08 Prev. naklady vozidiel'!$D$19:$H$19,0)),IF(P$75&lt;MIN('08 Prev. naklady vozidiel'!$D$19:$H$19),Q77/R77*Q77,IF(P$75&gt;MAX('08 Prev. naklady vozidiel'!$D$19:$H$19),O77/N77*O77,(INDEX('08 Prev. naklady vozidiel'!$D25:$H25,MATCH(P$75,'08 Prev. naklady vozidiel'!$D$19:$H$19,1)+1)/INDEX('08 Prev. naklady vozidiel'!$D25:$H25,MATCH(P$75,'08 Prev. naklady vozidiel'!$D$19:$H$19,1)))^(1/(INDEX('08 Prev. naklady vozidiel'!$D$19:$H$19,MATCH(P$75,'08 Prev. naklady vozidiel'!$D$19:$H$19,1)+1)-INDEX('08 Prev. naklady vozidiel'!$D$19:$H$19,MATCH(P$75,'08 Prev. naklady vozidiel'!$D$19:$H$19,1))))*O77))),0)</f>
        <v>0</v>
      </c>
      <c r="Q77" s="30">
        <f>IFERROR(IFERROR(INDEX('08 Prev. naklady vozidiel'!$D25:$H25,MATCH(Q$75,'08 Prev. naklady vozidiel'!$D$19:$H$19,0)),IF(Q$75&lt;MIN('08 Prev. naklady vozidiel'!$D$19:$H$19),R77/S77*R77,IF(Q$75&gt;MAX('08 Prev. naklady vozidiel'!$D$19:$H$19),P77/O77*P77,(INDEX('08 Prev. naklady vozidiel'!$D25:$H25,MATCH(Q$75,'08 Prev. naklady vozidiel'!$D$19:$H$19,1)+1)/INDEX('08 Prev. naklady vozidiel'!$D25:$H25,MATCH(Q$75,'08 Prev. naklady vozidiel'!$D$19:$H$19,1)))^(1/(INDEX('08 Prev. naklady vozidiel'!$D$19:$H$19,MATCH(Q$75,'08 Prev. naklady vozidiel'!$D$19:$H$19,1)+1)-INDEX('08 Prev. naklady vozidiel'!$D$19:$H$19,MATCH(Q$75,'08 Prev. naklady vozidiel'!$D$19:$H$19,1))))*P77))),0)</f>
        <v>0</v>
      </c>
      <c r="R77" s="30">
        <f>IFERROR(IFERROR(INDEX('08 Prev. naklady vozidiel'!$D25:$H25,MATCH(R$75,'08 Prev. naklady vozidiel'!$D$19:$H$19,0)),IF(R$75&lt;MIN('08 Prev. naklady vozidiel'!$D$19:$H$19),S77/T77*S77,IF(R$75&gt;MAX('08 Prev. naklady vozidiel'!$D$19:$H$19),Q77/P77*Q77,(INDEX('08 Prev. naklady vozidiel'!$D25:$H25,MATCH(R$75,'08 Prev. naklady vozidiel'!$D$19:$H$19,1)+1)/INDEX('08 Prev. naklady vozidiel'!$D25:$H25,MATCH(R$75,'08 Prev. naklady vozidiel'!$D$19:$H$19,1)))^(1/(INDEX('08 Prev. naklady vozidiel'!$D$19:$H$19,MATCH(R$75,'08 Prev. naklady vozidiel'!$D$19:$H$19,1)+1)-INDEX('08 Prev. naklady vozidiel'!$D$19:$H$19,MATCH(R$75,'08 Prev. naklady vozidiel'!$D$19:$H$19,1))))*Q77))),0)</f>
        <v>0</v>
      </c>
      <c r="S77" s="30">
        <f>IFERROR(IFERROR(INDEX('08 Prev. naklady vozidiel'!$D25:$H25,MATCH(S$75,'08 Prev. naklady vozidiel'!$D$19:$H$19,0)),IF(S$75&lt;MIN('08 Prev. naklady vozidiel'!$D$19:$H$19),T77/U77*T77,IF(S$75&gt;MAX('08 Prev. naklady vozidiel'!$D$19:$H$19),R77/Q77*R77,(INDEX('08 Prev. naklady vozidiel'!$D25:$H25,MATCH(S$75,'08 Prev. naklady vozidiel'!$D$19:$H$19,1)+1)/INDEX('08 Prev. naklady vozidiel'!$D25:$H25,MATCH(S$75,'08 Prev. naklady vozidiel'!$D$19:$H$19,1)))^(1/(INDEX('08 Prev. naklady vozidiel'!$D$19:$H$19,MATCH(S$75,'08 Prev. naklady vozidiel'!$D$19:$H$19,1)+1)-INDEX('08 Prev. naklady vozidiel'!$D$19:$H$19,MATCH(S$75,'08 Prev. naklady vozidiel'!$D$19:$H$19,1))))*R77))),0)</f>
        <v>0</v>
      </c>
      <c r="T77" s="30">
        <f>IFERROR(IFERROR(INDEX('08 Prev. naklady vozidiel'!$D25:$H25,MATCH(T$75,'08 Prev. naklady vozidiel'!$D$19:$H$19,0)),IF(T$75&lt;MIN('08 Prev. naklady vozidiel'!$D$19:$H$19),U77/V77*U77,IF(T$75&gt;MAX('08 Prev. naklady vozidiel'!$D$19:$H$19),S77/R77*S77,(INDEX('08 Prev. naklady vozidiel'!$D25:$H25,MATCH(T$75,'08 Prev. naklady vozidiel'!$D$19:$H$19,1)+1)/INDEX('08 Prev. naklady vozidiel'!$D25:$H25,MATCH(T$75,'08 Prev. naklady vozidiel'!$D$19:$H$19,1)))^(1/(INDEX('08 Prev. naklady vozidiel'!$D$19:$H$19,MATCH(T$75,'08 Prev. naklady vozidiel'!$D$19:$H$19,1)+1)-INDEX('08 Prev. naklady vozidiel'!$D$19:$H$19,MATCH(T$75,'08 Prev. naklady vozidiel'!$D$19:$H$19,1))))*S77))),0)</f>
        <v>0</v>
      </c>
      <c r="U77" s="30">
        <f>IFERROR(IFERROR(INDEX('08 Prev. naklady vozidiel'!$D25:$H25,MATCH(U$75,'08 Prev. naklady vozidiel'!$D$19:$H$19,0)),IF(U$75&lt;MIN('08 Prev. naklady vozidiel'!$D$19:$H$19),V77/W77*V77,IF(U$75&gt;MAX('08 Prev. naklady vozidiel'!$D$19:$H$19),T77/S77*T77,(INDEX('08 Prev. naklady vozidiel'!$D25:$H25,MATCH(U$75,'08 Prev. naklady vozidiel'!$D$19:$H$19,1)+1)/INDEX('08 Prev. naklady vozidiel'!$D25:$H25,MATCH(U$75,'08 Prev. naklady vozidiel'!$D$19:$H$19,1)))^(1/(INDEX('08 Prev. naklady vozidiel'!$D$19:$H$19,MATCH(U$75,'08 Prev. naklady vozidiel'!$D$19:$H$19,1)+1)-INDEX('08 Prev. naklady vozidiel'!$D$19:$H$19,MATCH(U$75,'08 Prev. naklady vozidiel'!$D$19:$H$19,1))))*T77))),0)</f>
        <v>0</v>
      </c>
      <c r="V77" s="30">
        <f>IFERROR(IFERROR(INDEX('08 Prev. naklady vozidiel'!$D25:$H25,MATCH(V$75,'08 Prev. naklady vozidiel'!$D$19:$H$19,0)),IF(V$75&lt;MIN('08 Prev. naklady vozidiel'!$D$19:$H$19),W77/X77*W77,IF(V$75&gt;MAX('08 Prev. naklady vozidiel'!$D$19:$H$19),U77/T77*U77,(INDEX('08 Prev. naklady vozidiel'!$D25:$H25,MATCH(V$75,'08 Prev. naklady vozidiel'!$D$19:$H$19,1)+1)/INDEX('08 Prev. naklady vozidiel'!$D25:$H25,MATCH(V$75,'08 Prev. naklady vozidiel'!$D$19:$H$19,1)))^(1/(INDEX('08 Prev. naklady vozidiel'!$D$19:$H$19,MATCH(V$75,'08 Prev. naklady vozidiel'!$D$19:$H$19,1)+1)-INDEX('08 Prev. naklady vozidiel'!$D$19:$H$19,MATCH(V$75,'08 Prev. naklady vozidiel'!$D$19:$H$19,1))))*U77))),0)</f>
        <v>0</v>
      </c>
      <c r="W77" s="30">
        <f>IFERROR(IFERROR(INDEX('08 Prev. naklady vozidiel'!$D25:$H25,MATCH(W$75,'08 Prev. naklady vozidiel'!$D$19:$H$19,0)),IF(W$75&lt;MIN('08 Prev. naklady vozidiel'!$D$19:$H$19),X77/Y77*X77,IF(W$75&gt;MAX('08 Prev. naklady vozidiel'!$D$19:$H$19),V77/U77*V77,(INDEX('08 Prev. naklady vozidiel'!$D25:$H25,MATCH(W$75,'08 Prev. naklady vozidiel'!$D$19:$H$19,1)+1)/INDEX('08 Prev. naklady vozidiel'!$D25:$H25,MATCH(W$75,'08 Prev. naklady vozidiel'!$D$19:$H$19,1)))^(1/(INDEX('08 Prev. naklady vozidiel'!$D$19:$H$19,MATCH(W$75,'08 Prev. naklady vozidiel'!$D$19:$H$19,1)+1)-INDEX('08 Prev. naklady vozidiel'!$D$19:$H$19,MATCH(W$75,'08 Prev. naklady vozidiel'!$D$19:$H$19,1))))*V77))),0)</f>
        <v>0</v>
      </c>
      <c r="X77" s="30">
        <f>IFERROR(IFERROR(INDEX('08 Prev. naklady vozidiel'!$D25:$H25,MATCH(X$75,'08 Prev. naklady vozidiel'!$D$19:$H$19,0)),IF(X$75&lt;MIN('08 Prev. naklady vozidiel'!$D$19:$H$19),Y77/Z77*Y77,IF(X$75&gt;MAX('08 Prev. naklady vozidiel'!$D$19:$H$19),W77/V77*W77,(INDEX('08 Prev. naklady vozidiel'!$D25:$H25,MATCH(X$75,'08 Prev. naklady vozidiel'!$D$19:$H$19,1)+1)/INDEX('08 Prev. naklady vozidiel'!$D25:$H25,MATCH(X$75,'08 Prev. naklady vozidiel'!$D$19:$H$19,1)))^(1/(INDEX('08 Prev. naklady vozidiel'!$D$19:$H$19,MATCH(X$75,'08 Prev. naklady vozidiel'!$D$19:$H$19,1)+1)-INDEX('08 Prev. naklady vozidiel'!$D$19:$H$19,MATCH(X$75,'08 Prev. naklady vozidiel'!$D$19:$H$19,1))))*W77))),0)</f>
        <v>0</v>
      </c>
      <c r="Y77" s="30">
        <f>IFERROR(IFERROR(INDEX('08 Prev. naklady vozidiel'!$D25:$H25,MATCH(Y$75,'08 Prev. naklady vozidiel'!$D$19:$H$19,0)),IF(Y$75&lt;MIN('08 Prev. naklady vozidiel'!$D$19:$H$19),Z77/AA77*Z77,IF(Y$75&gt;MAX('08 Prev. naklady vozidiel'!$D$19:$H$19),X77/W77*X77,(INDEX('08 Prev. naklady vozidiel'!$D25:$H25,MATCH(Y$75,'08 Prev. naklady vozidiel'!$D$19:$H$19,1)+1)/INDEX('08 Prev. naklady vozidiel'!$D25:$H25,MATCH(Y$75,'08 Prev. naklady vozidiel'!$D$19:$H$19,1)))^(1/(INDEX('08 Prev. naklady vozidiel'!$D$19:$H$19,MATCH(Y$75,'08 Prev. naklady vozidiel'!$D$19:$H$19,1)+1)-INDEX('08 Prev. naklady vozidiel'!$D$19:$H$19,MATCH(Y$75,'08 Prev. naklady vozidiel'!$D$19:$H$19,1))))*X77))),0)</f>
        <v>0</v>
      </c>
      <c r="Z77" s="30">
        <f>IFERROR(IFERROR(INDEX('08 Prev. naklady vozidiel'!$D25:$H25,MATCH(Z$75,'08 Prev. naklady vozidiel'!$D$19:$H$19,0)),IF(Z$75&lt;MIN('08 Prev. naklady vozidiel'!$D$19:$H$19),AA77/AB77*AA77,IF(Z$75&gt;MAX('08 Prev. naklady vozidiel'!$D$19:$H$19),Y77/X77*Y77,(INDEX('08 Prev. naklady vozidiel'!$D25:$H25,MATCH(Z$75,'08 Prev. naklady vozidiel'!$D$19:$H$19,1)+1)/INDEX('08 Prev. naklady vozidiel'!$D25:$H25,MATCH(Z$75,'08 Prev. naklady vozidiel'!$D$19:$H$19,1)))^(1/(INDEX('08 Prev. naklady vozidiel'!$D$19:$H$19,MATCH(Z$75,'08 Prev. naklady vozidiel'!$D$19:$H$19,1)+1)-INDEX('08 Prev. naklady vozidiel'!$D$19:$H$19,MATCH(Z$75,'08 Prev. naklady vozidiel'!$D$19:$H$19,1))))*Y77))),0)</f>
        <v>0</v>
      </c>
      <c r="AA77" s="30">
        <f>IFERROR(IFERROR(INDEX('08 Prev. naklady vozidiel'!$D25:$H25,MATCH(AA$75,'08 Prev. naklady vozidiel'!$D$19:$H$19,0)),IF(AA$75&lt;MIN('08 Prev. naklady vozidiel'!$D$19:$H$19),AB77/AC77*AB77,IF(AA$75&gt;MAX('08 Prev. naklady vozidiel'!$D$19:$H$19),Z77/Y77*Z77,(INDEX('08 Prev. naklady vozidiel'!$D25:$H25,MATCH(AA$75,'08 Prev. naklady vozidiel'!$D$19:$H$19,1)+1)/INDEX('08 Prev. naklady vozidiel'!$D25:$H25,MATCH(AA$75,'08 Prev. naklady vozidiel'!$D$19:$H$19,1)))^(1/(INDEX('08 Prev. naklady vozidiel'!$D$19:$H$19,MATCH(AA$75,'08 Prev. naklady vozidiel'!$D$19:$H$19,1)+1)-INDEX('08 Prev. naklady vozidiel'!$D$19:$H$19,MATCH(AA$75,'08 Prev. naklady vozidiel'!$D$19:$H$19,1))))*Z77))),0)</f>
        <v>0</v>
      </c>
      <c r="AB77" s="30">
        <f>IFERROR(IFERROR(INDEX('08 Prev. naklady vozidiel'!$D25:$H25,MATCH(AB$75,'08 Prev. naklady vozidiel'!$D$19:$H$19,0)),IF(AB$75&lt;MIN('08 Prev. naklady vozidiel'!$D$19:$H$19),AC77/AD77*AC77,IF(AB$75&gt;MAX('08 Prev. naklady vozidiel'!$D$19:$H$19),AA77/Z77*AA77,(INDEX('08 Prev. naklady vozidiel'!$D25:$H25,MATCH(AB$75,'08 Prev. naklady vozidiel'!$D$19:$H$19,1)+1)/INDEX('08 Prev. naklady vozidiel'!$D25:$H25,MATCH(AB$75,'08 Prev. naklady vozidiel'!$D$19:$H$19,1)))^(1/(INDEX('08 Prev. naklady vozidiel'!$D$19:$H$19,MATCH(AB$75,'08 Prev. naklady vozidiel'!$D$19:$H$19,1)+1)-INDEX('08 Prev. naklady vozidiel'!$D$19:$H$19,MATCH(AB$75,'08 Prev. naklady vozidiel'!$D$19:$H$19,1))))*AA77))),0)</f>
        <v>0</v>
      </c>
      <c r="AC77" s="30">
        <f>IFERROR(IFERROR(INDEX('08 Prev. naklady vozidiel'!$D25:$H25,MATCH(AC$75,'08 Prev. naklady vozidiel'!$D$19:$H$19,0)),IF(AC$75&lt;MIN('08 Prev. naklady vozidiel'!$D$19:$H$19),AD77/AE77*AD77,IF(AC$75&gt;MAX('08 Prev. naklady vozidiel'!$D$19:$H$19),AB77/AA77*AB77,(INDEX('08 Prev. naklady vozidiel'!$D25:$H25,MATCH(AC$75,'08 Prev. naklady vozidiel'!$D$19:$H$19,1)+1)/INDEX('08 Prev. naklady vozidiel'!$D25:$H25,MATCH(AC$75,'08 Prev. naklady vozidiel'!$D$19:$H$19,1)))^(1/(INDEX('08 Prev. naklady vozidiel'!$D$19:$H$19,MATCH(AC$75,'08 Prev. naklady vozidiel'!$D$19:$H$19,1)+1)-INDEX('08 Prev. naklady vozidiel'!$D$19:$H$19,MATCH(AC$75,'08 Prev. naklady vozidiel'!$D$19:$H$19,1))))*AB77))),0)</f>
        <v>0</v>
      </c>
      <c r="AD77" s="30">
        <f>IFERROR(IFERROR(INDEX('08 Prev. naklady vozidiel'!$D25:$H25,MATCH(AD$75,'08 Prev. naklady vozidiel'!$D$19:$H$19,0)),IF(AD$75&lt;MIN('08 Prev. naklady vozidiel'!$D$19:$H$19),AE77/AF77*AE77,IF(AD$75&gt;MAX('08 Prev. naklady vozidiel'!$D$19:$H$19),AC77/AB77*AC77,(INDEX('08 Prev. naklady vozidiel'!$D25:$H25,MATCH(AD$75,'08 Prev. naklady vozidiel'!$D$19:$H$19,1)+1)/INDEX('08 Prev. naklady vozidiel'!$D25:$H25,MATCH(AD$75,'08 Prev. naklady vozidiel'!$D$19:$H$19,1)))^(1/(INDEX('08 Prev. naklady vozidiel'!$D$19:$H$19,MATCH(AD$75,'08 Prev. naklady vozidiel'!$D$19:$H$19,1)+1)-INDEX('08 Prev. naklady vozidiel'!$D$19:$H$19,MATCH(AD$75,'08 Prev. naklady vozidiel'!$D$19:$H$19,1))))*AC77))),0)</f>
        <v>0</v>
      </c>
      <c r="AE77" s="30">
        <f>IFERROR(IFERROR(INDEX('08 Prev. naklady vozidiel'!$D25:$H25,MATCH(AE$75,'08 Prev. naklady vozidiel'!$D$19:$H$19,0)),IF(AE$75&lt;MIN('08 Prev. naklady vozidiel'!$D$19:$H$19),AF77/AG77*AF77,IF(AE$75&gt;MAX('08 Prev. naklady vozidiel'!$D$19:$H$19),AD77/AC77*AD77,(INDEX('08 Prev. naklady vozidiel'!$D25:$H25,MATCH(AE$75,'08 Prev. naklady vozidiel'!$D$19:$H$19,1)+1)/INDEX('08 Prev. naklady vozidiel'!$D25:$H25,MATCH(AE$75,'08 Prev. naklady vozidiel'!$D$19:$H$19,1)))^(1/(INDEX('08 Prev. naklady vozidiel'!$D$19:$H$19,MATCH(AE$75,'08 Prev. naklady vozidiel'!$D$19:$H$19,1)+1)-INDEX('08 Prev. naklady vozidiel'!$D$19:$H$19,MATCH(AE$75,'08 Prev. naklady vozidiel'!$D$19:$H$19,1))))*AD77))),0)</f>
        <v>0</v>
      </c>
      <c r="AF77" s="30">
        <f>IFERROR(IFERROR(INDEX('08 Prev. naklady vozidiel'!$D25:$H25,MATCH(AF$75,'08 Prev. naklady vozidiel'!$D$19:$H$19,0)),IF(AF$75&lt;MIN('08 Prev. naklady vozidiel'!$D$19:$H$19),AG77/AH77*AG77,IF(AF$75&gt;MAX('08 Prev. naklady vozidiel'!$D$19:$H$19),AE77/AD77*AE77,(INDEX('08 Prev. naklady vozidiel'!$D25:$H25,MATCH(AF$75,'08 Prev. naklady vozidiel'!$D$19:$H$19,1)+1)/INDEX('08 Prev. naklady vozidiel'!$D25:$H25,MATCH(AF$75,'08 Prev. naklady vozidiel'!$D$19:$H$19,1)))^(1/(INDEX('08 Prev. naklady vozidiel'!$D$19:$H$19,MATCH(AF$75,'08 Prev. naklady vozidiel'!$D$19:$H$19,1)+1)-INDEX('08 Prev. naklady vozidiel'!$D$19:$H$19,MATCH(AF$75,'08 Prev. naklady vozidiel'!$D$19:$H$19,1))))*AE77))),0)</f>
        <v>0</v>
      </c>
      <c r="AG77" s="30">
        <f>IFERROR(IFERROR(INDEX('08 Prev. naklady vozidiel'!$D25:$H25,MATCH(AG$75,'08 Prev. naklady vozidiel'!$D$19:$H$19,0)),IF(AG$75&lt;MIN('08 Prev. naklady vozidiel'!$D$19:$H$19),AH77/AI77*AH77,IF(AG$75&gt;MAX('08 Prev. naklady vozidiel'!$D$19:$H$19),AF77/AE77*AF77,(INDEX('08 Prev. naklady vozidiel'!$D25:$H25,MATCH(AG$75,'08 Prev. naklady vozidiel'!$D$19:$H$19,1)+1)/INDEX('08 Prev. naklady vozidiel'!$D25:$H25,MATCH(AG$75,'08 Prev. naklady vozidiel'!$D$19:$H$19,1)))^(1/(INDEX('08 Prev. naklady vozidiel'!$D$19:$H$19,MATCH(AG$75,'08 Prev. naklady vozidiel'!$D$19:$H$19,1)+1)-INDEX('08 Prev. naklady vozidiel'!$D$19:$H$19,MATCH(AG$75,'08 Prev. naklady vozidiel'!$D$19:$H$19,1))))*AF77))),0)</f>
        <v>0</v>
      </c>
      <c r="AH77" s="30">
        <f>IFERROR(IFERROR(INDEX('08 Prev. naklady vozidiel'!$D25:$H25,MATCH(AH$75,'08 Prev. naklady vozidiel'!$D$19:$H$19,0)),IF(AH$75&lt;MIN('08 Prev. naklady vozidiel'!$D$19:$H$19),AI77/AJ77*AI77,IF(AH$75&gt;MAX('08 Prev. naklady vozidiel'!$D$19:$H$19),AG77/AF77*AG77,(INDEX('08 Prev. naklady vozidiel'!$D25:$H25,MATCH(AH$75,'08 Prev. naklady vozidiel'!$D$19:$H$19,1)+1)/INDEX('08 Prev. naklady vozidiel'!$D25:$H25,MATCH(AH$75,'08 Prev. naklady vozidiel'!$D$19:$H$19,1)))^(1/(INDEX('08 Prev. naklady vozidiel'!$D$19:$H$19,MATCH(AH$75,'08 Prev. naklady vozidiel'!$D$19:$H$19,1)+1)-INDEX('08 Prev. naklady vozidiel'!$D$19:$H$19,MATCH(AH$75,'08 Prev. naklady vozidiel'!$D$19:$H$19,1))))*AG77))),0)</f>
        <v>0</v>
      </c>
      <c r="AI77" s="30">
        <f>IFERROR(IFERROR(INDEX('08 Prev. naklady vozidiel'!$D25:$H25,MATCH(AI$75,'08 Prev. naklady vozidiel'!$D$19:$H$19,0)),IF(AI$75&lt;MIN('08 Prev. naklady vozidiel'!$D$19:$H$19),AJ77/AK77*AJ77,IF(AI$75&gt;MAX('08 Prev. naklady vozidiel'!$D$19:$H$19),AH77/AG77*AH77,(INDEX('08 Prev. naklady vozidiel'!$D25:$H25,MATCH(AI$75,'08 Prev. naklady vozidiel'!$D$19:$H$19,1)+1)/INDEX('08 Prev. naklady vozidiel'!$D25:$H25,MATCH(AI$75,'08 Prev. naklady vozidiel'!$D$19:$H$19,1)))^(1/(INDEX('08 Prev. naklady vozidiel'!$D$19:$H$19,MATCH(AI$75,'08 Prev. naklady vozidiel'!$D$19:$H$19,1)+1)-INDEX('08 Prev. naklady vozidiel'!$D$19:$H$19,MATCH(AI$75,'08 Prev. naklady vozidiel'!$D$19:$H$19,1))))*AH77))),0)</f>
        <v>0</v>
      </c>
      <c r="AJ77" s="30">
        <f>IFERROR(IFERROR(INDEX('08 Prev. naklady vozidiel'!$D25:$H25,MATCH(AJ$75,'08 Prev. naklady vozidiel'!$D$19:$H$19,0)),IF(AJ$75&lt;MIN('08 Prev. naklady vozidiel'!$D$19:$H$19),AK77/AL77*AK77,IF(AJ$75&gt;MAX('08 Prev. naklady vozidiel'!$D$19:$H$19),AI77/AH77*AI77,(INDEX('08 Prev. naklady vozidiel'!$D25:$H25,MATCH(AJ$75,'08 Prev. naklady vozidiel'!$D$19:$H$19,1)+1)/INDEX('08 Prev. naklady vozidiel'!$D25:$H25,MATCH(AJ$75,'08 Prev. naklady vozidiel'!$D$19:$H$19,1)))^(1/(INDEX('08 Prev. naklady vozidiel'!$D$19:$H$19,MATCH(AJ$75,'08 Prev. naklady vozidiel'!$D$19:$H$19,1)+1)-INDEX('08 Prev. naklady vozidiel'!$D$19:$H$19,MATCH(AJ$75,'08 Prev. naklady vozidiel'!$D$19:$H$19,1))))*AI77))),0)</f>
        <v>0</v>
      </c>
      <c r="AK77" s="30">
        <f>IFERROR(IFERROR(INDEX('08 Prev. naklady vozidiel'!$D25:$H25,MATCH(AK$75,'08 Prev. naklady vozidiel'!$D$19:$H$19,0)),IF(AK$75&lt;MIN('08 Prev. naklady vozidiel'!$D$19:$H$19),AL77/AM77*AL77,IF(AK$75&gt;MAX('08 Prev. naklady vozidiel'!$D$19:$H$19),AJ77/AI77*AJ77,(INDEX('08 Prev. naklady vozidiel'!$D25:$H25,MATCH(AK$75,'08 Prev. naklady vozidiel'!$D$19:$H$19,1)+1)/INDEX('08 Prev. naklady vozidiel'!$D25:$H25,MATCH(AK$75,'08 Prev. naklady vozidiel'!$D$19:$H$19,1)))^(1/(INDEX('08 Prev. naklady vozidiel'!$D$19:$H$19,MATCH(AK$75,'08 Prev. naklady vozidiel'!$D$19:$H$19,1)+1)-INDEX('08 Prev. naklady vozidiel'!$D$19:$H$19,MATCH(AK$75,'08 Prev. naklady vozidiel'!$D$19:$H$19,1))))*AJ77))),0)</f>
        <v>0</v>
      </c>
      <c r="AL77" s="30">
        <f>IFERROR(IFERROR(INDEX('08 Prev. naklady vozidiel'!$D25:$H25,MATCH(AL$75,'08 Prev. naklady vozidiel'!$D$19:$H$19,0)),IF(AL$75&lt;MIN('08 Prev. naklady vozidiel'!$D$19:$H$19),AM77/AN77*AM77,IF(AL$75&gt;MAX('08 Prev. naklady vozidiel'!$D$19:$H$19),AK77/AJ77*AK77,(INDEX('08 Prev. naklady vozidiel'!$D25:$H25,MATCH(AL$75,'08 Prev. naklady vozidiel'!$D$19:$H$19,1)+1)/INDEX('08 Prev. naklady vozidiel'!$D25:$H25,MATCH(AL$75,'08 Prev. naklady vozidiel'!$D$19:$H$19,1)))^(1/(INDEX('08 Prev. naklady vozidiel'!$D$19:$H$19,MATCH(AL$75,'08 Prev. naklady vozidiel'!$D$19:$H$19,1)+1)-INDEX('08 Prev. naklady vozidiel'!$D$19:$H$19,MATCH(AL$75,'08 Prev. naklady vozidiel'!$D$19:$H$19,1))))*AK77))),0)</f>
        <v>0</v>
      </c>
      <c r="AM77" s="30">
        <f>IFERROR(IFERROR(INDEX('08 Prev. naklady vozidiel'!$D25:$H25,MATCH(AM$75,'08 Prev. naklady vozidiel'!$D$19:$H$19,0)),IF(AM$75&lt;MIN('08 Prev. naklady vozidiel'!$D$19:$H$19),AN77/AO77*AN77,IF(AM$75&gt;MAX('08 Prev. naklady vozidiel'!$D$19:$H$19),AL77/AK77*AL77,(INDEX('08 Prev. naklady vozidiel'!$D25:$H25,MATCH(AM$75,'08 Prev. naklady vozidiel'!$D$19:$H$19,1)+1)/INDEX('08 Prev. naklady vozidiel'!$D25:$H25,MATCH(AM$75,'08 Prev. naklady vozidiel'!$D$19:$H$19,1)))^(1/(INDEX('08 Prev. naklady vozidiel'!$D$19:$H$19,MATCH(AM$75,'08 Prev. naklady vozidiel'!$D$19:$H$19,1)+1)-INDEX('08 Prev. naklady vozidiel'!$D$19:$H$19,MATCH(AM$75,'08 Prev. naklady vozidiel'!$D$19:$H$19,1))))*AL77))),0)</f>
        <v>0</v>
      </c>
      <c r="AN77" s="30">
        <f>IFERROR(IFERROR(INDEX('08 Prev. naklady vozidiel'!$D25:$H25,MATCH(AN$75,'08 Prev. naklady vozidiel'!$D$19:$H$19,0)),IF(AN$75&lt;MIN('08 Prev. naklady vozidiel'!$D$19:$H$19),AO77/AP77*AO77,IF(AN$75&gt;MAX('08 Prev. naklady vozidiel'!$D$19:$H$19),AM77/AL77*AM77,(INDEX('08 Prev. naklady vozidiel'!$D25:$H25,MATCH(AN$75,'08 Prev. naklady vozidiel'!$D$19:$H$19,1)+1)/INDEX('08 Prev. naklady vozidiel'!$D25:$H25,MATCH(AN$75,'08 Prev. naklady vozidiel'!$D$19:$H$19,1)))^(1/(INDEX('08 Prev. naklady vozidiel'!$D$19:$H$19,MATCH(AN$75,'08 Prev. naklady vozidiel'!$D$19:$H$19,1)+1)-INDEX('08 Prev. naklady vozidiel'!$D$19:$H$19,MATCH(AN$75,'08 Prev. naklady vozidiel'!$D$19:$H$19,1))))*AM77))),0)</f>
        <v>0</v>
      </c>
      <c r="AO77" s="30">
        <f>IFERROR(IFERROR(INDEX('08 Prev. naklady vozidiel'!$D25:$H25,MATCH(AO$75,'08 Prev. naklady vozidiel'!$D$19:$H$19,0)),IF(AO$75&lt;MIN('08 Prev. naklady vozidiel'!$D$19:$H$19),AP77/AQ77*AP77,IF(AO$75&gt;MAX('08 Prev. naklady vozidiel'!$D$19:$H$19),AN77/AM77*AN77,(INDEX('08 Prev. naklady vozidiel'!$D25:$H25,MATCH(AO$75,'08 Prev. naklady vozidiel'!$D$19:$H$19,1)+1)/INDEX('08 Prev. naklady vozidiel'!$D25:$H25,MATCH(AO$75,'08 Prev. naklady vozidiel'!$D$19:$H$19,1)))^(1/(INDEX('08 Prev. naklady vozidiel'!$D$19:$H$19,MATCH(AO$75,'08 Prev. naklady vozidiel'!$D$19:$H$19,1)+1)-INDEX('08 Prev. naklady vozidiel'!$D$19:$H$19,MATCH(AO$75,'08 Prev. naklady vozidiel'!$D$19:$H$19,1))))*AN77))),0)</f>
        <v>0</v>
      </c>
      <c r="AP77" s="30">
        <f>IFERROR(IFERROR(INDEX('08 Prev. naklady vozidiel'!$D25:$H25,MATCH(AP$75,'08 Prev. naklady vozidiel'!$D$19:$H$19,0)),IF(AP$75&lt;MIN('08 Prev. naklady vozidiel'!$D$19:$H$19),AQ77/AR77*AQ77,IF(AP$75&gt;MAX('08 Prev. naklady vozidiel'!$D$19:$H$19),AO77/AN77*AO77,(INDEX('08 Prev. naklady vozidiel'!$D25:$H25,MATCH(AP$75,'08 Prev. naklady vozidiel'!$D$19:$H$19,1)+1)/INDEX('08 Prev. naklady vozidiel'!$D25:$H25,MATCH(AP$75,'08 Prev. naklady vozidiel'!$D$19:$H$19,1)))^(1/(INDEX('08 Prev. naklady vozidiel'!$D$19:$H$19,MATCH(AP$75,'08 Prev. naklady vozidiel'!$D$19:$H$19,1)+1)-INDEX('08 Prev. naklady vozidiel'!$D$19:$H$19,MATCH(AP$75,'08 Prev. naklady vozidiel'!$D$19:$H$19,1))))*AO77))),0)</f>
        <v>0</v>
      </c>
      <c r="AQ77" s="30">
        <f>IFERROR(IFERROR(INDEX('08 Prev. naklady vozidiel'!$D25:$H25,MATCH(AQ$75,'08 Prev. naklady vozidiel'!$D$19:$H$19,0)),IF(AQ$75&lt;MIN('08 Prev. naklady vozidiel'!$D$19:$H$19),AR77/AS77*AR77,IF(AQ$75&gt;MAX('08 Prev. naklady vozidiel'!$D$19:$H$19),AP77/AO77*AP77,(INDEX('08 Prev. naklady vozidiel'!$D25:$H25,MATCH(AQ$75,'08 Prev. naklady vozidiel'!$D$19:$H$19,1)+1)/INDEX('08 Prev. naklady vozidiel'!$D25:$H25,MATCH(AQ$75,'08 Prev. naklady vozidiel'!$D$19:$H$19,1)))^(1/(INDEX('08 Prev. naklady vozidiel'!$D$19:$H$19,MATCH(AQ$75,'08 Prev. naklady vozidiel'!$D$19:$H$19,1)+1)-INDEX('08 Prev. naklady vozidiel'!$D$19:$H$19,MATCH(AQ$75,'08 Prev. naklady vozidiel'!$D$19:$H$19,1))))*AP77))),0)</f>
        <v>0</v>
      </c>
      <c r="AR77" s="30">
        <f>IFERROR(IFERROR(INDEX('08 Prev. naklady vozidiel'!$D25:$H25,MATCH(AR$75,'08 Prev. naklady vozidiel'!$D$19:$H$19,0)),IF(AR$75&lt;MIN('08 Prev. naklady vozidiel'!$D$19:$H$19),AS77/AT77*AS77,IF(AR$75&gt;MAX('08 Prev. naklady vozidiel'!$D$19:$H$19),AQ77/AP77*AQ77,(INDEX('08 Prev. naklady vozidiel'!$D25:$H25,MATCH(AR$75,'08 Prev. naklady vozidiel'!$D$19:$H$19,1)+1)/INDEX('08 Prev. naklady vozidiel'!$D25:$H25,MATCH(AR$75,'08 Prev. naklady vozidiel'!$D$19:$H$19,1)))^(1/(INDEX('08 Prev. naklady vozidiel'!$D$19:$H$19,MATCH(AR$75,'08 Prev. naklady vozidiel'!$D$19:$H$19,1)+1)-INDEX('08 Prev. naklady vozidiel'!$D$19:$H$19,MATCH(AR$75,'08 Prev. naklady vozidiel'!$D$19:$H$19,1))))*AQ77))),0)</f>
        <v>0</v>
      </c>
      <c r="AS77" s="30">
        <f>IFERROR(IFERROR(INDEX('08 Prev. naklady vozidiel'!$D25:$H25,MATCH(AS$75,'08 Prev. naklady vozidiel'!$D$19:$H$19,0)),IF(AS$75&lt;MIN('08 Prev. naklady vozidiel'!$D$19:$H$19),AT77/AU77*AT77,IF(AS$75&gt;MAX('08 Prev. naklady vozidiel'!$D$19:$H$19),AR77/AQ77*AR77,(INDEX('08 Prev. naklady vozidiel'!$D25:$H25,MATCH(AS$75,'08 Prev. naklady vozidiel'!$D$19:$H$19,1)+1)/INDEX('08 Prev. naklady vozidiel'!$D25:$H25,MATCH(AS$75,'08 Prev. naklady vozidiel'!$D$19:$H$19,1)))^(1/(INDEX('08 Prev. naklady vozidiel'!$D$19:$H$19,MATCH(AS$75,'08 Prev. naklady vozidiel'!$D$19:$H$19,1)+1)-INDEX('08 Prev. naklady vozidiel'!$D$19:$H$19,MATCH(AS$75,'08 Prev. naklady vozidiel'!$D$19:$H$19,1))))*AR77))),0)</f>
        <v>0</v>
      </c>
      <c r="AT77" s="30">
        <f>IFERROR(IFERROR(INDEX('08 Prev. naklady vozidiel'!$D25:$H25,MATCH(AT$75,'08 Prev. naklady vozidiel'!$D$19:$H$19,0)),IF(AT$75&lt;MIN('08 Prev. naklady vozidiel'!$D$19:$H$19),AU77/AV77*AU77,IF(AT$75&gt;MAX('08 Prev. naklady vozidiel'!$D$19:$H$19),AS77/AR77*AS77,(INDEX('08 Prev. naklady vozidiel'!$D25:$H25,MATCH(AT$75,'08 Prev. naklady vozidiel'!$D$19:$H$19,1)+1)/INDEX('08 Prev. naklady vozidiel'!$D25:$H25,MATCH(AT$75,'08 Prev. naklady vozidiel'!$D$19:$H$19,1)))^(1/(INDEX('08 Prev. naklady vozidiel'!$D$19:$H$19,MATCH(AT$75,'08 Prev. naklady vozidiel'!$D$19:$H$19,1)+1)-INDEX('08 Prev. naklady vozidiel'!$D$19:$H$19,MATCH(AT$75,'08 Prev. naklady vozidiel'!$D$19:$H$19,1))))*AS77))),0)</f>
        <v>0</v>
      </c>
      <c r="AU77" s="30">
        <f>IFERROR(IFERROR(INDEX('08 Prev. naklady vozidiel'!$D25:$H25,MATCH(AU$75,'08 Prev. naklady vozidiel'!$D$19:$H$19,0)),IF(AU$75&lt;MIN('08 Prev. naklady vozidiel'!$D$19:$H$19),AV77/AW77*AV77,IF(AU$75&gt;MAX('08 Prev. naklady vozidiel'!$D$19:$H$19),AT77/AS77*AT77,(INDEX('08 Prev. naklady vozidiel'!$D25:$H25,MATCH(AU$75,'08 Prev. naklady vozidiel'!$D$19:$H$19,1)+1)/INDEX('08 Prev. naklady vozidiel'!$D25:$H25,MATCH(AU$75,'08 Prev. naklady vozidiel'!$D$19:$H$19,1)))^(1/(INDEX('08 Prev. naklady vozidiel'!$D$19:$H$19,MATCH(AU$75,'08 Prev. naklady vozidiel'!$D$19:$H$19,1)+1)-INDEX('08 Prev. naklady vozidiel'!$D$19:$H$19,MATCH(AU$75,'08 Prev. naklady vozidiel'!$D$19:$H$19,1))))*AT77))),0)</f>
        <v>0</v>
      </c>
      <c r="AV77" s="30">
        <f>IFERROR(IFERROR(INDEX('08 Prev. naklady vozidiel'!$D25:$H25,MATCH(AV$75,'08 Prev. naklady vozidiel'!$D$19:$H$19,0)),IF(AV$75&lt;MIN('08 Prev. naklady vozidiel'!$D$19:$H$19),AW77/AX77*AW77,IF(AV$75&gt;MAX('08 Prev. naklady vozidiel'!$D$19:$H$19),AU77/AT77*AU77,(INDEX('08 Prev. naklady vozidiel'!$D25:$H25,MATCH(AV$75,'08 Prev. naklady vozidiel'!$D$19:$H$19,1)+1)/INDEX('08 Prev. naklady vozidiel'!$D25:$H25,MATCH(AV$75,'08 Prev. naklady vozidiel'!$D$19:$H$19,1)))^(1/(INDEX('08 Prev. naklady vozidiel'!$D$19:$H$19,MATCH(AV$75,'08 Prev. naklady vozidiel'!$D$19:$H$19,1)+1)-INDEX('08 Prev. naklady vozidiel'!$D$19:$H$19,MATCH(AV$75,'08 Prev. naklady vozidiel'!$D$19:$H$19,1))))*AU77))),0)</f>
        <v>0</v>
      </c>
      <c r="AW77" s="30">
        <f>IFERROR(IFERROR(INDEX('08 Prev. naklady vozidiel'!$D25:$H25,MATCH(AW$75,'08 Prev. naklady vozidiel'!$D$19:$H$19,0)),IF(AW$75&lt;MIN('08 Prev. naklady vozidiel'!$D$19:$H$19),AX77/AY77*AX77,IF(AW$75&gt;MAX('08 Prev. naklady vozidiel'!$D$19:$H$19),AV77/AU77*AV77,(INDEX('08 Prev. naklady vozidiel'!$D25:$H25,MATCH(AW$75,'08 Prev. naklady vozidiel'!$D$19:$H$19,1)+1)/INDEX('08 Prev. naklady vozidiel'!$D25:$H25,MATCH(AW$75,'08 Prev. naklady vozidiel'!$D$19:$H$19,1)))^(1/(INDEX('08 Prev. naklady vozidiel'!$D$19:$H$19,MATCH(AW$75,'08 Prev. naklady vozidiel'!$D$19:$H$19,1)+1)-INDEX('08 Prev. naklady vozidiel'!$D$19:$H$19,MATCH(AW$75,'08 Prev. naklady vozidiel'!$D$19:$H$19,1))))*AV77))),0)</f>
        <v>0</v>
      </c>
      <c r="AX77" s="30">
        <f>IFERROR(IFERROR(INDEX('08 Prev. naklady vozidiel'!$D25:$H25,MATCH(AX$75,'08 Prev. naklady vozidiel'!$D$19:$H$19,0)),IF(AX$75&lt;MIN('08 Prev. naklady vozidiel'!$D$19:$H$19),AY77/AZ77*AY77,IF(AX$75&gt;MAX('08 Prev. naklady vozidiel'!$D$19:$H$19),AW77/AV77*AW77,(INDEX('08 Prev. naklady vozidiel'!$D25:$H25,MATCH(AX$75,'08 Prev. naklady vozidiel'!$D$19:$H$19,1)+1)/INDEX('08 Prev. naklady vozidiel'!$D25:$H25,MATCH(AX$75,'08 Prev. naklady vozidiel'!$D$19:$H$19,1)))^(1/(INDEX('08 Prev. naklady vozidiel'!$D$19:$H$19,MATCH(AX$75,'08 Prev. naklady vozidiel'!$D$19:$H$19,1)+1)-INDEX('08 Prev. naklady vozidiel'!$D$19:$H$19,MATCH(AX$75,'08 Prev. naklady vozidiel'!$D$19:$H$19,1))))*AW77))),0)</f>
        <v>0</v>
      </c>
    </row>
  </sheetData>
  <mergeCells count="4">
    <mergeCell ref="B76:E76"/>
    <mergeCell ref="B77:E77"/>
    <mergeCell ref="B69:E69"/>
    <mergeCell ref="B70:E70"/>
  </mergeCells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M69"/>
  <sheetViews>
    <sheetView showGridLines="0" zoomScale="55" zoomScaleNormal="55" workbookViewId="0"/>
  </sheetViews>
  <sheetFormatPr defaultRowHeight="12.75" x14ac:dyDescent="0.2"/>
  <cols>
    <col min="1" max="1" width="2.7109375" customWidth="1"/>
    <col min="2" max="2" width="25.7109375" customWidth="1"/>
    <col min="3" max="3" width="11.28515625" bestFit="1" customWidth="1"/>
    <col min="4" max="4" width="10.7109375" customWidth="1"/>
    <col min="5" max="5" width="9.140625" customWidth="1"/>
    <col min="6" max="34" width="8.85546875" customWidth="1"/>
    <col min="258" max="258" width="26.7109375" customWidth="1"/>
    <col min="259" max="259" width="11.7109375" bestFit="1" customWidth="1"/>
    <col min="260" max="260" width="9.140625" bestFit="1" customWidth="1"/>
    <col min="261" max="282" width="10.140625" bestFit="1" customWidth="1"/>
    <col min="283" max="289" width="10.7109375" bestFit="1" customWidth="1"/>
    <col min="290" max="290" width="7" bestFit="1" customWidth="1"/>
    <col min="514" max="514" width="26.7109375" customWidth="1"/>
    <col min="515" max="515" width="11.7109375" bestFit="1" customWidth="1"/>
    <col min="516" max="516" width="9.140625" bestFit="1" customWidth="1"/>
    <col min="517" max="538" width="10.140625" bestFit="1" customWidth="1"/>
    <col min="539" max="545" width="10.7109375" bestFit="1" customWidth="1"/>
    <col min="546" max="546" width="7" bestFit="1" customWidth="1"/>
    <col min="770" max="770" width="26.7109375" customWidth="1"/>
    <col min="771" max="771" width="11.7109375" bestFit="1" customWidth="1"/>
    <col min="772" max="772" width="9.140625" bestFit="1" customWidth="1"/>
    <col min="773" max="794" width="10.140625" bestFit="1" customWidth="1"/>
    <col min="795" max="801" width="10.7109375" bestFit="1" customWidth="1"/>
    <col min="802" max="802" width="7" bestFit="1" customWidth="1"/>
    <col min="1026" max="1026" width="26.7109375" customWidth="1"/>
    <col min="1027" max="1027" width="11.7109375" bestFit="1" customWidth="1"/>
    <col min="1028" max="1028" width="9.140625" bestFit="1" customWidth="1"/>
    <col min="1029" max="1050" width="10.140625" bestFit="1" customWidth="1"/>
    <col min="1051" max="1057" width="10.7109375" bestFit="1" customWidth="1"/>
    <col min="1058" max="1058" width="7" bestFit="1" customWidth="1"/>
    <col min="1282" max="1282" width="26.7109375" customWidth="1"/>
    <col min="1283" max="1283" width="11.7109375" bestFit="1" customWidth="1"/>
    <col min="1284" max="1284" width="9.140625" bestFit="1" customWidth="1"/>
    <col min="1285" max="1306" width="10.140625" bestFit="1" customWidth="1"/>
    <col min="1307" max="1313" width="10.7109375" bestFit="1" customWidth="1"/>
    <col min="1314" max="1314" width="7" bestFit="1" customWidth="1"/>
    <col min="1538" max="1538" width="26.7109375" customWidth="1"/>
    <col min="1539" max="1539" width="11.7109375" bestFit="1" customWidth="1"/>
    <col min="1540" max="1540" width="9.140625" bestFit="1" customWidth="1"/>
    <col min="1541" max="1562" width="10.140625" bestFit="1" customWidth="1"/>
    <col min="1563" max="1569" width="10.7109375" bestFit="1" customWidth="1"/>
    <col min="1570" max="1570" width="7" bestFit="1" customWidth="1"/>
    <col min="1794" max="1794" width="26.7109375" customWidth="1"/>
    <col min="1795" max="1795" width="11.7109375" bestFit="1" customWidth="1"/>
    <col min="1796" max="1796" width="9.140625" bestFit="1" customWidth="1"/>
    <col min="1797" max="1818" width="10.140625" bestFit="1" customWidth="1"/>
    <col min="1819" max="1825" width="10.7109375" bestFit="1" customWidth="1"/>
    <col min="1826" max="1826" width="7" bestFit="1" customWidth="1"/>
    <col min="2050" max="2050" width="26.7109375" customWidth="1"/>
    <col min="2051" max="2051" width="11.7109375" bestFit="1" customWidth="1"/>
    <col min="2052" max="2052" width="9.140625" bestFit="1" customWidth="1"/>
    <col min="2053" max="2074" width="10.140625" bestFit="1" customWidth="1"/>
    <col min="2075" max="2081" width="10.7109375" bestFit="1" customWidth="1"/>
    <col min="2082" max="2082" width="7" bestFit="1" customWidth="1"/>
    <col min="2306" max="2306" width="26.7109375" customWidth="1"/>
    <col min="2307" max="2307" width="11.7109375" bestFit="1" customWidth="1"/>
    <col min="2308" max="2308" width="9.140625" bestFit="1" customWidth="1"/>
    <col min="2309" max="2330" width="10.140625" bestFit="1" customWidth="1"/>
    <col min="2331" max="2337" width="10.7109375" bestFit="1" customWidth="1"/>
    <col min="2338" max="2338" width="7" bestFit="1" customWidth="1"/>
    <col min="2562" max="2562" width="26.7109375" customWidth="1"/>
    <col min="2563" max="2563" width="11.7109375" bestFit="1" customWidth="1"/>
    <col min="2564" max="2564" width="9.140625" bestFit="1" customWidth="1"/>
    <col min="2565" max="2586" width="10.140625" bestFit="1" customWidth="1"/>
    <col min="2587" max="2593" width="10.7109375" bestFit="1" customWidth="1"/>
    <col min="2594" max="2594" width="7" bestFit="1" customWidth="1"/>
    <col min="2818" max="2818" width="26.7109375" customWidth="1"/>
    <col min="2819" max="2819" width="11.7109375" bestFit="1" customWidth="1"/>
    <col min="2820" max="2820" width="9.140625" bestFit="1" customWidth="1"/>
    <col min="2821" max="2842" width="10.140625" bestFit="1" customWidth="1"/>
    <col min="2843" max="2849" width="10.7109375" bestFit="1" customWidth="1"/>
    <col min="2850" max="2850" width="7" bestFit="1" customWidth="1"/>
    <col min="3074" max="3074" width="26.7109375" customWidth="1"/>
    <col min="3075" max="3075" width="11.7109375" bestFit="1" customWidth="1"/>
    <col min="3076" max="3076" width="9.140625" bestFit="1" customWidth="1"/>
    <col min="3077" max="3098" width="10.140625" bestFit="1" customWidth="1"/>
    <col min="3099" max="3105" width="10.7109375" bestFit="1" customWidth="1"/>
    <col min="3106" max="3106" width="7" bestFit="1" customWidth="1"/>
    <col min="3330" max="3330" width="26.7109375" customWidth="1"/>
    <col min="3331" max="3331" width="11.7109375" bestFit="1" customWidth="1"/>
    <col min="3332" max="3332" width="9.140625" bestFit="1" customWidth="1"/>
    <col min="3333" max="3354" width="10.140625" bestFit="1" customWidth="1"/>
    <col min="3355" max="3361" width="10.7109375" bestFit="1" customWidth="1"/>
    <col min="3362" max="3362" width="7" bestFit="1" customWidth="1"/>
    <col min="3586" max="3586" width="26.7109375" customWidth="1"/>
    <col min="3587" max="3587" width="11.7109375" bestFit="1" customWidth="1"/>
    <col min="3588" max="3588" width="9.140625" bestFit="1" customWidth="1"/>
    <col min="3589" max="3610" width="10.140625" bestFit="1" customWidth="1"/>
    <col min="3611" max="3617" width="10.7109375" bestFit="1" customWidth="1"/>
    <col min="3618" max="3618" width="7" bestFit="1" customWidth="1"/>
    <col min="3842" max="3842" width="26.7109375" customWidth="1"/>
    <col min="3843" max="3843" width="11.7109375" bestFit="1" customWidth="1"/>
    <col min="3844" max="3844" width="9.140625" bestFit="1" customWidth="1"/>
    <col min="3845" max="3866" width="10.140625" bestFit="1" customWidth="1"/>
    <col min="3867" max="3873" width="10.7109375" bestFit="1" customWidth="1"/>
    <col min="3874" max="3874" width="7" bestFit="1" customWidth="1"/>
    <col min="4098" max="4098" width="26.7109375" customWidth="1"/>
    <col min="4099" max="4099" width="11.7109375" bestFit="1" customWidth="1"/>
    <col min="4100" max="4100" width="9.140625" bestFit="1" customWidth="1"/>
    <col min="4101" max="4122" width="10.140625" bestFit="1" customWidth="1"/>
    <col min="4123" max="4129" width="10.7109375" bestFit="1" customWidth="1"/>
    <col min="4130" max="4130" width="7" bestFit="1" customWidth="1"/>
    <col min="4354" max="4354" width="26.7109375" customWidth="1"/>
    <col min="4355" max="4355" width="11.7109375" bestFit="1" customWidth="1"/>
    <col min="4356" max="4356" width="9.140625" bestFit="1" customWidth="1"/>
    <col min="4357" max="4378" width="10.140625" bestFit="1" customWidth="1"/>
    <col min="4379" max="4385" width="10.7109375" bestFit="1" customWidth="1"/>
    <col min="4386" max="4386" width="7" bestFit="1" customWidth="1"/>
    <col min="4610" max="4610" width="26.7109375" customWidth="1"/>
    <col min="4611" max="4611" width="11.7109375" bestFit="1" customWidth="1"/>
    <col min="4612" max="4612" width="9.140625" bestFit="1" customWidth="1"/>
    <col min="4613" max="4634" width="10.140625" bestFit="1" customWidth="1"/>
    <col min="4635" max="4641" width="10.7109375" bestFit="1" customWidth="1"/>
    <col min="4642" max="4642" width="7" bestFit="1" customWidth="1"/>
    <col min="4866" max="4866" width="26.7109375" customWidth="1"/>
    <col min="4867" max="4867" width="11.7109375" bestFit="1" customWidth="1"/>
    <col min="4868" max="4868" width="9.140625" bestFit="1" customWidth="1"/>
    <col min="4869" max="4890" width="10.140625" bestFit="1" customWidth="1"/>
    <col min="4891" max="4897" width="10.7109375" bestFit="1" customWidth="1"/>
    <col min="4898" max="4898" width="7" bestFit="1" customWidth="1"/>
    <col min="5122" max="5122" width="26.7109375" customWidth="1"/>
    <col min="5123" max="5123" width="11.7109375" bestFit="1" customWidth="1"/>
    <col min="5124" max="5124" width="9.140625" bestFit="1" customWidth="1"/>
    <col min="5125" max="5146" width="10.140625" bestFit="1" customWidth="1"/>
    <col min="5147" max="5153" width="10.7109375" bestFit="1" customWidth="1"/>
    <col min="5154" max="5154" width="7" bestFit="1" customWidth="1"/>
    <col min="5378" max="5378" width="26.7109375" customWidth="1"/>
    <col min="5379" max="5379" width="11.7109375" bestFit="1" customWidth="1"/>
    <col min="5380" max="5380" width="9.140625" bestFit="1" customWidth="1"/>
    <col min="5381" max="5402" width="10.140625" bestFit="1" customWidth="1"/>
    <col min="5403" max="5409" width="10.7109375" bestFit="1" customWidth="1"/>
    <col min="5410" max="5410" width="7" bestFit="1" customWidth="1"/>
    <col min="5634" max="5634" width="26.7109375" customWidth="1"/>
    <col min="5635" max="5635" width="11.7109375" bestFit="1" customWidth="1"/>
    <col min="5636" max="5636" width="9.140625" bestFit="1" customWidth="1"/>
    <col min="5637" max="5658" width="10.140625" bestFit="1" customWidth="1"/>
    <col min="5659" max="5665" width="10.7109375" bestFit="1" customWidth="1"/>
    <col min="5666" max="5666" width="7" bestFit="1" customWidth="1"/>
    <col min="5890" max="5890" width="26.7109375" customWidth="1"/>
    <col min="5891" max="5891" width="11.7109375" bestFit="1" customWidth="1"/>
    <col min="5892" max="5892" width="9.140625" bestFit="1" customWidth="1"/>
    <col min="5893" max="5914" width="10.140625" bestFit="1" customWidth="1"/>
    <col min="5915" max="5921" width="10.7109375" bestFit="1" customWidth="1"/>
    <col min="5922" max="5922" width="7" bestFit="1" customWidth="1"/>
    <col min="6146" max="6146" width="26.7109375" customWidth="1"/>
    <col min="6147" max="6147" width="11.7109375" bestFit="1" customWidth="1"/>
    <col min="6148" max="6148" width="9.140625" bestFit="1" customWidth="1"/>
    <col min="6149" max="6170" width="10.140625" bestFit="1" customWidth="1"/>
    <col min="6171" max="6177" width="10.7109375" bestFit="1" customWidth="1"/>
    <col min="6178" max="6178" width="7" bestFit="1" customWidth="1"/>
    <col min="6402" max="6402" width="26.7109375" customWidth="1"/>
    <col min="6403" max="6403" width="11.7109375" bestFit="1" customWidth="1"/>
    <col min="6404" max="6404" width="9.140625" bestFit="1" customWidth="1"/>
    <col min="6405" max="6426" width="10.140625" bestFit="1" customWidth="1"/>
    <col min="6427" max="6433" width="10.7109375" bestFit="1" customWidth="1"/>
    <col min="6434" max="6434" width="7" bestFit="1" customWidth="1"/>
    <col min="6658" max="6658" width="26.7109375" customWidth="1"/>
    <col min="6659" max="6659" width="11.7109375" bestFit="1" customWidth="1"/>
    <col min="6660" max="6660" width="9.140625" bestFit="1" customWidth="1"/>
    <col min="6661" max="6682" width="10.140625" bestFit="1" customWidth="1"/>
    <col min="6683" max="6689" width="10.7109375" bestFit="1" customWidth="1"/>
    <col min="6690" max="6690" width="7" bestFit="1" customWidth="1"/>
    <col min="6914" max="6914" width="26.7109375" customWidth="1"/>
    <col min="6915" max="6915" width="11.7109375" bestFit="1" customWidth="1"/>
    <col min="6916" max="6916" width="9.140625" bestFit="1" customWidth="1"/>
    <col min="6917" max="6938" width="10.140625" bestFit="1" customWidth="1"/>
    <col min="6939" max="6945" width="10.7109375" bestFit="1" customWidth="1"/>
    <col min="6946" max="6946" width="7" bestFit="1" customWidth="1"/>
    <col min="7170" max="7170" width="26.7109375" customWidth="1"/>
    <col min="7171" max="7171" width="11.7109375" bestFit="1" customWidth="1"/>
    <col min="7172" max="7172" width="9.140625" bestFit="1" customWidth="1"/>
    <col min="7173" max="7194" width="10.140625" bestFit="1" customWidth="1"/>
    <col min="7195" max="7201" width="10.7109375" bestFit="1" customWidth="1"/>
    <col min="7202" max="7202" width="7" bestFit="1" customWidth="1"/>
    <col min="7426" max="7426" width="26.7109375" customWidth="1"/>
    <col min="7427" max="7427" width="11.7109375" bestFit="1" customWidth="1"/>
    <col min="7428" max="7428" width="9.140625" bestFit="1" customWidth="1"/>
    <col min="7429" max="7450" width="10.140625" bestFit="1" customWidth="1"/>
    <col min="7451" max="7457" width="10.7109375" bestFit="1" customWidth="1"/>
    <col min="7458" max="7458" width="7" bestFit="1" customWidth="1"/>
    <col min="7682" max="7682" width="26.7109375" customWidth="1"/>
    <col min="7683" max="7683" width="11.7109375" bestFit="1" customWidth="1"/>
    <col min="7684" max="7684" width="9.140625" bestFit="1" customWidth="1"/>
    <col min="7685" max="7706" width="10.140625" bestFit="1" customWidth="1"/>
    <col min="7707" max="7713" width="10.7109375" bestFit="1" customWidth="1"/>
    <col min="7714" max="7714" width="7" bestFit="1" customWidth="1"/>
    <col min="7938" max="7938" width="26.7109375" customWidth="1"/>
    <col min="7939" max="7939" width="11.7109375" bestFit="1" customWidth="1"/>
    <col min="7940" max="7940" width="9.140625" bestFit="1" customWidth="1"/>
    <col min="7941" max="7962" width="10.140625" bestFit="1" customWidth="1"/>
    <col min="7963" max="7969" width="10.7109375" bestFit="1" customWidth="1"/>
    <col min="7970" max="7970" width="7" bestFit="1" customWidth="1"/>
    <col min="8194" max="8194" width="26.7109375" customWidth="1"/>
    <col min="8195" max="8195" width="11.7109375" bestFit="1" customWidth="1"/>
    <col min="8196" max="8196" width="9.140625" bestFit="1" customWidth="1"/>
    <col min="8197" max="8218" width="10.140625" bestFit="1" customWidth="1"/>
    <col min="8219" max="8225" width="10.7109375" bestFit="1" customWidth="1"/>
    <col min="8226" max="8226" width="7" bestFit="1" customWidth="1"/>
    <col min="8450" max="8450" width="26.7109375" customWidth="1"/>
    <col min="8451" max="8451" width="11.7109375" bestFit="1" customWidth="1"/>
    <col min="8452" max="8452" width="9.140625" bestFit="1" customWidth="1"/>
    <col min="8453" max="8474" width="10.140625" bestFit="1" customWidth="1"/>
    <col min="8475" max="8481" width="10.7109375" bestFit="1" customWidth="1"/>
    <col min="8482" max="8482" width="7" bestFit="1" customWidth="1"/>
    <col min="8706" max="8706" width="26.7109375" customWidth="1"/>
    <col min="8707" max="8707" width="11.7109375" bestFit="1" customWidth="1"/>
    <col min="8708" max="8708" width="9.140625" bestFit="1" customWidth="1"/>
    <col min="8709" max="8730" width="10.140625" bestFit="1" customWidth="1"/>
    <col min="8731" max="8737" width="10.7109375" bestFit="1" customWidth="1"/>
    <col min="8738" max="8738" width="7" bestFit="1" customWidth="1"/>
    <col min="8962" max="8962" width="26.7109375" customWidth="1"/>
    <col min="8963" max="8963" width="11.7109375" bestFit="1" customWidth="1"/>
    <col min="8964" max="8964" width="9.140625" bestFit="1" customWidth="1"/>
    <col min="8965" max="8986" width="10.140625" bestFit="1" customWidth="1"/>
    <col min="8987" max="8993" width="10.7109375" bestFit="1" customWidth="1"/>
    <col min="8994" max="8994" width="7" bestFit="1" customWidth="1"/>
    <col min="9218" max="9218" width="26.7109375" customWidth="1"/>
    <col min="9219" max="9219" width="11.7109375" bestFit="1" customWidth="1"/>
    <col min="9220" max="9220" width="9.140625" bestFit="1" customWidth="1"/>
    <col min="9221" max="9242" width="10.140625" bestFit="1" customWidth="1"/>
    <col min="9243" max="9249" width="10.7109375" bestFit="1" customWidth="1"/>
    <col min="9250" max="9250" width="7" bestFit="1" customWidth="1"/>
    <col min="9474" max="9474" width="26.7109375" customWidth="1"/>
    <col min="9475" max="9475" width="11.7109375" bestFit="1" customWidth="1"/>
    <col min="9476" max="9476" width="9.140625" bestFit="1" customWidth="1"/>
    <col min="9477" max="9498" width="10.140625" bestFit="1" customWidth="1"/>
    <col min="9499" max="9505" width="10.7109375" bestFit="1" customWidth="1"/>
    <col min="9506" max="9506" width="7" bestFit="1" customWidth="1"/>
    <col min="9730" max="9730" width="26.7109375" customWidth="1"/>
    <col min="9731" max="9731" width="11.7109375" bestFit="1" customWidth="1"/>
    <col min="9732" max="9732" width="9.140625" bestFit="1" customWidth="1"/>
    <col min="9733" max="9754" width="10.140625" bestFit="1" customWidth="1"/>
    <col min="9755" max="9761" width="10.7109375" bestFit="1" customWidth="1"/>
    <col min="9762" max="9762" width="7" bestFit="1" customWidth="1"/>
    <col min="9986" max="9986" width="26.7109375" customWidth="1"/>
    <col min="9987" max="9987" width="11.7109375" bestFit="1" customWidth="1"/>
    <col min="9988" max="9988" width="9.140625" bestFit="1" customWidth="1"/>
    <col min="9989" max="10010" width="10.140625" bestFit="1" customWidth="1"/>
    <col min="10011" max="10017" width="10.7109375" bestFit="1" customWidth="1"/>
    <col min="10018" max="10018" width="7" bestFit="1" customWidth="1"/>
    <col min="10242" max="10242" width="26.7109375" customWidth="1"/>
    <col min="10243" max="10243" width="11.7109375" bestFit="1" customWidth="1"/>
    <col min="10244" max="10244" width="9.140625" bestFit="1" customWidth="1"/>
    <col min="10245" max="10266" width="10.140625" bestFit="1" customWidth="1"/>
    <col min="10267" max="10273" width="10.7109375" bestFit="1" customWidth="1"/>
    <col min="10274" max="10274" width="7" bestFit="1" customWidth="1"/>
    <col min="10498" max="10498" width="26.7109375" customWidth="1"/>
    <col min="10499" max="10499" width="11.7109375" bestFit="1" customWidth="1"/>
    <col min="10500" max="10500" width="9.140625" bestFit="1" customWidth="1"/>
    <col min="10501" max="10522" width="10.140625" bestFit="1" customWidth="1"/>
    <col min="10523" max="10529" width="10.7109375" bestFit="1" customWidth="1"/>
    <col min="10530" max="10530" width="7" bestFit="1" customWidth="1"/>
    <col min="10754" max="10754" width="26.7109375" customWidth="1"/>
    <col min="10755" max="10755" width="11.7109375" bestFit="1" customWidth="1"/>
    <col min="10756" max="10756" width="9.140625" bestFit="1" customWidth="1"/>
    <col min="10757" max="10778" width="10.140625" bestFit="1" customWidth="1"/>
    <col min="10779" max="10785" width="10.7109375" bestFit="1" customWidth="1"/>
    <col min="10786" max="10786" width="7" bestFit="1" customWidth="1"/>
    <col min="11010" max="11010" width="26.7109375" customWidth="1"/>
    <col min="11011" max="11011" width="11.7109375" bestFit="1" customWidth="1"/>
    <col min="11012" max="11012" width="9.140625" bestFit="1" customWidth="1"/>
    <col min="11013" max="11034" width="10.140625" bestFit="1" customWidth="1"/>
    <col min="11035" max="11041" width="10.7109375" bestFit="1" customWidth="1"/>
    <col min="11042" max="11042" width="7" bestFit="1" customWidth="1"/>
    <col min="11266" max="11266" width="26.7109375" customWidth="1"/>
    <col min="11267" max="11267" width="11.7109375" bestFit="1" customWidth="1"/>
    <col min="11268" max="11268" width="9.140625" bestFit="1" customWidth="1"/>
    <col min="11269" max="11290" width="10.140625" bestFit="1" customWidth="1"/>
    <col min="11291" max="11297" width="10.7109375" bestFit="1" customWidth="1"/>
    <col min="11298" max="11298" width="7" bestFit="1" customWidth="1"/>
    <col min="11522" max="11522" width="26.7109375" customWidth="1"/>
    <col min="11523" max="11523" width="11.7109375" bestFit="1" customWidth="1"/>
    <col min="11524" max="11524" width="9.140625" bestFit="1" customWidth="1"/>
    <col min="11525" max="11546" width="10.140625" bestFit="1" customWidth="1"/>
    <col min="11547" max="11553" width="10.7109375" bestFit="1" customWidth="1"/>
    <col min="11554" max="11554" width="7" bestFit="1" customWidth="1"/>
    <col min="11778" max="11778" width="26.7109375" customWidth="1"/>
    <col min="11779" max="11779" width="11.7109375" bestFit="1" customWidth="1"/>
    <col min="11780" max="11780" width="9.140625" bestFit="1" customWidth="1"/>
    <col min="11781" max="11802" width="10.140625" bestFit="1" customWidth="1"/>
    <col min="11803" max="11809" width="10.7109375" bestFit="1" customWidth="1"/>
    <col min="11810" max="11810" width="7" bestFit="1" customWidth="1"/>
    <col min="12034" max="12034" width="26.7109375" customWidth="1"/>
    <col min="12035" max="12035" width="11.7109375" bestFit="1" customWidth="1"/>
    <col min="12036" max="12036" width="9.140625" bestFit="1" customWidth="1"/>
    <col min="12037" max="12058" width="10.140625" bestFit="1" customWidth="1"/>
    <col min="12059" max="12065" width="10.7109375" bestFit="1" customWidth="1"/>
    <col min="12066" max="12066" width="7" bestFit="1" customWidth="1"/>
    <col min="12290" max="12290" width="26.7109375" customWidth="1"/>
    <col min="12291" max="12291" width="11.7109375" bestFit="1" customWidth="1"/>
    <col min="12292" max="12292" width="9.140625" bestFit="1" customWidth="1"/>
    <col min="12293" max="12314" width="10.140625" bestFit="1" customWidth="1"/>
    <col min="12315" max="12321" width="10.7109375" bestFit="1" customWidth="1"/>
    <col min="12322" max="12322" width="7" bestFit="1" customWidth="1"/>
    <col min="12546" max="12546" width="26.7109375" customWidth="1"/>
    <col min="12547" max="12547" width="11.7109375" bestFit="1" customWidth="1"/>
    <col min="12548" max="12548" width="9.140625" bestFit="1" customWidth="1"/>
    <col min="12549" max="12570" width="10.140625" bestFit="1" customWidth="1"/>
    <col min="12571" max="12577" width="10.7109375" bestFit="1" customWidth="1"/>
    <col min="12578" max="12578" width="7" bestFit="1" customWidth="1"/>
    <col min="12802" max="12802" width="26.7109375" customWidth="1"/>
    <col min="12803" max="12803" width="11.7109375" bestFit="1" customWidth="1"/>
    <col min="12804" max="12804" width="9.140625" bestFit="1" customWidth="1"/>
    <col min="12805" max="12826" width="10.140625" bestFit="1" customWidth="1"/>
    <col min="12827" max="12833" width="10.7109375" bestFit="1" customWidth="1"/>
    <col min="12834" max="12834" width="7" bestFit="1" customWidth="1"/>
    <col min="13058" max="13058" width="26.7109375" customWidth="1"/>
    <col min="13059" max="13059" width="11.7109375" bestFit="1" customWidth="1"/>
    <col min="13060" max="13060" width="9.140625" bestFit="1" customWidth="1"/>
    <col min="13061" max="13082" width="10.140625" bestFit="1" customWidth="1"/>
    <col min="13083" max="13089" width="10.7109375" bestFit="1" customWidth="1"/>
    <col min="13090" max="13090" width="7" bestFit="1" customWidth="1"/>
    <col min="13314" max="13314" width="26.7109375" customWidth="1"/>
    <col min="13315" max="13315" width="11.7109375" bestFit="1" customWidth="1"/>
    <col min="13316" max="13316" width="9.140625" bestFit="1" customWidth="1"/>
    <col min="13317" max="13338" width="10.140625" bestFit="1" customWidth="1"/>
    <col min="13339" max="13345" width="10.7109375" bestFit="1" customWidth="1"/>
    <col min="13346" max="13346" width="7" bestFit="1" customWidth="1"/>
    <col min="13570" max="13570" width="26.7109375" customWidth="1"/>
    <col min="13571" max="13571" width="11.7109375" bestFit="1" customWidth="1"/>
    <col min="13572" max="13572" width="9.140625" bestFit="1" customWidth="1"/>
    <col min="13573" max="13594" width="10.140625" bestFit="1" customWidth="1"/>
    <col min="13595" max="13601" width="10.7109375" bestFit="1" customWidth="1"/>
    <col min="13602" max="13602" width="7" bestFit="1" customWidth="1"/>
    <col min="13826" max="13826" width="26.7109375" customWidth="1"/>
    <col min="13827" max="13827" width="11.7109375" bestFit="1" customWidth="1"/>
    <col min="13828" max="13828" width="9.140625" bestFit="1" customWidth="1"/>
    <col min="13829" max="13850" width="10.140625" bestFit="1" customWidth="1"/>
    <col min="13851" max="13857" width="10.7109375" bestFit="1" customWidth="1"/>
    <col min="13858" max="13858" width="7" bestFit="1" customWidth="1"/>
    <col min="14082" max="14082" width="26.7109375" customWidth="1"/>
    <col min="14083" max="14083" width="11.7109375" bestFit="1" customWidth="1"/>
    <col min="14084" max="14084" width="9.140625" bestFit="1" customWidth="1"/>
    <col min="14085" max="14106" width="10.140625" bestFit="1" customWidth="1"/>
    <col min="14107" max="14113" width="10.7109375" bestFit="1" customWidth="1"/>
    <col min="14114" max="14114" width="7" bestFit="1" customWidth="1"/>
    <col min="14338" max="14338" width="26.7109375" customWidth="1"/>
    <col min="14339" max="14339" width="11.7109375" bestFit="1" customWidth="1"/>
    <col min="14340" max="14340" width="9.140625" bestFit="1" customWidth="1"/>
    <col min="14341" max="14362" width="10.140625" bestFit="1" customWidth="1"/>
    <col min="14363" max="14369" width="10.7109375" bestFit="1" customWidth="1"/>
    <col min="14370" max="14370" width="7" bestFit="1" customWidth="1"/>
    <col min="14594" max="14594" width="26.7109375" customWidth="1"/>
    <col min="14595" max="14595" width="11.7109375" bestFit="1" customWidth="1"/>
    <col min="14596" max="14596" width="9.140625" bestFit="1" customWidth="1"/>
    <col min="14597" max="14618" width="10.140625" bestFit="1" customWidth="1"/>
    <col min="14619" max="14625" width="10.7109375" bestFit="1" customWidth="1"/>
    <col min="14626" max="14626" width="7" bestFit="1" customWidth="1"/>
    <col min="14850" max="14850" width="26.7109375" customWidth="1"/>
    <col min="14851" max="14851" width="11.7109375" bestFit="1" customWidth="1"/>
    <col min="14852" max="14852" width="9.140625" bestFit="1" customWidth="1"/>
    <col min="14853" max="14874" width="10.140625" bestFit="1" customWidth="1"/>
    <col min="14875" max="14881" width="10.7109375" bestFit="1" customWidth="1"/>
    <col min="14882" max="14882" width="7" bestFit="1" customWidth="1"/>
    <col min="15106" max="15106" width="26.7109375" customWidth="1"/>
    <col min="15107" max="15107" width="11.7109375" bestFit="1" customWidth="1"/>
    <col min="15108" max="15108" width="9.140625" bestFit="1" customWidth="1"/>
    <col min="15109" max="15130" width="10.140625" bestFit="1" customWidth="1"/>
    <col min="15131" max="15137" width="10.7109375" bestFit="1" customWidth="1"/>
    <col min="15138" max="15138" width="7" bestFit="1" customWidth="1"/>
    <col min="15362" max="15362" width="26.7109375" customWidth="1"/>
    <col min="15363" max="15363" width="11.7109375" bestFit="1" customWidth="1"/>
    <col min="15364" max="15364" width="9.140625" bestFit="1" customWidth="1"/>
    <col min="15365" max="15386" width="10.140625" bestFit="1" customWidth="1"/>
    <col min="15387" max="15393" width="10.7109375" bestFit="1" customWidth="1"/>
    <col min="15394" max="15394" width="7" bestFit="1" customWidth="1"/>
    <col min="15618" max="15618" width="26.7109375" customWidth="1"/>
    <col min="15619" max="15619" width="11.7109375" bestFit="1" customWidth="1"/>
    <col min="15620" max="15620" width="9.140625" bestFit="1" customWidth="1"/>
    <col min="15621" max="15642" width="10.140625" bestFit="1" customWidth="1"/>
    <col min="15643" max="15649" width="10.7109375" bestFit="1" customWidth="1"/>
    <col min="15650" max="15650" width="7" bestFit="1" customWidth="1"/>
    <col min="15874" max="15874" width="26.7109375" customWidth="1"/>
    <col min="15875" max="15875" width="11.7109375" bestFit="1" customWidth="1"/>
    <col min="15876" max="15876" width="9.140625" bestFit="1" customWidth="1"/>
    <col min="15877" max="15898" width="10.140625" bestFit="1" customWidth="1"/>
    <col min="15899" max="15905" width="10.7109375" bestFit="1" customWidth="1"/>
    <col min="15906" max="15906" width="7" bestFit="1" customWidth="1"/>
    <col min="16130" max="16130" width="26.7109375" customWidth="1"/>
    <col min="16131" max="16131" width="11.7109375" bestFit="1" customWidth="1"/>
    <col min="16132" max="16132" width="9.140625" bestFit="1" customWidth="1"/>
    <col min="16133" max="16154" width="10.140625" bestFit="1" customWidth="1"/>
    <col min="16155" max="16161" width="10.7109375" bestFit="1" customWidth="1"/>
    <col min="16162" max="16162" width="7" bestFit="1" customWidth="1"/>
  </cols>
  <sheetData>
    <row r="1" spans="2:34" ht="15.75" x14ac:dyDescent="0.25">
      <c r="B1" s="288" t="s">
        <v>427</v>
      </c>
    </row>
    <row r="2" spans="2:34" x14ac:dyDescent="0.2">
      <c r="B2" s="323" t="s">
        <v>428</v>
      </c>
      <c r="C2" s="333"/>
      <c r="D2" s="324"/>
      <c r="E2" s="370" t="s">
        <v>372</v>
      </c>
      <c r="F2" s="370"/>
    </row>
    <row r="4" spans="2:34" x14ac:dyDescent="0.2">
      <c r="B4" s="323" t="s">
        <v>429</v>
      </c>
      <c r="C4" s="333"/>
      <c r="D4" s="324"/>
      <c r="E4" s="254">
        <v>-0.24</v>
      </c>
    </row>
    <row r="6" spans="2:34" x14ac:dyDescent="0.2">
      <c r="B6" s="371" t="s">
        <v>430</v>
      </c>
      <c r="C6" s="371"/>
      <c r="D6" s="371"/>
      <c r="E6" s="196" t="s">
        <v>63</v>
      </c>
      <c r="F6" s="255">
        <v>2012</v>
      </c>
      <c r="G6" s="255">
        <v>2013</v>
      </c>
      <c r="H6" s="255">
        <v>2014</v>
      </c>
      <c r="I6" s="255">
        <v>2015</v>
      </c>
      <c r="J6" s="255">
        <v>2016</v>
      </c>
    </row>
    <row r="7" spans="2:34" x14ac:dyDescent="0.2">
      <c r="B7" s="369" t="s">
        <v>247</v>
      </c>
      <c r="C7" s="369"/>
      <c r="D7" s="369"/>
      <c r="E7" s="369"/>
      <c r="F7" s="256"/>
      <c r="G7" s="256"/>
      <c r="H7" s="256"/>
      <c r="I7" s="256"/>
      <c r="J7" s="256"/>
    </row>
    <row r="8" spans="2:34" x14ac:dyDescent="0.2">
      <c r="B8" s="369" t="s">
        <v>248</v>
      </c>
      <c r="C8" s="369"/>
      <c r="D8" s="369"/>
      <c r="E8" s="369"/>
      <c r="F8" s="256"/>
      <c r="G8" s="256"/>
      <c r="H8" s="256"/>
      <c r="I8" s="256"/>
      <c r="J8" s="256"/>
    </row>
    <row r="9" spans="2:34" x14ac:dyDescent="0.2">
      <c r="B9" s="369" t="s">
        <v>249</v>
      </c>
      <c r="C9" s="369"/>
      <c r="D9" s="369"/>
      <c r="E9" s="369"/>
      <c r="F9" s="256"/>
      <c r="G9" s="256"/>
      <c r="H9" s="256"/>
      <c r="I9" s="256"/>
      <c r="J9" s="256"/>
    </row>
    <row r="10" spans="2:34" x14ac:dyDescent="0.2">
      <c r="B10" s="369" t="s">
        <v>250</v>
      </c>
      <c r="C10" s="369"/>
      <c r="D10" s="369"/>
      <c r="E10" s="369"/>
      <c r="F10" s="256"/>
      <c r="G10" s="256"/>
      <c r="H10" s="256"/>
      <c r="I10" s="256"/>
      <c r="J10" s="256"/>
    </row>
    <row r="12" spans="2:34" x14ac:dyDescent="0.2">
      <c r="B12" s="88" t="s">
        <v>431</v>
      </c>
      <c r="C12" s="144" t="s">
        <v>83</v>
      </c>
      <c r="D12" s="86">
        <f>'A1 Parametre'!$C$6</f>
        <v>2019</v>
      </c>
      <c r="E12" s="86">
        <f>D12+1</f>
        <v>2020</v>
      </c>
      <c r="F12" s="86">
        <f t="shared" ref="F12:F13" si="0">E12+1</f>
        <v>2021</v>
      </c>
      <c r="G12" s="86">
        <f t="shared" ref="G12:G13" si="1">F12+1</f>
        <v>2022</v>
      </c>
      <c r="H12" s="86">
        <f t="shared" ref="H12:H13" si="2">G12+1</f>
        <v>2023</v>
      </c>
      <c r="I12" s="86">
        <f t="shared" ref="I12:I13" si="3">H12+1</f>
        <v>2024</v>
      </c>
      <c r="J12" s="86">
        <f t="shared" ref="J12:J13" si="4">I12+1</f>
        <v>2025</v>
      </c>
      <c r="K12" s="86">
        <f t="shared" ref="K12:K13" si="5">J12+1</f>
        <v>2026</v>
      </c>
      <c r="L12" s="86">
        <f t="shared" ref="L12:L13" si="6">K12+1</f>
        <v>2027</v>
      </c>
      <c r="M12" s="86">
        <f t="shared" ref="M12:M13" si="7">L12+1</f>
        <v>2028</v>
      </c>
      <c r="N12" s="86">
        <f t="shared" ref="N12:N13" si="8">M12+1</f>
        <v>2029</v>
      </c>
      <c r="O12" s="86">
        <f t="shared" ref="O12:O13" si="9">N12+1</f>
        <v>2030</v>
      </c>
      <c r="P12" s="86">
        <f t="shared" ref="P12:P13" si="10">O12+1</f>
        <v>2031</v>
      </c>
      <c r="Q12" s="86">
        <f t="shared" ref="Q12:Q13" si="11">P12+1</f>
        <v>2032</v>
      </c>
      <c r="R12" s="86">
        <f t="shared" ref="R12:R13" si="12">Q12+1</f>
        <v>2033</v>
      </c>
      <c r="S12" s="86">
        <f t="shared" ref="S12:S13" si="13">R12+1</f>
        <v>2034</v>
      </c>
      <c r="T12" s="86">
        <f t="shared" ref="T12:T13" si="14">S12+1</f>
        <v>2035</v>
      </c>
      <c r="U12" s="86">
        <f t="shared" ref="U12:U13" si="15">T12+1</f>
        <v>2036</v>
      </c>
      <c r="V12" s="86">
        <f t="shared" ref="V12:V13" si="16">U12+1</f>
        <v>2037</v>
      </c>
      <c r="W12" s="86">
        <f t="shared" ref="W12:W13" si="17">V12+1</f>
        <v>2038</v>
      </c>
      <c r="X12" s="86">
        <f t="shared" ref="X12:X13" si="18">W12+1</f>
        <v>2039</v>
      </c>
      <c r="Y12" s="86">
        <f t="shared" ref="Y12:Y13" si="19">X12+1</f>
        <v>2040</v>
      </c>
      <c r="Z12" s="86">
        <f t="shared" ref="Z12:Z13" si="20">Y12+1</f>
        <v>2041</v>
      </c>
      <c r="AA12" s="86">
        <f t="shared" ref="AA12:AA13" si="21">Z12+1</f>
        <v>2042</v>
      </c>
      <c r="AB12" s="86">
        <f t="shared" ref="AB12:AB13" si="22">AA12+1</f>
        <v>2043</v>
      </c>
      <c r="AC12" s="86">
        <f t="shared" ref="AC12:AC13" si="23">AB12+1</f>
        <v>2044</v>
      </c>
      <c r="AD12" s="86">
        <f t="shared" ref="AD12:AD13" si="24">AC12+1</f>
        <v>2045</v>
      </c>
      <c r="AE12" s="86">
        <f t="shared" ref="AE12:AE13" si="25">AD12+1</f>
        <v>2046</v>
      </c>
      <c r="AF12" s="86">
        <f t="shared" ref="AF12:AF13" si="26">AE12+1</f>
        <v>2047</v>
      </c>
      <c r="AG12" s="86">
        <f t="shared" ref="AG12:AH13" si="27">AF12+1</f>
        <v>2048</v>
      </c>
      <c r="AH12" s="86">
        <f t="shared" si="27"/>
        <v>2049</v>
      </c>
    </row>
    <row r="13" spans="2:34" x14ac:dyDescent="0.2">
      <c r="B13" s="88" t="s">
        <v>87</v>
      </c>
      <c r="C13" s="144" t="s">
        <v>65</v>
      </c>
      <c r="D13" s="5">
        <v>1</v>
      </c>
      <c r="E13" s="5">
        <f t="shared" ref="E13" si="28">D13+1</f>
        <v>2</v>
      </c>
      <c r="F13" s="5">
        <f t="shared" si="0"/>
        <v>3</v>
      </c>
      <c r="G13" s="5">
        <f t="shared" si="1"/>
        <v>4</v>
      </c>
      <c r="H13" s="5">
        <f t="shared" si="2"/>
        <v>5</v>
      </c>
      <c r="I13" s="5">
        <f t="shared" si="3"/>
        <v>6</v>
      </c>
      <c r="J13" s="5">
        <f t="shared" si="4"/>
        <v>7</v>
      </c>
      <c r="K13" s="5">
        <f t="shared" si="5"/>
        <v>8</v>
      </c>
      <c r="L13" s="5">
        <f t="shared" si="6"/>
        <v>9</v>
      </c>
      <c r="M13" s="5">
        <f t="shared" si="7"/>
        <v>10</v>
      </c>
      <c r="N13" s="5">
        <f t="shared" si="8"/>
        <v>11</v>
      </c>
      <c r="O13" s="5">
        <f t="shared" si="9"/>
        <v>12</v>
      </c>
      <c r="P13" s="5">
        <f t="shared" si="10"/>
        <v>13</v>
      </c>
      <c r="Q13" s="5">
        <f t="shared" si="11"/>
        <v>14</v>
      </c>
      <c r="R13" s="5">
        <f t="shared" si="12"/>
        <v>15</v>
      </c>
      <c r="S13" s="5">
        <f t="shared" si="13"/>
        <v>16</v>
      </c>
      <c r="T13" s="5">
        <f t="shared" si="14"/>
        <v>17</v>
      </c>
      <c r="U13" s="5">
        <f t="shared" si="15"/>
        <v>18</v>
      </c>
      <c r="V13" s="5">
        <f t="shared" si="16"/>
        <v>19</v>
      </c>
      <c r="W13" s="5">
        <f t="shared" si="17"/>
        <v>20</v>
      </c>
      <c r="X13" s="5">
        <f t="shared" si="18"/>
        <v>21</v>
      </c>
      <c r="Y13" s="5">
        <f t="shared" si="19"/>
        <v>22</v>
      </c>
      <c r="Z13" s="5">
        <f t="shared" si="20"/>
        <v>23</v>
      </c>
      <c r="AA13" s="5">
        <f t="shared" si="21"/>
        <v>24</v>
      </c>
      <c r="AB13" s="5">
        <f t="shared" si="22"/>
        <v>25</v>
      </c>
      <c r="AC13" s="5">
        <f t="shared" si="23"/>
        <v>26</v>
      </c>
      <c r="AD13" s="5">
        <f t="shared" si="24"/>
        <v>27</v>
      </c>
      <c r="AE13" s="5">
        <f t="shared" si="25"/>
        <v>28</v>
      </c>
      <c r="AF13" s="5">
        <f t="shared" si="26"/>
        <v>29</v>
      </c>
      <c r="AG13" s="5">
        <f t="shared" si="27"/>
        <v>30</v>
      </c>
      <c r="AH13" s="5">
        <f t="shared" si="27"/>
        <v>31</v>
      </c>
    </row>
    <row r="14" spans="2:34" x14ac:dyDescent="0.2">
      <c r="B14" s="89" t="s">
        <v>154</v>
      </c>
      <c r="C14" s="145">
        <f>SUM(D14:AH14)</f>
        <v>0</v>
      </c>
      <c r="D14" s="286">
        <v>0</v>
      </c>
      <c r="E14" s="286">
        <v>0</v>
      </c>
      <c r="F14" s="286">
        <v>0</v>
      </c>
      <c r="G14" s="286">
        <v>0</v>
      </c>
      <c r="H14" s="286">
        <v>0</v>
      </c>
      <c r="I14" s="286">
        <v>0</v>
      </c>
      <c r="J14" s="286">
        <v>0</v>
      </c>
      <c r="K14" s="286">
        <v>0</v>
      </c>
      <c r="L14" s="286">
        <v>0</v>
      </c>
      <c r="M14" s="286">
        <v>0</v>
      </c>
      <c r="N14" s="286">
        <v>0</v>
      </c>
      <c r="O14" s="286">
        <v>0</v>
      </c>
      <c r="P14" s="286">
        <v>0</v>
      </c>
      <c r="Q14" s="286">
        <v>0</v>
      </c>
      <c r="R14" s="286">
        <v>0</v>
      </c>
      <c r="S14" s="286">
        <v>0</v>
      </c>
      <c r="T14" s="286">
        <v>0</v>
      </c>
      <c r="U14" s="286">
        <v>0</v>
      </c>
      <c r="V14" s="286">
        <v>0</v>
      </c>
      <c r="W14" s="286">
        <v>0</v>
      </c>
      <c r="X14" s="286">
        <v>0</v>
      </c>
      <c r="Y14" s="286">
        <v>0</v>
      </c>
      <c r="Z14" s="286">
        <v>0</v>
      </c>
      <c r="AA14" s="286">
        <v>0</v>
      </c>
      <c r="AB14" s="286">
        <v>0</v>
      </c>
      <c r="AC14" s="286">
        <v>0</v>
      </c>
      <c r="AD14" s="286">
        <v>0</v>
      </c>
      <c r="AE14" s="286">
        <v>0</v>
      </c>
      <c r="AF14" s="286">
        <v>0</v>
      </c>
      <c r="AG14" s="286">
        <v>0</v>
      </c>
      <c r="AH14" s="286">
        <v>0</v>
      </c>
    </row>
    <row r="15" spans="2:34" x14ac:dyDescent="0.2">
      <c r="B15" s="89" t="s">
        <v>198</v>
      </c>
      <c r="C15" s="145">
        <f t="shared" ref="C15:C17" si="29">SUM(D15:AH15)</f>
        <v>89</v>
      </c>
      <c r="D15" s="286">
        <v>2</v>
      </c>
      <c r="E15" s="286">
        <v>2</v>
      </c>
      <c r="F15" s="286">
        <v>2</v>
      </c>
      <c r="G15" s="286">
        <v>2</v>
      </c>
      <c r="H15" s="286">
        <v>2</v>
      </c>
      <c r="I15" s="286">
        <v>3</v>
      </c>
      <c r="J15" s="286">
        <v>3</v>
      </c>
      <c r="K15" s="286">
        <v>3</v>
      </c>
      <c r="L15" s="286">
        <v>3</v>
      </c>
      <c r="M15" s="286">
        <v>3</v>
      </c>
      <c r="N15" s="286">
        <v>3</v>
      </c>
      <c r="O15" s="286">
        <v>3</v>
      </c>
      <c r="P15" s="286">
        <v>3</v>
      </c>
      <c r="Q15" s="286">
        <v>3</v>
      </c>
      <c r="R15" s="286">
        <v>3</v>
      </c>
      <c r="S15" s="286">
        <v>3</v>
      </c>
      <c r="T15" s="286">
        <v>3</v>
      </c>
      <c r="U15" s="286">
        <v>3</v>
      </c>
      <c r="V15" s="286">
        <v>3</v>
      </c>
      <c r="W15" s="286">
        <v>3</v>
      </c>
      <c r="X15" s="286">
        <v>3</v>
      </c>
      <c r="Y15" s="286">
        <v>3</v>
      </c>
      <c r="Z15" s="286">
        <v>3</v>
      </c>
      <c r="AA15" s="286">
        <v>3</v>
      </c>
      <c r="AB15" s="286">
        <v>3</v>
      </c>
      <c r="AC15" s="286">
        <v>3</v>
      </c>
      <c r="AD15" s="286">
        <v>3</v>
      </c>
      <c r="AE15" s="286">
        <v>3</v>
      </c>
      <c r="AF15" s="286">
        <v>3</v>
      </c>
      <c r="AG15" s="286">
        <v>3</v>
      </c>
      <c r="AH15" s="286">
        <v>4</v>
      </c>
    </row>
    <row r="16" spans="2:34" x14ac:dyDescent="0.2">
      <c r="B16" s="89" t="s">
        <v>199</v>
      </c>
      <c r="C16" s="145">
        <f t="shared" si="29"/>
        <v>117</v>
      </c>
      <c r="D16" s="286">
        <v>3</v>
      </c>
      <c r="E16" s="286">
        <v>3</v>
      </c>
      <c r="F16" s="286">
        <v>3</v>
      </c>
      <c r="G16" s="286">
        <v>3</v>
      </c>
      <c r="H16" s="286">
        <v>3</v>
      </c>
      <c r="I16" s="286">
        <v>3</v>
      </c>
      <c r="J16" s="286">
        <v>3</v>
      </c>
      <c r="K16" s="286">
        <v>4</v>
      </c>
      <c r="L16" s="286">
        <v>4</v>
      </c>
      <c r="M16" s="286">
        <v>4</v>
      </c>
      <c r="N16" s="286">
        <v>4</v>
      </c>
      <c r="O16" s="286">
        <v>4</v>
      </c>
      <c r="P16" s="286">
        <v>4</v>
      </c>
      <c r="Q16" s="286">
        <v>4</v>
      </c>
      <c r="R16" s="286">
        <v>4</v>
      </c>
      <c r="S16" s="286">
        <v>4</v>
      </c>
      <c r="T16" s="286">
        <v>4</v>
      </c>
      <c r="U16" s="286">
        <v>4</v>
      </c>
      <c r="V16" s="286">
        <v>4</v>
      </c>
      <c r="W16" s="286">
        <v>4</v>
      </c>
      <c r="X16" s="286">
        <v>4</v>
      </c>
      <c r="Y16" s="286">
        <v>4</v>
      </c>
      <c r="Z16" s="286">
        <v>4</v>
      </c>
      <c r="AA16" s="286">
        <v>4</v>
      </c>
      <c r="AB16" s="286">
        <v>4</v>
      </c>
      <c r="AC16" s="286">
        <v>4</v>
      </c>
      <c r="AD16" s="286">
        <v>4</v>
      </c>
      <c r="AE16" s="286">
        <v>4</v>
      </c>
      <c r="AF16" s="286">
        <v>4</v>
      </c>
      <c r="AG16" s="286">
        <v>4</v>
      </c>
      <c r="AH16" s="286">
        <v>4</v>
      </c>
    </row>
    <row r="17" spans="2:65" x14ac:dyDescent="0.2">
      <c r="B17" s="89" t="s">
        <v>261</v>
      </c>
      <c r="C17" s="145">
        <f t="shared" si="29"/>
        <v>290</v>
      </c>
      <c r="D17" s="286">
        <v>8</v>
      </c>
      <c r="E17" s="286">
        <v>8</v>
      </c>
      <c r="F17" s="286">
        <v>8</v>
      </c>
      <c r="G17" s="286">
        <v>8</v>
      </c>
      <c r="H17" s="286">
        <v>8</v>
      </c>
      <c r="I17" s="286">
        <v>8</v>
      </c>
      <c r="J17" s="286">
        <v>8</v>
      </c>
      <c r="K17" s="286">
        <v>8</v>
      </c>
      <c r="L17" s="286">
        <v>8</v>
      </c>
      <c r="M17" s="286">
        <v>9</v>
      </c>
      <c r="N17" s="286">
        <v>9</v>
      </c>
      <c r="O17" s="286">
        <v>9</v>
      </c>
      <c r="P17" s="286">
        <v>10</v>
      </c>
      <c r="Q17" s="286">
        <v>10</v>
      </c>
      <c r="R17" s="286">
        <v>10</v>
      </c>
      <c r="S17" s="286">
        <v>10</v>
      </c>
      <c r="T17" s="286">
        <v>10</v>
      </c>
      <c r="U17" s="286">
        <v>10</v>
      </c>
      <c r="V17" s="286">
        <v>10</v>
      </c>
      <c r="W17" s="286">
        <v>10</v>
      </c>
      <c r="X17" s="286">
        <v>10</v>
      </c>
      <c r="Y17" s="286">
        <v>10</v>
      </c>
      <c r="Z17" s="286">
        <v>10</v>
      </c>
      <c r="AA17" s="286">
        <v>10</v>
      </c>
      <c r="AB17" s="286">
        <v>10</v>
      </c>
      <c r="AC17" s="286">
        <v>10</v>
      </c>
      <c r="AD17" s="286">
        <v>10</v>
      </c>
      <c r="AE17" s="286">
        <v>10</v>
      </c>
      <c r="AF17" s="286">
        <v>10</v>
      </c>
      <c r="AG17" s="286">
        <v>10</v>
      </c>
      <c r="AH17" s="286">
        <v>11</v>
      </c>
    </row>
    <row r="19" spans="2:65" x14ac:dyDescent="0.2">
      <c r="B19" s="88" t="s">
        <v>432</v>
      </c>
      <c r="C19" s="144" t="s">
        <v>83</v>
      </c>
      <c r="D19" s="86">
        <f>'A1 Parametre'!$C$6</f>
        <v>2019</v>
      </c>
      <c r="E19" s="86">
        <f>D19+1</f>
        <v>2020</v>
      </c>
      <c r="F19" s="86">
        <f t="shared" ref="F19:F20" si="30">E19+1</f>
        <v>2021</v>
      </c>
      <c r="G19" s="86">
        <f t="shared" ref="G19:G20" si="31">F19+1</f>
        <v>2022</v>
      </c>
      <c r="H19" s="86">
        <f t="shared" ref="H19:H20" si="32">G19+1</f>
        <v>2023</v>
      </c>
      <c r="I19" s="86">
        <f t="shared" ref="I19:I20" si="33">H19+1</f>
        <v>2024</v>
      </c>
      <c r="J19" s="86">
        <f t="shared" ref="J19:J20" si="34">I19+1</f>
        <v>2025</v>
      </c>
      <c r="K19" s="86">
        <f t="shared" ref="K19:K20" si="35">J19+1</f>
        <v>2026</v>
      </c>
      <c r="L19" s="86">
        <f t="shared" ref="L19:L20" si="36">K19+1</f>
        <v>2027</v>
      </c>
      <c r="M19" s="86">
        <f t="shared" ref="M19:M20" si="37">L19+1</f>
        <v>2028</v>
      </c>
      <c r="N19" s="86">
        <f t="shared" ref="N19:N20" si="38">M19+1</f>
        <v>2029</v>
      </c>
      <c r="O19" s="86">
        <f t="shared" ref="O19:O20" si="39">N19+1</f>
        <v>2030</v>
      </c>
      <c r="P19" s="86">
        <f t="shared" ref="P19:P20" si="40">O19+1</f>
        <v>2031</v>
      </c>
      <c r="Q19" s="86">
        <f t="shared" ref="Q19:Q20" si="41">P19+1</f>
        <v>2032</v>
      </c>
      <c r="R19" s="86">
        <f t="shared" ref="R19:R20" si="42">Q19+1</f>
        <v>2033</v>
      </c>
      <c r="S19" s="86">
        <f t="shared" ref="S19:S20" si="43">R19+1</f>
        <v>2034</v>
      </c>
      <c r="T19" s="86">
        <f t="shared" ref="T19:T20" si="44">S19+1</f>
        <v>2035</v>
      </c>
      <c r="U19" s="86">
        <f t="shared" ref="U19:U20" si="45">T19+1</f>
        <v>2036</v>
      </c>
      <c r="V19" s="86">
        <f t="shared" ref="V19:V20" si="46">U19+1</f>
        <v>2037</v>
      </c>
      <c r="W19" s="86">
        <f t="shared" ref="W19:W20" si="47">V19+1</f>
        <v>2038</v>
      </c>
      <c r="X19" s="86">
        <f t="shared" ref="X19:X20" si="48">W19+1</f>
        <v>2039</v>
      </c>
      <c r="Y19" s="86">
        <f t="shared" ref="Y19:Y20" si="49">X19+1</f>
        <v>2040</v>
      </c>
      <c r="Z19" s="86">
        <f t="shared" ref="Z19:Z20" si="50">Y19+1</f>
        <v>2041</v>
      </c>
      <c r="AA19" s="86">
        <f t="shared" ref="AA19:AA20" si="51">Z19+1</f>
        <v>2042</v>
      </c>
      <c r="AB19" s="86">
        <f t="shared" ref="AB19:AB20" si="52">AA19+1</f>
        <v>2043</v>
      </c>
      <c r="AC19" s="86">
        <f t="shared" ref="AC19:AC20" si="53">AB19+1</f>
        <v>2044</v>
      </c>
      <c r="AD19" s="86">
        <f t="shared" ref="AD19:AD20" si="54">AC19+1</f>
        <v>2045</v>
      </c>
      <c r="AE19" s="86">
        <f t="shared" ref="AE19:AE20" si="55">AD19+1</f>
        <v>2046</v>
      </c>
      <c r="AF19" s="86">
        <f t="shared" ref="AF19:AF20" si="56">AE19+1</f>
        <v>2047</v>
      </c>
      <c r="AG19" s="86">
        <f t="shared" ref="AG19:AH20" si="57">AF19+1</f>
        <v>2048</v>
      </c>
      <c r="AH19" s="86">
        <f t="shared" si="57"/>
        <v>2049</v>
      </c>
      <c r="AI19" s="86">
        <f>'A1 Parametre'!$C$6</f>
        <v>2019</v>
      </c>
      <c r="AJ19" s="86">
        <f>AI19+1</f>
        <v>2020</v>
      </c>
      <c r="AK19" s="86">
        <f t="shared" ref="AK19:AK20" si="58">AJ19+1</f>
        <v>2021</v>
      </c>
      <c r="AL19" s="86">
        <f t="shared" ref="AL19:AL20" si="59">AK19+1</f>
        <v>2022</v>
      </c>
      <c r="AM19" s="86">
        <f t="shared" ref="AM19:AM20" si="60">AL19+1</f>
        <v>2023</v>
      </c>
      <c r="AN19" s="86">
        <f t="shared" ref="AN19:AN20" si="61">AM19+1</f>
        <v>2024</v>
      </c>
      <c r="AO19" s="86">
        <f t="shared" ref="AO19:AO20" si="62">AN19+1</f>
        <v>2025</v>
      </c>
      <c r="AP19" s="86">
        <f t="shared" ref="AP19:AP20" si="63">AO19+1</f>
        <v>2026</v>
      </c>
      <c r="AQ19" s="86">
        <f t="shared" ref="AQ19:AQ20" si="64">AP19+1</f>
        <v>2027</v>
      </c>
      <c r="AR19" s="86">
        <f t="shared" ref="AR19:AR20" si="65">AQ19+1</f>
        <v>2028</v>
      </c>
      <c r="AS19" s="86">
        <f t="shared" ref="AS19:AS20" si="66">AR19+1</f>
        <v>2029</v>
      </c>
      <c r="AT19" s="86">
        <f t="shared" ref="AT19:AT20" si="67">AS19+1</f>
        <v>2030</v>
      </c>
      <c r="AU19" s="86">
        <f t="shared" ref="AU19:AU20" si="68">AT19+1</f>
        <v>2031</v>
      </c>
      <c r="AV19" s="86">
        <f t="shared" ref="AV19:AV20" si="69">AU19+1</f>
        <v>2032</v>
      </c>
      <c r="AW19" s="86">
        <f t="shared" ref="AW19:AW20" si="70">AV19+1</f>
        <v>2033</v>
      </c>
      <c r="AX19" s="86">
        <f t="shared" ref="AX19:AX20" si="71">AW19+1</f>
        <v>2034</v>
      </c>
      <c r="AY19" s="86">
        <f t="shared" ref="AY19:AY20" si="72">AX19+1</f>
        <v>2035</v>
      </c>
      <c r="AZ19" s="86">
        <f t="shared" ref="AZ19:AZ20" si="73">AY19+1</f>
        <v>2036</v>
      </c>
      <c r="BA19" s="86">
        <f t="shared" ref="BA19:BA20" si="74">AZ19+1</f>
        <v>2037</v>
      </c>
      <c r="BB19" s="86">
        <f t="shared" ref="BB19:BB20" si="75">BA19+1</f>
        <v>2038</v>
      </c>
      <c r="BC19" s="86">
        <f t="shared" ref="BC19:BC20" si="76">BB19+1</f>
        <v>2039</v>
      </c>
      <c r="BD19" s="86">
        <f t="shared" ref="BD19:BD20" si="77">BC19+1</f>
        <v>2040</v>
      </c>
      <c r="BE19" s="86">
        <f t="shared" ref="BE19:BE20" si="78">BD19+1</f>
        <v>2041</v>
      </c>
      <c r="BF19" s="86">
        <f t="shared" ref="BF19:BF20" si="79">BE19+1</f>
        <v>2042</v>
      </c>
      <c r="BG19" s="86">
        <f t="shared" ref="BG19:BG20" si="80">BF19+1</f>
        <v>2043</v>
      </c>
      <c r="BH19" s="86">
        <f t="shared" ref="BH19:BH20" si="81">BG19+1</f>
        <v>2044</v>
      </c>
      <c r="BI19" s="86">
        <f t="shared" ref="BI19:BI20" si="82">BH19+1</f>
        <v>2045</v>
      </c>
      <c r="BJ19" s="86">
        <f t="shared" ref="BJ19:BJ20" si="83">BI19+1</f>
        <v>2046</v>
      </c>
      <c r="BK19" s="86">
        <f t="shared" ref="BK19:BK20" si="84">BJ19+1</f>
        <v>2047</v>
      </c>
      <c r="BL19" s="86">
        <f t="shared" ref="BL19:BL20" si="85">BK19+1</f>
        <v>2048</v>
      </c>
      <c r="BM19" s="86">
        <f t="shared" ref="BM19:BM20" si="86">BL19+1</f>
        <v>2049</v>
      </c>
    </row>
    <row r="20" spans="2:65" x14ac:dyDescent="0.2">
      <c r="B20" s="88" t="s">
        <v>93</v>
      </c>
      <c r="C20" s="144" t="s">
        <v>65</v>
      </c>
      <c r="D20" s="5">
        <v>1</v>
      </c>
      <c r="E20" s="5">
        <f t="shared" ref="E20" si="87">D20+1</f>
        <v>2</v>
      </c>
      <c r="F20" s="5">
        <f t="shared" si="30"/>
        <v>3</v>
      </c>
      <c r="G20" s="5">
        <f t="shared" si="31"/>
        <v>4</v>
      </c>
      <c r="H20" s="5">
        <f t="shared" si="32"/>
        <v>5</v>
      </c>
      <c r="I20" s="5">
        <f t="shared" si="33"/>
        <v>6</v>
      </c>
      <c r="J20" s="5">
        <f t="shared" si="34"/>
        <v>7</v>
      </c>
      <c r="K20" s="5">
        <f t="shared" si="35"/>
        <v>8</v>
      </c>
      <c r="L20" s="5">
        <f t="shared" si="36"/>
        <v>9</v>
      </c>
      <c r="M20" s="5">
        <f t="shared" si="37"/>
        <v>10</v>
      </c>
      <c r="N20" s="5">
        <f t="shared" si="38"/>
        <v>11</v>
      </c>
      <c r="O20" s="5">
        <f t="shared" si="39"/>
        <v>12</v>
      </c>
      <c r="P20" s="5">
        <f t="shared" si="40"/>
        <v>13</v>
      </c>
      <c r="Q20" s="5">
        <f t="shared" si="41"/>
        <v>14</v>
      </c>
      <c r="R20" s="5">
        <f t="shared" si="42"/>
        <v>15</v>
      </c>
      <c r="S20" s="5">
        <f t="shared" si="43"/>
        <v>16</v>
      </c>
      <c r="T20" s="5">
        <f t="shared" si="44"/>
        <v>17</v>
      </c>
      <c r="U20" s="5">
        <f t="shared" si="45"/>
        <v>18</v>
      </c>
      <c r="V20" s="5">
        <f t="shared" si="46"/>
        <v>19</v>
      </c>
      <c r="W20" s="5">
        <f t="shared" si="47"/>
        <v>20</v>
      </c>
      <c r="X20" s="5">
        <f t="shared" si="48"/>
        <v>21</v>
      </c>
      <c r="Y20" s="5">
        <f t="shared" si="49"/>
        <v>22</v>
      </c>
      <c r="Z20" s="5">
        <f t="shared" si="50"/>
        <v>23</v>
      </c>
      <c r="AA20" s="5">
        <f t="shared" si="51"/>
        <v>24</v>
      </c>
      <c r="AB20" s="5">
        <f t="shared" si="52"/>
        <v>25</v>
      </c>
      <c r="AC20" s="5">
        <f t="shared" si="53"/>
        <v>26</v>
      </c>
      <c r="AD20" s="5">
        <f t="shared" si="54"/>
        <v>27</v>
      </c>
      <c r="AE20" s="5">
        <f t="shared" si="55"/>
        <v>28</v>
      </c>
      <c r="AF20" s="5">
        <f t="shared" si="56"/>
        <v>29</v>
      </c>
      <c r="AG20" s="5">
        <f t="shared" si="57"/>
        <v>30</v>
      </c>
      <c r="AH20" s="5">
        <f t="shared" si="57"/>
        <v>31</v>
      </c>
      <c r="AI20" s="5">
        <v>1</v>
      </c>
      <c r="AJ20" s="5">
        <f t="shared" ref="AJ20" si="88">AI20+1</f>
        <v>2</v>
      </c>
      <c r="AK20" s="5">
        <f t="shared" si="58"/>
        <v>3</v>
      </c>
      <c r="AL20" s="5">
        <f t="shared" si="59"/>
        <v>4</v>
      </c>
      <c r="AM20" s="5">
        <f t="shared" si="60"/>
        <v>5</v>
      </c>
      <c r="AN20" s="5">
        <f t="shared" si="61"/>
        <v>6</v>
      </c>
      <c r="AO20" s="5">
        <f t="shared" si="62"/>
        <v>7</v>
      </c>
      <c r="AP20" s="5">
        <f t="shared" si="63"/>
        <v>8</v>
      </c>
      <c r="AQ20" s="5">
        <f t="shared" si="64"/>
        <v>9</v>
      </c>
      <c r="AR20" s="5">
        <f t="shared" si="65"/>
        <v>10</v>
      </c>
      <c r="AS20" s="5">
        <f t="shared" si="66"/>
        <v>11</v>
      </c>
      <c r="AT20" s="5">
        <f t="shared" si="67"/>
        <v>12</v>
      </c>
      <c r="AU20" s="5">
        <f t="shared" si="68"/>
        <v>13</v>
      </c>
      <c r="AV20" s="5">
        <f t="shared" si="69"/>
        <v>14</v>
      </c>
      <c r="AW20" s="5">
        <f t="shared" si="70"/>
        <v>15</v>
      </c>
      <c r="AX20" s="5">
        <f t="shared" si="71"/>
        <v>16</v>
      </c>
      <c r="AY20" s="5">
        <f t="shared" si="72"/>
        <v>17</v>
      </c>
      <c r="AZ20" s="5">
        <f t="shared" si="73"/>
        <v>18</v>
      </c>
      <c r="BA20" s="5">
        <f t="shared" si="74"/>
        <v>19</v>
      </c>
      <c r="BB20" s="5">
        <f t="shared" si="75"/>
        <v>20</v>
      </c>
      <c r="BC20" s="5">
        <f t="shared" si="76"/>
        <v>21</v>
      </c>
      <c r="BD20" s="5">
        <f t="shared" si="77"/>
        <v>22</v>
      </c>
      <c r="BE20" s="5">
        <f t="shared" si="78"/>
        <v>23</v>
      </c>
      <c r="BF20" s="5">
        <f t="shared" si="79"/>
        <v>24</v>
      </c>
      <c r="BG20" s="5">
        <f t="shared" si="80"/>
        <v>25</v>
      </c>
      <c r="BH20" s="5">
        <f t="shared" si="81"/>
        <v>26</v>
      </c>
      <c r="BI20" s="5">
        <f t="shared" si="82"/>
        <v>27</v>
      </c>
      <c r="BJ20" s="5">
        <f t="shared" si="83"/>
        <v>28</v>
      </c>
      <c r="BK20" s="5">
        <f t="shared" si="84"/>
        <v>29</v>
      </c>
      <c r="BL20" s="5">
        <f t="shared" si="85"/>
        <v>30</v>
      </c>
      <c r="BM20" s="5">
        <f t="shared" si="86"/>
        <v>31</v>
      </c>
    </row>
    <row r="21" spans="2:65" x14ac:dyDescent="0.2">
      <c r="B21" s="89" t="s">
        <v>154</v>
      </c>
      <c r="C21" s="145">
        <f>SUM(D21:AH21)</f>
        <v>0</v>
      </c>
      <c r="D21" s="286">
        <v>0</v>
      </c>
      <c r="E21" s="286">
        <v>0</v>
      </c>
      <c r="F21" s="286">
        <v>0</v>
      </c>
      <c r="G21" s="286">
        <v>0</v>
      </c>
      <c r="H21" s="286">
        <v>0</v>
      </c>
      <c r="I21" s="286">
        <v>0</v>
      </c>
      <c r="J21" s="286">
        <v>0</v>
      </c>
      <c r="K21" s="286">
        <v>0</v>
      </c>
      <c r="L21" s="286">
        <v>0</v>
      </c>
      <c r="M21" s="286">
        <v>0</v>
      </c>
      <c r="N21" s="286">
        <v>0</v>
      </c>
      <c r="O21" s="286">
        <v>0</v>
      </c>
      <c r="P21" s="286">
        <v>0</v>
      </c>
      <c r="Q21" s="286">
        <v>0</v>
      </c>
      <c r="R21" s="286">
        <v>0</v>
      </c>
      <c r="S21" s="286">
        <v>0</v>
      </c>
      <c r="T21" s="286">
        <v>0</v>
      </c>
      <c r="U21" s="286">
        <v>0</v>
      </c>
      <c r="V21" s="286">
        <v>0</v>
      </c>
      <c r="W21" s="286">
        <v>0</v>
      </c>
      <c r="X21" s="286">
        <v>0</v>
      </c>
      <c r="Y21" s="286">
        <v>0</v>
      </c>
      <c r="Z21" s="286">
        <v>0</v>
      </c>
      <c r="AA21" s="286">
        <v>0</v>
      </c>
      <c r="AB21" s="286">
        <v>0</v>
      </c>
      <c r="AC21" s="286">
        <v>0</v>
      </c>
      <c r="AD21" s="286">
        <v>0</v>
      </c>
      <c r="AE21" s="286">
        <v>0</v>
      </c>
      <c r="AF21" s="286">
        <v>0</v>
      </c>
      <c r="AG21" s="286">
        <v>0</v>
      </c>
      <c r="AH21" s="286">
        <v>0</v>
      </c>
      <c r="AI21" s="286">
        <v>0</v>
      </c>
      <c r="AJ21" s="286">
        <v>0</v>
      </c>
      <c r="AK21" s="286">
        <v>0</v>
      </c>
      <c r="AL21" s="286">
        <v>0</v>
      </c>
      <c r="AM21" s="286">
        <v>0</v>
      </c>
      <c r="AN21" s="286">
        <v>0</v>
      </c>
      <c r="AO21" s="286">
        <v>0</v>
      </c>
      <c r="AP21" s="286">
        <v>0</v>
      </c>
      <c r="AQ21" s="286">
        <v>0</v>
      </c>
      <c r="AR21" s="286">
        <v>0</v>
      </c>
      <c r="AS21" s="286">
        <v>0</v>
      </c>
      <c r="AT21" s="286">
        <v>0</v>
      </c>
      <c r="AU21" s="286">
        <v>0</v>
      </c>
      <c r="AV21" s="286">
        <v>0</v>
      </c>
      <c r="AW21" s="286">
        <v>0</v>
      </c>
      <c r="AX21" s="286">
        <v>0</v>
      </c>
      <c r="AY21" s="286">
        <v>0</v>
      </c>
      <c r="AZ21" s="286">
        <v>0</v>
      </c>
      <c r="BA21" s="286">
        <v>0</v>
      </c>
      <c r="BB21" s="286">
        <v>0</v>
      </c>
      <c r="BC21" s="286">
        <v>0</v>
      </c>
      <c r="BD21" s="286">
        <v>0</v>
      </c>
      <c r="BE21" s="286">
        <v>0</v>
      </c>
      <c r="BF21" s="286">
        <v>0</v>
      </c>
      <c r="BG21" s="286">
        <v>0</v>
      </c>
      <c r="BH21" s="286">
        <v>0</v>
      </c>
      <c r="BI21" s="286">
        <v>0</v>
      </c>
      <c r="BJ21" s="286">
        <v>0</v>
      </c>
      <c r="BK21" s="286">
        <v>0</v>
      </c>
      <c r="BL21" s="286">
        <v>0</v>
      </c>
      <c r="BM21" s="286">
        <v>0</v>
      </c>
    </row>
    <row r="22" spans="2:65" x14ac:dyDescent="0.2">
      <c r="B22" s="89" t="s">
        <v>198</v>
      </c>
      <c r="C22" s="145">
        <f t="shared" ref="C22:C24" si="89">SUM(D22:AH22)</f>
        <v>56</v>
      </c>
      <c r="D22" s="286">
        <v>2</v>
      </c>
      <c r="E22" s="286">
        <v>2</v>
      </c>
      <c r="F22" s="286">
        <v>2</v>
      </c>
      <c r="G22" s="286">
        <v>2</v>
      </c>
      <c r="H22" s="286">
        <f>AM22+(H15-AM22)*(UHP_CITLIVOST_PREDPOKLADOV!$B$4+UHP_CITLIVOST_PREDPOKLADOV!$B$5)/'A2 Intenzita dopravy'!$U$27</f>
        <v>1</v>
      </c>
      <c r="I22" s="286">
        <f>AN22+(I15-AN22)*(UHP_CITLIVOST_PREDPOKLADOV!$B$4+UHP_CITLIVOST_PREDPOKLADOV!$B$5)/'A2 Intenzita dopravy'!$U$27</f>
        <v>1</v>
      </c>
      <c r="J22" s="286">
        <f>AO22+(J15-AO22)*(UHP_CITLIVOST_PREDPOKLADOV!$B$4+UHP_CITLIVOST_PREDPOKLADOV!$B$5)/'A2 Intenzita dopravy'!$U$27</f>
        <v>1</v>
      </c>
      <c r="K22" s="286">
        <f>AP22+(K15-AP22)*(UHP_CITLIVOST_PREDPOKLADOV!$B$4+UHP_CITLIVOST_PREDPOKLADOV!$B$5)/'A2 Intenzita dopravy'!$U$27</f>
        <v>1</v>
      </c>
      <c r="L22" s="286">
        <f>AQ22+(L15-AQ22)*(UHP_CITLIVOST_PREDPOKLADOV!$B$4+UHP_CITLIVOST_PREDPOKLADOV!$B$5)/'A2 Intenzita dopravy'!$U$27</f>
        <v>1</v>
      </c>
      <c r="M22" s="286">
        <f>AR22+(M15-AR22)*(UHP_CITLIVOST_PREDPOKLADOV!$B$4+UHP_CITLIVOST_PREDPOKLADOV!$B$5)/'A2 Intenzita dopravy'!$U$27</f>
        <v>1</v>
      </c>
      <c r="N22" s="286">
        <f>AS22+(N15-AS22)*(UHP_CITLIVOST_PREDPOKLADOV!$B$4+UHP_CITLIVOST_PREDPOKLADOV!$B$5)/'A2 Intenzita dopravy'!$U$27</f>
        <v>1</v>
      </c>
      <c r="O22" s="286">
        <f>AT22+(O15-AT22)*(UHP_CITLIVOST_PREDPOKLADOV!$B$4+UHP_CITLIVOST_PREDPOKLADOV!$B$5)/'A2 Intenzita dopravy'!$U$27</f>
        <v>1</v>
      </c>
      <c r="P22" s="286">
        <f>AU22+(P15-AU22)*(UHP_CITLIVOST_PREDPOKLADOV!$B$4+UHP_CITLIVOST_PREDPOKLADOV!$B$5)/'A2 Intenzita dopravy'!$U$27</f>
        <v>1</v>
      </c>
      <c r="Q22" s="286">
        <f>AV22+(Q15-AV22)*(UHP_CITLIVOST_PREDPOKLADOV!$B$4+UHP_CITLIVOST_PREDPOKLADOV!$B$5)/'A2 Intenzita dopravy'!$U$27</f>
        <v>1</v>
      </c>
      <c r="R22" s="286">
        <f>AW22+(R15-AW22)*(UHP_CITLIVOST_PREDPOKLADOV!$B$4+UHP_CITLIVOST_PREDPOKLADOV!$B$5)/'A2 Intenzita dopravy'!$U$27</f>
        <v>2</v>
      </c>
      <c r="S22" s="286">
        <f>AX22+(S15-AX22)*(UHP_CITLIVOST_PREDPOKLADOV!$B$4+UHP_CITLIVOST_PREDPOKLADOV!$B$5)/'A2 Intenzita dopravy'!$U$27</f>
        <v>2</v>
      </c>
      <c r="T22" s="286">
        <f>AY22+(T15-AY22)*(UHP_CITLIVOST_PREDPOKLADOV!$B$4+UHP_CITLIVOST_PREDPOKLADOV!$B$5)/'A2 Intenzita dopravy'!$U$27</f>
        <v>2</v>
      </c>
      <c r="U22" s="286">
        <f>AZ22+(U15-AZ22)*(UHP_CITLIVOST_PREDPOKLADOV!$B$4+UHP_CITLIVOST_PREDPOKLADOV!$B$5)/'A2 Intenzita dopravy'!$U$27</f>
        <v>2</v>
      </c>
      <c r="V22" s="286">
        <f>BA22+(V15-BA22)*(UHP_CITLIVOST_PREDPOKLADOV!$B$4+UHP_CITLIVOST_PREDPOKLADOV!$B$5)/'A2 Intenzita dopravy'!$U$27</f>
        <v>2</v>
      </c>
      <c r="W22" s="286">
        <f>BB22+(W15-BB22)*(UHP_CITLIVOST_PREDPOKLADOV!$B$4+UHP_CITLIVOST_PREDPOKLADOV!$B$5)/'A2 Intenzita dopravy'!$U$27</f>
        <v>2</v>
      </c>
      <c r="X22" s="286">
        <f>BC22+(X15-BC22)*(UHP_CITLIVOST_PREDPOKLADOV!$B$4+UHP_CITLIVOST_PREDPOKLADOV!$B$5)/'A2 Intenzita dopravy'!$U$27</f>
        <v>2</v>
      </c>
      <c r="Y22" s="286">
        <f>BD22+(Y15-BD22)*(UHP_CITLIVOST_PREDPOKLADOV!$B$4+UHP_CITLIVOST_PREDPOKLADOV!$B$5)/'A2 Intenzita dopravy'!$U$27</f>
        <v>2</v>
      </c>
      <c r="Z22" s="286">
        <f>BE22+(Z15-BE22)*(UHP_CITLIVOST_PREDPOKLADOV!$B$4+UHP_CITLIVOST_PREDPOKLADOV!$B$5)/'A2 Intenzita dopravy'!$U$27</f>
        <v>2</v>
      </c>
      <c r="AA22" s="286">
        <f>BF22+(AA15-BF22)*(UHP_CITLIVOST_PREDPOKLADOV!$B$4+UHP_CITLIVOST_PREDPOKLADOV!$B$5)/'A2 Intenzita dopravy'!$U$27</f>
        <v>2</v>
      </c>
      <c r="AB22" s="286">
        <f>BG22+(AB15-BG22)*(UHP_CITLIVOST_PREDPOKLADOV!$B$4+UHP_CITLIVOST_PREDPOKLADOV!$B$5)/'A2 Intenzita dopravy'!$U$27</f>
        <v>2</v>
      </c>
      <c r="AC22" s="286">
        <f>BH22+(AC15-BH22)*(UHP_CITLIVOST_PREDPOKLADOV!$B$4+UHP_CITLIVOST_PREDPOKLADOV!$B$5)/'A2 Intenzita dopravy'!$U$27</f>
        <v>2</v>
      </c>
      <c r="AD22" s="286">
        <f>BI22+(AD15-BI22)*(UHP_CITLIVOST_PREDPOKLADOV!$B$4+UHP_CITLIVOST_PREDPOKLADOV!$B$5)/'A2 Intenzita dopravy'!$U$27</f>
        <v>2</v>
      </c>
      <c r="AE22" s="286">
        <f>BJ22+(AE15-BJ22)*(UHP_CITLIVOST_PREDPOKLADOV!$B$4+UHP_CITLIVOST_PREDPOKLADOV!$B$5)/'A2 Intenzita dopravy'!$U$27</f>
        <v>3</v>
      </c>
      <c r="AF22" s="286">
        <f>BK22+(AF15-BK22)*(UHP_CITLIVOST_PREDPOKLADOV!$B$4+UHP_CITLIVOST_PREDPOKLADOV!$B$5)/'A2 Intenzita dopravy'!$U$27</f>
        <v>3</v>
      </c>
      <c r="AG22" s="286">
        <f>BL22+(AG15-BL22)*(UHP_CITLIVOST_PREDPOKLADOV!$B$4+UHP_CITLIVOST_PREDPOKLADOV!$B$5)/'A2 Intenzita dopravy'!$U$27</f>
        <v>3</v>
      </c>
      <c r="AH22" s="286">
        <f>BM22+(AH15-BM22)*(UHP_CITLIVOST_PREDPOKLADOV!$B$4+UHP_CITLIVOST_PREDPOKLADOV!$B$5)/'A2 Intenzita dopravy'!$U$27</f>
        <v>3</v>
      </c>
      <c r="AI22" s="286">
        <v>2</v>
      </c>
      <c r="AJ22" s="286">
        <v>2</v>
      </c>
      <c r="AK22" s="286">
        <v>2</v>
      </c>
      <c r="AL22" s="286">
        <v>2</v>
      </c>
      <c r="AM22" s="286">
        <v>1</v>
      </c>
      <c r="AN22" s="286">
        <v>1</v>
      </c>
      <c r="AO22" s="286">
        <v>1</v>
      </c>
      <c r="AP22" s="286">
        <v>1</v>
      </c>
      <c r="AQ22" s="286">
        <v>1</v>
      </c>
      <c r="AR22" s="286">
        <v>1</v>
      </c>
      <c r="AS22" s="286">
        <v>1</v>
      </c>
      <c r="AT22" s="286">
        <v>1</v>
      </c>
      <c r="AU22" s="286">
        <v>1</v>
      </c>
      <c r="AV22" s="286">
        <v>1</v>
      </c>
      <c r="AW22" s="286">
        <v>2</v>
      </c>
      <c r="AX22" s="286">
        <v>2</v>
      </c>
      <c r="AY22" s="286">
        <v>2</v>
      </c>
      <c r="AZ22" s="286">
        <v>2</v>
      </c>
      <c r="BA22" s="286">
        <v>2</v>
      </c>
      <c r="BB22" s="286">
        <v>2</v>
      </c>
      <c r="BC22" s="286">
        <v>2</v>
      </c>
      <c r="BD22" s="286">
        <v>2</v>
      </c>
      <c r="BE22" s="286">
        <v>2</v>
      </c>
      <c r="BF22" s="286">
        <v>2</v>
      </c>
      <c r="BG22" s="286">
        <v>2</v>
      </c>
      <c r="BH22" s="286">
        <v>2</v>
      </c>
      <c r="BI22" s="286">
        <v>2</v>
      </c>
      <c r="BJ22" s="286">
        <v>3</v>
      </c>
      <c r="BK22" s="286">
        <v>3</v>
      </c>
      <c r="BL22" s="286">
        <v>3</v>
      </c>
      <c r="BM22" s="286">
        <v>3</v>
      </c>
    </row>
    <row r="23" spans="2:65" x14ac:dyDescent="0.2">
      <c r="B23" s="89" t="s">
        <v>199</v>
      </c>
      <c r="C23" s="145">
        <f t="shared" si="89"/>
        <v>93</v>
      </c>
      <c r="D23" s="286">
        <v>3</v>
      </c>
      <c r="E23" s="286">
        <v>3</v>
      </c>
      <c r="F23" s="286">
        <v>3</v>
      </c>
      <c r="G23" s="286">
        <v>3</v>
      </c>
      <c r="H23" s="286">
        <f>AM23+(H16-AM23)*(UHP_CITLIVOST_PREDPOKLADOV!$B$4+UHP_CITLIVOST_PREDPOKLADOV!$B$5)/'A2 Intenzita dopravy'!$U$27</f>
        <v>3</v>
      </c>
      <c r="I23" s="286">
        <f>AN23+(I16-AN23)*(UHP_CITLIVOST_PREDPOKLADOV!$B$4+UHP_CITLIVOST_PREDPOKLADOV!$B$5)/'A2 Intenzita dopravy'!$U$27</f>
        <v>3</v>
      </c>
      <c r="J23" s="286">
        <f>AO23+(J16-AO23)*(UHP_CITLIVOST_PREDPOKLADOV!$B$4+UHP_CITLIVOST_PREDPOKLADOV!$B$5)/'A2 Intenzita dopravy'!$U$27</f>
        <v>3</v>
      </c>
      <c r="K23" s="286">
        <f>AP23+(K16-AP23)*(UHP_CITLIVOST_PREDPOKLADOV!$B$4+UHP_CITLIVOST_PREDPOKLADOV!$B$5)/'A2 Intenzita dopravy'!$U$27</f>
        <v>3</v>
      </c>
      <c r="L23" s="286">
        <f>AQ23+(L16-AQ23)*(UHP_CITLIVOST_PREDPOKLADOV!$B$4+UHP_CITLIVOST_PREDPOKLADOV!$B$5)/'A2 Intenzita dopravy'!$U$27</f>
        <v>3</v>
      </c>
      <c r="M23" s="286">
        <f>AR23+(M16-AR23)*(UHP_CITLIVOST_PREDPOKLADOV!$B$4+UHP_CITLIVOST_PREDPOKLADOV!$B$5)/'A2 Intenzita dopravy'!$U$27</f>
        <v>3</v>
      </c>
      <c r="N23" s="286">
        <f>AS23+(N16-AS23)*(UHP_CITLIVOST_PREDPOKLADOV!$B$4+UHP_CITLIVOST_PREDPOKLADOV!$B$5)/'A2 Intenzita dopravy'!$U$27</f>
        <v>3</v>
      </c>
      <c r="O23" s="286">
        <f>AT23+(O16-AT23)*(UHP_CITLIVOST_PREDPOKLADOV!$B$4+UHP_CITLIVOST_PREDPOKLADOV!$B$5)/'A2 Intenzita dopravy'!$U$27</f>
        <v>3</v>
      </c>
      <c r="P23" s="286">
        <f>AU23+(P16-AU23)*(UHP_CITLIVOST_PREDPOKLADOV!$B$4+UHP_CITLIVOST_PREDPOKLADOV!$B$5)/'A2 Intenzita dopravy'!$U$27</f>
        <v>3</v>
      </c>
      <c r="Q23" s="286">
        <f>AV23+(Q16-AV23)*(UHP_CITLIVOST_PREDPOKLADOV!$B$4+UHP_CITLIVOST_PREDPOKLADOV!$B$5)/'A2 Intenzita dopravy'!$U$27</f>
        <v>3</v>
      </c>
      <c r="R23" s="286">
        <f>AW23+(R16-AW23)*(UHP_CITLIVOST_PREDPOKLADOV!$B$4+UHP_CITLIVOST_PREDPOKLADOV!$B$5)/'A2 Intenzita dopravy'!$U$27</f>
        <v>3</v>
      </c>
      <c r="S23" s="286">
        <f>AX23+(S16-AX23)*(UHP_CITLIVOST_PREDPOKLADOV!$B$4+UHP_CITLIVOST_PREDPOKLADOV!$B$5)/'A2 Intenzita dopravy'!$U$27</f>
        <v>3</v>
      </c>
      <c r="T23" s="286">
        <f>AY23+(T16-AY23)*(UHP_CITLIVOST_PREDPOKLADOV!$B$4+UHP_CITLIVOST_PREDPOKLADOV!$B$5)/'A2 Intenzita dopravy'!$U$27</f>
        <v>3</v>
      </c>
      <c r="U23" s="286">
        <f>AZ23+(U16-AZ23)*(UHP_CITLIVOST_PREDPOKLADOV!$B$4+UHP_CITLIVOST_PREDPOKLADOV!$B$5)/'A2 Intenzita dopravy'!$U$27</f>
        <v>3</v>
      </c>
      <c r="V23" s="286">
        <f>BA23+(V16-BA23)*(UHP_CITLIVOST_PREDPOKLADOV!$B$4+UHP_CITLIVOST_PREDPOKLADOV!$B$5)/'A2 Intenzita dopravy'!$U$27</f>
        <v>3</v>
      </c>
      <c r="W23" s="286">
        <f>BB23+(W16-BB23)*(UHP_CITLIVOST_PREDPOKLADOV!$B$4+UHP_CITLIVOST_PREDPOKLADOV!$B$5)/'A2 Intenzita dopravy'!$U$27</f>
        <v>3</v>
      </c>
      <c r="X23" s="286">
        <f>BC23+(X16-BC23)*(UHP_CITLIVOST_PREDPOKLADOV!$B$4+UHP_CITLIVOST_PREDPOKLADOV!$B$5)/'A2 Intenzita dopravy'!$U$27</f>
        <v>3</v>
      </c>
      <c r="Y23" s="286">
        <f>BD23+(Y16-BD23)*(UHP_CITLIVOST_PREDPOKLADOV!$B$4+UHP_CITLIVOST_PREDPOKLADOV!$B$5)/'A2 Intenzita dopravy'!$U$27</f>
        <v>3</v>
      </c>
      <c r="Z23" s="286">
        <f>BE23+(Z16-BE23)*(UHP_CITLIVOST_PREDPOKLADOV!$B$4+UHP_CITLIVOST_PREDPOKLADOV!$B$5)/'A2 Intenzita dopravy'!$U$27</f>
        <v>3</v>
      </c>
      <c r="AA23" s="286">
        <f>BF23+(AA16-BF23)*(UHP_CITLIVOST_PREDPOKLADOV!$B$4+UHP_CITLIVOST_PREDPOKLADOV!$B$5)/'A2 Intenzita dopravy'!$U$27</f>
        <v>3</v>
      </c>
      <c r="AB23" s="286">
        <f>BG23+(AB16-BG23)*(UHP_CITLIVOST_PREDPOKLADOV!$B$4+UHP_CITLIVOST_PREDPOKLADOV!$B$5)/'A2 Intenzita dopravy'!$U$27</f>
        <v>3</v>
      </c>
      <c r="AC23" s="286">
        <f>BH23+(AC16-BH23)*(UHP_CITLIVOST_PREDPOKLADOV!$B$4+UHP_CITLIVOST_PREDPOKLADOV!$B$5)/'A2 Intenzita dopravy'!$U$27</f>
        <v>3</v>
      </c>
      <c r="AD23" s="286">
        <f>BI23+(AD16-BI23)*(UHP_CITLIVOST_PREDPOKLADOV!$B$4+UHP_CITLIVOST_PREDPOKLADOV!$B$5)/'A2 Intenzita dopravy'!$U$27</f>
        <v>3</v>
      </c>
      <c r="AE23" s="286">
        <f>BJ23+(AE16-BJ23)*(UHP_CITLIVOST_PREDPOKLADOV!$B$4+UHP_CITLIVOST_PREDPOKLADOV!$B$5)/'A2 Intenzita dopravy'!$U$27</f>
        <v>3</v>
      </c>
      <c r="AF23" s="286">
        <f>BK23+(AF16-BK23)*(UHP_CITLIVOST_PREDPOKLADOV!$B$4+UHP_CITLIVOST_PREDPOKLADOV!$B$5)/'A2 Intenzita dopravy'!$U$27</f>
        <v>3</v>
      </c>
      <c r="AG23" s="286">
        <f>BL23+(AG16-BL23)*(UHP_CITLIVOST_PREDPOKLADOV!$B$4+UHP_CITLIVOST_PREDPOKLADOV!$B$5)/'A2 Intenzita dopravy'!$U$27</f>
        <v>3</v>
      </c>
      <c r="AH23" s="286">
        <f>BM23+(AH16-BM23)*(UHP_CITLIVOST_PREDPOKLADOV!$B$4+UHP_CITLIVOST_PREDPOKLADOV!$B$5)/'A2 Intenzita dopravy'!$U$27</f>
        <v>3</v>
      </c>
      <c r="AI23" s="286">
        <v>3</v>
      </c>
      <c r="AJ23" s="286">
        <v>3</v>
      </c>
      <c r="AK23" s="286">
        <v>3</v>
      </c>
      <c r="AL23" s="286">
        <v>3</v>
      </c>
      <c r="AM23" s="286">
        <v>3</v>
      </c>
      <c r="AN23" s="286">
        <v>3</v>
      </c>
      <c r="AO23" s="286">
        <v>3</v>
      </c>
      <c r="AP23" s="286">
        <v>3</v>
      </c>
      <c r="AQ23" s="286">
        <v>3</v>
      </c>
      <c r="AR23" s="286">
        <v>3</v>
      </c>
      <c r="AS23" s="286">
        <v>3</v>
      </c>
      <c r="AT23" s="286">
        <v>3</v>
      </c>
      <c r="AU23" s="286">
        <v>3</v>
      </c>
      <c r="AV23" s="286">
        <v>3</v>
      </c>
      <c r="AW23" s="286">
        <v>3</v>
      </c>
      <c r="AX23" s="286">
        <v>3</v>
      </c>
      <c r="AY23" s="286">
        <v>3</v>
      </c>
      <c r="AZ23" s="286">
        <v>3</v>
      </c>
      <c r="BA23" s="286">
        <v>3</v>
      </c>
      <c r="BB23" s="286">
        <v>3</v>
      </c>
      <c r="BC23" s="286">
        <v>3</v>
      </c>
      <c r="BD23" s="286">
        <v>3</v>
      </c>
      <c r="BE23" s="286">
        <v>3</v>
      </c>
      <c r="BF23" s="286">
        <v>3</v>
      </c>
      <c r="BG23" s="286">
        <v>3</v>
      </c>
      <c r="BH23" s="286">
        <v>3</v>
      </c>
      <c r="BI23" s="286">
        <v>3</v>
      </c>
      <c r="BJ23" s="286">
        <v>3</v>
      </c>
      <c r="BK23" s="286">
        <v>3</v>
      </c>
      <c r="BL23" s="286">
        <v>3</v>
      </c>
      <c r="BM23" s="286">
        <v>3</v>
      </c>
    </row>
    <row r="24" spans="2:65" x14ac:dyDescent="0.2">
      <c r="B24" s="89" t="s">
        <v>261</v>
      </c>
      <c r="C24" s="145">
        <f t="shared" si="89"/>
        <v>256</v>
      </c>
      <c r="D24" s="286">
        <v>8</v>
      </c>
      <c r="E24" s="286">
        <v>8</v>
      </c>
      <c r="F24" s="286">
        <v>8</v>
      </c>
      <c r="G24" s="286">
        <v>8</v>
      </c>
      <c r="H24" s="286">
        <f>AM24+(H17-AM24)*(UHP_CITLIVOST_PREDPOKLADOV!$B$4+UHP_CITLIVOST_PREDPOKLADOV!$B$5)/'A2 Intenzita dopravy'!$U$27</f>
        <v>6</v>
      </c>
      <c r="I24" s="286">
        <f>AN24+(I17-AN24)*(UHP_CITLIVOST_PREDPOKLADOV!$B$4+UHP_CITLIVOST_PREDPOKLADOV!$B$5)/'A2 Intenzita dopravy'!$U$27</f>
        <v>7</v>
      </c>
      <c r="J24" s="286">
        <f>AO24+(J17-AO24)*(UHP_CITLIVOST_PREDPOKLADOV!$B$4+UHP_CITLIVOST_PREDPOKLADOV!$B$5)/'A2 Intenzita dopravy'!$U$27</f>
        <v>7</v>
      </c>
      <c r="K24" s="286">
        <f>AP24+(K17-AP24)*(UHP_CITLIVOST_PREDPOKLADOV!$B$4+UHP_CITLIVOST_PREDPOKLADOV!$B$5)/'A2 Intenzita dopravy'!$U$27</f>
        <v>7</v>
      </c>
      <c r="L24" s="286">
        <f>AQ24+(L17-AQ24)*(UHP_CITLIVOST_PREDPOKLADOV!$B$4+UHP_CITLIVOST_PREDPOKLADOV!$B$5)/'A2 Intenzita dopravy'!$U$27</f>
        <v>7</v>
      </c>
      <c r="M24" s="286">
        <f>AR24+(M17-AR24)*(UHP_CITLIVOST_PREDPOKLADOV!$B$4+UHP_CITLIVOST_PREDPOKLADOV!$B$5)/'A2 Intenzita dopravy'!$U$27</f>
        <v>7</v>
      </c>
      <c r="N24" s="286">
        <f>AS24+(N17-AS24)*(UHP_CITLIVOST_PREDPOKLADOV!$B$4+UHP_CITLIVOST_PREDPOKLADOV!$B$5)/'A2 Intenzita dopravy'!$U$27</f>
        <v>7</v>
      </c>
      <c r="O24" s="286">
        <f>AT24+(O17-AT24)*(UHP_CITLIVOST_PREDPOKLADOV!$B$4+UHP_CITLIVOST_PREDPOKLADOV!$B$5)/'A2 Intenzita dopravy'!$U$27</f>
        <v>7</v>
      </c>
      <c r="P24" s="286">
        <f>AU24+(P17-AU24)*(UHP_CITLIVOST_PREDPOKLADOV!$B$4+UHP_CITLIVOST_PREDPOKLADOV!$B$5)/'A2 Intenzita dopravy'!$U$27</f>
        <v>7</v>
      </c>
      <c r="Q24" s="286">
        <f>AV24+(Q17-AV24)*(UHP_CITLIVOST_PREDPOKLADOV!$B$4+UHP_CITLIVOST_PREDPOKLADOV!$B$5)/'A2 Intenzita dopravy'!$U$27</f>
        <v>7</v>
      </c>
      <c r="R24" s="286">
        <f>AW24+(R17-AW24)*(UHP_CITLIVOST_PREDPOKLADOV!$B$4+UHP_CITLIVOST_PREDPOKLADOV!$B$5)/'A2 Intenzita dopravy'!$U$27</f>
        <v>7</v>
      </c>
      <c r="S24" s="286">
        <f>AX24+(S17-AX24)*(UHP_CITLIVOST_PREDPOKLADOV!$B$4+UHP_CITLIVOST_PREDPOKLADOV!$B$5)/'A2 Intenzita dopravy'!$U$27</f>
        <v>7</v>
      </c>
      <c r="T24" s="286">
        <f>AY24+(T17-AY24)*(UHP_CITLIVOST_PREDPOKLADOV!$B$4+UHP_CITLIVOST_PREDPOKLADOV!$B$5)/'A2 Intenzita dopravy'!$U$27</f>
        <v>7</v>
      </c>
      <c r="U24" s="286">
        <f>AZ24+(U17-AZ24)*(UHP_CITLIVOST_PREDPOKLADOV!$B$4+UHP_CITLIVOST_PREDPOKLADOV!$B$5)/'A2 Intenzita dopravy'!$U$27</f>
        <v>8</v>
      </c>
      <c r="V24" s="286">
        <f>BA24+(V17-BA24)*(UHP_CITLIVOST_PREDPOKLADOV!$B$4+UHP_CITLIVOST_PREDPOKLADOV!$B$5)/'A2 Intenzita dopravy'!$U$27</f>
        <v>9</v>
      </c>
      <c r="W24" s="286">
        <f>BB24+(W17-BB24)*(UHP_CITLIVOST_PREDPOKLADOV!$B$4+UHP_CITLIVOST_PREDPOKLADOV!$B$5)/'A2 Intenzita dopravy'!$U$27</f>
        <v>9</v>
      </c>
      <c r="X24" s="286">
        <f>BC24+(X17-BC24)*(UHP_CITLIVOST_PREDPOKLADOV!$B$4+UHP_CITLIVOST_PREDPOKLADOV!$B$5)/'A2 Intenzita dopravy'!$U$27</f>
        <v>9</v>
      </c>
      <c r="Y24" s="286">
        <f>BD24+(Y17-BD24)*(UHP_CITLIVOST_PREDPOKLADOV!$B$4+UHP_CITLIVOST_PREDPOKLADOV!$B$5)/'A2 Intenzita dopravy'!$U$27</f>
        <v>9</v>
      </c>
      <c r="Z24" s="286">
        <f>BE24+(Z17-BE24)*(UHP_CITLIVOST_PREDPOKLADOV!$B$4+UHP_CITLIVOST_PREDPOKLADOV!$B$5)/'A2 Intenzita dopravy'!$U$27</f>
        <v>10</v>
      </c>
      <c r="AA24" s="286">
        <f>BF24+(AA17-BF24)*(UHP_CITLIVOST_PREDPOKLADOV!$B$4+UHP_CITLIVOST_PREDPOKLADOV!$B$5)/'A2 Intenzita dopravy'!$U$27</f>
        <v>10</v>
      </c>
      <c r="AB24" s="286">
        <f>BG24+(AB17-BG24)*(UHP_CITLIVOST_PREDPOKLADOV!$B$4+UHP_CITLIVOST_PREDPOKLADOV!$B$5)/'A2 Intenzita dopravy'!$U$27</f>
        <v>10</v>
      </c>
      <c r="AC24" s="286">
        <f>BH24+(AC17-BH24)*(UHP_CITLIVOST_PREDPOKLADOV!$B$4+UHP_CITLIVOST_PREDPOKLADOV!$B$5)/'A2 Intenzita dopravy'!$U$27</f>
        <v>10</v>
      </c>
      <c r="AD24" s="286">
        <f>BI24+(AD17-BI24)*(UHP_CITLIVOST_PREDPOKLADOV!$B$4+UHP_CITLIVOST_PREDPOKLADOV!$B$5)/'A2 Intenzita dopravy'!$U$27</f>
        <v>10</v>
      </c>
      <c r="AE24" s="286">
        <f>BJ24+(AE17-BJ24)*(UHP_CITLIVOST_PREDPOKLADOV!$B$4+UHP_CITLIVOST_PREDPOKLADOV!$B$5)/'A2 Intenzita dopravy'!$U$27</f>
        <v>10</v>
      </c>
      <c r="AF24" s="286">
        <f>BK24+(AF17-BK24)*(UHP_CITLIVOST_PREDPOKLADOV!$B$4+UHP_CITLIVOST_PREDPOKLADOV!$B$5)/'A2 Intenzita dopravy'!$U$27</f>
        <v>10</v>
      </c>
      <c r="AG24" s="286">
        <f>BL24+(AG17-BL24)*(UHP_CITLIVOST_PREDPOKLADOV!$B$4+UHP_CITLIVOST_PREDPOKLADOV!$B$5)/'A2 Intenzita dopravy'!$U$27</f>
        <v>10</v>
      </c>
      <c r="AH24" s="286">
        <f>BM24+(AH17-BM24)*(UHP_CITLIVOST_PREDPOKLADOV!$B$4+UHP_CITLIVOST_PREDPOKLADOV!$B$5)/'A2 Intenzita dopravy'!$U$27</f>
        <v>10</v>
      </c>
      <c r="AI24" s="286">
        <v>8</v>
      </c>
      <c r="AJ24" s="286">
        <v>8</v>
      </c>
      <c r="AK24" s="286">
        <v>8</v>
      </c>
      <c r="AL24" s="286">
        <v>8</v>
      </c>
      <c r="AM24" s="286">
        <v>6</v>
      </c>
      <c r="AN24" s="286">
        <v>7</v>
      </c>
      <c r="AO24" s="286">
        <v>7</v>
      </c>
      <c r="AP24" s="286">
        <v>7</v>
      </c>
      <c r="AQ24" s="286">
        <v>7</v>
      </c>
      <c r="AR24" s="286">
        <v>7</v>
      </c>
      <c r="AS24" s="286">
        <v>7</v>
      </c>
      <c r="AT24" s="286">
        <v>7</v>
      </c>
      <c r="AU24" s="286">
        <v>7</v>
      </c>
      <c r="AV24" s="286">
        <v>7</v>
      </c>
      <c r="AW24" s="286">
        <v>7</v>
      </c>
      <c r="AX24" s="286">
        <v>7</v>
      </c>
      <c r="AY24" s="286">
        <v>7</v>
      </c>
      <c r="AZ24" s="286">
        <v>8</v>
      </c>
      <c r="BA24" s="286">
        <v>9</v>
      </c>
      <c r="BB24" s="286">
        <v>9</v>
      </c>
      <c r="BC24" s="286">
        <v>9</v>
      </c>
      <c r="BD24" s="286">
        <v>9</v>
      </c>
      <c r="BE24" s="286">
        <v>10</v>
      </c>
      <c r="BF24" s="286">
        <v>10</v>
      </c>
      <c r="BG24" s="286">
        <v>10</v>
      </c>
      <c r="BH24" s="286">
        <v>10</v>
      </c>
      <c r="BI24" s="286">
        <v>10</v>
      </c>
      <c r="BJ24" s="286">
        <v>10</v>
      </c>
      <c r="BK24" s="286">
        <v>10</v>
      </c>
      <c r="BL24" s="286">
        <v>10</v>
      </c>
      <c r="BM24" s="286">
        <v>10</v>
      </c>
    </row>
    <row r="26" spans="2:65" x14ac:dyDescent="0.2">
      <c r="B26" s="88" t="s">
        <v>433</v>
      </c>
      <c r="C26" s="144" t="s">
        <v>83</v>
      </c>
      <c r="D26" s="86">
        <f>'A1 Parametre'!$C$6</f>
        <v>2019</v>
      </c>
      <c r="E26" s="86">
        <f>D26+1</f>
        <v>2020</v>
      </c>
      <c r="F26" s="86">
        <f t="shared" ref="F26:AH26" si="90">E26+1</f>
        <v>2021</v>
      </c>
      <c r="G26" s="86">
        <f t="shared" si="90"/>
        <v>2022</v>
      </c>
      <c r="H26" s="86">
        <f t="shared" si="90"/>
        <v>2023</v>
      </c>
      <c r="I26" s="86">
        <f t="shared" si="90"/>
        <v>2024</v>
      </c>
      <c r="J26" s="86">
        <f t="shared" si="90"/>
        <v>2025</v>
      </c>
      <c r="K26" s="86">
        <f t="shared" si="90"/>
        <v>2026</v>
      </c>
      <c r="L26" s="86">
        <f t="shared" si="90"/>
        <v>2027</v>
      </c>
      <c r="M26" s="86">
        <f t="shared" si="90"/>
        <v>2028</v>
      </c>
      <c r="N26" s="86">
        <f t="shared" si="90"/>
        <v>2029</v>
      </c>
      <c r="O26" s="86">
        <f t="shared" si="90"/>
        <v>2030</v>
      </c>
      <c r="P26" s="86">
        <f t="shared" si="90"/>
        <v>2031</v>
      </c>
      <c r="Q26" s="86">
        <f t="shared" si="90"/>
        <v>2032</v>
      </c>
      <c r="R26" s="86">
        <f t="shared" si="90"/>
        <v>2033</v>
      </c>
      <c r="S26" s="86">
        <f t="shared" si="90"/>
        <v>2034</v>
      </c>
      <c r="T26" s="86">
        <f t="shared" si="90"/>
        <v>2035</v>
      </c>
      <c r="U26" s="86">
        <f t="shared" si="90"/>
        <v>2036</v>
      </c>
      <c r="V26" s="86">
        <f t="shared" si="90"/>
        <v>2037</v>
      </c>
      <c r="W26" s="86">
        <f t="shared" si="90"/>
        <v>2038</v>
      </c>
      <c r="X26" s="86">
        <f t="shared" si="90"/>
        <v>2039</v>
      </c>
      <c r="Y26" s="86">
        <f t="shared" si="90"/>
        <v>2040</v>
      </c>
      <c r="Z26" s="86">
        <f t="shared" si="90"/>
        <v>2041</v>
      </c>
      <c r="AA26" s="86">
        <f t="shared" si="90"/>
        <v>2042</v>
      </c>
      <c r="AB26" s="86">
        <f t="shared" si="90"/>
        <v>2043</v>
      </c>
      <c r="AC26" s="86">
        <f t="shared" si="90"/>
        <v>2044</v>
      </c>
      <c r="AD26" s="86">
        <f t="shared" si="90"/>
        <v>2045</v>
      </c>
      <c r="AE26" s="86">
        <f t="shared" si="90"/>
        <v>2046</v>
      </c>
      <c r="AF26" s="86">
        <f t="shared" si="90"/>
        <v>2047</v>
      </c>
      <c r="AG26" s="86">
        <f t="shared" si="90"/>
        <v>2048</v>
      </c>
      <c r="AH26" s="86">
        <f t="shared" si="90"/>
        <v>2049</v>
      </c>
    </row>
    <row r="27" spans="2:65" x14ac:dyDescent="0.2">
      <c r="B27" s="88" t="s">
        <v>87</v>
      </c>
      <c r="C27" s="144" t="s">
        <v>65</v>
      </c>
      <c r="D27" s="5">
        <v>1</v>
      </c>
      <c r="E27" s="5">
        <f t="shared" ref="E27:AH27" si="91">D27+1</f>
        <v>2</v>
      </c>
      <c r="F27" s="5">
        <f t="shared" si="91"/>
        <v>3</v>
      </c>
      <c r="G27" s="5">
        <f t="shared" si="91"/>
        <v>4</v>
      </c>
      <c r="H27" s="5">
        <f t="shared" si="91"/>
        <v>5</v>
      </c>
      <c r="I27" s="5">
        <f t="shared" si="91"/>
        <v>6</v>
      </c>
      <c r="J27" s="5">
        <f t="shared" si="91"/>
        <v>7</v>
      </c>
      <c r="K27" s="5">
        <f t="shared" si="91"/>
        <v>8</v>
      </c>
      <c r="L27" s="5">
        <f t="shared" si="91"/>
        <v>9</v>
      </c>
      <c r="M27" s="5">
        <f t="shared" si="91"/>
        <v>10</v>
      </c>
      <c r="N27" s="5">
        <f t="shared" si="91"/>
        <v>11</v>
      </c>
      <c r="O27" s="5">
        <f t="shared" si="91"/>
        <v>12</v>
      </c>
      <c r="P27" s="5">
        <f t="shared" si="91"/>
        <v>13</v>
      </c>
      <c r="Q27" s="5">
        <f t="shared" si="91"/>
        <v>14</v>
      </c>
      <c r="R27" s="5">
        <f t="shared" si="91"/>
        <v>15</v>
      </c>
      <c r="S27" s="5">
        <f t="shared" si="91"/>
        <v>16</v>
      </c>
      <c r="T27" s="5">
        <f t="shared" si="91"/>
        <v>17</v>
      </c>
      <c r="U27" s="5">
        <f t="shared" si="91"/>
        <v>18</v>
      </c>
      <c r="V27" s="5">
        <f t="shared" si="91"/>
        <v>19</v>
      </c>
      <c r="W27" s="5">
        <f t="shared" si="91"/>
        <v>20</v>
      </c>
      <c r="X27" s="5">
        <f t="shared" si="91"/>
        <v>21</v>
      </c>
      <c r="Y27" s="5">
        <f t="shared" si="91"/>
        <v>22</v>
      </c>
      <c r="Z27" s="5">
        <f t="shared" si="91"/>
        <v>23</v>
      </c>
      <c r="AA27" s="5">
        <f t="shared" si="91"/>
        <v>24</v>
      </c>
      <c r="AB27" s="5">
        <f t="shared" si="91"/>
        <v>25</v>
      </c>
      <c r="AC27" s="5">
        <f t="shared" si="91"/>
        <v>26</v>
      </c>
      <c r="AD27" s="5">
        <f t="shared" si="91"/>
        <v>27</v>
      </c>
      <c r="AE27" s="5">
        <f t="shared" si="91"/>
        <v>28</v>
      </c>
      <c r="AF27" s="5">
        <f t="shared" si="91"/>
        <v>29</v>
      </c>
      <c r="AG27" s="5">
        <f t="shared" si="91"/>
        <v>30</v>
      </c>
      <c r="AH27" s="5">
        <f t="shared" si="91"/>
        <v>31</v>
      </c>
    </row>
    <row r="28" spans="2:65" x14ac:dyDescent="0.2">
      <c r="B28" s="89" t="s">
        <v>154</v>
      </c>
      <c r="C28" s="145">
        <f>SUM(D28:AH28)</f>
        <v>0</v>
      </c>
      <c r="D28" s="46">
        <f>IF($E$2="Automatizovaný prepočet",INDEX('09.1 Nehodovost - vypocet'!$D12:$BA12,MATCH(D$26,'09.1 Nehodovost - vypocet'!$D$11:$BA$11,0))*'A1 Parametre'!$C125,IF($E$2="Iné vstupné dáta",D14,0))</f>
        <v>0</v>
      </c>
      <c r="E28" s="46">
        <f>IF($E$2="Automatizovaný prepočet",INDEX('09.1 Nehodovost - vypocet'!$D12:$BA12,MATCH(E$26,'09.1 Nehodovost - vypocet'!$D$11:$BA$11,0))*'A1 Parametre'!$C125,IF($E$2="Iné vstupné dáta",E14,0))</f>
        <v>0</v>
      </c>
      <c r="F28" s="46">
        <f>IF($E$2="Automatizovaný prepočet",INDEX('09.1 Nehodovost - vypocet'!$D12:$BA12,MATCH(F$26,'09.1 Nehodovost - vypocet'!$D$11:$BA$11,0))*'A1 Parametre'!$C125,IF($E$2="Iné vstupné dáta",F14,0))</f>
        <v>0</v>
      </c>
      <c r="G28" s="46">
        <f>IF($E$2="Automatizovaný prepočet",INDEX('09.1 Nehodovost - vypocet'!$D12:$BA12,MATCH(G$26,'09.1 Nehodovost - vypocet'!$D$11:$BA$11,0))*'A1 Parametre'!$C125,IF($E$2="Iné vstupné dáta",G14,0))</f>
        <v>0</v>
      </c>
      <c r="H28" s="46">
        <f>IF($E$2="Automatizovaný prepočet",INDEX('09.1 Nehodovost - vypocet'!$D12:$BA12,MATCH(H$26,'09.1 Nehodovost - vypocet'!$D$11:$BA$11,0))*'A1 Parametre'!$C125,IF($E$2="Iné vstupné dáta",H14,0))</f>
        <v>0</v>
      </c>
      <c r="I28" s="46">
        <f>IF($E$2="Automatizovaný prepočet",INDEX('09.1 Nehodovost - vypocet'!$D12:$BA12,MATCH(I$26,'09.1 Nehodovost - vypocet'!$D$11:$BA$11,0))*'A1 Parametre'!$C125,IF($E$2="Iné vstupné dáta",I14,0))</f>
        <v>0</v>
      </c>
      <c r="J28" s="46">
        <f>IF($E$2="Automatizovaný prepočet",INDEX('09.1 Nehodovost - vypocet'!$D12:$BA12,MATCH(J$26,'09.1 Nehodovost - vypocet'!$D$11:$BA$11,0))*'A1 Parametre'!$C125,IF($E$2="Iné vstupné dáta",J14,0))</f>
        <v>0</v>
      </c>
      <c r="K28" s="46">
        <f>IF($E$2="Automatizovaný prepočet",INDEX('09.1 Nehodovost - vypocet'!$D12:$BA12,MATCH(K$26,'09.1 Nehodovost - vypocet'!$D$11:$BA$11,0))*'A1 Parametre'!$C125,IF($E$2="Iné vstupné dáta",K14,0))</f>
        <v>0</v>
      </c>
      <c r="L28" s="46">
        <f>IF($E$2="Automatizovaný prepočet",INDEX('09.1 Nehodovost - vypocet'!$D12:$BA12,MATCH(L$26,'09.1 Nehodovost - vypocet'!$D$11:$BA$11,0))*'A1 Parametre'!$C125,IF($E$2="Iné vstupné dáta",L14,0))</f>
        <v>0</v>
      </c>
      <c r="M28" s="46">
        <f>IF($E$2="Automatizovaný prepočet",INDEX('09.1 Nehodovost - vypocet'!$D12:$BA12,MATCH(M$26,'09.1 Nehodovost - vypocet'!$D$11:$BA$11,0))*'A1 Parametre'!$C125,IF($E$2="Iné vstupné dáta",M14,0))</f>
        <v>0</v>
      </c>
      <c r="N28" s="46">
        <f>IF($E$2="Automatizovaný prepočet",INDEX('09.1 Nehodovost - vypocet'!$D12:$BA12,MATCH(N$26,'09.1 Nehodovost - vypocet'!$D$11:$BA$11,0))*'A1 Parametre'!$C125,IF($E$2="Iné vstupné dáta",N14,0))</f>
        <v>0</v>
      </c>
      <c r="O28" s="46">
        <f>IF($E$2="Automatizovaný prepočet",INDEX('09.1 Nehodovost - vypocet'!$D12:$BA12,MATCH(O$26,'09.1 Nehodovost - vypocet'!$D$11:$BA$11,0))*'A1 Parametre'!$C125,IF($E$2="Iné vstupné dáta",O14,0))</f>
        <v>0</v>
      </c>
      <c r="P28" s="46">
        <f>IF($E$2="Automatizovaný prepočet",INDEX('09.1 Nehodovost - vypocet'!$D12:$BA12,MATCH(P$26,'09.1 Nehodovost - vypocet'!$D$11:$BA$11,0))*'A1 Parametre'!$C125,IF($E$2="Iné vstupné dáta",P14,0))</f>
        <v>0</v>
      </c>
      <c r="Q28" s="46">
        <f>IF($E$2="Automatizovaný prepočet",INDEX('09.1 Nehodovost - vypocet'!$D12:$BA12,MATCH(Q$26,'09.1 Nehodovost - vypocet'!$D$11:$BA$11,0))*'A1 Parametre'!$C125,IF($E$2="Iné vstupné dáta",Q14,0))</f>
        <v>0</v>
      </c>
      <c r="R28" s="46">
        <f>IF($E$2="Automatizovaný prepočet",INDEX('09.1 Nehodovost - vypocet'!$D12:$BA12,MATCH(R$26,'09.1 Nehodovost - vypocet'!$D$11:$BA$11,0))*'A1 Parametre'!$C125,IF($E$2="Iné vstupné dáta",R14,0))</f>
        <v>0</v>
      </c>
      <c r="S28" s="46">
        <f>IF($E$2="Automatizovaný prepočet",INDEX('09.1 Nehodovost - vypocet'!$D12:$BA12,MATCH(S$26,'09.1 Nehodovost - vypocet'!$D$11:$BA$11,0))*'A1 Parametre'!$C125,IF($E$2="Iné vstupné dáta",S14,0))</f>
        <v>0</v>
      </c>
      <c r="T28" s="46">
        <f>IF($E$2="Automatizovaný prepočet",INDEX('09.1 Nehodovost - vypocet'!$D12:$BA12,MATCH(T$26,'09.1 Nehodovost - vypocet'!$D$11:$BA$11,0))*'A1 Parametre'!$C125,IF($E$2="Iné vstupné dáta",T14,0))</f>
        <v>0</v>
      </c>
      <c r="U28" s="46">
        <f>IF($E$2="Automatizovaný prepočet",INDEX('09.1 Nehodovost - vypocet'!$D12:$BA12,MATCH(U$26,'09.1 Nehodovost - vypocet'!$D$11:$BA$11,0))*'A1 Parametre'!$C125,IF($E$2="Iné vstupné dáta",U14,0))</f>
        <v>0</v>
      </c>
      <c r="V28" s="46">
        <f>IF($E$2="Automatizovaný prepočet",INDEX('09.1 Nehodovost - vypocet'!$D12:$BA12,MATCH(V$26,'09.1 Nehodovost - vypocet'!$D$11:$BA$11,0))*'A1 Parametre'!$C125,IF($E$2="Iné vstupné dáta",V14,0))</f>
        <v>0</v>
      </c>
      <c r="W28" s="46">
        <f>IF($E$2="Automatizovaný prepočet",INDEX('09.1 Nehodovost - vypocet'!$D12:$BA12,MATCH(W$26,'09.1 Nehodovost - vypocet'!$D$11:$BA$11,0))*'A1 Parametre'!$C125,IF($E$2="Iné vstupné dáta",W14,0))</f>
        <v>0</v>
      </c>
      <c r="X28" s="46">
        <f>IF($E$2="Automatizovaný prepočet",INDEX('09.1 Nehodovost - vypocet'!$D12:$BA12,MATCH(X$26,'09.1 Nehodovost - vypocet'!$D$11:$BA$11,0))*'A1 Parametre'!$C125,IF($E$2="Iné vstupné dáta",X14,0))</f>
        <v>0</v>
      </c>
      <c r="Y28" s="46">
        <f>IF($E$2="Automatizovaný prepočet",INDEX('09.1 Nehodovost - vypocet'!$D12:$BA12,MATCH(Y$26,'09.1 Nehodovost - vypocet'!$D$11:$BA$11,0))*'A1 Parametre'!$C125,IF($E$2="Iné vstupné dáta",Y14,0))</f>
        <v>0</v>
      </c>
      <c r="Z28" s="46">
        <f>IF($E$2="Automatizovaný prepočet",INDEX('09.1 Nehodovost - vypocet'!$D12:$BA12,MATCH(Z$26,'09.1 Nehodovost - vypocet'!$D$11:$BA$11,0))*'A1 Parametre'!$C125,IF($E$2="Iné vstupné dáta",Z14,0))</f>
        <v>0</v>
      </c>
      <c r="AA28" s="46">
        <f>IF($E$2="Automatizovaný prepočet",INDEX('09.1 Nehodovost - vypocet'!$D12:$BA12,MATCH(AA$26,'09.1 Nehodovost - vypocet'!$D$11:$BA$11,0))*'A1 Parametre'!$C125,IF($E$2="Iné vstupné dáta",AA14,0))</f>
        <v>0</v>
      </c>
      <c r="AB28" s="46">
        <f>IF($E$2="Automatizovaný prepočet",INDEX('09.1 Nehodovost - vypocet'!$D12:$BA12,MATCH(AB$26,'09.1 Nehodovost - vypocet'!$D$11:$BA$11,0))*'A1 Parametre'!$C125,IF($E$2="Iné vstupné dáta",AB14,0))</f>
        <v>0</v>
      </c>
      <c r="AC28" s="46">
        <f>IF($E$2="Automatizovaný prepočet",INDEX('09.1 Nehodovost - vypocet'!$D12:$BA12,MATCH(AC$26,'09.1 Nehodovost - vypocet'!$D$11:$BA$11,0))*'A1 Parametre'!$C125,IF($E$2="Iné vstupné dáta",AC14,0))</f>
        <v>0</v>
      </c>
      <c r="AD28" s="46">
        <f>IF($E$2="Automatizovaný prepočet",INDEX('09.1 Nehodovost - vypocet'!$D12:$BA12,MATCH(AD$26,'09.1 Nehodovost - vypocet'!$D$11:$BA$11,0))*'A1 Parametre'!$C125,IF($E$2="Iné vstupné dáta",AD14,0))</f>
        <v>0</v>
      </c>
      <c r="AE28" s="46">
        <f>IF($E$2="Automatizovaný prepočet",INDEX('09.1 Nehodovost - vypocet'!$D12:$BA12,MATCH(AE$26,'09.1 Nehodovost - vypocet'!$D$11:$BA$11,0))*'A1 Parametre'!$C125,IF($E$2="Iné vstupné dáta",AE14,0))</f>
        <v>0</v>
      </c>
      <c r="AF28" s="46">
        <f>IF($E$2="Automatizovaný prepočet",INDEX('09.1 Nehodovost - vypocet'!$D12:$BA12,MATCH(AF$26,'09.1 Nehodovost - vypocet'!$D$11:$BA$11,0))*'A1 Parametre'!$C125,IF($E$2="Iné vstupné dáta",AF14,0))</f>
        <v>0</v>
      </c>
      <c r="AG28" s="46">
        <f>IF($E$2="Automatizovaný prepočet",INDEX('09.1 Nehodovost - vypocet'!$D12:$BA12,MATCH(AG$26,'09.1 Nehodovost - vypocet'!$D$11:$BA$11,0))*'A1 Parametre'!$C125,IF($E$2="Iné vstupné dáta",AG14,0))</f>
        <v>0</v>
      </c>
      <c r="AH28" s="46">
        <f>IF($E$2="Automatizovaný prepočet",INDEX('09.1 Nehodovost - vypocet'!$D12:$BA12,MATCH(AH$26,'09.1 Nehodovost - vypocet'!$D$11:$BA$11,0))*'A1 Parametre'!$C125,IF($E$2="Iné vstupné dáta",AH14,0))</f>
        <v>0</v>
      </c>
    </row>
    <row r="29" spans="2:65" x14ac:dyDescent="0.2">
      <c r="B29" s="89" t="s">
        <v>198</v>
      </c>
      <c r="C29" s="145">
        <f t="shared" ref="C29:C31" si="92">SUM(D29:AH29)</f>
        <v>89</v>
      </c>
      <c r="D29" s="46">
        <f>IF($E$2="Automatizovaný prepočet",INDEX('09.1 Nehodovost - vypocet'!$D13:$BA13,MATCH(D$26,'09.1 Nehodovost - vypocet'!$D$11:$BA$11,0))*'A1 Parametre'!$C126,IF($E$2="Iné vstupné dáta",D15,0))</f>
        <v>2</v>
      </c>
      <c r="E29" s="46">
        <f>IF($E$2="Automatizovaný prepočet",INDEX('09.1 Nehodovost - vypocet'!$D13:$BA13,MATCH(E$26,'09.1 Nehodovost - vypocet'!$D$11:$BA$11,0))*'A1 Parametre'!$C126,IF($E$2="Iné vstupné dáta",E15,0))</f>
        <v>2</v>
      </c>
      <c r="F29" s="46">
        <f>IF($E$2="Automatizovaný prepočet",INDEX('09.1 Nehodovost - vypocet'!$D13:$BA13,MATCH(F$26,'09.1 Nehodovost - vypocet'!$D$11:$BA$11,0))*'A1 Parametre'!$C126,IF($E$2="Iné vstupné dáta",F15,0))</f>
        <v>2</v>
      </c>
      <c r="G29" s="46">
        <f>IF($E$2="Automatizovaný prepočet",INDEX('09.1 Nehodovost - vypocet'!$D13:$BA13,MATCH(G$26,'09.1 Nehodovost - vypocet'!$D$11:$BA$11,0))*'A1 Parametre'!$C126,IF($E$2="Iné vstupné dáta",G15,0))</f>
        <v>2</v>
      </c>
      <c r="H29" s="46">
        <f>IF($E$2="Automatizovaný prepočet",INDEX('09.1 Nehodovost - vypocet'!$D13:$BA13,MATCH(H$26,'09.1 Nehodovost - vypocet'!$D$11:$BA$11,0))*'A1 Parametre'!$C126,IF($E$2="Iné vstupné dáta",H15,0))</f>
        <v>2</v>
      </c>
      <c r="I29" s="46">
        <f>IF($E$2="Automatizovaný prepočet",INDEX('09.1 Nehodovost - vypocet'!$D13:$BA13,MATCH(I$26,'09.1 Nehodovost - vypocet'!$D$11:$BA$11,0))*'A1 Parametre'!$C126,IF($E$2="Iné vstupné dáta",I15,0))</f>
        <v>3</v>
      </c>
      <c r="J29" s="46">
        <f>IF($E$2="Automatizovaný prepočet",INDEX('09.1 Nehodovost - vypocet'!$D13:$BA13,MATCH(J$26,'09.1 Nehodovost - vypocet'!$D$11:$BA$11,0))*'A1 Parametre'!$C126,IF($E$2="Iné vstupné dáta",J15,0))</f>
        <v>3</v>
      </c>
      <c r="K29" s="46">
        <f>IF($E$2="Automatizovaný prepočet",INDEX('09.1 Nehodovost - vypocet'!$D13:$BA13,MATCH(K$26,'09.1 Nehodovost - vypocet'!$D$11:$BA$11,0))*'A1 Parametre'!$C126,IF($E$2="Iné vstupné dáta",K15,0))</f>
        <v>3</v>
      </c>
      <c r="L29" s="46">
        <f>IF($E$2="Automatizovaný prepočet",INDEX('09.1 Nehodovost - vypocet'!$D13:$BA13,MATCH(L$26,'09.1 Nehodovost - vypocet'!$D$11:$BA$11,0))*'A1 Parametre'!$C126,IF($E$2="Iné vstupné dáta",L15,0))</f>
        <v>3</v>
      </c>
      <c r="M29" s="46">
        <f>IF($E$2="Automatizovaný prepočet",INDEX('09.1 Nehodovost - vypocet'!$D13:$BA13,MATCH(M$26,'09.1 Nehodovost - vypocet'!$D$11:$BA$11,0))*'A1 Parametre'!$C126,IF($E$2="Iné vstupné dáta",M15,0))</f>
        <v>3</v>
      </c>
      <c r="N29" s="46">
        <f>IF($E$2="Automatizovaný prepočet",INDEX('09.1 Nehodovost - vypocet'!$D13:$BA13,MATCH(N$26,'09.1 Nehodovost - vypocet'!$D$11:$BA$11,0))*'A1 Parametre'!$C126,IF($E$2="Iné vstupné dáta",N15,0))</f>
        <v>3</v>
      </c>
      <c r="O29" s="46">
        <f>IF($E$2="Automatizovaný prepočet",INDEX('09.1 Nehodovost - vypocet'!$D13:$BA13,MATCH(O$26,'09.1 Nehodovost - vypocet'!$D$11:$BA$11,0))*'A1 Parametre'!$C126,IF($E$2="Iné vstupné dáta",O15,0))</f>
        <v>3</v>
      </c>
      <c r="P29" s="46">
        <f>IF($E$2="Automatizovaný prepočet",INDEX('09.1 Nehodovost - vypocet'!$D13:$BA13,MATCH(P$26,'09.1 Nehodovost - vypocet'!$D$11:$BA$11,0))*'A1 Parametre'!$C126,IF($E$2="Iné vstupné dáta",P15,0))</f>
        <v>3</v>
      </c>
      <c r="Q29" s="46">
        <f>IF($E$2="Automatizovaný prepočet",INDEX('09.1 Nehodovost - vypocet'!$D13:$BA13,MATCH(Q$26,'09.1 Nehodovost - vypocet'!$D$11:$BA$11,0))*'A1 Parametre'!$C126,IF($E$2="Iné vstupné dáta",Q15,0))</f>
        <v>3</v>
      </c>
      <c r="R29" s="46">
        <f>IF($E$2="Automatizovaný prepočet",INDEX('09.1 Nehodovost - vypocet'!$D13:$BA13,MATCH(R$26,'09.1 Nehodovost - vypocet'!$D$11:$BA$11,0))*'A1 Parametre'!$C126,IF($E$2="Iné vstupné dáta",R15,0))</f>
        <v>3</v>
      </c>
      <c r="S29" s="46">
        <f>IF($E$2="Automatizovaný prepočet",INDEX('09.1 Nehodovost - vypocet'!$D13:$BA13,MATCH(S$26,'09.1 Nehodovost - vypocet'!$D$11:$BA$11,0))*'A1 Parametre'!$C126,IF($E$2="Iné vstupné dáta",S15,0))</f>
        <v>3</v>
      </c>
      <c r="T29" s="46">
        <f>IF($E$2="Automatizovaný prepočet",INDEX('09.1 Nehodovost - vypocet'!$D13:$BA13,MATCH(T$26,'09.1 Nehodovost - vypocet'!$D$11:$BA$11,0))*'A1 Parametre'!$C126,IF($E$2="Iné vstupné dáta",T15,0))</f>
        <v>3</v>
      </c>
      <c r="U29" s="46">
        <f>IF($E$2="Automatizovaný prepočet",INDEX('09.1 Nehodovost - vypocet'!$D13:$BA13,MATCH(U$26,'09.1 Nehodovost - vypocet'!$D$11:$BA$11,0))*'A1 Parametre'!$C126,IF($E$2="Iné vstupné dáta",U15,0))</f>
        <v>3</v>
      </c>
      <c r="V29" s="46">
        <f>IF($E$2="Automatizovaný prepočet",INDEX('09.1 Nehodovost - vypocet'!$D13:$BA13,MATCH(V$26,'09.1 Nehodovost - vypocet'!$D$11:$BA$11,0))*'A1 Parametre'!$C126,IF($E$2="Iné vstupné dáta",V15,0))</f>
        <v>3</v>
      </c>
      <c r="W29" s="46">
        <f>IF($E$2="Automatizovaný prepočet",INDEX('09.1 Nehodovost - vypocet'!$D13:$BA13,MATCH(W$26,'09.1 Nehodovost - vypocet'!$D$11:$BA$11,0))*'A1 Parametre'!$C126,IF($E$2="Iné vstupné dáta",W15,0))</f>
        <v>3</v>
      </c>
      <c r="X29" s="46">
        <f>IF($E$2="Automatizovaný prepočet",INDEX('09.1 Nehodovost - vypocet'!$D13:$BA13,MATCH(X$26,'09.1 Nehodovost - vypocet'!$D$11:$BA$11,0))*'A1 Parametre'!$C126,IF($E$2="Iné vstupné dáta",X15,0))</f>
        <v>3</v>
      </c>
      <c r="Y29" s="46">
        <f>IF($E$2="Automatizovaný prepočet",INDEX('09.1 Nehodovost - vypocet'!$D13:$BA13,MATCH(Y$26,'09.1 Nehodovost - vypocet'!$D$11:$BA$11,0))*'A1 Parametre'!$C126,IF($E$2="Iné vstupné dáta",Y15,0))</f>
        <v>3</v>
      </c>
      <c r="Z29" s="46">
        <f>IF($E$2="Automatizovaný prepočet",INDEX('09.1 Nehodovost - vypocet'!$D13:$BA13,MATCH(Z$26,'09.1 Nehodovost - vypocet'!$D$11:$BA$11,0))*'A1 Parametre'!$C126,IF($E$2="Iné vstupné dáta",Z15,0))</f>
        <v>3</v>
      </c>
      <c r="AA29" s="46">
        <f>IF($E$2="Automatizovaný prepočet",INDEX('09.1 Nehodovost - vypocet'!$D13:$BA13,MATCH(AA$26,'09.1 Nehodovost - vypocet'!$D$11:$BA$11,0))*'A1 Parametre'!$C126,IF($E$2="Iné vstupné dáta",AA15,0))</f>
        <v>3</v>
      </c>
      <c r="AB29" s="46">
        <f>IF($E$2="Automatizovaný prepočet",INDEX('09.1 Nehodovost - vypocet'!$D13:$BA13,MATCH(AB$26,'09.1 Nehodovost - vypocet'!$D$11:$BA$11,0))*'A1 Parametre'!$C126,IF($E$2="Iné vstupné dáta",AB15,0))</f>
        <v>3</v>
      </c>
      <c r="AC29" s="46">
        <f>IF($E$2="Automatizovaný prepočet",INDEX('09.1 Nehodovost - vypocet'!$D13:$BA13,MATCH(AC$26,'09.1 Nehodovost - vypocet'!$D$11:$BA$11,0))*'A1 Parametre'!$C126,IF($E$2="Iné vstupné dáta",AC15,0))</f>
        <v>3</v>
      </c>
      <c r="AD29" s="46">
        <f>IF($E$2="Automatizovaný prepočet",INDEX('09.1 Nehodovost - vypocet'!$D13:$BA13,MATCH(AD$26,'09.1 Nehodovost - vypocet'!$D$11:$BA$11,0))*'A1 Parametre'!$C126,IF($E$2="Iné vstupné dáta",AD15,0))</f>
        <v>3</v>
      </c>
      <c r="AE29" s="46">
        <f>IF($E$2="Automatizovaný prepočet",INDEX('09.1 Nehodovost - vypocet'!$D13:$BA13,MATCH(AE$26,'09.1 Nehodovost - vypocet'!$D$11:$BA$11,0))*'A1 Parametre'!$C126,IF($E$2="Iné vstupné dáta",AE15,0))</f>
        <v>3</v>
      </c>
      <c r="AF29" s="46">
        <f>IF($E$2="Automatizovaný prepočet",INDEX('09.1 Nehodovost - vypocet'!$D13:$BA13,MATCH(AF$26,'09.1 Nehodovost - vypocet'!$D$11:$BA$11,0))*'A1 Parametre'!$C126,IF($E$2="Iné vstupné dáta",AF15,0))</f>
        <v>3</v>
      </c>
      <c r="AG29" s="46">
        <f>IF($E$2="Automatizovaný prepočet",INDEX('09.1 Nehodovost - vypocet'!$D13:$BA13,MATCH(AG$26,'09.1 Nehodovost - vypocet'!$D$11:$BA$11,0))*'A1 Parametre'!$C126,IF($E$2="Iné vstupné dáta",AG15,0))</f>
        <v>3</v>
      </c>
      <c r="AH29" s="46">
        <f>IF($E$2="Automatizovaný prepočet",INDEX('09.1 Nehodovost - vypocet'!$D13:$BA13,MATCH(AH$26,'09.1 Nehodovost - vypocet'!$D$11:$BA$11,0))*'A1 Parametre'!$C126,IF($E$2="Iné vstupné dáta",AH15,0))</f>
        <v>4</v>
      </c>
    </row>
    <row r="30" spans="2:65" x14ac:dyDescent="0.2">
      <c r="B30" s="89" t="s">
        <v>199</v>
      </c>
      <c r="C30" s="145">
        <f t="shared" si="92"/>
        <v>117</v>
      </c>
      <c r="D30" s="46">
        <f>IF($E$2="Automatizovaný prepočet",INDEX('09.1 Nehodovost - vypocet'!$D14:$BA14,MATCH(D$26,'09.1 Nehodovost - vypocet'!$D$11:$BA$11,0))*'A1 Parametre'!$C127,IF($E$2="Iné vstupné dáta",D16,0))</f>
        <v>3</v>
      </c>
      <c r="E30" s="46">
        <f>IF($E$2="Automatizovaný prepočet",INDEX('09.1 Nehodovost - vypocet'!$D14:$BA14,MATCH(E$26,'09.1 Nehodovost - vypocet'!$D$11:$BA$11,0))*'A1 Parametre'!$C127,IF($E$2="Iné vstupné dáta",E16,0))</f>
        <v>3</v>
      </c>
      <c r="F30" s="46">
        <f>IF($E$2="Automatizovaný prepočet",INDEX('09.1 Nehodovost - vypocet'!$D14:$BA14,MATCH(F$26,'09.1 Nehodovost - vypocet'!$D$11:$BA$11,0))*'A1 Parametre'!$C127,IF($E$2="Iné vstupné dáta",F16,0))</f>
        <v>3</v>
      </c>
      <c r="G30" s="46">
        <f>IF($E$2="Automatizovaný prepočet",INDEX('09.1 Nehodovost - vypocet'!$D14:$BA14,MATCH(G$26,'09.1 Nehodovost - vypocet'!$D$11:$BA$11,0))*'A1 Parametre'!$C127,IF($E$2="Iné vstupné dáta",G16,0))</f>
        <v>3</v>
      </c>
      <c r="H30" s="46">
        <f>IF($E$2="Automatizovaný prepočet",INDEX('09.1 Nehodovost - vypocet'!$D14:$BA14,MATCH(H$26,'09.1 Nehodovost - vypocet'!$D$11:$BA$11,0))*'A1 Parametre'!$C127,IF($E$2="Iné vstupné dáta",H16,0))</f>
        <v>3</v>
      </c>
      <c r="I30" s="46">
        <f>IF($E$2="Automatizovaný prepočet",INDEX('09.1 Nehodovost - vypocet'!$D14:$BA14,MATCH(I$26,'09.1 Nehodovost - vypocet'!$D$11:$BA$11,0))*'A1 Parametre'!$C127,IF($E$2="Iné vstupné dáta",I16,0))</f>
        <v>3</v>
      </c>
      <c r="J30" s="46">
        <f>IF($E$2="Automatizovaný prepočet",INDEX('09.1 Nehodovost - vypocet'!$D14:$BA14,MATCH(J$26,'09.1 Nehodovost - vypocet'!$D$11:$BA$11,0))*'A1 Parametre'!$C127,IF($E$2="Iné vstupné dáta",J16,0))</f>
        <v>3</v>
      </c>
      <c r="K30" s="46">
        <f>IF($E$2="Automatizovaný prepočet",INDEX('09.1 Nehodovost - vypocet'!$D14:$BA14,MATCH(K$26,'09.1 Nehodovost - vypocet'!$D$11:$BA$11,0))*'A1 Parametre'!$C127,IF($E$2="Iné vstupné dáta",K16,0))</f>
        <v>4</v>
      </c>
      <c r="L30" s="46">
        <f>IF($E$2="Automatizovaný prepočet",INDEX('09.1 Nehodovost - vypocet'!$D14:$BA14,MATCH(L$26,'09.1 Nehodovost - vypocet'!$D$11:$BA$11,0))*'A1 Parametre'!$C127,IF($E$2="Iné vstupné dáta",L16,0))</f>
        <v>4</v>
      </c>
      <c r="M30" s="46">
        <f>IF($E$2="Automatizovaný prepočet",INDEX('09.1 Nehodovost - vypocet'!$D14:$BA14,MATCH(M$26,'09.1 Nehodovost - vypocet'!$D$11:$BA$11,0))*'A1 Parametre'!$C127,IF($E$2="Iné vstupné dáta",M16,0))</f>
        <v>4</v>
      </c>
      <c r="N30" s="46">
        <f>IF($E$2="Automatizovaný prepočet",INDEX('09.1 Nehodovost - vypocet'!$D14:$BA14,MATCH(N$26,'09.1 Nehodovost - vypocet'!$D$11:$BA$11,0))*'A1 Parametre'!$C127,IF($E$2="Iné vstupné dáta",N16,0))</f>
        <v>4</v>
      </c>
      <c r="O30" s="46">
        <f>IF($E$2="Automatizovaný prepočet",INDEX('09.1 Nehodovost - vypocet'!$D14:$BA14,MATCH(O$26,'09.1 Nehodovost - vypocet'!$D$11:$BA$11,0))*'A1 Parametre'!$C127,IF($E$2="Iné vstupné dáta",O16,0))</f>
        <v>4</v>
      </c>
      <c r="P30" s="46">
        <f>IF($E$2="Automatizovaný prepočet",INDEX('09.1 Nehodovost - vypocet'!$D14:$BA14,MATCH(P$26,'09.1 Nehodovost - vypocet'!$D$11:$BA$11,0))*'A1 Parametre'!$C127,IF($E$2="Iné vstupné dáta",P16,0))</f>
        <v>4</v>
      </c>
      <c r="Q30" s="46">
        <f>IF($E$2="Automatizovaný prepočet",INDEX('09.1 Nehodovost - vypocet'!$D14:$BA14,MATCH(Q$26,'09.1 Nehodovost - vypocet'!$D$11:$BA$11,0))*'A1 Parametre'!$C127,IF($E$2="Iné vstupné dáta",Q16,0))</f>
        <v>4</v>
      </c>
      <c r="R30" s="46">
        <f>IF($E$2="Automatizovaný prepočet",INDEX('09.1 Nehodovost - vypocet'!$D14:$BA14,MATCH(R$26,'09.1 Nehodovost - vypocet'!$D$11:$BA$11,0))*'A1 Parametre'!$C127,IF($E$2="Iné vstupné dáta",R16,0))</f>
        <v>4</v>
      </c>
      <c r="S30" s="46">
        <f>IF($E$2="Automatizovaný prepočet",INDEX('09.1 Nehodovost - vypocet'!$D14:$BA14,MATCH(S$26,'09.1 Nehodovost - vypocet'!$D$11:$BA$11,0))*'A1 Parametre'!$C127,IF($E$2="Iné vstupné dáta",S16,0))</f>
        <v>4</v>
      </c>
      <c r="T30" s="46">
        <f>IF($E$2="Automatizovaný prepočet",INDEX('09.1 Nehodovost - vypocet'!$D14:$BA14,MATCH(T$26,'09.1 Nehodovost - vypocet'!$D$11:$BA$11,0))*'A1 Parametre'!$C127,IF($E$2="Iné vstupné dáta",T16,0))</f>
        <v>4</v>
      </c>
      <c r="U30" s="46">
        <f>IF($E$2="Automatizovaný prepočet",INDEX('09.1 Nehodovost - vypocet'!$D14:$BA14,MATCH(U$26,'09.1 Nehodovost - vypocet'!$D$11:$BA$11,0))*'A1 Parametre'!$C127,IF($E$2="Iné vstupné dáta",U16,0))</f>
        <v>4</v>
      </c>
      <c r="V30" s="46">
        <f>IF($E$2="Automatizovaný prepočet",INDEX('09.1 Nehodovost - vypocet'!$D14:$BA14,MATCH(V$26,'09.1 Nehodovost - vypocet'!$D$11:$BA$11,0))*'A1 Parametre'!$C127,IF($E$2="Iné vstupné dáta",V16,0))</f>
        <v>4</v>
      </c>
      <c r="W30" s="46">
        <f>IF($E$2="Automatizovaný prepočet",INDEX('09.1 Nehodovost - vypocet'!$D14:$BA14,MATCH(W$26,'09.1 Nehodovost - vypocet'!$D$11:$BA$11,0))*'A1 Parametre'!$C127,IF($E$2="Iné vstupné dáta",W16,0))</f>
        <v>4</v>
      </c>
      <c r="X30" s="46">
        <f>IF($E$2="Automatizovaný prepočet",INDEX('09.1 Nehodovost - vypocet'!$D14:$BA14,MATCH(X$26,'09.1 Nehodovost - vypocet'!$D$11:$BA$11,0))*'A1 Parametre'!$C127,IF($E$2="Iné vstupné dáta",X16,0))</f>
        <v>4</v>
      </c>
      <c r="Y30" s="46">
        <f>IF($E$2="Automatizovaný prepočet",INDEX('09.1 Nehodovost - vypocet'!$D14:$BA14,MATCH(Y$26,'09.1 Nehodovost - vypocet'!$D$11:$BA$11,0))*'A1 Parametre'!$C127,IF($E$2="Iné vstupné dáta",Y16,0))</f>
        <v>4</v>
      </c>
      <c r="Z30" s="46">
        <f>IF($E$2="Automatizovaný prepočet",INDEX('09.1 Nehodovost - vypocet'!$D14:$BA14,MATCH(Z$26,'09.1 Nehodovost - vypocet'!$D$11:$BA$11,0))*'A1 Parametre'!$C127,IF($E$2="Iné vstupné dáta",Z16,0))</f>
        <v>4</v>
      </c>
      <c r="AA30" s="46">
        <f>IF($E$2="Automatizovaný prepočet",INDEX('09.1 Nehodovost - vypocet'!$D14:$BA14,MATCH(AA$26,'09.1 Nehodovost - vypocet'!$D$11:$BA$11,0))*'A1 Parametre'!$C127,IF($E$2="Iné vstupné dáta",AA16,0))</f>
        <v>4</v>
      </c>
      <c r="AB30" s="46">
        <f>IF($E$2="Automatizovaný prepočet",INDEX('09.1 Nehodovost - vypocet'!$D14:$BA14,MATCH(AB$26,'09.1 Nehodovost - vypocet'!$D$11:$BA$11,0))*'A1 Parametre'!$C127,IF($E$2="Iné vstupné dáta",AB16,0))</f>
        <v>4</v>
      </c>
      <c r="AC30" s="46">
        <f>IF($E$2="Automatizovaný prepočet",INDEX('09.1 Nehodovost - vypocet'!$D14:$BA14,MATCH(AC$26,'09.1 Nehodovost - vypocet'!$D$11:$BA$11,0))*'A1 Parametre'!$C127,IF($E$2="Iné vstupné dáta",AC16,0))</f>
        <v>4</v>
      </c>
      <c r="AD30" s="46">
        <f>IF($E$2="Automatizovaný prepočet",INDEX('09.1 Nehodovost - vypocet'!$D14:$BA14,MATCH(AD$26,'09.1 Nehodovost - vypocet'!$D$11:$BA$11,0))*'A1 Parametre'!$C127,IF($E$2="Iné vstupné dáta",AD16,0))</f>
        <v>4</v>
      </c>
      <c r="AE30" s="46">
        <f>IF($E$2="Automatizovaný prepočet",INDEX('09.1 Nehodovost - vypocet'!$D14:$BA14,MATCH(AE$26,'09.1 Nehodovost - vypocet'!$D$11:$BA$11,0))*'A1 Parametre'!$C127,IF($E$2="Iné vstupné dáta",AE16,0))</f>
        <v>4</v>
      </c>
      <c r="AF30" s="46">
        <f>IF($E$2="Automatizovaný prepočet",INDEX('09.1 Nehodovost - vypocet'!$D14:$BA14,MATCH(AF$26,'09.1 Nehodovost - vypocet'!$D$11:$BA$11,0))*'A1 Parametre'!$C127,IF($E$2="Iné vstupné dáta",AF16,0))</f>
        <v>4</v>
      </c>
      <c r="AG30" s="46">
        <f>IF($E$2="Automatizovaný prepočet",INDEX('09.1 Nehodovost - vypocet'!$D14:$BA14,MATCH(AG$26,'09.1 Nehodovost - vypocet'!$D$11:$BA$11,0))*'A1 Parametre'!$C127,IF($E$2="Iné vstupné dáta",AG16,0))</f>
        <v>4</v>
      </c>
      <c r="AH30" s="46">
        <f>IF($E$2="Automatizovaný prepočet",INDEX('09.1 Nehodovost - vypocet'!$D14:$BA14,MATCH(AH$26,'09.1 Nehodovost - vypocet'!$D$11:$BA$11,0))*'A1 Parametre'!$C127,IF($E$2="Iné vstupné dáta",AH16,0))</f>
        <v>4</v>
      </c>
    </row>
    <row r="31" spans="2:65" x14ac:dyDescent="0.2">
      <c r="B31" s="89" t="s">
        <v>261</v>
      </c>
      <c r="C31" s="145">
        <f t="shared" si="92"/>
        <v>290</v>
      </c>
      <c r="D31" s="46">
        <f>IF($E$2="Automatizovaný prepočet",INDEX('09.1 Nehodovost - vypocet'!$D15:$BA15,MATCH(D$26,'09.1 Nehodovost - vypocet'!$D$11:$BA$11,0))*'A1 Parametre'!$C128,IF($E$2="Iné vstupné dáta",D17,0))</f>
        <v>8</v>
      </c>
      <c r="E31" s="46">
        <f>IF($E$2="Automatizovaný prepočet",INDEX('09.1 Nehodovost - vypocet'!$D15:$BA15,MATCH(E$26,'09.1 Nehodovost - vypocet'!$D$11:$BA$11,0))*'A1 Parametre'!$C128,IF($E$2="Iné vstupné dáta",E17,0))</f>
        <v>8</v>
      </c>
      <c r="F31" s="46">
        <f>IF($E$2="Automatizovaný prepočet",INDEX('09.1 Nehodovost - vypocet'!$D15:$BA15,MATCH(F$26,'09.1 Nehodovost - vypocet'!$D$11:$BA$11,0))*'A1 Parametre'!$C128,IF($E$2="Iné vstupné dáta",F17,0))</f>
        <v>8</v>
      </c>
      <c r="G31" s="46">
        <f>IF($E$2="Automatizovaný prepočet",INDEX('09.1 Nehodovost - vypocet'!$D15:$BA15,MATCH(G$26,'09.1 Nehodovost - vypocet'!$D$11:$BA$11,0))*'A1 Parametre'!$C128,IF($E$2="Iné vstupné dáta",G17,0))</f>
        <v>8</v>
      </c>
      <c r="H31" s="46">
        <f>IF($E$2="Automatizovaný prepočet",INDEX('09.1 Nehodovost - vypocet'!$D15:$BA15,MATCH(H$26,'09.1 Nehodovost - vypocet'!$D$11:$BA$11,0))*'A1 Parametre'!$C128,IF($E$2="Iné vstupné dáta",H17,0))</f>
        <v>8</v>
      </c>
      <c r="I31" s="46">
        <f>IF($E$2="Automatizovaný prepočet",INDEX('09.1 Nehodovost - vypocet'!$D15:$BA15,MATCH(I$26,'09.1 Nehodovost - vypocet'!$D$11:$BA$11,0))*'A1 Parametre'!$C128,IF($E$2="Iné vstupné dáta",I17,0))</f>
        <v>8</v>
      </c>
      <c r="J31" s="46">
        <f>IF($E$2="Automatizovaný prepočet",INDEX('09.1 Nehodovost - vypocet'!$D15:$BA15,MATCH(J$26,'09.1 Nehodovost - vypocet'!$D$11:$BA$11,0))*'A1 Parametre'!$C128,IF($E$2="Iné vstupné dáta",J17,0))</f>
        <v>8</v>
      </c>
      <c r="K31" s="46">
        <f>IF($E$2="Automatizovaný prepočet",INDEX('09.1 Nehodovost - vypocet'!$D15:$BA15,MATCH(K$26,'09.1 Nehodovost - vypocet'!$D$11:$BA$11,0))*'A1 Parametre'!$C128,IF($E$2="Iné vstupné dáta",K17,0))</f>
        <v>8</v>
      </c>
      <c r="L31" s="46">
        <f>IF($E$2="Automatizovaný prepočet",INDEX('09.1 Nehodovost - vypocet'!$D15:$BA15,MATCH(L$26,'09.1 Nehodovost - vypocet'!$D$11:$BA$11,0))*'A1 Parametre'!$C128,IF($E$2="Iné vstupné dáta",L17,0))</f>
        <v>8</v>
      </c>
      <c r="M31" s="46">
        <f>IF($E$2="Automatizovaný prepočet",INDEX('09.1 Nehodovost - vypocet'!$D15:$BA15,MATCH(M$26,'09.1 Nehodovost - vypocet'!$D$11:$BA$11,0))*'A1 Parametre'!$C128,IF($E$2="Iné vstupné dáta",M17,0))</f>
        <v>9</v>
      </c>
      <c r="N31" s="46">
        <f>IF($E$2="Automatizovaný prepočet",INDEX('09.1 Nehodovost - vypocet'!$D15:$BA15,MATCH(N$26,'09.1 Nehodovost - vypocet'!$D$11:$BA$11,0))*'A1 Parametre'!$C128,IF($E$2="Iné vstupné dáta",N17,0))</f>
        <v>9</v>
      </c>
      <c r="O31" s="46">
        <f>IF($E$2="Automatizovaný prepočet",INDEX('09.1 Nehodovost - vypocet'!$D15:$BA15,MATCH(O$26,'09.1 Nehodovost - vypocet'!$D$11:$BA$11,0))*'A1 Parametre'!$C128,IF($E$2="Iné vstupné dáta",O17,0))</f>
        <v>9</v>
      </c>
      <c r="P31" s="46">
        <f>IF($E$2="Automatizovaný prepočet",INDEX('09.1 Nehodovost - vypocet'!$D15:$BA15,MATCH(P$26,'09.1 Nehodovost - vypocet'!$D$11:$BA$11,0))*'A1 Parametre'!$C128,IF($E$2="Iné vstupné dáta",P17,0))</f>
        <v>10</v>
      </c>
      <c r="Q31" s="46">
        <f>IF($E$2="Automatizovaný prepočet",INDEX('09.1 Nehodovost - vypocet'!$D15:$BA15,MATCH(Q$26,'09.1 Nehodovost - vypocet'!$D$11:$BA$11,0))*'A1 Parametre'!$C128,IF($E$2="Iné vstupné dáta",Q17,0))</f>
        <v>10</v>
      </c>
      <c r="R31" s="46">
        <f>IF($E$2="Automatizovaný prepočet",INDEX('09.1 Nehodovost - vypocet'!$D15:$BA15,MATCH(R$26,'09.1 Nehodovost - vypocet'!$D$11:$BA$11,0))*'A1 Parametre'!$C128,IF($E$2="Iné vstupné dáta",R17,0))</f>
        <v>10</v>
      </c>
      <c r="S31" s="46">
        <f>IF($E$2="Automatizovaný prepočet",INDEX('09.1 Nehodovost - vypocet'!$D15:$BA15,MATCH(S$26,'09.1 Nehodovost - vypocet'!$D$11:$BA$11,0))*'A1 Parametre'!$C128,IF($E$2="Iné vstupné dáta",S17,0))</f>
        <v>10</v>
      </c>
      <c r="T31" s="46">
        <f>IF($E$2="Automatizovaný prepočet",INDEX('09.1 Nehodovost - vypocet'!$D15:$BA15,MATCH(T$26,'09.1 Nehodovost - vypocet'!$D$11:$BA$11,0))*'A1 Parametre'!$C128,IF($E$2="Iné vstupné dáta",T17,0))</f>
        <v>10</v>
      </c>
      <c r="U31" s="46">
        <f>IF($E$2="Automatizovaný prepočet",INDEX('09.1 Nehodovost - vypocet'!$D15:$BA15,MATCH(U$26,'09.1 Nehodovost - vypocet'!$D$11:$BA$11,0))*'A1 Parametre'!$C128,IF($E$2="Iné vstupné dáta",U17,0))</f>
        <v>10</v>
      </c>
      <c r="V31" s="46">
        <f>IF($E$2="Automatizovaný prepočet",INDEX('09.1 Nehodovost - vypocet'!$D15:$BA15,MATCH(V$26,'09.1 Nehodovost - vypocet'!$D$11:$BA$11,0))*'A1 Parametre'!$C128,IF($E$2="Iné vstupné dáta",V17,0))</f>
        <v>10</v>
      </c>
      <c r="W31" s="46">
        <f>IF($E$2="Automatizovaný prepočet",INDEX('09.1 Nehodovost - vypocet'!$D15:$BA15,MATCH(W$26,'09.1 Nehodovost - vypocet'!$D$11:$BA$11,0))*'A1 Parametre'!$C128,IF($E$2="Iné vstupné dáta",W17,0))</f>
        <v>10</v>
      </c>
      <c r="X31" s="46">
        <f>IF($E$2="Automatizovaný prepočet",INDEX('09.1 Nehodovost - vypocet'!$D15:$BA15,MATCH(X$26,'09.1 Nehodovost - vypocet'!$D$11:$BA$11,0))*'A1 Parametre'!$C128,IF($E$2="Iné vstupné dáta",X17,0))</f>
        <v>10</v>
      </c>
      <c r="Y31" s="46">
        <f>IF($E$2="Automatizovaný prepočet",INDEX('09.1 Nehodovost - vypocet'!$D15:$BA15,MATCH(Y$26,'09.1 Nehodovost - vypocet'!$D$11:$BA$11,0))*'A1 Parametre'!$C128,IF($E$2="Iné vstupné dáta",Y17,0))</f>
        <v>10</v>
      </c>
      <c r="Z31" s="46">
        <f>IF($E$2="Automatizovaný prepočet",INDEX('09.1 Nehodovost - vypocet'!$D15:$BA15,MATCH(Z$26,'09.1 Nehodovost - vypocet'!$D$11:$BA$11,0))*'A1 Parametre'!$C128,IF($E$2="Iné vstupné dáta",Z17,0))</f>
        <v>10</v>
      </c>
      <c r="AA31" s="46">
        <f>IF($E$2="Automatizovaný prepočet",INDEX('09.1 Nehodovost - vypocet'!$D15:$BA15,MATCH(AA$26,'09.1 Nehodovost - vypocet'!$D$11:$BA$11,0))*'A1 Parametre'!$C128,IF($E$2="Iné vstupné dáta",AA17,0))</f>
        <v>10</v>
      </c>
      <c r="AB31" s="46">
        <f>IF($E$2="Automatizovaný prepočet",INDEX('09.1 Nehodovost - vypocet'!$D15:$BA15,MATCH(AB$26,'09.1 Nehodovost - vypocet'!$D$11:$BA$11,0))*'A1 Parametre'!$C128,IF($E$2="Iné vstupné dáta",AB17,0))</f>
        <v>10</v>
      </c>
      <c r="AC31" s="46">
        <f>IF($E$2="Automatizovaný prepočet",INDEX('09.1 Nehodovost - vypocet'!$D15:$BA15,MATCH(AC$26,'09.1 Nehodovost - vypocet'!$D$11:$BA$11,0))*'A1 Parametre'!$C128,IF($E$2="Iné vstupné dáta",AC17,0))</f>
        <v>10</v>
      </c>
      <c r="AD31" s="46">
        <f>IF($E$2="Automatizovaný prepočet",INDEX('09.1 Nehodovost - vypocet'!$D15:$BA15,MATCH(AD$26,'09.1 Nehodovost - vypocet'!$D$11:$BA$11,0))*'A1 Parametre'!$C128,IF($E$2="Iné vstupné dáta",AD17,0))</f>
        <v>10</v>
      </c>
      <c r="AE31" s="46">
        <f>IF($E$2="Automatizovaný prepočet",INDEX('09.1 Nehodovost - vypocet'!$D15:$BA15,MATCH(AE$26,'09.1 Nehodovost - vypocet'!$D$11:$BA$11,0))*'A1 Parametre'!$C128,IF($E$2="Iné vstupné dáta",AE17,0))</f>
        <v>10</v>
      </c>
      <c r="AF31" s="46">
        <f>IF($E$2="Automatizovaný prepočet",INDEX('09.1 Nehodovost - vypocet'!$D15:$BA15,MATCH(AF$26,'09.1 Nehodovost - vypocet'!$D$11:$BA$11,0))*'A1 Parametre'!$C128,IF($E$2="Iné vstupné dáta",AF17,0))</f>
        <v>10</v>
      </c>
      <c r="AG31" s="46">
        <f>IF($E$2="Automatizovaný prepočet",INDEX('09.1 Nehodovost - vypocet'!$D15:$BA15,MATCH(AG$26,'09.1 Nehodovost - vypocet'!$D$11:$BA$11,0))*'A1 Parametre'!$C128,IF($E$2="Iné vstupné dáta",AG17,0))</f>
        <v>10</v>
      </c>
      <c r="AH31" s="46">
        <f>IF($E$2="Automatizovaný prepočet",INDEX('09.1 Nehodovost - vypocet'!$D15:$BA15,MATCH(AH$26,'09.1 Nehodovost - vypocet'!$D$11:$BA$11,0))*'A1 Parametre'!$C128,IF($E$2="Iné vstupné dáta",AH17,0))</f>
        <v>11</v>
      </c>
    </row>
    <row r="33" spans="2:34" x14ac:dyDescent="0.2">
      <c r="B33" s="88" t="s">
        <v>434</v>
      </c>
      <c r="C33" s="144" t="s">
        <v>83</v>
      </c>
      <c r="D33" s="86">
        <f>'A1 Parametre'!$C$6</f>
        <v>2019</v>
      </c>
      <c r="E33" s="86">
        <f>D33+1</f>
        <v>2020</v>
      </c>
      <c r="F33" s="86">
        <f t="shared" ref="F33:AH33" si="93">E33+1</f>
        <v>2021</v>
      </c>
      <c r="G33" s="86">
        <f t="shared" si="93"/>
        <v>2022</v>
      </c>
      <c r="H33" s="86">
        <f t="shared" si="93"/>
        <v>2023</v>
      </c>
      <c r="I33" s="86">
        <f t="shared" si="93"/>
        <v>2024</v>
      </c>
      <c r="J33" s="86">
        <f t="shared" si="93"/>
        <v>2025</v>
      </c>
      <c r="K33" s="86">
        <f t="shared" si="93"/>
        <v>2026</v>
      </c>
      <c r="L33" s="86">
        <f t="shared" si="93"/>
        <v>2027</v>
      </c>
      <c r="M33" s="86">
        <f t="shared" si="93"/>
        <v>2028</v>
      </c>
      <c r="N33" s="86">
        <f t="shared" si="93"/>
        <v>2029</v>
      </c>
      <c r="O33" s="86">
        <f t="shared" si="93"/>
        <v>2030</v>
      </c>
      <c r="P33" s="86">
        <f t="shared" si="93"/>
        <v>2031</v>
      </c>
      <c r="Q33" s="86">
        <f t="shared" si="93"/>
        <v>2032</v>
      </c>
      <c r="R33" s="86">
        <f t="shared" si="93"/>
        <v>2033</v>
      </c>
      <c r="S33" s="86">
        <f t="shared" si="93"/>
        <v>2034</v>
      </c>
      <c r="T33" s="86">
        <f t="shared" si="93"/>
        <v>2035</v>
      </c>
      <c r="U33" s="86">
        <f t="shared" si="93"/>
        <v>2036</v>
      </c>
      <c r="V33" s="86">
        <f t="shared" si="93"/>
        <v>2037</v>
      </c>
      <c r="W33" s="86">
        <f t="shared" si="93"/>
        <v>2038</v>
      </c>
      <c r="X33" s="86">
        <f t="shared" si="93"/>
        <v>2039</v>
      </c>
      <c r="Y33" s="86">
        <f t="shared" si="93"/>
        <v>2040</v>
      </c>
      <c r="Z33" s="86">
        <f t="shared" si="93"/>
        <v>2041</v>
      </c>
      <c r="AA33" s="86">
        <f t="shared" si="93"/>
        <v>2042</v>
      </c>
      <c r="AB33" s="86">
        <f t="shared" si="93"/>
        <v>2043</v>
      </c>
      <c r="AC33" s="86">
        <f t="shared" si="93"/>
        <v>2044</v>
      </c>
      <c r="AD33" s="86">
        <f t="shared" si="93"/>
        <v>2045</v>
      </c>
      <c r="AE33" s="86">
        <f t="shared" si="93"/>
        <v>2046</v>
      </c>
      <c r="AF33" s="86">
        <f t="shared" si="93"/>
        <v>2047</v>
      </c>
      <c r="AG33" s="86">
        <f t="shared" si="93"/>
        <v>2048</v>
      </c>
      <c r="AH33" s="86">
        <f t="shared" si="93"/>
        <v>2049</v>
      </c>
    </row>
    <row r="34" spans="2:34" x14ac:dyDescent="0.2">
      <c r="B34" s="88" t="s">
        <v>93</v>
      </c>
      <c r="C34" s="144" t="s">
        <v>65</v>
      </c>
      <c r="D34" s="5">
        <v>1</v>
      </c>
      <c r="E34" s="5">
        <f t="shared" ref="E34:AH34" si="94">D34+1</f>
        <v>2</v>
      </c>
      <c r="F34" s="5">
        <f t="shared" si="94"/>
        <v>3</v>
      </c>
      <c r="G34" s="5">
        <f t="shared" si="94"/>
        <v>4</v>
      </c>
      <c r="H34" s="5">
        <f t="shared" si="94"/>
        <v>5</v>
      </c>
      <c r="I34" s="5">
        <f t="shared" si="94"/>
        <v>6</v>
      </c>
      <c r="J34" s="5">
        <f t="shared" si="94"/>
        <v>7</v>
      </c>
      <c r="K34" s="5">
        <f t="shared" si="94"/>
        <v>8</v>
      </c>
      <c r="L34" s="5">
        <f t="shared" si="94"/>
        <v>9</v>
      </c>
      <c r="M34" s="5">
        <f t="shared" si="94"/>
        <v>10</v>
      </c>
      <c r="N34" s="5">
        <f t="shared" si="94"/>
        <v>11</v>
      </c>
      <c r="O34" s="5">
        <f t="shared" si="94"/>
        <v>12</v>
      </c>
      <c r="P34" s="5">
        <f t="shared" si="94"/>
        <v>13</v>
      </c>
      <c r="Q34" s="5">
        <f t="shared" si="94"/>
        <v>14</v>
      </c>
      <c r="R34" s="5">
        <f t="shared" si="94"/>
        <v>15</v>
      </c>
      <c r="S34" s="5">
        <f t="shared" si="94"/>
        <v>16</v>
      </c>
      <c r="T34" s="5">
        <f t="shared" si="94"/>
        <v>17</v>
      </c>
      <c r="U34" s="5">
        <f t="shared" si="94"/>
        <v>18</v>
      </c>
      <c r="V34" s="5">
        <f t="shared" si="94"/>
        <v>19</v>
      </c>
      <c r="W34" s="5">
        <f t="shared" si="94"/>
        <v>20</v>
      </c>
      <c r="X34" s="5">
        <f t="shared" si="94"/>
        <v>21</v>
      </c>
      <c r="Y34" s="5">
        <f t="shared" si="94"/>
        <v>22</v>
      </c>
      <c r="Z34" s="5">
        <f t="shared" si="94"/>
        <v>23</v>
      </c>
      <c r="AA34" s="5">
        <f t="shared" si="94"/>
        <v>24</v>
      </c>
      <c r="AB34" s="5">
        <f t="shared" si="94"/>
        <v>25</v>
      </c>
      <c r="AC34" s="5">
        <f t="shared" si="94"/>
        <v>26</v>
      </c>
      <c r="AD34" s="5">
        <f t="shared" si="94"/>
        <v>27</v>
      </c>
      <c r="AE34" s="5">
        <f t="shared" si="94"/>
        <v>28</v>
      </c>
      <c r="AF34" s="5">
        <f t="shared" si="94"/>
        <v>29</v>
      </c>
      <c r="AG34" s="5">
        <f t="shared" si="94"/>
        <v>30</v>
      </c>
      <c r="AH34" s="5">
        <f t="shared" si="94"/>
        <v>31</v>
      </c>
    </row>
    <row r="35" spans="2:34" x14ac:dyDescent="0.2">
      <c r="B35" s="89" t="s">
        <v>154</v>
      </c>
      <c r="C35" s="145">
        <f>SUM(D35:AH35)</f>
        <v>0</v>
      </c>
      <c r="D35" s="46">
        <f>IF(D$33&lt;'A1 Parametre'!$C$7,'09 Nehodovost'!D28,IF($E$2="Automatizovaný prepočet",IF(D$33='A1 Parametre'!$C$7,('09 Nehodovost'!D28*('A1 Parametre'!$C$8-1)/12+(12+1-'A1 Parametre'!$C$8)/12*'09 Nehodovost'!D28*(1+'09 Nehodovost'!$E$4)),'09 Nehodovost'!D28*(1+'09 Nehodovost'!$E$4)),D21))</f>
        <v>0</v>
      </c>
      <c r="E35" s="46">
        <f>IF(E$33&lt;'A1 Parametre'!$C$7,'09 Nehodovost'!E28,IF($E$2="Automatizovaný prepočet",IF(E$33='A1 Parametre'!$C$7,('09 Nehodovost'!E28*('A1 Parametre'!$C$8-1)/12+(12+1-'A1 Parametre'!$C$8)/12*'09 Nehodovost'!E28*(1+'09 Nehodovost'!$E$4)),'09 Nehodovost'!E28*(1+'09 Nehodovost'!$E$4)),E21))</f>
        <v>0</v>
      </c>
      <c r="F35" s="46">
        <f>IF(F$33&lt;'A1 Parametre'!$C$7,'09 Nehodovost'!F28,IF($E$2="Automatizovaný prepočet",IF(F$33='A1 Parametre'!$C$7,('09 Nehodovost'!F28*('A1 Parametre'!$C$8-1)/12+(12+1-'A1 Parametre'!$C$8)/12*'09 Nehodovost'!F28*(1+'09 Nehodovost'!$E$4)),'09 Nehodovost'!F28*(1+'09 Nehodovost'!$E$4)),F21))</f>
        <v>0</v>
      </c>
      <c r="G35" s="46">
        <f>IF(G$33&lt;'A1 Parametre'!$C$7,'09 Nehodovost'!G28,IF($E$2="Automatizovaný prepočet",IF(G$33='A1 Parametre'!$C$7,('09 Nehodovost'!G28*('A1 Parametre'!$C$8-1)/12+(12+1-'A1 Parametre'!$C$8)/12*'09 Nehodovost'!G28*(1+'09 Nehodovost'!$E$4)),'09 Nehodovost'!G28*(1+'09 Nehodovost'!$E$4)),G21))</f>
        <v>0</v>
      </c>
      <c r="H35" s="46">
        <f>IF(H$33&lt;'A1 Parametre'!$C$7,'09 Nehodovost'!H28,IF($E$2="Automatizovaný prepočet",IF(H$33='A1 Parametre'!$C$7,('09 Nehodovost'!H28*('A1 Parametre'!$C$8-1)/12+(12+1-'A1 Parametre'!$C$8)/12*'09 Nehodovost'!H28*(1+'09 Nehodovost'!$E$4)),'09 Nehodovost'!H28*(1+'09 Nehodovost'!$E$4)),H21))</f>
        <v>0</v>
      </c>
      <c r="I35" s="46">
        <f>IF(I$33&lt;'A1 Parametre'!$C$7,'09 Nehodovost'!I28,IF($E$2="Automatizovaný prepočet",IF(I$33='A1 Parametre'!$C$7,('09 Nehodovost'!I28*('A1 Parametre'!$C$8-1)/12+(12+1-'A1 Parametre'!$C$8)/12*'09 Nehodovost'!I28*(1+'09 Nehodovost'!$E$4)),'09 Nehodovost'!I28*(1+'09 Nehodovost'!$E$4)),I21))</f>
        <v>0</v>
      </c>
      <c r="J35" s="46">
        <f>IF(J$33&lt;'A1 Parametre'!$C$7,'09 Nehodovost'!J28,IF($E$2="Automatizovaný prepočet",IF(J$33='A1 Parametre'!$C$7,('09 Nehodovost'!J28*('A1 Parametre'!$C$8-1)/12+(12+1-'A1 Parametre'!$C$8)/12*'09 Nehodovost'!J28*(1+'09 Nehodovost'!$E$4)),'09 Nehodovost'!J28*(1+'09 Nehodovost'!$E$4)),J21))</f>
        <v>0</v>
      </c>
      <c r="K35" s="46">
        <f>IF(K$33&lt;'A1 Parametre'!$C$7,'09 Nehodovost'!K28,IF($E$2="Automatizovaný prepočet",IF(K$33='A1 Parametre'!$C$7,('09 Nehodovost'!K28*('A1 Parametre'!$C$8-1)/12+(12+1-'A1 Parametre'!$C$8)/12*'09 Nehodovost'!K28*(1+'09 Nehodovost'!$E$4)),'09 Nehodovost'!K28*(1+'09 Nehodovost'!$E$4)),K21))</f>
        <v>0</v>
      </c>
      <c r="L35" s="46">
        <f>IF(L$33&lt;'A1 Parametre'!$C$7,'09 Nehodovost'!L28,IF($E$2="Automatizovaný prepočet",IF(L$33='A1 Parametre'!$C$7,('09 Nehodovost'!L28*('A1 Parametre'!$C$8-1)/12+(12+1-'A1 Parametre'!$C$8)/12*'09 Nehodovost'!L28*(1+'09 Nehodovost'!$E$4)),'09 Nehodovost'!L28*(1+'09 Nehodovost'!$E$4)),L21))</f>
        <v>0</v>
      </c>
      <c r="M35" s="46">
        <f>IF(M$33&lt;'A1 Parametre'!$C$7,'09 Nehodovost'!M28,IF($E$2="Automatizovaný prepočet",IF(M$33='A1 Parametre'!$C$7,('09 Nehodovost'!M28*('A1 Parametre'!$C$8-1)/12+(12+1-'A1 Parametre'!$C$8)/12*'09 Nehodovost'!M28*(1+'09 Nehodovost'!$E$4)),'09 Nehodovost'!M28*(1+'09 Nehodovost'!$E$4)),M21))</f>
        <v>0</v>
      </c>
      <c r="N35" s="46">
        <f>IF(N$33&lt;'A1 Parametre'!$C$7,'09 Nehodovost'!N28,IF($E$2="Automatizovaný prepočet",IF(N$33='A1 Parametre'!$C$7,('09 Nehodovost'!N28*('A1 Parametre'!$C$8-1)/12+(12+1-'A1 Parametre'!$C$8)/12*'09 Nehodovost'!N28*(1+'09 Nehodovost'!$E$4)),'09 Nehodovost'!N28*(1+'09 Nehodovost'!$E$4)),N21))</f>
        <v>0</v>
      </c>
      <c r="O35" s="46">
        <f>IF(O$33&lt;'A1 Parametre'!$C$7,'09 Nehodovost'!O28,IF($E$2="Automatizovaný prepočet",IF(O$33='A1 Parametre'!$C$7,('09 Nehodovost'!O28*('A1 Parametre'!$C$8-1)/12+(12+1-'A1 Parametre'!$C$8)/12*'09 Nehodovost'!O28*(1+'09 Nehodovost'!$E$4)),'09 Nehodovost'!O28*(1+'09 Nehodovost'!$E$4)),O21))</f>
        <v>0</v>
      </c>
      <c r="P35" s="46">
        <f>IF(P$33&lt;'A1 Parametre'!$C$7,'09 Nehodovost'!P28,IF($E$2="Automatizovaný prepočet",IF(P$33='A1 Parametre'!$C$7,('09 Nehodovost'!P28*('A1 Parametre'!$C$8-1)/12+(12+1-'A1 Parametre'!$C$8)/12*'09 Nehodovost'!P28*(1+'09 Nehodovost'!$E$4)),'09 Nehodovost'!P28*(1+'09 Nehodovost'!$E$4)),P21))</f>
        <v>0</v>
      </c>
      <c r="Q35" s="46">
        <f>IF(Q$33&lt;'A1 Parametre'!$C$7,'09 Nehodovost'!Q28,IF($E$2="Automatizovaný prepočet",IF(Q$33='A1 Parametre'!$C$7,('09 Nehodovost'!Q28*('A1 Parametre'!$C$8-1)/12+(12+1-'A1 Parametre'!$C$8)/12*'09 Nehodovost'!Q28*(1+'09 Nehodovost'!$E$4)),'09 Nehodovost'!Q28*(1+'09 Nehodovost'!$E$4)),Q21))</f>
        <v>0</v>
      </c>
      <c r="R35" s="46">
        <f>IF(R$33&lt;'A1 Parametre'!$C$7,'09 Nehodovost'!R28,IF($E$2="Automatizovaný prepočet",IF(R$33='A1 Parametre'!$C$7,('09 Nehodovost'!R28*('A1 Parametre'!$C$8-1)/12+(12+1-'A1 Parametre'!$C$8)/12*'09 Nehodovost'!R28*(1+'09 Nehodovost'!$E$4)),'09 Nehodovost'!R28*(1+'09 Nehodovost'!$E$4)),R21))</f>
        <v>0</v>
      </c>
      <c r="S35" s="46">
        <f>IF(S$33&lt;'A1 Parametre'!$C$7,'09 Nehodovost'!S28,IF($E$2="Automatizovaný prepočet",IF(S$33='A1 Parametre'!$C$7,('09 Nehodovost'!S28*('A1 Parametre'!$C$8-1)/12+(12+1-'A1 Parametre'!$C$8)/12*'09 Nehodovost'!S28*(1+'09 Nehodovost'!$E$4)),'09 Nehodovost'!S28*(1+'09 Nehodovost'!$E$4)),S21))</f>
        <v>0</v>
      </c>
      <c r="T35" s="46">
        <f>IF(T$33&lt;'A1 Parametre'!$C$7,'09 Nehodovost'!T28,IF($E$2="Automatizovaný prepočet",IF(T$33='A1 Parametre'!$C$7,('09 Nehodovost'!T28*('A1 Parametre'!$C$8-1)/12+(12+1-'A1 Parametre'!$C$8)/12*'09 Nehodovost'!T28*(1+'09 Nehodovost'!$E$4)),'09 Nehodovost'!T28*(1+'09 Nehodovost'!$E$4)),T21))</f>
        <v>0</v>
      </c>
      <c r="U35" s="46">
        <f>IF(U$33&lt;'A1 Parametre'!$C$7,'09 Nehodovost'!U28,IF($E$2="Automatizovaný prepočet",IF(U$33='A1 Parametre'!$C$7,('09 Nehodovost'!U28*('A1 Parametre'!$C$8-1)/12+(12+1-'A1 Parametre'!$C$8)/12*'09 Nehodovost'!U28*(1+'09 Nehodovost'!$E$4)),'09 Nehodovost'!U28*(1+'09 Nehodovost'!$E$4)),U21))</f>
        <v>0</v>
      </c>
      <c r="V35" s="46">
        <f>IF(V$33&lt;'A1 Parametre'!$C$7,'09 Nehodovost'!V28,IF($E$2="Automatizovaný prepočet",IF(V$33='A1 Parametre'!$C$7,('09 Nehodovost'!V28*('A1 Parametre'!$C$8-1)/12+(12+1-'A1 Parametre'!$C$8)/12*'09 Nehodovost'!V28*(1+'09 Nehodovost'!$E$4)),'09 Nehodovost'!V28*(1+'09 Nehodovost'!$E$4)),V21))</f>
        <v>0</v>
      </c>
      <c r="W35" s="46">
        <f>IF(W$33&lt;'A1 Parametre'!$C$7,'09 Nehodovost'!W28,IF($E$2="Automatizovaný prepočet",IF(W$33='A1 Parametre'!$C$7,('09 Nehodovost'!W28*('A1 Parametre'!$C$8-1)/12+(12+1-'A1 Parametre'!$C$8)/12*'09 Nehodovost'!W28*(1+'09 Nehodovost'!$E$4)),'09 Nehodovost'!W28*(1+'09 Nehodovost'!$E$4)),W21))</f>
        <v>0</v>
      </c>
      <c r="X35" s="46">
        <f>IF(X$33&lt;'A1 Parametre'!$C$7,'09 Nehodovost'!X28,IF($E$2="Automatizovaný prepočet",IF(X$33='A1 Parametre'!$C$7,('09 Nehodovost'!X28*('A1 Parametre'!$C$8-1)/12+(12+1-'A1 Parametre'!$C$8)/12*'09 Nehodovost'!X28*(1+'09 Nehodovost'!$E$4)),'09 Nehodovost'!X28*(1+'09 Nehodovost'!$E$4)),X21))</f>
        <v>0</v>
      </c>
      <c r="Y35" s="46">
        <f>IF(Y$33&lt;'A1 Parametre'!$C$7,'09 Nehodovost'!Y28,IF($E$2="Automatizovaný prepočet",IF(Y$33='A1 Parametre'!$C$7,('09 Nehodovost'!Y28*('A1 Parametre'!$C$8-1)/12+(12+1-'A1 Parametre'!$C$8)/12*'09 Nehodovost'!Y28*(1+'09 Nehodovost'!$E$4)),'09 Nehodovost'!Y28*(1+'09 Nehodovost'!$E$4)),Y21))</f>
        <v>0</v>
      </c>
      <c r="Z35" s="46">
        <f>IF(Z$33&lt;'A1 Parametre'!$C$7,'09 Nehodovost'!Z28,IF($E$2="Automatizovaný prepočet",IF(Z$33='A1 Parametre'!$C$7,('09 Nehodovost'!Z28*('A1 Parametre'!$C$8-1)/12+(12+1-'A1 Parametre'!$C$8)/12*'09 Nehodovost'!Z28*(1+'09 Nehodovost'!$E$4)),'09 Nehodovost'!Z28*(1+'09 Nehodovost'!$E$4)),Z21))</f>
        <v>0</v>
      </c>
      <c r="AA35" s="46">
        <f>IF(AA$33&lt;'A1 Parametre'!$C$7,'09 Nehodovost'!AA28,IF($E$2="Automatizovaný prepočet",IF(AA$33='A1 Parametre'!$C$7,('09 Nehodovost'!AA28*('A1 Parametre'!$C$8-1)/12+(12+1-'A1 Parametre'!$C$8)/12*'09 Nehodovost'!AA28*(1+'09 Nehodovost'!$E$4)),'09 Nehodovost'!AA28*(1+'09 Nehodovost'!$E$4)),AA21))</f>
        <v>0</v>
      </c>
      <c r="AB35" s="46">
        <f>IF(AB$33&lt;'A1 Parametre'!$C$7,'09 Nehodovost'!AB28,IF($E$2="Automatizovaný prepočet",IF(AB$33='A1 Parametre'!$C$7,('09 Nehodovost'!AB28*('A1 Parametre'!$C$8-1)/12+(12+1-'A1 Parametre'!$C$8)/12*'09 Nehodovost'!AB28*(1+'09 Nehodovost'!$E$4)),'09 Nehodovost'!AB28*(1+'09 Nehodovost'!$E$4)),AB21))</f>
        <v>0</v>
      </c>
      <c r="AC35" s="46">
        <f>IF(AC$33&lt;'A1 Parametre'!$C$7,'09 Nehodovost'!AC28,IF($E$2="Automatizovaný prepočet",IF(AC$33='A1 Parametre'!$C$7,('09 Nehodovost'!AC28*('A1 Parametre'!$C$8-1)/12+(12+1-'A1 Parametre'!$C$8)/12*'09 Nehodovost'!AC28*(1+'09 Nehodovost'!$E$4)),'09 Nehodovost'!AC28*(1+'09 Nehodovost'!$E$4)),AC21))</f>
        <v>0</v>
      </c>
      <c r="AD35" s="46">
        <f>IF(AD$33&lt;'A1 Parametre'!$C$7,'09 Nehodovost'!AD28,IF($E$2="Automatizovaný prepočet",IF(AD$33='A1 Parametre'!$C$7,('09 Nehodovost'!AD28*('A1 Parametre'!$C$8-1)/12+(12+1-'A1 Parametre'!$C$8)/12*'09 Nehodovost'!AD28*(1+'09 Nehodovost'!$E$4)),'09 Nehodovost'!AD28*(1+'09 Nehodovost'!$E$4)),AD21))</f>
        <v>0</v>
      </c>
      <c r="AE35" s="46">
        <f>IF(AE$33&lt;'A1 Parametre'!$C$7,'09 Nehodovost'!AE28,IF($E$2="Automatizovaný prepočet",IF(AE$33='A1 Parametre'!$C$7,('09 Nehodovost'!AE28*('A1 Parametre'!$C$8-1)/12+(12+1-'A1 Parametre'!$C$8)/12*'09 Nehodovost'!AE28*(1+'09 Nehodovost'!$E$4)),'09 Nehodovost'!AE28*(1+'09 Nehodovost'!$E$4)),AE21))</f>
        <v>0</v>
      </c>
      <c r="AF35" s="46">
        <f>IF(AF$33&lt;'A1 Parametre'!$C$7,'09 Nehodovost'!AF28,IF($E$2="Automatizovaný prepočet",IF(AF$33='A1 Parametre'!$C$7,('09 Nehodovost'!AF28*('A1 Parametre'!$C$8-1)/12+(12+1-'A1 Parametre'!$C$8)/12*'09 Nehodovost'!AF28*(1+'09 Nehodovost'!$E$4)),'09 Nehodovost'!AF28*(1+'09 Nehodovost'!$E$4)),AF21))</f>
        <v>0</v>
      </c>
      <c r="AG35" s="46">
        <f>IF(AG$33&lt;'A1 Parametre'!$C$7,'09 Nehodovost'!AG28,IF($E$2="Automatizovaný prepočet",IF(AG$33='A1 Parametre'!$C$7,('09 Nehodovost'!AG28*('A1 Parametre'!$C$8-1)/12+(12+1-'A1 Parametre'!$C$8)/12*'09 Nehodovost'!AG28*(1+'09 Nehodovost'!$E$4)),'09 Nehodovost'!AG28*(1+'09 Nehodovost'!$E$4)),AG21))</f>
        <v>0</v>
      </c>
      <c r="AH35" s="46">
        <f>IF(AH$33&lt;'A1 Parametre'!$C$7,'09 Nehodovost'!AH28,IF($E$2="Automatizovaný prepočet",IF(AH$33='A1 Parametre'!$C$7,('09 Nehodovost'!AH28*('A1 Parametre'!$C$8-1)/12+(12+1-'A1 Parametre'!$C$8)/12*'09 Nehodovost'!AH28*(1+'09 Nehodovost'!$E$4)),'09 Nehodovost'!AH28*(1+'09 Nehodovost'!$E$4)),AH21))</f>
        <v>0</v>
      </c>
    </row>
    <row r="36" spans="2:34" x14ac:dyDescent="0.2">
      <c r="B36" s="89" t="s">
        <v>198</v>
      </c>
      <c r="C36" s="145">
        <f t="shared" ref="C36:C38" si="95">SUM(D36:AH36)</f>
        <v>56</v>
      </c>
      <c r="D36" s="46">
        <f>IF(D$33&lt;'A1 Parametre'!$C$7,'09 Nehodovost'!D29,IF($E$2="Automatizovaný prepočet",IF(D$33='A1 Parametre'!$C$7,('09 Nehodovost'!D29*('A1 Parametre'!$C$8-1)/12+(12+1-'A1 Parametre'!$C$8)/12*'09 Nehodovost'!D29*(1+'09 Nehodovost'!$E$4)),'09 Nehodovost'!D29*(1+'09 Nehodovost'!$E$4)),D22))</f>
        <v>2</v>
      </c>
      <c r="E36" s="46">
        <f>IF(E$33&lt;'A1 Parametre'!$C$7,'09 Nehodovost'!E29,IF($E$2="Automatizovaný prepočet",IF(E$33='A1 Parametre'!$C$7,('09 Nehodovost'!E29*('A1 Parametre'!$C$8-1)/12+(12+1-'A1 Parametre'!$C$8)/12*'09 Nehodovost'!E29*(1+'09 Nehodovost'!$E$4)),'09 Nehodovost'!E29*(1+'09 Nehodovost'!$E$4)),E22))</f>
        <v>2</v>
      </c>
      <c r="F36" s="46">
        <f>IF(F$33&lt;'A1 Parametre'!$C$7,'09 Nehodovost'!F29,IF($E$2="Automatizovaný prepočet",IF(F$33='A1 Parametre'!$C$7,('09 Nehodovost'!F29*('A1 Parametre'!$C$8-1)/12+(12+1-'A1 Parametre'!$C$8)/12*'09 Nehodovost'!F29*(1+'09 Nehodovost'!$E$4)),'09 Nehodovost'!F29*(1+'09 Nehodovost'!$E$4)),F22))</f>
        <v>2</v>
      </c>
      <c r="G36" s="46">
        <f>IF(G$33&lt;'A1 Parametre'!$C$7,'09 Nehodovost'!G29,IF($E$2="Automatizovaný prepočet",IF(G$33='A1 Parametre'!$C$7,('09 Nehodovost'!G29*('A1 Parametre'!$C$8-1)/12+(12+1-'A1 Parametre'!$C$8)/12*'09 Nehodovost'!G29*(1+'09 Nehodovost'!$E$4)),'09 Nehodovost'!G29*(1+'09 Nehodovost'!$E$4)),G22))</f>
        <v>2</v>
      </c>
      <c r="H36" s="46">
        <f>IF(H$33&lt;'A1 Parametre'!$C$7,'09 Nehodovost'!H29,IF($E$2="Automatizovaný prepočet",IF(H$33='A1 Parametre'!$C$7,('09 Nehodovost'!H29*('A1 Parametre'!$C$8-1)/12+(12+1-'A1 Parametre'!$C$8)/12*'09 Nehodovost'!H29*(1+'09 Nehodovost'!$E$4)),'09 Nehodovost'!H29*(1+'09 Nehodovost'!$E$4)),H22))</f>
        <v>1</v>
      </c>
      <c r="I36" s="46">
        <f>IF(I$33&lt;'A1 Parametre'!$C$7,'09 Nehodovost'!I29,IF($E$2="Automatizovaný prepočet",IF(I$33='A1 Parametre'!$C$7,('09 Nehodovost'!I29*('A1 Parametre'!$C$8-1)/12+(12+1-'A1 Parametre'!$C$8)/12*'09 Nehodovost'!I29*(1+'09 Nehodovost'!$E$4)),'09 Nehodovost'!I29*(1+'09 Nehodovost'!$E$4)),I22))</f>
        <v>1</v>
      </c>
      <c r="J36" s="46">
        <f>IF(J$33&lt;'A1 Parametre'!$C$7,'09 Nehodovost'!J29,IF($E$2="Automatizovaný prepočet",IF(J$33='A1 Parametre'!$C$7,('09 Nehodovost'!J29*('A1 Parametre'!$C$8-1)/12+(12+1-'A1 Parametre'!$C$8)/12*'09 Nehodovost'!J29*(1+'09 Nehodovost'!$E$4)),'09 Nehodovost'!J29*(1+'09 Nehodovost'!$E$4)),J22))</f>
        <v>1</v>
      </c>
      <c r="K36" s="46">
        <f>IF(K$33&lt;'A1 Parametre'!$C$7,'09 Nehodovost'!K29,IF($E$2="Automatizovaný prepočet",IF(K$33='A1 Parametre'!$C$7,('09 Nehodovost'!K29*('A1 Parametre'!$C$8-1)/12+(12+1-'A1 Parametre'!$C$8)/12*'09 Nehodovost'!K29*(1+'09 Nehodovost'!$E$4)),'09 Nehodovost'!K29*(1+'09 Nehodovost'!$E$4)),K22))</f>
        <v>1</v>
      </c>
      <c r="L36" s="46">
        <f>IF(L$33&lt;'A1 Parametre'!$C$7,'09 Nehodovost'!L29,IF($E$2="Automatizovaný prepočet",IF(L$33='A1 Parametre'!$C$7,('09 Nehodovost'!L29*('A1 Parametre'!$C$8-1)/12+(12+1-'A1 Parametre'!$C$8)/12*'09 Nehodovost'!L29*(1+'09 Nehodovost'!$E$4)),'09 Nehodovost'!L29*(1+'09 Nehodovost'!$E$4)),L22))</f>
        <v>1</v>
      </c>
      <c r="M36" s="46">
        <f>IF(M$33&lt;'A1 Parametre'!$C$7,'09 Nehodovost'!M29,IF($E$2="Automatizovaný prepočet",IF(M$33='A1 Parametre'!$C$7,('09 Nehodovost'!M29*('A1 Parametre'!$C$8-1)/12+(12+1-'A1 Parametre'!$C$8)/12*'09 Nehodovost'!M29*(1+'09 Nehodovost'!$E$4)),'09 Nehodovost'!M29*(1+'09 Nehodovost'!$E$4)),M22))</f>
        <v>1</v>
      </c>
      <c r="N36" s="46">
        <f>IF(N$33&lt;'A1 Parametre'!$C$7,'09 Nehodovost'!N29,IF($E$2="Automatizovaný prepočet",IF(N$33='A1 Parametre'!$C$7,('09 Nehodovost'!N29*('A1 Parametre'!$C$8-1)/12+(12+1-'A1 Parametre'!$C$8)/12*'09 Nehodovost'!N29*(1+'09 Nehodovost'!$E$4)),'09 Nehodovost'!N29*(1+'09 Nehodovost'!$E$4)),N22))</f>
        <v>1</v>
      </c>
      <c r="O36" s="46">
        <f>IF(O$33&lt;'A1 Parametre'!$C$7,'09 Nehodovost'!O29,IF($E$2="Automatizovaný prepočet",IF(O$33='A1 Parametre'!$C$7,('09 Nehodovost'!O29*('A1 Parametre'!$C$8-1)/12+(12+1-'A1 Parametre'!$C$8)/12*'09 Nehodovost'!O29*(1+'09 Nehodovost'!$E$4)),'09 Nehodovost'!O29*(1+'09 Nehodovost'!$E$4)),O22))</f>
        <v>1</v>
      </c>
      <c r="P36" s="46">
        <f>IF(P$33&lt;'A1 Parametre'!$C$7,'09 Nehodovost'!P29,IF($E$2="Automatizovaný prepočet",IF(P$33='A1 Parametre'!$C$7,('09 Nehodovost'!P29*('A1 Parametre'!$C$8-1)/12+(12+1-'A1 Parametre'!$C$8)/12*'09 Nehodovost'!P29*(1+'09 Nehodovost'!$E$4)),'09 Nehodovost'!P29*(1+'09 Nehodovost'!$E$4)),P22))</f>
        <v>1</v>
      </c>
      <c r="Q36" s="46">
        <f>IF(Q$33&lt;'A1 Parametre'!$C$7,'09 Nehodovost'!Q29,IF($E$2="Automatizovaný prepočet",IF(Q$33='A1 Parametre'!$C$7,('09 Nehodovost'!Q29*('A1 Parametre'!$C$8-1)/12+(12+1-'A1 Parametre'!$C$8)/12*'09 Nehodovost'!Q29*(1+'09 Nehodovost'!$E$4)),'09 Nehodovost'!Q29*(1+'09 Nehodovost'!$E$4)),Q22))</f>
        <v>1</v>
      </c>
      <c r="R36" s="46">
        <f>IF(R$33&lt;'A1 Parametre'!$C$7,'09 Nehodovost'!R29,IF($E$2="Automatizovaný prepočet",IF(R$33='A1 Parametre'!$C$7,('09 Nehodovost'!R29*('A1 Parametre'!$C$8-1)/12+(12+1-'A1 Parametre'!$C$8)/12*'09 Nehodovost'!R29*(1+'09 Nehodovost'!$E$4)),'09 Nehodovost'!R29*(1+'09 Nehodovost'!$E$4)),R22))</f>
        <v>2</v>
      </c>
      <c r="S36" s="46">
        <f>IF(S$33&lt;'A1 Parametre'!$C$7,'09 Nehodovost'!S29,IF($E$2="Automatizovaný prepočet",IF(S$33='A1 Parametre'!$C$7,('09 Nehodovost'!S29*('A1 Parametre'!$C$8-1)/12+(12+1-'A1 Parametre'!$C$8)/12*'09 Nehodovost'!S29*(1+'09 Nehodovost'!$E$4)),'09 Nehodovost'!S29*(1+'09 Nehodovost'!$E$4)),S22))</f>
        <v>2</v>
      </c>
      <c r="T36" s="46">
        <f>IF(T$33&lt;'A1 Parametre'!$C$7,'09 Nehodovost'!T29,IF($E$2="Automatizovaný prepočet",IF(T$33='A1 Parametre'!$C$7,('09 Nehodovost'!T29*('A1 Parametre'!$C$8-1)/12+(12+1-'A1 Parametre'!$C$8)/12*'09 Nehodovost'!T29*(1+'09 Nehodovost'!$E$4)),'09 Nehodovost'!T29*(1+'09 Nehodovost'!$E$4)),T22))</f>
        <v>2</v>
      </c>
      <c r="U36" s="46">
        <f>IF(U$33&lt;'A1 Parametre'!$C$7,'09 Nehodovost'!U29,IF($E$2="Automatizovaný prepočet",IF(U$33='A1 Parametre'!$C$7,('09 Nehodovost'!U29*('A1 Parametre'!$C$8-1)/12+(12+1-'A1 Parametre'!$C$8)/12*'09 Nehodovost'!U29*(1+'09 Nehodovost'!$E$4)),'09 Nehodovost'!U29*(1+'09 Nehodovost'!$E$4)),U22))</f>
        <v>2</v>
      </c>
      <c r="V36" s="46">
        <f>IF(V$33&lt;'A1 Parametre'!$C$7,'09 Nehodovost'!V29,IF($E$2="Automatizovaný prepočet",IF(V$33='A1 Parametre'!$C$7,('09 Nehodovost'!V29*('A1 Parametre'!$C$8-1)/12+(12+1-'A1 Parametre'!$C$8)/12*'09 Nehodovost'!V29*(1+'09 Nehodovost'!$E$4)),'09 Nehodovost'!V29*(1+'09 Nehodovost'!$E$4)),V22))</f>
        <v>2</v>
      </c>
      <c r="W36" s="46">
        <f>IF(W$33&lt;'A1 Parametre'!$C$7,'09 Nehodovost'!W29,IF($E$2="Automatizovaný prepočet",IF(W$33='A1 Parametre'!$C$7,('09 Nehodovost'!W29*('A1 Parametre'!$C$8-1)/12+(12+1-'A1 Parametre'!$C$8)/12*'09 Nehodovost'!W29*(1+'09 Nehodovost'!$E$4)),'09 Nehodovost'!W29*(1+'09 Nehodovost'!$E$4)),W22))</f>
        <v>2</v>
      </c>
      <c r="X36" s="46">
        <f>IF(X$33&lt;'A1 Parametre'!$C$7,'09 Nehodovost'!X29,IF($E$2="Automatizovaný prepočet",IF(X$33='A1 Parametre'!$C$7,('09 Nehodovost'!X29*('A1 Parametre'!$C$8-1)/12+(12+1-'A1 Parametre'!$C$8)/12*'09 Nehodovost'!X29*(1+'09 Nehodovost'!$E$4)),'09 Nehodovost'!X29*(1+'09 Nehodovost'!$E$4)),X22))</f>
        <v>2</v>
      </c>
      <c r="Y36" s="46">
        <f>IF(Y$33&lt;'A1 Parametre'!$C$7,'09 Nehodovost'!Y29,IF($E$2="Automatizovaný prepočet",IF(Y$33='A1 Parametre'!$C$7,('09 Nehodovost'!Y29*('A1 Parametre'!$C$8-1)/12+(12+1-'A1 Parametre'!$C$8)/12*'09 Nehodovost'!Y29*(1+'09 Nehodovost'!$E$4)),'09 Nehodovost'!Y29*(1+'09 Nehodovost'!$E$4)),Y22))</f>
        <v>2</v>
      </c>
      <c r="Z36" s="46">
        <f>IF(Z$33&lt;'A1 Parametre'!$C$7,'09 Nehodovost'!Z29,IF($E$2="Automatizovaný prepočet",IF(Z$33='A1 Parametre'!$C$7,('09 Nehodovost'!Z29*('A1 Parametre'!$C$8-1)/12+(12+1-'A1 Parametre'!$C$8)/12*'09 Nehodovost'!Z29*(1+'09 Nehodovost'!$E$4)),'09 Nehodovost'!Z29*(1+'09 Nehodovost'!$E$4)),Z22))</f>
        <v>2</v>
      </c>
      <c r="AA36" s="46">
        <f>IF(AA$33&lt;'A1 Parametre'!$C$7,'09 Nehodovost'!AA29,IF($E$2="Automatizovaný prepočet",IF(AA$33='A1 Parametre'!$C$7,('09 Nehodovost'!AA29*('A1 Parametre'!$C$8-1)/12+(12+1-'A1 Parametre'!$C$8)/12*'09 Nehodovost'!AA29*(1+'09 Nehodovost'!$E$4)),'09 Nehodovost'!AA29*(1+'09 Nehodovost'!$E$4)),AA22))</f>
        <v>2</v>
      </c>
      <c r="AB36" s="46">
        <f>IF(AB$33&lt;'A1 Parametre'!$C$7,'09 Nehodovost'!AB29,IF($E$2="Automatizovaný prepočet",IF(AB$33='A1 Parametre'!$C$7,('09 Nehodovost'!AB29*('A1 Parametre'!$C$8-1)/12+(12+1-'A1 Parametre'!$C$8)/12*'09 Nehodovost'!AB29*(1+'09 Nehodovost'!$E$4)),'09 Nehodovost'!AB29*(1+'09 Nehodovost'!$E$4)),AB22))</f>
        <v>2</v>
      </c>
      <c r="AC36" s="46">
        <f>IF(AC$33&lt;'A1 Parametre'!$C$7,'09 Nehodovost'!AC29,IF($E$2="Automatizovaný prepočet",IF(AC$33='A1 Parametre'!$C$7,('09 Nehodovost'!AC29*('A1 Parametre'!$C$8-1)/12+(12+1-'A1 Parametre'!$C$8)/12*'09 Nehodovost'!AC29*(1+'09 Nehodovost'!$E$4)),'09 Nehodovost'!AC29*(1+'09 Nehodovost'!$E$4)),AC22))</f>
        <v>2</v>
      </c>
      <c r="AD36" s="46">
        <f>IF(AD$33&lt;'A1 Parametre'!$C$7,'09 Nehodovost'!AD29,IF($E$2="Automatizovaný prepočet",IF(AD$33='A1 Parametre'!$C$7,('09 Nehodovost'!AD29*('A1 Parametre'!$C$8-1)/12+(12+1-'A1 Parametre'!$C$8)/12*'09 Nehodovost'!AD29*(1+'09 Nehodovost'!$E$4)),'09 Nehodovost'!AD29*(1+'09 Nehodovost'!$E$4)),AD22))</f>
        <v>2</v>
      </c>
      <c r="AE36" s="46">
        <f>IF(AE$33&lt;'A1 Parametre'!$C$7,'09 Nehodovost'!AE29,IF($E$2="Automatizovaný prepočet",IF(AE$33='A1 Parametre'!$C$7,('09 Nehodovost'!AE29*('A1 Parametre'!$C$8-1)/12+(12+1-'A1 Parametre'!$C$8)/12*'09 Nehodovost'!AE29*(1+'09 Nehodovost'!$E$4)),'09 Nehodovost'!AE29*(1+'09 Nehodovost'!$E$4)),AE22))</f>
        <v>3</v>
      </c>
      <c r="AF36" s="46">
        <f>IF(AF$33&lt;'A1 Parametre'!$C$7,'09 Nehodovost'!AF29,IF($E$2="Automatizovaný prepočet",IF(AF$33='A1 Parametre'!$C$7,('09 Nehodovost'!AF29*('A1 Parametre'!$C$8-1)/12+(12+1-'A1 Parametre'!$C$8)/12*'09 Nehodovost'!AF29*(1+'09 Nehodovost'!$E$4)),'09 Nehodovost'!AF29*(1+'09 Nehodovost'!$E$4)),AF22))</f>
        <v>3</v>
      </c>
      <c r="AG36" s="46">
        <f>IF(AG$33&lt;'A1 Parametre'!$C$7,'09 Nehodovost'!AG29,IF($E$2="Automatizovaný prepočet",IF(AG$33='A1 Parametre'!$C$7,('09 Nehodovost'!AG29*('A1 Parametre'!$C$8-1)/12+(12+1-'A1 Parametre'!$C$8)/12*'09 Nehodovost'!AG29*(1+'09 Nehodovost'!$E$4)),'09 Nehodovost'!AG29*(1+'09 Nehodovost'!$E$4)),AG22))</f>
        <v>3</v>
      </c>
      <c r="AH36" s="46">
        <f>IF(AH$33&lt;'A1 Parametre'!$C$7,'09 Nehodovost'!AH29,IF($E$2="Automatizovaný prepočet",IF(AH$33='A1 Parametre'!$C$7,('09 Nehodovost'!AH29*('A1 Parametre'!$C$8-1)/12+(12+1-'A1 Parametre'!$C$8)/12*'09 Nehodovost'!AH29*(1+'09 Nehodovost'!$E$4)),'09 Nehodovost'!AH29*(1+'09 Nehodovost'!$E$4)),AH22))</f>
        <v>3</v>
      </c>
    </row>
    <row r="37" spans="2:34" x14ac:dyDescent="0.2">
      <c r="B37" s="89" t="s">
        <v>199</v>
      </c>
      <c r="C37" s="145">
        <f t="shared" si="95"/>
        <v>93</v>
      </c>
      <c r="D37" s="46">
        <f>IF(D$33&lt;'A1 Parametre'!$C$7,'09 Nehodovost'!D30,IF($E$2="Automatizovaný prepočet",IF(D$33='A1 Parametre'!$C$7,('09 Nehodovost'!D30*('A1 Parametre'!$C$8-1)/12+(12+1-'A1 Parametre'!$C$8)/12*'09 Nehodovost'!D30*(1+'09 Nehodovost'!$E$4)),'09 Nehodovost'!D30*(1+'09 Nehodovost'!$E$4)),D23))</f>
        <v>3</v>
      </c>
      <c r="E37" s="46">
        <f>IF(E$33&lt;'A1 Parametre'!$C$7,'09 Nehodovost'!E30,IF($E$2="Automatizovaný prepočet",IF(E$33='A1 Parametre'!$C$7,('09 Nehodovost'!E30*('A1 Parametre'!$C$8-1)/12+(12+1-'A1 Parametre'!$C$8)/12*'09 Nehodovost'!E30*(1+'09 Nehodovost'!$E$4)),'09 Nehodovost'!E30*(1+'09 Nehodovost'!$E$4)),E23))</f>
        <v>3</v>
      </c>
      <c r="F37" s="46">
        <f>IF(F$33&lt;'A1 Parametre'!$C$7,'09 Nehodovost'!F30,IF($E$2="Automatizovaný prepočet",IF(F$33='A1 Parametre'!$C$7,('09 Nehodovost'!F30*('A1 Parametre'!$C$8-1)/12+(12+1-'A1 Parametre'!$C$8)/12*'09 Nehodovost'!F30*(1+'09 Nehodovost'!$E$4)),'09 Nehodovost'!F30*(1+'09 Nehodovost'!$E$4)),F23))</f>
        <v>3</v>
      </c>
      <c r="G37" s="46">
        <f>IF(G$33&lt;'A1 Parametre'!$C$7,'09 Nehodovost'!G30,IF($E$2="Automatizovaný prepočet",IF(G$33='A1 Parametre'!$C$7,('09 Nehodovost'!G30*('A1 Parametre'!$C$8-1)/12+(12+1-'A1 Parametre'!$C$8)/12*'09 Nehodovost'!G30*(1+'09 Nehodovost'!$E$4)),'09 Nehodovost'!G30*(1+'09 Nehodovost'!$E$4)),G23))</f>
        <v>3</v>
      </c>
      <c r="H37" s="46">
        <f>IF(H$33&lt;'A1 Parametre'!$C$7,'09 Nehodovost'!H30,IF($E$2="Automatizovaný prepočet",IF(H$33='A1 Parametre'!$C$7,('09 Nehodovost'!H30*('A1 Parametre'!$C$8-1)/12+(12+1-'A1 Parametre'!$C$8)/12*'09 Nehodovost'!H30*(1+'09 Nehodovost'!$E$4)),'09 Nehodovost'!H30*(1+'09 Nehodovost'!$E$4)),H23))</f>
        <v>3</v>
      </c>
      <c r="I37" s="46">
        <f>IF(I$33&lt;'A1 Parametre'!$C$7,'09 Nehodovost'!I30,IF($E$2="Automatizovaný prepočet",IF(I$33='A1 Parametre'!$C$7,('09 Nehodovost'!I30*('A1 Parametre'!$C$8-1)/12+(12+1-'A1 Parametre'!$C$8)/12*'09 Nehodovost'!I30*(1+'09 Nehodovost'!$E$4)),'09 Nehodovost'!I30*(1+'09 Nehodovost'!$E$4)),I23))</f>
        <v>3</v>
      </c>
      <c r="J37" s="46">
        <f>IF(J$33&lt;'A1 Parametre'!$C$7,'09 Nehodovost'!J30,IF($E$2="Automatizovaný prepočet",IF(J$33='A1 Parametre'!$C$7,('09 Nehodovost'!J30*('A1 Parametre'!$C$8-1)/12+(12+1-'A1 Parametre'!$C$8)/12*'09 Nehodovost'!J30*(1+'09 Nehodovost'!$E$4)),'09 Nehodovost'!J30*(1+'09 Nehodovost'!$E$4)),J23))</f>
        <v>3</v>
      </c>
      <c r="K37" s="46">
        <f>IF(K$33&lt;'A1 Parametre'!$C$7,'09 Nehodovost'!K30,IF($E$2="Automatizovaný prepočet",IF(K$33='A1 Parametre'!$C$7,('09 Nehodovost'!K30*('A1 Parametre'!$C$8-1)/12+(12+1-'A1 Parametre'!$C$8)/12*'09 Nehodovost'!K30*(1+'09 Nehodovost'!$E$4)),'09 Nehodovost'!K30*(1+'09 Nehodovost'!$E$4)),K23))</f>
        <v>3</v>
      </c>
      <c r="L37" s="46">
        <f>IF(L$33&lt;'A1 Parametre'!$C$7,'09 Nehodovost'!L30,IF($E$2="Automatizovaný prepočet",IF(L$33='A1 Parametre'!$C$7,('09 Nehodovost'!L30*('A1 Parametre'!$C$8-1)/12+(12+1-'A1 Parametre'!$C$8)/12*'09 Nehodovost'!L30*(1+'09 Nehodovost'!$E$4)),'09 Nehodovost'!L30*(1+'09 Nehodovost'!$E$4)),L23))</f>
        <v>3</v>
      </c>
      <c r="M37" s="46">
        <f>IF(M$33&lt;'A1 Parametre'!$C$7,'09 Nehodovost'!M30,IF($E$2="Automatizovaný prepočet",IF(M$33='A1 Parametre'!$C$7,('09 Nehodovost'!M30*('A1 Parametre'!$C$8-1)/12+(12+1-'A1 Parametre'!$C$8)/12*'09 Nehodovost'!M30*(1+'09 Nehodovost'!$E$4)),'09 Nehodovost'!M30*(1+'09 Nehodovost'!$E$4)),M23))</f>
        <v>3</v>
      </c>
      <c r="N37" s="46">
        <f>IF(N$33&lt;'A1 Parametre'!$C$7,'09 Nehodovost'!N30,IF($E$2="Automatizovaný prepočet",IF(N$33='A1 Parametre'!$C$7,('09 Nehodovost'!N30*('A1 Parametre'!$C$8-1)/12+(12+1-'A1 Parametre'!$C$8)/12*'09 Nehodovost'!N30*(1+'09 Nehodovost'!$E$4)),'09 Nehodovost'!N30*(1+'09 Nehodovost'!$E$4)),N23))</f>
        <v>3</v>
      </c>
      <c r="O37" s="46">
        <f>IF(O$33&lt;'A1 Parametre'!$C$7,'09 Nehodovost'!O30,IF($E$2="Automatizovaný prepočet",IF(O$33='A1 Parametre'!$C$7,('09 Nehodovost'!O30*('A1 Parametre'!$C$8-1)/12+(12+1-'A1 Parametre'!$C$8)/12*'09 Nehodovost'!O30*(1+'09 Nehodovost'!$E$4)),'09 Nehodovost'!O30*(1+'09 Nehodovost'!$E$4)),O23))</f>
        <v>3</v>
      </c>
      <c r="P37" s="46">
        <f>IF(P$33&lt;'A1 Parametre'!$C$7,'09 Nehodovost'!P30,IF($E$2="Automatizovaný prepočet",IF(P$33='A1 Parametre'!$C$7,('09 Nehodovost'!P30*('A1 Parametre'!$C$8-1)/12+(12+1-'A1 Parametre'!$C$8)/12*'09 Nehodovost'!P30*(1+'09 Nehodovost'!$E$4)),'09 Nehodovost'!P30*(1+'09 Nehodovost'!$E$4)),P23))</f>
        <v>3</v>
      </c>
      <c r="Q37" s="46">
        <f>IF(Q$33&lt;'A1 Parametre'!$C$7,'09 Nehodovost'!Q30,IF($E$2="Automatizovaný prepočet",IF(Q$33='A1 Parametre'!$C$7,('09 Nehodovost'!Q30*('A1 Parametre'!$C$8-1)/12+(12+1-'A1 Parametre'!$C$8)/12*'09 Nehodovost'!Q30*(1+'09 Nehodovost'!$E$4)),'09 Nehodovost'!Q30*(1+'09 Nehodovost'!$E$4)),Q23))</f>
        <v>3</v>
      </c>
      <c r="R37" s="46">
        <f>IF(R$33&lt;'A1 Parametre'!$C$7,'09 Nehodovost'!R30,IF($E$2="Automatizovaný prepočet",IF(R$33='A1 Parametre'!$C$7,('09 Nehodovost'!R30*('A1 Parametre'!$C$8-1)/12+(12+1-'A1 Parametre'!$C$8)/12*'09 Nehodovost'!R30*(1+'09 Nehodovost'!$E$4)),'09 Nehodovost'!R30*(1+'09 Nehodovost'!$E$4)),R23))</f>
        <v>3</v>
      </c>
      <c r="S37" s="46">
        <f>IF(S$33&lt;'A1 Parametre'!$C$7,'09 Nehodovost'!S30,IF($E$2="Automatizovaný prepočet",IF(S$33='A1 Parametre'!$C$7,('09 Nehodovost'!S30*('A1 Parametre'!$C$8-1)/12+(12+1-'A1 Parametre'!$C$8)/12*'09 Nehodovost'!S30*(1+'09 Nehodovost'!$E$4)),'09 Nehodovost'!S30*(1+'09 Nehodovost'!$E$4)),S23))</f>
        <v>3</v>
      </c>
      <c r="T37" s="46">
        <f>IF(T$33&lt;'A1 Parametre'!$C$7,'09 Nehodovost'!T30,IF($E$2="Automatizovaný prepočet",IF(T$33='A1 Parametre'!$C$7,('09 Nehodovost'!T30*('A1 Parametre'!$C$8-1)/12+(12+1-'A1 Parametre'!$C$8)/12*'09 Nehodovost'!T30*(1+'09 Nehodovost'!$E$4)),'09 Nehodovost'!T30*(1+'09 Nehodovost'!$E$4)),T23))</f>
        <v>3</v>
      </c>
      <c r="U37" s="46">
        <f>IF(U$33&lt;'A1 Parametre'!$C$7,'09 Nehodovost'!U30,IF($E$2="Automatizovaný prepočet",IF(U$33='A1 Parametre'!$C$7,('09 Nehodovost'!U30*('A1 Parametre'!$C$8-1)/12+(12+1-'A1 Parametre'!$C$8)/12*'09 Nehodovost'!U30*(1+'09 Nehodovost'!$E$4)),'09 Nehodovost'!U30*(1+'09 Nehodovost'!$E$4)),U23))</f>
        <v>3</v>
      </c>
      <c r="V37" s="46">
        <f>IF(V$33&lt;'A1 Parametre'!$C$7,'09 Nehodovost'!V30,IF($E$2="Automatizovaný prepočet",IF(V$33='A1 Parametre'!$C$7,('09 Nehodovost'!V30*('A1 Parametre'!$C$8-1)/12+(12+1-'A1 Parametre'!$C$8)/12*'09 Nehodovost'!V30*(1+'09 Nehodovost'!$E$4)),'09 Nehodovost'!V30*(1+'09 Nehodovost'!$E$4)),V23))</f>
        <v>3</v>
      </c>
      <c r="W37" s="46">
        <f>IF(W$33&lt;'A1 Parametre'!$C$7,'09 Nehodovost'!W30,IF($E$2="Automatizovaný prepočet",IF(W$33='A1 Parametre'!$C$7,('09 Nehodovost'!W30*('A1 Parametre'!$C$8-1)/12+(12+1-'A1 Parametre'!$C$8)/12*'09 Nehodovost'!W30*(1+'09 Nehodovost'!$E$4)),'09 Nehodovost'!W30*(1+'09 Nehodovost'!$E$4)),W23))</f>
        <v>3</v>
      </c>
      <c r="X37" s="46">
        <f>IF(X$33&lt;'A1 Parametre'!$C$7,'09 Nehodovost'!X30,IF($E$2="Automatizovaný prepočet",IF(X$33='A1 Parametre'!$C$7,('09 Nehodovost'!X30*('A1 Parametre'!$C$8-1)/12+(12+1-'A1 Parametre'!$C$8)/12*'09 Nehodovost'!X30*(1+'09 Nehodovost'!$E$4)),'09 Nehodovost'!X30*(1+'09 Nehodovost'!$E$4)),X23))</f>
        <v>3</v>
      </c>
      <c r="Y37" s="46">
        <f>IF(Y$33&lt;'A1 Parametre'!$C$7,'09 Nehodovost'!Y30,IF($E$2="Automatizovaný prepočet",IF(Y$33='A1 Parametre'!$C$7,('09 Nehodovost'!Y30*('A1 Parametre'!$C$8-1)/12+(12+1-'A1 Parametre'!$C$8)/12*'09 Nehodovost'!Y30*(1+'09 Nehodovost'!$E$4)),'09 Nehodovost'!Y30*(1+'09 Nehodovost'!$E$4)),Y23))</f>
        <v>3</v>
      </c>
      <c r="Z37" s="46">
        <f>IF(Z$33&lt;'A1 Parametre'!$C$7,'09 Nehodovost'!Z30,IF($E$2="Automatizovaný prepočet",IF(Z$33='A1 Parametre'!$C$7,('09 Nehodovost'!Z30*('A1 Parametre'!$C$8-1)/12+(12+1-'A1 Parametre'!$C$8)/12*'09 Nehodovost'!Z30*(1+'09 Nehodovost'!$E$4)),'09 Nehodovost'!Z30*(1+'09 Nehodovost'!$E$4)),Z23))</f>
        <v>3</v>
      </c>
      <c r="AA37" s="46">
        <f>IF(AA$33&lt;'A1 Parametre'!$C$7,'09 Nehodovost'!AA30,IF($E$2="Automatizovaný prepočet",IF(AA$33='A1 Parametre'!$C$7,('09 Nehodovost'!AA30*('A1 Parametre'!$C$8-1)/12+(12+1-'A1 Parametre'!$C$8)/12*'09 Nehodovost'!AA30*(1+'09 Nehodovost'!$E$4)),'09 Nehodovost'!AA30*(1+'09 Nehodovost'!$E$4)),AA23))</f>
        <v>3</v>
      </c>
      <c r="AB37" s="46">
        <f>IF(AB$33&lt;'A1 Parametre'!$C$7,'09 Nehodovost'!AB30,IF($E$2="Automatizovaný prepočet",IF(AB$33='A1 Parametre'!$C$7,('09 Nehodovost'!AB30*('A1 Parametre'!$C$8-1)/12+(12+1-'A1 Parametre'!$C$8)/12*'09 Nehodovost'!AB30*(1+'09 Nehodovost'!$E$4)),'09 Nehodovost'!AB30*(1+'09 Nehodovost'!$E$4)),AB23))</f>
        <v>3</v>
      </c>
      <c r="AC37" s="46">
        <f>IF(AC$33&lt;'A1 Parametre'!$C$7,'09 Nehodovost'!AC30,IF($E$2="Automatizovaný prepočet",IF(AC$33='A1 Parametre'!$C$7,('09 Nehodovost'!AC30*('A1 Parametre'!$C$8-1)/12+(12+1-'A1 Parametre'!$C$8)/12*'09 Nehodovost'!AC30*(1+'09 Nehodovost'!$E$4)),'09 Nehodovost'!AC30*(1+'09 Nehodovost'!$E$4)),AC23))</f>
        <v>3</v>
      </c>
      <c r="AD37" s="46">
        <f>IF(AD$33&lt;'A1 Parametre'!$C$7,'09 Nehodovost'!AD30,IF($E$2="Automatizovaný prepočet",IF(AD$33='A1 Parametre'!$C$7,('09 Nehodovost'!AD30*('A1 Parametre'!$C$8-1)/12+(12+1-'A1 Parametre'!$C$8)/12*'09 Nehodovost'!AD30*(1+'09 Nehodovost'!$E$4)),'09 Nehodovost'!AD30*(1+'09 Nehodovost'!$E$4)),AD23))</f>
        <v>3</v>
      </c>
      <c r="AE37" s="46">
        <f>IF(AE$33&lt;'A1 Parametre'!$C$7,'09 Nehodovost'!AE30,IF($E$2="Automatizovaný prepočet",IF(AE$33='A1 Parametre'!$C$7,('09 Nehodovost'!AE30*('A1 Parametre'!$C$8-1)/12+(12+1-'A1 Parametre'!$C$8)/12*'09 Nehodovost'!AE30*(1+'09 Nehodovost'!$E$4)),'09 Nehodovost'!AE30*(1+'09 Nehodovost'!$E$4)),AE23))</f>
        <v>3</v>
      </c>
      <c r="AF37" s="46">
        <f>IF(AF$33&lt;'A1 Parametre'!$C$7,'09 Nehodovost'!AF30,IF($E$2="Automatizovaný prepočet",IF(AF$33='A1 Parametre'!$C$7,('09 Nehodovost'!AF30*('A1 Parametre'!$C$8-1)/12+(12+1-'A1 Parametre'!$C$8)/12*'09 Nehodovost'!AF30*(1+'09 Nehodovost'!$E$4)),'09 Nehodovost'!AF30*(1+'09 Nehodovost'!$E$4)),AF23))</f>
        <v>3</v>
      </c>
      <c r="AG37" s="46">
        <f>IF(AG$33&lt;'A1 Parametre'!$C$7,'09 Nehodovost'!AG30,IF($E$2="Automatizovaný prepočet",IF(AG$33='A1 Parametre'!$C$7,('09 Nehodovost'!AG30*('A1 Parametre'!$C$8-1)/12+(12+1-'A1 Parametre'!$C$8)/12*'09 Nehodovost'!AG30*(1+'09 Nehodovost'!$E$4)),'09 Nehodovost'!AG30*(1+'09 Nehodovost'!$E$4)),AG23))</f>
        <v>3</v>
      </c>
      <c r="AH37" s="46">
        <f>IF(AH$33&lt;'A1 Parametre'!$C$7,'09 Nehodovost'!AH30,IF($E$2="Automatizovaný prepočet",IF(AH$33='A1 Parametre'!$C$7,('09 Nehodovost'!AH30*('A1 Parametre'!$C$8-1)/12+(12+1-'A1 Parametre'!$C$8)/12*'09 Nehodovost'!AH30*(1+'09 Nehodovost'!$E$4)),'09 Nehodovost'!AH30*(1+'09 Nehodovost'!$E$4)),AH23))</f>
        <v>3</v>
      </c>
    </row>
    <row r="38" spans="2:34" x14ac:dyDescent="0.2">
      <c r="B38" s="89" t="s">
        <v>261</v>
      </c>
      <c r="C38" s="145">
        <f t="shared" si="95"/>
        <v>256</v>
      </c>
      <c r="D38" s="46">
        <f>IF(D$33&lt;'A1 Parametre'!$C$7,'09 Nehodovost'!D31,IF($E$2="Automatizovaný prepočet",IF(D$33='A1 Parametre'!$C$7,('09 Nehodovost'!D31*('A1 Parametre'!$C$8-1)/12+(12+1-'A1 Parametre'!$C$8)/12*'09 Nehodovost'!D31*(1+'09 Nehodovost'!$E$4)),'09 Nehodovost'!D31*(1+'09 Nehodovost'!$E$4)),D24))</f>
        <v>8</v>
      </c>
      <c r="E38" s="46">
        <f>IF(E$33&lt;'A1 Parametre'!$C$7,'09 Nehodovost'!E31,IF($E$2="Automatizovaný prepočet",IF(E$33='A1 Parametre'!$C$7,('09 Nehodovost'!E31*('A1 Parametre'!$C$8-1)/12+(12+1-'A1 Parametre'!$C$8)/12*'09 Nehodovost'!E31*(1+'09 Nehodovost'!$E$4)),'09 Nehodovost'!E31*(1+'09 Nehodovost'!$E$4)),E24))</f>
        <v>8</v>
      </c>
      <c r="F38" s="46">
        <f>IF(F$33&lt;'A1 Parametre'!$C$7,'09 Nehodovost'!F31,IF($E$2="Automatizovaný prepočet",IF(F$33='A1 Parametre'!$C$7,('09 Nehodovost'!F31*('A1 Parametre'!$C$8-1)/12+(12+1-'A1 Parametre'!$C$8)/12*'09 Nehodovost'!F31*(1+'09 Nehodovost'!$E$4)),'09 Nehodovost'!F31*(1+'09 Nehodovost'!$E$4)),F24))</f>
        <v>8</v>
      </c>
      <c r="G38" s="46">
        <f>IF(G$33&lt;'A1 Parametre'!$C$7,'09 Nehodovost'!G31,IF($E$2="Automatizovaný prepočet",IF(G$33='A1 Parametre'!$C$7,('09 Nehodovost'!G31*('A1 Parametre'!$C$8-1)/12+(12+1-'A1 Parametre'!$C$8)/12*'09 Nehodovost'!G31*(1+'09 Nehodovost'!$E$4)),'09 Nehodovost'!G31*(1+'09 Nehodovost'!$E$4)),G24))</f>
        <v>8</v>
      </c>
      <c r="H38" s="46">
        <f>IF(H$33&lt;'A1 Parametre'!$C$7,'09 Nehodovost'!H31,IF($E$2="Automatizovaný prepočet",IF(H$33='A1 Parametre'!$C$7,('09 Nehodovost'!H31*('A1 Parametre'!$C$8-1)/12+(12+1-'A1 Parametre'!$C$8)/12*'09 Nehodovost'!H31*(1+'09 Nehodovost'!$E$4)),'09 Nehodovost'!H31*(1+'09 Nehodovost'!$E$4)),H24))</f>
        <v>6</v>
      </c>
      <c r="I38" s="46">
        <f>IF(I$33&lt;'A1 Parametre'!$C$7,'09 Nehodovost'!I31,IF($E$2="Automatizovaný prepočet",IF(I$33='A1 Parametre'!$C$7,('09 Nehodovost'!I31*('A1 Parametre'!$C$8-1)/12+(12+1-'A1 Parametre'!$C$8)/12*'09 Nehodovost'!I31*(1+'09 Nehodovost'!$E$4)),'09 Nehodovost'!I31*(1+'09 Nehodovost'!$E$4)),I24))</f>
        <v>7</v>
      </c>
      <c r="J38" s="46">
        <f>IF(J$33&lt;'A1 Parametre'!$C$7,'09 Nehodovost'!J31,IF($E$2="Automatizovaný prepočet",IF(J$33='A1 Parametre'!$C$7,('09 Nehodovost'!J31*('A1 Parametre'!$C$8-1)/12+(12+1-'A1 Parametre'!$C$8)/12*'09 Nehodovost'!J31*(1+'09 Nehodovost'!$E$4)),'09 Nehodovost'!J31*(1+'09 Nehodovost'!$E$4)),J24))</f>
        <v>7</v>
      </c>
      <c r="K38" s="46">
        <f>IF(K$33&lt;'A1 Parametre'!$C$7,'09 Nehodovost'!K31,IF($E$2="Automatizovaný prepočet",IF(K$33='A1 Parametre'!$C$7,('09 Nehodovost'!K31*('A1 Parametre'!$C$8-1)/12+(12+1-'A1 Parametre'!$C$8)/12*'09 Nehodovost'!K31*(1+'09 Nehodovost'!$E$4)),'09 Nehodovost'!K31*(1+'09 Nehodovost'!$E$4)),K24))</f>
        <v>7</v>
      </c>
      <c r="L38" s="46">
        <f>IF(L$33&lt;'A1 Parametre'!$C$7,'09 Nehodovost'!L31,IF($E$2="Automatizovaný prepočet",IF(L$33='A1 Parametre'!$C$7,('09 Nehodovost'!L31*('A1 Parametre'!$C$8-1)/12+(12+1-'A1 Parametre'!$C$8)/12*'09 Nehodovost'!L31*(1+'09 Nehodovost'!$E$4)),'09 Nehodovost'!L31*(1+'09 Nehodovost'!$E$4)),L24))</f>
        <v>7</v>
      </c>
      <c r="M38" s="46">
        <f>IF(M$33&lt;'A1 Parametre'!$C$7,'09 Nehodovost'!M31,IF($E$2="Automatizovaný prepočet",IF(M$33='A1 Parametre'!$C$7,('09 Nehodovost'!M31*('A1 Parametre'!$C$8-1)/12+(12+1-'A1 Parametre'!$C$8)/12*'09 Nehodovost'!M31*(1+'09 Nehodovost'!$E$4)),'09 Nehodovost'!M31*(1+'09 Nehodovost'!$E$4)),M24))</f>
        <v>7</v>
      </c>
      <c r="N38" s="46">
        <f>IF(N$33&lt;'A1 Parametre'!$C$7,'09 Nehodovost'!N31,IF($E$2="Automatizovaný prepočet",IF(N$33='A1 Parametre'!$C$7,('09 Nehodovost'!N31*('A1 Parametre'!$C$8-1)/12+(12+1-'A1 Parametre'!$C$8)/12*'09 Nehodovost'!N31*(1+'09 Nehodovost'!$E$4)),'09 Nehodovost'!N31*(1+'09 Nehodovost'!$E$4)),N24))</f>
        <v>7</v>
      </c>
      <c r="O38" s="46">
        <f>IF(O$33&lt;'A1 Parametre'!$C$7,'09 Nehodovost'!O31,IF($E$2="Automatizovaný prepočet",IF(O$33='A1 Parametre'!$C$7,('09 Nehodovost'!O31*('A1 Parametre'!$C$8-1)/12+(12+1-'A1 Parametre'!$C$8)/12*'09 Nehodovost'!O31*(1+'09 Nehodovost'!$E$4)),'09 Nehodovost'!O31*(1+'09 Nehodovost'!$E$4)),O24))</f>
        <v>7</v>
      </c>
      <c r="P38" s="46">
        <f>IF(P$33&lt;'A1 Parametre'!$C$7,'09 Nehodovost'!P31,IF($E$2="Automatizovaný prepočet",IF(P$33='A1 Parametre'!$C$7,('09 Nehodovost'!P31*('A1 Parametre'!$C$8-1)/12+(12+1-'A1 Parametre'!$C$8)/12*'09 Nehodovost'!P31*(1+'09 Nehodovost'!$E$4)),'09 Nehodovost'!P31*(1+'09 Nehodovost'!$E$4)),P24))</f>
        <v>7</v>
      </c>
      <c r="Q38" s="46">
        <f>IF(Q$33&lt;'A1 Parametre'!$C$7,'09 Nehodovost'!Q31,IF($E$2="Automatizovaný prepočet",IF(Q$33='A1 Parametre'!$C$7,('09 Nehodovost'!Q31*('A1 Parametre'!$C$8-1)/12+(12+1-'A1 Parametre'!$C$8)/12*'09 Nehodovost'!Q31*(1+'09 Nehodovost'!$E$4)),'09 Nehodovost'!Q31*(1+'09 Nehodovost'!$E$4)),Q24))</f>
        <v>7</v>
      </c>
      <c r="R38" s="46">
        <f>IF(R$33&lt;'A1 Parametre'!$C$7,'09 Nehodovost'!R31,IF($E$2="Automatizovaný prepočet",IF(R$33='A1 Parametre'!$C$7,('09 Nehodovost'!R31*('A1 Parametre'!$C$8-1)/12+(12+1-'A1 Parametre'!$C$8)/12*'09 Nehodovost'!R31*(1+'09 Nehodovost'!$E$4)),'09 Nehodovost'!R31*(1+'09 Nehodovost'!$E$4)),R24))</f>
        <v>7</v>
      </c>
      <c r="S38" s="46">
        <f>IF(S$33&lt;'A1 Parametre'!$C$7,'09 Nehodovost'!S31,IF($E$2="Automatizovaný prepočet",IF(S$33='A1 Parametre'!$C$7,('09 Nehodovost'!S31*('A1 Parametre'!$C$8-1)/12+(12+1-'A1 Parametre'!$C$8)/12*'09 Nehodovost'!S31*(1+'09 Nehodovost'!$E$4)),'09 Nehodovost'!S31*(1+'09 Nehodovost'!$E$4)),S24))</f>
        <v>7</v>
      </c>
      <c r="T38" s="46">
        <f>IF(T$33&lt;'A1 Parametre'!$C$7,'09 Nehodovost'!T31,IF($E$2="Automatizovaný prepočet",IF(T$33='A1 Parametre'!$C$7,('09 Nehodovost'!T31*('A1 Parametre'!$C$8-1)/12+(12+1-'A1 Parametre'!$C$8)/12*'09 Nehodovost'!T31*(1+'09 Nehodovost'!$E$4)),'09 Nehodovost'!T31*(1+'09 Nehodovost'!$E$4)),T24))</f>
        <v>7</v>
      </c>
      <c r="U38" s="46">
        <f>IF(U$33&lt;'A1 Parametre'!$C$7,'09 Nehodovost'!U31,IF($E$2="Automatizovaný prepočet",IF(U$33='A1 Parametre'!$C$7,('09 Nehodovost'!U31*('A1 Parametre'!$C$8-1)/12+(12+1-'A1 Parametre'!$C$8)/12*'09 Nehodovost'!U31*(1+'09 Nehodovost'!$E$4)),'09 Nehodovost'!U31*(1+'09 Nehodovost'!$E$4)),U24))</f>
        <v>8</v>
      </c>
      <c r="V38" s="46">
        <f>IF(V$33&lt;'A1 Parametre'!$C$7,'09 Nehodovost'!V31,IF($E$2="Automatizovaný prepočet",IF(V$33='A1 Parametre'!$C$7,('09 Nehodovost'!V31*('A1 Parametre'!$C$8-1)/12+(12+1-'A1 Parametre'!$C$8)/12*'09 Nehodovost'!V31*(1+'09 Nehodovost'!$E$4)),'09 Nehodovost'!V31*(1+'09 Nehodovost'!$E$4)),V24))</f>
        <v>9</v>
      </c>
      <c r="W38" s="46">
        <f>IF(W$33&lt;'A1 Parametre'!$C$7,'09 Nehodovost'!W31,IF($E$2="Automatizovaný prepočet",IF(W$33='A1 Parametre'!$C$7,('09 Nehodovost'!W31*('A1 Parametre'!$C$8-1)/12+(12+1-'A1 Parametre'!$C$8)/12*'09 Nehodovost'!W31*(1+'09 Nehodovost'!$E$4)),'09 Nehodovost'!W31*(1+'09 Nehodovost'!$E$4)),W24))</f>
        <v>9</v>
      </c>
      <c r="X38" s="46">
        <f>IF(X$33&lt;'A1 Parametre'!$C$7,'09 Nehodovost'!X31,IF($E$2="Automatizovaný prepočet",IF(X$33='A1 Parametre'!$C$7,('09 Nehodovost'!X31*('A1 Parametre'!$C$8-1)/12+(12+1-'A1 Parametre'!$C$8)/12*'09 Nehodovost'!X31*(1+'09 Nehodovost'!$E$4)),'09 Nehodovost'!X31*(1+'09 Nehodovost'!$E$4)),X24))</f>
        <v>9</v>
      </c>
      <c r="Y38" s="46">
        <f>IF(Y$33&lt;'A1 Parametre'!$C$7,'09 Nehodovost'!Y31,IF($E$2="Automatizovaný prepočet",IF(Y$33='A1 Parametre'!$C$7,('09 Nehodovost'!Y31*('A1 Parametre'!$C$8-1)/12+(12+1-'A1 Parametre'!$C$8)/12*'09 Nehodovost'!Y31*(1+'09 Nehodovost'!$E$4)),'09 Nehodovost'!Y31*(1+'09 Nehodovost'!$E$4)),Y24))</f>
        <v>9</v>
      </c>
      <c r="Z38" s="46">
        <f>IF(Z$33&lt;'A1 Parametre'!$C$7,'09 Nehodovost'!Z31,IF($E$2="Automatizovaný prepočet",IF(Z$33='A1 Parametre'!$C$7,('09 Nehodovost'!Z31*('A1 Parametre'!$C$8-1)/12+(12+1-'A1 Parametre'!$C$8)/12*'09 Nehodovost'!Z31*(1+'09 Nehodovost'!$E$4)),'09 Nehodovost'!Z31*(1+'09 Nehodovost'!$E$4)),Z24))</f>
        <v>10</v>
      </c>
      <c r="AA38" s="46">
        <f>IF(AA$33&lt;'A1 Parametre'!$C$7,'09 Nehodovost'!AA31,IF($E$2="Automatizovaný prepočet",IF(AA$33='A1 Parametre'!$C$7,('09 Nehodovost'!AA31*('A1 Parametre'!$C$8-1)/12+(12+1-'A1 Parametre'!$C$8)/12*'09 Nehodovost'!AA31*(1+'09 Nehodovost'!$E$4)),'09 Nehodovost'!AA31*(1+'09 Nehodovost'!$E$4)),AA24))</f>
        <v>10</v>
      </c>
      <c r="AB38" s="46">
        <f>IF(AB$33&lt;'A1 Parametre'!$C$7,'09 Nehodovost'!AB31,IF($E$2="Automatizovaný prepočet",IF(AB$33='A1 Parametre'!$C$7,('09 Nehodovost'!AB31*('A1 Parametre'!$C$8-1)/12+(12+1-'A1 Parametre'!$C$8)/12*'09 Nehodovost'!AB31*(1+'09 Nehodovost'!$E$4)),'09 Nehodovost'!AB31*(1+'09 Nehodovost'!$E$4)),AB24))</f>
        <v>10</v>
      </c>
      <c r="AC38" s="46">
        <f>IF(AC$33&lt;'A1 Parametre'!$C$7,'09 Nehodovost'!AC31,IF($E$2="Automatizovaný prepočet",IF(AC$33='A1 Parametre'!$C$7,('09 Nehodovost'!AC31*('A1 Parametre'!$C$8-1)/12+(12+1-'A1 Parametre'!$C$8)/12*'09 Nehodovost'!AC31*(1+'09 Nehodovost'!$E$4)),'09 Nehodovost'!AC31*(1+'09 Nehodovost'!$E$4)),AC24))</f>
        <v>10</v>
      </c>
      <c r="AD38" s="46">
        <f>IF(AD$33&lt;'A1 Parametre'!$C$7,'09 Nehodovost'!AD31,IF($E$2="Automatizovaný prepočet",IF(AD$33='A1 Parametre'!$C$7,('09 Nehodovost'!AD31*('A1 Parametre'!$C$8-1)/12+(12+1-'A1 Parametre'!$C$8)/12*'09 Nehodovost'!AD31*(1+'09 Nehodovost'!$E$4)),'09 Nehodovost'!AD31*(1+'09 Nehodovost'!$E$4)),AD24))</f>
        <v>10</v>
      </c>
      <c r="AE38" s="46">
        <f>IF(AE$33&lt;'A1 Parametre'!$C$7,'09 Nehodovost'!AE31,IF($E$2="Automatizovaný prepočet",IF(AE$33='A1 Parametre'!$C$7,('09 Nehodovost'!AE31*('A1 Parametre'!$C$8-1)/12+(12+1-'A1 Parametre'!$C$8)/12*'09 Nehodovost'!AE31*(1+'09 Nehodovost'!$E$4)),'09 Nehodovost'!AE31*(1+'09 Nehodovost'!$E$4)),AE24))</f>
        <v>10</v>
      </c>
      <c r="AF38" s="46">
        <f>IF(AF$33&lt;'A1 Parametre'!$C$7,'09 Nehodovost'!AF31,IF($E$2="Automatizovaný prepočet",IF(AF$33='A1 Parametre'!$C$7,('09 Nehodovost'!AF31*('A1 Parametre'!$C$8-1)/12+(12+1-'A1 Parametre'!$C$8)/12*'09 Nehodovost'!AF31*(1+'09 Nehodovost'!$E$4)),'09 Nehodovost'!AF31*(1+'09 Nehodovost'!$E$4)),AF24))</f>
        <v>10</v>
      </c>
      <c r="AG38" s="46">
        <f>IF(AG$33&lt;'A1 Parametre'!$C$7,'09 Nehodovost'!AG31,IF($E$2="Automatizovaný prepočet",IF(AG$33='A1 Parametre'!$C$7,('09 Nehodovost'!AG31*('A1 Parametre'!$C$8-1)/12+(12+1-'A1 Parametre'!$C$8)/12*'09 Nehodovost'!AG31*(1+'09 Nehodovost'!$E$4)),'09 Nehodovost'!AG31*(1+'09 Nehodovost'!$E$4)),AG24))</f>
        <v>10</v>
      </c>
      <c r="AH38" s="46">
        <f>IF(AH$33&lt;'A1 Parametre'!$C$7,'09 Nehodovost'!AH31,IF($E$2="Automatizovaný prepočet",IF(AH$33='A1 Parametre'!$C$7,('09 Nehodovost'!AH31*('A1 Parametre'!$C$8-1)/12+(12+1-'A1 Parametre'!$C$8)/12*'09 Nehodovost'!AH31*(1+'09 Nehodovost'!$E$4)),'09 Nehodovost'!AH31*(1+'09 Nehodovost'!$E$4)),AH24))</f>
        <v>10</v>
      </c>
    </row>
    <row r="40" spans="2:34" x14ac:dyDescent="0.2">
      <c r="B40" s="88" t="s">
        <v>435</v>
      </c>
      <c r="C40" s="144" t="s">
        <v>83</v>
      </c>
      <c r="D40" s="86">
        <f>'A1 Parametre'!$C$6</f>
        <v>2019</v>
      </c>
      <c r="E40" s="86">
        <f>D40+1</f>
        <v>2020</v>
      </c>
      <c r="F40" s="86">
        <f t="shared" ref="F40:F41" si="96">E40+1</f>
        <v>2021</v>
      </c>
      <c r="G40" s="86">
        <f t="shared" ref="G40:G41" si="97">F40+1</f>
        <v>2022</v>
      </c>
      <c r="H40" s="86">
        <f t="shared" ref="H40:H41" si="98">G40+1</f>
        <v>2023</v>
      </c>
      <c r="I40" s="86">
        <f t="shared" ref="I40:I41" si="99">H40+1</f>
        <v>2024</v>
      </c>
      <c r="J40" s="86">
        <f t="shared" ref="J40:J41" si="100">I40+1</f>
        <v>2025</v>
      </c>
      <c r="K40" s="86">
        <f t="shared" ref="K40:K41" si="101">J40+1</f>
        <v>2026</v>
      </c>
      <c r="L40" s="86">
        <f t="shared" ref="L40:L41" si="102">K40+1</f>
        <v>2027</v>
      </c>
      <c r="M40" s="86">
        <f t="shared" ref="M40:M41" si="103">L40+1</f>
        <v>2028</v>
      </c>
      <c r="N40" s="86">
        <f t="shared" ref="N40:N41" si="104">M40+1</f>
        <v>2029</v>
      </c>
      <c r="O40" s="86">
        <f t="shared" ref="O40:O41" si="105">N40+1</f>
        <v>2030</v>
      </c>
      <c r="P40" s="86">
        <f t="shared" ref="P40:P41" si="106">O40+1</f>
        <v>2031</v>
      </c>
      <c r="Q40" s="86">
        <f t="shared" ref="Q40:Q41" si="107">P40+1</f>
        <v>2032</v>
      </c>
      <c r="R40" s="86">
        <f t="shared" ref="R40:R41" si="108">Q40+1</f>
        <v>2033</v>
      </c>
      <c r="S40" s="86">
        <f t="shared" ref="S40:S41" si="109">R40+1</f>
        <v>2034</v>
      </c>
      <c r="T40" s="86">
        <f t="shared" ref="T40:T41" si="110">S40+1</f>
        <v>2035</v>
      </c>
      <c r="U40" s="86">
        <f t="shared" ref="U40:U41" si="111">T40+1</f>
        <v>2036</v>
      </c>
      <c r="V40" s="86">
        <f t="shared" ref="V40:V41" si="112">U40+1</f>
        <v>2037</v>
      </c>
      <c r="W40" s="86">
        <f t="shared" ref="W40:W41" si="113">V40+1</f>
        <v>2038</v>
      </c>
      <c r="X40" s="86">
        <f t="shared" ref="X40:X41" si="114">W40+1</f>
        <v>2039</v>
      </c>
      <c r="Y40" s="86">
        <f t="shared" ref="Y40:Y41" si="115">X40+1</f>
        <v>2040</v>
      </c>
      <c r="Z40" s="86">
        <f t="shared" ref="Z40:Z41" si="116">Y40+1</f>
        <v>2041</v>
      </c>
      <c r="AA40" s="86">
        <f t="shared" ref="AA40:AA41" si="117">Z40+1</f>
        <v>2042</v>
      </c>
      <c r="AB40" s="86">
        <f t="shared" ref="AB40:AB41" si="118">AA40+1</f>
        <v>2043</v>
      </c>
      <c r="AC40" s="86">
        <f t="shared" ref="AC40:AC41" si="119">AB40+1</f>
        <v>2044</v>
      </c>
      <c r="AD40" s="86">
        <f t="shared" ref="AD40:AD41" si="120">AC40+1</f>
        <v>2045</v>
      </c>
      <c r="AE40" s="86">
        <f t="shared" ref="AE40:AE41" si="121">AD40+1</f>
        <v>2046</v>
      </c>
      <c r="AF40" s="86">
        <f t="shared" ref="AF40:AF41" si="122">AE40+1</f>
        <v>2047</v>
      </c>
      <c r="AG40" s="86">
        <f t="shared" ref="AG40:AH41" si="123">AF40+1</f>
        <v>2048</v>
      </c>
      <c r="AH40" s="86">
        <f t="shared" si="123"/>
        <v>2049</v>
      </c>
    </row>
    <row r="41" spans="2:34" x14ac:dyDescent="0.2">
      <c r="B41" s="88" t="s">
        <v>437</v>
      </c>
      <c r="C41" s="144" t="s">
        <v>65</v>
      </c>
      <c r="D41" s="5">
        <v>1</v>
      </c>
      <c r="E41" s="5">
        <f t="shared" ref="E41" si="124">D41+1</f>
        <v>2</v>
      </c>
      <c r="F41" s="5">
        <f t="shared" si="96"/>
        <v>3</v>
      </c>
      <c r="G41" s="5">
        <f t="shared" si="97"/>
        <v>4</v>
      </c>
      <c r="H41" s="5">
        <f t="shared" si="98"/>
        <v>5</v>
      </c>
      <c r="I41" s="5">
        <f t="shared" si="99"/>
        <v>6</v>
      </c>
      <c r="J41" s="5">
        <f t="shared" si="100"/>
        <v>7</v>
      </c>
      <c r="K41" s="5">
        <f t="shared" si="101"/>
        <v>8</v>
      </c>
      <c r="L41" s="5">
        <f t="shared" si="102"/>
        <v>9</v>
      </c>
      <c r="M41" s="5">
        <f t="shared" si="103"/>
        <v>10</v>
      </c>
      <c r="N41" s="5">
        <f t="shared" si="104"/>
        <v>11</v>
      </c>
      <c r="O41" s="5">
        <f t="shared" si="105"/>
        <v>12</v>
      </c>
      <c r="P41" s="5">
        <f t="shared" si="106"/>
        <v>13</v>
      </c>
      <c r="Q41" s="5">
        <f t="shared" si="107"/>
        <v>14</v>
      </c>
      <c r="R41" s="5">
        <f t="shared" si="108"/>
        <v>15</v>
      </c>
      <c r="S41" s="5">
        <f t="shared" si="109"/>
        <v>16</v>
      </c>
      <c r="T41" s="5">
        <f t="shared" si="110"/>
        <v>17</v>
      </c>
      <c r="U41" s="5">
        <f t="shared" si="111"/>
        <v>18</v>
      </c>
      <c r="V41" s="5">
        <f t="shared" si="112"/>
        <v>19</v>
      </c>
      <c r="W41" s="5">
        <f t="shared" si="113"/>
        <v>20</v>
      </c>
      <c r="X41" s="5">
        <f t="shared" si="114"/>
        <v>21</v>
      </c>
      <c r="Y41" s="5">
        <f t="shared" si="115"/>
        <v>22</v>
      </c>
      <c r="Z41" s="5">
        <f t="shared" si="116"/>
        <v>23</v>
      </c>
      <c r="AA41" s="5">
        <f t="shared" si="117"/>
        <v>24</v>
      </c>
      <c r="AB41" s="5">
        <f t="shared" si="118"/>
        <v>25</v>
      </c>
      <c r="AC41" s="5">
        <f t="shared" si="119"/>
        <v>26</v>
      </c>
      <c r="AD41" s="5">
        <f t="shared" si="120"/>
        <v>27</v>
      </c>
      <c r="AE41" s="5">
        <f t="shared" si="121"/>
        <v>28</v>
      </c>
      <c r="AF41" s="5">
        <f t="shared" si="122"/>
        <v>29</v>
      </c>
      <c r="AG41" s="5">
        <f t="shared" si="123"/>
        <v>30</v>
      </c>
      <c r="AH41" s="5">
        <f t="shared" si="123"/>
        <v>31</v>
      </c>
    </row>
    <row r="42" spans="2:34" x14ac:dyDescent="0.2">
      <c r="B42" s="89" t="s">
        <v>154</v>
      </c>
      <c r="C42" s="145">
        <f>SUM(D42:AH42)</f>
        <v>0</v>
      </c>
      <c r="D42" s="46">
        <f t="shared" ref="D42:AG42" si="125">IFERROR(D28-D35,0)</f>
        <v>0</v>
      </c>
      <c r="E42" s="46">
        <f t="shared" si="125"/>
        <v>0</v>
      </c>
      <c r="F42" s="46">
        <f t="shared" si="125"/>
        <v>0</v>
      </c>
      <c r="G42" s="46">
        <f t="shared" si="125"/>
        <v>0</v>
      </c>
      <c r="H42" s="46">
        <f t="shared" si="125"/>
        <v>0</v>
      </c>
      <c r="I42" s="46">
        <f t="shared" si="125"/>
        <v>0</v>
      </c>
      <c r="J42" s="46">
        <f t="shared" si="125"/>
        <v>0</v>
      </c>
      <c r="K42" s="46">
        <f t="shared" si="125"/>
        <v>0</v>
      </c>
      <c r="L42" s="46">
        <f t="shared" si="125"/>
        <v>0</v>
      </c>
      <c r="M42" s="46">
        <f t="shared" si="125"/>
        <v>0</v>
      </c>
      <c r="N42" s="46">
        <f t="shared" si="125"/>
        <v>0</v>
      </c>
      <c r="O42" s="46">
        <f t="shared" si="125"/>
        <v>0</v>
      </c>
      <c r="P42" s="46">
        <f t="shared" si="125"/>
        <v>0</v>
      </c>
      <c r="Q42" s="46">
        <f t="shared" si="125"/>
        <v>0</v>
      </c>
      <c r="R42" s="46">
        <f t="shared" si="125"/>
        <v>0</v>
      </c>
      <c r="S42" s="46">
        <f t="shared" si="125"/>
        <v>0</v>
      </c>
      <c r="T42" s="46">
        <f t="shared" si="125"/>
        <v>0</v>
      </c>
      <c r="U42" s="46">
        <f t="shared" si="125"/>
        <v>0</v>
      </c>
      <c r="V42" s="46">
        <f t="shared" si="125"/>
        <v>0</v>
      </c>
      <c r="W42" s="46">
        <f t="shared" si="125"/>
        <v>0</v>
      </c>
      <c r="X42" s="46">
        <f t="shared" si="125"/>
        <v>0</v>
      </c>
      <c r="Y42" s="46">
        <f t="shared" si="125"/>
        <v>0</v>
      </c>
      <c r="Z42" s="46">
        <f t="shared" si="125"/>
        <v>0</v>
      </c>
      <c r="AA42" s="46">
        <f t="shared" si="125"/>
        <v>0</v>
      </c>
      <c r="AB42" s="46">
        <f t="shared" si="125"/>
        <v>0</v>
      </c>
      <c r="AC42" s="46">
        <f t="shared" si="125"/>
        <v>0</v>
      </c>
      <c r="AD42" s="46">
        <f t="shared" si="125"/>
        <v>0</v>
      </c>
      <c r="AE42" s="46">
        <f t="shared" si="125"/>
        <v>0</v>
      </c>
      <c r="AF42" s="46">
        <f t="shared" si="125"/>
        <v>0</v>
      </c>
      <c r="AG42" s="46">
        <f t="shared" si="125"/>
        <v>0</v>
      </c>
      <c r="AH42" s="46">
        <f t="shared" ref="AH42" si="126">IFERROR(AH28-AH35,0)</f>
        <v>0</v>
      </c>
    </row>
    <row r="43" spans="2:34" x14ac:dyDescent="0.2">
      <c r="B43" s="89" t="s">
        <v>198</v>
      </c>
      <c r="C43" s="145">
        <f t="shared" ref="C43:C45" si="127">SUM(D43:AH43)</f>
        <v>33</v>
      </c>
      <c r="D43" s="46">
        <f t="shared" ref="D43:AG43" si="128">IFERROR(D29-D36,0)</f>
        <v>0</v>
      </c>
      <c r="E43" s="46">
        <f t="shared" si="128"/>
        <v>0</v>
      </c>
      <c r="F43" s="46">
        <f t="shared" si="128"/>
        <v>0</v>
      </c>
      <c r="G43" s="46">
        <f t="shared" si="128"/>
        <v>0</v>
      </c>
      <c r="H43" s="46">
        <f t="shared" si="128"/>
        <v>1</v>
      </c>
      <c r="I43" s="46">
        <f t="shared" si="128"/>
        <v>2</v>
      </c>
      <c r="J43" s="46">
        <f t="shared" si="128"/>
        <v>2</v>
      </c>
      <c r="K43" s="46">
        <f t="shared" si="128"/>
        <v>2</v>
      </c>
      <c r="L43" s="46">
        <f t="shared" si="128"/>
        <v>2</v>
      </c>
      <c r="M43" s="46">
        <f t="shared" si="128"/>
        <v>2</v>
      </c>
      <c r="N43" s="46">
        <f t="shared" si="128"/>
        <v>2</v>
      </c>
      <c r="O43" s="46">
        <f t="shared" si="128"/>
        <v>2</v>
      </c>
      <c r="P43" s="46">
        <f t="shared" si="128"/>
        <v>2</v>
      </c>
      <c r="Q43" s="46">
        <f t="shared" si="128"/>
        <v>2</v>
      </c>
      <c r="R43" s="46">
        <f t="shared" si="128"/>
        <v>1</v>
      </c>
      <c r="S43" s="46">
        <f t="shared" si="128"/>
        <v>1</v>
      </c>
      <c r="T43" s="46">
        <f t="shared" si="128"/>
        <v>1</v>
      </c>
      <c r="U43" s="46">
        <f t="shared" si="128"/>
        <v>1</v>
      </c>
      <c r="V43" s="46">
        <f t="shared" si="128"/>
        <v>1</v>
      </c>
      <c r="W43" s="46">
        <f t="shared" si="128"/>
        <v>1</v>
      </c>
      <c r="X43" s="46">
        <f t="shared" si="128"/>
        <v>1</v>
      </c>
      <c r="Y43" s="46">
        <f t="shared" si="128"/>
        <v>1</v>
      </c>
      <c r="Z43" s="46">
        <f t="shared" si="128"/>
        <v>1</v>
      </c>
      <c r="AA43" s="46">
        <f t="shared" si="128"/>
        <v>1</v>
      </c>
      <c r="AB43" s="46">
        <f t="shared" si="128"/>
        <v>1</v>
      </c>
      <c r="AC43" s="46">
        <f t="shared" si="128"/>
        <v>1</v>
      </c>
      <c r="AD43" s="46">
        <f t="shared" si="128"/>
        <v>1</v>
      </c>
      <c r="AE43" s="46">
        <f t="shared" si="128"/>
        <v>0</v>
      </c>
      <c r="AF43" s="46">
        <f t="shared" si="128"/>
        <v>0</v>
      </c>
      <c r="AG43" s="46">
        <f t="shared" si="128"/>
        <v>0</v>
      </c>
      <c r="AH43" s="46">
        <f t="shared" ref="AH43" si="129">IFERROR(AH29-AH36,0)</f>
        <v>1</v>
      </c>
    </row>
    <row r="44" spans="2:34" x14ac:dyDescent="0.2">
      <c r="B44" s="89" t="s">
        <v>199</v>
      </c>
      <c r="C44" s="145">
        <f t="shared" si="127"/>
        <v>24</v>
      </c>
      <c r="D44" s="46">
        <f t="shared" ref="D44:AG44" si="130">IFERROR(D30-D37,0)</f>
        <v>0</v>
      </c>
      <c r="E44" s="46">
        <f t="shared" si="130"/>
        <v>0</v>
      </c>
      <c r="F44" s="46">
        <f t="shared" si="130"/>
        <v>0</v>
      </c>
      <c r="G44" s="46">
        <f t="shared" si="130"/>
        <v>0</v>
      </c>
      <c r="H44" s="46">
        <f t="shared" si="130"/>
        <v>0</v>
      </c>
      <c r="I44" s="46">
        <f t="shared" si="130"/>
        <v>0</v>
      </c>
      <c r="J44" s="46">
        <f t="shared" si="130"/>
        <v>0</v>
      </c>
      <c r="K44" s="46">
        <f t="shared" si="130"/>
        <v>1</v>
      </c>
      <c r="L44" s="46">
        <f t="shared" si="130"/>
        <v>1</v>
      </c>
      <c r="M44" s="46">
        <f t="shared" si="130"/>
        <v>1</v>
      </c>
      <c r="N44" s="46">
        <f t="shared" si="130"/>
        <v>1</v>
      </c>
      <c r="O44" s="46">
        <f t="shared" si="130"/>
        <v>1</v>
      </c>
      <c r="P44" s="46">
        <f t="shared" si="130"/>
        <v>1</v>
      </c>
      <c r="Q44" s="46">
        <f t="shared" si="130"/>
        <v>1</v>
      </c>
      <c r="R44" s="46">
        <f t="shared" si="130"/>
        <v>1</v>
      </c>
      <c r="S44" s="46">
        <f t="shared" si="130"/>
        <v>1</v>
      </c>
      <c r="T44" s="46">
        <f t="shared" si="130"/>
        <v>1</v>
      </c>
      <c r="U44" s="46">
        <f t="shared" si="130"/>
        <v>1</v>
      </c>
      <c r="V44" s="46">
        <f t="shared" si="130"/>
        <v>1</v>
      </c>
      <c r="W44" s="46">
        <f t="shared" si="130"/>
        <v>1</v>
      </c>
      <c r="X44" s="46">
        <f t="shared" si="130"/>
        <v>1</v>
      </c>
      <c r="Y44" s="46">
        <f t="shared" si="130"/>
        <v>1</v>
      </c>
      <c r="Z44" s="46">
        <f t="shared" si="130"/>
        <v>1</v>
      </c>
      <c r="AA44" s="46">
        <f t="shared" si="130"/>
        <v>1</v>
      </c>
      <c r="AB44" s="46">
        <f t="shared" si="130"/>
        <v>1</v>
      </c>
      <c r="AC44" s="46">
        <f t="shared" si="130"/>
        <v>1</v>
      </c>
      <c r="AD44" s="46">
        <f t="shared" si="130"/>
        <v>1</v>
      </c>
      <c r="AE44" s="46">
        <f t="shared" si="130"/>
        <v>1</v>
      </c>
      <c r="AF44" s="46">
        <f t="shared" si="130"/>
        <v>1</v>
      </c>
      <c r="AG44" s="46">
        <f t="shared" si="130"/>
        <v>1</v>
      </c>
      <c r="AH44" s="46">
        <f t="shared" ref="AH44" si="131">IFERROR(AH30-AH37,0)</f>
        <v>1</v>
      </c>
    </row>
    <row r="45" spans="2:34" x14ac:dyDescent="0.2">
      <c r="B45" s="89" t="s">
        <v>261</v>
      </c>
      <c r="C45" s="145">
        <f t="shared" si="127"/>
        <v>34</v>
      </c>
      <c r="D45" s="46">
        <f t="shared" ref="D45:AG45" si="132">IFERROR(D31-D38,0)</f>
        <v>0</v>
      </c>
      <c r="E45" s="46">
        <f t="shared" si="132"/>
        <v>0</v>
      </c>
      <c r="F45" s="46">
        <f t="shared" si="132"/>
        <v>0</v>
      </c>
      <c r="G45" s="46">
        <f t="shared" si="132"/>
        <v>0</v>
      </c>
      <c r="H45" s="46">
        <f t="shared" si="132"/>
        <v>2</v>
      </c>
      <c r="I45" s="46">
        <f t="shared" si="132"/>
        <v>1</v>
      </c>
      <c r="J45" s="46">
        <f t="shared" si="132"/>
        <v>1</v>
      </c>
      <c r="K45" s="46">
        <f t="shared" si="132"/>
        <v>1</v>
      </c>
      <c r="L45" s="46">
        <f t="shared" si="132"/>
        <v>1</v>
      </c>
      <c r="M45" s="46">
        <f t="shared" si="132"/>
        <v>2</v>
      </c>
      <c r="N45" s="46">
        <f t="shared" si="132"/>
        <v>2</v>
      </c>
      <c r="O45" s="46">
        <f t="shared" si="132"/>
        <v>2</v>
      </c>
      <c r="P45" s="46">
        <f t="shared" si="132"/>
        <v>3</v>
      </c>
      <c r="Q45" s="46">
        <f t="shared" si="132"/>
        <v>3</v>
      </c>
      <c r="R45" s="46">
        <f t="shared" si="132"/>
        <v>3</v>
      </c>
      <c r="S45" s="46">
        <f t="shared" si="132"/>
        <v>3</v>
      </c>
      <c r="T45" s="46">
        <f t="shared" si="132"/>
        <v>3</v>
      </c>
      <c r="U45" s="46">
        <f t="shared" si="132"/>
        <v>2</v>
      </c>
      <c r="V45" s="46">
        <f t="shared" si="132"/>
        <v>1</v>
      </c>
      <c r="W45" s="46">
        <f t="shared" si="132"/>
        <v>1</v>
      </c>
      <c r="X45" s="46">
        <f t="shared" si="132"/>
        <v>1</v>
      </c>
      <c r="Y45" s="46">
        <f t="shared" si="132"/>
        <v>1</v>
      </c>
      <c r="Z45" s="46">
        <f t="shared" si="132"/>
        <v>0</v>
      </c>
      <c r="AA45" s="46">
        <f t="shared" si="132"/>
        <v>0</v>
      </c>
      <c r="AB45" s="46">
        <f t="shared" si="132"/>
        <v>0</v>
      </c>
      <c r="AC45" s="46">
        <f t="shared" si="132"/>
        <v>0</v>
      </c>
      <c r="AD45" s="46">
        <f t="shared" si="132"/>
        <v>0</v>
      </c>
      <c r="AE45" s="46">
        <f t="shared" si="132"/>
        <v>0</v>
      </c>
      <c r="AF45" s="46">
        <f t="shared" si="132"/>
        <v>0</v>
      </c>
      <c r="AG45" s="46">
        <f t="shared" si="132"/>
        <v>0</v>
      </c>
      <c r="AH45" s="46">
        <f t="shared" ref="AH45" si="133">IFERROR(AH31-AH38,0)</f>
        <v>1</v>
      </c>
    </row>
    <row r="48" spans="2:34" x14ac:dyDescent="0.2">
      <c r="B48" s="88" t="s">
        <v>436</v>
      </c>
      <c r="C48" s="144" t="s">
        <v>83</v>
      </c>
      <c r="D48" s="86">
        <f>'A1 Parametre'!$C$6</f>
        <v>2019</v>
      </c>
      <c r="E48" s="86">
        <f>D48+1</f>
        <v>2020</v>
      </c>
      <c r="F48" s="86">
        <f t="shared" ref="F48:F49" si="134">E48+1</f>
        <v>2021</v>
      </c>
      <c r="G48" s="86">
        <f t="shared" ref="G48:G49" si="135">F48+1</f>
        <v>2022</v>
      </c>
      <c r="H48" s="86">
        <f t="shared" ref="H48:H49" si="136">G48+1</f>
        <v>2023</v>
      </c>
      <c r="I48" s="86">
        <f t="shared" ref="I48:I49" si="137">H48+1</f>
        <v>2024</v>
      </c>
      <c r="J48" s="86">
        <f t="shared" ref="J48:J49" si="138">I48+1</f>
        <v>2025</v>
      </c>
      <c r="K48" s="86">
        <f t="shared" ref="K48:K49" si="139">J48+1</f>
        <v>2026</v>
      </c>
      <c r="L48" s="86">
        <f t="shared" ref="L48:L49" si="140">K48+1</f>
        <v>2027</v>
      </c>
      <c r="M48" s="86">
        <f t="shared" ref="M48:M49" si="141">L48+1</f>
        <v>2028</v>
      </c>
      <c r="N48" s="86">
        <f t="shared" ref="N48:N49" si="142">M48+1</f>
        <v>2029</v>
      </c>
      <c r="O48" s="86">
        <f t="shared" ref="O48:O49" si="143">N48+1</f>
        <v>2030</v>
      </c>
      <c r="P48" s="86">
        <f t="shared" ref="P48:P49" si="144">O48+1</f>
        <v>2031</v>
      </c>
      <c r="Q48" s="86">
        <f t="shared" ref="Q48:Q49" si="145">P48+1</f>
        <v>2032</v>
      </c>
      <c r="R48" s="86">
        <f t="shared" ref="R48:R49" si="146">Q48+1</f>
        <v>2033</v>
      </c>
      <c r="S48" s="86">
        <f t="shared" ref="S48:S49" si="147">R48+1</f>
        <v>2034</v>
      </c>
      <c r="T48" s="86">
        <f t="shared" ref="T48:T49" si="148">S48+1</f>
        <v>2035</v>
      </c>
      <c r="U48" s="86">
        <f t="shared" ref="U48:U49" si="149">T48+1</f>
        <v>2036</v>
      </c>
      <c r="V48" s="86">
        <f t="shared" ref="V48:V49" si="150">U48+1</f>
        <v>2037</v>
      </c>
      <c r="W48" s="86">
        <f t="shared" ref="W48:W49" si="151">V48+1</f>
        <v>2038</v>
      </c>
      <c r="X48" s="86">
        <f t="shared" ref="X48:X49" si="152">W48+1</f>
        <v>2039</v>
      </c>
      <c r="Y48" s="86">
        <f t="shared" ref="Y48:Y49" si="153">X48+1</f>
        <v>2040</v>
      </c>
      <c r="Z48" s="86">
        <f t="shared" ref="Z48:Z49" si="154">Y48+1</f>
        <v>2041</v>
      </c>
      <c r="AA48" s="86">
        <f t="shared" ref="AA48:AA49" si="155">Z48+1</f>
        <v>2042</v>
      </c>
      <c r="AB48" s="86">
        <f t="shared" ref="AB48:AB49" si="156">AA48+1</f>
        <v>2043</v>
      </c>
      <c r="AC48" s="86">
        <f t="shared" ref="AC48:AC49" si="157">AB48+1</f>
        <v>2044</v>
      </c>
      <c r="AD48" s="86">
        <f t="shared" ref="AD48:AD49" si="158">AC48+1</f>
        <v>2045</v>
      </c>
      <c r="AE48" s="86">
        <f t="shared" ref="AE48:AE49" si="159">AD48+1</f>
        <v>2046</v>
      </c>
      <c r="AF48" s="86">
        <f t="shared" ref="AF48:AF49" si="160">AE48+1</f>
        <v>2047</v>
      </c>
      <c r="AG48" s="86">
        <f t="shared" ref="AG48:AH49" si="161">AF48+1</f>
        <v>2048</v>
      </c>
      <c r="AH48" s="86">
        <f t="shared" si="161"/>
        <v>2049</v>
      </c>
    </row>
    <row r="49" spans="2:34" x14ac:dyDescent="0.2">
      <c r="B49" s="88" t="s">
        <v>437</v>
      </c>
      <c r="C49" s="144" t="s">
        <v>65</v>
      </c>
      <c r="D49" s="5">
        <v>1</v>
      </c>
      <c r="E49" s="5">
        <f t="shared" ref="E49" si="162">D49+1</f>
        <v>2</v>
      </c>
      <c r="F49" s="5">
        <f t="shared" si="134"/>
        <v>3</v>
      </c>
      <c r="G49" s="5">
        <f t="shared" si="135"/>
        <v>4</v>
      </c>
      <c r="H49" s="5">
        <f t="shared" si="136"/>
        <v>5</v>
      </c>
      <c r="I49" s="5">
        <f t="shared" si="137"/>
        <v>6</v>
      </c>
      <c r="J49" s="5">
        <f t="shared" si="138"/>
        <v>7</v>
      </c>
      <c r="K49" s="5">
        <f t="shared" si="139"/>
        <v>8</v>
      </c>
      <c r="L49" s="5">
        <f t="shared" si="140"/>
        <v>9</v>
      </c>
      <c r="M49" s="5">
        <f t="shared" si="141"/>
        <v>10</v>
      </c>
      <c r="N49" s="5">
        <f t="shared" si="142"/>
        <v>11</v>
      </c>
      <c r="O49" s="5">
        <f t="shared" si="143"/>
        <v>12</v>
      </c>
      <c r="P49" s="5">
        <f t="shared" si="144"/>
        <v>13</v>
      </c>
      <c r="Q49" s="5">
        <f t="shared" si="145"/>
        <v>14</v>
      </c>
      <c r="R49" s="5">
        <f t="shared" si="146"/>
        <v>15</v>
      </c>
      <c r="S49" s="5">
        <f t="shared" si="147"/>
        <v>16</v>
      </c>
      <c r="T49" s="5">
        <f t="shared" si="148"/>
        <v>17</v>
      </c>
      <c r="U49" s="5">
        <f t="shared" si="149"/>
        <v>18</v>
      </c>
      <c r="V49" s="5">
        <f t="shared" si="150"/>
        <v>19</v>
      </c>
      <c r="W49" s="5">
        <f t="shared" si="151"/>
        <v>20</v>
      </c>
      <c r="X49" s="5">
        <f t="shared" si="152"/>
        <v>21</v>
      </c>
      <c r="Y49" s="5">
        <f t="shared" si="153"/>
        <v>22</v>
      </c>
      <c r="Z49" s="5">
        <f t="shared" si="154"/>
        <v>23</v>
      </c>
      <c r="AA49" s="5">
        <f t="shared" si="155"/>
        <v>24</v>
      </c>
      <c r="AB49" s="5">
        <f t="shared" si="156"/>
        <v>25</v>
      </c>
      <c r="AC49" s="5">
        <f t="shared" si="157"/>
        <v>26</v>
      </c>
      <c r="AD49" s="5">
        <f t="shared" si="158"/>
        <v>27</v>
      </c>
      <c r="AE49" s="5">
        <f t="shared" si="159"/>
        <v>28</v>
      </c>
      <c r="AF49" s="5">
        <f t="shared" si="160"/>
        <v>29</v>
      </c>
      <c r="AG49" s="5">
        <f t="shared" si="161"/>
        <v>30</v>
      </c>
      <c r="AH49" s="5">
        <f t="shared" si="161"/>
        <v>31</v>
      </c>
    </row>
    <row r="50" spans="2:34" x14ac:dyDescent="0.2">
      <c r="B50" s="89" t="s">
        <v>154</v>
      </c>
      <c r="C50" s="145">
        <f>SUM(D50:AG50)</f>
        <v>0</v>
      </c>
      <c r="D50" s="53">
        <f>IFERROR(D42*INDEX('A1 Parametre'!$C119:$AK119,MATCH('09 Nehodovost'!D$48,'A1 Parametre'!$C$118:$AK$118,0)),0)</f>
        <v>0</v>
      </c>
      <c r="E50" s="53">
        <f>IFERROR(E42*INDEX('A1 Parametre'!$C119:$AK119,MATCH('09 Nehodovost'!E$48,'A1 Parametre'!$C$118:$AK$118,0)),0)</f>
        <v>0</v>
      </c>
      <c r="F50" s="53">
        <f>IFERROR(F42*INDEX('A1 Parametre'!$C119:$AK119,MATCH('09 Nehodovost'!F$48,'A1 Parametre'!$C$118:$AK$118,0)),0)</f>
        <v>0</v>
      </c>
      <c r="G50" s="53">
        <f>IFERROR(G42*INDEX('A1 Parametre'!$C119:$AK119,MATCH('09 Nehodovost'!G$48,'A1 Parametre'!$C$118:$AK$118,0)),0)</f>
        <v>0</v>
      </c>
      <c r="H50" s="53">
        <f>IFERROR(H42*INDEX('A1 Parametre'!$C119:$AK119,MATCH('09 Nehodovost'!H$48,'A1 Parametre'!$C$118:$AK$118,0)),0)</f>
        <v>0</v>
      </c>
      <c r="I50" s="53">
        <f>IFERROR(I42*INDEX('A1 Parametre'!$C119:$AK119,MATCH('09 Nehodovost'!I$48,'A1 Parametre'!$C$118:$AK$118,0)),0)</f>
        <v>0</v>
      </c>
      <c r="J50" s="53">
        <f>IFERROR(J42*INDEX('A1 Parametre'!$C119:$AK119,MATCH('09 Nehodovost'!J$48,'A1 Parametre'!$C$118:$AK$118,0)),0)</f>
        <v>0</v>
      </c>
      <c r="K50" s="53">
        <f>IFERROR(K42*INDEX('A1 Parametre'!$C119:$AK119,MATCH('09 Nehodovost'!K$48,'A1 Parametre'!$C$118:$AK$118,0)),0)</f>
        <v>0</v>
      </c>
      <c r="L50" s="53">
        <f>IFERROR(L42*INDEX('A1 Parametre'!$C119:$AK119,MATCH('09 Nehodovost'!L$48,'A1 Parametre'!$C$118:$AK$118,0)),0)</f>
        <v>0</v>
      </c>
      <c r="M50" s="53">
        <f>IFERROR(M42*INDEX('A1 Parametre'!$C119:$AK119,MATCH('09 Nehodovost'!M$48,'A1 Parametre'!$C$118:$AK$118,0)),0)</f>
        <v>0</v>
      </c>
      <c r="N50" s="53">
        <f>IFERROR(N42*INDEX('A1 Parametre'!$C119:$AK119,MATCH('09 Nehodovost'!N$48,'A1 Parametre'!$C$118:$AK$118,0)),0)</f>
        <v>0</v>
      </c>
      <c r="O50" s="53">
        <f>IFERROR(O42*INDEX('A1 Parametre'!$C119:$AK119,MATCH('09 Nehodovost'!O$48,'A1 Parametre'!$C$118:$AK$118,0)),0)</f>
        <v>0</v>
      </c>
      <c r="P50" s="53">
        <f>IFERROR(P42*INDEX('A1 Parametre'!$C119:$AK119,MATCH('09 Nehodovost'!P$48,'A1 Parametre'!$C$118:$AK$118,0)),0)</f>
        <v>0</v>
      </c>
      <c r="Q50" s="53">
        <f>IFERROR(Q42*INDEX('A1 Parametre'!$C119:$AK119,MATCH('09 Nehodovost'!Q$48,'A1 Parametre'!$C$118:$AK$118,0)),0)</f>
        <v>0</v>
      </c>
      <c r="R50" s="53">
        <f>IFERROR(R42*INDEX('A1 Parametre'!$C119:$AK119,MATCH('09 Nehodovost'!R$48,'A1 Parametre'!$C$118:$AK$118,0)),0)</f>
        <v>0</v>
      </c>
      <c r="S50" s="53">
        <f>IFERROR(S42*INDEX('A1 Parametre'!$C119:$AK119,MATCH('09 Nehodovost'!S$48,'A1 Parametre'!$C$118:$AK$118,0)),0)</f>
        <v>0</v>
      </c>
      <c r="T50" s="53">
        <f>IFERROR(T42*INDEX('A1 Parametre'!$C119:$AK119,MATCH('09 Nehodovost'!T$48,'A1 Parametre'!$C$118:$AK$118,0)),0)</f>
        <v>0</v>
      </c>
      <c r="U50" s="53">
        <f>IFERROR(U42*INDEX('A1 Parametre'!$C119:$AK119,MATCH('09 Nehodovost'!U$48,'A1 Parametre'!$C$118:$AK$118,0)),0)</f>
        <v>0</v>
      </c>
      <c r="V50" s="53">
        <f>IFERROR(V42*INDEX('A1 Parametre'!$C119:$AK119,MATCH('09 Nehodovost'!V$48,'A1 Parametre'!$C$118:$AK$118,0)),0)</f>
        <v>0</v>
      </c>
      <c r="W50" s="53">
        <f>IFERROR(W42*INDEX('A1 Parametre'!$C119:$AK119,MATCH('09 Nehodovost'!W$48,'A1 Parametre'!$C$118:$AK$118,0)),0)</f>
        <v>0</v>
      </c>
      <c r="X50" s="53">
        <f>IFERROR(X42*INDEX('A1 Parametre'!$C119:$AK119,MATCH('09 Nehodovost'!X$48,'A1 Parametre'!$C$118:$AK$118,0)),0)</f>
        <v>0</v>
      </c>
      <c r="Y50" s="53">
        <f>IFERROR(Y42*INDEX('A1 Parametre'!$C119:$AK119,MATCH('09 Nehodovost'!Y$48,'A1 Parametre'!$C$118:$AK$118,0)),0)</f>
        <v>0</v>
      </c>
      <c r="Z50" s="53">
        <f>IFERROR(Z42*INDEX('A1 Parametre'!$C119:$AK119,MATCH('09 Nehodovost'!Z$48,'A1 Parametre'!$C$118:$AK$118,0)),0)</f>
        <v>0</v>
      </c>
      <c r="AA50" s="53">
        <f>IFERROR(AA42*INDEX('A1 Parametre'!$C119:$AK119,MATCH('09 Nehodovost'!AA$48,'A1 Parametre'!$C$118:$AK$118,0)),0)</f>
        <v>0</v>
      </c>
      <c r="AB50" s="53">
        <f>IFERROR(AB42*INDEX('A1 Parametre'!$C119:$AK119,MATCH('09 Nehodovost'!AB$48,'A1 Parametre'!$C$118:$AK$118,0)),0)</f>
        <v>0</v>
      </c>
      <c r="AC50" s="53">
        <f>IFERROR(AC42*INDEX('A1 Parametre'!$C119:$AP119,MATCH('09 Nehodovost'!AC$48,'A1 Parametre'!$C$118:$AP$118,0)),0)</f>
        <v>0</v>
      </c>
      <c r="AD50" s="53">
        <f>IFERROR(AD42*INDEX('A1 Parametre'!$C119:$AP119,MATCH('09 Nehodovost'!AD$48,'A1 Parametre'!$C$118:$AP$118,0)),0)</f>
        <v>0</v>
      </c>
      <c r="AE50" s="53">
        <f>IFERROR(AE42*INDEX('A1 Parametre'!$C119:$AP119,MATCH('09 Nehodovost'!AE$48,'A1 Parametre'!$C$118:$AP$118,0)),0)</f>
        <v>0</v>
      </c>
      <c r="AF50" s="53">
        <f>IFERROR(AF42*INDEX('A1 Parametre'!$C119:$AP119,MATCH('09 Nehodovost'!AF$48,'A1 Parametre'!$C$118:$AP$118,0)),0)</f>
        <v>0</v>
      </c>
      <c r="AG50" s="53">
        <f>IFERROR(AG42*INDEX('A1 Parametre'!$C119:$AP119,MATCH('09 Nehodovost'!AG$48,'A1 Parametre'!$C$118:$AP$118,0)),0)</f>
        <v>0</v>
      </c>
      <c r="AH50" s="53">
        <f>IFERROR(AH42*INDEX('A1 Parametre'!$C119:$AP119,MATCH('09 Nehodovost'!AH$48,'A1 Parametre'!$C$118:$AP$118,0)),0)</f>
        <v>0</v>
      </c>
    </row>
    <row r="51" spans="2:34" x14ac:dyDescent="0.2">
      <c r="B51" s="89" t="s">
        <v>198</v>
      </c>
      <c r="C51" s="145">
        <f>SUM(D51:AH51)</f>
        <v>13936094.292429062</v>
      </c>
      <c r="D51" s="53">
        <f>IFERROR(D43*INDEX('A1 Parametre'!$C120:$AK120,MATCH('09 Nehodovost'!D$48,'A1 Parametre'!$C$118:$AK$118,0)),0)</f>
        <v>0</v>
      </c>
      <c r="E51" s="53">
        <f>IFERROR(E43*INDEX('A1 Parametre'!$C120:$AK120,MATCH('09 Nehodovost'!E$48,'A1 Parametre'!$C$118:$AK$118,0)),0)</f>
        <v>0</v>
      </c>
      <c r="F51" s="53">
        <f>IFERROR(F43*INDEX('A1 Parametre'!$C120:$AK120,MATCH('09 Nehodovost'!F$48,'A1 Parametre'!$C$118:$AK$118,0)),0)</f>
        <v>0</v>
      </c>
      <c r="G51" s="53">
        <f>IFERROR(G43*INDEX('A1 Parametre'!$C120:$AK120,MATCH('09 Nehodovost'!G$48,'A1 Parametre'!$C$118:$AK$118,0)),0)</f>
        <v>0</v>
      </c>
      <c r="H51" s="53">
        <f>IFERROR(H43*INDEX('A1 Parametre'!$C120:$AK120,MATCH('09 Nehodovost'!H$48,'A1 Parametre'!$C$118:$AK$118,0)),0)</f>
        <v>331322.71164076787</v>
      </c>
      <c r="I51" s="53">
        <f>IFERROR(I43*INDEX('A1 Parametre'!$C120:$AK120,MATCH('09 Nehodovost'!I$48,'A1 Parametre'!$C$118:$AK$118,0)),0)</f>
        <v>682524.78597998188</v>
      </c>
      <c r="J51" s="53">
        <f>IFERROR(J43*INDEX('A1 Parametre'!$C120:$AK120,MATCH('09 Nehodovost'!J$48,'A1 Parametre'!$C$118:$AK$118,0)),0)</f>
        <v>703000.52955938131</v>
      </c>
      <c r="K51" s="53">
        <f>IFERROR(K43*INDEX('A1 Parametre'!$C120:$AK120,MATCH('09 Nehodovost'!K$48,'A1 Parametre'!$C$118:$AK$118,0)),0)</f>
        <v>724090.54544616281</v>
      </c>
      <c r="L51" s="53">
        <f>IFERROR(L43*INDEX('A1 Parametre'!$C120:$AK120,MATCH('09 Nehodovost'!L$48,'A1 Parametre'!$C$118:$AK$118,0)),0)</f>
        <v>746056.29746764631</v>
      </c>
      <c r="M51" s="53">
        <f>IFERROR(M43*INDEX('A1 Parametre'!$C120:$AK120,MATCH('09 Nehodovost'!M$48,'A1 Parametre'!$C$118:$AK$118,0)),0)</f>
        <v>768091.97512217541</v>
      </c>
      <c r="N51" s="53">
        <f>IFERROR(N43*INDEX('A1 Parametre'!$C120:$AK120,MATCH('09 Nehodovost'!N$48,'A1 Parametre'!$C$118:$AK$118,0)),0)</f>
        <v>790180.64926575241</v>
      </c>
      <c r="O51" s="53">
        <f>IFERROR(O43*INDEX('A1 Parametre'!$C120:$AK120,MATCH('09 Nehodovost'!O$48,'A1 Parametre'!$C$118:$AK$118,0)),0)</f>
        <v>812305.70744519355</v>
      </c>
      <c r="P51" s="53">
        <f>IFERROR(P43*INDEX('A1 Parametre'!$C120:$AK120,MATCH('09 Nehodovost'!P$48,'A1 Parametre'!$C$118:$AK$118,0)),0)</f>
        <v>832889.98902182083</v>
      </c>
      <c r="Q51" s="53">
        <f>IFERROR(Q43*INDEX('A1 Parametre'!$C120:$AK120,MATCH('09 Nehodovost'!Q$48,'A1 Parametre'!$C$118:$AK$118,0)),0)</f>
        <v>851991.2496087543</v>
      </c>
      <c r="R51" s="53">
        <f>IFERROR(R43*INDEX('A1 Parametre'!$C120:$AK120,MATCH('09 Nehodovost'!R$48,'A1 Parametre'!$C$118:$AK$118,0)),0)</f>
        <v>434837.36407463567</v>
      </c>
      <c r="S51" s="53">
        <f>IFERROR(S43*INDEX('A1 Parametre'!$C120:$AK120,MATCH('09 Nehodovost'!S$48,'A1 Parametre'!$C$118:$AK$118,0)),0)</f>
        <v>443005.39922100073</v>
      </c>
      <c r="T51" s="53">
        <f>IFERROR(T43*INDEX('A1 Parametre'!$C120:$AK120,MATCH('09 Nehodovost'!T$48,'A1 Parametre'!$C$118:$AK$118,0)),0)</f>
        <v>450536.49100775772</v>
      </c>
      <c r="U51" s="53">
        <f>IFERROR(U43*INDEX('A1 Parametre'!$C120:$AK120,MATCH('09 Nehodovost'!U$48,'A1 Parametre'!$C$118:$AK$118,0)),0)</f>
        <v>457556.98458502133</v>
      </c>
      <c r="V51" s="53">
        <f>IFERROR(V43*INDEX('A1 Parametre'!$C120:$AK120,MATCH('09 Nehodovost'!V$48,'A1 Parametre'!$C$118:$AK$118,0)),0)</f>
        <v>464092.37619306153</v>
      </c>
      <c r="W51" s="53">
        <f>IFERROR(W43*INDEX('A1 Parametre'!$C120:$AK120,MATCH('09 Nehodovost'!W$48,'A1 Parametre'!$C$118:$AK$118,0)),0)</f>
        <v>470168.40205633943</v>
      </c>
      <c r="X51" s="53">
        <f>IFERROR(X43*INDEX('A1 Parametre'!$C120:$AK120,MATCH('09 Nehodovost'!X$48,'A1 Parametre'!$C$118:$AK$118,0)),0)</f>
        <v>475810.71761243313</v>
      </c>
      <c r="Y51" s="53">
        <f>IFERROR(Y43*INDEX('A1 Parametre'!$C120:$AK120,MATCH('09 Nehodovost'!Y$48,'A1 Parametre'!$C$118:$AK$118,0)),0)</f>
        <v>481044.63550616987</v>
      </c>
      <c r="Z51" s="53">
        <f>IFERROR(Z43*INDEX('A1 Parametre'!$C120:$AK120,MATCH('09 Nehodovost'!Z$48,'A1 Parametre'!$C$118:$AK$118,0)),0)</f>
        <v>486336.12649673771</v>
      </c>
      <c r="AA51" s="53">
        <f>IFERROR(AA43*INDEX('A1 Parametre'!$C120:$AK120,MATCH('09 Nehodovost'!AA$48,'A1 Parametre'!$C$118:$AK$118,0)),0)</f>
        <v>491685.82388820179</v>
      </c>
      <c r="AB51" s="53">
        <f>IFERROR(AB43*INDEX('A1 Parametre'!$C120:$AK120,MATCH('09 Nehodovost'!AB$48,'A1 Parametre'!$C$118:$AK$118,0)),0)</f>
        <v>497094.36795097194</v>
      </c>
      <c r="AC51" s="53">
        <f>IFERROR(AC43*INDEX('A1 Parametre'!$C120:$AP120,MATCH('09 Nehodovost'!AC$48,'A1 Parametre'!$C$118:$AP$118,0)),0)</f>
        <v>502562.4059984326</v>
      </c>
      <c r="AD51" s="53">
        <f>IFERROR(AD43*INDEX('A1 Parametre'!$C120:$AP120,MATCH('09 Nehodovost'!AD$48,'A1 Parametre'!$C$118:$AP$118,0)),0)</f>
        <v>508090.5924644153</v>
      </c>
      <c r="AE51" s="53">
        <f>IFERROR(AE43*INDEX('A1 Parametre'!$C120:$AP120,MATCH('09 Nehodovost'!AE$48,'A1 Parametre'!$C$118:$AP$118,0)),0)</f>
        <v>0</v>
      </c>
      <c r="AF51" s="53">
        <f>IFERROR(AF43*INDEX('A1 Parametre'!$C120:$AP120,MATCH('09 Nehodovost'!AF$48,'A1 Parametre'!$C$118:$AP$118,0)),0)</f>
        <v>0</v>
      </c>
      <c r="AG51" s="53">
        <f>IFERROR(AG43*INDEX('A1 Parametre'!$C120:$AP120,MATCH('09 Nehodovost'!AG$48,'A1 Parametre'!$C$118:$AP$118,0)),0)</f>
        <v>0</v>
      </c>
      <c r="AH51" s="53">
        <f>IFERROR(AH43*INDEX('A1 Parametre'!$C120:$AP120,MATCH('09 Nehodovost'!AH$48,'A1 Parametre'!$C$118:$AP$118,0)),0)</f>
        <v>530818.16481624718</v>
      </c>
    </row>
    <row r="52" spans="2:34" x14ac:dyDescent="0.2">
      <c r="B52" s="89" t="s">
        <v>199</v>
      </c>
      <c r="C52" s="145">
        <f>SUM(D52:AH52)</f>
        <v>787107.77374870772</v>
      </c>
      <c r="D52" s="53">
        <f>IFERROR(D44*INDEX('A1 Parametre'!$C121:$AK121,MATCH('09 Nehodovost'!D$48,'A1 Parametre'!$C$118:$AK$118,0)),0)</f>
        <v>0</v>
      </c>
      <c r="E52" s="53">
        <f>IFERROR(E44*INDEX('A1 Parametre'!$C121:$AK121,MATCH('09 Nehodovost'!E$48,'A1 Parametre'!$C$118:$AK$118,0)),0)</f>
        <v>0</v>
      </c>
      <c r="F52" s="53">
        <f>IFERROR(F44*INDEX('A1 Parametre'!$C121:$AK121,MATCH('09 Nehodovost'!F$48,'A1 Parametre'!$C$118:$AK$118,0)),0)</f>
        <v>0</v>
      </c>
      <c r="G52" s="53">
        <f>IFERROR(G44*INDEX('A1 Parametre'!$C121:$AK121,MATCH('09 Nehodovost'!G$48,'A1 Parametre'!$C$118:$AK$118,0)),0)</f>
        <v>0</v>
      </c>
      <c r="H52" s="53">
        <f>IFERROR(H44*INDEX('A1 Parametre'!$C121:$AK121,MATCH('09 Nehodovost'!H$48,'A1 Parametre'!$C$118:$AK$118,0)),0)</f>
        <v>0</v>
      </c>
      <c r="I52" s="53">
        <f>IFERROR(I44*INDEX('A1 Parametre'!$C121:$AK121,MATCH('09 Nehodovost'!I$48,'A1 Parametre'!$C$118:$AK$118,0)),0)</f>
        <v>0</v>
      </c>
      <c r="J52" s="53">
        <f>IFERROR(J44*INDEX('A1 Parametre'!$C121:$AK121,MATCH('09 Nehodovost'!J$48,'A1 Parametre'!$C$118:$AK$118,0)),0)</f>
        <v>0</v>
      </c>
      <c r="K52" s="53">
        <f>IFERROR(K44*INDEX('A1 Parametre'!$C121:$AK121,MATCH('09 Nehodovost'!K$48,'A1 Parametre'!$C$118:$AK$118,0)),0)</f>
        <v>25872.147390770951</v>
      </c>
      <c r="L52" s="53">
        <f>IFERROR(L44*INDEX('A1 Parametre'!$C121:$AK121,MATCH('09 Nehodovost'!L$48,'A1 Parametre'!$C$118:$AK$118,0)),0)</f>
        <v>26656.995608197649</v>
      </c>
      <c r="M52" s="53">
        <f>IFERROR(M44*INDEX('A1 Parametre'!$C121:$AK121,MATCH('09 Nehodovost'!M$48,'A1 Parametre'!$C$118:$AK$118,0)),0)</f>
        <v>27444.342306368126</v>
      </c>
      <c r="N52" s="53">
        <f>IFERROR(N44*INDEX('A1 Parametre'!$C121:$AK121,MATCH('09 Nehodovost'!N$48,'A1 Parametre'!$C$118:$AK$118,0)),0)</f>
        <v>28233.582597797707</v>
      </c>
      <c r="O52" s="53">
        <f>IFERROR(O44*INDEX('A1 Parametre'!$C121:$AK121,MATCH('09 Nehodovost'!O$48,'A1 Parametre'!$C$118:$AK$118,0)),0)</f>
        <v>29024.122910536043</v>
      </c>
      <c r="P52" s="53">
        <f>IFERROR(P44*INDEX('A1 Parametre'!$C121:$AK121,MATCH('09 Nehodovost'!P$48,'A1 Parametre'!$C$118:$AK$118,0)),0)</f>
        <v>29759.610440697739</v>
      </c>
      <c r="Q52" s="53">
        <f>IFERROR(Q44*INDEX('A1 Parametre'!$C121:$AK121,MATCH('09 Nehodovost'!Q$48,'A1 Parametre'!$C$118:$AK$118,0)),0)</f>
        <v>30442.108827622764</v>
      </c>
      <c r="R52" s="53">
        <f>IFERROR(R44*INDEX('A1 Parametre'!$C121:$AK121,MATCH('09 Nehodovost'!R$48,'A1 Parametre'!$C$118:$AK$118,0)),0)</f>
        <v>31073.949094090942</v>
      </c>
      <c r="S52" s="53">
        <f>IFERROR(S44*INDEX('A1 Parametre'!$C121:$AK121,MATCH('09 Nehodovost'!S$48,'A1 Parametre'!$C$118:$AK$118,0)),0)</f>
        <v>31657.645734045112</v>
      </c>
      <c r="T52" s="53">
        <f>IFERROR(T44*INDEX('A1 Parametre'!$C121:$AK121,MATCH('09 Nehodovost'!T$48,'A1 Parametre'!$C$118:$AK$118,0)),0)</f>
        <v>32195.825711523878</v>
      </c>
      <c r="U52" s="53">
        <f>IFERROR(U44*INDEX('A1 Parametre'!$C121:$AK121,MATCH('09 Nehodovost'!U$48,'A1 Parametre'!$C$118:$AK$118,0)),0)</f>
        <v>32697.517787823555</v>
      </c>
      <c r="V52" s="53">
        <f>IFERROR(V44*INDEX('A1 Parametre'!$C121:$AK121,MATCH('09 Nehodovost'!V$48,'A1 Parametre'!$C$118:$AK$118,0)),0)</f>
        <v>33164.543951893793</v>
      </c>
      <c r="W52" s="53">
        <f>IFERROR(W44*INDEX('A1 Parametre'!$C121:$AK121,MATCH('09 Nehodovost'!W$48,'A1 Parametre'!$C$118:$AK$118,0)),0)</f>
        <v>33598.743342214519</v>
      </c>
      <c r="X52" s="53">
        <f>IFERROR(X44*INDEX('A1 Parametre'!$C121:$AK121,MATCH('09 Nehodovost'!X$48,'A1 Parametre'!$C$118:$AK$118,0)),0)</f>
        <v>34001.949324147477</v>
      </c>
      <c r="Y52" s="53">
        <f>IFERROR(Y44*INDEX('A1 Parametre'!$C121:$AK121,MATCH('09 Nehodovost'!Y$48,'A1 Parametre'!$C$118:$AK$118,0)),0)</f>
        <v>34375.970766713093</v>
      </c>
      <c r="Z52" s="53">
        <f>IFERROR(Z44*INDEX('A1 Parametre'!$C121:$AK121,MATCH('09 Nehodovost'!Z$48,'A1 Parametre'!$C$118:$AK$118,0)),0)</f>
        <v>34754.106445146936</v>
      </c>
      <c r="AA52" s="53">
        <f>IFERROR(AA44*INDEX('A1 Parametre'!$C121:$AK121,MATCH('09 Nehodovost'!AA$48,'A1 Parametre'!$C$118:$AK$118,0)),0)</f>
        <v>35136.401616043549</v>
      </c>
      <c r="AB52" s="53">
        <f>IFERROR(AB44*INDEX('A1 Parametre'!$C121:$AK121,MATCH('09 Nehodovost'!AB$48,'A1 Parametre'!$C$118:$AK$118,0)),0)</f>
        <v>35522.902033820028</v>
      </c>
      <c r="AC52" s="53">
        <f>IFERROR(AC44*INDEX('A1 Parametre'!$C121:$AP121,MATCH('09 Nehodovost'!AC$48,'A1 Parametre'!$C$118:$AP$118,0)),0)</f>
        <v>35913.653956192044</v>
      </c>
      <c r="AD52" s="53">
        <f>IFERROR(AD44*INDEX('A1 Parametre'!$C121:$AP121,MATCH('09 Nehodovost'!AD$48,'A1 Parametre'!$C$118:$AP$118,0)),0)</f>
        <v>36308.704149710153</v>
      </c>
      <c r="AE52" s="53">
        <f>IFERROR(AE44*INDEX('A1 Parametre'!$C121:$AP121,MATCH('09 Nehodovost'!AE$48,'A1 Parametre'!$C$118:$AP$118,0)),0)</f>
        <v>36708.099895356958</v>
      </c>
      <c r="AF52" s="53">
        <f>IFERROR(AF44*INDEX('A1 Parametre'!$C121:$AP121,MATCH('09 Nehodovost'!AF$48,'A1 Parametre'!$C$118:$AP$118,0)),0)</f>
        <v>37111.888994205881</v>
      </c>
      <c r="AG52" s="53">
        <f>IFERROR(AG44*INDEX('A1 Parametre'!$C121:$AP121,MATCH('09 Nehodovost'!AG$48,'A1 Parametre'!$C$118:$AP$118,0)),0)</f>
        <v>37520.119773142142</v>
      </c>
      <c r="AH52" s="53">
        <f>IFERROR(AH44*INDEX('A1 Parametre'!$C121:$AP121,MATCH('09 Nehodovost'!AH$48,'A1 Parametre'!$C$118:$AP$118,0)),0)</f>
        <v>37932.841090646703</v>
      </c>
    </row>
    <row r="53" spans="2:34" x14ac:dyDescent="0.2">
      <c r="B53" s="89" t="s">
        <v>261</v>
      </c>
      <c r="C53" s="146">
        <f>SUM(D53:AH53)</f>
        <v>173286.04421465678</v>
      </c>
      <c r="D53" s="53">
        <f>IFERROR(D45*INDEX('A1 Parametre'!$C122:$AK122,MATCH('09 Nehodovost'!D$48,'A1 Parametre'!$C$118:$AK$118,0)),0)</f>
        <v>0</v>
      </c>
      <c r="E53" s="53">
        <f>IFERROR(E45*INDEX('A1 Parametre'!$C122:$AK122,MATCH('09 Nehodovost'!E$48,'A1 Parametre'!$C$118:$AK$118,0)),0)</f>
        <v>0</v>
      </c>
      <c r="F53" s="53">
        <f>IFERROR(F45*INDEX('A1 Parametre'!$C122:$AK122,MATCH('09 Nehodovost'!F$48,'A1 Parametre'!$C$118:$AK$118,0)),0)</f>
        <v>0</v>
      </c>
      <c r="G53" s="53">
        <f>IFERROR(G45*INDEX('A1 Parametre'!$C122:$AK122,MATCH('09 Nehodovost'!G$48,'A1 Parametre'!$C$118:$AK$118,0)),0)</f>
        <v>0</v>
      </c>
      <c r="H53" s="53">
        <f>IFERROR(H45*INDEX('A1 Parametre'!$C122:$AK122,MATCH('09 Nehodovost'!H$48,'A1 Parametre'!$C$118:$AK$118,0)),0)</f>
        <v>8023.9447071341174</v>
      </c>
      <c r="I53" s="53">
        <f>IFERROR(I45*INDEX('A1 Parametre'!$C122:$AK122,MATCH('09 Nehodovost'!I$48,'A1 Parametre'!$C$118:$AK$118,0)),0)</f>
        <v>4132.3315241740702</v>
      </c>
      <c r="J53" s="53">
        <f>IFERROR(J45*INDEX('A1 Parametre'!$C122:$AK122,MATCH('09 Nehodovost'!J$48,'A1 Parametre'!$C$118:$AK$118,0)),0)</f>
        <v>4256.301469899292</v>
      </c>
      <c r="K53" s="53">
        <f>IFERROR(K45*INDEX('A1 Parametre'!$C122:$AK122,MATCH('09 Nehodovost'!K$48,'A1 Parametre'!$C$118:$AK$118,0)),0)</f>
        <v>4383.9905139962711</v>
      </c>
      <c r="L53" s="53">
        <f>IFERROR(L45*INDEX('A1 Parametre'!$C122:$AK122,MATCH('09 Nehodovost'!L$48,'A1 Parametre'!$C$118:$AK$118,0)),0)</f>
        <v>4516.981683540741</v>
      </c>
      <c r="M53" s="53">
        <f>IFERROR(M45*INDEX('A1 Parametre'!$C122:$AK122,MATCH('09 Nehodovost'!M$48,'A1 Parametre'!$C$118:$AK$118,0)),0)</f>
        <v>9300.7924326299362</v>
      </c>
      <c r="N53" s="53">
        <f>IFERROR(N45*INDEX('A1 Parametre'!$C122:$AK122,MATCH('09 Nehodovost'!N$48,'A1 Parametre'!$C$118:$AK$118,0)),0)</f>
        <v>9568.2632303670562</v>
      </c>
      <c r="O53" s="53">
        <f>IFERROR(O45*INDEX('A1 Parametre'!$C122:$AK122,MATCH('09 Nehodovost'!O$48,'A1 Parametre'!$C$118:$AK$118,0)),0)</f>
        <v>9836.1746008173341</v>
      </c>
      <c r="P53" s="53">
        <f>IFERROR(P45*INDEX('A1 Parametre'!$C122:$AK122,MATCH('09 Nehodovost'!P$48,'A1 Parametre'!$C$118:$AK$118,0)),0)</f>
        <v>15128.143161257198</v>
      </c>
      <c r="Q53" s="53">
        <f>IFERROR(Q45*INDEX('A1 Parametre'!$C122:$AK122,MATCH('09 Nehodovost'!Q$48,'A1 Parametre'!$C$118:$AK$118,0)),0)</f>
        <v>15475.087665967818</v>
      </c>
      <c r="R53" s="53">
        <f>IFERROR(R45*INDEX('A1 Parametre'!$C122:$AK122,MATCH('09 Nehodovost'!R$48,'A1 Parametre'!$C$118:$AK$118,0)),0)</f>
        <v>15796.280378662257</v>
      </c>
      <c r="S53" s="53">
        <f>IFERROR(S45*INDEX('A1 Parametre'!$C122:$AK122,MATCH('09 Nehodovost'!S$48,'A1 Parametre'!$C$118:$AK$118,0)),0)</f>
        <v>16092.999529256233</v>
      </c>
      <c r="T53" s="53">
        <f>IFERROR(T45*INDEX('A1 Parametre'!$C122:$AK122,MATCH('09 Nehodovost'!T$48,'A1 Parametre'!$C$118:$AK$118,0)),0)</f>
        <v>16366.580521253587</v>
      </c>
      <c r="U53" s="53">
        <f>IFERROR(U45*INDEX('A1 Parametre'!$C122:$AK122,MATCH('09 Nehodovost'!U$48,'A1 Parametre'!$C$118:$AK$118,0)),0)</f>
        <v>11081.075385661776</v>
      </c>
      <c r="V53" s="53">
        <f>IFERROR(V45*INDEX('A1 Parametre'!$C122:$AK122,MATCH('09 Nehodovost'!V$48,'A1 Parametre'!$C$118:$AK$118,0)),0)</f>
        <v>5619.6744665260758</v>
      </c>
      <c r="W53" s="53">
        <f>IFERROR(W45*INDEX('A1 Parametre'!$C122:$AK122,MATCH('09 Nehodovost'!W$48,'A1 Parametre'!$C$118:$AK$118,0)),0)</f>
        <v>5693.2488003298495</v>
      </c>
      <c r="X53" s="53">
        <f>IFERROR(X45*INDEX('A1 Parametre'!$C122:$AK122,MATCH('09 Nehodovost'!X$48,'A1 Parametre'!$C$118:$AK$118,0)),0)</f>
        <v>5761.5713548237682</v>
      </c>
      <c r="Y53" s="53">
        <f>IFERROR(Y45*INDEX('A1 Parametre'!$C122:$AK122,MATCH('09 Nehodovost'!Y$48,'A1 Parametre'!$C$118:$AK$118,0)),0)</f>
        <v>5824.9486397268292</v>
      </c>
      <c r="Z53" s="53">
        <f>IFERROR(Z45*INDEX('A1 Parametre'!$C122:$AK122,MATCH('09 Nehodovost'!Z$48,'A1 Parametre'!$C$118:$AK$118,0)),0)</f>
        <v>0</v>
      </c>
      <c r="AA53" s="53">
        <f>IFERROR(AA45*INDEX('A1 Parametre'!$C122:$AK122,MATCH('09 Nehodovost'!AA$48,'A1 Parametre'!$C$118:$AK$118,0)),0)</f>
        <v>0</v>
      </c>
      <c r="AB53" s="53">
        <f>IFERROR(AB45*INDEX('A1 Parametre'!$C122:$AK122,MATCH('09 Nehodovost'!AB$48,'A1 Parametre'!$C$118:$AK$118,0)),0)</f>
        <v>0</v>
      </c>
      <c r="AC53" s="53">
        <f>IFERROR(AC45*INDEX('A1 Parametre'!$C122:$AP122,MATCH('09 Nehodovost'!AC$48,'A1 Parametre'!$C$118:$AP$118,0)),0)</f>
        <v>0</v>
      </c>
      <c r="AD53" s="53">
        <f>IFERROR(AD45*INDEX('A1 Parametre'!$C122:$AP122,MATCH('09 Nehodovost'!AD$48,'A1 Parametre'!$C$118:$AP$118,0)),0)</f>
        <v>0</v>
      </c>
      <c r="AE53" s="53">
        <f>IFERROR(AE45*INDEX('A1 Parametre'!$C122:$AP122,MATCH('09 Nehodovost'!AE$48,'A1 Parametre'!$C$118:$AP$118,0)),0)</f>
        <v>0</v>
      </c>
      <c r="AF53" s="53">
        <f>IFERROR(AF45*INDEX('A1 Parametre'!$C122:$AP122,MATCH('09 Nehodovost'!AF$48,'A1 Parametre'!$C$118:$AP$118,0)),0)</f>
        <v>0</v>
      </c>
      <c r="AG53" s="53">
        <f>IFERROR(AG45*INDEX('A1 Parametre'!$C122:$AP122,MATCH('09 Nehodovost'!AG$48,'A1 Parametre'!$C$118:$AP$118,0)),0)</f>
        <v>0</v>
      </c>
      <c r="AH53" s="53">
        <f>IFERROR(AH45*INDEX('A1 Parametre'!$C122:$AP122,MATCH('09 Nehodovost'!AH$48,'A1 Parametre'!$C$118:$AP$118,0)),0)</f>
        <v>6427.6541486326032</v>
      </c>
    </row>
    <row r="54" spans="2:34" x14ac:dyDescent="0.2">
      <c r="B54" s="88" t="s">
        <v>65</v>
      </c>
      <c r="C54" s="147">
        <f>SUM(D54:AH54)</f>
        <v>14896488.110392429</v>
      </c>
      <c r="D54" s="37">
        <f t="shared" ref="D54:AG54" si="163">SUM(D50:D53)</f>
        <v>0</v>
      </c>
      <c r="E54" s="37">
        <f t="shared" si="163"/>
        <v>0</v>
      </c>
      <c r="F54" s="37">
        <f t="shared" si="163"/>
        <v>0</v>
      </c>
      <c r="G54" s="37">
        <f t="shared" si="163"/>
        <v>0</v>
      </c>
      <c r="H54" s="37">
        <f t="shared" si="163"/>
        <v>339346.65634790197</v>
      </c>
      <c r="I54" s="37">
        <f t="shared" si="163"/>
        <v>686657.11750415596</v>
      </c>
      <c r="J54" s="37">
        <f t="shared" si="163"/>
        <v>707256.83102928055</v>
      </c>
      <c r="K54" s="37">
        <f t="shared" si="163"/>
        <v>754346.68335092999</v>
      </c>
      <c r="L54" s="37">
        <f t="shared" si="163"/>
        <v>777230.27475938469</v>
      </c>
      <c r="M54" s="37">
        <f t="shared" si="163"/>
        <v>804837.10986117355</v>
      </c>
      <c r="N54" s="37">
        <f t="shared" si="163"/>
        <v>827982.49509391724</v>
      </c>
      <c r="O54" s="37">
        <f t="shared" si="163"/>
        <v>851166.00495654694</v>
      </c>
      <c r="P54" s="37">
        <f t="shared" si="163"/>
        <v>877777.74262377573</v>
      </c>
      <c r="Q54" s="37">
        <f t="shared" si="163"/>
        <v>897908.4461023449</v>
      </c>
      <c r="R54" s="37">
        <f t="shared" si="163"/>
        <v>481707.59354738891</v>
      </c>
      <c r="S54" s="37">
        <f t="shared" si="163"/>
        <v>490756.04448430211</v>
      </c>
      <c r="T54" s="37">
        <f t="shared" si="163"/>
        <v>499098.89724053518</v>
      </c>
      <c r="U54" s="37">
        <f t="shared" si="163"/>
        <v>501335.5777585067</v>
      </c>
      <c r="V54" s="37">
        <f t="shared" si="163"/>
        <v>502876.59461148141</v>
      </c>
      <c r="W54" s="37">
        <f t="shared" si="163"/>
        <v>509460.39419888379</v>
      </c>
      <c r="X54" s="37">
        <f t="shared" si="163"/>
        <v>515574.23829140438</v>
      </c>
      <c r="Y54" s="37">
        <f t="shared" si="163"/>
        <v>521245.5549126098</v>
      </c>
      <c r="Z54" s="37">
        <f t="shared" si="163"/>
        <v>521090.23294188466</v>
      </c>
      <c r="AA54" s="37">
        <f t="shared" si="163"/>
        <v>526822.22550424538</v>
      </c>
      <c r="AB54" s="37">
        <f t="shared" si="163"/>
        <v>532617.26998479199</v>
      </c>
      <c r="AC54" s="37">
        <f>SUM(AC50:AC53)</f>
        <v>538476.05995462462</v>
      </c>
      <c r="AD54" s="37">
        <f t="shared" si="163"/>
        <v>544399.29661412549</v>
      </c>
      <c r="AE54" s="37">
        <f t="shared" si="163"/>
        <v>36708.099895356958</v>
      </c>
      <c r="AF54" s="37">
        <f t="shared" si="163"/>
        <v>37111.888994205881</v>
      </c>
      <c r="AG54" s="37">
        <f t="shared" si="163"/>
        <v>37520.119773142142</v>
      </c>
      <c r="AH54" s="37">
        <f t="shared" ref="AH54" si="164">SUM(AH50:AH53)</f>
        <v>575178.66005552653</v>
      </c>
    </row>
    <row r="57" spans="2:34" x14ac:dyDescent="0.2">
      <c r="H57" s="52"/>
    </row>
    <row r="58" spans="2:34" x14ac:dyDescent="0.2">
      <c r="G58" s="54"/>
      <c r="H58" s="52"/>
    </row>
    <row r="59" spans="2:34" x14ac:dyDescent="0.2">
      <c r="G59" s="54"/>
      <c r="H59" s="52"/>
    </row>
    <row r="60" spans="2:34" x14ac:dyDescent="0.2">
      <c r="G60" s="52"/>
      <c r="H60" s="52"/>
    </row>
    <row r="61" spans="2:34" x14ac:dyDescent="0.2">
      <c r="G61" s="54"/>
    </row>
    <row r="62" spans="2:34" x14ac:dyDescent="0.2">
      <c r="G62" s="54"/>
    </row>
    <row r="63" spans="2:34" x14ac:dyDescent="0.2">
      <c r="G63" s="54"/>
    </row>
    <row r="64" spans="2:34" x14ac:dyDescent="0.2">
      <c r="G64" s="54"/>
    </row>
    <row r="65" spans="7:7" x14ac:dyDescent="0.2">
      <c r="G65" s="54"/>
    </row>
    <row r="66" spans="7:7" x14ac:dyDescent="0.2">
      <c r="G66" s="54"/>
    </row>
    <row r="67" spans="7:7" x14ac:dyDescent="0.2">
      <c r="G67" s="54"/>
    </row>
    <row r="68" spans="7:7" x14ac:dyDescent="0.2">
      <c r="G68" s="54"/>
    </row>
    <row r="69" spans="7:7" x14ac:dyDescent="0.2">
      <c r="G69" s="54"/>
    </row>
  </sheetData>
  <mergeCells count="8">
    <mergeCell ref="B8:E8"/>
    <mergeCell ref="B9:E9"/>
    <mergeCell ref="B10:E10"/>
    <mergeCell ref="B2:D2"/>
    <mergeCell ref="B4:D4"/>
    <mergeCell ref="E2:F2"/>
    <mergeCell ref="B6:D6"/>
    <mergeCell ref="B7:E7"/>
  </mergeCells>
  <conditionalFormatting sqref="E4 F6:J6">
    <cfRule type="expression" dxfId="5" priority="6">
      <formula>IF($E$2="Automatizovaný prepočet",TRUE,FALSE)</formula>
    </cfRule>
  </conditionalFormatting>
  <conditionalFormatting sqref="F7:J10">
    <cfRule type="expression" dxfId="4" priority="3">
      <formula>IF(AND($E$2="Automatizovaný prepočet",ISBLANK(F$6)=TRUE),TRUE,FALSE)</formula>
    </cfRule>
    <cfRule type="expression" dxfId="3" priority="4">
      <formula>IF(AND($E$2="Automatizovaný prepočet",ISBLANK(F$6)=FALSE),TRUE,FALSE)</formula>
    </cfRule>
  </conditionalFormatting>
  <conditionalFormatting sqref="D14:AH17 D21:AH24">
    <cfRule type="expression" dxfId="2" priority="2">
      <formula>IF($E$2="Iné vstupné dáta",TRUE,FALSE)</formula>
    </cfRule>
  </conditionalFormatting>
  <conditionalFormatting sqref="AI21:BM24">
    <cfRule type="expression" dxfId="1" priority="1">
      <formula>IF($E$2="Iné vstupné dáta",TRUE,FALSE)</formula>
    </cfRule>
  </conditionalFormatting>
  <dataValidations count="1">
    <dataValidation type="list" allowBlank="1" showInputMessage="1" showErrorMessage="1" sqref="E2:F2">
      <formula1>"Automatizovaný prepočet,Iné vstupné dáta"</formula1>
    </dataValidation>
  </dataValidations>
  <pageMargins left="0.55118110236220474" right="0.23622047244094491" top="1.5748031496062993" bottom="0.98425196850393704" header="0.51181102362204722" footer="0.51181102362204722"/>
  <pageSetup paperSize="8"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C108"/>
  <sheetViews>
    <sheetView showGridLines="0" zoomScale="85" zoomScaleNormal="85" workbookViewId="0"/>
  </sheetViews>
  <sheetFormatPr defaultRowHeight="12.75" x14ac:dyDescent="0.2"/>
  <cols>
    <col min="1" max="1" width="2.7109375" style="41" customWidth="1"/>
    <col min="2" max="2" width="9.140625" style="41"/>
    <col min="3" max="3" width="20.42578125" style="41" customWidth="1"/>
    <col min="4" max="4" width="17.140625" style="41" customWidth="1"/>
    <col min="5" max="55" width="14" style="41" customWidth="1"/>
    <col min="56" max="16384" width="9.140625" style="41"/>
  </cols>
  <sheetData>
    <row r="2" spans="2:53" x14ac:dyDescent="0.2">
      <c r="B2" s="80" t="s">
        <v>246</v>
      </c>
    </row>
    <row r="3" spans="2:53" x14ac:dyDescent="0.2">
      <c r="B3" s="171"/>
      <c r="C3" s="143" t="s">
        <v>63</v>
      </c>
      <c r="D3" s="193">
        <f>'09 Nehodovost'!F6</f>
        <v>2012</v>
      </c>
      <c r="E3" s="193">
        <f>'09 Nehodovost'!G6</f>
        <v>2013</v>
      </c>
      <c r="F3" s="193">
        <f>'09 Nehodovost'!H6</f>
        <v>2014</v>
      </c>
      <c r="G3" s="193">
        <f>'09 Nehodovost'!I6</f>
        <v>2015</v>
      </c>
      <c r="H3" s="193">
        <f>'09 Nehodovost'!J6</f>
        <v>2016</v>
      </c>
      <c r="I3" s="178" t="s">
        <v>254</v>
      </c>
    </row>
    <row r="4" spans="2:53" x14ac:dyDescent="0.2">
      <c r="B4" s="369" t="s">
        <v>247</v>
      </c>
      <c r="C4" s="369"/>
      <c r="D4" s="179">
        <f>'09 Nehodovost'!F7/SUM(F$84:F$93)*1000000</f>
        <v>0</v>
      </c>
      <c r="E4" s="179">
        <f>'09 Nehodovost'!G7/SUM(G$84:G$93)*1000000</f>
        <v>0</v>
      </c>
      <c r="F4" s="179">
        <f>'09 Nehodovost'!H7/SUM(H$84:H$93)*1000000</f>
        <v>0</v>
      </c>
      <c r="G4" s="179">
        <f>'09 Nehodovost'!I7/SUM(I$84:I$93)*1000000</f>
        <v>0</v>
      </c>
      <c r="H4" s="179">
        <f>'09 Nehodovost'!J7/SUM(J$84:J$93)*1000000</f>
        <v>0</v>
      </c>
      <c r="I4" s="179">
        <f>AVERAGEIFS(D4:H4,$D$3:$H$3,"&gt;0")</f>
        <v>0</v>
      </c>
    </row>
    <row r="5" spans="2:53" x14ac:dyDescent="0.2">
      <c r="B5" s="369" t="s">
        <v>248</v>
      </c>
      <c r="C5" s="369"/>
      <c r="D5" s="179">
        <f>'09 Nehodovost'!F8/SUM(F$84:F$93)*1000000</f>
        <v>0</v>
      </c>
      <c r="E5" s="179">
        <f>'09 Nehodovost'!G8/SUM(G$84:G$93)*1000000</f>
        <v>0</v>
      </c>
      <c r="F5" s="179">
        <f>'09 Nehodovost'!H8/SUM(H$84:H$93)*1000000</f>
        <v>0</v>
      </c>
      <c r="G5" s="179">
        <f>'09 Nehodovost'!I8/SUM(I$84:I$93)*1000000</f>
        <v>0</v>
      </c>
      <c r="H5" s="179">
        <f>'09 Nehodovost'!J8/SUM(J$84:J$93)*1000000</f>
        <v>0</v>
      </c>
      <c r="I5" s="179">
        <f t="shared" ref="I5:I7" si="0">AVERAGEIFS(D5:H5,$D$3:$H$3,"&gt;0")</f>
        <v>0</v>
      </c>
    </row>
    <row r="6" spans="2:53" x14ac:dyDescent="0.2">
      <c r="B6" s="369" t="s">
        <v>249</v>
      </c>
      <c r="C6" s="369"/>
      <c r="D6" s="179">
        <f>'09 Nehodovost'!F9/SUM(F$84:F$93)*1000000</f>
        <v>0</v>
      </c>
      <c r="E6" s="179">
        <f>'09 Nehodovost'!G9/SUM(G$84:G$93)*1000000</f>
        <v>0</v>
      </c>
      <c r="F6" s="179">
        <f>'09 Nehodovost'!H9/SUM(H$84:H$93)*1000000</f>
        <v>0</v>
      </c>
      <c r="G6" s="179">
        <f>'09 Nehodovost'!I9/SUM(I$84:I$93)*1000000</f>
        <v>0</v>
      </c>
      <c r="H6" s="179">
        <f>'09 Nehodovost'!J9/SUM(J$84:J$93)*1000000</f>
        <v>0</v>
      </c>
      <c r="I6" s="179">
        <f t="shared" si="0"/>
        <v>0</v>
      </c>
    </row>
    <row r="7" spans="2:53" x14ac:dyDescent="0.2">
      <c r="B7" s="369" t="s">
        <v>250</v>
      </c>
      <c r="C7" s="369"/>
      <c r="D7" s="179">
        <f>'09 Nehodovost'!F10/SUM(F$84:F$93)*1000000</f>
        <v>0</v>
      </c>
      <c r="E7" s="179">
        <f>'09 Nehodovost'!G10/SUM(G$84:G$93)*1000000</f>
        <v>0</v>
      </c>
      <c r="F7" s="179">
        <f>'09 Nehodovost'!H10/SUM(H$84:H$93)*1000000</f>
        <v>0</v>
      </c>
      <c r="G7" s="179">
        <f>'09 Nehodovost'!I10/SUM(I$84:I$93)*1000000</f>
        <v>0</v>
      </c>
      <c r="H7" s="179">
        <f>'09 Nehodovost'!J10/SUM(J$84:J$93)*1000000</f>
        <v>0</v>
      </c>
      <c r="I7" s="179">
        <f t="shared" si="0"/>
        <v>0</v>
      </c>
    </row>
    <row r="10" spans="2:53" x14ac:dyDescent="0.2">
      <c r="B10" s="80" t="s">
        <v>253</v>
      </c>
    </row>
    <row r="11" spans="2:53" x14ac:dyDescent="0.2">
      <c r="C11" s="143" t="s">
        <v>63</v>
      </c>
      <c r="D11" s="126">
        <f>'09 Nehodovost'!F6</f>
        <v>2012</v>
      </c>
      <c r="E11" s="34">
        <f>D11+1</f>
        <v>2013</v>
      </c>
      <c r="F11" s="34">
        <f t="shared" ref="F11" si="1">E11+1</f>
        <v>2014</v>
      </c>
      <c r="G11" s="34">
        <f t="shared" ref="G11" si="2">F11+1</f>
        <v>2015</v>
      </c>
      <c r="H11" s="34">
        <f t="shared" ref="H11" si="3">G11+1</f>
        <v>2016</v>
      </c>
      <c r="I11" s="34">
        <f t="shared" ref="I11" si="4">H11+1</f>
        <v>2017</v>
      </c>
      <c r="J11" s="34">
        <f t="shared" ref="J11" si="5">I11+1</f>
        <v>2018</v>
      </c>
      <c r="K11" s="34">
        <f t="shared" ref="K11" si="6">J11+1</f>
        <v>2019</v>
      </c>
      <c r="L11" s="34">
        <f t="shared" ref="L11" si="7">K11+1</f>
        <v>2020</v>
      </c>
      <c r="M11" s="34">
        <f t="shared" ref="M11" si="8">L11+1</f>
        <v>2021</v>
      </c>
      <c r="N11" s="34">
        <f t="shared" ref="N11" si="9">M11+1</f>
        <v>2022</v>
      </c>
      <c r="O11" s="34">
        <f t="shared" ref="O11" si="10">N11+1</f>
        <v>2023</v>
      </c>
      <c r="P11" s="34">
        <f t="shared" ref="P11" si="11">O11+1</f>
        <v>2024</v>
      </c>
      <c r="Q11" s="34">
        <f t="shared" ref="Q11" si="12">P11+1</f>
        <v>2025</v>
      </c>
      <c r="R11" s="34">
        <f t="shared" ref="R11" si="13">Q11+1</f>
        <v>2026</v>
      </c>
      <c r="S11" s="34">
        <f t="shared" ref="S11" si="14">R11+1</f>
        <v>2027</v>
      </c>
      <c r="T11" s="34">
        <f t="shared" ref="T11" si="15">S11+1</f>
        <v>2028</v>
      </c>
      <c r="U11" s="34">
        <f t="shared" ref="U11" si="16">T11+1</f>
        <v>2029</v>
      </c>
      <c r="V11" s="34">
        <f t="shared" ref="V11" si="17">U11+1</f>
        <v>2030</v>
      </c>
      <c r="W11" s="34">
        <f t="shared" ref="W11" si="18">V11+1</f>
        <v>2031</v>
      </c>
      <c r="X11" s="34">
        <f t="shared" ref="X11" si="19">W11+1</f>
        <v>2032</v>
      </c>
      <c r="Y11" s="34">
        <f t="shared" ref="Y11" si="20">X11+1</f>
        <v>2033</v>
      </c>
      <c r="Z11" s="34">
        <f t="shared" ref="Z11" si="21">Y11+1</f>
        <v>2034</v>
      </c>
      <c r="AA11" s="34">
        <f t="shared" ref="AA11" si="22">Z11+1</f>
        <v>2035</v>
      </c>
      <c r="AB11" s="34">
        <f t="shared" ref="AB11" si="23">AA11+1</f>
        <v>2036</v>
      </c>
      <c r="AC11" s="34">
        <f t="shared" ref="AC11" si="24">AB11+1</f>
        <v>2037</v>
      </c>
      <c r="AD11" s="34">
        <f t="shared" ref="AD11" si="25">AC11+1</f>
        <v>2038</v>
      </c>
      <c r="AE11" s="34">
        <f t="shared" ref="AE11" si="26">AD11+1</f>
        <v>2039</v>
      </c>
      <c r="AF11" s="34">
        <f t="shared" ref="AF11" si="27">AE11+1</f>
        <v>2040</v>
      </c>
      <c r="AG11" s="34">
        <f t="shared" ref="AG11" si="28">AF11+1</f>
        <v>2041</v>
      </c>
      <c r="AH11" s="34">
        <f t="shared" ref="AH11" si="29">AG11+1</f>
        <v>2042</v>
      </c>
      <c r="AI11" s="34">
        <f t="shared" ref="AI11" si="30">AH11+1</f>
        <v>2043</v>
      </c>
      <c r="AJ11" s="34">
        <f t="shared" ref="AJ11" si="31">AI11+1</f>
        <v>2044</v>
      </c>
      <c r="AK11" s="34">
        <f t="shared" ref="AK11" si="32">AJ11+1</f>
        <v>2045</v>
      </c>
      <c r="AL11" s="34">
        <f t="shared" ref="AL11" si="33">AK11+1</f>
        <v>2046</v>
      </c>
      <c r="AM11" s="34">
        <f t="shared" ref="AM11" si="34">AL11+1</f>
        <v>2047</v>
      </c>
      <c r="AN11" s="34">
        <f t="shared" ref="AN11" si="35">AM11+1</f>
        <v>2048</v>
      </c>
      <c r="AO11" s="34">
        <f t="shared" ref="AO11" si="36">AN11+1</f>
        <v>2049</v>
      </c>
      <c r="AP11" s="34">
        <f t="shared" ref="AP11" si="37">AO11+1</f>
        <v>2050</v>
      </c>
      <c r="AQ11" s="34">
        <f t="shared" ref="AQ11" si="38">AP11+1</f>
        <v>2051</v>
      </c>
      <c r="AR11" s="34">
        <f t="shared" ref="AR11" si="39">AQ11+1</f>
        <v>2052</v>
      </c>
      <c r="AS11" s="34">
        <f t="shared" ref="AS11" si="40">AR11+1</f>
        <v>2053</v>
      </c>
      <c r="AT11" s="34">
        <f t="shared" ref="AT11" si="41">AS11+1</f>
        <v>2054</v>
      </c>
      <c r="AU11" s="34">
        <f t="shared" ref="AU11" si="42">AT11+1</f>
        <v>2055</v>
      </c>
      <c r="AV11" s="34">
        <f t="shared" ref="AV11" si="43">AU11+1</f>
        <v>2056</v>
      </c>
      <c r="AW11" s="34">
        <f t="shared" ref="AW11" si="44">AV11+1</f>
        <v>2057</v>
      </c>
      <c r="AX11" s="34">
        <f t="shared" ref="AX11" si="45">AW11+1</f>
        <v>2058</v>
      </c>
      <c r="AY11" s="34">
        <f t="shared" ref="AY11" si="46">AX11+1</f>
        <v>2059</v>
      </c>
      <c r="AZ11" s="34">
        <f t="shared" ref="AZ11" si="47">AY11+1</f>
        <v>2060</v>
      </c>
      <c r="BA11" s="34">
        <f t="shared" ref="BA11" si="48">AZ11+1</f>
        <v>2061</v>
      </c>
    </row>
    <row r="12" spans="2:53" x14ac:dyDescent="0.2">
      <c r="B12" s="369" t="s">
        <v>247</v>
      </c>
      <c r="C12" s="369"/>
      <c r="D12" s="180">
        <f t="shared" ref="D12:AI12" si="49">$I4/1000000*SUMPRODUCT(($F$84:$BC$93)*($F$82:$BC$82=D$11))</f>
        <v>0</v>
      </c>
      <c r="E12" s="180">
        <f t="shared" si="49"/>
        <v>0</v>
      </c>
      <c r="F12" s="180">
        <f t="shared" si="49"/>
        <v>0</v>
      </c>
      <c r="G12" s="180">
        <f t="shared" si="49"/>
        <v>0</v>
      </c>
      <c r="H12" s="180">
        <f t="shared" si="49"/>
        <v>0</v>
      </c>
      <c r="I12" s="180">
        <f t="shared" si="49"/>
        <v>0</v>
      </c>
      <c r="J12" s="180">
        <f t="shared" si="49"/>
        <v>0</v>
      </c>
      <c r="K12" s="180">
        <f t="shared" si="49"/>
        <v>0</v>
      </c>
      <c r="L12" s="180">
        <f t="shared" si="49"/>
        <v>0</v>
      </c>
      <c r="M12" s="180">
        <f t="shared" si="49"/>
        <v>0</v>
      </c>
      <c r="N12" s="180">
        <f t="shared" si="49"/>
        <v>0</v>
      </c>
      <c r="O12" s="180">
        <f t="shared" si="49"/>
        <v>0</v>
      </c>
      <c r="P12" s="180">
        <f t="shared" si="49"/>
        <v>0</v>
      </c>
      <c r="Q12" s="180">
        <f t="shared" si="49"/>
        <v>0</v>
      </c>
      <c r="R12" s="180">
        <f t="shared" si="49"/>
        <v>0</v>
      </c>
      <c r="S12" s="180">
        <f t="shared" si="49"/>
        <v>0</v>
      </c>
      <c r="T12" s="180">
        <f t="shared" si="49"/>
        <v>0</v>
      </c>
      <c r="U12" s="180">
        <f t="shared" si="49"/>
        <v>0</v>
      </c>
      <c r="V12" s="180">
        <f t="shared" si="49"/>
        <v>0</v>
      </c>
      <c r="W12" s="180">
        <f t="shared" si="49"/>
        <v>0</v>
      </c>
      <c r="X12" s="180">
        <f t="shared" si="49"/>
        <v>0</v>
      </c>
      <c r="Y12" s="180">
        <f t="shared" si="49"/>
        <v>0</v>
      </c>
      <c r="Z12" s="180">
        <f t="shared" si="49"/>
        <v>0</v>
      </c>
      <c r="AA12" s="180">
        <f t="shared" si="49"/>
        <v>0</v>
      </c>
      <c r="AB12" s="180">
        <f t="shared" si="49"/>
        <v>0</v>
      </c>
      <c r="AC12" s="180">
        <f t="shared" si="49"/>
        <v>0</v>
      </c>
      <c r="AD12" s="180">
        <f t="shared" si="49"/>
        <v>0</v>
      </c>
      <c r="AE12" s="180">
        <f t="shared" si="49"/>
        <v>0</v>
      </c>
      <c r="AF12" s="180">
        <f t="shared" si="49"/>
        <v>0</v>
      </c>
      <c r="AG12" s="180">
        <f t="shared" si="49"/>
        <v>0</v>
      </c>
      <c r="AH12" s="180">
        <f t="shared" si="49"/>
        <v>0</v>
      </c>
      <c r="AI12" s="180">
        <f t="shared" si="49"/>
        <v>0</v>
      </c>
      <c r="AJ12" s="180">
        <f t="shared" ref="AJ12:BA12" si="50">$I4/1000000*SUMPRODUCT(($F$84:$BC$93)*($F$82:$BC$82=AJ$11))</f>
        <v>0</v>
      </c>
      <c r="AK12" s="180">
        <f t="shared" si="50"/>
        <v>0</v>
      </c>
      <c r="AL12" s="180">
        <f t="shared" si="50"/>
        <v>0</v>
      </c>
      <c r="AM12" s="180">
        <f t="shared" si="50"/>
        <v>0</v>
      </c>
      <c r="AN12" s="180">
        <f t="shared" si="50"/>
        <v>0</v>
      </c>
      <c r="AO12" s="180">
        <f t="shared" si="50"/>
        <v>0</v>
      </c>
      <c r="AP12" s="180">
        <f t="shared" si="50"/>
        <v>0</v>
      </c>
      <c r="AQ12" s="180">
        <f t="shared" si="50"/>
        <v>0</v>
      </c>
      <c r="AR12" s="180">
        <f t="shared" si="50"/>
        <v>0</v>
      </c>
      <c r="AS12" s="180">
        <f t="shared" si="50"/>
        <v>0</v>
      </c>
      <c r="AT12" s="180">
        <f t="shared" si="50"/>
        <v>0</v>
      </c>
      <c r="AU12" s="180">
        <f t="shared" si="50"/>
        <v>0</v>
      </c>
      <c r="AV12" s="180">
        <f t="shared" si="50"/>
        <v>0</v>
      </c>
      <c r="AW12" s="180">
        <f t="shared" si="50"/>
        <v>0</v>
      </c>
      <c r="AX12" s="180">
        <f t="shared" si="50"/>
        <v>0</v>
      </c>
      <c r="AY12" s="180">
        <f t="shared" si="50"/>
        <v>0</v>
      </c>
      <c r="AZ12" s="180">
        <f t="shared" si="50"/>
        <v>0</v>
      </c>
      <c r="BA12" s="180">
        <f t="shared" si="50"/>
        <v>0</v>
      </c>
    </row>
    <row r="13" spans="2:53" x14ac:dyDescent="0.2">
      <c r="B13" s="369" t="s">
        <v>248</v>
      </c>
      <c r="C13" s="369"/>
      <c r="D13" s="180">
        <f t="shared" ref="D13:AI13" si="51">$I5/1000000*SUMPRODUCT(($F$84:$BC$93)*($F$82:$BC$82=D$11))</f>
        <v>0</v>
      </c>
      <c r="E13" s="180">
        <f t="shared" si="51"/>
        <v>0</v>
      </c>
      <c r="F13" s="180">
        <f t="shared" si="51"/>
        <v>0</v>
      </c>
      <c r="G13" s="180">
        <f t="shared" si="51"/>
        <v>0</v>
      </c>
      <c r="H13" s="180">
        <f t="shared" si="51"/>
        <v>0</v>
      </c>
      <c r="I13" s="180">
        <f t="shared" si="51"/>
        <v>0</v>
      </c>
      <c r="J13" s="180">
        <f t="shared" si="51"/>
        <v>0</v>
      </c>
      <c r="K13" s="180">
        <f t="shared" si="51"/>
        <v>0</v>
      </c>
      <c r="L13" s="180">
        <f t="shared" si="51"/>
        <v>0</v>
      </c>
      <c r="M13" s="180">
        <f t="shared" si="51"/>
        <v>0</v>
      </c>
      <c r="N13" s="180">
        <f t="shared" si="51"/>
        <v>0</v>
      </c>
      <c r="O13" s="180">
        <f t="shared" si="51"/>
        <v>0</v>
      </c>
      <c r="P13" s="180">
        <f t="shared" si="51"/>
        <v>0</v>
      </c>
      <c r="Q13" s="180">
        <f t="shared" si="51"/>
        <v>0</v>
      </c>
      <c r="R13" s="180">
        <f t="shared" si="51"/>
        <v>0</v>
      </c>
      <c r="S13" s="180">
        <f t="shared" si="51"/>
        <v>0</v>
      </c>
      <c r="T13" s="180">
        <f t="shared" si="51"/>
        <v>0</v>
      </c>
      <c r="U13" s="180">
        <f t="shared" si="51"/>
        <v>0</v>
      </c>
      <c r="V13" s="180">
        <f t="shared" si="51"/>
        <v>0</v>
      </c>
      <c r="W13" s="180">
        <f t="shared" si="51"/>
        <v>0</v>
      </c>
      <c r="X13" s="180">
        <f t="shared" si="51"/>
        <v>0</v>
      </c>
      <c r="Y13" s="180">
        <f t="shared" si="51"/>
        <v>0</v>
      </c>
      <c r="Z13" s="180">
        <f t="shared" si="51"/>
        <v>0</v>
      </c>
      <c r="AA13" s="180">
        <f t="shared" si="51"/>
        <v>0</v>
      </c>
      <c r="AB13" s="180">
        <f t="shared" si="51"/>
        <v>0</v>
      </c>
      <c r="AC13" s="180">
        <f t="shared" si="51"/>
        <v>0</v>
      </c>
      <c r="AD13" s="180">
        <f t="shared" si="51"/>
        <v>0</v>
      </c>
      <c r="AE13" s="180">
        <f t="shared" si="51"/>
        <v>0</v>
      </c>
      <c r="AF13" s="180">
        <f t="shared" si="51"/>
        <v>0</v>
      </c>
      <c r="AG13" s="180">
        <f t="shared" si="51"/>
        <v>0</v>
      </c>
      <c r="AH13" s="180">
        <f t="shared" si="51"/>
        <v>0</v>
      </c>
      <c r="AI13" s="180">
        <f t="shared" si="51"/>
        <v>0</v>
      </c>
      <c r="AJ13" s="180">
        <f t="shared" ref="AJ13:BA13" si="52">$I5/1000000*SUMPRODUCT(($F$84:$BC$93)*($F$82:$BC$82=AJ$11))</f>
        <v>0</v>
      </c>
      <c r="AK13" s="180">
        <f t="shared" si="52"/>
        <v>0</v>
      </c>
      <c r="AL13" s="180">
        <f t="shared" si="52"/>
        <v>0</v>
      </c>
      <c r="AM13" s="180">
        <f t="shared" si="52"/>
        <v>0</v>
      </c>
      <c r="AN13" s="180">
        <f t="shared" si="52"/>
        <v>0</v>
      </c>
      <c r="AO13" s="180">
        <f t="shared" si="52"/>
        <v>0</v>
      </c>
      <c r="AP13" s="180">
        <f t="shared" si="52"/>
        <v>0</v>
      </c>
      <c r="AQ13" s="180">
        <f t="shared" si="52"/>
        <v>0</v>
      </c>
      <c r="AR13" s="180">
        <f t="shared" si="52"/>
        <v>0</v>
      </c>
      <c r="AS13" s="180">
        <f t="shared" si="52"/>
        <v>0</v>
      </c>
      <c r="AT13" s="180">
        <f t="shared" si="52"/>
        <v>0</v>
      </c>
      <c r="AU13" s="180">
        <f t="shared" si="52"/>
        <v>0</v>
      </c>
      <c r="AV13" s="180">
        <f t="shared" si="52"/>
        <v>0</v>
      </c>
      <c r="AW13" s="180">
        <f t="shared" si="52"/>
        <v>0</v>
      </c>
      <c r="AX13" s="180">
        <f t="shared" si="52"/>
        <v>0</v>
      </c>
      <c r="AY13" s="180">
        <f t="shared" si="52"/>
        <v>0</v>
      </c>
      <c r="AZ13" s="180">
        <f t="shared" si="52"/>
        <v>0</v>
      </c>
      <c r="BA13" s="180">
        <f t="shared" si="52"/>
        <v>0</v>
      </c>
    </row>
    <row r="14" spans="2:53" x14ac:dyDescent="0.2">
      <c r="B14" s="369" t="s">
        <v>249</v>
      </c>
      <c r="C14" s="369"/>
      <c r="D14" s="180">
        <f t="shared" ref="D14:AI14" si="53">$I6/1000000*SUMPRODUCT(($F$84:$BC$93)*($F$82:$BC$82=D$11))</f>
        <v>0</v>
      </c>
      <c r="E14" s="180">
        <f t="shared" si="53"/>
        <v>0</v>
      </c>
      <c r="F14" s="180">
        <f t="shared" si="53"/>
        <v>0</v>
      </c>
      <c r="G14" s="180">
        <f t="shared" si="53"/>
        <v>0</v>
      </c>
      <c r="H14" s="180">
        <f t="shared" si="53"/>
        <v>0</v>
      </c>
      <c r="I14" s="180">
        <f t="shared" si="53"/>
        <v>0</v>
      </c>
      <c r="J14" s="180">
        <f t="shared" si="53"/>
        <v>0</v>
      </c>
      <c r="K14" s="180">
        <f t="shared" si="53"/>
        <v>0</v>
      </c>
      <c r="L14" s="180">
        <f t="shared" si="53"/>
        <v>0</v>
      </c>
      <c r="M14" s="180">
        <f t="shared" si="53"/>
        <v>0</v>
      </c>
      <c r="N14" s="180">
        <f t="shared" si="53"/>
        <v>0</v>
      </c>
      <c r="O14" s="180">
        <f t="shared" si="53"/>
        <v>0</v>
      </c>
      <c r="P14" s="180">
        <f t="shared" si="53"/>
        <v>0</v>
      </c>
      <c r="Q14" s="180">
        <f t="shared" si="53"/>
        <v>0</v>
      </c>
      <c r="R14" s="180">
        <f t="shared" si="53"/>
        <v>0</v>
      </c>
      <c r="S14" s="180">
        <f t="shared" si="53"/>
        <v>0</v>
      </c>
      <c r="T14" s="180">
        <f t="shared" si="53"/>
        <v>0</v>
      </c>
      <c r="U14" s="180">
        <f t="shared" si="53"/>
        <v>0</v>
      </c>
      <c r="V14" s="180">
        <f t="shared" si="53"/>
        <v>0</v>
      </c>
      <c r="W14" s="180">
        <f t="shared" si="53"/>
        <v>0</v>
      </c>
      <c r="X14" s="180">
        <f t="shared" si="53"/>
        <v>0</v>
      </c>
      <c r="Y14" s="180">
        <f t="shared" si="53"/>
        <v>0</v>
      </c>
      <c r="Z14" s="180">
        <f t="shared" si="53"/>
        <v>0</v>
      </c>
      <c r="AA14" s="180">
        <f t="shared" si="53"/>
        <v>0</v>
      </c>
      <c r="AB14" s="180">
        <f t="shared" si="53"/>
        <v>0</v>
      </c>
      <c r="AC14" s="180">
        <f t="shared" si="53"/>
        <v>0</v>
      </c>
      <c r="AD14" s="180">
        <f t="shared" si="53"/>
        <v>0</v>
      </c>
      <c r="AE14" s="180">
        <f t="shared" si="53"/>
        <v>0</v>
      </c>
      <c r="AF14" s="180">
        <f t="shared" si="53"/>
        <v>0</v>
      </c>
      <c r="AG14" s="180">
        <f t="shared" si="53"/>
        <v>0</v>
      </c>
      <c r="AH14" s="180">
        <f t="shared" si="53"/>
        <v>0</v>
      </c>
      <c r="AI14" s="180">
        <f t="shared" si="53"/>
        <v>0</v>
      </c>
      <c r="AJ14" s="180">
        <f t="shared" ref="AJ14:BA14" si="54">$I6/1000000*SUMPRODUCT(($F$84:$BC$93)*($F$82:$BC$82=AJ$11))</f>
        <v>0</v>
      </c>
      <c r="AK14" s="180">
        <f t="shared" si="54"/>
        <v>0</v>
      </c>
      <c r="AL14" s="180">
        <f t="shared" si="54"/>
        <v>0</v>
      </c>
      <c r="AM14" s="180">
        <f t="shared" si="54"/>
        <v>0</v>
      </c>
      <c r="AN14" s="180">
        <f t="shared" si="54"/>
        <v>0</v>
      </c>
      <c r="AO14" s="180">
        <f t="shared" si="54"/>
        <v>0</v>
      </c>
      <c r="AP14" s="180">
        <f t="shared" si="54"/>
        <v>0</v>
      </c>
      <c r="AQ14" s="180">
        <f t="shared" si="54"/>
        <v>0</v>
      </c>
      <c r="AR14" s="180">
        <f t="shared" si="54"/>
        <v>0</v>
      </c>
      <c r="AS14" s="180">
        <f t="shared" si="54"/>
        <v>0</v>
      </c>
      <c r="AT14" s="180">
        <f t="shared" si="54"/>
        <v>0</v>
      </c>
      <c r="AU14" s="180">
        <f t="shared" si="54"/>
        <v>0</v>
      </c>
      <c r="AV14" s="180">
        <f t="shared" si="54"/>
        <v>0</v>
      </c>
      <c r="AW14" s="180">
        <f t="shared" si="54"/>
        <v>0</v>
      </c>
      <c r="AX14" s="180">
        <f t="shared" si="54"/>
        <v>0</v>
      </c>
      <c r="AY14" s="180">
        <f t="shared" si="54"/>
        <v>0</v>
      </c>
      <c r="AZ14" s="180">
        <f t="shared" si="54"/>
        <v>0</v>
      </c>
      <c r="BA14" s="180">
        <f t="shared" si="54"/>
        <v>0</v>
      </c>
    </row>
    <row r="15" spans="2:53" x14ac:dyDescent="0.2">
      <c r="B15" s="369" t="s">
        <v>250</v>
      </c>
      <c r="C15" s="369"/>
      <c r="D15" s="180">
        <f t="shared" ref="D15:AI15" si="55">$I7/1000000*SUMPRODUCT(($F$84:$BC$93)*($F$82:$BC$82=D$11))</f>
        <v>0</v>
      </c>
      <c r="E15" s="180">
        <f t="shared" si="55"/>
        <v>0</v>
      </c>
      <c r="F15" s="180">
        <f t="shared" si="55"/>
        <v>0</v>
      </c>
      <c r="G15" s="180">
        <f t="shared" si="55"/>
        <v>0</v>
      </c>
      <c r="H15" s="180">
        <f t="shared" si="55"/>
        <v>0</v>
      </c>
      <c r="I15" s="180">
        <f t="shared" si="55"/>
        <v>0</v>
      </c>
      <c r="J15" s="180">
        <f t="shared" si="55"/>
        <v>0</v>
      </c>
      <c r="K15" s="180">
        <f t="shared" si="55"/>
        <v>0</v>
      </c>
      <c r="L15" s="180">
        <f t="shared" si="55"/>
        <v>0</v>
      </c>
      <c r="M15" s="180">
        <f t="shared" si="55"/>
        <v>0</v>
      </c>
      <c r="N15" s="180">
        <f t="shared" si="55"/>
        <v>0</v>
      </c>
      <c r="O15" s="180">
        <f t="shared" si="55"/>
        <v>0</v>
      </c>
      <c r="P15" s="180">
        <f t="shared" si="55"/>
        <v>0</v>
      </c>
      <c r="Q15" s="180">
        <f t="shared" si="55"/>
        <v>0</v>
      </c>
      <c r="R15" s="180">
        <f t="shared" si="55"/>
        <v>0</v>
      </c>
      <c r="S15" s="180">
        <f t="shared" si="55"/>
        <v>0</v>
      </c>
      <c r="T15" s="180">
        <f t="shared" si="55"/>
        <v>0</v>
      </c>
      <c r="U15" s="180">
        <f t="shared" si="55"/>
        <v>0</v>
      </c>
      <c r="V15" s="180">
        <f t="shared" si="55"/>
        <v>0</v>
      </c>
      <c r="W15" s="180">
        <f t="shared" si="55"/>
        <v>0</v>
      </c>
      <c r="X15" s="180">
        <f t="shared" si="55"/>
        <v>0</v>
      </c>
      <c r="Y15" s="180">
        <f t="shared" si="55"/>
        <v>0</v>
      </c>
      <c r="Z15" s="180">
        <f t="shared" si="55"/>
        <v>0</v>
      </c>
      <c r="AA15" s="180">
        <f t="shared" si="55"/>
        <v>0</v>
      </c>
      <c r="AB15" s="180">
        <f t="shared" si="55"/>
        <v>0</v>
      </c>
      <c r="AC15" s="180">
        <f t="shared" si="55"/>
        <v>0</v>
      </c>
      <c r="AD15" s="180">
        <f t="shared" si="55"/>
        <v>0</v>
      </c>
      <c r="AE15" s="180">
        <f t="shared" si="55"/>
        <v>0</v>
      </c>
      <c r="AF15" s="180">
        <f t="shared" si="55"/>
        <v>0</v>
      </c>
      <c r="AG15" s="180">
        <f t="shared" si="55"/>
        <v>0</v>
      </c>
      <c r="AH15" s="180">
        <f t="shared" si="55"/>
        <v>0</v>
      </c>
      <c r="AI15" s="180">
        <f t="shared" si="55"/>
        <v>0</v>
      </c>
      <c r="AJ15" s="180">
        <f t="shared" ref="AJ15:BA15" si="56">$I7/1000000*SUMPRODUCT(($F$84:$BC$93)*($F$82:$BC$82=AJ$11))</f>
        <v>0</v>
      </c>
      <c r="AK15" s="180">
        <f t="shared" si="56"/>
        <v>0</v>
      </c>
      <c r="AL15" s="180">
        <f t="shared" si="56"/>
        <v>0</v>
      </c>
      <c r="AM15" s="180">
        <f t="shared" si="56"/>
        <v>0</v>
      </c>
      <c r="AN15" s="180">
        <f t="shared" si="56"/>
        <v>0</v>
      </c>
      <c r="AO15" s="180">
        <f t="shared" si="56"/>
        <v>0</v>
      </c>
      <c r="AP15" s="180">
        <f t="shared" si="56"/>
        <v>0</v>
      </c>
      <c r="AQ15" s="180">
        <f t="shared" si="56"/>
        <v>0</v>
      </c>
      <c r="AR15" s="180">
        <f t="shared" si="56"/>
        <v>0</v>
      </c>
      <c r="AS15" s="180">
        <f t="shared" si="56"/>
        <v>0</v>
      </c>
      <c r="AT15" s="180">
        <f t="shared" si="56"/>
        <v>0</v>
      </c>
      <c r="AU15" s="180">
        <f t="shared" si="56"/>
        <v>0</v>
      </c>
      <c r="AV15" s="180">
        <f t="shared" si="56"/>
        <v>0</v>
      </c>
      <c r="AW15" s="180">
        <f t="shared" si="56"/>
        <v>0</v>
      </c>
      <c r="AX15" s="180">
        <f t="shared" si="56"/>
        <v>0</v>
      </c>
      <c r="AY15" s="180">
        <f t="shared" si="56"/>
        <v>0</v>
      </c>
      <c r="AZ15" s="180">
        <f t="shared" si="56"/>
        <v>0</v>
      </c>
      <c r="BA15" s="180">
        <f t="shared" si="56"/>
        <v>0</v>
      </c>
    </row>
    <row r="16" spans="2:53" x14ac:dyDescent="0.2">
      <c r="B16" s="177"/>
      <c r="C16" s="177"/>
    </row>
    <row r="17" spans="2:54" customFormat="1" x14ac:dyDescent="0.2">
      <c r="B17" s="80" t="s">
        <v>62</v>
      </c>
      <c r="D17" s="175" t="s">
        <v>6</v>
      </c>
      <c r="E17" s="41"/>
      <c r="F17" s="33"/>
      <c r="G17" s="33"/>
      <c r="H17" s="33"/>
      <c r="I17" s="33"/>
    </row>
    <row r="18" spans="2:54" customFormat="1" x14ac:dyDescent="0.2"/>
    <row r="19" spans="2:54" customFormat="1" x14ac:dyDescent="0.2">
      <c r="D19" s="32" t="s">
        <v>63</v>
      </c>
      <c r="E19" s="34">
        <f>MIN('A1 Parametre'!$C$6,MIN('A2 Intenzita dopravy'!$H$5:$L$5),MIN('09 Nehodovost'!$F$6:$J$6))</f>
        <v>2012</v>
      </c>
      <c r="F19" s="34">
        <f>E19+1</f>
        <v>2013</v>
      </c>
      <c r="G19" s="34">
        <f t="shared" ref="G19:BB19" si="57">F19+1</f>
        <v>2014</v>
      </c>
      <c r="H19" s="34">
        <f t="shared" si="57"/>
        <v>2015</v>
      </c>
      <c r="I19" s="34">
        <f t="shared" si="57"/>
        <v>2016</v>
      </c>
      <c r="J19" s="34">
        <f t="shared" si="57"/>
        <v>2017</v>
      </c>
      <c r="K19" s="34">
        <f t="shared" si="57"/>
        <v>2018</v>
      </c>
      <c r="L19" s="34">
        <f t="shared" si="57"/>
        <v>2019</v>
      </c>
      <c r="M19" s="34">
        <f t="shared" si="57"/>
        <v>2020</v>
      </c>
      <c r="N19" s="34">
        <f t="shared" si="57"/>
        <v>2021</v>
      </c>
      <c r="O19" s="34">
        <f t="shared" si="57"/>
        <v>2022</v>
      </c>
      <c r="P19" s="34">
        <f t="shared" si="57"/>
        <v>2023</v>
      </c>
      <c r="Q19" s="34">
        <f t="shared" si="57"/>
        <v>2024</v>
      </c>
      <c r="R19" s="34">
        <f t="shared" si="57"/>
        <v>2025</v>
      </c>
      <c r="S19" s="34">
        <f t="shared" si="57"/>
        <v>2026</v>
      </c>
      <c r="T19" s="34">
        <f t="shared" si="57"/>
        <v>2027</v>
      </c>
      <c r="U19" s="34">
        <f t="shared" si="57"/>
        <v>2028</v>
      </c>
      <c r="V19" s="34">
        <f t="shared" si="57"/>
        <v>2029</v>
      </c>
      <c r="W19" s="34">
        <f t="shared" si="57"/>
        <v>2030</v>
      </c>
      <c r="X19" s="34">
        <f t="shared" si="57"/>
        <v>2031</v>
      </c>
      <c r="Y19" s="34">
        <f t="shared" si="57"/>
        <v>2032</v>
      </c>
      <c r="Z19" s="34">
        <f t="shared" si="57"/>
        <v>2033</v>
      </c>
      <c r="AA19" s="34">
        <f t="shared" si="57"/>
        <v>2034</v>
      </c>
      <c r="AB19" s="34">
        <f t="shared" si="57"/>
        <v>2035</v>
      </c>
      <c r="AC19" s="34">
        <f t="shared" si="57"/>
        <v>2036</v>
      </c>
      <c r="AD19" s="34">
        <f t="shared" si="57"/>
        <v>2037</v>
      </c>
      <c r="AE19" s="34">
        <f t="shared" si="57"/>
        <v>2038</v>
      </c>
      <c r="AF19" s="34">
        <f t="shared" si="57"/>
        <v>2039</v>
      </c>
      <c r="AG19" s="34">
        <f t="shared" si="57"/>
        <v>2040</v>
      </c>
      <c r="AH19" s="34">
        <f t="shared" si="57"/>
        <v>2041</v>
      </c>
      <c r="AI19" s="34">
        <f t="shared" si="57"/>
        <v>2042</v>
      </c>
      <c r="AJ19" s="34">
        <f t="shared" si="57"/>
        <v>2043</v>
      </c>
      <c r="AK19" s="34">
        <f t="shared" si="57"/>
        <v>2044</v>
      </c>
      <c r="AL19" s="34">
        <f t="shared" si="57"/>
        <v>2045</v>
      </c>
      <c r="AM19" s="34">
        <f t="shared" si="57"/>
        <v>2046</v>
      </c>
      <c r="AN19" s="34">
        <f t="shared" si="57"/>
        <v>2047</v>
      </c>
      <c r="AO19" s="34">
        <f t="shared" si="57"/>
        <v>2048</v>
      </c>
      <c r="AP19" s="34">
        <f t="shared" si="57"/>
        <v>2049</v>
      </c>
      <c r="AQ19" s="34">
        <f t="shared" si="57"/>
        <v>2050</v>
      </c>
      <c r="AR19" s="34">
        <f t="shared" si="57"/>
        <v>2051</v>
      </c>
      <c r="AS19" s="34">
        <f t="shared" si="57"/>
        <v>2052</v>
      </c>
      <c r="AT19" s="34">
        <f t="shared" si="57"/>
        <v>2053</v>
      </c>
      <c r="AU19" s="34">
        <f t="shared" si="57"/>
        <v>2054</v>
      </c>
      <c r="AV19" s="34">
        <f t="shared" si="57"/>
        <v>2055</v>
      </c>
      <c r="AW19" s="34">
        <f t="shared" si="57"/>
        <v>2056</v>
      </c>
      <c r="AX19" s="34">
        <f t="shared" si="57"/>
        <v>2057</v>
      </c>
      <c r="AY19" s="34">
        <f t="shared" si="57"/>
        <v>2058</v>
      </c>
      <c r="AZ19" s="34">
        <f t="shared" si="57"/>
        <v>2059</v>
      </c>
      <c r="BA19" s="34">
        <f t="shared" si="57"/>
        <v>2060</v>
      </c>
      <c r="BB19" s="34">
        <f t="shared" si="57"/>
        <v>2061</v>
      </c>
    </row>
    <row r="20" spans="2:54" customFormat="1" x14ac:dyDescent="0.2">
      <c r="B20" s="32" t="s">
        <v>132</v>
      </c>
      <c r="C20" s="32" t="s">
        <v>131</v>
      </c>
      <c r="D20" s="32" t="s">
        <v>61</v>
      </c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</row>
    <row r="21" spans="2:54" customFormat="1" x14ac:dyDescent="0.2">
      <c r="B21" s="5">
        <v>1</v>
      </c>
      <c r="C21" s="5">
        <f>IF(ISBLANK('A2 Intenzita dopravy'!C21)=TRUE,"",'A2 Intenzita dopravy'!C21)</f>
        <v>90780</v>
      </c>
      <c r="D21" s="5" t="str">
        <f>IF(ISBLANK('A2 Intenzita dopravy'!D21)=TRUE,"",'A2 Intenzita dopravy'!D21)</f>
        <v>I/59 Nižná - Tvrdošín</v>
      </c>
      <c r="E21" s="30">
        <f>IFERROR(IF('A2 Intenzita dopravy'!$G$2="Dopravný model",IFERROR(INDEX('A2.1 Intenzita dopravy'!$E143:$BB143,MATCH('09.1 Nehodovost - vypocet'!E$19,'A2.1 Intenzita dopravy'!$E$141:$BB$141,0)),IF('09.1 Nehodovost - vypocet'!E$19&lt;MIN('A2.1 Intenzita dopravy'!$E$141:$BB$141),'09.1 Nehodovost - vypocet'!F21*'09.1 Nehodovost - vypocet'!F21/'09.1 Nehodovost - vypocet'!G21,'09.1 Nehodovost - vypocet'!D21*'09.1 Nehodovost - vypocet'!D21/'09.1 Nehodovost - vypocet'!C21)),IF('A2 Intenzita dopravy'!$G$2="Koeficienty rastu dopravy",IFERROR(INDEX('A2.1 Intenzita dopravy'!$E7:$BB7,MATCH('09.1 Nehodovost - vypocet'!E$19,'A2.1 Intenzita dopravy'!$E$5:$BB$5,0)),IF('09.1 Nehodovost - vypocet'!E$19&lt;MIN('A2.1 Intenzita dopravy'!$E$5:$BB$5),'09.1 Nehodovost - vypocet'!F21*'09.1 Nehodovost - vypocet'!F21/'09.1 Nehodovost - vypocet'!G21,'09.1 Nehodovost - vypocet'!D21*'09.1 Nehodovost - vypocet'!D21/'09.1 Nehodovost - vypocet'!C21)),0)),0)</f>
        <v>7399.279553588799</v>
      </c>
      <c r="F21" s="30">
        <f>IFERROR(IF('A2 Intenzita dopravy'!$G$2="Dopravný model",IFERROR(INDEX('A2.1 Intenzita dopravy'!$E143:$BB143,MATCH('09.1 Nehodovost - vypocet'!F$19,'A2.1 Intenzita dopravy'!$E$141:$BB$141,0)),IF('09.1 Nehodovost - vypocet'!F$19&lt;MIN('A2.1 Intenzita dopravy'!$E$141:$BB$141),'09.1 Nehodovost - vypocet'!G21*'09.1 Nehodovost - vypocet'!G21/'09.1 Nehodovost - vypocet'!H21,'09.1 Nehodovost - vypocet'!E21*'09.1 Nehodovost - vypocet'!E21/'09.1 Nehodovost - vypocet'!D21)),IF('A2 Intenzita dopravy'!$G$2="Koeficienty rastu dopravy",IFERROR(INDEX('A2.1 Intenzita dopravy'!$E7:$BB7,MATCH('09.1 Nehodovost - vypocet'!F$19,'A2.1 Intenzita dopravy'!$E$5:$BB$5,0)),IF('09.1 Nehodovost - vypocet'!F$19&lt;MIN('A2.1 Intenzita dopravy'!$E$5:$BB$5),'09.1 Nehodovost - vypocet'!G21*'09.1 Nehodovost - vypocet'!G21/'09.1 Nehodovost - vypocet'!H21,'09.1 Nehodovost - vypocet'!E21*'09.1 Nehodovost - vypocet'!E21/'09.1 Nehodovost - vypocet'!D21)),0)),0)</f>
        <v>7514.1773063987466</v>
      </c>
      <c r="G21" s="30">
        <f>IFERROR(IF('A2 Intenzita dopravy'!$G$2="Dopravný model",IFERROR(INDEX('A2.1 Intenzita dopravy'!$E143:$BB143,MATCH('09.1 Nehodovost - vypocet'!G$19,'A2.1 Intenzita dopravy'!$E$141:$BB$141,0)),IF('09.1 Nehodovost - vypocet'!G$19&lt;MIN('A2.1 Intenzita dopravy'!$E$141:$BB$141),'09.1 Nehodovost - vypocet'!H21*'09.1 Nehodovost - vypocet'!H21/'09.1 Nehodovost - vypocet'!I21,'09.1 Nehodovost - vypocet'!F21*'09.1 Nehodovost - vypocet'!F21/'09.1 Nehodovost - vypocet'!E21)),IF('A2 Intenzita dopravy'!$G$2="Koeficienty rastu dopravy",IFERROR(INDEX('A2.1 Intenzita dopravy'!$E7:$BB7,MATCH('09.1 Nehodovost - vypocet'!G$19,'A2.1 Intenzita dopravy'!$E$5:$BB$5,0)),IF('09.1 Nehodovost - vypocet'!G$19&lt;MIN('A2.1 Intenzita dopravy'!$E$5:$BB$5),'09.1 Nehodovost - vypocet'!H21*'09.1 Nehodovost - vypocet'!H21/'09.1 Nehodovost - vypocet'!I21,'09.1 Nehodovost - vypocet'!F21*'09.1 Nehodovost - vypocet'!F21/'09.1 Nehodovost - vypocet'!E21)),0)),0)</f>
        <v>7630.8592185319312</v>
      </c>
      <c r="H21" s="30">
        <f>IFERROR(IF('A2 Intenzita dopravy'!$G$2="Dopravný model",IFERROR(INDEX('A2.1 Intenzita dopravy'!$E143:$BB143,MATCH('09.1 Nehodovost - vypocet'!H$19,'A2.1 Intenzita dopravy'!$E$141:$BB$141,0)),IF('09.1 Nehodovost - vypocet'!H$19&lt;MIN('A2.1 Intenzita dopravy'!$E$141:$BB$141),'09.1 Nehodovost - vypocet'!I21*'09.1 Nehodovost - vypocet'!I21/'09.1 Nehodovost - vypocet'!J21,'09.1 Nehodovost - vypocet'!G21*'09.1 Nehodovost - vypocet'!G21/'09.1 Nehodovost - vypocet'!F21)),IF('A2 Intenzita dopravy'!$G$2="Koeficienty rastu dopravy",IFERROR(INDEX('A2.1 Intenzita dopravy'!$E7:$BB7,MATCH('09.1 Nehodovost - vypocet'!H$19,'A2.1 Intenzita dopravy'!$E$5:$BB$5,0)),IF('09.1 Nehodovost - vypocet'!H$19&lt;MIN('A2.1 Intenzita dopravy'!$E$5:$BB$5),'09.1 Nehodovost - vypocet'!I21*'09.1 Nehodovost - vypocet'!I21/'09.1 Nehodovost - vypocet'!J21,'09.1 Nehodovost - vypocet'!G21*'09.1 Nehodovost - vypocet'!G21/'09.1 Nehodovost - vypocet'!F21)),0)),0)</f>
        <v>7749.352994833861</v>
      </c>
      <c r="I21" s="30">
        <f>IFERROR(IF('A2 Intenzita dopravy'!$G$2="Dopravný model",IFERROR(INDEX('A2.1 Intenzita dopravy'!$E143:$BB143,MATCH('09.1 Nehodovost - vypocet'!I$19,'A2.1 Intenzita dopravy'!$E$141:$BB$141,0)),IF('09.1 Nehodovost - vypocet'!I$19&lt;MIN('A2.1 Intenzita dopravy'!$E$141:$BB$141),'09.1 Nehodovost - vypocet'!J21*'09.1 Nehodovost - vypocet'!J21/'09.1 Nehodovost - vypocet'!K21,'09.1 Nehodovost - vypocet'!H21*'09.1 Nehodovost - vypocet'!H21/'09.1 Nehodovost - vypocet'!G21)),IF('A2 Intenzita dopravy'!$G$2="Koeficienty rastu dopravy",IFERROR(INDEX('A2.1 Intenzita dopravy'!$E7:$BB7,MATCH('09.1 Nehodovost - vypocet'!I$19,'A2.1 Intenzita dopravy'!$E$5:$BB$5,0)),IF('09.1 Nehodovost - vypocet'!I$19&lt;MIN('A2.1 Intenzita dopravy'!$E$5:$BB$5),'09.1 Nehodovost - vypocet'!J21*'09.1 Nehodovost - vypocet'!J21/'09.1 Nehodovost - vypocet'!K21,'09.1 Nehodovost - vypocet'!H21*'09.1 Nehodovost - vypocet'!H21/'09.1 Nehodovost - vypocet'!G21)),0)),0)</f>
        <v>7869.686770357398</v>
      </c>
      <c r="J21" s="30">
        <f>IFERROR(IF('A2 Intenzita dopravy'!$G$2="Dopravný model",IFERROR(INDEX('A2.1 Intenzita dopravy'!$E143:$BB143,MATCH('09.1 Nehodovost - vypocet'!J$19,'A2.1 Intenzita dopravy'!$E$141:$BB$141,0)),IF('09.1 Nehodovost - vypocet'!J$19&lt;MIN('A2.1 Intenzita dopravy'!$E$141:$BB$141),'09.1 Nehodovost - vypocet'!K21*'09.1 Nehodovost - vypocet'!K21/'09.1 Nehodovost - vypocet'!L21,'09.1 Nehodovost - vypocet'!I21*'09.1 Nehodovost - vypocet'!I21/'09.1 Nehodovost - vypocet'!H21)),IF('A2 Intenzita dopravy'!$G$2="Koeficienty rastu dopravy",IFERROR(INDEX('A2.1 Intenzita dopravy'!$E7:$BB7,MATCH('09.1 Nehodovost - vypocet'!J$19,'A2.1 Intenzita dopravy'!$E$5:$BB$5,0)),IF('09.1 Nehodovost - vypocet'!J$19&lt;MIN('A2.1 Intenzita dopravy'!$E$5:$BB$5),'09.1 Nehodovost - vypocet'!K21*'09.1 Nehodovost - vypocet'!K21/'09.1 Nehodovost - vypocet'!L21,'09.1 Nehodovost - vypocet'!I21*'09.1 Nehodovost - vypocet'!I21/'09.1 Nehodovost - vypocet'!H21)),0)),0)</f>
        <v>7991.8891170431207</v>
      </c>
      <c r="K21" s="30">
        <f>IFERROR(IF('A2 Intenzita dopravy'!$G$2="Dopravný model",IFERROR(INDEX('A2.1 Intenzita dopravy'!$E143:$BB143,MATCH('09.1 Nehodovost - vypocet'!K$19,'A2.1 Intenzita dopravy'!$E$141:$BB$141,0)),IF('09.1 Nehodovost - vypocet'!K$19&lt;MIN('A2.1 Intenzita dopravy'!$E$141:$BB$141),'09.1 Nehodovost - vypocet'!L21*'09.1 Nehodovost - vypocet'!L21/'09.1 Nehodovost - vypocet'!M21,'09.1 Nehodovost - vypocet'!J21*'09.1 Nehodovost - vypocet'!J21/'09.1 Nehodovost - vypocet'!I21)),IF('A2 Intenzita dopravy'!$G$2="Koeficienty rastu dopravy",IFERROR(INDEX('A2.1 Intenzita dopravy'!$E7:$BB7,MATCH('09.1 Nehodovost - vypocet'!K$19,'A2.1 Intenzita dopravy'!$E$5:$BB$5,0)),IF('09.1 Nehodovost - vypocet'!K$19&lt;MIN('A2.1 Intenzita dopravy'!$E$5:$BB$5),'09.1 Nehodovost - vypocet'!L21*'09.1 Nehodovost - vypocet'!L21/'09.1 Nehodovost - vypocet'!M21,'09.1 Nehodovost - vypocet'!J21*'09.1 Nehodovost - vypocet'!J21/'09.1 Nehodovost - vypocet'!I21)),0)),0)</f>
        <v>8115.9890505034209</v>
      </c>
      <c r="L21" s="30">
        <f>IFERROR(IF('A2 Intenzita dopravy'!$G$2="Dopravný model",IFERROR(INDEX('A2.1 Intenzita dopravy'!$E143:$BB143,MATCH('09.1 Nehodovost - vypocet'!L$19,'A2.1 Intenzita dopravy'!$E$141:$BB$141,0)),IF('09.1 Nehodovost - vypocet'!L$19&lt;MIN('A2.1 Intenzita dopravy'!$E$141:$BB$141),'09.1 Nehodovost - vypocet'!M21*'09.1 Nehodovost - vypocet'!M21/'09.1 Nehodovost - vypocet'!N21,'09.1 Nehodovost - vypocet'!K21*'09.1 Nehodovost - vypocet'!K21/'09.1 Nehodovost - vypocet'!J21)),IF('A2 Intenzita dopravy'!$G$2="Koeficienty rastu dopravy",IFERROR(INDEX('A2.1 Intenzita dopravy'!$E7:$BB7,MATCH('09.1 Nehodovost - vypocet'!L$19,'A2.1 Intenzita dopravy'!$E$5:$BB$5,0)),IF('09.1 Nehodovost - vypocet'!L$19&lt;MIN('A2.1 Intenzita dopravy'!$E$5:$BB$5),'09.1 Nehodovost - vypocet'!M21*'09.1 Nehodovost - vypocet'!M21/'09.1 Nehodovost - vypocet'!N21,'09.1 Nehodovost - vypocet'!K21*'09.1 Nehodovost - vypocet'!K21/'09.1 Nehodovost - vypocet'!J21)),0)),0)</f>
        <v>8242.0160369119421</v>
      </c>
      <c r="M21" s="30">
        <f>IFERROR(IF('A2 Intenzita dopravy'!$G$2="Dopravný model",IFERROR(INDEX('A2.1 Intenzita dopravy'!$E143:$BB143,MATCH('09.1 Nehodovost - vypocet'!M$19,'A2.1 Intenzita dopravy'!$E$141:$BB$141,0)),IF('09.1 Nehodovost - vypocet'!M$19&lt;MIN('A2.1 Intenzita dopravy'!$E$141:$BB$141),'09.1 Nehodovost - vypocet'!N21*'09.1 Nehodovost - vypocet'!N21/'09.1 Nehodovost - vypocet'!O21,'09.1 Nehodovost - vypocet'!L21*'09.1 Nehodovost - vypocet'!L21/'09.1 Nehodovost - vypocet'!K21)),IF('A2 Intenzita dopravy'!$G$2="Koeficienty rastu dopravy",IFERROR(INDEX('A2.1 Intenzita dopravy'!$E7:$BB7,MATCH('09.1 Nehodovost - vypocet'!M$19,'A2.1 Intenzita dopravy'!$E$5:$BB$5,0)),IF('09.1 Nehodovost - vypocet'!M$19&lt;MIN('A2.1 Intenzita dopravy'!$E$5:$BB$5),'09.1 Nehodovost - vypocet'!N21*'09.1 Nehodovost - vypocet'!N21/'09.1 Nehodovost - vypocet'!O21,'09.1 Nehodovost - vypocet'!L21*'09.1 Nehodovost - vypocet'!L21/'09.1 Nehodovost - vypocet'!K21)),0)),0)</f>
        <v>8370</v>
      </c>
      <c r="N21" s="30">
        <f>IFERROR(IF('A2 Intenzita dopravy'!$G$2="Dopravný model",IFERROR(INDEX('A2.1 Intenzita dopravy'!$E143:$BB143,MATCH('09.1 Nehodovost - vypocet'!N$19,'A2.1 Intenzita dopravy'!$E$141:$BB$141,0)),IF('09.1 Nehodovost - vypocet'!N$19&lt;MIN('A2.1 Intenzita dopravy'!$E$141:$BB$141),'09.1 Nehodovost - vypocet'!O21*'09.1 Nehodovost - vypocet'!O21/'09.1 Nehodovost - vypocet'!P21,'09.1 Nehodovost - vypocet'!M21*'09.1 Nehodovost - vypocet'!M21/'09.1 Nehodovost - vypocet'!L21)),IF('A2 Intenzita dopravy'!$G$2="Koeficienty rastu dopravy",IFERROR(INDEX('A2.1 Intenzita dopravy'!$E7:$BB7,MATCH('09.1 Nehodovost - vypocet'!N$19,'A2.1 Intenzita dopravy'!$E$5:$BB$5,0)),IF('09.1 Nehodovost - vypocet'!N$19&lt;MIN('A2.1 Intenzita dopravy'!$E$5:$BB$5),'09.1 Nehodovost - vypocet'!O21*'09.1 Nehodovost - vypocet'!O21/'09.1 Nehodovost - vypocet'!P21,'09.1 Nehodovost - vypocet'!M21*'09.1 Nehodovost - vypocet'!M21/'09.1 Nehodovost - vypocet'!L21)),0)),0)</f>
        <v>8499.9713281616478</v>
      </c>
      <c r="O21" s="30">
        <f>IFERROR(IF('A2 Intenzita dopravy'!$G$2="Dopravný model",IFERROR(INDEX('A2.1 Intenzita dopravy'!$E143:$BB143,MATCH('09.1 Nehodovost - vypocet'!O$19,'A2.1 Intenzita dopravy'!$E$141:$BB$141,0)),IF('09.1 Nehodovost - vypocet'!O$19&lt;MIN('A2.1 Intenzita dopravy'!$E$141:$BB$141),'09.1 Nehodovost - vypocet'!P21*'09.1 Nehodovost - vypocet'!P21/'09.1 Nehodovost - vypocet'!Q21,'09.1 Nehodovost - vypocet'!N21*'09.1 Nehodovost - vypocet'!N21/'09.1 Nehodovost - vypocet'!M21)),IF('A2 Intenzita dopravy'!$G$2="Koeficienty rastu dopravy",IFERROR(INDEX('A2.1 Intenzita dopravy'!$E7:$BB7,MATCH('09.1 Nehodovost - vypocet'!O$19,'A2.1 Intenzita dopravy'!$E$5:$BB$5,0)),IF('09.1 Nehodovost - vypocet'!O$19&lt;MIN('A2.1 Intenzita dopravy'!$E$5:$BB$5),'09.1 Nehodovost - vypocet'!P21*'09.1 Nehodovost - vypocet'!P21/'09.1 Nehodovost - vypocet'!Q21,'09.1 Nehodovost - vypocet'!N21*'09.1 Nehodovost - vypocet'!N21/'09.1 Nehodovost - vypocet'!M21)),0)),0)</f>
        <v>8631.960881669067</v>
      </c>
      <c r="P21" s="30">
        <f>IFERROR(IF('A2 Intenzita dopravy'!$G$2="Dopravný model",IFERROR(INDEX('A2.1 Intenzita dopravy'!$E143:$BB143,MATCH('09.1 Nehodovost - vypocet'!P$19,'A2.1 Intenzita dopravy'!$E$141:$BB$141,0)),IF('09.1 Nehodovost - vypocet'!P$19&lt;MIN('A2.1 Intenzita dopravy'!$E$141:$BB$141),'09.1 Nehodovost - vypocet'!Q21*'09.1 Nehodovost - vypocet'!Q21/'09.1 Nehodovost - vypocet'!R21,'09.1 Nehodovost - vypocet'!O21*'09.1 Nehodovost - vypocet'!O21/'09.1 Nehodovost - vypocet'!N21)),IF('A2 Intenzita dopravy'!$G$2="Koeficienty rastu dopravy",IFERROR(INDEX('A2.1 Intenzita dopravy'!$E7:$BB7,MATCH('09.1 Nehodovost - vypocet'!P$19,'A2.1 Intenzita dopravy'!$E$5:$BB$5,0)),IF('09.1 Nehodovost - vypocet'!P$19&lt;MIN('A2.1 Intenzita dopravy'!$E$5:$BB$5),'09.1 Nehodovost - vypocet'!Q21*'09.1 Nehodovost - vypocet'!Q21/'09.1 Nehodovost - vypocet'!R21,'09.1 Nehodovost - vypocet'!O21*'09.1 Nehodovost - vypocet'!O21/'09.1 Nehodovost - vypocet'!N21)),0)),0)</f>
        <v>8766</v>
      </c>
      <c r="Q21" s="30">
        <f>IFERROR(IF('A2 Intenzita dopravy'!$G$2="Dopravný model",IFERROR(INDEX('A2.1 Intenzita dopravy'!$E143:$BB143,MATCH('09.1 Nehodovost - vypocet'!Q$19,'A2.1 Intenzita dopravy'!$E$141:$BB$141,0)),IF('09.1 Nehodovost - vypocet'!Q$19&lt;MIN('A2.1 Intenzita dopravy'!$E$141:$BB$141),'09.1 Nehodovost - vypocet'!R21*'09.1 Nehodovost - vypocet'!R21/'09.1 Nehodovost - vypocet'!S21,'09.1 Nehodovost - vypocet'!P21*'09.1 Nehodovost - vypocet'!P21/'09.1 Nehodovost - vypocet'!O21)),IF('A2 Intenzita dopravy'!$G$2="Koeficienty rastu dopravy",IFERROR(INDEX('A2.1 Intenzita dopravy'!$E7:$BB7,MATCH('09.1 Nehodovost - vypocet'!Q$19,'A2.1 Intenzita dopravy'!$E$5:$BB$5,0)),IF('09.1 Nehodovost - vypocet'!Q$19&lt;MIN('A2.1 Intenzita dopravy'!$E$5:$BB$5),'09.1 Nehodovost - vypocet'!R21*'09.1 Nehodovost - vypocet'!R21/'09.1 Nehodovost - vypocet'!S21,'09.1 Nehodovost - vypocet'!P21*'09.1 Nehodovost - vypocet'!P21/'09.1 Nehodovost - vypocet'!O21)),0)),0)</f>
        <v>8892.3989614471157</v>
      </c>
      <c r="R21" s="30">
        <f>IFERROR(IF('A2 Intenzita dopravy'!$G$2="Dopravný model",IFERROR(INDEX('A2.1 Intenzita dopravy'!$E143:$BB143,MATCH('09.1 Nehodovost - vypocet'!R$19,'A2.1 Intenzita dopravy'!$E$141:$BB$141,0)),IF('09.1 Nehodovost - vypocet'!R$19&lt;MIN('A2.1 Intenzita dopravy'!$E$141:$BB$141),'09.1 Nehodovost - vypocet'!S21*'09.1 Nehodovost - vypocet'!S21/'09.1 Nehodovost - vypocet'!T21,'09.1 Nehodovost - vypocet'!Q21*'09.1 Nehodovost - vypocet'!Q21/'09.1 Nehodovost - vypocet'!P21)),IF('A2 Intenzita dopravy'!$G$2="Koeficienty rastu dopravy",IFERROR(INDEX('A2.1 Intenzita dopravy'!$E7:$BB7,MATCH('09.1 Nehodovost - vypocet'!R$19,'A2.1 Intenzita dopravy'!$E$5:$BB$5,0)),IF('09.1 Nehodovost - vypocet'!R$19&lt;MIN('A2.1 Intenzita dopravy'!$E$5:$BB$5),'09.1 Nehodovost - vypocet'!S21*'09.1 Nehodovost - vypocet'!S21/'09.1 Nehodovost - vypocet'!T21,'09.1 Nehodovost - vypocet'!Q21*'09.1 Nehodovost - vypocet'!Q21/'09.1 Nehodovost - vypocet'!P21)),0)),0)</f>
        <v>9020.6204984651758</v>
      </c>
      <c r="S21" s="30">
        <f>IFERROR(IF('A2 Intenzita dopravy'!$G$2="Dopravný model",IFERROR(INDEX('A2.1 Intenzita dopravy'!$E143:$BB143,MATCH('09.1 Nehodovost - vypocet'!S$19,'A2.1 Intenzita dopravy'!$E$141:$BB$141,0)),IF('09.1 Nehodovost - vypocet'!S$19&lt;MIN('A2.1 Intenzita dopravy'!$E$141:$BB$141),'09.1 Nehodovost - vypocet'!T21*'09.1 Nehodovost - vypocet'!T21/'09.1 Nehodovost - vypocet'!U21,'09.1 Nehodovost - vypocet'!R21*'09.1 Nehodovost - vypocet'!R21/'09.1 Nehodovost - vypocet'!Q21)),IF('A2 Intenzita dopravy'!$G$2="Koeficienty rastu dopravy",IFERROR(INDEX('A2.1 Intenzita dopravy'!$E7:$BB7,MATCH('09.1 Nehodovost - vypocet'!S$19,'A2.1 Intenzita dopravy'!$E$5:$BB$5,0)),IF('09.1 Nehodovost - vypocet'!S$19&lt;MIN('A2.1 Intenzita dopravy'!$E$5:$BB$5),'09.1 Nehodovost - vypocet'!T21*'09.1 Nehodovost - vypocet'!T21/'09.1 Nehodovost - vypocet'!U21,'09.1 Nehodovost - vypocet'!R21*'09.1 Nehodovost - vypocet'!R21/'09.1 Nehodovost - vypocet'!Q21)),0)),0)</f>
        <v>9150.6908911887167</v>
      </c>
      <c r="T21" s="30">
        <f>IFERROR(IF('A2 Intenzita dopravy'!$G$2="Dopravný model",IFERROR(INDEX('A2.1 Intenzita dopravy'!$E143:$BB143,MATCH('09.1 Nehodovost - vypocet'!T$19,'A2.1 Intenzita dopravy'!$E$141:$BB$141,0)),IF('09.1 Nehodovost - vypocet'!T$19&lt;MIN('A2.1 Intenzita dopravy'!$E$141:$BB$141),'09.1 Nehodovost - vypocet'!U21*'09.1 Nehodovost - vypocet'!U21/'09.1 Nehodovost - vypocet'!V21,'09.1 Nehodovost - vypocet'!S21*'09.1 Nehodovost - vypocet'!S21/'09.1 Nehodovost - vypocet'!R21)),IF('A2 Intenzita dopravy'!$G$2="Koeficienty rastu dopravy",IFERROR(INDEX('A2.1 Intenzita dopravy'!$E7:$BB7,MATCH('09.1 Nehodovost - vypocet'!T$19,'A2.1 Intenzita dopravy'!$E$5:$BB$5,0)),IF('09.1 Nehodovost - vypocet'!T$19&lt;MIN('A2.1 Intenzita dopravy'!$E$5:$BB$5),'09.1 Nehodovost - vypocet'!U21*'09.1 Nehodovost - vypocet'!U21/'09.1 Nehodovost - vypocet'!V21,'09.1 Nehodovost - vypocet'!S21*'09.1 Nehodovost - vypocet'!S21/'09.1 Nehodovost - vypocet'!R21)),0)),0)</f>
        <v>9282.6367986915484</v>
      </c>
      <c r="U21" s="30">
        <f>IFERROR(IF('A2 Intenzita dopravy'!$G$2="Dopravný model",IFERROR(INDEX('A2.1 Intenzita dopravy'!$E143:$BB143,MATCH('09.1 Nehodovost - vypocet'!U$19,'A2.1 Intenzita dopravy'!$E$141:$BB$141,0)),IF('09.1 Nehodovost - vypocet'!U$19&lt;MIN('A2.1 Intenzita dopravy'!$E$141:$BB$141),'09.1 Nehodovost - vypocet'!V21*'09.1 Nehodovost - vypocet'!V21/'09.1 Nehodovost - vypocet'!W21,'09.1 Nehodovost - vypocet'!T21*'09.1 Nehodovost - vypocet'!T21/'09.1 Nehodovost - vypocet'!S21)),IF('A2 Intenzita dopravy'!$G$2="Koeficienty rastu dopravy",IFERROR(INDEX('A2.1 Intenzita dopravy'!$E7:$BB7,MATCH('09.1 Nehodovost - vypocet'!U$19,'A2.1 Intenzita dopravy'!$E$5:$BB$5,0)),IF('09.1 Nehodovost - vypocet'!U$19&lt;MIN('A2.1 Intenzita dopravy'!$E$5:$BB$5),'09.1 Nehodovost - vypocet'!V21*'09.1 Nehodovost - vypocet'!V21/'09.1 Nehodovost - vypocet'!W21,'09.1 Nehodovost - vypocet'!T21*'09.1 Nehodovost - vypocet'!T21/'09.1 Nehodovost - vypocet'!S21)),0)),0)</f>
        <v>9416.4852644507755</v>
      </c>
      <c r="V21" s="30">
        <f>IFERROR(IF('A2 Intenzita dopravy'!$G$2="Dopravný model",IFERROR(INDEX('A2.1 Intenzita dopravy'!$E143:$BB143,MATCH('09.1 Nehodovost - vypocet'!V$19,'A2.1 Intenzita dopravy'!$E$141:$BB$141,0)),IF('09.1 Nehodovost - vypocet'!V$19&lt;MIN('A2.1 Intenzita dopravy'!$E$141:$BB$141),'09.1 Nehodovost - vypocet'!W21*'09.1 Nehodovost - vypocet'!W21/'09.1 Nehodovost - vypocet'!X21,'09.1 Nehodovost - vypocet'!U21*'09.1 Nehodovost - vypocet'!U21/'09.1 Nehodovost - vypocet'!T21)),IF('A2 Intenzita dopravy'!$G$2="Koeficienty rastu dopravy",IFERROR(INDEX('A2.1 Intenzita dopravy'!$E7:$BB7,MATCH('09.1 Nehodovost - vypocet'!V$19,'A2.1 Intenzita dopravy'!$E$5:$BB$5,0)),IF('09.1 Nehodovost - vypocet'!V$19&lt;MIN('A2.1 Intenzita dopravy'!$E$5:$BB$5),'09.1 Nehodovost - vypocet'!W21*'09.1 Nehodovost - vypocet'!W21/'09.1 Nehodovost - vypocet'!X21,'09.1 Nehodovost - vypocet'!U21*'09.1 Nehodovost - vypocet'!U21/'09.1 Nehodovost - vypocet'!T21)),0)),0)</f>
        <v>9552.2637218895889</v>
      </c>
      <c r="W21" s="30">
        <f>IFERROR(IF('A2 Intenzita dopravy'!$G$2="Dopravný model",IFERROR(INDEX('A2.1 Intenzita dopravy'!$E143:$BB143,MATCH('09.1 Nehodovost - vypocet'!W$19,'A2.1 Intenzita dopravy'!$E$141:$BB$141,0)),IF('09.1 Nehodovost - vypocet'!W$19&lt;MIN('A2.1 Intenzita dopravy'!$E$141:$BB$141),'09.1 Nehodovost - vypocet'!X21*'09.1 Nehodovost - vypocet'!X21/'09.1 Nehodovost - vypocet'!Y21,'09.1 Nehodovost - vypocet'!V21*'09.1 Nehodovost - vypocet'!V21/'09.1 Nehodovost - vypocet'!U21)),IF('A2 Intenzita dopravy'!$G$2="Koeficienty rastu dopravy",IFERROR(INDEX('A2.1 Intenzita dopravy'!$E7:$BB7,MATCH('09.1 Nehodovost - vypocet'!W$19,'A2.1 Intenzita dopravy'!$E$5:$BB$5,0)),IF('09.1 Nehodovost - vypocet'!W$19&lt;MIN('A2.1 Intenzita dopravy'!$E$5:$BB$5),'09.1 Nehodovost - vypocet'!X21*'09.1 Nehodovost - vypocet'!X21/'09.1 Nehodovost - vypocet'!Y21,'09.1 Nehodovost - vypocet'!V21*'09.1 Nehodovost - vypocet'!V21/'09.1 Nehodovost - vypocet'!U21)),0)),0)</f>
        <v>9690</v>
      </c>
      <c r="X21" s="30">
        <f>IFERROR(IF('A2 Intenzita dopravy'!$G$2="Dopravný model",IFERROR(INDEX('A2.1 Intenzita dopravy'!$E143:$BB143,MATCH('09.1 Nehodovost - vypocet'!X$19,'A2.1 Intenzita dopravy'!$E$141:$BB$141,0)),IF('09.1 Nehodovost - vypocet'!X$19&lt;MIN('A2.1 Intenzita dopravy'!$E$141:$BB$141),'09.1 Nehodovost - vypocet'!Y21*'09.1 Nehodovost - vypocet'!Y21/'09.1 Nehodovost - vypocet'!Z21,'09.1 Nehodovost - vypocet'!W21*'09.1 Nehodovost - vypocet'!W21/'09.1 Nehodovost - vypocet'!V21)),IF('A2 Intenzita dopravy'!$G$2="Koeficienty rastu dopravy",IFERROR(INDEX('A2.1 Intenzita dopravy'!$E7:$BB7,MATCH('09.1 Nehodovost - vypocet'!X$19,'A2.1 Intenzita dopravy'!$E$5:$BB$5,0)),IF('09.1 Nehodovost - vypocet'!X$19&lt;MIN('A2.1 Intenzita dopravy'!$E$5:$BB$5),'09.1 Nehodovost - vypocet'!Y21*'09.1 Nehodovost - vypocet'!Y21/'09.1 Nehodovost - vypocet'!Z21,'09.1 Nehodovost - vypocet'!W21*'09.1 Nehodovost - vypocet'!W21/'09.1 Nehodovost - vypocet'!V21)),0)),0)</f>
        <v>9809.1824231659994</v>
      </c>
      <c r="Y21" s="30">
        <f>IFERROR(IF('A2 Intenzita dopravy'!$G$2="Dopravný model",IFERROR(INDEX('A2.1 Intenzita dopravy'!$E143:$BB143,MATCH('09.1 Nehodovost - vypocet'!Y$19,'A2.1 Intenzita dopravy'!$E$141:$BB$141,0)),IF('09.1 Nehodovost - vypocet'!Y$19&lt;MIN('A2.1 Intenzita dopravy'!$E$141:$BB$141),'09.1 Nehodovost - vypocet'!Z21*'09.1 Nehodovost - vypocet'!Z21/'09.1 Nehodovost - vypocet'!AA21,'09.1 Nehodovost - vypocet'!X21*'09.1 Nehodovost - vypocet'!X21/'09.1 Nehodovost - vypocet'!W21)),IF('A2 Intenzita dopravy'!$G$2="Koeficienty rastu dopravy",IFERROR(INDEX('A2.1 Intenzita dopravy'!$E7:$BB7,MATCH('09.1 Nehodovost - vypocet'!Y$19,'A2.1 Intenzita dopravy'!$E$5:$BB$5,0)),IF('09.1 Nehodovost - vypocet'!Y$19&lt;MIN('A2.1 Intenzita dopravy'!$E$5:$BB$5),'09.1 Nehodovost - vypocet'!Z21*'09.1 Nehodovost - vypocet'!Z21/'09.1 Nehodovost - vypocet'!AA21,'09.1 Nehodovost - vypocet'!X21*'09.1 Nehodovost - vypocet'!X21/'09.1 Nehodovost - vypocet'!W21)),0)),0)</f>
        <v>9929.8307338440445</v>
      </c>
      <c r="Z21" s="30">
        <f>IFERROR(IF('A2 Intenzita dopravy'!$G$2="Dopravný model",IFERROR(INDEX('A2.1 Intenzita dopravy'!$E143:$BB143,MATCH('09.1 Nehodovost - vypocet'!Z$19,'A2.1 Intenzita dopravy'!$E$141:$BB$141,0)),IF('09.1 Nehodovost - vypocet'!Z$19&lt;MIN('A2.1 Intenzita dopravy'!$E$141:$BB$141),'09.1 Nehodovost - vypocet'!AA21*'09.1 Nehodovost - vypocet'!AA21/'09.1 Nehodovost - vypocet'!AB21,'09.1 Nehodovost - vypocet'!Y21*'09.1 Nehodovost - vypocet'!Y21/'09.1 Nehodovost - vypocet'!X21)),IF('A2 Intenzita dopravy'!$G$2="Koeficienty rastu dopravy",IFERROR(INDEX('A2.1 Intenzita dopravy'!$E7:$BB7,MATCH('09.1 Nehodovost - vypocet'!Z$19,'A2.1 Intenzita dopravy'!$E$5:$BB$5,0)),IF('09.1 Nehodovost - vypocet'!Z$19&lt;MIN('A2.1 Intenzita dopravy'!$E$5:$BB$5),'09.1 Nehodovost - vypocet'!AA21*'09.1 Nehodovost - vypocet'!AA21/'09.1 Nehodovost - vypocet'!AB21,'09.1 Nehodovost - vypocet'!Y21*'09.1 Nehodovost - vypocet'!Y21/'09.1 Nehodovost - vypocet'!X21)),0)),0)</f>
        <v>10051.962961758156</v>
      </c>
      <c r="AA21" s="30">
        <f>IFERROR(IF('A2 Intenzita dopravy'!$G$2="Dopravný model",IFERROR(INDEX('A2.1 Intenzita dopravy'!$E143:$BB143,MATCH('09.1 Nehodovost - vypocet'!AA$19,'A2.1 Intenzita dopravy'!$E$141:$BB$141,0)),IF('09.1 Nehodovost - vypocet'!AA$19&lt;MIN('A2.1 Intenzita dopravy'!$E$141:$BB$141),'09.1 Nehodovost - vypocet'!AB21*'09.1 Nehodovost - vypocet'!AB21/'09.1 Nehodovost - vypocet'!AC21,'09.1 Nehodovost - vypocet'!Z21*'09.1 Nehodovost - vypocet'!Z21/'09.1 Nehodovost - vypocet'!Y21)),IF('A2 Intenzita dopravy'!$G$2="Koeficienty rastu dopravy",IFERROR(INDEX('A2.1 Intenzita dopravy'!$E7:$BB7,MATCH('09.1 Nehodovost - vypocet'!AA$19,'A2.1 Intenzita dopravy'!$E$5:$BB$5,0)),IF('09.1 Nehodovost - vypocet'!AA$19&lt;MIN('A2.1 Intenzita dopravy'!$E$5:$BB$5),'09.1 Nehodovost - vypocet'!AB21*'09.1 Nehodovost - vypocet'!AB21/'09.1 Nehodovost - vypocet'!AC21,'09.1 Nehodovost - vypocet'!Z21*'09.1 Nehodovost - vypocet'!Z21/'09.1 Nehodovost - vypocet'!Y21)),0)),0)</f>
        <v>10175.597358389447</v>
      </c>
      <c r="AB21" s="30">
        <f>IFERROR(IF('A2 Intenzita dopravy'!$G$2="Dopravný model",IFERROR(INDEX('A2.1 Intenzita dopravy'!$E143:$BB143,MATCH('09.1 Nehodovost - vypocet'!AB$19,'A2.1 Intenzita dopravy'!$E$141:$BB$141,0)),IF('09.1 Nehodovost - vypocet'!AB$19&lt;MIN('A2.1 Intenzita dopravy'!$E$141:$BB$141),'09.1 Nehodovost - vypocet'!AC21*'09.1 Nehodovost - vypocet'!AC21/'09.1 Nehodovost - vypocet'!AD21,'09.1 Nehodovost - vypocet'!AA21*'09.1 Nehodovost - vypocet'!AA21/'09.1 Nehodovost - vypocet'!Z21)),IF('A2 Intenzita dopravy'!$G$2="Koeficienty rastu dopravy",IFERROR(INDEX('A2.1 Intenzita dopravy'!$E7:$BB7,MATCH('09.1 Nehodovost - vypocet'!AB$19,'A2.1 Intenzita dopravy'!$E$5:$BB$5,0)),IF('09.1 Nehodovost - vypocet'!AB$19&lt;MIN('A2.1 Intenzita dopravy'!$E$5:$BB$5),'09.1 Nehodovost - vypocet'!AC21*'09.1 Nehodovost - vypocet'!AC21/'09.1 Nehodovost - vypocet'!AD21,'09.1 Nehodovost - vypocet'!AA21*'09.1 Nehodovost - vypocet'!AA21/'09.1 Nehodovost - vypocet'!Z21)),0)),0)</f>
        <v>10300.752399703626</v>
      </c>
      <c r="AC21" s="30">
        <f>IFERROR(IF('A2 Intenzita dopravy'!$G$2="Dopravný model",IFERROR(INDEX('A2.1 Intenzita dopravy'!$E143:$BB143,MATCH('09.1 Nehodovost - vypocet'!AC$19,'A2.1 Intenzita dopravy'!$E$141:$BB$141,0)),IF('09.1 Nehodovost - vypocet'!AC$19&lt;MIN('A2.1 Intenzita dopravy'!$E$141:$BB$141),'09.1 Nehodovost - vypocet'!AD21*'09.1 Nehodovost - vypocet'!AD21/'09.1 Nehodovost - vypocet'!AE21,'09.1 Nehodovost - vypocet'!AB21*'09.1 Nehodovost - vypocet'!AB21/'09.1 Nehodovost - vypocet'!AA21)),IF('A2 Intenzita dopravy'!$G$2="Koeficienty rastu dopravy",IFERROR(INDEX('A2.1 Intenzita dopravy'!$E7:$BB7,MATCH('09.1 Nehodovost - vypocet'!AC$19,'A2.1 Intenzita dopravy'!$E$5:$BB$5,0)),IF('09.1 Nehodovost - vypocet'!AC$19&lt;MIN('A2.1 Intenzita dopravy'!$E$5:$BB$5),'09.1 Nehodovost - vypocet'!AD21*'09.1 Nehodovost - vypocet'!AD21/'09.1 Nehodovost - vypocet'!AE21,'09.1 Nehodovost - vypocet'!AB21*'09.1 Nehodovost - vypocet'!AB21/'09.1 Nehodovost - vypocet'!AA21)),0)),0)</f>
        <v>10427.446788912053</v>
      </c>
      <c r="AD21" s="30">
        <f>IFERROR(IF('A2 Intenzita dopravy'!$G$2="Dopravný model",IFERROR(INDEX('A2.1 Intenzita dopravy'!$E143:$BB143,MATCH('09.1 Nehodovost - vypocet'!AD$19,'A2.1 Intenzita dopravy'!$E$141:$BB$141,0)),IF('09.1 Nehodovost - vypocet'!AD$19&lt;MIN('A2.1 Intenzita dopravy'!$E$141:$BB$141),'09.1 Nehodovost - vypocet'!AE21*'09.1 Nehodovost - vypocet'!AE21/'09.1 Nehodovost - vypocet'!AF21,'09.1 Nehodovost - vypocet'!AC21*'09.1 Nehodovost - vypocet'!AC21/'09.1 Nehodovost - vypocet'!AB21)),IF('A2 Intenzita dopravy'!$G$2="Koeficienty rastu dopravy",IFERROR(INDEX('A2.1 Intenzita dopravy'!$E7:$BB7,MATCH('09.1 Nehodovost - vypocet'!AD$19,'A2.1 Intenzita dopravy'!$E$5:$BB$5,0)),IF('09.1 Nehodovost - vypocet'!AD$19&lt;MIN('A2.1 Intenzita dopravy'!$E$5:$BB$5),'09.1 Nehodovost - vypocet'!AE21*'09.1 Nehodovost - vypocet'!AE21/'09.1 Nehodovost - vypocet'!AF21,'09.1 Nehodovost - vypocet'!AC21*'09.1 Nehodovost - vypocet'!AC21/'09.1 Nehodovost - vypocet'!AB21)),0)),0)</f>
        <v>10555.699459266754</v>
      </c>
      <c r="AE21" s="30">
        <f>IFERROR(IF('A2 Intenzita dopravy'!$G$2="Dopravný model",IFERROR(INDEX('A2.1 Intenzita dopravy'!$E143:$BB143,MATCH('09.1 Nehodovost - vypocet'!AE$19,'A2.1 Intenzita dopravy'!$E$141:$BB$141,0)),IF('09.1 Nehodovost - vypocet'!AE$19&lt;MIN('A2.1 Intenzita dopravy'!$E$141:$BB$141),'09.1 Nehodovost - vypocet'!AF21*'09.1 Nehodovost - vypocet'!AF21/'09.1 Nehodovost - vypocet'!AG21,'09.1 Nehodovost - vypocet'!AD21*'09.1 Nehodovost - vypocet'!AD21/'09.1 Nehodovost - vypocet'!AC21)),IF('A2 Intenzita dopravy'!$G$2="Koeficienty rastu dopravy",IFERROR(INDEX('A2.1 Intenzita dopravy'!$E7:$BB7,MATCH('09.1 Nehodovost - vypocet'!AE$19,'A2.1 Intenzita dopravy'!$E$5:$BB$5,0)),IF('09.1 Nehodovost - vypocet'!AE$19&lt;MIN('A2.1 Intenzita dopravy'!$E$5:$BB$5),'09.1 Nehodovost - vypocet'!AF21*'09.1 Nehodovost - vypocet'!AF21/'09.1 Nehodovost - vypocet'!AG21,'09.1 Nehodovost - vypocet'!AD21*'09.1 Nehodovost - vypocet'!AD21/'09.1 Nehodovost - vypocet'!AC21)),0)),0)</f>
        <v>10685.529576889812</v>
      </c>
      <c r="AF21" s="30">
        <f>IFERROR(IF('A2 Intenzita dopravy'!$G$2="Dopravný model",IFERROR(INDEX('A2.1 Intenzita dopravy'!$E143:$BB143,MATCH('09.1 Nehodovost - vypocet'!AF$19,'A2.1 Intenzita dopravy'!$E$141:$BB$141,0)),IF('09.1 Nehodovost - vypocet'!AF$19&lt;MIN('A2.1 Intenzita dopravy'!$E$141:$BB$141),'09.1 Nehodovost - vypocet'!AG21*'09.1 Nehodovost - vypocet'!AG21/'09.1 Nehodovost - vypocet'!AH21,'09.1 Nehodovost - vypocet'!AE21*'09.1 Nehodovost - vypocet'!AE21/'09.1 Nehodovost - vypocet'!AD21)),IF('A2 Intenzita dopravy'!$G$2="Koeficienty rastu dopravy",IFERROR(INDEX('A2.1 Intenzita dopravy'!$E7:$BB7,MATCH('09.1 Nehodovost - vypocet'!AF$19,'A2.1 Intenzita dopravy'!$E$5:$BB$5,0)),IF('09.1 Nehodovost - vypocet'!AF$19&lt;MIN('A2.1 Intenzita dopravy'!$E$5:$BB$5),'09.1 Nehodovost - vypocet'!AG21*'09.1 Nehodovost - vypocet'!AG21/'09.1 Nehodovost - vypocet'!AH21,'09.1 Nehodovost - vypocet'!AE21*'09.1 Nehodovost - vypocet'!AE21/'09.1 Nehodovost - vypocet'!AD21)),0)),0)</f>
        <v>10816.95654363756</v>
      </c>
      <c r="AG21" s="30">
        <f>IFERROR(IF('A2 Intenzita dopravy'!$G$2="Dopravný model",IFERROR(INDEX('A2.1 Intenzita dopravy'!$E143:$BB143,MATCH('09.1 Nehodovost - vypocet'!AG$19,'A2.1 Intenzita dopravy'!$E$141:$BB$141,0)),IF('09.1 Nehodovost - vypocet'!AG$19&lt;MIN('A2.1 Intenzita dopravy'!$E$141:$BB$141),'09.1 Nehodovost - vypocet'!AH21*'09.1 Nehodovost - vypocet'!AH21/'09.1 Nehodovost - vypocet'!AI21,'09.1 Nehodovost - vypocet'!AF21*'09.1 Nehodovost - vypocet'!AF21/'09.1 Nehodovost - vypocet'!AE21)),IF('A2 Intenzita dopravy'!$G$2="Koeficienty rastu dopravy",IFERROR(INDEX('A2.1 Intenzita dopravy'!$E7:$BB7,MATCH('09.1 Nehodovost - vypocet'!AG$19,'A2.1 Intenzita dopravy'!$E$5:$BB$5,0)),IF('09.1 Nehodovost - vypocet'!AG$19&lt;MIN('A2.1 Intenzita dopravy'!$E$5:$BB$5),'09.1 Nehodovost - vypocet'!AH21*'09.1 Nehodovost - vypocet'!AH21/'09.1 Nehodovost - vypocet'!AI21,'09.1 Nehodovost - vypocet'!AF21*'09.1 Nehodovost - vypocet'!AF21/'09.1 Nehodovost - vypocet'!AE21)),0)),0)</f>
        <v>10950</v>
      </c>
      <c r="AH21" s="30">
        <f>IFERROR(IF('A2 Intenzita dopravy'!$G$2="Dopravný model",IFERROR(INDEX('A2.1 Intenzita dopravy'!$E143:$BB143,MATCH('09.1 Nehodovost - vypocet'!AH$19,'A2.1 Intenzita dopravy'!$E$141:$BB$141,0)),IF('09.1 Nehodovost - vypocet'!AH$19&lt;MIN('A2.1 Intenzita dopravy'!$E$141:$BB$141),'09.1 Nehodovost - vypocet'!AI21*'09.1 Nehodovost - vypocet'!AI21/'09.1 Nehodovost - vypocet'!AJ21,'09.1 Nehodovost - vypocet'!AG21*'09.1 Nehodovost - vypocet'!AG21/'09.1 Nehodovost - vypocet'!AF21)),IF('A2 Intenzita dopravy'!$G$2="Koeficienty rastu dopravy",IFERROR(INDEX('A2.1 Intenzita dopravy'!$E7:$BB7,MATCH('09.1 Nehodovost - vypocet'!AH$19,'A2.1 Intenzita dopravy'!$E$5:$BB$5,0)),IF('09.1 Nehodovost - vypocet'!AH$19&lt;MIN('A2.1 Intenzita dopravy'!$E$5:$BB$5),'09.1 Nehodovost - vypocet'!AI21*'09.1 Nehodovost - vypocet'!AI21/'09.1 Nehodovost - vypocet'!AJ21,'09.1 Nehodovost - vypocet'!AG21*'09.1 Nehodovost - vypocet'!AG21/'09.1 Nehodovost - vypocet'!AF21)),0)),0)</f>
        <v>11103.011032960647</v>
      </c>
      <c r="AI21" s="30">
        <f>IFERROR(IF('A2 Intenzita dopravy'!$G$2="Dopravný model",IFERROR(INDEX('A2.1 Intenzita dopravy'!$E143:$BB143,MATCH('09.1 Nehodovost - vypocet'!AI$19,'A2.1 Intenzita dopravy'!$E$141:$BB$141,0)),IF('09.1 Nehodovost - vypocet'!AI$19&lt;MIN('A2.1 Intenzita dopravy'!$E$141:$BB$141),'09.1 Nehodovost - vypocet'!AJ21*'09.1 Nehodovost - vypocet'!AJ21/'09.1 Nehodovost - vypocet'!AK21,'09.1 Nehodovost - vypocet'!AH21*'09.1 Nehodovost - vypocet'!AH21/'09.1 Nehodovost - vypocet'!AG21)),IF('A2 Intenzita dopravy'!$G$2="Koeficienty rastu dopravy",IFERROR(INDEX('A2.1 Intenzita dopravy'!$E7:$BB7,MATCH('09.1 Nehodovost - vypocet'!AI$19,'A2.1 Intenzita dopravy'!$E$5:$BB$5,0)),IF('09.1 Nehodovost - vypocet'!AI$19&lt;MIN('A2.1 Intenzita dopravy'!$E$5:$BB$5),'09.1 Nehodovost - vypocet'!AJ21*'09.1 Nehodovost - vypocet'!AJ21/'09.1 Nehodovost - vypocet'!AK21,'09.1 Nehodovost - vypocet'!AH21*'09.1 Nehodovost - vypocet'!AH21/'09.1 Nehodovost - vypocet'!AG21)),0)),0)</f>
        <v>11258.160182469941</v>
      </c>
      <c r="AJ21" s="30">
        <f>IFERROR(IF('A2 Intenzita dopravy'!$G$2="Dopravný model",IFERROR(INDEX('A2.1 Intenzita dopravy'!$E143:$BB143,MATCH('09.1 Nehodovost - vypocet'!AJ$19,'A2.1 Intenzita dopravy'!$E$141:$BB$141,0)),IF('09.1 Nehodovost - vypocet'!AJ$19&lt;MIN('A2.1 Intenzita dopravy'!$E$141:$BB$141),'09.1 Nehodovost - vypocet'!AK21*'09.1 Nehodovost - vypocet'!AK21/'09.1 Nehodovost - vypocet'!AL21,'09.1 Nehodovost - vypocet'!AI21*'09.1 Nehodovost - vypocet'!AI21/'09.1 Nehodovost - vypocet'!AH21)),IF('A2 Intenzita dopravy'!$G$2="Koeficienty rastu dopravy",IFERROR(INDEX('A2.1 Intenzita dopravy'!$E7:$BB7,MATCH('09.1 Nehodovost - vypocet'!AJ$19,'A2.1 Intenzita dopravy'!$E$5:$BB$5,0)),IF('09.1 Nehodovost - vypocet'!AJ$19&lt;MIN('A2.1 Intenzita dopravy'!$E$5:$BB$5),'09.1 Nehodovost - vypocet'!AK21*'09.1 Nehodovost - vypocet'!AK21/'09.1 Nehodovost - vypocet'!AL21,'09.1 Nehodovost - vypocet'!AI21*'09.1 Nehodovost - vypocet'!AI21/'09.1 Nehodovost - vypocet'!AH21)),0)),0)</f>
        <v>11415.477325735343</v>
      </c>
      <c r="AK21" s="30">
        <f>IFERROR(IF('A2 Intenzita dopravy'!$G$2="Dopravný model",IFERROR(INDEX('A2.1 Intenzita dopravy'!$E143:$BB143,MATCH('09.1 Nehodovost - vypocet'!AK$19,'A2.1 Intenzita dopravy'!$E$141:$BB$141,0)),IF('09.1 Nehodovost - vypocet'!AK$19&lt;MIN('A2.1 Intenzita dopravy'!$E$141:$BB$141),'09.1 Nehodovost - vypocet'!AL21*'09.1 Nehodovost - vypocet'!AL21/'09.1 Nehodovost - vypocet'!AM21,'09.1 Nehodovost - vypocet'!AJ21*'09.1 Nehodovost - vypocet'!AJ21/'09.1 Nehodovost - vypocet'!AI21)),IF('A2 Intenzita dopravy'!$G$2="Koeficienty rastu dopravy",IFERROR(INDEX('A2.1 Intenzita dopravy'!$E7:$BB7,MATCH('09.1 Nehodovost - vypocet'!AK$19,'A2.1 Intenzita dopravy'!$E$5:$BB$5,0)),IF('09.1 Nehodovost - vypocet'!AK$19&lt;MIN('A2.1 Intenzita dopravy'!$E$5:$BB$5),'09.1 Nehodovost - vypocet'!AL21*'09.1 Nehodovost - vypocet'!AL21/'09.1 Nehodovost - vypocet'!AM21,'09.1 Nehodovost - vypocet'!AJ21*'09.1 Nehodovost - vypocet'!AJ21/'09.1 Nehodovost - vypocet'!AI21)),0)),0)</f>
        <v>11574.992757456768</v>
      </c>
      <c r="AL21" s="30">
        <f>IFERROR(IF('A2 Intenzita dopravy'!$G$2="Dopravný model",IFERROR(INDEX('A2.1 Intenzita dopravy'!$E143:$BB143,MATCH('09.1 Nehodovost - vypocet'!AL$19,'A2.1 Intenzita dopravy'!$E$141:$BB$141,0)),IF('09.1 Nehodovost - vypocet'!AL$19&lt;MIN('A2.1 Intenzita dopravy'!$E$141:$BB$141),'09.1 Nehodovost - vypocet'!AM21*'09.1 Nehodovost - vypocet'!AM21/'09.1 Nehodovost - vypocet'!AN21,'09.1 Nehodovost - vypocet'!AK21*'09.1 Nehodovost - vypocet'!AK21/'09.1 Nehodovost - vypocet'!AJ21)),IF('A2 Intenzita dopravy'!$G$2="Koeficienty rastu dopravy",IFERROR(INDEX('A2.1 Intenzita dopravy'!$E7:$BB7,MATCH('09.1 Nehodovost - vypocet'!AL$19,'A2.1 Intenzita dopravy'!$E$5:$BB$5,0)),IF('09.1 Nehodovost - vypocet'!AL$19&lt;MIN('A2.1 Intenzita dopravy'!$E$5:$BB$5),'09.1 Nehodovost - vypocet'!AM21*'09.1 Nehodovost - vypocet'!AM21/'09.1 Nehodovost - vypocet'!AN21,'09.1 Nehodovost - vypocet'!AK21*'09.1 Nehodovost - vypocet'!AK21/'09.1 Nehodovost - vypocet'!AJ21)),0)),0)</f>
        <v>11736.737195660464</v>
      </c>
      <c r="AM21" s="30">
        <f>IFERROR(IF('A2 Intenzita dopravy'!$G$2="Dopravný model",IFERROR(INDEX('A2.1 Intenzita dopravy'!$E143:$BB143,MATCH('09.1 Nehodovost - vypocet'!AM$19,'A2.1 Intenzita dopravy'!$E$141:$BB$141,0)),IF('09.1 Nehodovost - vypocet'!AM$19&lt;MIN('A2.1 Intenzita dopravy'!$E$141:$BB$141),'09.1 Nehodovost - vypocet'!AN21*'09.1 Nehodovost - vypocet'!AN21/'09.1 Nehodovost - vypocet'!AO21,'09.1 Nehodovost - vypocet'!AL21*'09.1 Nehodovost - vypocet'!AL21/'09.1 Nehodovost - vypocet'!AK21)),IF('A2 Intenzita dopravy'!$G$2="Koeficienty rastu dopravy",IFERROR(INDEX('A2.1 Intenzita dopravy'!$E7:$BB7,MATCH('09.1 Nehodovost - vypocet'!AM$19,'A2.1 Intenzita dopravy'!$E$5:$BB$5,0)),IF('09.1 Nehodovost - vypocet'!AM$19&lt;MIN('A2.1 Intenzita dopravy'!$E$5:$BB$5),'09.1 Nehodovost - vypocet'!AN21*'09.1 Nehodovost - vypocet'!AN21/'09.1 Nehodovost - vypocet'!AO21,'09.1 Nehodovost - vypocet'!AL21*'09.1 Nehodovost - vypocet'!AL21/'09.1 Nehodovost - vypocet'!AK21)),0)),0)</f>
        <v>11900.741787614405</v>
      </c>
      <c r="AN21" s="30">
        <f>IFERROR(IF('A2 Intenzita dopravy'!$G$2="Dopravný model",IFERROR(INDEX('A2.1 Intenzita dopravy'!$E143:$BB143,MATCH('09.1 Nehodovost - vypocet'!AN$19,'A2.1 Intenzita dopravy'!$E$141:$BB$141,0)),IF('09.1 Nehodovost - vypocet'!AN$19&lt;MIN('A2.1 Intenzita dopravy'!$E$141:$BB$141),'09.1 Nehodovost - vypocet'!AO21*'09.1 Nehodovost - vypocet'!AO21/'09.1 Nehodovost - vypocet'!AP21,'09.1 Nehodovost - vypocet'!AM21*'09.1 Nehodovost - vypocet'!AM21/'09.1 Nehodovost - vypocet'!AL21)),IF('A2 Intenzita dopravy'!$G$2="Koeficienty rastu dopravy",IFERROR(INDEX('A2.1 Intenzita dopravy'!$E7:$BB7,MATCH('09.1 Nehodovost - vypocet'!AN$19,'A2.1 Intenzita dopravy'!$E$5:$BB$5,0)),IF('09.1 Nehodovost - vypocet'!AN$19&lt;MIN('A2.1 Intenzita dopravy'!$E$5:$BB$5),'09.1 Nehodovost - vypocet'!AO21*'09.1 Nehodovost - vypocet'!AO21/'09.1 Nehodovost - vypocet'!AP21,'09.1 Nehodovost - vypocet'!AM21*'09.1 Nehodovost - vypocet'!AM21/'09.1 Nehodovost - vypocet'!AL21)),0)),0)</f>
        <v>12067.038115826352</v>
      </c>
      <c r="AO21" s="30">
        <f>IFERROR(IF('A2 Intenzita dopravy'!$G$2="Dopravný model",IFERROR(INDEX('A2.1 Intenzita dopravy'!$E143:$BB143,MATCH('09.1 Nehodovost - vypocet'!AO$19,'A2.1 Intenzita dopravy'!$E$141:$BB$141,0)),IF('09.1 Nehodovost - vypocet'!AO$19&lt;MIN('A2.1 Intenzita dopravy'!$E$141:$BB$141),'09.1 Nehodovost - vypocet'!AP21*'09.1 Nehodovost - vypocet'!AP21/'09.1 Nehodovost - vypocet'!AQ21,'09.1 Nehodovost - vypocet'!AN21*'09.1 Nehodovost - vypocet'!AN21/'09.1 Nehodovost - vypocet'!AM21)),IF('A2 Intenzita dopravy'!$G$2="Koeficienty rastu dopravy",IFERROR(INDEX('A2.1 Intenzita dopravy'!$E7:$BB7,MATCH('09.1 Nehodovost - vypocet'!AO$19,'A2.1 Intenzita dopravy'!$E$5:$BB$5,0)),IF('09.1 Nehodovost - vypocet'!AO$19&lt;MIN('A2.1 Intenzita dopravy'!$E$5:$BB$5),'09.1 Nehodovost - vypocet'!AP21*'09.1 Nehodovost - vypocet'!AP21/'09.1 Nehodovost - vypocet'!AQ21,'09.1 Nehodovost - vypocet'!AN21*'09.1 Nehodovost - vypocet'!AN21/'09.1 Nehodovost - vypocet'!AM21)),0)),0)</f>
        <v>12235.658204125721</v>
      </c>
      <c r="AP21" s="30">
        <f>IFERROR(IF('A2 Intenzita dopravy'!$G$2="Dopravný model",IFERROR(INDEX('A2.1 Intenzita dopravy'!$E143:$BB143,MATCH('09.1 Nehodovost - vypocet'!AP$19,'A2.1 Intenzita dopravy'!$E$141:$BB$141,0)),IF('09.1 Nehodovost - vypocet'!AP$19&lt;MIN('A2.1 Intenzita dopravy'!$E$141:$BB$141),'09.1 Nehodovost - vypocet'!AQ21*'09.1 Nehodovost - vypocet'!AQ21/'09.1 Nehodovost - vypocet'!AR21,'09.1 Nehodovost - vypocet'!AO21*'09.1 Nehodovost - vypocet'!AO21/'09.1 Nehodovost - vypocet'!AN21)),IF('A2 Intenzita dopravy'!$G$2="Koeficienty rastu dopravy",IFERROR(INDEX('A2.1 Intenzita dopravy'!$E7:$BB7,MATCH('09.1 Nehodovost - vypocet'!AP$19,'A2.1 Intenzita dopravy'!$E$5:$BB$5,0)),IF('09.1 Nehodovost - vypocet'!AP$19&lt;MIN('A2.1 Intenzita dopravy'!$E$5:$BB$5),'09.1 Nehodovost - vypocet'!AQ21*'09.1 Nehodovost - vypocet'!AQ21/'09.1 Nehodovost - vypocet'!AR21,'09.1 Nehodovost - vypocet'!AO21*'09.1 Nehodovost - vypocet'!AO21/'09.1 Nehodovost - vypocet'!AN21)),0)),0)</f>
        <v>12406.634523830442</v>
      </c>
      <c r="AQ21" s="30">
        <f>IFERROR(IF('A2 Intenzita dopravy'!$G$2="Dopravný model",IFERROR(INDEX('A2.1 Intenzita dopravy'!$E143:$BB143,MATCH('09.1 Nehodovost - vypocet'!AQ$19,'A2.1 Intenzita dopravy'!$E$141:$BB$141,0)),IF('09.1 Nehodovost - vypocet'!AQ$19&lt;MIN('A2.1 Intenzita dopravy'!$E$141:$BB$141),'09.1 Nehodovost - vypocet'!AR21*'09.1 Nehodovost - vypocet'!AR21/'09.1 Nehodovost - vypocet'!AS21,'09.1 Nehodovost - vypocet'!AP21*'09.1 Nehodovost - vypocet'!AP21/'09.1 Nehodovost - vypocet'!AO21)),IF('A2 Intenzita dopravy'!$G$2="Koeficienty rastu dopravy",IFERROR(INDEX('A2.1 Intenzita dopravy'!$E7:$BB7,MATCH('09.1 Nehodovost - vypocet'!AQ$19,'A2.1 Intenzita dopravy'!$E$5:$BB$5,0)),IF('09.1 Nehodovost - vypocet'!AQ$19&lt;MIN('A2.1 Intenzita dopravy'!$E$5:$BB$5),'09.1 Nehodovost - vypocet'!AR21*'09.1 Nehodovost - vypocet'!AR21/'09.1 Nehodovost - vypocet'!AS21,'09.1 Nehodovost - vypocet'!AP21*'09.1 Nehodovost - vypocet'!AP21/'09.1 Nehodovost - vypocet'!AO21)),0)),0)</f>
        <v>12580</v>
      </c>
      <c r="AR21" s="30">
        <f>IFERROR(IF('A2 Intenzita dopravy'!$G$2="Dopravný model",IFERROR(INDEX('A2.1 Intenzita dopravy'!$E143:$BB143,MATCH('09.1 Nehodovost - vypocet'!AR$19,'A2.1 Intenzita dopravy'!$E$141:$BB$141,0)),IF('09.1 Nehodovost - vypocet'!AR$19&lt;MIN('A2.1 Intenzita dopravy'!$E$141:$BB$141),'09.1 Nehodovost - vypocet'!AS21*'09.1 Nehodovost - vypocet'!AS21/'09.1 Nehodovost - vypocet'!AT21,'09.1 Nehodovost - vypocet'!AQ21*'09.1 Nehodovost - vypocet'!AQ21/'09.1 Nehodovost - vypocet'!AP21)),IF('A2 Intenzita dopravy'!$G$2="Koeficienty rastu dopravy",IFERROR(INDEX('A2.1 Intenzita dopravy'!$E7:$BB7,MATCH('09.1 Nehodovost - vypocet'!AR$19,'A2.1 Intenzita dopravy'!$E$5:$BB$5,0)),IF('09.1 Nehodovost - vypocet'!AR$19&lt;MIN('A2.1 Intenzita dopravy'!$E$5:$BB$5),'09.1 Nehodovost - vypocet'!AS21*'09.1 Nehodovost - vypocet'!AS21/'09.1 Nehodovost - vypocet'!AT21,'09.1 Nehodovost - vypocet'!AQ21*'09.1 Nehodovost - vypocet'!AQ21/'09.1 Nehodovost - vypocet'!AP21)),0)),0)</f>
        <v>12755.788017775794</v>
      </c>
      <c r="AS21" s="30">
        <f>IFERROR(IF('A2 Intenzita dopravy'!$G$2="Dopravný model",IFERROR(INDEX('A2.1 Intenzita dopravy'!$E143:$BB143,MATCH('09.1 Nehodovost - vypocet'!AS$19,'A2.1 Intenzita dopravy'!$E$141:$BB$141,0)),IF('09.1 Nehodovost - vypocet'!AS$19&lt;MIN('A2.1 Intenzita dopravy'!$E$141:$BB$141),'09.1 Nehodovost - vypocet'!AT21*'09.1 Nehodovost - vypocet'!AT21/'09.1 Nehodovost - vypocet'!AU21,'09.1 Nehodovost - vypocet'!AR21*'09.1 Nehodovost - vypocet'!AR21/'09.1 Nehodovost - vypocet'!AQ21)),IF('A2 Intenzita dopravy'!$G$2="Koeficienty rastu dopravy",IFERROR(INDEX('A2.1 Intenzita dopravy'!$E7:$BB7,MATCH('09.1 Nehodovost - vypocet'!AS$19,'A2.1 Intenzita dopravy'!$E$5:$BB$5,0)),IF('09.1 Nehodovost - vypocet'!AS$19&lt;MIN('A2.1 Intenzita dopravy'!$E$5:$BB$5),'09.1 Nehodovost - vypocet'!AT21*'09.1 Nehodovost - vypocet'!AT21/'09.1 Nehodovost - vypocet'!AU21,'09.1 Nehodovost - vypocet'!AR21*'09.1 Nehodovost - vypocet'!AR21/'09.1 Nehodovost - vypocet'!AQ21)),0)),0)</f>
        <v>12934.032428810217</v>
      </c>
      <c r="AT21" s="30">
        <f>IFERROR(IF('A2 Intenzita dopravy'!$G$2="Dopravný model",IFERROR(INDEX('A2.1 Intenzita dopravy'!$E143:$BB143,MATCH('09.1 Nehodovost - vypocet'!AT$19,'A2.1 Intenzita dopravy'!$E$141:$BB$141,0)),IF('09.1 Nehodovost - vypocet'!AT$19&lt;MIN('A2.1 Intenzita dopravy'!$E$141:$BB$141),'09.1 Nehodovost - vypocet'!AU21*'09.1 Nehodovost - vypocet'!AU21/'09.1 Nehodovost - vypocet'!AV21,'09.1 Nehodovost - vypocet'!AS21*'09.1 Nehodovost - vypocet'!AS21/'09.1 Nehodovost - vypocet'!AR21)),IF('A2 Intenzita dopravy'!$G$2="Koeficienty rastu dopravy",IFERROR(INDEX('A2.1 Intenzita dopravy'!$E7:$BB7,MATCH('09.1 Nehodovost - vypocet'!AT$19,'A2.1 Intenzita dopravy'!$E$5:$BB$5,0)),IF('09.1 Nehodovost - vypocet'!AT$19&lt;MIN('A2.1 Intenzita dopravy'!$E$5:$BB$5),'09.1 Nehodovost - vypocet'!AU21*'09.1 Nehodovost - vypocet'!AU21/'09.1 Nehodovost - vypocet'!AV21,'09.1 Nehodovost - vypocet'!AS21*'09.1 Nehodovost - vypocet'!AS21/'09.1 Nehodovost - vypocet'!AR21)),0)),0)</f>
        <v>13114.767557785446</v>
      </c>
      <c r="AU21" s="30">
        <f>IFERROR(IF('A2 Intenzita dopravy'!$G$2="Dopravný model",IFERROR(INDEX('A2.1 Intenzita dopravy'!$E143:$BB143,MATCH('09.1 Nehodovost - vypocet'!AU$19,'A2.1 Intenzita dopravy'!$E$141:$BB$141,0)),IF('09.1 Nehodovost - vypocet'!AU$19&lt;MIN('A2.1 Intenzita dopravy'!$E$141:$BB$141),'09.1 Nehodovost - vypocet'!AV21*'09.1 Nehodovost - vypocet'!AV21/'09.1 Nehodovost - vypocet'!AW21,'09.1 Nehodovost - vypocet'!AT21*'09.1 Nehodovost - vypocet'!AT21/'09.1 Nehodovost - vypocet'!AS21)),IF('A2 Intenzita dopravy'!$G$2="Koeficienty rastu dopravy",IFERROR(INDEX('A2.1 Intenzita dopravy'!$E7:$BB7,MATCH('09.1 Nehodovost - vypocet'!AU$19,'A2.1 Intenzita dopravy'!$E$5:$BB$5,0)),IF('09.1 Nehodovost - vypocet'!AU$19&lt;MIN('A2.1 Intenzita dopravy'!$E$5:$BB$5),'09.1 Nehodovost - vypocet'!AV21*'09.1 Nehodovost - vypocet'!AV21/'09.1 Nehodovost - vypocet'!AW21,'09.1 Nehodovost - vypocet'!AT21*'09.1 Nehodovost - vypocet'!AT21/'09.1 Nehodovost - vypocet'!AS21)),0)),0)</f>
        <v>13298.028209023394</v>
      </c>
      <c r="AV21" s="30">
        <f>IFERROR(IF('A2 Intenzita dopravy'!$G$2="Dopravný model",IFERROR(INDEX('A2.1 Intenzita dopravy'!$E143:$BB143,MATCH('09.1 Nehodovost - vypocet'!AV$19,'A2.1 Intenzita dopravy'!$E$141:$BB$141,0)),IF('09.1 Nehodovost - vypocet'!AV$19&lt;MIN('A2.1 Intenzita dopravy'!$E$141:$BB$141),'09.1 Nehodovost - vypocet'!AW21*'09.1 Nehodovost - vypocet'!AW21/'09.1 Nehodovost - vypocet'!AX21,'09.1 Nehodovost - vypocet'!AU21*'09.1 Nehodovost - vypocet'!AU21/'09.1 Nehodovost - vypocet'!AT21)),IF('A2 Intenzita dopravy'!$G$2="Koeficienty rastu dopravy",IFERROR(INDEX('A2.1 Intenzita dopravy'!$E7:$BB7,MATCH('09.1 Nehodovost - vypocet'!AV$19,'A2.1 Intenzita dopravy'!$E$5:$BB$5,0)),IF('09.1 Nehodovost - vypocet'!AV$19&lt;MIN('A2.1 Intenzita dopravy'!$E$5:$BB$5),'09.1 Nehodovost - vypocet'!AW21*'09.1 Nehodovost - vypocet'!AW21/'09.1 Nehodovost - vypocet'!AX21,'09.1 Nehodovost - vypocet'!AU21*'09.1 Nehodovost - vypocet'!AU21/'09.1 Nehodovost - vypocet'!AT21)),0)),0)</f>
        <v>13483.849673188006</v>
      </c>
      <c r="AW21" s="30">
        <f>IFERROR(IF('A2 Intenzita dopravy'!$G$2="Dopravný model",IFERROR(INDEX('A2.1 Intenzita dopravy'!$E143:$BB143,MATCH('09.1 Nehodovost - vypocet'!AW$19,'A2.1 Intenzita dopravy'!$E$141:$BB$141,0)),IF('09.1 Nehodovost - vypocet'!AW$19&lt;MIN('A2.1 Intenzita dopravy'!$E$141:$BB$141),'09.1 Nehodovost - vypocet'!AX21*'09.1 Nehodovost - vypocet'!AX21/'09.1 Nehodovost - vypocet'!AY21,'09.1 Nehodovost - vypocet'!AV21*'09.1 Nehodovost - vypocet'!AV21/'09.1 Nehodovost - vypocet'!AU21)),IF('A2 Intenzita dopravy'!$G$2="Koeficienty rastu dopravy",IFERROR(INDEX('A2.1 Intenzita dopravy'!$E7:$BB7,MATCH('09.1 Nehodovost - vypocet'!AW$19,'A2.1 Intenzita dopravy'!$E$5:$BB$5,0)),IF('09.1 Nehodovost - vypocet'!AW$19&lt;MIN('A2.1 Intenzita dopravy'!$E$5:$BB$5),'09.1 Nehodovost - vypocet'!AX21*'09.1 Nehodovost - vypocet'!AX21/'09.1 Nehodovost - vypocet'!AY21,'09.1 Nehodovost - vypocet'!AV21*'09.1 Nehodovost - vypocet'!AV21/'09.1 Nehodovost - vypocet'!AU21)),0)),0)</f>
        <v>13672.26773408121</v>
      </c>
      <c r="AX21" s="30">
        <f>IFERROR(IF('A2 Intenzita dopravy'!$G$2="Dopravný model",IFERROR(INDEX('A2.1 Intenzita dopravy'!$E143:$BB143,MATCH('09.1 Nehodovost - vypocet'!AX$19,'A2.1 Intenzita dopravy'!$E$141:$BB$141,0)),IF('09.1 Nehodovost - vypocet'!AX$19&lt;MIN('A2.1 Intenzita dopravy'!$E$141:$BB$141),'09.1 Nehodovost - vypocet'!AY21*'09.1 Nehodovost - vypocet'!AY21/'09.1 Nehodovost - vypocet'!AZ21,'09.1 Nehodovost - vypocet'!AW21*'09.1 Nehodovost - vypocet'!AW21/'09.1 Nehodovost - vypocet'!AV21)),IF('A2 Intenzita dopravy'!$G$2="Koeficienty rastu dopravy",IFERROR(INDEX('A2.1 Intenzita dopravy'!$E7:$BB7,MATCH('09.1 Nehodovost - vypocet'!AX$19,'A2.1 Intenzita dopravy'!$E$5:$BB$5,0)),IF('09.1 Nehodovost - vypocet'!AX$19&lt;MIN('A2.1 Intenzita dopravy'!$E$5:$BB$5),'09.1 Nehodovost - vypocet'!AY21*'09.1 Nehodovost - vypocet'!AY21/'09.1 Nehodovost - vypocet'!AZ21,'09.1 Nehodovost - vypocet'!AW21*'09.1 Nehodovost - vypocet'!AW21/'09.1 Nehodovost - vypocet'!AV21)),0)),0)</f>
        <v>13863.318675533839</v>
      </c>
      <c r="AY21" s="30">
        <f>IFERROR(IF('A2 Intenzita dopravy'!$G$2="Dopravný model",IFERROR(INDEX('A2.1 Intenzita dopravy'!$E143:$BB143,MATCH('09.1 Nehodovost - vypocet'!AY$19,'A2.1 Intenzita dopravy'!$E$141:$BB$141,0)),IF('09.1 Nehodovost - vypocet'!AY$19&lt;MIN('A2.1 Intenzita dopravy'!$E$141:$BB$141),'09.1 Nehodovost - vypocet'!AZ21*'09.1 Nehodovost - vypocet'!AZ21/'09.1 Nehodovost - vypocet'!BA21,'09.1 Nehodovost - vypocet'!AX21*'09.1 Nehodovost - vypocet'!AX21/'09.1 Nehodovost - vypocet'!AW21)),IF('A2 Intenzita dopravy'!$G$2="Koeficienty rastu dopravy",IFERROR(INDEX('A2.1 Intenzita dopravy'!$E7:$BB7,MATCH('09.1 Nehodovost - vypocet'!AY$19,'A2.1 Intenzita dopravy'!$E$5:$BB$5,0)),IF('09.1 Nehodovost - vypocet'!AY$19&lt;MIN('A2.1 Intenzita dopravy'!$E$5:$BB$5),'09.1 Nehodovost - vypocet'!AZ21*'09.1 Nehodovost - vypocet'!AZ21/'09.1 Nehodovost - vypocet'!BA21,'09.1 Nehodovost - vypocet'!AX21*'09.1 Nehodovost - vypocet'!AX21/'09.1 Nehodovost - vypocet'!AW21)),0)),0)</f>
        <v>14057.03928839284</v>
      </c>
      <c r="AZ21" s="30">
        <f>IFERROR(IF('A2 Intenzita dopravy'!$G$2="Dopravný model",IFERROR(INDEX('A2.1 Intenzita dopravy'!$E143:$BB143,MATCH('09.1 Nehodovost - vypocet'!AZ$19,'A2.1 Intenzita dopravy'!$E$141:$BB$141,0)),IF('09.1 Nehodovost - vypocet'!AZ$19&lt;MIN('A2.1 Intenzita dopravy'!$E$141:$BB$141),'09.1 Nehodovost - vypocet'!BA21*'09.1 Nehodovost - vypocet'!BA21/'09.1 Nehodovost - vypocet'!BB21,'09.1 Nehodovost - vypocet'!AY21*'09.1 Nehodovost - vypocet'!AY21/'09.1 Nehodovost - vypocet'!AX21)),IF('A2 Intenzita dopravy'!$G$2="Koeficienty rastu dopravy",IFERROR(INDEX('A2.1 Intenzita dopravy'!$E7:$BB7,MATCH('09.1 Nehodovost - vypocet'!AZ$19,'A2.1 Intenzita dopravy'!$E$5:$BB$5,0)),IF('09.1 Nehodovost - vypocet'!AZ$19&lt;MIN('A2.1 Intenzita dopravy'!$E$5:$BB$5),'09.1 Nehodovost - vypocet'!BA21*'09.1 Nehodovost - vypocet'!BA21/'09.1 Nehodovost - vypocet'!BB21,'09.1 Nehodovost - vypocet'!AY21*'09.1 Nehodovost - vypocet'!AY21/'09.1 Nehodovost - vypocet'!AX21)),0)),0)</f>
        <v>14253.466877606117</v>
      </c>
      <c r="BA21" s="30">
        <f>IFERROR(IF('A2 Intenzita dopravy'!$G$2="Dopravný model",IFERROR(INDEX('A2.1 Intenzita dopravy'!$E143:$BB143,MATCH('09.1 Nehodovost - vypocet'!BA$19,'A2.1 Intenzita dopravy'!$E$141:$BB$141,0)),IF('09.1 Nehodovost - vypocet'!BA$19&lt;MIN('A2.1 Intenzita dopravy'!$E$141:$BB$141),'09.1 Nehodovost - vypocet'!BB21*'09.1 Nehodovost - vypocet'!BB21/'09.1 Nehodovost - vypocet'!BC21,'09.1 Nehodovost - vypocet'!AZ21*'09.1 Nehodovost - vypocet'!AZ21/'09.1 Nehodovost - vypocet'!AY21)),IF('A2 Intenzita dopravy'!$G$2="Koeficienty rastu dopravy",IFERROR(INDEX('A2.1 Intenzita dopravy'!$E7:$BB7,MATCH('09.1 Nehodovost - vypocet'!BA$19,'A2.1 Intenzita dopravy'!$E$5:$BB$5,0)),IF('09.1 Nehodovost - vypocet'!BA$19&lt;MIN('A2.1 Intenzita dopravy'!$E$5:$BB$5),'09.1 Nehodovost - vypocet'!BB21*'09.1 Nehodovost - vypocet'!BB21/'09.1 Nehodovost - vypocet'!BC21,'09.1 Nehodovost - vypocet'!AZ21*'09.1 Nehodovost - vypocet'!AZ21/'09.1 Nehodovost - vypocet'!AY21)),0)),0)</f>
        <v>14452.63926940638</v>
      </c>
      <c r="BB21" s="30">
        <f>IFERROR(IF('A2 Intenzita dopravy'!$G$2="Dopravný model",IFERROR(INDEX('A2.1 Intenzita dopravy'!$E143:$BB143,MATCH('09.1 Nehodovost - vypocet'!BB$19,'A2.1 Intenzita dopravy'!$E$141:$BB$141,0)),IF('09.1 Nehodovost - vypocet'!BB$19&lt;MIN('A2.1 Intenzita dopravy'!$E$141:$BB$141),'09.1 Nehodovost - vypocet'!BC21*'09.1 Nehodovost - vypocet'!BC21/'09.1 Nehodovost - vypocet'!BD21,'09.1 Nehodovost - vypocet'!BA21*'09.1 Nehodovost - vypocet'!BA21/'09.1 Nehodovost - vypocet'!AZ21)),IF('A2 Intenzita dopravy'!$G$2="Koeficienty rastu dopravy",IFERROR(INDEX('A2.1 Intenzita dopravy'!$E7:$BB7,MATCH('09.1 Nehodovost - vypocet'!BB$19,'A2.1 Intenzita dopravy'!$E$5:$BB$5,0)),IF('09.1 Nehodovost - vypocet'!BB$19&lt;MIN('A2.1 Intenzita dopravy'!$E$5:$BB$5),'09.1 Nehodovost - vypocet'!BC21*'09.1 Nehodovost - vypocet'!BC21/'09.1 Nehodovost - vypocet'!BD21,'09.1 Nehodovost - vypocet'!BA21*'09.1 Nehodovost - vypocet'!BA21/'09.1 Nehodovost - vypocet'!AZ21)),0)),0)</f>
        <v>14654.594818595373</v>
      </c>
    </row>
    <row r="22" spans="2:54" customFormat="1" x14ac:dyDescent="0.2">
      <c r="B22" s="5">
        <v>2</v>
      </c>
      <c r="C22" s="5">
        <f>IF(ISBLANK('A2 Intenzita dopravy'!C22)=TRUE,"",'A2 Intenzita dopravy'!C22)</f>
        <v>90781</v>
      </c>
      <c r="D22" s="5" t="str">
        <f>IF(ISBLANK('A2 Intenzita dopravy'!D22)=TRUE,"",'A2 Intenzita dopravy'!D22)</f>
        <v>I/59 Tvrdošín - pred okružnou</v>
      </c>
      <c r="E22" s="30">
        <f>IFERROR(IF('A2 Intenzita dopravy'!$G$2="Dopravný model",IFERROR(INDEX('A2.1 Intenzita dopravy'!$E144:$BB144,MATCH('09.1 Nehodovost - vypocet'!E$19,'A2.1 Intenzita dopravy'!$E$141:$BB$141,0)),IF('09.1 Nehodovost - vypocet'!E$19&lt;MIN('A2.1 Intenzita dopravy'!$E$141:$BB$141),'09.1 Nehodovost - vypocet'!F22*'09.1 Nehodovost - vypocet'!F22/'09.1 Nehodovost - vypocet'!G22,'09.1 Nehodovost - vypocet'!D22*'09.1 Nehodovost - vypocet'!D22/'09.1 Nehodovost - vypocet'!C22)),IF('A2 Intenzita dopravy'!$G$2="Koeficienty rastu dopravy",IFERROR(INDEX('A2.1 Intenzita dopravy'!$E8:$BB8,MATCH('09.1 Nehodovost - vypocet'!E$19,'A2.1 Intenzita dopravy'!$E$5:$BB$5,0)),IF('09.1 Nehodovost - vypocet'!E$19&lt;MIN('A2.1 Intenzita dopravy'!$E$5:$BB$5),'09.1 Nehodovost - vypocet'!F22*'09.1 Nehodovost - vypocet'!F22/'09.1 Nehodovost - vypocet'!G22,'09.1 Nehodovost - vypocet'!D22*'09.1 Nehodovost - vypocet'!D22/'09.1 Nehodovost - vypocet'!C22)),0)),0)</f>
        <v>9023.8833005364504</v>
      </c>
      <c r="F22" s="30">
        <f>IFERROR(IF('A2 Intenzita dopravy'!$G$2="Dopravný model",IFERROR(INDEX('A2.1 Intenzita dopravy'!$E144:$BB144,MATCH('09.1 Nehodovost - vypocet'!F$19,'A2.1 Intenzita dopravy'!$E$141:$BB$141,0)),IF('09.1 Nehodovost - vypocet'!F$19&lt;MIN('A2.1 Intenzita dopravy'!$E$141:$BB$141),'09.1 Nehodovost - vypocet'!G22*'09.1 Nehodovost - vypocet'!G22/'09.1 Nehodovost - vypocet'!H22,'09.1 Nehodovost - vypocet'!E22*'09.1 Nehodovost - vypocet'!E22/'09.1 Nehodovost - vypocet'!D22)),IF('A2 Intenzita dopravy'!$G$2="Koeficienty rastu dopravy",IFERROR(INDEX('A2.1 Intenzita dopravy'!$E8:$BB8,MATCH('09.1 Nehodovost - vypocet'!F$19,'A2.1 Intenzita dopravy'!$E$5:$BB$5,0)),IF('09.1 Nehodovost - vypocet'!F$19&lt;MIN('A2.1 Intenzita dopravy'!$E$5:$BB$5),'09.1 Nehodovost - vypocet'!G22*'09.1 Nehodovost - vypocet'!G22/'09.1 Nehodovost - vypocet'!H22,'09.1 Nehodovost - vypocet'!E22*'09.1 Nehodovost - vypocet'!E22/'09.1 Nehodovost - vypocet'!D22)),0)),0)</f>
        <v>9158.640242276424</v>
      </c>
      <c r="G22" s="30">
        <f>IFERROR(IF('A2 Intenzita dopravy'!$G$2="Dopravný model",IFERROR(INDEX('A2.1 Intenzita dopravy'!$E144:$BB144,MATCH('09.1 Nehodovost - vypocet'!G$19,'A2.1 Intenzita dopravy'!$E$141:$BB$141,0)),IF('09.1 Nehodovost - vypocet'!G$19&lt;MIN('A2.1 Intenzita dopravy'!$E$141:$BB$141),'09.1 Nehodovost - vypocet'!H22*'09.1 Nehodovost - vypocet'!H22/'09.1 Nehodovost - vypocet'!I22,'09.1 Nehodovost - vypocet'!F22*'09.1 Nehodovost - vypocet'!F22/'09.1 Nehodovost - vypocet'!E22)),IF('A2 Intenzita dopravy'!$G$2="Koeficienty rastu dopravy",IFERROR(INDEX('A2.1 Intenzita dopravy'!$E8:$BB8,MATCH('09.1 Nehodovost - vypocet'!G$19,'A2.1 Intenzita dopravy'!$E$5:$BB$5,0)),IF('09.1 Nehodovost - vypocet'!G$19&lt;MIN('A2.1 Intenzita dopravy'!$E$5:$BB$5),'09.1 Nehodovost - vypocet'!H22*'09.1 Nehodovost - vypocet'!H22/'09.1 Nehodovost - vypocet'!I22,'09.1 Nehodovost - vypocet'!F22*'09.1 Nehodovost - vypocet'!F22/'09.1 Nehodovost - vypocet'!E22)),0)),0)</f>
        <v>9295.4095585942068</v>
      </c>
      <c r="H22" s="30">
        <f>IFERROR(IF('A2 Intenzita dopravy'!$G$2="Dopravný model",IFERROR(INDEX('A2.1 Intenzita dopravy'!$E144:$BB144,MATCH('09.1 Nehodovost - vypocet'!H$19,'A2.1 Intenzita dopravy'!$E$141:$BB$141,0)),IF('09.1 Nehodovost - vypocet'!H$19&lt;MIN('A2.1 Intenzita dopravy'!$E$141:$BB$141),'09.1 Nehodovost - vypocet'!I22*'09.1 Nehodovost - vypocet'!I22/'09.1 Nehodovost - vypocet'!J22,'09.1 Nehodovost - vypocet'!G22*'09.1 Nehodovost - vypocet'!G22/'09.1 Nehodovost - vypocet'!F22)),IF('A2 Intenzita dopravy'!$G$2="Koeficienty rastu dopravy",IFERROR(INDEX('A2.1 Intenzita dopravy'!$E8:$BB8,MATCH('09.1 Nehodovost - vypocet'!H$19,'A2.1 Intenzita dopravy'!$E$5:$BB$5,0)),IF('09.1 Nehodovost - vypocet'!H$19&lt;MIN('A2.1 Intenzita dopravy'!$E$5:$BB$5),'09.1 Nehodovost - vypocet'!I22*'09.1 Nehodovost - vypocet'!I22/'09.1 Nehodovost - vypocet'!J22,'09.1 Nehodovost - vypocet'!G22*'09.1 Nehodovost - vypocet'!G22/'09.1 Nehodovost - vypocet'!F22)),0)),0)</f>
        <v>9434.2213010135947</v>
      </c>
      <c r="I22" s="30">
        <f>IFERROR(IF('A2 Intenzita dopravy'!$G$2="Dopravný model",IFERROR(INDEX('A2.1 Intenzita dopravy'!$E144:$BB144,MATCH('09.1 Nehodovost - vypocet'!I$19,'A2.1 Intenzita dopravy'!$E$141:$BB$141,0)),IF('09.1 Nehodovost - vypocet'!I$19&lt;MIN('A2.1 Intenzita dopravy'!$E$141:$BB$141),'09.1 Nehodovost - vypocet'!J22*'09.1 Nehodovost - vypocet'!J22/'09.1 Nehodovost - vypocet'!K22,'09.1 Nehodovost - vypocet'!H22*'09.1 Nehodovost - vypocet'!H22/'09.1 Nehodovost - vypocet'!G22)),IF('A2 Intenzita dopravy'!$G$2="Koeficienty rastu dopravy",IFERROR(INDEX('A2.1 Intenzita dopravy'!$E8:$BB8,MATCH('09.1 Nehodovost - vypocet'!I$19,'A2.1 Intenzita dopravy'!$E$5:$BB$5,0)),IF('09.1 Nehodovost - vypocet'!I$19&lt;MIN('A2.1 Intenzita dopravy'!$E$5:$BB$5),'09.1 Nehodovost - vypocet'!J22*'09.1 Nehodovost - vypocet'!J22/'09.1 Nehodovost - vypocet'!K22,'09.1 Nehodovost - vypocet'!H22*'09.1 Nehodovost - vypocet'!H22/'09.1 Nehodovost - vypocet'!G22)),0)),0)</f>
        <v>9575.1059698287536</v>
      </c>
      <c r="J22" s="30">
        <f>IFERROR(IF('A2 Intenzita dopravy'!$G$2="Dopravný model",IFERROR(INDEX('A2.1 Intenzita dopravy'!$E144:$BB144,MATCH('09.1 Nehodovost - vypocet'!J$19,'A2.1 Intenzita dopravy'!$E$141:$BB$141,0)),IF('09.1 Nehodovost - vypocet'!J$19&lt;MIN('A2.1 Intenzita dopravy'!$E$141:$BB$141),'09.1 Nehodovost - vypocet'!K22*'09.1 Nehodovost - vypocet'!K22/'09.1 Nehodovost - vypocet'!L22,'09.1 Nehodovost - vypocet'!I22*'09.1 Nehodovost - vypocet'!I22/'09.1 Nehodovost - vypocet'!H22)),IF('A2 Intenzita dopravy'!$G$2="Koeficienty rastu dopravy",IFERROR(INDEX('A2.1 Intenzita dopravy'!$E8:$BB8,MATCH('09.1 Nehodovost - vypocet'!J$19,'A2.1 Intenzita dopravy'!$E$5:$BB$5,0)),IF('09.1 Nehodovost - vypocet'!J$19&lt;MIN('A2.1 Intenzita dopravy'!$E$5:$BB$5),'09.1 Nehodovost - vypocet'!K22*'09.1 Nehodovost - vypocet'!K22/'09.1 Nehodovost - vypocet'!L22,'09.1 Nehodovost - vypocet'!I22*'09.1 Nehodovost - vypocet'!I22/'09.1 Nehodovost - vypocet'!H22)),0)),0)</f>
        <v>9718.0945208058711</v>
      </c>
      <c r="K22" s="30">
        <f>IFERROR(IF('A2 Intenzita dopravy'!$G$2="Dopravný model",IFERROR(INDEX('A2.1 Intenzita dopravy'!$E144:$BB144,MATCH('09.1 Nehodovost - vypocet'!K$19,'A2.1 Intenzita dopravy'!$E$141:$BB$141,0)),IF('09.1 Nehodovost - vypocet'!K$19&lt;MIN('A2.1 Intenzita dopravy'!$E$141:$BB$141),'09.1 Nehodovost - vypocet'!L22*'09.1 Nehodovost - vypocet'!L22/'09.1 Nehodovost - vypocet'!M22,'09.1 Nehodovost - vypocet'!J22*'09.1 Nehodovost - vypocet'!J22/'09.1 Nehodovost - vypocet'!I22)),IF('A2 Intenzita dopravy'!$G$2="Koeficienty rastu dopravy",IFERROR(INDEX('A2.1 Intenzita dopravy'!$E8:$BB8,MATCH('09.1 Nehodovost - vypocet'!K$19,'A2.1 Intenzita dopravy'!$E$5:$BB$5,0)),IF('09.1 Nehodovost - vypocet'!K$19&lt;MIN('A2.1 Intenzita dopravy'!$E$5:$BB$5),'09.1 Nehodovost - vypocet'!L22*'09.1 Nehodovost - vypocet'!L22/'09.1 Nehodovost - vypocet'!M22,'09.1 Nehodovost - vypocet'!J22*'09.1 Nehodovost - vypocet'!J22/'09.1 Nehodovost - vypocet'!I22)),0)),0)</f>
        <v>9863.2183719848836</v>
      </c>
      <c r="L22" s="30">
        <f>IFERROR(IF('A2 Intenzita dopravy'!$G$2="Dopravný model",IFERROR(INDEX('A2.1 Intenzita dopravy'!$E144:$BB144,MATCH('09.1 Nehodovost - vypocet'!L$19,'A2.1 Intenzita dopravy'!$E$141:$BB$141,0)),IF('09.1 Nehodovost - vypocet'!L$19&lt;MIN('A2.1 Intenzita dopravy'!$E$141:$BB$141),'09.1 Nehodovost - vypocet'!M22*'09.1 Nehodovost - vypocet'!M22/'09.1 Nehodovost - vypocet'!N22,'09.1 Nehodovost - vypocet'!K22*'09.1 Nehodovost - vypocet'!K22/'09.1 Nehodovost - vypocet'!J22)),IF('A2 Intenzita dopravy'!$G$2="Koeficienty rastu dopravy",IFERROR(INDEX('A2.1 Intenzita dopravy'!$E8:$BB8,MATCH('09.1 Nehodovost - vypocet'!L$19,'A2.1 Intenzita dopravy'!$E$5:$BB$5,0)),IF('09.1 Nehodovost - vypocet'!L$19&lt;MIN('A2.1 Intenzita dopravy'!$E$5:$BB$5),'09.1 Nehodovost - vypocet'!M22*'09.1 Nehodovost - vypocet'!M22/'09.1 Nehodovost - vypocet'!N22,'09.1 Nehodovost - vypocet'!K22*'09.1 Nehodovost - vypocet'!K22/'09.1 Nehodovost - vypocet'!J22)),0)),0)</f>
        <v>10010.509410582781</v>
      </c>
      <c r="M22" s="30">
        <f>IFERROR(IF('A2 Intenzita dopravy'!$G$2="Dopravný model",IFERROR(INDEX('A2.1 Intenzita dopravy'!$E144:$BB144,MATCH('09.1 Nehodovost - vypocet'!M$19,'A2.1 Intenzita dopravy'!$E$141:$BB$141,0)),IF('09.1 Nehodovost - vypocet'!M$19&lt;MIN('A2.1 Intenzita dopravy'!$E$141:$BB$141),'09.1 Nehodovost - vypocet'!N22*'09.1 Nehodovost - vypocet'!N22/'09.1 Nehodovost - vypocet'!O22,'09.1 Nehodovost - vypocet'!L22*'09.1 Nehodovost - vypocet'!L22/'09.1 Nehodovost - vypocet'!K22)),IF('A2 Intenzita dopravy'!$G$2="Koeficienty rastu dopravy",IFERROR(INDEX('A2.1 Intenzita dopravy'!$E8:$BB8,MATCH('09.1 Nehodovost - vypocet'!M$19,'A2.1 Intenzita dopravy'!$E$5:$BB$5,0)),IF('09.1 Nehodovost - vypocet'!M$19&lt;MIN('A2.1 Intenzita dopravy'!$E$5:$BB$5),'09.1 Nehodovost - vypocet'!N22*'09.1 Nehodovost - vypocet'!N22/'09.1 Nehodovost - vypocet'!O22,'09.1 Nehodovost - vypocet'!L22*'09.1 Nehodovost - vypocet'!L22/'09.1 Nehodovost - vypocet'!K22)),0)),0)</f>
        <v>10160</v>
      </c>
      <c r="N22" s="30">
        <f>IFERROR(IF('A2 Intenzita dopravy'!$G$2="Dopravný model",IFERROR(INDEX('A2.1 Intenzita dopravy'!$E144:$BB144,MATCH('09.1 Nehodovost - vypocet'!N$19,'A2.1 Intenzita dopravy'!$E$141:$BB$141,0)),IF('09.1 Nehodovost - vypocet'!N$19&lt;MIN('A2.1 Intenzita dopravy'!$E$141:$BB$141),'09.1 Nehodovost - vypocet'!O22*'09.1 Nehodovost - vypocet'!O22/'09.1 Nehodovost - vypocet'!P22,'09.1 Nehodovost - vypocet'!M22*'09.1 Nehodovost - vypocet'!M22/'09.1 Nehodovost - vypocet'!L22)),IF('A2 Intenzita dopravy'!$G$2="Koeficienty rastu dopravy",IFERROR(INDEX('A2.1 Intenzita dopravy'!$E8:$BB8,MATCH('09.1 Nehodovost - vypocet'!N$19,'A2.1 Intenzita dopravy'!$E$5:$BB$5,0)),IF('09.1 Nehodovost - vypocet'!N$19&lt;MIN('A2.1 Intenzita dopravy'!$E$5:$BB$5),'09.1 Nehodovost - vypocet'!O22*'09.1 Nehodovost - vypocet'!O22/'09.1 Nehodovost - vypocet'!P22,'09.1 Nehodovost - vypocet'!M22*'09.1 Nehodovost - vypocet'!M22/'09.1 Nehodovost - vypocet'!L22)),0)),0)</f>
        <v>10311.722986931443</v>
      </c>
      <c r="O22" s="30">
        <f>IFERROR(IF('A2 Intenzita dopravy'!$G$2="Dopravný model",IFERROR(INDEX('A2.1 Intenzita dopravy'!$E144:$BB144,MATCH('09.1 Nehodovost - vypocet'!O$19,'A2.1 Intenzita dopravy'!$E$141:$BB$141,0)),IF('09.1 Nehodovost - vypocet'!O$19&lt;MIN('A2.1 Intenzita dopravy'!$E$141:$BB$141),'09.1 Nehodovost - vypocet'!P22*'09.1 Nehodovost - vypocet'!P22/'09.1 Nehodovost - vypocet'!Q22,'09.1 Nehodovost - vypocet'!N22*'09.1 Nehodovost - vypocet'!N22/'09.1 Nehodovost - vypocet'!M22)),IF('A2 Intenzita dopravy'!$G$2="Koeficienty rastu dopravy",IFERROR(INDEX('A2.1 Intenzita dopravy'!$E8:$BB8,MATCH('09.1 Nehodovost - vypocet'!O$19,'A2.1 Intenzita dopravy'!$E$5:$BB$5,0)),IF('09.1 Nehodovost - vypocet'!O$19&lt;MIN('A2.1 Intenzita dopravy'!$E$5:$BB$5),'09.1 Nehodovost - vypocet'!P22*'09.1 Nehodovost - vypocet'!P22/'09.1 Nehodovost - vypocet'!Q22,'09.1 Nehodovost - vypocet'!N22*'09.1 Nehodovost - vypocet'!N22/'09.1 Nehodovost - vypocet'!M22)),0)),0)</f>
        <v>10465.711708583694</v>
      </c>
      <c r="P22" s="30">
        <f>IFERROR(IF('A2 Intenzita dopravy'!$G$2="Dopravný model",IFERROR(INDEX('A2.1 Intenzita dopravy'!$E144:$BB144,MATCH('09.1 Nehodovost - vypocet'!P$19,'A2.1 Intenzita dopravy'!$E$141:$BB$141,0)),IF('09.1 Nehodovost - vypocet'!P$19&lt;MIN('A2.1 Intenzita dopravy'!$E$141:$BB$141),'09.1 Nehodovost - vypocet'!Q22*'09.1 Nehodovost - vypocet'!Q22/'09.1 Nehodovost - vypocet'!R22,'09.1 Nehodovost - vypocet'!O22*'09.1 Nehodovost - vypocet'!O22/'09.1 Nehodovost - vypocet'!N22)),IF('A2 Intenzita dopravy'!$G$2="Koeficienty rastu dopravy",IFERROR(INDEX('A2.1 Intenzita dopravy'!$E8:$BB8,MATCH('09.1 Nehodovost - vypocet'!P$19,'A2.1 Intenzita dopravy'!$E$5:$BB$5,0)),IF('09.1 Nehodovost - vypocet'!P$19&lt;MIN('A2.1 Intenzita dopravy'!$E$5:$BB$5),'09.1 Nehodovost - vypocet'!Q22*'09.1 Nehodovost - vypocet'!Q22/'09.1 Nehodovost - vypocet'!R22,'09.1 Nehodovost - vypocet'!O22*'09.1 Nehodovost - vypocet'!O22/'09.1 Nehodovost - vypocet'!N22)),0)),0)</f>
        <v>10622</v>
      </c>
      <c r="Q22" s="30">
        <f>IFERROR(IF('A2 Intenzita dopravy'!$G$2="Dopravný model",IFERROR(INDEX('A2.1 Intenzita dopravy'!$E144:$BB144,MATCH('09.1 Nehodovost - vypocet'!Q$19,'A2.1 Intenzita dopravy'!$E$141:$BB$141,0)),IF('09.1 Nehodovost - vypocet'!Q$19&lt;MIN('A2.1 Intenzita dopravy'!$E$141:$BB$141),'09.1 Nehodovost - vypocet'!R22*'09.1 Nehodovost - vypocet'!R22/'09.1 Nehodovost - vypocet'!S22,'09.1 Nehodovost - vypocet'!P22*'09.1 Nehodovost - vypocet'!P22/'09.1 Nehodovost - vypocet'!O22)),IF('A2 Intenzita dopravy'!$G$2="Koeficienty rastu dopravy",IFERROR(INDEX('A2.1 Intenzita dopravy'!$E8:$BB8,MATCH('09.1 Nehodovost - vypocet'!Q$19,'A2.1 Intenzita dopravy'!$E$5:$BB$5,0)),IF('09.1 Nehodovost - vypocet'!Q$19&lt;MIN('A2.1 Intenzita dopravy'!$E$5:$BB$5),'09.1 Nehodovost - vypocet'!R22*'09.1 Nehodovost - vypocet'!R22/'09.1 Nehodovost - vypocet'!S22,'09.1 Nehodovost - vypocet'!P22*'09.1 Nehodovost - vypocet'!P22/'09.1 Nehodovost - vypocet'!O22)),0)),0)</f>
        <v>10769.694345008995</v>
      </c>
      <c r="R22" s="30">
        <f>IFERROR(IF('A2 Intenzita dopravy'!$G$2="Dopravný model",IFERROR(INDEX('A2.1 Intenzita dopravy'!$E144:$BB144,MATCH('09.1 Nehodovost - vypocet'!R$19,'A2.1 Intenzita dopravy'!$E$141:$BB$141,0)),IF('09.1 Nehodovost - vypocet'!R$19&lt;MIN('A2.1 Intenzita dopravy'!$E$141:$BB$141),'09.1 Nehodovost - vypocet'!S22*'09.1 Nehodovost - vypocet'!S22/'09.1 Nehodovost - vypocet'!T22,'09.1 Nehodovost - vypocet'!Q22*'09.1 Nehodovost - vypocet'!Q22/'09.1 Nehodovost - vypocet'!P22)),IF('A2 Intenzita dopravy'!$G$2="Koeficienty rastu dopravy",IFERROR(INDEX('A2.1 Intenzita dopravy'!$E8:$BB8,MATCH('09.1 Nehodovost - vypocet'!R$19,'A2.1 Intenzita dopravy'!$E$5:$BB$5,0)),IF('09.1 Nehodovost - vypocet'!R$19&lt;MIN('A2.1 Intenzita dopravy'!$E$5:$BB$5),'09.1 Nehodovost - vypocet'!S22*'09.1 Nehodovost - vypocet'!S22/'09.1 Nehodovost - vypocet'!T22,'09.1 Nehodovost - vypocet'!Q22*'09.1 Nehodovost - vypocet'!Q22/'09.1 Nehodovost - vypocet'!P22)),0)),0)</f>
        <v>10919.442316411101</v>
      </c>
      <c r="S22" s="30">
        <f>IFERROR(IF('A2 Intenzita dopravy'!$G$2="Dopravný model",IFERROR(INDEX('A2.1 Intenzita dopravy'!$E144:$BB144,MATCH('09.1 Nehodovost - vypocet'!S$19,'A2.1 Intenzita dopravy'!$E$141:$BB$141,0)),IF('09.1 Nehodovost - vypocet'!S$19&lt;MIN('A2.1 Intenzita dopravy'!$E$141:$BB$141),'09.1 Nehodovost - vypocet'!T22*'09.1 Nehodovost - vypocet'!T22/'09.1 Nehodovost - vypocet'!U22,'09.1 Nehodovost - vypocet'!R22*'09.1 Nehodovost - vypocet'!R22/'09.1 Nehodovost - vypocet'!Q22)),IF('A2 Intenzita dopravy'!$G$2="Koeficienty rastu dopravy",IFERROR(INDEX('A2.1 Intenzita dopravy'!$E8:$BB8,MATCH('09.1 Nehodovost - vypocet'!S$19,'A2.1 Intenzita dopravy'!$E$5:$BB$5,0)),IF('09.1 Nehodovost - vypocet'!S$19&lt;MIN('A2.1 Intenzita dopravy'!$E$5:$BB$5),'09.1 Nehodovost - vypocet'!T22*'09.1 Nehodovost - vypocet'!T22/'09.1 Nehodovost - vypocet'!U22,'09.1 Nehodovost - vypocet'!R22*'09.1 Nehodovost - vypocet'!R22/'09.1 Nehodovost - vypocet'!Q22)),0)),0)</f>
        <v>11071.272468998735</v>
      </c>
      <c r="T22" s="30">
        <f>IFERROR(IF('A2 Intenzita dopravy'!$G$2="Dopravný model",IFERROR(INDEX('A2.1 Intenzita dopravy'!$E144:$BB144,MATCH('09.1 Nehodovost - vypocet'!T$19,'A2.1 Intenzita dopravy'!$E$141:$BB$141,0)),IF('09.1 Nehodovost - vypocet'!T$19&lt;MIN('A2.1 Intenzita dopravy'!$E$141:$BB$141),'09.1 Nehodovost - vypocet'!U22*'09.1 Nehodovost - vypocet'!U22/'09.1 Nehodovost - vypocet'!V22,'09.1 Nehodovost - vypocet'!S22*'09.1 Nehodovost - vypocet'!S22/'09.1 Nehodovost - vypocet'!R22)),IF('A2 Intenzita dopravy'!$G$2="Koeficienty rastu dopravy",IFERROR(INDEX('A2.1 Intenzita dopravy'!$E8:$BB8,MATCH('09.1 Nehodovost - vypocet'!T$19,'A2.1 Intenzita dopravy'!$E$5:$BB$5,0)),IF('09.1 Nehodovost - vypocet'!T$19&lt;MIN('A2.1 Intenzita dopravy'!$E$5:$BB$5),'09.1 Nehodovost - vypocet'!U22*'09.1 Nehodovost - vypocet'!U22/'09.1 Nehodovost - vypocet'!V22,'09.1 Nehodovost - vypocet'!S22*'09.1 Nehodovost - vypocet'!S22/'09.1 Nehodovost - vypocet'!R22)),0)),0)</f>
        <v>11225.213754606426</v>
      </c>
      <c r="U22" s="30">
        <f>IFERROR(IF('A2 Intenzita dopravy'!$G$2="Dopravný model",IFERROR(INDEX('A2.1 Intenzita dopravy'!$E144:$BB144,MATCH('09.1 Nehodovost - vypocet'!U$19,'A2.1 Intenzita dopravy'!$E$141:$BB$141,0)),IF('09.1 Nehodovost - vypocet'!U$19&lt;MIN('A2.1 Intenzita dopravy'!$E$141:$BB$141),'09.1 Nehodovost - vypocet'!V22*'09.1 Nehodovost - vypocet'!V22/'09.1 Nehodovost - vypocet'!W22,'09.1 Nehodovost - vypocet'!T22*'09.1 Nehodovost - vypocet'!T22/'09.1 Nehodovost - vypocet'!S22)),IF('A2 Intenzita dopravy'!$G$2="Koeficienty rastu dopravy",IFERROR(INDEX('A2.1 Intenzita dopravy'!$E8:$BB8,MATCH('09.1 Nehodovost - vypocet'!U$19,'A2.1 Intenzita dopravy'!$E$5:$BB$5,0)),IF('09.1 Nehodovost - vypocet'!U$19&lt;MIN('A2.1 Intenzita dopravy'!$E$5:$BB$5),'09.1 Nehodovost - vypocet'!V22*'09.1 Nehodovost - vypocet'!V22/'09.1 Nehodovost - vypocet'!W22,'09.1 Nehodovost - vypocet'!T22*'09.1 Nehodovost - vypocet'!T22/'09.1 Nehodovost - vypocet'!S22)),0)),0)</f>
        <v>11381.295527631521</v>
      </c>
      <c r="V22" s="30">
        <f>IFERROR(IF('A2 Intenzita dopravy'!$G$2="Dopravný model",IFERROR(INDEX('A2.1 Intenzita dopravy'!$E144:$BB144,MATCH('09.1 Nehodovost - vypocet'!V$19,'A2.1 Intenzita dopravy'!$E$141:$BB$141,0)),IF('09.1 Nehodovost - vypocet'!V$19&lt;MIN('A2.1 Intenzita dopravy'!$E$141:$BB$141),'09.1 Nehodovost - vypocet'!W22*'09.1 Nehodovost - vypocet'!W22/'09.1 Nehodovost - vypocet'!X22,'09.1 Nehodovost - vypocet'!U22*'09.1 Nehodovost - vypocet'!U22/'09.1 Nehodovost - vypocet'!T22)),IF('A2 Intenzita dopravy'!$G$2="Koeficienty rastu dopravy",IFERROR(INDEX('A2.1 Intenzita dopravy'!$E8:$BB8,MATCH('09.1 Nehodovost - vypocet'!V$19,'A2.1 Intenzita dopravy'!$E$5:$BB$5,0)),IF('09.1 Nehodovost - vypocet'!V$19&lt;MIN('A2.1 Intenzita dopravy'!$E$5:$BB$5),'09.1 Nehodovost - vypocet'!W22*'09.1 Nehodovost - vypocet'!W22/'09.1 Nehodovost - vypocet'!X22,'09.1 Nehodovost - vypocet'!U22*'09.1 Nehodovost - vypocet'!U22/'09.1 Nehodovost - vypocet'!T22)),0)),0)</f>
        <v>11539.547550631647</v>
      </c>
      <c r="W22" s="30">
        <f>IFERROR(IF('A2 Intenzita dopravy'!$G$2="Dopravný model",IFERROR(INDEX('A2.1 Intenzita dopravy'!$E144:$BB144,MATCH('09.1 Nehodovost - vypocet'!W$19,'A2.1 Intenzita dopravy'!$E$141:$BB$141,0)),IF('09.1 Nehodovost - vypocet'!W$19&lt;MIN('A2.1 Intenzita dopravy'!$E$141:$BB$141),'09.1 Nehodovost - vypocet'!X22*'09.1 Nehodovost - vypocet'!X22/'09.1 Nehodovost - vypocet'!Y22,'09.1 Nehodovost - vypocet'!V22*'09.1 Nehodovost - vypocet'!V22/'09.1 Nehodovost - vypocet'!U22)),IF('A2 Intenzita dopravy'!$G$2="Koeficienty rastu dopravy",IFERROR(INDEX('A2.1 Intenzita dopravy'!$E8:$BB8,MATCH('09.1 Nehodovost - vypocet'!W$19,'A2.1 Intenzita dopravy'!$E$5:$BB$5,0)),IF('09.1 Nehodovost - vypocet'!W$19&lt;MIN('A2.1 Intenzita dopravy'!$E$5:$BB$5),'09.1 Nehodovost - vypocet'!X22*'09.1 Nehodovost - vypocet'!X22/'09.1 Nehodovost - vypocet'!Y22,'09.1 Nehodovost - vypocet'!V22*'09.1 Nehodovost - vypocet'!V22/'09.1 Nehodovost - vypocet'!U22)),0)),0)</f>
        <v>11700</v>
      </c>
      <c r="X22" s="30">
        <f>IFERROR(IF('A2 Intenzita dopravy'!$G$2="Dopravný model",IFERROR(INDEX('A2.1 Intenzita dopravy'!$E144:$BB144,MATCH('09.1 Nehodovost - vypocet'!X$19,'A2.1 Intenzita dopravy'!$E$141:$BB$141,0)),IF('09.1 Nehodovost - vypocet'!X$19&lt;MIN('A2.1 Intenzita dopravy'!$E$141:$BB$141),'09.1 Nehodovost - vypocet'!Y22*'09.1 Nehodovost - vypocet'!Y22/'09.1 Nehodovost - vypocet'!Z22,'09.1 Nehodovost - vypocet'!W22*'09.1 Nehodovost - vypocet'!W22/'09.1 Nehodovost - vypocet'!V22)),IF('A2 Intenzita dopravy'!$G$2="Koeficienty rastu dopravy",IFERROR(INDEX('A2.1 Intenzita dopravy'!$E8:$BB8,MATCH('09.1 Nehodovost - vypocet'!X$19,'A2.1 Intenzita dopravy'!$E$5:$BB$5,0)),IF('09.1 Nehodovost - vypocet'!X$19&lt;MIN('A2.1 Intenzita dopravy'!$E$5:$BB$5),'09.1 Nehodovost - vypocet'!Y22*'09.1 Nehodovost - vypocet'!Y22/'09.1 Nehodovost - vypocet'!Z22,'09.1 Nehodovost - vypocet'!W22*'09.1 Nehodovost - vypocet'!W22/'09.1 Nehodovost - vypocet'!V22)),0)),0)</f>
        <v>11844.678031516327</v>
      </c>
      <c r="Y22" s="30">
        <f>IFERROR(IF('A2 Intenzita dopravy'!$G$2="Dopravný model",IFERROR(INDEX('A2.1 Intenzita dopravy'!$E144:$BB144,MATCH('09.1 Nehodovost - vypocet'!Y$19,'A2.1 Intenzita dopravy'!$E$141:$BB$141,0)),IF('09.1 Nehodovost - vypocet'!Y$19&lt;MIN('A2.1 Intenzita dopravy'!$E$141:$BB$141),'09.1 Nehodovost - vypocet'!Z22*'09.1 Nehodovost - vypocet'!Z22/'09.1 Nehodovost - vypocet'!AA22,'09.1 Nehodovost - vypocet'!X22*'09.1 Nehodovost - vypocet'!X22/'09.1 Nehodovost - vypocet'!W22)),IF('A2 Intenzita dopravy'!$G$2="Koeficienty rastu dopravy",IFERROR(INDEX('A2.1 Intenzita dopravy'!$E8:$BB8,MATCH('09.1 Nehodovost - vypocet'!Y$19,'A2.1 Intenzita dopravy'!$E$5:$BB$5,0)),IF('09.1 Nehodovost - vypocet'!Y$19&lt;MIN('A2.1 Intenzita dopravy'!$E$5:$BB$5),'09.1 Nehodovost - vypocet'!Z22*'09.1 Nehodovost - vypocet'!Z22/'09.1 Nehodovost - vypocet'!AA22,'09.1 Nehodovost - vypocet'!X22*'09.1 Nehodovost - vypocet'!X22/'09.1 Nehodovost - vypocet'!W22)),0)),0)</f>
        <v>11991.145100024401</v>
      </c>
      <c r="Z22" s="30">
        <f>IFERROR(IF('A2 Intenzita dopravy'!$G$2="Dopravný model",IFERROR(INDEX('A2.1 Intenzita dopravy'!$E144:$BB144,MATCH('09.1 Nehodovost - vypocet'!Z$19,'A2.1 Intenzita dopravy'!$E$141:$BB$141,0)),IF('09.1 Nehodovost - vypocet'!Z$19&lt;MIN('A2.1 Intenzita dopravy'!$E$141:$BB$141),'09.1 Nehodovost - vypocet'!AA22*'09.1 Nehodovost - vypocet'!AA22/'09.1 Nehodovost - vypocet'!AB22,'09.1 Nehodovost - vypocet'!Y22*'09.1 Nehodovost - vypocet'!Y22/'09.1 Nehodovost - vypocet'!X22)),IF('A2 Intenzita dopravy'!$G$2="Koeficienty rastu dopravy",IFERROR(INDEX('A2.1 Intenzita dopravy'!$E8:$BB8,MATCH('09.1 Nehodovost - vypocet'!Z$19,'A2.1 Intenzita dopravy'!$E$5:$BB$5,0)),IF('09.1 Nehodovost - vypocet'!Z$19&lt;MIN('A2.1 Intenzita dopravy'!$E$5:$BB$5),'09.1 Nehodovost - vypocet'!AA22*'09.1 Nehodovost - vypocet'!AA22/'09.1 Nehodovost - vypocet'!AB22,'09.1 Nehodovost - vypocet'!Y22*'09.1 Nehodovost - vypocet'!Y22/'09.1 Nehodovost - vypocet'!X22)),0)),0)</f>
        <v>12139.423328118264</v>
      </c>
      <c r="AA22" s="30">
        <f>IFERROR(IF('A2 Intenzita dopravy'!$G$2="Dopravný model",IFERROR(INDEX('A2.1 Intenzita dopravy'!$E144:$BB144,MATCH('09.1 Nehodovost - vypocet'!AA$19,'A2.1 Intenzita dopravy'!$E$141:$BB$141,0)),IF('09.1 Nehodovost - vypocet'!AA$19&lt;MIN('A2.1 Intenzita dopravy'!$E$141:$BB$141),'09.1 Nehodovost - vypocet'!AB22*'09.1 Nehodovost - vypocet'!AB22/'09.1 Nehodovost - vypocet'!AC22,'09.1 Nehodovost - vypocet'!Z22*'09.1 Nehodovost - vypocet'!Z22/'09.1 Nehodovost - vypocet'!Y22)),IF('A2 Intenzita dopravy'!$G$2="Koeficienty rastu dopravy",IFERROR(INDEX('A2.1 Intenzita dopravy'!$E8:$BB8,MATCH('09.1 Nehodovost - vypocet'!AA$19,'A2.1 Intenzita dopravy'!$E$5:$BB$5,0)),IF('09.1 Nehodovost - vypocet'!AA$19&lt;MIN('A2.1 Intenzita dopravy'!$E$5:$BB$5),'09.1 Nehodovost - vypocet'!AB22*'09.1 Nehodovost - vypocet'!AB22/'09.1 Nehodovost - vypocet'!AC22,'09.1 Nehodovost - vypocet'!Z22*'09.1 Nehodovost - vypocet'!Z22/'09.1 Nehodovost - vypocet'!Y22)),0)),0)</f>
        <v>12289.535111952071</v>
      </c>
      <c r="AB22" s="30">
        <f>IFERROR(IF('A2 Intenzita dopravy'!$G$2="Dopravný model",IFERROR(INDEX('A2.1 Intenzita dopravy'!$E144:$BB144,MATCH('09.1 Nehodovost - vypocet'!AB$19,'A2.1 Intenzita dopravy'!$E$141:$BB$141,0)),IF('09.1 Nehodovost - vypocet'!AB$19&lt;MIN('A2.1 Intenzita dopravy'!$E$141:$BB$141),'09.1 Nehodovost - vypocet'!AC22*'09.1 Nehodovost - vypocet'!AC22/'09.1 Nehodovost - vypocet'!AD22,'09.1 Nehodovost - vypocet'!AA22*'09.1 Nehodovost - vypocet'!AA22/'09.1 Nehodovost - vypocet'!Z22)),IF('A2 Intenzita dopravy'!$G$2="Koeficienty rastu dopravy",IFERROR(INDEX('A2.1 Intenzita dopravy'!$E8:$BB8,MATCH('09.1 Nehodovost - vypocet'!AB$19,'A2.1 Intenzita dopravy'!$E$5:$BB$5,0)),IF('09.1 Nehodovost - vypocet'!AB$19&lt;MIN('A2.1 Intenzita dopravy'!$E$5:$BB$5),'09.1 Nehodovost - vypocet'!AC22*'09.1 Nehodovost - vypocet'!AC22/'09.1 Nehodovost - vypocet'!AD22,'09.1 Nehodovost - vypocet'!AA22*'09.1 Nehodovost - vypocet'!AA22/'09.1 Nehodovost - vypocet'!Z22)),0)),0)</f>
        <v>12441.503124622841</v>
      </c>
      <c r="AC22" s="30">
        <f>IFERROR(IF('A2 Intenzita dopravy'!$G$2="Dopravný model",IFERROR(INDEX('A2.1 Intenzita dopravy'!$E144:$BB144,MATCH('09.1 Nehodovost - vypocet'!AC$19,'A2.1 Intenzita dopravy'!$E$141:$BB$141,0)),IF('09.1 Nehodovost - vypocet'!AC$19&lt;MIN('A2.1 Intenzita dopravy'!$E$141:$BB$141),'09.1 Nehodovost - vypocet'!AD22*'09.1 Nehodovost - vypocet'!AD22/'09.1 Nehodovost - vypocet'!AE22,'09.1 Nehodovost - vypocet'!AB22*'09.1 Nehodovost - vypocet'!AB22/'09.1 Nehodovost - vypocet'!AA22)),IF('A2 Intenzita dopravy'!$G$2="Koeficienty rastu dopravy",IFERROR(INDEX('A2.1 Intenzita dopravy'!$E8:$BB8,MATCH('09.1 Nehodovost - vypocet'!AC$19,'A2.1 Intenzita dopravy'!$E$5:$BB$5,0)),IF('09.1 Nehodovost - vypocet'!AC$19&lt;MIN('A2.1 Intenzita dopravy'!$E$5:$BB$5),'09.1 Nehodovost - vypocet'!AD22*'09.1 Nehodovost - vypocet'!AD22/'09.1 Nehodovost - vypocet'!AE22,'09.1 Nehodovost - vypocet'!AB22*'09.1 Nehodovost - vypocet'!AB22/'09.1 Nehodovost - vypocet'!AA22)),0)),0)</f>
        <v>12595.350319595034</v>
      </c>
      <c r="AD22" s="30">
        <f>IFERROR(IF('A2 Intenzita dopravy'!$G$2="Dopravný model",IFERROR(INDEX('A2.1 Intenzita dopravy'!$E144:$BB144,MATCH('09.1 Nehodovost - vypocet'!AD$19,'A2.1 Intenzita dopravy'!$E$141:$BB$141,0)),IF('09.1 Nehodovost - vypocet'!AD$19&lt;MIN('A2.1 Intenzita dopravy'!$E$141:$BB$141),'09.1 Nehodovost - vypocet'!AE22*'09.1 Nehodovost - vypocet'!AE22/'09.1 Nehodovost - vypocet'!AF22,'09.1 Nehodovost - vypocet'!AC22*'09.1 Nehodovost - vypocet'!AC22/'09.1 Nehodovost - vypocet'!AB22)),IF('A2 Intenzita dopravy'!$G$2="Koeficienty rastu dopravy",IFERROR(INDEX('A2.1 Intenzita dopravy'!$E8:$BB8,MATCH('09.1 Nehodovost - vypocet'!AD$19,'A2.1 Intenzita dopravy'!$E$5:$BB$5,0)),IF('09.1 Nehodovost - vypocet'!AD$19&lt;MIN('A2.1 Intenzita dopravy'!$E$5:$BB$5),'09.1 Nehodovost - vypocet'!AE22*'09.1 Nehodovost - vypocet'!AE22/'09.1 Nehodovost - vypocet'!AF22,'09.1 Nehodovost - vypocet'!AC22*'09.1 Nehodovost - vypocet'!AC22/'09.1 Nehodovost - vypocet'!AB22)),0)),0)</f>
        <v>12751.099934167474</v>
      </c>
      <c r="AE22" s="30">
        <f>IFERROR(IF('A2 Intenzita dopravy'!$G$2="Dopravný model",IFERROR(INDEX('A2.1 Intenzita dopravy'!$E144:$BB144,MATCH('09.1 Nehodovost - vypocet'!AE$19,'A2.1 Intenzita dopravy'!$E$141:$BB$141,0)),IF('09.1 Nehodovost - vypocet'!AE$19&lt;MIN('A2.1 Intenzita dopravy'!$E$141:$BB$141),'09.1 Nehodovost - vypocet'!AF22*'09.1 Nehodovost - vypocet'!AF22/'09.1 Nehodovost - vypocet'!AG22,'09.1 Nehodovost - vypocet'!AD22*'09.1 Nehodovost - vypocet'!AD22/'09.1 Nehodovost - vypocet'!AC22)),IF('A2 Intenzita dopravy'!$G$2="Koeficienty rastu dopravy",IFERROR(INDEX('A2.1 Intenzita dopravy'!$E8:$BB8,MATCH('09.1 Nehodovost - vypocet'!AE$19,'A2.1 Intenzita dopravy'!$E$5:$BB$5,0)),IF('09.1 Nehodovost - vypocet'!AE$19&lt;MIN('A2.1 Intenzita dopravy'!$E$5:$BB$5),'09.1 Nehodovost - vypocet'!AF22*'09.1 Nehodovost - vypocet'!AF22/'09.1 Nehodovost - vypocet'!AG22,'09.1 Nehodovost - vypocet'!AD22*'09.1 Nehodovost - vypocet'!AD22/'09.1 Nehodovost - vypocet'!AC22)),0)),0)</f>
        <v>12908.775492983143</v>
      </c>
      <c r="AF22" s="30">
        <f>IFERROR(IF('A2 Intenzita dopravy'!$G$2="Dopravný model",IFERROR(INDEX('A2.1 Intenzita dopravy'!$E144:$BB144,MATCH('09.1 Nehodovost - vypocet'!AF$19,'A2.1 Intenzita dopravy'!$E$141:$BB$141,0)),IF('09.1 Nehodovost - vypocet'!AF$19&lt;MIN('A2.1 Intenzita dopravy'!$E$141:$BB$141),'09.1 Nehodovost - vypocet'!AG22*'09.1 Nehodovost - vypocet'!AG22/'09.1 Nehodovost - vypocet'!AH22,'09.1 Nehodovost - vypocet'!AE22*'09.1 Nehodovost - vypocet'!AE22/'09.1 Nehodovost - vypocet'!AD22)),IF('A2 Intenzita dopravy'!$G$2="Koeficienty rastu dopravy",IFERROR(INDEX('A2.1 Intenzita dopravy'!$E8:$BB8,MATCH('09.1 Nehodovost - vypocet'!AF$19,'A2.1 Intenzita dopravy'!$E$5:$BB$5,0)),IF('09.1 Nehodovost - vypocet'!AF$19&lt;MIN('A2.1 Intenzita dopravy'!$E$5:$BB$5),'09.1 Nehodovost - vypocet'!AG22*'09.1 Nehodovost - vypocet'!AG22/'09.1 Nehodovost - vypocet'!AH22,'09.1 Nehodovost - vypocet'!AE22*'09.1 Nehodovost - vypocet'!AE22/'09.1 Nehodovost - vypocet'!AD22)),0)),0)</f>
        <v>13068.400811582374</v>
      </c>
      <c r="AG22" s="30">
        <f>IFERROR(IF('A2 Intenzita dopravy'!$G$2="Dopravný model",IFERROR(INDEX('A2.1 Intenzita dopravy'!$E144:$BB144,MATCH('09.1 Nehodovost - vypocet'!AG$19,'A2.1 Intenzita dopravy'!$E$141:$BB$141,0)),IF('09.1 Nehodovost - vypocet'!AG$19&lt;MIN('A2.1 Intenzita dopravy'!$E$141:$BB$141),'09.1 Nehodovost - vypocet'!AH22*'09.1 Nehodovost - vypocet'!AH22/'09.1 Nehodovost - vypocet'!AI22,'09.1 Nehodovost - vypocet'!AF22*'09.1 Nehodovost - vypocet'!AF22/'09.1 Nehodovost - vypocet'!AE22)),IF('A2 Intenzita dopravy'!$G$2="Koeficienty rastu dopravy",IFERROR(INDEX('A2.1 Intenzita dopravy'!$E8:$BB8,MATCH('09.1 Nehodovost - vypocet'!AG$19,'A2.1 Intenzita dopravy'!$E$5:$BB$5,0)),IF('09.1 Nehodovost - vypocet'!AG$19&lt;MIN('A2.1 Intenzita dopravy'!$E$5:$BB$5),'09.1 Nehodovost - vypocet'!AH22*'09.1 Nehodovost - vypocet'!AH22/'09.1 Nehodovost - vypocet'!AI22,'09.1 Nehodovost - vypocet'!AF22*'09.1 Nehodovost - vypocet'!AF22/'09.1 Nehodovost - vypocet'!AE22)),0)),0)</f>
        <v>13230</v>
      </c>
      <c r="AH22" s="30">
        <f>IFERROR(IF('A2 Intenzita dopravy'!$G$2="Dopravný model",IFERROR(INDEX('A2.1 Intenzita dopravy'!$E144:$BB144,MATCH('09.1 Nehodovost - vypocet'!AH$19,'A2.1 Intenzita dopravy'!$E$141:$BB$141,0)),IF('09.1 Nehodovost - vypocet'!AH$19&lt;MIN('A2.1 Intenzita dopravy'!$E$141:$BB$141),'09.1 Nehodovost - vypocet'!AI22*'09.1 Nehodovost - vypocet'!AI22/'09.1 Nehodovost - vypocet'!AJ22,'09.1 Nehodovost - vypocet'!AG22*'09.1 Nehodovost - vypocet'!AG22/'09.1 Nehodovost - vypocet'!AF22)),IF('A2 Intenzita dopravy'!$G$2="Koeficienty rastu dopravy",IFERROR(INDEX('A2.1 Intenzita dopravy'!$E8:$BB8,MATCH('09.1 Nehodovost - vypocet'!AH$19,'A2.1 Intenzita dopravy'!$E$5:$BB$5,0)),IF('09.1 Nehodovost - vypocet'!AH$19&lt;MIN('A2.1 Intenzita dopravy'!$E$5:$BB$5),'09.1 Nehodovost - vypocet'!AI22*'09.1 Nehodovost - vypocet'!AI22/'09.1 Nehodovost - vypocet'!AJ22,'09.1 Nehodovost - vypocet'!AG22*'09.1 Nehodovost - vypocet'!AG22/'09.1 Nehodovost - vypocet'!AF22)),0)),0)</f>
        <v>13413.157893279045</v>
      </c>
      <c r="AI22" s="30">
        <f>IFERROR(IF('A2 Intenzita dopravy'!$G$2="Dopravný model",IFERROR(INDEX('A2.1 Intenzita dopravy'!$E144:$BB144,MATCH('09.1 Nehodovost - vypocet'!AI$19,'A2.1 Intenzita dopravy'!$E$141:$BB$141,0)),IF('09.1 Nehodovost - vypocet'!AI$19&lt;MIN('A2.1 Intenzita dopravy'!$E$141:$BB$141),'09.1 Nehodovost - vypocet'!AJ22*'09.1 Nehodovost - vypocet'!AJ22/'09.1 Nehodovost - vypocet'!AK22,'09.1 Nehodovost - vypocet'!AH22*'09.1 Nehodovost - vypocet'!AH22/'09.1 Nehodovost - vypocet'!AG22)),IF('A2 Intenzita dopravy'!$G$2="Koeficienty rastu dopravy",IFERROR(INDEX('A2.1 Intenzita dopravy'!$E8:$BB8,MATCH('09.1 Nehodovost - vypocet'!AI$19,'A2.1 Intenzita dopravy'!$E$5:$BB$5,0)),IF('09.1 Nehodovost - vypocet'!AI$19&lt;MIN('A2.1 Intenzita dopravy'!$E$5:$BB$5),'09.1 Nehodovost - vypocet'!AJ22*'09.1 Nehodovost - vypocet'!AJ22/'09.1 Nehodovost - vypocet'!AK22,'09.1 Nehodovost - vypocet'!AH22*'09.1 Nehodovost - vypocet'!AH22/'09.1 Nehodovost - vypocet'!AG22)),0)),0)</f>
        <v>13598.851448982159</v>
      </c>
      <c r="AJ22" s="30">
        <f>IFERROR(IF('A2 Intenzita dopravy'!$G$2="Dopravný model",IFERROR(INDEX('A2.1 Intenzita dopravy'!$E144:$BB144,MATCH('09.1 Nehodovost - vypocet'!AJ$19,'A2.1 Intenzita dopravy'!$E$141:$BB$141,0)),IF('09.1 Nehodovost - vypocet'!AJ$19&lt;MIN('A2.1 Intenzita dopravy'!$E$141:$BB$141),'09.1 Nehodovost - vypocet'!AK22*'09.1 Nehodovost - vypocet'!AK22/'09.1 Nehodovost - vypocet'!AL22,'09.1 Nehodovost - vypocet'!AI22*'09.1 Nehodovost - vypocet'!AI22/'09.1 Nehodovost - vypocet'!AH22)),IF('A2 Intenzita dopravy'!$G$2="Koeficienty rastu dopravy",IFERROR(INDEX('A2.1 Intenzita dopravy'!$E8:$BB8,MATCH('09.1 Nehodovost - vypocet'!AJ$19,'A2.1 Intenzita dopravy'!$E$5:$BB$5,0)),IF('09.1 Nehodovost - vypocet'!AJ$19&lt;MIN('A2.1 Intenzita dopravy'!$E$5:$BB$5),'09.1 Nehodovost - vypocet'!AK22*'09.1 Nehodovost - vypocet'!AK22/'09.1 Nehodovost - vypocet'!AL22,'09.1 Nehodovost - vypocet'!AI22*'09.1 Nehodovost - vypocet'!AI22/'09.1 Nehodovost - vypocet'!AH22)),0)),0)</f>
        <v>13787.115771159806</v>
      </c>
      <c r="AK22" s="30">
        <f>IFERROR(IF('A2 Intenzita dopravy'!$G$2="Dopravný model",IFERROR(INDEX('A2.1 Intenzita dopravy'!$E144:$BB144,MATCH('09.1 Nehodovost - vypocet'!AK$19,'A2.1 Intenzita dopravy'!$E$141:$BB$141,0)),IF('09.1 Nehodovost - vypocet'!AK$19&lt;MIN('A2.1 Intenzita dopravy'!$E$141:$BB$141),'09.1 Nehodovost - vypocet'!AL22*'09.1 Nehodovost - vypocet'!AL22/'09.1 Nehodovost - vypocet'!AM22,'09.1 Nehodovost - vypocet'!AJ22*'09.1 Nehodovost - vypocet'!AJ22/'09.1 Nehodovost - vypocet'!AI22)),IF('A2 Intenzita dopravy'!$G$2="Koeficienty rastu dopravy",IFERROR(INDEX('A2.1 Intenzita dopravy'!$E8:$BB8,MATCH('09.1 Nehodovost - vypocet'!AK$19,'A2.1 Intenzita dopravy'!$E$5:$BB$5,0)),IF('09.1 Nehodovost - vypocet'!AK$19&lt;MIN('A2.1 Intenzita dopravy'!$E$5:$BB$5),'09.1 Nehodovost - vypocet'!AL22*'09.1 Nehodovost - vypocet'!AL22/'09.1 Nehodovost - vypocet'!AM22,'09.1 Nehodovost - vypocet'!AJ22*'09.1 Nehodovost - vypocet'!AJ22/'09.1 Nehodovost - vypocet'!AI22)),0)),0)</f>
        <v>13977.986449847631</v>
      </c>
      <c r="AL22" s="30">
        <f>IFERROR(IF('A2 Intenzita dopravy'!$G$2="Dopravný model",IFERROR(INDEX('A2.1 Intenzita dopravy'!$E144:$BB144,MATCH('09.1 Nehodovost - vypocet'!AL$19,'A2.1 Intenzita dopravy'!$E$141:$BB$141,0)),IF('09.1 Nehodovost - vypocet'!AL$19&lt;MIN('A2.1 Intenzita dopravy'!$E$141:$BB$141),'09.1 Nehodovost - vypocet'!AM22*'09.1 Nehodovost - vypocet'!AM22/'09.1 Nehodovost - vypocet'!AN22,'09.1 Nehodovost - vypocet'!AK22*'09.1 Nehodovost - vypocet'!AK22/'09.1 Nehodovost - vypocet'!AJ22)),IF('A2 Intenzita dopravy'!$G$2="Koeficienty rastu dopravy",IFERROR(INDEX('A2.1 Intenzita dopravy'!$E8:$BB8,MATCH('09.1 Nehodovost - vypocet'!AL$19,'A2.1 Intenzita dopravy'!$E$5:$BB$5,0)),IF('09.1 Nehodovost - vypocet'!AL$19&lt;MIN('A2.1 Intenzita dopravy'!$E$5:$BB$5),'09.1 Nehodovost - vypocet'!AM22*'09.1 Nehodovost - vypocet'!AM22/'09.1 Nehodovost - vypocet'!AN22,'09.1 Nehodovost - vypocet'!AK22*'09.1 Nehodovost - vypocet'!AK22/'09.1 Nehodovost - vypocet'!AJ22)),0)),0)</f>
        <v>14171.499567794504</v>
      </c>
      <c r="AM22" s="30">
        <f>IFERROR(IF('A2 Intenzita dopravy'!$G$2="Dopravný model",IFERROR(INDEX('A2.1 Intenzita dopravy'!$E144:$BB144,MATCH('09.1 Nehodovost - vypocet'!AM$19,'A2.1 Intenzita dopravy'!$E$141:$BB$141,0)),IF('09.1 Nehodovost - vypocet'!AM$19&lt;MIN('A2.1 Intenzita dopravy'!$E$141:$BB$141),'09.1 Nehodovost - vypocet'!AN22*'09.1 Nehodovost - vypocet'!AN22/'09.1 Nehodovost - vypocet'!AO22,'09.1 Nehodovost - vypocet'!AL22*'09.1 Nehodovost - vypocet'!AL22/'09.1 Nehodovost - vypocet'!AK22)),IF('A2 Intenzita dopravy'!$G$2="Koeficienty rastu dopravy",IFERROR(INDEX('A2.1 Intenzita dopravy'!$E8:$BB8,MATCH('09.1 Nehodovost - vypocet'!AM$19,'A2.1 Intenzita dopravy'!$E$5:$BB$5,0)),IF('09.1 Nehodovost - vypocet'!AM$19&lt;MIN('A2.1 Intenzita dopravy'!$E$5:$BB$5),'09.1 Nehodovost - vypocet'!AN22*'09.1 Nehodovost - vypocet'!AN22/'09.1 Nehodovost - vypocet'!AO22,'09.1 Nehodovost - vypocet'!AL22*'09.1 Nehodovost - vypocet'!AL22/'09.1 Nehodovost - vypocet'!AK22)),0)),0)</f>
        <v>14367.691707283706</v>
      </c>
      <c r="AN22" s="30">
        <f>IFERROR(IF('A2 Intenzita dopravy'!$G$2="Dopravný model",IFERROR(INDEX('A2.1 Intenzita dopravy'!$E144:$BB144,MATCH('09.1 Nehodovost - vypocet'!AN$19,'A2.1 Intenzita dopravy'!$E$141:$BB$141,0)),IF('09.1 Nehodovost - vypocet'!AN$19&lt;MIN('A2.1 Intenzita dopravy'!$E$141:$BB$141),'09.1 Nehodovost - vypocet'!AO22*'09.1 Nehodovost - vypocet'!AO22/'09.1 Nehodovost - vypocet'!AP22,'09.1 Nehodovost - vypocet'!AM22*'09.1 Nehodovost - vypocet'!AM22/'09.1 Nehodovost - vypocet'!AL22)),IF('A2 Intenzita dopravy'!$G$2="Koeficienty rastu dopravy",IFERROR(INDEX('A2.1 Intenzita dopravy'!$E8:$BB8,MATCH('09.1 Nehodovost - vypocet'!AN$19,'A2.1 Intenzita dopravy'!$E$5:$BB$5,0)),IF('09.1 Nehodovost - vypocet'!AN$19&lt;MIN('A2.1 Intenzita dopravy'!$E$5:$BB$5),'09.1 Nehodovost - vypocet'!AO22*'09.1 Nehodovost - vypocet'!AO22/'09.1 Nehodovost - vypocet'!AP22,'09.1 Nehodovost - vypocet'!AM22*'09.1 Nehodovost - vypocet'!AM22/'09.1 Nehodovost - vypocet'!AL22)),0)),0)</f>
        <v>14566.599957048551</v>
      </c>
      <c r="AO22" s="30">
        <f>IFERROR(IF('A2 Intenzita dopravy'!$G$2="Dopravný model",IFERROR(INDEX('A2.1 Intenzita dopravy'!$E144:$BB144,MATCH('09.1 Nehodovost - vypocet'!AO$19,'A2.1 Intenzita dopravy'!$E$141:$BB$141,0)),IF('09.1 Nehodovost - vypocet'!AO$19&lt;MIN('A2.1 Intenzita dopravy'!$E$141:$BB$141),'09.1 Nehodovost - vypocet'!AP22*'09.1 Nehodovost - vypocet'!AP22/'09.1 Nehodovost - vypocet'!AQ22,'09.1 Nehodovost - vypocet'!AN22*'09.1 Nehodovost - vypocet'!AN22/'09.1 Nehodovost - vypocet'!AM22)),IF('A2 Intenzita dopravy'!$G$2="Koeficienty rastu dopravy",IFERROR(INDEX('A2.1 Intenzita dopravy'!$E8:$BB8,MATCH('09.1 Nehodovost - vypocet'!AO$19,'A2.1 Intenzita dopravy'!$E$5:$BB$5,0)),IF('09.1 Nehodovost - vypocet'!AO$19&lt;MIN('A2.1 Intenzita dopravy'!$E$5:$BB$5),'09.1 Nehodovost - vypocet'!AP22*'09.1 Nehodovost - vypocet'!AP22/'09.1 Nehodovost - vypocet'!AQ22,'09.1 Nehodovost - vypocet'!AN22*'09.1 Nehodovost - vypocet'!AN22/'09.1 Nehodovost - vypocet'!AM22)),0)),0)</f>
        <v>14768.261919283746</v>
      </c>
      <c r="AP22" s="30">
        <f>IFERROR(IF('A2 Intenzita dopravy'!$G$2="Dopravný model",IFERROR(INDEX('A2.1 Intenzita dopravy'!$E144:$BB144,MATCH('09.1 Nehodovost - vypocet'!AP$19,'A2.1 Intenzita dopravy'!$E$141:$BB$141,0)),IF('09.1 Nehodovost - vypocet'!AP$19&lt;MIN('A2.1 Intenzita dopravy'!$E$141:$BB$141),'09.1 Nehodovost - vypocet'!AQ22*'09.1 Nehodovost - vypocet'!AQ22/'09.1 Nehodovost - vypocet'!AR22,'09.1 Nehodovost - vypocet'!AO22*'09.1 Nehodovost - vypocet'!AO22/'09.1 Nehodovost - vypocet'!AN22)),IF('A2 Intenzita dopravy'!$G$2="Koeficienty rastu dopravy",IFERROR(INDEX('A2.1 Intenzita dopravy'!$E8:$BB8,MATCH('09.1 Nehodovost - vypocet'!AP$19,'A2.1 Intenzita dopravy'!$E$5:$BB$5,0)),IF('09.1 Nehodovost - vypocet'!AP$19&lt;MIN('A2.1 Intenzita dopravy'!$E$5:$BB$5),'09.1 Nehodovost - vypocet'!AQ22*'09.1 Nehodovost - vypocet'!AQ22/'09.1 Nehodovost - vypocet'!AR22,'09.1 Nehodovost - vypocet'!AO22*'09.1 Nehodovost - vypocet'!AO22/'09.1 Nehodovost - vypocet'!AN22)),0)),0)</f>
        <v>14972.715716753826</v>
      </c>
      <c r="AQ22" s="30">
        <f>IFERROR(IF('A2 Intenzita dopravy'!$G$2="Dopravný model",IFERROR(INDEX('A2.1 Intenzita dopravy'!$E144:$BB144,MATCH('09.1 Nehodovost - vypocet'!AQ$19,'A2.1 Intenzita dopravy'!$E$141:$BB$141,0)),IF('09.1 Nehodovost - vypocet'!AQ$19&lt;MIN('A2.1 Intenzita dopravy'!$E$141:$BB$141),'09.1 Nehodovost - vypocet'!AR22*'09.1 Nehodovost - vypocet'!AR22/'09.1 Nehodovost - vypocet'!AS22,'09.1 Nehodovost - vypocet'!AP22*'09.1 Nehodovost - vypocet'!AP22/'09.1 Nehodovost - vypocet'!AO22)),IF('A2 Intenzita dopravy'!$G$2="Koeficienty rastu dopravy",IFERROR(INDEX('A2.1 Intenzita dopravy'!$E8:$BB8,MATCH('09.1 Nehodovost - vypocet'!AQ$19,'A2.1 Intenzita dopravy'!$E$5:$BB$5,0)),IF('09.1 Nehodovost - vypocet'!AQ$19&lt;MIN('A2.1 Intenzita dopravy'!$E$5:$BB$5),'09.1 Nehodovost - vypocet'!AR22*'09.1 Nehodovost - vypocet'!AR22/'09.1 Nehodovost - vypocet'!AS22,'09.1 Nehodovost - vypocet'!AP22*'09.1 Nehodovost - vypocet'!AP22/'09.1 Nehodovost - vypocet'!AO22)),0)),0)</f>
        <v>15180</v>
      </c>
      <c r="AR22" s="30">
        <f>IFERROR(IF('A2 Intenzita dopravy'!$G$2="Dopravný model",IFERROR(INDEX('A2.1 Intenzita dopravy'!$E144:$BB144,MATCH('09.1 Nehodovost - vypocet'!AR$19,'A2.1 Intenzita dopravy'!$E$141:$BB$141,0)),IF('09.1 Nehodovost - vypocet'!AR$19&lt;MIN('A2.1 Intenzita dopravy'!$E$141:$BB$141),'09.1 Nehodovost - vypocet'!AS22*'09.1 Nehodovost - vypocet'!AS22/'09.1 Nehodovost - vypocet'!AT22,'09.1 Nehodovost - vypocet'!AQ22*'09.1 Nehodovost - vypocet'!AQ22/'09.1 Nehodovost - vypocet'!AP22)),IF('A2 Intenzita dopravy'!$G$2="Koeficienty rastu dopravy",IFERROR(INDEX('A2.1 Intenzita dopravy'!$E8:$BB8,MATCH('09.1 Nehodovost - vypocet'!AR$19,'A2.1 Intenzita dopravy'!$E$5:$BB$5,0)),IF('09.1 Nehodovost - vypocet'!AR$19&lt;MIN('A2.1 Intenzita dopravy'!$E$5:$BB$5),'09.1 Nehodovost - vypocet'!AS22*'09.1 Nehodovost - vypocet'!AS22/'09.1 Nehodovost - vypocet'!AT22,'09.1 Nehodovost - vypocet'!AQ22*'09.1 Nehodovost - vypocet'!AQ22/'09.1 Nehodovost - vypocet'!AP22)),0)),0)</f>
        <v>15390.153954646705</v>
      </c>
      <c r="AS22" s="30">
        <f>IFERROR(IF('A2 Intenzita dopravy'!$G$2="Dopravný model",IFERROR(INDEX('A2.1 Intenzita dopravy'!$E144:$BB144,MATCH('09.1 Nehodovost - vypocet'!AS$19,'A2.1 Intenzita dopravy'!$E$141:$BB$141,0)),IF('09.1 Nehodovost - vypocet'!AS$19&lt;MIN('A2.1 Intenzita dopravy'!$E$141:$BB$141),'09.1 Nehodovost - vypocet'!AT22*'09.1 Nehodovost - vypocet'!AT22/'09.1 Nehodovost - vypocet'!AU22,'09.1 Nehodovost - vypocet'!AR22*'09.1 Nehodovost - vypocet'!AR22/'09.1 Nehodovost - vypocet'!AQ22)),IF('A2 Intenzita dopravy'!$G$2="Koeficienty rastu dopravy",IFERROR(INDEX('A2.1 Intenzita dopravy'!$E8:$BB8,MATCH('09.1 Nehodovost - vypocet'!AS$19,'A2.1 Intenzita dopravy'!$E$5:$BB$5,0)),IF('09.1 Nehodovost - vypocet'!AS$19&lt;MIN('A2.1 Intenzita dopravy'!$E$5:$BB$5),'09.1 Nehodovost - vypocet'!AT22*'09.1 Nehodovost - vypocet'!AT22/'09.1 Nehodovost - vypocet'!AU22,'09.1 Nehodovost - vypocet'!AR22*'09.1 Nehodovost - vypocet'!AR22/'09.1 Nehodovost - vypocet'!AQ22)),0)),0)</f>
        <v>15603.217308809461</v>
      </c>
      <c r="AT22" s="30">
        <f>IFERROR(IF('A2 Intenzita dopravy'!$G$2="Dopravný model",IFERROR(INDEX('A2.1 Intenzita dopravy'!$E144:$BB144,MATCH('09.1 Nehodovost - vypocet'!AT$19,'A2.1 Intenzita dopravy'!$E$141:$BB$141,0)),IF('09.1 Nehodovost - vypocet'!AT$19&lt;MIN('A2.1 Intenzita dopravy'!$E$141:$BB$141),'09.1 Nehodovost - vypocet'!AU22*'09.1 Nehodovost - vypocet'!AU22/'09.1 Nehodovost - vypocet'!AV22,'09.1 Nehodovost - vypocet'!AS22*'09.1 Nehodovost - vypocet'!AS22/'09.1 Nehodovost - vypocet'!AR22)),IF('A2 Intenzita dopravy'!$G$2="Koeficienty rastu dopravy",IFERROR(INDEX('A2.1 Intenzita dopravy'!$E8:$BB8,MATCH('09.1 Nehodovost - vypocet'!AT$19,'A2.1 Intenzita dopravy'!$E$5:$BB$5,0)),IF('09.1 Nehodovost - vypocet'!AT$19&lt;MIN('A2.1 Intenzita dopravy'!$E$5:$BB$5),'09.1 Nehodovost - vypocet'!AU22*'09.1 Nehodovost - vypocet'!AU22/'09.1 Nehodovost - vypocet'!AV22,'09.1 Nehodovost - vypocet'!AS22*'09.1 Nehodovost - vypocet'!AS22/'09.1 Nehodovost - vypocet'!AR22)),0)),0)</f>
        <v>15819.230340605127</v>
      </c>
      <c r="AU22" s="30">
        <f>IFERROR(IF('A2 Intenzita dopravy'!$G$2="Dopravný model",IFERROR(INDEX('A2.1 Intenzita dopravy'!$E144:$BB144,MATCH('09.1 Nehodovost - vypocet'!AU$19,'A2.1 Intenzita dopravy'!$E$141:$BB$141,0)),IF('09.1 Nehodovost - vypocet'!AU$19&lt;MIN('A2.1 Intenzita dopravy'!$E$141:$BB$141),'09.1 Nehodovost - vypocet'!AV22*'09.1 Nehodovost - vypocet'!AV22/'09.1 Nehodovost - vypocet'!AW22,'09.1 Nehodovost - vypocet'!AT22*'09.1 Nehodovost - vypocet'!AT22/'09.1 Nehodovost - vypocet'!AS22)),IF('A2 Intenzita dopravy'!$G$2="Koeficienty rastu dopravy",IFERROR(INDEX('A2.1 Intenzita dopravy'!$E8:$BB8,MATCH('09.1 Nehodovost - vypocet'!AU$19,'A2.1 Intenzita dopravy'!$E$5:$BB$5,0)),IF('09.1 Nehodovost - vypocet'!AU$19&lt;MIN('A2.1 Intenzita dopravy'!$E$5:$BB$5),'09.1 Nehodovost - vypocet'!AV22*'09.1 Nehodovost - vypocet'!AV22/'09.1 Nehodovost - vypocet'!AW22,'09.1 Nehodovost - vypocet'!AT22*'09.1 Nehodovost - vypocet'!AT22/'09.1 Nehodovost - vypocet'!AS22)),0)),0)</f>
        <v>16038.233885766214</v>
      </c>
      <c r="AV22" s="30">
        <f>IFERROR(IF('A2 Intenzita dopravy'!$G$2="Dopravný model",IFERROR(INDEX('A2.1 Intenzita dopravy'!$E144:$BB144,MATCH('09.1 Nehodovost - vypocet'!AV$19,'A2.1 Intenzita dopravy'!$E$141:$BB$141,0)),IF('09.1 Nehodovost - vypocet'!AV$19&lt;MIN('A2.1 Intenzita dopravy'!$E$141:$BB$141),'09.1 Nehodovost - vypocet'!AW22*'09.1 Nehodovost - vypocet'!AW22/'09.1 Nehodovost - vypocet'!AX22,'09.1 Nehodovost - vypocet'!AU22*'09.1 Nehodovost - vypocet'!AU22/'09.1 Nehodovost - vypocet'!AT22)),IF('A2 Intenzita dopravy'!$G$2="Koeficienty rastu dopravy",IFERROR(INDEX('A2.1 Intenzita dopravy'!$E8:$BB8,MATCH('09.1 Nehodovost - vypocet'!AV$19,'A2.1 Intenzita dopravy'!$E$5:$BB$5,0)),IF('09.1 Nehodovost - vypocet'!AV$19&lt;MIN('A2.1 Intenzita dopravy'!$E$5:$BB$5),'09.1 Nehodovost - vypocet'!AW22*'09.1 Nehodovost - vypocet'!AW22/'09.1 Nehodovost - vypocet'!AX22,'09.1 Nehodovost - vypocet'!AU22*'09.1 Nehodovost - vypocet'!AU22/'09.1 Nehodovost - vypocet'!AT22)),0)),0)</f>
        <v>16260.269345360586</v>
      </c>
      <c r="AW22" s="30">
        <f>IFERROR(IF('A2 Intenzita dopravy'!$G$2="Dopravný model",IFERROR(INDEX('A2.1 Intenzita dopravy'!$E144:$BB144,MATCH('09.1 Nehodovost - vypocet'!AW$19,'A2.1 Intenzita dopravy'!$E$141:$BB$141,0)),IF('09.1 Nehodovost - vypocet'!AW$19&lt;MIN('A2.1 Intenzita dopravy'!$E$141:$BB$141),'09.1 Nehodovost - vypocet'!AX22*'09.1 Nehodovost - vypocet'!AX22/'09.1 Nehodovost - vypocet'!AY22,'09.1 Nehodovost - vypocet'!AV22*'09.1 Nehodovost - vypocet'!AV22/'09.1 Nehodovost - vypocet'!AU22)),IF('A2 Intenzita dopravy'!$G$2="Koeficienty rastu dopravy",IFERROR(INDEX('A2.1 Intenzita dopravy'!$E8:$BB8,MATCH('09.1 Nehodovost - vypocet'!AW$19,'A2.1 Intenzita dopravy'!$E$5:$BB$5,0)),IF('09.1 Nehodovost - vypocet'!AW$19&lt;MIN('A2.1 Intenzita dopravy'!$E$5:$BB$5),'09.1 Nehodovost - vypocet'!AX22*'09.1 Nehodovost - vypocet'!AX22/'09.1 Nehodovost - vypocet'!AY22,'09.1 Nehodovost - vypocet'!AV22*'09.1 Nehodovost - vypocet'!AV22/'09.1 Nehodovost - vypocet'!AU22)),0)),0)</f>
        <v>16485.378693618037</v>
      </c>
      <c r="AX22" s="30">
        <f>IFERROR(IF('A2 Intenzita dopravy'!$G$2="Dopravný model",IFERROR(INDEX('A2.1 Intenzita dopravy'!$E144:$BB144,MATCH('09.1 Nehodovost - vypocet'!AX$19,'A2.1 Intenzita dopravy'!$E$141:$BB$141,0)),IF('09.1 Nehodovost - vypocet'!AX$19&lt;MIN('A2.1 Intenzita dopravy'!$E$141:$BB$141),'09.1 Nehodovost - vypocet'!AY22*'09.1 Nehodovost - vypocet'!AY22/'09.1 Nehodovost - vypocet'!AZ22,'09.1 Nehodovost - vypocet'!AW22*'09.1 Nehodovost - vypocet'!AW22/'09.1 Nehodovost - vypocet'!AV22)),IF('A2 Intenzita dopravy'!$G$2="Koeficienty rastu dopravy",IFERROR(INDEX('A2.1 Intenzita dopravy'!$E8:$BB8,MATCH('09.1 Nehodovost - vypocet'!AX$19,'A2.1 Intenzita dopravy'!$E$5:$BB$5,0)),IF('09.1 Nehodovost - vypocet'!AX$19&lt;MIN('A2.1 Intenzita dopravy'!$E$5:$BB$5),'09.1 Nehodovost - vypocet'!AY22*'09.1 Nehodovost - vypocet'!AY22/'09.1 Nehodovost - vypocet'!AZ22,'09.1 Nehodovost - vypocet'!AW22*'09.1 Nehodovost - vypocet'!AW22/'09.1 Nehodovost - vypocet'!AV22)),0)),0)</f>
        <v>16713.604485865228</v>
      </c>
      <c r="AY22" s="30">
        <f>IFERROR(IF('A2 Intenzita dopravy'!$G$2="Dopravný model",IFERROR(INDEX('A2.1 Intenzita dopravy'!$E144:$BB144,MATCH('09.1 Nehodovost - vypocet'!AY$19,'A2.1 Intenzita dopravy'!$E$141:$BB$141,0)),IF('09.1 Nehodovost - vypocet'!AY$19&lt;MIN('A2.1 Intenzita dopravy'!$E$141:$BB$141),'09.1 Nehodovost - vypocet'!AZ22*'09.1 Nehodovost - vypocet'!AZ22/'09.1 Nehodovost - vypocet'!BA22,'09.1 Nehodovost - vypocet'!AX22*'09.1 Nehodovost - vypocet'!AX22/'09.1 Nehodovost - vypocet'!AW22)),IF('A2 Intenzita dopravy'!$G$2="Koeficienty rastu dopravy",IFERROR(INDEX('A2.1 Intenzita dopravy'!$E8:$BB8,MATCH('09.1 Nehodovost - vypocet'!AY$19,'A2.1 Intenzita dopravy'!$E$5:$BB$5,0)),IF('09.1 Nehodovost - vypocet'!AY$19&lt;MIN('A2.1 Intenzita dopravy'!$E$5:$BB$5),'09.1 Nehodovost - vypocet'!AZ22*'09.1 Nehodovost - vypocet'!AZ22/'09.1 Nehodovost - vypocet'!BA22,'09.1 Nehodovost - vypocet'!AX22*'09.1 Nehodovost - vypocet'!AX22/'09.1 Nehodovost - vypocet'!AW22)),0)),0)</f>
        <v>16944.989866570464</v>
      </c>
      <c r="AZ22" s="30">
        <f>IFERROR(IF('A2 Intenzita dopravy'!$G$2="Dopravný model",IFERROR(INDEX('A2.1 Intenzita dopravy'!$E144:$BB144,MATCH('09.1 Nehodovost - vypocet'!AZ$19,'A2.1 Intenzita dopravy'!$E$141:$BB$141,0)),IF('09.1 Nehodovost - vypocet'!AZ$19&lt;MIN('A2.1 Intenzita dopravy'!$E$141:$BB$141),'09.1 Nehodovost - vypocet'!BA22*'09.1 Nehodovost - vypocet'!BA22/'09.1 Nehodovost - vypocet'!BB22,'09.1 Nehodovost - vypocet'!AY22*'09.1 Nehodovost - vypocet'!AY22/'09.1 Nehodovost - vypocet'!AX22)),IF('A2 Intenzita dopravy'!$G$2="Koeficienty rastu dopravy",IFERROR(INDEX('A2.1 Intenzita dopravy'!$E8:$BB8,MATCH('09.1 Nehodovost - vypocet'!AZ$19,'A2.1 Intenzita dopravy'!$E$5:$BB$5,0)),IF('09.1 Nehodovost - vypocet'!AZ$19&lt;MIN('A2.1 Intenzita dopravy'!$E$5:$BB$5),'09.1 Nehodovost - vypocet'!BA22*'09.1 Nehodovost - vypocet'!BA22/'09.1 Nehodovost - vypocet'!BB22,'09.1 Nehodovost - vypocet'!AY22*'09.1 Nehodovost - vypocet'!AY22/'09.1 Nehodovost - vypocet'!AX22)),0)),0)</f>
        <v>17179.578577499855</v>
      </c>
      <c r="BA22" s="30">
        <f>IFERROR(IF('A2 Intenzita dopravy'!$G$2="Dopravný model",IFERROR(INDEX('A2.1 Intenzita dopravy'!$E144:$BB144,MATCH('09.1 Nehodovost - vypocet'!BA$19,'A2.1 Intenzita dopravy'!$E$141:$BB$141,0)),IF('09.1 Nehodovost - vypocet'!BA$19&lt;MIN('A2.1 Intenzita dopravy'!$E$141:$BB$141),'09.1 Nehodovost - vypocet'!BB22*'09.1 Nehodovost - vypocet'!BB22/'09.1 Nehodovost - vypocet'!BC22,'09.1 Nehodovost - vypocet'!AZ22*'09.1 Nehodovost - vypocet'!AZ22/'09.1 Nehodovost - vypocet'!AY22)),IF('A2 Intenzita dopravy'!$G$2="Koeficienty rastu dopravy",IFERROR(INDEX('A2.1 Intenzita dopravy'!$E8:$BB8,MATCH('09.1 Nehodovost - vypocet'!BA$19,'A2.1 Intenzita dopravy'!$E$5:$BB$5,0)),IF('09.1 Nehodovost - vypocet'!BA$19&lt;MIN('A2.1 Intenzita dopravy'!$E$5:$BB$5),'09.1 Nehodovost - vypocet'!BB22*'09.1 Nehodovost - vypocet'!BB22/'09.1 Nehodovost - vypocet'!BC22,'09.1 Nehodovost - vypocet'!AZ22*'09.1 Nehodovost - vypocet'!AZ22/'09.1 Nehodovost - vypocet'!AY22)),0)),0)</f>
        <v>17417.414965986376</v>
      </c>
      <c r="BB22" s="30">
        <f>IFERROR(IF('A2 Intenzita dopravy'!$G$2="Dopravný model",IFERROR(INDEX('A2.1 Intenzita dopravy'!$E144:$BB144,MATCH('09.1 Nehodovost - vypocet'!BB$19,'A2.1 Intenzita dopravy'!$E$141:$BB$141,0)),IF('09.1 Nehodovost - vypocet'!BB$19&lt;MIN('A2.1 Intenzita dopravy'!$E$141:$BB$141),'09.1 Nehodovost - vypocet'!BC22*'09.1 Nehodovost - vypocet'!BC22/'09.1 Nehodovost - vypocet'!BD22,'09.1 Nehodovost - vypocet'!BA22*'09.1 Nehodovost - vypocet'!BA22/'09.1 Nehodovost - vypocet'!AZ22)),IF('A2 Intenzita dopravy'!$G$2="Koeficienty rastu dopravy",IFERROR(INDEX('A2.1 Intenzita dopravy'!$E8:$BB8,MATCH('09.1 Nehodovost - vypocet'!BB$19,'A2.1 Intenzita dopravy'!$E$5:$BB$5,0)),IF('09.1 Nehodovost - vypocet'!BB$19&lt;MIN('A2.1 Intenzita dopravy'!$E$5:$BB$5),'09.1 Nehodovost - vypocet'!BC22*'09.1 Nehodovost - vypocet'!BC22/'09.1 Nehodovost - vypocet'!BD22,'09.1 Nehodovost - vypocet'!BA22*'09.1 Nehodovost - vypocet'!BA22/'09.1 Nehodovost - vypocet'!AZ22)),0)),0)</f>
        <v>17658.543993313433</v>
      </c>
    </row>
    <row r="23" spans="2:54" customFormat="1" x14ac:dyDescent="0.2">
      <c r="B23" s="5">
        <v>3</v>
      </c>
      <c r="C23" s="5">
        <f>IF(ISBLANK('A2 Intenzita dopravy'!C23)=TRUE,"",'A2 Intenzita dopravy'!C23)</f>
        <v>90782</v>
      </c>
      <c r="D23" s="5" t="str">
        <f>IF(ISBLANK('A2 Intenzita dopravy'!D23)=TRUE,"",'A2 Intenzita dopravy'!D23)</f>
        <v>I/59 Tvrdošín - po OK II/520</v>
      </c>
      <c r="E23" s="30">
        <f>IFERROR(IF('A2 Intenzita dopravy'!$G$2="Dopravný model",IFERROR(INDEX('A2.1 Intenzita dopravy'!$E145:$BB145,MATCH('09.1 Nehodovost - vypocet'!E$19,'A2.1 Intenzita dopravy'!$E$141:$BB$141,0)),IF('09.1 Nehodovost - vypocet'!E$19&lt;MIN('A2.1 Intenzita dopravy'!$E$141:$BB$141),'09.1 Nehodovost - vypocet'!F23*'09.1 Nehodovost - vypocet'!F23/'09.1 Nehodovost - vypocet'!G23,'09.1 Nehodovost - vypocet'!D23*'09.1 Nehodovost - vypocet'!D23/'09.1 Nehodovost - vypocet'!C23)),IF('A2 Intenzita dopravy'!$G$2="Koeficienty rastu dopravy",IFERROR(INDEX('A2.1 Intenzita dopravy'!$E9:$BB9,MATCH('09.1 Nehodovost - vypocet'!E$19,'A2.1 Intenzita dopravy'!$E$5:$BB$5,0)),IF('09.1 Nehodovost - vypocet'!E$19&lt;MIN('A2.1 Intenzita dopravy'!$E$5:$BB$5),'09.1 Nehodovost - vypocet'!F23*'09.1 Nehodovost - vypocet'!F23/'09.1 Nehodovost - vypocet'!G23,'09.1 Nehodovost - vypocet'!D23*'09.1 Nehodovost - vypocet'!D23/'09.1 Nehodovost - vypocet'!C23)),0)),0)</f>
        <v>9023.8833005364504</v>
      </c>
      <c r="F23" s="30">
        <f>IFERROR(IF('A2 Intenzita dopravy'!$G$2="Dopravný model",IFERROR(INDEX('A2.1 Intenzita dopravy'!$E145:$BB145,MATCH('09.1 Nehodovost - vypocet'!F$19,'A2.1 Intenzita dopravy'!$E$141:$BB$141,0)),IF('09.1 Nehodovost - vypocet'!F$19&lt;MIN('A2.1 Intenzita dopravy'!$E$141:$BB$141),'09.1 Nehodovost - vypocet'!G23*'09.1 Nehodovost - vypocet'!G23/'09.1 Nehodovost - vypocet'!H23,'09.1 Nehodovost - vypocet'!E23*'09.1 Nehodovost - vypocet'!E23/'09.1 Nehodovost - vypocet'!D23)),IF('A2 Intenzita dopravy'!$G$2="Koeficienty rastu dopravy",IFERROR(INDEX('A2.1 Intenzita dopravy'!$E9:$BB9,MATCH('09.1 Nehodovost - vypocet'!F$19,'A2.1 Intenzita dopravy'!$E$5:$BB$5,0)),IF('09.1 Nehodovost - vypocet'!F$19&lt;MIN('A2.1 Intenzita dopravy'!$E$5:$BB$5),'09.1 Nehodovost - vypocet'!G23*'09.1 Nehodovost - vypocet'!G23/'09.1 Nehodovost - vypocet'!H23,'09.1 Nehodovost - vypocet'!E23*'09.1 Nehodovost - vypocet'!E23/'09.1 Nehodovost - vypocet'!D23)),0)),0)</f>
        <v>9158.640242276424</v>
      </c>
      <c r="G23" s="30">
        <f>IFERROR(IF('A2 Intenzita dopravy'!$G$2="Dopravný model",IFERROR(INDEX('A2.1 Intenzita dopravy'!$E145:$BB145,MATCH('09.1 Nehodovost - vypocet'!G$19,'A2.1 Intenzita dopravy'!$E$141:$BB$141,0)),IF('09.1 Nehodovost - vypocet'!G$19&lt;MIN('A2.1 Intenzita dopravy'!$E$141:$BB$141),'09.1 Nehodovost - vypocet'!H23*'09.1 Nehodovost - vypocet'!H23/'09.1 Nehodovost - vypocet'!I23,'09.1 Nehodovost - vypocet'!F23*'09.1 Nehodovost - vypocet'!F23/'09.1 Nehodovost - vypocet'!E23)),IF('A2 Intenzita dopravy'!$G$2="Koeficienty rastu dopravy",IFERROR(INDEX('A2.1 Intenzita dopravy'!$E9:$BB9,MATCH('09.1 Nehodovost - vypocet'!G$19,'A2.1 Intenzita dopravy'!$E$5:$BB$5,0)),IF('09.1 Nehodovost - vypocet'!G$19&lt;MIN('A2.1 Intenzita dopravy'!$E$5:$BB$5),'09.1 Nehodovost - vypocet'!H23*'09.1 Nehodovost - vypocet'!H23/'09.1 Nehodovost - vypocet'!I23,'09.1 Nehodovost - vypocet'!F23*'09.1 Nehodovost - vypocet'!F23/'09.1 Nehodovost - vypocet'!E23)),0)),0)</f>
        <v>9295.4095585942068</v>
      </c>
      <c r="H23" s="30">
        <f>IFERROR(IF('A2 Intenzita dopravy'!$G$2="Dopravný model",IFERROR(INDEX('A2.1 Intenzita dopravy'!$E145:$BB145,MATCH('09.1 Nehodovost - vypocet'!H$19,'A2.1 Intenzita dopravy'!$E$141:$BB$141,0)),IF('09.1 Nehodovost - vypocet'!H$19&lt;MIN('A2.1 Intenzita dopravy'!$E$141:$BB$141),'09.1 Nehodovost - vypocet'!I23*'09.1 Nehodovost - vypocet'!I23/'09.1 Nehodovost - vypocet'!J23,'09.1 Nehodovost - vypocet'!G23*'09.1 Nehodovost - vypocet'!G23/'09.1 Nehodovost - vypocet'!F23)),IF('A2 Intenzita dopravy'!$G$2="Koeficienty rastu dopravy",IFERROR(INDEX('A2.1 Intenzita dopravy'!$E9:$BB9,MATCH('09.1 Nehodovost - vypocet'!H$19,'A2.1 Intenzita dopravy'!$E$5:$BB$5,0)),IF('09.1 Nehodovost - vypocet'!H$19&lt;MIN('A2.1 Intenzita dopravy'!$E$5:$BB$5),'09.1 Nehodovost - vypocet'!I23*'09.1 Nehodovost - vypocet'!I23/'09.1 Nehodovost - vypocet'!J23,'09.1 Nehodovost - vypocet'!G23*'09.1 Nehodovost - vypocet'!G23/'09.1 Nehodovost - vypocet'!F23)),0)),0)</f>
        <v>9434.2213010135947</v>
      </c>
      <c r="I23" s="30">
        <f>IFERROR(IF('A2 Intenzita dopravy'!$G$2="Dopravný model",IFERROR(INDEX('A2.1 Intenzita dopravy'!$E145:$BB145,MATCH('09.1 Nehodovost - vypocet'!I$19,'A2.1 Intenzita dopravy'!$E$141:$BB$141,0)),IF('09.1 Nehodovost - vypocet'!I$19&lt;MIN('A2.1 Intenzita dopravy'!$E$141:$BB$141),'09.1 Nehodovost - vypocet'!J23*'09.1 Nehodovost - vypocet'!J23/'09.1 Nehodovost - vypocet'!K23,'09.1 Nehodovost - vypocet'!H23*'09.1 Nehodovost - vypocet'!H23/'09.1 Nehodovost - vypocet'!G23)),IF('A2 Intenzita dopravy'!$G$2="Koeficienty rastu dopravy",IFERROR(INDEX('A2.1 Intenzita dopravy'!$E9:$BB9,MATCH('09.1 Nehodovost - vypocet'!I$19,'A2.1 Intenzita dopravy'!$E$5:$BB$5,0)),IF('09.1 Nehodovost - vypocet'!I$19&lt;MIN('A2.1 Intenzita dopravy'!$E$5:$BB$5),'09.1 Nehodovost - vypocet'!J23*'09.1 Nehodovost - vypocet'!J23/'09.1 Nehodovost - vypocet'!K23,'09.1 Nehodovost - vypocet'!H23*'09.1 Nehodovost - vypocet'!H23/'09.1 Nehodovost - vypocet'!G23)),0)),0)</f>
        <v>9575.1059698287536</v>
      </c>
      <c r="J23" s="30">
        <f>IFERROR(IF('A2 Intenzita dopravy'!$G$2="Dopravný model",IFERROR(INDEX('A2.1 Intenzita dopravy'!$E145:$BB145,MATCH('09.1 Nehodovost - vypocet'!J$19,'A2.1 Intenzita dopravy'!$E$141:$BB$141,0)),IF('09.1 Nehodovost - vypocet'!J$19&lt;MIN('A2.1 Intenzita dopravy'!$E$141:$BB$141),'09.1 Nehodovost - vypocet'!K23*'09.1 Nehodovost - vypocet'!K23/'09.1 Nehodovost - vypocet'!L23,'09.1 Nehodovost - vypocet'!I23*'09.1 Nehodovost - vypocet'!I23/'09.1 Nehodovost - vypocet'!H23)),IF('A2 Intenzita dopravy'!$G$2="Koeficienty rastu dopravy",IFERROR(INDEX('A2.1 Intenzita dopravy'!$E9:$BB9,MATCH('09.1 Nehodovost - vypocet'!J$19,'A2.1 Intenzita dopravy'!$E$5:$BB$5,0)),IF('09.1 Nehodovost - vypocet'!J$19&lt;MIN('A2.1 Intenzita dopravy'!$E$5:$BB$5),'09.1 Nehodovost - vypocet'!K23*'09.1 Nehodovost - vypocet'!K23/'09.1 Nehodovost - vypocet'!L23,'09.1 Nehodovost - vypocet'!I23*'09.1 Nehodovost - vypocet'!I23/'09.1 Nehodovost - vypocet'!H23)),0)),0)</f>
        <v>9718.0945208058711</v>
      </c>
      <c r="K23" s="30">
        <f>IFERROR(IF('A2 Intenzita dopravy'!$G$2="Dopravný model",IFERROR(INDEX('A2.1 Intenzita dopravy'!$E145:$BB145,MATCH('09.1 Nehodovost - vypocet'!K$19,'A2.1 Intenzita dopravy'!$E$141:$BB$141,0)),IF('09.1 Nehodovost - vypocet'!K$19&lt;MIN('A2.1 Intenzita dopravy'!$E$141:$BB$141),'09.1 Nehodovost - vypocet'!L23*'09.1 Nehodovost - vypocet'!L23/'09.1 Nehodovost - vypocet'!M23,'09.1 Nehodovost - vypocet'!J23*'09.1 Nehodovost - vypocet'!J23/'09.1 Nehodovost - vypocet'!I23)),IF('A2 Intenzita dopravy'!$G$2="Koeficienty rastu dopravy",IFERROR(INDEX('A2.1 Intenzita dopravy'!$E9:$BB9,MATCH('09.1 Nehodovost - vypocet'!K$19,'A2.1 Intenzita dopravy'!$E$5:$BB$5,0)),IF('09.1 Nehodovost - vypocet'!K$19&lt;MIN('A2.1 Intenzita dopravy'!$E$5:$BB$5),'09.1 Nehodovost - vypocet'!L23*'09.1 Nehodovost - vypocet'!L23/'09.1 Nehodovost - vypocet'!M23,'09.1 Nehodovost - vypocet'!J23*'09.1 Nehodovost - vypocet'!J23/'09.1 Nehodovost - vypocet'!I23)),0)),0)</f>
        <v>9863.2183719848836</v>
      </c>
      <c r="L23" s="30">
        <f>IFERROR(IF('A2 Intenzita dopravy'!$G$2="Dopravný model",IFERROR(INDEX('A2.1 Intenzita dopravy'!$E145:$BB145,MATCH('09.1 Nehodovost - vypocet'!L$19,'A2.1 Intenzita dopravy'!$E$141:$BB$141,0)),IF('09.1 Nehodovost - vypocet'!L$19&lt;MIN('A2.1 Intenzita dopravy'!$E$141:$BB$141),'09.1 Nehodovost - vypocet'!M23*'09.1 Nehodovost - vypocet'!M23/'09.1 Nehodovost - vypocet'!N23,'09.1 Nehodovost - vypocet'!K23*'09.1 Nehodovost - vypocet'!K23/'09.1 Nehodovost - vypocet'!J23)),IF('A2 Intenzita dopravy'!$G$2="Koeficienty rastu dopravy",IFERROR(INDEX('A2.1 Intenzita dopravy'!$E9:$BB9,MATCH('09.1 Nehodovost - vypocet'!L$19,'A2.1 Intenzita dopravy'!$E$5:$BB$5,0)),IF('09.1 Nehodovost - vypocet'!L$19&lt;MIN('A2.1 Intenzita dopravy'!$E$5:$BB$5),'09.1 Nehodovost - vypocet'!M23*'09.1 Nehodovost - vypocet'!M23/'09.1 Nehodovost - vypocet'!N23,'09.1 Nehodovost - vypocet'!K23*'09.1 Nehodovost - vypocet'!K23/'09.1 Nehodovost - vypocet'!J23)),0)),0)</f>
        <v>10010.509410582781</v>
      </c>
      <c r="M23" s="30">
        <f>IFERROR(IF('A2 Intenzita dopravy'!$G$2="Dopravný model",IFERROR(INDEX('A2.1 Intenzita dopravy'!$E145:$BB145,MATCH('09.1 Nehodovost - vypocet'!M$19,'A2.1 Intenzita dopravy'!$E$141:$BB$141,0)),IF('09.1 Nehodovost - vypocet'!M$19&lt;MIN('A2.1 Intenzita dopravy'!$E$141:$BB$141),'09.1 Nehodovost - vypocet'!N23*'09.1 Nehodovost - vypocet'!N23/'09.1 Nehodovost - vypocet'!O23,'09.1 Nehodovost - vypocet'!L23*'09.1 Nehodovost - vypocet'!L23/'09.1 Nehodovost - vypocet'!K23)),IF('A2 Intenzita dopravy'!$G$2="Koeficienty rastu dopravy",IFERROR(INDEX('A2.1 Intenzita dopravy'!$E9:$BB9,MATCH('09.1 Nehodovost - vypocet'!M$19,'A2.1 Intenzita dopravy'!$E$5:$BB$5,0)),IF('09.1 Nehodovost - vypocet'!M$19&lt;MIN('A2.1 Intenzita dopravy'!$E$5:$BB$5),'09.1 Nehodovost - vypocet'!N23*'09.1 Nehodovost - vypocet'!N23/'09.1 Nehodovost - vypocet'!O23,'09.1 Nehodovost - vypocet'!L23*'09.1 Nehodovost - vypocet'!L23/'09.1 Nehodovost - vypocet'!K23)),0)),0)</f>
        <v>10160</v>
      </c>
      <c r="N23" s="30">
        <f>IFERROR(IF('A2 Intenzita dopravy'!$G$2="Dopravný model",IFERROR(INDEX('A2.1 Intenzita dopravy'!$E145:$BB145,MATCH('09.1 Nehodovost - vypocet'!N$19,'A2.1 Intenzita dopravy'!$E$141:$BB$141,0)),IF('09.1 Nehodovost - vypocet'!N$19&lt;MIN('A2.1 Intenzita dopravy'!$E$141:$BB$141),'09.1 Nehodovost - vypocet'!O23*'09.1 Nehodovost - vypocet'!O23/'09.1 Nehodovost - vypocet'!P23,'09.1 Nehodovost - vypocet'!M23*'09.1 Nehodovost - vypocet'!M23/'09.1 Nehodovost - vypocet'!L23)),IF('A2 Intenzita dopravy'!$G$2="Koeficienty rastu dopravy",IFERROR(INDEX('A2.1 Intenzita dopravy'!$E9:$BB9,MATCH('09.1 Nehodovost - vypocet'!N$19,'A2.1 Intenzita dopravy'!$E$5:$BB$5,0)),IF('09.1 Nehodovost - vypocet'!N$19&lt;MIN('A2.1 Intenzita dopravy'!$E$5:$BB$5),'09.1 Nehodovost - vypocet'!O23*'09.1 Nehodovost - vypocet'!O23/'09.1 Nehodovost - vypocet'!P23,'09.1 Nehodovost - vypocet'!M23*'09.1 Nehodovost - vypocet'!M23/'09.1 Nehodovost - vypocet'!L23)),0)),0)</f>
        <v>10311.722986931443</v>
      </c>
      <c r="O23" s="30">
        <f>IFERROR(IF('A2 Intenzita dopravy'!$G$2="Dopravný model",IFERROR(INDEX('A2.1 Intenzita dopravy'!$E145:$BB145,MATCH('09.1 Nehodovost - vypocet'!O$19,'A2.1 Intenzita dopravy'!$E$141:$BB$141,0)),IF('09.1 Nehodovost - vypocet'!O$19&lt;MIN('A2.1 Intenzita dopravy'!$E$141:$BB$141),'09.1 Nehodovost - vypocet'!P23*'09.1 Nehodovost - vypocet'!P23/'09.1 Nehodovost - vypocet'!Q23,'09.1 Nehodovost - vypocet'!N23*'09.1 Nehodovost - vypocet'!N23/'09.1 Nehodovost - vypocet'!M23)),IF('A2 Intenzita dopravy'!$G$2="Koeficienty rastu dopravy",IFERROR(INDEX('A2.1 Intenzita dopravy'!$E9:$BB9,MATCH('09.1 Nehodovost - vypocet'!O$19,'A2.1 Intenzita dopravy'!$E$5:$BB$5,0)),IF('09.1 Nehodovost - vypocet'!O$19&lt;MIN('A2.1 Intenzita dopravy'!$E$5:$BB$5),'09.1 Nehodovost - vypocet'!P23*'09.1 Nehodovost - vypocet'!P23/'09.1 Nehodovost - vypocet'!Q23,'09.1 Nehodovost - vypocet'!N23*'09.1 Nehodovost - vypocet'!N23/'09.1 Nehodovost - vypocet'!M23)),0)),0)</f>
        <v>10465.711708583694</v>
      </c>
      <c r="P23" s="30">
        <f>IFERROR(IF('A2 Intenzita dopravy'!$G$2="Dopravný model",IFERROR(INDEX('A2.1 Intenzita dopravy'!$E145:$BB145,MATCH('09.1 Nehodovost - vypocet'!P$19,'A2.1 Intenzita dopravy'!$E$141:$BB$141,0)),IF('09.1 Nehodovost - vypocet'!P$19&lt;MIN('A2.1 Intenzita dopravy'!$E$141:$BB$141),'09.1 Nehodovost - vypocet'!Q23*'09.1 Nehodovost - vypocet'!Q23/'09.1 Nehodovost - vypocet'!R23,'09.1 Nehodovost - vypocet'!O23*'09.1 Nehodovost - vypocet'!O23/'09.1 Nehodovost - vypocet'!N23)),IF('A2 Intenzita dopravy'!$G$2="Koeficienty rastu dopravy",IFERROR(INDEX('A2.1 Intenzita dopravy'!$E9:$BB9,MATCH('09.1 Nehodovost - vypocet'!P$19,'A2.1 Intenzita dopravy'!$E$5:$BB$5,0)),IF('09.1 Nehodovost - vypocet'!P$19&lt;MIN('A2.1 Intenzita dopravy'!$E$5:$BB$5),'09.1 Nehodovost - vypocet'!Q23*'09.1 Nehodovost - vypocet'!Q23/'09.1 Nehodovost - vypocet'!R23,'09.1 Nehodovost - vypocet'!O23*'09.1 Nehodovost - vypocet'!O23/'09.1 Nehodovost - vypocet'!N23)),0)),0)</f>
        <v>10622</v>
      </c>
      <c r="Q23" s="30">
        <f>IFERROR(IF('A2 Intenzita dopravy'!$G$2="Dopravný model",IFERROR(INDEX('A2.1 Intenzita dopravy'!$E145:$BB145,MATCH('09.1 Nehodovost - vypocet'!Q$19,'A2.1 Intenzita dopravy'!$E$141:$BB$141,0)),IF('09.1 Nehodovost - vypocet'!Q$19&lt;MIN('A2.1 Intenzita dopravy'!$E$141:$BB$141),'09.1 Nehodovost - vypocet'!R23*'09.1 Nehodovost - vypocet'!R23/'09.1 Nehodovost - vypocet'!S23,'09.1 Nehodovost - vypocet'!P23*'09.1 Nehodovost - vypocet'!P23/'09.1 Nehodovost - vypocet'!O23)),IF('A2 Intenzita dopravy'!$G$2="Koeficienty rastu dopravy",IFERROR(INDEX('A2.1 Intenzita dopravy'!$E9:$BB9,MATCH('09.1 Nehodovost - vypocet'!Q$19,'A2.1 Intenzita dopravy'!$E$5:$BB$5,0)),IF('09.1 Nehodovost - vypocet'!Q$19&lt;MIN('A2.1 Intenzita dopravy'!$E$5:$BB$5),'09.1 Nehodovost - vypocet'!R23*'09.1 Nehodovost - vypocet'!R23/'09.1 Nehodovost - vypocet'!S23,'09.1 Nehodovost - vypocet'!P23*'09.1 Nehodovost - vypocet'!P23/'09.1 Nehodovost - vypocet'!O23)),0)),0)</f>
        <v>10769.694345008995</v>
      </c>
      <c r="R23" s="30">
        <f>IFERROR(IF('A2 Intenzita dopravy'!$G$2="Dopravný model",IFERROR(INDEX('A2.1 Intenzita dopravy'!$E145:$BB145,MATCH('09.1 Nehodovost - vypocet'!R$19,'A2.1 Intenzita dopravy'!$E$141:$BB$141,0)),IF('09.1 Nehodovost - vypocet'!R$19&lt;MIN('A2.1 Intenzita dopravy'!$E$141:$BB$141),'09.1 Nehodovost - vypocet'!S23*'09.1 Nehodovost - vypocet'!S23/'09.1 Nehodovost - vypocet'!T23,'09.1 Nehodovost - vypocet'!Q23*'09.1 Nehodovost - vypocet'!Q23/'09.1 Nehodovost - vypocet'!P23)),IF('A2 Intenzita dopravy'!$G$2="Koeficienty rastu dopravy",IFERROR(INDEX('A2.1 Intenzita dopravy'!$E9:$BB9,MATCH('09.1 Nehodovost - vypocet'!R$19,'A2.1 Intenzita dopravy'!$E$5:$BB$5,0)),IF('09.1 Nehodovost - vypocet'!R$19&lt;MIN('A2.1 Intenzita dopravy'!$E$5:$BB$5),'09.1 Nehodovost - vypocet'!S23*'09.1 Nehodovost - vypocet'!S23/'09.1 Nehodovost - vypocet'!T23,'09.1 Nehodovost - vypocet'!Q23*'09.1 Nehodovost - vypocet'!Q23/'09.1 Nehodovost - vypocet'!P23)),0)),0)</f>
        <v>10919.442316411101</v>
      </c>
      <c r="S23" s="30">
        <f>IFERROR(IF('A2 Intenzita dopravy'!$G$2="Dopravný model",IFERROR(INDEX('A2.1 Intenzita dopravy'!$E145:$BB145,MATCH('09.1 Nehodovost - vypocet'!S$19,'A2.1 Intenzita dopravy'!$E$141:$BB$141,0)),IF('09.1 Nehodovost - vypocet'!S$19&lt;MIN('A2.1 Intenzita dopravy'!$E$141:$BB$141),'09.1 Nehodovost - vypocet'!T23*'09.1 Nehodovost - vypocet'!T23/'09.1 Nehodovost - vypocet'!U23,'09.1 Nehodovost - vypocet'!R23*'09.1 Nehodovost - vypocet'!R23/'09.1 Nehodovost - vypocet'!Q23)),IF('A2 Intenzita dopravy'!$G$2="Koeficienty rastu dopravy",IFERROR(INDEX('A2.1 Intenzita dopravy'!$E9:$BB9,MATCH('09.1 Nehodovost - vypocet'!S$19,'A2.1 Intenzita dopravy'!$E$5:$BB$5,0)),IF('09.1 Nehodovost - vypocet'!S$19&lt;MIN('A2.1 Intenzita dopravy'!$E$5:$BB$5),'09.1 Nehodovost - vypocet'!T23*'09.1 Nehodovost - vypocet'!T23/'09.1 Nehodovost - vypocet'!U23,'09.1 Nehodovost - vypocet'!R23*'09.1 Nehodovost - vypocet'!R23/'09.1 Nehodovost - vypocet'!Q23)),0)),0)</f>
        <v>11071.272468998735</v>
      </c>
      <c r="T23" s="30">
        <f>IFERROR(IF('A2 Intenzita dopravy'!$G$2="Dopravný model",IFERROR(INDEX('A2.1 Intenzita dopravy'!$E145:$BB145,MATCH('09.1 Nehodovost - vypocet'!T$19,'A2.1 Intenzita dopravy'!$E$141:$BB$141,0)),IF('09.1 Nehodovost - vypocet'!T$19&lt;MIN('A2.1 Intenzita dopravy'!$E$141:$BB$141),'09.1 Nehodovost - vypocet'!U23*'09.1 Nehodovost - vypocet'!U23/'09.1 Nehodovost - vypocet'!V23,'09.1 Nehodovost - vypocet'!S23*'09.1 Nehodovost - vypocet'!S23/'09.1 Nehodovost - vypocet'!R23)),IF('A2 Intenzita dopravy'!$G$2="Koeficienty rastu dopravy",IFERROR(INDEX('A2.1 Intenzita dopravy'!$E9:$BB9,MATCH('09.1 Nehodovost - vypocet'!T$19,'A2.1 Intenzita dopravy'!$E$5:$BB$5,0)),IF('09.1 Nehodovost - vypocet'!T$19&lt;MIN('A2.1 Intenzita dopravy'!$E$5:$BB$5),'09.1 Nehodovost - vypocet'!U23*'09.1 Nehodovost - vypocet'!U23/'09.1 Nehodovost - vypocet'!V23,'09.1 Nehodovost - vypocet'!S23*'09.1 Nehodovost - vypocet'!S23/'09.1 Nehodovost - vypocet'!R23)),0)),0)</f>
        <v>11225.213754606426</v>
      </c>
      <c r="U23" s="30">
        <f>IFERROR(IF('A2 Intenzita dopravy'!$G$2="Dopravný model",IFERROR(INDEX('A2.1 Intenzita dopravy'!$E145:$BB145,MATCH('09.1 Nehodovost - vypocet'!U$19,'A2.1 Intenzita dopravy'!$E$141:$BB$141,0)),IF('09.1 Nehodovost - vypocet'!U$19&lt;MIN('A2.1 Intenzita dopravy'!$E$141:$BB$141),'09.1 Nehodovost - vypocet'!V23*'09.1 Nehodovost - vypocet'!V23/'09.1 Nehodovost - vypocet'!W23,'09.1 Nehodovost - vypocet'!T23*'09.1 Nehodovost - vypocet'!T23/'09.1 Nehodovost - vypocet'!S23)),IF('A2 Intenzita dopravy'!$G$2="Koeficienty rastu dopravy",IFERROR(INDEX('A2.1 Intenzita dopravy'!$E9:$BB9,MATCH('09.1 Nehodovost - vypocet'!U$19,'A2.1 Intenzita dopravy'!$E$5:$BB$5,0)),IF('09.1 Nehodovost - vypocet'!U$19&lt;MIN('A2.1 Intenzita dopravy'!$E$5:$BB$5),'09.1 Nehodovost - vypocet'!V23*'09.1 Nehodovost - vypocet'!V23/'09.1 Nehodovost - vypocet'!W23,'09.1 Nehodovost - vypocet'!T23*'09.1 Nehodovost - vypocet'!T23/'09.1 Nehodovost - vypocet'!S23)),0)),0)</f>
        <v>11381.295527631521</v>
      </c>
      <c r="V23" s="30">
        <f>IFERROR(IF('A2 Intenzita dopravy'!$G$2="Dopravný model",IFERROR(INDEX('A2.1 Intenzita dopravy'!$E145:$BB145,MATCH('09.1 Nehodovost - vypocet'!V$19,'A2.1 Intenzita dopravy'!$E$141:$BB$141,0)),IF('09.1 Nehodovost - vypocet'!V$19&lt;MIN('A2.1 Intenzita dopravy'!$E$141:$BB$141),'09.1 Nehodovost - vypocet'!W23*'09.1 Nehodovost - vypocet'!W23/'09.1 Nehodovost - vypocet'!X23,'09.1 Nehodovost - vypocet'!U23*'09.1 Nehodovost - vypocet'!U23/'09.1 Nehodovost - vypocet'!T23)),IF('A2 Intenzita dopravy'!$G$2="Koeficienty rastu dopravy",IFERROR(INDEX('A2.1 Intenzita dopravy'!$E9:$BB9,MATCH('09.1 Nehodovost - vypocet'!V$19,'A2.1 Intenzita dopravy'!$E$5:$BB$5,0)),IF('09.1 Nehodovost - vypocet'!V$19&lt;MIN('A2.1 Intenzita dopravy'!$E$5:$BB$5),'09.1 Nehodovost - vypocet'!W23*'09.1 Nehodovost - vypocet'!W23/'09.1 Nehodovost - vypocet'!X23,'09.1 Nehodovost - vypocet'!U23*'09.1 Nehodovost - vypocet'!U23/'09.1 Nehodovost - vypocet'!T23)),0)),0)</f>
        <v>11539.547550631647</v>
      </c>
      <c r="W23" s="30">
        <f>IFERROR(IF('A2 Intenzita dopravy'!$G$2="Dopravný model",IFERROR(INDEX('A2.1 Intenzita dopravy'!$E145:$BB145,MATCH('09.1 Nehodovost - vypocet'!W$19,'A2.1 Intenzita dopravy'!$E$141:$BB$141,0)),IF('09.1 Nehodovost - vypocet'!W$19&lt;MIN('A2.1 Intenzita dopravy'!$E$141:$BB$141),'09.1 Nehodovost - vypocet'!X23*'09.1 Nehodovost - vypocet'!X23/'09.1 Nehodovost - vypocet'!Y23,'09.1 Nehodovost - vypocet'!V23*'09.1 Nehodovost - vypocet'!V23/'09.1 Nehodovost - vypocet'!U23)),IF('A2 Intenzita dopravy'!$G$2="Koeficienty rastu dopravy",IFERROR(INDEX('A2.1 Intenzita dopravy'!$E9:$BB9,MATCH('09.1 Nehodovost - vypocet'!W$19,'A2.1 Intenzita dopravy'!$E$5:$BB$5,0)),IF('09.1 Nehodovost - vypocet'!W$19&lt;MIN('A2.1 Intenzita dopravy'!$E$5:$BB$5),'09.1 Nehodovost - vypocet'!X23*'09.1 Nehodovost - vypocet'!X23/'09.1 Nehodovost - vypocet'!Y23,'09.1 Nehodovost - vypocet'!V23*'09.1 Nehodovost - vypocet'!V23/'09.1 Nehodovost - vypocet'!U23)),0)),0)</f>
        <v>11700</v>
      </c>
      <c r="X23" s="30">
        <f>IFERROR(IF('A2 Intenzita dopravy'!$G$2="Dopravný model",IFERROR(INDEX('A2.1 Intenzita dopravy'!$E145:$BB145,MATCH('09.1 Nehodovost - vypocet'!X$19,'A2.1 Intenzita dopravy'!$E$141:$BB$141,0)),IF('09.1 Nehodovost - vypocet'!X$19&lt;MIN('A2.1 Intenzita dopravy'!$E$141:$BB$141),'09.1 Nehodovost - vypocet'!Y23*'09.1 Nehodovost - vypocet'!Y23/'09.1 Nehodovost - vypocet'!Z23,'09.1 Nehodovost - vypocet'!W23*'09.1 Nehodovost - vypocet'!W23/'09.1 Nehodovost - vypocet'!V23)),IF('A2 Intenzita dopravy'!$G$2="Koeficienty rastu dopravy",IFERROR(INDEX('A2.1 Intenzita dopravy'!$E9:$BB9,MATCH('09.1 Nehodovost - vypocet'!X$19,'A2.1 Intenzita dopravy'!$E$5:$BB$5,0)),IF('09.1 Nehodovost - vypocet'!X$19&lt;MIN('A2.1 Intenzita dopravy'!$E$5:$BB$5),'09.1 Nehodovost - vypocet'!Y23*'09.1 Nehodovost - vypocet'!Y23/'09.1 Nehodovost - vypocet'!Z23,'09.1 Nehodovost - vypocet'!W23*'09.1 Nehodovost - vypocet'!W23/'09.1 Nehodovost - vypocet'!V23)),0)),0)</f>
        <v>11844.678031516327</v>
      </c>
      <c r="Y23" s="30">
        <f>IFERROR(IF('A2 Intenzita dopravy'!$G$2="Dopravný model",IFERROR(INDEX('A2.1 Intenzita dopravy'!$E145:$BB145,MATCH('09.1 Nehodovost - vypocet'!Y$19,'A2.1 Intenzita dopravy'!$E$141:$BB$141,0)),IF('09.1 Nehodovost - vypocet'!Y$19&lt;MIN('A2.1 Intenzita dopravy'!$E$141:$BB$141),'09.1 Nehodovost - vypocet'!Z23*'09.1 Nehodovost - vypocet'!Z23/'09.1 Nehodovost - vypocet'!AA23,'09.1 Nehodovost - vypocet'!X23*'09.1 Nehodovost - vypocet'!X23/'09.1 Nehodovost - vypocet'!W23)),IF('A2 Intenzita dopravy'!$G$2="Koeficienty rastu dopravy",IFERROR(INDEX('A2.1 Intenzita dopravy'!$E9:$BB9,MATCH('09.1 Nehodovost - vypocet'!Y$19,'A2.1 Intenzita dopravy'!$E$5:$BB$5,0)),IF('09.1 Nehodovost - vypocet'!Y$19&lt;MIN('A2.1 Intenzita dopravy'!$E$5:$BB$5),'09.1 Nehodovost - vypocet'!Z23*'09.1 Nehodovost - vypocet'!Z23/'09.1 Nehodovost - vypocet'!AA23,'09.1 Nehodovost - vypocet'!X23*'09.1 Nehodovost - vypocet'!X23/'09.1 Nehodovost - vypocet'!W23)),0)),0)</f>
        <v>11991.145100024401</v>
      </c>
      <c r="Z23" s="30">
        <f>IFERROR(IF('A2 Intenzita dopravy'!$G$2="Dopravný model",IFERROR(INDEX('A2.1 Intenzita dopravy'!$E145:$BB145,MATCH('09.1 Nehodovost - vypocet'!Z$19,'A2.1 Intenzita dopravy'!$E$141:$BB$141,0)),IF('09.1 Nehodovost - vypocet'!Z$19&lt;MIN('A2.1 Intenzita dopravy'!$E$141:$BB$141),'09.1 Nehodovost - vypocet'!AA23*'09.1 Nehodovost - vypocet'!AA23/'09.1 Nehodovost - vypocet'!AB23,'09.1 Nehodovost - vypocet'!Y23*'09.1 Nehodovost - vypocet'!Y23/'09.1 Nehodovost - vypocet'!X23)),IF('A2 Intenzita dopravy'!$G$2="Koeficienty rastu dopravy",IFERROR(INDEX('A2.1 Intenzita dopravy'!$E9:$BB9,MATCH('09.1 Nehodovost - vypocet'!Z$19,'A2.1 Intenzita dopravy'!$E$5:$BB$5,0)),IF('09.1 Nehodovost - vypocet'!Z$19&lt;MIN('A2.1 Intenzita dopravy'!$E$5:$BB$5),'09.1 Nehodovost - vypocet'!AA23*'09.1 Nehodovost - vypocet'!AA23/'09.1 Nehodovost - vypocet'!AB23,'09.1 Nehodovost - vypocet'!Y23*'09.1 Nehodovost - vypocet'!Y23/'09.1 Nehodovost - vypocet'!X23)),0)),0)</f>
        <v>12139.423328118264</v>
      </c>
      <c r="AA23" s="30">
        <f>IFERROR(IF('A2 Intenzita dopravy'!$G$2="Dopravný model",IFERROR(INDEX('A2.1 Intenzita dopravy'!$E145:$BB145,MATCH('09.1 Nehodovost - vypocet'!AA$19,'A2.1 Intenzita dopravy'!$E$141:$BB$141,0)),IF('09.1 Nehodovost - vypocet'!AA$19&lt;MIN('A2.1 Intenzita dopravy'!$E$141:$BB$141),'09.1 Nehodovost - vypocet'!AB23*'09.1 Nehodovost - vypocet'!AB23/'09.1 Nehodovost - vypocet'!AC23,'09.1 Nehodovost - vypocet'!Z23*'09.1 Nehodovost - vypocet'!Z23/'09.1 Nehodovost - vypocet'!Y23)),IF('A2 Intenzita dopravy'!$G$2="Koeficienty rastu dopravy",IFERROR(INDEX('A2.1 Intenzita dopravy'!$E9:$BB9,MATCH('09.1 Nehodovost - vypocet'!AA$19,'A2.1 Intenzita dopravy'!$E$5:$BB$5,0)),IF('09.1 Nehodovost - vypocet'!AA$19&lt;MIN('A2.1 Intenzita dopravy'!$E$5:$BB$5),'09.1 Nehodovost - vypocet'!AB23*'09.1 Nehodovost - vypocet'!AB23/'09.1 Nehodovost - vypocet'!AC23,'09.1 Nehodovost - vypocet'!Z23*'09.1 Nehodovost - vypocet'!Z23/'09.1 Nehodovost - vypocet'!Y23)),0)),0)</f>
        <v>12289.535111952071</v>
      </c>
      <c r="AB23" s="30">
        <f>IFERROR(IF('A2 Intenzita dopravy'!$G$2="Dopravný model",IFERROR(INDEX('A2.1 Intenzita dopravy'!$E145:$BB145,MATCH('09.1 Nehodovost - vypocet'!AB$19,'A2.1 Intenzita dopravy'!$E$141:$BB$141,0)),IF('09.1 Nehodovost - vypocet'!AB$19&lt;MIN('A2.1 Intenzita dopravy'!$E$141:$BB$141),'09.1 Nehodovost - vypocet'!AC23*'09.1 Nehodovost - vypocet'!AC23/'09.1 Nehodovost - vypocet'!AD23,'09.1 Nehodovost - vypocet'!AA23*'09.1 Nehodovost - vypocet'!AA23/'09.1 Nehodovost - vypocet'!Z23)),IF('A2 Intenzita dopravy'!$G$2="Koeficienty rastu dopravy",IFERROR(INDEX('A2.1 Intenzita dopravy'!$E9:$BB9,MATCH('09.1 Nehodovost - vypocet'!AB$19,'A2.1 Intenzita dopravy'!$E$5:$BB$5,0)),IF('09.1 Nehodovost - vypocet'!AB$19&lt;MIN('A2.1 Intenzita dopravy'!$E$5:$BB$5),'09.1 Nehodovost - vypocet'!AC23*'09.1 Nehodovost - vypocet'!AC23/'09.1 Nehodovost - vypocet'!AD23,'09.1 Nehodovost - vypocet'!AA23*'09.1 Nehodovost - vypocet'!AA23/'09.1 Nehodovost - vypocet'!Z23)),0)),0)</f>
        <v>12441.503124622841</v>
      </c>
      <c r="AC23" s="30">
        <f>IFERROR(IF('A2 Intenzita dopravy'!$G$2="Dopravný model",IFERROR(INDEX('A2.1 Intenzita dopravy'!$E145:$BB145,MATCH('09.1 Nehodovost - vypocet'!AC$19,'A2.1 Intenzita dopravy'!$E$141:$BB$141,0)),IF('09.1 Nehodovost - vypocet'!AC$19&lt;MIN('A2.1 Intenzita dopravy'!$E$141:$BB$141),'09.1 Nehodovost - vypocet'!AD23*'09.1 Nehodovost - vypocet'!AD23/'09.1 Nehodovost - vypocet'!AE23,'09.1 Nehodovost - vypocet'!AB23*'09.1 Nehodovost - vypocet'!AB23/'09.1 Nehodovost - vypocet'!AA23)),IF('A2 Intenzita dopravy'!$G$2="Koeficienty rastu dopravy",IFERROR(INDEX('A2.1 Intenzita dopravy'!$E9:$BB9,MATCH('09.1 Nehodovost - vypocet'!AC$19,'A2.1 Intenzita dopravy'!$E$5:$BB$5,0)),IF('09.1 Nehodovost - vypocet'!AC$19&lt;MIN('A2.1 Intenzita dopravy'!$E$5:$BB$5),'09.1 Nehodovost - vypocet'!AD23*'09.1 Nehodovost - vypocet'!AD23/'09.1 Nehodovost - vypocet'!AE23,'09.1 Nehodovost - vypocet'!AB23*'09.1 Nehodovost - vypocet'!AB23/'09.1 Nehodovost - vypocet'!AA23)),0)),0)</f>
        <v>12595.350319595034</v>
      </c>
      <c r="AD23" s="30">
        <f>IFERROR(IF('A2 Intenzita dopravy'!$G$2="Dopravný model",IFERROR(INDEX('A2.1 Intenzita dopravy'!$E145:$BB145,MATCH('09.1 Nehodovost - vypocet'!AD$19,'A2.1 Intenzita dopravy'!$E$141:$BB$141,0)),IF('09.1 Nehodovost - vypocet'!AD$19&lt;MIN('A2.1 Intenzita dopravy'!$E$141:$BB$141),'09.1 Nehodovost - vypocet'!AE23*'09.1 Nehodovost - vypocet'!AE23/'09.1 Nehodovost - vypocet'!AF23,'09.1 Nehodovost - vypocet'!AC23*'09.1 Nehodovost - vypocet'!AC23/'09.1 Nehodovost - vypocet'!AB23)),IF('A2 Intenzita dopravy'!$G$2="Koeficienty rastu dopravy",IFERROR(INDEX('A2.1 Intenzita dopravy'!$E9:$BB9,MATCH('09.1 Nehodovost - vypocet'!AD$19,'A2.1 Intenzita dopravy'!$E$5:$BB$5,0)),IF('09.1 Nehodovost - vypocet'!AD$19&lt;MIN('A2.1 Intenzita dopravy'!$E$5:$BB$5),'09.1 Nehodovost - vypocet'!AE23*'09.1 Nehodovost - vypocet'!AE23/'09.1 Nehodovost - vypocet'!AF23,'09.1 Nehodovost - vypocet'!AC23*'09.1 Nehodovost - vypocet'!AC23/'09.1 Nehodovost - vypocet'!AB23)),0)),0)</f>
        <v>12751.099934167474</v>
      </c>
      <c r="AE23" s="30">
        <f>IFERROR(IF('A2 Intenzita dopravy'!$G$2="Dopravný model",IFERROR(INDEX('A2.1 Intenzita dopravy'!$E145:$BB145,MATCH('09.1 Nehodovost - vypocet'!AE$19,'A2.1 Intenzita dopravy'!$E$141:$BB$141,0)),IF('09.1 Nehodovost - vypocet'!AE$19&lt;MIN('A2.1 Intenzita dopravy'!$E$141:$BB$141),'09.1 Nehodovost - vypocet'!AF23*'09.1 Nehodovost - vypocet'!AF23/'09.1 Nehodovost - vypocet'!AG23,'09.1 Nehodovost - vypocet'!AD23*'09.1 Nehodovost - vypocet'!AD23/'09.1 Nehodovost - vypocet'!AC23)),IF('A2 Intenzita dopravy'!$G$2="Koeficienty rastu dopravy",IFERROR(INDEX('A2.1 Intenzita dopravy'!$E9:$BB9,MATCH('09.1 Nehodovost - vypocet'!AE$19,'A2.1 Intenzita dopravy'!$E$5:$BB$5,0)),IF('09.1 Nehodovost - vypocet'!AE$19&lt;MIN('A2.1 Intenzita dopravy'!$E$5:$BB$5),'09.1 Nehodovost - vypocet'!AF23*'09.1 Nehodovost - vypocet'!AF23/'09.1 Nehodovost - vypocet'!AG23,'09.1 Nehodovost - vypocet'!AD23*'09.1 Nehodovost - vypocet'!AD23/'09.1 Nehodovost - vypocet'!AC23)),0)),0)</f>
        <v>12908.775492983143</v>
      </c>
      <c r="AF23" s="30">
        <f>IFERROR(IF('A2 Intenzita dopravy'!$G$2="Dopravný model",IFERROR(INDEX('A2.1 Intenzita dopravy'!$E145:$BB145,MATCH('09.1 Nehodovost - vypocet'!AF$19,'A2.1 Intenzita dopravy'!$E$141:$BB$141,0)),IF('09.1 Nehodovost - vypocet'!AF$19&lt;MIN('A2.1 Intenzita dopravy'!$E$141:$BB$141),'09.1 Nehodovost - vypocet'!AG23*'09.1 Nehodovost - vypocet'!AG23/'09.1 Nehodovost - vypocet'!AH23,'09.1 Nehodovost - vypocet'!AE23*'09.1 Nehodovost - vypocet'!AE23/'09.1 Nehodovost - vypocet'!AD23)),IF('A2 Intenzita dopravy'!$G$2="Koeficienty rastu dopravy",IFERROR(INDEX('A2.1 Intenzita dopravy'!$E9:$BB9,MATCH('09.1 Nehodovost - vypocet'!AF$19,'A2.1 Intenzita dopravy'!$E$5:$BB$5,0)),IF('09.1 Nehodovost - vypocet'!AF$19&lt;MIN('A2.1 Intenzita dopravy'!$E$5:$BB$5),'09.1 Nehodovost - vypocet'!AG23*'09.1 Nehodovost - vypocet'!AG23/'09.1 Nehodovost - vypocet'!AH23,'09.1 Nehodovost - vypocet'!AE23*'09.1 Nehodovost - vypocet'!AE23/'09.1 Nehodovost - vypocet'!AD23)),0)),0)</f>
        <v>13068.400811582374</v>
      </c>
      <c r="AG23" s="30">
        <f>IFERROR(IF('A2 Intenzita dopravy'!$G$2="Dopravný model",IFERROR(INDEX('A2.1 Intenzita dopravy'!$E145:$BB145,MATCH('09.1 Nehodovost - vypocet'!AG$19,'A2.1 Intenzita dopravy'!$E$141:$BB$141,0)),IF('09.1 Nehodovost - vypocet'!AG$19&lt;MIN('A2.1 Intenzita dopravy'!$E$141:$BB$141),'09.1 Nehodovost - vypocet'!AH23*'09.1 Nehodovost - vypocet'!AH23/'09.1 Nehodovost - vypocet'!AI23,'09.1 Nehodovost - vypocet'!AF23*'09.1 Nehodovost - vypocet'!AF23/'09.1 Nehodovost - vypocet'!AE23)),IF('A2 Intenzita dopravy'!$G$2="Koeficienty rastu dopravy",IFERROR(INDEX('A2.1 Intenzita dopravy'!$E9:$BB9,MATCH('09.1 Nehodovost - vypocet'!AG$19,'A2.1 Intenzita dopravy'!$E$5:$BB$5,0)),IF('09.1 Nehodovost - vypocet'!AG$19&lt;MIN('A2.1 Intenzita dopravy'!$E$5:$BB$5),'09.1 Nehodovost - vypocet'!AH23*'09.1 Nehodovost - vypocet'!AH23/'09.1 Nehodovost - vypocet'!AI23,'09.1 Nehodovost - vypocet'!AF23*'09.1 Nehodovost - vypocet'!AF23/'09.1 Nehodovost - vypocet'!AE23)),0)),0)</f>
        <v>13230</v>
      </c>
      <c r="AH23" s="30">
        <f>IFERROR(IF('A2 Intenzita dopravy'!$G$2="Dopravný model",IFERROR(INDEX('A2.1 Intenzita dopravy'!$E145:$BB145,MATCH('09.1 Nehodovost - vypocet'!AH$19,'A2.1 Intenzita dopravy'!$E$141:$BB$141,0)),IF('09.1 Nehodovost - vypocet'!AH$19&lt;MIN('A2.1 Intenzita dopravy'!$E$141:$BB$141),'09.1 Nehodovost - vypocet'!AI23*'09.1 Nehodovost - vypocet'!AI23/'09.1 Nehodovost - vypocet'!AJ23,'09.1 Nehodovost - vypocet'!AG23*'09.1 Nehodovost - vypocet'!AG23/'09.1 Nehodovost - vypocet'!AF23)),IF('A2 Intenzita dopravy'!$G$2="Koeficienty rastu dopravy",IFERROR(INDEX('A2.1 Intenzita dopravy'!$E9:$BB9,MATCH('09.1 Nehodovost - vypocet'!AH$19,'A2.1 Intenzita dopravy'!$E$5:$BB$5,0)),IF('09.1 Nehodovost - vypocet'!AH$19&lt;MIN('A2.1 Intenzita dopravy'!$E$5:$BB$5),'09.1 Nehodovost - vypocet'!AI23*'09.1 Nehodovost - vypocet'!AI23/'09.1 Nehodovost - vypocet'!AJ23,'09.1 Nehodovost - vypocet'!AG23*'09.1 Nehodovost - vypocet'!AG23/'09.1 Nehodovost - vypocet'!AF23)),0)),0)</f>
        <v>13413.157893279045</v>
      </c>
      <c r="AI23" s="30">
        <f>IFERROR(IF('A2 Intenzita dopravy'!$G$2="Dopravný model",IFERROR(INDEX('A2.1 Intenzita dopravy'!$E145:$BB145,MATCH('09.1 Nehodovost - vypocet'!AI$19,'A2.1 Intenzita dopravy'!$E$141:$BB$141,0)),IF('09.1 Nehodovost - vypocet'!AI$19&lt;MIN('A2.1 Intenzita dopravy'!$E$141:$BB$141),'09.1 Nehodovost - vypocet'!AJ23*'09.1 Nehodovost - vypocet'!AJ23/'09.1 Nehodovost - vypocet'!AK23,'09.1 Nehodovost - vypocet'!AH23*'09.1 Nehodovost - vypocet'!AH23/'09.1 Nehodovost - vypocet'!AG23)),IF('A2 Intenzita dopravy'!$G$2="Koeficienty rastu dopravy",IFERROR(INDEX('A2.1 Intenzita dopravy'!$E9:$BB9,MATCH('09.1 Nehodovost - vypocet'!AI$19,'A2.1 Intenzita dopravy'!$E$5:$BB$5,0)),IF('09.1 Nehodovost - vypocet'!AI$19&lt;MIN('A2.1 Intenzita dopravy'!$E$5:$BB$5),'09.1 Nehodovost - vypocet'!AJ23*'09.1 Nehodovost - vypocet'!AJ23/'09.1 Nehodovost - vypocet'!AK23,'09.1 Nehodovost - vypocet'!AH23*'09.1 Nehodovost - vypocet'!AH23/'09.1 Nehodovost - vypocet'!AG23)),0)),0)</f>
        <v>13598.851448982159</v>
      </c>
      <c r="AJ23" s="30">
        <f>IFERROR(IF('A2 Intenzita dopravy'!$G$2="Dopravný model",IFERROR(INDEX('A2.1 Intenzita dopravy'!$E145:$BB145,MATCH('09.1 Nehodovost - vypocet'!AJ$19,'A2.1 Intenzita dopravy'!$E$141:$BB$141,0)),IF('09.1 Nehodovost - vypocet'!AJ$19&lt;MIN('A2.1 Intenzita dopravy'!$E$141:$BB$141),'09.1 Nehodovost - vypocet'!AK23*'09.1 Nehodovost - vypocet'!AK23/'09.1 Nehodovost - vypocet'!AL23,'09.1 Nehodovost - vypocet'!AI23*'09.1 Nehodovost - vypocet'!AI23/'09.1 Nehodovost - vypocet'!AH23)),IF('A2 Intenzita dopravy'!$G$2="Koeficienty rastu dopravy",IFERROR(INDEX('A2.1 Intenzita dopravy'!$E9:$BB9,MATCH('09.1 Nehodovost - vypocet'!AJ$19,'A2.1 Intenzita dopravy'!$E$5:$BB$5,0)),IF('09.1 Nehodovost - vypocet'!AJ$19&lt;MIN('A2.1 Intenzita dopravy'!$E$5:$BB$5),'09.1 Nehodovost - vypocet'!AK23*'09.1 Nehodovost - vypocet'!AK23/'09.1 Nehodovost - vypocet'!AL23,'09.1 Nehodovost - vypocet'!AI23*'09.1 Nehodovost - vypocet'!AI23/'09.1 Nehodovost - vypocet'!AH23)),0)),0)</f>
        <v>13787.115771159806</v>
      </c>
      <c r="AK23" s="30">
        <f>IFERROR(IF('A2 Intenzita dopravy'!$G$2="Dopravný model",IFERROR(INDEX('A2.1 Intenzita dopravy'!$E145:$BB145,MATCH('09.1 Nehodovost - vypocet'!AK$19,'A2.1 Intenzita dopravy'!$E$141:$BB$141,0)),IF('09.1 Nehodovost - vypocet'!AK$19&lt;MIN('A2.1 Intenzita dopravy'!$E$141:$BB$141),'09.1 Nehodovost - vypocet'!AL23*'09.1 Nehodovost - vypocet'!AL23/'09.1 Nehodovost - vypocet'!AM23,'09.1 Nehodovost - vypocet'!AJ23*'09.1 Nehodovost - vypocet'!AJ23/'09.1 Nehodovost - vypocet'!AI23)),IF('A2 Intenzita dopravy'!$G$2="Koeficienty rastu dopravy",IFERROR(INDEX('A2.1 Intenzita dopravy'!$E9:$BB9,MATCH('09.1 Nehodovost - vypocet'!AK$19,'A2.1 Intenzita dopravy'!$E$5:$BB$5,0)),IF('09.1 Nehodovost - vypocet'!AK$19&lt;MIN('A2.1 Intenzita dopravy'!$E$5:$BB$5),'09.1 Nehodovost - vypocet'!AL23*'09.1 Nehodovost - vypocet'!AL23/'09.1 Nehodovost - vypocet'!AM23,'09.1 Nehodovost - vypocet'!AJ23*'09.1 Nehodovost - vypocet'!AJ23/'09.1 Nehodovost - vypocet'!AI23)),0)),0)</f>
        <v>13977.986449847631</v>
      </c>
      <c r="AL23" s="30">
        <f>IFERROR(IF('A2 Intenzita dopravy'!$G$2="Dopravný model",IFERROR(INDEX('A2.1 Intenzita dopravy'!$E145:$BB145,MATCH('09.1 Nehodovost - vypocet'!AL$19,'A2.1 Intenzita dopravy'!$E$141:$BB$141,0)),IF('09.1 Nehodovost - vypocet'!AL$19&lt;MIN('A2.1 Intenzita dopravy'!$E$141:$BB$141),'09.1 Nehodovost - vypocet'!AM23*'09.1 Nehodovost - vypocet'!AM23/'09.1 Nehodovost - vypocet'!AN23,'09.1 Nehodovost - vypocet'!AK23*'09.1 Nehodovost - vypocet'!AK23/'09.1 Nehodovost - vypocet'!AJ23)),IF('A2 Intenzita dopravy'!$G$2="Koeficienty rastu dopravy",IFERROR(INDEX('A2.1 Intenzita dopravy'!$E9:$BB9,MATCH('09.1 Nehodovost - vypocet'!AL$19,'A2.1 Intenzita dopravy'!$E$5:$BB$5,0)),IF('09.1 Nehodovost - vypocet'!AL$19&lt;MIN('A2.1 Intenzita dopravy'!$E$5:$BB$5),'09.1 Nehodovost - vypocet'!AM23*'09.1 Nehodovost - vypocet'!AM23/'09.1 Nehodovost - vypocet'!AN23,'09.1 Nehodovost - vypocet'!AK23*'09.1 Nehodovost - vypocet'!AK23/'09.1 Nehodovost - vypocet'!AJ23)),0)),0)</f>
        <v>14171.499567794504</v>
      </c>
      <c r="AM23" s="30">
        <f>IFERROR(IF('A2 Intenzita dopravy'!$G$2="Dopravný model",IFERROR(INDEX('A2.1 Intenzita dopravy'!$E145:$BB145,MATCH('09.1 Nehodovost - vypocet'!AM$19,'A2.1 Intenzita dopravy'!$E$141:$BB$141,0)),IF('09.1 Nehodovost - vypocet'!AM$19&lt;MIN('A2.1 Intenzita dopravy'!$E$141:$BB$141),'09.1 Nehodovost - vypocet'!AN23*'09.1 Nehodovost - vypocet'!AN23/'09.1 Nehodovost - vypocet'!AO23,'09.1 Nehodovost - vypocet'!AL23*'09.1 Nehodovost - vypocet'!AL23/'09.1 Nehodovost - vypocet'!AK23)),IF('A2 Intenzita dopravy'!$G$2="Koeficienty rastu dopravy",IFERROR(INDEX('A2.1 Intenzita dopravy'!$E9:$BB9,MATCH('09.1 Nehodovost - vypocet'!AM$19,'A2.1 Intenzita dopravy'!$E$5:$BB$5,0)),IF('09.1 Nehodovost - vypocet'!AM$19&lt;MIN('A2.1 Intenzita dopravy'!$E$5:$BB$5),'09.1 Nehodovost - vypocet'!AN23*'09.1 Nehodovost - vypocet'!AN23/'09.1 Nehodovost - vypocet'!AO23,'09.1 Nehodovost - vypocet'!AL23*'09.1 Nehodovost - vypocet'!AL23/'09.1 Nehodovost - vypocet'!AK23)),0)),0)</f>
        <v>14367.691707283706</v>
      </c>
      <c r="AN23" s="30">
        <f>IFERROR(IF('A2 Intenzita dopravy'!$G$2="Dopravný model",IFERROR(INDEX('A2.1 Intenzita dopravy'!$E145:$BB145,MATCH('09.1 Nehodovost - vypocet'!AN$19,'A2.1 Intenzita dopravy'!$E$141:$BB$141,0)),IF('09.1 Nehodovost - vypocet'!AN$19&lt;MIN('A2.1 Intenzita dopravy'!$E$141:$BB$141),'09.1 Nehodovost - vypocet'!AO23*'09.1 Nehodovost - vypocet'!AO23/'09.1 Nehodovost - vypocet'!AP23,'09.1 Nehodovost - vypocet'!AM23*'09.1 Nehodovost - vypocet'!AM23/'09.1 Nehodovost - vypocet'!AL23)),IF('A2 Intenzita dopravy'!$G$2="Koeficienty rastu dopravy",IFERROR(INDEX('A2.1 Intenzita dopravy'!$E9:$BB9,MATCH('09.1 Nehodovost - vypocet'!AN$19,'A2.1 Intenzita dopravy'!$E$5:$BB$5,0)),IF('09.1 Nehodovost - vypocet'!AN$19&lt;MIN('A2.1 Intenzita dopravy'!$E$5:$BB$5),'09.1 Nehodovost - vypocet'!AO23*'09.1 Nehodovost - vypocet'!AO23/'09.1 Nehodovost - vypocet'!AP23,'09.1 Nehodovost - vypocet'!AM23*'09.1 Nehodovost - vypocet'!AM23/'09.1 Nehodovost - vypocet'!AL23)),0)),0)</f>
        <v>14566.599957048551</v>
      </c>
      <c r="AO23" s="30">
        <f>IFERROR(IF('A2 Intenzita dopravy'!$G$2="Dopravný model",IFERROR(INDEX('A2.1 Intenzita dopravy'!$E145:$BB145,MATCH('09.1 Nehodovost - vypocet'!AO$19,'A2.1 Intenzita dopravy'!$E$141:$BB$141,0)),IF('09.1 Nehodovost - vypocet'!AO$19&lt;MIN('A2.1 Intenzita dopravy'!$E$141:$BB$141),'09.1 Nehodovost - vypocet'!AP23*'09.1 Nehodovost - vypocet'!AP23/'09.1 Nehodovost - vypocet'!AQ23,'09.1 Nehodovost - vypocet'!AN23*'09.1 Nehodovost - vypocet'!AN23/'09.1 Nehodovost - vypocet'!AM23)),IF('A2 Intenzita dopravy'!$G$2="Koeficienty rastu dopravy",IFERROR(INDEX('A2.1 Intenzita dopravy'!$E9:$BB9,MATCH('09.1 Nehodovost - vypocet'!AO$19,'A2.1 Intenzita dopravy'!$E$5:$BB$5,0)),IF('09.1 Nehodovost - vypocet'!AO$19&lt;MIN('A2.1 Intenzita dopravy'!$E$5:$BB$5),'09.1 Nehodovost - vypocet'!AP23*'09.1 Nehodovost - vypocet'!AP23/'09.1 Nehodovost - vypocet'!AQ23,'09.1 Nehodovost - vypocet'!AN23*'09.1 Nehodovost - vypocet'!AN23/'09.1 Nehodovost - vypocet'!AM23)),0)),0)</f>
        <v>14768.261919283746</v>
      </c>
      <c r="AP23" s="30">
        <f>IFERROR(IF('A2 Intenzita dopravy'!$G$2="Dopravný model",IFERROR(INDEX('A2.1 Intenzita dopravy'!$E145:$BB145,MATCH('09.1 Nehodovost - vypocet'!AP$19,'A2.1 Intenzita dopravy'!$E$141:$BB$141,0)),IF('09.1 Nehodovost - vypocet'!AP$19&lt;MIN('A2.1 Intenzita dopravy'!$E$141:$BB$141),'09.1 Nehodovost - vypocet'!AQ23*'09.1 Nehodovost - vypocet'!AQ23/'09.1 Nehodovost - vypocet'!AR23,'09.1 Nehodovost - vypocet'!AO23*'09.1 Nehodovost - vypocet'!AO23/'09.1 Nehodovost - vypocet'!AN23)),IF('A2 Intenzita dopravy'!$G$2="Koeficienty rastu dopravy",IFERROR(INDEX('A2.1 Intenzita dopravy'!$E9:$BB9,MATCH('09.1 Nehodovost - vypocet'!AP$19,'A2.1 Intenzita dopravy'!$E$5:$BB$5,0)),IF('09.1 Nehodovost - vypocet'!AP$19&lt;MIN('A2.1 Intenzita dopravy'!$E$5:$BB$5),'09.1 Nehodovost - vypocet'!AQ23*'09.1 Nehodovost - vypocet'!AQ23/'09.1 Nehodovost - vypocet'!AR23,'09.1 Nehodovost - vypocet'!AO23*'09.1 Nehodovost - vypocet'!AO23/'09.1 Nehodovost - vypocet'!AN23)),0)),0)</f>
        <v>14972.715716753826</v>
      </c>
      <c r="AQ23" s="30">
        <f>IFERROR(IF('A2 Intenzita dopravy'!$G$2="Dopravný model",IFERROR(INDEX('A2.1 Intenzita dopravy'!$E145:$BB145,MATCH('09.1 Nehodovost - vypocet'!AQ$19,'A2.1 Intenzita dopravy'!$E$141:$BB$141,0)),IF('09.1 Nehodovost - vypocet'!AQ$19&lt;MIN('A2.1 Intenzita dopravy'!$E$141:$BB$141),'09.1 Nehodovost - vypocet'!AR23*'09.1 Nehodovost - vypocet'!AR23/'09.1 Nehodovost - vypocet'!AS23,'09.1 Nehodovost - vypocet'!AP23*'09.1 Nehodovost - vypocet'!AP23/'09.1 Nehodovost - vypocet'!AO23)),IF('A2 Intenzita dopravy'!$G$2="Koeficienty rastu dopravy",IFERROR(INDEX('A2.1 Intenzita dopravy'!$E9:$BB9,MATCH('09.1 Nehodovost - vypocet'!AQ$19,'A2.1 Intenzita dopravy'!$E$5:$BB$5,0)),IF('09.1 Nehodovost - vypocet'!AQ$19&lt;MIN('A2.1 Intenzita dopravy'!$E$5:$BB$5),'09.1 Nehodovost - vypocet'!AR23*'09.1 Nehodovost - vypocet'!AR23/'09.1 Nehodovost - vypocet'!AS23,'09.1 Nehodovost - vypocet'!AP23*'09.1 Nehodovost - vypocet'!AP23/'09.1 Nehodovost - vypocet'!AO23)),0)),0)</f>
        <v>15180</v>
      </c>
      <c r="AR23" s="30">
        <f>IFERROR(IF('A2 Intenzita dopravy'!$G$2="Dopravný model",IFERROR(INDEX('A2.1 Intenzita dopravy'!$E145:$BB145,MATCH('09.1 Nehodovost - vypocet'!AR$19,'A2.1 Intenzita dopravy'!$E$141:$BB$141,0)),IF('09.1 Nehodovost - vypocet'!AR$19&lt;MIN('A2.1 Intenzita dopravy'!$E$141:$BB$141),'09.1 Nehodovost - vypocet'!AS23*'09.1 Nehodovost - vypocet'!AS23/'09.1 Nehodovost - vypocet'!AT23,'09.1 Nehodovost - vypocet'!AQ23*'09.1 Nehodovost - vypocet'!AQ23/'09.1 Nehodovost - vypocet'!AP23)),IF('A2 Intenzita dopravy'!$G$2="Koeficienty rastu dopravy",IFERROR(INDEX('A2.1 Intenzita dopravy'!$E9:$BB9,MATCH('09.1 Nehodovost - vypocet'!AR$19,'A2.1 Intenzita dopravy'!$E$5:$BB$5,0)),IF('09.1 Nehodovost - vypocet'!AR$19&lt;MIN('A2.1 Intenzita dopravy'!$E$5:$BB$5),'09.1 Nehodovost - vypocet'!AS23*'09.1 Nehodovost - vypocet'!AS23/'09.1 Nehodovost - vypocet'!AT23,'09.1 Nehodovost - vypocet'!AQ23*'09.1 Nehodovost - vypocet'!AQ23/'09.1 Nehodovost - vypocet'!AP23)),0)),0)</f>
        <v>15390.153954646705</v>
      </c>
      <c r="AS23" s="30">
        <f>IFERROR(IF('A2 Intenzita dopravy'!$G$2="Dopravný model",IFERROR(INDEX('A2.1 Intenzita dopravy'!$E145:$BB145,MATCH('09.1 Nehodovost - vypocet'!AS$19,'A2.1 Intenzita dopravy'!$E$141:$BB$141,0)),IF('09.1 Nehodovost - vypocet'!AS$19&lt;MIN('A2.1 Intenzita dopravy'!$E$141:$BB$141),'09.1 Nehodovost - vypocet'!AT23*'09.1 Nehodovost - vypocet'!AT23/'09.1 Nehodovost - vypocet'!AU23,'09.1 Nehodovost - vypocet'!AR23*'09.1 Nehodovost - vypocet'!AR23/'09.1 Nehodovost - vypocet'!AQ23)),IF('A2 Intenzita dopravy'!$G$2="Koeficienty rastu dopravy",IFERROR(INDEX('A2.1 Intenzita dopravy'!$E9:$BB9,MATCH('09.1 Nehodovost - vypocet'!AS$19,'A2.1 Intenzita dopravy'!$E$5:$BB$5,0)),IF('09.1 Nehodovost - vypocet'!AS$19&lt;MIN('A2.1 Intenzita dopravy'!$E$5:$BB$5),'09.1 Nehodovost - vypocet'!AT23*'09.1 Nehodovost - vypocet'!AT23/'09.1 Nehodovost - vypocet'!AU23,'09.1 Nehodovost - vypocet'!AR23*'09.1 Nehodovost - vypocet'!AR23/'09.1 Nehodovost - vypocet'!AQ23)),0)),0)</f>
        <v>15603.217308809461</v>
      </c>
      <c r="AT23" s="30">
        <f>IFERROR(IF('A2 Intenzita dopravy'!$G$2="Dopravný model",IFERROR(INDEX('A2.1 Intenzita dopravy'!$E145:$BB145,MATCH('09.1 Nehodovost - vypocet'!AT$19,'A2.1 Intenzita dopravy'!$E$141:$BB$141,0)),IF('09.1 Nehodovost - vypocet'!AT$19&lt;MIN('A2.1 Intenzita dopravy'!$E$141:$BB$141),'09.1 Nehodovost - vypocet'!AU23*'09.1 Nehodovost - vypocet'!AU23/'09.1 Nehodovost - vypocet'!AV23,'09.1 Nehodovost - vypocet'!AS23*'09.1 Nehodovost - vypocet'!AS23/'09.1 Nehodovost - vypocet'!AR23)),IF('A2 Intenzita dopravy'!$G$2="Koeficienty rastu dopravy",IFERROR(INDEX('A2.1 Intenzita dopravy'!$E9:$BB9,MATCH('09.1 Nehodovost - vypocet'!AT$19,'A2.1 Intenzita dopravy'!$E$5:$BB$5,0)),IF('09.1 Nehodovost - vypocet'!AT$19&lt;MIN('A2.1 Intenzita dopravy'!$E$5:$BB$5),'09.1 Nehodovost - vypocet'!AU23*'09.1 Nehodovost - vypocet'!AU23/'09.1 Nehodovost - vypocet'!AV23,'09.1 Nehodovost - vypocet'!AS23*'09.1 Nehodovost - vypocet'!AS23/'09.1 Nehodovost - vypocet'!AR23)),0)),0)</f>
        <v>15819.230340605127</v>
      </c>
      <c r="AU23" s="30">
        <f>IFERROR(IF('A2 Intenzita dopravy'!$G$2="Dopravný model",IFERROR(INDEX('A2.1 Intenzita dopravy'!$E145:$BB145,MATCH('09.1 Nehodovost - vypocet'!AU$19,'A2.1 Intenzita dopravy'!$E$141:$BB$141,0)),IF('09.1 Nehodovost - vypocet'!AU$19&lt;MIN('A2.1 Intenzita dopravy'!$E$141:$BB$141),'09.1 Nehodovost - vypocet'!AV23*'09.1 Nehodovost - vypocet'!AV23/'09.1 Nehodovost - vypocet'!AW23,'09.1 Nehodovost - vypocet'!AT23*'09.1 Nehodovost - vypocet'!AT23/'09.1 Nehodovost - vypocet'!AS23)),IF('A2 Intenzita dopravy'!$G$2="Koeficienty rastu dopravy",IFERROR(INDEX('A2.1 Intenzita dopravy'!$E9:$BB9,MATCH('09.1 Nehodovost - vypocet'!AU$19,'A2.1 Intenzita dopravy'!$E$5:$BB$5,0)),IF('09.1 Nehodovost - vypocet'!AU$19&lt;MIN('A2.1 Intenzita dopravy'!$E$5:$BB$5),'09.1 Nehodovost - vypocet'!AV23*'09.1 Nehodovost - vypocet'!AV23/'09.1 Nehodovost - vypocet'!AW23,'09.1 Nehodovost - vypocet'!AT23*'09.1 Nehodovost - vypocet'!AT23/'09.1 Nehodovost - vypocet'!AS23)),0)),0)</f>
        <v>16038.233885766214</v>
      </c>
      <c r="AV23" s="30">
        <f>IFERROR(IF('A2 Intenzita dopravy'!$G$2="Dopravný model",IFERROR(INDEX('A2.1 Intenzita dopravy'!$E145:$BB145,MATCH('09.1 Nehodovost - vypocet'!AV$19,'A2.1 Intenzita dopravy'!$E$141:$BB$141,0)),IF('09.1 Nehodovost - vypocet'!AV$19&lt;MIN('A2.1 Intenzita dopravy'!$E$141:$BB$141),'09.1 Nehodovost - vypocet'!AW23*'09.1 Nehodovost - vypocet'!AW23/'09.1 Nehodovost - vypocet'!AX23,'09.1 Nehodovost - vypocet'!AU23*'09.1 Nehodovost - vypocet'!AU23/'09.1 Nehodovost - vypocet'!AT23)),IF('A2 Intenzita dopravy'!$G$2="Koeficienty rastu dopravy",IFERROR(INDEX('A2.1 Intenzita dopravy'!$E9:$BB9,MATCH('09.1 Nehodovost - vypocet'!AV$19,'A2.1 Intenzita dopravy'!$E$5:$BB$5,0)),IF('09.1 Nehodovost - vypocet'!AV$19&lt;MIN('A2.1 Intenzita dopravy'!$E$5:$BB$5),'09.1 Nehodovost - vypocet'!AW23*'09.1 Nehodovost - vypocet'!AW23/'09.1 Nehodovost - vypocet'!AX23,'09.1 Nehodovost - vypocet'!AU23*'09.1 Nehodovost - vypocet'!AU23/'09.1 Nehodovost - vypocet'!AT23)),0)),0)</f>
        <v>16260.269345360586</v>
      </c>
      <c r="AW23" s="30">
        <f>IFERROR(IF('A2 Intenzita dopravy'!$G$2="Dopravný model",IFERROR(INDEX('A2.1 Intenzita dopravy'!$E145:$BB145,MATCH('09.1 Nehodovost - vypocet'!AW$19,'A2.1 Intenzita dopravy'!$E$141:$BB$141,0)),IF('09.1 Nehodovost - vypocet'!AW$19&lt;MIN('A2.1 Intenzita dopravy'!$E$141:$BB$141),'09.1 Nehodovost - vypocet'!AX23*'09.1 Nehodovost - vypocet'!AX23/'09.1 Nehodovost - vypocet'!AY23,'09.1 Nehodovost - vypocet'!AV23*'09.1 Nehodovost - vypocet'!AV23/'09.1 Nehodovost - vypocet'!AU23)),IF('A2 Intenzita dopravy'!$G$2="Koeficienty rastu dopravy",IFERROR(INDEX('A2.1 Intenzita dopravy'!$E9:$BB9,MATCH('09.1 Nehodovost - vypocet'!AW$19,'A2.1 Intenzita dopravy'!$E$5:$BB$5,0)),IF('09.1 Nehodovost - vypocet'!AW$19&lt;MIN('A2.1 Intenzita dopravy'!$E$5:$BB$5),'09.1 Nehodovost - vypocet'!AX23*'09.1 Nehodovost - vypocet'!AX23/'09.1 Nehodovost - vypocet'!AY23,'09.1 Nehodovost - vypocet'!AV23*'09.1 Nehodovost - vypocet'!AV23/'09.1 Nehodovost - vypocet'!AU23)),0)),0)</f>
        <v>16485.378693618037</v>
      </c>
      <c r="AX23" s="30">
        <f>IFERROR(IF('A2 Intenzita dopravy'!$G$2="Dopravný model",IFERROR(INDEX('A2.1 Intenzita dopravy'!$E145:$BB145,MATCH('09.1 Nehodovost - vypocet'!AX$19,'A2.1 Intenzita dopravy'!$E$141:$BB$141,0)),IF('09.1 Nehodovost - vypocet'!AX$19&lt;MIN('A2.1 Intenzita dopravy'!$E$141:$BB$141),'09.1 Nehodovost - vypocet'!AY23*'09.1 Nehodovost - vypocet'!AY23/'09.1 Nehodovost - vypocet'!AZ23,'09.1 Nehodovost - vypocet'!AW23*'09.1 Nehodovost - vypocet'!AW23/'09.1 Nehodovost - vypocet'!AV23)),IF('A2 Intenzita dopravy'!$G$2="Koeficienty rastu dopravy",IFERROR(INDEX('A2.1 Intenzita dopravy'!$E9:$BB9,MATCH('09.1 Nehodovost - vypocet'!AX$19,'A2.1 Intenzita dopravy'!$E$5:$BB$5,0)),IF('09.1 Nehodovost - vypocet'!AX$19&lt;MIN('A2.1 Intenzita dopravy'!$E$5:$BB$5),'09.1 Nehodovost - vypocet'!AY23*'09.1 Nehodovost - vypocet'!AY23/'09.1 Nehodovost - vypocet'!AZ23,'09.1 Nehodovost - vypocet'!AW23*'09.1 Nehodovost - vypocet'!AW23/'09.1 Nehodovost - vypocet'!AV23)),0)),0)</f>
        <v>16713.604485865228</v>
      </c>
      <c r="AY23" s="30">
        <f>IFERROR(IF('A2 Intenzita dopravy'!$G$2="Dopravný model",IFERROR(INDEX('A2.1 Intenzita dopravy'!$E145:$BB145,MATCH('09.1 Nehodovost - vypocet'!AY$19,'A2.1 Intenzita dopravy'!$E$141:$BB$141,0)),IF('09.1 Nehodovost - vypocet'!AY$19&lt;MIN('A2.1 Intenzita dopravy'!$E$141:$BB$141),'09.1 Nehodovost - vypocet'!AZ23*'09.1 Nehodovost - vypocet'!AZ23/'09.1 Nehodovost - vypocet'!BA23,'09.1 Nehodovost - vypocet'!AX23*'09.1 Nehodovost - vypocet'!AX23/'09.1 Nehodovost - vypocet'!AW23)),IF('A2 Intenzita dopravy'!$G$2="Koeficienty rastu dopravy",IFERROR(INDEX('A2.1 Intenzita dopravy'!$E9:$BB9,MATCH('09.1 Nehodovost - vypocet'!AY$19,'A2.1 Intenzita dopravy'!$E$5:$BB$5,0)),IF('09.1 Nehodovost - vypocet'!AY$19&lt;MIN('A2.1 Intenzita dopravy'!$E$5:$BB$5),'09.1 Nehodovost - vypocet'!AZ23*'09.1 Nehodovost - vypocet'!AZ23/'09.1 Nehodovost - vypocet'!BA23,'09.1 Nehodovost - vypocet'!AX23*'09.1 Nehodovost - vypocet'!AX23/'09.1 Nehodovost - vypocet'!AW23)),0)),0)</f>
        <v>16944.989866570464</v>
      </c>
      <c r="AZ23" s="30">
        <f>IFERROR(IF('A2 Intenzita dopravy'!$G$2="Dopravný model",IFERROR(INDEX('A2.1 Intenzita dopravy'!$E145:$BB145,MATCH('09.1 Nehodovost - vypocet'!AZ$19,'A2.1 Intenzita dopravy'!$E$141:$BB$141,0)),IF('09.1 Nehodovost - vypocet'!AZ$19&lt;MIN('A2.1 Intenzita dopravy'!$E$141:$BB$141),'09.1 Nehodovost - vypocet'!BA23*'09.1 Nehodovost - vypocet'!BA23/'09.1 Nehodovost - vypocet'!BB23,'09.1 Nehodovost - vypocet'!AY23*'09.1 Nehodovost - vypocet'!AY23/'09.1 Nehodovost - vypocet'!AX23)),IF('A2 Intenzita dopravy'!$G$2="Koeficienty rastu dopravy",IFERROR(INDEX('A2.1 Intenzita dopravy'!$E9:$BB9,MATCH('09.1 Nehodovost - vypocet'!AZ$19,'A2.1 Intenzita dopravy'!$E$5:$BB$5,0)),IF('09.1 Nehodovost - vypocet'!AZ$19&lt;MIN('A2.1 Intenzita dopravy'!$E$5:$BB$5),'09.1 Nehodovost - vypocet'!BA23*'09.1 Nehodovost - vypocet'!BA23/'09.1 Nehodovost - vypocet'!BB23,'09.1 Nehodovost - vypocet'!AY23*'09.1 Nehodovost - vypocet'!AY23/'09.1 Nehodovost - vypocet'!AX23)),0)),0)</f>
        <v>17179.578577499855</v>
      </c>
      <c r="BA23" s="30">
        <f>IFERROR(IF('A2 Intenzita dopravy'!$G$2="Dopravný model",IFERROR(INDEX('A2.1 Intenzita dopravy'!$E145:$BB145,MATCH('09.1 Nehodovost - vypocet'!BA$19,'A2.1 Intenzita dopravy'!$E$141:$BB$141,0)),IF('09.1 Nehodovost - vypocet'!BA$19&lt;MIN('A2.1 Intenzita dopravy'!$E$141:$BB$141),'09.1 Nehodovost - vypocet'!BB23*'09.1 Nehodovost - vypocet'!BB23/'09.1 Nehodovost - vypocet'!BC23,'09.1 Nehodovost - vypocet'!AZ23*'09.1 Nehodovost - vypocet'!AZ23/'09.1 Nehodovost - vypocet'!AY23)),IF('A2 Intenzita dopravy'!$G$2="Koeficienty rastu dopravy",IFERROR(INDEX('A2.1 Intenzita dopravy'!$E9:$BB9,MATCH('09.1 Nehodovost - vypocet'!BA$19,'A2.1 Intenzita dopravy'!$E$5:$BB$5,0)),IF('09.1 Nehodovost - vypocet'!BA$19&lt;MIN('A2.1 Intenzita dopravy'!$E$5:$BB$5),'09.1 Nehodovost - vypocet'!BB23*'09.1 Nehodovost - vypocet'!BB23/'09.1 Nehodovost - vypocet'!BC23,'09.1 Nehodovost - vypocet'!AZ23*'09.1 Nehodovost - vypocet'!AZ23/'09.1 Nehodovost - vypocet'!AY23)),0)),0)</f>
        <v>17417.414965986376</v>
      </c>
      <c r="BB23" s="30">
        <f>IFERROR(IF('A2 Intenzita dopravy'!$G$2="Dopravný model",IFERROR(INDEX('A2.1 Intenzita dopravy'!$E145:$BB145,MATCH('09.1 Nehodovost - vypocet'!BB$19,'A2.1 Intenzita dopravy'!$E$141:$BB$141,0)),IF('09.1 Nehodovost - vypocet'!BB$19&lt;MIN('A2.1 Intenzita dopravy'!$E$141:$BB$141),'09.1 Nehodovost - vypocet'!BC23*'09.1 Nehodovost - vypocet'!BC23/'09.1 Nehodovost - vypocet'!BD23,'09.1 Nehodovost - vypocet'!BA23*'09.1 Nehodovost - vypocet'!BA23/'09.1 Nehodovost - vypocet'!AZ23)),IF('A2 Intenzita dopravy'!$G$2="Koeficienty rastu dopravy",IFERROR(INDEX('A2.1 Intenzita dopravy'!$E9:$BB9,MATCH('09.1 Nehodovost - vypocet'!BB$19,'A2.1 Intenzita dopravy'!$E$5:$BB$5,0)),IF('09.1 Nehodovost - vypocet'!BB$19&lt;MIN('A2.1 Intenzita dopravy'!$E$5:$BB$5),'09.1 Nehodovost - vypocet'!BC23*'09.1 Nehodovost - vypocet'!BC23/'09.1 Nehodovost - vypocet'!BD23,'09.1 Nehodovost - vypocet'!BA23*'09.1 Nehodovost - vypocet'!BA23/'09.1 Nehodovost - vypocet'!AZ23)),0)),0)</f>
        <v>17658.543993313433</v>
      </c>
    </row>
    <row r="24" spans="2:54" customFormat="1" x14ac:dyDescent="0.2">
      <c r="B24" s="5">
        <v>4</v>
      </c>
      <c r="C24" s="5">
        <f>IF(ISBLANK('A2 Intenzita dopravy'!C24)=TRUE,"",'A2 Intenzita dopravy'!C24)</f>
        <v>90783</v>
      </c>
      <c r="D24" s="5" t="str">
        <f>IF(ISBLANK('A2 Intenzita dopravy'!D24)=TRUE,"",'A2 Intenzita dopravy'!D24)</f>
        <v>I/59 Tvrdošín - centrum</v>
      </c>
      <c r="E24" s="30">
        <f>IFERROR(IF('A2 Intenzita dopravy'!$G$2="Dopravný model",IFERROR(INDEX('A2.1 Intenzita dopravy'!$E146:$BB146,MATCH('09.1 Nehodovost - vypocet'!E$19,'A2.1 Intenzita dopravy'!$E$141:$BB$141,0)),IF('09.1 Nehodovost - vypocet'!E$19&lt;MIN('A2.1 Intenzita dopravy'!$E$141:$BB$141),'09.1 Nehodovost - vypocet'!F24*'09.1 Nehodovost - vypocet'!F24/'09.1 Nehodovost - vypocet'!G24,'09.1 Nehodovost - vypocet'!D24*'09.1 Nehodovost - vypocet'!D24/'09.1 Nehodovost - vypocet'!C24)),IF('A2 Intenzita dopravy'!$G$2="Koeficienty rastu dopravy",IFERROR(INDEX('A2.1 Intenzita dopravy'!$E10:$BB10,MATCH('09.1 Nehodovost - vypocet'!E$19,'A2.1 Intenzita dopravy'!$E$5:$BB$5,0)),IF('09.1 Nehodovost - vypocet'!E$19&lt;MIN('A2.1 Intenzita dopravy'!$E$5:$BB$5),'09.1 Nehodovost - vypocet'!F24*'09.1 Nehodovost - vypocet'!F24/'09.1 Nehodovost - vypocet'!G24,'09.1 Nehodovost - vypocet'!D24*'09.1 Nehodovost - vypocet'!D24/'09.1 Nehodovost - vypocet'!C24)),0)),0)</f>
        <v>9900.7094457110634</v>
      </c>
      <c r="F24" s="30">
        <f>IFERROR(IF('A2 Intenzita dopravy'!$G$2="Dopravný model",IFERROR(INDEX('A2.1 Intenzita dopravy'!$E146:$BB146,MATCH('09.1 Nehodovost - vypocet'!F$19,'A2.1 Intenzita dopravy'!$E$141:$BB$141,0)),IF('09.1 Nehodovost - vypocet'!F$19&lt;MIN('A2.1 Intenzita dopravy'!$E$141:$BB$141),'09.1 Nehodovost - vypocet'!G24*'09.1 Nehodovost - vypocet'!G24/'09.1 Nehodovost - vypocet'!H24,'09.1 Nehodovost - vypocet'!E24*'09.1 Nehodovost - vypocet'!E24/'09.1 Nehodovost - vypocet'!D24)),IF('A2 Intenzita dopravy'!$G$2="Koeficienty rastu dopravy",IFERROR(INDEX('A2.1 Intenzita dopravy'!$E10:$BB10,MATCH('09.1 Nehodovost - vypocet'!F$19,'A2.1 Intenzita dopravy'!$E$5:$BB$5,0)),IF('09.1 Nehodovost - vypocet'!F$19&lt;MIN('A2.1 Intenzita dopravy'!$E$5:$BB$5),'09.1 Nehodovost - vypocet'!G24*'09.1 Nehodovost - vypocet'!G24/'09.1 Nehodovost - vypocet'!H24,'09.1 Nehodovost - vypocet'!E24*'09.1 Nehodovost - vypocet'!E24/'09.1 Nehodovost - vypocet'!D24)),0)),0)</f>
        <v>10045.489973121068</v>
      </c>
      <c r="G24" s="30">
        <f>IFERROR(IF('A2 Intenzita dopravy'!$G$2="Dopravný model",IFERROR(INDEX('A2.1 Intenzita dopravy'!$E146:$BB146,MATCH('09.1 Nehodovost - vypocet'!G$19,'A2.1 Intenzita dopravy'!$E$141:$BB$141,0)),IF('09.1 Nehodovost - vypocet'!G$19&lt;MIN('A2.1 Intenzita dopravy'!$E$141:$BB$141),'09.1 Nehodovost - vypocet'!H24*'09.1 Nehodovost - vypocet'!H24/'09.1 Nehodovost - vypocet'!I24,'09.1 Nehodovost - vypocet'!F24*'09.1 Nehodovost - vypocet'!F24/'09.1 Nehodovost - vypocet'!E24)),IF('A2 Intenzita dopravy'!$G$2="Koeficienty rastu dopravy",IFERROR(INDEX('A2.1 Intenzita dopravy'!$E10:$BB10,MATCH('09.1 Nehodovost - vypocet'!G$19,'A2.1 Intenzita dopravy'!$E$5:$BB$5,0)),IF('09.1 Nehodovost - vypocet'!G$19&lt;MIN('A2.1 Intenzita dopravy'!$E$5:$BB$5),'09.1 Nehodovost - vypocet'!H24*'09.1 Nehodovost - vypocet'!H24/'09.1 Nehodovost - vypocet'!I24,'09.1 Nehodovost - vypocet'!F24*'09.1 Nehodovost - vypocet'!F24/'09.1 Nehodovost - vypocet'!E24)),0)),0)</f>
        <v>10192.387662056926</v>
      </c>
      <c r="H24" s="30">
        <f>IFERROR(IF('A2 Intenzita dopravy'!$G$2="Dopravný model",IFERROR(INDEX('A2.1 Intenzita dopravy'!$E146:$BB146,MATCH('09.1 Nehodovost - vypocet'!H$19,'A2.1 Intenzita dopravy'!$E$141:$BB$141,0)),IF('09.1 Nehodovost - vypocet'!H$19&lt;MIN('A2.1 Intenzita dopravy'!$E$141:$BB$141),'09.1 Nehodovost - vypocet'!I24*'09.1 Nehodovost - vypocet'!I24/'09.1 Nehodovost - vypocet'!J24,'09.1 Nehodovost - vypocet'!G24*'09.1 Nehodovost - vypocet'!G24/'09.1 Nehodovost - vypocet'!F24)),IF('A2 Intenzita dopravy'!$G$2="Koeficienty rastu dopravy",IFERROR(INDEX('A2.1 Intenzita dopravy'!$E10:$BB10,MATCH('09.1 Nehodovost - vypocet'!H$19,'A2.1 Intenzita dopravy'!$E$5:$BB$5,0)),IF('09.1 Nehodovost - vypocet'!H$19&lt;MIN('A2.1 Intenzita dopravy'!$E$5:$BB$5),'09.1 Nehodovost - vypocet'!I24*'09.1 Nehodovost - vypocet'!I24/'09.1 Nehodovost - vypocet'!J24,'09.1 Nehodovost - vypocet'!G24*'09.1 Nehodovost - vypocet'!G24/'09.1 Nehodovost - vypocet'!F24)),0)),0)</f>
        <v>10341.433472296219</v>
      </c>
      <c r="I24" s="30">
        <f>IFERROR(IF('A2 Intenzita dopravy'!$G$2="Dopravný model",IFERROR(INDEX('A2.1 Intenzita dopravy'!$E146:$BB146,MATCH('09.1 Nehodovost - vypocet'!I$19,'A2.1 Intenzita dopravy'!$E$141:$BB$141,0)),IF('09.1 Nehodovost - vypocet'!I$19&lt;MIN('A2.1 Intenzita dopravy'!$E$141:$BB$141),'09.1 Nehodovost - vypocet'!J24*'09.1 Nehodovost - vypocet'!J24/'09.1 Nehodovost - vypocet'!K24,'09.1 Nehodovost - vypocet'!H24*'09.1 Nehodovost - vypocet'!H24/'09.1 Nehodovost - vypocet'!G24)),IF('A2 Intenzita dopravy'!$G$2="Koeficienty rastu dopravy",IFERROR(INDEX('A2.1 Intenzita dopravy'!$E10:$BB10,MATCH('09.1 Nehodovost - vypocet'!I$19,'A2.1 Intenzita dopravy'!$E$5:$BB$5,0)),IF('09.1 Nehodovost - vypocet'!I$19&lt;MIN('A2.1 Intenzita dopravy'!$E$5:$BB$5),'09.1 Nehodovost - vypocet'!J24*'09.1 Nehodovost - vypocet'!J24/'09.1 Nehodovost - vypocet'!K24,'09.1 Nehodovost - vypocet'!H24*'09.1 Nehodovost - vypocet'!H24/'09.1 Nehodovost - vypocet'!G24)),0)),0)</f>
        <v>10492.658816349027</v>
      </c>
      <c r="J24" s="30">
        <f>IFERROR(IF('A2 Intenzita dopravy'!$G$2="Dopravný model",IFERROR(INDEX('A2.1 Intenzita dopravy'!$E146:$BB146,MATCH('09.1 Nehodovost - vypocet'!J$19,'A2.1 Intenzita dopravy'!$E$141:$BB$141,0)),IF('09.1 Nehodovost - vypocet'!J$19&lt;MIN('A2.1 Intenzita dopravy'!$E$141:$BB$141),'09.1 Nehodovost - vypocet'!K24*'09.1 Nehodovost - vypocet'!K24/'09.1 Nehodovost - vypocet'!L24,'09.1 Nehodovost - vypocet'!I24*'09.1 Nehodovost - vypocet'!I24/'09.1 Nehodovost - vypocet'!H24)),IF('A2 Intenzita dopravy'!$G$2="Koeficienty rastu dopravy",IFERROR(INDEX('A2.1 Intenzita dopravy'!$E10:$BB10,MATCH('09.1 Nehodovost - vypocet'!J$19,'A2.1 Intenzita dopravy'!$E$5:$BB$5,0)),IF('09.1 Nehodovost - vypocet'!J$19&lt;MIN('A2.1 Intenzita dopravy'!$E$5:$BB$5),'09.1 Nehodovost - vypocet'!K24*'09.1 Nehodovost - vypocet'!K24/'09.1 Nehodovost - vypocet'!L24,'09.1 Nehodovost - vypocet'!I24*'09.1 Nehodovost - vypocet'!I24/'09.1 Nehodovost - vypocet'!H24)),0)),0)</f>
        <v>10646.095566078346</v>
      </c>
      <c r="K24" s="30">
        <f>IFERROR(IF('A2 Intenzita dopravy'!$G$2="Dopravný model",IFERROR(INDEX('A2.1 Intenzita dopravy'!$E146:$BB146,MATCH('09.1 Nehodovost - vypocet'!K$19,'A2.1 Intenzita dopravy'!$E$141:$BB$141,0)),IF('09.1 Nehodovost - vypocet'!K$19&lt;MIN('A2.1 Intenzita dopravy'!$E$141:$BB$141),'09.1 Nehodovost - vypocet'!L24*'09.1 Nehodovost - vypocet'!L24/'09.1 Nehodovost - vypocet'!M24,'09.1 Nehodovost - vypocet'!J24*'09.1 Nehodovost - vypocet'!J24/'09.1 Nehodovost - vypocet'!I24)),IF('A2 Intenzita dopravy'!$G$2="Koeficienty rastu dopravy",IFERROR(INDEX('A2.1 Intenzita dopravy'!$E10:$BB10,MATCH('09.1 Nehodovost - vypocet'!K$19,'A2.1 Intenzita dopravy'!$E$5:$BB$5,0)),IF('09.1 Nehodovost - vypocet'!K$19&lt;MIN('A2.1 Intenzita dopravy'!$E$5:$BB$5),'09.1 Nehodovost - vypocet'!L24*'09.1 Nehodovost - vypocet'!L24/'09.1 Nehodovost - vypocet'!M24,'09.1 Nehodovost - vypocet'!J24*'09.1 Nehodovost - vypocet'!J24/'09.1 Nehodovost - vypocet'!I24)),0)),0)</f>
        <v>10801.776059417321</v>
      </c>
      <c r="L24" s="30">
        <f>IFERROR(IF('A2 Intenzita dopravy'!$G$2="Dopravný model",IFERROR(INDEX('A2.1 Intenzita dopravy'!$E146:$BB146,MATCH('09.1 Nehodovost - vypocet'!L$19,'A2.1 Intenzita dopravy'!$E$141:$BB$141,0)),IF('09.1 Nehodovost - vypocet'!L$19&lt;MIN('A2.1 Intenzita dopravy'!$E$141:$BB$141),'09.1 Nehodovost - vypocet'!M24*'09.1 Nehodovost - vypocet'!M24/'09.1 Nehodovost - vypocet'!N24,'09.1 Nehodovost - vypocet'!K24*'09.1 Nehodovost - vypocet'!K24/'09.1 Nehodovost - vypocet'!J24)),IF('A2 Intenzita dopravy'!$G$2="Koeficienty rastu dopravy",IFERROR(INDEX('A2.1 Intenzita dopravy'!$E10:$BB10,MATCH('09.1 Nehodovost - vypocet'!L$19,'A2.1 Intenzita dopravy'!$E$5:$BB$5,0)),IF('09.1 Nehodovost - vypocet'!L$19&lt;MIN('A2.1 Intenzita dopravy'!$E$5:$BB$5),'09.1 Nehodovost - vypocet'!M24*'09.1 Nehodovost - vypocet'!M24/'09.1 Nehodovost - vypocet'!N24,'09.1 Nehodovost - vypocet'!K24*'09.1 Nehodovost - vypocet'!K24/'09.1 Nehodovost - vypocet'!J24)),0)),0)</f>
        <v>10959.733107184709</v>
      </c>
      <c r="M24" s="30">
        <f>IFERROR(IF('A2 Intenzita dopravy'!$G$2="Dopravný model",IFERROR(INDEX('A2.1 Intenzita dopravy'!$E146:$BB146,MATCH('09.1 Nehodovost - vypocet'!M$19,'A2.1 Intenzita dopravy'!$E$141:$BB$141,0)),IF('09.1 Nehodovost - vypocet'!M$19&lt;MIN('A2.1 Intenzita dopravy'!$E$141:$BB$141),'09.1 Nehodovost - vypocet'!N24*'09.1 Nehodovost - vypocet'!N24/'09.1 Nehodovost - vypocet'!O24,'09.1 Nehodovost - vypocet'!L24*'09.1 Nehodovost - vypocet'!L24/'09.1 Nehodovost - vypocet'!K24)),IF('A2 Intenzita dopravy'!$G$2="Koeficienty rastu dopravy",IFERROR(INDEX('A2.1 Intenzita dopravy'!$E10:$BB10,MATCH('09.1 Nehodovost - vypocet'!M$19,'A2.1 Intenzita dopravy'!$E$5:$BB$5,0)),IF('09.1 Nehodovost - vypocet'!M$19&lt;MIN('A2.1 Intenzita dopravy'!$E$5:$BB$5),'09.1 Nehodovost - vypocet'!N24*'09.1 Nehodovost - vypocet'!N24/'09.1 Nehodovost - vypocet'!O24,'09.1 Nehodovost - vypocet'!L24*'09.1 Nehodovost - vypocet'!L24/'09.1 Nehodovost - vypocet'!K24)),0)),0)</f>
        <v>11120</v>
      </c>
      <c r="N24" s="30">
        <f>IFERROR(IF('A2 Intenzita dopravy'!$G$2="Dopravný model",IFERROR(INDEX('A2.1 Intenzita dopravy'!$E146:$BB146,MATCH('09.1 Nehodovost - vypocet'!N$19,'A2.1 Intenzita dopravy'!$E$141:$BB$141,0)),IF('09.1 Nehodovost - vypocet'!N$19&lt;MIN('A2.1 Intenzita dopravy'!$E$141:$BB$141),'09.1 Nehodovost - vypocet'!O24*'09.1 Nehodovost - vypocet'!O24/'09.1 Nehodovost - vypocet'!P24,'09.1 Nehodovost - vypocet'!M24*'09.1 Nehodovost - vypocet'!M24/'09.1 Nehodovost - vypocet'!L24)),IF('A2 Intenzita dopravy'!$G$2="Koeficienty rastu dopravy",IFERROR(INDEX('A2.1 Intenzita dopravy'!$E10:$BB10,MATCH('09.1 Nehodovost - vypocet'!N$19,'A2.1 Intenzita dopravy'!$E$5:$BB$5,0)),IF('09.1 Nehodovost - vypocet'!N$19&lt;MIN('A2.1 Intenzita dopravy'!$E$5:$BB$5),'09.1 Nehodovost - vypocet'!O24*'09.1 Nehodovost - vypocet'!O24/'09.1 Nehodovost - vypocet'!P24,'09.1 Nehodovost - vypocet'!M24*'09.1 Nehodovost - vypocet'!M24/'09.1 Nehodovost - vypocet'!L24)),0)),0)</f>
        <v>11282.610515299659</v>
      </c>
      <c r="O24" s="30">
        <f>IFERROR(IF('A2 Intenzita dopravy'!$G$2="Dopravný model",IFERROR(INDEX('A2.1 Intenzita dopravy'!$E146:$BB146,MATCH('09.1 Nehodovost - vypocet'!O$19,'A2.1 Intenzita dopravy'!$E$141:$BB$141,0)),IF('09.1 Nehodovost - vypocet'!O$19&lt;MIN('A2.1 Intenzita dopravy'!$E$141:$BB$141),'09.1 Nehodovost - vypocet'!P24*'09.1 Nehodovost - vypocet'!P24/'09.1 Nehodovost - vypocet'!Q24,'09.1 Nehodovost - vypocet'!N24*'09.1 Nehodovost - vypocet'!N24/'09.1 Nehodovost - vypocet'!M24)),IF('A2 Intenzita dopravy'!$G$2="Koeficienty rastu dopravy",IFERROR(INDEX('A2.1 Intenzita dopravy'!$E10:$BB10,MATCH('09.1 Nehodovost - vypocet'!O$19,'A2.1 Intenzita dopravy'!$E$5:$BB$5,0)),IF('09.1 Nehodovost - vypocet'!O$19&lt;MIN('A2.1 Intenzita dopravy'!$E$5:$BB$5),'09.1 Nehodovost - vypocet'!P24*'09.1 Nehodovost - vypocet'!P24/'09.1 Nehodovost - vypocet'!Q24,'09.1 Nehodovost - vypocet'!N24*'09.1 Nehodovost - vypocet'!N24/'09.1 Nehodovost - vypocet'!M24)),0)),0)</f>
        <v>11447.598924455973</v>
      </c>
      <c r="P24" s="30">
        <f>IFERROR(IF('A2 Intenzita dopravy'!$G$2="Dopravný model",IFERROR(INDEX('A2.1 Intenzita dopravy'!$E146:$BB146,MATCH('09.1 Nehodovost - vypocet'!P$19,'A2.1 Intenzita dopravy'!$E$141:$BB$141,0)),IF('09.1 Nehodovost - vypocet'!P$19&lt;MIN('A2.1 Intenzita dopravy'!$E$141:$BB$141),'09.1 Nehodovost - vypocet'!Q24*'09.1 Nehodovost - vypocet'!Q24/'09.1 Nehodovost - vypocet'!R24,'09.1 Nehodovost - vypocet'!O24*'09.1 Nehodovost - vypocet'!O24/'09.1 Nehodovost - vypocet'!N24)),IF('A2 Intenzita dopravy'!$G$2="Koeficienty rastu dopravy",IFERROR(INDEX('A2.1 Intenzita dopravy'!$E10:$BB10,MATCH('09.1 Nehodovost - vypocet'!P$19,'A2.1 Intenzita dopravy'!$E$5:$BB$5,0)),IF('09.1 Nehodovost - vypocet'!P$19&lt;MIN('A2.1 Intenzita dopravy'!$E$5:$BB$5),'09.1 Nehodovost - vypocet'!Q24*'09.1 Nehodovost - vypocet'!Q24/'09.1 Nehodovost - vypocet'!R24,'09.1 Nehodovost - vypocet'!O24*'09.1 Nehodovost - vypocet'!O24/'09.1 Nehodovost - vypocet'!N24)),0)),0)</f>
        <v>11615</v>
      </c>
      <c r="Q24" s="30">
        <f>IFERROR(IF('A2 Intenzita dopravy'!$G$2="Dopravný model",IFERROR(INDEX('A2.1 Intenzita dopravy'!$E146:$BB146,MATCH('09.1 Nehodovost - vypocet'!Q$19,'A2.1 Intenzita dopravy'!$E$141:$BB$141,0)),IF('09.1 Nehodovost - vypocet'!Q$19&lt;MIN('A2.1 Intenzita dopravy'!$E$141:$BB$141),'09.1 Nehodovost - vypocet'!R24*'09.1 Nehodovost - vypocet'!R24/'09.1 Nehodovost - vypocet'!S24,'09.1 Nehodovost - vypocet'!P24*'09.1 Nehodovost - vypocet'!P24/'09.1 Nehodovost - vypocet'!O24)),IF('A2 Intenzita dopravy'!$G$2="Koeficienty rastu dopravy",IFERROR(INDEX('A2.1 Intenzita dopravy'!$E10:$BB10,MATCH('09.1 Nehodovost - vypocet'!Q$19,'A2.1 Intenzita dopravy'!$E$5:$BB$5,0)),IF('09.1 Nehodovost - vypocet'!Q$19&lt;MIN('A2.1 Intenzita dopravy'!$E$5:$BB$5),'09.1 Nehodovost - vypocet'!R24*'09.1 Nehodovost - vypocet'!R24/'09.1 Nehodovost - vypocet'!S24,'09.1 Nehodovost - vypocet'!P24*'09.1 Nehodovost - vypocet'!P24/'09.1 Nehodovost - vypocet'!O24)),0)),0)</f>
        <v>11773.372450979718</v>
      </c>
      <c r="R24" s="30">
        <f>IFERROR(IF('A2 Intenzita dopravy'!$G$2="Dopravný model",IFERROR(INDEX('A2.1 Intenzita dopravy'!$E146:$BB146,MATCH('09.1 Nehodovost - vypocet'!R$19,'A2.1 Intenzita dopravy'!$E$141:$BB$141,0)),IF('09.1 Nehodovost - vypocet'!R$19&lt;MIN('A2.1 Intenzita dopravy'!$E$141:$BB$141),'09.1 Nehodovost - vypocet'!S24*'09.1 Nehodovost - vypocet'!S24/'09.1 Nehodovost - vypocet'!T24,'09.1 Nehodovost - vypocet'!Q24*'09.1 Nehodovost - vypocet'!Q24/'09.1 Nehodovost - vypocet'!P24)),IF('A2 Intenzita dopravy'!$G$2="Koeficienty rastu dopravy",IFERROR(INDEX('A2.1 Intenzita dopravy'!$E10:$BB10,MATCH('09.1 Nehodovost - vypocet'!R$19,'A2.1 Intenzita dopravy'!$E$5:$BB$5,0)),IF('09.1 Nehodovost - vypocet'!R$19&lt;MIN('A2.1 Intenzita dopravy'!$E$5:$BB$5),'09.1 Nehodovost - vypocet'!S24*'09.1 Nehodovost - vypocet'!S24/'09.1 Nehodovost - vypocet'!T24,'09.1 Nehodovost - vypocet'!Q24*'09.1 Nehodovost - vypocet'!Q24/'09.1 Nehodovost - vypocet'!P24)),0)),0)</f>
        <v>11933.904336589596</v>
      </c>
      <c r="S24" s="30">
        <f>IFERROR(IF('A2 Intenzita dopravy'!$G$2="Dopravný model",IFERROR(INDEX('A2.1 Intenzita dopravy'!$E146:$BB146,MATCH('09.1 Nehodovost - vypocet'!S$19,'A2.1 Intenzita dopravy'!$E$141:$BB$141,0)),IF('09.1 Nehodovost - vypocet'!S$19&lt;MIN('A2.1 Intenzita dopravy'!$E$141:$BB$141),'09.1 Nehodovost - vypocet'!T24*'09.1 Nehodovost - vypocet'!T24/'09.1 Nehodovost - vypocet'!U24,'09.1 Nehodovost - vypocet'!R24*'09.1 Nehodovost - vypocet'!R24/'09.1 Nehodovost - vypocet'!Q24)),IF('A2 Intenzita dopravy'!$G$2="Koeficienty rastu dopravy",IFERROR(INDEX('A2.1 Intenzita dopravy'!$E10:$BB10,MATCH('09.1 Nehodovost - vypocet'!S$19,'A2.1 Intenzita dopravy'!$E$5:$BB$5,0)),IF('09.1 Nehodovost - vypocet'!S$19&lt;MIN('A2.1 Intenzita dopravy'!$E$5:$BB$5),'09.1 Nehodovost - vypocet'!T24*'09.1 Nehodovost - vypocet'!T24/'09.1 Nehodovost - vypocet'!U24,'09.1 Nehodovost - vypocet'!R24*'09.1 Nehodovost - vypocet'!R24/'09.1 Nehodovost - vypocet'!Q24)),0)),0)</f>
        <v>12096.625101078893</v>
      </c>
      <c r="T24" s="30">
        <f>IFERROR(IF('A2 Intenzita dopravy'!$G$2="Dopravný model",IFERROR(INDEX('A2.1 Intenzita dopravy'!$E146:$BB146,MATCH('09.1 Nehodovost - vypocet'!T$19,'A2.1 Intenzita dopravy'!$E$141:$BB$141,0)),IF('09.1 Nehodovost - vypocet'!T$19&lt;MIN('A2.1 Intenzita dopravy'!$E$141:$BB$141),'09.1 Nehodovost - vypocet'!U24*'09.1 Nehodovost - vypocet'!U24/'09.1 Nehodovost - vypocet'!V24,'09.1 Nehodovost - vypocet'!S24*'09.1 Nehodovost - vypocet'!S24/'09.1 Nehodovost - vypocet'!R24)),IF('A2 Intenzita dopravy'!$G$2="Koeficienty rastu dopravy",IFERROR(INDEX('A2.1 Intenzita dopravy'!$E10:$BB10,MATCH('09.1 Nehodovost - vypocet'!T$19,'A2.1 Intenzita dopravy'!$E$5:$BB$5,0)),IF('09.1 Nehodovost - vypocet'!T$19&lt;MIN('A2.1 Intenzita dopravy'!$E$5:$BB$5),'09.1 Nehodovost - vypocet'!U24*'09.1 Nehodovost - vypocet'!U24/'09.1 Nehodovost - vypocet'!V24,'09.1 Nehodovost - vypocet'!S24*'09.1 Nehodovost - vypocet'!S24/'09.1 Nehodovost - vypocet'!R24)),0)),0)</f>
        <v>12261.564590174083</v>
      </c>
      <c r="U24" s="30">
        <f>IFERROR(IF('A2 Intenzita dopravy'!$G$2="Dopravný model",IFERROR(INDEX('A2.1 Intenzita dopravy'!$E146:$BB146,MATCH('09.1 Nehodovost - vypocet'!U$19,'A2.1 Intenzita dopravy'!$E$141:$BB$141,0)),IF('09.1 Nehodovost - vypocet'!U$19&lt;MIN('A2.1 Intenzita dopravy'!$E$141:$BB$141),'09.1 Nehodovost - vypocet'!V24*'09.1 Nehodovost - vypocet'!V24/'09.1 Nehodovost - vypocet'!W24,'09.1 Nehodovost - vypocet'!T24*'09.1 Nehodovost - vypocet'!T24/'09.1 Nehodovost - vypocet'!S24)),IF('A2 Intenzita dopravy'!$G$2="Koeficienty rastu dopravy",IFERROR(INDEX('A2.1 Intenzita dopravy'!$E10:$BB10,MATCH('09.1 Nehodovost - vypocet'!U$19,'A2.1 Intenzita dopravy'!$E$5:$BB$5,0)),IF('09.1 Nehodovost - vypocet'!U$19&lt;MIN('A2.1 Intenzita dopravy'!$E$5:$BB$5),'09.1 Nehodovost - vypocet'!V24*'09.1 Nehodovost - vypocet'!V24/'09.1 Nehodovost - vypocet'!W24,'09.1 Nehodovost - vypocet'!T24*'09.1 Nehodovost - vypocet'!T24/'09.1 Nehodovost - vypocet'!S24)),0)),0)</f>
        <v>12428.753056553074</v>
      </c>
      <c r="V24" s="30">
        <f>IFERROR(IF('A2 Intenzita dopravy'!$G$2="Dopravný model",IFERROR(INDEX('A2.1 Intenzita dopravy'!$E146:$BB146,MATCH('09.1 Nehodovost - vypocet'!V$19,'A2.1 Intenzita dopravy'!$E$141:$BB$141,0)),IF('09.1 Nehodovost - vypocet'!V$19&lt;MIN('A2.1 Intenzita dopravy'!$E$141:$BB$141),'09.1 Nehodovost - vypocet'!W24*'09.1 Nehodovost - vypocet'!W24/'09.1 Nehodovost - vypocet'!X24,'09.1 Nehodovost - vypocet'!U24*'09.1 Nehodovost - vypocet'!U24/'09.1 Nehodovost - vypocet'!T24)),IF('A2 Intenzita dopravy'!$G$2="Koeficienty rastu dopravy",IFERROR(INDEX('A2.1 Intenzita dopravy'!$E10:$BB10,MATCH('09.1 Nehodovost - vypocet'!V$19,'A2.1 Intenzita dopravy'!$E$5:$BB$5,0)),IF('09.1 Nehodovost - vypocet'!V$19&lt;MIN('A2.1 Intenzita dopravy'!$E$5:$BB$5),'09.1 Nehodovost - vypocet'!W24*'09.1 Nehodovost - vypocet'!W24/'09.1 Nehodovost - vypocet'!X24,'09.1 Nehodovost - vypocet'!U24*'09.1 Nehodovost - vypocet'!U24/'09.1 Nehodovost - vypocet'!T24)),0)),0)</f>
        <v>12598.221165394052</v>
      </c>
      <c r="W24" s="30">
        <f>IFERROR(IF('A2 Intenzita dopravy'!$G$2="Dopravný model",IFERROR(INDEX('A2.1 Intenzita dopravy'!$E146:$BB146,MATCH('09.1 Nehodovost - vypocet'!W$19,'A2.1 Intenzita dopravy'!$E$141:$BB$141,0)),IF('09.1 Nehodovost - vypocet'!W$19&lt;MIN('A2.1 Intenzita dopravy'!$E$141:$BB$141),'09.1 Nehodovost - vypocet'!X24*'09.1 Nehodovost - vypocet'!X24/'09.1 Nehodovost - vypocet'!Y24,'09.1 Nehodovost - vypocet'!V24*'09.1 Nehodovost - vypocet'!V24/'09.1 Nehodovost - vypocet'!U24)),IF('A2 Intenzita dopravy'!$G$2="Koeficienty rastu dopravy",IFERROR(INDEX('A2.1 Intenzita dopravy'!$E10:$BB10,MATCH('09.1 Nehodovost - vypocet'!W$19,'A2.1 Intenzita dopravy'!$E$5:$BB$5,0)),IF('09.1 Nehodovost - vypocet'!W$19&lt;MIN('A2.1 Intenzita dopravy'!$E$5:$BB$5),'09.1 Nehodovost - vypocet'!X24*'09.1 Nehodovost - vypocet'!X24/'09.1 Nehodovost - vypocet'!Y24,'09.1 Nehodovost - vypocet'!V24*'09.1 Nehodovost - vypocet'!V24/'09.1 Nehodovost - vypocet'!U24)),0)),0)</f>
        <v>12770</v>
      </c>
      <c r="X24" s="30">
        <f>IFERROR(IF('A2 Intenzita dopravy'!$G$2="Dopravný model",IFERROR(INDEX('A2.1 Intenzita dopravy'!$E146:$BB146,MATCH('09.1 Nehodovost - vypocet'!X$19,'A2.1 Intenzita dopravy'!$E$141:$BB$141,0)),IF('09.1 Nehodovost - vypocet'!X$19&lt;MIN('A2.1 Intenzita dopravy'!$E$141:$BB$141),'09.1 Nehodovost - vypocet'!Y24*'09.1 Nehodovost - vypocet'!Y24/'09.1 Nehodovost - vypocet'!Z24,'09.1 Nehodovost - vypocet'!W24*'09.1 Nehodovost - vypocet'!W24/'09.1 Nehodovost - vypocet'!V24)),IF('A2 Intenzita dopravy'!$G$2="Koeficienty rastu dopravy",IFERROR(INDEX('A2.1 Intenzita dopravy'!$E10:$BB10,MATCH('09.1 Nehodovost - vypocet'!X$19,'A2.1 Intenzita dopravy'!$E$5:$BB$5,0)),IF('09.1 Nehodovost - vypocet'!X$19&lt;MIN('A2.1 Intenzita dopravy'!$E$5:$BB$5),'09.1 Nehodovost - vypocet'!Y24*'09.1 Nehodovost - vypocet'!Y24/'09.1 Nehodovost - vypocet'!Z24,'09.1 Nehodovost - vypocet'!W24*'09.1 Nehodovost - vypocet'!W24/'09.1 Nehodovost - vypocet'!V24)),0)),0)</f>
        <v>12932.385622601272</v>
      </c>
      <c r="Y24" s="30">
        <f>IFERROR(IF('A2 Intenzita dopravy'!$G$2="Dopravný model",IFERROR(INDEX('A2.1 Intenzita dopravy'!$E146:$BB146,MATCH('09.1 Nehodovost - vypocet'!Y$19,'A2.1 Intenzita dopravy'!$E$141:$BB$141,0)),IF('09.1 Nehodovost - vypocet'!Y$19&lt;MIN('A2.1 Intenzita dopravy'!$E$141:$BB$141),'09.1 Nehodovost - vypocet'!Z24*'09.1 Nehodovost - vypocet'!Z24/'09.1 Nehodovost - vypocet'!AA24,'09.1 Nehodovost - vypocet'!X24*'09.1 Nehodovost - vypocet'!X24/'09.1 Nehodovost - vypocet'!W24)),IF('A2 Intenzita dopravy'!$G$2="Koeficienty rastu dopravy",IFERROR(INDEX('A2.1 Intenzita dopravy'!$E10:$BB10,MATCH('09.1 Nehodovost - vypocet'!Y$19,'A2.1 Intenzita dopravy'!$E$5:$BB$5,0)),IF('09.1 Nehodovost - vypocet'!Y$19&lt;MIN('A2.1 Intenzita dopravy'!$E$5:$BB$5),'09.1 Nehodovost - vypocet'!Z24*'09.1 Nehodovost - vypocet'!Z24/'09.1 Nehodovost - vypocet'!AA24,'09.1 Nehodovost - vypocet'!X24*'09.1 Nehodovost - vypocet'!X24/'09.1 Nehodovost - vypocet'!W24)),0)),0)</f>
        <v>13096.836170059834</v>
      </c>
      <c r="Z24" s="30">
        <f>IFERROR(IF('A2 Intenzita dopravy'!$G$2="Dopravný model",IFERROR(INDEX('A2.1 Intenzita dopravy'!$E146:$BB146,MATCH('09.1 Nehodovost - vypocet'!Z$19,'A2.1 Intenzita dopravy'!$E$141:$BB$141,0)),IF('09.1 Nehodovost - vypocet'!Z$19&lt;MIN('A2.1 Intenzita dopravy'!$E$141:$BB$141),'09.1 Nehodovost - vypocet'!AA24*'09.1 Nehodovost - vypocet'!AA24/'09.1 Nehodovost - vypocet'!AB24,'09.1 Nehodovost - vypocet'!Y24*'09.1 Nehodovost - vypocet'!Y24/'09.1 Nehodovost - vypocet'!X24)),IF('A2 Intenzita dopravy'!$G$2="Koeficienty rastu dopravy",IFERROR(INDEX('A2.1 Intenzita dopravy'!$E10:$BB10,MATCH('09.1 Nehodovost - vypocet'!Z$19,'A2.1 Intenzita dopravy'!$E$5:$BB$5,0)),IF('09.1 Nehodovost - vypocet'!Z$19&lt;MIN('A2.1 Intenzita dopravy'!$E$5:$BB$5),'09.1 Nehodovost - vypocet'!AA24*'09.1 Nehodovost - vypocet'!AA24/'09.1 Nehodovost - vypocet'!AB24,'09.1 Nehodovost - vypocet'!Y24*'09.1 Nehodovost - vypocet'!Y24/'09.1 Nehodovost - vypocet'!X24)),0)),0)</f>
        <v>13263.377900332507</v>
      </c>
      <c r="AA24" s="30">
        <f>IFERROR(IF('A2 Intenzita dopravy'!$G$2="Dopravný model",IFERROR(INDEX('A2.1 Intenzita dopravy'!$E146:$BB146,MATCH('09.1 Nehodovost - vypocet'!AA$19,'A2.1 Intenzita dopravy'!$E$141:$BB$141,0)),IF('09.1 Nehodovost - vypocet'!AA$19&lt;MIN('A2.1 Intenzita dopravy'!$E$141:$BB$141),'09.1 Nehodovost - vypocet'!AB24*'09.1 Nehodovost - vypocet'!AB24/'09.1 Nehodovost - vypocet'!AC24,'09.1 Nehodovost - vypocet'!Z24*'09.1 Nehodovost - vypocet'!Z24/'09.1 Nehodovost - vypocet'!Y24)),IF('A2 Intenzita dopravy'!$G$2="Koeficienty rastu dopravy",IFERROR(INDEX('A2.1 Intenzita dopravy'!$E10:$BB10,MATCH('09.1 Nehodovost - vypocet'!AA$19,'A2.1 Intenzita dopravy'!$E$5:$BB$5,0)),IF('09.1 Nehodovost - vypocet'!AA$19&lt;MIN('A2.1 Intenzita dopravy'!$E$5:$BB$5),'09.1 Nehodovost - vypocet'!AB24*'09.1 Nehodovost - vypocet'!AB24/'09.1 Nehodovost - vypocet'!AC24,'09.1 Nehodovost - vypocet'!Z24*'09.1 Nehodovost - vypocet'!Z24/'09.1 Nehodovost - vypocet'!Y24)),0)),0)</f>
        <v>13432.037405277022</v>
      </c>
      <c r="AB24" s="30">
        <f>IFERROR(IF('A2 Intenzita dopravy'!$G$2="Dopravný model",IFERROR(INDEX('A2.1 Intenzita dopravy'!$E146:$BB146,MATCH('09.1 Nehodovost - vypocet'!AB$19,'A2.1 Intenzita dopravy'!$E$141:$BB$141,0)),IF('09.1 Nehodovost - vypocet'!AB$19&lt;MIN('A2.1 Intenzita dopravy'!$E$141:$BB$141),'09.1 Nehodovost - vypocet'!AC24*'09.1 Nehodovost - vypocet'!AC24/'09.1 Nehodovost - vypocet'!AD24,'09.1 Nehodovost - vypocet'!AA24*'09.1 Nehodovost - vypocet'!AA24/'09.1 Nehodovost - vypocet'!Z24)),IF('A2 Intenzita dopravy'!$G$2="Koeficienty rastu dopravy",IFERROR(INDEX('A2.1 Intenzita dopravy'!$E10:$BB10,MATCH('09.1 Nehodovost - vypocet'!AB$19,'A2.1 Intenzita dopravy'!$E$5:$BB$5,0)),IF('09.1 Nehodovost - vypocet'!AB$19&lt;MIN('A2.1 Intenzita dopravy'!$E$5:$BB$5),'09.1 Nehodovost - vypocet'!AC24*'09.1 Nehodovost - vypocet'!AC24/'09.1 Nehodovost - vypocet'!AD24,'09.1 Nehodovost - vypocet'!AA24*'09.1 Nehodovost - vypocet'!AA24/'09.1 Nehodovost - vypocet'!Z24)),0)),0)</f>
        <v>13602.841614897969</v>
      </c>
      <c r="AC24" s="30">
        <f>IFERROR(IF('A2 Intenzita dopravy'!$G$2="Dopravný model",IFERROR(INDEX('A2.1 Intenzita dopravy'!$E146:$BB146,MATCH('09.1 Nehodovost - vypocet'!AC$19,'A2.1 Intenzita dopravy'!$E$141:$BB$141,0)),IF('09.1 Nehodovost - vypocet'!AC$19&lt;MIN('A2.1 Intenzita dopravy'!$E$141:$BB$141),'09.1 Nehodovost - vypocet'!AD24*'09.1 Nehodovost - vypocet'!AD24/'09.1 Nehodovost - vypocet'!AE24,'09.1 Nehodovost - vypocet'!AB24*'09.1 Nehodovost - vypocet'!AB24/'09.1 Nehodovost - vypocet'!AA24)),IF('A2 Intenzita dopravy'!$G$2="Koeficienty rastu dopravy",IFERROR(INDEX('A2.1 Intenzita dopravy'!$E10:$BB10,MATCH('09.1 Nehodovost - vypocet'!AC$19,'A2.1 Intenzita dopravy'!$E$5:$BB$5,0)),IF('09.1 Nehodovost - vypocet'!AC$19&lt;MIN('A2.1 Intenzita dopravy'!$E$5:$BB$5),'09.1 Nehodovost - vypocet'!AD24*'09.1 Nehodovost - vypocet'!AD24/'09.1 Nehodovost - vypocet'!AE24,'09.1 Nehodovost - vypocet'!AB24*'09.1 Nehodovost - vypocet'!AB24/'09.1 Nehodovost - vypocet'!AA24)),0)),0)</f>
        <v>13775.817801646732</v>
      </c>
      <c r="AD24" s="30">
        <f>IFERROR(IF('A2 Intenzita dopravy'!$G$2="Dopravný model",IFERROR(INDEX('A2.1 Intenzita dopravy'!$E146:$BB146,MATCH('09.1 Nehodovost - vypocet'!AD$19,'A2.1 Intenzita dopravy'!$E$141:$BB$141,0)),IF('09.1 Nehodovost - vypocet'!AD$19&lt;MIN('A2.1 Intenzita dopravy'!$E$141:$BB$141),'09.1 Nehodovost - vypocet'!AE24*'09.1 Nehodovost - vypocet'!AE24/'09.1 Nehodovost - vypocet'!AF24,'09.1 Nehodovost - vypocet'!AC24*'09.1 Nehodovost - vypocet'!AC24/'09.1 Nehodovost - vypocet'!AB24)),IF('A2 Intenzita dopravy'!$G$2="Koeficienty rastu dopravy",IFERROR(INDEX('A2.1 Intenzita dopravy'!$E10:$BB10,MATCH('09.1 Nehodovost - vypocet'!AD$19,'A2.1 Intenzita dopravy'!$E$5:$BB$5,0)),IF('09.1 Nehodovost - vypocet'!AD$19&lt;MIN('A2.1 Intenzita dopravy'!$E$5:$BB$5),'09.1 Nehodovost - vypocet'!AE24*'09.1 Nehodovost - vypocet'!AE24/'09.1 Nehodovost - vypocet'!AF24,'09.1 Nehodovost - vypocet'!AC24*'09.1 Nehodovost - vypocet'!AC24/'09.1 Nehodovost - vypocet'!AB24)),0)),0)</f>
        <v>13950.993584776104</v>
      </c>
      <c r="AE24" s="30">
        <f>IFERROR(IF('A2 Intenzita dopravy'!$G$2="Dopravný model",IFERROR(INDEX('A2.1 Intenzita dopravy'!$E146:$BB146,MATCH('09.1 Nehodovost - vypocet'!AE$19,'A2.1 Intenzita dopravy'!$E$141:$BB$141,0)),IF('09.1 Nehodovost - vypocet'!AE$19&lt;MIN('A2.1 Intenzita dopravy'!$E$141:$BB$141),'09.1 Nehodovost - vypocet'!AF24*'09.1 Nehodovost - vypocet'!AF24/'09.1 Nehodovost - vypocet'!AG24,'09.1 Nehodovost - vypocet'!AD24*'09.1 Nehodovost - vypocet'!AD24/'09.1 Nehodovost - vypocet'!AC24)),IF('A2 Intenzita dopravy'!$G$2="Koeficienty rastu dopravy",IFERROR(INDEX('A2.1 Intenzita dopravy'!$E10:$BB10,MATCH('09.1 Nehodovost - vypocet'!AE$19,'A2.1 Intenzita dopravy'!$E$5:$BB$5,0)),IF('09.1 Nehodovost - vypocet'!AE$19&lt;MIN('A2.1 Intenzita dopravy'!$E$5:$BB$5),'09.1 Nehodovost - vypocet'!AF24*'09.1 Nehodovost - vypocet'!AF24/'09.1 Nehodovost - vypocet'!AG24,'09.1 Nehodovost - vypocet'!AD24*'09.1 Nehodovost - vypocet'!AD24/'09.1 Nehodovost - vypocet'!AC24)),0)),0)</f>
        <v>14128.396934750281</v>
      </c>
      <c r="AF24" s="30">
        <f>IFERROR(IF('A2 Intenzita dopravy'!$G$2="Dopravný model",IFERROR(INDEX('A2.1 Intenzita dopravy'!$E146:$BB146,MATCH('09.1 Nehodovost - vypocet'!AF$19,'A2.1 Intenzita dopravy'!$E$141:$BB$141,0)),IF('09.1 Nehodovost - vypocet'!AF$19&lt;MIN('A2.1 Intenzita dopravy'!$E$141:$BB$141),'09.1 Nehodovost - vypocet'!AG24*'09.1 Nehodovost - vypocet'!AG24/'09.1 Nehodovost - vypocet'!AH24,'09.1 Nehodovost - vypocet'!AE24*'09.1 Nehodovost - vypocet'!AE24/'09.1 Nehodovost - vypocet'!AD24)),IF('A2 Intenzita dopravy'!$G$2="Koeficienty rastu dopravy",IFERROR(INDEX('A2.1 Intenzita dopravy'!$E10:$BB10,MATCH('09.1 Nehodovost - vypocet'!AF$19,'A2.1 Intenzita dopravy'!$E$5:$BB$5,0)),IF('09.1 Nehodovost - vypocet'!AF$19&lt;MIN('A2.1 Intenzita dopravy'!$E$5:$BB$5),'09.1 Nehodovost - vypocet'!AG24*'09.1 Nehodovost - vypocet'!AG24/'09.1 Nehodovost - vypocet'!AH24,'09.1 Nehodovost - vypocet'!AE24*'09.1 Nehodovost - vypocet'!AE24/'09.1 Nehodovost - vypocet'!AD24)),0)),0)</f>
        <v>14308.056177710918</v>
      </c>
      <c r="AG24" s="30">
        <f>IFERROR(IF('A2 Intenzita dopravy'!$G$2="Dopravný model",IFERROR(INDEX('A2.1 Intenzita dopravy'!$E146:$BB146,MATCH('09.1 Nehodovost - vypocet'!AG$19,'A2.1 Intenzita dopravy'!$E$141:$BB$141,0)),IF('09.1 Nehodovost - vypocet'!AG$19&lt;MIN('A2.1 Intenzita dopravy'!$E$141:$BB$141),'09.1 Nehodovost - vypocet'!AH24*'09.1 Nehodovost - vypocet'!AH24/'09.1 Nehodovost - vypocet'!AI24,'09.1 Nehodovost - vypocet'!AF24*'09.1 Nehodovost - vypocet'!AF24/'09.1 Nehodovost - vypocet'!AE24)),IF('A2 Intenzita dopravy'!$G$2="Koeficienty rastu dopravy",IFERROR(INDEX('A2.1 Intenzita dopravy'!$E10:$BB10,MATCH('09.1 Nehodovost - vypocet'!AG$19,'A2.1 Intenzita dopravy'!$E$5:$BB$5,0)),IF('09.1 Nehodovost - vypocet'!AG$19&lt;MIN('A2.1 Intenzita dopravy'!$E$5:$BB$5),'09.1 Nehodovost - vypocet'!AH24*'09.1 Nehodovost - vypocet'!AH24/'09.1 Nehodovost - vypocet'!AI24,'09.1 Nehodovost - vypocet'!AF24*'09.1 Nehodovost - vypocet'!AF24/'09.1 Nehodovost - vypocet'!AE24)),0)),0)</f>
        <v>14490</v>
      </c>
      <c r="AH24" s="30">
        <f>IFERROR(IF('A2 Intenzita dopravy'!$G$2="Dopravný model",IFERROR(INDEX('A2.1 Intenzita dopravy'!$E146:$BB146,MATCH('09.1 Nehodovost - vypocet'!AH$19,'A2.1 Intenzita dopravy'!$E$141:$BB$141,0)),IF('09.1 Nehodovost - vypocet'!AH$19&lt;MIN('A2.1 Intenzita dopravy'!$E$141:$BB$141),'09.1 Nehodovost - vypocet'!AI24*'09.1 Nehodovost - vypocet'!AI24/'09.1 Nehodovost - vypocet'!AJ24,'09.1 Nehodovost - vypocet'!AG24*'09.1 Nehodovost - vypocet'!AG24/'09.1 Nehodovost - vypocet'!AF24)),IF('A2 Intenzita dopravy'!$G$2="Koeficienty rastu dopravy",IFERROR(INDEX('A2.1 Intenzita dopravy'!$E10:$BB10,MATCH('09.1 Nehodovost - vypocet'!AH$19,'A2.1 Intenzita dopravy'!$E$5:$BB$5,0)),IF('09.1 Nehodovost - vypocet'!AH$19&lt;MIN('A2.1 Intenzita dopravy'!$E$5:$BB$5),'09.1 Nehodovost - vypocet'!AI24*'09.1 Nehodovost - vypocet'!AI24/'09.1 Nehodovost - vypocet'!AJ24,'09.1 Nehodovost - vypocet'!AG24*'09.1 Nehodovost - vypocet'!AG24/'09.1 Nehodovost - vypocet'!AF24)),0)),0)</f>
        <v>14684.784586499354</v>
      </c>
      <c r="AI24" s="30">
        <f>IFERROR(IF('A2 Intenzita dopravy'!$G$2="Dopravný model",IFERROR(INDEX('A2.1 Intenzita dopravy'!$E146:$BB146,MATCH('09.1 Nehodovost - vypocet'!AI$19,'A2.1 Intenzita dopravy'!$E$141:$BB$141,0)),IF('09.1 Nehodovost - vypocet'!AI$19&lt;MIN('A2.1 Intenzita dopravy'!$E$141:$BB$141),'09.1 Nehodovost - vypocet'!AJ24*'09.1 Nehodovost - vypocet'!AJ24/'09.1 Nehodovost - vypocet'!AK24,'09.1 Nehodovost - vypocet'!AH24*'09.1 Nehodovost - vypocet'!AH24/'09.1 Nehodovost - vypocet'!AG24)),IF('A2 Intenzita dopravy'!$G$2="Koeficienty rastu dopravy",IFERROR(INDEX('A2.1 Intenzita dopravy'!$E10:$BB10,MATCH('09.1 Nehodovost - vypocet'!AI$19,'A2.1 Intenzita dopravy'!$E$5:$BB$5,0)),IF('09.1 Nehodovost - vypocet'!AI$19&lt;MIN('A2.1 Intenzita dopravy'!$E$5:$BB$5),'09.1 Nehodovost - vypocet'!AJ24*'09.1 Nehodovost - vypocet'!AJ24/'09.1 Nehodovost - vypocet'!AK24,'09.1 Nehodovost - vypocet'!AH24*'09.1 Nehodovost - vypocet'!AH24/'09.1 Nehodovost - vypocet'!AG24)),0)),0)</f>
        <v>14882.187601924708</v>
      </c>
      <c r="AJ24" s="30">
        <f>IFERROR(IF('A2 Intenzita dopravy'!$G$2="Dopravný model",IFERROR(INDEX('A2.1 Intenzita dopravy'!$E146:$BB146,MATCH('09.1 Nehodovost - vypocet'!AJ$19,'A2.1 Intenzita dopravy'!$E$141:$BB$141,0)),IF('09.1 Nehodovost - vypocet'!AJ$19&lt;MIN('A2.1 Intenzita dopravy'!$E$141:$BB$141),'09.1 Nehodovost - vypocet'!AK24*'09.1 Nehodovost - vypocet'!AK24/'09.1 Nehodovost - vypocet'!AL24,'09.1 Nehodovost - vypocet'!AI24*'09.1 Nehodovost - vypocet'!AI24/'09.1 Nehodovost - vypocet'!AH24)),IF('A2 Intenzita dopravy'!$G$2="Koeficienty rastu dopravy",IFERROR(INDEX('A2.1 Intenzita dopravy'!$E10:$BB10,MATCH('09.1 Nehodovost - vypocet'!AJ$19,'A2.1 Intenzita dopravy'!$E$5:$BB$5,0)),IF('09.1 Nehodovost - vypocet'!AJ$19&lt;MIN('A2.1 Intenzita dopravy'!$E$5:$BB$5),'09.1 Nehodovost - vypocet'!AK24*'09.1 Nehodovost - vypocet'!AK24/'09.1 Nehodovost - vypocet'!AL24,'09.1 Nehodovost - vypocet'!AI24*'09.1 Nehodovost - vypocet'!AI24/'09.1 Nehodovost - vypocet'!AH24)),0)),0)</f>
        <v>15082.244245005919</v>
      </c>
      <c r="AK24" s="30">
        <f>IFERROR(IF('A2 Intenzita dopravy'!$G$2="Dopravný model",IFERROR(INDEX('A2.1 Intenzita dopravy'!$E146:$BB146,MATCH('09.1 Nehodovost - vypocet'!AK$19,'A2.1 Intenzita dopravy'!$E$141:$BB$141,0)),IF('09.1 Nehodovost - vypocet'!AK$19&lt;MIN('A2.1 Intenzita dopravy'!$E$141:$BB$141),'09.1 Nehodovost - vypocet'!AL24*'09.1 Nehodovost - vypocet'!AL24/'09.1 Nehodovost - vypocet'!AM24,'09.1 Nehodovost - vypocet'!AJ24*'09.1 Nehodovost - vypocet'!AJ24/'09.1 Nehodovost - vypocet'!AI24)),IF('A2 Intenzita dopravy'!$G$2="Koeficienty rastu dopravy",IFERROR(INDEX('A2.1 Intenzita dopravy'!$E10:$BB10,MATCH('09.1 Nehodovost - vypocet'!AK$19,'A2.1 Intenzita dopravy'!$E$5:$BB$5,0)),IF('09.1 Nehodovost - vypocet'!AK$19&lt;MIN('A2.1 Intenzita dopravy'!$E$5:$BB$5),'09.1 Nehodovost - vypocet'!AL24*'09.1 Nehodovost - vypocet'!AL24/'09.1 Nehodovost - vypocet'!AM24,'09.1 Nehodovost - vypocet'!AJ24*'09.1 Nehodovost - vypocet'!AJ24/'09.1 Nehodovost - vypocet'!AI24)),0)),0)</f>
        <v>15284.990187638476</v>
      </c>
      <c r="AL24" s="30">
        <f>IFERROR(IF('A2 Intenzita dopravy'!$G$2="Dopravný model",IFERROR(INDEX('A2.1 Intenzita dopravy'!$E146:$BB146,MATCH('09.1 Nehodovost - vypocet'!AL$19,'A2.1 Intenzita dopravy'!$E$141:$BB$141,0)),IF('09.1 Nehodovost - vypocet'!AL$19&lt;MIN('A2.1 Intenzita dopravy'!$E$141:$BB$141),'09.1 Nehodovost - vypocet'!AM24*'09.1 Nehodovost - vypocet'!AM24/'09.1 Nehodovost - vypocet'!AN24,'09.1 Nehodovost - vypocet'!AK24*'09.1 Nehodovost - vypocet'!AK24/'09.1 Nehodovost - vypocet'!AJ24)),IF('A2 Intenzita dopravy'!$G$2="Koeficienty rastu dopravy",IFERROR(INDEX('A2.1 Intenzita dopravy'!$E10:$BB10,MATCH('09.1 Nehodovost - vypocet'!AL$19,'A2.1 Intenzita dopravy'!$E$5:$BB$5,0)),IF('09.1 Nehodovost - vypocet'!AL$19&lt;MIN('A2.1 Intenzita dopravy'!$E$5:$BB$5),'09.1 Nehodovost - vypocet'!AM24*'09.1 Nehodovost - vypocet'!AM24/'09.1 Nehodovost - vypocet'!AN24,'09.1 Nehodovost - vypocet'!AK24*'09.1 Nehodovost - vypocet'!AK24/'09.1 Nehodovost - vypocet'!AJ24)),0)),0)</f>
        <v>15490.461581244124</v>
      </c>
      <c r="AM24" s="30">
        <f>IFERROR(IF('A2 Intenzita dopravy'!$G$2="Dopravný model",IFERROR(INDEX('A2.1 Intenzita dopravy'!$E146:$BB146,MATCH('09.1 Nehodovost - vypocet'!AM$19,'A2.1 Intenzita dopravy'!$E$141:$BB$141,0)),IF('09.1 Nehodovost - vypocet'!AM$19&lt;MIN('A2.1 Intenzita dopravy'!$E$141:$BB$141),'09.1 Nehodovost - vypocet'!AN24*'09.1 Nehodovost - vypocet'!AN24/'09.1 Nehodovost - vypocet'!AO24,'09.1 Nehodovost - vypocet'!AL24*'09.1 Nehodovost - vypocet'!AL24/'09.1 Nehodovost - vypocet'!AK24)),IF('A2 Intenzita dopravy'!$G$2="Koeficienty rastu dopravy",IFERROR(INDEX('A2.1 Intenzita dopravy'!$E10:$BB10,MATCH('09.1 Nehodovost - vypocet'!AM$19,'A2.1 Intenzita dopravy'!$E$5:$BB$5,0)),IF('09.1 Nehodovost - vypocet'!AM$19&lt;MIN('A2.1 Intenzita dopravy'!$E$5:$BB$5),'09.1 Nehodovost - vypocet'!AN24*'09.1 Nehodovost - vypocet'!AN24/'09.1 Nehodovost - vypocet'!AO24,'09.1 Nehodovost - vypocet'!AL24*'09.1 Nehodovost - vypocet'!AL24/'09.1 Nehodovost - vypocet'!AK24)),0)),0)</f>
        <v>15698.695063216986</v>
      </c>
      <c r="AN24" s="30">
        <f>IFERROR(IF('A2 Intenzita dopravy'!$G$2="Dopravný model",IFERROR(INDEX('A2.1 Intenzita dopravy'!$E146:$BB146,MATCH('09.1 Nehodovost - vypocet'!AN$19,'A2.1 Intenzita dopravy'!$E$141:$BB$141,0)),IF('09.1 Nehodovost - vypocet'!AN$19&lt;MIN('A2.1 Intenzita dopravy'!$E$141:$BB$141),'09.1 Nehodovost - vypocet'!AO24*'09.1 Nehodovost - vypocet'!AO24/'09.1 Nehodovost - vypocet'!AP24,'09.1 Nehodovost - vypocet'!AM24*'09.1 Nehodovost - vypocet'!AM24/'09.1 Nehodovost - vypocet'!AL24)),IF('A2 Intenzita dopravy'!$G$2="Koeficienty rastu dopravy",IFERROR(INDEX('A2.1 Intenzita dopravy'!$E10:$BB10,MATCH('09.1 Nehodovost - vypocet'!AN$19,'A2.1 Intenzita dopravy'!$E$5:$BB$5,0)),IF('09.1 Nehodovost - vypocet'!AN$19&lt;MIN('A2.1 Intenzita dopravy'!$E$5:$BB$5),'09.1 Nehodovost - vypocet'!AO24*'09.1 Nehodovost - vypocet'!AO24/'09.1 Nehodovost - vypocet'!AP24,'09.1 Nehodovost - vypocet'!AM24*'09.1 Nehodovost - vypocet'!AM24/'09.1 Nehodovost - vypocet'!AL24)),0)),0)</f>
        <v>15909.727763456336</v>
      </c>
      <c r="AO24" s="30">
        <f>IFERROR(IF('A2 Intenzita dopravy'!$G$2="Dopravný model",IFERROR(INDEX('A2.1 Intenzita dopravy'!$E146:$BB146,MATCH('09.1 Nehodovost - vypocet'!AO$19,'A2.1 Intenzita dopravy'!$E$141:$BB$141,0)),IF('09.1 Nehodovost - vypocet'!AO$19&lt;MIN('A2.1 Intenzita dopravy'!$E$141:$BB$141),'09.1 Nehodovost - vypocet'!AP24*'09.1 Nehodovost - vypocet'!AP24/'09.1 Nehodovost - vypocet'!AQ24,'09.1 Nehodovost - vypocet'!AN24*'09.1 Nehodovost - vypocet'!AN24/'09.1 Nehodovost - vypocet'!AM24)),IF('A2 Intenzita dopravy'!$G$2="Koeficienty rastu dopravy",IFERROR(INDEX('A2.1 Intenzita dopravy'!$E10:$BB10,MATCH('09.1 Nehodovost - vypocet'!AO$19,'A2.1 Intenzita dopravy'!$E$5:$BB$5,0)),IF('09.1 Nehodovost - vypocet'!AO$19&lt;MIN('A2.1 Intenzita dopravy'!$E$5:$BB$5),'09.1 Nehodovost - vypocet'!AP24*'09.1 Nehodovost - vypocet'!AP24/'09.1 Nehodovost - vypocet'!AQ24,'09.1 Nehodovost - vypocet'!AN24*'09.1 Nehodovost - vypocet'!AN24/'09.1 Nehodovost - vypocet'!AM24)),0)),0)</f>
        <v>16123.597310987196</v>
      </c>
      <c r="AP24" s="30">
        <f>IFERROR(IF('A2 Intenzita dopravy'!$G$2="Dopravný model",IFERROR(INDEX('A2.1 Intenzita dopravy'!$E146:$BB146,MATCH('09.1 Nehodovost - vypocet'!AP$19,'A2.1 Intenzita dopravy'!$E$141:$BB$141,0)),IF('09.1 Nehodovost - vypocet'!AP$19&lt;MIN('A2.1 Intenzita dopravy'!$E$141:$BB$141),'09.1 Nehodovost - vypocet'!AQ24*'09.1 Nehodovost - vypocet'!AQ24/'09.1 Nehodovost - vypocet'!AR24,'09.1 Nehodovost - vypocet'!AO24*'09.1 Nehodovost - vypocet'!AO24/'09.1 Nehodovost - vypocet'!AN24)),IF('A2 Intenzita dopravy'!$G$2="Koeficienty rastu dopravy",IFERROR(INDEX('A2.1 Intenzita dopravy'!$E10:$BB10,MATCH('09.1 Nehodovost - vypocet'!AP$19,'A2.1 Intenzita dopravy'!$E$5:$BB$5,0)),IF('09.1 Nehodovost - vypocet'!AP$19&lt;MIN('A2.1 Intenzita dopravy'!$E$5:$BB$5),'09.1 Nehodovost - vypocet'!AQ24*'09.1 Nehodovost - vypocet'!AQ24/'09.1 Nehodovost - vypocet'!AR24,'09.1 Nehodovost - vypocet'!AO24*'09.1 Nehodovost - vypocet'!AO24/'09.1 Nehodovost - vypocet'!AN24)),0)),0)</f>
        <v>16340.341840669926</v>
      </c>
      <c r="AQ24" s="30">
        <f>IFERROR(IF('A2 Intenzita dopravy'!$G$2="Dopravný model",IFERROR(INDEX('A2.1 Intenzita dopravy'!$E146:$BB146,MATCH('09.1 Nehodovost - vypocet'!AQ$19,'A2.1 Intenzita dopravy'!$E$141:$BB$141,0)),IF('09.1 Nehodovost - vypocet'!AQ$19&lt;MIN('A2.1 Intenzita dopravy'!$E$141:$BB$141),'09.1 Nehodovost - vypocet'!AR24*'09.1 Nehodovost - vypocet'!AR24/'09.1 Nehodovost - vypocet'!AS24,'09.1 Nehodovost - vypocet'!AP24*'09.1 Nehodovost - vypocet'!AP24/'09.1 Nehodovost - vypocet'!AO24)),IF('A2 Intenzita dopravy'!$G$2="Koeficienty rastu dopravy",IFERROR(INDEX('A2.1 Intenzita dopravy'!$E10:$BB10,MATCH('09.1 Nehodovost - vypocet'!AQ$19,'A2.1 Intenzita dopravy'!$E$5:$BB$5,0)),IF('09.1 Nehodovost - vypocet'!AQ$19&lt;MIN('A2.1 Intenzita dopravy'!$E$5:$BB$5),'09.1 Nehodovost - vypocet'!AR24*'09.1 Nehodovost - vypocet'!AR24/'09.1 Nehodovost - vypocet'!AS24,'09.1 Nehodovost - vypocet'!AP24*'09.1 Nehodovost - vypocet'!AP24/'09.1 Nehodovost - vypocet'!AO24)),0)),0)</f>
        <v>16560</v>
      </c>
      <c r="AR24" s="30">
        <f>IFERROR(IF('A2 Intenzita dopravy'!$G$2="Dopravný model",IFERROR(INDEX('A2.1 Intenzita dopravy'!$E146:$BB146,MATCH('09.1 Nehodovost - vypocet'!AR$19,'A2.1 Intenzita dopravy'!$E$141:$BB$141,0)),IF('09.1 Nehodovost - vypocet'!AR$19&lt;MIN('A2.1 Intenzita dopravy'!$E$141:$BB$141),'09.1 Nehodovost - vypocet'!AS24*'09.1 Nehodovost - vypocet'!AS24/'09.1 Nehodovost - vypocet'!AT24,'09.1 Nehodovost - vypocet'!AQ24*'09.1 Nehodovost - vypocet'!AQ24/'09.1 Nehodovost - vypocet'!AP24)),IF('A2 Intenzita dopravy'!$G$2="Koeficienty rastu dopravy",IFERROR(INDEX('A2.1 Intenzita dopravy'!$E10:$BB10,MATCH('09.1 Nehodovost - vypocet'!AR$19,'A2.1 Intenzita dopravy'!$E$5:$BB$5,0)),IF('09.1 Nehodovost - vypocet'!AR$19&lt;MIN('A2.1 Intenzita dopravy'!$E$5:$BB$5),'09.1 Nehodovost - vypocet'!AS24*'09.1 Nehodovost - vypocet'!AS24/'09.1 Nehodovost - vypocet'!AT24,'09.1 Nehodovost - vypocet'!AQ24*'09.1 Nehodovost - vypocet'!AQ24/'09.1 Nehodovost - vypocet'!AP24)),0)),0)</f>
        <v>16782.610955999262</v>
      </c>
      <c r="AS24" s="30">
        <f>IFERROR(IF('A2 Intenzita dopravy'!$G$2="Dopravný model",IFERROR(INDEX('A2.1 Intenzita dopravy'!$E146:$BB146,MATCH('09.1 Nehodovost - vypocet'!AS$19,'A2.1 Intenzita dopravy'!$E$141:$BB$141,0)),IF('09.1 Nehodovost - vypocet'!AS$19&lt;MIN('A2.1 Intenzita dopravy'!$E$141:$BB$141),'09.1 Nehodovost - vypocet'!AT24*'09.1 Nehodovost - vypocet'!AT24/'09.1 Nehodovost - vypocet'!AU24,'09.1 Nehodovost - vypocet'!AR24*'09.1 Nehodovost - vypocet'!AR24/'09.1 Nehodovost - vypocet'!AQ24)),IF('A2 Intenzita dopravy'!$G$2="Koeficienty rastu dopravy",IFERROR(INDEX('A2.1 Intenzita dopravy'!$E10:$BB10,MATCH('09.1 Nehodovost - vypocet'!AS$19,'A2.1 Intenzita dopravy'!$E$5:$BB$5,0)),IF('09.1 Nehodovost - vypocet'!AS$19&lt;MIN('A2.1 Intenzita dopravy'!$E$5:$BB$5),'09.1 Nehodovost - vypocet'!AT24*'09.1 Nehodovost - vypocet'!AT24/'09.1 Nehodovost - vypocet'!AU24,'09.1 Nehodovost - vypocet'!AR24*'09.1 Nehodovost - vypocet'!AR24/'09.1 Nehodovost - vypocet'!AQ24)),0)),0)</f>
        <v>17008.214402199665</v>
      </c>
      <c r="AT24" s="30">
        <f>IFERROR(IF('A2 Intenzita dopravy'!$G$2="Dopravný model",IFERROR(INDEX('A2.1 Intenzita dopravy'!$E146:$BB146,MATCH('09.1 Nehodovost - vypocet'!AT$19,'A2.1 Intenzita dopravy'!$E$141:$BB$141,0)),IF('09.1 Nehodovost - vypocet'!AT$19&lt;MIN('A2.1 Intenzita dopravy'!$E$141:$BB$141),'09.1 Nehodovost - vypocet'!AU24*'09.1 Nehodovost - vypocet'!AU24/'09.1 Nehodovost - vypocet'!AV24,'09.1 Nehodovost - vypocet'!AS24*'09.1 Nehodovost - vypocet'!AS24/'09.1 Nehodovost - vypocet'!AR24)),IF('A2 Intenzita dopravy'!$G$2="Koeficienty rastu dopravy",IFERROR(INDEX('A2.1 Intenzita dopravy'!$E10:$BB10,MATCH('09.1 Nehodovost - vypocet'!AT$19,'A2.1 Intenzita dopravy'!$E$5:$BB$5,0)),IF('09.1 Nehodovost - vypocet'!AT$19&lt;MIN('A2.1 Intenzita dopravy'!$E$5:$BB$5),'09.1 Nehodovost - vypocet'!AU24*'09.1 Nehodovost - vypocet'!AU24/'09.1 Nehodovost - vypocet'!AV24,'09.1 Nehodovost - vypocet'!AS24*'09.1 Nehodovost - vypocet'!AS24/'09.1 Nehodovost - vypocet'!AR24)),0)),0)</f>
        <v>17236.850565721048</v>
      </c>
      <c r="AU24" s="30">
        <f>IFERROR(IF('A2 Intenzita dopravy'!$G$2="Dopravný model",IFERROR(INDEX('A2.1 Intenzita dopravy'!$E146:$BB146,MATCH('09.1 Nehodovost - vypocet'!AU$19,'A2.1 Intenzita dopravy'!$E$141:$BB$141,0)),IF('09.1 Nehodovost - vypocet'!AU$19&lt;MIN('A2.1 Intenzita dopravy'!$E$141:$BB$141),'09.1 Nehodovost - vypocet'!AV24*'09.1 Nehodovost - vypocet'!AV24/'09.1 Nehodovost - vypocet'!AW24,'09.1 Nehodovost - vypocet'!AT24*'09.1 Nehodovost - vypocet'!AT24/'09.1 Nehodovost - vypocet'!AS24)),IF('A2 Intenzita dopravy'!$G$2="Koeficienty rastu dopravy",IFERROR(INDEX('A2.1 Intenzita dopravy'!$E10:$BB10,MATCH('09.1 Nehodovost - vypocet'!AU$19,'A2.1 Intenzita dopravy'!$E$5:$BB$5,0)),IF('09.1 Nehodovost - vypocet'!AU$19&lt;MIN('A2.1 Intenzita dopravy'!$E$5:$BB$5),'09.1 Nehodovost - vypocet'!AV24*'09.1 Nehodovost - vypocet'!AV24/'09.1 Nehodovost - vypocet'!AW24,'09.1 Nehodovost - vypocet'!AT24*'09.1 Nehodovost - vypocet'!AT24/'09.1 Nehodovost - vypocet'!AS24)),0)),0)</f>
        <v>17468.560214443969</v>
      </c>
      <c r="AV24" s="30">
        <f>IFERROR(IF('A2 Intenzita dopravy'!$G$2="Dopravný model",IFERROR(INDEX('A2.1 Intenzita dopravy'!$E146:$BB146,MATCH('09.1 Nehodovost - vypocet'!AV$19,'A2.1 Intenzita dopravy'!$E$141:$BB$141,0)),IF('09.1 Nehodovost - vypocet'!AV$19&lt;MIN('A2.1 Intenzita dopravy'!$E$141:$BB$141),'09.1 Nehodovost - vypocet'!AW24*'09.1 Nehodovost - vypocet'!AW24/'09.1 Nehodovost - vypocet'!AX24,'09.1 Nehodovost - vypocet'!AU24*'09.1 Nehodovost - vypocet'!AU24/'09.1 Nehodovost - vypocet'!AT24)),IF('A2 Intenzita dopravy'!$G$2="Koeficienty rastu dopravy",IFERROR(INDEX('A2.1 Intenzita dopravy'!$E10:$BB10,MATCH('09.1 Nehodovost - vypocet'!AV$19,'A2.1 Intenzita dopravy'!$E$5:$BB$5,0)),IF('09.1 Nehodovost - vypocet'!AV$19&lt;MIN('A2.1 Intenzita dopravy'!$E$5:$BB$5),'09.1 Nehodovost - vypocet'!AW24*'09.1 Nehodovost - vypocet'!AW24/'09.1 Nehodovost - vypocet'!AX24,'09.1 Nehodovost - vypocet'!AU24*'09.1 Nehodovost - vypocet'!AU24/'09.1 Nehodovost - vypocet'!AT24)),0)),0)</f>
        <v>17703.384664278998</v>
      </c>
      <c r="AW24" s="30">
        <f>IFERROR(IF('A2 Intenzita dopravy'!$G$2="Dopravný model",IFERROR(INDEX('A2.1 Intenzita dopravy'!$E146:$BB146,MATCH('09.1 Nehodovost - vypocet'!AW$19,'A2.1 Intenzita dopravy'!$E$141:$BB$141,0)),IF('09.1 Nehodovost - vypocet'!AW$19&lt;MIN('A2.1 Intenzita dopravy'!$E$141:$BB$141),'09.1 Nehodovost - vypocet'!AX24*'09.1 Nehodovost - vypocet'!AX24/'09.1 Nehodovost - vypocet'!AY24,'09.1 Nehodovost - vypocet'!AV24*'09.1 Nehodovost - vypocet'!AV24/'09.1 Nehodovost - vypocet'!AU24)),IF('A2 Intenzita dopravy'!$G$2="Koeficienty rastu dopravy",IFERROR(INDEX('A2.1 Intenzita dopravy'!$E10:$BB10,MATCH('09.1 Nehodovost - vypocet'!AW$19,'A2.1 Intenzita dopravy'!$E$5:$BB$5,0)),IF('09.1 Nehodovost - vypocet'!AW$19&lt;MIN('A2.1 Intenzita dopravy'!$E$5:$BB$5),'09.1 Nehodovost - vypocet'!AX24*'09.1 Nehodovost - vypocet'!AX24/'09.1 Nehodovost - vypocet'!AY24,'09.1 Nehodovost - vypocet'!AV24*'09.1 Nehodovost - vypocet'!AV24/'09.1 Nehodovost - vypocet'!AU24)),0)),0)</f>
        <v>17941.365786533697</v>
      </c>
      <c r="AX24" s="30">
        <f>IFERROR(IF('A2 Intenzita dopravy'!$G$2="Dopravný model",IFERROR(INDEX('A2.1 Intenzita dopravy'!$E146:$BB146,MATCH('09.1 Nehodovost - vypocet'!AX$19,'A2.1 Intenzita dopravy'!$E$141:$BB$141,0)),IF('09.1 Nehodovost - vypocet'!AX$19&lt;MIN('A2.1 Intenzita dopravy'!$E$141:$BB$141),'09.1 Nehodovost - vypocet'!AY24*'09.1 Nehodovost - vypocet'!AY24/'09.1 Nehodovost - vypocet'!AZ24,'09.1 Nehodovost - vypocet'!AW24*'09.1 Nehodovost - vypocet'!AW24/'09.1 Nehodovost - vypocet'!AV24)),IF('A2 Intenzita dopravy'!$G$2="Koeficienty rastu dopravy",IFERROR(INDEX('A2.1 Intenzita dopravy'!$E10:$BB10,MATCH('09.1 Nehodovost - vypocet'!AX$19,'A2.1 Intenzita dopravy'!$E$5:$BB$5,0)),IF('09.1 Nehodovost - vypocet'!AX$19&lt;MIN('A2.1 Intenzita dopravy'!$E$5:$BB$5),'09.1 Nehodovost - vypocet'!AY24*'09.1 Nehodovost - vypocet'!AY24/'09.1 Nehodovost - vypocet'!AZ24,'09.1 Nehodovost - vypocet'!AW24*'09.1 Nehodovost - vypocet'!AW24/'09.1 Nehodovost - vypocet'!AV24)),0)),0)</f>
        <v>18182.54601537867</v>
      </c>
      <c r="AY24" s="30">
        <f>IFERROR(IF('A2 Intenzita dopravy'!$G$2="Dopravný model",IFERROR(INDEX('A2.1 Intenzita dopravy'!$E146:$BB146,MATCH('09.1 Nehodovost - vypocet'!AY$19,'A2.1 Intenzita dopravy'!$E$141:$BB$141,0)),IF('09.1 Nehodovost - vypocet'!AY$19&lt;MIN('A2.1 Intenzita dopravy'!$E$141:$BB$141),'09.1 Nehodovost - vypocet'!AZ24*'09.1 Nehodovost - vypocet'!AZ24/'09.1 Nehodovost - vypocet'!BA24,'09.1 Nehodovost - vypocet'!AX24*'09.1 Nehodovost - vypocet'!AX24/'09.1 Nehodovost - vypocet'!AW24)),IF('A2 Intenzita dopravy'!$G$2="Koeficienty rastu dopravy",IFERROR(INDEX('A2.1 Intenzita dopravy'!$E10:$BB10,MATCH('09.1 Nehodovost - vypocet'!AY$19,'A2.1 Intenzita dopravy'!$E$5:$BB$5,0)),IF('09.1 Nehodovost - vypocet'!AY$19&lt;MIN('A2.1 Intenzita dopravy'!$E$5:$BB$5),'09.1 Nehodovost - vypocet'!AZ24*'09.1 Nehodovost - vypocet'!AZ24/'09.1 Nehodovost - vypocet'!BA24,'09.1 Nehodovost - vypocet'!AX24*'09.1 Nehodovost - vypocet'!AX24/'09.1 Nehodovost - vypocet'!AW24)),0)),0)</f>
        <v>18426.968355413937</v>
      </c>
      <c r="AZ24" s="30">
        <f>IFERROR(IF('A2 Intenzita dopravy'!$G$2="Dopravný model",IFERROR(INDEX('A2.1 Intenzita dopravy'!$E146:$BB146,MATCH('09.1 Nehodovost - vypocet'!AZ$19,'A2.1 Intenzita dopravy'!$E$141:$BB$141,0)),IF('09.1 Nehodovost - vypocet'!AZ$19&lt;MIN('A2.1 Intenzita dopravy'!$E$141:$BB$141),'09.1 Nehodovost - vypocet'!BA24*'09.1 Nehodovost - vypocet'!BA24/'09.1 Nehodovost - vypocet'!BB24,'09.1 Nehodovost - vypocet'!AY24*'09.1 Nehodovost - vypocet'!AY24/'09.1 Nehodovost - vypocet'!AX24)),IF('A2 Intenzita dopravy'!$G$2="Koeficienty rastu dopravy",IFERROR(INDEX('A2.1 Intenzita dopravy'!$E10:$BB10,MATCH('09.1 Nehodovost - vypocet'!AZ$19,'A2.1 Intenzita dopravy'!$E$5:$BB$5,0)),IF('09.1 Nehodovost - vypocet'!AZ$19&lt;MIN('A2.1 Intenzita dopravy'!$E$5:$BB$5),'09.1 Nehodovost - vypocet'!BA24*'09.1 Nehodovost - vypocet'!BA24/'09.1 Nehodovost - vypocet'!BB24,'09.1 Nehodovost - vypocet'!AY24*'09.1 Nehodovost - vypocet'!AY24/'09.1 Nehodovost - vypocet'!AX24)),0)),0)</f>
        <v>18674.676389337055</v>
      </c>
      <c r="BA24" s="30">
        <f>IFERROR(IF('A2 Intenzita dopravy'!$G$2="Dopravný model",IFERROR(INDEX('A2.1 Intenzita dopravy'!$E146:$BB146,MATCH('09.1 Nehodovost - vypocet'!BA$19,'A2.1 Intenzita dopravy'!$E$141:$BB$141,0)),IF('09.1 Nehodovost - vypocet'!BA$19&lt;MIN('A2.1 Intenzita dopravy'!$E$141:$BB$141),'09.1 Nehodovost - vypocet'!BB24*'09.1 Nehodovost - vypocet'!BB24/'09.1 Nehodovost - vypocet'!BC24,'09.1 Nehodovost - vypocet'!AZ24*'09.1 Nehodovost - vypocet'!AZ24/'09.1 Nehodovost - vypocet'!AY24)),IF('A2 Intenzita dopravy'!$G$2="Koeficienty rastu dopravy",IFERROR(INDEX('A2.1 Intenzita dopravy'!$E10:$BB10,MATCH('09.1 Nehodovost - vypocet'!BA$19,'A2.1 Intenzita dopravy'!$E$5:$BB$5,0)),IF('09.1 Nehodovost - vypocet'!BA$19&lt;MIN('A2.1 Intenzita dopravy'!$E$5:$BB$5),'09.1 Nehodovost - vypocet'!BB24*'09.1 Nehodovost - vypocet'!BB24/'09.1 Nehodovost - vypocet'!BC24,'09.1 Nehodovost - vypocet'!AZ24*'09.1 Nehodovost - vypocet'!AZ24/'09.1 Nehodovost - vypocet'!AY24)),0)),0)</f>
        <v>18925.714285714301</v>
      </c>
      <c r="BB24" s="30">
        <f>IFERROR(IF('A2 Intenzita dopravy'!$G$2="Dopravný model",IFERROR(INDEX('A2.1 Intenzita dopravy'!$E146:$BB146,MATCH('09.1 Nehodovost - vypocet'!BB$19,'A2.1 Intenzita dopravy'!$E$141:$BB$141,0)),IF('09.1 Nehodovost - vypocet'!BB$19&lt;MIN('A2.1 Intenzita dopravy'!$E$141:$BB$141),'09.1 Nehodovost - vypocet'!BC24*'09.1 Nehodovost - vypocet'!BC24/'09.1 Nehodovost - vypocet'!BD24,'09.1 Nehodovost - vypocet'!BA24*'09.1 Nehodovost - vypocet'!BA24/'09.1 Nehodovost - vypocet'!AZ24)),IF('A2 Intenzita dopravy'!$G$2="Koeficienty rastu dopravy",IFERROR(INDEX('A2.1 Intenzita dopravy'!$E10:$BB10,MATCH('09.1 Nehodovost - vypocet'!BB$19,'A2.1 Intenzita dopravy'!$E$5:$BB$5,0)),IF('09.1 Nehodovost - vypocet'!BB$19&lt;MIN('A2.1 Intenzita dopravy'!$E$5:$BB$5),'09.1 Nehodovost - vypocet'!BC24*'09.1 Nehodovost - vypocet'!BC24/'09.1 Nehodovost - vypocet'!BD24,'09.1 Nehodovost - vypocet'!BA24*'09.1 Nehodovost - vypocet'!BA24/'09.1 Nehodovost - vypocet'!AZ24)),0)),0)</f>
        <v>19180.126806856315</v>
      </c>
    </row>
    <row r="25" spans="2:54" customFormat="1" x14ac:dyDescent="0.2">
      <c r="B25" s="5">
        <v>5</v>
      </c>
      <c r="C25" s="5">
        <f>IF(ISBLANK('A2 Intenzita dopravy'!C25)=TRUE,"",'A2 Intenzita dopravy'!C25)</f>
        <v>90783</v>
      </c>
      <c r="D25" s="5" t="str">
        <f>IF(ISBLANK('A2 Intenzita dopravy'!D25)=TRUE,"",'A2 Intenzita dopravy'!D25)</f>
        <v>I/59 Tvrdošín - severný okraj</v>
      </c>
      <c r="E25" s="30">
        <f>IFERROR(IF('A2 Intenzita dopravy'!$G$2="Dopravný model",IFERROR(INDEX('A2.1 Intenzita dopravy'!$E147:$BB147,MATCH('09.1 Nehodovost - vypocet'!E$19,'A2.1 Intenzita dopravy'!$E$141:$BB$141,0)),IF('09.1 Nehodovost - vypocet'!E$19&lt;MIN('A2.1 Intenzita dopravy'!$E$141:$BB$141),'09.1 Nehodovost - vypocet'!F25*'09.1 Nehodovost - vypocet'!F25/'09.1 Nehodovost - vypocet'!G25,'09.1 Nehodovost - vypocet'!D25*'09.1 Nehodovost - vypocet'!D25/'09.1 Nehodovost - vypocet'!C25)),IF('A2 Intenzita dopravy'!$G$2="Koeficienty rastu dopravy",IFERROR(INDEX('A2.1 Intenzita dopravy'!$E11:$BB11,MATCH('09.1 Nehodovost - vypocet'!E$19,'A2.1 Intenzita dopravy'!$E$5:$BB$5,0)),IF('09.1 Nehodovost - vypocet'!E$19&lt;MIN('A2.1 Intenzita dopravy'!$E$5:$BB$5),'09.1 Nehodovost - vypocet'!F25*'09.1 Nehodovost - vypocet'!F25/'09.1 Nehodovost - vypocet'!G25,'09.1 Nehodovost - vypocet'!D25*'09.1 Nehodovost - vypocet'!D25/'09.1 Nehodovost - vypocet'!C25)),0)),0)</f>
        <v>9900.7094457110634</v>
      </c>
      <c r="F25" s="30">
        <f>IFERROR(IF('A2 Intenzita dopravy'!$G$2="Dopravný model",IFERROR(INDEX('A2.1 Intenzita dopravy'!$E147:$BB147,MATCH('09.1 Nehodovost - vypocet'!F$19,'A2.1 Intenzita dopravy'!$E$141:$BB$141,0)),IF('09.1 Nehodovost - vypocet'!F$19&lt;MIN('A2.1 Intenzita dopravy'!$E$141:$BB$141),'09.1 Nehodovost - vypocet'!G25*'09.1 Nehodovost - vypocet'!G25/'09.1 Nehodovost - vypocet'!H25,'09.1 Nehodovost - vypocet'!E25*'09.1 Nehodovost - vypocet'!E25/'09.1 Nehodovost - vypocet'!D25)),IF('A2 Intenzita dopravy'!$G$2="Koeficienty rastu dopravy",IFERROR(INDEX('A2.1 Intenzita dopravy'!$E11:$BB11,MATCH('09.1 Nehodovost - vypocet'!F$19,'A2.1 Intenzita dopravy'!$E$5:$BB$5,0)),IF('09.1 Nehodovost - vypocet'!F$19&lt;MIN('A2.1 Intenzita dopravy'!$E$5:$BB$5),'09.1 Nehodovost - vypocet'!G25*'09.1 Nehodovost - vypocet'!G25/'09.1 Nehodovost - vypocet'!H25,'09.1 Nehodovost - vypocet'!E25*'09.1 Nehodovost - vypocet'!E25/'09.1 Nehodovost - vypocet'!D25)),0)),0)</f>
        <v>10045.489973121068</v>
      </c>
      <c r="G25" s="30">
        <f>IFERROR(IF('A2 Intenzita dopravy'!$G$2="Dopravný model",IFERROR(INDEX('A2.1 Intenzita dopravy'!$E147:$BB147,MATCH('09.1 Nehodovost - vypocet'!G$19,'A2.1 Intenzita dopravy'!$E$141:$BB$141,0)),IF('09.1 Nehodovost - vypocet'!G$19&lt;MIN('A2.1 Intenzita dopravy'!$E$141:$BB$141),'09.1 Nehodovost - vypocet'!H25*'09.1 Nehodovost - vypocet'!H25/'09.1 Nehodovost - vypocet'!I25,'09.1 Nehodovost - vypocet'!F25*'09.1 Nehodovost - vypocet'!F25/'09.1 Nehodovost - vypocet'!E25)),IF('A2 Intenzita dopravy'!$G$2="Koeficienty rastu dopravy",IFERROR(INDEX('A2.1 Intenzita dopravy'!$E11:$BB11,MATCH('09.1 Nehodovost - vypocet'!G$19,'A2.1 Intenzita dopravy'!$E$5:$BB$5,0)),IF('09.1 Nehodovost - vypocet'!G$19&lt;MIN('A2.1 Intenzita dopravy'!$E$5:$BB$5),'09.1 Nehodovost - vypocet'!H25*'09.1 Nehodovost - vypocet'!H25/'09.1 Nehodovost - vypocet'!I25,'09.1 Nehodovost - vypocet'!F25*'09.1 Nehodovost - vypocet'!F25/'09.1 Nehodovost - vypocet'!E25)),0)),0)</f>
        <v>10192.387662056926</v>
      </c>
      <c r="H25" s="30">
        <f>IFERROR(IF('A2 Intenzita dopravy'!$G$2="Dopravný model",IFERROR(INDEX('A2.1 Intenzita dopravy'!$E147:$BB147,MATCH('09.1 Nehodovost - vypocet'!H$19,'A2.1 Intenzita dopravy'!$E$141:$BB$141,0)),IF('09.1 Nehodovost - vypocet'!H$19&lt;MIN('A2.1 Intenzita dopravy'!$E$141:$BB$141),'09.1 Nehodovost - vypocet'!I25*'09.1 Nehodovost - vypocet'!I25/'09.1 Nehodovost - vypocet'!J25,'09.1 Nehodovost - vypocet'!G25*'09.1 Nehodovost - vypocet'!G25/'09.1 Nehodovost - vypocet'!F25)),IF('A2 Intenzita dopravy'!$G$2="Koeficienty rastu dopravy",IFERROR(INDEX('A2.1 Intenzita dopravy'!$E11:$BB11,MATCH('09.1 Nehodovost - vypocet'!H$19,'A2.1 Intenzita dopravy'!$E$5:$BB$5,0)),IF('09.1 Nehodovost - vypocet'!H$19&lt;MIN('A2.1 Intenzita dopravy'!$E$5:$BB$5),'09.1 Nehodovost - vypocet'!I25*'09.1 Nehodovost - vypocet'!I25/'09.1 Nehodovost - vypocet'!J25,'09.1 Nehodovost - vypocet'!G25*'09.1 Nehodovost - vypocet'!G25/'09.1 Nehodovost - vypocet'!F25)),0)),0)</f>
        <v>10341.433472296219</v>
      </c>
      <c r="I25" s="30">
        <f>IFERROR(IF('A2 Intenzita dopravy'!$G$2="Dopravný model",IFERROR(INDEX('A2.1 Intenzita dopravy'!$E147:$BB147,MATCH('09.1 Nehodovost - vypocet'!I$19,'A2.1 Intenzita dopravy'!$E$141:$BB$141,0)),IF('09.1 Nehodovost - vypocet'!I$19&lt;MIN('A2.1 Intenzita dopravy'!$E$141:$BB$141),'09.1 Nehodovost - vypocet'!J25*'09.1 Nehodovost - vypocet'!J25/'09.1 Nehodovost - vypocet'!K25,'09.1 Nehodovost - vypocet'!H25*'09.1 Nehodovost - vypocet'!H25/'09.1 Nehodovost - vypocet'!G25)),IF('A2 Intenzita dopravy'!$G$2="Koeficienty rastu dopravy",IFERROR(INDEX('A2.1 Intenzita dopravy'!$E11:$BB11,MATCH('09.1 Nehodovost - vypocet'!I$19,'A2.1 Intenzita dopravy'!$E$5:$BB$5,0)),IF('09.1 Nehodovost - vypocet'!I$19&lt;MIN('A2.1 Intenzita dopravy'!$E$5:$BB$5),'09.1 Nehodovost - vypocet'!J25*'09.1 Nehodovost - vypocet'!J25/'09.1 Nehodovost - vypocet'!K25,'09.1 Nehodovost - vypocet'!H25*'09.1 Nehodovost - vypocet'!H25/'09.1 Nehodovost - vypocet'!G25)),0)),0)</f>
        <v>10492.658816349027</v>
      </c>
      <c r="J25" s="30">
        <f>IFERROR(IF('A2 Intenzita dopravy'!$G$2="Dopravný model",IFERROR(INDEX('A2.1 Intenzita dopravy'!$E147:$BB147,MATCH('09.1 Nehodovost - vypocet'!J$19,'A2.1 Intenzita dopravy'!$E$141:$BB$141,0)),IF('09.1 Nehodovost - vypocet'!J$19&lt;MIN('A2.1 Intenzita dopravy'!$E$141:$BB$141),'09.1 Nehodovost - vypocet'!K25*'09.1 Nehodovost - vypocet'!K25/'09.1 Nehodovost - vypocet'!L25,'09.1 Nehodovost - vypocet'!I25*'09.1 Nehodovost - vypocet'!I25/'09.1 Nehodovost - vypocet'!H25)),IF('A2 Intenzita dopravy'!$G$2="Koeficienty rastu dopravy",IFERROR(INDEX('A2.1 Intenzita dopravy'!$E11:$BB11,MATCH('09.1 Nehodovost - vypocet'!J$19,'A2.1 Intenzita dopravy'!$E$5:$BB$5,0)),IF('09.1 Nehodovost - vypocet'!J$19&lt;MIN('A2.1 Intenzita dopravy'!$E$5:$BB$5),'09.1 Nehodovost - vypocet'!K25*'09.1 Nehodovost - vypocet'!K25/'09.1 Nehodovost - vypocet'!L25,'09.1 Nehodovost - vypocet'!I25*'09.1 Nehodovost - vypocet'!I25/'09.1 Nehodovost - vypocet'!H25)),0)),0)</f>
        <v>10646.095566078346</v>
      </c>
      <c r="K25" s="30">
        <f>IFERROR(IF('A2 Intenzita dopravy'!$G$2="Dopravný model",IFERROR(INDEX('A2.1 Intenzita dopravy'!$E147:$BB147,MATCH('09.1 Nehodovost - vypocet'!K$19,'A2.1 Intenzita dopravy'!$E$141:$BB$141,0)),IF('09.1 Nehodovost - vypocet'!K$19&lt;MIN('A2.1 Intenzita dopravy'!$E$141:$BB$141),'09.1 Nehodovost - vypocet'!L25*'09.1 Nehodovost - vypocet'!L25/'09.1 Nehodovost - vypocet'!M25,'09.1 Nehodovost - vypocet'!J25*'09.1 Nehodovost - vypocet'!J25/'09.1 Nehodovost - vypocet'!I25)),IF('A2 Intenzita dopravy'!$G$2="Koeficienty rastu dopravy",IFERROR(INDEX('A2.1 Intenzita dopravy'!$E11:$BB11,MATCH('09.1 Nehodovost - vypocet'!K$19,'A2.1 Intenzita dopravy'!$E$5:$BB$5,0)),IF('09.1 Nehodovost - vypocet'!K$19&lt;MIN('A2.1 Intenzita dopravy'!$E$5:$BB$5),'09.1 Nehodovost - vypocet'!L25*'09.1 Nehodovost - vypocet'!L25/'09.1 Nehodovost - vypocet'!M25,'09.1 Nehodovost - vypocet'!J25*'09.1 Nehodovost - vypocet'!J25/'09.1 Nehodovost - vypocet'!I25)),0)),0)</f>
        <v>10801.776059417321</v>
      </c>
      <c r="L25" s="30">
        <f>IFERROR(IF('A2 Intenzita dopravy'!$G$2="Dopravný model",IFERROR(INDEX('A2.1 Intenzita dopravy'!$E147:$BB147,MATCH('09.1 Nehodovost - vypocet'!L$19,'A2.1 Intenzita dopravy'!$E$141:$BB$141,0)),IF('09.1 Nehodovost - vypocet'!L$19&lt;MIN('A2.1 Intenzita dopravy'!$E$141:$BB$141),'09.1 Nehodovost - vypocet'!M25*'09.1 Nehodovost - vypocet'!M25/'09.1 Nehodovost - vypocet'!N25,'09.1 Nehodovost - vypocet'!K25*'09.1 Nehodovost - vypocet'!K25/'09.1 Nehodovost - vypocet'!J25)),IF('A2 Intenzita dopravy'!$G$2="Koeficienty rastu dopravy",IFERROR(INDEX('A2.1 Intenzita dopravy'!$E11:$BB11,MATCH('09.1 Nehodovost - vypocet'!L$19,'A2.1 Intenzita dopravy'!$E$5:$BB$5,0)),IF('09.1 Nehodovost - vypocet'!L$19&lt;MIN('A2.1 Intenzita dopravy'!$E$5:$BB$5),'09.1 Nehodovost - vypocet'!M25*'09.1 Nehodovost - vypocet'!M25/'09.1 Nehodovost - vypocet'!N25,'09.1 Nehodovost - vypocet'!K25*'09.1 Nehodovost - vypocet'!K25/'09.1 Nehodovost - vypocet'!J25)),0)),0)</f>
        <v>10959.733107184709</v>
      </c>
      <c r="M25" s="30">
        <f>IFERROR(IF('A2 Intenzita dopravy'!$G$2="Dopravný model",IFERROR(INDEX('A2.1 Intenzita dopravy'!$E147:$BB147,MATCH('09.1 Nehodovost - vypocet'!M$19,'A2.1 Intenzita dopravy'!$E$141:$BB$141,0)),IF('09.1 Nehodovost - vypocet'!M$19&lt;MIN('A2.1 Intenzita dopravy'!$E$141:$BB$141),'09.1 Nehodovost - vypocet'!N25*'09.1 Nehodovost - vypocet'!N25/'09.1 Nehodovost - vypocet'!O25,'09.1 Nehodovost - vypocet'!L25*'09.1 Nehodovost - vypocet'!L25/'09.1 Nehodovost - vypocet'!K25)),IF('A2 Intenzita dopravy'!$G$2="Koeficienty rastu dopravy",IFERROR(INDEX('A2.1 Intenzita dopravy'!$E11:$BB11,MATCH('09.1 Nehodovost - vypocet'!M$19,'A2.1 Intenzita dopravy'!$E$5:$BB$5,0)),IF('09.1 Nehodovost - vypocet'!M$19&lt;MIN('A2.1 Intenzita dopravy'!$E$5:$BB$5),'09.1 Nehodovost - vypocet'!N25*'09.1 Nehodovost - vypocet'!N25/'09.1 Nehodovost - vypocet'!O25,'09.1 Nehodovost - vypocet'!L25*'09.1 Nehodovost - vypocet'!L25/'09.1 Nehodovost - vypocet'!K25)),0)),0)</f>
        <v>11120</v>
      </c>
      <c r="N25" s="30">
        <f>IFERROR(IF('A2 Intenzita dopravy'!$G$2="Dopravný model",IFERROR(INDEX('A2.1 Intenzita dopravy'!$E147:$BB147,MATCH('09.1 Nehodovost - vypocet'!N$19,'A2.1 Intenzita dopravy'!$E$141:$BB$141,0)),IF('09.1 Nehodovost - vypocet'!N$19&lt;MIN('A2.1 Intenzita dopravy'!$E$141:$BB$141),'09.1 Nehodovost - vypocet'!O25*'09.1 Nehodovost - vypocet'!O25/'09.1 Nehodovost - vypocet'!P25,'09.1 Nehodovost - vypocet'!M25*'09.1 Nehodovost - vypocet'!M25/'09.1 Nehodovost - vypocet'!L25)),IF('A2 Intenzita dopravy'!$G$2="Koeficienty rastu dopravy",IFERROR(INDEX('A2.1 Intenzita dopravy'!$E11:$BB11,MATCH('09.1 Nehodovost - vypocet'!N$19,'A2.1 Intenzita dopravy'!$E$5:$BB$5,0)),IF('09.1 Nehodovost - vypocet'!N$19&lt;MIN('A2.1 Intenzita dopravy'!$E$5:$BB$5),'09.1 Nehodovost - vypocet'!O25*'09.1 Nehodovost - vypocet'!O25/'09.1 Nehodovost - vypocet'!P25,'09.1 Nehodovost - vypocet'!M25*'09.1 Nehodovost - vypocet'!M25/'09.1 Nehodovost - vypocet'!L25)),0)),0)</f>
        <v>11282.610515299659</v>
      </c>
      <c r="O25" s="30">
        <f>IFERROR(IF('A2 Intenzita dopravy'!$G$2="Dopravný model",IFERROR(INDEX('A2.1 Intenzita dopravy'!$E147:$BB147,MATCH('09.1 Nehodovost - vypocet'!O$19,'A2.1 Intenzita dopravy'!$E$141:$BB$141,0)),IF('09.1 Nehodovost - vypocet'!O$19&lt;MIN('A2.1 Intenzita dopravy'!$E$141:$BB$141),'09.1 Nehodovost - vypocet'!P25*'09.1 Nehodovost - vypocet'!P25/'09.1 Nehodovost - vypocet'!Q25,'09.1 Nehodovost - vypocet'!N25*'09.1 Nehodovost - vypocet'!N25/'09.1 Nehodovost - vypocet'!M25)),IF('A2 Intenzita dopravy'!$G$2="Koeficienty rastu dopravy",IFERROR(INDEX('A2.1 Intenzita dopravy'!$E11:$BB11,MATCH('09.1 Nehodovost - vypocet'!O$19,'A2.1 Intenzita dopravy'!$E$5:$BB$5,0)),IF('09.1 Nehodovost - vypocet'!O$19&lt;MIN('A2.1 Intenzita dopravy'!$E$5:$BB$5),'09.1 Nehodovost - vypocet'!P25*'09.1 Nehodovost - vypocet'!P25/'09.1 Nehodovost - vypocet'!Q25,'09.1 Nehodovost - vypocet'!N25*'09.1 Nehodovost - vypocet'!N25/'09.1 Nehodovost - vypocet'!M25)),0)),0)</f>
        <v>11447.598924455973</v>
      </c>
      <c r="P25" s="30">
        <f>IFERROR(IF('A2 Intenzita dopravy'!$G$2="Dopravný model",IFERROR(INDEX('A2.1 Intenzita dopravy'!$E147:$BB147,MATCH('09.1 Nehodovost - vypocet'!P$19,'A2.1 Intenzita dopravy'!$E$141:$BB$141,0)),IF('09.1 Nehodovost - vypocet'!P$19&lt;MIN('A2.1 Intenzita dopravy'!$E$141:$BB$141),'09.1 Nehodovost - vypocet'!Q25*'09.1 Nehodovost - vypocet'!Q25/'09.1 Nehodovost - vypocet'!R25,'09.1 Nehodovost - vypocet'!O25*'09.1 Nehodovost - vypocet'!O25/'09.1 Nehodovost - vypocet'!N25)),IF('A2 Intenzita dopravy'!$G$2="Koeficienty rastu dopravy",IFERROR(INDEX('A2.1 Intenzita dopravy'!$E11:$BB11,MATCH('09.1 Nehodovost - vypocet'!P$19,'A2.1 Intenzita dopravy'!$E$5:$BB$5,0)),IF('09.1 Nehodovost - vypocet'!P$19&lt;MIN('A2.1 Intenzita dopravy'!$E$5:$BB$5),'09.1 Nehodovost - vypocet'!Q25*'09.1 Nehodovost - vypocet'!Q25/'09.1 Nehodovost - vypocet'!R25,'09.1 Nehodovost - vypocet'!O25*'09.1 Nehodovost - vypocet'!O25/'09.1 Nehodovost - vypocet'!N25)),0)),0)</f>
        <v>11615</v>
      </c>
      <c r="Q25" s="30">
        <f>IFERROR(IF('A2 Intenzita dopravy'!$G$2="Dopravný model",IFERROR(INDEX('A2.1 Intenzita dopravy'!$E147:$BB147,MATCH('09.1 Nehodovost - vypocet'!Q$19,'A2.1 Intenzita dopravy'!$E$141:$BB$141,0)),IF('09.1 Nehodovost - vypocet'!Q$19&lt;MIN('A2.1 Intenzita dopravy'!$E$141:$BB$141),'09.1 Nehodovost - vypocet'!R25*'09.1 Nehodovost - vypocet'!R25/'09.1 Nehodovost - vypocet'!S25,'09.1 Nehodovost - vypocet'!P25*'09.1 Nehodovost - vypocet'!P25/'09.1 Nehodovost - vypocet'!O25)),IF('A2 Intenzita dopravy'!$G$2="Koeficienty rastu dopravy",IFERROR(INDEX('A2.1 Intenzita dopravy'!$E11:$BB11,MATCH('09.1 Nehodovost - vypocet'!Q$19,'A2.1 Intenzita dopravy'!$E$5:$BB$5,0)),IF('09.1 Nehodovost - vypocet'!Q$19&lt;MIN('A2.1 Intenzita dopravy'!$E$5:$BB$5),'09.1 Nehodovost - vypocet'!R25*'09.1 Nehodovost - vypocet'!R25/'09.1 Nehodovost - vypocet'!S25,'09.1 Nehodovost - vypocet'!P25*'09.1 Nehodovost - vypocet'!P25/'09.1 Nehodovost - vypocet'!O25)),0)),0)</f>
        <v>11773.372450979718</v>
      </c>
      <c r="R25" s="30">
        <f>IFERROR(IF('A2 Intenzita dopravy'!$G$2="Dopravný model",IFERROR(INDEX('A2.1 Intenzita dopravy'!$E147:$BB147,MATCH('09.1 Nehodovost - vypocet'!R$19,'A2.1 Intenzita dopravy'!$E$141:$BB$141,0)),IF('09.1 Nehodovost - vypocet'!R$19&lt;MIN('A2.1 Intenzita dopravy'!$E$141:$BB$141),'09.1 Nehodovost - vypocet'!S25*'09.1 Nehodovost - vypocet'!S25/'09.1 Nehodovost - vypocet'!T25,'09.1 Nehodovost - vypocet'!Q25*'09.1 Nehodovost - vypocet'!Q25/'09.1 Nehodovost - vypocet'!P25)),IF('A2 Intenzita dopravy'!$G$2="Koeficienty rastu dopravy",IFERROR(INDEX('A2.1 Intenzita dopravy'!$E11:$BB11,MATCH('09.1 Nehodovost - vypocet'!R$19,'A2.1 Intenzita dopravy'!$E$5:$BB$5,0)),IF('09.1 Nehodovost - vypocet'!R$19&lt;MIN('A2.1 Intenzita dopravy'!$E$5:$BB$5),'09.1 Nehodovost - vypocet'!S25*'09.1 Nehodovost - vypocet'!S25/'09.1 Nehodovost - vypocet'!T25,'09.1 Nehodovost - vypocet'!Q25*'09.1 Nehodovost - vypocet'!Q25/'09.1 Nehodovost - vypocet'!P25)),0)),0)</f>
        <v>11933.904336589596</v>
      </c>
      <c r="S25" s="30">
        <f>IFERROR(IF('A2 Intenzita dopravy'!$G$2="Dopravný model",IFERROR(INDEX('A2.1 Intenzita dopravy'!$E147:$BB147,MATCH('09.1 Nehodovost - vypocet'!S$19,'A2.1 Intenzita dopravy'!$E$141:$BB$141,0)),IF('09.1 Nehodovost - vypocet'!S$19&lt;MIN('A2.1 Intenzita dopravy'!$E$141:$BB$141),'09.1 Nehodovost - vypocet'!T25*'09.1 Nehodovost - vypocet'!T25/'09.1 Nehodovost - vypocet'!U25,'09.1 Nehodovost - vypocet'!R25*'09.1 Nehodovost - vypocet'!R25/'09.1 Nehodovost - vypocet'!Q25)),IF('A2 Intenzita dopravy'!$G$2="Koeficienty rastu dopravy",IFERROR(INDEX('A2.1 Intenzita dopravy'!$E11:$BB11,MATCH('09.1 Nehodovost - vypocet'!S$19,'A2.1 Intenzita dopravy'!$E$5:$BB$5,0)),IF('09.1 Nehodovost - vypocet'!S$19&lt;MIN('A2.1 Intenzita dopravy'!$E$5:$BB$5),'09.1 Nehodovost - vypocet'!T25*'09.1 Nehodovost - vypocet'!T25/'09.1 Nehodovost - vypocet'!U25,'09.1 Nehodovost - vypocet'!R25*'09.1 Nehodovost - vypocet'!R25/'09.1 Nehodovost - vypocet'!Q25)),0)),0)</f>
        <v>12096.625101078893</v>
      </c>
      <c r="T25" s="30">
        <f>IFERROR(IF('A2 Intenzita dopravy'!$G$2="Dopravný model",IFERROR(INDEX('A2.1 Intenzita dopravy'!$E147:$BB147,MATCH('09.1 Nehodovost - vypocet'!T$19,'A2.1 Intenzita dopravy'!$E$141:$BB$141,0)),IF('09.1 Nehodovost - vypocet'!T$19&lt;MIN('A2.1 Intenzita dopravy'!$E$141:$BB$141),'09.1 Nehodovost - vypocet'!U25*'09.1 Nehodovost - vypocet'!U25/'09.1 Nehodovost - vypocet'!V25,'09.1 Nehodovost - vypocet'!S25*'09.1 Nehodovost - vypocet'!S25/'09.1 Nehodovost - vypocet'!R25)),IF('A2 Intenzita dopravy'!$G$2="Koeficienty rastu dopravy",IFERROR(INDEX('A2.1 Intenzita dopravy'!$E11:$BB11,MATCH('09.1 Nehodovost - vypocet'!T$19,'A2.1 Intenzita dopravy'!$E$5:$BB$5,0)),IF('09.1 Nehodovost - vypocet'!T$19&lt;MIN('A2.1 Intenzita dopravy'!$E$5:$BB$5),'09.1 Nehodovost - vypocet'!U25*'09.1 Nehodovost - vypocet'!U25/'09.1 Nehodovost - vypocet'!V25,'09.1 Nehodovost - vypocet'!S25*'09.1 Nehodovost - vypocet'!S25/'09.1 Nehodovost - vypocet'!R25)),0)),0)</f>
        <v>12261.564590174083</v>
      </c>
      <c r="U25" s="30">
        <f>IFERROR(IF('A2 Intenzita dopravy'!$G$2="Dopravný model",IFERROR(INDEX('A2.1 Intenzita dopravy'!$E147:$BB147,MATCH('09.1 Nehodovost - vypocet'!U$19,'A2.1 Intenzita dopravy'!$E$141:$BB$141,0)),IF('09.1 Nehodovost - vypocet'!U$19&lt;MIN('A2.1 Intenzita dopravy'!$E$141:$BB$141),'09.1 Nehodovost - vypocet'!V25*'09.1 Nehodovost - vypocet'!V25/'09.1 Nehodovost - vypocet'!W25,'09.1 Nehodovost - vypocet'!T25*'09.1 Nehodovost - vypocet'!T25/'09.1 Nehodovost - vypocet'!S25)),IF('A2 Intenzita dopravy'!$G$2="Koeficienty rastu dopravy",IFERROR(INDEX('A2.1 Intenzita dopravy'!$E11:$BB11,MATCH('09.1 Nehodovost - vypocet'!U$19,'A2.1 Intenzita dopravy'!$E$5:$BB$5,0)),IF('09.1 Nehodovost - vypocet'!U$19&lt;MIN('A2.1 Intenzita dopravy'!$E$5:$BB$5),'09.1 Nehodovost - vypocet'!V25*'09.1 Nehodovost - vypocet'!V25/'09.1 Nehodovost - vypocet'!W25,'09.1 Nehodovost - vypocet'!T25*'09.1 Nehodovost - vypocet'!T25/'09.1 Nehodovost - vypocet'!S25)),0)),0)</f>
        <v>12428.753056553074</v>
      </c>
      <c r="V25" s="30">
        <f>IFERROR(IF('A2 Intenzita dopravy'!$G$2="Dopravný model",IFERROR(INDEX('A2.1 Intenzita dopravy'!$E147:$BB147,MATCH('09.1 Nehodovost - vypocet'!V$19,'A2.1 Intenzita dopravy'!$E$141:$BB$141,0)),IF('09.1 Nehodovost - vypocet'!V$19&lt;MIN('A2.1 Intenzita dopravy'!$E$141:$BB$141),'09.1 Nehodovost - vypocet'!W25*'09.1 Nehodovost - vypocet'!W25/'09.1 Nehodovost - vypocet'!X25,'09.1 Nehodovost - vypocet'!U25*'09.1 Nehodovost - vypocet'!U25/'09.1 Nehodovost - vypocet'!T25)),IF('A2 Intenzita dopravy'!$G$2="Koeficienty rastu dopravy",IFERROR(INDEX('A2.1 Intenzita dopravy'!$E11:$BB11,MATCH('09.1 Nehodovost - vypocet'!V$19,'A2.1 Intenzita dopravy'!$E$5:$BB$5,0)),IF('09.1 Nehodovost - vypocet'!V$19&lt;MIN('A2.1 Intenzita dopravy'!$E$5:$BB$5),'09.1 Nehodovost - vypocet'!W25*'09.1 Nehodovost - vypocet'!W25/'09.1 Nehodovost - vypocet'!X25,'09.1 Nehodovost - vypocet'!U25*'09.1 Nehodovost - vypocet'!U25/'09.1 Nehodovost - vypocet'!T25)),0)),0)</f>
        <v>12598.221165394052</v>
      </c>
      <c r="W25" s="30">
        <f>IFERROR(IF('A2 Intenzita dopravy'!$G$2="Dopravný model",IFERROR(INDEX('A2.1 Intenzita dopravy'!$E147:$BB147,MATCH('09.1 Nehodovost - vypocet'!W$19,'A2.1 Intenzita dopravy'!$E$141:$BB$141,0)),IF('09.1 Nehodovost - vypocet'!W$19&lt;MIN('A2.1 Intenzita dopravy'!$E$141:$BB$141),'09.1 Nehodovost - vypocet'!X25*'09.1 Nehodovost - vypocet'!X25/'09.1 Nehodovost - vypocet'!Y25,'09.1 Nehodovost - vypocet'!V25*'09.1 Nehodovost - vypocet'!V25/'09.1 Nehodovost - vypocet'!U25)),IF('A2 Intenzita dopravy'!$G$2="Koeficienty rastu dopravy",IFERROR(INDEX('A2.1 Intenzita dopravy'!$E11:$BB11,MATCH('09.1 Nehodovost - vypocet'!W$19,'A2.1 Intenzita dopravy'!$E$5:$BB$5,0)),IF('09.1 Nehodovost - vypocet'!W$19&lt;MIN('A2.1 Intenzita dopravy'!$E$5:$BB$5),'09.1 Nehodovost - vypocet'!X25*'09.1 Nehodovost - vypocet'!X25/'09.1 Nehodovost - vypocet'!Y25,'09.1 Nehodovost - vypocet'!V25*'09.1 Nehodovost - vypocet'!V25/'09.1 Nehodovost - vypocet'!U25)),0)),0)</f>
        <v>12770</v>
      </c>
      <c r="X25" s="30">
        <f>IFERROR(IF('A2 Intenzita dopravy'!$G$2="Dopravný model",IFERROR(INDEX('A2.1 Intenzita dopravy'!$E147:$BB147,MATCH('09.1 Nehodovost - vypocet'!X$19,'A2.1 Intenzita dopravy'!$E$141:$BB$141,0)),IF('09.1 Nehodovost - vypocet'!X$19&lt;MIN('A2.1 Intenzita dopravy'!$E$141:$BB$141),'09.1 Nehodovost - vypocet'!Y25*'09.1 Nehodovost - vypocet'!Y25/'09.1 Nehodovost - vypocet'!Z25,'09.1 Nehodovost - vypocet'!W25*'09.1 Nehodovost - vypocet'!W25/'09.1 Nehodovost - vypocet'!V25)),IF('A2 Intenzita dopravy'!$G$2="Koeficienty rastu dopravy",IFERROR(INDEX('A2.1 Intenzita dopravy'!$E11:$BB11,MATCH('09.1 Nehodovost - vypocet'!X$19,'A2.1 Intenzita dopravy'!$E$5:$BB$5,0)),IF('09.1 Nehodovost - vypocet'!X$19&lt;MIN('A2.1 Intenzita dopravy'!$E$5:$BB$5),'09.1 Nehodovost - vypocet'!Y25*'09.1 Nehodovost - vypocet'!Y25/'09.1 Nehodovost - vypocet'!Z25,'09.1 Nehodovost - vypocet'!W25*'09.1 Nehodovost - vypocet'!W25/'09.1 Nehodovost - vypocet'!V25)),0)),0)</f>
        <v>12932.385622601272</v>
      </c>
      <c r="Y25" s="30">
        <f>IFERROR(IF('A2 Intenzita dopravy'!$G$2="Dopravný model",IFERROR(INDEX('A2.1 Intenzita dopravy'!$E147:$BB147,MATCH('09.1 Nehodovost - vypocet'!Y$19,'A2.1 Intenzita dopravy'!$E$141:$BB$141,0)),IF('09.1 Nehodovost - vypocet'!Y$19&lt;MIN('A2.1 Intenzita dopravy'!$E$141:$BB$141),'09.1 Nehodovost - vypocet'!Z25*'09.1 Nehodovost - vypocet'!Z25/'09.1 Nehodovost - vypocet'!AA25,'09.1 Nehodovost - vypocet'!X25*'09.1 Nehodovost - vypocet'!X25/'09.1 Nehodovost - vypocet'!W25)),IF('A2 Intenzita dopravy'!$G$2="Koeficienty rastu dopravy",IFERROR(INDEX('A2.1 Intenzita dopravy'!$E11:$BB11,MATCH('09.1 Nehodovost - vypocet'!Y$19,'A2.1 Intenzita dopravy'!$E$5:$BB$5,0)),IF('09.1 Nehodovost - vypocet'!Y$19&lt;MIN('A2.1 Intenzita dopravy'!$E$5:$BB$5),'09.1 Nehodovost - vypocet'!Z25*'09.1 Nehodovost - vypocet'!Z25/'09.1 Nehodovost - vypocet'!AA25,'09.1 Nehodovost - vypocet'!X25*'09.1 Nehodovost - vypocet'!X25/'09.1 Nehodovost - vypocet'!W25)),0)),0)</f>
        <v>13096.836170059834</v>
      </c>
      <c r="Z25" s="30">
        <f>IFERROR(IF('A2 Intenzita dopravy'!$G$2="Dopravný model",IFERROR(INDEX('A2.1 Intenzita dopravy'!$E147:$BB147,MATCH('09.1 Nehodovost - vypocet'!Z$19,'A2.1 Intenzita dopravy'!$E$141:$BB$141,0)),IF('09.1 Nehodovost - vypocet'!Z$19&lt;MIN('A2.1 Intenzita dopravy'!$E$141:$BB$141),'09.1 Nehodovost - vypocet'!AA25*'09.1 Nehodovost - vypocet'!AA25/'09.1 Nehodovost - vypocet'!AB25,'09.1 Nehodovost - vypocet'!Y25*'09.1 Nehodovost - vypocet'!Y25/'09.1 Nehodovost - vypocet'!X25)),IF('A2 Intenzita dopravy'!$G$2="Koeficienty rastu dopravy",IFERROR(INDEX('A2.1 Intenzita dopravy'!$E11:$BB11,MATCH('09.1 Nehodovost - vypocet'!Z$19,'A2.1 Intenzita dopravy'!$E$5:$BB$5,0)),IF('09.1 Nehodovost - vypocet'!Z$19&lt;MIN('A2.1 Intenzita dopravy'!$E$5:$BB$5),'09.1 Nehodovost - vypocet'!AA25*'09.1 Nehodovost - vypocet'!AA25/'09.1 Nehodovost - vypocet'!AB25,'09.1 Nehodovost - vypocet'!Y25*'09.1 Nehodovost - vypocet'!Y25/'09.1 Nehodovost - vypocet'!X25)),0)),0)</f>
        <v>13263.377900332507</v>
      </c>
      <c r="AA25" s="30">
        <f>IFERROR(IF('A2 Intenzita dopravy'!$G$2="Dopravný model",IFERROR(INDEX('A2.1 Intenzita dopravy'!$E147:$BB147,MATCH('09.1 Nehodovost - vypocet'!AA$19,'A2.1 Intenzita dopravy'!$E$141:$BB$141,0)),IF('09.1 Nehodovost - vypocet'!AA$19&lt;MIN('A2.1 Intenzita dopravy'!$E$141:$BB$141),'09.1 Nehodovost - vypocet'!AB25*'09.1 Nehodovost - vypocet'!AB25/'09.1 Nehodovost - vypocet'!AC25,'09.1 Nehodovost - vypocet'!Z25*'09.1 Nehodovost - vypocet'!Z25/'09.1 Nehodovost - vypocet'!Y25)),IF('A2 Intenzita dopravy'!$G$2="Koeficienty rastu dopravy",IFERROR(INDEX('A2.1 Intenzita dopravy'!$E11:$BB11,MATCH('09.1 Nehodovost - vypocet'!AA$19,'A2.1 Intenzita dopravy'!$E$5:$BB$5,0)),IF('09.1 Nehodovost - vypocet'!AA$19&lt;MIN('A2.1 Intenzita dopravy'!$E$5:$BB$5),'09.1 Nehodovost - vypocet'!AB25*'09.1 Nehodovost - vypocet'!AB25/'09.1 Nehodovost - vypocet'!AC25,'09.1 Nehodovost - vypocet'!Z25*'09.1 Nehodovost - vypocet'!Z25/'09.1 Nehodovost - vypocet'!Y25)),0)),0)</f>
        <v>13432.037405277022</v>
      </c>
      <c r="AB25" s="30">
        <f>IFERROR(IF('A2 Intenzita dopravy'!$G$2="Dopravný model",IFERROR(INDEX('A2.1 Intenzita dopravy'!$E147:$BB147,MATCH('09.1 Nehodovost - vypocet'!AB$19,'A2.1 Intenzita dopravy'!$E$141:$BB$141,0)),IF('09.1 Nehodovost - vypocet'!AB$19&lt;MIN('A2.1 Intenzita dopravy'!$E$141:$BB$141),'09.1 Nehodovost - vypocet'!AC25*'09.1 Nehodovost - vypocet'!AC25/'09.1 Nehodovost - vypocet'!AD25,'09.1 Nehodovost - vypocet'!AA25*'09.1 Nehodovost - vypocet'!AA25/'09.1 Nehodovost - vypocet'!Z25)),IF('A2 Intenzita dopravy'!$G$2="Koeficienty rastu dopravy",IFERROR(INDEX('A2.1 Intenzita dopravy'!$E11:$BB11,MATCH('09.1 Nehodovost - vypocet'!AB$19,'A2.1 Intenzita dopravy'!$E$5:$BB$5,0)),IF('09.1 Nehodovost - vypocet'!AB$19&lt;MIN('A2.1 Intenzita dopravy'!$E$5:$BB$5),'09.1 Nehodovost - vypocet'!AC25*'09.1 Nehodovost - vypocet'!AC25/'09.1 Nehodovost - vypocet'!AD25,'09.1 Nehodovost - vypocet'!AA25*'09.1 Nehodovost - vypocet'!AA25/'09.1 Nehodovost - vypocet'!Z25)),0)),0)</f>
        <v>13602.841614897969</v>
      </c>
      <c r="AC25" s="30">
        <f>IFERROR(IF('A2 Intenzita dopravy'!$G$2="Dopravný model",IFERROR(INDEX('A2.1 Intenzita dopravy'!$E147:$BB147,MATCH('09.1 Nehodovost - vypocet'!AC$19,'A2.1 Intenzita dopravy'!$E$141:$BB$141,0)),IF('09.1 Nehodovost - vypocet'!AC$19&lt;MIN('A2.1 Intenzita dopravy'!$E$141:$BB$141),'09.1 Nehodovost - vypocet'!AD25*'09.1 Nehodovost - vypocet'!AD25/'09.1 Nehodovost - vypocet'!AE25,'09.1 Nehodovost - vypocet'!AB25*'09.1 Nehodovost - vypocet'!AB25/'09.1 Nehodovost - vypocet'!AA25)),IF('A2 Intenzita dopravy'!$G$2="Koeficienty rastu dopravy",IFERROR(INDEX('A2.1 Intenzita dopravy'!$E11:$BB11,MATCH('09.1 Nehodovost - vypocet'!AC$19,'A2.1 Intenzita dopravy'!$E$5:$BB$5,0)),IF('09.1 Nehodovost - vypocet'!AC$19&lt;MIN('A2.1 Intenzita dopravy'!$E$5:$BB$5),'09.1 Nehodovost - vypocet'!AD25*'09.1 Nehodovost - vypocet'!AD25/'09.1 Nehodovost - vypocet'!AE25,'09.1 Nehodovost - vypocet'!AB25*'09.1 Nehodovost - vypocet'!AB25/'09.1 Nehodovost - vypocet'!AA25)),0)),0)</f>
        <v>13775.817801646732</v>
      </c>
      <c r="AD25" s="30">
        <f>IFERROR(IF('A2 Intenzita dopravy'!$G$2="Dopravný model",IFERROR(INDEX('A2.1 Intenzita dopravy'!$E147:$BB147,MATCH('09.1 Nehodovost - vypocet'!AD$19,'A2.1 Intenzita dopravy'!$E$141:$BB$141,0)),IF('09.1 Nehodovost - vypocet'!AD$19&lt;MIN('A2.1 Intenzita dopravy'!$E$141:$BB$141),'09.1 Nehodovost - vypocet'!AE25*'09.1 Nehodovost - vypocet'!AE25/'09.1 Nehodovost - vypocet'!AF25,'09.1 Nehodovost - vypocet'!AC25*'09.1 Nehodovost - vypocet'!AC25/'09.1 Nehodovost - vypocet'!AB25)),IF('A2 Intenzita dopravy'!$G$2="Koeficienty rastu dopravy",IFERROR(INDEX('A2.1 Intenzita dopravy'!$E11:$BB11,MATCH('09.1 Nehodovost - vypocet'!AD$19,'A2.1 Intenzita dopravy'!$E$5:$BB$5,0)),IF('09.1 Nehodovost - vypocet'!AD$19&lt;MIN('A2.1 Intenzita dopravy'!$E$5:$BB$5),'09.1 Nehodovost - vypocet'!AE25*'09.1 Nehodovost - vypocet'!AE25/'09.1 Nehodovost - vypocet'!AF25,'09.1 Nehodovost - vypocet'!AC25*'09.1 Nehodovost - vypocet'!AC25/'09.1 Nehodovost - vypocet'!AB25)),0)),0)</f>
        <v>13950.993584776104</v>
      </c>
      <c r="AE25" s="30">
        <f>IFERROR(IF('A2 Intenzita dopravy'!$G$2="Dopravný model",IFERROR(INDEX('A2.1 Intenzita dopravy'!$E147:$BB147,MATCH('09.1 Nehodovost - vypocet'!AE$19,'A2.1 Intenzita dopravy'!$E$141:$BB$141,0)),IF('09.1 Nehodovost - vypocet'!AE$19&lt;MIN('A2.1 Intenzita dopravy'!$E$141:$BB$141),'09.1 Nehodovost - vypocet'!AF25*'09.1 Nehodovost - vypocet'!AF25/'09.1 Nehodovost - vypocet'!AG25,'09.1 Nehodovost - vypocet'!AD25*'09.1 Nehodovost - vypocet'!AD25/'09.1 Nehodovost - vypocet'!AC25)),IF('A2 Intenzita dopravy'!$G$2="Koeficienty rastu dopravy",IFERROR(INDEX('A2.1 Intenzita dopravy'!$E11:$BB11,MATCH('09.1 Nehodovost - vypocet'!AE$19,'A2.1 Intenzita dopravy'!$E$5:$BB$5,0)),IF('09.1 Nehodovost - vypocet'!AE$19&lt;MIN('A2.1 Intenzita dopravy'!$E$5:$BB$5),'09.1 Nehodovost - vypocet'!AF25*'09.1 Nehodovost - vypocet'!AF25/'09.1 Nehodovost - vypocet'!AG25,'09.1 Nehodovost - vypocet'!AD25*'09.1 Nehodovost - vypocet'!AD25/'09.1 Nehodovost - vypocet'!AC25)),0)),0)</f>
        <v>14128.396934750281</v>
      </c>
      <c r="AF25" s="30">
        <f>IFERROR(IF('A2 Intenzita dopravy'!$G$2="Dopravný model",IFERROR(INDEX('A2.1 Intenzita dopravy'!$E147:$BB147,MATCH('09.1 Nehodovost - vypocet'!AF$19,'A2.1 Intenzita dopravy'!$E$141:$BB$141,0)),IF('09.1 Nehodovost - vypocet'!AF$19&lt;MIN('A2.1 Intenzita dopravy'!$E$141:$BB$141),'09.1 Nehodovost - vypocet'!AG25*'09.1 Nehodovost - vypocet'!AG25/'09.1 Nehodovost - vypocet'!AH25,'09.1 Nehodovost - vypocet'!AE25*'09.1 Nehodovost - vypocet'!AE25/'09.1 Nehodovost - vypocet'!AD25)),IF('A2 Intenzita dopravy'!$G$2="Koeficienty rastu dopravy",IFERROR(INDEX('A2.1 Intenzita dopravy'!$E11:$BB11,MATCH('09.1 Nehodovost - vypocet'!AF$19,'A2.1 Intenzita dopravy'!$E$5:$BB$5,0)),IF('09.1 Nehodovost - vypocet'!AF$19&lt;MIN('A2.1 Intenzita dopravy'!$E$5:$BB$5),'09.1 Nehodovost - vypocet'!AG25*'09.1 Nehodovost - vypocet'!AG25/'09.1 Nehodovost - vypocet'!AH25,'09.1 Nehodovost - vypocet'!AE25*'09.1 Nehodovost - vypocet'!AE25/'09.1 Nehodovost - vypocet'!AD25)),0)),0)</f>
        <v>14308.056177710918</v>
      </c>
      <c r="AG25" s="30">
        <f>IFERROR(IF('A2 Intenzita dopravy'!$G$2="Dopravný model",IFERROR(INDEX('A2.1 Intenzita dopravy'!$E147:$BB147,MATCH('09.1 Nehodovost - vypocet'!AG$19,'A2.1 Intenzita dopravy'!$E$141:$BB$141,0)),IF('09.1 Nehodovost - vypocet'!AG$19&lt;MIN('A2.1 Intenzita dopravy'!$E$141:$BB$141),'09.1 Nehodovost - vypocet'!AH25*'09.1 Nehodovost - vypocet'!AH25/'09.1 Nehodovost - vypocet'!AI25,'09.1 Nehodovost - vypocet'!AF25*'09.1 Nehodovost - vypocet'!AF25/'09.1 Nehodovost - vypocet'!AE25)),IF('A2 Intenzita dopravy'!$G$2="Koeficienty rastu dopravy",IFERROR(INDEX('A2.1 Intenzita dopravy'!$E11:$BB11,MATCH('09.1 Nehodovost - vypocet'!AG$19,'A2.1 Intenzita dopravy'!$E$5:$BB$5,0)),IF('09.1 Nehodovost - vypocet'!AG$19&lt;MIN('A2.1 Intenzita dopravy'!$E$5:$BB$5),'09.1 Nehodovost - vypocet'!AH25*'09.1 Nehodovost - vypocet'!AH25/'09.1 Nehodovost - vypocet'!AI25,'09.1 Nehodovost - vypocet'!AF25*'09.1 Nehodovost - vypocet'!AF25/'09.1 Nehodovost - vypocet'!AE25)),0)),0)</f>
        <v>14490</v>
      </c>
      <c r="AH25" s="30">
        <f>IFERROR(IF('A2 Intenzita dopravy'!$G$2="Dopravný model",IFERROR(INDEX('A2.1 Intenzita dopravy'!$E147:$BB147,MATCH('09.1 Nehodovost - vypocet'!AH$19,'A2.1 Intenzita dopravy'!$E$141:$BB$141,0)),IF('09.1 Nehodovost - vypocet'!AH$19&lt;MIN('A2.1 Intenzita dopravy'!$E$141:$BB$141),'09.1 Nehodovost - vypocet'!AI25*'09.1 Nehodovost - vypocet'!AI25/'09.1 Nehodovost - vypocet'!AJ25,'09.1 Nehodovost - vypocet'!AG25*'09.1 Nehodovost - vypocet'!AG25/'09.1 Nehodovost - vypocet'!AF25)),IF('A2 Intenzita dopravy'!$G$2="Koeficienty rastu dopravy",IFERROR(INDEX('A2.1 Intenzita dopravy'!$E11:$BB11,MATCH('09.1 Nehodovost - vypocet'!AH$19,'A2.1 Intenzita dopravy'!$E$5:$BB$5,0)),IF('09.1 Nehodovost - vypocet'!AH$19&lt;MIN('A2.1 Intenzita dopravy'!$E$5:$BB$5),'09.1 Nehodovost - vypocet'!AI25*'09.1 Nehodovost - vypocet'!AI25/'09.1 Nehodovost - vypocet'!AJ25,'09.1 Nehodovost - vypocet'!AG25*'09.1 Nehodovost - vypocet'!AG25/'09.1 Nehodovost - vypocet'!AF25)),0)),0)</f>
        <v>14684.784586499354</v>
      </c>
      <c r="AI25" s="30">
        <f>IFERROR(IF('A2 Intenzita dopravy'!$G$2="Dopravný model",IFERROR(INDEX('A2.1 Intenzita dopravy'!$E147:$BB147,MATCH('09.1 Nehodovost - vypocet'!AI$19,'A2.1 Intenzita dopravy'!$E$141:$BB$141,0)),IF('09.1 Nehodovost - vypocet'!AI$19&lt;MIN('A2.1 Intenzita dopravy'!$E$141:$BB$141),'09.1 Nehodovost - vypocet'!AJ25*'09.1 Nehodovost - vypocet'!AJ25/'09.1 Nehodovost - vypocet'!AK25,'09.1 Nehodovost - vypocet'!AH25*'09.1 Nehodovost - vypocet'!AH25/'09.1 Nehodovost - vypocet'!AG25)),IF('A2 Intenzita dopravy'!$G$2="Koeficienty rastu dopravy",IFERROR(INDEX('A2.1 Intenzita dopravy'!$E11:$BB11,MATCH('09.1 Nehodovost - vypocet'!AI$19,'A2.1 Intenzita dopravy'!$E$5:$BB$5,0)),IF('09.1 Nehodovost - vypocet'!AI$19&lt;MIN('A2.1 Intenzita dopravy'!$E$5:$BB$5),'09.1 Nehodovost - vypocet'!AJ25*'09.1 Nehodovost - vypocet'!AJ25/'09.1 Nehodovost - vypocet'!AK25,'09.1 Nehodovost - vypocet'!AH25*'09.1 Nehodovost - vypocet'!AH25/'09.1 Nehodovost - vypocet'!AG25)),0)),0)</f>
        <v>14882.187601924708</v>
      </c>
      <c r="AJ25" s="30">
        <f>IFERROR(IF('A2 Intenzita dopravy'!$G$2="Dopravný model",IFERROR(INDEX('A2.1 Intenzita dopravy'!$E147:$BB147,MATCH('09.1 Nehodovost - vypocet'!AJ$19,'A2.1 Intenzita dopravy'!$E$141:$BB$141,0)),IF('09.1 Nehodovost - vypocet'!AJ$19&lt;MIN('A2.1 Intenzita dopravy'!$E$141:$BB$141),'09.1 Nehodovost - vypocet'!AK25*'09.1 Nehodovost - vypocet'!AK25/'09.1 Nehodovost - vypocet'!AL25,'09.1 Nehodovost - vypocet'!AI25*'09.1 Nehodovost - vypocet'!AI25/'09.1 Nehodovost - vypocet'!AH25)),IF('A2 Intenzita dopravy'!$G$2="Koeficienty rastu dopravy",IFERROR(INDEX('A2.1 Intenzita dopravy'!$E11:$BB11,MATCH('09.1 Nehodovost - vypocet'!AJ$19,'A2.1 Intenzita dopravy'!$E$5:$BB$5,0)),IF('09.1 Nehodovost - vypocet'!AJ$19&lt;MIN('A2.1 Intenzita dopravy'!$E$5:$BB$5),'09.1 Nehodovost - vypocet'!AK25*'09.1 Nehodovost - vypocet'!AK25/'09.1 Nehodovost - vypocet'!AL25,'09.1 Nehodovost - vypocet'!AI25*'09.1 Nehodovost - vypocet'!AI25/'09.1 Nehodovost - vypocet'!AH25)),0)),0)</f>
        <v>15082.244245005919</v>
      </c>
      <c r="AK25" s="30">
        <f>IFERROR(IF('A2 Intenzita dopravy'!$G$2="Dopravný model",IFERROR(INDEX('A2.1 Intenzita dopravy'!$E147:$BB147,MATCH('09.1 Nehodovost - vypocet'!AK$19,'A2.1 Intenzita dopravy'!$E$141:$BB$141,0)),IF('09.1 Nehodovost - vypocet'!AK$19&lt;MIN('A2.1 Intenzita dopravy'!$E$141:$BB$141),'09.1 Nehodovost - vypocet'!AL25*'09.1 Nehodovost - vypocet'!AL25/'09.1 Nehodovost - vypocet'!AM25,'09.1 Nehodovost - vypocet'!AJ25*'09.1 Nehodovost - vypocet'!AJ25/'09.1 Nehodovost - vypocet'!AI25)),IF('A2 Intenzita dopravy'!$G$2="Koeficienty rastu dopravy",IFERROR(INDEX('A2.1 Intenzita dopravy'!$E11:$BB11,MATCH('09.1 Nehodovost - vypocet'!AK$19,'A2.1 Intenzita dopravy'!$E$5:$BB$5,0)),IF('09.1 Nehodovost - vypocet'!AK$19&lt;MIN('A2.1 Intenzita dopravy'!$E$5:$BB$5),'09.1 Nehodovost - vypocet'!AL25*'09.1 Nehodovost - vypocet'!AL25/'09.1 Nehodovost - vypocet'!AM25,'09.1 Nehodovost - vypocet'!AJ25*'09.1 Nehodovost - vypocet'!AJ25/'09.1 Nehodovost - vypocet'!AI25)),0)),0)</f>
        <v>15284.990187638476</v>
      </c>
      <c r="AL25" s="30">
        <f>IFERROR(IF('A2 Intenzita dopravy'!$G$2="Dopravný model",IFERROR(INDEX('A2.1 Intenzita dopravy'!$E147:$BB147,MATCH('09.1 Nehodovost - vypocet'!AL$19,'A2.1 Intenzita dopravy'!$E$141:$BB$141,0)),IF('09.1 Nehodovost - vypocet'!AL$19&lt;MIN('A2.1 Intenzita dopravy'!$E$141:$BB$141),'09.1 Nehodovost - vypocet'!AM25*'09.1 Nehodovost - vypocet'!AM25/'09.1 Nehodovost - vypocet'!AN25,'09.1 Nehodovost - vypocet'!AK25*'09.1 Nehodovost - vypocet'!AK25/'09.1 Nehodovost - vypocet'!AJ25)),IF('A2 Intenzita dopravy'!$G$2="Koeficienty rastu dopravy",IFERROR(INDEX('A2.1 Intenzita dopravy'!$E11:$BB11,MATCH('09.1 Nehodovost - vypocet'!AL$19,'A2.1 Intenzita dopravy'!$E$5:$BB$5,0)),IF('09.1 Nehodovost - vypocet'!AL$19&lt;MIN('A2.1 Intenzita dopravy'!$E$5:$BB$5),'09.1 Nehodovost - vypocet'!AM25*'09.1 Nehodovost - vypocet'!AM25/'09.1 Nehodovost - vypocet'!AN25,'09.1 Nehodovost - vypocet'!AK25*'09.1 Nehodovost - vypocet'!AK25/'09.1 Nehodovost - vypocet'!AJ25)),0)),0)</f>
        <v>15490.461581244124</v>
      </c>
      <c r="AM25" s="30">
        <f>IFERROR(IF('A2 Intenzita dopravy'!$G$2="Dopravný model",IFERROR(INDEX('A2.1 Intenzita dopravy'!$E147:$BB147,MATCH('09.1 Nehodovost - vypocet'!AM$19,'A2.1 Intenzita dopravy'!$E$141:$BB$141,0)),IF('09.1 Nehodovost - vypocet'!AM$19&lt;MIN('A2.1 Intenzita dopravy'!$E$141:$BB$141),'09.1 Nehodovost - vypocet'!AN25*'09.1 Nehodovost - vypocet'!AN25/'09.1 Nehodovost - vypocet'!AO25,'09.1 Nehodovost - vypocet'!AL25*'09.1 Nehodovost - vypocet'!AL25/'09.1 Nehodovost - vypocet'!AK25)),IF('A2 Intenzita dopravy'!$G$2="Koeficienty rastu dopravy",IFERROR(INDEX('A2.1 Intenzita dopravy'!$E11:$BB11,MATCH('09.1 Nehodovost - vypocet'!AM$19,'A2.1 Intenzita dopravy'!$E$5:$BB$5,0)),IF('09.1 Nehodovost - vypocet'!AM$19&lt;MIN('A2.1 Intenzita dopravy'!$E$5:$BB$5),'09.1 Nehodovost - vypocet'!AN25*'09.1 Nehodovost - vypocet'!AN25/'09.1 Nehodovost - vypocet'!AO25,'09.1 Nehodovost - vypocet'!AL25*'09.1 Nehodovost - vypocet'!AL25/'09.1 Nehodovost - vypocet'!AK25)),0)),0)</f>
        <v>15698.695063216986</v>
      </c>
      <c r="AN25" s="30">
        <f>IFERROR(IF('A2 Intenzita dopravy'!$G$2="Dopravný model",IFERROR(INDEX('A2.1 Intenzita dopravy'!$E147:$BB147,MATCH('09.1 Nehodovost - vypocet'!AN$19,'A2.1 Intenzita dopravy'!$E$141:$BB$141,0)),IF('09.1 Nehodovost - vypocet'!AN$19&lt;MIN('A2.1 Intenzita dopravy'!$E$141:$BB$141),'09.1 Nehodovost - vypocet'!AO25*'09.1 Nehodovost - vypocet'!AO25/'09.1 Nehodovost - vypocet'!AP25,'09.1 Nehodovost - vypocet'!AM25*'09.1 Nehodovost - vypocet'!AM25/'09.1 Nehodovost - vypocet'!AL25)),IF('A2 Intenzita dopravy'!$G$2="Koeficienty rastu dopravy",IFERROR(INDEX('A2.1 Intenzita dopravy'!$E11:$BB11,MATCH('09.1 Nehodovost - vypocet'!AN$19,'A2.1 Intenzita dopravy'!$E$5:$BB$5,0)),IF('09.1 Nehodovost - vypocet'!AN$19&lt;MIN('A2.1 Intenzita dopravy'!$E$5:$BB$5),'09.1 Nehodovost - vypocet'!AO25*'09.1 Nehodovost - vypocet'!AO25/'09.1 Nehodovost - vypocet'!AP25,'09.1 Nehodovost - vypocet'!AM25*'09.1 Nehodovost - vypocet'!AM25/'09.1 Nehodovost - vypocet'!AL25)),0)),0)</f>
        <v>15909.727763456336</v>
      </c>
      <c r="AO25" s="30">
        <f>IFERROR(IF('A2 Intenzita dopravy'!$G$2="Dopravný model",IFERROR(INDEX('A2.1 Intenzita dopravy'!$E147:$BB147,MATCH('09.1 Nehodovost - vypocet'!AO$19,'A2.1 Intenzita dopravy'!$E$141:$BB$141,0)),IF('09.1 Nehodovost - vypocet'!AO$19&lt;MIN('A2.1 Intenzita dopravy'!$E$141:$BB$141),'09.1 Nehodovost - vypocet'!AP25*'09.1 Nehodovost - vypocet'!AP25/'09.1 Nehodovost - vypocet'!AQ25,'09.1 Nehodovost - vypocet'!AN25*'09.1 Nehodovost - vypocet'!AN25/'09.1 Nehodovost - vypocet'!AM25)),IF('A2 Intenzita dopravy'!$G$2="Koeficienty rastu dopravy",IFERROR(INDEX('A2.1 Intenzita dopravy'!$E11:$BB11,MATCH('09.1 Nehodovost - vypocet'!AO$19,'A2.1 Intenzita dopravy'!$E$5:$BB$5,0)),IF('09.1 Nehodovost - vypocet'!AO$19&lt;MIN('A2.1 Intenzita dopravy'!$E$5:$BB$5),'09.1 Nehodovost - vypocet'!AP25*'09.1 Nehodovost - vypocet'!AP25/'09.1 Nehodovost - vypocet'!AQ25,'09.1 Nehodovost - vypocet'!AN25*'09.1 Nehodovost - vypocet'!AN25/'09.1 Nehodovost - vypocet'!AM25)),0)),0)</f>
        <v>16123.597310987196</v>
      </c>
      <c r="AP25" s="30">
        <f>IFERROR(IF('A2 Intenzita dopravy'!$G$2="Dopravný model",IFERROR(INDEX('A2.1 Intenzita dopravy'!$E147:$BB147,MATCH('09.1 Nehodovost - vypocet'!AP$19,'A2.1 Intenzita dopravy'!$E$141:$BB$141,0)),IF('09.1 Nehodovost - vypocet'!AP$19&lt;MIN('A2.1 Intenzita dopravy'!$E$141:$BB$141),'09.1 Nehodovost - vypocet'!AQ25*'09.1 Nehodovost - vypocet'!AQ25/'09.1 Nehodovost - vypocet'!AR25,'09.1 Nehodovost - vypocet'!AO25*'09.1 Nehodovost - vypocet'!AO25/'09.1 Nehodovost - vypocet'!AN25)),IF('A2 Intenzita dopravy'!$G$2="Koeficienty rastu dopravy",IFERROR(INDEX('A2.1 Intenzita dopravy'!$E11:$BB11,MATCH('09.1 Nehodovost - vypocet'!AP$19,'A2.1 Intenzita dopravy'!$E$5:$BB$5,0)),IF('09.1 Nehodovost - vypocet'!AP$19&lt;MIN('A2.1 Intenzita dopravy'!$E$5:$BB$5),'09.1 Nehodovost - vypocet'!AQ25*'09.1 Nehodovost - vypocet'!AQ25/'09.1 Nehodovost - vypocet'!AR25,'09.1 Nehodovost - vypocet'!AO25*'09.1 Nehodovost - vypocet'!AO25/'09.1 Nehodovost - vypocet'!AN25)),0)),0)</f>
        <v>16340.341840669926</v>
      </c>
      <c r="AQ25" s="30">
        <f>IFERROR(IF('A2 Intenzita dopravy'!$G$2="Dopravný model",IFERROR(INDEX('A2.1 Intenzita dopravy'!$E147:$BB147,MATCH('09.1 Nehodovost - vypocet'!AQ$19,'A2.1 Intenzita dopravy'!$E$141:$BB$141,0)),IF('09.1 Nehodovost - vypocet'!AQ$19&lt;MIN('A2.1 Intenzita dopravy'!$E$141:$BB$141),'09.1 Nehodovost - vypocet'!AR25*'09.1 Nehodovost - vypocet'!AR25/'09.1 Nehodovost - vypocet'!AS25,'09.1 Nehodovost - vypocet'!AP25*'09.1 Nehodovost - vypocet'!AP25/'09.1 Nehodovost - vypocet'!AO25)),IF('A2 Intenzita dopravy'!$G$2="Koeficienty rastu dopravy",IFERROR(INDEX('A2.1 Intenzita dopravy'!$E11:$BB11,MATCH('09.1 Nehodovost - vypocet'!AQ$19,'A2.1 Intenzita dopravy'!$E$5:$BB$5,0)),IF('09.1 Nehodovost - vypocet'!AQ$19&lt;MIN('A2.1 Intenzita dopravy'!$E$5:$BB$5),'09.1 Nehodovost - vypocet'!AR25*'09.1 Nehodovost - vypocet'!AR25/'09.1 Nehodovost - vypocet'!AS25,'09.1 Nehodovost - vypocet'!AP25*'09.1 Nehodovost - vypocet'!AP25/'09.1 Nehodovost - vypocet'!AO25)),0)),0)</f>
        <v>16560</v>
      </c>
      <c r="AR25" s="30">
        <f>IFERROR(IF('A2 Intenzita dopravy'!$G$2="Dopravný model",IFERROR(INDEX('A2.1 Intenzita dopravy'!$E147:$BB147,MATCH('09.1 Nehodovost - vypocet'!AR$19,'A2.1 Intenzita dopravy'!$E$141:$BB$141,0)),IF('09.1 Nehodovost - vypocet'!AR$19&lt;MIN('A2.1 Intenzita dopravy'!$E$141:$BB$141),'09.1 Nehodovost - vypocet'!AS25*'09.1 Nehodovost - vypocet'!AS25/'09.1 Nehodovost - vypocet'!AT25,'09.1 Nehodovost - vypocet'!AQ25*'09.1 Nehodovost - vypocet'!AQ25/'09.1 Nehodovost - vypocet'!AP25)),IF('A2 Intenzita dopravy'!$G$2="Koeficienty rastu dopravy",IFERROR(INDEX('A2.1 Intenzita dopravy'!$E11:$BB11,MATCH('09.1 Nehodovost - vypocet'!AR$19,'A2.1 Intenzita dopravy'!$E$5:$BB$5,0)),IF('09.1 Nehodovost - vypocet'!AR$19&lt;MIN('A2.1 Intenzita dopravy'!$E$5:$BB$5),'09.1 Nehodovost - vypocet'!AS25*'09.1 Nehodovost - vypocet'!AS25/'09.1 Nehodovost - vypocet'!AT25,'09.1 Nehodovost - vypocet'!AQ25*'09.1 Nehodovost - vypocet'!AQ25/'09.1 Nehodovost - vypocet'!AP25)),0)),0)</f>
        <v>16782.610955999262</v>
      </c>
      <c r="AS25" s="30">
        <f>IFERROR(IF('A2 Intenzita dopravy'!$G$2="Dopravný model",IFERROR(INDEX('A2.1 Intenzita dopravy'!$E147:$BB147,MATCH('09.1 Nehodovost - vypocet'!AS$19,'A2.1 Intenzita dopravy'!$E$141:$BB$141,0)),IF('09.1 Nehodovost - vypocet'!AS$19&lt;MIN('A2.1 Intenzita dopravy'!$E$141:$BB$141),'09.1 Nehodovost - vypocet'!AT25*'09.1 Nehodovost - vypocet'!AT25/'09.1 Nehodovost - vypocet'!AU25,'09.1 Nehodovost - vypocet'!AR25*'09.1 Nehodovost - vypocet'!AR25/'09.1 Nehodovost - vypocet'!AQ25)),IF('A2 Intenzita dopravy'!$G$2="Koeficienty rastu dopravy",IFERROR(INDEX('A2.1 Intenzita dopravy'!$E11:$BB11,MATCH('09.1 Nehodovost - vypocet'!AS$19,'A2.1 Intenzita dopravy'!$E$5:$BB$5,0)),IF('09.1 Nehodovost - vypocet'!AS$19&lt;MIN('A2.1 Intenzita dopravy'!$E$5:$BB$5),'09.1 Nehodovost - vypocet'!AT25*'09.1 Nehodovost - vypocet'!AT25/'09.1 Nehodovost - vypocet'!AU25,'09.1 Nehodovost - vypocet'!AR25*'09.1 Nehodovost - vypocet'!AR25/'09.1 Nehodovost - vypocet'!AQ25)),0)),0)</f>
        <v>17008.214402199665</v>
      </c>
      <c r="AT25" s="30">
        <f>IFERROR(IF('A2 Intenzita dopravy'!$G$2="Dopravný model",IFERROR(INDEX('A2.1 Intenzita dopravy'!$E147:$BB147,MATCH('09.1 Nehodovost - vypocet'!AT$19,'A2.1 Intenzita dopravy'!$E$141:$BB$141,0)),IF('09.1 Nehodovost - vypocet'!AT$19&lt;MIN('A2.1 Intenzita dopravy'!$E$141:$BB$141),'09.1 Nehodovost - vypocet'!AU25*'09.1 Nehodovost - vypocet'!AU25/'09.1 Nehodovost - vypocet'!AV25,'09.1 Nehodovost - vypocet'!AS25*'09.1 Nehodovost - vypocet'!AS25/'09.1 Nehodovost - vypocet'!AR25)),IF('A2 Intenzita dopravy'!$G$2="Koeficienty rastu dopravy",IFERROR(INDEX('A2.1 Intenzita dopravy'!$E11:$BB11,MATCH('09.1 Nehodovost - vypocet'!AT$19,'A2.1 Intenzita dopravy'!$E$5:$BB$5,0)),IF('09.1 Nehodovost - vypocet'!AT$19&lt;MIN('A2.1 Intenzita dopravy'!$E$5:$BB$5),'09.1 Nehodovost - vypocet'!AU25*'09.1 Nehodovost - vypocet'!AU25/'09.1 Nehodovost - vypocet'!AV25,'09.1 Nehodovost - vypocet'!AS25*'09.1 Nehodovost - vypocet'!AS25/'09.1 Nehodovost - vypocet'!AR25)),0)),0)</f>
        <v>17236.850565721048</v>
      </c>
      <c r="AU25" s="30">
        <f>IFERROR(IF('A2 Intenzita dopravy'!$G$2="Dopravný model",IFERROR(INDEX('A2.1 Intenzita dopravy'!$E147:$BB147,MATCH('09.1 Nehodovost - vypocet'!AU$19,'A2.1 Intenzita dopravy'!$E$141:$BB$141,0)),IF('09.1 Nehodovost - vypocet'!AU$19&lt;MIN('A2.1 Intenzita dopravy'!$E$141:$BB$141),'09.1 Nehodovost - vypocet'!AV25*'09.1 Nehodovost - vypocet'!AV25/'09.1 Nehodovost - vypocet'!AW25,'09.1 Nehodovost - vypocet'!AT25*'09.1 Nehodovost - vypocet'!AT25/'09.1 Nehodovost - vypocet'!AS25)),IF('A2 Intenzita dopravy'!$G$2="Koeficienty rastu dopravy",IFERROR(INDEX('A2.1 Intenzita dopravy'!$E11:$BB11,MATCH('09.1 Nehodovost - vypocet'!AU$19,'A2.1 Intenzita dopravy'!$E$5:$BB$5,0)),IF('09.1 Nehodovost - vypocet'!AU$19&lt;MIN('A2.1 Intenzita dopravy'!$E$5:$BB$5),'09.1 Nehodovost - vypocet'!AV25*'09.1 Nehodovost - vypocet'!AV25/'09.1 Nehodovost - vypocet'!AW25,'09.1 Nehodovost - vypocet'!AT25*'09.1 Nehodovost - vypocet'!AT25/'09.1 Nehodovost - vypocet'!AS25)),0)),0)</f>
        <v>17468.560214443969</v>
      </c>
      <c r="AV25" s="30">
        <f>IFERROR(IF('A2 Intenzita dopravy'!$G$2="Dopravný model",IFERROR(INDEX('A2.1 Intenzita dopravy'!$E147:$BB147,MATCH('09.1 Nehodovost - vypocet'!AV$19,'A2.1 Intenzita dopravy'!$E$141:$BB$141,0)),IF('09.1 Nehodovost - vypocet'!AV$19&lt;MIN('A2.1 Intenzita dopravy'!$E$141:$BB$141),'09.1 Nehodovost - vypocet'!AW25*'09.1 Nehodovost - vypocet'!AW25/'09.1 Nehodovost - vypocet'!AX25,'09.1 Nehodovost - vypocet'!AU25*'09.1 Nehodovost - vypocet'!AU25/'09.1 Nehodovost - vypocet'!AT25)),IF('A2 Intenzita dopravy'!$G$2="Koeficienty rastu dopravy",IFERROR(INDEX('A2.1 Intenzita dopravy'!$E11:$BB11,MATCH('09.1 Nehodovost - vypocet'!AV$19,'A2.1 Intenzita dopravy'!$E$5:$BB$5,0)),IF('09.1 Nehodovost - vypocet'!AV$19&lt;MIN('A2.1 Intenzita dopravy'!$E$5:$BB$5),'09.1 Nehodovost - vypocet'!AW25*'09.1 Nehodovost - vypocet'!AW25/'09.1 Nehodovost - vypocet'!AX25,'09.1 Nehodovost - vypocet'!AU25*'09.1 Nehodovost - vypocet'!AU25/'09.1 Nehodovost - vypocet'!AT25)),0)),0)</f>
        <v>17703.384664278998</v>
      </c>
      <c r="AW25" s="30">
        <f>IFERROR(IF('A2 Intenzita dopravy'!$G$2="Dopravný model",IFERROR(INDEX('A2.1 Intenzita dopravy'!$E147:$BB147,MATCH('09.1 Nehodovost - vypocet'!AW$19,'A2.1 Intenzita dopravy'!$E$141:$BB$141,0)),IF('09.1 Nehodovost - vypocet'!AW$19&lt;MIN('A2.1 Intenzita dopravy'!$E$141:$BB$141),'09.1 Nehodovost - vypocet'!AX25*'09.1 Nehodovost - vypocet'!AX25/'09.1 Nehodovost - vypocet'!AY25,'09.1 Nehodovost - vypocet'!AV25*'09.1 Nehodovost - vypocet'!AV25/'09.1 Nehodovost - vypocet'!AU25)),IF('A2 Intenzita dopravy'!$G$2="Koeficienty rastu dopravy",IFERROR(INDEX('A2.1 Intenzita dopravy'!$E11:$BB11,MATCH('09.1 Nehodovost - vypocet'!AW$19,'A2.1 Intenzita dopravy'!$E$5:$BB$5,0)),IF('09.1 Nehodovost - vypocet'!AW$19&lt;MIN('A2.1 Intenzita dopravy'!$E$5:$BB$5),'09.1 Nehodovost - vypocet'!AX25*'09.1 Nehodovost - vypocet'!AX25/'09.1 Nehodovost - vypocet'!AY25,'09.1 Nehodovost - vypocet'!AV25*'09.1 Nehodovost - vypocet'!AV25/'09.1 Nehodovost - vypocet'!AU25)),0)),0)</f>
        <v>17941.365786533697</v>
      </c>
      <c r="AX25" s="30">
        <f>IFERROR(IF('A2 Intenzita dopravy'!$G$2="Dopravný model",IFERROR(INDEX('A2.1 Intenzita dopravy'!$E147:$BB147,MATCH('09.1 Nehodovost - vypocet'!AX$19,'A2.1 Intenzita dopravy'!$E$141:$BB$141,0)),IF('09.1 Nehodovost - vypocet'!AX$19&lt;MIN('A2.1 Intenzita dopravy'!$E$141:$BB$141),'09.1 Nehodovost - vypocet'!AY25*'09.1 Nehodovost - vypocet'!AY25/'09.1 Nehodovost - vypocet'!AZ25,'09.1 Nehodovost - vypocet'!AW25*'09.1 Nehodovost - vypocet'!AW25/'09.1 Nehodovost - vypocet'!AV25)),IF('A2 Intenzita dopravy'!$G$2="Koeficienty rastu dopravy",IFERROR(INDEX('A2.1 Intenzita dopravy'!$E11:$BB11,MATCH('09.1 Nehodovost - vypocet'!AX$19,'A2.1 Intenzita dopravy'!$E$5:$BB$5,0)),IF('09.1 Nehodovost - vypocet'!AX$19&lt;MIN('A2.1 Intenzita dopravy'!$E$5:$BB$5),'09.1 Nehodovost - vypocet'!AY25*'09.1 Nehodovost - vypocet'!AY25/'09.1 Nehodovost - vypocet'!AZ25,'09.1 Nehodovost - vypocet'!AW25*'09.1 Nehodovost - vypocet'!AW25/'09.1 Nehodovost - vypocet'!AV25)),0)),0)</f>
        <v>18182.54601537867</v>
      </c>
      <c r="AY25" s="30">
        <f>IFERROR(IF('A2 Intenzita dopravy'!$G$2="Dopravný model",IFERROR(INDEX('A2.1 Intenzita dopravy'!$E147:$BB147,MATCH('09.1 Nehodovost - vypocet'!AY$19,'A2.1 Intenzita dopravy'!$E$141:$BB$141,0)),IF('09.1 Nehodovost - vypocet'!AY$19&lt;MIN('A2.1 Intenzita dopravy'!$E$141:$BB$141),'09.1 Nehodovost - vypocet'!AZ25*'09.1 Nehodovost - vypocet'!AZ25/'09.1 Nehodovost - vypocet'!BA25,'09.1 Nehodovost - vypocet'!AX25*'09.1 Nehodovost - vypocet'!AX25/'09.1 Nehodovost - vypocet'!AW25)),IF('A2 Intenzita dopravy'!$G$2="Koeficienty rastu dopravy",IFERROR(INDEX('A2.1 Intenzita dopravy'!$E11:$BB11,MATCH('09.1 Nehodovost - vypocet'!AY$19,'A2.1 Intenzita dopravy'!$E$5:$BB$5,0)),IF('09.1 Nehodovost - vypocet'!AY$19&lt;MIN('A2.1 Intenzita dopravy'!$E$5:$BB$5),'09.1 Nehodovost - vypocet'!AZ25*'09.1 Nehodovost - vypocet'!AZ25/'09.1 Nehodovost - vypocet'!BA25,'09.1 Nehodovost - vypocet'!AX25*'09.1 Nehodovost - vypocet'!AX25/'09.1 Nehodovost - vypocet'!AW25)),0)),0)</f>
        <v>18426.968355413937</v>
      </c>
      <c r="AZ25" s="30">
        <f>IFERROR(IF('A2 Intenzita dopravy'!$G$2="Dopravný model",IFERROR(INDEX('A2.1 Intenzita dopravy'!$E147:$BB147,MATCH('09.1 Nehodovost - vypocet'!AZ$19,'A2.1 Intenzita dopravy'!$E$141:$BB$141,0)),IF('09.1 Nehodovost - vypocet'!AZ$19&lt;MIN('A2.1 Intenzita dopravy'!$E$141:$BB$141),'09.1 Nehodovost - vypocet'!BA25*'09.1 Nehodovost - vypocet'!BA25/'09.1 Nehodovost - vypocet'!BB25,'09.1 Nehodovost - vypocet'!AY25*'09.1 Nehodovost - vypocet'!AY25/'09.1 Nehodovost - vypocet'!AX25)),IF('A2 Intenzita dopravy'!$G$2="Koeficienty rastu dopravy",IFERROR(INDEX('A2.1 Intenzita dopravy'!$E11:$BB11,MATCH('09.1 Nehodovost - vypocet'!AZ$19,'A2.1 Intenzita dopravy'!$E$5:$BB$5,0)),IF('09.1 Nehodovost - vypocet'!AZ$19&lt;MIN('A2.1 Intenzita dopravy'!$E$5:$BB$5),'09.1 Nehodovost - vypocet'!BA25*'09.1 Nehodovost - vypocet'!BA25/'09.1 Nehodovost - vypocet'!BB25,'09.1 Nehodovost - vypocet'!AY25*'09.1 Nehodovost - vypocet'!AY25/'09.1 Nehodovost - vypocet'!AX25)),0)),0)</f>
        <v>18674.676389337055</v>
      </c>
      <c r="BA25" s="30">
        <f>IFERROR(IF('A2 Intenzita dopravy'!$G$2="Dopravný model",IFERROR(INDEX('A2.1 Intenzita dopravy'!$E147:$BB147,MATCH('09.1 Nehodovost - vypocet'!BA$19,'A2.1 Intenzita dopravy'!$E$141:$BB$141,0)),IF('09.1 Nehodovost - vypocet'!BA$19&lt;MIN('A2.1 Intenzita dopravy'!$E$141:$BB$141),'09.1 Nehodovost - vypocet'!BB25*'09.1 Nehodovost - vypocet'!BB25/'09.1 Nehodovost - vypocet'!BC25,'09.1 Nehodovost - vypocet'!AZ25*'09.1 Nehodovost - vypocet'!AZ25/'09.1 Nehodovost - vypocet'!AY25)),IF('A2 Intenzita dopravy'!$G$2="Koeficienty rastu dopravy",IFERROR(INDEX('A2.1 Intenzita dopravy'!$E11:$BB11,MATCH('09.1 Nehodovost - vypocet'!BA$19,'A2.1 Intenzita dopravy'!$E$5:$BB$5,0)),IF('09.1 Nehodovost - vypocet'!BA$19&lt;MIN('A2.1 Intenzita dopravy'!$E$5:$BB$5),'09.1 Nehodovost - vypocet'!BB25*'09.1 Nehodovost - vypocet'!BB25/'09.1 Nehodovost - vypocet'!BC25,'09.1 Nehodovost - vypocet'!AZ25*'09.1 Nehodovost - vypocet'!AZ25/'09.1 Nehodovost - vypocet'!AY25)),0)),0)</f>
        <v>18925.714285714301</v>
      </c>
      <c r="BB25" s="30">
        <f>IFERROR(IF('A2 Intenzita dopravy'!$G$2="Dopravný model",IFERROR(INDEX('A2.1 Intenzita dopravy'!$E147:$BB147,MATCH('09.1 Nehodovost - vypocet'!BB$19,'A2.1 Intenzita dopravy'!$E$141:$BB$141,0)),IF('09.1 Nehodovost - vypocet'!BB$19&lt;MIN('A2.1 Intenzita dopravy'!$E$141:$BB$141),'09.1 Nehodovost - vypocet'!BC25*'09.1 Nehodovost - vypocet'!BC25/'09.1 Nehodovost - vypocet'!BD25,'09.1 Nehodovost - vypocet'!BA25*'09.1 Nehodovost - vypocet'!BA25/'09.1 Nehodovost - vypocet'!AZ25)),IF('A2 Intenzita dopravy'!$G$2="Koeficienty rastu dopravy",IFERROR(INDEX('A2.1 Intenzita dopravy'!$E11:$BB11,MATCH('09.1 Nehodovost - vypocet'!BB$19,'A2.1 Intenzita dopravy'!$E$5:$BB$5,0)),IF('09.1 Nehodovost - vypocet'!BB$19&lt;MIN('A2.1 Intenzita dopravy'!$E$5:$BB$5),'09.1 Nehodovost - vypocet'!BC25*'09.1 Nehodovost - vypocet'!BC25/'09.1 Nehodovost - vypocet'!BD25,'09.1 Nehodovost - vypocet'!BA25*'09.1 Nehodovost - vypocet'!BA25/'09.1 Nehodovost - vypocet'!AZ25)),0)),0)</f>
        <v>19180.126806856315</v>
      </c>
    </row>
    <row r="26" spans="2:54" customFormat="1" x14ac:dyDescent="0.2">
      <c r="B26" s="5">
        <v>6</v>
      </c>
      <c r="C26" s="5">
        <f>IF(ISBLANK('A2 Intenzita dopravy'!C26)=TRUE,"",'A2 Intenzita dopravy'!C26)</f>
        <v>95850</v>
      </c>
      <c r="D26" s="5" t="str">
        <f>IF(ISBLANK('A2 Intenzita dopravy'!D26)=TRUE,"",'A2 Intenzita dopravy'!D26)</f>
        <v>Privádzač Tvrdošín</v>
      </c>
      <c r="E26" s="30">
        <f>IFERROR(IF('A2 Intenzita dopravy'!$G$2="Dopravný model",IFERROR(INDEX('A2.1 Intenzita dopravy'!$E148:$BB148,MATCH('09.1 Nehodovost - vypocet'!E$19,'A2.1 Intenzita dopravy'!$E$141:$BB$141,0)),IF('09.1 Nehodovost - vypocet'!E$19&lt;MIN('A2.1 Intenzita dopravy'!$E$141:$BB$141),'09.1 Nehodovost - vypocet'!F26*'09.1 Nehodovost - vypocet'!F26/'09.1 Nehodovost - vypocet'!G26,'09.1 Nehodovost - vypocet'!D26*'09.1 Nehodovost - vypocet'!D26/'09.1 Nehodovost - vypocet'!C26)),IF('A2 Intenzita dopravy'!$G$2="Koeficienty rastu dopravy",IFERROR(INDEX('A2.1 Intenzita dopravy'!$E12:$BB12,MATCH('09.1 Nehodovost - vypocet'!E$19,'A2.1 Intenzita dopravy'!$E$5:$BB$5,0)),IF('09.1 Nehodovost - vypocet'!E$19&lt;MIN('A2.1 Intenzita dopravy'!$E$5:$BB$5),'09.1 Nehodovost - vypocet'!F26*'09.1 Nehodovost - vypocet'!F26/'09.1 Nehodovost - vypocet'!G26,'09.1 Nehodovost - vypocet'!D26*'09.1 Nehodovost - vypocet'!D26/'09.1 Nehodovost - vypocet'!C26)),0)),0)</f>
        <v>2192.7751817022618</v>
      </c>
      <c r="F26" s="30">
        <f>IFERROR(IF('A2 Intenzita dopravy'!$G$2="Dopravný model",IFERROR(INDEX('A2.1 Intenzita dopravy'!$E148:$BB148,MATCH('09.1 Nehodovost - vypocet'!F$19,'A2.1 Intenzita dopravy'!$E$141:$BB$141,0)),IF('09.1 Nehodovost - vypocet'!F$19&lt;MIN('A2.1 Intenzita dopravy'!$E$141:$BB$141),'09.1 Nehodovost - vypocet'!G26*'09.1 Nehodovost - vypocet'!G26/'09.1 Nehodovost - vypocet'!H26,'09.1 Nehodovost - vypocet'!E26*'09.1 Nehodovost - vypocet'!E26/'09.1 Nehodovost - vypocet'!D26)),IF('A2 Intenzita dopravy'!$G$2="Koeficienty rastu dopravy",IFERROR(INDEX('A2.1 Intenzita dopravy'!$E12:$BB12,MATCH('09.1 Nehodovost - vypocet'!F$19,'A2.1 Intenzita dopravy'!$E$5:$BB$5,0)),IF('09.1 Nehodovost - vypocet'!F$19&lt;MIN('A2.1 Intenzita dopravy'!$E$5:$BB$5),'09.1 Nehodovost - vypocet'!G26*'09.1 Nehodovost - vypocet'!G26/'09.1 Nehodovost - vypocet'!H26,'09.1 Nehodovost - vypocet'!E26*'09.1 Nehodovost - vypocet'!E26/'09.1 Nehodovost - vypocet'!D26)),0)),0)</f>
        <v>2229.0116832346466</v>
      </c>
      <c r="G26" s="30">
        <f>IFERROR(IF('A2 Intenzita dopravy'!$G$2="Dopravný model",IFERROR(INDEX('A2.1 Intenzita dopravy'!$E148:$BB148,MATCH('09.1 Nehodovost - vypocet'!G$19,'A2.1 Intenzita dopravy'!$E$141:$BB$141,0)),IF('09.1 Nehodovost - vypocet'!G$19&lt;MIN('A2.1 Intenzita dopravy'!$E$141:$BB$141),'09.1 Nehodovost - vypocet'!H26*'09.1 Nehodovost - vypocet'!H26/'09.1 Nehodovost - vypocet'!I26,'09.1 Nehodovost - vypocet'!F26*'09.1 Nehodovost - vypocet'!F26/'09.1 Nehodovost - vypocet'!E26)),IF('A2 Intenzita dopravy'!$G$2="Koeficienty rastu dopravy",IFERROR(INDEX('A2.1 Intenzita dopravy'!$E12:$BB12,MATCH('09.1 Nehodovost - vypocet'!G$19,'A2.1 Intenzita dopravy'!$E$5:$BB$5,0)),IF('09.1 Nehodovost - vypocet'!G$19&lt;MIN('A2.1 Intenzita dopravy'!$E$5:$BB$5),'09.1 Nehodovost - vypocet'!H26*'09.1 Nehodovost - vypocet'!H26/'09.1 Nehodovost - vypocet'!I26,'09.1 Nehodovost - vypocet'!F26*'09.1 Nehodovost - vypocet'!F26/'09.1 Nehodovost - vypocet'!E26)),0)),0)</f>
        <v>2265.8470076898116</v>
      </c>
      <c r="H26" s="30">
        <f>IFERROR(IF('A2 Intenzita dopravy'!$G$2="Dopravný model",IFERROR(INDEX('A2.1 Intenzita dopravy'!$E148:$BB148,MATCH('09.1 Nehodovost - vypocet'!H$19,'A2.1 Intenzita dopravy'!$E$141:$BB$141,0)),IF('09.1 Nehodovost - vypocet'!H$19&lt;MIN('A2.1 Intenzita dopravy'!$E$141:$BB$141),'09.1 Nehodovost - vypocet'!I26*'09.1 Nehodovost - vypocet'!I26/'09.1 Nehodovost - vypocet'!J26,'09.1 Nehodovost - vypocet'!G26*'09.1 Nehodovost - vypocet'!G26/'09.1 Nehodovost - vypocet'!F26)),IF('A2 Intenzita dopravy'!$G$2="Koeficienty rastu dopravy",IFERROR(INDEX('A2.1 Intenzita dopravy'!$E12:$BB12,MATCH('09.1 Nehodovost - vypocet'!H$19,'A2.1 Intenzita dopravy'!$E$5:$BB$5,0)),IF('09.1 Nehodovost - vypocet'!H$19&lt;MIN('A2.1 Intenzita dopravy'!$E$5:$BB$5),'09.1 Nehodovost - vypocet'!I26*'09.1 Nehodovost - vypocet'!I26/'09.1 Nehodovost - vypocet'!J26,'09.1 Nehodovost - vypocet'!G26*'09.1 Nehodovost - vypocet'!G26/'09.1 Nehodovost - vypocet'!F26)),0)),0)</f>
        <v>2303.2910508600567</v>
      </c>
      <c r="I26" s="30">
        <f>IFERROR(IF('A2 Intenzita dopravy'!$G$2="Dopravný model",IFERROR(INDEX('A2.1 Intenzita dopravy'!$E148:$BB148,MATCH('09.1 Nehodovost - vypocet'!I$19,'A2.1 Intenzita dopravy'!$E$141:$BB$141,0)),IF('09.1 Nehodovost - vypocet'!I$19&lt;MIN('A2.1 Intenzita dopravy'!$E$141:$BB$141),'09.1 Nehodovost - vypocet'!J26*'09.1 Nehodovost - vypocet'!J26/'09.1 Nehodovost - vypocet'!K26,'09.1 Nehodovost - vypocet'!H26*'09.1 Nehodovost - vypocet'!H26/'09.1 Nehodovost - vypocet'!G26)),IF('A2 Intenzita dopravy'!$G$2="Koeficienty rastu dopravy",IFERROR(INDEX('A2.1 Intenzita dopravy'!$E12:$BB12,MATCH('09.1 Nehodovost - vypocet'!I$19,'A2.1 Intenzita dopravy'!$E$5:$BB$5,0)),IF('09.1 Nehodovost - vypocet'!I$19&lt;MIN('A2.1 Intenzita dopravy'!$E$5:$BB$5),'09.1 Nehodovost - vypocet'!J26*'09.1 Nehodovost - vypocet'!J26/'09.1 Nehodovost - vypocet'!K26,'09.1 Nehodovost - vypocet'!H26*'09.1 Nehodovost - vypocet'!H26/'09.1 Nehodovost - vypocet'!G26)),0)),0)</f>
        <v>2341.3538720696738</v>
      </c>
      <c r="J26" s="30">
        <f>IFERROR(IF('A2 Intenzita dopravy'!$G$2="Dopravný model",IFERROR(INDEX('A2.1 Intenzita dopravy'!$E148:$BB148,MATCH('09.1 Nehodovost - vypocet'!J$19,'A2.1 Intenzita dopravy'!$E$141:$BB$141,0)),IF('09.1 Nehodovost - vypocet'!J$19&lt;MIN('A2.1 Intenzita dopravy'!$E$141:$BB$141),'09.1 Nehodovost - vypocet'!K26*'09.1 Nehodovost - vypocet'!K26/'09.1 Nehodovost - vypocet'!L26,'09.1 Nehodovost - vypocet'!I26*'09.1 Nehodovost - vypocet'!I26/'09.1 Nehodovost - vypocet'!H26)),IF('A2 Intenzita dopravy'!$G$2="Koeficienty rastu dopravy",IFERROR(INDEX('A2.1 Intenzita dopravy'!$E12:$BB12,MATCH('09.1 Nehodovost - vypocet'!J$19,'A2.1 Intenzita dopravy'!$E$5:$BB$5,0)),IF('09.1 Nehodovost - vypocet'!J$19&lt;MIN('A2.1 Intenzita dopravy'!$E$5:$BB$5),'09.1 Nehodovost - vypocet'!K26*'09.1 Nehodovost - vypocet'!K26/'09.1 Nehodovost - vypocet'!L26,'09.1 Nehodovost - vypocet'!I26*'09.1 Nehodovost - vypocet'!I26/'09.1 Nehodovost - vypocet'!H26)),0)),0)</f>
        <v>2380.0456968773792</v>
      </c>
      <c r="K26" s="30">
        <f>IFERROR(IF('A2 Intenzita dopravy'!$G$2="Dopravný model",IFERROR(INDEX('A2.1 Intenzita dopravy'!$E148:$BB148,MATCH('09.1 Nehodovost - vypocet'!K$19,'A2.1 Intenzita dopravy'!$E$141:$BB$141,0)),IF('09.1 Nehodovost - vypocet'!K$19&lt;MIN('A2.1 Intenzita dopravy'!$E$141:$BB$141),'09.1 Nehodovost - vypocet'!L26*'09.1 Nehodovost - vypocet'!L26/'09.1 Nehodovost - vypocet'!M26,'09.1 Nehodovost - vypocet'!J26*'09.1 Nehodovost - vypocet'!J26/'09.1 Nehodovost - vypocet'!I26)),IF('A2 Intenzita dopravy'!$G$2="Koeficienty rastu dopravy",IFERROR(INDEX('A2.1 Intenzita dopravy'!$E12:$BB12,MATCH('09.1 Nehodovost - vypocet'!K$19,'A2.1 Intenzita dopravy'!$E$5:$BB$5,0)),IF('09.1 Nehodovost - vypocet'!K$19&lt;MIN('A2.1 Intenzita dopravy'!$E$5:$BB$5),'09.1 Nehodovost - vypocet'!L26*'09.1 Nehodovost - vypocet'!L26/'09.1 Nehodovost - vypocet'!M26,'09.1 Nehodovost - vypocet'!J26*'09.1 Nehodovost - vypocet'!J26/'09.1 Nehodovost - vypocet'!I26)),0)),0)</f>
        <v>2419.3769198234049</v>
      </c>
      <c r="L26" s="30">
        <f>IFERROR(IF('A2 Intenzita dopravy'!$G$2="Dopravný model",IFERROR(INDEX('A2.1 Intenzita dopravy'!$E148:$BB148,MATCH('09.1 Nehodovost - vypocet'!L$19,'A2.1 Intenzita dopravy'!$E$141:$BB$141,0)),IF('09.1 Nehodovost - vypocet'!L$19&lt;MIN('A2.1 Intenzita dopravy'!$E$141:$BB$141),'09.1 Nehodovost - vypocet'!M26*'09.1 Nehodovost - vypocet'!M26/'09.1 Nehodovost - vypocet'!N26,'09.1 Nehodovost - vypocet'!K26*'09.1 Nehodovost - vypocet'!K26/'09.1 Nehodovost - vypocet'!J26)),IF('A2 Intenzita dopravy'!$G$2="Koeficienty rastu dopravy",IFERROR(INDEX('A2.1 Intenzita dopravy'!$E12:$BB12,MATCH('09.1 Nehodovost - vypocet'!L$19,'A2.1 Intenzita dopravy'!$E$5:$BB$5,0)),IF('09.1 Nehodovost - vypocet'!L$19&lt;MIN('A2.1 Intenzita dopravy'!$E$5:$BB$5),'09.1 Nehodovost - vypocet'!M26*'09.1 Nehodovost - vypocet'!M26/'09.1 Nehodovost - vypocet'!N26,'09.1 Nehodovost - vypocet'!K26*'09.1 Nehodovost - vypocet'!K26/'09.1 Nehodovost - vypocet'!J26)),0)),0)</f>
        <v>2459.3581072219868</v>
      </c>
      <c r="M26" s="30">
        <f>IFERROR(IF('A2 Intenzita dopravy'!$G$2="Dopravný model",IFERROR(INDEX('A2.1 Intenzita dopravy'!$E148:$BB148,MATCH('09.1 Nehodovost - vypocet'!M$19,'A2.1 Intenzita dopravy'!$E$141:$BB$141,0)),IF('09.1 Nehodovost - vypocet'!M$19&lt;MIN('A2.1 Intenzita dopravy'!$E$141:$BB$141),'09.1 Nehodovost - vypocet'!N26*'09.1 Nehodovost - vypocet'!N26/'09.1 Nehodovost - vypocet'!O26,'09.1 Nehodovost - vypocet'!L26*'09.1 Nehodovost - vypocet'!L26/'09.1 Nehodovost - vypocet'!K26)),IF('A2 Intenzita dopravy'!$G$2="Koeficienty rastu dopravy",IFERROR(INDEX('A2.1 Intenzita dopravy'!$E12:$BB12,MATCH('09.1 Nehodovost - vypocet'!M$19,'A2.1 Intenzita dopravy'!$E$5:$BB$5,0)),IF('09.1 Nehodovost - vypocet'!M$19&lt;MIN('A2.1 Intenzita dopravy'!$E$5:$BB$5),'09.1 Nehodovost - vypocet'!N26*'09.1 Nehodovost - vypocet'!N26/'09.1 Nehodovost - vypocet'!O26,'09.1 Nehodovost - vypocet'!L26*'09.1 Nehodovost - vypocet'!L26/'09.1 Nehodovost - vypocet'!K26)),0)),0)</f>
        <v>2500</v>
      </c>
      <c r="N26" s="30">
        <f>IFERROR(IF('A2 Intenzita dopravy'!$G$2="Dopravný model",IFERROR(INDEX('A2.1 Intenzita dopravy'!$E148:$BB148,MATCH('09.1 Nehodovost - vypocet'!N$19,'A2.1 Intenzita dopravy'!$E$141:$BB$141,0)),IF('09.1 Nehodovost - vypocet'!N$19&lt;MIN('A2.1 Intenzita dopravy'!$E$141:$BB$141),'09.1 Nehodovost - vypocet'!O26*'09.1 Nehodovost - vypocet'!O26/'09.1 Nehodovost - vypocet'!P26,'09.1 Nehodovost - vypocet'!M26*'09.1 Nehodovost - vypocet'!M26/'09.1 Nehodovost - vypocet'!L26)),IF('A2 Intenzita dopravy'!$G$2="Koeficienty rastu dopravy",IFERROR(INDEX('A2.1 Intenzita dopravy'!$E12:$BB12,MATCH('09.1 Nehodovost - vypocet'!N$19,'A2.1 Intenzita dopravy'!$E$5:$BB$5,0)),IF('09.1 Nehodovost - vypocet'!N$19&lt;MIN('A2.1 Intenzita dopravy'!$E$5:$BB$5),'09.1 Nehodovost - vypocet'!O26*'09.1 Nehodovost - vypocet'!O26/'09.1 Nehodovost - vypocet'!P26,'09.1 Nehodovost - vypocet'!M26*'09.1 Nehodovost - vypocet'!M26/'09.1 Nehodovost - vypocet'!L26)),0)),0)</f>
        <v>2541.3135165825047</v>
      </c>
      <c r="O26" s="30">
        <f>IFERROR(IF('A2 Intenzita dopravy'!$G$2="Dopravný model",IFERROR(INDEX('A2.1 Intenzita dopravy'!$E148:$BB148,MATCH('09.1 Nehodovost - vypocet'!O$19,'A2.1 Intenzita dopravy'!$E$141:$BB$141,0)),IF('09.1 Nehodovost - vypocet'!O$19&lt;MIN('A2.1 Intenzita dopravy'!$E$141:$BB$141),'09.1 Nehodovost - vypocet'!P26*'09.1 Nehodovost - vypocet'!P26/'09.1 Nehodovost - vypocet'!Q26,'09.1 Nehodovost - vypocet'!N26*'09.1 Nehodovost - vypocet'!N26/'09.1 Nehodovost - vypocet'!M26)),IF('A2 Intenzita dopravy'!$G$2="Koeficienty rastu dopravy",IFERROR(INDEX('A2.1 Intenzita dopravy'!$E12:$BB12,MATCH('09.1 Nehodovost - vypocet'!O$19,'A2.1 Intenzita dopravy'!$E$5:$BB$5,0)),IF('09.1 Nehodovost - vypocet'!O$19&lt;MIN('A2.1 Intenzita dopravy'!$E$5:$BB$5),'09.1 Nehodovost - vypocet'!P26*'09.1 Nehodovost - vypocet'!P26/'09.1 Nehodovost - vypocet'!Q26,'09.1 Nehodovost - vypocet'!N26*'09.1 Nehodovost - vypocet'!N26/'09.1 Nehodovost - vypocet'!M26)),0)),0)</f>
        <v>2583.3097558259747</v>
      </c>
      <c r="P26" s="30">
        <f>IFERROR(IF('A2 Intenzita dopravy'!$G$2="Dopravný model",IFERROR(INDEX('A2.1 Intenzita dopravy'!$E148:$BB148,MATCH('09.1 Nehodovost - vypocet'!P$19,'A2.1 Intenzita dopravy'!$E$141:$BB$141,0)),IF('09.1 Nehodovost - vypocet'!P$19&lt;MIN('A2.1 Intenzita dopravy'!$E$141:$BB$141),'09.1 Nehodovost - vypocet'!Q26*'09.1 Nehodovost - vypocet'!Q26/'09.1 Nehodovost - vypocet'!R26,'09.1 Nehodovost - vypocet'!O26*'09.1 Nehodovost - vypocet'!O26/'09.1 Nehodovost - vypocet'!N26)),IF('A2 Intenzita dopravy'!$G$2="Koeficienty rastu dopravy",IFERROR(INDEX('A2.1 Intenzita dopravy'!$E12:$BB12,MATCH('09.1 Nehodovost - vypocet'!P$19,'A2.1 Intenzita dopravy'!$E$5:$BB$5,0)),IF('09.1 Nehodovost - vypocet'!P$19&lt;MIN('A2.1 Intenzita dopravy'!$E$5:$BB$5),'09.1 Nehodovost - vypocet'!Q26*'09.1 Nehodovost - vypocet'!Q26/'09.1 Nehodovost - vypocet'!R26,'09.1 Nehodovost - vypocet'!O26*'09.1 Nehodovost - vypocet'!O26/'09.1 Nehodovost - vypocet'!N26)),0)),0)</f>
        <v>2626</v>
      </c>
      <c r="Q26" s="30">
        <f>IFERROR(IF('A2 Intenzita dopravy'!$G$2="Dopravný model",IFERROR(INDEX('A2.1 Intenzita dopravy'!$E148:$BB148,MATCH('09.1 Nehodovost - vypocet'!Q$19,'A2.1 Intenzita dopravy'!$E$141:$BB$141,0)),IF('09.1 Nehodovost - vypocet'!Q$19&lt;MIN('A2.1 Intenzita dopravy'!$E$141:$BB$141),'09.1 Nehodovost - vypocet'!R26*'09.1 Nehodovost - vypocet'!R26/'09.1 Nehodovost - vypocet'!S26,'09.1 Nehodovost - vypocet'!P26*'09.1 Nehodovost - vypocet'!P26/'09.1 Nehodovost - vypocet'!O26)),IF('A2 Intenzita dopravy'!$G$2="Koeficienty rastu dopravy",IFERROR(INDEX('A2.1 Intenzita dopravy'!$E12:$BB12,MATCH('09.1 Nehodovost - vypocet'!Q$19,'A2.1 Intenzita dopravy'!$E$5:$BB$5,0)),IF('09.1 Nehodovost - vypocet'!Q$19&lt;MIN('A2.1 Intenzita dopravy'!$E$5:$BB$5),'09.1 Nehodovost - vypocet'!R26*'09.1 Nehodovost - vypocet'!R26/'09.1 Nehodovost - vypocet'!S26,'09.1 Nehodovost - vypocet'!P26*'09.1 Nehodovost - vypocet'!P26/'09.1 Nehodovost - vypocet'!O26)),0)),0)</f>
        <v>2666.1141526679676</v>
      </c>
      <c r="R26" s="30">
        <f>IFERROR(IF('A2 Intenzita dopravy'!$G$2="Dopravný model",IFERROR(INDEX('A2.1 Intenzita dopravy'!$E148:$BB148,MATCH('09.1 Nehodovost - vypocet'!R$19,'A2.1 Intenzita dopravy'!$E$141:$BB$141,0)),IF('09.1 Nehodovost - vypocet'!R$19&lt;MIN('A2.1 Intenzita dopravy'!$E$141:$BB$141),'09.1 Nehodovost - vypocet'!S26*'09.1 Nehodovost - vypocet'!S26/'09.1 Nehodovost - vypocet'!T26,'09.1 Nehodovost - vypocet'!Q26*'09.1 Nehodovost - vypocet'!Q26/'09.1 Nehodovost - vypocet'!P26)),IF('A2 Intenzita dopravy'!$G$2="Koeficienty rastu dopravy",IFERROR(INDEX('A2.1 Intenzita dopravy'!$E12:$BB12,MATCH('09.1 Nehodovost - vypocet'!R$19,'A2.1 Intenzita dopravy'!$E$5:$BB$5,0)),IF('09.1 Nehodovost - vypocet'!R$19&lt;MIN('A2.1 Intenzita dopravy'!$E$5:$BB$5),'09.1 Nehodovost - vypocet'!S26*'09.1 Nehodovost - vypocet'!S26/'09.1 Nehodovost - vypocet'!T26,'09.1 Nehodovost - vypocet'!Q26*'09.1 Nehodovost - vypocet'!Q26/'09.1 Nehodovost - vypocet'!P26)),0)),0)</f>
        <v>2706.8410796102189</v>
      </c>
      <c r="S26" s="30">
        <f>IFERROR(IF('A2 Intenzita dopravy'!$G$2="Dopravný model",IFERROR(INDEX('A2.1 Intenzita dopravy'!$E148:$BB148,MATCH('09.1 Nehodovost - vypocet'!S$19,'A2.1 Intenzita dopravy'!$E$141:$BB$141,0)),IF('09.1 Nehodovost - vypocet'!S$19&lt;MIN('A2.1 Intenzita dopravy'!$E$141:$BB$141),'09.1 Nehodovost - vypocet'!T26*'09.1 Nehodovost - vypocet'!T26/'09.1 Nehodovost - vypocet'!U26,'09.1 Nehodovost - vypocet'!R26*'09.1 Nehodovost - vypocet'!R26/'09.1 Nehodovost - vypocet'!Q26)),IF('A2 Intenzita dopravy'!$G$2="Koeficienty rastu dopravy",IFERROR(INDEX('A2.1 Intenzita dopravy'!$E12:$BB12,MATCH('09.1 Nehodovost - vypocet'!S$19,'A2.1 Intenzita dopravy'!$E$5:$BB$5,0)),IF('09.1 Nehodovost - vypocet'!S$19&lt;MIN('A2.1 Intenzita dopravy'!$E$5:$BB$5),'09.1 Nehodovost - vypocet'!T26*'09.1 Nehodovost - vypocet'!T26/'09.1 Nehodovost - vypocet'!U26,'09.1 Nehodovost - vypocet'!R26*'09.1 Nehodovost - vypocet'!R26/'09.1 Nehodovost - vypocet'!Q26)),0)),0)</f>
        <v>2748.1901414211143</v>
      </c>
      <c r="T26" s="30">
        <f>IFERROR(IF('A2 Intenzita dopravy'!$G$2="Dopravný model",IFERROR(INDEX('A2.1 Intenzita dopravy'!$E148:$BB148,MATCH('09.1 Nehodovost - vypocet'!T$19,'A2.1 Intenzita dopravy'!$E$141:$BB$141,0)),IF('09.1 Nehodovost - vypocet'!T$19&lt;MIN('A2.1 Intenzita dopravy'!$E$141:$BB$141),'09.1 Nehodovost - vypocet'!U26*'09.1 Nehodovost - vypocet'!U26/'09.1 Nehodovost - vypocet'!V26,'09.1 Nehodovost - vypocet'!S26*'09.1 Nehodovost - vypocet'!S26/'09.1 Nehodovost - vypocet'!R26)),IF('A2 Intenzita dopravy'!$G$2="Koeficienty rastu dopravy",IFERROR(INDEX('A2.1 Intenzita dopravy'!$E12:$BB12,MATCH('09.1 Nehodovost - vypocet'!T$19,'A2.1 Intenzita dopravy'!$E$5:$BB$5,0)),IF('09.1 Nehodovost - vypocet'!T$19&lt;MIN('A2.1 Intenzita dopravy'!$E$5:$BB$5),'09.1 Nehodovost - vypocet'!U26*'09.1 Nehodovost - vypocet'!U26/'09.1 Nehodovost - vypocet'!V26,'09.1 Nehodovost - vypocet'!S26*'09.1 Nehodovost - vypocet'!S26/'09.1 Nehodovost - vypocet'!R26)),0)),0)</f>
        <v>2790.1708416852307</v>
      </c>
      <c r="U26" s="30">
        <f>IFERROR(IF('A2 Intenzita dopravy'!$G$2="Dopravný model",IFERROR(INDEX('A2.1 Intenzita dopravy'!$E148:$BB148,MATCH('09.1 Nehodovost - vypocet'!U$19,'A2.1 Intenzita dopravy'!$E$141:$BB$141,0)),IF('09.1 Nehodovost - vypocet'!U$19&lt;MIN('A2.1 Intenzita dopravy'!$E$141:$BB$141),'09.1 Nehodovost - vypocet'!V26*'09.1 Nehodovost - vypocet'!V26/'09.1 Nehodovost - vypocet'!W26,'09.1 Nehodovost - vypocet'!T26*'09.1 Nehodovost - vypocet'!T26/'09.1 Nehodovost - vypocet'!S26)),IF('A2 Intenzita dopravy'!$G$2="Koeficienty rastu dopravy",IFERROR(INDEX('A2.1 Intenzita dopravy'!$E12:$BB12,MATCH('09.1 Nehodovost - vypocet'!U$19,'A2.1 Intenzita dopravy'!$E$5:$BB$5,0)),IF('09.1 Nehodovost - vypocet'!U$19&lt;MIN('A2.1 Intenzita dopravy'!$E$5:$BB$5),'09.1 Nehodovost - vypocet'!V26*'09.1 Nehodovost - vypocet'!V26/'09.1 Nehodovost - vypocet'!W26,'09.1 Nehodovost - vypocet'!T26*'09.1 Nehodovost - vypocet'!T26/'09.1 Nehodovost - vypocet'!S26)),0)),0)</f>
        <v>2832.7928291616486</v>
      </c>
      <c r="V26" s="30">
        <f>IFERROR(IF('A2 Intenzita dopravy'!$G$2="Dopravný model",IFERROR(INDEX('A2.1 Intenzita dopravy'!$E148:$BB148,MATCH('09.1 Nehodovost - vypocet'!V$19,'A2.1 Intenzita dopravy'!$E$141:$BB$141,0)),IF('09.1 Nehodovost - vypocet'!V$19&lt;MIN('A2.1 Intenzita dopravy'!$E$141:$BB$141),'09.1 Nehodovost - vypocet'!W26*'09.1 Nehodovost - vypocet'!W26/'09.1 Nehodovost - vypocet'!X26,'09.1 Nehodovost - vypocet'!U26*'09.1 Nehodovost - vypocet'!U26/'09.1 Nehodovost - vypocet'!T26)),IF('A2 Intenzita dopravy'!$G$2="Koeficienty rastu dopravy",IFERROR(INDEX('A2.1 Intenzita dopravy'!$E12:$BB12,MATCH('09.1 Nehodovost - vypocet'!V$19,'A2.1 Intenzita dopravy'!$E$5:$BB$5,0)),IF('09.1 Nehodovost - vypocet'!V$19&lt;MIN('A2.1 Intenzita dopravy'!$E$5:$BB$5),'09.1 Nehodovost - vypocet'!W26*'09.1 Nehodovost - vypocet'!W26/'09.1 Nehodovost - vypocet'!X26,'09.1 Nehodovost - vypocet'!U26*'09.1 Nehodovost - vypocet'!U26/'09.1 Nehodovost - vypocet'!T26)),0)),0)</f>
        <v>2876.0659000016008</v>
      </c>
      <c r="W26" s="30">
        <f>IFERROR(IF('A2 Intenzita dopravy'!$G$2="Dopravný model",IFERROR(INDEX('A2.1 Intenzita dopravy'!$E148:$BB148,MATCH('09.1 Nehodovost - vypocet'!W$19,'A2.1 Intenzita dopravy'!$E$141:$BB$141,0)),IF('09.1 Nehodovost - vypocet'!W$19&lt;MIN('A2.1 Intenzita dopravy'!$E$141:$BB$141),'09.1 Nehodovost - vypocet'!X26*'09.1 Nehodovost - vypocet'!X26/'09.1 Nehodovost - vypocet'!Y26,'09.1 Nehodovost - vypocet'!V26*'09.1 Nehodovost - vypocet'!V26/'09.1 Nehodovost - vypocet'!U26)),IF('A2 Intenzita dopravy'!$G$2="Koeficienty rastu dopravy",IFERROR(INDEX('A2.1 Intenzita dopravy'!$E12:$BB12,MATCH('09.1 Nehodovost - vypocet'!W$19,'A2.1 Intenzita dopravy'!$E$5:$BB$5,0)),IF('09.1 Nehodovost - vypocet'!W$19&lt;MIN('A2.1 Intenzita dopravy'!$E$5:$BB$5),'09.1 Nehodovost - vypocet'!X26*'09.1 Nehodovost - vypocet'!X26/'09.1 Nehodovost - vypocet'!Y26,'09.1 Nehodovost - vypocet'!V26*'09.1 Nehodovost - vypocet'!V26/'09.1 Nehodovost - vypocet'!U26)),0)),0)</f>
        <v>2920</v>
      </c>
      <c r="X26" s="30">
        <f>IFERROR(IF('A2 Intenzita dopravy'!$G$2="Dopravný model",IFERROR(INDEX('A2.1 Intenzita dopravy'!$E148:$BB148,MATCH('09.1 Nehodovost - vypocet'!X$19,'A2.1 Intenzita dopravy'!$E$141:$BB$141,0)),IF('09.1 Nehodovost - vypocet'!X$19&lt;MIN('A2.1 Intenzita dopravy'!$E$141:$BB$141),'09.1 Nehodovost - vypocet'!Y26*'09.1 Nehodovost - vypocet'!Y26/'09.1 Nehodovost - vypocet'!Z26,'09.1 Nehodovost - vypocet'!W26*'09.1 Nehodovost - vypocet'!W26/'09.1 Nehodovost - vypocet'!V26)),IF('A2 Intenzita dopravy'!$G$2="Koeficienty rastu dopravy",IFERROR(INDEX('A2.1 Intenzita dopravy'!$E12:$BB12,MATCH('09.1 Nehodovost - vypocet'!X$19,'A2.1 Intenzita dopravy'!$E$5:$BB$5,0)),IF('09.1 Nehodovost - vypocet'!X$19&lt;MIN('A2.1 Intenzita dopravy'!$E$5:$BB$5),'09.1 Nehodovost - vypocet'!Y26*'09.1 Nehodovost - vypocet'!Y26/'09.1 Nehodovost - vypocet'!Z26,'09.1 Nehodovost - vypocet'!W26*'09.1 Nehodovost - vypocet'!W26/'09.1 Nehodovost - vypocet'!V26)),0)),0)</f>
        <v>2955.9423538722835</v>
      </c>
      <c r="Y26" s="30">
        <f>IFERROR(IF('A2 Intenzita dopravy'!$G$2="Dopravný model",IFERROR(INDEX('A2.1 Intenzita dopravy'!$E148:$BB148,MATCH('09.1 Nehodovost - vypocet'!Y$19,'A2.1 Intenzita dopravy'!$E$141:$BB$141,0)),IF('09.1 Nehodovost - vypocet'!Y$19&lt;MIN('A2.1 Intenzita dopravy'!$E$141:$BB$141),'09.1 Nehodovost - vypocet'!Z26*'09.1 Nehodovost - vypocet'!Z26/'09.1 Nehodovost - vypocet'!AA26,'09.1 Nehodovost - vypocet'!X26*'09.1 Nehodovost - vypocet'!X26/'09.1 Nehodovost - vypocet'!W26)),IF('A2 Intenzita dopravy'!$G$2="Koeficienty rastu dopravy",IFERROR(INDEX('A2.1 Intenzita dopravy'!$E12:$BB12,MATCH('09.1 Nehodovost - vypocet'!Y$19,'A2.1 Intenzita dopravy'!$E$5:$BB$5,0)),IF('09.1 Nehodovost - vypocet'!Y$19&lt;MIN('A2.1 Intenzita dopravy'!$E$5:$BB$5),'09.1 Nehodovost - vypocet'!Z26*'09.1 Nehodovost - vypocet'!Z26/'09.1 Nehodovost - vypocet'!AA26,'09.1 Nehodovost - vypocet'!X26*'09.1 Nehodovost - vypocet'!X26/'09.1 Nehodovost - vypocet'!W26)),0)),0)</f>
        <v>2992.3271230876767</v>
      </c>
      <c r="Z26" s="30">
        <f>IFERROR(IF('A2 Intenzita dopravy'!$G$2="Dopravný model",IFERROR(INDEX('A2.1 Intenzita dopravy'!$E148:$BB148,MATCH('09.1 Nehodovost - vypocet'!Z$19,'A2.1 Intenzita dopravy'!$E$141:$BB$141,0)),IF('09.1 Nehodovost - vypocet'!Z$19&lt;MIN('A2.1 Intenzita dopravy'!$E$141:$BB$141),'09.1 Nehodovost - vypocet'!AA26*'09.1 Nehodovost - vypocet'!AA26/'09.1 Nehodovost - vypocet'!AB26,'09.1 Nehodovost - vypocet'!Y26*'09.1 Nehodovost - vypocet'!Y26/'09.1 Nehodovost - vypocet'!X26)),IF('A2 Intenzita dopravy'!$G$2="Koeficienty rastu dopravy",IFERROR(INDEX('A2.1 Intenzita dopravy'!$E12:$BB12,MATCH('09.1 Nehodovost - vypocet'!Z$19,'A2.1 Intenzita dopravy'!$E$5:$BB$5,0)),IF('09.1 Nehodovost - vypocet'!Z$19&lt;MIN('A2.1 Intenzita dopravy'!$E$5:$BB$5),'09.1 Nehodovost - vypocet'!AA26*'09.1 Nehodovost - vypocet'!AA26/'09.1 Nehodovost - vypocet'!AB26,'09.1 Nehodovost - vypocet'!Y26*'09.1 Nehodovost - vypocet'!Y26/'09.1 Nehodovost - vypocet'!X26)),0)),0)</f>
        <v>3029.1597533478307</v>
      </c>
      <c r="AA26" s="30">
        <f>IFERROR(IF('A2 Intenzita dopravy'!$G$2="Dopravný model",IFERROR(INDEX('A2.1 Intenzita dopravy'!$E148:$BB148,MATCH('09.1 Nehodovost - vypocet'!AA$19,'A2.1 Intenzita dopravy'!$E$141:$BB$141,0)),IF('09.1 Nehodovost - vypocet'!AA$19&lt;MIN('A2.1 Intenzita dopravy'!$E$141:$BB$141),'09.1 Nehodovost - vypocet'!AB26*'09.1 Nehodovost - vypocet'!AB26/'09.1 Nehodovost - vypocet'!AC26,'09.1 Nehodovost - vypocet'!Z26*'09.1 Nehodovost - vypocet'!Z26/'09.1 Nehodovost - vypocet'!Y26)),IF('A2 Intenzita dopravy'!$G$2="Koeficienty rastu dopravy",IFERROR(INDEX('A2.1 Intenzita dopravy'!$E12:$BB12,MATCH('09.1 Nehodovost - vypocet'!AA$19,'A2.1 Intenzita dopravy'!$E$5:$BB$5,0)),IF('09.1 Nehodovost - vypocet'!AA$19&lt;MIN('A2.1 Intenzita dopravy'!$E$5:$BB$5),'09.1 Nehodovost - vypocet'!AB26*'09.1 Nehodovost - vypocet'!AB26/'09.1 Nehodovost - vypocet'!AC26,'09.1 Nehodovost - vypocet'!Z26*'09.1 Nehodovost - vypocet'!Z26/'09.1 Nehodovost - vypocet'!Y26)),0)),0)</f>
        <v>3066.4457573856757</v>
      </c>
      <c r="AB26" s="30">
        <f>IFERROR(IF('A2 Intenzita dopravy'!$G$2="Dopravný model",IFERROR(INDEX('A2.1 Intenzita dopravy'!$E148:$BB148,MATCH('09.1 Nehodovost - vypocet'!AB$19,'A2.1 Intenzita dopravy'!$E$141:$BB$141,0)),IF('09.1 Nehodovost - vypocet'!AB$19&lt;MIN('A2.1 Intenzita dopravy'!$E$141:$BB$141),'09.1 Nehodovost - vypocet'!AC26*'09.1 Nehodovost - vypocet'!AC26/'09.1 Nehodovost - vypocet'!AD26,'09.1 Nehodovost - vypocet'!AA26*'09.1 Nehodovost - vypocet'!AA26/'09.1 Nehodovost - vypocet'!Z26)),IF('A2 Intenzita dopravy'!$G$2="Koeficienty rastu dopravy",IFERROR(INDEX('A2.1 Intenzita dopravy'!$E12:$BB12,MATCH('09.1 Nehodovost - vypocet'!AB$19,'A2.1 Intenzita dopravy'!$E$5:$BB$5,0)),IF('09.1 Nehodovost - vypocet'!AB$19&lt;MIN('A2.1 Intenzita dopravy'!$E$5:$BB$5),'09.1 Nehodovost - vypocet'!AC26*'09.1 Nehodovost - vypocet'!AC26/'09.1 Nehodovost - vypocet'!AD26,'09.1 Nehodovost - vypocet'!AA26*'09.1 Nehodovost - vypocet'!AA26/'09.1 Nehodovost - vypocet'!Z26)),0)),0)</f>
        <v>3104.1907157905107</v>
      </c>
      <c r="AC26" s="30">
        <f>IFERROR(IF('A2 Intenzita dopravy'!$G$2="Dopravný model",IFERROR(INDEX('A2.1 Intenzita dopravy'!$E148:$BB148,MATCH('09.1 Nehodovost - vypocet'!AC$19,'A2.1 Intenzita dopravy'!$E$141:$BB$141,0)),IF('09.1 Nehodovost - vypocet'!AC$19&lt;MIN('A2.1 Intenzita dopravy'!$E$141:$BB$141),'09.1 Nehodovost - vypocet'!AD26*'09.1 Nehodovost - vypocet'!AD26/'09.1 Nehodovost - vypocet'!AE26,'09.1 Nehodovost - vypocet'!AB26*'09.1 Nehodovost - vypocet'!AB26/'09.1 Nehodovost - vypocet'!AA26)),IF('A2 Intenzita dopravy'!$G$2="Koeficienty rastu dopravy",IFERROR(INDEX('A2.1 Intenzita dopravy'!$E12:$BB12,MATCH('09.1 Nehodovost - vypocet'!AC$19,'A2.1 Intenzita dopravy'!$E$5:$BB$5,0)),IF('09.1 Nehodovost - vypocet'!AC$19&lt;MIN('A2.1 Intenzita dopravy'!$E$5:$BB$5),'09.1 Nehodovost - vypocet'!AD26*'09.1 Nehodovost - vypocet'!AD26/'09.1 Nehodovost - vypocet'!AE26,'09.1 Nehodovost - vypocet'!AB26*'09.1 Nehodovost - vypocet'!AB26/'09.1 Nehodovost - vypocet'!AA26)),0)),0)</f>
        <v>3142.4002778432505</v>
      </c>
      <c r="AD26" s="30">
        <f>IFERROR(IF('A2 Intenzita dopravy'!$G$2="Dopravný model",IFERROR(INDEX('A2.1 Intenzita dopravy'!$E148:$BB148,MATCH('09.1 Nehodovost - vypocet'!AD$19,'A2.1 Intenzita dopravy'!$E$141:$BB$141,0)),IF('09.1 Nehodovost - vypocet'!AD$19&lt;MIN('A2.1 Intenzita dopravy'!$E$141:$BB$141),'09.1 Nehodovost - vypocet'!AE26*'09.1 Nehodovost - vypocet'!AE26/'09.1 Nehodovost - vypocet'!AF26,'09.1 Nehodovost - vypocet'!AC26*'09.1 Nehodovost - vypocet'!AC26/'09.1 Nehodovost - vypocet'!AB26)),IF('A2 Intenzita dopravy'!$G$2="Koeficienty rastu dopravy",IFERROR(INDEX('A2.1 Intenzita dopravy'!$E12:$BB12,MATCH('09.1 Nehodovost - vypocet'!AD$19,'A2.1 Intenzita dopravy'!$E$5:$BB$5,0)),IF('09.1 Nehodovost - vypocet'!AD$19&lt;MIN('A2.1 Intenzita dopravy'!$E$5:$BB$5),'09.1 Nehodovost - vypocet'!AE26*'09.1 Nehodovost - vypocet'!AE26/'09.1 Nehodovost - vypocet'!AF26,'09.1 Nehodovost - vypocet'!AC26*'09.1 Nehodovost - vypocet'!AC26/'09.1 Nehodovost - vypocet'!AB26)),0)),0)</f>
        <v>3181.0801623619504</v>
      </c>
      <c r="AE26" s="30">
        <f>IFERROR(IF('A2 Intenzita dopravy'!$G$2="Dopravný model",IFERROR(INDEX('A2.1 Intenzita dopravy'!$E148:$BB148,MATCH('09.1 Nehodovost - vypocet'!AE$19,'A2.1 Intenzita dopravy'!$E$141:$BB$141,0)),IF('09.1 Nehodovost - vypocet'!AE$19&lt;MIN('A2.1 Intenzita dopravy'!$E$141:$BB$141),'09.1 Nehodovost - vypocet'!AF26*'09.1 Nehodovost - vypocet'!AF26/'09.1 Nehodovost - vypocet'!AG26,'09.1 Nehodovost - vypocet'!AD26*'09.1 Nehodovost - vypocet'!AD26/'09.1 Nehodovost - vypocet'!AC26)),IF('A2 Intenzita dopravy'!$G$2="Koeficienty rastu dopravy",IFERROR(INDEX('A2.1 Intenzita dopravy'!$E12:$BB12,MATCH('09.1 Nehodovost - vypocet'!AE$19,'A2.1 Intenzita dopravy'!$E$5:$BB$5,0)),IF('09.1 Nehodovost - vypocet'!AE$19&lt;MIN('A2.1 Intenzita dopravy'!$E$5:$BB$5),'09.1 Nehodovost - vypocet'!AF26*'09.1 Nehodovost - vypocet'!AF26/'09.1 Nehodovost - vypocet'!AG26,'09.1 Nehodovost - vypocet'!AD26*'09.1 Nehodovost - vypocet'!AD26/'09.1 Nehodovost - vypocet'!AC26)),0)),0)</f>
        <v>3220.2361585577432</v>
      </c>
      <c r="AF26" s="30">
        <f>IFERROR(IF('A2 Intenzita dopravy'!$G$2="Dopravný model",IFERROR(INDEX('A2.1 Intenzita dopravy'!$E148:$BB148,MATCH('09.1 Nehodovost - vypocet'!AF$19,'A2.1 Intenzita dopravy'!$E$141:$BB$141,0)),IF('09.1 Nehodovost - vypocet'!AF$19&lt;MIN('A2.1 Intenzita dopravy'!$E$141:$BB$141),'09.1 Nehodovost - vypocet'!AG26*'09.1 Nehodovost - vypocet'!AG26/'09.1 Nehodovost - vypocet'!AH26,'09.1 Nehodovost - vypocet'!AE26*'09.1 Nehodovost - vypocet'!AE26/'09.1 Nehodovost - vypocet'!AD26)),IF('A2 Intenzita dopravy'!$G$2="Koeficienty rastu dopravy",IFERROR(INDEX('A2.1 Intenzita dopravy'!$E12:$BB12,MATCH('09.1 Nehodovost - vypocet'!AF$19,'A2.1 Intenzita dopravy'!$E$5:$BB$5,0)),IF('09.1 Nehodovost - vypocet'!AF$19&lt;MIN('A2.1 Intenzita dopravy'!$E$5:$BB$5),'09.1 Nehodovost - vypocet'!AG26*'09.1 Nehodovost - vypocet'!AG26/'09.1 Nehodovost - vypocet'!AH26,'09.1 Nehodovost - vypocet'!AE26*'09.1 Nehodovost - vypocet'!AE26/'09.1 Nehodovost - vypocet'!AD26)),0)),0)</f>
        <v>3259.8741269013067</v>
      </c>
      <c r="AG26" s="30">
        <f>IFERROR(IF('A2 Intenzita dopravy'!$G$2="Dopravný model",IFERROR(INDEX('A2.1 Intenzita dopravy'!$E148:$BB148,MATCH('09.1 Nehodovost - vypocet'!AG$19,'A2.1 Intenzita dopravy'!$E$141:$BB$141,0)),IF('09.1 Nehodovost - vypocet'!AG$19&lt;MIN('A2.1 Intenzita dopravy'!$E$141:$BB$141),'09.1 Nehodovost - vypocet'!AH26*'09.1 Nehodovost - vypocet'!AH26/'09.1 Nehodovost - vypocet'!AI26,'09.1 Nehodovost - vypocet'!AF26*'09.1 Nehodovost - vypocet'!AF26/'09.1 Nehodovost - vypocet'!AE26)),IF('A2 Intenzita dopravy'!$G$2="Koeficienty rastu dopravy",IFERROR(INDEX('A2.1 Intenzita dopravy'!$E12:$BB12,MATCH('09.1 Nehodovost - vypocet'!AG$19,'A2.1 Intenzita dopravy'!$E$5:$BB$5,0)),IF('09.1 Nehodovost - vypocet'!AG$19&lt;MIN('A2.1 Intenzita dopravy'!$E$5:$BB$5),'09.1 Nehodovost - vypocet'!AH26*'09.1 Nehodovost - vypocet'!AH26/'09.1 Nehodovost - vypocet'!AI26,'09.1 Nehodovost - vypocet'!AF26*'09.1 Nehodovost - vypocet'!AF26/'09.1 Nehodovost - vypocet'!AE26)),0)),0)</f>
        <v>3300</v>
      </c>
      <c r="AH26" s="30">
        <f>IFERROR(IF('A2 Intenzita dopravy'!$G$2="Dopravný model",IFERROR(INDEX('A2.1 Intenzita dopravy'!$E148:$BB148,MATCH('09.1 Nehodovost - vypocet'!AH$19,'A2.1 Intenzita dopravy'!$E$141:$BB$141,0)),IF('09.1 Nehodovost - vypocet'!AH$19&lt;MIN('A2.1 Intenzita dopravy'!$E$141:$BB$141),'09.1 Nehodovost - vypocet'!AI26*'09.1 Nehodovost - vypocet'!AI26/'09.1 Nehodovost - vypocet'!AJ26,'09.1 Nehodovost - vypocet'!AG26*'09.1 Nehodovost - vypocet'!AG26/'09.1 Nehodovost - vypocet'!AF26)),IF('A2 Intenzita dopravy'!$G$2="Koeficienty rastu dopravy",IFERROR(INDEX('A2.1 Intenzita dopravy'!$E12:$BB12,MATCH('09.1 Nehodovost - vypocet'!AH$19,'A2.1 Intenzita dopravy'!$E$5:$BB$5,0)),IF('09.1 Nehodovost - vypocet'!AH$19&lt;MIN('A2.1 Intenzita dopravy'!$E$5:$BB$5),'09.1 Nehodovost - vypocet'!AI26*'09.1 Nehodovost - vypocet'!AI26/'09.1 Nehodovost - vypocet'!AJ26,'09.1 Nehodovost - vypocet'!AG26*'09.1 Nehodovost - vypocet'!AG26/'09.1 Nehodovost - vypocet'!AF26)),0)),0)</f>
        <v>3348.6432502836788</v>
      </c>
      <c r="AI26" s="30">
        <f>IFERROR(IF('A2 Intenzita dopravy'!$G$2="Dopravný model",IFERROR(INDEX('A2.1 Intenzita dopravy'!$E148:$BB148,MATCH('09.1 Nehodovost - vypocet'!AI$19,'A2.1 Intenzita dopravy'!$E$141:$BB$141,0)),IF('09.1 Nehodovost - vypocet'!AI$19&lt;MIN('A2.1 Intenzita dopravy'!$E$141:$BB$141),'09.1 Nehodovost - vypocet'!AJ26*'09.1 Nehodovost - vypocet'!AJ26/'09.1 Nehodovost - vypocet'!AK26,'09.1 Nehodovost - vypocet'!AH26*'09.1 Nehodovost - vypocet'!AH26/'09.1 Nehodovost - vypocet'!AG26)),IF('A2 Intenzita dopravy'!$G$2="Koeficienty rastu dopravy",IFERROR(INDEX('A2.1 Intenzita dopravy'!$E12:$BB12,MATCH('09.1 Nehodovost - vypocet'!AI$19,'A2.1 Intenzita dopravy'!$E$5:$BB$5,0)),IF('09.1 Nehodovost - vypocet'!AI$19&lt;MIN('A2.1 Intenzita dopravy'!$E$5:$BB$5),'09.1 Nehodovost - vypocet'!AJ26*'09.1 Nehodovost - vypocet'!AJ26/'09.1 Nehodovost - vypocet'!AK26,'09.1 Nehodovost - vypocet'!AH26*'09.1 Nehodovost - vypocet'!AH26/'09.1 Nehodovost - vypocet'!AG26)),0)),0)</f>
        <v>3398.003520506194</v>
      </c>
      <c r="AJ26" s="30">
        <f>IFERROR(IF('A2 Intenzita dopravy'!$G$2="Dopravný model",IFERROR(INDEX('A2.1 Intenzita dopravy'!$E148:$BB148,MATCH('09.1 Nehodovost - vypocet'!AJ$19,'A2.1 Intenzita dopravy'!$E$141:$BB$141,0)),IF('09.1 Nehodovost - vypocet'!AJ$19&lt;MIN('A2.1 Intenzita dopravy'!$E$141:$BB$141),'09.1 Nehodovost - vypocet'!AK26*'09.1 Nehodovost - vypocet'!AK26/'09.1 Nehodovost - vypocet'!AL26,'09.1 Nehodovost - vypocet'!AI26*'09.1 Nehodovost - vypocet'!AI26/'09.1 Nehodovost - vypocet'!AH26)),IF('A2 Intenzita dopravy'!$G$2="Koeficienty rastu dopravy",IFERROR(INDEX('A2.1 Intenzita dopravy'!$E12:$BB12,MATCH('09.1 Nehodovost - vypocet'!AJ$19,'A2.1 Intenzita dopravy'!$E$5:$BB$5,0)),IF('09.1 Nehodovost - vypocet'!AJ$19&lt;MIN('A2.1 Intenzita dopravy'!$E$5:$BB$5),'09.1 Nehodovost - vypocet'!AK26*'09.1 Nehodovost - vypocet'!AK26/'09.1 Nehodovost - vypocet'!AL26,'09.1 Nehodovost - vypocet'!AI26*'09.1 Nehodovost - vypocet'!AI26/'09.1 Nehodovost - vypocet'!AH26)),0)),0)</f>
        <v>3448.0913798131046</v>
      </c>
      <c r="AK26" s="30">
        <f>IFERROR(IF('A2 Intenzita dopravy'!$G$2="Dopravný model",IFERROR(INDEX('A2.1 Intenzita dopravy'!$E148:$BB148,MATCH('09.1 Nehodovost - vypocet'!AK$19,'A2.1 Intenzita dopravy'!$E$141:$BB$141,0)),IF('09.1 Nehodovost - vypocet'!AK$19&lt;MIN('A2.1 Intenzita dopravy'!$E$141:$BB$141),'09.1 Nehodovost - vypocet'!AL26*'09.1 Nehodovost - vypocet'!AL26/'09.1 Nehodovost - vypocet'!AM26,'09.1 Nehodovost - vypocet'!AJ26*'09.1 Nehodovost - vypocet'!AJ26/'09.1 Nehodovost - vypocet'!AI26)),IF('A2 Intenzita dopravy'!$G$2="Koeficienty rastu dopravy",IFERROR(INDEX('A2.1 Intenzita dopravy'!$E12:$BB12,MATCH('09.1 Nehodovost - vypocet'!AK$19,'A2.1 Intenzita dopravy'!$E$5:$BB$5,0)),IF('09.1 Nehodovost - vypocet'!AK$19&lt;MIN('A2.1 Intenzita dopravy'!$E$5:$BB$5),'09.1 Nehodovost - vypocet'!AL26*'09.1 Nehodovost - vypocet'!AL26/'09.1 Nehodovost - vypocet'!AM26,'09.1 Nehodovost - vypocet'!AJ26*'09.1 Nehodovost - vypocet'!AJ26/'09.1 Nehodovost - vypocet'!AI26)),0)),0)</f>
        <v>3498.9175531431788</v>
      </c>
      <c r="AL26" s="30">
        <f>IFERROR(IF('A2 Intenzita dopravy'!$G$2="Dopravný model",IFERROR(INDEX('A2.1 Intenzita dopravy'!$E148:$BB148,MATCH('09.1 Nehodovost - vypocet'!AL$19,'A2.1 Intenzita dopravy'!$E$141:$BB$141,0)),IF('09.1 Nehodovost - vypocet'!AL$19&lt;MIN('A2.1 Intenzita dopravy'!$E$141:$BB$141),'09.1 Nehodovost - vypocet'!AM26*'09.1 Nehodovost - vypocet'!AM26/'09.1 Nehodovost - vypocet'!AN26,'09.1 Nehodovost - vypocet'!AK26*'09.1 Nehodovost - vypocet'!AK26/'09.1 Nehodovost - vypocet'!AJ26)),IF('A2 Intenzita dopravy'!$G$2="Koeficienty rastu dopravy",IFERROR(INDEX('A2.1 Intenzita dopravy'!$E12:$BB12,MATCH('09.1 Nehodovost - vypocet'!AL$19,'A2.1 Intenzita dopravy'!$E$5:$BB$5,0)),IF('09.1 Nehodovost - vypocet'!AL$19&lt;MIN('A2.1 Intenzita dopravy'!$E$5:$BB$5),'09.1 Nehodovost - vypocet'!AM26*'09.1 Nehodovost - vypocet'!AM26/'09.1 Nehodovost - vypocet'!AN26,'09.1 Nehodovost - vypocet'!AK26*'09.1 Nehodovost - vypocet'!AK26/'09.1 Nehodovost - vypocet'!AJ26)),0)),0)</f>
        <v>3550.4929235248455</v>
      </c>
      <c r="AM26" s="30">
        <f>IFERROR(IF('A2 Intenzita dopravy'!$G$2="Dopravný model",IFERROR(INDEX('A2.1 Intenzita dopravy'!$E148:$BB148,MATCH('09.1 Nehodovost - vypocet'!AM$19,'A2.1 Intenzita dopravy'!$E$141:$BB$141,0)),IF('09.1 Nehodovost - vypocet'!AM$19&lt;MIN('A2.1 Intenzita dopravy'!$E$141:$BB$141),'09.1 Nehodovost - vypocet'!AN26*'09.1 Nehodovost - vypocet'!AN26/'09.1 Nehodovost - vypocet'!AO26,'09.1 Nehodovost - vypocet'!AL26*'09.1 Nehodovost - vypocet'!AL26/'09.1 Nehodovost - vypocet'!AK26)),IF('A2 Intenzita dopravy'!$G$2="Koeficienty rastu dopravy",IFERROR(INDEX('A2.1 Intenzita dopravy'!$E12:$BB12,MATCH('09.1 Nehodovost - vypocet'!AM$19,'A2.1 Intenzita dopravy'!$E$5:$BB$5,0)),IF('09.1 Nehodovost - vypocet'!AM$19&lt;MIN('A2.1 Intenzita dopravy'!$E$5:$BB$5),'09.1 Nehodovost - vypocet'!AN26*'09.1 Nehodovost - vypocet'!AN26/'09.1 Nehodovost - vypocet'!AO26,'09.1 Nehodovost - vypocet'!AL26*'09.1 Nehodovost - vypocet'!AL26/'09.1 Nehodovost - vypocet'!AK26)),0)),0)</f>
        <v>3602.8285344064971</v>
      </c>
      <c r="AN26" s="30">
        <f>IFERROR(IF('A2 Intenzita dopravy'!$G$2="Dopravný model",IFERROR(INDEX('A2.1 Intenzita dopravy'!$E148:$BB148,MATCH('09.1 Nehodovost - vypocet'!AN$19,'A2.1 Intenzita dopravy'!$E$141:$BB$141,0)),IF('09.1 Nehodovost - vypocet'!AN$19&lt;MIN('A2.1 Intenzita dopravy'!$E$141:$BB$141),'09.1 Nehodovost - vypocet'!AO26*'09.1 Nehodovost - vypocet'!AO26/'09.1 Nehodovost - vypocet'!AP26,'09.1 Nehodovost - vypocet'!AM26*'09.1 Nehodovost - vypocet'!AM26/'09.1 Nehodovost - vypocet'!AL26)),IF('A2 Intenzita dopravy'!$G$2="Koeficienty rastu dopravy",IFERROR(INDEX('A2.1 Intenzita dopravy'!$E12:$BB12,MATCH('09.1 Nehodovost - vypocet'!AN$19,'A2.1 Intenzita dopravy'!$E$5:$BB$5,0)),IF('09.1 Nehodovost - vypocet'!AN$19&lt;MIN('A2.1 Intenzita dopravy'!$E$5:$BB$5),'09.1 Nehodovost - vypocet'!AO26*'09.1 Nehodovost - vypocet'!AO26/'09.1 Nehodovost - vypocet'!AP26,'09.1 Nehodovost - vypocet'!AM26*'09.1 Nehodovost - vypocet'!AM26/'09.1 Nehodovost - vypocet'!AL26)),0)),0)</f>
        <v>3655.9355920211378</v>
      </c>
      <c r="AO26" s="30">
        <f>IFERROR(IF('A2 Intenzita dopravy'!$G$2="Dopravný model",IFERROR(INDEX('A2.1 Intenzita dopravy'!$E148:$BB148,MATCH('09.1 Nehodovost - vypocet'!AO$19,'A2.1 Intenzita dopravy'!$E$141:$BB$141,0)),IF('09.1 Nehodovost - vypocet'!AO$19&lt;MIN('A2.1 Intenzita dopravy'!$E$141:$BB$141),'09.1 Nehodovost - vypocet'!AP26*'09.1 Nehodovost - vypocet'!AP26/'09.1 Nehodovost - vypocet'!AQ26,'09.1 Nehodovost - vypocet'!AN26*'09.1 Nehodovost - vypocet'!AN26/'09.1 Nehodovost - vypocet'!AM26)),IF('A2 Intenzita dopravy'!$G$2="Koeficienty rastu dopravy",IFERROR(INDEX('A2.1 Intenzita dopravy'!$E12:$BB12,MATCH('09.1 Nehodovost - vypocet'!AO$19,'A2.1 Intenzita dopravy'!$E$5:$BB$5,0)),IF('09.1 Nehodovost - vypocet'!AO$19&lt;MIN('A2.1 Intenzita dopravy'!$E$5:$BB$5),'09.1 Nehodovost - vypocet'!AP26*'09.1 Nehodovost - vypocet'!AP26/'09.1 Nehodovost - vypocet'!AQ26,'09.1 Nehodovost - vypocet'!AN26*'09.1 Nehodovost - vypocet'!AN26/'09.1 Nehodovost - vypocet'!AM26)),0)),0)</f>
        <v>3709.8254677858936</v>
      </c>
      <c r="AP26" s="30">
        <f>IFERROR(IF('A2 Intenzita dopravy'!$G$2="Dopravný model",IFERROR(INDEX('A2.1 Intenzita dopravy'!$E148:$BB148,MATCH('09.1 Nehodovost - vypocet'!AP$19,'A2.1 Intenzita dopravy'!$E$141:$BB$141,0)),IF('09.1 Nehodovost - vypocet'!AP$19&lt;MIN('A2.1 Intenzita dopravy'!$E$141:$BB$141),'09.1 Nehodovost - vypocet'!AQ26*'09.1 Nehodovost - vypocet'!AQ26/'09.1 Nehodovost - vypocet'!AR26,'09.1 Nehodovost - vypocet'!AO26*'09.1 Nehodovost - vypocet'!AO26/'09.1 Nehodovost - vypocet'!AN26)),IF('A2 Intenzita dopravy'!$G$2="Koeficienty rastu dopravy",IFERROR(INDEX('A2.1 Intenzita dopravy'!$E12:$BB12,MATCH('09.1 Nehodovost - vypocet'!AP$19,'A2.1 Intenzita dopravy'!$E$5:$BB$5,0)),IF('09.1 Nehodovost - vypocet'!AP$19&lt;MIN('A2.1 Intenzita dopravy'!$E$5:$BB$5),'09.1 Nehodovost - vypocet'!AQ26*'09.1 Nehodovost - vypocet'!AQ26/'09.1 Nehodovost - vypocet'!AR26,'09.1 Nehodovost - vypocet'!AO26*'09.1 Nehodovost - vypocet'!AO26/'09.1 Nehodovost - vypocet'!AN26)),0)),0)</f>
        <v>3764.5097007368859</v>
      </c>
      <c r="AQ26" s="30">
        <f>IFERROR(IF('A2 Intenzita dopravy'!$G$2="Dopravný model",IFERROR(INDEX('A2.1 Intenzita dopravy'!$E148:$BB148,MATCH('09.1 Nehodovost - vypocet'!AQ$19,'A2.1 Intenzita dopravy'!$E$141:$BB$141,0)),IF('09.1 Nehodovost - vypocet'!AQ$19&lt;MIN('A2.1 Intenzita dopravy'!$E$141:$BB$141),'09.1 Nehodovost - vypocet'!AR26*'09.1 Nehodovost - vypocet'!AR26/'09.1 Nehodovost - vypocet'!AS26,'09.1 Nehodovost - vypocet'!AP26*'09.1 Nehodovost - vypocet'!AP26/'09.1 Nehodovost - vypocet'!AO26)),IF('A2 Intenzita dopravy'!$G$2="Koeficienty rastu dopravy",IFERROR(INDEX('A2.1 Intenzita dopravy'!$E12:$BB12,MATCH('09.1 Nehodovost - vypocet'!AQ$19,'A2.1 Intenzita dopravy'!$E$5:$BB$5,0)),IF('09.1 Nehodovost - vypocet'!AQ$19&lt;MIN('A2.1 Intenzita dopravy'!$E$5:$BB$5),'09.1 Nehodovost - vypocet'!AR26*'09.1 Nehodovost - vypocet'!AR26/'09.1 Nehodovost - vypocet'!AS26,'09.1 Nehodovost - vypocet'!AP26*'09.1 Nehodovost - vypocet'!AP26/'09.1 Nehodovost - vypocet'!AO26)),0)),0)</f>
        <v>3820</v>
      </c>
      <c r="AR26" s="30">
        <f>IFERROR(IF('A2 Intenzita dopravy'!$G$2="Dopravný model",IFERROR(INDEX('A2.1 Intenzita dopravy'!$E148:$BB148,MATCH('09.1 Nehodovost - vypocet'!AR$19,'A2.1 Intenzita dopravy'!$E$141:$BB$141,0)),IF('09.1 Nehodovost - vypocet'!AR$19&lt;MIN('A2.1 Intenzita dopravy'!$E$141:$BB$141),'09.1 Nehodovost - vypocet'!AS26*'09.1 Nehodovost - vypocet'!AS26/'09.1 Nehodovost - vypocet'!AT26,'09.1 Nehodovost - vypocet'!AQ26*'09.1 Nehodovost - vypocet'!AQ26/'09.1 Nehodovost - vypocet'!AP26)),IF('A2 Intenzita dopravy'!$G$2="Koeficienty rastu dopravy",IFERROR(INDEX('A2.1 Intenzita dopravy'!$E12:$BB12,MATCH('09.1 Nehodovost - vypocet'!AR$19,'A2.1 Intenzita dopravy'!$E$5:$BB$5,0)),IF('09.1 Nehodovost - vypocet'!AR$19&lt;MIN('A2.1 Intenzita dopravy'!$E$5:$BB$5),'09.1 Nehodovost - vypocet'!AS26*'09.1 Nehodovost - vypocet'!AS26/'09.1 Nehodovost - vypocet'!AT26,'09.1 Nehodovost - vypocet'!AQ26*'09.1 Nehodovost - vypocet'!AQ26/'09.1 Nehodovost - vypocet'!AP26)),0)),0)</f>
        <v>3876.3082472980768</v>
      </c>
      <c r="AS26" s="30">
        <f>IFERROR(IF('A2 Intenzita dopravy'!$G$2="Dopravný model",IFERROR(INDEX('A2.1 Intenzita dopravy'!$E148:$BB148,MATCH('09.1 Nehodovost - vypocet'!AS$19,'A2.1 Intenzita dopravy'!$E$141:$BB$141,0)),IF('09.1 Nehodovost - vypocet'!AS$19&lt;MIN('A2.1 Intenzita dopravy'!$E$141:$BB$141),'09.1 Nehodovost - vypocet'!AT26*'09.1 Nehodovost - vypocet'!AT26/'09.1 Nehodovost - vypocet'!AU26,'09.1 Nehodovost - vypocet'!AR26*'09.1 Nehodovost - vypocet'!AR26/'09.1 Nehodovost - vypocet'!AQ26)),IF('A2 Intenzita dopravy'!$G$2="Koeficienty rastu dopravy",IFERROR(INDEX('A2.1 Intenzita dopravy'!$E12:$BB12,MATCH('09.1 Nehodovost - vypocet'!AS$19,'A2.1 Intenzita dopravy'!$E$5:$BB$5,0)),IF('09.1 Nehodovost - vypocet'!AS$19&lt;MIN('A2.1 Intenzita dopravy'!$E$5:$BB$5),'09.1 Nehodovost - vypocet'!AT26*'09.1 Nehodovost - vypocet'!AT26/'09.1 Nehodovost - vypocet'!AU26,'09.1 Nehodovost - vypocet'!AR26*'09.1 Nehodovost - vypocet'!AR26/'09.1 Nehodovost - vypocet'!AQ26)),0)),0)</f>
        <v>3933.446499495049</v>
      </c>
      <c r="AT26" s="30">
        <f>IFERROR(IF('A2 Intenzita dopravy'!$G$2="Dopravný model",IFERROR(INDEX('A2.1 Intenzita dopravy'!$E148:$BB148,MATCH('09.1 Nehodovost - vypocet'!AT$19,'A2.1 Intenzita dopravy'!$E$141:$BB$141,0)),IF('09.1 Nehodovost - vypocet'!AT$19&lt;MIN('A2.1 Intenzita dopravy'!$E$141:$BB$141),'09.1 Nehodovost - vypocet'!AU26*'09.1 Nehodovost - vypocet'!AU26/'09.1 Nehodovost - vypocet'!AV26,'09.1 Nehodovost - vypocet'!AS26*'09.1 Nehodovost - vypocet'!AS26/'09.1 Nehodovost - vypocet'!AR26)),IF('A2 Intenzita dopravy'!$G$2="Koeficienty rastu dopravy",IFERROR(INDEX('A2.1 Intenzita dopravy'!$E12:$BB12,MATCH('09.1 Nehodovost - vypocet'!AT$19,'A2.1 Intenzita dopravy'!$E$5:$BB$5,0)),IF('09.1 Nehodovost - vypocet'!AT$19&lt;MIN('A2.1 Intenzita dopravy'!$E$5:$BB$5),'09.1 Nehodovost - vypocet'!AU26*'09.1 Nehodovost - vypocet'!AU26/'09.1 Nehodovost - vypocet'!AV26,'09.1 Nehodovost - vypocet'!AS26*'09.1 Nehodovost - vypocet'!AS26/'09.1 Nehodovost - vypocet'!AR26)),0)),0)</f>
        <v>3991.4269911775937</v>
      </c>
      <c r="AU26" s="30">
        <f>IFERROR(IF('A2 Intenzita dopravy'!$G$2="Dopravný model",IFERROR(INDEX('A2.1 Intenzita dopravy'!$E148:$BB148,MATCH('09.1 Nehodovost - vypocet'!AU$19,'A2.1 Intenzita dopravy'!$E$141:$BB$141,0)),IF('09.1 Nehodovost - vypocet'!AU$19&lt;MIN('A2.1 Intenzita dopravy'!$E$141:$BB$141),'09.1 Nehodovost - vypocet'!AV26*'09.1 Nehodovost - vypocet'!AV26/'09.1 Nehodovost - vypocet'!AW26,'09.1 Nehodovost - vypocet'!AT26*'09.1 Nehodovost - vypocet'!AT26/'09.1 Nehodovost - vypocet'!AS26)),IF('A2 Intenzita dopravy'!$G$2="Koeficienty rastu dopravy",IFERROR(INDEX('A2.1 Intenzita dopravy'!$E12:$BB12,MATCH('09.1 Nehodovost - vypocet'!AU$19,'A2.1 Intenzita dopravy'!$E$5:$BB$5,0)),IF('09.1 Nehodovost - vypocet'!AU$19&lt;MIN('A2.1 Intenzita dopravy'!$E$5:$BB$5),'09.1 Nehodovost - vypocet'!AV26*'09.1 Nehodovost - vypocet'!AV26/'09.1 Nehodovost - vypocet'!AW26,'09.1 Nehodovost - vypocet'!AT26*'09.1 Nehodovost - vypocet'!AT26/'09.1 Nehodovost - vypocet'!AS26)),0)),0)</f>
        <v>4050.2621372748308</v>
      </c>
      <c r="AV26" s="30">
        <f>IFERROR(IF('A2 Intenzita dopravy'!$G$2="Dopravný model",IFERROR(INDEX('A2.1 Intenzita dopravy'!$E148:$BB148,MATCH('09.1 Nehodovost - vypocet'!AV$19,'A2.1 Intenzita dopravy'!$E$141:$BB$141,0)),IF('09.1 Nehodovost - vypocet'!AV$19&lt;MIN('A2.1 Intenzita dopravy'!$E$141:$BB$141),'09.1 Nehodovost - vypocet'!AW26*'09.1 Nehodovost - vypocet'!AW26/'09.1 Nehodovost - vypocet'!AX26,'09.1 Nehodovost - vypocet'!AU26*'09.1 Nehodovost - vypocet'!AU26/'09.1 Nehodovost - vypocet'!AT26)),IF('A2 Intenzita dopravy'!$G$2="Koeficienty rastu dopravy",IFERROR(INDEX('A2.1 Intenzita dopravy'!$E12:$BB12,MATCH('09.1 Nehodovost - vypocet'!AV$19,'A2.1 Intenzita dopravy'!$E$5:$BB$5,0)),IF('09.1 Nehodovost - vypocet'!AV$19&lt;MIN('A2.1 Intenzita dopravy'!$E$5:$BB$5),'09.1 Nehodovost - vypocet'!AW26*'09.1 Nehodovost - vypocet'!AW26/'09.1 Nehodovost - vypocet'!AX26,'09.1 Nehodovost - vypocet'!AU26*'09.1 Nehodovost - vypocet'!AU26/'09.1 Nehodovost - vypocet'!AT26)),0)),0)</f>
        <v>4109.9645357166391</v>
      </c>
      <c r="AW26" s="30">
        <f>IFERROR(IF('A2 Intenzita dopravy'!$G$2="Dopravný model",IFERROR(INDEX('A2.1 Intenzita dopravy'!$E148:$BB148,MATCH('09.1 Nehodovost - vypocet'!AW$19,'A2.1 Intenzita dopravy'!$E$141:$BB$141,0)),IF('09.1 Nehodovost - vypocet'!AW$19&lt;MIN('A2.1 Intenzita dopravy'!$E$141:$BB$141),'09.1 Nehodovost - vypocet'!AX26*'09.1 Nehodovost - vypocet'!AX26/'09.1 Nehodovost - vypocet'!AY26,'09.1 Nehodovost - vypocet'!AV26*'09.1 Nehodovost - vypocet'!AV26/'09.1 Nehodovost - vypocet'!AU26)),IF('A2 Intenzita dopravy'!$G$2="Koeficienty rastu dopravy",IFERROR(INDEX('A2.1 Intenzita dopravy'!$E12:$BB12,MATCH('09.1 Nehodovost - vypocet'!AW$19,'A2.1 Intenzita dopravy'!$E$5:$BB$5,0)),IF('09.1 Nehodovost - vypocet'!AW$19&lt;MIN('A2.1 Intenzita dopravy'!$E$5:$BB$5),'09.1 Nehodovost - vypocet'!AX26*'09.1 Nehodovost - vypocet'!AX26/'09.1 Nehodovost - vypocet'!AY26,'09.1 Nehodovost - vypocet'!AV26*'09.1 Nehodovost - vypocet'!AV26/'09.1 Nehodovost - vypocet'!AU26)),0)),0)</f>
        <v>4170.5469701311567</v>
      </c>
      <c r="AX26" s="30">
        <f>IFERROR(IF('A2 Intenzita dopravy'!$G$2="Dopravný model",IFERROR(INDEX('A2.1 Intenzita dopravy'!$E148:$BB148,MATCH('09.1 Nehodovost - vypocet'!AX$19,'A2.1 Intenzita dopravy'!$E$141:$BB$141,0)),IF('09.1 Nehodovost - vypocet'!AX$19&lt;MIN('A2.1 Intenzita dopravy'!$E$141:$BB$141),'09.1 Nehodovost - vypocet'!AY26*'09.1 Nehodovost - vypocet'!AY26/'09.1 Nehodovost - vypocet'!AZ26,'09.1 Nehodovost - vypocet'!AW26*'09.1 Nehodovost - vypocet'!AW26/'09.1 Nehodovost - vypocet'!AV26)),IF('A2 Intenzita dopravy'!$G$2="Koeficienty rastu dopravy",IFERROR(INDEX('A2.1 Intenzita dopravy'!$E12:$BB12,MATCH('09.1 Nehodovost - vypocet'!AX$19,'A2.1 Intenzita dopravy'!$E$5:$BB$5,0)),IF('09.1 Nehodovost - vypocet'!AX$19&lt;MIN('A2.1 Intenzita dopravy'!$E$5:$BB$5),'09.1 Nehodovost - vypocet'!AY26*'09.1 Nehodovost - vypocet'!AY26/'09.1 Nehodovost - vypocet'!AZ26,'09.1 Nehodovost - vypocet'!AW26*'09.1 Nehodovost - vypocet'!AW26/'09.1 Nehodovost - vypocet'!AV26)),0)),0)</f>
        <v>4232.0224125820441</v>
      </c>
      <c r="AY26" s="30">
        <f>IFERROR(IF('A2 Intenzita dopravy'!$G$2="Dopravný model",IFERROR(INDEX('A2.1 Intenzita dopravy'!$E148:$BB148,MATCH('09.1 Nehodovost - vypocet'!AY$19,'A2.1 Intenzita dopravy'!$E$141:$BB$141,0)),IF('09.1 Nehodovost - vypocet'!AY$19&lt;MIN('A2.1 Intenzita dopravy'!$E$141:$BB$141),'09.1 Nehodovost - vypocet'!AZ26*'09.1 Nehodovost - vypocet'!AZ26/'09.1 Nehodovost - vypocet'!BA26,'09.1 Nehodovost - vypocet'!AX26*'09.1 Nehodovost - vypocet'!AX26/'09.1 Nehodovost - vypocet'!AW26)),IF('A2 Intenzita dopravy'!$G$2="Koeficienty rastu dopravy",IFERROR(INDEX('A2.1 Intenzita dopravy'!$E12:$BB12,MATCH('09.1 Nehodovost - vypocet'!AY$19,'A2.1 Intenzita dopravy'!$E$5:$BB$5,0)),IF('09.1 Nehodovost - vypocet'!AY$19&lt;MIN('A2.1 Intenzita dopravy'!$E$5:$BB$5),'09.1 Nehodovost - vypocet'!AZ26*'09.1 Nehodovost - vypocet'!AZ26/'09.1 Nehodovost - vypocet'!BA26,'09.1 Nehodovost - vypocet'!AX26*'09.1 Nehodovost - vypocet'!AX26/'09.1 Nehodovost - vypocet'!AW26)),0)),0)</f>
        <v>4294.4040263460947</v>
      </c>
      <c r="AZ26" s="30">
        <f>IFERROR(IF('A2 Intenzita dopravy'!$G$2="Dopravný model",IFERROR(INDEX('A2.1 Intenzita dopravy'!$E148:$BB148,MATCH('09.1 Nehodovost - vypocet'!AZ$19,'A2.1 Intenzita dopravy'!$E$141:$BB$141,0)),IF('09.1 Nehodovost - vypocet'!AZ$19&lt;MIN('A2.1 Intenzita dopravy'!$E$141:$BB$141),'09.1 Nehodovost - vypocet'!BA26*'09.1 Nehodovost - vypocet'!BA26/'09.1 Nehodovost - vypocet'!BB26,'09.1 Nehodovost - vypocet'!AY26*'09.1 Nehodovost - vypocet'!AY26/'09.1 Nehodovost - vypocet'!AX26)),IF('A2 Intenzita dopravy'!$G$2="Koeficienty rastu dopravy",IFERROR(INDEX('A2.1 Intenzita dopravy'!$E12:$BB12,MATCH('09.1 Nehodovost - vypocet'!AZ$19,'A2.1 Intenzita dopravy'!$E$5:$BB$5,0)),IF('09.1 Nehodovost - vypocet'!AZ$19&lt;MIN('A2.1 Intenzita dopravy'!$E$5:$BB$5),'09.1 Nehodovost - vypocet'!BA26*'09.1 Nehodovost - vypocet'!BA26/'09.1 Nehodovost - vypocet'!BB26,'09.1 Nehodovost - vypocet'!AY26*'09.1 Nehodovost - vypocet'!AY26/'09.1 Nehodovost - vypocet'!AX26)),0)),0)</f>
        <v>4357.7051687317889</v>
      </c>
      <c r="BA26" s="30">
        <f>IFERROR(IF('A2 Intenzita dopravy'!$G$2="Dopravný model",IFERROR(INDEX('A2.1 Intenzita dopravy'!$E148:$BB148,MATCH('09.1 Nehodovost - vypocet'!BA$19,'A2.1 Intenzita dopravy'!$E$141:$BB$141,0)),IF('09.1 Nehodovost - vypocet'!BA$19&lt;MIN('A2.1 Intenzita dopravy'!$E$141:$BB$141),'09.1 Nehodovost - vypocet'!BB26*'09.1 Nehodovost - vypocet'!BB26/'09.1 Nehodovost - vypocet'!BC26,'09.1 Nehodovost - vypocet'!AZ26*'09.1 Nehodovost - vypocet'!AZ26/'09.1 Nehodovost - vypocet'!AY26)),IF('A2 Intenzita dopravy'!$G$2="Koeficienty rastu dopravy",IFERROR(INDEX('A2.1 Intenzita dopravy'!$E12:$BB12,MATCH('09.1 Nehodovost - vypocet'!BA$19,'A2.1 Intenzita dopravy'!$E$5:$BB$5,0)),IF('09.1 Nehodovost - vypocet'!BA$19&lt;MIN('A2.1 Intenzita dopravy'!$E$5:$BB$5),'09.1 Nehodovost - vypocet'!BB26*'09.1 Nehodovost - vypocet'!BB26/'09.1 Nehodovost - vypocet'!BC26,'09.1 Nehodovost - vypocet'!AZ26*'09.1 Nehodovost - vypocet'!AZ26/'09.1 Nehodovost - vypocet'!AY26)),0)),0)</f>
        <v>4421.9393939393949</v>
      </c>
      <c r="BB26" s="30">
        <f>IFERROR(IF('A2 Intenzita dopravy'!$G$2="Dopravný model",IFERROR(INDEX('A2.1 Intenzita dopravy'!$E148:$BB148,MATCH('09.1 Nehodovost - vypocet'!BB$19,'A2.1 Intenzita dopravy'!$E$141:$BB$141,0)),IF('09.1 Nehodovost - vypocet'!BB$19&lt;MIN('A2.1 Intenzita dopravy'!$E$141:$BB$141),'09.1 Nehodovost - vypocet'!BC26*'09.1 Nehodovost - vypocet'!BC26/'09.1 Nehodovost - vypocet'!BD26,'09.1 Nehodovost - vypocet'!BA26*'09.1 Nehodovost - vypocet'!BA26/'09.1 Nehodovost - vypocet'!AZ26)),IF('A2 Intenzita dopravy'!$G$2="Koeficienty rastu dopravy",IFERROR(INDEX('A2.1 Intenzita dopravy'!$E12:$BB12,MATCH('09.1 Nehodovost - vypocet'!BB$19,'A2.1 Intenzita dopravy'!$E$5:$BB$5,0)),IF('09.1 Nehodovost - vypocet'!BB$19&lt;MIN('A2.1 Intenzita dopravy'!$E$5:$BB$5),'09.1 Nehodovost - vypocet'!BC26*'09.1 Nehodovost - vypocet'!BC26/'09.1 Nehodovost - vypocet'!BD26,'09.1 Nehodovost - vypocet'!BA26*'09.1 Nehodovost - vypocet'!BA26/'09.1 Nehodovost - vypocet'!AZ26)),0)),0)</f>
        <v>4487.1204559632288</v>
      </c>
    </row>
    <row r="27" spans="2:54" customFormat="1" x14ac:dyDescent="0.2">
      <c r="B27" s="5">
        <v>7</v>
      </c>
      <c r="C27" s="5" t="str">
        <f>IF(ISBLANK('A2 Intenzita dopravy'!C27)=TRUE,"",'A2 Intenzita dopravy'!C27)</f>
        <v/>
      </c>
      <c r="D27" s="5" t="str">
        <f>IF(ISBLANK('A2 Intenzita dopravy'!D27)=TRUE,"",'A2 Intenzita dopravy'!D27)</f>
        <v>R3 Tvrdošín - Nižná 1</v>
      </c>
      <c r="E27" s="30">
        <f>IFERROR(IF('A2 Intenzita dopravy'!$G$2="Dopravný model",IFERROR(INDEX('A2.1 Intenzita dopravy'!$E149:$BB149,MATCH('09.1 Nehodovost - vypocet'!E$19,'A2.1 Intenzita dopravy'!$E$141:$BB$141,0)),IF('09.1 Nehodovost - vypocet'!E$19&lt;MIN('A2.1 Intenzita dopravy'!$E$141:$BB$141),'09.1 Nehodovost - vypocet'!F27*'09.1 Nehodovost - vypocet'!F27/'09.1 Nehodovost - vypocet'!G27,'09.1 Nehodovost - vypocet'!D27*'09.1 Nehodovost - vypocet'!D27/'09.1 Nehodovost - vypocet'!C27)),IF('A2 Intenzita dopravy'!$G$2="Koeficienty rastu dopravy",IFERROR(INDEX('A2.1 Intenzita dopravy'!$E13:$BB13,MATCH('09.1 Nehodovost - vypocet'!E$19,'A2.1 Intenzita dopravy'!$E$5:$BB$5,0)),IF('09.1 Nehodovost - vypocet'!E$19&lt;MIN('A2.1 Intenzita dopravy'!$E$5:$BB$5),'09.1 Nehodovost - vypocet'!F27*'09.1 Nehodovost - vypocet'!F27/'09.1 Nehodovost - vypocet'!G27,'09.1 Nehodovost - vypocet'!D27*'09.1 Nehodovost - vypocet'!D27/'09.1 Nehodovost - vypocet'!C27)),0)),0)</f>
        <v>0</v>
      </c>
      <c r="F27" s="30">
        <f>IFERROR(IF('A2 Intenzita dopravy'!$G$2="Dopravný model",IFERROR(INDEX('A2.1 Intenzita dopravy'!$E149:$BB149,MATCH('09.1 Nehodovost - vypocet'!F$19,'A2.1 Intenzita dopravy'!$E$141:$BB$141,0)),IF('09.1 Nehodovost - vypocet'!F$19&lt;MIN('A2.1 Intenzita dopravy'!$E$141:$BB$141),'09.1 Nehodovost - vypocet'!G27*'09.1 Nehodovost - vypocet'!G27/'09.1 Nehodovost - vypocet'!H27,'09.1 Nehodovost - vypocet'!E27*'09.1 Nehodovost - vypocet'!E27/'09.1 Nehodovost - vypocet'!D27)),IF('A2 Intenzita dopravy'!$G$2="Koeficienty rastu dopravy",IFERROR(INDEX('A2.1 Intenzita dopravy'!$E13:$BB13,MATCH('09.1 Nehodovost - vypocet'!F$19,'A2.1 Intenzita dopravy'!$E$5:$BB$5,0)),IF('09.1 Nehodovost - vypocet'!F$19&lt;MIN('A2.1 Intenzita dopravy'!$E$5:$BB$5),'09.1 Nehodovost - vypocet'!G27*'09.1 Nehodovost - vypocet'!G27/'09.1 Nehodovost - vypocet'!H27,'09.1 Nehodovost - vypocet'!E27*'09.1 Nehodovost - vypocet'!E27/'09.1 Nehodovost - vypocet'!D27)),0)),0)</f>
        <v>0</v>
      </c>
      <c r="G27" s="30">
        <f>IFERROR(IF('A2 Intenzita dopravy'!$G$2="Dopravný model",IFERROR(INDEX('A2.1 Intenzita dopravy'!$E149:$BB149,MATCH('09.1 Nehodovost - vypocet'!G$19,'A2.1 Intenzita dopravy'!$E$141:$BB$141,0)),IF('09.1 Nehodovost - vypocet'!G$19&lt;MIN('A2.1 Intenzita dopravy'!$E$141:$BB$141),'09.1 Nehodovost - vypocet'!H27*'09.1 Nehodovost - vypocet'!H27/'09.1 Nehodovost - vypocet'!I27,'09.1 Nehodovost - vypocet'!F27*'09.1 Nehodovost - vypocet'!F27/'09.1 Nehodovost - vypocet'!E27)),IF('A2 Intenzita dopravy'!$G$2="Koeficienty rastu dopravy",IFERROR(INDEX('A2.1 Intenzita dopravy'!$E13:$BB13,MATCH('09.1 Nehodovost - vypocet'!G$19,'A2.1 Intenzita dopravy'!$E$5:$BB$5,0)),IF('09.1 Nehodovost - vypocet'!G$19&lt;MIN('A2.1 Intenzita dopravy'!$E$5:$BB$5),'09.1 Nehodovost - vypocet'!H27*'09.1 Nehodovost - vypocet'!H27/'09.1 Nehodovost - vypocet'!I27,'09.1 Nehodovost - vypocet'!F27*'09.1 Nehodovost - vypocet'!F27/'09.1 Nehodovost - vypocet'!E27)),0)),0)</f>
        <v>0</v>
      </c>
      <c r="H27" s="30">
        <f>IFERROR(IF('A2 Intenzita dopravy'!$G$2="Dopravný model",IFERROR(INDEX('A2.1 Intenzita dopravy'!$E149:$BB149,MATCH('09.1 Nehodovost - vypocet'!H$19,'A2.1 Intenzita dopravy'!$E$141:$BB$141,0)),IF('09.1 Nehodovost - vypocet'!H$19&lt;MIN('A2.1 Intenzita dopravy'!$E$141:$BB$141),'09.1 Nehodovost - vypocet'!I27*'09.1 Nehodovost - vypocet'!I27/'09.1 Nehodovost - vypocet'!J27,'09.1 Nehodovost - vypocet'!G27*'09.1 Nehodovost - vypocet'!G27/'09.1 Nehodovost - vypocet'!F27)),IF('A2 Intenzita dopravy'!$G$2="Koeficienty rastu dopravy",IFERROR(INDEX('A2.1 Intenzita dopravy'!$E13:$BB13,MATCH('09.1 Nehodovost - vypocet'!H$19,'A2.1 Intenzita dopravy'!$E$5:$BB$5,0)),IF('09.1 Nehodovost - vypocet'!H$19&lt;MIN('A2.1 Intenzita dopravy'!$E$5:$BB$5),'09.1 Nehodovost - vypocet'!I27*'09.1 Nehodovost - vypocet'!I27/'09.1 Nehodovost - vypocet'!J27,'09.1 Nehodovost - vypocet'!G27*'09.1 Nehodovost - vypocet'!G27/'09.1 Nehodovost - vypocet'!F27)),0)),0)</f>
        <v>0</v>
      </c>
      <c r="I27" s="30">
        <f>IFERROR(IF('A2 Intenzita dopravy'!$G$2="Dopravný model",IFERROR(INDEX('A2.1 Intenzita dopravy'!$E149:$BB149,MATCH('09.1 Nehodovost - vypocet'!I$19,'A2.1 Intenzita dopravy'!$E$141:$BB$141,0)),IF('09.1 Nehodovost - vypocet'!I$19&lt;MIN('A2.1 Intenzita dopravy'!$E$141:$BB$141),'09.1 Nehodovost - vypocet'!J27*'09.1 Nehodovost - vypocet'!J27/'09.1 Nehodovost - vypocet'!K27,'09.1 Nehodovost - vypocet'!H27*'09.1 Nehodovost - vypocet'!H27/'09.1 Nehodovost - vypocet'!G27)),IF('A2 Intenzita dopravy'!$G$2="Koeficienty rastu dopravy",IFERROR(INDEX('A2.1 Intenzita dopravy'!$E13:$BB13,MATCH('09.1 Nehodovost - vypocet'!I$19,'A2.1 Intenzita dopravy'!$E$5:$BB$5,0)),IF('09.1 Nehodovost - vypocet'!I$19&lt;MIN('A2.1 Intenzita dopravy'!$E$5:$BB$5),'09.1 Nehodovost - vypocet'!J27*'09.1 Nehodovost - vypocet'!J27/'09.1 Nehodovost - vypocet'!K27,'09.1 Nehodovost - vypocet'!H27*'09.1 Nehodovost - vypocet'!H27/'09.1 Nehodovost - vypocet'!G27)),0)),0)</f>
        <v>0</v>
      </c>
      <c r="J27" s="30">
        <f>IFERROR(IF('A2 Intenzita dopravy'!$G$2="Dopravný model",IFERROR(INDEX('A2.1 Intenzita dopravy'!$E149:$BB149,MATCH('09.1 Nehodovost - vypocet'!J$19,'A2.1 Intenzita dopravy'!$E$141:$BB$141,0)),IF('09.1 Nehodovost - vypocet'!J$19&lt;MIN('A2.1 Intenzita dopravy'!$E$141:$BB$141),'09.1 Nehodovost - vypocet'!K27*'09.1 Nehodovost - vypocet'!K27/'09.1 Nehodovost - vypocet'!L27,'09.1 Nehodovost - vypocet'!I27*'09.1 Nehodovost - vypocet'!I27/'09.1 Nehodovost - vypocet'!H27)),IF('A2 Intenzita dopravy'!$G$2="Koeficienty rastu dopravy",IFERROR(INDEX('A2.1 Intenzita dopravy'!$E13:$BB13,MATCH('09.1 Nehodovost - vypocet'!J$19,'A2.1 Intenzita dopravy'!$E$5:$BB$5,0)),IF('09.1 Nehodovost - vypocet'!J$19&lt;MIN('A2.1 Intenzita dopravy'!$E$5:$BB$5),'09.1 Nehodovost - vypocet'!K27*'09.1 Nehodovost - vypocet'!K27/'09.1 Nehodovost - vypocet'!L27,'09.1 Nehodovost - vypocet'!I27*'09.1 Nehodovost - vypocet'!I27/'09.1 Nehodovost - vypocet'!H27)),0)),0)</f>
        <v>0</v>
      </c>
      <c r="K27" s="30">
        <f>IFERROR(IF('A2 Intenzita dopravy'!$G$2="Dopravný model",IFERROR(INDEX('A2.1 Intenzita dopravy'!$E149:$BB149,MATCH('09.1 Nehodovost - vypocet'!K$19,'A2.1 Intenzita dopravy'!$E$141:$BB$141,0)),IF('09.1 Nehodovost - vypocet'!K$19&lt;MIN('A2.1 Intenzita dopravy'!$E$141:$BB$141),'09.1 Nehodovost - vypocet'!L27*'09.1 Nehodovost - vypocet'!L27/'09.1 Nehodovost - vypocet'!M27,'09.1 Nehodovost - vypocet'!J27*'09.1 Nehodovost - vypocet'!J27/'09.1 Nehodovost - vypocet'!I27)),IF('A2 Intenzita dopravy'!$G$2="Koeficienty rastu dopravy",IFERROR(INDEX('A2.1 Intenzita dopravy'!$E13:$BB13,MATCH('09.1 Nehodovost - vypocet'!K$19,'A2.1 Intenzita dopravy'!$E$5:$BB$5,0)),IF('09.1 Nehodovost - vypocet'!K$19&lt;MIN('A2.1 Intenzita dopravy'!$E$5:$BB$5),'09.1 Nehodovost - vypocet'!L27*'09.1 Nehodovost - vypocet'!L27/'09.1 Nehodovost - vypocet'!M27,'09.1 Nehodovost - vypocet'!J27*'09.1 Nehodovost - vypocet'!J27/'09.1 Nehodovost - vypocet'!I27)),0)),0)</f>
        <v>0</v>
      </c>
      <c r="L27" s="30">
        <f>IFERROR(IF('A2 Intenzita dopravy'!$G$2="Dopravný model",IFERROR(INDEX('A2.1 Intenzita dopravy'!$E149:$BB149,MATCH('09.1 Nehodovost - vypocet'!L$19,'A2.1 Intenzita dopravy'!$E$141:$BB$141,0)),IF('09.1 Nehodovost - vypocet'!L$19&lt;MIN('A2.1 Intenzita dopravy'!$E$141:$BB$141),'09.1 Nehodovost - vypocet'!M27*'09.1 Nehodovost - vypocet'!M27/'09.1 Nehodovost - vypocet'!N27,'09.1 Nehodovost - vypocet'!K27*'09.1 Nehodovost - vypocet'!K27/'09.1 Nehodovost - vypocet'!J27)),IF('A2 Intenzita dopravy'!$G$2="Koeficienty rastu dopravy",IFERROR(INDEX('A2.1 Intenzita dopravy'!$E13:$BB13,MATCH('09.1 Nehodovost - vypocet'!L$19,'A2.1 Intenzita dopravy'!$E$5:$BB$5,0)),IF('09.1 Nehodovost - vypocet'!L$19&lt;MIN('A2.1 Intenzita dopravy'!$E$5:$BB$5),'09.1 Nehodovost - vypocet'!M27*'09.1 Nehodovost - vypocet'!M27/'09.1 Nehodovost - vypocet'!N27,'09.1 Nehodovost - vypocet'!K27*'09.1 Nehodovost - vypocet'!K27/'09.1 Nehodovost - vypocet'!J27)),0)),0)</f>
        <v>0</v>
      </c>
      <c r="M27" s="30">
        <f>IFERROR(IF('A2 Intenzita dopravy'!$G$2="Dopravný model",IFERROR(INDEX('A2.1 Intenzita dopravy'!$E149:$BB149,MATCH('09.1 Nehodovost - vypocet'!M$19,'A2.1 Intenzita dopravy'!$E$141:$BB$141,0)),IF('09.1 Nehodovost - vypocet'!M$19&lt;MIN('A2.1 Intenzita dopravy'!$E$141:$BB$141),'09.1 Nehodovost - vypocet'!N27*'09.1 Nehodovost - vypocet'!N27/'09.1 Nehodovost - vypocet'!O27,'09.1 Nehodovost - vypocet'!L27*'09.1 Nehodovost - vypocet'!L27/'09.1 Nehodovost - vypocet'!K27)),IF('A2 Intenzita dopravy'!$G$2="Koeficienty rastu dopravy",IFERROR(INDEX('A2.1 Intenzita dopravy'!$E13:$BB13,MATCH('09.1 Nehodovost - vypocet'!M$19,'A2.1 Intenzita dopravy'!$E$5:$BB$5,0)),IF('09.1 Nehodovost - vypocet'!M$19&lt;MIN('A2.1 Intenzita dopravy'!$E$5:$BB$5),'09.1 Nehodovost - vypocet'!N27*'09.1 Nehodovost - vypocet'!N27/'09.1 Nehodovost - vypocet'!O27,'09.1 Nehodovost - vypocet'!L27*'09.1 Nehodovost - vypocet'!L27/'09.1 Nehodovost - vypocet'!K27)),0)),0)</f>
        <v>0</v>
      </c>
      <c r="N27" s="30">
        <f>IFERROR(IF('A2 Intenzita dopravy'!$G$2="Dopravný model",IFERROR(INDEX('A2.1 Intenzita dopravy'!$E149:$BB149,MATCH('09.1 Nehodovost - vypocet'!N$19,'A2.1 Intenzita dopravy'!$E$141:$BB$141,0)),IF('09.1 Nehodovost - vypocet'!N$19&lt;MIN('A2.1 Intenzita dopravy'!$E$141:$BB$141),'09.1 Nehodovost - vypocet'!O27*'09.1 Nehodovost - vypocet'!O27/'09.1 Nehodovost - vypocet'!P27,'09.1 Nehodovost - vypocet'!M27*'09.1 Nehodovost - vypocet'!M27/'09.1 Nehodovost - vypocet'!L27)),IF('A2 Intenzita dopravy'!$G$2="Koeficienty rastu dopravy",IFERROR(INDEX('A2.1 Intenzita dopravy'!$E13:$BB13,MATCH('09.1 Nehodovost - vypocet'!N$19,'A2.1 Intenzita dopravy'!$E$5:$BB$5,0)),IF('09.1 Nehodovost - vypocet'!N$19&lt;MIN('A2.1 Intenzita dopravy'!$E$5:$BB$5),'09.1 Nehodovost - vypocet'!O27*'09.1 Nehodovost - vypocet'!O27/'09.1 Nehodovost - vypocet'!P27,'09.1 Nehodovost - vypocet'!M27*'09.1 Nehodovost - vypocet'!M27/'09.1 Nehodovost - vypocet'!L27)),0)),0)</f>
        <v>0</v>
      </c>
      <c r="O27" s="30">
        <f>IFERROR(IF('A2 Intenzita dopravy'!$G$2="Dopravný model",IFERROR(INDEX('A2.1 Intenzita dopravy'!$E149:$BB149,MATCH('09.1 Nehodovost - vypocet'!O$19,'A2.1 Intenzita dopravy'!$E$141:$BB$141,0)),IF('09.1 Nehodovost - vypocet'!O$19&lt;MIN('A2.1 Intenzita dopravy'!$E$141:$BB$141),'09.1 Nehodovost - vypocet'!P27*'09.1 Nehodovost - vypocet'!P27/'09.1 Nehodovost - vypocet'!Q27,'09.1 Nehodovost - vypocet'!N27*'09.1 Nehodovost - vypocet'!N27/'09.1 Nehodovost - vypocet'!M27)),IF('A2 Intenzita dopravy'!$G$2="Koeficienty rastu dopravy",IFERROR(INDEX('A2.1 Intenzita dopravy'!$E13:$BB13,MATCH('09.1 Nehodovost - vypocet'!O$19,'A2.1 Intenzita dopravy'!$E$5:$BB$5,0)),IF('09.1 Nehodovost - vypocet'!O$19&lt;MIN('A2.1 Intenzita dopravy'!$E$5:$BB$5),'09.1 Nehodovost - vypocet'!P27*'09.1 Nehodovost - vypocet'!P27/'09.1 Nehodovost - vypocet'!Q27,'09.1 Nehodovost - vypocet'!N27*'09.1 Nehodovost - vypocet'!N27/'09.1 Nehodovost - vypocet'!M27)),0)),0)</f>
        <v>0</v>
      </c>
      <c r="P27" s="30">
        <f>IFERROR(IF('A2 Intenzita dopravy'!$G$2="Dopravný model",IFERROR(INDEX('A2.1 Intenzita dopravy'!$E149:$BB149,MATCH('09.1 Nehodovost - vypocet'!P$19,'A2.1 Intenzita dopravy'!$E$141:$BB$141,0)),IF('09.1 Nehodovost - vypocet'!P$19&lt;MIN('A2.1 Intenzita dopravy'!$E$141:$BB$141),'09.1 Nehodovost - vypocet'!Q27*'09.1 Nehodovost - vypocet'!Q27/'09.1 Nehodovost - vypocet'!R27,'09.1 Nehodovost - vypocet'!O27*'09.1 Nehodovost - vypocet'!O27/'09.1 Nehodovost - vypocet'!N27)),IF('A2 Intenzita dopravy'!$G$2="Koeficienty rastu dopravy",IFERROR(INDEX('A2.1 Intenzita dopravy'!$E13:$BB13,MATCH('09.1 Nehodovost - vypocet'!P$19,'A2.1 Intenzita dopravy'!$E$5:$BB$5,0)),IF('09.1 Nehodovost - vypocet'!P$19&lt;MIN('A2.1 Intenzita dopravy'!$E$5:$BB$5),'09.1 Nehodovost - vypocet'!Q27*'09.1 Nehodovost - vypocet'!Q27/'09.1 Nehodovost - vypocet'!R27,'09.1 Nehodovost - vypocet'!O27*'09.1 Nehodovost - vypocet'!O27/'09.1 Nehodovost - vypocet'!N27)),0)),0)</f>
        <v>0</v>
      </c>
      <c r="Q27" s="30">
        <f>IFERROR(IF('A2 Intenzita dopravy'!$G$2="Dopravný model",IFERROR(INDEX('A2.1 Intenzita dopravy'!$E149:$BB149,MATCH('09.1 Nehodovost - vypocet'!Q$19,'A2.1 Intenzita dopravy'!$E$141:$BB$141,0)),IF('09.1 Nehodovost - vypocet'!Q$19&lt;MIN('A2.1 Intenzita dopravy'!$E$141:$BB$141),'09.1 Nehodovost - vypocet'!R27*'09.1 Nehodovost - vypocet'!R27/'09.1 Nehodovost - vypocet'!S27,'09.1 Nehodovost - vypocet'!P27*'09.1 Nehodovost - vypocet'!P27/'09.1 Nehodovost - vypocet'!O27)),IF('A2 Intenzita dopravy'!$G$2="Koeficienty rastu dopravy",IFERROR(INDEX('A2.1 Intenzita dopravy'!$E13:$BB13,MATCH('09.1 Nehodovost - vypocet'!Q$19,'A2.1 Intenzita dopravy'!$E$5:$BB$5,0)),IF('09.1 Nehodovost - vypocet'!Q$19&lt;MIN('A2.1 Intenzita dopravy'!$E$5:$BB$5),'09.1 Nehodovost - vypocet'!R27*'09.1 Nehodovost - vypocet'!R27/'09.1 Nehodovost - vypocet'!S27,'09.1 Nehodovost - vypocet'!P27*'09.1 Nehodovost - vypocet'!P27/'09.1 Nehodovost - vypocet'!O27)),0)),0)</f>
        <v>0</v>
      </c>
      <c r="R27" s="30">
        <f>IFERROR(IF('A2 Intenzita dopravy'!$G$2="Dopravný model",IFERROR(INDEX('A2.1 Intenzita dopravy'!$E149:$BB149,MATCH('09.1 Nehodovost - vypocet'!R$19,'A2.1 Intenzita dopravy'!$E$141:$BB$141,0)),IF('09.1 Nehodovost - vypocet'!R$19&lt;MIN('A2.1 Intenzita dopravy'!$E$141:$BB$141),'09.1 Nehodovost - vypocet'!S27*'09.1 Nehodovost - vypocet'!S27/'09.1 Nehodovost - vypocet'!T27,'09.1 Nehodovost - vypocet'!Q27*'09.1 Nehodovost - vypocet'!Q27/'09.1 Nehodovost - vypocet'!P27)),IF('A2 Intenzita dopravy'!$G$2="Koeficienty rastu dopravy",IFERROR(INDEX('A2.1 Intenzita dopravy'!$E13:$BB13,MATCH('09.1 Nehodovost - vypocet'!R$19,'A2.1 Intenzita dopravy'!$E$5:$BB$5,0)),IF('09.1 Nehodovost - vypocet'!R$19&lt;MIN('A2.1 Intenzita dopravy'!$E$5:$BB$5),'09.1 Nehodovost - vypocet'!S27*'09.1 Nehodovost - vypocet'!S27/'09.1 Nehodovost - vypocet'!T27,'09.1 Nehodovost - vypocet'!Q27*'09.1 Nehodovost - vypocet'!Q27/'09.1 Nehodovost - vypocet'!P27)),0)),0)</f>
        <v>0</v>
      </c>
      <c r="S27" s="30">
        <f>IFERROR(IF('A2 Intenzita dopravy'!$G$2="Dopravný model",IFERROR(INDEX('A2.1 Intenzita dopravy'!$E149:$BB149,MATCH('09.1 Nehodovost - vypocet'!S$19,'A2.1 Intenzita dopravy'!$E$141:$BB$141,0)),IF('09.1 Nehodovost - vypocet'!S$19&lt;MIN('A2.1 Intenzita dopravy'!$E$141:$BB$141),'09.1 Nehodovost - vypocet'!T27*'09.1 Nehodovost - vypocet'!T27/'09.1 Nehodovost - vypocet'!U27,'09.1 Nehodovost - vypocet'!R27*'09.1 Nehodovost - vypocet'!R27/'09.1 Nehodovost - vypocet'!Q27)),IF('A2 Intenzita dopravy'!$G$2="Koeficienty rastu dopravy",IFERROR(INDEX('A2.1 Intenzita dopravy'!$E13:$BB13,MATCH('09.1 Nehodovost - vypocet'!S$19,'A2.1 Intenzita dopravy'!$E$5:$BB$5,0)),IF('09.1 Nehodovost - vypocet'!S$19&lt;MIN('A2.1 Intenzita dopravy'!$E$5:$BB$5),'09.1 Nehodovost - vypocet'!T27*'09.1 Nehodovost - vypocet'!T27/'09.1 Nehodovost - vypocet'!U27,'09.1 Nehodovost - vypocet'!R27*'09.1 Nehodovost - vypocet'!R27/'09.1 Nehodovost - vypocet'!Q27)),0)),0)</f>
        <v>0</v>
      </c>
      <c r="T27" s="30">
        <f>IFERROR(IF('A2 Intenzita dopravy'!$G$2="Dopravný model",IFERROR(INDEX('A2.1 Intenzita dopravy'!$E149:$BB149,MATCH('09.1 Nehodovost - vypocet'!T$19,'A2.1 Intenzita dopravy'!$E$141:$BB$141,0)),IF('09.1 Nehodovost - vypocet'!T$19&lt;MIN('A2.1 Intenzita dopravy'!$E$141:$BB$141),'09.1 Nehodovost - vypocet'!U27*'09.1 Nehodovost - vypocet'!U27/'09.1 Nehodovost - vypocet'!V27,'09.1 Nehodovost - vypocet'!S27*'09.1 Nehodovost - vypocet'!S27/'09.1 Nehodovost - vypocet'!R27)),IF('A2 Intenzita dopravy'!$G$2="Koeficienty rastu dopravy",IFERROR(INDEX('A2.1 Intenzita dopravy'!$E13:$BB13,MATCH('09.1 Nehodovost - vypocet'!T$19,'A2.1 Intenzita dopravy'!$E$5:$BB$5,0)),IF('09.1 Nehodovost - vypocet'!T$19&lt;MIN('A2.1 Intenzita dopravy'!$E$5:$BB$5),'09.1 Nehodovost - vypocet'!U27*'09.1 Nehodovost - vypocet'!U27/'09.1 Nehodovost - vypocet'!V27,'09.1 Nehodovost - vypocet'!S27*'09.1 Nehodovost - vypocet'!S27/'09.1 Nehodovost - vypocet'!R27)),0)),0)</f>
        <v>0</v>
      </c>
      <c r="U27" s="30">
        <f>IFERROR(IF('A2 Intenzita dopravy'!$G$2="Dopravný model",IFERROR(INDEX('A2.1 Intenzita dopravy'!$E149:$BB149,MATCH('09.1 Nehodovost - vypocet'!U$19,'A2.1 Intenzita dopravy'!$E$141:$BB$141,0)),IF('09.1 Nehodovost - vypocet'!U$19&lt;MIN('A2.1 Intenzita dopravy'!$E$141:$BB$141),'09.1 Nehodovost - vypocet'!V27*'09.1 Nehodovost - vypocet'!V27/'09.1 Nehodovost - vypocet'!W27,'09.1 Nehodovost - vypocet'!T27*'09.1 Nehodovost - vypocet'!T27/'09.1 Nehodovost - vypocet'!S27)),IF('A2 Intenzita dopravy'!$G$2="Koeficienty rastu dopravy",IFERROR(INDEX('A2.1 Intenzita dopravy'!$E13:$BB13,MATCH('09.1 Nehodovost - vypocet'!U$19,'A2.1 Intenzita dopravy'!$E$5:$BB$5,0)),IF('09.1 Nehodovost - vypocet'!U$19&lt;MIN('A2.1 Intenzita dopravy'!$E$5:$BB$5),'09.1 Nehodovost - vypocet'!V27*'09.1 Nehodovost - vypocet'!V27/'09.1 Nehodovost - vypocet'!W27,'09.1 Nehodovost - vypocet'!T27*'09.1 Nehodovost - vypocet'!T27/'09.1 Nehodovost - vypocet'!S27)),0)),0)</f>
        <v>0</v>
      </c>
      <c r="V27" s="30">
        <f>IFERROR(IF('A2 Intenzita dopravy'!$G$2="Dopravný model",IFERROR(INDEX('A2.1 Intenzita dopravy'!$E149:$BB149,MATCH('09.1 Nehodovost - vypocet'!V$19,'A2.1 Intenzita dopravy'!$E$141:$BB$141,0)),IF('09.1 Nehodovost - vypocet'!V$19&lt;MIN('A2.1 Intenzita dopravy'!$E$141:$BB$141),'09.1 Nehodovost - vypocet'!W27*'09.1 Nehodovost - vypocet'!W27/'09.1 Nehodovost - vypocet'!X27,'09.1 Nehodovost - vypocet'!U27*'09.1 Nehodovost - vypocet'!U27/'09.1 Nehodovost - vypocet'!T27)),IF('A2 Intenzita dopravy'!$G$2="Koeficienty rastu dopravy",IFERROR(INDEX('A2.1 Intenzita dopravy'!$E13:$BB13,MATCH('09.1 Nehodovost - vypocet'!V$19,'A2.1 Intenzita dopravy'!$E$5:$BB$5,0)),IF('09.1 Nehodovost - vypocet'!V$19&lt;MIN('A2.1 Intenzita dopravy'!$E$5:$BB$5),'09.1 Nehodovost - vypocet'!W27*'09.1 Nehodovost - vypocet'!W27/'09.1 Nehodovost - vypocet'!X27,'09.1 Nehodovost - vypocet'!U27*'09.1 Nehodovost - vypocet'!U27/'09.1 Nehodovost - vypocet'!T27)),0)),0)</f>
        <v>0</v>
      </c>
      <c r="W27" s="30">
        <f>IFERROR(IF('A2 Intenzita dopravy'!$G$2="Dopravný model",IFERROR(INDEX('A2.1 Intenzita dopravy'!$E149:$BB149,MATCH('09.1 Nehodovost - vypocet'!W$19,'A2.1 Intenzita dopravy'!$E$141:$BB$141,0)),IF('09.1 Nehodovost - vypocet'!W$19&lt;MIN('A2.1 Intenzita dopravy'!$E$141:$BB$141),'09.1 Nehodovost - vypocet'!X27*'09.1 Nehodovost - vypocet'!X27/'09.1 Nehodovost - vypocet'!Y27,'09.1 Nehodovost - vypocet'!V27*'09.1 Nehodovost - vypocet'!V27/'09.1 Nehodovost - vypocet'!U27)),IF('A2 Intenzita dopravy'!$G$2="Koeficienty rastu dopravy",IFERROR(INDEX('A2.1 Intenzita dopravy'!$E13:$BB13,MATCH('09.1 Nehodovost - vypocet'!W$19,'A2.1 Intenzita dopravy'!$E$5:$BB$5,0)),IF('09.1 Nehodovost - vypocet'!W$19&lt;MIN('A2.1 Intenzita dopravy'!$E$5:$BB$5),'09.1 Nehodovost - vypocet'!X27*'09.1 Nehodovost - vypocet'!X27/'09.1 Nehodovost - vypocet'!Y27,'09.1 Nehodovost - vypocet'!V27*'09.1 Nehodovost - vypocet'!V27/'09.1 Nehodovost - vypocet'!U27)),0)),0)</f>
        <v>0</v>
      </c>
      <c r="X27" s="30">
        <f>IFERROR(IF('A2 Intenzita dopravy'!$G$2="Dopravný model",IFERROR(INDEX('A2.1 Intenzita dopravy'!$E149:$BB149,MATCH('09.1 Nehodovost - vypocet'!X$19,'A2.1 Intenzita dopravy'!$E$141:$BB$141,0)),IF('09.1 Nehodovost - vypocet'!X$19&lt;MIN('A2.1 Intenzita dopravy'!$E$141:$BB$141),'09.1 Nehodovost - vypocet'!Y27*'09.1 Nehodovost - vypocet'!Y27/'09.1 Nehodovost - vypocet'!Z27,'09.1 Nehodovost - vypocet'!W27*'09.1 Nehodovost - vypocet'!W27/'09.1 Nehodovost - vypocet'!V27)),IF('A2 Intenzita dopravy'!$G$2="Koeficienty rastu dopravy",IFERROR(INDEX('A2.1 Intenzita dopravy'!$E13:$BB13,MATCH('09.1 Nehodovost - vypocet'!X$19,'A2.1 Intenzita dopravy'!$E$5:$BB$5,0)),IF('09.1 Nehodovost - vypocet'!X$19&lt;MIN('A2.1 Intenzita dopravy'!$E$5:$BB$5),'09.1 Nehodovost - vypocet'!Y27*'09.1 Nehodovost - vypocet'!Y27/'09.1 Nehodovost - vypocet'!Z27,'09.1 Nehodovost - vypocet'!W27*'09.1 Nehodovost - vypocet'!W27/'09.1 Nehodovost - vypocet'!V27)),0)),0)</f>
        <v>0</v>
      </c>
      <c r="Y27" s="30">
        <f>IFERROR(IF('A2 Intenzita dopravy'!$G$2="Dopravný model",IFERROR(INDEX('A2.1 Intenzita dopravy'!$E149:$BB149,MATCH('09.1 Nehodovost - vypocet'!Y$19,'A2.1 Intenzita dopravy'!$E$141:$BB$141,0)),IF('09.1 Nehodovost - vypocet'!Y$19&lt;MIN('A2.1 Intenzita dopravy'!$E$141:$BB$141),'09.1 Nehodovost - vypocet'!Z27*'09.1 Nehodovost - vypocet'!Z27/'09.1 Nehodovost - vypocet'!AA27,'09.1 Nehodovost - vypocet'!X27*'09.1 Nehodovost - vypocet'!X27/'09.1 Nehodovost - vypocet'!W27)),IF('A2 Intenzita dopravy'!$G$2="Koeficienty rastu dopravy",IFERROR(INDEX('A2.1 Intenzita dopravy'!$E13:$BB13,MATCH('09.1 Nehodovost - vypocet'!Y$19,'A2.1 Intenzita dopravy'!$E$5:$BB$5,0)),IF('09.1 Nehodovost - vypocet'!Y$19&lt;MIN('A2.1 Intenzita dopravy'!$E$5:$BB$5),'09.1 Nehodovost - vypocet'!Z27*'09.1 Nehodovost - vypocet'!Z27/'09.1 Nehodovost - vypocet'!AA27,'09.1 Nehodovost - vypocet'!X27*'09.1 Nehodovost - vypocet'!X27/'09.1 Nehodovost - vypocet'!W27)),0)),0)</f>
        <v>0</v>
      </c>
      <c r="Z27" s="30">
        <f>IFERROR(IF('A2 Intenzita dopravy'!$G$2="Dopravný model",IFERROR(INDEX('A2.1 Intenzita dopravy'!$E149:$BB149,MATCH('09.1 Nehodovost - vypocet'!Z$19,'A2.1 Intenzita dopravy'!$E$141:$BB$141,0)),IF('09.1 Nehodovost - vypocet'!Z$19&lt;MIN('A2.1 Intenzita dopravy'!$E$141:$BB$141),'09.1 Nehodovost - vypocet'!AA27*'09.1 Nehodovost - vypocet'!AA27/'09.1 Nehodovost - vypocet'!AB27,'09.1 Nehodovost - vypocet'!Y27*'09.1 Nehodovost - vypocet'!Y27/'09.1 Nehodovost - vypocet'!X27)),IF('A2 Intenzita dopravy'!$G$2="Koeficienty rastu dopravy",IFERROR(INDEX('A2.1 Intenzita dopravy'!$E13:$BB13,MATCH('09.1 Nehodovost - vypocet'!Z$19,'A2.1 Intenzita dopravy'!$E$5:$BB$5,0)),IF('09.1 Nehodovost - vypocet'!Z$19&lt;MIN('A2.1 Intenzita dopravy'!$E$5:$BB$5),'09.1 Nehodovost - vypocet'!AA27*'09.1 Nehodovost - vypocet'!AA27/'09.1 Nehodovost - vypocet'!AB27,'09.1 Nehodovost - vypocet'!Y27*'09.1 Nehodovost - vypocet'!Y27/'09.1 Nehodovost - vypocet'!X27)),0)),0)</f>
        <v>0</v>
      </c>
      <c r="AA27" s="30">
        <f>IFERROR(IF('A2 Intenzita dopravy'!$G$2="Dopravný model",IFERROR(INDEX('A2.1 Intenzita dopravy'!$E149:$BB149,MATCH('09.1 Nehodovost - vypocet'!AA$19,'A2.1 Intenzita dopravy'!$E$141:$BB$141,0)),IF('09.1 Nehodovost - vypocet'!AA$19&lt;MIN('A2.1 Intenzita dopravy'!$E$141:$BB$141),'09.1 Nehodovost - vypocet'!AB27*'09.1 Nehodovost - vypocet'!AB27/'09.1 Nehodovost - vypocet'!AC27,'09.1 Nehodovost - vypocet'!Z27*'09.1 Nehodovost - vypocet'!Z27/'09.1 Nehodovost - vypocet'!Y27)),IF('A2 Intenzita dopravy'!$G$2="Koeficienty rastu dopravy",IFERROR(INDEX('A2.1 Intenzita dopravy'!$E13:$BB13,MATCH('09.1 Nehodovost - vypocet'!AA$19,'A2.1 Intenzita dopravy'!$E$5:$BB$5,0)),IF('09.1 Nehodovost - vypocet'!AA$19&lt;MIN('A2.1 Intenzita dopravy'!$E$5:$BB$5),'09.1 Nehodovost - vypocet'!AB27*'09.1 Nehodovost - vypocet'!AB27/'09.1 Nehodovost - vypocet'!AC27,'09.1 Nehodovost - vypocet'!Z27*'09.1 Nehodovost - vypocet'!Z27/'09.1 Nehodovost - vypocet'!Y27)),0)),0)</f>
        <v>0</v>
      </c>
      <c r="AB27" s="30">
        <f>IFERROR(IF('A2 Intenzita dopravy'!$G$2="Dopravný model",IFERROR(INDEX('A2.1 Intenzita dopravy'!$E149:$BB149,MATCH('09.1 Nehodovost - vypocet'!AB$19,'A2.1 Intenzita dopravy'!$E$141:$BB$141,0)),IF('09.1 Nehodovost - vypocet'!AB$19&lt;MIN('A2.1 Intenzita dopravy'!$E$141:$BB$141),'09.1 Nehodovost - vypocet'!AC27*'09.1 Nehodovost - vypocet'!AC27/'09.1 Nehodovost - vypocet'!AD27,'09.1 Nehodovost - vypocet'!AA27*'09.1 Nehodovost - vypocet'!AA27/'09.1 Nehodovost - vypocet'!Z27)),IF('A2 Intenzita dopravy'!$G$2="Koeficienty rastu dopravy",IFERROR(INDEX('A2.1 Intenzita dopravy'!$E13:$BB13,MATCH('09.1 Nehodovost - vypocet'!AB$19,'A2.1 Intenzita dopravy'!$E$5:$BB$5,0)),IF('09.1 Nehodovost - vypocet'!AB$19&lt;MIN('A2.1 Intenzita dopravy'!$E$5:$BB$5),'09.1 Nehodovost - vypocet'!AC27*'09.1 Nehodovost - vypocet'!AC27/'09.1 Nehodovost - vypocet'!AD27,'09.1 Nehodovost - vypocet'!AA27*'09.1 Nehodovost - vypocet'!AA27/'09.1 Nehodovost - vypocet'!Z27)),0)),0)</f>
        <v>0</v>
      </c>
      <c r="AC27" s="30">
        <f>IFERROR(IF('A2 Intenzita dopravy'!$G$2="Dopravný model",IFERROR(INDEX('A2.1 Intenzita dopravy'!$E149:$BB149,MATCH('09.1 Nehodovost - vypocet'!AC$19,'A2.1 Intenzita dopravy'!$E$141:$BB$141,0)),IF('09.1 Nehodovost - vypocet'!AC$19&lt;MIN('A2.1 Intenzita dopravy'!$E$141:$BB$141),'09.1 Nehodovost - vypocet'!AD27*'09.1 Nehodovost - vypocet'!AD27/'09.1 Nehodovost - vypocet'!AE27,'09.1 Nehodovost - vypocet'!AB27*'09.1 Nehodovost - vypocet'!AB27/'09.1 Nehodovost - vypocet'!AA27)),IF('A2 Intenzita dopravy'!$G$2="Koeficienty rastu dopravy",IFERROR(INDEX('A2.1 Intenzita dopravy'!$E13:$BB13,MATCH('09.1 Nehodovost - vypocet'!AC$19,'A2.1 Intenzita dopravy'!$E$5:$BB$5,0)),IF('09.1 Nehodovost - vypocet'!AC$19&lt;MIN('A2.1 Intenzita dopravy'!$E$5:$BB$5),'09.1 Nehodovost - vypocet'!AD27*'09.1 Nehodovost - vypocet'!AD27/'09.1 Nehodovost - vypocet'!AE27,'09.1 Nehodovost - vypocet'!AB27*'09.1 Nehodovost - vypocet'!AB27/'09.1 Nehodovost - vypocet'!AA27)),0)),0)</f>
        <v>0</v>
      </c>
      <c r="AD27" s="30">
        <f>IFERROR(IF('A2 Intenzita dopravy'!$G$2="Dopravný model",IFERROR(INDEX('A2.1 Intenzita dopravy'!$E149:$BB149,MATCH('09.1 Nehodovost - vypocet'!AD$19,'A2.1 Intenzita dopravy'!$E$141:$BB$141,0)),IF('09.1 Nehodovost - vypocet'!AD$19&lt;MIN('A2.1 Intenzita dopravy'!$E$141:$BB$141),'09.1 Nehodovost - vypocet'!AE27*'09.1 Nehodovost - vypocet'!AE27/'09.1 Nehodovost - vypocet'!AF27,'09.1 Nehodovost - vypocet'!AC27*'09.1 Nehodovost - vypocet'!AC27/'09.1 Nehodovost - vypocet'!AB27)),IF('A2 Intenzita dopravy'!$G$2="Koeficienty rastu dopravy",IFERROR(INDEX('A2.1 Intenzita dopravy'!$E13:$BB13,MATCH('09.1 Nehodovost - vypocet'!AD$19,'A2.1 Intenzita dopravy'!$E$5:$BB$5,0)),IF('09.1 Nehodovost - vypocet'!AD$19&lt;MIN('A2.1 Intenzita dopravy'!$E$5:$BB$5),'09.1 Nehodovost - vypocet'!AE27*'09.1 Nehodovost - vypocet'!AE27/'09.1 Nehodovost - vypocet'!AF27,'09.1 Nehodovost - vypocet'!AC27*'09.1 Nehodovost - vypocet'!AC27/'09.1 Nehodovost - vypocet'!AB27)),0)),0)</f>
        <v>0</v>
      </c>
      <c r="AE27" s="30">
        <f>IFERROR(IF('A2 Intenzita dopravy'!$G$2="Dopravný model",IFERROR(INDEX('A2.1 Intenzita dopravy'!$E149:$BB149,MATCH('09.1 Nehodovost - vypocet'!AE$19,'A2.1 Intenzita dopravy'!$E$141:$BB$141,0)),IF('09.1 Nehodovost - vypocet'!AE$19&lt;MIN('A2.1 Intenzita dopravy'!$E$141:$BB$141),'09.1 Nehodovost - vypocet'!AF27*'09.1 Nehodovost - vypocet'!AF27/'09.1 Nehodovost - vypocet'!AG27,'09.1 Nehodovost - vypocet'!AD27*'09.1 Nehodovost - vypocet'!AD27/'09.1 Nehodovost - vypocet'!AC27)),IF('A2 Intenzita dopravy'!$G$2="Koeficienty rastu dopravy",IFERROR(INDEX('A2.1 Intenzita dopravy'!$E13:$BB13,MATCH('09.1 Nehodovost - vypocet'!AE$19,'A2.1 Intenzita dopravy'!$E$5:$BB$5,0)),IF('09.1 Nehodovost - vypocet'!AE$19&lt;MIN('A2.1 Intenzita dopravy'!$E$5:$BB$5),'09.1 Nehodovost - vypocet'!AF27*'09.1 Nehodovost - vypocet'!AF27/'09.1 Nehodovost - vypocet'!AG27,'09.1 Nehodovost - vypocet'!AD27*'09.1 Nehodovost - vypocet'!AD27/'09.1 Nehodovost - vypocet'!AC27)),0)),0)</f>
        <v>0</v>
      </c>
      <c r="AF27" s="30">
        <f>IFERROR(IF('A2 Intenzita dopravy'!$G$2="Dopravný model",IFERROR(INDEX('A2.1 Intenzita dopravy'!$E149:$BB149,MATCH('09.1 Nehodovost - vypocet'!AF$19,'A2.1 Intenzita dopravy'!$E$141:$BB$141,0)),IF('09.1 Nehodovost - vypocet'!AF$19&lt;MIN('A2.1 Intenzita dopravy'!$E$141:$BB$141),'09.1 Nehodovost - vypocet'!AG27*'09.1 Nehodovost - vypocet'!AG27/'09.1 Nehodovost - vypocet'!AH27,'09.1 Nehodovost - vypocet'!AE27*'09.1 Nehodovost - vypocet'!AE27/'09.1 Nehodovost - vypocet'!AD27)),IF('A2 Intenzita dopravy'!$G$2="Koeficienty rastu dopravy",IFERROR(INDEX('A2.1 Intenzita dopravy'!$E13:$BB13,MATCH('09.1 Nehodovost - vypocet'!AF$19,'A2.1 Intenzita dopravy'!$E$5:$BB$5,0)),IF('09.1 Nehodovost - vypocet'!AF$19&lt;MIN('A2.1 Intenzita dopravy'!$E$5:$BB$5),'09.1 Nehodovost - vypocet'!AG27*'09.1 Nehodovost - vypocet'!AG27/'09.1 Nehodovost - vypocet'!AH27,'09.1 Nehodovost - vypocet'!AE27*'09.1 Nehodovost - vypocet'!AE27/'09.1 Nehodovost - vypocet'!AD27)),0)),0)</f>
        <v>0</v>
      </c>
      <c r="AG27" s="30">
        <f>IFERROR(IF('A2 Intenzita dopravy'!$G$2="Dopravný model",IFERROR(INDEX('A2.1 Intenzita dopravy'!$E149:$BB149,MATCH('09.1 Nehodovost - vypocet'!AG$19,'A2.1 Intenzita dopravy'!$E$141:$BB$141,0)),IF('09.1 Nehodovost - vypocet'!AG$19&lt;MIN('A2.1 Intenzita dopravy'!$E$141:$BB$141),'09.1 Nehodovost - vypocet'!AH27*'09.1 Nehodovost - vypocet'!AH27/'09.1 Nehodovost - vypocet'!AI27,'09.1 Nehodovost - vypocet'!AF27*'09.1 Nehodovost - vypocet'!AF27/'09.1 Nehodovost - vypocet'!AE27)),IF('A2 Intenzita dopravy'!$G$2="Koeficienty rastu dopravy",IFERROR(INDEX('A2.1 Intenzita dopravy'!$E13:$BB13,MATCH('09.1 Nehodovost - vypocet'!AG$19,'A2.1 Intenzita dopravy'!$E$5:$BB$5,0)),IF('09.1 Nehodovost - vypocet'!AG$19&lt;MIN('A2.1 Intenzita dopravy'!$E$5:$BB$5),'09.1 Nehodovost - vypocet'!AH27*'09.1 Nehodovost - vypocet'!AH27/'09.1 Nehodovost - vypocet'!AI27,'09.1 Nehodovost - vypocet'!AF27*'09.1 Nehodovost - vypocet'!AF27/'09.1 Nehodovost - vypocet'!AE27)),0)),0)</f>
        <v>0</v>
      </c>
      <c r="AH27" s="30">
        <f>IFERROR(IF('A2 Intenzita dopravy'!$G$2="Dopravný model",IFERROR(INDEX('A2.1 Intenzita dopravy'!$E149:$BB149,MATCH('09.1 Nehodovost - vypocet'!AH$19,'A2.1 Intenzita dopravy'!$E$141:$BB$141,0)),IF('09.1 Nehodovost - vypocet'!AH$19&lt;MIN('A2.1 Intenzita dopravy'!$E$141:$BB$141),'09.1 Nehodovost - vypocet'!AI27*'09.1 Nehodovost - vypocet'!AI27/'09.1 Nehodovost - vypocet'!AJ27,'09.1 Nehodovost - vypocet'!AG27*'09.1 Nehodovost - vypocet'!AG27/'09.1 Nehodovost - vypocet'!AF27)),IF('A2 Intenzita dopravy'!$G$2="Koeficienty rastu dopravy",IFERROR(INDEX('A2.1 Intenzita dopravy'!$E13:$BB13,MATCH('09.1 Nehodovost - vypocet'!AH$19,'A2.1 Intenzita dopravy'!$E$5:$BB$5,0)),IF('09.1 Nehodovost - vypocet'!AH$19&lt;MIN('A2.1 Intenzita dopravy'!$E$5:$BB$5),'09.1 Nehodovost - vypocet'!AI27*'09.1 Nehodovost - vypocet'!AI27/'09.1 Nehodovost - vypocet'!AJ27,'09.1 Nehodovost - vypocet'!AG27*'09.1 Nehodovost - vypocet'!AG27/'09.1 Nehodovost - vypocet'!AF27)),0)),0)</f>
        <v>0</v>
      </c>
      <c r="AI27" s="30">
        <f>IFERROR(IF('A2 Intenzita dopravy'!$G$2="Dopravný model",IFERROR(INDEX('A2.1 Intenzita dopravy'!$E149:$BB149,MATCH('09.1 Nehodovost - vypocet'!AI$19,'A2.1 Intenzita dopravy'!$E$141:$BB$141,0)),IF('09.1 Nehodovost - vypocet'!AI$19&lt;MIN('A2.1 Intenzita dopravy'!$E$141:$BB$141),'09.1 Nehodovost - vypocet'!AJ27*'09.1 Nehodovost - vypocet'!AJ27/'09.1 Nehodovost - vypocet'!AK27,'09.1 Nehodovost - vypocet'!AH27*'09.1 Nehodovost - vypocet'!AH27/'09.1 Nehodovost - vypocet'!AG27)),IF('A2 Intenzita dopravy'!$G$2="Koeficienty rastu dopravy",IFERROR(INDEX('A2.1 Intenzita dopravy'!$E13:$BB13,MATCH('09.1 Nehodovost - vypocet'!AI$19,'A2.1 Intenzita dopravy'!$E$5:$BB$5,0)),IF('09.1 Nehodovost - vypocet'!AI$19&lt;MIN('A2.1 Intenzita dopravy'!$E$5:$BB$5),'09.1 Nehodovost - vypocet'!AJ27*'09.1 Nehodovost - vypocet'!AJ27/'09.1 Nehodovost - vypocet'!AK27,'09.1 Nehodovost - vypocet'!AH27*'09.1 Nehodovost - vypocet'!AH27/'09.1 Nehodovost - vypocet'!AG27)),0)),0)</f>
        <v>0</v>
      </c>
      <c r="AJ27" s="30">
        <f>IFERROR(IF('A2 Intenzita dopravy'!$G$2="Dopravný model",IFERROR(INDEX('A2.1 Intenzita dopravy'!$E149:$BB149,MATCH('09.1 Nehodovost - vypocet'!AJ$19,'A2.1 Intenzita dopravy'!$E$141:$BB$141,0)),IF('09.1 Nehodovost - vypocet'!AJ$19&lt;MIN('A2.1 Intenzita dopravy'!$E$141:$BB$141),'09.1 Nehodovost - vypocet'!AK27*'09.1 Nehodovost - vypocet'!AK27/'09.1 Nehodovost - vypocet'!AL27,'09.1 Nehodovost - vypocet'!AI27*'09.1 Nehodovost - vypocet'!AI27/'09.1 Nehodovost - vypocet'!AH27)),IF('A2 Intenzita dopravy'!$G$2="Koeficienty rastu dopravy",IFERROR(INDEX('A2.1 Intenzita dopravy'!$E13:$BB13,MATCH('09.1 Nehodovost - vypocet'!AJ$19,'A2.1 Intenzita dopravy'!$E$5:$BB$5,0)),IF('09.1 Nehodovost - vypocet'!AJ$19&lt;MIN('A2.1 Intenzita dopravy'!$E$5:$BB$5),'09.1 Nehodovost - vypocet'!AK27*'09.1 Nehodovost - vypocet'!AK27/'09.1 Nehodovost - vypocet'!AL27,'09.1 Nehodovost - vypocet'!AI27*'09.1 Nehodovost - vypocet'!AI27/'09.1 Nehodovost - vypocet'!AH27)),0)),0)</f>
        <v>0</v>
      </c>
      <c r="AK27" s="30">
        <f>IFERROR(IF('A2 Intenzita dopravy'!$G$2="Dopravný model",IFERROR(INDEX('A2.1 Intenzita dopravy'!$E149:$BB149,MATCH('09.1 Nehodovost - vypocet'!AK$19,'A2.1 Intenzita dopravy'!$E$141:$BB$141,0)),IF('09.1 Nehodovost - vypocet'!AK$19&lt;MIN('A2.1 Intenzita dopravy'!$E$141:$BB$141),'09.1 Nehodovost - vypocet'!AL27*'09.1 Nehodovost - vypocet'!AL27/'09.1 Nehodovost - vypocet'!AM27,'09.1 Nehodovost - vypocet'!AJ27*'09.1 Nehodovost - vypocet'!AJ27/'09.1 Nehodovost - vypocet'!AI27)),IF('A2 Intenzita dopravy'!$G$2="Koeficienty rastu dopravy",IFERROR(INDEX('A2.1 Intenzita dopravy'!$E13:$BB13,MATCH('09.1 Nehodovost - vypocet'!AK$19,'A2.1 Intenzita dopravy'!$E$5:$BB$5,0)),IF('09.1 Nehodovost - vypocet'!AK$19&lt;MIN('A2.1 Intenzita dopravy'!$E$5:$BB$5),'09.1 Nehodovost - vypocet'!AL27*'09.1 Nehodovost - vypocet'!AL27/'09.1 Nehodovost - vypocet'!AM27,'09.1 Nehodovost - vypocet'!AJ27*'09.1 Nehodovost - vypocet'!AJ27/'09.1 Nehodovost - vypocet'!AI27)),0)),0)</f>
        <v>0</v>
      </c>
      <c r="AL27" s="30">
        <f>IFERROR(IF('A2 Intenzita dopravy'!$G$2="Dopravný model",IFERROR(INDEX('A2.1 Intenzita dopravy'!$E149:$BB149,MATCH('09.1 Nehodovost - vypocet'!AL$19,'A2.1 Intenzita dopravy'!$E$141:$BB$141,0)),IF('09.1 Nehodovost - vypocet'!AL$19&lt;MIN('A2.1 Intenzita dopravy'!$E$141:$BB$141),'09.1 Nehodovost - vypocet'!AM27*'09.1 Nehodovost - vypocet'!AM27/'09.1 Nehodovost - vypocet'!AN27,'09.1 Nehodovost - vypocet'!AK27*'09.1 Nehodovost - vypocet'!AK27/'09.1 Nehodovost - vypocet'!AJ27)),IF('A2 Intenzita dopravy'!$G$2="Koeficienty rastu dopravy",IFERROR(INDEX('A2.1 Intenzita dopravy'!$E13:$BB13,MATCH('09.1 Nehodovost - vypocet'!AL$19,'A2.1 Intenzita dopravy'!$E$5:$BB$5,0)),IF('09.1 Nehodovost - vypocet'!AL$19&lt;MIN('A2.1 Intenzita dopravy'!$E$5:$BB$5),'09.1 Nehodovost - vypocet'!AM27*'09.1 Nehodovost - vypocet'!AM27/'09.1 Nehodovost - vypocet'!AN27,'09.1 Nehodovost - vypocet'!AK27*'09.1 Nehodovost - vypocet'!AK27/'09.1 Nehodovost - vypocet'!AJ27)),0)),0)</f>
        <v>0</v>
      </c>
      <c r="AM27" s="30">
        <f>IFERROR(IF('A2 Intenzita dopravy'!$G$2="Dopravný model",IFERROR(INDEX('A2.1 Intenzita dopravy'!$E149:$BB149,MATCH('09.1 Nehodovost - vypocet'!AM$19,'A2.1 Intenzita dopravy'!$E$141:$BB$141,0)),IF('09.1 Nehodovost - vypocet'!AM$19&lt;MIN('A2.1 Intenzita dopravy'!$E$141:$BB$141),'09.1 Nehodovost - vypocet'!AN27*'09.1 Nehodovost - vypocet'!AN27/'09.1 Nehodovost - vypocet'!AO27,'09.1 Nehodovost - vypocet'!AL27*'09.1 Nehodovost - vypocet'!AL27/'09.1 Nehodovost - vypocet'!AK27)),IF('A2 Intenzita dopravy'!$G$2="Koeficienty rastu dopravy",IFERROR(INDEX('A2.1 Intenzita dopravy'!$E13:$BB13,MATCH('09.1 Nehodovost - vypocet'!AM$19,'A2.1 Intenzita dopravy'!$E$5:$BB$5,0)),IF('09.1 Nehodovost - vypocet'!AM$19&lt;MIN('A2.1 Intenzita dopravy'!$E$5:$BB$5),'09.1 Nehodovost - vypocet'!AN27*'09.1 Nehodovost - vypocet'!AN27/'09.1 Nehodovost - vypocet'!AO27,'09.1 Nehodovost - vypocet'!AL27*'09.1 Nehodovost - vypocet'!AL27/'09.1 Nehodovost - vypocet'!AK27)),0)),0)</f>
        <v>0</v>
      </c>
      <c r="AN27" s="30">
        <f>IFERROR(IF('A2 Intenzita dopravy'!$G$2="Dopravný model",IFERROR(INDEX('A2.1 Intenzita dopravy'!$E149:$BB149,MATCH('09.1 Nehodovost - vypocet'!AN$19,'A2.1 Intenzita dopravy'!$E$141:$BB$141,0)),IF('09.1 Nehodovost - vypocet'!AN$19&lt;MIN('A2.1 Intenzita dopravy'!$E$141:$BB$141),'09.1 Nehodovost - vypocet'!AO27*'09.1 Nehodovost - vypocet'!AO27/'09.1 Nehodovost - vypocet'!AP27,'09.1 Nehodovost - vypocet'!AM27*'09.1 Nehodovost - vypocet'!AM27/'09.1 Nehodovost - vypocet'!AL27)),IF('A2 Intenzita dopravy'!$G$2="Koeficienty rastu dopravy",IFERROR(INDEX('A2.1 Intenzita dopravy'!$E13:$BB13,MATCH('09.1 Nehodovost - vypocet'!AN$19,'A2.1 Intenzita dopravy'!$E$5:$BB$5,0)),IF('09.1 Nehodovost - vypocet'!AN$19&lt;MIN('A2.1 Intenzita dopravy'!$E$5:$BB$5),'09.1 Nehodovost - vypocet'!AO27*'09.1 Nehodovost - vypocet'!AO27/'09.1 Nehodovost - vypocet'!AP27,'09.1 Nehodovost - vypocet'!AM27*'09.1 Nehodovost - vypocet'!AM27/'09.1 Nehodovost - vypocet'!AL27)),0)),0)</f>
        <v>0</v>
      </c>
      <c r="AO27" s="30">
        <f>IFERROR(IF('A2 Intenzita dopravy'!$G$2="Dopravný model",IFERROR(INDEX('A2.1 Intenzita dopravy'!$E149:$BB149,MATCH('09.1 Nehodovost - vypocet'!AO$19,'A2.1 Intenzita dopravy'!$E$141:$BB$141,0)),IF('09.1 Nehodovost - vypocet'!AO$19&lt;MIN('A2.1 Intenzita dopravy'!$E$141:$BB$141),'09.1 Nehodovost - vypocet'!AP27*'09.1 Nehodovost - vypocet'!AP27/'09.1 Nehodovost - vypocet'!AQ27,'09.1 Nehodovost - vypocet'!AN27*'09.1 Nehodovost - vypocet'!AN27/'09.1 Nehodovost - vypocet'!AM27)),IF('A2 Intenzita dopravy'!$G$2="Koeficienty rastu dopravy",IFERROR(INDEX('A2.1 Intenzita dopravy'!$E13:$BB13,MATCH('09.1 Nehodovost - vypocet'!AO$19,'A2.1 Intenzita dopravy'!$E$5:$BB$5,0)),IF('09.1 Nehodovost - vypocet'!AO$19&lt;MIN('A2.1 Intenzita dopravy'!$E$5:$BB$5),'09.1 Nehodovost - vypocet'!AP27*'09.1 Nehodovost - vypocet'!AP27/'09.1 Nehodovost - vypocet'!AQ27,'09.1 Nehodovost - vypocet'!AN27*'09.1 Nehodovost - vypocet'!AN27/'09.1 Nehodovost - vypocet'!AM27)),0)),0)</f>
        <v>0</v>
      </c>
      <c r="AP27" s="30">
        <f>IFERROR(IF('A2 Intenzita dopravy'!$G$2="Dopravný model",IFERROR(INDEX('A2.1 Intenzita dopravy'!$E149:$BB149,MATCH('09.1 Nehodovost - vypocet'!AP$19,'A2.1 Intenzita dopravy'!$E$141:$BB$141,0)),IF('09.1 Nehodovost - vypocet'!AP$19&lt;MIN('A2.1 Intenzita dopravy'!$E$141:$BB$141),'09.1 Nehodovost - vypocet'!AQ27*'09.1 Nehodovost - vypocet'!AQ27/'09.1 Nehodovost - vypocet'!AR27,'09.1 Nehodovost - vypocet'!AO27*'09.1 Nehodovost - vypocet'!AO27/'09.1 Nehodovost - vypocet'!AN27)),IF('A2 Intenzita dopravy'!$G$2="Koeficienty rastu dopravy",IFERROR(INDEX('A2.1 Intenzita dopravy'!$E13:$BB13,MATCH('09.1 Nehodovost - vypocet'!AP$19,'A2.1 Intenzita dopravy'!$E$5:$BB$5,0)),IF('09.1 Nehodovost - vypocet'!AP$19&lt;MIN('A2.1 Intenzita dopravy'!$E$5:$BB$5),'09.1 Nehodovost - vypocet'!AQ27*'09.1 Nehodovost - vypocet'!AQ27/'09.1 Nehodovost - vypocet'!AR27,'09.1 Nehodovost - vypocet'!AO27*'09.1 Nehodovost - vypocet'!AO27/'09.1 Nehodovost - vypocet'!AN27)),0)),0)</f>
        <v>0</v>
      </c>
      <c r="AQ27" s="30">
        <f>IFERROR(IF('A2 Intenzita dopravy'!$G$2="Dopravný model",IFERROR(INDEX('A2.1 Intenzita dopravy'!$E149:$BB149,MATCH('09.1 Nehodovost - vypocet'!AQ$19,'A2.1 Intenzita dopravy'!$E$141:$BB$141,0)),IF('09.1 Nehodovost - vypocet'!AQ$19&lt;MIN('A2.1 Intenzita dopravy'!$E$141:$BB$141),'09.1 Nehodovost - vypocet'!AR27*'09.1 Nehodovost - vypocet'!AR27/'09.1 Nehodovost - vypocet'!AS27,'09.1 Nehodovost - vypocet'!AP27*'09.1 Nehodovost - vypocet'!AP27/'09.1 Nehodovost - vypocet'!AO27)),IF('A2 Intenzita dopravy'!$G$2="Koeficienty rastu dopravy",IFERROR(INDEX('A2.1 Intenzita dopravy'!$E13:$BB13,MATCH('09.1 Nehodovost - vypocet'!AQ$19,'A2.1 Intenzita dopravy'!$E$5:$BB$5,0)),IF('09.1 Nehodovost - vypocet'!AQ$19&lt;MIN('A2.1 Intenzita dopravy'!$E$5:$BB$5),'09.1 Nehodovost - vypocet'!AR27*'09.1 Nehodovost - vypocet'!AR27/'09.1 Nehodovost - vypocet'!AS27,'09.1 Nehodovost - vypocet'!AP27*'09.1 Nehodovost - vypocet'!AP27/'09.1 Nehodovost - vypocet'!AO27)),0)),0)</f>
        <v>0</v>
      </c>
      <c r="AR27" s="30">
        <f>IFERROR(IF('A2 Intenzita dopravy'!$G$2="Dopravný model",IFERROR(INDEX('A2.1 Intenzita dopravy'!$E149:$BB149,MATCH('09.1 Nehodovost - vypocet'!AR$19,'A2.1 Intenzita dopravy'!$E$141:$BB$141,0)),IF('09.1 Nehodovost - vypocet'!AR$19&lt;MIN('A2.1 Intenzita dopravy'!$E$141:$BB$141),'09.1 Nehodovost - vypocet'!AS27*'09.1 Nehodovost - vypocet'!AS27/'09.1 Nehodovost - vypocet'!AT27,'09.1 Nehodovost - vypocet'!AQ27*'09.1 Nehodovost - vypocet'!AQ27/'09.1 Nehodovost - vypocet'!AP27)),IF('A2 Intenzita dopravy'!$G$2="Koeficienty rastu dopravy",IFERROR(INDEX('A2.1 Intenzita dopravy'!$E13:$BB13,MATCH('09.1 Nehodovost - vypocet'!AR$19,'A2.1 Intenzita dopravy'!$E$5:$BB$5,0)),IF('09.1 Nehodovost - vypocet'!AR$19&lt;MIN('A2.1 Intenzita dopravy'!$E$5:$BB$5),'09.1 Nehodovost - vypocet'!AS27*'09.1 Nehodovost - vypocet'!AS27/'09.1 Nehodovost - vypocet'!AT27,'09.1 Nehodovost - vypocet'!AQ27*'09.1 Nehodovost - vypocet'!AQ27/'09.1 Nehodovost - vypocet'!AP27)),0)),0)</f>
        <v>0</v>
      </c>
      <c r="AS27" s="30">
        <f>IFERROR(IF('A2 Intenzita dopravy'!$G$2="Dopravný model",IFERROR(INDEX('A2.1 Intenzita dopravy'!$E149:$BB149,MATCH('09.1 Nehodovost - vypocet'!AS$19,'A2.1 Intenzita dopravy'!$E$141:$BB$141,0)),IF('09.1 Nehodovost - vypocet'!AS$19&lt;MIN('A2.1 Intenzita dopravy'!$E$141:$BB$141),'09.1 Nehodovost - vypocet'!AT27*'09.1 Nehodovost - vypocet'!AT27/'09.1 Nehodovost - vypocet'!AU27,'09.1 Nehodovost - vypocet'!AR27*'09.1 Nehodovost - vypocet'!AR27/'09.1 Nehodovost - vypocet'!AQ27)),IF('A2 Intenzita dopravy'!$G$2="Koeficienty rastu dopravy",IFERROR(INDEX('A2.1 Intenzita dopravy'!$E13:$BB13,MATCH('09.1 Nehodovost - vypocet'!AS$19,'A2.1 Intenzita dopravy'!$E$5:$BB$5,0)),IF('09.1 Nehodovost - vypocet'!AS$19&lt;MIN('A2.1 Intenzita dopravy'!$E$5:$BB$5),'09.1 Nehodovost - vypocet'!AT27*'09.1 Nehodovost - vypocet'!AT27/'09.1 Nehodovost - vypocet'!AU27,'09.1 Nehodovost - vypocet'!AR27*'09.1 Nehodovost - vypocet'!AR27/'09.1 Nehodovost - vypocet'!AQ27)),0)),0)</f>
        <v>0</v>
      </c>
      <c r="AT27" s="30">
        <f>IFERROR(IF('A2 Intenzita dopravy'!$G$2="Dopravný model",IFERROR(INDEX('A2.1 Intenzita dopravy'!$E149:$BB149,MATCH('09.1 Nehodovost - vypocet'!AT$19,'A2.1 Intenzita dopravy'!$E$141:$BB$141,0)),IF('09.1 Nehodovost - vypocet'!AT$19&lt;MIN('A2.1 Intenzita dopravy'!$E$141:$BB$141),'09.1 Nehodovost - vypocet'!AU27*'09.1 Nehodovost - vypocet'!AU27/'09.1 Nehodovost - vypocet'!AV27,'09.1 Nehodovost - vypocet'!AS27*'09.1 Nehodovost - vypocet'!AS27/'09.1 Nehodovost - vypocet'!AR27)),IF('A2 Intenzita dopravy'!$G$2="Koeficienty rastu dopravy",IFERROR(INDEX('A2.1 Intenzita dopravy'!$E13:$BB13,MATCH('09.1 Nehodovost - vypocet'!AT$19,'A2.1 Intenzita dopravy'!$E$5:$BB$5,0)),IF('09.1 Nehodovost - vypocet'!AT$19&lt;MIN('A2.1 Intenzita dopravy'!$E$5:$BB$5),'09.1 Nehodovost - vypocet'!AU27*'09.1 Nehodovost - vypocet'!AU27/'09.1 Nehodovost - vypocet'!AV27,'09.1 Nehodovost - vypocet'!AS27*'09.1 Nehodovost - vypocet'!AS27/'09.1 Nehodovost - vypocet'!AR27)),0)),0)</f>
        <v>0</v>
      </c>
      <c r="AU27" s="30">
        <f>IFERROR(IF('A2 Intenzita dopravy'!$G$2="Dopravný model",IFERROR(INDEX('A2.1 Intenzita dopravy'!$E149:$BB149,MATCH('09.1 Nehodovost - vypocet'!AU$19,'A2.1 Intenzita dopravy'!$E$141:$BB$141,0)),IF('09.1 Nehodovost - vypocet'!AU$19&lt;MIN('A2.1 Intenzita dopravy'!$E$141:$BB$141),'09.1 Nehodovost - vypocet'!AV27*'09.1 Nehodovost - vypocet'!AV27/'09.1 Nehodovost - vypocet'!AW27,'09.1 Nehodovost - vypocet'!AT27*'09.1 Nehodovost - vypocet'!AT27/'09.1 Nehodovost - vypocet'!AS27)),IF('A2 Intenzita dopravy'!$G$2="Koeficienty rastu dopravy",IFERROR(INDEX('A2.1 Intenzita dopravy'!$E13:$BB13,MATCH('09.1 Nehodovost - vypocet'!AU$19,'A2.1 Intenzita dopravy'!$E$5:$BB$5,0)),IF('09.1 Nehodovost - vypocet'!AU$19&lt;MIN('A2.1 Intenzita dopravy'!$E$5:$BB$5),'09.1 Nehodovost - vypocet'!AV27*'09.1 Nehodovost - vypocet'!AV27/'09.1 Nehodovost - vypocet'!AW27,'09.1 Nehodovost - vypocet'!AT27*'09.1 Nehodovost - vypocet'!AT27/'09.1 Nehodovost - vypocet'!AS27)),0)),0)</f>
        <v>0</v>
      </c>
      <c r="AV27" s="30">
        <f>IFERROR(IF('A2 Intenzita dopravy'!$G$2="Dopravný model",IFERROR(INDEX('A2.1 Intenzita dopravy'!$E149:$BB149,MATCH('09.1 Nehodovost - vypocet'!AV$19,'A2.1 Intenzita dopravy'!$E$141:$BB$141,0)),IF('09.1 Nehodovost - vypocet'!AV$19&lt;MIN('A2.1 Intenzita dopravy'!$E$141:$BB$141),'09.1 Nehodovost - vypocet'!AW27*'09.1 Nehodovost - vypocet'!AW27/'09.1 Nehodovost - vypocet'!AX27,'09.1 Nehodovost - vypocet'!AU27*'09.1 Nehodovost - vypocet'!AU27/'09.1 Nehodovost - vypocet'!AT27)),IF('A2 Intenzita dopravy'!$G$2="Koeficienty rastu dopravy",IFERROR(INDEX('A2.1 Intenzita dopravy'!$E13:$BB13,MATCH('09.1 Nehodovost - vypocet'!AV$19,'A2.1 Intenzita dopravy'!$E$5:$BB$5,0)),IF('09.1 Nehodovost - vypocet'!AV$19&lt;MIN('A2.1 Intenzita dopravy'!$E$5:$BB$5),'09.1 Nehodovost - vypocet'!AW27*'09.1 Nehodovost - vypocet'!AW27/'09.1 Nehodovost - vypocet'!AX27,'09.1 Nehodovost - vypocet'!AU27*'09.1 Nehodovost - vypocet'!AU27/'09.1 Nehodovost - vypocet'!AT27)),0)),0)</f>
        <v>0</v>
      </c>
      <c r="AW27" s="30">
        <f>IFERROR(IF('A2 Intenzita dopravy'!$G$2="Dopravný model",IFERROR(INDEX('A2.1 Intenzita dopravy'!$E149:$BB149,MATCH('09.1 Nehodovost - vypocet'!AW$19,'A2.1 Intenzita dopravy'!$E$141:$BB$141,0)),IF('09.1 Nehodovost - vypocet'!AW$19&lt;MIN('A2.1 Intenzita dopravy'!$E$141:$BB$141),'09.1 Nehodovost - vypocet'!AX27*'09.1 Nehodovost - vypocet'!AX27/'09.1 Nehodovost - vypocet'!AY27,'09.1 Nehodovost - vypocet'!AV27*'09.1 Nehodovost - vypocet'!AV27/'09.1 Nehodovost - vypocet'!AU27)),IF('A2 Intenzita dopravy'!$G$2="Koeficienty rastu dopravy",IFERROR(INDEX('A2.1 Intenzita dopravy'!$E13:$BB13,MATCH('09.1 Nehodovost - vypocet'!AW$19,'A2.1 Intenzita dopravy'!$E$5:$BB$5,0)),IF('09.1 Nehodovost - vypocet'!AW$19&lt;MIN('A2.1 Intenzita dopravy'!$E$5:$BB$5),'09.1 Nehodovost - vypocet'!AX27*'09.1 Nehodovost - vypocet'!AX27/'09.1 Nehodovost - vypocet'!AY27,'09.1 Nehodovost - vypocet'!AV27*'09.1 Nehodovost - vypocet'!AV27/'09.1 Nehodovost - vypocet'!AU27)),0)),0)</f>
        <v>0</v>
      </c>
      <c r="AX27" s="30">
        <f>IFERROR(IF('A2 Intenzita dopravy'!$G$2="Dopravný model",IFERROR(INDEX('A2.1 Intenzita dopravy'!$E149:$BB149,MATCH('09.1 Nehodovost - vypocet'!AX$19,'A2.1 Intenzita dopravy'!$E$141:$BB$141,0)),IF('09.1 Nehodovost - vypocet'!AX$19&lt;MIN('A2.1 Intenzita dopravy'!$E$141:$BB$141),'09.1 Nehodovost - vypocet'!AY27*'09.1 Nehodovost - vypocet'!AY27/'09.1 Nehodovost - vypocet'!AZ27,'09.1 Nehodovost - vypocet'!AW27*'09.1 Nehodovost - vypocet'!AW27/'09.1 Nehodovost - vypocet'!AV27)),IF('A2 Intenzita dopravy'!$G$2="Koeficienty rastu dopravy",IFERROR(INDEX('A2.1 Intenzita dopravy'!$E13:$BB13,MATCH('09.1 Nehodovost - vypocet'!AX$19,'A2.1 Intenzita dopravy'!$E$5:$BB$5,0)),IF('09.1 Nehodovost - vypocet'!AX$19&lt;MIN('A2.1 Intenzita dopravy'!$E$5:$BB$5),'09.1 Nehodovost - vypocet'!AY27*'09.1 Nehodovost - vypocet'!AY27/'09.1 Nehodovost - vypocet'!AZ27,'09.1 Nehodovost - vypocet'!AW27*'09.1 Nehodovost - vypocet'!AW27/'09.1 Nehodovost - vypocet'!AV27)),0)),0)</f>
        <v>0</v>
      </c>
      <c r="AY27" s="30">
        <f>IFERROR(IF('A2 Intenzita dopravy'!$G$2="Dopravný model",IFERROR(INDEX('A2.1 Intenzita dopravy'!$E149:$BB149,MATCH('09.1 Nehodovost - vypocet'!AY$19,'A2.1 Intenzita dopravy'!$E$141:$BB$141,0)),IF('09.1 Nehodovost - vypocet'!AY$19&lt;MIN('A2.1 Intenzita dopravy'!$E$141:$BB$141),'09.1 Nehodovost - vypocet'!AZ27*'09.1 Nehodovost - vypocet'!AZ27/'09.1 Nehodovost - vypocet'!BA27,'09.1 Nehodovost - vypocet'!AX27*'09.1 Nehodovost - vypocet'!AX27/'09.1 Nehodovost - vypocet'!AW27)),IF('A2 Intenzita dopravy'!$G$2="Koeficienty rastu dopravy",IFERROR(INDEX('A2.1 Intenzita dopravy'!$E13:$BB13,MATCH('09.1 Nehodovost - vypocet'!AY$19,'A2.1 Intenzita dopravy'!$E$5:$BB$5,0)),IF('09.1 Nehodovost - vypocet'!AY$19&lt;MIN('A2.1 Intenzita dopravy'!$E$5:$BB$5),'09.1 Nehodovost - vypocet'!AZ27*'09.1 Nehodovost - vypocet'!AZ27/'09.1 Nehodovost - vypocet'!BA27,'09.1 Nehodovost - vypocet'!AX27*'09.1 Nehodovost - vypocet'!AX27/'09.1 Nehodovost - vypocet'!AW27)),0)),0)</f>
        <v>0</v>
      </c>
      <c r="AZ27" s="30">
        <f>IFERROR(IF('A2 Intenzita dopravy'!$G$2="Dopravný model",IFERROR(INDEX('A2.1 Intenzita dopravy'!$E149:$BB149,MATCH('09.1 Nehodovost - vypocet'!AZ$19,'A2.1 Intenzita dopravy'!$E$141:$BB$141,0)),IF('09.1 Nehodovost - vypocet'!AZ$19&lt;MIN('A2.1 Intenzita dopravy'!$E$141:$BB$141),'09.1 Nehodovost - vypocet'!BA27*'09.1 Nehodovost - vypocet'!BA27/'09.1 Nehodovost - vypocet'!BB27,'09.1 Nehodovost - vypocet'!AY27*'09.1 Nehodovost - vypocet'!AY27/'09.1 Nehodovost - vypocet'!AX27)),IF('A2 Intenzita dopravy'!$G$2="Koeficienty rastu dopravy",IFERROR(INDEX('A2.1 Intenzita dopravy'!$E13:$BB13,MATCH('09.1 Nehodovost - vypocet'!AZ$19,'A2.1 Intenzita dopravy'!$E$5:$BB$5,0)),IF('09.1 Nehodovost - vypocet'!AZ$19&lt;MIN('A2.1 Intenzita dopravy'!$E$5:$BB$5),'09.1 Nehodovost - vypocet'!BA27*'09.1 Nehodovost - vypocet'!BA27/'09.1 Nehodovost - vypocet'!BB27,'09.1 Nehodovost - vypocet'!AY27*'09.1 Nehodovost - vypocet'!AY27/'09.1 Nehodovost - vypocet'!AX27)),0)),0)</f>
        <v>0</v>
      </c>
      <c r="BA27" s="30">
        <f>IFERROR(IF('A2 Intenzita dopravy'!$G$2="Dopravný model",IFERROR(INDEX('A2.1 Intenzita dopravy'!$E149:$BB149,MATCH('09.1 Nehodovost - vypocet'!BA$19,'A2.1 Intenzita dopravy'!$E$141:$BB$141,0)),IF('09.1 Nehodovost - vypocet'!BA$19&lt;MIN('A2.1 Intenzita dopravy'!$E$141:$BB$141),'09.1 Nehodovost - vypocet'!BB27*'09.1 Nehodovost - vypocet'!BB27/'09.1 Nehodovost - vypocet'!BC27,'09.1 Nehodovost - vypocet'!AZ27*'09.1 Nehodovost - vypocet'!AZ27/'09.1 Nehodovost - vypocet'!AY27)),IF('A2 Intenzita dopravy'!$G$2="Koeficienty rastu dopravy",IFERROR(INDEX('A2.1 Intenzita dopravy'!$E13:$BB13,MATCH('09.1 Nehodovost - vypocet'!BA$19,'A2.1 Intenzita dopravy'!$E$5:$BB$5,0)),IF('09.1 Nehodovost - vypocet'!BA$19&lt;MIN('A2.1 Intenzita dopravy'!$E$5:$BB$5),'09.1 Nehodovost - vypocet'!BB27*'09.1 Nehodovost - vypocet'!BB27/'09.1 Nehodovost - vypocet'!BC27,'09.1 Nehodovost - vypocet'!AZ27*'09.1 Nehodovost - vypocet'!AZ27/'09.1 Nehodovost - vypocet'!AY27)),0)),0)</f>
        <v>0</v>
      </c>
      <c r="BB27" s="30">
        <f>IFERROR(IF('A2 Intenzita dopravy'!$G$2="Dopravný model",IFERROR(INDEX('A2.1 Intenzita dopravy'!$E149:$BB149,MATCH('09.1 Nehodovost - vypocet'!BB$19,'A2.1 Intenzita dopravy'!$E$141:$BB$141,0)),IF('09.1 Nehodovost - vypocet'!BB$19&lt;MIN('A2.1 Intenzita dopravy'!$E$141:$BB$141),'09.1 Nehodovost - vypocet'!BC27*'09.1 Nehodovost - vypocet'!BC27/'09.1 Nehodovost - vypocet'!BD27,'09.1 Nehodovost - vypocet'!BA27*'09.1 Nehodovost - vypocet'!BA27/'09.1 Nehodovost - vypocet'!AZ27)),IF('A2 Intenzita dopravy'!$G$2="Koeficienty rastu dopravy",IFERROR(INDEX('A2.1 Intenzita dopravy'!$E13:$BB13,MATCH('09.1 Nehodovost - vypocet'!BB$19,'A2.1 Intenzita dopravy'!$E$5:$BB$5,0)),IF('09.1 Nehodovost - vypocet'!BB$19&lt;MIN('A2.1 Intenzita dopravy'!$E$5:$BB$5),'09.1 Nehodovost - vypocet'!BC27*'09.1 Nehodovost - vypocet'!BC27/'09.1 Nehodovost - vypocet'!BD27,'09.1 Nehodovost - vypocet'!BA27*'09.1 Nehodovost - vypocet'!BA27/'09.1 Nehodovost - vypocet'!AZ27)),0)),0)</f>
        <v>0</v>
      </c>
    </row>
    <row r="28" spans="2:54" customFormat="1" x14ac:dyDescent="0.2">
      <c r="B28" s="5">
        <v>8</v>
      </c>
      <c r="C28" s="5" t="str">
        <f>IF(ISBLANK('A2 Intenzita dopravy'!C28)=TRUE,"",'A2 Intenzita dopravy'!C28)</f>
        <v/>
      </c>
      <c r="D28" s="5" t="str">
        <f>IF(ISBLANK('A2 Intenzita dopravy'!D28)=TRUE,"",'A2 Intenzita dopravy'!D28)</f>
        <v>R3 Tvrdošín - Nižná 2</v>
      </c>
      <c r="E28" s="30">
        <f>IFERROR(IF('A2 Intenzita dopravy'!$G$2="Dopravný model",IFERROR(INDEX('A2.1 Intenzita dopravy'!$E150:$BB150,MATCH('09.1 Nehodovost - vypocet'!E$19,'A2.1 Intenzita dopravy'!$E$141:$BB$141,0)),IF('09.1 Nehodovost - vypocet'!E$19&lt;MIN('A2.1 Intenzita dopravy'!$E$141:$BB$141),'09.1 Nehodovost - vypocet'!F28*'09.1 Nehodovost - vypocet'!F28/'09.1 Nehodovost - vypocet'!G28,'09.1 Nehodovost - vypocet'!D28*'09.1 Nehodovost - vypocet'!D28/'09.1 Nehodovost - vypocet'!C28)),IF('A2 Intenzita dopravy'!$G$2="Koeficienty rastu dopravy",IFERROR(INDEX('A2.1 Intenzita dopravy'!$E14:$BB14,MATCH('09.1 Nehodovost - vypocet'!E$19,'A2.1 Intenzita dopravy'!$E$5:$BB$5,0)),IF('09.1 Nehodovost - vypocet'!E$19&lt;MIN('A2.1 Intenzita dopravy'!$E$5:$BB$5),'09.1 Nehodovost - vypocet'!F28*'09.1 Nehodovost - vypocet'!F28/'09.1 Nehodovost - vypocet'!G28,'09.1 Nehodovost - vypocet'!D28*'09.1 Nehodovost - vypocet'!D28/'09.1 Nehodovost - vypocet'!C28)),0)),0)</f>
        <v>0</v>
      </c>
      <c r="F28" s="30">
        <f>IFERROR(IF('A2 Intenzita dopravy'!$G$2="Dopravný model",IFERROR(INDEX('A2.1 Intenzita dopravy'!$E150:$BB150,MATCH('09.1 Nehodovost - vypocet'!F$19,'A2.1 Intenzita dopravy'!$E$141:$BB$141,0)),IF('09.1 Nehodovost - vypocet'!F$19&lt;MIN('A2.1 Intenzita dopravy'!$E$141:$BB$141),'09.1 Nehodovost - vypocet'!G28*'09.1 Nehodovost - vypocet'!G28/'09.1 Nehodovost - vypocet'!H28,'09.1 Nehodovost - vypocet'!E28*'09.1 Nehodovost - vypocet'!E28/'09.1 Nehodovost - vypocet'!D28)),IF('A2 Intenzita dopravy'!$G$2="Koeficienty rastu dopravy",IFERROR(INDEX('A2.1 Intenzita dopravy'!$E14:$BB14,MATCH('09.1 Nehodovost - vypocet'!F$19,'A2.1 Intenzita dopravy'!$E$5:$BB$5,0)),IF('09.1 Nehodovost - vypocet'!F$19&lt;MIN('A2.1 Intenzita dopravy'!$E$5:$BB$5),'09.1 Nehodovost - vypocet'!G28*'09.1 Nehodovost - vypocet'!G28/'09.1 Nehodovost - vypocet'!H28,'09.1 Nehodovost - vypocet'!E28*'09.1 Nehodovost - vypocet'!E28/'09.1 Nehodovost - vypocet'!D28)),0)),0)</f>
        <v>0</v>
      </c>
      <c r="G28" s="30">
        <f>IFERROR(IF('A2 Intenzita dopravy'!$G$2="Dopravný model",IFERROR(INDEX('A2.1 Intenzita dopravy'!$E150:$BB150,MATCH('09.1 Nehodovost - vypocet'!G$19,'A2.1 Intenzita dopravy'!$E$141:$BB$141,0)),IF('09.1 Nehodovost - vypocet'!G$19&lt;MIN('A2.1 Intenzita dopravy'!$E$141:$BB$141),'09.1 Nehodovost - vypocet'!H28*'09.1 Nehodovost - vypocet'!H28/'09.1 Nehodovost - vypocet'!I28,'09.1 Nehodovost - vypocet'!F28*'09.1 Nehodovost - vypocet'!F28/'09.1 Nehodovost - vypocet'!E28)),IF('A2 Intenzita dopravy'!$G$2="Koeficienty rastu dopravy",IFERROR(INDEX('A2.1 Intenzita dopravy'!$E14:$BB14,MATCH('09.1 Nehodovost - vypocet'!G$19,'A2.1 Intenzita dopravy'!$E$5:$BB$5,0)),IF('09.1 Nehodovost - vypocet'!G$19&lt;MIN('A2.1 Intenzita dopravy'!$E$5:$BB$5),'09.1 Nehodovost - vypocet'!H28*'09.1 Nehodovost - vypocet'!H28/'09.1 Nehodovost - vypocet'!I28,'09.1 Nehodovost - vypocet'!F28*'09.1 Nehodovost - vypocet'!F28/'09.1 Nehodovost - vypocet'!E28)),0)),0)</f>
        <v>0</v>
      </c>
      <c r="H28" s="30">
        <f>IFERROR(IF('A2 Intenzita dopravy'!$G$2="Dopravný model",IFERROR(INDEX('A2.1 Intenzita dopravy'!$E150:$BB150,MATCH('09.1 Nehodovost - vypocet'!H$19,'A2.1 Intenzita dopravy'!$E$141:$BB$141,0)),IF('09.1 Nehodovost - vypocet'!H$19&lt;MIN('A2.1 Intenzita dopravy'!$E$141:$BB$141),'09.1 Nehodovost - vypocet'!I28*'09.1 Nehodovost - vypocet'!I28/'09.1 Nehodovost - vypocet'!J28,'09.1 Nehodovost - vypocet'!G28*'09.1 Nehodovost - vypocet'!G28/'09.1 Nehodovost - vypocet'!F28)),IF('A2 Intenzita dopravy'!$G$2="Koeficienty rastu dopravy",IFERROR(INDEX('A2.1 Intenzita dopravy'!$E14:$BB14,MATCH('09.1 Nehodovost - vypocet'!H$19,'A2.1 Intenzita dopravy'!$E$5:$BB$5,0)),IF('09.1 Nehodovost - vypocet'!H$19&lt;MIN('A2.1 Intenzita dopravy'!$E$5:$BB$5),'09.1 Nehodovost - vypocet'!I28*'09.1 Nehodovost - vypocet'!I28/'09.1 Nehodovost - vypocet'!J28,'09.1 Nehodovost - vypocet'!G28*'09.1 Nehodovost - vypocet'!G28/'09.1 Nehodovost - vypocet'!F28)),0)),0)</f>
        <v>0</v>
      </c>
      <c r="I28" s="30">
        <f>IFERROR(IF('A2 Intenzita dopravy'!$G$2="Dopravný model",IFERROR(INDEX('A2.1 Intenzita dopravy'!$E150:$BB150,MATCH('09.1 Nehodovost - vypocet'!I$19,'A2.1 Intenzita dopravy'!$E$141:$BB$141,0)),IF('09.1 Nehodovost - vypocet'!I$19&lt;MIN('A2.1 Intenzita dopravy'!$E$141:$BB$141),'09.1 Nehodovost - vypocet'!J28*'09.1 Nehodovost - vypocet'!J28/'09.1 Nehodovost - vypocet'!K28,'09.1 Nehodovost - vypocet'!H28*'09.1 Nehodovost - vypocet'!H28/'09.1 Nehodovost - vypocet'!G28)),IF('A2 Intenzita dopravy'!$G$2="Koeficienty rastu dopravy",IFERROR(INDEX('A2.1 Intenzita dopravy'!$E14:$BB14,MATCH('09.1 Nehodovost - vypocet'!I$19,'A2.1 Intenzita dopravy'!$E$5:$BB$5,0)),IF('09.1 Nehodovost - vypocet'!I$19&lt;MIN('A2.1 Intenzita dopravy'!$E$5:$BB$5),'09.1 Nehodovost - vypocet'!J28*'09.1 Nehodovost - vypocet'!J28/'09.1 Nehodovost - vypocet'!K28,'09.1 Nehodovost - vypocet'!H28*'09.1 Nehodovost - vypocet'!H28/'09.1 Nehodovost - vypocet'!G28)),0)),0)</f>
        <v>0</v>
      </c>
      <c r="J28" s="30">
        <f>IFERROR(IF('A2 Intenzita dopravy'!$G$2="Dopravný model",IFERROR(INDEX('A2.1 Intenzita dopravy'!$E150:$BB150,MATCH('09.1 Nehodovost - vypocet'!J$19,'A2.1 Intenzita dopravy'!$E$141:$BB$141,0)),IF('09.1 Nehodovost - vypocet'!J$19&lt;MIN('A2.1 Intenzita dopravy'!$E$141:$BB$141),'09.1 Nehodovost - vypocet'!K28*'09.1 Nehodovost - vypocet'!K28/'09.1 Nehodovost - vypocet'!L28,'09.1 Nehodovost - vypocet'!I28*'09.1 Nehodovost - vypocet'!I28/'09.1 Nehodovost - vypocet'!H28)),IF('A2 Intenzita dopravy'!$G$2="Koeficienty rastu dopravy",IFERROR(INDEX('A2.1 Intenzita dopravy'!$E14:$BB14,MATCH('09.1 Nehodovost - vypocet'!J$19,'A2.1 Intenzita dopravy'!$E$5:$BB$5,0)),IF('09.1 Nehodovost - vypocet'!J$19&lt;MIN('A2.1 Intenzita dopravy'!$E$5:$BB$5),'09.1 Nehodovost - vypocet'!K28*'09.1 Nehodovost - vypocet'!K28/'09.1 Nehodovost - vypocet'!L28,'09.1 Nehodovost - vypocet'!I28*'09.1 Nehodovost - vypocet'!I28/'09.1 Nehodovost - vypocet'!H28)),0)),0)</f>
        <v>0</v>
      </c>
      <c r="K28" s="30">
        <f>IFERROR(IF('A2 Intenzita dopravy'!$G$2="Dopravný model",IFERROR(INDEX('A2.1 Intenzita dopravy'!$E150:$BB150,MATCH('09.1 Nehodovost - vypocet'!K$19,'A2.1 Intenzita dopravy'!$E$141:$BB$141,0)),IF('09.1 Nehodovost - vypocet'!K$19&lt;MIN('A2.1 Intenzita dopravy'!$E$141:$BB$141),'09.1 Nehodovost - vypocet'!L28*'09.1 Nehodovost - vypocet'!L28/'09.1 Nehodovost - vypocet'!M28,'09.1 Nehodovost - vypocet'!J28*'09.1 Nehodovost - vypocet'!J28/'09.1 Nehodovost - vypocet'!I28)),IF('A2 Intenzita dopravy'!$G$2="Koeficienty rastu dopravy",IFERROR(INDEX('A2.1 Intenzita dopravy'!$E14:$BB14,MATCH('09.1 Nehodovost - vypocet'!K$19,'A2.1 Intenzita dopravy'!$E$5:$BB$5,0)),IF('09.1 Nehodovost - vypocet'!K$19&lt;MIN('A2.1 Intenzita dopravy'!$E$5:$BB$5),'09.1 Nehodovost - vypocet'!L28*'09.1 Nehodovost - vypocet'!L28/'09.1 Nehodovost - vypocet'!M28,'09.1 Nehodovost - vypocet'!J28*'09.1 Nehodovost - vypocet'!J28/'09.1 Nehodovost - vypocet'!I28)),0)),0)</f>
        <v>0</v>
      </c>
      <c r="L28" s="30">
        <f>IFERROR(IF('A2 Intenzita dopravy'!$G$2="Dopravný model",IFERROR(INDEX('A2.1 Intenzita dopravy'!$E150:$BB150,MATCH('09.1 Nehodovost - vypocet'!L$19,'A2.1 Intenzita dopravy'!$E$141:$BB$141,0)),IF('09.1 Nehodovost - vypocet'!L$19&lt;MIN('A2.1 Intenzita dopravy'!$E$141:$BB$141),'09.1 Nehodovost - vypocet'!M28*'09.1 Nehodovost - vypocet'!M28/'09.1 Nehodovost - vypocet'!N28,'09.1 Nehodovost - vypocet'!K28*'09.1 Nehodovost - vypocet'!K28/'09.1 Nehodovost - vypocet'!J28)),IF('A2 Intenzita dopravy'!$G$2="Koeficienty rastu dopravy",IFERROR(INDEX('A2.1 Intenzita dopravy'!$E14:$BB14,MATCH('09.1 Nehodovost - vypocet'!L$19,'A2.1 Intenzita dopravy'!$E$5:$BB$5,0)),IF('09.1 Nehodovost - vypocet'!L$19&lt;MIN('A2.1 Intenzita dopravy'!$E$5:$BB$5),'09.1 Nehodovost - vypocet'!M28*'09.1 Nehodovost - vypocet'!M28/'09.1 Nehodovost - vypocet'!N28,'09.1 Nehodovost - vypocet'!K28*'09.1 Nehodovost - vypocet'!K28/'09.1 Nehodovost - vypocet'!J28)),0)),0)</f>
        <v>0</v>
      </c>
      <c r="M28" s="30">
        <f>IFERROR(IF('A2 Intenzita dopravy'!$G$2="Dopravný model",IFERROR(INDEX('A2.1 Intenzita dopravy'!$E150:$BB150,MATCH('09.1 Nehodovost - vypocet'!M$19,'A2.1 Intenzita dopravy'!$E$141:$BB$141,0)),IF('09.1 Nehodovost - vypocet'!M$19&lt;MIN('A2.1 Intenzita dopravy'!$E$141:$BB$141),'09.1 Nehodovost - vypocet'!N28*'09.1 Nehodovost - vypocet'!N28/'09.1 Nehodovost - vypocet'!O28,'09.1 Nehodovost - vypocet'!L28*'09.1 Nehodovost - vypocet'!L28/'09.1 Nehodovost - vypocet'!K28)),IF('A2 Intenzita dopravy'!$G$2="Koeficienty rastu dopravy",IFERROR(INDEX('A2.1 Intenzita dopravy'!$E14:$BB14,MATCH('09.1 Nehodovost - vypocet'!M$19,'A2.1 Intenzita dopravy'!$E$5:$BB$5,0)),IF('09.1 Nehodovost - vypocet'!M$19&lt;MIN('A2.1 Intenzita dopravy'!$E$5:$BB$5),'09.1 Nehodovost - vypocet'!N28*'09.1 Nehodovost - vypocet'!N28/'09.1 Nehodovost - vypocet'!O28,'09.1 Nehodovost - vypocet'!L28*'09.1 Nehodovost - vypocet'!L28/'09.1 Nehodovost - vypocet'!K28)),0)),0)</f>
        <v>0</v>
      </c>
      <c r="N28" s="30">
        <f>IFERROR(IF('A2 Intenzita dopravy'!$G$2="Dopravný model",IFERROR(INDEX('A2.1 Intenzita dopravy'!$E150:$BB150,MATCH('09.1 Nehodovost - vypocet'!N$19,'A2.1 Intenzita dopravy'!$E$141:$BB$141,0)),IF('09.1 Nehodovost - vypocet'!N$19&lt;MIN('A2.1 Intenzita dopravy'!$E$141:$BB$141),'09.1 Nehodovost - vypocet'!O28*'09.1 Nehodovost - vypocet'!O28/'09.1 Nehodovost - vypocet'!P28,'09.1 Nehodovost - vypocet'!M28*'09.1 Nehodovost - vypocet'!M28/'09.1 Nehodovost - vypocet'!L28)),IF('A2 Intenzita dopravy'!$G$2="Koeficienty rastu dopravy",IFERROR(INDEX('A2.1 Intenzita dopravy'!$E14:$BB14,MATCH('09.1 Nehodovost - vypocet'!N$19,'A2.1 Intenzita dopravy'!$E$5:$BB$5,0)),IF('09.1 Nehodovost - vypocet'!N$19&lt;MIN('A2.1 Intenzita dopravy'!$E$5:$BB$5),'09.1 Nehodovost - vypocet'!O28*'09.1 Nehodovost - vypocet'!O28/'09.1 Nehodovost - vypocet'!P28,'09.1 Nehodovost - vypocet'!M28*'09.1 Nehodovost - vypocet'!M28/'09.1 Nehodovost - vypocet'!L28)),0)),0)</f>
        <v>0</v>
      </c>
      <c r="O28" s="30">
        <f>IFERROR(IF('A2 Intenzita dopravy'!$G$2="Dopravný model",IFERROR(INDEX('A2.1 Intenzita dopravy'!$E150:$BB150,MATCH('09.1 Nehodovost - vypocet'!O$19,'A2.1 Intenzita dopravy'!$E$141:$BB$141,0)),IF('09.1 Nehodovost - vypocet'!O$19&lt;MIN('A2.1 Intenzita dopravy'!$E$141:$BB$141),'09.1 Nehodovost - vypocet'!P28*'09.1 Nehodovost - vypocet'!P28/'09.1 Nehodovost - vypocet'!Q28,'09.1 Nehodovost - vypocet'!N28*'09.1 Nehodovost - vypocet'!N28/'09.1 Nehodovost - vypocet'!M28)),IF('A2 Intenzita dopravy'!$G$2="Koeficienty rastu dopravy",IFERROR(INDEX('A2.1 Intenzita dopravy'!$E14:$BB14,MATCH('09.1 Nehodovost - vypocet'!O$19,'A2.1 Intenzita dopravy'!$E$5:$BB$5,0)),IF('09.1 Nehodovost - vypocet'!O$19&lt;MIN('A2.1 Intenzita dopravy'!$E$5:$BB$5),'09.1 Nehodovost - vypocet'!P28*'09.1 Nehodovost - vypocet'!P28/'09.1 Nehodovost - vypocet'!Q28,'09.1 Nehodovost - vypocet'!N28*'09.1 Nehodovost - vypocet'!N28/'09.1 Nehodovost - vypocet'!M28)),0)),0)</f>
        <v>0</v>
      </c>
      <c r="P28" s="30">
        <f>IFERROR(IF('A2 Intenzita dopravy'!$G$2="Dopravný model",IFERROR(INDEX('A2.1 Intenzita dopravy'!$E150:$BB150,MATCH('09.1 Nehodovost - vypocet'!P$19,'A2.1 Intenzita dopravy'!$E$141:$BB$141,0)),IF('09.1 Nehodovost - vypocet'!P$19&lt;MIN('A2.1 Intenzita dopravy'!$E$141:$BB$141),'09.1 Nehodovost - vypocet'!Q28*'09.1 Nehodovost - vypocet'!Q28/'09.1 Nehodovost - vypocet'!R28,'09.1 Nehodovost - vypocet'!O28*'09.1 Nehodovost - vypocet'!O28/'09.1 Nehodovost - vypocet'!N28)),IF('A2 Intenzita dopravy'!$G$2="Koeficienty rastu dopravy",IFERROR(INDEX('A2.1 Intenzita dopravy'!$E14:$BB14,MATCH('09.1 Nehodovost - vypocet'!P$19,'A2.1 Intenzita dopravy'!$E$5:$BB$5,0)),IF('09.1 Nehodovost - vypocet'!P$19&lt;MIN('A2.1 Intenzita dopravy'!$E$5:$BB$5),'09.1 Nehodovost - vypocet'!Q28*'09.1 Nehodovost - vypocet'!Q28/'09.1 Nehodovost - vypocet'!R28,'09.1 Nehodovost - vypocet'!O28*'09.1 Nehodovost - vypocet'!O28/'09.1 Nehodovost - vypocet'!N28)),0)),0)</f>
        <v>0</v>
      </c>
      <c r="Q28" s="30">
        <f>IFERROR(IF('A2 Intenzita dopravy'!$G$2="Dopravný model",IFERROR(INDEX('A2.1 Intenzita dopravy'!$E150:$BB150,MATCH('09.1 Nehodovost - vypocet'!Q$19,'A2.1 Intenzita dopravy'!$E$141:$BB$141,0)),IF('09.1 Nehodovost - vypocet'!Q$19&lt;MIN('A2.1 Intenzita dopravy'!$E$141:$BB$141),'09.1 Nehodovost - vypocet'!R28*'09.1 Nehodovost - vypocet'!R28/'09.1 Nehodovost - vypocet'!S28,'09.1 Nehodovost - vypocet'!P28*'09.1 Nehodovost - vypocet'!P28/'09.1 Nehodovost - vypocet'!O28)),IF('A2 Intenzita dopravy'!$G$2="Koeficienty rastu dopravy",IFERROR(INDEX('A2.1 Intenzita dopravy'!$E14:$BB14,MATCH('09.1 Nehodovost - vypocet'!Q$19,'A2.1 Intenzita dopravy'!$E$5:$BB$5,0)),IF('09.1 Nehodovost - vypocet'!Q$19&lt;MIN('A2.1 Intenzita dopravy'!$E$5:$BB$5),'09.1 Nehodovost - vypocet'!R28*'09.1 Nehodovost - vypocet'!R28/'09.1 Nehodovost - vypocet'!S28,'09.1 Nehodovost - vypocet'!P28*'09.1 Nehodovost - vypocet'!P28/'09.1 Nehodovost - vypocet'!O28)),0)),0)</f>
        <v>0</v>
      </c>
      <c r="R28" s="30">
        <f>IFERROR(IF('A2 Intenzita dopravy'!$G$2="Dopravný model",IFERROR(INDEX('A2.1 Intenzita dopravy'!$E150:$BB150,MATCH('09.1 Nehodovost - vypocet'!R$19,'A2.1 Intenzita dopravy'!$E$141:$BB$141,0)),IF('09.1 Nehodovost - vypocet'!R$19&lt;MIN('A2.1 Intenzita dopravy'!$E$141:$BB$141),'09.1 Nehodovost - vypocet'!S28*'09.1 Nehodovost - vypocet'!S28/'09.1 Nehodovost - vypocet'!T28,'09.1 Nehodovost - vypocet'!Q28*'09.1 Nehodovost - vypocet'!Q28/'09.1 Nehodovost - vypocet'!P28)),IF('A2 Intenzita dopravy'!$G$2="Koeficienty rastu dopravy",IFERROR(INDEX('A2.1 Intenzita dopravy'!$E14:$BB14,MATCH('09.1 Nehodovost - vypocet'!R$19,'A2.1 Intenzita dopravy'!$E$5:$BB$5,0)),IF('09.1 Nehodovost - vypocet'!R$19&lt;MIN('A2.1 Intenzita dopravy'!$E$5:$BB$5),'09.1 Nehodovost - vypocet'!S28*'09.1 Nehodovost - vypocet'!S28/'09.1 Nehodovost - vypocet'!T28,'09.1 Nehodovost - vypocet'!Q28*'09.1 Nehodovost - vypocet'!Q28/'09.1 Nehodovost - vypocet'!P28)),0)),0)</f>
        <v>0</v>
      </c>
      <c r="S28" s="30">
        <f>IFERROR(IF('A2 Intenzita dopravy'!$G$2="Dopravný model",IFERROR(INDEX('A2.1 Intenzita dopravy'!$E150:$BB150,MATCH('09.1 Nehodovost - vypocet'!S$19,'A2.1 Intenzita dopravy'!$E$141:$BB$141,0)),IF('09.1 Nehodovost - vypocet'!S$19&lt;MIN('A2.1 Intenzita dopravy'!$E$141:$BB$141),'09.1 Nehodovost - vypocet'!T28*'09.1 Nehodovost - vypocet'!T28/'09.1 Nehodovost - vypocet'!U28,'09.1 Nehodovost - vypocet'!R28*'09.1 Nehodovost - vypocet'!R28/'09.1 Nehodovost - vypocet'!Q28)),IF('A2 Intenzita dopravy'!$G$2="Koeficienty rastu dopravy",IFERROR(INDEX('A2.1 Intenzita dopravy'!$E14:$BB14,MATCH('09.1 Nehodovost - vypocet'!S$19,'A2.1 Intenzita dopravy'!$E$5:$BB$5,0)),IF('09.1 Nehodovost - vypocet'!S$19&lt;MIN('A2.1 Intenzita dopravy'!$E$5:$BB$5),'09.1 Nehodovost - vypocet'!T28*'09.1 Nehodovost - vypocet'!T28/'09.1 Nehodovost - vypocet'!U28,'09.1 Nehodovost - vypocet'!R28*'09.1 Nehodovost - vypocet'!R28/'09.1 Nehodovost - vypocet'!Q28)),0)),0)</f>
        <v>0</v>
      </c>
      <c r="T28" s="30">
        <f>IFERROR(IF('A2 Intenzita dopravy'!$G$2="Dopravný model",IFERROR(INDEX('A2.1 Intenzita dopravy'!$E150:$BB150,MATCH('09.1 Nehodovost - vypocet'!T$19,'A2.1 Intenzita dopravy'!$E$141:$BB$141,0)),IF('09.1 Nehodovost - vypocet'!T$19&lt;MIN('A2.1 Intenzita dopravy'!$E$141:$BB$141),'09.1 Nehodovost - vypocet'!U28*'09.1 Nehodovost - vypocet'!U28/'09.1 Nehodovost - vypocet'!V28,'09.1 Nehodovost - vypocet'!S28*'09.1 Nehodovost - vypocet'!S28/'09.1 Nehodovost - vypocet'!R28)),IF('A2 Intenzita dopravy'!$G$2="Koeficienty rastu dopravy",IFERROR(INDEX('A2.1 Intenzita dopravy'!$E14:$BB14,MATCH('09.1 Nehodovost - vypocet'!T$19,'A2.1 Intenzita dopravy'!$E$5:$BB$5,0)),IF('09.1 Nehodovost - vypocet'!T$19&lt;MIN('A2.1 Intenzita dopravy'!$E$5:$BB$5),'09.1 Nehodovost - vypocet'!U28*'09.1 Nehodovost - vypocet'!U28/'09.1 Nehodovost - vypocet'!V28,'09.1 Nehodovost - vypocet'!S28*'09.1 Nehodovost - vypocet'!S28/'09.1 Nehodovost - vypocet'!R28)),0)),0)</f>
        <v>0</v>
      </c>
      <c r="U28" s="30">
        <f>IFERROR(IF('A2 Intenzita dopravy'!$G$2="Dopravný model",IFERROR(INDEX('A2.1 Intenzita dopravy'!$E150:$BB150,MATCH('09.1 Nehodovost - vypocet'!U$19,'A2.1 Intenzita dopravy'!$E$141:$BB$141,0)),IF('09.1 Nehodovost - vypocet'!U$19&lt;MIN('A2.1 Intenzita dopravy'!$E$141:$BB$141),'09.1 Nehodovost - vypocet'!V28*'09.1 Nehodovost - vypocet'!V28/'09.1 Nehodovost - vypocet'!W28,'09.1 Nehodovost - vypocet'!T28*'09.1 Nehodovost - vypocet'!T28/'09.1 Nehodovost - vypocet'!S28)),IF('A2 Intenzita dopravy'!$G$2="Koeficienty rastu dopravy",IFERROR(INDEX('A2.1 Intenzita dopravy'!$E14:$BB14,MATCH('09.1 Nehodovost - vypocet'!U$19,'A2.1 Intenzita dopravy'!$E$5:$BB$5,0)),IF('09.1 Nehodovost - vypocet'!U$19&lt;MIN('A2.1 Intenzita dopravy'!$E$5:$BB$5),'09.1 Nehodovost - vypocet'!V28*'09.1 Nehodovost - vypocet'!V28/'09.1 Nehodovost - vypocet'!W28,'09.1 Nehodovost - vypocet'!T28*'09.1 Nehodovost - vypocet'!T28/'09.1 Nehodovost - vypocet'!S28)),0)),0)</f>
        <v>0</v>
      </c>
      <c r="V28" s="30">
        <f>IFERROR(IF('A2 Intenzita dopravy'!$G$2="Dopravný model",IFERROR(INDEX('A2.1 Intenzita dopravy'!$E150:$BB150,MATCH('09.1 Nehodovost - vypocet'!V$19,'A2.1 Intenzita dopravy'!$E$141:$BB$141,0)),IF('09.1 Nehodovost - vypocet'!V$19&lt;MIN('A2.1 Intenzita dopravy'!$E$141:$BB$141),'09.1 Nehodovost - vypocet'!W28*'09.1 Nehodovost - vypocet'!W28/'09.1 Nehodovost - vypocet'!X28,'09.1 Nehodovost - vypocet'!U28*'09.1 Nehodovost - vypocet'!U28/'09.1 Nehodovost - vypocet'!T28)),IF('A2 Intenzita dopravy'!$G$2="Koeficienty rastu dopravy",IFERROR(INDEX('A2.1 Intenzita dopravy'!$E14:$BB14,MATCH('09.1 Nehodovost - vypocet'!V$19,'A2.1 Intenzita dopravy'!$E$5:$BB$5,0)),IF('09.1 Nehodovost - vypocet'!V$19&lt;MIN('A2.1 Intenzita dopravy'!$E$5:$BB$5),'09.1 Nehodovost - vypocet'!W28*'09.1 Nehodovost - vypocet'!W28/'09.1 Nehodovost - vypocet'!X28,'09.1 Nehodovost - vypocet'!U28*'09.1 Nehodovost - vypocet'!U28/'09.1 Nehodovost - vypocet'!T28)),0)),0)</f>
        <v>0</v>
      </c>
      <c r="W28" s="30">
        <f>IFERROR(IF('A2 Intenzita dopravy'!$G$2="Dopravný model",IFERROR(INDEX('A2.1 Intenzita dopravy'!$E150:$BB150,MATCH('09.1 Nehodovost - vypocet'!W$19,'A2.1 Intenzita dopravy'!$E$141:$BB$141,0)),IF('09.1 Nehodovost - vypocet'!W$19&lt;MIN('A2.1 Intenzita dopravy'!$E$141:$BB$141),'09.1 Nehodovost - vypocet'!X28*'09.1 Nehodovost - vypocet'!X28/'09.1 Nehodovost - vypocet'!Y28,'09.1 Nehodovost - vypocet'!V28*'09.1 Nehodovost - vypocet'!V28/'09.1 Nehodovost - vypocet'!U28)),IF('A2 Intenzita dopravy'!$G$2="Koeficienty rastu dopravy",IFERROR(INDEX('A2.1 Intenzita dopravy'!$E14:$BB14,MATCH('09.1 Nehodovost - vypocet'!W$19,'A2.1 Intenzita dopravy'!$E$5:$BB$5,0)),IF('09.1 Nehodovost - vypocet'!W$19&lt;MIN('A2.1 Intenzita dopravy'!$E$5:$BB$5),'09.1 Nehodovost - vypocet'!X28*'09.1 Nehodovost - vypocet'!X28/'09.1 Nehodovost - vypocet'!Y28,'09.1 Nehodovost - vypocet'!V28*'09.1 Nehodovost - vypocet'!V28/'09.1 Nehodovost - vypocet'!U28)),0)),0)</f>
        <v>0</v>
      </c>
      <c r="X28" s="30">
        <f>IFERROR(IF('A2 Intenzita dopravy'!$G$2="Dopravný model",IFERROR(INDEX('A2.1 Intenzita dopravy'!$E150:$BB150,MATCH('09.1 Nehodovost - vypocet'!X$19,'A2.1 Intenzita dopravy'!$E$141:$BB$141,0)),IF('09.1 Nehodovost - vypocet'!X$19&lt;MIN('A2.1 Intenzita dopravy'!$E$141:$BB$141),'09.1 Nehodovost - vypocet'!Y28*'09.1 Nehodovost - vypocet'!Y28/'09.1 Nehodovost - vypocet'!Z28,'09.1 Nehodovost - vypocet'!W28*'09.1 Nehodovost - vypocet'!W28/'09.1 Nehodovost - vypocet'!V28)),IF('A2 Intenzita dopravy'!$G$2="Koeficienty rastu dopravy",IFERROR(INDEX('A2.1 Intenzita dopravy'!$E14:$BB14,MATCH('09.1 Nehodovost - vypocet'!X$19,'A2.1 Intenzita dopravy'!$E$5:$BB$5,0)),IF('09.1 Nehodovost - vypocet'!X$19&lt;MIN('A2.1 Intenzita dopravy'!$E$5:$BB$5),'09.1 Nehodovost - vypocet'!Y28*'09.1 Nehodovost - vypocet'!Y28/'09.1 Nehodovost - vypocet'!Z28,'09.1 Nehodovost - vypocet'!W28*'09.1 Nehodovost - vypocet'!W28/'09.1 Nehodovost - vypocet'!V28)),0)),0)</f>
        <v>0</v>
      </c>
      <c r="Y28" s="30">
        <f>IFERROR(IF('A2 Intenzita dopravy'!$G$2="Dopravný model",IFERROR(INDEX('A2.1 Intenzita dopravy'!$E150:$BB150,MATCH('09.1 Nehodovost - vypocet'!Y$19,'A2.1 Intenzita dopravy'!$E$141:$BB$141,0)),IF('09.1 Nehodovost - vypocet'!Y$19&lt;MIN('A2.1 Intenzita dopravy'!$E$141:$BB$141),'09.1 Nehodovost - vypocet'!Z28*'09.1 Nehodovost - vypocet'!Z28/'09.1 Nehodovost - vypocet'!AA28,'09.1 Nehodovost - vypocet'!X28*'09.1 Nehodovost - vypocet'!X28/'09.1 Nehodovost - vypocet'!W28)),IF('A2 Intenzita dopravy'!$G$2="Koeficienty rastu dopravy",IFERROR(INDEX('A2.1 Intenzita dopravy'!$E14:$BB14,MATCH('09.1 Nehodovost - vypocet'!Y$19,'A2.1 Intenzita dopravy'!$E$5:$BB$5,0)),IF('09.1 Nehodovost - vypocet'!Y$19&lt;MIN('A2.1 Intenzita dopravy'!$E$5:$BB$5),'09.1 Nehodovost - vypocet'!Z28*'09.1 Nehodovost - vypocet'!Z28/'09.1 Nehodovost - vypocet'!AA28,'09.1 Nehodovost - vypocet'!X28*'09.1 Nehodovost - vypocet'!X28/'09.1 Nehodovost - vypocet'!W28)),0)),0)</f>
        <v>0</v>
      </c>
      <c r="Z28" s="30">
        <f>IFERROR(IF('A2 Intenzita dopravy'!$G$2="Dopravný model",IFERROR(INDEX('A2.1 Intenzita dopravy'!$E150:$BB150,MATCH('09.1 Nehodovost - vypocet'!Z$19,'A2.1 Intenzita dopravy'!$E$141:$BB$141,0)),IF('09.1 Nehodovost - vypocet'!Z$19&lt;MIN('A2.1 Intenzita dopravy'!$E$141:$BB$141),'09.1 Nehodovost - vypocet'!AA28*'09.1 Nehodovost - vypocet'!AA28/'09.1 Nehodovost - vypocet'!AB28,'09.1 Nehodovost - vypocet'!Y28*'09.1 Nehodovost - vypocet'!Y28/'09.1 Nehodovost - vypocet'!X28)),IF('A2 Intenzita dopravy'!$G$2="Koeficienty rastu dopravy",IFERROR(INDEX('A2.1 Intenzita dopravy'!$E14:$BB14,MATCH('09.1 Nehodovost - vypocet'!Z$19,'A2.1 Intenzita dopravy'!$E$5:$BB$5,0)),IF('09.1 Nehodovost - vypocet'!Z$19&lt;MIN('A2.1 Intenzita dopravy'!$E$5:$BB$5),'09.1 Nehodovost - vypocet'!AA28*'09.1 Nehodovost - vypocet'!AA28/'09.1 Nehodovost - vypocet'!AB28,'09.1 Nehodovost - vypocet'!Y28*'09.1 Nehodovost - vypocet'!Y28/'09.1 Nehodovost - vypocet'!X28)),0)),0)</f>
        <v>0</v>
      </c>
      <c r="AA28" s="30">
        <f>IFERROR(IF('A2 Intenzita dopravy'!$G$2="Dopravný model",IFERROR(INDEX('A2.1 Intenzita dopravy'!$E150:$BB150,MATCH('09.1 Nehodovost - vypocet'!AA$19,'A2.1 Intenzita dopravy'!$E$141:$BB$141,0)),IF('09.1 Nehodovost - vypocet'!AA$19&lt;MIN('A2.1 Intenzita dopravy'!$E$141:$BB$141),'09.1 Nehodovost - vypocet'!AB28*'09.1 Nehodovost - vypocet'!AB28/'09.1 Nehodovost - vypocet'!AC28,'09.1 Nehodovost - vypocet'!Z28*'09.1 Nehodovost - vypocet'!Z28/'09.1 Nehodovost - vypocet'!Y28)),IF('A2 Intenzita dopravy'!$G$2="Koeficienty rastu dopravy",IFERROR(INDEX('A2.1 Intenzita dopravy'!$E14:$BB14,MATCH('09.1 Nehodovost - vypocet'!AA$19,'A2.1 Intenzita dopravy'!$E$5:$BB$5,0)),IF('09.1 Nehodovost - vypocet'!AA$19&lt;MIN('A2.1 Intenzita dopravy'!$E$5:$BB$5),'09.1 Nehodovost - vypocet'!AB28*'09.1 Nehodovost - vypocet'!AB28/'09.1 Nehodovost - vypocet'!AC28,'09.1 Nehodovost - vypocet'!Z28*'09.1 Nehodovost - vypocet'!Z28/'09.1 Nehodovost - vypocet'!Y28)),0)),0)</f>
        <v>0</v>
      </c>
      <c r="AB28" s="30">
        <f>IFERROR(IF('A2 Intenzita dopravy'!$G$2="Dopravný model",IFERROR(INDEX('A2.1 Intenzita dopravy'!$E150:$BB150,MATCH('09.1 Nehodovost - vypocet'!AB$19,'A2.1 Intenzita dopravy'!$E$141:$BB$141,0)),IF('09.1 Nehodovost - vypocet'!AB$19&lt;MIN('A2.1 Intenzita dopravy'!$E$141:$BB$141),'09.1 Nehodovost - vypocet'!AC28*'09.1 Nehodovost - vypocet'!AC28/'09.1 Nehodovost - vypocet'!AD28,'09.1 Nehodovost - vypocet'!AA28*'09.1 Nehodovost - vypocet'!AA28/'09.1 Nehodovost - vypocet'!Z28)),IF('A2 Intenzita dopravy'!$G$2="Koeficienty rastu dopravy",IFERROR(INDEX('A2.1 Intenzita dopravy'!$E14:$BB14,MATCH('09.1 Nehodovost - vypocet'!AB$19,'A2.1 Intenzita dopravy'!$E$5:$BB$5,0)),IF('09.1 Nehodovost - vypocet'!AB$19&lt;MIN('A2.1 Intenzita dopravy'!$E$5:$BB$5),'09.1 Nehodovost - vypocet'!AC28*'09.1 Nehodovost - vypocet'!AC28/'09.1 Nehodovost - vypocet'!AD28,'09.1 Nehodovost - vypocet'!AA28*'09.1 Nehodovost - vypocet'!AA28/'09.1 Nehodovost - vypocet'!Z28)),0)),0)</f>
        <v>0</v>
      </c>
      <c r="AC28" s="30">
        <f>IFERROR(IF('A2 Intenzita dopravy'!$G$2="Dopravný model",IFERROR(INDEX('A2.1 Intenzita dopravy'!$E150:$BB150,MATCH('09.1 Nehodovost - vypocet'!AC$19,'A2.1 Intenzita dopravy'!$E$141:$BB$141,0)),IF('09.1 Nehodovost - vypocet'!AC$19&lt;MIN('A2.1 Intenzita dopravy'!$E$141:$BB$141),'09.1 Nehodovost - vypocet'!AD28*'09.1 Nehodovost - vypocet'!AD28/'09.1 Nehodovost - vypocet'!AE28,'09.1 Nehodovost - vypocet'!AB28*'09.1 Nehodovost - vypocet'!AB28/'09.1 Nehodovost - vypocet'!AA28)),IF('A2 Intenzita dopravy'!$G$2="Koeficienty rastu dopravy",IFERROR(INDEX('A2.1 Intenzita dopravy'!$E14:$BB14,MATCH('09.1 Nehodovost - vypocet'!AC$19,'A2.1 Intenzita dopravy'!$E$5:$BB$5,0)),IF('09.1 Nehodovost - vypocet'!AC$19&lt;MIN('A2.1 Intenzita dopravy'!$E$5:$BB$5),'09.1 Nehodovost - vypocet'!AD28*'09.1 Nehodovost - vypocet'!AD28/'09.1 Nehodovost - vypocet'!AE28,'09.1 Nehodovost - vypocet'!AB28*'09.1 Nehodovost - vypocet'!AB28/'09.1 Nehodovost - vypocet'!AA28)),0)),0)</f>
        <v>0</v>
      </c>
      <c r="AD28" s="30">
        <f>IFERROR(IF('A2 Intenzita dopravy'!$G$2="Dopravný model",IFERROR(INDEX('A2.1 Intenzita dopravy'!$E150:$BB150,MATCH('09.1 Nehodovost - vypocet'!AD$19,'A2.1 Intenzita dopravy'!$E$141:$BB$141,0)),IF('09.1 Nehodovost - vypocet'!AD$19&lt;MIN('A2.1 Intenzita dopravy'!$E$141:$BB$141),'09.1 Nehodovost - vypocet'!AE28*'09.1 Nehodovost - vypocet'!AE28/'09.1 Nehodovost - vypocet'!AF28,'09.1 Nehodovost - vypocet'!AC28*'09.1 Nehodovost - vypocet'!AC28/'09.1 Nehodovost - vypocet'!AB28)),IF('A2 Intenzita dopravy'!$G$2="Koeficienty rastu dopravy",IFERROR(INDEX('A2.1 Intenzita dopravy'!$E14:$BB14,MATCH('09.1 Nehodovost - vypocet'!AD$19,'A2.1 Intenzita dopravy'!$E$5:$BB$5,0)),IF('09.1 Nehodovost - vypocet'!AD$19&lt;MIN('A2.1 Intenzita dopravy'!$E$5:$BB$5),'09.1 Nehodovost - vypocet'!AE28*'09.1 Nehodovost - vypocet'!AE28/'09.1 Nehodovost - vypocet'!AF28,'09.1 Nehodovost - vypocet'!AC28*'09.1 Nehodovost - vypocet'!AC28/'09.1 Nehodovost - vypocet'!AB28)),0)),0)</f>
        <v>0</v>
      </c>
      <c r="AE28" s="30">
        <f>IFERROR(IF('A2 Intenzita dopravy'!$G$2="Dopravný model",IFERROR(INDEX('A2.1 Intenzita dopravy'!$E150:$BB150,MATCH('09.1 Nehodovost - vypocet'!AE$19,'A2.1 Intenzita dopravy'!$E$141:$BB$141,0)),IF('09.1 Nehodovost - vypocet'!AE$19&lt;MIN('A2.1 Intenzita dopravy'!$E$141:$BB$141),'09.1 Nehodovost - vypocet'!AF28*'09.1 Nehodovost - vypocet'!AF28/'09.1 Nehodovost - vypocet'!AG28,'09.1 Nehodovost - vypocet'!AD28*'09.1 Nehodovost - vypocet'!AD28/'09.1 Nehodovost - vypocet'!AC28)),IF('A2 Intenzita dopravy'!$G$2="Koeficienty rastu dopravy",IFERROR(INDEX('A2.1 Intenzita dopravy'!$E14:$BB14,MATCH('09.1 Nehodovost - vypocet'!AE$19,'A2.1 Intenzita dopravy'!$E$5:$BB$5,0)),IF('09.1 Nehodovost - vypocet'!AE$19&lt;MIN('A2.1 Intenzita dopravy'!$E$5:$BB$5),'09.1 Nehodovost - vypocet'!AF28*'09.1 Nehodovost - vypocet'!AF28/'09.1 Nehodovost - vypocet'!AG28,'09.1 Nehodovost - vypocet'!AD28*'09.1 Nehodovost - vypocet'!AD28/'09.1 Nehodovost - vypocet'!AC28)),0)),0)</f>
        <v>0</v>
      </c>
      <c r="AF28" s="30">
        <f>IFERROR(IF('A2 Intenzita dopravy'!$G$2="Dopravný model",IFERROR(INDEX('A2.1 Intenzita dopravy'!$E150:$BB150,MATCH('09.1 Nehodovost - vypocet'!AF$19,'A2.1 Intenzita dopravy'!$E$141:$BB$141,0)),IF('09.1 Nehodovost - vypocet'!AF$19&lt;MIN('A2.1 Intenzita dopravy'!$E$141:$BB$141),'09.1 Nehodovost - vypocet'!AG28*'09.1 Nehodovost - vypocet'!AG28/'09.1 Nehodovost - vypocet'!AH28,'09.1 Nehodovost - vypocet'!AE28*'09.1 Nehodovost - vypocet'!AE28/'09.1 Nehodovost - vypocet'!AD28)),IF('A2 Intenzita dopravy'!$G$2="Koeficienty rastu dopravy",IFERROR(INDEX('A2.1 Intenzita dopravy'!$E14:$BB14,MATCH('09.1 Nehodovost - vypocet'!AF$19,'A2.1 Intenzita dopravy'!$E$5:$BB$5,0)),IF('09.1 Nehodovost - vypocet'!AF$19&lt;MIN('A2.1 Intenzita dopravy'!$E$5:$BB$5),'09.1 Nehodovost - vypocet'!AG28*'09.1 Nehodovost - vypocet'!AG28/'09.1 Nehodovost - vypocet'!AH28,'09.1 Nehodovost - vypocet'!AE28*'09.1 Nehodovost - vypocet'!AE28/'09.1 Nehodovost - vypocet'!AD28)),0)),0)</f>
        <v>0</v>
      </c>
      <c r="AG28" s="30">
        <f>IFERROR(IF('A2 Intenzita dopravy'!$G$2="Dopravný model",IFERROR(INDEX('A2.1 Intenzita dopravy'!$E150:$BB150,MATCH('09.1 Nehodovost - vypocet'!AG$19,'A2.1 Intenzita dopravy'!$E$141:$BB$141,0)),IF('09.1 Nehodovost - vypocet'!AG$19&lt;MIN('A2.1 Intenzita dopravy'!$E$141:$BB$141),'09.1 Nehodovost - vypocet'!AH28*'09.1 Nehodovost - vypocet'!AH28/'09.1 Nehodovost - vypocet'!AI28,'09.1 Nehodovost - vypocet'!AF28*'09.1 Nehodovost - vypocet'!AF28/'09.1 Nehodovost - vypocet'!AE28)),IF('A2 Intenzita dopravy'!$G$2="Koeficienty rastu dopravy",IFERROR(INDEX('A2.1 Intenzita dopravy'!$E14:$BB14,MATCH('09.1 Nehodovost - vypocet'!AG$19,'A2.1 Intenzita dopravy'!$E$5:$BB$5,0)),IF('09.1 Nehodovost - vypocet'!AG$19&lt;MIN('A2.1 Intenzita dopravy'!$E$5:$BB$5),'09.1 Nehodovost - vypocet'!AH28*'09.1 Nehodovost - vypocet'!AH28/'09.1 Nehodovost - vypocet'!AI28,'09.1 Nehodovost - vypocet'!AF28*'09.1 Nehodovost - vypocet'!AF28/'09.1 Nehodovost - vypocet'!AE28)),0)),0)</f>
        <v>0</v>
      </c>
      <c r="AH28" s="30">
        <f>IFERROR(IF('A2 Intenzita dopravy'!$G$2="Dopravný model",IFERROR(INDEX('A2.1 Intenzita dopravy'!$E150:$BB150,MATCH('09.1 Nehodovost - vypocet'!AH$19,'A2.1 Intenzita dopravy'!$E$141:$BB$141,0)),IF('09.1 Nehodovost - vypocet'!AH$19&lt;MIN('A2.1 Intenzita dopravy'!$E$141:$BB$141),'09.1 Nehodovost - vypocet'!AI28*'09.1 Nehodovost - vypocet'!AI28/'09.1 Nehodovost - vypocet'!AJ28,'09.1 Nehodovost - vypocet'!AG28*'09.1 Nehodovost - vypocet'!AG28/'09.1 Nehodovost - vypocet'!AF28)),IF('A2 Intenzita dopravy'!$G$2="Koeficienty rastu dopravy",IFERROR(INDEX('A2.1 Intenzita dopravy'!$E14:$BB14,MATCH('09.1 Nehodovost - vypocet'!AH$19,'A2.1 Intenzita dopravy'!$E$5:$BB$5,0)),IF('09.1 Nehodovost - vypocet'!AH$19&lt;MIN('A2.1 Intenzita dopravy'!$E$5:$BB$5),'09.1 Nehodovost - vypocet'!AI28*'09.1 Nehodovost - vypocet'!AI28/'09.1 Nehodovost - vypocet'!AJ28,'09.1 Nehodovost - vypocet'!AG28*'09.1 Nehodovost - vypocet'!AG28/'09.1 Nehodovost - vypocet'!AF28)),0)),0)</f>
        <v>0</v>
      </c>
      <c r="AI28" s="30">
        <f>IFERROR(IF('A2 Intenzita dopravy'!$G$2="Dopravný model",IFERROR(INDEX('A2.1 Intenzita dopravy'!$E150:$BB150,MATCH('09.1 Nehodovost - vypocet'!AI$19,'A2.1 Intenzita dopravy'!$E$141:$BB$141,0)),IF('09.1 Nehodovost - vypocet'!AI$19&lt;MIN('A2.1 Intenzita dopravy'!$E$141:$BB$141),'09.1 Nehodovost - vypocet'!AJ28*'09.1 Nehodovost - vypocet'!AJ28/'09.1 Nehodovost - vypocet'!AK28,'09.1 Nehodovost - vypocet'!AH28*'09.1 Nehodovost - vypocet'!AH28/'09.1 Nehodovost - vypocet'!AG28)),IF('A2 Intenzita dopravy'!$G$2="Koeficienty rastu dopravy",IFERROR(INDEX('A2.1 Intenzita dopravy'!$E14:$BB14,MATCH('09.1 Nehodovost - vypocet'!AI$19,'A2.1 Intenzita dopravy'!$E$5:$BB$5,0)),IF('09.1 Nehodovost - vypocet'!AI$19&lt;MIN('A2.1 Intenzita dopravy'!$E$5:$BB$5),'09.1 Nehodovost - vypocet'!AJ28*'09.1 Nehodovost - vypocet'!AJ28/'09.1 Nehodovost - vypocet'!AK28,'09.1 Nehodovost - vypocet'!AH28*'09.1 Nehodovost - vypocet'!AH28/'09.1 Nehodovost - vypocet'!AG28)),0)),0)</f>
        <v>0</v>
      </c>
      <c r="AJ28" s="30">
        <f>IFERROR(IF('A2 Intenzita dopravy'!$G$2="Dopravný model",IFERROR(INDEX('A2.1 Intenzita dopravy'!$E150:$BB150,MATCH('09.1 Nehodovost - vypocet'!AJ$19,'A2.1 Intenzita dopravy'!$E$141:$BB$141,0)),IF('09.1 Nehodovost - vypocet'!AJ$19&lt;MIN('A2.1 Intenzita dopravy'!$E$141:$BB$141),'09.1 Nehodovost - vypocet'!AK28*'09.1 Nehodovost - vypocet'!AK28/'09.1 Nehodovost - vypocet'!AL28,'09.1 Nehodovost - vypocet'!AI28*'09.1 Nehodovost - vypocet'!AI28/'09.1 Nehodovost - vypocet'!AH28)),IF('A2 Intenzita dopravy'!$G$2="Koeficienty rastu dopravy",IFERROR(INDEX('A2.1 Intenzita dopravy'!$E14:$BB14,MATCH('09.1 Nehodovost - vypocet'!AJ$19,'A2.1 Intenzita dopravy'!$E$5:$BB$5,0)),IF('09.1 Nehodovost - vypocet'!AJ$19&lt;MIN('A2.1 Intenzita dopravy'!$E$5:$BB$5),'09.1 Nehodovost - vypocet'!AK28*'09.1 Nehodovost - vypocet'!AK28/'09.1 Nehodovost - vypocet'!AL28,'09.1 Nehodovost - vypocet'!AI28*'09.1 Nehodovost - vypocet'!AI28/'09.1 Nehodovost - vypocet'!AH28)),0)),0)</f>
        <v>0</v>
      </c>
      <c r="AK28" s="30">
        <f>IFERROR(IF('A2 Intenzita dopravy'!$G$2="Dopravný model",IFERROR(INDEX('A2.1 Intenzita dopravy'!$E150:$BB150,MATCH('09.1 Nehodovost - vypocet'!AK$19,'A2.1 Intenzita dopravy'!$E$141:$BB$141,0)),IF('09.1 Nehodovost - vypocet'!AK$19&lt;MIN('A2.1 Intenzita dopravy'!$E$141:$BB$141),'09.1 Nehodovost - vypocet'!AL28*'09.1 Nehodovost - vypocet'!AL28/'09.1 Nehodovost - vypocet'!AM28,'09.1 Nehodovost - vypocet'!AJ28*'09.1 Nehodovost - vypocet'!AJ28/'09.1 Nehodovost - vypocet'!AI28)),IF('A2 Intenzita dopravy'!$G$2="Koeficienty rastu dopravy",IFERROR(INDEX('A2.1 Intenzita dopravy'!$E14:$BB14,MATCH('09.1 Nehodovost - vypocet'!AK$19,'A2.1 Intenzita dopravy'!$E$5:$BB$5,0)),IF('09.1 Nehodovost - vypocet'!AK$19&lt;MIN('A2.1 Intenzita dopravy'!$E$5:$BB$5),'09.1 Nehodovost - vypocet'!AL28*'09.1 Nehodovost - vypocet'!AL28/'09.1 Nehodovost - vypocet'!AM28,'09.1 Nehodovost - vypocet'!AJ28*'09.1 Nehodovost - vypocet'!AJ28/'09.1 Nehodovost - vypocet'!AI28)),0)),0)</f>
        <v>0</v>
      </c>
      <c r="AL28" s="30">
        <f>IFERROR(IF('A2 Intenzita dopravy'!$G$2="Dopravný model",IFERROR(INDEX('A2.1 Intenzita dopravy'!$E150:$BB150,MATCH('09.1 Nehodovost - vypocet'!AL$19,'A2.1 Intenzita dopravy'!$E$141:$BB$141,0)),IF('09.1 Nehodovost - vypocet'!AL$19&lt;MIN('A2.1 Intenzita dopravy'!$E$141:$BB$141),'09.1 Nehodovost - vypocet'!AM28*'09.1 Nehodovost - vypocet'!AM28/'09.1 Nehodovost - vypocet'!AN28,'09.1 Nehodovost - vypocet'!AK28*'09.1 Nehodovost - vypocet'!AK28/'09.1 Nehodovost - vypocet'!AJ28)),IF('A2 Intenzita dopravy'!$G$2="Koeficienty rastu dopravy",IFERROR(INDEX('A2.1 Intenzita dopravy'!$E14:$BB14,MATCH('09.1 Nehodovost - vypocet'!AL$19,'A2.1 Intenzita dopravy'!$E$5:$BB$5,0)),IF('09.1 Nehodovost - vypocet'!AL$19&lt;MIN('A2.1 Intenzita dopravy'!$E$5:$BB$5),'09.1 Nehodovost - vypocet'!AM28*'09.1 Nehodovost - vypocet'!AM28/'09.1 Nehodovost - vypocet'!AN28,'09.1 Nehodovost - vypocet'!AK28*'09.1 Nehodovost - vypocet'!AK28/'09.1 Nehodovost - vypocet'!AJ28)),0)),0)</f>
        <v>0</v>
      </c>
      <c r="AM28" s="30">
        <f>IFERROR(IF('A2 Intenzita dopravy'!$G$2="Dopravný model",IFERROR(INDEX('A2.1 Intenzita dopravy'!$E150:$BB150,MATCH('09.1 Nehodovost - vypocet'!AM$19,'A2.1 Intenzita dopravy'!$E$141:$BB$141,0)),IF('09.1 Nehodovost - vypocet'!AM$19&lt;MIN('A2.1 Intenzita dopravy'!$E$141:$BB$141),'09.1 Nehodovost - vypocet'!AN28*'09.1 Nehodovost - vypocet'!AN28/'09.1 Nehodovost - vypocet'!AO28,'09.1 Nehodovost - vypocet'!AL28*'09.1 Nehodovost - vypocet'!AL28/'09.1 Nehodovost - vypocet'!AK28)),IF('A2 Intenzita dopravy'!$G$2="Koeficienty rastu dopravy",IFERROR(INDEX('A2.1 Intenzita dopravy'!$E14:$BB14,MATCH('09.1 Nehodovost - vypocet'!AM$19,'A2.1 Intenzita dopravy'!$E$5:$BB$5,0)),IF('09.1 Nehodovost - vypocet'!AM$19&lt;MIN('A2.1 Intenzita dopravy'!$E$5:$BB$5),'09.1 Nehodovost - vypocet'!AN28*'09.1 Nehodovost - vypocet'!AN28/'09.1 Nehodovost - vypocet'!AO28,'09.1 Nehodovost - vypocet'!AL28*'09.1 Nehodovost - vypocet'!AL28/'09.1 Nehodovost - vypocet'!AK28)),0)),0)</f>
        <v>0</v>
      </c>
      <c r="AN28" s="30">
        <f>IFERROR(IF('A2 Intenzita dopravy'!$G$2="Dopravný model",IFERROR(INDEX('A2.1 Intenzita dopravy'!$E150:$BB150,MATCH('09.1 Nehodovost - vypocet'!AN$19,'A2.1 Intenzita dopravy'!$E$141:$BB$141,0)),IF('09.1 Nehodovost - vypocet'!AN$19&lt;MIN('A2.1 Intenzita dopravy'!$E$141:$BB$141),'09.1 Nehodovost - vypocet'!AO28*'09.1 Nehodovost - vypocet'!AO28/'09.1 Nehodovost - vypocet'!AP28,'09.1 Nehodovost - vypocet'!AM28*'09.1 Nehodovost - vypocet'!AM28/'09.1 Nehodovost - vypocet'!AL28)),IF('A2 Intenzita dopravy'!$G$2="Koeficienty rastu dopravy",IFERROR(INDEX('A2.1 Intenzita dopravy'!$E14:$BB14,MATCH('09.1 Nehodovost - vypocet'!AN$19,'A2.1 Intenzita dopravy'!$E$5:$BB$5,0)),IF('09.1 Nehodovost - vypocet'!AN$19&lt;MIN('A2.1 Intenzita dopravy'!$E$5:$BB$5),'09.1 Nehodovost - vypocet'!AO28*'09.1 Nehodovost - vypocet'!AO28/'09.1 Nehodovost - vypocet'!AP28,'09.1 Nehodovost - vypocet'!AM28*'09.1 Nehodovost - vypocet'!AM28/'09.1 Nehodovost - vypocet'!AL28)),0)),0)</f>
        <v>0</v>
      </c>
      <c r="AO28" s="30">
        <f>IFERROR(IF('A2 Intenzita dopravy'!$G$2="Dopravný model",IFERROR(INDEX('A2.1 Intenzita dopravy'!$E150:$BB150,MATCH('09.1 Nehodovost - vypocet'!AO$19,'A2.1 Intenzita dopravy'!$E$141:$BB$141,0)),IF('09.1 Nehodovost - vypocet'!AO$19&lt;MIN('A2.1 Intenzita dopravy'!$E$141:$BB$141),'09.1 Nehodovost - vypocet'!AP28*'09.1 Nehodovost - vypocet'!AP28/'09.1 Nehodovost - vypocet'!AQ28,'09.1 Nehodovost - vypocet'!AN28*'09.1 Nehodovost - vypocet'!AN28/'09.1 Nehodovost - vypocet'!AM28)),IF('A2 Intenzita dopravy'!$G$2="Koeficienty rastu dopravy",IFERROR(INDEX('A2.1 Intenzita dopravy'!$E14:$BB14,MATCH('09.1 Nehodovost - vypocet'!AO$19,'A2.1 Intenzita dopravy'!$E$5:$BB$5,0)),IF('09.1 Nehodovost - vypocet'!AO$19&lt;MIN('A2.1 Intenzita dopravy'!$E$5:$BB$5),'09.1 Nehodovost - vypocet'!AP28*'09.1 Nehodovost - vypocet'!AP28/'09.1 Nehodovost - vypocet'!AQ28,'09.1 Nehodovost - vypocet'!AN28*'09.1 Nehodovost - vypocet'!AN28/'09.1 Nehodovost - vypocet'!AM28)),0)),0)</f>
        <v>0</v>
      </c>
      <c r="AP28" s="30">
        <f>IFERROR(IF('A2 Intenzita dopravy'!$G$2="Dopravný model",IFERROR(INDEX('A2.1 Intenzita dopravy'!$E150:$BB150,MATCH('09.1 Nehodovost - vypocet'!AP$19,'A2.1 Intenzita dopravy'!$E$141:$BB$141,0)),IF('09.1 Nehodovost - vypocet'!AP$19&lt;MIN('A2.1 Intenzita dopravy'!$E$141:$BB$141),'09.1 Nehodovost - vypocet'!AQ28*'09.1 Nehodovost - vypocet'!AQ28/'09.1 Nehodovost - vypocet'!AR28,'09.1 Nehodovost - vypocet'!AO28*'09.1 Nehodovost - vypocet'!AO28/'09.1 Nehodovost - vypocet'!AN28)),IF('A2 Intenzita dopravy'!$G$2="Koeficienty rastu dopravy",IFERROR(INDEX('A2.1 Intenzita dopravy'!$E14:$BB14,MATCH('09.1 Nehodovost - vypocet'!AP$19,'A2.1 Intenzita dopravy'!$E$5:$BB$5,0)),IF('09.1 Nehodovost - vypocet'!AP$19&lt;MIN('A2.1 Intenzita dopravy'!$E$5:$BB$5),'09.1 Nehodovost - vypocet'!AQ28*'09.1 Nehodovost - vypocet'!AQ28/'09.1 Nehodovost - vypocet'!AR28,'09.1 Nehodovost - vypocet'!AO28*'09.1 Nehodovost - vypocet'!AO28/'09.1 Nehodovost - vypocet'!AN28)),0)),0)</f>
        <v>0</v>
      </c>
      <c r="AQ28" s="30">
        <f>IFERROR(IF('A2 Intenzita dopravy'!$G$2="Dopravný model",IFERROR(INDEX('A2.1 Intenzita dopravy'!$E150:$BB150,MATCH('09.1 Nehodovost - vypocet'!AQ$19,'A2.1 Intenzita dopravy'!$E$141:$BB$141,0)),IF('09.1 Nehodovost - vypocet'!AQ$19&lt;MIN('A2.1 Intenzita dopravy'!$E$141:$BB$141),'09.1 Nehodovost - vypocet'!AR28*'09.1 Nehodovost - vypocet'!AR28/'09.1 Nehodovost - vypocet'!AS28,'09.1 Nehodovost - vypocet'!AP28*'09.1 Nehodovost - vypocet'!AP28/'09.1 Nehodovost - vypocet'!AO28)),IF('A2 Intenzita dopravy'!$G$2="Koeficienty rastu dopravy",IFERROR(INDEX('A2.1 Intenzita dopravy'!$E14:$BB14,MATCH('09.1 Nehodovost - vypocet'!AQ$19,'A2.1 Intenzita dopravy'!$E$5:$BB$5,0)),IF('09.1 Nehodovost - vypocet'!AQ$19&lt;MIN('A2.1 Intenzita dopravy'!$E$5:$BB$5),'09.1 Nehodovost - vypocet'!AR28*'09.1 Nehodovost - vypocet'!AR28/'09.1 Nehodovost - vypocet'!AS28,'09.1 Nehodovost - vypocet'!AP28*'09.1 Nehodovost - vypocet'!AP28/'09.1 Nehodovost - vypocet'!AO28)),0)),0)</f>
        <v>0</v>
      </c>
      <c r="AR28" s="30">
        <f>IFERROR(IF('A2 Intenzita dopravy'!$G$2="Dopravný model",IFERROR(INDEX('A2.1 Intenzita dopravy'!$E150:$BB150,MATCH('09.1 Nehodovost - vypocet'!AR$19,'A2.1 Intenzita dopravy'!$E$141:$BB$141,0)),IF('09.1 Nehodovost - vypocet'!AR$19&lt;MIN('A2.1 Intenzita dopravy'!$E$141:$BB$141),'09.1 Nehodovost - vypocet'!AS28*'09.1 Nehodovost - vypocet'!AS28/'09.1 Nehodovost - vypocet'!AT28,'09.1 Nehodovost - vypocet'!AQ28*'09.1 Nehodovost - vypocet'!AQ28/'09.1 Nehodovost - vypocet'!AP28)),IF('A2 Intenzita dopravy'!$G$2="Koeficienty rastu dopravy",IFERROR(INDEX('A2.1 Intenzita dopravy'!$E14:$BB14,MATCH('09.1 Nehodovost - vypocet'!AR$19,'A2.1 Intenzita dopravy'!$E$5:$BB$5,0)),IF('09.1 Nehodovost - vypocet'!AR$19&lt;MIN('A2.1 Intenzita dopravy'!$E$5:$BB$5),'09.1 Nehodovost - vypocet'!AS28*'09.1 Nehodovost - vypocet'!AS28/'09.1 Nehodovost - vypocet'!AT28,'09.1 Nehodovost - vypocet'!AQ28*'09.1 Nehodovost - vypocet'!AQ28/'09.1 Nehodovost - vypocet'!AP28)),0)),0)</f>
        <v>0</v>
      </c>
      <c r="AS28" s="30">
        <f>IFERROR(IF('A2 Intenzita dopravy'!$G$2="Dopravný model",IFERROR(INDEX('A2.1 Intenzita dopravy'!$E150:$BB150,MATCH('09.1 Nehodovost - vypocet'!AS$19,'A2.1 Intenzita dopravy'!$E$141:$BB$141,0)),IF('09.1 Nehodovost - vypocet'!AS$19&lt;MIN('A2.1 Intenzita dopravy'!$E$141:$BB$141),'09.1 Nehodovost - vypocet'!AT28*'09.1 Nehodovost - vypocet'!AT28/'09.1 Nehodovost - vypocet'!AU28,'09.1 Nehodovost - vypocet'!AR28*'09.1 Nehodovost - vypocet'!AR28/'09.1 Nehodovost - vypocet'!AQ28)),IF('A2 Intenzita dopravy'!$G$2="Koeficienty rastu dopravy",IFERROR(INDEX('A2.1 Intenzita dopravy'!$E14:$BB14,MATCH('09.1 Nehodovost - vypocet'!AS$19,'A2.1 Intenzita dopravy'!$E$5:$BB$5,0)),IF('09.1 Nehodovost - vypocet'!AS$19&lt;MIN('A2.1 Intenzita dopravy'!$E$5:$BB$5),'09.1 Nehodovost - vypocet'!AT28*'09.1 Nehodovost - vypocet'!AT28/'09.1 Nehodovost - vypocet'!AU28,'09.1 Nehodovost - vypocet'!AR28*'09.1 Nehodovost - vypocet'!AR28/'09.1 Nehodovost - vypocet'!AQ28)),0)),0)</f>
        <v>0</v>
      </c>
      <c r="AT28" s="30">
        <f>IFERROR(IF('A2 Intenzita dopravy'!$G$2="Dopravný model",IFERROR(INDEX('A2.1 Intenzita dopravy'!$E150:$BB150,MATCH('09.1 Nehodovost - vypocet'!AT$19,'A2.1 Intenzita dopravy'!$E$141:$BB$141,0)),IF('09.1 Nehodovost - vypocet'!AT$19&lt;MIN('A2.1 Intenzita dopravy'!$E$141:$BB$141),'09.1 Nehodovost - vypocet'!AU28*'09.1 Nehodovost - vypocet'!AU28/'09.1 Nehodovost - vypocet'!AV28,'09.1 Nehodovost - vypocet'!AS28*'09.1 Nehodovost - vypocet'!AS28/'09.1 Nehodovost - vypocet'!AR28)),IF('A2 Intenzita dopravy'!$G$2="Koeficienty rastu dopravy",IFERROR(INDEX('A2.1 Intenzita dopravy'!$E14:$BB14,MATCH('09.1 Nehodovost - vypocet'!AT$19,'A2.1 Intenzita dopravy'!$E$5:$BB$5,0)),IF('09.1 Nehodovost - vypocet'!AT$19&lt;MIN('A2.1 Intenzita dopravy'!$E$5:$BB$5),'09.1 Nehodovost - vypocet'!AU28*'09.1 Nehodovost - vypocet'!AU28/'09.1 Nehodovost - vypocet'!AV28,'09.1 Nehodovost - vypocet'!AS28*'09.1 Nehodovost - vypocet'!AS28/'09.1 Nehodovost - vypocet'!AR28)),0)),0)</f>
        <v>0</v>
      </c>
      <c r="AU28" s="30">
        <f>IFERROR(IF('A2 Intenzita dopravy'!$G$2="Dopravný model",IFERROR(INDEX('A2.1 Intenzita dopravy'!$E150:$BB150,MATCH('09.1 Nehodovost - vypocet'!AU$19,'A2.1 Intenzita dopravy'!$E$141:$BB$141,0)),IF('09.1 Nehodovost - vypocet'!AU$19&lt;MIN('A2.1 Intenzita dopravy'!$E$141:$BB$141),'09.1 Nehodovost - vypocet'!AV28*'09.1 Nehodovost - vypocet'!AV28/'09.1 Nehodovost - vypocet'!AW28,'09.1 Nehodovost - vypocet'!AT28*'09.1 Nehodovost - vypocet'!AT28/'09.1 Nehodovost - vypocet'!AS28)),IF('A2 Intenzita dopravy'!$G$2="Koeficienty rastu dopravy",IFERROR(INDEX('A2.1 Intenzita dopravy'!$E14:$BB14,MATCH('09.1 Nehodovost - vypocet'!AU$19,'A2.1 Intenzita dopravy'!$E$5:$BB$5,0)),IF('09.1 Nehodovost - vypocet'!AU$19&lt;MIN('A2.1 Intenzita dopravy'!$E$5:$BB$5),'09.1 Nehodovost - vypocet'!AV28*'09.1 Nehodovost - vypocet'!AV28/'09.1 Nehodovost - vypocet'!AW28,'09.1 Nehodovost - vypocet'!AT28*'09.1 Nehodovost - vypocet'!AT28/'09.1 Nehodovost - vypocet'!AS28)),0)),0)</f>
        <v>0</v>
      </c>
      <c r="AV28" s="30">
        <f>IFERROR(IF('A2 Intenzita dopravy'!$G$2="Dopravný model",IFERROR(INDEX('A2.1 Intenzita dopravy'!$E150:$BB150,MATCH('09.1 Nehodovost - vypocet'!AV$19,'A2.1 Intenzita dopravy'!$E$141:$BB$141,0)),IF('09.1 Nehodovost - vypocet'!AV$19&lt;MIN('A2.1 Intenzita dopravy'!$E$141:$BB$141),'09.1 Nehodovost - vypocet'!AW28*'09.1 Nehodovost - vypocet'!AW28/'09.1 Nehodovost - vypocet'!AX28,'09.1 Nehodovost - vypocet'!AU28*'09.1 Nehodovost - vypocet'!AU28/'09.1 Nehodovost - vypocet'!AT28)),IF('A2 Intenzita dopravy'!$G$2="Koeficienty rastu dopravy",IFERROR(INDEX('A2.1 Intenzita dopravy'!$E14:$BB14,MATCH('09.1 Nehodovost - vypocet'!AV$19,'A2.1 Intenzita dopravy'!$E$5:$BB$5,0)),IF('09.1 Nehodovost - vypocet'!AV$19&lt;MIN('A2.1 Intenzita dopravy'!$E$5:$BB$5),'09.1 Nehodovost - vypocet'!AW28*'09.1 Nehodovost - vypocet'!AW28/'09.1 Nehodovost - vypocet'!AX28,'09.1 Nehodovost - vypocet'!AU28*'09.1 Nehodovost - vypocet'!AU28/'09.1 Nehodovost - vypocet'!AT28)),0)),0)</f>
        <v>0</v>
      </c>
      <c r="AW28" s="30">
        <f>IFERROR(IF('A2 Intenzita dopravy'!$G$2="Dopravný model",IFERROR(INDEX('A2.1 Intenzita dopravy'!$E150:$BB150,MATCH('09.1 Nehodovost - vypocet'!AW$19,'A2.1 Intenzita dopravy'!$E$141:$BB$141,0)),IF('09.1 Nehodovost - vypocet'!AW$19&lt;MIN('A2.1 Intenzita dopravy'!$E$141:$BB$141),'09.1 Nehodovost - vypocet'!AX28*'09.1 Nehodovost - vypocet'!AX28/'09.1 Nehodovost - vypocet'!AY28,'09.1 Nehodovost - vypocet'!AV28*'09.1 Nehodovost - vypocet'!AV28/'09.1 Nehodovost - vypocet'!AU28)),IF('A2 Intenzita dopravy'!$G$2="Koeficienty rastu dopravy",IFERROR(INDEX('A2.1 Intenzita dopravy'!$E14:$BB14,MATCH('09.1 Nehodovost - vypocet'!AW$19,'A2.1 Intenzita dopravy'!$E$5:$BB$5,0)),IF('09.1 Nehodovost - vypocet'!AW$19&lt;MIN('A2.1 Intenzita dopravy'!$E$5:$BB$5),'09.1 Nehodovost - vypocet'!AX28*'09.1 Nehodovost - vypocet'!AX28/'09.1 Nehodovost - vypocet'!AY28,'09.1 Nehodovost - vypocet'!AV28*'09.1 Nehodovost - vypocet'!AV28/'09.1 Nehodovost - vypocet'!AU28)),0)),0)</f>
        <v>0</v>
      </c>
      <c r="AX28" s="30">
        <f>IFERROR(IF('A2 Intenzita dopravy'!$G$2="Dopravný model",IFERROR(INDEX('A2.1 Intenzita dopravy'!$E150:$BB150,MATCH('09.1 Nehodovost - vypocet'!AX$19,'A2.1 Intenzita dopravy'!$E$141:$BB$141,0)),IF('09.1 Nehodovost - vypocet'!AX$19&lt;MIN('A2.1 Intenzita dopravy'!$E$141:$BB$141),'09.1 Nehodovost - vypocet'!AY28*'09.1 Nehodovost - vypocet'!AY28/'09.1 Nehodovost - vypocet'!AZ28,'09.1 Nehodovost - vypocet'!AW28*'09.1 Nehodovost - vypocet'!AW28/'09.1 Nehodovost - vypocet'!AV28)),IF('A2 Intenzita dopravy'!$G$2="Koeficienty rastu dopravy",IFERROR(INDEX('A2.1 Intenzita dopravy'!$E14:$BB14,MATCH('09.1 Nehodovost - vypocet'!AX$19,'A2.1 Intenzita dopravy'!$E$5:$BB$5,0)),IF('09.1 Nehodovost - vypocet'!AX$19&lt;MIN('A2.1 Intenzita dopravy'!$E$5:$BB$5),'09.1 Nehodovost - vypocet'!AY28*'09.1 Nehodovost - vypocet'!AY28/'09.1 Nehodovost - vypocet'!AZ28,'09.1 Nehodovost - vypocet'!AW28*'09.1 Nehodovost - vypocet'!AW28/'09.1 Nehodovost - vypocet'!AV28)),0)),0)</f>
        <v>0</v>
      </c>
      <c r="AY28" s="30">
        <f>IFERROR(IF('A2 Intenzita dopravy'!$G$2="Dopravný model",IFERROR(INDEX('A2.1 Intenzita dopravy'!$E150:$BB150,MATCH('09.1 Nehodovost - vypocet'!AY$19,'A2.1 Intenzita dopravy'!$E$141:$BB$141,0)),IF('09.1 Nehodovost - vypocet'!AY$19&lt;MIN('A2.1 Intenzita dopravy'!$E$141:$BB$141),'09.1 Nehodovost - vypocet'!AZ28*'09.1 Nehodovost - vypocet'!AZ28/'09.1 Nehodovost - vypocet'!BA28,'09.1 Nehodovost - vypocet'!AX28*'09.1 Nehodovost - vypocet'!AX28/'09.1 Nehodovost - vypocet'!AW28)),IF('A2 Intenzita dopravy'!$G$2="Koeficienty rastu dopravy",IFERROR(INDEX('A2.1 Intenzita dopravy'!$E14:$BB14,MATCH('09.1 Nehodovost - vypocet'!AY$19,'A2.1 Intenzita dopravy'!$E$5:$BB$5,0)),IF('09.1 Nehodovost - vypocet'!AY$19&lt;MIN('A2.1 Intenzita dopravy'!$E$5:$BB$5),'09.1 Nehodovost - vypocet'!AZ28*'09.1 Nehodovost - vypocet'!AZ28/'09.1 Nehodovost - vypocet'!BA28,'09.1 Nehodovost - vypocet'!AX28*'09.1 Nehodovost - vypocet'!AX28/'09.1 Nehodovost - vypocet'!AW28)),0)),0)</f>
        <v>0</v>
      </c>
      <c r="AZ28" s="30">
        <f>IFERROR(IF('A2 Intenzita dopravy'!$G$2="Dopravný model",IFERROR(INDEX('A2.1 Intenzita dopravy'!$E150:$BB150,MATCH('09.1 Nehodovost - vypocet'!AZ$19,'A2.1 Intenzita dopravy'!$E$141:$BB$141,0)),IF('09.1 Nehodovost - vypocet'!AZ$19&lt;MIN('A2.1 Intenzita dopravy'!$E$141:$BB$141),'09.1 Nehodovost - vypocet'!BA28*'09.1 Nehodovost - vypocet'!BA28/'09.1 Nehodovost - vypocet'!BB28,'09.1 Nehodovost - vypocet'!AY28*'09.1 Nehodovost - vypocet'!AY28/'09.1 Nehodovost - vypocet'!AX28)),IF('A2 Intenzita dopravy'!$G$2="Koeficienty rastu dopravy",IFERROR(INDEX('A2.1 Intenzita dopravy'!$E14:$BB14,MATCH('09.1 Nehodovost - vypocet'!AZ$19,'A2.1 Intenzita dopravy'!$E$5:$BB$5,0)),IF('09.1 Nehodovost - vypocet'!AZ$19&lt;MIN('A2.1 Intenzita dopravy'!$E$5:$BB$5),'09.1 Nehodovost - vypocet'!BA28*'09.1 Nehodovost - vypocet'!BA28/'09.1 Nehodovost - vypocet'!BB28,'09.1 Nehodovost - vypocet'!AY28*'09.1 Nehodovost - vypocet'!AY28/'09.1 Nehodovost - vypocet'!AX28)),0)),0)</f>
        <v>0</v>
      </c>
      <c r="BA28" s="30">
        <f>IFERROR(IF('A2 Intenzita dopravy'!$G$2="Dopravný model",IFERROR(INDEX('A2.1 Intenzita dopravy'!$E150:$BB150,MATCH('09.1 Nehodovost - vypocet'!BA$19,'A2.1 Intenzita dopravy'!$E$141:$BB$141,0)),IF('09.1 Nehodovost - vypocet'!BA$19&lt;MIN('A2.1 Intenzita dopravy'!$E$141:$BB$141),'09.1 Nehodovost - vypocet'!BB28*'09.1 Nehodovost - vypocet'!BB28/'09.1 Nehodovost - vypocet'!BC28,'09.1 Nehodovost - vypocet'!AZ28*'09.1 Nehodovost - vypocet'!AZ28/'09.1 Nehodovost - vypocet'!AY28)),IF('A2 Intenzita dopravy'!$G$2="Koeficienty rastu dopravy",IFERROR(INDEX('A2.1 Intenzita dopravy'!$E14:$BB14,MATCH('09.1 Nehodovost - vypocet'!BA$19,'A2.1 Intenzita dopravy'!$E$5:$BB$5,0)),IF('09.1 Nehodovost - vypocet'!BA$19&lt;MIN('A2.1 Intenzita dopravy'!$E$5:$BB$5),'09.1 Nehodovost - vypocet'!BB28*'09.1 Nehodovost - vypocet'!BB28/'09.1 Nehodovost - vypocet'!BC28,'09.1 Nehodovost - vypocet'!AZ28*'09.1 Nehodovost - vypocet'!AZ28/'09.1 Nehodovost - vypocet'!AY28)),0)),0)</f>
        <v>0</v>
      </c>
      <c r="BB28" s="30">
        <f>IFERROR(IF('A2 Intenzita dopravy'!$G$2="Dopravný model",IFERROR(INDEX('A2.1 Intenzita dopravy'!$E150:$BB150,MATCH('09.1 Nehodovost - vypocet'!BB$19,'A2.1 Intenzita dopravy'!$E$141:$BB$141,0)),IF('09.1 Nehodovost - vypocet'!BB$19&lt;MIN('A2.1 Intenzita dopravy'!$E$141:$BB$141),'09.1 Nehodovost - vypocet'!BC28*'09.1 Nehodovost - vypocet'!BC28/'09.1 Nehodovost - vypocet'!BD28,'09.1 Nehodovost - vypocet'!BA28*'09.1 Nehodovost - vypocet'!BA28/'09.1 Nehodovost - vypocet'!AZ28)),IF('A2 Intenzita dopravy'!$G$2="Koeficienty rastu dopravy",IFERROR(INDEX('A2.1 Intenzita dopravy'!$E14:$BB14,MATCH('09.1 Nehodovost - vypocet'!BB$19,'A2.1 Intenzita dopravy'!$E$5:$BB$5,0)),IF('09.1 Nehodovost - vypocet'!BB$19&lt;MIN('A2.1 Intenzita dopravy'!$E$5:$BB$5),'09.1 Nehodovost - vypocet'!BC28*'09.1 Nehodovost - vypocet'!BC28/'09.1 Nehodovost - vypocet'!BD28,'09.1 Nehodovost - vypocet'!BA28*'09.1 Nehodovost - vypocet'!BA28/'09.1 Nehodovost - vypocet'!AZ28)),0)),0)</f>
        <v>0</v>
      </c>
    </row>
    <row r="29" spans="2:54" customFormat="1" x14ac:dyDescent="0.2">
      <c r="B29" s="5">
        <v>9</v>
      </c>
      <c r="C29" s="5" t="str">
        <f>IF(ISBLANK('A2 Intenzita dopravy'!C29)=TRUE,"",'A2 Intenzita dopravy'!C29)</f>
        <v/>
      </c>
      <c r="D29" s="5" t="str">
        <f>IF(ISBLANK('A2 Intenzita dopravy'!D29)=TRUE,"",'A2 Intenzita dopravy'!D29)</f>
        <v>Privádzač Nižná</v>
      </c>
      <c r="E29" s="30">
        <f>IFERROR(IF('A2 Intenzita dopravy'!$G$2="Dopravný model",IFERROR(INDEX('A2.1 Intenzita dopravy'!$E151:$BB151,MATCH('09.1 Nehodovost - vypocet'!E$19,'A2.1 Intenzita dopravy'!$E$141:$BB$141,0)),IF('09.1 Nehodovost - vypocet'!E$19&lt;MIN('A2.1 Intenzita dopravy'!$E$141:$BB$141),'09.1 Nehodovost - vypocet'!F29*'09.1 Nehodovost - vypocet'!F29/'09.1 Nehodovost - vypocet'!G29,'09.1 Nehodovost - vypocet'!D29*'09.1 Nehodovost - vypocet'!D29/'09.1 Nehodovost - vypocet'!C29)),IF('A2 Intenzita dopravy'!$G$2="Koeficienty rastu dopravy",IFERROR(INDEX('A2.1 Intenzita dopravy'!$E15:$BB15,MATCH('09.1 Nehodovost - vypocet'!E$19,'A2.1 Intenzita dopravy'!$E$5:$BB$5,0)),IF('09.1 Nehodovost - vypocet'!E$19&lt;MIN('A2.1 Intenzita dopravy'!$E$5:$BB$5),'09.1 Nehodovost - vypocet'!F29*'09.1 Nehodovost - vypocet'!F29/'09.1 Nehodovost - vypocet'!G29,'09.1 Nehodovost - vypocet'!D29*'09.1 Nehodovost - vypocet'!D29/'09.1 Nehodovost - vypocet'!C29)),0)),0)</f>
        <v>0</v>
      </c>
      <c r="F29" s="30">
        <f>IFERROR(IF('A2 Intenzita dopravy'!$G$2="Dopravný model",IFERROR(INDEX('A2.1 Intenzita dopravy'!$E151:$BB151,MATCH('09.1 Nehodovost - vypocet'!F$19,'A2.1 Intenzita dopravy'!$E$141:$BB$141,0)),IF('09.1 Nehodovost - vypocet'!F$19&lt;MIN('A2.1 Intenzita dopravy'!$E$141:$BB$141),'09.1 Nehodovost - vypocet'!G29*'09.1 Nehodovost - vypocet'!G29/'09.1 Nehodovost - vypocet'!H29,'09.1 Nehodovost - vypocet'!E29*'09.1 Nehodovost - vypocet'!E29/'09.1 Nehodovost - vypocet'!D29)),IF('A2 Intenzita dopravy'!$G$2="Koeficienty rastu dopravy",IFERROR(INDEX('A2.1 Intenzita dopravy'!$E15:$BB15,MATCH('09.1 Nehodovost - vypocet'!F$19,'A2.1 Intenzita dopravy'!$E$5:$BB$5,0)),IF('09.1 Nehodovost - vypocet'!F$19&lt;MIN('A2.1 Intenzita dopravy'!$E$5:$BB$5),'09.1 Nehodovost - vypocet'!G29*'09.1 Nehodovost - vypocet'!G29/'09.1 Nehodovost - vypocet'!H29,'09.1 Nehodovost - vypocet'!E29*'09.1 Nehodovost - vypocet'!E29/'09.1 Nehodovost - vypocet'!D29)),0)),0)</f>
        <v>0</v>
      </c>
      <c r="G29" s="30">
        <f>IFERROR(IF('A2 Intenzita dopravy'!$G$2="Dopravný model",IFERROR(INDEX('A2.1 Intenzita dopravy'!$E151:$BB151,MATCH('09.1 Nehodovost - vypocet'!G$19,'A2.1 Intenzita dopravy'!$E$141:$BB$141,0)),IF('09.1 Nehodovost - vypocet'!G$19&lt;MIN('A2.1 Intenzita dopravy'!$E$141:$BB$141),'09.1 Nehodovost - vypocet'!H29*'09.1 Nehodovost - vypocet'!H29/'09.1 Nehodovost - vypocet'!I29,'09.1 Nehodovost - vypocet'!F29*'09.1 Nehodovost - vypocet'!F29/'09.1 Nehodovost - vypocet'!E29)),IF('A2 Intenzita dopravy'!$G$2="Koeficienty rastu dopravy",IFERROR(INDEX('A2.1 Intenzita dopravy'!$E15:$BB15,MATCH('09.1 Nehodovost - vypocet'!G$19,'A2.1 Intenzita dopravy'!$E$5:$BB$5,0)),IF('09.1 Nehodovost - vypocet'!G$19&lt;MIN('A2.1 Intenzita dopravy'!$E$5:$BB$5),'09.1 Nehodovost - vypocet'!H29*'09.1 Nehodovost - vypocet'!H29/'09.1 Nehodovost - vypocet'!I29,'09.1 Nehodovost - vypocet'!F29*'09.1 Nehodovost - vypocet'!F29/'09.1 Nehodovost - vypocet'!E29)),0)),0)</f>
        <v>0</v>
      </c>
      <c r="H29" s="30">
        <f>IFERROR(IF('A2 Intenzita dopravy'!$G$2="Dopravný model",IFERROR(INDEX('A2.1 Intenzita dopravy'!$E151:$BB151,MATCH('09.1 Nehodovost - vypocet'!H$19,'A2.1 Intenzita dopravy'!$E$141:$BB$141,0)),IF('09.1 Nehodovost - vypocet'!H$19&lt;MIN('A2.1 Intenzita dopravy'!$E$141:$BB$141),'09.1 Nehodovost - vypocet'!I29*'09.1 Nehodovost - vypocet'!I29/'09.1 Nehodovost - vypocet'!J29,'09.1 Nehodovost - vypocet'!G29*'09.1 Nehodovost - vypocet'!G29/'09.1 Nehodovost - vypocet'!F29)),IF('A2 Intenzita dopravy'!$G$2="Koeficienty rastu dopravy",IFERROR(INDEX('A2.1 Intenzita dopravy'!$E15:$BB15,MATCH('09.1 Nehodovost - vypocet'!H$19,'A2.1 Intenzita dopravy'!$E$5:$BB$5,0)),IF('09.1 Nehodovost - vypocet'!H$19&lt;MIN('A2.1 Intenzita dopravy'!$E$5:$BB$5),'09.1 Nehodovost - vypocet'!I29*'09.1 Nehodovost - vypocet'!I29/'09.1 Nehodovost - vypocet'!J29,'09.1 Nehodovost - vypocet'!G29*'09.1 Nehodovost - vypocet'!G29/'09.1 Nehodovost - vypocet'!F29)),0)),0)</f>
        <v>0</v>
      </c>
      <c r="I29" s="30">
        <f>IFERROR(IF('A2 Intenzita dopravy'!$G$2="Dopravný model",IFERROR(INDEX('A2.1 Intenzita dopravy'!$E151:$BB151,MATCH('09.1 Nehodovost - vypocet'!I$19,'A2.1 Intenzita dopravy'!$E$141:$BB$141,0)),IF('09.1 Nehodovost - vypocet'!I$19&lt;MIN('A2.1 Intenzita dopravy'!$E$141:$BB$141),'09.1 Nehodovost - vypocet'!J29*'09.1 Nehodovost - vypocet'!J29/'09.1 Nehodovost - vypocet'!K29,'09.1 Nehodovost - vypocet'!H29*'09.1 Nehodovost - vypocet'!H29/'09.1 Nehodovost - vypocet'!G29)),IF('A2 Intenzita dopravy'!$G$2="Koeficienty rastu dopravy",IFERROR(INDEX('A2.1 Intenzita dopravy'!$E15:$BB15,MATCH('09.1 Nehodovost - vypocet'!I$19,'A2.1 Intenzita dopravy'!$E$5:$BB$5,0)),IF('09.1 Nehodovost - vypocet'!I$19&lt;MIN('A2.1 Intenzita dopravy'!$E$5:$BB$5),'09.1 Nehodovost - vypocet'!J29*'09.1 Nehodovost - vypocet'!J29/'09.1 Nehodovost - vypocet'!K29,'09.1 Nehodovost - vypocet'!H29*'09.1 Nehodovost - vypocet'!H29/'09.1 Nehodovost - vypocet'!G29)),0)),0)</f>
        <v>0</v>
      </c>
      <c r="J29" s="30">
        <f>IFERROR(IF('A2 Intenzita dopravy'!$G$2="Dopravný model",IFERROR(INDEX('A2.1 Intenzita dopravy'!$E151:$BB151,MATCH('09.1 Nehodovost - vypocet'!J$19,'A2.1 Intenzita dopravy'!$E$141:$BB$141,0)),IF('09.1 Nehodovost - vypocet'!J$19&lt;MIN('A2.1 Intenzita dopravy'!$E$141:$BB$141),'09.1 Nehodovost - vypocet'!K29*'09.1 Nehodovost - vypocet'!K29/'09.1 Nehodovost - vypocet'!L29,'09.1 Nehodovost - vypocet'!I29*'09.1 Nehodovost - vypocet'!I29/'09.1 Nehodovost - vypocet'!H29)),IF('A2 Intenzita dopravy'!$G$2="Koeficienty rastu dopravy",IFERROR(INDEX('A2.1 Intenzita dopravy'!$E15:$BB15,MATCH('09.1 Nehodovost - vypocet'!J$19,'A2.1 Intenzita dopravy'!$E$5:$BB$5,0)),IF('09.1 Nehodovost - vypocet'!J$19&lt;MIN('A2.1 Intenzita dopravy'!$E$5:$BB$5),'09.1 Nehodovost - vypocet'!K29*'09.1 Nehodovost - vypocet'!K29/'09.1 Nehodovost - vypocet'!L29,'09.1 Nehodovost - vypocet'!I29*'09.1 Nehodovost - vypocet'!I29/'09.1 Nehodovost - vypocet'!H29)),0)),0)</f>
        <v>0</v>
      </c>
      <c r="K29" s="30">
        <f>IFERROR(IF('A2 Intenzita dopravy'!$G$2="Dopravný model",IFERROR(INDEX('A2.1 Intenzita dopravy'!$E151:$BB151,MATCH('09.1 Nehodovost - vypocet'!K$19,'A2.1 Intenzita dopravy'!$E$141:$BB$141,0)),IF('09.1 Nehodovost - vypocet'!K$19&lt;MIN('A2.1 Intenzita dopravy'!$E$141:$BB$141),'09.1 Nehodovost - vypocet'!L29*'09.1 Nehodovost - vypocet'!L29/'09.1 Nehodovost - vypocet'!M29,'09.1 Nehodovost - vypocet'!J29*'09.1 Nehodovost - vypocet'!J29/'09.1 Nehodovost - vypocet'!I29)),IF('A2 Intenzita dopravy'!$G$2="Koeficienty rastu dopravy",IFERROR(INDEX('A2.1 Intenzita dopravy'!$E15:$BB15,MATCH('09.1 Nehodovost - vypocet'!K$19,'A2.1 Intenzita dopravy'!$E$5:$BB$5,0)),IF('09.1 Nehodovost - vypocet'!K$19&lt;MIN('A2.1 Intenzita dopravy'!$E$5:$BB$5),'09.1 Nehodovost - vypocet'!L29*'09.1 Nehodovost - vypocet'!L29/'09.1 Nehodovost - vypocet'!M29,'09.1 Nehodovost - vypocet'!J29*'09.1 Nehodovost - vypocet'!J29/'09.1 Nehodovost - vypocet'!I29)),0)),0)</f>
        <v>0</v>
      </c>
      <c r="L29" s="30">
        <f>IFERROR(IF('A2 Intenzita dopravy'!$G$2="Dopravný model",IFERROR(INDEX('A2.1 Intenzita dopravy'!$E151:$BB151,MATCH('09.1 Nehodovost - vypocet'!L$19,'A2.1 Intenzita dopravy'!$E$141:$BB$141,0)),IF('09.1 Nehodovost - vypocet'!L$19&lt;MIN('A2.1 Intenzita dopravy'!$E$141:$BB$141),'09.1 Nehodovost - vypocet'!M29*'09.1 Nehodovost - vypocet'!M29/'09.1 Nehodovost - vypocet'!N29,'09.1 Nehodovost - vypocet'!K29*'09.1 Nehodovost - vypocet'!K29/'09.1 Nehodovost - vypocet'!J29)),IF('A2 Intenzita dopravy'!$G$2="Koeficienty rastu dopravy",IFERROR(INDEX('A2.1 Intenzita dopravy'!$E15:$BB15,MATCH('09.1 Nehodovost - vypocet'!L$19,'A2.1 Intenzita dopravy'!$E$5:$BB$5,0)),IF('09.1 Nehodovost - vypocet'!L$19&lt;MIN('A2.1 Intenzita dopravy'!$E$5:$BB$5),'09.1 Nehodovost - vypocet'!M29*'09.1 Nehodovost - vypocet'!M29/'09.1 Nehodovost - vypocet'!N29,'09.1 Nehodovost - vypocet'!K29*'09.1 Nehodovost - vypocet'!K29/'09.1 Nehodovost - vypocet'!J29)),0)),0)</f>
        <v>0</v>
      </c>
      <c r="M29" s="30">
        <f>IFERROR(IF('A2 Intenzita dopravy'!$G$2="Dopravný model",IFERROR(INDEX('A2.1 Intenzita dopravy'!$E151:$BB151,MATCH('09.1 Nehodovost - vypocet'!M$19,'A2.1 Intenzita dopravy'!$E$141:$BB$141,0)),IF('09.1 Nehodovost - vypocet'!M$19&lt;MIN('A2.1 Intenzita dopravy'!$E$141:$BB$141),'09.1 Nehodovost - vypocet'!N29*'09.1 Nehodovost - vypocet'!N29/'09.1 Nehodovost - vypocet'!O29,'09.1 Nehodovost - vypocet'!L29*'09.1 Nehodovost - vypocet'!L29/'09.1 Nehodovost - vypocet'!K29)),IF('A2 Intenzita dopravy'!$G$2="Koeficienty rastu dopravy",IFERROR(INDEX('A2.1 Intenzita dopravy'!$E15:$BB15,MATCH('09.1 Nehodovost - vypocet'!M$19,'A2.1 Intenzita dopravy'!$E$5:$BB$5,0)),IF('09.1 Nehodovost - vypocet'!M$19&lt;MIN('A2.1 Intenzita dopravy'!$E$5:$BB$5),'09.1 Nehodovost - vypocet'!N29*'09.1 Nehodovost - vypocet'!N29/'09.1 Nehodovost - vypocet'!O29,'09.1 Nehodovost - vypocet'!L29*'09.1 Nehodovost - vypocet'!L29/'09.1 Nehodovost - vypocet'!K29)),0)),0)</f>
        <v>0</v>
      </c>
      <c r="N29" s="30">
        <f>IFERROR(IF('A2 Intenzita dopravy'!$G$2="Dopravný model",IFERROR(INDEX('A2.1 Intenzita dopravy'!$E151:$BB151,MATCH('09.1 Nehodovost - vypocet'!N$19,'A2.1 Intenzita dopravy'!$E$141:$BB$141,0)),IF('09.1 Nehodovost - vypocet'!N$19&lt;MIN('A2.1 Intenzita dopravy'!$E$141:$BB$141),'09.1 Nehodovost - vypocet'!O29*'09.1 Nehodovost - vypocet'!O29/'09.1 Nehodovost - vypocet'!P29,'09.1 Nehodovost - vypocet'!M29*'09.1 Nehodovost - vypocet'!M29/'09.1 Nehodovost - vypocet'!L29)),IF('A2 Intenzita dopravy'!$G$2="Koeficienty rastu dopravy",IFERROR(INDEX('A2.1 Intenzita dopravy'!$E15:$BB15,MATCH('09.1 Nehodovost - vypocet'!N$19,'A2.1 Intenzita dopravy'!$E$5:$BB$5,0)),IF('09.1 Nehodovost - vypocet'!N$19&lt;MIN('A2.1 Intenzita dopravy'!$E$5:$BB$5),'09.1 Nehodovost - vypocet'!O29*'09.1 Nehodovost - vypocet'!O29/'09.1 Nehodovost - vypocet'!P29,'09.1 Nehodovost - vypocet'!M29*'09.1 Nehodovost - vypocet'!M29/'09.1 Nehodovost - vypocet'!L29)),0)),0)</f>
        <v>0</v>
      </c>
      <c r="O29" s="30">
        <f>IFERROR(IF('A2 Intenzita dopravy'!$G$2="Dopravný model",IFERROR(INDEX('A2.1 Intenzita dopravy'!$E151:$BB151,MATCH('09.1 Nehodovost - vypocet'!O$19,'A2.1 Intenzita dopravy'!$E$141:$BB$141,0)),IF('09.1 Nehodovost - vypocet'!O$19&lt;MIN('A2.1 Intenzita dopravy'!$E$141:$BB$141),'09.1 Nehodovost - vypocet'!P29*'09.1 Nehodovost - vypocet'!P29/'09.1 Nehodovost - vypocet'!Q29,'09.1 Nehodovost - vypocet'!N29*'09.1 Nehodovost - vypocet'!N29/'09.1 Nehodovost - vypocet'!M29)),IF('A2 Intenzita dopravy'!$G$2="Koeficienty rastu dopravy",IFERROR(INDEX('A2.1 Intenzita dopravy'!$E15:$BB15,MATCH('09.1 Nehodovost - vypocet'!O$19,'A2.1 Intenzita dopravy'!$E$5:$BB$5,0)),IF('09.1 Nehodovost - vypocet'!O$19&lt;MIN('A2.1 Intenzita dopravy'!$E$5:$BB$5),'09.1 Nehodovost - vypocet'!P29*'09.1 Nehodovost - vypocet'!P29/'09.1 Nehodovost - vypocet'!Q29,'09.1 Nehodovost - vypocet'!N29*'09.1 Nehodovost - vypocet'!N29/'09.1 Nehodovost - vypocet'!M29)),0)),0)</f>
        <v>0</v>
      </c>
      <c r="P29" s="30">
        <f>IFERROR(IF('A2 Intenzita dopravy'!$G$2="Dopravný model",IFERROR(INDEX('A2.1 Intenzita dopravy'!$E151:$BB151,MATCH('09.1 Nehodovost - vypocet'!P$19,'A2.1 Intenzita dopravy'!$E$141:$BB$141,0)),IF('09.1 Nehodovost - vypocet'!P$19&lt;MIN('A2.1 Intenzita dopravy'!$E$141:$BB$141),'09.1 Nehodovost - vypocet'!Q29*'09.1 Nehodovost - vypocet'!Q29/'09.1 Nehodovost - vypocet'!R29,'09.1 Nehodovost - vypocet'!O29*'09.1 Nehodovost - vypocet'!O29/'09.1 Nehodovost - vypocet'!N29)),IF('A2 Intenzita dopravy'!$G$2="Koeficienty rastu dopravy",IFERROR(INDEX('A2.1 Intenzita dopravy'!$E15:$BB15,MATCH('09.1 Nehodovost - vypocet'!P$19,'A2.1 Intenzita dopravy'!$E$5:$BB$5,0)),IF('09.1 Nehodovost - vypocet'!P$19&lt;MIN('A2.1 Intenzita dopravy'!$E$5:$BB$5),'09.1 Nehodovost - vypocet'!Q29*'09.1 Nehodovost - vypocet'!Q29/'09.1 Nehodovost - vypocet'!R29,'09.1 Nehodovost - vypocet'!O29*'09.1 Nehodovost - vypocet'!O29/'09.1 Nehodovost - vypocet'!N29)),0)),0)</f>
        <v>0</v>
      </c>
      <c r="Q29" s="30">
        <f>IFERROR(IF('A2 Intenzita dopravy'!$G$2="Dopravný model",IFERROR(INDEX('A2.1 Intenzita dopravy'!$E151:$BB151,MATCH('09.1 Nehodovost - vypocet'!Q$19,'A2.1 Intenzita dopravy'!$E$141:$BB$141,0)),IF('09.1 Nehodovost - vypocet'!Q$19&lt;MIN('A2.1 Intenzita dopravy'!$E$141:$BB$141),'09.1 Nehodovost - vypocet'!R29*'09.1 Nehodovost - vypocet'!R29/'09.1 Nehodovost - vypocet'!S29,'09.1 Nehodovost - vypocet'!P29*'09.1 Nehodovost - vypocet'!P29/'09.1 Nehodovost - vypocet'!O29)),IF('A2 Intenzita dopravy'!$G$2="Koeficienty rastu dopravy",IFERROR(INDEX('A2.1 Intenzita dopravy'!$E15:$BB15,MATCH('09.1 Nehodovost - vypocet'!Q$19,'A2.1 Intenzita dopravy'!$E$5:$BB$5,0)),IF('09.1 Nehodovost - vypocet'!Q$19&lt;MIN('A2.1 Intenzita dopravy'!$E$5:$BB$5),'09.1 Nehodovost - vypocet'!R29*'09.1 Nehodovost - vypocet'!R29/'09.1 Nehodovost - vypocet'!S29,'09.1 Nehodovost - vypocet'!P29*'09.1 Nehodovost - vypocet'!P29/'09.1 Nehodovost - vypocet'!O29)),0)),0)</f>
        <v>0</v>
      </c>
      <c r="R29" s="30">
        <f>IFERROR(IF('A2 Intenzita dopravy'!$G$2="Dopravný model",IFERROR(INDEX('A2.1 Intenzita dopravy'!$E151:$BB151,MATCH('09.1 Nehodovost - vypocet'!R$19,'A2.1 Intenzita dopravy'!$E$141:$BB$141,0)),IF('09.1 Nehodovost - vypocet'!R$19&lt;MIN('A2.1 Intenzita dopravy'!$E$141:$BB$141),'09.1 Nehodovost - vypocet'!S29*'09.1 Nehodovost - vypocet'!S29/'09.1 Nehodovost - vypocet'!T29,'09.1 Nehodovost - vypocet'!Q29*'09.1 Nehodovost - vypocet'!Q29/'09.1 Nehodovost - vypocet'!P29)),IF('A2 Intenzita dopravy'!$G$2="Koeficienty rastu dopravy",IFERROR(INDEX('A2.1 Intenzita dopravy'!$E15:$BB15,MATCH('09.1 Nehodovost - vypocet'!R$19,'A2.1 Intenzita dopravy'!$E$5:$BB$5,0)),IF('09.1 Nehodovost - vypocet'!R$19&lt;MIN('A2.1 Intenzita dopravy'!$E$5:$BB$5),'09.1 Nehodovost - vypocet'!S29*'09.1 Nehodovost - vypocet'!S29/'09.1 Nehodovost - vypocet'!T29,'09.1 Nehodovost - vypocet'!Q29*'09.1 Nehodovost - vypocet'!Q29/'09.1 Nehodovost - vypocet'!P29)),0)),0)</f>
        <v>0</v>
      </c>
      <c r="S29" s="30">
        <f>IFERROR(IF('A2 Intenzita dopravy'!$G$2="Dopravný model",IFERROR(INDEX('A2.1 Intenzita dopravy'!$E151:$BB151,MATCH('09.1 Nehodovost - vypocet'!S$19,'A2.1 Intenzita dopravy'!$E$141:$BB$141,0)),IF('09.1 Nehodovost - vypocet'!S$19&lt;MIN('A2.1 Intenzita dopravy'!$E$141:$BB$141),'09.1 Nehodovost - vypocet'!T29*'09.1 Nehodovost - vypocet'!T29/'09.1 Nehodovost - vypocet'!U29,'09.1 Nehodovost - vypocet'!R29*'09.1 Nehodovost - vypocet'!R29/'09.1 Nehodovost - vypocet'!Q29)),IF('A2 Intenzita dopravy'!$G$2="Koeficienty rastu dopravy",IFERROR(INDEX('A2.1 Intenzita dopravy'!$E15:$BB15,MATCH('09.1 Nehodovost - vypocet'!S$19,'A2.1 Intenzita dopravy'!$E$5:$BB$5,0)),IF('09.1 Nehodovost - vypocet'!S$19&lt;MIN('A2.1 Intenzita dopravy'!$E$5:$BB$5),'09.1 Nehodovost - vypocet'!T29*'09.1 Nehodovost - vypocet'!T29/'09.1 Nehodovost - vypocet'!U29,'09.1 Nehodovost - vypocet'!R29*'09.1 Nehodovost - vypocet'!R29/'09.1 Nehodovost - vypocet'!Q29)),0)),0)</f>
        <v>0</v>
      </c>
      <c r="T29" s="30">
        <f>IFERROR(IF('A2 Intenzita dopravy'!$G$2="Dopravný model",IFERROR(INDEX('A2.1 Intenzita dopravy'!$E151:$BB151,MATCH('09.1 Nehodovost - vypocet'!T$19,'A2.1 Intenzita dopravy'!$E$141:$BB$141,0)),IF('09.1 Nehodovost - vypocet'!T$19&lt;MIN('A2.1 Intenzita dopravy'!$E$141:$BB$141),'09.1 Nehodovost - vypocet'!U29*'09.1 Nehodovost - vypocet'!U29/'09.1 Nehodovost - vypocet'!V29,'09.1 Nehodovost - vypocet'!S29*'09.1 Nehodovost - vypocet'!S29/'09.1 Nehodovost - vypocet'!R29)),IF('A2 Intenzita dopravy'!$G$2="Koeficienty rastu dopravy",IFERROR(INDEX('A2.1 Intenzita dopravy'!$E15:$BB15,MATCH('09.1 Nehodovost - vypocet'!T$19,'A2.1 Intenzita dopravy'!$E$5:$BB$5,0)),IF('09.1 Nehodovost - vypocet'!T$19&lt;MIN('A2.1 Intenzita dopravy'!$E$5:$BB$5),'09.1 Nehodovost - vypocet'!U29*'09.1 Nehodovost - vypocet'!U29/'09.1 Nehodovost - vypocet'!V29,'09.1 Nehodovost - vypocet'!S29*'09.1 Nehodovost - vypocet'!S29/'09.1 Nehodovost - vypocet'!R29)),0)),0)</f>
        <v>0</v>
      </c>
      <c r="U29" s="30">
        <f>IFERROR(IF('A2 Intenzita dopravy'!$G$2="Dopravný model",IFERROR(INDEX('A2.1 Intenzita dopravy'!$E151:$BB151,MATCH('09.1 Nehodovost - vypocet'!U$19,'A2.1 Intenzita dopravy'!$E$141:$BB$141,0)),IF('09.1 Nehodovost - vypocet'!U$19&lt;MIN('A2.1 Intenzita dopravy'!$E$141:$BB$141),'09.1 Nehodovost - vypocet'!V29*'09.1 Nehodovost - vypocet'!V29/'09.1 Nehodovost - vypocet'!W29,'09.1 Nehodovost - vypocet'!T29*'09.1 Nehodovost - vypocet'!T29/'09.1 Nehodovost - vypocet'!S29)),IF('A2 Intenzita dopravy'!$G$2="Koeficienty rastu dopravy",IFERROR(INDEX('A2.1 Intenzita dopravy'!$E15:$BB15,MATCH('09.1 Nehodovost - vypocet'!U$19,'A2.1 Intenzita dopravy'!$E$5:$BB$5,0)),IF('09.1 Nehodovost - vypocet'!U$19&lt;MIN('A2.1 Intenzita dopravy'!$E$5:$BB$5),'09.1 Nehodovost - vypocet'!V29*'09.1 Nehodovost - vypocet'!V29/'09.1 Nehodovost - vypocet'!W29,'09.1 Nehodovost - vypocet'!T29*'09.1 Nehodovost - vypocet'!T29/'09.1 Nehodovost - vypocet'!S29)),0)),0)</f>
        <v>0</v>
      </c>
      <c r="V29" s="30">
        <f>IFERROR(IF('A2 Intenzita dopravy'!$G$2="Dopravný model",IFERROR(INDEX('A2.1 Intenzita dopravy'!$E151:$BB151,MATCH('09.1 Nehodovost - vypocet'!V$19,'A2.1 Intenzita dopravy'!$E$141:$BB$141,0)),IF('09.1 Nehodovost - vypocet'!V$19&lt;MIN('A2.1 Intenzita dopravy'!$E$141:$BB$141),'09.1 Nehodovost - vypocet'!W29*'09.1 Nehodovost - vypocet'!W29/'09.1 Nehodovost - vypocet'!X29,'09.1 Nehodovost - vypocet'!U29*'09.1 Nehodovost - vypocet'!U29/'09.1 Nehodovost - vypocet'!T29)),IF('A2 Intenzita dopravy'!$G$2="Koeficienty rastu dopravy",IFERROR(INDEX('A2.1 Intenzita dopravy'!$E15:$BB15,MATCH('09.1 Nehodovost - vypocet'!V$19,'A2.1 Intenzita dopravy'!$E$5:$BB$5,0)),IF('09.1 Nehodovost - vypocet'!V$19&lt;MIN('A2.1 Intenzita dopravy'!$E$5:$BB$5),'09.1 Nehodovost - vypocet'!W29*'09.1 Nehodovost - vypocet'!W29/'09.1 Nehodovost - vypocet'!X29,'09.1 Nehodovost - vypocet'!U29*'09.1 Nehodovost - vypocet'!U29/'09.1 Nehodovost - vypocet'!T29)),0)),0)</f>
        <v>0</v>
      </c>
      <c r="W29" s="30">
        <f>IFERROR(IF('A2 Intenzita dopravy'!$G$2="Dopravný model",IFERROR(INDEX('A2.1 Intenzita dopravy'!$E151:$BB151,MATCH('09.1 Nehodovost - vypocet'!W$19,'A2.1 Intenzita dopravy'!$E$141:$BB$141,0)),IF('09.1 Nehodovost - vypocet'!W$19&lt;MIN('A2.1 Intenzita dopravy'!$E$141:$BB$141),'09.1 Nehodovost - vypocet'!X29*'09.1 Nehodovost - vypocet'!X29/'09.1 Nehodovost - vypocet'!Y29,'09.1 Nehodovost - vypocet'!V29*'09.1 Nehodovost - vypocet'!V29/'09.1 Nehodovost - vypocet'!U29)),IF('A2 Intenzita dopravy'!$G$2="Koeficienty rastu dopravy",IFERROR(INDEX('A2.1 Intenzita dopravy'!$E15:$BB15,MATCH('09.1 Nehodovost - vypocet'!W$19,'A2.1 Intenzita dopravy'!$E$5:$BB$5,0)),IF('09.1 Nehodovost - vypocet'!W$19&lt;MIN('A2.1 Intenzita dopravy'!$E$5:$BB$5),'09.1 Nehodovost - vypocet'!X29*'09.1 Nehodovost - vypocet'!X29/'09.1 Nehodovost - vypocet'!Y29,'09.1 Nehodovost - vypocet'!V29*'09.1 Nehodovost - vypocet'!V29/'09.1 Nehodovost - vypocet'!U29)),0)),0)</f>
        <v>0</v>
      </c>
      <c r="X29" s="30">
        <f>IFERROR(IF('A2 Intenzita dopravy'!$G$2="Dopravný model",IFERROR(INDEX('A2.1 Intenzita dopravy'!$E151:$BB151,MATCH('09.1 Nehodovost - vypocet'!X$19,'A2.1 Intenzita dopravy'!$E$141:$BB$141,0)),IF('09.1 Nehodovost - vypocet'!X$19&lt;MIN('A2.1 Intenzita dopravy'!$E$141:$BB$141),'09.1 Nehodovost - vypocet'!Y29*'09.1 Nehodovost - vypocet'!Y29/'09.1 Nehodovost - vypocet'!Z29,'09.1 Nehodovost - vypocet'!W29*'09.1 Nehodovost - vypocet'!W29/'09.1 Nehodovost - vypocet'!V29)),IF('A2 Intenzita dopravy'!$G$2="Koeficienty rastu dopravy",IFERROR(INDEX('A2.1 Intenzita dopravy'!$E15:$BB15,MATCH('09.1 Nehodovost - vypocet'!X$19,'A2.1 Intenzita dopravy'!$E$5:$BB$5,0)),IF('09.1 Nehodovost - vypocet'!X$19&lt;MIN('A2.1 Intenzita dopravy'!$E$5:$BB$5),'09.1 Nehodovost - vypocet'!Y29*'09.1 Nehodovost - vypocet'!Y29/'09.1 Nehodovost - vypocet'!Z29,'09.1 Nehodovost - vypocet'!W29*'09.1 Nehodovost - vypocet'!W29/'09.1 Nehodovost - vypocet'!V29)),0)),0)</f>
        <v>0</v>
      </c>
      <c r="Y29" s="30">
        <f>IFERROR(IF('A2 Intenzita dopravy'!$G$2="Dopravný model",IFERROR(INDEX('A2.1 Intenzita dopravy'!$E151:$BB151,MATCH('09.1 Nehodovost - vypocet'!Y$19,'A2.1 Intenzita dopravy'!$E$141:$BB$141,0)),IF('09.1 Nehodovost - vypocet'!Y$19&lt;MIN('A2.1 Intenzita dopravy'!$E$141:$BB$141),'09.1 Nehodovost - vypocet'!Z29*'09.1 Nehodovost - vypocet'!Z29/'09.1 Nehodovost - vypocet'!AA29,'09.1 Nehodovost - vypocet'!X29*'09.1 Nehodovost - vypocet'!X29/'09.1 Nehodovost - vypocet'!W29)),IF('A2 Intenzita dopravy'!$G$2="Koeficienty rastu dopravy",IFERROR(INDEX('A2.1 Intenzita dopravy'!$E15:$BB15,MATCH('09.1 Nehodovost - vypocet'!Y$19,'A2.1 Intenzita dopravy'!$E$5:$BB$5,0)),IF('09.1 Nehodovost - vypocet'!Y$19&lt;MIN('A2.1 Intenzita dopravy'!$E$5:$BB$5),'09.1 Nehodovost - vypocet'!Z29*'09.1 Nehodovost - vypocet'!Z29/'09.1 Nehodovost - vypocet'!AA29,'09.1 Nehodovost - vypocet'!X29*'09.1 Nehodovost - vypocet'!X29/'09.1 Nehodovost - vypocet'!W29)),0)),0)</f>
        <v>0</v>
      </c>
      <c r="Z29" s="30">
        <f>IFERROR(IF('A2 Intenzita dopravy'!$G$2="Dopravný model",IFERROR(INDEX('A2.1 Intenzita dopravy'!$E151:$BB151,MATCH('09.1 Nehodovost - vypocet'!Z$19,'A2.1 Intenzita dopravy'!$E$141:$BB$141,0)),IF('09.1 Nehodovost - vypocet'!Z$19&lt;MIN('A2.1 Intenzita dopravy'!$E$141:$BB$141),'09.1 Nehodovost - vypocet'!AA29*'09.1 Nehodovost - vypocet'!AA29/'09.1 Nehodovost - vypocet'!AB29,'09.1 Nehodovost - vypocet'!Y29*'09.1 Nehodovost - vypocet'!Y29/'09.1 Nehodovost - vypocet'!X29)),IF('A2 Intenzita dopravy'!$G$2="Koeficienty rastu dopravy",IFERROR(INDEX('A2.1 Intenzita dopravy'!$E15:$BB15,MATCH('09.1 Nehodovost - vypocet'!Z$19,'A2.1 Intenzita dopravy'!$E$5:$BB$5,0)),IF('09.1 Nehodovost - vypocet'!Z$19&lt;MIN('A2.1 Intenzita dopravy'!$E$5:$BB$5),'09.1 Nehodovost - vypocet'!AA29*'09.1 Nehodovost - vypocet'!AA29/'09.1 Nehodovost - vypocet'!AB29,'09.1 Nehodovost - vypocet'!Y29*'09.1 Nehodovost - vypocet'!Y29/'09.1 Nehodovost - vypocet'!X29)),0)),0)</f>
        <v>0</v>
      </c>
      <c r="AA29" s="30">
        <f>IFERROR(IF('A2 Intenzita dopravy'!$G$2="Dopravný model",IFERROR(INDEX('A2.1 Intenzita dopravy'!$E151:$BB151,MATCH('09.1 Nehodovost - vypocet'!AA$19,'A2.1 Intenzita dopravy'!$E$141:$BB$141,0)),IF('09.1 Nehodovost - vypocet'!AA$19&lt;MIN('A2.1 Intenzita dopravy'!$E$141:$BB$141),'09.1 Nehodovost - vypocet'!AB29*'09.1 Nehodovost - vypocet'!AB29/'09.1 Nehodovost - vypocet'!AC29,'09.1 Nehodovost - vypocet'!Z29*'09.1 Nehodovost - vypocet'!Z29/'09.1 Nehodovost - vypocet'!Y29)),IF('A2 Intenzita dopravy'!$G$2="Koeficienty rastu dopravy",IFERROR(INDEX('A2.1 Intenzita dopravy'!$E15:$BB15,MATCH('09.1 Nehodovost - vypocet'!AA$19,'A2.1 Intenzita dopravy'!$E$5:$BB$5,0)),IF('09.1 Nehodovost - vypocet'!AA$19&lt;MIN('A2.1 Intenzita dopravy'!$E$5:$BB$5),'09.1 Nehodovost - vypocet'!AB29*'09.1 Nehodovost - vypocet'!AB29/'09.1 Nehodovost - vypocet'!AC29,'09.1 Nehodovost - vypocet'!Z29*'09.1 Nehodovost - vypocet'!Z29/'09.1 Nehodovost - vypocet'!Y29)),0)),0)</f>
        <v>0</v>
      </c>
      <c r="AB29" s="30">
        <f>IFERROR(IF('A2 Intenzita dopravy'!$G$2="Dopravný model",IFERROR(INDEX('A2.1 Intenzita dopravy'!$E151:$BB151,MATCH('09.1 Nehodovost - vypocet'!AB$19,'A2.1 Intenzita dopravy'!$E$141:$BB$141,0)),IF('09.1 Nehodovost - vypocet'!AB$19&lt;MIN('A2.1 Intenzita dopravy'!$E$141:$BB$141),'09.1 Nehodovost - vypocet'!AC29*'09.1 Nehodovost - vypocet'!AC29/'09.1 Nehodovost - vypocet'!AD29,'09.1 Nehodovost - vypocet'!AA29*'09.1 Nehodovost - vypocet'!AA29/'09.1 Nehodovost - vypocet'!Z29)),IF('A2 Intenzita dopravy'!$G$2="Koeficienty rastu dopravy",IFERROR(INDEX('A2.1 Intenzita dopravy'!$E15:$BB15,MATCH('09.1 Nehodovost - vypocet'!AB$19,'A2.1 Intenzita dopravy'!$E$5:$BB$5,0)),IF('09.1 Nehodovost - vypocet'!AB$19&lt;MIN('A2.1 Intenzita dopravy'!$E$5:$BB$5),'09.1 Nehodovost - vypocet'!AC29*'09.1 Nehodovost - vypocet'!AC29/'09.1 Nehodovost - vypocet'!AD29,'09.1 Nehodovost - vypocet'!AA29*'09.1 Nehodovost - vypocet'!AA29/'09.1 Nehodovost - vypocet'!Z29)),0)),0)</f>
        <v>0</v>
      </c>
      <c r="AC29" s="30">
        <f>IFERROR(IF('A2 Intenzita dopravy'!$G$2="Dopravný model",IFERROR(INDEX('A2.1 Intenzita dopravy'!$E151:$BB151,MATCH('09.1 Nehodovost - vypocet'!AC$19,'A2.1 Intenzita dopravy'!$E$141:$BB$141,0)),IF('09.1 Nehodovost - vypocet'!AC$19&lt;MIN('A2.1 Intenzita dopravy'!$E$141:$BB$141),'09.1 Nehodovost - vypocet'!AD29*'09.1 Nehodovost - vypocet'!AD29/'09.1 Nehodovost - vypocet'!AE29,'09.1 Nehodovost - vypocet'!AB29*'09.1 Nehodovost - vypocet'!AB29/'09.1 Nehodovost - vypocet'!AA29)),IF('A2 Intenzita dopravy'!$G$2="Koeficienty rastu dopravy",IFERROR(INDEX('A2.1 Intenzita dopravy'!$E15:$BB15,MATCH('09.1 Nehodovost - vypocet'!AC$19,'A2.1 Intenzita dopravy'!$E$5:$BB$5,0)),IF('09.1 Nehodovost - vypocet'!AC$19&lt;MIN('A2.1 Intenzita dopravy'!$E$5:$BB$5),'09.1 Nehodovost - vypocet'!AD29*'09.1 Nehodovost - vypocet'!AD29/'09.1 Nehodovost - vypocet'!AE29,'09.1 Nehodovost - vypocet'!AB29*'09.1 Nehodovost - vypocet'!AB29/'09.1 Nehodovost - vypocet'!AA29)),0)),0)</f>
        <v>0</v>
      </c>
      <c r="AD29" s="30">
        <f>IFERROR(IF('A2 Intenzita dopravy'!$G$2="Dopravný model",IFERROR(INDEX('A2.1 Intenzita dopravy'!$E151:$BB151,MATCH('09.1 Nehodovost - vypocet'!AD$19,'A2.1 Intenzita dopravy'!$E$141:$BB$141,0)),IF('09.1 Nehodovost - vypocet'!AD$19&lt;MIN('A2.1 Intenzita dopravy'!$E$141:$BB$141),'09.1 Nehodovost - vypocet'!AE29*'09.1 Nehodovost - vypocet'!AE29/'09.1 Nehodovost - vypocet'!AF29,'09.1 Nehodovost - vypocet'!AC29*'09.1 Nehodovost - vypocet'!AC29/'09.1 Nehodovost - vypocet'!AB29)),IF('A2 Intenzita dopravy'!$G$2="Koeficienty rastu dopravy",IFERROR(INDEX('A2.1 Intenzita dopravy'!$E15:$BB15,MATCH('09.1 Nehodovost - vypocet'!AD$19,'A2.1 Intenzita dopravy'!$E$5:$BB$5,0)),IF('09.1 Nehodovost - vypocet'!AD$19&lt;MIN('A2.1 Intenzita dopravy'!$E$5:$BB$5),'09.1 Nehodovost - vypocet'!AE29*'09.1 Nehodovost - vypocet'!AE29/'09.1 Nehodovost - vypocet'!AF29,'09.1 Nehodovost - vypocet'!AC29*'09.1 Nehodovost - vypocet'!AC29/'09.1 Nehodovost - vypocet'!AB29)),0)),0)</f>
        <v>0</v>
      </c>
      <c r="AE29" s="30">
        <f>IFERROR(IF('A2 Intenzita dopravy'!$G$2="Dopravný model",IFERROR(INDEX('A2.1 Intenzita dopravy'!$E151:$BB151,MATCH('09.1 Nehodovost - vypocet'!AE$19,'A2.1 Intenzita dopravy'!$E$141:$BB$141,0)),IF('09.1 Nehodovost - vypocet'!AE$19&lt;MIN('A2.1 Intenzita dopravy'!$E$141:$BB$141),'09.1 Nehodovost - vypocet'!AF29*'09.1 Nehodovost - vypocet'!AF29/'09.1 Nehodovost - vypocet'!AG29,'09.1 Nehodovost - vypocet'!AD29*'09.1 Nehodovost - vypocet'!AD29/'09.1 Nehodovost - vypocet'!AC29)),IF('A2 Intenzita dopravy'!$G$2="Koeficienty rastu dopravy",IFERROR(INDEX('A2.1 Intenzita dopravy'!$E15:$BB15,MATCH('09.1 Nehodovost - vypocet'!AE$19,'A2.1 Intenzita dopravy'!$E$5:$BB$5,0)),IF('09.1 Nehodovost - vypocet'!AE$19&lt;MIN('A2.1 Intenzita dopravy'!$E$5:$BB$5),'09.1 Nehodovost - vypocet'!AF29*'09.1 Nehodovost - vypocet'!AF29/'09.1 Nehodovost - vypocet'!AG29,'09.1 Nehodovost - vypocet'!AD29*'09.1 Nehodovost - vypocet'!AD29/'09.1 Nehodovost - vypocet'!AC29)),0)),0)</f>
        <v>0</v>
      </c>
      <c r="AF29" s="30">
        <f>IFERROR(IF('A2 Intenzita dopravy'!$G$2="Dopravný model",IFERROR(INDEX('A2.1 Intenzita dopravy'!$E151:$BB151,MATCH('09.1 Nehodovost - vypocet'!AF$19,'A2.1 Intenzita dopravy'!$E$141:$BB$141,0)),IF('09.1 Nehodovost - vypocet'!AF$19&lt;MIN('A2.1 Intenzita dopravy'!$E$141:$BB$141),'09.1 Nehodovost - vypocet'!AG29*'09.1 Nehodovost - vypocet'!AG29/'09.1 Nehodovost - vypocet'!AH29,'09.1 Nehodovost - vypocet'!AE29*'09.1 Nehodovost - vypocet'!AE29/'09.1 Nehodovost - vypocet'!AD29)),IF('A2 Intenzita dopravy'!$G$2="Koeficienty rastu dopravy",IFERROR(INDEX('A2.1 Intenzita dopravy'!$E15:$BB15,MATCH('09.1 Nehodovost - vypocet'!AF$19,'A2.1 Intenzita dopravy'!$E$5:$BB$5,0)),IF('09.1 Nehodovost - vypocet'!AF$19&lt;MIN('A2.1 Intenzita dopravy'!$E$5:$BB$5),'09.1 Nehodovost - vypocet'!AG29*'09.1 Nehodovost - vypocet'!AG29/'09.1 Nehodovost - vypocet'!AH29,'09.1 Nehodovost - vypocet'!AE29*'09.1 Nehodovost - vypocet'!AE29/'09.1 Nehodovost - vypocet'!AD29)),0)),0)</f>
        <v>0</v>
      </c>
      <c r="AG29" s="30">
        <f>IFERROR(IF('A2 Intenzita dopravy'!$G$2="Dopravný model",IFERROR(INDEX('A2.1 Intenzita dopravy'!$E151:$BB151,MATCH('09.1 Nehodovost - vypocet'!AG$19,'A2.1 Intenzita dopravy'!$E$141:$BB$141,0)),IF('09.1 Nehodovost - vypocet'!AG$19&lt;MIN('A2.1 Intenzita dopravy'!$E$141:$BB$141),'09.1 Nehodovost - vypocet'!AH29*'09.1 Nehodovost - vypocet'!AH29/'09.1 Nehodovost - vypocet'!AI29,'09.1 Nehodovost - vypocet'!AF29*'09.1 Nehodovost - vypocet'!AF29/'09.1 Nehodovost - vypocet'!AE29)),IF('A2 Intenzita dopravy'!$G$2="Koeficienty rastu dopravy",IFERROR(INDEX('A2.1 Intenzita dopravy'!$E15:$BB15,MATCH('09.1 Nehodovost - vypocet'!AG$19,'A2.1 Intenzita dopravy'!$E$5:$BB$5,0)),IF('09.1 Nehodovost - vypocet'!AG$19&lt;MIN('A2.1 Intenzita dopravy'!$E$5:$BB$5),'09.1 Nehodovost - vypocet'!AH29*'09.1 Nehodovost - vypocet'!AH29/'09.1 Nehodovost - vypocet'!AI29,'09.1 Nehodovost - vypocet'!AF29*'09.1 Nehodovost - vypocet'!AF29/'09.1 Nehodovost - vypocet'!AE29)),0)),0)</f>
        <v>0</v>
      </c>
      <c r="AH29" s="30">
        <f>IFERROR(IF('A2 Intenzita dopravy'!$G$2="Dopravný model",IFERROR(INDEX('A2.1 Intenzita dopravy'!$E151:$BB151,MATCH('09.1 Nehodovost - vypocet'!AH$19,'A2.1 Intenzita dopravy'!$E$141:$BB$141,0)),IF('09.1 Nehodovost - vypocet'!AH$19&lt;MIN('A2.1 Intenzita dopravy'!$E$141:$BB$141),'09.1 Nehodovost - vypocet'!AI29*'09.1 Nehodovost - vypocet'!AI29/'09.1 Nehodovost - vypocet'!AJ29,'09.1 Nehodovost - vypocet'!AG29*'09.1 Nehodovost - vypocet'!AG29/'09.1 Nehodovost - vypocet'!AF29)),IF('A2 Intenzita dopravy'!$G$2="Koeficienty rastu dopravy",IFERROR(INDEX('A2.1 Intenzita dopravy'!$E15:$BB15,MATCH('09.1 Nehodovost - vypocet'!AH$19,'A2.1 Intenzita dopravy'!$E$5:$BB$5,0)),IF('09.1 Nehodovost - vypocet'!AH$19&lt;MIN('A2.1 Intenzita dopravy'!$E$5:$BB$5),'09.1 Nehodovost - vypocet'!AI29*'09.1 Nehodovost - vypocet'!AI29/'09.1 Nehodovost - vypocet'!AJ29,'09.1 Nehodovost - vypocet'!AG29*'09.1 Nehodovost - vypocet'!AG29/'09.1 Nehodovost - vypocet'!AF29)),0)),0)</f>
        <v>0</v>
      </c>
      <c r="AI29" s="30">
        <f>IFERROR(IF('A2 Intenzita dopravy'!$G$2="Dopravný model",IFERROR(INDEX('A2.1 Intenzita dopravy'!$E151:$BB151,MATCH('09.1 Nehodovost - vypocet'!AI$19,'A2.1 Intenzita dopravy'!$E$141:$BB$141,0)),IF('09.1 Nehodovost - vypocet'!AI$19&lt;MIN('A2.1 Intenzita dopravy'!$E$141:$BB$141),'09.1 Nehodovost - vypocet'!AJ29*'09.1 Nehodovost - vypocet'!AJ29/'09.1 Nehodovost - vypocet'!AK29,'09.1 Nehodovost - vypocet'!AH29*'09.1 Nehodovost - vypocet'!AH29/'09.1 Nehodovost - vypocet'!AG29)),IF('A2 Intenzita dopravy'!$G$2="Koeficienty rastu dopravy",IFERROR(INDEX('A2.1 Intenzita dopravy'!$E15:$BB15,MATCH('09.1 Nehodovost - vypocet'!AI$19,'A2.1 Intenzita dopravy'!$E$5:$BB$5,0)),IF('09.1 Nehodovost - vypocet'!AI$19&lt;MIN('A2.1 Intenzita dopravy'!$E$5:$BB$5),'09.1 Nehodovost - vypocet'!AJ29*'09.1 Nehodovost - vypocet'!AJ29/'09.1 Nehodovost - vypocet'!AK29,'09.1 Nehodovost - vypocet'!AH29*'09.1 Nehodovost - vypocet'!AH29/'09.1 Nehodovost - vypocet'!AG29)),0)),0)</f>
        <v>0</v>
      </c>
      <c r="AJ29" s="30">
        <f>IFERROR(IF('A2 Intenzita dopravy'!$G$2="Dopravný model",IFERROR(INDEX('A2.1 Intenzita dopravy'!$E151:$BB151,MATCH('09.1 Nehodovost - vypocet'!AJ$19,'A2.1 Intenzita dopravy'!$E$141:$BB$141,0)),IF('09.1 Nehodovost - vypocet'!AJ$19&lt;MIN('A2.1 Intenzita dopravy'!$E$141:$BB$141),'09.1 Nehodovost - vypocet'!AK29*'09.1 Nehodovost - vypocet'!AK29/'09.1 Nehodovost - vypocet'!AL29,'09.1 Nehodovost - vypocet'!AI29*'09.1 Nehodovost - vypocet'!AI29/'09.1 Nehodovost - vypocet'!AH29)),IF('A2 Intenzita dopravy'!$G$2="Koeficienty rastu dopravy",IFERROR(INDEX('A2.1 Intenzita dopravy'!$E15:$BB15,MATCH('09.1 Nehodovost - vypocet'!AJ$19,'A2.1 Intenzita dopravy'!$E$5:$BB$5,0)),IF('09.1 Nehodovost - vypocet'!AJ$19&lt;MIN('A2.1 Intenzita dopravy'!$E$5:$BB$5),'09.1 Nehodovost - vypocet'!AK29*'09.1 Nehodovost - vypocet'!AK29/'09.1 Nehodovost - vypocet'!AL29,'09.1 Nehodovost - vypocet'!AI29*'09.1 Nehodovost - vypocet'!AI29/'09.1 Nehodovost - vypocet'!AH29)),0)),0)</f>
        <v>0</v>
      </c>
      <c r="AK29" s="30">
        <f>IFERROR(IF('A2 Intenzita dopravy'!$G$2="Dopravný model",IFERROR(INDEX('A2.1 Intenzita dopravy'!$E151:$BB151,MATCH('09.1 Nehodovost - vypocet'!AK$19,'A2.1 Intenzita dopravy'!$E$141:$BB$141,0)),IF('09.1 Nehodovost - vypocet'!AK$19&lt;MIN('A2.1 Intenzita dopravy'!$E$141:$BB$141),'09.1 Nehodovost - vypocet'!AL29*'09.1 Nehodovost - vypocet'!AL29/'09.1 Nehodovost - vypocet'!AM29,'09.1 Nehodovost - vypocet'!AJ29*'09.1 Nehodovost - vypocet'!AJ29/'09.1 Nehodovost - vypocet'!AI29)),IF('A2 Intenzita dopravy'!$G$2="Koeficienty rastu dopravy",IFERROR(INDEX('A2.1 Intenzita dopravy'!$E15:$BB15,MATCH('09.1 Nehodovost - vypocet'!AK$19,'A2.1 Intenzita dopravy'!$E$5:$BB$5,0)),IF('09.1 Nehodovost - vypocet'!AK$19&lt;MIN('A2.1 Intenzita dopravy'!$E$5:$BB$5),'09.1 Nehodovost - vypocet'!AL29*'09.1 Nehodovost - vypocet'!AL29/'09.1 Nehodovost - vypocet'!AM29,'09.1 Nehodovost - vypocet'!AJ29*'09.1 Nehodovost - vypocet'!AJ29/'09.1 Nehodovost - vypocet'!AI29)),0)),0)</f>
        <v>0</v>
      </c>
      <c r="AL29" s="30">
        <f>IFERROR(IF('A2 Intenzita dopravy'!$G$2="Dopravný model",IFERROR(INDEX('A2.1 Intenzita dopravy'!$E151:$BB151,MATCH('09.1 Nehodovost - vypocet'!AL$19,'A2.1 Intenzita dopravy'!$E$141:$BB$141,0)),IF('09.1 Nehodovost - vypocet'!AL$19&lt;MIN('A2.1 Intenzita dopravy'!$E$141:$BB$141),'09.1 Nehodovost - vypocet'!AM29*'09.1 Nehodovost - vypocet'!AM29/'09.1 Nehodovost - vypocet'!AN29,'09.1 Nehodovost - vypocet'!AK29*'09.1 Nehodovost - vypocet'!AK29/'09.1 Nehodovost - vypocet'!AJ29)),IF('A2 Intenzita dopravy'!$G$2="Koeficienty rastu dopravy",IFERROR(INDEX('A2.1 Intenzita dopravy'!$E15:$BB15,MATCH('09.1 Nehodovost - vypocet'!AL$19,'A2.1 Intenzita dopravy'!$E$5:$BB$5,0)),IF('09.1 Nehodovost - vypocet'!AL$19&lt;MIN('A2.1 Intenzita dopravy'!$E$5:$BB$5),'09.1 Nehodovost - vypocet'!AM29*'09.1 Nehodovost - vypocet'!AM29/'09.1 Nehodovost - vypocet'!AN29,'09.1 Nehodovost - vypocet'!AK29*'09.1 Nehodovost - vypocet'!AK29/'09.1 Nehodovost - vypocet'!AJ29)),0)),0)</f>
        <v>0</v>
      </c>
      <c r="AM29" s="30">
        <f>IFERROR(IF('A2 Intenzita dopravy'!$G$2="Dopravný model",IFERROR(INDEX('A2.1 Intenzita dopravy'!$E151:$BB151,MATCH('09.1 Nehodovost - vypocet'!AM$19,'A2.1 Intenzita dopravy'!$E$141:$BB$141,0)),IF('09.1 Nehodovost - vypocet'!AM$19&lt;MIN('A2.1 Intenzita dopravy'!$E$141:$BB$141),'09.1 Nehodovost - vypocet'!AN29*'09.1 Nehodovost - vypocet'!AN29/'09.1 Nehodovost - vypocet'!AO29,'09.1 Nehodovost - vypocet'!AL29*'09.1 Nehodovost - vypocet'!AL29/'09.1 Nehodovost - vypocet'!AK29)),IF('A2 Intenzita dopravy'!$G$2="Koeficienty rastu dopravy",IFERROR(INDEX('A2.1 Intenzita dopravy'!$E15:$BB15,MATCH('09.1 Nehodovost - vypocet'!AM$19,'A2.1 Intenzita dopravy'!$E$5:$BB$5,0)),IF('09.1 Nehodovost - vypocet'!AM$19&lt;MIN('A2.1 Intenzita dopravy'!$E$5:$BB$5),'09.1 Nehodovost - vypocet'!AN29*'09.1 Nehodovost - vypocet'!AN29/'09.1 Nehodovost - vypocet'!AO29,'09.1 Nehodovost - vypocet'!AL29*'09.1 Nehodovost - vypocet'!AL29/'09.1 Nehodovost - vypocet'!AK29)),0)),0)</f>
        <v>0</v>
      </c>
      <c r="AN29" s="30">
        <f>IFERROR(IF('A2 Intenzita dopravy'!$G$2="Dopravný model",IFERROR(INDEX('A2.1 Intenzita dopravy'!$E151:$BB151,MATCH('09.1 Nehodovost - vypocet'!AN$19,'A2.1 Intenzita dopravy'!$E$141:$BB$141,0)),IF('09.1 Nehodovost - vypocet'!AN$19&lt;MIN('A2.1 Intenzita dopravy'!$E$141:$BB$141),'09.1 Nehodovost - vypocet'!AO29*'09.1 Nehodovost - vypocet'!AO29/'09.1 Nehodovost - vypocet'!AP29,'09.1 Nehodovost - vypocet'!AM29*'09.1 Nehodovost - vypocet'!AM29/'09.1 Nehodovost - vypocet'!AL29)),IF('A2 Intenzita dopravy'!$G$2="Koeficienty rastu dopravy",IFERROR(INDEX('A2.1 Intenzita dopravy'!$E15:$BB15,MATCH('09.1 Nehodovost - vypocet'!AN$19,'A2.1 Intenzita dopravy'!$E$5:$BB$5,0)),IF('09.1 Nehodovost - vypocet'!AN$19&lt;MIN('A2.1 Intenzita dopravy'!$E$5:$BB$5),'09.1 Nehodovost - vypocet'!AO29*'09.1 Nehodovost - vypocet'!AO29/'09.1 Nehodovost - vypocet'!AP29,'09.1 Nehodovost - vypocet'!AM29*'09.1 Nehodovost - vypocet'!AM29/'09.1 Nehodovost - vypocet'!AL29)),0)),0)</f>
        <v>0</v>
      </c>
      <c r="AO29" s="30">
        <f>IFERROR(IF('A2 Intenzita dopravy'!$G$2="Dopravný model",IFERROR(INDEX('A2.1 Intenzita dopravy'!$E151:$BB151,MATCH('09.1 Nehodovost - vypocet'!AO$19,'A2.1 Intenzita dopravy'!$E$141:$BB$141,0)),IF('09.1 Nehodovost - vypocet'!AO$19&lt;MIN('A2.1 Intenzita dopravy'!$E$141:$BB$141),'09.1 Nehodovost - vypocet'!AP29*'09.1 Nehodovost - vypocet'!AP29/'09.1 Nehodovost - vypocet'!AQ29,'09.1 Nehodovost - vypocet'!AN29*'09.1 Nehodovost - vypocet'!AN29/'09.1 Nehodovost - vypocet'!AM29)),IF('A2 Intenzita dopravy'!$G$2="Koeficienty rastu dopravy",IFERROR(INDEX('A2.1 Intenzita dopravy'!$E15:$BB15,MATCH('09.1 Nehodovost - vypocet'!AO$19,'A2.1 Intenzita dopravy'!$E$5:$BB$5,0)),IF('09.1 Nehodovost - vypocet'!AO$19&lt;MIN('A2.1 Intenzita dopravy'!$E$5:$BB$5),'09.1 Nehodovost - vypocet'!AP29*'09.1 Nehodovost - vypocet'!AP29/'09.1 Nehodovost - vypocet'!AQ29,'09.1 Nehodovost - vypocet'!AN29*'09.1 Nehodovost - vypocet'!AN29/'09.1 Nehodovost - vypocet'!AM29)),0)),0)</f>
        <v>0</v>
      </c>
      <c r="AP29" s="30">
        <f>IFERROR(IF('A2 Intenzita dopravy'!$G$2="Dopravný model",IFERROR(INDEX('A2.1 Intenzita dopravy'!$E151:$BB151,MATCH('09.1 Nehodovost - vypocet'!AP$19,'A2.1 Intenzita dopravy'!$E$141:$BB$141,0)),IF('09.1 Nehodovost - vypocet'!AP$19&lt;MIN('A2.1 Intenzita dopravy'!$E$141:$BB$141),'09.1 Nehodovost - vypocet'!AQ29*'09.1 Nehodovost - vypocet'!AQ29/'09.1 Nehodovost - vypocet'!AR29,'09.1 Nehodovost - vypocet'!AO29*'09.1 Nehodovost - vypocet'!AO29/'09.1 Nehodovost - vypocet'!AN29)),IF('A2 Intenzita dopravy'!$G$2="Koeficienty rastu dopravy",IFERROR(INDEX('A2.1 Intenzita dopravy'!$E15:$BB15,MATCH('09.1 Nehodovost - vypocet'!AP$19,'A2.1 Intenzita dopravy'!$E$5:$BB$5,0)),IF('09.1 Nehodovost - vypocet'!AP$19&lt;MIN('A2.1 Intenzita dopravy'!$E$5:$BB$5),'09.1 Nehodovost - vypocet'!AQ29*'09.1 Nehodovost - vypocet'!AQ29/'09.1 Nehodovost - vypocet'!AR29,'09.1 Nehodovost - vypocet'!AO29*'09.1 Nehodovost - vypocet'!AO29/'09.1 Nehodovost - vypocet'!AN29)),0)),0)</f>
        <v>0</v>
      </c>
      <c r="AQ29" s="30">
        <f>IFERROR(IF('A2 Intenzita dopravy'!$G$2="Dopravný model",IFERROR(INDEX('A2.1 Intenzita dopravy'!$E151:$BB151,MATCH('09.1 Nehodovost - vypocet'!AQ$19,'A2.1 Intenzita dopravy'!$E$141:$BB$141,0)),IF('09.1 Nehodovost - vypocet'!AQ$19&lt;MIN('A2.1 Intenzita dopravy'!$E$141:$BB$141),'09.1 Nehodovost - vypocet'!AR29*'09.1 Nehodovost - vypocet'!AR29/'09.1 Nehodovost - vypocet'!AS29,'09.1 Nehodovost - vypocet'!AP29*'09.1 Nehodovost - vypocet'!AP29/'09.1 Nehodovost - vypocet'!AO29)),IF('A2 Intenzita dopravy'!$G$2="Koeficienty rastu dopravy",IFERROR(INDEX('A2.1 Intenzita dopravy'!$E15:$BB15,MATCH('09.1 Nehodovost - vypocet'!AQ$19,'A2.1 Intenzita dopravy'!$E$5:$BB$5,0)),IF('09.1 Nehodovost - vypocet'!AQ$19&lt;MIN('A2.1 Intenzita dopravy'!$E$5:$BB$5),'09.1 Nehodovost - vypocet'!AR29*'09.1 Nehodovost - vypocet'!AR29/'09.1 Nehodovost - vypocet'!AS29,'09.1 Nehodovost - vypocet'!AP29*'09.1 Nehodovost - vypocet'!AP29/'09.1 Nehodovost - vypocet'!AO29)),0)),0)</f>
        <v>0</v>
      </c>
      <c r="AR29" s="30">
        <f>IFERROR(IF('A2 Intenzita dopravy'!$G$2="Dopravný model",IFERROR(INDEX('A2.1 Intenzita dopravy'!$E151:$BB151,MATCH('09.1 Nehodovost - vypocet'!AR$19,'A2.1 Intenzita dopravy'!$E$141:$BB$141,0)),IF('09.1 Nehodovost - vypocet'!AR$19&lt;MIN('A2.1 Intenzita dopravy'!$E$141:$BB$141),'09.1 Nehodovost - vypocet'!AS29*'09.1 Nehodovost - vypocet'!AS29/'09.1 Nehodovost - vypocet'!AT29,'09.1 Nehodovost - vypocet'!AQ29*'09.1 Nehodovost - vypocet'!AQ29/'09.1 Nehodovost - vypocet'!AP29)),IF('A2 Intenzita dopravy'!$G$2="Koeficienty rastu dopravy",IFERROR(INDEX('A2.1 Intenzita dopravy'!$E15:$BB15,MATCH('09.1 Nehodovost - vypocet'!AR$19,'A2.1 Intenzita dopravy'!$E$5:$BB$5,0)),IF('09.1 Nehodovost - vypocet'!AR$19&lt;MIN('A2.1 Intenzita dopravy'!$E$5:$BB$5),'09.1 Nehodovost - vypocet'!AS29*'09.1 Nehodovost - vypocet'!AS29/'09.1 Nehodovost - vypocet'!AT29,'09.1 Nehodovost - vypocet'!AQ29*'09.1 Nehodovost - vypocet'!AQ29/'09.1 Nehodovost - vypocet'!AP29)),0)),0)</f>
        <v>0</v>
      </c>
      <c r="AS29" s="30">
        <f>IFERROR(IF('A2 Intenzita dopravy'!$G$2="Dopravný model",IFERROR(INDEX('A2.1 Intenzita dopravy'!$E151:$BB151,MATCH('09.1 Nehodovost - vypocet'!AS$19,'A2.1 Intenzita dopravy'!$E$141:$BB$141,0)),IF('09.1 Nehodovost - vypocet'!AS$19&lt;MIN('A2.1 Intenzita dopravy'!$E$141:$BB$141),'09.1 Nehodovost - vypocet'!AT29*'09.1 Nehodovost - vypocet'!AT29/'09.1 Nehodovost - vypocet'!AU29,'09.1 Nehodovost - vypocet'!AR29*'09.1 Nehodovost - vypocet'!AR29/'09.1 Nehodovost - vypocet'!AQ29)),IF('A2 Intenzita dopravy'!$G$2="Koeficienty rastu dopravy",IFERROR(INDEX('A2.1 Intenzita dopravy'!$E15:$BB15,MATCH('09.1 Nehodovost - vypocet'!AS$19,'A2.1 Intenzita dopravy'!$E$5:$BB$5,0)),IF('09.1 Nehodovost - vypocet'!AS$19&lt;MIN('A2.1 Intenzita dopravy'!$E$5:$BB$5),'09.1 Nehodovost - vypocet'!AT29*'09.1 Nehodovost - vypocet'!AT29/'09.1 Nehodovost - vypocet'!AU29,'09.1 Nehodovost - vypocet'!AR29*'09.1 Nehodovost - vypocet'!AR29/'09.1 Nehodovost - vypocet'!AQ29)),0)),0)</f>
        <v>0</v>
      </c>
      <c r="AT29" s="30">
        <f>IFERROR(IF('A2 Intenzita dopravy'!$G$2="Dopravný model",IFERROR(INDEX('A2.1 Intenzita dopravy'!$E151:$BB151,MATCH('09.1 Nehodovost - vypocet'!AT$19,'A2.1 Intenzita dopravy'!$E$141:$BB$141,0)),IF('09.1 Nehodovost - vypocet'!AT$19&lt;MIN('A2.1 Intenzita dopravy'!$E$141:$BB$141),'09.1 Nehodovost - vypocet'!AU29*'09.1 Nehodovost - vypocet'!AU29/'09.1 Nehodovost - vypocet'!AV29,'09.1 Nehodovost - vypocet'!AS29*'09.1 Nehodovost - vypocet'!AS29/'09.1 Nehodovost - vypocet'!AR29)),IF('A2 Intenzita dopravy'!$G$2="Koeficienty rastu dopravy",IFERROR(INDEX('A2.1 Intenzita dopravy'!$E15:$BB15,MATCH('09.1 Nehodovost - vypocet'!AT$19,'A2.1 Intenzita dopravy'!$E$5:$BB$5,0)),IF('09.1 Nehodovost - vypocet'!AT$19&lt;MIN('A2.1 Intenzita dopravy'!$E$5:$BB$5),'09.1 Nehodovost - vypocet'!AU29*'09.1 Nehodovost - vypocet'!AU29/'09.1 Nehodovost - vypocet'!AV29,'09.1 Nehodovost - vypocet'!AS29*'09.1 Nehodovost - vypocet'!AS29/'09.1 Nehodovost - vypocet'!AR29)),0)),0)</f>
        <v>0</v>
      </c>
      <c r="AU29" s="30">
        <f>IFERROR(IF('A2 Intenzita dopravy'!$G$2="Dopravný model",IFERROR(INDEX('A2.1 Intenzita dopravy'!$E151:$BB151,MATCH('09.1 Nehodovost - vypocet'!AU$19,'A2.1 Intenzita dopravy'!$E$141:$BB$141,0)),IF('09.1 Nehodovost - vypocet'!AU$19&lt;MIN('A2.1 Intenzita dopravy'!$E$141:$BB$141),'09.1 Nehodovost - vypocet'!AV29*'09.1 Nehodovost - vypocet'!AV29/'09.1 Nehodovost - vypocet'!AW29,'09.1 Nehodovost - vypocet'!AT29*'09.1 Nehodovost - vypocet'!AT29/'09.1 Nehodovost - vypocet'!AS29)),IF('A2 Intenzita dopravy'!$G$2="Koeficienty rastu dopravy",IFERROR(INDEX('A2.1 Intenzita dopravy'!$E15:$BB15,MATCH('09.1 Nehodovost - vypocet'!AU$19,'A2.1 Intenzita dopravy'!$E$5:$BB$5,0)),IF('09.1 Nehodovost - vypocet'!AU$19&lt;MIN('A2.1 Intenzita dopravy'!$E$5:$BB$5),'09.1 Nehodovost - vypocet'!AV29*'09.1 Nehodovost - vypocet'!AV29/'09.1 Nehodovost - vypocet'!AW29,'09.1 Nehodovost - vypocet'!AT29*'09.1 Nehodovost - vypocet'!AT29/'09.1 Nehodovost - vypocet'!AS29)),0)),0)</f>
        <v>0</v>
      </c>
      <c r="AV29" s="30">
        <f>IFERROR(IF('A2 Intenzita dopravy'!$G$2="Dopravný model",IFERROR(INDEX('A2.1 Intenzita dopravy'!$E151:$BB151,MATCH('09.1 Nehodovost - vypocet'!AV$19,'A2.1 Intenzita dopravy'!$E$141:$BB$141,0)),IF('09.1 Nehodovost - vypocet'!AV$19&lt;MIN('A2.1 Intenzita dopravy'!$E$141:$BB$141),'09.1 Nehodovost - vypocet'!AW29*'09.1 Nehodovost - vypocet'!AW29/'09.1 Nehodovost - vypocet'!AX29,'09.1 Nehodovost - vypocet'!AU29*'09.1 Nehodovost - vypocet'!AU29/'09.1 Nehodovost - vypocet'!AT29)),IF('A2 Intenzita dopravy'!$G$2="Koeficienty rastu dopravy",IFERROR(INDEX('A2.1 Intenzita dopravy'!$E15:$BB15,MATCH('09.1 Nehodovost - vypocet'!AV$19,'A2.1 Intenzita dopravy'!$E$5:$BB$5,0)),IF('09.1 Nehodovost - vypocet'!AV$19&lt;MIN('A2.1 Intenzita dopravy'!$E$5:$BB$5),'09.1 Nehodovost - vypocet'!AW29*'09.1 Nehodovost - vypocet'!AW29/'09.1 Nehodovost - vypocet'!AX29,'09.1 Nehodovost - vypocet'!AU29*'09.1 Nehodovost - vypocet'!AU29/'09.1 Nehodovost - vypocet'!AT29)),0)),0)</f>
        <v>0</v>
      </c>
      <c r="AW29" s="30">
        <f>IFERROR(IF('A2 Intenzita dopravy'!$G$2="Dopravný model",IFERROR(INDEX('A2.1 Intenzita dopravy'!$E151:$BB151,MATCH('09.1 Nehodovost - vypocet'!AW$19,'A2.1 Intenzita dopravy'!$E$141:$BB$141,0)),IF('09.1 Nehodovost - vypocet'!AW$19&lt;MIN('A2.1 Intenzita dopravy'!$E$141:$BB$141),'09.1 Nehodovost - vypocet'!AX29*'09.1 Nehodovost - vypocet'!AX29/'09.1 Nehodovost - vypocet'!AY29,'09.1 Nehodovost - vypocet'!AV29*'09.1 Nehodovost - vypocet'!AV29/'09.1 Nehodovost - vypocet'!AU29)),IF('A2 Intenzita dopravy'!$G$2="Koeficienty rastu dopravy",IFERROR(INDEX('A2.1 Intenzita dopravy'!$E15:$BB15,MATCH('09.1 Nehodovost - vypocet'!AW$19,'A2.1 Intenzita dopravy'!$E$5:$BB$5,0)),IF('09.1 Nehodovost - vypocet'!AW$19&lt;MIN('A2.1 Intenzita dopravy'!$E$5:$BB$5),'09.1 Nehodovost - vypocet'!AX29*'09.1 Nehodovost - vypocet'!AX29/'09.1 Nehodovost - vypocet'!AY29,'09.1 Nehodovost - vypocet'!AV29*'09.1 Nehodovost - vypocet'!AV29/'09.1 Nehodovost - vypocet'!AU29)),0)),0)</f>
        <v>0</v>
      </c>
      <c r="AX29" s="30">
        <f>IFERROR(IF('A2 Intenzita dopravy'!$G$2="Dopravný model",IFERROR(INDEX('A2.1 Intenzita dopravy'!$E151:$BB151,MATCH('09.1 Nehodovost - vypocet'!AX$19,'A2.1 Intenzita dopravy'!$E$141:$BB$141,0)),IF('09.1 Nehodovost - vypocet'!AX$19&lt;MIN('A2.1 Intenzita dopravy'!$E$141:$BB$141),'09.1 Nehodovost - vypocet'!AY29*'09.1 Nehodovost - vypocet'!AY29/'09.1 Nehodovost - vypocet'!AZ29,'09.1 Nehodovost - vypocet'!AW29*'09.1 Nehodovost - vypocet'!AW29/'09.1 Nehodovost - vypocet'!AV29)),IF('A2 Intenzita dopravy'!$G$2="Koeficienty rastu dopravy",IFERROR(INDEX('A2.1 Intenzita dopravy'!$E15:$BB15,MATCH('09.1 Nehodovost - vypocet'!AX$19,'A2.1 Intenzita dopravy'!$E$5:$BB$5,0)),IF('09.1 Nehodovost - vypocet'!AX$19&lt;MIN('A2.1 Intenzita dopravy'!$E$5:$BB$5),'09.1 Nehodovost - vypocet'!AY29*'09.1 Nehodovost - vypocet'!AY29/'09.1 Nehodovost - vypocet'!AZ29,'09.1 Nehodovost - vypocet'!AW29*'09.1 Nehodovost - vypocet'!AW29/'09.1 Nehodovost - vypocet'!AV29)),0)),0)</f>
        <v>0</v>
      </c>
      <c r="AY29" s="30">
        <f>IFERROR(IF('A2 Intenzita dopravy'!$G$2="Dopravný model",IFERROR(INDEX('A2.1 Intenzita dopravy'!$E151:$BB151,MATCH('09.1 Nehodovost - vypocet'!AY$19,'A2.1 Intenzita dopravy'!$E$141:$BB$141,0)),IF('09.1 Nehodovost - vypocet'!AY$19&lt;MIN('A2.1 Intenzita dopravy'!$E$141:$BB$141),'09.1 Nehodovost - vypocet'!AZ29*'09.1 Nehodovost - vypocet'!AZ29/'09.1 Nehodovost - vypocet'!BA29,'09.1 Nehodovost - vypocet'!AX29*'09.1 Nehodovost - vypocet'!AX29/'09.1 Nehodovost - vypocet'!AW29)),IF('A2 Intenzita dopravy'!$G$2="Koeficienty rastu dopravy",IFERROR(INDEX('A2.1 Intenzita dopravy'!$E15:$BB15,MATCH('09.1 Nehodovost - vypocet'!AY$19,'A2.1 Intenzita dopravy'!$E$5:$BB$5,0)),IF('09.1 Nehodovost - vypocet'!AY$19&lt;MIN('A2.1 Intenzita dopravy'!$E$5:$BB$5),'09.1 Nehodovost - vypocet'!AZ29*'09.1 Nehodovost - vypocet'!AZ29/'09.1 Nehodovost - vypocet'!BA29,'09.1 Nehodovost - vypocet'!AX29*'09.1 Nehodovost - vypocet'!AX29/'09.1 Nehodovost - vypocet'!AW29)),0)),0)</f>
        <v>0</v>
      </c>
      <c r="AZ29" s="30">
        <f>IFERROR(IF('A2 Intenzita dopravy'!$G$2="Dopravný model",IFERROR(INDEX('A2.1 Intenzita dopravy'!$E151:$BB151,MATCH('09.1 Nehodovost - vypocet'!AZ$19,'A2.1 Intenzita dopravy'!$E$141:$BB$141,0)),IF('09.1 Nehodovost - vypocet'!AZ$19&lt;MIN('A2.1 Intenzita dopravy'!$E$141:$BB$141),'09.1 Nehodovost - vypocet'!BA29*'09.1 Nehodovost - vypocet'!BA29/'09.1 Nehodovost - vypocet'!BB29,'09.1 Nehodovost - vypocet'!AY29*'09.1 Nehodovost - vypocet'!AY29/'09.1 Nehodovost - vypocet'!AX29)),IF('A2 Intenzita dopravy'!$G$2="Koeficienty rastu dopravy",IFERROR(INDEX('A2.1 Intenzita dopravy'!$E15:$BB15,MATCH('09.1 Nehodovost - vypocet'!AZ$19,'A2.1 Intenzita dopravy'!$E$5:$BB$5,0)),IF('09.1 Nehodovost - vypocet'!AZ$19&lt;MIN('A2.1 Intenzita dopravy'!$E$5:$BB$5),'09.1 Nehodovost - vypocet'!BA29*'09.1 Nehodovost - vypocet'!BA29/'09.1 Nehodovost - vypocet'!BB29,'09.1 Nehodovost - vypocet'!AY29*'09.1 Nehodovost - vypocet'!AY29/'09.1 Nehodovost - vypocet'!AX29)),0)),0)</f>
        <v>0</v>
      </c>
      <c r="BA29" s="30">
        <f>IFERROR(IF('A2 Intenzita dopravy'!$G$2="Dopravný model",IFERROR(INDEX('A2.1 Intenzita dopravy'!$E151:$BB151,MATCH('09.1 Nehodovost - vypocet'!BA$19,'A2.1 Intenzita dopravy'!$E$141:$BB$141,0)),IF('09.1 Nehodovost - vypocet'!BA$19&lt;MIN('A2.1 Intenzita dopravy'!$E$141:$BB$141),'09.1 Nehodovost - vypocet'!BB29*'09.1 Nehodovost - vypocet'!BB29/'09.1 Nehodovost - vypocet'!BC29,'09.1 Nehodovost - vypocet'!AZ29*'09.1 Nehodovost - vypocet'!AZ29/'09.1 Nehodovost - vypocet'!AY29)),IF('A2 Intenzita dopravy'!$G$2="Koeficienty rastu dopravy",IFERROR(INDEX('A2.1 Intenzita dopravy'!$E15:$BB15,MATCH('09.1 Nehodovost - vypocet'!BA$19,'A2.1 Intenzita dopravy'!$E$5:$BB$5,0)),IF('09.1 Nehodovost - vypocet'!BA$19&lt;MIN('A2.1 Intenzita dopravy'!$E$5:$BB$5),'09.1 Nehodovost - vypocet'!BB29*'09.1 Nehodovost - vypocet'!BB29/'09.1 Nehodovost - vypocet'!BC29,'09.1 Nehodovost - vypocet'!AZ29*'09.1 Nehodovost - vypocet'!AZ29/'09.1 Nehodovost - vypocet'!AY29)),0)),0)</f>
        <v>0</v>
      </c>
      <c r="BB29" s="30">
        <f>IFERROR(IF('A2 Intenzita dopravy'!$G$2="Dopravný model",IFERROR(INDEX('A2.1 Intenzita dopravy'!$E151:$BB151,MATCH('09.1 Nehodovost - vypocet'!BB$19,'A2.1 Intenzita dopravy'!$E$141:$BB$141,0)),IF('09.1 Nehodovost - vypocet'!BB$19&lt;MIN('A2.1 Intenzita dopravy'!$E$141:$BB$141),'09.1 Nehodovost - vypocet'!BC29*'09.1 Nehodovost - vypocet'!BC29/'09.1 Nehodovost - vypocet'!BD29,'09.1 Nehodovost - vypocet'!BA29*'09.1 Nehodovost - vypocet'!BA29/'09.1 Nehodovost - vypocet'!AZ29)),IF('A2 Intenzita dopravy'!$G$2="Koeficienty rastu dopravy",IFERROR(INDEX('A2.1 Intenzita dopravy'!$E15:$BB15,MATCH('09.1 Nehodovost - vypocet'!BB$19,'A2.1 Intenzita dopravy'!$E$5:$BB$5,0)),IF('09.1 Nehodovost - vypocet'!BB$19&lt;MIN('A2.1 Intenzita dopravy'!$E$5:$BB$5),'09.1 Nehodovost - vypocet'!BC29*'09.1 Nehodovost - vypocet'!BC29/'09.1 Nehodovost - vypocet'!BD29,'09.1 Nehodovost - vypocet'!BA29*'09.1 Nehodovost - vypocet'!BA29/'09.1 Nehodovost - vypocet'!AZ29)),0)),0)</f>
        <v>0</v>
      </c>
    </row>
    <row r="30" spans="2:54" customFormat="1" x14ac:dyDescent="0.2">
      <c r="B30" s="5">
        <v>10</v>
      </c>
      <c r="C30" s="5" t="str">
        <f>IF(ISBLANK('A2 Intenzita dopravy'!C30)=TRUE,"",'A2 Intenzita dopravy'!C30)</f>
        <v/>
      </c>
      <c r="D30" s="5" t="str">
        <f>IF(ISBLANK('A2 Intenzita dopravy'!D30)=TRUE,"",'A2 Intenzita dopravy'!D30)</f>
        <v/>
      </c>
      <c r="E30" s="30">
        <f>IFERROR(IF('A2 Intenzita dopravy'!$G$2="Dopravný model",IFERROR(INDEX('A2.1 Intenzita dopravy'!$E152:$BB152,MATCH('09.1 Nehodovost - vypocet'!E$19,'A2.1 Intenzita dopravy'!$E$141:$BB$141,0)),IF('09.1 Nehodovost - vypocet'!E$19&lt;MIN('A2.1 Intenzita dopravy'!$E$141:$BB$141),'09.1 Nehodovost - vypocet'!F30*'09.1 Nehodovost - vypocet'!F30/'09.1 Nehodovost - vypocet'!G30,'09.1 Nehodovost - vypocet'!D30*'09.1 Nehodovost - vypocet'!D30/'09.1 Nehodovost - vypocet'!C30)),IF('A2 Intenzita dopravy'!$G$2="Koeficienty rastu dopravy",IFERROR(INDEX('A2.1 Intenzita dopravy'!$E16:$BB16,MATCH('09.1 Nehodovost - vypocet'!E$19,'A2.1 Intenzita dopravy'!$E$5:$BB$5,0)),IF('09.1 Nehodovost - vypocet'!E$19&lt;MIN('A2.1 Intenzita dopravy'!$E$5:$BB$5),'09.1 Nehodovost - vypocet'!F30*'09.1 Nehodovost - vypocet'!F30/'09.1 Nehodovost - vypocet'!G30,'09.1 Nehodovost - vypocet'!D30*'09.1 Nehodovost - vypocet'!D30/'09.1 Nehodovost - vypocet'!C30)),0)),0)</f>
        <v>0</v>
      </c>
      <c r="F30" s="30">
        <f>IFERROR(IF('A2 Intenzita dopravy'!$G$2="Dopravný model",IFERROR(INDEX('A2.1 Intenzita dopravy'!$E152:$BB152,MATCH('09.1 Nehodovost - vypocet'!F$19,'A2.1 Intenzita dopravy'!$E$141:$BB$141,0)),IF('09.1 Nehodovost - vypocet'!F$19&lt;MIN('A2.1 Intenzita dopravy'!$E$141:$BB$141),'09.1 Nehodovost - vypocet'!G30*'09.1 Nehodovost - vypocet'!G30/'09.1 Nehodovost - vypocet'!H30,'09.1 Nehodovost - vypocet'!E30*'09.1 Nehodovost - vypocet'!E30/'09.1 Nehodovost - vypocet'!D30)),IF('A2 Intenzita dopravy'!$G$2="Koeficienty rastu dopravy",IFERROR(INDEX('A2.1 Intenzita dopravy'!$E16:$BB16,MATCH('09.1 Nehodovost - vypocet'!F$19,'A2.1 Intenzita dopravy'!$E$5:$BB$5,0)),IF('09.1 Nehodovost - vypocet'!F$19&lt;MIN('A2.1 Intenzita dopravy'!$E$5:$BB$5),'09.1 Nehodovost - vypocet'!G30*'09.1 Nehodovost - vypocet'!G30/'09.1 Nehodovost - vypocet'!H30,'09.1 Nehodovost - vypocet'!E30*'09.1 Nehodovost - vypocet'!E30/'09.1 Nehodovost - vypocet'!D30)),0)),0)</f>
        <v>0</v>
      </c>
      <c r="G30" s="30">
        <f>IFERROR(IF('A2 Intenzita dopravy'!$G$2="Dopravný model",IFERROR(INDEX('A2.1 Intenzita dopravy'!$E152:$BB152,MATCH('09.1 Nehodovost - vypocet'!G$19,'A2.1 Intenzita dopravy'!$E$141:$BB$141,0)),IF('09.1 Nehodovost - vypocet'!G$19&lt;MIN('A2.1 Intenzita dopravy'!$E$141:$BB$141),'09.1 Nehodovost - vypocet'!H30*'09.1 Nehodovost - vypocet'!H30/'09.1 Nehodovost - vypocet'!I30,'09.1 Nehodovost - vypocet'!F30*'09.1 Nehodovost - vypocet'!F30/'09.1 Nehodovost - vypocet'!E30)),IF('A2 Intenzita dopravy'!$G$2="Koeficienty rastu dopravy",IFERROR(INDEX('A2.1 Intenzita dopravy'!$E16:$BB16,MATCH('09.1 Nehodovost - vypocet'!G$19,'A2.1 Intenzita dopravy'!$E$5:$BB$5,0)),IF('09.1 Nehodovost - vypocet'!G$19&lt;MIN('A2.1 Intenzita dopravy'!$E$5:$BB$5),'09.1 Nehodovost - vypocet'!H30*'09.1 Nehodovost - vypocet'!H30/'09.1 Nehodovost - vypocet'!I30,'09.1 Nehodovost - vypocet'!F30*'09.1 Nehodovost - vypocet'!F30/'09.1 Nehodovost - vypocet'!E30)),0)),0)</f>
        <v>0</v>
      </c>
      <c r="H30" s="30">
        <f>IFERROR(IF('A2 Intenzita dopravy'!$G$2="Dopravný model",IFERROR(INDEX('A2.1 Intenzita dopravy'!$E152:$BB152,MATCH('09.1 Nehodovost - vypocet'!H$19,'A2.1 Intenzita dopravy'!$E$141:$BB$141,0)),IF('09.1 Nehodovost - vypocet'!H$19&lt;MIN('A2.1 Intenzita dopravy'!$E$141:$BB$141),'09.1 Nehodovost - vypocet'!I30*'09.1 Nehodovost - vypocet'!I30/'09.1 Nehodovost - vypocet'!J30,'09.1 Nehodovost - vypocet'!G30*'09.1 Nehodovost - vypocet'!G30/'09.1 Nehodovost - vypocet'!F30)),IF('A2 Intenzita dopravy'!$G$2="Koeficienty rastu dopravy",IFERROR(INDEX('A2.1 Intenzita dopravy'!$E16:$BB16,MATCH('09.1 Nehodovost - vypocet'!H$19,'A2.1 Intenzita dopravy'!$E$5:$BB$5,0)),IF('09.1 Nehodovost - vypocet'!H$19&lt;MIN('A2.1 Intenzita dopravy'!$E$5:$BB$5),'09.1 Nehodovost - vypocet'!I30*'09.1 Nehodovost - vypocet'!I30/'09.1 Nehodovost - vypocet'!J30,'09.1 Nehodovost - vypocet'!G30*'09.1 Nehodovost - vypocet'!G30/'09.1 Nehodovost - vypocet'!F30)),0)),0)</f>
        <v>0</v>
      </c>
      <c r="I30" s="30">
        <f>IFERROR(IF('A2 Intenzita dopravy'!$G$2="Dopravný model",IFERROR(INDEX('A2.1 Intenzita dopravy'!$E152:$BB152,MATCH('09.1 Nehodovost - vypocet'!I$19,'A2.1 Intenzita dopravy'!$E$141:$BB$141,0)),IF('09.1 Nehodovost - vypocet'!I$19&lt;MIN('A2.1 Intenzita dopravy'!$E$141:$BB$141),'09.1 Nehodovost - vypocet'!J30*'09.1 Nehodovost - vypocet'!J30/'09.1 Nehodovost - vypocet'!K30,'09.1 Nehodovost - vypocet'!H30*'09.1 Nehodovost - vypocet'!H30/'09.1 Nehodovost - vypocet'!G30)),IF('A2 Intenzita dopravy'!$G$2="Koeficienty rastu dopravy",IFERROR(INDEX('A2.1 Intenzita dopravy'!$E16:$BB16,MATCH('09.1 Nehodovost - vypocet'!I$19,'A2.1 Intenzita dopravy'!$E$5:$BB$5,0)),IF('09.1 Nehodovost - vypocet'!I$19&lt;MIN('A2.1 Intenzita dopravy'!$E$5:$BB$5),'09.1 Nehodovost - vypocet'!J30*'09.1 Nehodovost - vypocet'!J30/'09.1 Nehodovost - vypocet'!K30,'09.1 Nehodovost - vypocet'!H30*'09.1 Nehodovost - vypocet'!H30/'09.1 Nehodovost - vypocet'!G30)),0)),0)</f>
        <v>0</v>
      </c>
      <c r="J30" s="30">
        <f>IFERROR(IF('A2 Intenzita dopravy'!$G$2="Dopravný model",IFERROR(INDEX('A2.1 Intenzita dopravy'!$E152:$BB152,MATCH('09.1 Nehodovost - vypocet'!J$19,'A2.1 Intenzita dopravy'!$E$141:$BB$141,0)),IF('09.1 Nehodovost - vypocet'!J$19&lt;MIN('A2.1 Intenzita dopravy'!$E$141:$BB$141),'09.1 Nehodovost - vypocet'!K30*'09.1 Nehodovost - vypocet'!K30/'09.1 Nehodovost - vypocet'!L30,'09.1 Nehodovost - vypocet'!I30*'09.1 Nehodovost - vypocet'!I30/'09.1 Nehodovost - vypocet'!H30)),IF('A2 Intenzita dopravy'!$G$2="Koeficienty rastu dopravy",IFERROR(INDEX('A2.1 Intenzita dopravy'!$E16:$BB16,MATCH('09.1 Nehodovost - vypocet'!J$19,'A2.1 Intenzita dopravy'!$E$5:$BB$5,0)),IF('09.1 Nehodovost - vypocet'!J$19&lt;MIN('A2.1 Intenzita dopravy'!$E$5:$BB$5),'09.1 Nehodovost - vypocet'!K30*'09.1 Nehodovost - vypocet'!K30/'09.1 Nehodovost - vypocet'!L30,'09.1 Nehodovost - vypocet'!I30*'09.1 Nehodovost - vypocet'!I30/'09.1 Nehodovost - vypocet'!H30)),0)),0)</f>
        <v>0</v>
      </c>
      <c r="K30" s="30">
        <f>IFERROR(IF('A2 Intenzita dopravy'!$G$2="Dopravný model",IFERROR(INDEX('A2.1 Intenzita dopravy'!$E152:$BB152,MATCH('09.1 Nehodovost - vypocet'!K$19,'A2.1 Intenzita dopravy'!$E$141:$BB$141,0)),IF('09.1 Nehodovost - vypocet'!K$19&lt;MIN('A2.1 Intenzita dopravy'!$E$141:$BB$141),'09.1 Nehodovost - vypocet'!L30*'09.1 Nehodovost - vypocet'!L30/'09.1 Nehodovost - vypocet'!M30,'09.1 Nehodovost - vypocet'!J30*'09.1 Nehodovost - vypocet'!J30/'09.1 Nehodovost - vypocet'!I30)),IF('A2 Intenzita dopravy'!$G$2="Koeficienty rastu dopravy",IFERROR(INDEX('A2.1 Intenzita dopravy'!$E16:$BB16,MATCH('09.1 Nehodovost - vypocet'!K$19,'A2.1 Intenzita dopravy'!$E$5:$BB$5,0)),IF('09.1 Nehodovost - vypocet'!K$19&lt;MIN('A2.1 Intenzita dopravy'!$E$5:$BB$5),'09.1 Nehodovost - vypocet'!L30*'09.1 Nehodovost - vypocet'!L30/'09.1 Nehodovost - vypocet'!M30,'09.1 Nehodovost - vypocet'!J30*'09.1 Nehodovost - vypocet'!J30/'09.1 Nehodovost - vypocet'!I30)),0)),0)</f>
        <v>0</v>
      </c>
      <c r="L30" s="30">
        <f>IFERROR(IF('A2 Intenzita dopravy'!$G$2="Dopravný model",IFERROR(INDEX('A2.1 Intenzita dopravy'!$E152:$BB152,MATCH('09.1 Nehodovost - vypocet'!L$19,'A2.1 Intenzita dopravy'!$E$141:$BB$141,0)),IF('09.1 Nehodovost - vypocet'!L$19&lt;MIN('A2.1 Intenzita dopravy'!$E$141:$BB$141),'09.1 Nehodovost - vypocet'!M30*'09.1 Nehodovost - vypocet'!M30/'09.1 Nehodovost - vypocet'!N30,'09.1 Nehodovost - vypocet'!K30*'09.1 Nehodovost - vypocet'!K30/'09.1 Nehodovost - vypocet'!J30)),IF('A2 Intenzita dopravy'!$G$2="Koeficienty rastu dopravy",IFERROR(INDEX('A2.1 Intenzita dopravy'!$E16:$BB16,MATCH('09.1 Nehodovost - vypocet'!L$19,'A2.1 Intenzita dopravy'!$E$5:$BB$5,0)),IF('09.1 Nehodovost - vypocet'!L$19&lt;MIN('A2.1 Intenzita dopravy'!$E$5:$BB$5),'09.1 Nehodovost - vypocet'!M30*'09.1 Nehodovost - vypocet'!M30/'09.1 Nehodovost - vypocet'!N30,'09.1 Nehodovost - vypocet'!K30*'09.1 Nehodovost - vypocet'!K30/'09.1 Nehodovost - vypocet'!J30)),0)),0)</f>
        <v>0</v>
      </c>
      <c r="M30" s="30">
        <f>IFERROR(IF('A2 Intenzita dopravy'!$G$2="Dopravný model",IFERROR(INDEX('A2.1 Intenzita dopravy'!$E152:$BB152,MATCH('09.1 Nehodovost - vypocet'!M$19,'A2.1 Intenzita dopravy'!$E$141:$BB$141,0)),IF('09.1 Nehodovost - vypocet'!M$19&lt;MIN('A2.1 Intenzita dopravy'!$E$141:$BB$141),'09.1 Nehodovost - vypocet'!N30*'09.1 Nehodovost - vypocet'!N30/'09.1 Nehodovost - vypocet'!O30,'09.1 Nehodovost - vypocet'!L30*'09.1 Nehodovost - vypocet'!L30/'09.1 Nehodovost - vypocet'!K30)),IF('A2 Intenzita dopravy'!$G$2="Koeficienty rastu dopravy",IFERROR(INDEX('A2.1 Intenzita dopravy'!$E16:$BB16,MATCH('09.1 Nehodovost - vypocet'!M$19,'A2.1 Intenzita dopravy'!$E$5:$BB$5,0)),IF('09.1 Nehodovost - vypocet'!M$19&lt;MIN('A2.1 Intenzita dopravy'!$E$5:$BB$5),'09.1 Nehodovost - vypocet'!N30*'09.1 Nehodovost - vypocet'!N30/'09.1 Nehodovost - vypocet'!O30,'09.1 Nehodovost - vypocet'!L30*'09.1 Nehodovost - vypocet'!L30/'09.1 Nehodovost - vypocet'!K30)),0)),0)</f>
        <v>0</v>
      </c>
      <c r="N30" s="30">
        <f>IFERROR(IF('A2 Intenzita dopravy'!$G$2="Dopravný model",IFERROR(INDEX('A2.1 Intenzita dopravy'!$E152:$BB152,MATCH('09.1 Nehodovost - vypocet'!N$19,'A2.1 Intenzita dopravy'!$E$141:$BB$141,0)),IF('09.1 Nehodovost - vypocet'!N$19&lt;MIN('A2.1 Intenzita dopravy'!$E$141:$BB$141),'09.1 Nehodovost - vypocet'!O30*'09.1 Nehodovost - vypocet'!O30/'09.1 Nehodovost - vypocet'!P30,'09.1 Nehodovost - vypocet'!M30*'09.1 Nehodovost - vypocet'!M30/'09.1 Nehodovost - vypocet'!L30)),IF('A2 Intenzita dopravy'!$G$2="Koeficienty rastu dopravy",IFERROR(INDEX('A2.1 Intenzita dopravy'!$E16:$BB16,MATCH('09.1 Nehodovost - vypocet'!N$19,'A2.1 Intenzita dopravy'!$E$5:$BB$5,0)),IF('09.1 Nehodovost - vypocet'!N$19&lt;MIN('A2.1 Intenzita dopravy'!$E$5:$BB$5),'09.1 Nehodovost - vypocet'!O30*'09.1 Nehodovost - vypocet'!O30/'09.1 Nehodovost - vypocet'!P30,'09.1 Nehodovost - vypocet'!M30*'09.1 Nehodovost - vypocet'!M30/'09.1 Nehodovost - vypocet'!L30)),0)),0)</f>
        <v>0</v>
      </c>
      <c r="O30" s="30">
        <f>IFERROR(IF('A2 Intenzita dopravy'!$G$2="Dopravný model",IFERROR(INDEX('A2.1 Intenzita dopravy'!$E152:$BB152,MATCH('09.1 Nehodovost - vypocet'!O$19,'A2.1 Intenzita dopravy'!$E$141:$BB$141,0)),IF('09.1 Nehodovost - vypocet'!O$19&lt;MIN('A2.1 Intenzita dopravy'!$E$141:$BB$141),'09.1 Nehodovost - vypocet'!P30*'09.1 Nehodovost - vypocet'!P30/'09.1 Nehodovost - vypocet'!Q30,'09.1 Nehodovost - vypocet'!N30*'09.1 Nehodovost - vypocet'!N30/'09.1 Nehodovost - vypocet'!M30)),IF('A2 Intenzita dopravy'!$G$2="Koeficienty rastu dopravy",IFERROR(INDEX('A2.1 Intenzita dopravy'!$E16:$BB16,MATCH('09.1 Nehodovost - vypocet'!O$19,'A2.1 Intenzita dopravy'!$E$5:$BB$5,0)),IF('09.1 Nehodovost - vypocet'!O$19&lt;MIN('A2.1 Intenzita dopravy'!$E$5:$BB$5),'09.1 Nehodovost - vypocet'!P30*'09.1 Nehodovost - vypocet'!P30/'09.1 Nehodovost - vypocet'!Q30,'09.1 Nehodovost - vypocet'!N30*'09.1 Nehodovost - vypocet'!N30/'09.1 Nehodovost - vypocet'!M30)),0)),0)</f>
        <v>0</v>
      </c>
      <c r="P30" s="30">
        <f>IFERROR(IF('A2 Intenzita dopravy'!$G$2="Dopravný model",IFERROR(INDEX('A2.1 Intenzita dopravy'!$E152:$BB152,MATCH('09.1 Nehodovost - vypocet'!P$19,'A2.1 Intenzita dopravy'!$E$141:$BB$141,0)),IF('09.1 Nehodovost - vypocet'!P$19&lt;MIN('A2.1 Intenzita dopravy'!$E$141:$BB$141),'09.1 Nehodovost - vypocet'!Q30*'09.1 Nehodovost - vypocet'!Q30/'09.1 Nehodovost - vypocet'!R30,'09.1 Nehodovost - vypocet'!O30*'09.1 Nehodovost - vypocet'!O30/'09.1 Nehodovost - vypocet'!N30)),IF('A2 Intenzita dopravy'!$G$2="Koeficienty rastu dopravy",IFERROR(INDEX('A2.1 Intenzita dopravy'!$E16:$BB16,MATCH('09.1 Nehodovost - vypocet'!P$19,'A2.1 Intenzita dopravy'!$E$5:$BB$5,0)),IF('09.1 Nehodovost - vypocet'!P$19&lt;MIN('A2.1 Intenzita dopravy'!$E$5:$BB$5),'09.1 Nehodovost - vypocet'!Q30*'09.1 Nehodovost - vypocet'!Q30/'09.1 Nehodovost - vypocet'!R30,'09.1 Nehodovost - vypocet'!O30*'09.1 Nehodovost - vypocet'!O30/'09.1 Nehodovost - vypocet'!N30)),0)),0)</f>
        <v>0</v>
      </c>
      <c r="Q30" s="30">
        <f>IFERROR(IF('A2 Intenzita dopravy'!$G$2="Dopravný model",IFERROR(INDEX('A2.1 Intenzita dopravy'!$E152:$BB152,MATCH('09.1 Nehodovost - vypocet'!Q$19,'A2.1 Intenzita dopravy'!$E$141:$BB$141,0)),IF('09.1 Nehodovost - vypocet'!Q$19&lt;MIN('A2.1 Intenzita dopravy'!$E$141:$BB$141),'09.1 Nehodovost - vypocet'!R30*'09.1 Nehodovost - vypocet'!R30/'09.1 Nehodovost - vypocet'!S30,'09.1 Nehodovost - vypocet'!P30*'09.1 Nehodovost - vypocet'!P30/'09.1 Nehodovost - vypocet'!O30)),IF('A2 Intenzita dopravy'!$G$2="Koeficienty rastu dopravy",IFERROR(INDEX('A2.1 Intenzita dopravy'!$E16:$BB16,MATCH('09.1 Nehodovost - vypocet'!Q$19,'A2.1 Intenzita dopravy'!$E$5:$BB$5,0)),IF('09.1 Nehodovost - vypocet'!Q$19&lt;MIN('A2.1 Intenzita dopravy'!$E$5:$BB$5),'09.1 Nehodovost - vypocet'!R30*'09.1 Nehodovost - vypocet'!R30/'09.1 Nehodovost - vypocet'!S30,'09.1 Nehodovost - vypocet'!P30*'09.1 Nehodovost - vypocet'!P30/'09.1 Nehodovost - vypocet'!O30)),0)),0)</f>
        <v>0</v>
      </c>
      <c r="R30" s="30">
        <f>IFERROR(IF('A2 Intenzita dopravy'!$G$2="Dopravný model",IFERROR(INDEX('A2.1 Intenzita dopravy'!$E152:$BB152,MATCH('09.1 Nehodovost - vypocet'!R$19,'A2.1 Intenzita dopravy'!$E$141:$BB$141,0)),IF('09.1 Nehodovost - vypocet'!R$19&lt;MIN('A2.1 Intenzita dopravy'!$E$141:$BB$141),'09.1 Nehodovost - vypocet'!S30*'09.1 Nehodovost - vypocet'!S30/'09.1 Nehodovost - vypocet'!T30,'09.1 Nehodovost - vypocet'!Q30*'09.1 Nehodovost - vypocet'!Q30/'09.1 Nehodovost - vypocet'!P30)),IF('A2 Intenzita dopravy'!$G$2="Koeficienty rastu dopravy",IFERROR(INDEX('A2.1 Intenzita dopravy'!$E16:$BB16,MATCH('09.1 Nehodovost - vypocet'!R$19,'A2.1 Intenzita dopravy'!$E$5:$BB$5,0)),IF('09.1 Nehodovost - vypocet'!R$19&lt;MIN('A2.1 Intenzita dopravy'!$E$5:$BB$5),'09.1 Nehodovost - vypocet'!S30*'09.1 Nehodovost - vypocet'!S30/'09.1 Nehodovost - vypocet'!T30,'09.1 Nehodovost - vypocet'!Q30*'09.1 Nehodovost - vypocet'!Q30/'09.1 Nehodovost - vypocet'!P30)),0)),0)</f>
        <v>0</v>
      </c>
      <c r="S30" s="30">
        <f>IFERROR(IF('A2 Intenzita dopravy'!$G$2="Dopravný model",IFERROR(INDEX('A2.1 Intenzita dopravy'!$E152:$BB152,MATCH('09.1 Nehodovost - vypocet'!S$19,'A2.1 Intenzita dopravy'!$E$141:$BB$141,0)),IF('09.1 Nehodovost - vypocet'!S$19&lt;MIN('A2.1 Intenzita dopravy'!$E$141:$BB$141),'09.1 Nehodovost - vypocet'!T30*'09.1 Nehodovost - vypocet'!T30/'09.1 Nehodovost - vypocet'!U30,'09.1 Nehodovost - vypocet'!R30*'09.1 Nehodovost - vypocet'!R30/'09.1 Nehodovost - vypocet'!Q30)),IF('A2 Intenzita dopravy'!$G$2="Koeficienty rastu dopravy",IFERROR(INDEX('A2.1 Intenzita dopravy'!$E16:$BB16,MATCH('09.1 Nehodovost - vypocet'!S$19,'A2.1 Intenzita dopravy'!$E$5:$BB$5,0)),IF('09.1 Nehodovost - vypocet'!S$19&lt;MIN('A2.1 Intenzita dopravy'!$E$5:$BB$5),'09.1 Nehodovost - vypocet'!T30*'09.1 Nehodovost - vypocet'!T30/'09.1 Nehodovost - vypocet'!U30,'09.1 Nehodovost - vypocet'!R30*'09.1 Nehodovost - vypocet'!R30/'09.1 Nehodovost - vypocet'!Q30)),0)),0)</f>
        <v>0</v>
      </c>
      <c r="T30" s="30">
        <f>IFERROR(IF('A2 Intenzita dopravy'!$G$2="Dopravný model",IFERROR(INDEX('A2.1 Intenzita dopravy'!$E152:$BB152,MATCH('09.1 Nehodovost - vypocet'!T$19,'A2.1 Intenzita dopravy'!$E$141:$BB$141,0)),IF('09.1 Nehodovost - vypocet'!T$19&lt;MIN('A2.1 Intenzita dopravy'!$E$141:$BB$141),'09.1 Nehodovost - vypocet'!U30*'09.1 Nehodovost - vypocet'!U30/'09.1 Nehodovost - vypocet'!V30,'09.1 Nehodovost - vypocet'!S30*'09.1 Nehodovost - vypocet'!S30/'09.1 Nehodovost - vypocet'!R30)),IF('A2 Intenzita dopravy'!$G$2="Koeficienty rastu dopravy",IFERROR(INDEX('A2.1 Intenzita dopravy'!$E16:$BB16,MATCH('09.1 Nehodovost - vypocet'!T$19,'A2.1 Intenzita dopravy'!$E$5:$BB$5,0)),IF('09.1 Nehodovost - vypocet'!T$19&lt;MIN('A2.1 Intenzita dopravy'!$E$5:$BB$5),'09.1 Nehodovost - vypocet'!U30*'09.1 Nehodovost - vypocet'!U30/'09.1 Nehodovost - vypocet'!V30,'09.1 Nehodovost - vypocet'!S30*'09.1 Nehodovost - vypocet'!S30/'09.1 Nehodovost - vypocet'!R30)),0)),0)</f>
        <v>0</v>
      </c>
      <c r="U30" s="30">
        <f>IFERROR(IF('A2 Intenzita dopravy'!$G$2="Dopravný model",IFERROR(INDEX('A2.1 Intenzita dopravy'!$E152:$BB152,MATCH('09.1 Nehodovost - vypocet'!U$19,'A2.1 Intenzita dopravy'!$E$141:$BB$141,0)),IF('09.1 Nehodovost - vypocet'!U$19&lt;MIN('A2.1 Intenzita dopravy'!$E$141:$BB$141),'09.1 Nehodovost - vypocet'!V30*'09.1 Nehodovost - vypocet'!V30/'09.1 Nehodovost - vypocet'!W30,'09.1 Nehodovost - vypocet'!T30*'09.1 Nehodovost - vypocet'!T30/'09.1 Nehodovost - vypocet'!S30)),IF('A2 Intenzita dopravy'!$G$2="Koeficienty rastu dopravy",IFERROR(INDEX('A2.1 Intenzita dopravy'!$E16:$BB16,MATCH('09.1 Nehodovost - vypocet'!U$19,'A2.1 Intenzita dopravy'!$E$5:$BB$5,0)),IF('09.1 Nehodovost - vypocet'!U$19&lt;MIN('A2.1 Intenzita dopravy'!$E$5:$BB$5),'09.1 Nehodovost - vypocet'!V30*'09.1 Nehodovost - vypocet'!V30/'09.1 Nehodovost - vypocet'!W30,'09.1 Nehodovost - vypocet'!T30*'09.1 Nehodovost - vypocet'!T30/'09.1 Nehodovost - vypocet'!S30)),0)),0)</f>
        <v>0</v>
      </c>
      <c r="V30" s="30">
        <f>IFERROR(IF('A2 Intenzita dopravy'!$G$2="Dopravný model",IFERROR(INDEX('A2.1 Intenzita dopravy'!$E152:$BB152,MATCH('09.1 Nehodovost - vypocet'!V$19,'A2.1 Intenzita dopravy'!$E$141:$BB$141,0)),IF('09.1 Nehodovost - vypocet'!V$19&lt;MIN('A2.1 Intenzita dopravy'!$E$141:$BB$141),'09.1 Nehodovost - vypocet'!W30*'09.1 Nehodovost - vypocet'!W30/'09.1 Nehodovost - vypocet'!X30,'09.1 Nehodovost - vypocet'!U30*'09.1 Nehodovost - vypocet'!U30/'09.1 Nehodovost - vypocet'!T30)),IF('A2 Intenzita dopravy'!$G$2="Koeficienty rastu dopravy",IFERROR(INDEX('A2.1 Intenzita dopravy'!$E16:$BB16,MATCH('09.1 Nehodovost - vypocet'!V$19,'A2.1 Intenzita dopravy'!$E$5:$BB$5,0)),IF('09.1 Nehodovost - vypocet'!V$19&lt;MIN('A2.1 Intenzita dopravy'!$E$5:$BB$5),'09.1 Nehodovost - vypocet'!W30*'09.1 Nehodovost - vypocet'!W30/'09.1 Nehodovost - vypocet'!X30,'09.1 Nehodovost - vypocet'!U30*'09.1 Nehodovost - vypocet'!U30/'09.1 Nehodovost - vypocet'!T30)),0)),0)</f>
        <v>0</v>
      </c>
      <c r="W30" s="30">
        <f>IFERROR(IF('A2 Intenzita dopravy'!$G$2="Dopravný model",IFERROR(INDEX('A2.1 Intenzita dopravy'!$E152:$BB152,MATCH('09.1 Nehodovost - vypocet'!W$19,'A2.1 Intenzita dopravy'!$E$141:$BB$141,0)),IF('09.1 Nehodovost - vypocet'!W$19&lt;MIN('A2.1 Intenzita dopravy'!$E$141:$BB$141),'09.1 Nehodovost - vypocet'!X30*'09.1 Nehodovost - vypocet'!X30/'09.1 Nehodovost - vypocet'!Y30,'09.1 Nehodovost - vypocet'!V30*'09.1 Nehodovost - vypocet'!V30/'09.1 Nehodovost - vypocet'!U30)),IF('A2 Intenzita dopravy'!$G$2="Koeficienty rastu dopravy",IFERROR(INDEX('A2.1 Intenzita dopravy'!$E16:$BB16,MATCH('09.1 Nehodovost - vypocet'!W$19,'A2.1 Intenzita dopravy'!$E$5:$BB$5,0)),IF('09.1 Nehodovost - vypocet'!W$19&lt;MIN('A2.1 Intenzita dopravy'!$E$5:$BB$5),'09.1 Nehodovost - vypocet'!X30*'09.1 Nehodovost - vypocet'!X30/'09.1 Nehodovost - vypocet'!Y30,'09.1 Nehodovost - vypocet'!V30*'09.1 Nehodovost - vypocet'!V30/'09.1 Nehodovost - vypocet'!U30)),0)),0)</f>
        <v>0</v>
      </c>
      <c r="X30" s="30">
        <f>IFERROR(IF('A2 Intenzita dopravy'!$G$2="Dopravný model",IFERROR(INDEX('A2.1 Intenzita dopravy'!$E152:$BB152,MATCH('09.1 Nehodovost - vypocet'!X$19,'A2.1 Intenzita dopravy'!$E$141:$BB$141,0)),IF('09.1 Nehodovost - vypocet'!X$19&lt;MIN('A2.1 Intenzita dopravy'!$E$141:$BB$141),'09.1 Nehodovost - vypocet'!Y30*'09.1 Nehodovost - vypocet'!Y30/'09.1 Nehodovost - vypocet'!Z30,'09.1 Nehodovost - vypocet'!W30*'09.1 Nehodovost - vypocet'!W30/'09.1 Nehodovost - vypocet'!V30)),IF('A2 Intenzita dopravy'!$G$2="Koeficienty rastu dopravy",IFERROR(INDEX('A2.1 Intenzita dopravy'!$E16:$BB16,MATCH('09.1 Nehodovost - vypocet'!X$19,'A2.1 Intenzita dopravy'!$E$5:$BB$5,0)),IF('09.1 Nehodovost - vypocet'!X$19&lt;MIN('A2.1 Intenzita dopravy'!$E$5:$BB$5),'09.1 Nehodovost - vypocet'!Y30*'09.1 Nehodovost - vypocet'!Y30/'09.1 Nehodovost - vypocet'!Z30,'09.1 Nehodovost - vypocet'!W30*'09.1 Nehodovost - vypocet'!W30/'09.1 Nehodovost - vypocet'!V30)),0)),0)</f>
        <v>0</v>
      </c>
      <c r="Y30" s="30">
        <f>IFERROR(IF('A2 Intenzita dopravy'!$G$2="Dopravný model",IFERROR(INDEX('A2.1 Intenzita dopravy'!$E152:$BB152,MATCH('09.1 Nehodovost - vypocet'!Y$19,'A2.1 Intenzita dopravy'!$E$141:$BB$141,0)),IF('09.1 Nehodovost - vypocet'!Y$19&lt;MIN('A2.1 Intenzita dopravy'!$E$141:$BB$141),'09.1 Nehodovost - vypocet'!Z30*'09.1 Nehodovost - vypocet'!Z30/'09.1 Nehodovost - vypocet'!AA30,'09.1 Nehodovost - vypocet'!X30*'09.1 Nehodovost - vypocet'!X30/'09.1 Nehodovost - vypocet'!W30)),IF('A2 Intenzita dopravy'!$G$2="Koeficienty rastu dopravy",IFERROR(INDEX('A2.1 Intenzita dopravy'!$E16:$BB16,MATCH('09.1 Nehodovost - vypocet'!Y$19,'A2.1 Intenzita dopravy'!$E$5:$BB$5,0)),IF('09.1 Nehodovost - vypocet'!Y$19&lt;MIN('A2.1 Intenzita dopravy'!$E$5:$BB$5),'09.1 Nehodovost - vypocet'!Z30*'09.1 Nehodovost - vypocet'!Z30/'09.1 Nehodovost - vypocet'!AA30,'09.1 Nehodovost - vypocet'!X30*'09.1 Nehodovost - vypocet'!X30/'09.1 Nehodovost - vypocet'!W30)),0)),0)</f>
        <v>0</v>
      </c>
      <c r="Z30" s="30">
        <f>IFERROR(IF('A2 Intenzita dopravy'!$G$2="Dopravný model",IFERROR(INDEX('A2.1 Intenzita dopravy'!$E152:$BB152,MATCH('09.1 Nehodovost - vypocet'!Z$19,'A2.1 Intenzita dopravy'!$E$141:$BB$141,0)),IF('09.1 Nehodovost - vypocet'!Z$19&lt;MIN('A2.1 Intenzita dopravy'!$E$141:$BB$141),'09.1 Nehodovost - vypocet'!AA30*'09.1 Nehodovost - vypocet'!AA30/'09.1 Nehodovost - vypocet'!AB30,'09.1 Nehodovost - vypocet'!Y30*'09.1 Nehodovost - vypocet'!Y30/'09.1 Nehodovost - vypocet'!X30)),IF('A2 Intenzita dopravy'!$G$2="Koeficienty rastu dopravy",IFERROR(INDEX('A2.1 Intenzita dopravy'!$E16:$BB16,MATCH('09.1 Nehodovost - vypocet'!Z$19,'A2.1 Intenzita dopravy'!$E$5:$BB$5,0)),IF('09.1 Nehodovost - vypocet'!Z$19&lt;MIN('A2.1 Intenzita dopravy'!$E$5:$BB$5),'09.1 Nehodovost - vypocet'!AA30*'09.1 Nehodovost - vypocet'!AA30/'09.1 Nehodovost - vypocet'!AB30,'09.1 Nehodovost - vypocet'!Y30*'09.1 Nehodovost - vypocet'!Y30/'09.1 Nehodovost - vypocet'!X30)),0)),0)</f>
        <v>0</v>
      </c>
      <c r="AA30" s="30">
        <f>IFERROR(IF('A2 Intenzita dopravy'!$G$2="Dopravný model",IFERROR(INDEX('A2.1 Intenzita dopravy'!$E152:$BB152,MATCH('09.1 Nehodovost - vypocet'!AA$19,'A2.1 Intenzita dopravy'!$E$141:$BB$141,0)),IF('09.1 Nehodovost - vypocet'!AA$19&lt;MIN('A2.1 Intenzita dopravy'!$E$141:$BB$141),'09.1 Nehodovost - vypocet'!AB30*'09.1 Nehodovost - vypocet'!AB30/'09.1 Nehodovost - vypocet'!AC30,'09.1 Nehodovost - vypocet'!Z30*'09.1 Nehodovost - vypocet'!Z30/'09.1 Nehodovost - vypocet'!Y30)),IF('A2 Intenzita dopravy'!$G$2="Koeficienty rastu dopravy",IFERROR(INDEX('A2.1 Intenzita dopravy'!$E16:$BB16,MATCH('09.1 Nehodovost - vypocet'!AA$19,'A2.1 Intenzita dopravy'!$E$5:$BB$5,0)),IF('09.1 Nehodovost - vypocet'!AA$19&lt;MIN('A2.1 Intenzita dopravy'!$E$5:$BB$5),'09.1 Nehodovost - vypocet'!AB30*'09.1 Nehodovost - vypocet'!AB30/'09.1 Nehodovost - vypocet'!AC30,'09.1 Nehodovost - vypocet'!Z30*'09.1 Nehodovost - vypocet'!Z30/'09.1 Nehodovost - vypocet'!Y30)),0)),0)</f>
        <v>0</v>
      </c>
      <c r="AB30" s="30">
        <f>IFERROR(IF('A2 Intenzita dopravy'!$G$2="Dopravný model",IFERROR(INDEX('A2.1 Intenzita dopravy'!$E152:$BB152,MATCH('09.1 Nehodovost - vypocet'!AB$19,'A2.1 Intenzita dopravy'!$E$141:$BB$141,0)),IF('09.1 Nehodovost - vypocet'!AB$19&lt;MIN('A2.1 Intenzita dopravy'!$E$141:$BB$141),'09.1 Nehodovost - vypocet'!AC30*'09.1 Nehodovost - vypocet'!AC30/'09.1 Nehodovost - vypocet'!AD30,'09.1 Nehodovost - vypocet'!AA30*'09.1 Nehodovost - vypocet'!AA30/'09.1 Nehodovost - vypocet'!Z30)),IF('A2 Intenzita dopravy'!$G$2="Koeficienty rastu dopravy",IFERROR(INDEX('A2.1 Intenzita dopravy'!$E16:$BB16,MATCH('09.1 Nehodovost - vypocet'!AB$19,'A2.1 Intenzita dopravy'!$E$5:$BB$5,0)),IF('09.1 Nehodovost - vypocet'!AB$19&lt;MIN('A2.1 Intenzita dopravy'!$E$5:$BB$5),'09.1 Nehodovost - vypocet'!AC30*'09.1 Nehodovost - vypocet'!AC30/'09.1 Nehodovost - vypocet'!AD30,'09.1 Nehodovost - vypocet'!AA30*'09.1 Nehodovost - vypocet'!AA30/'09.1 Nehodovost - vypocet'!Z30)),0)),0)</f>
        <v>0</v>
      </c>
      <c r="AC30" s="30">
        <f>IFERROR(IF('A2 Intenzita dopravy'!$G$2="Dopravný model",IFERROR(INDEX('A2.1 Intenzita dopravy'!$E152:$BB152,MATCH('09.1 Nehodovost - vypocet'!AC$19,'A2.1 Intenzita dopravy'!$E$141:$BB$141,0)),IF('09.1 Nehodovost - vypocet'!AC$19&lt;MIN('A2.1 Intenzita dopravy'!$E$141:$BB$141),'09.1 Nehodovost - vypocet'!AD30*'09.1 Nehodovost - vypocet'!AD30/'09.1 Nehodovost - vypocet'!AE30,'09.1 Nehodovost - vypocet'!AB30*'09.1 Nehodovost - vypocet'!AB30/'09.1 Nehodovost - vypocet'!AA30)),IF('A2 Intenzita dopravy'!$G$2="Koeficienty rastu dopravy",IFERROR(INDEX('A2.1 Intenzita dopravy'!$E16:$BB16,MATCH('09.1 Nehodovost - vypocet'!AC$19,'A2.1 Intenzita dopravy'!$E$5:$BB$5,0)),IF('09.1 Nehodovost - vypocet'!AC$19&lt;MIN('A2.1 Intenzita dopravy'!$E$5:$BB$5),'09.1 Nehodovost - vypocet'!AD30*'09.1 Nehodovost - vypocet'!AD30/'09.1 Nehodovost - vypocet'!AE30,'09.1 Nehodovost - vypocet'!AB30*'09.1 Nehodovost - vypocet'!AB30/'09.1 Nehodovost - vypocet'!AA30)),0)),0)</f>
        <v>0</v>
      </c>
      <c r="AD30" s="30">
        <f>IFERROR(IF('A2 Intenzita dopravy'!$G$2="Dopravný model",IFERROR(INDEX('A2.1 Intenzita dopravy'!$E152:$BB152,MATCH('09.1 Nehodovost - vypocet'!AD$19,'A2.1 Intenzita dopravy'!$E$141:$BB$141,0)),IF('09.1 Nehodovost - vypocet'!AD$19&lt;MIN('A2.1 Intenzita dopravy'!$E$141:$BB$141),'09.1 Nehodovost - vypocet'!AE30*'09.1 Nehodovost - vypocet'!AE30/'09.1 Nehodovost - vypocet'!AF30,'09.1 Nehodovost - vypocet'!AC30*'09.1 Nehodovost - vypocet'!AC30/'09.1 Nehodovost - vypocet'!AB30)),IF('A2 Intenzita dopravy'!$G$2="Koeficienty rastu dopravy",IFERROR(INDEX('A2.1 Intenzita dopravy'!$E16:$BB16,MATCH('09.1 Nehodovost - vypocet'!AD$19,'A2.1 Intenzita dopravy'!$E$5:$BB$5,0)),IF('09.1 Nehodovost - vypocet'!AD$19&lt;MIN('A2.1 Intenzita dopravy'!$E$5:$BB$5),'09.1 Nehodovost - vypocet'!AE30*'09.1 Nehodovost - vypocet'!AE30/'09.1 Nehodovost - vypocet'!AF30,'09.1 Nehodovost - vypocet'!AC30*'09.1 Nehodovost - vypocet'!AC30/'09.1 Nehodovost - vypocet'!AB30)),0)),0)</f>
        <v>0</v>
      </c>
      <c r="AE30" s="30">
        <f>IFERROR(IF('A2 Intenzita dopravy'!$G$2="Dopravný model",IFERROR(INDEX('A2.1 Intenzita dopravy'!$E152:$BB152,MATCH('09.1 Nehodovost - vypocet'!AE$19,'A2.1 Intenzita dopravy'!$E$141:$BB$141,0)),IF('09.1 Nehodovost - vypocet'!AE$19&lt;MIN('A2.1 Intenzita dopravy'!$E$141:$BB$141),'09.1 Nehodovost - vypocet'!AF30*'09.1 Nehodovost - vypocet'!AF30/'09.1 Nehodovost - vypocet'!AG30,'09.1 Nehodovost - vypocet'!AD30*'09.1 Nehodovost - vypocet'!AD30/'09.1 Nehodovost - vypocet'!AC30)),IF('A2 Intenzita dopravy'!$G$2="Koeficienty rastu dopravy",IFERROR(INDEX('A2.1 Intenzita dopravy'!$E16:$BB16,MATCH('09.1 Nehodovost - vypocet'!AE$19,'A2.1 Intenzita dopravy'!$E$5:$BB$5,0)),IF('09.1 Nehodovost - vypocet'!AE$19&lt;MIN('A2.1 Intenzita dopravy'!$E$5:$BB$5),'09.1 Nehodovost - vypocet'!AF30*'09.1 Nehodovost - vypocet'!AF30/'09.1 Nehodovost - vypocet'!AG30,'09.1 Nehodovost - vypocet'!AD30*'09.1 Nehodovost - vypocet'!AD30/'09.1 Nehodovost - vypocet'!AC30)),0)),0)</f>
        <v>0</v>
      </c>
      <c r="AF30" s="30">
        <f>IFERROR(IF('A2 Intenzita dopravy'!$G$2="Dopravný model",IFERROR(INDEX('A2.1 Intenzita dopravy'!$E152:$BB152,MATCH('09.1 Nehodovost - vypocet'!AF$19,'A2.1 Intenzita dopravy'!$E$141:$BB$141,0)),IF('09.1 Nehodovost - vypocet'!AF$19&lt;MIN('A2.1 Intenzita dopravy'!$E$141:$BB$141),'09.1 Nehodovost - vypocet'!AG30*'09.1 Nehodovost - vypocet'!AG30/'09.1 Nehodovost - vypocet'!AH30,'09.1 Nehodovost - vypocet'!AE30*'09.1 Nehodovost - vypocet'!AE30/'09.1 Nehodovost - vypocet'!AD30)),IF('A2 Intenzita dopravy'!$G$2="Koeficienty rastu dopravy",IFERROR(INDEX('A2.1 Intenzita dopravy'!$E16:$BB16,MATCH('09.1 Nehodovost - vypocet'!AF$19,'A2.1 Intenzita dopravy'!$E$5:$BB$5,0)),IF('09.1 Nehodovost - vypocet'!AF$19&lt;MIN('A2.1 Intenzita dopravy'!$E$5:$BB$5),'09.1 Nehodovost - vypocet'!AG30*'09.1 Nehodovost - vypocet'!AG30/'09.1 Nehodovost - vypocet'!AH30,'09.1 Nehodovost - vypocet'!AE30*'09.1 Nehodovost - vypocet'!AE30/'09.1 Nehodovost - vypocet'!AD30)),0)),0)</f>
        <v>0</v>
      </c>
      <c r="AG30" s="30">
        <f>IFERROR(IF('A2 Intenzita dopravy'!$G$2="Dopravný model",IFERROR(INDEX('A2.1 Intenzita dopravy'!$E152:$BB152,MATCH('09.1 Nehodovost - vypocet'!AG$19,'A2.1 Intenzita dopravy'!$E$141:$BB$141,0)),IF('09.1 Nehodovost - vypocet'!AG$19&lt;MIN('A2.1 Intenzita dopravy'!$E$141:$BB$141),'09.1 Nehodovost - vypocet'!AH30*'09.1 Nehodovost - vypocet'!AH30/'09.1 Nehodovost - vypocet'!AI30,'09.1 Nehodovost - vypocet'!AF30*'09.1 Nehodovost - vypocet'!AF30/'09.1 Nehodovost - vypocet'!AE30)),IF('A2 Intenzita dopravy'!$G$2="Koeficienty rastu dopravy",IFERROR(INDEX('A2.1 Intenzita dopravy'!$E16:$BB16,MATCH('09.1 Nehodovost - vypocet'!AG$19,'A2.1 Intenzita dopravy'!$E$5:$BB$5,0)),IF('09.1 Nehodovost - vypocet'!AG$19&lt;MIN('A2.1 Intenzita dopravy'!$E$5:$BB$5),'09.1 Nehodovost - vypocet'!AH30*'09.1 Nehodovost - vypocet'!AH30/'09.1 Nehodovost - vypocet'!AI30,'09.1 Nehodovost - vypocet'!AF30*'09.1 Nehodovost - vypocet'!AF30/'09.1 Nehodovost - vypocet'!AE30)),0)),0)</f>
        <v>0</v>
      </c>
      <c r="AH30" s="30">
        <f>IFERROR(IF('A2 Intenzita dopravy'!$G$2="Dopravný model",IFERROR(INDEX('A2.1 Intenzita dopravy'!$E152:$BB152,MATCH('09.1 Nehodovost - vypocet'!AH$19,'A2.1 Intenzita dopravy'!$E$141:$BB$141,0)),IF('09.1 Nehodovost - vypocet'!AH$19&lt;MIN('A2.1 Intenzita dopravy'!$E$141:$BB$141),'09.1 Nehodovost - vypocet'!AI30*'09.1 Nehodovost - vypocet'!AI30/'09.1 Nehodovost - vypocet'!AJ30,'09.1 Nehodovost - vypocet'!AG30*'09.1 Nehodovost - vypocet'!AG30/'09.1 Nehodovost - vypocet'!AF30)),IF('A2 Intenzita dopravy'!$G$2="Koeficienty rastu dopravy",IFERROR(INDEX('A2.1 Intenzita dopravy'!$E16:$BB16,MATCH('09.1 Nehodovost - vypocet'!AH$19,'A2.1 Intenzita dopravy'!$E$5:$BB$5,0)),IF('09.1 Nehodovost - vypocet'!AH$19&lt;MIN('A2.1 Intenzita dopravy'!$E$5:$BB$5),'09.1 Nehodovost - vypocet'!AI30*'09.1 Nehodovost - vypocet'!AI30/'09.1 Nehodovost - vypocet'!AJ30,'09.1 Nehodovost - vypocet'!AG30*'09.1 Nehodovost - vypocet'!AG30/'09.1 Nehodovost - vypocet'!AF30)),0)),0)</f>
        <v>0</v>
      </c>
      <c r="AI30" s="30">
        <f>IFERROR(IF('A2 Intenzita dopravy'!$G$2="Dopravný model",IFERROR(INDEX('A2.1 Intenzita dopravy'!$E152:$BB152,MATCH('09.1 Nehodovost - vypocet'!AI$19,'A2.1 Intenzita dopravy'!$E$141:$BB$141,0)),IF('09.1 Nehodovost - vypocet'!AI$19&lt;MIN('A2.1 Intenzita dopravy'!$E$141:$BB$141),'09.1 Nehodovost - vypocet'!AJ30*'09.1 Nehodovost - vypocet'!AJ30/'09.1 Nehodovost - vypocet'!AK30,'09.1 Nehodovost - vypocet'!AH30*'09.1 Nehodovost - vypocet'!AH30/'09.1 Nehodovost - vypocet'!AG30)),IF('A2 Intenzita dopravy'!$G$2="Koeficienty rastu dopravy",IFERROR(INDEX('A2.1 Intenzita dopravy'!$E16:$BB16,MATCH('09.1 Nehodovost - vypocet'!AI$19,'A2.1 Intenzita dopravy'!$E$5:$BB$5,0)),IF('09.1 Nehodovost - vypocet'!AI$19&lt;MIN('A2.1 Intenzita dopravy'!$E$5:$BB$5),'09.1 Nehodovost - vypocet'!AJ30*'09.1 Nehodovost - vypocet'!AJ30/'09.1 Nehodovost - vypocet'!AK30,'09.1 Nehodovost - vypocet'!AH30*'09.1 Nehodovost - vypocet'!AH30/'09.1 Nehodovost - vypocet'!AG30)),0)),0)</f>
        <v>0</v>
      </c>
      <c r="AJ30" s="30">
        <f>IFERROR(IF('A2 Intenzita dopravy'!$G$2="Dopravný model",IFERROR(INDEX('A2.1 Intenzita dopravy'!$E152:$BB152,MATCH('09.1 Nehodovost - vypocet'!AJ$19,'A2.1 Intenzita dopravy'!$E$141:$BB$141,0)),IF('09.1 Nehodovost - vypocet'!AJ$19&lt;MIN('A2.1 Intenzita dopravy'!$E$141:$BB$141),'09.1 Nehodovost - vypocet'!AK30*'09.1 Nehodovost - vypocet'!AK30/'09.1 Nehodovost - vypocet'!AL30,'09.1 Nehodovost - vypocet'!AI30*'09.1 Nehodovost - vypocet'!AI30/'09.1 Nehodovost - vypocet'!AH30)),IF('A2 Intenzita dopravy'!$G$2="Koeficienty rastu dopravy",IFERROR(INDEX('A2.1 Intenzita dopravy'!$E16:$BB16,MATCH('09.1 Nehodovost - vypocet'!AJ$19,'A2.1 Intenzita dopravy'!$E$5:$BB$5,0)),IF('09.1 Nehodovost - vypocet'!AJ$19&lt;MIN('A2.1 Intenzita dopravy'!$E$5:$BB$5),'09.1 Nehodovost - vypocet'!AK30*'09.1 Nehodovost - vypocet'!AK30/'09.1 Nehodovost - vypocet'!AL30,'09.1 Nehodovost - vypocet'!AI30*'09.1 Nehodovost - vypocet'!AI30/'09.1 Nehodovost - vypocet'!AH30)),0)),0)</f>
        <v>0</v>
      </c>
      <c r="AK30" s="30">
        <f>IFERROR(IF('A2 Intenzita dopravy'!$G$2="Dopravný model",IFERROR(INDEX('A2.1 Intenzita dopravy'!$E152:$BB152,MATCH('09.1 Nehodovost - vypocet'!AK$19,'A2.1 Intenzita dopravy'!$E$141:$BB$141,0)),IF('09.1 Nehodovost - vypocet'!AK$19&lt;MIN('A2.1 Intenzita dopravy'!$E$141:$BB$141),'09.1 Nehodovost - vypocet'!AL30*'09.1 Nehodovost - vypocet'!AL30/'09.1 Nehodovost - vypocet'!AM30,'09.1 Nehodovost - vypocet'!AJ30*'09.1 Nehodovost - vypocet'!AJ30/'09.1 Nehodovost - vypocet'!AI30)),IF('A2 Intenzita dopravy'!$G$2="Koeficienty rastu dopravy",IFERROR(INDEX('A2.1 Intenzita dopravy'!$E16:$BB16,MATCH('09.1 Nehodovost - vypocet'!AK$19,'A2.1 Intenzita dopravy'!$E$5:$BB$5,0)),IF('09.1 Nehodovost - vypocet'!AK$19&lt;MIN('A2.1 Intenzita dopravy'!$E$5:$BB$5),'09.1 Nehodovost - vypocet'!AL30*'09.1 Nehodovost - vypocet'!AL30/'09.1 Nehodovost - vypocet'!AM30,'09.1 Nehodovost - vypocet'!AJ30*'09.1 Nehodovost - vypocet'!AJ30/'09.1 Nehodovost - vypocet'!AI30)),0)),0)</f>
        <v>0</v>
      </c>
      <c r="AL30" s="30">
        <f>IFERROR(IF('A2 Intenzita dopravy'!$G$2="Dopravný model",IFERROR(INDEX('A2.1 Intenzita dopravy'!$E152:$BB152,MATCH('09.1 Nehodovost - vypocet'!AL$19,'A2.1 Intenzita dopravy'!$E$141:$BB$141,0)),IF('09.1 Nehodovost - vypocet'!AL$19&lt;MIN('A2.1 Intenzita dopravy'!$E$141:$BB$141),'09.1 Nehodovost - vypocet'!AM30*'09.1 Nehodovost - vypocet'!AM30/'09.1 Nehodovost - vypocet'!AN30,'09.1 Nehodovost - vypocet'!AK30*'09.1 Nehodovost - vypocet'!AK30/'09.1 Nehodovost - vypocet'!AJ30)),IF('A2 Intenzita dopravy'!$G$2="Koeficienty rastu dopravy",IFERROR(INDEX('A2.1 Intenzita dopravy'!$E16:$BB16,MATCH('09.1 Nehodovost - vypocet'!AL$19,'A2.1 Intenzita dopravy'!$E$5:$BB$5,0)),IF('09.1 Nehodovost - vypocet'!AL$19&lt;MIN('A2.1 Intenzita dopravy'!$E$5:$BB$5),'09.1 Nehodovost - vypocet'!AM30*'09.1 Nehodovost - vypocet'!AM30/'09.1 Nehodovost - vypocet'!AN30,'09.1 Nehodovost - vypocet'!AK30*'09.1 Nehodovost - vypocet'!AK30/'09.1 Nehodovost - vypocet'!AJ30)),0)),0)</f>
        <v>0</v>
      </c>
      <c r="AM30" s="30">
        <f>IFERROR(IF('A2 Intenzita dopravy'!$G$2="Dopravný model",IFERROR(INDEX('A2.1 Intenzita dopravy'!$E152:$BB152,MATCH('09.1 Nehodovost - vypocet'!AM$19,'A2.1 Intenzita dopravy'!$E$141:$BB$141,0)),IF('09.1 Nehodovost - vypocet'!AM$19&lt;MIN('A2.1 Intenzita dopravy'!$E$141:$BB$141),'09.1 Nehodovost - vypocet'!AN30*'09.1 Nehodovost - vypocet'!AN30/'09.1 Nehodovost - vypocet'!AO30,'09.1 Nehodovost - vypocet'!AL30*'09.1 Nehodovost - vypocet'!AL30/'09.1 Nehodovost - vypocet'!AK30)),IF('A2 Intenzita dopravy'!$G$2="Koeficienty rastu dopravy",IFERROR(INDEX('A2.1 Intenzita dopravy'!$E16:$BB16,MATCH('09.1 Nehodovost - vypocet'!AM$19,'A2.1 Intenzita dopravy'!$E$5:$BB$5,0)),IF('09.1 Nehodovost - vypocet'!AM$19&lt;MIN('A2.1 Intenzita dopravy'!$E$5:$BB$5),'09.1 Nehodovost - vypocet'!AN30*'09.1 Nehodovost - vypocet'!AN30/'09.1 Nehodovost - vypocet'!AO30,'09.1 Nehodovost - vypocet'!AL30*'09.1 Nehodovost - vypocet'!AL30/'09.1 Nehodovost - vypocet'!AK30)),0)),0)</f>
        <v>0</v>
      </c>
      <c r="AN30" s="30">
        <f>IFERROR(IF('A2 Intenzita dopravy'!$G$2="Dopravný model",IFERROR(INDEX('A2.1 Intenzita dopravy'!$E152:$BB152,MATCH('09.1 Nehodovost - vypocet'!AN$19,'A2.1 Intenzita dopravy'!$E$141:$BB$141,0)),IF('09.1 Nehodovost - vypocet'!AN$19&lt;MIN('A2.1 Intenzita dopravy'!$E$141:$BB$141),'09.1 Nehodovost - vypocet'!AO30*'09.1 Nehodovost - vypocet'!AO30/'09.1 Nehodovost - vypocet'!AP30,'09.1 Nehodovost - vypocet'!AM30*'09.1 Nehodovost - vypocet'!AM30/'09.1 Nehodovost - vypocet'!AL30)),IF('A2 Intenzita dopravy'!$G$2="Koeficienty rastu dopravy",IFERROR(INDEX('A2.1 Intenzita dopravy'!$E16:$BB16,MATCH('09.1 Nehodovost - vypocet'!AN$19,'A2.1 Intenzita dopravy'!$E$5:$BB$5,0)),IF('09.1 Nehodovost - vypocet'!AN$19&lt;MIN('A2.1 Intenzita dopravy'!$E$5:$BB$5),'09.1 Nehodovost - vypocet'!AO30*'09.1 Nehodovost - vypocet'!AO30/'09.1 Nehodovost - vypocet'!AP30,'09.1 Nehodovost - vypocet'!AM30*'09.1 Nehodovost - vypocet'!AM30/'09.1 Nehodovost - vypocet'!AL30)),0)),0)</f>
        <v>0</v>
      </c>
      <c r="AO30" s="30">
        <f>IFERROR(IF('A2 Intenzita dopravy'!$G$2="Dopravný model",IFERROR(INDEX('A2.1 Intenzita dopravy'!$E152:$BB152,MATCH('09.1 Nehodovost - vypocet'!AO$19,'A2.1 Intenzita dopravy'!$E$141:$BB$141,0)),IF('09.1 Nehodovost - vypocet'!AO$19&lt;MIN('A2.1 Intenzita dopravy'!$E$141:$BB$141),'09.1 Nehodovost - vypocet'!AP30*'09.1 Nehodovost - vypocet'!AP30/'09.1 Nehodovost - vypocet'!AQ30,'09.1 Nehodovost - vypocet'!AN30*'09.1 Nehodovost - vypocet'!AN30/'09.1 Nehodovost - vypocet'!AM30)),IF('A2 Intenzita dopravy'!$G$2="Koeficienty rastu dopravy",IFERROR(INDEX('A2.1 Intenzita dopravy'!$E16:$BB16,MATCH('09.1 Nehodovost - vypocet'!AO$19,'A2.1 Intenzita dopravy'!$E$5:$BB$5,0)),IF('09.1 Nehodovost - vypocet'!AO$19&lt;MIN('A2.1 Intenzita dopravy'!$E$5:$BB$5),'09.1 Nehodovost - vypocet'!AP30*'09.1 Nehodovost - vypocet'!AP30/'09.1 Nehodovost - vypocet'!AQ30,'09.1 Nehodovost - vypocet'!AN30*'09.1 Nehodovost - vypocet'!AN30/'09.1 Nehodovost - vypocet'!AM30)),0)),0)</f>
        <v>0</v>
      </c>
      <c r="AP30" s="30">
        <f>IFERROR(IF('A2 Intenzita dopravy'!$G$2="Dopravný model",IFERROR(INDEX('A2.1 Intenzita dopravy'!$E152:$BB152,MATCH('09.1 Nehodovost - vypocet'!AP$19,'A2.1 Intenzita dopravy'!$E$141:$BB$141,0)),IF('09.1 Nehodovost - vypocet'!AP$19&lt;MIN('A2.1 Intenzita dopravy'!$E$141:$BB$141),'09.1 Nehodovost - vypocet'!AQ30*'09.1 Nehodovost - vypocet'!AQ30/'09.1 Nehodovost - vypocet'!AR30,'09.1 Nehodovost - vypocet'!AO30*'09.1 Nehodovost - vypocet'!AO30/'09.1 Nehodovost - vypocet'!AN30)),IF('A2 Intenzita dopravy'!$G$2="Koeficienty rastu dopravy",IFERROR(INDEX('A2.1 Intenzita dopravy'!$E16:$BB16,MATCH('09.1 Nehodovost - vypocet'!AP$19,'A2.1 Intenzita dopravy'!$E$5:$BB$5,0)),IF('09.1 Nehodovost - vypocet'!AP$19&lt;MIN('A2.1 Intenzita dopravy'!$E$5:$BB$5),'09.1 Nehodovost - vypocet'!AQ30*'09.1 Nehodovost - vypocet'!AQ30/'09.1 Nehodovost - vypocet'!AR30,'09.1 Nehodovost - vypocet'!AO30*'09.1 Nehodovost - vypocet'!AO30/'09.1 Nehodovost - vypocet'!AN30)),0)),0)</f>
        <v>0</v>
      </c>
      <c r="AQ30" s="30">
        <f>IFERROR(IF('A2 Intenzita dopravy'!$G$2="Dopravný model",IFERROR(INDEX('A2.1 Intenzita dopravy'!$E152:$BB152,MATCH('09.1 Nehodovost - vypocet'!AQ$19,'A2.1 Intenzita dopravy'!$E$141:$BB$141,0)),IF('09.1 Nehodovost - vypocet'!AQ$19&lt;MIN('A2.1 Intenzita dopravy'!$E$141:$BB$141),'09.1 Nehodovost - vypocet'!AR30*'09.1 Nehodovost - vypocet'!AR30/'09.1 Nehodovost - vypocet'!AS30,'09.1 Nehodovost - vypocet'!AP30*'09.1 Nehodovost - vypocet'!AP30/'09.1 Nehodovost - vypocet'!AO30)),IF('A2 Intenzita dopravy'!$G$2="Koeficienty rastu dopravy",IFERROR(INDEX('A2.1 Intenzita dopravy'!$E16:$BB16,MATCH('09.1 Nehodovost - vypocet'!AQ$19,'A2.1 Intenzita dopravy'!$E$5:$BB$5,0)),IF('09.1 Nehodovost - vypocet'!AQ$19&lt;MIN('A2.1 Intenzita dopravy'!$E$5:$BB$5),'09.1 Nehodovost - vypocet'!AR30*'09.1 Nehodovost - vypocet'!AR30/'09.1 Nehodovost - vypocet'!AS30,'09.1 Nehodovost - vypocet'!AP30*'09.1 Nehodovost - vypocet'!AP30/'09.1 Nehodovost - vypocet'!AO30)),0)),0)</f>
        <v>0</v>
      </c>
      <c r="AR30" s="30">
        <f>IFERROR(IF('A2 Intenzita dopravy'!$G$2="Dopravný model",IFERROR(INDEX('A2.1 Intenzita dopravy'!$E152:$BB152,MATCH('09.1 Nehodovost - vypocet'!AR$19,'A2.1 Intenzita dopravy'!$E$141:$BB$141,0)),IF('09.1 Nehodovost - vypocet'!AR$19&lt;MIN('A2.1 Intenzita dopravy'!$E$141:$BB$141),'09.1 Nehodovost - vypocet'!AS30*'09.1 Nehodovost - vypocet'!AS30/'09.1 Nehodovost - vypocet'!AT30,'09.1 Nehodovost - vypocet'!AQ30*'09.1 Nehodovost - vypocet'!AQ30/'09.1 Nehodovost - vypocet'!AP30)),IF('A2 Intenzita dopravy'!$G$2="Koeficienty rastu dopravy",IFERROR(INDEX('A2.1 Intenzita dopravy'!$E16:$BB16,MATCH('09.1 Nehodovost - vypocet'!AR$19,'A2.1 Intenzita dopravy'!$E$5:$BB$5,0)),IF('09.1 Nehodovost - vypocet'!AR$19&lt;MIN('A2.1 Intenzita dopravy'!$E$5:$BB$5),'09.1 Nehodovost - vypocet'!AS30*'09.1 Nehodovost - vypocet'!AS30/'09.1 Nehodovost - vypocet'!AT30,'09.1 Nehodovost - vypocet'!AQ30*'09.1 Nehodovost - vypocet'!AQ30/'09.1 Nehodovost - vypocet'!AP30)),0)),0)</f>
        <v>0</v>
      </c>
      <c r="AS30" s="30">
        <f>IFERROR(IF('A2 Intenzita dopravy'!$G$2="Dopravný model",IFERROR(INDEX('A2.1 Intenzita dopravy'!$E152:$BB152,MATCH('09.1 Nehodovost - vypocet'!AS$19,'A2.1 Intenzita dopravy'!$E$141:$BB$141,0)),IF('09.1 Nehodovost - vypocet'!AS$19&lt;MIN('A2.1 Intenzita dopravy'!$E$141:$BB$141),'09.1 Nehodovost - vypocet'!AT30*'09.1 Nehodovost - vypocet'!AT30/'09.1 Nehodovost - vypocet'!AU30,'09.1 Nehodovost - vypocet'!AR30*'09.1 Nehodovost - vypocet'!AR30/'09.1 Nehodovost - vypocet'!AQ30)),IF('A2 Intenzita dopravy'!$G$2="Koeficienty rastu dopravy",IFERROR(INDEX('A2.1 Intenzita dopravy'!$E16:$BB16,MATCH('09.1 Nehodovost - vypocet'!AS$19,'A2.1 Intenzita dopravy'!$E$5:$BB$5,0)),IF('09.1 Nehodovost - vypocet'!AS$19&lt;MIN('A2.1 Intenzita dopravy'!$E$5:$BB$5),'09.1 Nehodovost - vypocet'!AT30*'09.1 Nehodovost - vypocet'!AT30/'09.1 Nehodovost - vypocet'!AU30,'09.1 Nehodovost - vypocet'!AR30*'09.1 Nehodovost - vypocet'!AR30/'09.1 Nehodovost - vypocet'!AQ30)),0)),0)</f>
        <v>0</v>
      </c>
      <c r="AT30" s="30">
        <f>IFERROR(IF('A2 Intenzita dopravy'!$G$2="Dopravný model",IFERROR(INDEX('A2.1 Intenzita dopravy'!$E152:$BB152,MATCH('09.1 Nehodovost - vypocet'!AT$19,'A2.1 Intenzita dopravy'!$E$141:$BB$141,0)),IF('09.1 Nehodovost - vypocet'!AT$19&lt;MIN('A2.1 Intenzita dopravy'!$E$141:$BB$141),'09.1 Nehodovost - vypocet'!AU30*'09.1 Nehodovost - vypocet'!AU30/'09.1 Nehodovost - vypocet'!AV30,'09.1 Nehodovost - vypocet'!AS30*'09.1 Nehodovost - vypocet'!AS30/'09.1 Nehodovost - vypocet'!AR30)),IF('A2 Intenzita dopravy'!$G$2="Koeficienty rastu dopravy",IFERROR(INDEX('A2.1 Intenzita dopravy'!$E16:$BB16,MATCH('09.1 Nehodovost - vypocet'!AT$19,'A2.1 Intenzita dopravy'!$E$5:$BB$5,0)),IF('09.1 Nehodovost - vypocet'!AT$19&lt;MIN('A2.1 Intenzita dopravy'!$E$5:$BB$5),'09.1 Nehodovost - vypocet'!AU30*'09.1 Nehodovost - vypocet'!AU30/'09.1 Nehodovost - vypocet'!AV30,'09.1 Nehodovost - vypocet'!AS30*'09.1 Nehodovost - vypocet'!AS30/'09.1 Nehodovost - vypocet'!AR30)),0)),0)</f>
        <v>0</v>
      </c>
      <c r="AU30" s="30">
        <f>IFERROR(IF('A2 Intenzita dopravy'!$G$2="Dopravný model",IFERROR(INDEX('A2.1 Intenzita dopravy'!$E152:$BB152,MATCH('09.1 Nehodovost - vypocet'!AU$19,'A2.1 Intenzita dopravy'!$E$141:$BB$141,0)),IF('09.1 Nehodovost - vypocet'!AU$19&lt;MIN('A2.1 Intenzita dopravy'!$E$141:$BB$141),'09.1 Nehodovost - vypocet'!AV30*'09.1 Nehodovost - vypocet'!AV30/'09.1 Nehodovost - vypocet'!AW30,'09.1 Nehodovost - vypocet'!AT30*'09.1 Nehodovost - vypocet'!AT30/'09.1 Nehodovost - vypocet'!AS30)),IF('A2 Intenzita dopravy'!$G$2="Koeficienty rastu dopravy",IFERROR(INDEX('A2.1 Intenzita dopravy'!$E16:$BB16,MATCH('09.1 Nehodovost - vypocet'!AU$19,'A2.1 Intenzita dopravy'!$E$5:$BB$5,0)),IF('09.1 Nehodovost - vypocet'!AU$19&lt;MIN('A2.1 Intenzita dopravy'!$E$5:$BB$5),'09.1 Nehodovost - vypocet'!AV30*'09.1 Nehodovost - vypocet'!AV30/'09.1 Nehodovost - vypocet'!AW30,'09.1 Nehodovost - vypocet'!AT30*'09.1 Nehodovost - vypocet'!AT30/'09.1 Nehodovost - vypocet'!AS30)),0)),0)</f>
        <v>0</v>
      </c>
      <c r="AV30" s="30">
        <f>IFERROR(IF('A2 Intenzita dopravy'!$G$2="Dopravný model",IFERROR(INDEX('A2.1 Intenzita dopravy'!$E152:$BB152,MATCH('09.1 Nehodovost - vypocet'!AV$19,'A2.1 Intenzita dopravy'!$E$141:$BB$141,0)),IF('09.1 Nehodovost - vypocet'!AV$19&lt;MIN('A2.1 Intenzita dopravy'!$E$141:$BB$141),'09.1 Nehodovost - vypocet'!AW30*'09.1 Nehodovost - vypocet'!AW30/'09.1 Nehodovost - vypocet'!AX30,'09.1 Nehodovost - vypocet'!AU30*'09.1 Nehodovost - vypocet'!AU30/'09.1 Nehodovost - vypocet'!AT30)),IF('A2 Intenzita dopravy'!$G$2="Koeficienty rastu dopravy",IFERROR(INDEX('A2.1 Intenzita dopravy'!$E16:$BB16,MATCH('09.1 Nehodovost - vypocet'!AV$19,'A2.1 Intenzita dopravy'!$E$5:$BB$5,0)),IF('09.1 Nehodovost - vypocet'!AV$19&lt;MIN('A2.1 Intenzita dopravy'!$E$5:$BB$5),'09.1 Nehodovost - vypocet'!AW30*'09.1 Nehodovost - vypocet'!AW30/'09.1 Nehodovost - vypocet'!AX30,'09.1 Nehodovost - vypocet'!AU30*'09.1 Nehodovost - vypocet'!AU30/'09.1 Nehodovost - vypocet'!AT30)),0)),0)</f>
        <v>0</v>
      </c>
      <c r="AW30" s="30">
        <f>IFERROR(IF('A2 Intenzita dopravy'!$G$2="Dopravný model",IFERROR(INDEX('A2.1 Intenzita dopravy'!$E152:$BB152,MATCH('09.1 Nehodovost - vypocet'!AW$19,'A2.1 Intenzita dopravy'!$E$141:$BB$141,0)),IF('09.1 Nehodovost - vypocet'!AW$19&lt;MIN('A2.1 Intenzita dopravy'!$E$141:$BB$141),'09.1 Nehodovost - vypocet'!AX30*'09.1 Nehodovost - vypocet'!AX30/'09.1 Nehodovost - vypocet'!AY30,'09.1 Nehodovost - vypocet'!AV30*'09.1 Nehodovost - vypocet'!AV30/'09.1 Nehodovost - vypocet'!AU30)),IF('A2 Intenzita dopravy'!$G$2="Koeficienty rastu dopravy",IFERROR(INDEX('A2.1 Intenzita dopravy'!$E16:$BB16,MATCH('09.1 Nehodovost - vypocet'!AW$19,'A2.1 Intenzita dopravy'!$E$5:$BB$5,0)),IF('09.1 Nehodovost - vypocet'!AW$19&lt;MIN('A2.1 Intenzita dopravy'!$E$5:$BB$5),'09.1 Nehodovost - vypocet'!AX30*'09.1 Nehodovost - vypocet'!AX30/'09.1 Nehodovost - vypocet'!AY30,'09.1 Nehodovost - vypocet'!AV30*'09.1 Nehodovost - vypocet'!AV30/'09.1 Nehodovost - vypocet'!AU30)),0)),0)</f>
        <v>0</v>
      </c>
      <c r="AX30" s="30">
        <f>IFERROR(IF('A2 Intenzita dopravy'!$G$2="Dopravný model",IFERROR(INDEX('A2.1 Intenzita dopravy'!$E152:$BB152,MATCH('09.1 Nehodovost - vypocet'!AX$19,'A2.1 Intenzita dopravy'!$E$141:$BB$141,0)),IF('09.1 Nehodovost - vypocet'!AX$19&lt;MIN('A2.1 Intenzita dopravy'!$E$141:$BB$141),'09.1 Nehodovost - vypocet'!AY30*'09.1 Nehodovost - vypocet'!AY30/'09.1 Nehodovost - vypocet'!AZ30,'09.1 Nehodovost - vypocet'!AW30*'09.1 Nehodovost - vypocet'!AW30/'09.1 Nehodovost - vypocet'!AV30)),IF('A2 Intenzita dopravy'!$G$2="Koeficienty rastu dopravy",IFERROR(INDEX('A2.1 Intenzita dopravy'!$E16:$BB16,MATCH('09.1 Nehodovost - vypocet'!AX$19,'A2.1 Intenzita dopravy'!$E$5:$BB$5,0)),IF('09.1 Nehodovost - vypocet'!AX$19&lt;MIN('A2.1 Intenzita dopravy'!$E$5:$BB$5),'09.1 Nehodovost - vypocet'!AY30*'09.1 Nehodovost - vypocet'!AY30/'09.1 Nehodovost - vypocet'!AZ30,'09.1 Nehodovost - vypocet'!AW30*'09.1 Nehodovost - vypocet'!AW30/'09.1 Nehodovost - vypocet'!AV30)),0)),0)</f>
        <v>0</v>
      </c>
      <c r="AY30" s="30">
        <f>IFERROR(IF('A2 Intenzita dopravy'!$G$2="Dopravný model",IFERROR(INDEX('A2.1 Intenzita dopravy'!$E152:$BB152,MATCH('09.1 Nehodovost - vypocet'!AY$19,'A2.1 Intenzita dopravy'!$E$141:$BB$141,0)),IF('09.1 Nehodovost - vypocet'!AY$19&lt;MIN('A2.1 Intenzita dopravy'!$E$141:$BB$141),'09.1 Nehodovost - vypocet'!AZ30*'09.1 Nehodovost - vypocet'!AZ30/'09.1 Nehodovost - vypocet'!BA30,'09.1 Nehodovost - vypocet'!AX30*'09.1 Nehodovost - vypocet'!AX30/'09.1 Nehodovost - vypocet'!AW30)),IF('A2 Intenzita dopravy'!$G$2="Koeficienty rastu dopravy",IFERROR(INDEX('A2.1 Intenzita dopravy'!$E16:$BB16,MATCH('09.1 Nehodovost - vypocet'!AY$19,'A2.1 Intenzita dopravy'!$E$5:$BB$5,0)),IF('09.1 Nehodovost - vypocet'!AY$19&lt;MIN('A2.1 Intenzita dopravy'!$E$5:$BB$5),'09.1 Nehodovost - vypocet'!AZ30*'09.1 Nehodovost - vypocet'!AZ30/'09.1 Nehodovost - vypocet'!BA30,'09.1 Nehodovost - vypocet'!AX30*'09.1 Nehodovost - vypocet'!AX30/'09.1 Nehodovost - vypocet'!AW30)),0)),0)</f>
        <v>0</v>
      </c>
      <c r="AZ30" s="30">
        <f>IFERROR(IF('A2 Intenzita dopravy'!$G$2="Dopravný model",IFERROR(INDEX('A2.1 Intenzita dopravy'!$E152:$BB152,MATCH('09.1 Nehodovost - vypocet'!AZ$19,'A2.1 Intenzita dopravy'!$E$141:$BB$141,0)),IF('09.1 Nehodovost - vypocet'!AZ$19&lt;MIN('A2.1 Intenzita dopravy'!$E$141:$BB$141),'09.1 Nehodovost - vypocet'!BA30*'09.1 Nehodovost - vypocet'!BA30/'09.1 Nehodovost - vypocet'!BB30,'09.1 Nehodovost - vypocet'!AY30*'09.1 Nehodovost - vypocet'!AY30/'09.1 Nehodovost - vypocet'!AX30)),IF('A2 Intenzita dopravy'!$G$2="Koeficienty rastu dopravy",IFERROR(INDEX('A2.1 Intenzita dopravy'!$E16:$BB16,MATCH('09.1 Nehodovost - vypocet'!AZ$19,'A2.1 Intenzita dopravy'!$E$5:$BB$5,0)),IF('09.1 Nehodovost - vypocet'!AZ$19&lt;MIN('A2.1 Intenzita dopravy'!$E$5:$BB$5),'09.1 Nehodovost - vypocet'!BA30*'09.1 Nehodovost - vypocet'!BA30/'09.1 Nehodovost - vypocet'!BB30,'09.1 Nehodovost - vypocet'!AY30*'09.1 Nehodovost - vypocet'!AY30/'09.1 Nehodovost - vypocet'!AX30)),0)),0)</f>
        <v>0</v>
      </c>
      <c r="BA30" s="30">
        <f>IFERROR(IF('A2 Intenzita dopravy'!$G$2="Dopravný model",IFERROR(INDEX('A2.1 Intenzita dopravy'!$E152:$BB152,MATCH('09.1 Nehodovost - vypocet'!BA$19,'A2.1 Intenzita dopravy'!$E$141:$BB$141,0)),IF('09.1 Nehodovost - vypocet'!BA$19&lt;MIN('A2.1 Intenzita dopravy'!$E$141:$BB$141),'09.1 Nehodovost - vypocet'!BB30*'09.1 Nehodovost - vypocet'!BB30/'09.1 Nehodovost - vypocet'!BC30,'09.1 Nehodovost - vypocet'!AZ30*'09.1 Nehodovost - vypocet'!AZ30/'09.1 Nehodovost - vypocet'!AY30)),IF('A2 Intenzita dopravy'!$G$2="Koeficienty rastu dopravy",IFERROR(INDEX('A2.1 Intenzita dopravy'!$E16:$BB16,MATCH('09.1 Nehodovost - vypocet'!BA$19,'A2.1 Intenzita dopravy'!$E$5:$BB$5,0)),IF('09.1 Nehodovost - vypocet'!BA$19&lt;MIN('A2.1 Intenzita dopravy'!$E$5:$BB$5),'09.1 Nehodovost - vypocet'!BB30*'09.1 Nehodovost - vypocet'!BB30/'09.1 Nehodovost - vypocet'!BC30,'09.1 Nehodovost - vypocet'!AZ30*'09.1 Nehodovost - vypocet'!AZ30/'09.1 Nehodovost - vypocet'!AY30)),0)),0)</f>
        <v>0</v>
      </c>
      <c r="BB30" s="30">
        <f>IFERROR(IF('A2 Intenzita dopravy'!$G$2="Dopravný model",IFERROR(INDEX('A2.1 Intenzita dopravy'!$E152:$BB152,MATCH('09.1 Nehodovost - vypocet'!BB$19,'A2.1 Intenzita dopravy'!$E$141:$BB$141,0)),IF('09.1 Nehodovost - vypocet'!BB$19&lt;MIN('A2.1 Intenzita dopravy'!$E$141:$BB$141),'09.1 Nehodovost - vypocet'!BC30*'09.1 Nehodovost - vypocet'!BC30/'09.1 Nehodovost - vypocet'!BD30,'09.1 Nehodovost - vypocet'!BA30*'09.1 Nehodovost - vypocet'!BA30/'09.1 Nehodovost - vypocet'!AZ30)),IF('A2 Intenzita dopravy'!$G$2="Koeficienty rastu dopravy",IFERROR(INDEX('A2.1 Intenzita dopravy'!$E16:$BB16,MATCH('09.1 Nehodovost - vypocet'!BB$19,'A2.1 Intenzita dopravy'!$E$5:$BB$5,0)),IF('09.1 Nehodovost - vypocet'!BB$19&lt;MIN('A2.1 Intenzita dopravy'!$E$5:$BB$5),'09.1 Nehodovost - vypocet'!BC30*'09.1 Nehodovost - vypocet'!BC30/'09.1 Nehodovost - vypocet'!BD30,'09.1 Nehodovost - vypocet'!BA30*'09.1 Nehodovost - vypocet'!BA30/'09.1 Nehodovost - vypocet'!AZ30)),0)),0)</f>
        <v>0</v>
      </c>
    </row>
    <row r="31" spans="2:54" customFormat="1" x14ac:dyDescent="0.2"/>
    <row r="32" spans="2:54" customFormat="1" x14ac:dyDescent="0.2"/>
    <row r="33" spans="2:54" customFormat="1" x14ac:dyDescent="0.2">
      <c r="B33" s="80" t="s">
        <v>64</v>
      </c>
      <c r="D33" s="175" t="s">
        <v>6</v>
      </c>
      <c r="E33" s="41"/>
      <c r="F33" s="33"/>
      <c r="G33" s="33"/>
      <c r="H33" s="33"/>
      <c r="I33" s="33"/>
    </row>
    <row r="34" spans="2:54" customFormat="1" x14ac:dyDescent="0.2"/>
    <row r="35" spans="2:54" customFormat="1" x14ac:dyDescent="0.2">
      <c r="D35" s="32" t="s">
        <v>63</v>
      </c>
      <c r="E35" s="34">
        <f>E19</f>
        <v>2012</v>
      </c>
      <c r="F35" s="34">
        <f t="shared" ref="F35:BB35" si="58">E35+1</f>
        <v>2013</v>
      </c>
      <c r="G35" s="34">
        <f t="shared" si="58"/>
        <v>2014</v>
      </c>
      <c r="H35" s="34">
        <f t="shared" si="58"/>
        <v>2015</v>
      </c>
      <c r="I35" s="34">
        <f t="shared" si="58"/>
        <v>2016</v>
      </c>
      <c r="J35" s="34">
        <f t="shared" si="58"/>
        <v>2017</v>
      </c>
      <c r="K35" s="34">
        <f t="shared" si="58"/>
        <v>2018</v>
      </c>
      <c r="L35" s="34">
        <f t="shared" si="58"/>
        <v>2019</v>
      </c>
      <c r="M35" s="34">
        <f t="shared" si="58"/>
        <v>2020</v>
      </c>
      <c r="N35" s="34">
        <f t="shared" si="58"/>
        <v>2021</v>
      </c>
      <c r="O35" s="34">
        <f t="shared" si="58"/>
        <v>2022</v>
      </c>
      <c r="P35" s="34">
        <f t="shared" si="58"/>
        <v>2023</v>
      </c>
      <c r="Q35" s="34">
        <f t="shared" si="58"/>
        <v>2024</v>
      </c>
      <c r="R35" s="34">
        <f t="shared" si="58"/>
        <v>2025</v>
      </c>
      <c r="S35" s="34">
        <f t="shared" si="58"/>
        <v>2026</v>
      </c>
      <c r="T35" s="34">
        <f t="shared" si="58"/>
        <v>2027</v>
      </c>
      <c r="U35" s="34">
        <f t="shared" si="58"/>
        <v>2028</v>
      </c>
      <c r="V35" s="34">
        <f t="shared" si="58"/>
        <v>2029</v>
      </c>
      <c r="W35" s="34">
        <f t="shared" si="58"/>
        <v>2030</v>
      </c>
      <c r="X35" s="34">
        <f t="shared" si="58"/>
        <v>2031</v>
      </c>
      <c r="Y35" s="34">
        <f t="shared" si="58"/>
        <v>2032</v>
      </c>
      <c r="Z35" s="34">
        <f t="shared" si="58"/>
        <v>2033</v>
      </c>
      <c r="AA35" s="34">
        <f t="shared" si="58"/>
        <v>2034</v>
      </c>
      <c r="AB35" s="34">
        <f t="shared" si="58"/>
        <v>2035</v>
      </c>
      <c r="AC35" s="34">
        <f t="shared" si="58"/>
        <v>2036</v>
      </c>
      <c r="AD35" s="34">
        <f t="shared" si="58"/>
        <v>2037</v>
      </c>
      <c r="AE35" s="34">
        <f t="shared" si="58"/>
        <v>2038</v>
      </c>
      <c r="AF35" s="34">
        <f t="shared" si="58"/>
        <v>2039</v>
      </c>
      <c r="AG35" s="34">
        <f t="shared" si="58"/>
        <v>2040</v>
      </c>
      <c r="AH35" s="34">
        <f t="shared" si="58"/>
        <v>2041</v>
      </c>
      <c r="AI35" s="34">
        <f t="shared" si="58"/>
        <v>2042</v>
      </c>
      <c r="AJ35" s="34">
        <f t="shared" si="58"/>
        <v>2043</v>
      </c>
      <c r="AK35" s="34">
        <f t="shared" si="58"/>
        <v>2044</v>
      </c>
      <c r="AL35" s="34">
        <f t="shared" si="58"/>
        <v>2045</v>
      </c>
      <c r="AM35" s="34">
        <f t="shared" si="58"/>
        <v>2046</v>
      </c>
      <c r="AN35" s="34">
        <f t="shared" si="58"/>
        <v>2047</v>
      </c>
      <c r="AO35" s="34">
        <f t="shared" si="58"/>
        <v>2048</v>
      </c>
      <c r="AP35" s="34">
        <f t="shared" si="58"/>
        <v>2049</v>
      </c>
      <c r="AQ35" s="34">
        <f t="shared" si="58"/>
        <v>2050</v>
      </c>
      <c r="AR35" s="34">
        <f t="shared" si="58"/>
        <v>2051</v>
      </c>
      <c r="AS35" s="34">
        <f t="shared" si="58"/>
        <v>2052</v>
      </c>
      <c r="AT35" s="34">
        <f t="shared" si="58"/>
        <v>2053</v>
      </c>
      <c r="AU35" s="34">
        <f t="shared" si="58"/>
        <v>2054</v>
      </c>
      <c r="AV35" s="34">
        <f t="shared" si="58"/>
        <v>2055</v>
      </c>
      <c r="AW35" s="34">
        <f t="shared" si="58"/>
        <v>2056</v>
      </c>
      <c r="AX35" s="34">
        <f t="shared" si="58"/>
        <v>2057</v>
      </c>
      <c r="AY35" s="34">
        <f t="shared" si="58"/>
        <v>2058</v>
      </c>
      <c r="AZ35" s="34">
        <f t="shared" si="58"/>
        <v>2059</v>
      </c>
      <c r="BA35" s="34">
        <f t="shared" si="58"/>
        <v>2060</v>
      </c>
      <c r="BB35" s="34">
        <f t="shared" si="58"/>
        <v>2061</v>
      </c>
    </row>
    <row r="36" spans="2:54" customFormat="1" x14ac:dyDescent="0.2">
      <c r="B36" s="32" t="s">
        <v>132</v>
      </c>
      <c r="C36" s="32" t="s">
        <v>131</v>
      </c>
      <c r="D36" s="32" t="s">
        <v>61</v>
      </c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</row>
    <row r="37" spans="2:54" customFormat="1" x14ac:dyDescent="0.2">
      <c r="B37" s="5">
        <v>1</v>
      </c>
      <c r="C37" s="5">
        <f>C21</f>
        <v>90780</v>
      </c>
      <c r="D37" s="5" t="str">
        <f t="shared" ref="D37:D46" si="59">D21</f>
        <v>I/59 Nižná - Tvrdošín</v>
      </c>
      <c r="E37" s="30">
        <f>IFERROR(IF('A2 Intenzita dopravy'!$G$2="Dopravný model",IFERROR(INDEX('A2.1 Intenzita dopravy'!$E159:$BB159,MATCH('09.1 Nehodovost - vypocet'!E$19,'A2.1 Intenzita dopravy'!$E$141:$BB$141,0)),IF('09.1 Nehodovost - vypocet'!E$19&lt;MIN('A2.1 Intenzita dopravy'!$E$141:$BB$141),'09.1 Nehodovost - vypocet'!F37*'09.1 Nehodovost - vypocet'!F37/'09.1 Nehodovost - vypocet'!G37,'09.1 Nehodovost - vypocet'!D37*'09.1 Nehodovost - vypocet'!D37/'09.1 Nehodovost - vypocet'!C37)),IF('A2 Intenzita dopravy'!$G$2="Koeficienty rastu dopravy",IFERROR(INDEX('A2.1 Intenzita dopravy'!$E23:$BB23,MATCH('09.1 Nehodovost - vypocet'!E$19,'A2.1 Intenzita dopravy'!$E$5:$BB$5,0)),IF('09.1 Nehodovost - vypocet'!E$19&lt;MIN('A2.1 Intenzita dopravy'!$E$5:$BB$5),'09.1 Nehodovost - vypocet'!F37*'09.1 Nehodovost - vypocet'!F37/'09.1 Nehodovost - vypocet'!G37,'09.1 Nehodovost - vypocet'!D37*'09.1 Nehodovost - vypocet'!D37/'09.1 Nehodovost - vypocet'!C37)),0)),0)</f>
        <v>7399.279553588799</v>
      </c>
      <c r="F37" s="30">
        <f>IFERROR(IF('A2 Intenzita dopravy'!$G$2="Dopravný model",IFERROR(INDEX('A2.1 Intenzita dopravy'!$E159:$BB159,MATCH('09.1 Nehodovost - vypocet'!F$19,'A2.1 Intenzita dopravy'!$E$141:$BB$141,0)),IF('09.1 Nehodovost - vypocet'!F$19&lt;MIN('A2.1 Intenzita dopravy'!$E$141:$BB$141),'09.1 Nehodovost - vypocet'!G37*'09.1 Nehodovost - vypocet'!G37/'09.1 Nehodovost - vypocet'!H37,'09.1 Nehodovost - vypocet'!E37*'09.1 Nehodovost - vypocet'!E37/'09.1 Nehodovost - vypocet'!D37)),IF('A2 Intenzita dopravy'!$G$2="Koeficienty rastu dopravy",IFERROR(INDEX('A2.1 Intenzita dopravy'!$E23:$BB23,MATCH('09.1 Nehodovost - vypocet'!F$19,'A2.1 Intenzita dopravy'!$E$5:$BB$5,0)),IF('09.1 Nehodovost - vypocet'!F$19&lt;MIN('A2.1 Intenzita dopravy'!$E$5:$BB$5),'09.1 Nehodovost - vypocet'!G37*'09.1 Nehodovost - vypocet'!G37/'09.1 Nehodovost - vypocet'!H37,'09.1 Nehodovost - vypocet'!E37*'09.1 Nehodovost - vypocet'!E37/'09.1 Nehodovost - vypocet'!D37)),0)),0)</f>
        <v>7514.1773063987466</v>
      </c>
      <c r="G37" s="30">
        <f>IFERROR(IF('A2 Intenzita dopravy'!$G$2="Dopravný model",IFERROR(INDEX('A2.1 Intenzita dopravy'!$E159:$BB159,MATCH('09.1 Nehodovost - vypocet'!G$19,'A2.1 Intenzita dopravy'!$E$141:$BB$141,0)),IF('09.1 Nehodovost - vypocet'!G$19&lt;MIN('A2.1 Intenzita dopravy'!$E$141:$BB$141),'09.1 Nehodovost - vypocet'!H37*'09.1 Nehodovost - vypocet'!H37/'09.1 Nehodovost - vypocet'!I37,'09.1 Nehodovost - vypocet'!F37*'09.1 Nehodovost - vypocet'!F37/'09.1 Nehodovost - vypocet'!E37)),IF('A2 Intenzita dopravy'!$G$2="Koeficienty rastu dopravy",IFERROR(INDEX('A2.1 Intenzita dopravy'!$E23:$BB23,MATCH('09.1 Nehodovost - vypocet'!G$19,'A2.1 Intenzita dopravy'!$E$5:$BB$5,0)),IF('09.1 Nehodovost - vypocet'!G$19&lt;MIN('A2.1 Intenzita dopravy'!$E$5:$BB$5),'09.1 Nehodovost - vypocet'!H37*'09.1 Nehodovost - vypocet'!H37/'09.1 Nehodovost - vypocet'!I37,'09.1 Nehodovost - vypocet'!F37*'09.1 Nehodovost - vypocet'!F37/'09.1 Nehodovost - vypocet'!E37)),0)),0)</f>
        <v>7630.8592185319312</v>
      </c>
      <c r="H37" s="30">
        <f>IFERROR(IF('A2 Intenzita dopravy'!$G$2="Dopravný model",IFERROR(INDEX('A2.1 Intenzita dopravy'!$E159:$BB159,MATCH('09.1 Nehodovost - vypocet'!H$19,'A2.1 Intenzita dopravy'!$E$141:$BB$141,0)),IF('09.1 Nehodovost - vypocet'!H$19&lt;MIN('A2.1 Intenzita dopravy'!$E$141:$BB$141),'09.1 Nehodovost - vypocet'!I37*'09.1 Nehodovost - vypocet'!I37/'09.1 Nehodovost - vypocet'!J37,'09.1 Nehodovost - vypocet'!G37*'09.1 Nehodovost - vypocet'!G37/'09.1 Nehodovost - vypocet'!F37)),IF('A2 Intenzita dopravy'!$G$2="Koeficienty rastu dopravy",IFERROR(INDEX('A2.1 Intenzita dopravy'!$E23:$BB23,MATCH('09.1 Nehodovost - vypocet'!H$19,'A2.1 Intenzita dopravy'!$E$5:$BB$5,0)),IF('09.1 Nehodovost - vypocet'!H$19&lt;MIN('A2.1 Intenzita dopravy'!$E$5:$BB$5),'09.1 Nehodovost - vypocet'!I37*'09.1 Nehodovost - vypocet'!I37/'09.1 Nehodovost - vypocet'!J37,'09.1 Nehodovost - vypocet'!G37*'09.1 Nehodovost - vypocet'!G37/'09.1 Nehodovost - vypocet'!F37)),0)),0)</f>
        <v>7749.352994833861</v>
      </c>
      <c r="I37" s="30">
        <f>IFERROR(IF('A2 Intenzita dopravy'!$G$2="Dopravný model",IFERROR(INDEX('A2.1 Intenzita dopravy'!$E159:$BB159,MATCH('09.1 Nehodovost - vypocet'!I$19,'A2.1 Intenzita dopravy'!$E$141:$BB$141,0)),IF('09.1 Nehodovost - vypocet'!I$19&lt;MIN('A2.1 Intenzita dopravy'!$E$141:$BB$141),'09.1 Nehodovost - vypocet'!J37*'09.1 Nehodovost - vypocet'!J37/'09.1 Nehodovost - vypocet'!K37,'09.1 Nehodovost - vypocet'!H37*'09.1 Nehodovost - vypocet'!H37/'09.1 Nehodovost - vypocet'!G37)),IF('A2 Intenzita dopravy'!$G$2="Koeficienty rastu dopravy",IFERROR(INDEX('A2.1 Intenzita dopravy'!$E23:$BB23,MATCH('09.1 Nehodovost - vypocet'!I$19,'A2.1 Intenzita dopravy'!$E$5:$BB$5,0)),IF('09.1 Nehodovost - vypocet'!I$19&lt;MIN('A2.1 Intenzita dopravy'!$E$5:$BB$5),'09.1 Nehodovost - vypocet'!J37*'09.1 Nehodovost - vypocet'!J37/'09.1 Nehodovost - vypocet'!K37,'09.1 Nehodovost - vypocet'!H37*'09.1 Nehodovost - vypocet'!H37/'09.1 Nehodovost - vypocet'!G37)),0)),0)</f>
        <v>7869.686770357398</v>
      </c>
      <c r="J37" s="30">
        <f>IFERROR(IF('A2 Intenzita dopravy'!$G$2="Dopravný model",IFERROR(INDEX('A2.1 Intenzita dopravy'!$E159:$BB159,MATCH('09.1 Nehodovost - vypocet'!J$19,'A2.1 Intenzita dopravy'!$E$141:$BB$141,0)),IF('09.1 Nehodovost - vypocet'!J$19&lt;MIN('A2.1 Intenzita dopravy'!$E$141:$BB$141),'09.1 Nehodovost - vypocet'!K37*'09.1 Nehodovost - vypocet'!K37/'09.1 Nehodovost - vypocet'!L37,'09.1 Nehodovost - vypocet'!I37*'09.1 Nehodovost - vypocet'!I37/'09.1 Nehodovost - vypocet'!H37)),IF('A2 Intenzita dopravy'!$G$2="Koeficienty rastu dopravy",IFERROR(INDEX('A2.1 Intenzita dopravy'!$E23:$BB23,MATCH('09.1 Nehodovost - vypocet'!J$19,'A2.1 Intenzita dopravy'!$E$5:$BB$5,0)),IF('09.1 Nehodovost - vypocet'!J$19&lt;MIN('A2.1 Intenzita dopravy'!$E$5:$BB$5),'09.1 Nehodovost - vypocet'!K37*'09.1 Nehodovost - vypocet'!K37/'09.1 Nehodovost - vypocet'!L37,'09.1 Nehodovost - vypocet'!I37*'09.1 Nehodovost - vypocet'!I37/'09.1 Nehodovost - vypocet'!H37)),0)),0)</f>
        <v>7991.8891170431207</v>
      </c>
      <c r="K37" s="30">
        <f>IFERROR(IF('A2 Intenzita dopravy'!$G$2="Dopravný model",IFERROR(INDEX('A2.1 Intenzita dopravy'!$E159:$BB159,MATCH('09.1 Nehodovost - vypocet'!K$19,'A2.1 Intenzita dopravy'!$E$141:$BB$141,0)),IF('09.1 Nehodovost - vypocet'!K$19&lt;MIN('A2.1 Intenzita dopravy'!$E$141:$BB$141),'09.1 Nehodovost - vypocet'!L37*'09.1 Nehodovost - vypocet'!L37/'09.1 Nehodovost - vypocet'!M37,'09.1 Nehodovost - vypocet'!J37*'09.1 Nehodovost - vypocet'!J37/'09.1 Nehodovost - vypocet'!I37)),IF('A2 Intenzita dopravy'!$G$2="Koeficienty rastu dopravy",IFERROR(INDEX('A2.1 Intenzita dopravy'!$E23:$BB23,MATCH('09.1 Nehodovost - vypocet'!K$19,'A2.1 Intenzita dopravy'!$E$5:$BB$5,0)),IF('09.1 Nehodovost - vypocet'!K$19&lt;MIN('A2.1 Intenzita dopravy'!$E$5:$BB$5),'09.1 Nehodovost - vypocet'!L37*'09.1 Nehodovost - vypocet'!L37/'09.1 Nehodovost - vypocet'!M37,'09.1 Nehodovost - vypocet'!J37*'09.1 Nehodovost - vypocet'!J37/'09.1 Nehodovost - vypocet'!I37)),0)),0)</f>
        <v>8115.9890505034209</v>
      </c>
      <c r="L37" s="30">
        <f>IFERROR(IF('A2 Intenzita dopravy'!$G$2="Dopravný model",IFERROR(INDEX('A2.1 Intenzita dopravy'!$E159:$BB159,MATCH('09.1 Nehodovost - vypocet'!L$19,'A2.1 Intenzita dopravy'!$E$141:$BB$141,0)),IF('09.1 Nehodovost - vypocet'!L$19&lt;MIN('A2.1 Intenzita dopravy'!$E$141:$BB$141),'09.1 Nehodovost - vypocet'!M37*'09.1 Nehodovost - vypocet'!M37/'09.1 Nehodovost - vypocet'!N37,'09.1 Nehodovost - vypocet'!K37*'09.1 Nehodovost - vypocet'!K37/'09.1 Nehodovost - vypocet'!J37)),IF('A2 Intenzita dopravy'!$G$2="Koeficienty rastu dopravy",IFERROR(INDEX('A2.1 Intenzita dopravy'!$E23:$BB23,MATCH('09.1 Nehodovost - vypocet'!L$19,'A2.1 Intenzita dopravy'!$E$5:$BB$5,0)),IF('09.1 Nehodovost - vypocet'!L$19&lt;MIN('A2.1 Intenzita dopravy'!$E$5:$BB$5),'09.1 Nehodovost - vypocet'!M37*'09.1 Nehodovost - vypocet'!M37/'09.1 Nehodovost - vypocet'!N37,'09.1 Nehodovost - vypocet'!K37*'09.1 Nehodovost - vypocet'!K37/'09.1 Nehodovost - vypocet'!J37)),0)),0)</f>
        <v>8242.0160369119421</v>
      </c>
      <c r="M37" s="30">
        <f>IFERROR(IF('A2 Intenzita dopravy'!$G$2="Dopravný model",IFERROR(INDEX('A2.1 Intenzita dopravy'!$E159:$BB159,MATCH('09.1 Nehodovost - vypocet'!M$19,'A2.1 Intenzita dopravy'!$E$141:$BB$141,0)),IF('09.1 Nehodovost - vypocet'!M$19&lt;MIN('A2.1 Intenzita dopravy'!$E$141:$BB$141),'09.1 Nehodovost - vypocet'!N37*'09.1 Nehodovost - vypocet'!N37/'09.1 Nehodovost - vypocet'!O37,'09.1 Nehodovost - vypocet'!L37*'09.1 Nehodovost - vypocet'!L37/'09.1 Nehodovost - vypocet'!K37)),IF('A2 Intenzita dopravy'!$G$2="Koeficienty rastu dopravy",IFERROR(INDEX('A2.1 Intenzita dopravy'!$E23:$BB23,MATCH('09.1 Nehodovost - vypocet'!M$19,'A2.1 Intenzita dopravy'!$E$5:$BB$5,0)),IF('09.1 Nehodovost - vypocet'!M$19&lt;MIN('A2.1 Intenzita dopravy'!$E$5:$BB$5),'09.1 Nehodovost - vypocet'!N37*'09.1 Nehodovost - vypocet'!N37/'09.1 Nehodovost - vypocet'!O37,'09.1 Nehodovost - vypocet'!L37*'09.1 Nehodovost - vypocet'!L37/'09.1 Nehodovost - vypocet'!K37)),0)),0)</f>
        <v>8370</v>
      </c>
      <c r="N37" s="30">
        <f>IFERROR(IF('A2 Intenzita dopravy'!$G$2="Dopravný model",IFERROR(INDEX('A2.1 Intenzita dopravy'!$E159:$BB159,MATCH('09.1 Nehodovost - vypocet'!N$19,'A2.1 Intenzita dopravy'!$E$141:$BB$141,0)),IF('09.1 Nehodovost - vypocet'!N$19&lt;MIN('A2.1 Intenzita dopravy'!$E$141:$BB$141),'09.1 Nehodovost - vypocet'!O37*'09.1 Nehodovost - vypocet'!O37/'09.1 Nehodovost - vypocet'!P37,'09.1 Nehodovost - vypocet'!M37*'09.1 Nehodovost - vypocet'!M37/'09.1 Nehodovost - vypocet'!L37)),IF('A2 Intenzita dopravy'!$G$2="Koeficienty rastu dopravy",IFERROR(INDEX('A2.1 Intenzita dopravy'!$E23:$BB23,MATCH('09.1 Nehodovost - vypocet'!N$19,'A2.1 Intenzita dopravy'!$E$5:$BB$5,0)),IF('09.1 Nehodovost - vypocet'!N$19&lt;MIN('A2.1 Intenzita dopravy'!$E$5:$BB$5),'09.1 Nehodovost - vypocet'!O37*'09.1 Nehodovost - vypocet'!O37/'09.1 Nehodovost - vypocet'!P37,'09.1 Nehodovost - vypocet'!M37*'09.1 Nehodovost - vypocet'!M37/'09.1 Nehodovost - vypocet'!L37)),0)),0)</f>
        <v>8499.9713281616478</v>
      </c>
      <c r="O37" s="30">
        <f>IFERROR(IF('A2 Intenzita dopravy'!$G$2="Dopravný model",IFERROR(INDEX('A2.1 Intenzita dopravy'!$E159:$BB159,MATCH('09.1 Nehodovost - vypocet'!O$19,'A2.1 Intenzita dopravy'!$E$141:$BB$141,0)),IF('09.1 Nehodovost - vypocet'!O$19&lt;MIN('A2.1 Intenzita dopravy'!$E$141:$BB$141),'09.1 Nehodovost - vypocet'!P37*'09.1 Nehodovost - vypocet'!P37/'09.1 Nehodovost - vypocet'!Q37,'09.1 Nehodovost - vypocet'!N37*'09.1 Nehodovost - vypocet'!N37/'09.1 Nehodovost - vypocet'!M37)),IF('A2 Intenzita dopravy'!$G$2="Koeficienty rastu dopravy",IFERROR(INDEX('A2.1 Intenzita dopravy'!$E23:$BB23,MATCH('09.1 Nehodovost - vypocet'!O$19,'A2.1 Intenzita dopravy'!$E$5:$BB$5,0)),IF('09.1 Nehodovost - vypocet'!O$19&lt;MIN('A2.1 Intenzita dopravy'!$E$5:$BB$5),'09.1 Nehodovost - vypocet'!P37*'09.1 Nehodovost - vypocet'!P37/'09.1 Nehodovost - vypocet'!Q37,'09.1 Nehodovost - vypocet'!N37*'09.1 Nehodovost - vypocet'!N37/'09.1 Nehodovost - vypocet'!M37)),0)),0)</f>
        <v>8631.960881669067</v>
      </c>
      <c r="P37" s="30">
        <f>IFERROR(IF('A2 Intenzita dopravy'!$G$2="Dopravný model",IFERROR(INDEX('A2.1 Intenzita dopravy'!$E159:$BB159,MATCH('09.1 Nehodovost - vypocet'!P$19,'A2.1 Intenzita dopravy'!$E$141:$BB$141,0)),IF('09.1 Nehodovost - vypocet'!P$19&lt;MIN('A2.1 Intenzita dopravy'!$E$141:$BB$141),'09.1 Nehodovost - vypocet'!Q37*'09.1 Nehodovost - vypocet'!Q37/'09.1 Nehodovost - vypocet'!R37,'09.1 Nehodovost - vypocet'!O37*'09.1 Nehodovost - vypocet'!O37/'09.1 Nehodovost - vypocet'!N37)),IF('A2 Intenzita dopravy'!$G$2="Koeficienty rastu dopravy",IFERROR(INDEX('A2.1 Intenzita dopravy'!$E23:$BB23,MATCH('09.1 Nehodovost - vypocet'!P$19,'A2.1 Intenzita dopravy'!$E$5:$BB$5,0)),IF('09.1 Nehodovost - vypocet'!P$19&lt;MIN('A2.1 Intenzita dopravy'!$E$5:$BB$5),'09.1 Nehodovost - vypocet'!Q37*'09.1 Nehodovost - vypocet'!Q37/'09.1 Nehodovost - vypocet'!R37,'09.1 Nehodovost - vypocet'!O37*'09.1 Nehodovost - vypocet'!O37/'09.1 Nehodovost - vypocet'!N37)),0)),0)</f>
        <v>3850</v>
      </c>
      <c r="Q37" s="30">
        <f>IFERROR(IF('A2 Intenzita dopravy'!$G$2="Dopravný model",IFERROR(INDEX('A2.1 Intenzita dopravy'!$E159:$BB159,MATCH('09.1 Nehodovost - vypocet'!Q$19,'A2.1 Intenzita dopravy'!$E$141:$BB$141,0)),IF('09.1 Nehodovost - vypocet'!Q$19&lt;MIN('A2.1 Intenzita dopravy'!$E$141:$BB$141),'09.1 Nehodovost - vypocet'!R37*'09.1 Nehodovost - vypocet'!R37/'09.1 Nehodovost - vypocet'!S37,'09.1 Nehodovost - vypocet'!P37*'09.1 Nehodovost - vypocet'!P37/'09.1 Nehodovost - vypocet'!O37)),IF('A2 Intenzita dopravy'!$G$2="Koeficienty rastu dopravy",IFERROR(INDEX('A2.1 Intenzita dopravy'!$E23:$BB23,MATCH('09.1 Nehodovost - vypocet'!Q$19,'A2.1 Intenzita dopravy'!$E$5:$BB$5,0)),IF('09.1 Nehodovost - vypocet'!Q$19&lt;MIN('A2.1 Intenzita dopravy'!$E$5:$BB$5),'09.1 Nehodovost - vypocet'!R37*'09.1 Nehodovost - vypocet'!R37/'09.1 Nehodovost - vypocet'!S37,'09.1 Nehodovost - vypocet'!P37*'09.1 Nehodovost - vypocet'!P37/'09.1 Nehodovost - vypocet'!O37)),0)),0)</f>
        <v>3898.154924906587</v>
      </c>
      <c r="R37" s="30">
        <f>IFERROR(IF('A2 Intenzita dopravy'!$G$2="Dopravný model",IFERROR(INDEX('A2.1 Intenzita dopravy'!$E159:$BB159,MATCH('09.1 Nehodovost - vypocet'!R$19,'A2.1 Intenzita dopravy'!$E$141:$BB$141,0)),IF('09.1 Nehodovost - vypocet'!R$19&lt;MIN('A2.1 Intenzita dopravy'!$E$141:$BB$141),'09.1 Nehodovost - vypocet'!S37*'09.1 Nehodovost - vypocet'!S37/'09.1 Nehodovost - vypocet'!T37,'09.1 Nehodovost - vypocet'!Q37*'09.1 Nehodovost - vypocet'!Q37/'09.1 Nehodovost - vypocet'!P37)),IF('A2 Intenzita dopravy'!$G$2="Koeficienty rastu dopravy",IFERROR(INDEX('A2.1 Intenzita dopravy'!$E23:$BB23,MATCH('09.1 Nehodovost - vypocet'!R$19,'A2.1 Intenzita dopravy'!$E$5:$BB$5,0)),IF('09.1 Nehodovost - vypocet'!R$19&lt;MIN('A2.1 Intenzita dopravy'!$E$5:$BB$5),'09.1 Nehodovost - vypocet'!S37*'09.1 Nehodovost - vypocet'!S37/'09.1 Nehodovost - vypocet'!T37,'09.1 Nehodovost - vypocet'!Q37*'09.1 Nehodovost - vypocet'!Q37/'09.1 Nehodovost - vypocet'!P37)),0)),0)</f>
        <v>3946.9121606684362</v>
      </c>
      <c r="S37" s="30">
        <f>IFERROR(IF('A2 Intenzita dopravy'!$G$2="Dopravný model",IFERROR(INDEX('A2.1 Intenzita dopravy'!$E159:$BB159,MATCH('09.1 Nehodovost - vypocet'!S$19,'A2.1 Intenzita dopravy'!$E$141:$BB$141,0)),IF('09.1 Nehodovost - vypocet'!S$19&lt;MIN('A2.1 Intenzita dopravy'!$E$141:$BB$141),'09.1 Nehodovost - vypocet'!T37*'09.1 Nehodovost - vypocet'!T37/'09.1 Nehodovost - vypocet'!U37,'09.1 Nehodovost - vypocet'!R37*'09.1 Nehodovost - vypocet'!R37/'09.1 Nehodovost - vypocet'!Q37)),IF('A2 Intenzita dopravy'!$G$2="Koeficienty rastu dopravy",IFERROR(INDEX('A2.1 Intenzita dopravy'!$E23:$BB23,MATCH('09.1 Nehodovost - vypocet'!S$19,'A2.1 Intenzita dopravy'!$E$5:$BB$5,0)),IF('09.1 Nehodovost - vypocet'!S$19&lt;MIN('A2.1 Intenzita dopravy'!$E$5:$BB$5),'09.1 Nehodovost - vypocet'!T37*'09.1 Nehodovost - vypocet'!T37/'09.1 Nehodovost - vypocet'!U37,'09.1 Nehodovost - vypocet'!R37*'09.1 Nehodovost - vypocet'!R37/'09.1 Nehodovost - vypocet'!Q37)),0)),0)</f>
        <v>3996.2792408528217</v>
      </c>
      <c r="T37" s="30">
        <f>IFERROR(IF('A2 Intenzita dopravy'!$G$2="Dopravný model",IFERROR(INDEX('A2.1 Intenzita dopravy'!$E159:$BB159,MATCH('09.1 Nehodovost - vypocet'!T$19,'A2.1 Intenzita dopravy'!$E$141:$BB$141,0)),IF('09.1 Nehodovost - vypocet'!T$19&lt;MIN('A2.1 Intenzita dopravy'!$E$141:$BB$141),'09.1 Nehodovost - vypocet'!U37*'09.1 Nehodovost - vypocet'!U37/'09.1 Nehodovost - vypocet'!V37,'09.1 Nehodovost - vypocet'!S37*'09.1 Nehodovost - vypocet'!S37/'09.1 Nehodovost - vypocet'!R37)),IF('A2 Intenzita dopravy'!$G$2="Koeficienty rastu dopravy",IFERROR(INDEX('A2.1 Intenzita dopravy'!$E23:$BB23,MATCH('09.1 Nehodovost - vypocet'!T$19,'A2.1 Intenzita dopravy'!$E$5:$BB$5,0)),IF('09.1 Nehodovost - vypocet'!T$19&lt;MIN('A2.1 Intenzita dopravy'!$E$5:$BB$5),'09.1 Nehodovost - vypocet'!U37*'09.1 Nehodovost - vypocet'!U37/'09.1 Nehodovost - vypocet'!V37,'09.1 Nehodovost - vypocet'!S37*'09.1 Nehodovost - vypocet'!S37/'09.1 Nehodovost - vypocet'!R37)),0)),0)</f>
        <v>4046.2637932551647</v>
      </c>
      <c r="U37" s="30">
        <f>IFERROR(IF('A2 Intenzita dopravy'!$G$2="Dopravný model",IFERROR(INDEX('A2.1 Intenzita dopravy'!$E159:$BB159,MATCH('09.1 Nehodovost - vypocet'!U$19,'A2.1 Intenzita dopravy'!$E$141:$BB$141,0)),IF('09.1 Nehodovost - vypocet'!U$19&lt;MIN('A2.1 Intenzita dopravy'!$E$141:$BB$141),'09.1 Nehodovost - vypocet'!V37*'09.1 Nehodovost - vypocet'!V37/'09.1 Nehodovost - vypocet'!W37,'09.1 Nehodovost - vypocet'!T37*'09.1 Nehodovost - vypocet'!T37/'09.1 Nehodovost - vypocet'!S37)),IF('A2 Intenzita dopravy'!$G$2="Koeficienty rastu dopravy",IFERROR(INDEX('A2.1 Intenzita dopravy'!$E23:$BB23,MATCH('09.1 Nehodovost - vypocet'!U$19,'A2.1 Intenzita dopravy'!$E$5:$BB$5,0)),IF('09.1 Nehodovost - vypocet'!U$19&lt;MIN('A2.1 Intenzita dopravy'!$E$5:$BB$5),'09.1 Nehodovost - vypocet'!V37*'09.1 Nehodovost - vypocet'!V37/'09.1 Nehodovost - vypocet'!W37,'09.1 Nehodovost - vypocet'!T37*'09.1 Nehodovost - vypocet'!T37/'09.1 Nehodovost - vypocet'!S37)),0)),0)</f>
        <v>4096.873541077618</v>
      </c>
      <c r="V37" s="30">
        <f>IFERROR(IF('A2 Intenzita dopravy'!$G$2="Dopravný model",IFERROR(INDEX('A2.1 Intenzita dopravy'!$E159:$BB159,MATCH('09.1 Nehodovost - vypocet'!V$19,'A2.1 Intenzita dopravy'!$E$141:$BB$141,0)),IF('09.1 Nehodovost - vypocet'!V$19&lt;MIN('A2.1 Intenzita dopravy'!$E$141:$BB$141),'09.1 Nehodovost - vypocet'!W37*'09.1 Nehodovost - vypocet'!W37/'09.1 Nehodovost - vypocet'!X37,'09.1 Nehodovost - vypocet'!U37*'09.1 Nehodovost - vypocet'!U37/'09.1 Nehodovost - vypocet'!T37)),IF('A2 Intenzita dopravy'!$G$2="Koeficienty rastu dopravy",IFERROR(INDEX('A2.1 Intenzita dopravy'!$E23:$BB23,MATCH('09.1 Nehodovost - vypocet'!V$19,'A2.1 Intenzita dopravy'!$E$5:$BB$5,0)),IF('09.1 Nehodovost - vypocet'!V$19&lt;MIN('A2.1 Intenzita dopravy'!$E$5:$BB$5),'09.1 Nehodovost - vypocet'!W37*'09.1 Nehodovost - vypocet'!W37/'09.1 Nehodovost - vypocet'!X37,'09.1 Nehodovost - vypocet'!U37*'09.1 Nehodovost - vypocet'!U37/'09.1 Nehodovost - vypocet'!T37)),0)),0)</f>
        <v>4148.1163041223908</v>
      </c>
      <c r="W37" s="30">
        <f>IFERROR(IF('A2 Intenzita dopravy'!$G$2="Dopravný model",IFERROR(INDEX('A2.1 Intenzita dopravy'!$E159:$BB159,MATCH('09.1 Nehodovost - vypocet'!W$19,'A2.1 Intenzita dopravy'!$E$141:$BB$141,0)),IF('09.1 Nehodovost - vypocet'!W$19&lt;MIN('A2.1 Intenzita dopravy'!$E$141:$BB$141),'09.1 Nehodovost - vypocet'!X37*'09.1 Nehodovost - vypocet'!X37/'09.1 Nehodovost - vypocet'!Y37,'09.1 Nehodovost - vypocet'!V37*'09.1 Nehodovost - vypocet'!V37/'09.1 Nehodovost - vypocet'!U37)),IF('A2 Intenzita dopravy'!$G$2="Koeficienty rastu dopravy",IFERROR(INDEX('A2.1 Intenzita dopravy'!$E23:$BB23,MATCH('09.1 Nehodovost - vypocet'!W$19,'A2.1 Intenzita dopravy'!$E$5:$BB$5,0)),IF('09.1 Nehodovost - vypocet'!W$19&lt;MIN('A2.1 Intenzita dopravy'!$E$5:$BB$5),'09.1 Nehodovost - vypocet'!X37*'09.1 Nehodovost - vypocet'!X37/'09.1 Nehodovost - vypocet'!Y37,'09.1 Nehodovost - vypocet'!V37*'09.1 Nehodovost - vypocet'!V37/'09.1 Nehodovost - vypocet'!U37)),0)),0)</f>
        <v>4200</v>
      </c>
      <c r="X37" s="30">
        <f>IFERROR(IF('A2 Intenzita dopravy'!$G$2="Dopravný model",IFERROR(INDEX('A2.1 Intenzita dopravy'!$E159:$BB159,MATCH('09.1 Nehodovost - vypocet'!X$19,'A2.1 Intenzita dopravy'!$E$141:$BB$141,0)),IF('09.1 Nehodovost - vypocet'!X$19&lt;MIN('A2.1 Intenzita dopravy'!$E$141:$BB$141),'09.1 Nehodovost - vypocet'!Y37*'09.1 Nehodovost - vypocet'!Y37/'09.1 Nehodovost - vypocet'!Z37,'09.1 Nehodovost - vypocet'!W37*'09.1 Nehodovost - vypocet'!W37/'09.1 Nehodovost - vypocet'!V37)),IF('A2 Intenzita dopravy'!$G$2="Koeficienty rastu dopravy",IFERROR(INDEX('A2.1 Intenzita dopravy'!$E23:$BB23,MATCH('09.1 Nehodovost - vypocet'!X$19,'A2.1 Intenzita dopravy'!$E$5:$BB$5,0)),IF('09.1 Nehodovost - vypocet'!X$19&lt;MIN('A2.1 Intenzita dopravy'!$E$5:$BB$5),'09.1 Nehodovost - vypocet'!Y37*'09.1 Nehodovost - vypocet'!Y37/'09.1 Nehodovost - vypocet'!Z37,'09.1 Nehodovost - vypocet'!W37*'09.1 Nehodovost - vypocet'!W37/'09.1 Nehodovost - vypocet'!V37)),0)),0)</f>
        <v>4253.7915015631252</v>
      </c>
      <c r="Y37" s="30">
        <f>IFERROR(IF('A2 Intenzita dopravy'!$G$2="Dopravný model",IFERROR(INDEX('A2.1 Intenzita dopravy'!$E159:$BB159,MATCH('09.1 Nehodovost - vypocet'!Y$19,'A2.1 Intenzita dopravy'!$E$141:$BB$141,0)),IF('09.1 Nehodovost - vypocet'!Y$19&lt;MIN('A2.1 Intenzita dopravy'!$E$141:$BB$141),'09.1 Nehodovost - vypocet'!Z37*'09.1 Nehodovost - vypocet'!Z37/'09.1 Nehodovost - vypocet'!AA37,'09.1 Nehodovost - vypocet'!X37*'09.1 Nehodovost - vypocet'!X37/'09.1 Nehodovost - vypocet'!W37)),IF('A2 Intenzita dopravy'!$G$2="Koeficienty rastu dopravy",IFERROR(INDEX('A2.1 Intenzita dopravy'!$E23:$BB23,MATCH('09.1 Nehodovost - vypocet'!Y$19,'A2.1 Intenzita dopravy'!$E$5:$BB$5,0)),IF('09.1 Nehodovost - vypocet'!Y$19&lt;MIN('A2.1 Intenzita dopravy'!$E$5:$BB$5),'09.1 Nehodovost - vypocet'!Z37*'09.1 Nehodovost - vypocet'!Z37/'09.1 Nehodovost - vypocet'!AA37,'09.1 Nehodovost - vypocet'!X37*'09.1 Nehodovost - vypocet'!X37/'09.1 Nehodovost - vypocet'!W37)),0)),0)</f>
        <v>4308.2719378025395</v>
      </c>
      <c r="Z37" s="30">
        <f>IFERROR(IF('A2 Intenzita dopravy'!$G$2="Dopravný model",IFERROR(INDEX('A2.1 Intenzita dopravy'!$E159:$BB159,MATCH('09.1 Nehodovost - vypocet'!Z$19,'A2.1 Intenzita dopravy'!$E$141:$BB$141,0)),IF('09.1 Nehodovost - vypocet'!Z$19&lt;MIN('A2.1 Intenzita dopravy'!$E$141:$BB$141),'09.1 Nehodovost - vypocet'!AA37*'09.1 Nehodovost - vypocet'!AA37/'09.1 Nehodovost - vypocet'!AB37,'09.1 Nehodovost - vypocet'!Y37*'09.1 Nehodovost - vypocet'!Y37/'09.1 Nehodovost - vypocet'!X37)),IF('A2 Intenzita dopravy'!$G$2="Koeficienty rastu dopravy",IFERROR(INDEX('A2.1 Intenzita dopravy'!$E23:$BB23,MATCH('09.1 Nehodovost - vypocet'!Z$19,'A2.1 Intenzita dopravy'!$E$5:$BB$5,0)),IF('09.1 Nehodovost - vypocet'!Z$19&lt;MIN('A2.1 Intenzita dopravy'!$E$5:$BB$5),'09.1 Nehodovost - vypocet'!AA37*'09.1 Nehodovost - vypocet'!AA37/'09.1 Nehodovost - vypocet'!AB37,'09.1 Nehodovost - vypocet'!Y37*'09.1 Nehodovost - vypocet'!Y37/'09.1 Nehodovost - vypocet'!X37)),0)),0)</f>
        <v>4363.4501322493661</v>
      </c>
      <c r="AA37" s="30">
        <f>IFERROR(IF('A2 Intenzita dopravy'!$G$2="Dopravný model",IFERROR(INDEX('A2.1 Intenzita dopravy'!$E159:$BB159,MATCH('09.1 Nehodovost - vypocet'!AA$19,'A2.1 Intenzita dopravy'!$E$141:$BB$141,0)),IF('09.1 Nehodovost - vypocet'!AA$19&lt;MIN('A2.1 Intenzita dopravy'!$E$141:$BB$141),'09.1 Nehodovost - vypocet'!AB37*'09.1 Nehodovost - vypocet'!AB37/'09.1 Nehodovost - vypocet'!AC37,'09.1 Nehodovost - vypocet'!Z37*'09.1 Nehodovost - vypocet'!Z37/'09.1 Nehodovost - vypocet'!Y37)),IF('A2 Intenzita dopravy'!$G$2="Koeficienty rastu dopravy",IFERROR(INDEX('A2.1 Intenzita dopravy'!$E23:$BB23,MATCH('09.1 Nehodovost - vypocet'!AA$19,'A2.1 Intenzita dopravy'!$E$5:$BB$5,0)),IF('09.1 Nehodovost - vypocet'!AA$19&lt;MIN('A2.1 Intenzita dopravy'!$E$5:$BB$5),'09.1 Nehodovost - vypocet'!AB37*'09.1 Nehodovost - vypocet'!AB37/'09.1 Nehodovost - vypocet'!AC37,'09.1 Nehodovost - vypocet'!Z37*'09.1 Nehodovost - vypocet'!Z37/'09.1 Nehodovost - vypocet'!Y37)),0)),0)</f>
        <v>4419.3350214421062</v>
      </c>
      <c r="AB37" s="30">
        <f>IFERROR(IF('A2 Intenzita dopravy'!$G$2="Dopravný model",IFERROR(INDEX('A2.1 Intenzita dopravy'!$E159:$BB159,MATCH('09.1 Nehodovost - vypocet'!AB$19,'A2.1 Intenzita dopravy'!$E$141:$BB$141,0)),IF('09.1 Nehodovost - vypocet'!AB$19&lt;MIN('A2.1 Intenzita dopravy'!$E$141:$BB$141),'09.1 Nehodovost - vypocet'!AC37*'09.1 Nehodovost - vypocet'!AC37/'09.1 Nehodovost - vypocet'!AD37,'09.1 Nehodovost - vypocet'!AA37*'09.1 Nehodovost - vypocet'!AA37/'09.1 Nehodovost - vypocet'!Z37)),IF('A2 Intenzita dopravy'!$G$2="Koeficienty rastu dopravy",IFERROR(INDEX('A2.1 Intenzita dopravy'!$E23:$BB23,MATCH('09.1 Nehodovost - vypocet'!AB$19,'A2.1 Intenzita dopravy'!$E$5:$BB$5,0)),IF('09.1 Nehodovost - vypocet'!AB$19&lt;MIN('A2.1 Intenzita dopravy'!$E$5:$BB$5),'09.1 Nehodovost - vypocet'!AC37*'09.1 Nehodovost - vypocet'!AC37/'09.1 Nehodovost - vypocet'!AD37,'09.1 Nehodovost - vypocet'!AA37*'09.1 Nehodovost - vypocet'!AA37/'09.1 Nehodovost - vypocet'!Z37)),0)),0)</f>
        <v>4475.9356563739811</v>
      </c>
      <c r="AC37" s="30">
        <f>IFERROR(IF('A2 Intenzita dopravy'!$G$2="Dopravný model",IFERROR(INDEX('A2.1 Intenzita dopravy'!$E159:$BB159,MATCH('09.1 Nehodovost - vypocet'!AC$19,'A2.1 Intenzita dopravy'!$E$141:$BB$141,0)),IF('09.1 Nehodovost - vypocet'!AC$19&lt;MIN('A2.1 Intenzita dopravy'!$E$141:$BB$141),'09.1 Nehodovost - vypocet'!AD37*'09.1 Nehodovost - vypocet'!AD37/'09.1 Nehodovost - vypocet'!AE37,'09.1 Nehodovost - vypocet'!AB37*'09.1 Nehodovost - vypocet'!AB37/'09.1 Nehodovost - vypocet'!AA37)),IF('A2 Intenzita dopravy'!$G$2="Koeficienty rastu dopravy",IFERROR(INDEX('A2.1 Intenzita dopravy'!$E23:$BB23,MATCH('09.1 Nehodovost - vypocet'!AC$19,'A2.1 Intenzita dopravy'!$E$5:$BB$5,0)),IF('09.1 Nehodovost - vypocet'!AC$19&lt;MIN('A2.1 Intenzita dopravy'!$E$5:$BB$5),'09.1 Nehodovost - vypocet'!AD37*'09.1 Nehodovost - vypocet'!AD37/'09.1 Nehodovost - vypocet'!AE37,'09.1 Nehodovost - vypocet'!AB37*'09.1 Nehodovost - vypocet'!AB37/'09.1 Nehodovost - vypocet'!AA37)),0)),0)</f>
        <v>4533.2612039588112</v>
      </c>
      <c r="AD37" s="30">
        <f>IFERROR(IF('A2 Intenzita dopravy'!$G$2="Dopravný model",IFERROR(INDEX('A2.1 Intenzita dopravy'!$E159:$BB159,MATCH('09.1 Nehodovost - vypocet'!AD$19,'A2.1 Intenzita dopravy'!$E$141:$BB$141,0)),IF('09.1 Nehodovost - vypocet'!AD$19&lt;MIN('A2.1 Intenzita dopravy'!$E$141:$BB$141),'09.1 Nehodovost - vypocet'!AE37*'09.1 Nehodovost - vypocet'!AE37/'09.1 Nehodovost - vypocet'!AF37,'09.1 Nehodovost - vypocet'!AC37*'09.1 Nehodovost - vypocet'!AC37/'09.1 Nehodovost - vypocet'!AB37)),IF('A2 Intenzita dopravy'!$G$2="Koeficienty rastu dopravy",IFERROR(INDEX('A2.1 Intenzita dopravy'!$E23:$BB23,MATCH('09.1 Nehodovost - vypocet'!AD$19,'A2.1 Intenzita dopravy'!$E$5:$BB$5,0)),IF('09.1 Nehodovost - vypocet'!AD$19&lt;MIN('A2.1 Intenzita dopravy'!$E$5:$BB$5),'09.1 Nehodovost - vypocet'!AE37*'09.1 Nehodovost - vypocet'!AE37/'09.1 Nehodovost - vypocet'!AF37,'09.1 Nehodovost - vypocet'!AC37*'09.1 Nehodovost - vypocet'!AC37/'09.1 Nehodovost - vypocet'!AB37)),0)),0)</f>
        <v>4591.3209485156694</v>
      </c>
      <c r="AE37" s="30">
        <f>IFERROR(IF('A2 Intenzita dopravy'!$G$2="Dopravný model",IFERROR(INDEX('A2.1 Intenzita dopravy'!$E159:$BB159,MATCH('09.1 Nehodovost - vypocet'!AE$19,'A2.1 Intenzita dopravy'!$E$141:$BB$141,0)),IF('09.1 Nehodovost - vypocet'!AE$19&lt;MIN('A2.1 Intenzita dopravy'!$E$141:$BB$141),'09.1 Nehodovost - vypocet'!AF37*'09.1 Nehodovost - vypocet'!AF37/'09.1 Nehodovost - vypocet'!AG37,'09.1 Nehodovost - vypocet'!AD37*'09.1 Nehodovost - vypocet'!AD37/'09.1 Nehodovost - vypocet'!AC37)),IF('A2 Intenzita dopravy'!$G$2="Koeficienty rastu dopravy",IFERROR(INDEX('A2.1 Intenzita dopravy'!$E23:$BB23,MATCH('09.1 Nehodovost - vypocet'!AE$19,'A2.1 Intenzita dopravy'!$E$5:$BB$5,0)),IF('09.1 Nehodovost - vypocet'!AE$19&lt;MIN('A2.1 Intenzita dopravy'!$E$5:$BB$5),'09.1 Nehodovost - vypocet'!AF37*'09.1 Nehodovost - vypocet'!AF37/'09.1 Nehodovost - vypocet'!AG37,'09.1 Nehodovost - vypocet'!AD37*'09.1 Nehodovost - vypocet'!AD37/'09.1 Nehodovost - vypocet'!AC37)),0)),0)</f>
        <v>4650.1242932725481</v>
      </c>
      <c r="AF37" s="30">
        <f>IFERROR(IF('A2 Intenzita dopravy'!$G$2="Dopravný model",IFERROR(INDEX('A2.1 Intenzita dopravy'!$E159:$BB159,MATCH('09.1 Nehodovost - vypocet'!AF$19,'A2.1 Intenzita dopravy'!$E$141:$BB$141,0)),IF('09.1 Nehodovost - vypocet'!AF$19&lt;MIN('A2.1 Intenzita dopravy'!$E$141:$BB$141),'09.1 Nehodovost - vypocet'!AG37*'09.1 Nehodovost - vypocet'!AG37/'09.1 Nehodovost - vypocet'!AH37,'09.1 Nehodovost - vypocet'!AE37*'09.1 Nehodovost - vypocet'!AE37/'09.1 Nehodovost - vypocet'!AD37)),IF('A2 Intenzita dopravy'!$G$2="Koeficienty rastu dopravy",IFERROR(INDEX('A2.1 Intenzita dopravy'!$E23:$BB23,MATCH('09.1 Nehodovost - vypocet'!AF$19,'A2.1 Intenzita dopravy'!$E$5:$BB$5,0)),IF('09.1 Nehodovost - vypocet'!AF$19&lt;MIN('A2.1 Intenzita dopravy'!$E$5:$BB$5),'09.1 Nehodovost - vypocet'!AG37*'09.1 Nehodovost - vypocet'!AG37/'09.1 Nehodovost - vypocet'!AH37,'09.1 Nehodovost - vypocet'!AE37*'09.1 Nehodovost - vypocet'!AE37/'09.1 Nehodovost - vypocet'!AD37)),0)),0)</f>
        <v>4709.6807618892853</v>
      </c>
      <c r="AG37" s="30">
        <f>IFERROR(IF('A2 Intenzita dopravy'!$G$2="Dopravný model",IFERROR(INDEX('A2.1 Intenzita dopravy'!$E159:$BB159,MATCH('09.1 Nehodovost - vypocet'!AG$19,'A2.1 Intenzita dopravy'!$E$141:$BB$141,0)),IF('09.1 Nehodovost - vypocet'!AG$19&lt;MIN('A2.1 Intenzita dopravy'!$E$141:$BB$141),'09.1 Nehodovost - vypocet'!AH37*'09.1 Nehodovost - vypocet'!AH37/'09.1 Nehodovost - vypocet'!AI37,'09.1 Nehodovost - vypocet'!AF37*'09.1 Nehodovost - vypocet'!AF37/'09.1 Nehodovost - vypocet'!AE37)),IF('A2 Intenzita dopravy'!$G$2="Koeficienty rastu dopravy",IFERROR(INDEX('A2.1 Intenzita dopravy'!$E23:$BB23,MATCH('09.1 Nehodovost - vypocet'!AG$19,'A2.1 Intenzita dopravy'!$E$5:$BB$5,0)),IF('09.1 Nehodovost - vypocet'!AG$19&lt;MIN('A2.1 Intenzita dopravy'!$E$5:$BB$5),'09.1 Nehodovost - vypocet'!AH37*'09.1 Nehodovost - vypocet'!AH37/'09.1 Nehodovost - vypocet'!AI37,'09.1 Nehodovost - vypocet'!AF37*'09.1 Nehodovost - vypocet'!AF37/'09.1 Nehodovost - vypocet'!AE37)),0)),0)</f>
        <v>4770</v>
      </c>
      <c r="AH37" s="30">
        <f>IFERROR(IF('A2 Intenzita dopravy'!$G$2="Dopravný model",IFERROR(INDEX('A2.1 Intenzita dopravy'!$E159:$BB159,MATCH('09.1 Nehodovost - vypocet'!AH$19,'A2.1 Intenzita dopravy'!$E$141:$BB$141,0)),IF('09.1 Nehodovost - vypocet'!AH$19&lt;MIN('A2.1 Intenzita dopravy'!$E$141:$BB$141),'09.1 Nehodovost - vypocet'!AI37*'09.1 Nehodovost - vypocet'!AI37/'09.1 Nehodovost - vypocet'!AJ37,'09.1 Nehodovost - vypocet'!AG37*'09.1 Nehodovost - vypocet'!AG37/'09.1 Nehodovost - vypocet'!AF37)),IF('A2 Intenzita dopravy'!$G$2="Koeficienty rastu dopravy",IFERROR(INDEX('A2.1 Intenzita dopravy'!$E23:$BB23,MATCH('09.1 Nehodovost - vypocet'!AH$19,'A2.1 Intenzita dopravy'!$E$5:$BB$5,0)),IF('09.1 Nehodovost - vypocet'!AH$19&lt;MIN('A2.1 Intenzita dopravy'!$E$5:$BB$5),'09.1 Nehodovost - vypocet'!AI37*'09.1 Nehodovost - vypocet'!AI37/'09.1 Nehodovost - vypocet'!AJ37,'09.1 Nehodovost - vypocet'!AG37*'09.1 Nehodovost - vypocet'!AG37/'09.1 Nehodovost - vypocet'!AF37)),0)),0)</f>
        <v>4831.3274098150277</v>
      </c>
      <c r="AI37" s="30">
        <f>IFERROR(IF('A2 Intenzita dopravy'!$G$2="Dopravný model",IFERROR(INDEX('A2.1 Intenzita dopravy'!$E159:$BB159,MATCH('09.1 Nehodovost - vypocet'!AI$19,'A2.1 Intenzita dopravy'!$E$141:$BB$141,0)),IF('09.1 Nehodovost - vypocet'!AI$19&lt;MIN('A2.1 Intenzita dopravy'!$E$141:$BB$141),'09.1 Nehodovost - vypocet'!AJ37*'09.1 Nehodovost - vypocet'!AJ37/'09.1 Nehodovost - vypocet'!AK37,'09.1 Nehodovost - vypocet'!AH37*'09.1 Nehodovost - vypocet'!AH37/'09.1 Nehodovost - vypocet'!AG37)),IF('A2 Intenzita dopravy'!$G$2="Koeficienty rastu dopravy",IFERROR(INDEX('A2.1 Intenzita dopravy'!$E23:$BB23,MATCH('09.1 Nehodovost - vypocet'!AI$19,'A2.1 Intenzita dopravy'!$E$5:$BB$5,0)),IF('09.1 Nehodovost - vypocet'!AI$19&lt;MIN('A2.1 Intenzita dopravy'!$E$5:$BB$5),'09.1 Nehodovost - vypocet'!AJ37*'09.1 Nehodovost - vypocet'!AJ37/'09.1 Nehodovost - vypocet'!AK37,'09.1 Nehodovost - vypocet'!AH37*'09.1 Nehodovost - vypocet'!AH37/'09.1 Nehodovost - vypocet'!AG37)),0)),0)</f>
        <v>4893.4432999643568</v>
      </c>
      <c r="AJ37" s="30">
        <f>IFERROR(IF('A2 Intenzita dopravy'!$G$2="Dopravný model",IFERROR(INDEX('A2.1 Intenzita dopravy'!$E159:$BB159,MATCH('09.1 Nehodovost - vypocet'!AJ$19,'A2.1 Intenzita dopravy'!$E$141:$BB$141,0)),IF('09.1 Nehodovost - vypocet'!AJ$19&lt;MIN('A2.1 Intenzita dopravy'!$E$141:$BB$141),'09.1 Nehodovost - vypocet'!AK37*'09.1 Nehodovost - vypocet'!AK37/'09.1 Nehodovost - vypocet'!AL37,'09.1 Nehodovost - vypocet'!AI37*'09.1 Nehodovost - vypocet'!AI37/'09.1 Nehodovost - vypocet'!AH37)),IF('A2 Intenzita dopravy'!$G$2="Koeficienty rastu dopravy",IFERROR(INDEX('A2.1 Intenzita dopravy'!$E23:$BB23,MATCH('09.1 Nehodovost - vypocet'!AJ$19,'A2.1 Intenzita dopravy'!$E$5:$BB$5,0)),IF('09.1 Nehodovost - vypocet'!AJ$19&lt;MIN('A2.1 Intenzita dopravy'!$E$5:$BB$5),'09.1 Nehodovost - vypocet'!AK37*'09.1 Nehodovost - vypocet'!AK37/'09.1 Nehodovost - vypocet'!AL37,'09.1 Nehodovost - vypocet'!AI37*'09.1 Nehodovost - vypocet'!AI37/'09.1 Nehodovost - vypocet'!AH37)),0)),0)</f>
        <v>4956.3578078602714</v>
      </c>
      <c r="AK37" s="30">
        <f>IFERROR(IF('A2 Intenzita dopravy'!$G$2="Dopravný model",IFERROR(INDEX('A2.1 Intenzita dopravy'!$E159:$BB159,MATCH('09.1 Nehodovost - vypocet'!AK$19,'A2.1 Intenzita dopravy'!$E$141:$BB$141,0)),IF('09.1 Nehodovost - vypocet'!AK$19&lt;MIN('A2.1 Intenzita dopravy'!$E$141:$BB$141),'09.1 Nehodovost - vypocet'!AL37*'09.1 Nehodovost - vypocet'!AL37/'09.1 Nehodovost - vypocet'!AM37,'09.1 Nehodovost - vypocet'!AJ37*'09.1 Nehodovost - vypocet'!AJ37/'09.1 Nehodovost - vypocet'!AI37)),IF('A2 Intenzita dopravy'!$G$2="Koeficienty rastu dopravy",IFERROR(INDEX('A2.1 Intenzita dopravy'!$E23:$BB23,MATCH('09.1 Nehodovost - vypocet'!AK$19,'A2.1 Intenzita dopravy'!$E$5:$BB$5,0)),IF('09.1 Nehodovost - vypocet'!AK$19&lt;MIN('A2.1 Intenzita dopravy'!$E$5:$BB$5),'09.1 Nehodovost - vypocet'!AL37*'09.1 Nehodovost - vypocet'!AL37/'09.1 Nehodovost - vypocet'!AM37,'09.1 Nehodovost - vypocet'!AJ37*'09.1 Nehodovost - vypocet'!AJ37/'09.1 Nehodovost - vypocet'!AI37)),0)),0)</f>
        <v>5020.0812012507449</v>
      </c>
      <c r="AL37" s="30">
        <f>IFERROR(IF('A2 Intenzita dopravy'!$G$2="Dopravný model",IFERROR(INDEX('A2.1 Intenzita dopravy'!$E159:$BB159,MATCH('09.1 Nehodovost - vypocet'!AL$19,'A2.1 Intenzita dopravy'!$E$141:$BB$141,0)),IF('09.1 Nehodovost - vypocet'!AL$19&lt;MIN('A2.1 Intenzita dopravy'!$E$141:$BB$141),'09.1 Nehodovost - vypocet'!AM37*'09.1 Nehodovost - vypocet'!AM37/'09.1 Nehodovost - vypocet'!AN37,'09.1 Nehodovost - vypocet'!AK37*'09.1 Nehodovost - vypocet'!AK37/'09.1 Nehodovost - vypocet'!AJ37)),IF('A2 Intenzita dopravy'!$G$2="Koeficienty rastu dopravy",IFERROR(INDEX('A2.1 Intenzita dopravy'!$E23:$BB23,MATCH('09.1 Nehodovost - vypocet'!AL$19,'A2.1 Intenzita dopravy'!$E$5:$BB$5,0)),IF('09.1 Nehodovost - vypocet'!AL$19&lt;MIN('A2.1 Intenzita dopravy'!$E$5:$BB$5),'09.1 Nehodovost - vypocet'!AM37*'09.1 Nehodovost - vypocet'!AM37/'09.1 Nehodovost - vypocet'!AN37,'09.1 Nehodovost - vypocet'!AK37*'09.1 Nehodovost - vypocet'!AK37/'09.1 Nehodovost - vypocet'!AJ37)),0)),0)</f>
        <v>5084.6238798951517</v>
      </c>
      <c r="AM37" s="30">
        <f>IFERROR(IF('A2 Intenzita dopravy'!$G$2="Dopravný model",IFERROR(INDEX('A2.1 Intenzita dopravy'!$E159:$BB159,MATCH('09.1 Nehodovost - vypocet'!AM$19,'A2.1 Intenzita dopravy'!$E$141:$BB$141,0)),IF('09.1 Nehodovost - vypocet'!AM$19&lt;MIN('A2.1 Intenzita dopravy'!$E$141:$BB$141),'09.1 Nehodovost - vypocet'!AN37*'09.1 Nehodovost - vypocet'!AN37/'09.1 Nehodovost - vypocet'!AO37,'09.1 Nehodovost - vypocet'!AL37*'09.1 Nehodovost - vypocet'!AL37/'09.1 Nehodovost - vypocet'!AK37)),IF('A2 Intenzita dopravy'!$G$2="Koeficienty rastu dopravy",IFERROR(INDEX('A2.1 Intenzita dopravy'!$E23:$BB23,MATCH('09.1 Nehodovost - vypocet'!AM$19,'A2.1 Intenzita dopravy'!$E$5:$BB$5,0)),IF('09.1 Nehodovost - vypocet'!AM$19&lt;MIN('A2.1 Intenzita dopravy'!$E$5:$BB$5),'09.1 Nehodovost - vypocet'!AN37*'09.1 Nehodovost - vypocet'!AN37/'09.1 Nehodovost - vypocet'!AO37,'09.1 Nehodovost - vypocet'!AL37*'09.1 Nehodovost - vypocet'!AL37/'09.1 Nehodovost - vypocet'!AK37)),0)),0)</f>
        <v>5149.9963772615256</v>
      </c>
      <c r="AN37" s="30">
        <f>IFERROR(IF('A2 Intenzita dopravy'!$G$2="Dopravný model",IFERROR(INDEX('A2.1 Intenzita dopravy'!$E159:$BB159,MATCH('09.1 Nehodovost - vypocet'!AN$19,'A2.1 Intenzita dopravy'!$E$141:$BB$141,0)),IF('09.1 Nehodovost - vypocet'!AN$19&lt;MIN('A2.1 Intenzita dopravy'!$E$141:$BB$141),'09.1 Nehodovost - vypocet'!AO37*'09.1 Nehodovost - vypocet'!AO37/'09.1 Nehodovost - vypocet'!AP37,'09.1 Nehodovost - vypocet'!AM37*'09.1 Nehodovost - vypocet'!AM37/'09.1 Nehodovost - vypocet'!AL37)),IF('A2 Intenzita dopravy'!$G$2="Koeficienty rastu dopravy",IFERROR(INDEX('A2.1 Intenzita dopravy'!$E23:$BB23,MATCH('09.1 Nehodovost - vypocet'!AN$19,'A2.1 Intenzita dopravy'!$E$5:$BB$5,0)),IF('09.1 Nehodovost - vypocet'!AN$19&lt;MIN('A2.1 Intenzita dopravy'!$E$5:$BB$5),'09.1 Nehodovost - vypocet'!AO37*'09.1 Nehodovost - vypocet'!AO37/'09.1 Nehodovost - vypocet'!AP37,'09.1 Nehodovost - vypocet'!AM37*'09.1 Nehodovost - vypocet'!AM37/'09.1 Nehodovost - vypocet'!AL37)),0)),0)</f>
        <v>5216.2093622456396</v>
      </c>
      <c r="AO37" s="30">
        <f>IFERROR(IF('A2 Intenzita dopravy'!$G$2="Dopravný model",IFERROR(INDEX('A2.1 Intenzita dopravy'!$E159:$BB159,MATCH('09.1 Nehodovost - vypocet'!AO$19,'A2.1 Intenzita dopravy'!$E$141:$BB$141,0)),IF('09.1 Nehodovost - vypocet'!AO$19&lt;MIN('A2.1 Intenzita dopravy'!$E$141:$BB$141),'09.1 Nehodovost - vypocet'!AP37*'09.1 Nehodovost - vypocet'!AP37/'09.1 Nehodovost - vypocet'!AQ37,'09.1 Nehodovost - vypocet'!AN37*'09.1 Nehodovost - vypocet'!AN37/'09.1 Nehodovost - vypocet'!AM37)),IF('A2 Intenzita dopravy'!$G$2="Koeficienty rastu dopravy",IFERROR(INDEX('A2.1 Intenzita dopravy'!$E23:$BB23,MATCH('09.1 Nehodovost - vypocet'!AO$19,'A2.1 Intenzita dopravy'!$E$5:$BB$5,0)),IF('09.1 Nehodovost - vypocet'!AO$19&lt;MIN('A2.1 Intenzita dopravy'!$E$5:$BB$5),'09.1 Nehodovost - vypocet'!AP37*'09.1 Nehodovost - vypocet'!AP37/'09.1 Nehodovost - vypocet'!AQ37,'09.1 Nehodovost - vypocet'!AN37*'09.1 Nehodovost - vypocet'!AN37/'09.1 Nehodovost - vypocet'!AM37)),0)),0)</f>
        <v>5283.2736409121844</v>
      </c>
      <c r="AP37" s="30">
        <f>IFERROR(IF('A2 Intenzita dopravy'!$G$2="Dopravný model",IFERROR(INDEX('A2.1 Intenzita dopravy'!$E159:$BB159,MATCH('09.1 Nehodovost - vypocet'!AP$19,'A2.1 Intenzita dopravy'!$E$141:$BB$141,0)),IF('09.1 Nehodovost - vypocet'!AP$19&lt;MIN('A2.1 Intenzita dopravy'!$E$141:$BB$141),'09.1 Nehodovost - vypocet'!AQ37*'09.1 Nehodovost - vypocet'!AQ37/'09.1 Nehodovost - vypocet'!AR37,'09.1 Nehodovost - vypocet'!AO37*'09.1 Nehodovost - vypocet'!AO37/'09.1 Nehodovost - vypocet'!AN37)),IF('A2 Intenzita dopravy'!$G$2="Koeficienty rastu dopravy",IFERROR(INDEX('A2.1 Intenzita dopravy'!$E23:$BB23,MATCH('09.1 Nehodovost - vypocet'!AP$19,'A2.1 Intenzita dopravy'!$E$5:$BB$5,0)),IF('09.1 Nehodovost - vypocet'!AP$19&lt;MIN('A2.1 Intenzita dopravy'!$E$5:$BB$5),'09.1 Nehodovost - vypocet'!AQ37*'09.1 Nehodovost - vypocet'!AQ37/'09.1 Nehodovost - vypocet'!AR37,'09.1 Nehodovost - vypocet'!AO37*'09.1 Nehodovost - vypocet'!AO37/'09.1 Nehodovost - vypocet'!AN37)),0)),0)</f>
        <v>5351.200158258338</v>
      </c>
      <c r="AQ37" s="30">
        <f>IFERROR(IF('A2 Intenzita dopravy'!$G$2="Dopravný model",IFERROR(INDEX('A2.1 Intenzita dopravy'!$E159:$BB159,MATCH('09.1 Nehodovost - vypocet'!AQ$19,'A2.1 Intenzita dopravy'!$E$141:$BB$141,0)),IF('09.1 Nehodovost - vypocet'!AQ$19&lt;MIN('A2.1 Intenzita dopravy'!$E$141:$BB$141),'09.1 Nehodovost - vypocet'!AR37*'09.1 Nehodovost - vypocet'!AR37/'09.1 Nehodovost - vypocet'!AS37,'09.1 Nehodovost - vypocet'!AP37*'09.1 Nehodovost - vypocet'!AP37/'09.1 Nehodovost - vypocet'!AO37)),IF('A2 Intenzita dopravy'!$G$2="Koeficienty rastu dopravy",IFERROR(INDEX('A2.1 Intenzita dopravy'!$E23:$BB23,MATCH('09.1 Nehodovost - vypocet'!AQ$19,'A2.1 Intenzita dopravy'!$E$5:$BB$5,0)),IF('09.1 Nehodovost - vypocet'!AQ$19&lt;MIN('A2.1 Intenzita dopravy'!$E$5:$BB$5),'09.1 Nehodovost - vypocet'!AR37*'09.1 Nehodovost - vypocet'!AR37/'09.1 Nehodovost - vypocet'!AS37,'09.1 Nehodovost - vypocet'!AP37*'09.1 Nehodovost - vypocet'!AP37/'09.1 Nehodovost - vypocet'!AO37)),0)),0)</f>
        <v>5420</v>
      </c>
      <c r="AR37" s="30">
        <f>IFERROR(IF('A2 Intenzita dopravy'!$G$2="Dopravný model",IFERROR(INDEX('A2.1 Intenzita dopravy'!$E159:$BB159,MATCH('09.1 Nehodovost - vypocet'!AR$19,'A2.1 Intenzita dopravy'!$E$141:$BB$141,0)),IF('09.1 Nehodovost - vypocet'!AR$19&lt;MIN('A2.1 Intenzita dopravy'!$E$141:$BB$141),'09.1 Nehodovost - vypocet'!AS37*'09.1 Nehodovost - vypocet'!AS37/'09.1 Nehodovost - vypocet'!AT37,'09.1 Nehodovost - vypocet'!AQ37*'09.1 Nehodovost - vypocet'!AQ37/'09.1 Nehodovost - vypocet'!AP37)),IF('A2 Intenzita dopravy'!$G$2="Koeficienty rastu dopravy",IFERROR(INDEX('A2.1 Intenzita dopravy'!$E23:$BB23,MATCH('09.1 Nehodovost - vypocet'!AR$19,'A2.1 Intenzita dopravy'!$E$5:$BB$5,0)),IF('09.1 Nehodovost - vypocet'!AR$19&lt;MIN('A2.1 Intenzita dopravy'!$E$5:$BB$5),'09.1 Nehodovost - vypocet'!AS37*'09.1 Nehodovost - vypocet'!AS37/'09.1 Nehodovost - vypocet'!AT37,'09.1 Nehodovost - vypocet'!AQ37*'09.1 Nehodovost - vypocet'!AQ37/'09.1 Nehodovost - vypocet'!AP37)),0)),0)</f>
        <v>5489.6843943810163</v>
      </c>
      <c r="AS37" s="30">
        <f>IFERROR(IF('A2 Intenzita dopravy'!$G$2="Dopravný model",IFERROR(INDEX('A2.1 Intenzita dopravy'!$E159:$BB159,MATCH('09.1 Nehodovost - vypocet'!AS$19,'A2.1 Intenzita dopravy'!$E$141:$BB$141,0)),IF('09.1 Nehodovost - vypocet'!AS$19&lt;MIN('A2.1 Intenzita dopravy'!$E$141:$BB$141),'09.1 Nehodovost - vypocet'!AT37*'09.1 Nehodovost - vypocet'!AT37/'09.1 Nehodovost - vypocet'!AU37,'09.1 Nehodovost - vypocet'!AR37*'09.1 Nehodovost - vypocet'!AR37/'09.1 Nehodovost - vypocet'!AQ37)),IF('A2 Intenzita dopravy'!$G$2="Koeficienty rastu dopravy",IFERROR(INDEX('A2.1 Intenzita dopravy'!$E23:$BB23,MATCH('09.1 Nehodovost - vypocet'!AS$19,'A2.1 Intenzita dopravy'!$E$5:$BB$5,0)),IF('09.1 Nehodovost - vypocet'!AS$19&lt;MIN('A2.1 Intenzita dopravy'!$E$5:$BB$5),'09.1 Nehodovost - vypocet'!AT37*'09.1 Nehodovost - vypocet'!AT37/'09.1 Nehodovost - vypocet'!AU37,'09.1 Nehodovost - vypocet'!AR37*'09.1 Nehodovost - vypocet'!AR37/'09.1 Nehodovost - vypocet'!AQ37)),0)),0)</f>
        <v>5560.2647140056206</v>
      </c>
      <c r="AT37" s="30">
        <f>IFERROR(IF('A2 Intenzita dopravy'!$G$2="Dopravný model",IFERROR(INDEX('A2.1 Intenzita dopravy'!$E159:$BB159,MATCH('09.1 Nehodovost - vypocet'!AT$19,'A2.1 Intenzita dopravy'!$E$141:$BB$141,0)),IF('09.1 Nehodovost - vypocet'!AT$19&lt;MIN('A2.1 Intenzita dopravy'!$E$141:$BB$141),'09.1 Nehodovost - vypocet'!AU37*'09.1 Nehodovost - vypocet'!AU37/'09.1 Nehodovost - vypocet'!AV37,'09.1 Nehodovost - vypocet'!AS37*'09.1 Nehodovost - vypocet'!AS37/'09.1 Nehodovost - vypocet'!AR37)),IF('A2 Intenzita dopravy'!$G$2="Koeficienty rastu dopravy",IFERROR(INDEX('A2.1 Intenzita dopravy'!$E23:$BB23,MATCH('09.1 Nehodovost - vypocet'!AT$19,'A2.1 Intenzita dopravy'!$E$5:$BB$5,0)),IF('09.1 Nehodovost - vypocet'!AT$19&lt;MIN('A2.1 Intenzita dopravy'!$E$5:$BB$5),'09.1 Nehodovost - vypocet'!AU37*'09.1 Nehodovost - vypocet'!AU37/'09.1 Nehodovost - vypocet'!AV37,'09.1 Nehodovost - vypocet'!AS37*'09.1 Nehodovost - vypocet'!AS37/'09.1 Nehodovost - vypocet'!AR37)),0)),0)</f>
        <v>5631.7524776944801</v>
      </c>
      <c r="AU37" s="30">
        <f>IFERROR(IF('A2 Intenzita dopravy'!$G$2="Dopravný model",IFERROR(INDEX('A2.1 Intenzita dopravy'!$E159:$BB159,MATCH('09.1 Nehodovost - vypocet'!AU$19,'A2.1 Intenzita dopravy'!$E$141:$BB$141,0)),IF('09.1 Nehodovost - vypocet'!AU$19&lt;MIN('A2.1 Intenzita dopravy'!$E$141:$BB$141),'09.1 Nehodovost - vypocet'!AV37*'09.1 Nehodovost - vypocet'!AV37/'09.1 Nehodovost - vypocet'!AW37,'09.1 Nehodovost - vypocet'!AT37*'09.1 Nehodovost - vypocet'!AT37/'09.1 Nehodovost - vypocet'!AS37)),IF('A2 Intenzita dopravy'!$G$2="Koeficienty rastu dopravy",IFERROR(INDEX('A2.1 Intenzita dopravy'!$E23:$BB23,MATCH('09.1 Nehodovost - vypocet'!AU$19,'A2.1 Intenzita dopravy'!$E$5:$BB$5,0)),IF('09.1 Nehodovost - vypocet'!AU$19&lt;MIN('A2.1 Intenzita dopravy'!$E$5:$BB$5),'09.1 Nehodovost - vypocet'!AV37*'09.1 Nehodovost - vypocet'!AV37/'09.1 Nehodovost - vypocet'!AW37,'09.1 Nehodovost - vypocet'!AT37*'09.1 Nehodovost - vypocet'!AT37/'09.1 Nehodovost - vypocet'!AS37)),0)),0)</f>
        <v>5704.1593523645779</v>
      </c>
      <c r="AV37" s="30">
        <f>IFERROR(IF('A2 Intenzita dopravy'!$G$2="Dopravný model",IFERROR(INDEX('A2.1 Intenzita dopravy'!$E159:$BB159,MATCH('09.1 Nehodovost - vypocet'!AV$19,'A2.1 Intenzita dopravy'!$E$141:$BB$141,0)),IF('09.1 Nehodovost - vypocet'!AV$19&lt;MIN('A2.1 Intenzita dopravy'!$E$141:$BB$141),'09.1 Nehodovost - vypocet'!AW37*'09.1 Nehodovost - vypocet'!AW37/'09.1 Nehodovost - vypocet'!AX37,'09.1 Nehodovost - vypocet'!AU37*'09.1 Nehodovost - vypocet'!AU37/'09.1 Nehodovost - vypocet'!AT37)),IF('A2 Intenzita dopravy'!$G$2="Koeficienty rastu dopravy",IFERROR(INDEX('A2.1 Intenzita dopravy'!$E23:$BB23,MATCH('09.1 Nehodovost - vypocet'!AV$19,'A2.1 Intenzita dopravy'!$E$5:$BB$5,0)),IF('09.1 Nehodovost - vypocet'!AV$19&lt;MIN('A2.1 Intenzita dopravy'!$E$5:$BB$5),'09.1 Nehodovost - vypocet'!AW37*'09.1 Nehodovost - vypocet'!AW37/'09.1 Nehodovost - vypocet'!AX37,'09.1 Nehodovost - vypocet'!AU37*'09.1 Nehodovost - vypocet'!AU37/'09.1 Nehodovost - vypocet'!AT37)),0)),0)</f>
        <v>5777.4971549332749</v>
      </c>
      <c r="AW37" s="30">
        <f>IFERROR(IF('A2 Intenzita dopravy'!$G$2="Dopravný model",IFERROR(INDEX('A2.1 Intenzita dopravy'!$E159:$BB159,MATCH('09.1 Nehodovost - vypocet'!AW$19,'A2.1 Intenzita dopravy'!$E$141:$BB$141,0)),IF('09.1 Nehodovost - vypocet'!AW$19&lt;MIN('A2.1 Intenzita dopravy'!$E$141:$BB$141),'09.1 Nehodovost - vypocet'!AX37*'09.1 Nehodovost - vypocet'!AX37/'09.1 Nehodovost - vypocet'!AY37,'09.1 Nehodovost - vypocet'!AV37*'09.1 Nehodovost - vypocet'!AV37/'09.1 Nehodovost - vypocet'!AU37)),IF('A2 Intenzita dopravy'!$G$2="Koeficienty rastu dopravy",IFERROR(INDEX('A2.1 Intenzita dopravy'!$E23:$BB23,MATCH('09.1 Nehodovost - vypocet'!AW$19,'A2.1 Intenzita dopravy'!$E$5:$BB$5,0)),IF('09.1 Nehodovost - vypocet'!AW$19&lt;MIN('A2.1 Intenzita dopravy'!$E$5:$BB$5),'09.1 Nehodovost - vypocet'!AX37*'09.1 Nehodovost - vypocet'!AX37/'09.1 Nehodovost - vypocet'!AY37,'09.1 Nehodovost - vypocet'!AV37*'09.1 Nehodovost - vypocet'!AV37/'09.1 Nehodovost - vypocet'!AU37)),0)),0)</f>
        <v>5851.7778542468486</v>
      </c>
      <c r="AX37" s="30">
        <f>IFERROR(IF('A2 Intenzita dopravy'!$G$2="Dopravný model",IFERROR(INDEX('A2.1 Intenzita dopravy'!$E159:$BB159,MATCH('09.1 Nehodovost - vypocet'!AX$19,'A2.1 Intenzita dopravy'!$E$141:$BB$141,0)),IF('09.1 Nehodovost - vypocet'!AX$19&lt;MIN('A2.1 Intenzita dopravy'!$E$141:$BB$141),'09.1 Nehodovost - vypocet'!AY37*'09.1 Nehodovost - vypocet'!AY37/'09.1 Nehodovost - vypocet'!AZ37,'09.1 Nehodovost - vypocet'!AW37*'09.1 Nehodovost - vypocet'!AW37/'09.1 Nehodovost - vypocet'!AV37)),IF('A2 Intenzita dopravy'!$G$2="Koeficienty rastu dopravy",IFERROR(INDEX('A2.1 Intenzita dopravy'!$E23:$BB23,MATCH('09.1 Nehodovost - vypocet'!AX$19,'A2.1 Intenzita dopravy'!$E$5:$BB$5,0)),IF('09.1 Nehodovost - vypocet'!AX$19&lt;MIN('A2.1 Intenzita dopravy'!$E$5:$BB$5),'09.1 Nehodovost - vypocet'!AY37*'09.1 Nehodovost - vypocet'!AY37/'09.1 Nehodovost - vypocet'!AZ37,'09.1 Nehodovost - vypocet'!AW37*'09.1 Nehodovost - vypocet'!AW37/'09.1 Nehodovost - vypocet'!AV37)),0)),0)</f>
        <v>5927.0135730338288</v>
      </c>
      <c r="AY37" s="30">
        <f>IFERROR(IF('A2 Intenzita dopravy'!$G$2="Dopravný model",IFERROR(INDEX('A2.1 Intenzita dopravy'!$E159:$BB159,MATCH('09.1 Nehodovost - vypocet'!AY$19,'A2.1 Intenzita dopravy'!$E$141:$BB$141,0)),IF('09.1 Nehodovost - vypocet'!AY$19&lt;MIN('A2.1 Intenzita dopravy'!$E$141:$BB$141),'09.1 Nehodovost - vypocet'!AZ37*'09.1 Nehodovost - vypocet'!AZ37/'09.1 Nehodovost - vypocet'!BA37,'09.1 Nehodovost - vypocet'!AX37*'09.1 Nehodovost - vypocet'!AX37/'09.1 Nehodovost - vypocet'!AW37)),IF('A2 Intenzita dopravy'!$G$2="Koeficienty rastu dopravy",IFERROR(INDEX('A2.1 Intenzita dopravy'!$E23:$BB23,MATCH('09.1 Nehodovost - vypocet'!AY$19,'A2.1 Intenzita dopravy'!$E$5:$BB$5,0)),IF('09.1 Nehodovost - vypocet'!AY$19&lt;MIN('A2.1 Intenzita dopravy'!$E$5:$BB$5),'09.1 Nehodovost - vypocet'!AZ37*'09.1 Nehodovost - vypocet'!AZ37/'09.1 Nehodovost - vypocet'!BA37,'09.1 Nehodovost - vypocet'!AX37*'09.1 Nehodovost - vypocet'!AX37/'09.1 Nehodovost - vypocet'!AW37)),0)),0)</f>
        <v>6003.2165898834464</v>
      </c>
      <c r="AZ37" s="30">
        <f>IFERROR(IF('A2 Intenzita dopravy'!$G$2="Dopravný model",IFERROR(INDEX('A2.1 Intenzita dopravy'!$E159:$BB159,MATCH('09.1 Nehodovost - vypocet'!AZ$19,'A2.1 Intenzita dopravy'!$E$141:$BB$141,0)),IF('09.1 Nehodovost - vypocet'!AZ$19&lt;MIN('A2.1 Intenzita dopravy'!$E$141:$BB$141),'09.1 Nehodovost - vypocet'!BA37*'09.1 Nehodovost - vypocet'!BA37/'09.1 Nehodovost - vypocet'!BB37,'09.1 Nehodovost - vypocet'!AY37*'09.1 Nehodovost - vypocet'!AY37/'09.1 Nehodovost - vypocet'!AX37)),IF('A2 Intenzita dopravy'!$G$2="Koeficienty rastu dopravy",IFERROR(INDEX('A2.1 Intenzita dopravy'!$E23:$BB23,MATCH('09.1 Nehodovost - vypocet'!AZ$19,'A2.1 Intenzita dopravy'!$E$5:$BB$5,0)),IF('09.1 Nehodovost - vypocet'!AZ$19&lt;MIN('A2.1 Intenzita dopravy'!$E$5:$BB$5),'09.1 Nehodovost - vypocet'!BA37*'09.1 Nehodovost - vypocet'!BA37/'09.1 Nehodovost - vypocet'!BB37,'09.1 Nehodovost - vypocet'!AY37*'09.1 Nehodovost - vypocet'!AY37/'09.1 Nehodovost - vypocet'!AX37)),0)),0)</f>
        <v>6080.3993412495165</v>
      </c>
      <c r="BA37" s="30">
        <f>IFERROR(IF('A2 Intenzita dopravy'!$G$2="Dopravný model",IFERROR(INDEX('A2.1 Intenzita dopravy'!$E159:$BB159,MATCH('09.1 Nehodovost - vypocet'!BA$19,'A2.1 Intenzita dopravy'!$E$141:$BB$141,0)),IF('09.1 Nehodovost - vypocet'!BA$19&lt;MIN('A2.1 Intenzita dopravy'!$E$141:$BB$141),'09.1 Nehodovost - vypocet'!BB37*'09.1 Nehodovost - vypocet'!BB37/'09.1 Nehodovost - vypocet'!BC37,'09.1 Nehodovost - vypocet'!AZ37*'09.1 Nehodovost - vypocet'!AZ37/'09.1 Nehodovost - vypocet'!AY37)),IF('A2 Intenzita dopravy'!$G$2="Koeficienty rastu dopravy",IFERROR(INDEX('A2.1 Intenzita dopravy'!$E23:$BB23,MATCH('09.1 Nehodovost - vypocet'!BA$19,'A2.1 Intenzita dopravy'!$E$5:$BB$5,0)),IF('09.1 Nehodovost - vypocet'!BA$19&lt;MIN('A2.1 Intenzita dopravy'!$E$5:$BB$5),'09.1 Nehodovost - vypocet'!BB37*'09.1 Nehodovost - vypocet'!BB37/'09.1 Nehodovost - vypocet'!BC37,'09.1 Nehodovost - vypocet'!AZ37*'09.1 Nehodovost - vypocet'!AZ37/'09.1 Nehodovost - vypocet'!AY37)),0)),0)</f>
        <v>6158.5744234800886</v>
      </c>
      <c r="BB37" s="30">
        <f>IFERROR(IF('A2 Intenzita dopravy'!$G$2="Dopravný model",IFERROR(INDEX('A2.1 Intenzita dopravy'!$E159:$BB159,MATCH('09.1 Nehodovost - vypocet'!BB$19,'A2.1 Intenzita dopravy'!$E$141:$BB$141,0)),IF('09.1 Nehodovost - vypocet'!BB$19&lt;MIN('A2.1 Intenzita dopravy'!$E$141:$BB$141),'09.1 Nehodovost - vypocet'!BC37*'09.1 Nehodovost - vypocet'!BC37/'09.1 Nehodovost - vypocet'!BD37,'09.1 Nehodovost - vypocet'!BA37*'09.1 Nehodovost - vypocet'!BA37/'09.1 Nehodovost - vypocet'!AZ37)),IF('A2 Intenzita dopravy'!$G$2="Koeficienty rastu dopravy",IFERROR(INDEX('A2.1 Intenzita dopravy'!$E23:$BB23,MATCH('09.1 Nehodovost - vypocet'!BB$19,'A2.1 Intenzita dopravy'!$E$5:$BB$5,0)),IF('09.1 Nehodovost - vypocet'!BB$19&lt;MIN('A2.1 Intenzita dopravy'!$E$5:$BB$5),'09.1 Nehodovost - vypocet'!BC37*'09.1 Nehodovost - vypocet'!BC37/'09.1 Nehodovost - vypocet'!BD37,'09.1 Nehodovost - vypocet'!BA37*'09.1 Nehodovost - vypocet'!BA37/'09.1 Nehodovost - vypocet'!AZ37)),0)),0)</f>
        <v>6237.7545948731931</v>
      </c>
    </row>
    <row r="38" spans="2:54" customFormat="1" x14ac:dyDescent="0.2">
      <c r="B38" s="5">
        <v>2</v>
      </c>
      <c r="C38" s="5">
        <f t="shared" ref="C38:C46" si="60">C22</f>
        <v>90781</v>
      </c>
      <c r="D38" s="5" t="str">
        <f t="shared" si="59"/>
        <v>I/59 Tvrdošín - pred okružnou</v>
      </c>
      <c r="E38" s="30">
        <f>IFERROR(IF('A2 Intenzita dopravy'!$G$2="Dopravný model",IFERROR(INDEX('A2.1 Intenzita dopravy'!$E160:$BB160,MATCH('09.1 Nehodovost - vypocet'!E$19,'A2.1 Intenzita dopravy'!$E$141:$BB$141,0)),IF('09.1 Nehodovost - vypocet'!E$19&lt;MIN('A2.1 Intenzita dopravy'!$E$141:$BB$141),'09.1 Nehodovost - vypocet'!F38*'09.1 Nehodovost - vypocet'!F38/'09.1 Nehodovost - vypocet'!G38,'09.1 Nehodovost - vypocet'!D38*'09.1 Nehodovost - vypocet'!D38/'09.1 Nehodovost - vypocet'!C38)),IF('A2 Intenzita dopravy'!$G$2="Koeficienty rastu dopravy",IFERROR(INDEX('A2.1 Intenzita dopravy'!$E24:$BB24,MATCH('09.1 Nehodovost - vypocet'!E$19,'A2.1 Intenzita dopravy'!$E$5:$BB$5,0)),IF('09.1 Nehodovost - vypocet'!E$19&lt;MIN('A2.1 Intenzita dopravy'!$E$5:$BB$5),'09.1 Nehodovost - vypocet'!F38*'09.1 Nehodovost - vypocet'!F38/'09.1 Nehodovost - vypocet'!G38,'09.1 Nehodovost - vypocet'!D38*'09.1 Nehodovost - vypocet'!D38/'09.1 Nehodovost - vypocet'!C38)),0)),0)</f>
        <v>9023.8833005364504</v>
      </c>
      <c r="F38" s="30">
        <f>IFERROR(IF('A2 Intenzita dopravy'!$G$2="Dopravný model",IFERROR(INDEX('A2.1 Intenzita dopravy'!$E160:$BB160,MATCH('09.1 Nehodovost - vypocet'!F$19,'A2.1 Intenzita dopravy'!$E$141:$BB$141,0)),IF('09.1 Nehodovost - vypocet'!F$19&lt;MIN('A2.1 Intenzita dopravy'!$E$141:$BB$141),'09.1 Nehodovost - vypocet'!G38*'09.1 Nehodovost - vypocet'!G38/'09.1 Nehodovost - vypocet'!H38,'09.1 Nehodovost - vypocet'!E38*'09.1 Nehodovost - vypocet'!E38/'09.1 Nehodovost - vypocet'!D38)),IF('A2 Intenzita dopravy'!$G$2="Koeficienty rastu dopravy",IFERROR(INDEX('A2.1 Intenzita dopravy'!$E24:$BB24,MATCH('09.1 Nehodovost - vypocet'!F$19,'A2.1 Intenzita dopravy'!$E$5:$BB$5,0)),IF('09.1 Nehodovost - vypocet'!F$19&lt;MIN('A2.1 Intenzita dopravy'!$E$5:$BB$5),'09.1 Nehodovost - vypocet'!G38*'09.1 Nehodovost - vypocet'!G38/'09.1 Nehodovost - vypocet'!H38,'09.1 Nehodovost - vypocet'!E38*'09.1 Nehodovost - vypocet'!E38/'09.1 Nehodovost - vypocet'!D38)),0)),0)</f>
        <v>9158.640242276424</v>
      </c>
      <c r="G38" s="30">
        <f>IFERROR(IF('A2 Intenzita dopravy'!$G$2="Dopravný model",IFERROR(INDEX('A2.1 Intenzita dopravy'!$E160:$BB160,MATCH('09.1 Nehodovost - vypocet'!G$19,'A2.1 Intenzita dopravy'!$E$141:$BB$141,0)),IF('09.1 Nehodovost - vypocet'!G$19&lt;MIN('A2.1 Intenzita dopravy'!$E$141:$BB$141),'09.1 Nehodovost - vypocet'!H38*'09.1 Nehodovost - vypocet'!H38/'09.1 Nehodovost - vypocet'!I38,'09.1 Nehodovost - vypocet'!F38*'09.1 Nehodovost - vypocet'!F38/'09.1 Nehodovost - vypocet'!E38)),IF('A2 Intenzita dopravy'!$G$2="Koeficienty rastu dopravy",IFERROR(INDEX('A2.1 Intenzita dopravy'!$E24:$BB24,MATCH('09.1 Nehodovost - vypocet'!G$19,'A2.1 Intenzita dopravy'!$E$5:$BB$5,0)),IF('09.1 Nehodovost - vypocet'!G$19&lt;MIN('A2.1 Intenzita dopravy'!$E$5:$BB$5),'09.1 Nehodovost - vypocet'!H38*'09.1 Nehodovost - vypocet'!H38/'09.1 Nehodovost - vypocet'!I38,'09.1 Nehodovost - vypocet'!F38*'09.1 Nehodovost - vypocet'!F38/'09.1 Nehodovost - vypocet'!E38)),0)),0)</f>
        <v>9295.4095585942068</v>
      </c>
      <c r="H38" s="30">
        <f>IFERROR(IF('A2 Intenzita dopravy'!$G$2="Dopravný model",IFERROR(INDEX('A2.1 Intenzita dopravy'!$E160:$BB160,MATCH('09.1 Nehodovost - vypocet'!H$19,'A2.1 Intenzita dopravy'!$E$141:$BB$141,0)),IF('09.1 Nehodovost - vypocet'!H$19&lt;MIN('A2.1 Intenzita dopravy'!$E$141:$BB$141),'09.1 Nehodovost - vypocet'!I38*'09.1 Nehodovost - vypocet'!I38/'09.1 Nehodovost - vypocet'!J38,'09.1 Nehodovost - vypocet'!G38*'09.1 Nehodovost - vypocet'!G38/'09.1 Nehodovost - vypocet'!F38)),IF('A2 Intenzita dopravy'!$G$2="Koeficienty rastu dopravy",IFERROR(INDEX('A2.1 Intenzita dopravy'!$E24:$BB24,MATCH('09.1 Nehodovost - vypocet'!H$19,'A2.1 Intenzita dopravy'!$E$5:$BB$5,0)),IF('09.1 Nehodovost - vypocet'!H$19&lt;MIN('A2.1 Intenzita dopravy'!$E$5:$BB$5),'09.1 Nehodovost - vypocet'!I38*'09.1 Nehodovost - vypocet'!I38/'09.1 Nehodovost - vypocet'!J38,'09.1 Nehodovost - vypocet'!G38*'09.1 Nehodovost - vypocet'!G38/'09.1 Nehodovost - vypocet'!F38)),0)),0)</f>
        <v>9434.2213010135947</v>
      </c>
      <c r="I38" s="30">
        <f>IFERROR(IF('A2 Intenzita dopravy'!$G$2="Dopravný model",IFERROR(INDEX('A2.1 Intenzita dopravy'!$E160:$BB160,MATCH('09.1 Nehodovost - vypocet'!I$19,'A2.1 Intenzita dopravy'!$E$141:$BB$141,0)),IF('09.1 Nehodovost - vypocet'!I$19&lt;MIN('A2.1 Intenzita dopravy'!$E$141:$BB$141),'09.1 Nehodovost - vypocet'!J38*'09.1 Nehodovost - vypocet'!J38/'09.1 Nehodovost - vypocet'!K38,'09.1 Nehodovost - vypocet'!H38*'09.1 Nehodovost - vypocet'!H38/'09.1 Nehodovost - vypocet'!G38)),IF('A2 Intenzita dopravy'!$G$2="Koeficienty rastu dopravy",IFERROR(INDEX('A2.1 Intenzita dopravy'!$E24:$BB24,MATCH('09.1 Nehodovost - vypocet'!I$19,'A2.1 Intenzita dopravy'!$E$5:$BB$5,0)),IF('09.1 Nehodovost - vypocet'!I$19&lt;MIN('A2.1 Intenzita dopravy'!$E$5:$BB$5),'09.1 Nehodovost - vypocet'!J38*'09.1 Nehodovost - vypocet'!J38/'09.1 Nehodovost - vypocet'!K38,'09.1 Nehodovost - vypocet'!H38*'09.1 Nehodovost - vypocet'!H38/'09.1 Nehodovost - vypocet'!G38)),0)),0)</f>
        <v>9575.1059698287536</v>
      </c>
      <c r="J38" s="30">
        <f>IFERROR(IF('A2 Intenzita dopravy'!$G$2="Dopravný model",IFERROR(INDEX('A2.1 Intenzita dopravy'!$E160:$BB160,MATCH('09.1 Nehodovost - vypocet'!J$19,'A2.1 Intenzita dopravy'!$E$141:$BB$141,0)),IF('09.1 Nehodovost - vypocet'!J$19&lt;MIN('A2.1 Intenzita dopravy'!$E$141:$BB$141),'09.1 Nehodovost - vypocet'!K38*'09.1 Nehodovost - vypocet'!K38/'09.1 Nehodovost - vypocet'!L38,'09.1 Nehodovost - vypocet'!I38*'09.1 Nehodovost - vypocet'!I38/'09.1 Nehodovost - vypocet'!H38)),IF('A2 Intenzita dopravy'!$G$2="Koeficienty rastu dopravy",IFERROR(INDEX('A2.1 Intenzita dopravy'!$E24:$BB24,MATCH('09.1 Nehodovost - vypocet'!J$19,'A2.1 Intenzita dopravy'!$E$5:$BB$5,0)),IF('09.1 Nehodovost - vypocet'!J$19&lt;MIN('A2.1 Intenzita dopravy'!$E$5:$BB$5),'09.1 Nehodovost - vypocet'!K38*'09.1 Nehodovost - vypocet'!K38/'09.1 Nehodovost - vypocet'!L38,'09.1 Nehodovost - vypocet'!I38*'09.1 Nehodovost - vypocet'!I38/'09.1 Nehodovost - vypocet'!H38)),0)),0)</f>
        <v>9718.0945208058711</v>
      </c>
      <c r="K38" s="30">
        <f>IFERROR(IF('A2 Intenzita dopravy'!$G$2="Dopravný model",IFERROR(INDEX('A2.1 Intenzita dopravy'!$E160:$BB160,MATCH('09.1 Nehodovost - vypocet'!K$19,'A2.1 Intenzita dopravy'!$E$141:$BB$141,0)),IF('09.1 Nehodovost - vypocet'!K$19&lt;MIN('A2.1 Intenzita dopravy'!$E$141:$BB$141),'09.1 Nehodovost - vypocet'!L38*'09.1 Nehodovost - vypocet'!L38/'09.1 Nehodovost - vypocet'!M38,'09.1 Nehodovost - vypocet'!J38*'09.1 Nehodovost - vypocet'!J38/'09.1 Nehodovost - vypocet'!I38)),IF('A2 Intenzita dopravy'!$G$2="Koeficienty rastu dopravy",IFERROR(INDEX('A2.1 Intenzita dopravy'!$E24:$BB24,MATCH('09.1 Nehodovost - vypocet'!K$19,'A2.1 Intenzita dopravy'!$E$5:$BB$5,0)),IF('09.1 Nehodovost - vypocet'!K$19&lt;MIN('A2.1 Intenzita dopravy'!$E$5:$BB$5),'09.1 Nehodovost - vypocet'!L38*'09.1 Nehodovost - vypocet'!L38/'09.1 Nehodovost - vypocet'!M38,'09.1 Nehodovost - vypocet'!J38*'09.1 Nehodovost - vypocet'!J38/'09.1 Nehodovost - vypocet'!I38)),0)),0)</f>
        <v>9863.2183719848836</v>
      </c>
      <c r="L38" s="30">
        <f>IFERROR(IF('A2 Intenzita dopravy'!$G$2="Dopravný model",IFERROR(INDEX('A2.1 Intenzita dopravy'!$E160:$BB160,MATCH('09.1 Nehodovost - vypocet'!L$19,'A2.1 Intenzita dopravy'!$E$141:$BB$141,0)),IF('09.1 Nehodovost - vypocet'!L$19&lt;MIN('A2.1 Intenzita dopravy'!$E$141:$BB$141),'09.1 Nehodovost - vypocet'!M38*'09.1 Nehodovost - vypocet'!M38/'09.1 Nehodovost - vypocet'!N38,'09.1 Nehodovost - vypocet'!K38*'09.1 Nehodovost - vypocet'!K38/'09.1 Nehodovost - vypocet'!J38)),IF('A2 Intenzita dopravy'!$G$2="Koeficienty rastu dopravy",IFERROR(INDEX('A2.1 Intenzita dopravy'!$E24:$BB24,MATCH('09.1 Nehodovost - vypocet'!L$19,'A2.1 Intenzita dopravy'!$E$5:$BB$5,0)),IF('09.1 Nehodovost - vypocet'!L$19&lt;MIN('A2.1 Intenzita dopravy'!$E$5:$BB$5),'09.1 Nehodovost - vypocet'!M38*'09.1 Nehodovost - vypocet'!M38/'09.1 Nehodovost - vypocet'!N38,'09.1 Nehodovost - vypocet'!K38*'09.1 Nehodovost - vypocet'!K38/'09.1 Nehodovost - vypocet'!J38)),0)),0)</f>
        <v>10010.509410582781</v>
      </c>
      <c r="M38" s="30">
        <f>IFERROR(IF('A2 Intenzita dopravy'!$G$2="Dopravný model",IFERROR(INDEX('A2.1 Intenzita dopravy'!$E160:$BB160,MATCH('09.1 Nehodovost - vypocet'!M$19,'A2.1 Intenzita dopravy'!$E$141:$BB$141,0)),IF('09.1 Nehodovost - vypocet'!M$19&lt;MIN('A2.1 Intenzita dopravy'!$E$141:$BB$141),'09.1 Nehodovost - vypocet'!N38*'09.1 Nehodovost - vypocet'!N38/'09.1 Nehodovost - vypocet'!O38,'09.1 Nehodovost - vypocet'!L38*'09.1 Nehodovost - vypocet'!L38/'09.1 Nehodovost - vypocet'!K38)),IF('A2 Intenzita dopravy'!$G$2="Koeficienty rastu dopravy",IFERROR(INDEX('A2.1 Intenzita dopravy'!$E24:$BB24,MATCH('09.1 Nehodovost - vypocet'!M$19,'A2.1 Intenzita dopravy'!$E$5:$BB$5,0)),IF('09.1 Nehodovost - vypocet'!M$19&lt;MIN('A2.1 Intenzita dopravy'!$E$5:$BB$5),'09.1 Nehodovost - vypocet'!N38*'09.1 Nehodovost - vypocet'!N38/'09.1 Nehodovost - vypocet'!O38,'09.1 Nehodovost - vypocet'!L38*'09.1 Nehodovost - vypocet'!L38/'09.1 Nehodovost - vypocet'!K38)),0)),0)</f>
        <v>10160</v>
      </c>
      <c r="N38" s="30">
        <f>IFERROR(IF('A2 Intenzita dopravy'!$G$2="Dopravný model",IFERROR(INDEX('A2.1 Intenzita dopravy'!$E160:$BB160,MATCH('09.1 Nehodovost - vypocet'!N$19,'A2.1 Intenzita dopravy'!$E$141:$BB$141,0)),IF('09.1 Nehodovost - vypocet'!N$19&lt;MIN('A2.1 Intenzita dopravy'!$E$141:$BB$141),'09.1 Nehodovost - vypocet'!O38*'09.1 Nehodovost - vypocet'!O38/'09.1 Nehodovost - vypocet'!P38,'09.1 Nehodovost - vypocet'!M38*'09.1 Nehodovost - vypocet'!M38/'09.1 Nehodovost - vypocet'!L38)),IF('A2 Intenzita dopravy'!$G$2="Koeficienty rastu dopravy",IFERROR(INDEX('A2.1 Intenzita dopravy'!$E24:$BB24,MATCH('09.1 Nehodovost - vypocet'!N$19,'A2.1 Intenzita dopravy'!$E$5:$BB$5,0)),IF('09.1 Nehodovost - vypocet'!N$19&lt;MIN('A2.1 Intenzita dopravy'!$E$5:$BB$5),'09.1 Nehodovost - vypocet'!O38*'09.1 Nehodovost - vypocet'!O38/'09.1 Nehodovost - vypocet'!P38,'09.1 Nehodovost - vypocet'!M38*'09.1 Nehodovost - vypocet'!M38/'09.1 Nehodovost - vypocet'!L38)),0)),0)</f>
        <v>10311.722986931443</v>
      </c>
      <c r="O38" s="30">
        <f>IFERROR(IF('A2 Intenzita dopravy'!$G$2="Dopravný model",IFERROR(INDEX('A2.1 Intenzita dopravy'!$E160:$BB160,MATCH('09.1 Nehodovost - vypocet'!O$19,'A2.1 Intenzita dopravy'!$E$141:$BB$141,0)),IF('09.1 Nehodovost - vypocet'!O$19&lt;MIN('A2.1 Intenzita dopravy'!$E$141:$BB$141),'09.1 Nehodovost - vypocet'!P38*'09.1 Nehodovost - vypocet'!P38/'09.1 Nehodovost - vypocet'!Q38,'09.1 Nehodovost - vypocet'!N38*'09.1 Nehodovost - vypocet'!N38/'09.1 Nehodovost - vypocet'!M38)),IF('A2 Intenzita dopravy'!$G$2="Koeficienty rastu dopravy",IFERROR(INDEX('A2.1 Intenzita dopravy'!$E24:$BB24,MATCH('09.1 Nehodovost - vypocet'!O$19,'A2.1 Intenzita dopravy'!$E$5:$BB$5,0)),IF('09.1 Nehodovost - vypocet'!O$19&lt;MIN('A2.1 Intenzita dopravy'!$E$5:$BB$5),'09.1 Nehodovost - vypocet'!P38*'09.1 Nehodovost - vypocet'!P38/'09.1 Nehodovost - vypocet'!Q38,'09.1 Nehodovost - vypocet'!N38*'09.1 Nehodovost - vypocet'!N38/'09.1 Nehodovost - vypocet'!M38)),0)),0)</f>
        <v>10465.711708583694</v>
      </c>
      <c r="P38" s="30">
        <f>IFERROR(IF('A2 Intenzita dopravy'!$G$2="Dopravný model",IFERROR(INDEX('A2.1 Intenzita dopravy'!$E160:$BB160,MATCH('09.1 Nehodovost - vypocet'!P$19,'A2.1 Intenzita dopravy'!$E$141:$BB$141,0)),IF('09.1 Nehodovost - vypocet'!P$19&lt;MIN('A2.1 Intenzita dopravy'!$E$141:$BB$141),'09.1 Nehodovost - vypocet'!Q38*'09.1 Nehodovost - vypocet'!Q38/'09.1 Nehodovost - vypocet'!R38,'09.1 Nehodovost - vypocet'!O38*'09.1 Nehodovost - vypocet'!O38/'09.1 Nehodovost - vypocet'!N38)),IF('A2 Intenzita dopravy'!$G$2="Koeficienty rastu dopravy",IFERROR(INDEX('A2.1 Intenzita dopravy'!$E24:$BB24,MATCH('09.1 Nehodovost - vypocet'!P$19,'A2.1 Intenzita dopravy'!$E$5:$BB$5,0)),IF('09.1 Nehodovost - vypocet'!P$19&lt;MIN('A2.1 Intenzita dopravy'!$E$5:$BB$5),'09.1 Nehodovost - vypocet'!Q38*'09.1 Nehodovost - vypocet'!Q38/'09.1 Nehodovost - vypocet'!R38,'09.1 Nehodovost - vypocet'!O38*'09.1 Nehodovost - vypocet'!O38/'09.1 Nehodovost - vypocet'!N38)),0)),0)</f>
        <v>5715</v>
      </c>
      <c r="Q38" s="30">
        <f>IFERROR(IF('A2 Intenzita dopravy'!$G$2="Dopravný model",IFERROR(INDEX('A2.1 Intenzita dopravy'!$E160:$BB160,MATCH('09.1 Nehodovost - vypocet'!Q$19,'A2.1 Intenzita dopravy'!$E$141:$BB$141,0)),IF('09.1 Nehodovost - vypocet'!Q$19&lt;MIN('A2.1 Intenzita dopravy'!$E$141:$BB$141),'09.1 Nehodovost - vypocet'!R38*'09.1 Nehodovost - vypocet'!R38/'09.1 Nehodovost - vypocet'!S38,'09.1 Nehodovost - vypocet'!P38*'09.1 Nehodovost - vypocet'!P38/'09.1 Nehodovost - vypocet'!O38)),IF('A2 Intenzita dopravy'!$G$2="Koeficienty rastu dopravy",IFERROR(INDEX('A2.1 Intenzita dopravy'!$E24:$BB24,MATCH('09.1 Nehodovost - vypocet'!Q$19,'A2.1 Intenzita dopravy'!$E$5:$BB$5,0)),IF('09.1 Nehodovost - vypocet'!Q$19&lt;MIN('A2.1 Intenzita dopravy'!$E$5:$BB$5),'09.1 Nehodovost - vypocet'!R38*'09.1 Nehodovost - vypocet'!R38/'09.1 Nehodovost - vypocet'!S38,'09.1 Nehodovost - vypocet'!P38*'09.1 Nehodovost - vypocet'!P38/'09.1 Nehodovost - vypocet'!O38)),0)),0)</f>
        <v>5787.2048698085773</v>
      </c>
      <c r="R38" s="30">
        <f>IFERROR(IF('A2 Intenzita dopravy'!$G$2="Dopravný model",IFERROR(INDEX('A2.1 Intenzita dopravy'!$E160:$BB160,MATCH('09.1 Nehodovost - vypocet'!R$19,'A2.1 Intenzita dopravy'!$E$141:$BB$141,0)),IF('09.1 Nehodovost - vypocet'!R$19&lt;MIN('A2.1 Intenzita dopravy'!$E$141:$BB$141),'09.1 Nehodovost - vypocet'!S38*'09.1 Nehodovost - vypocet'!S38/'09.1 Nehodovost - vypocet'!T38,'09.1 Nehodovost - vypocet'!Q38*'09.1 Nehodovost - vypocet'!Q38/'09.1 Nehodovost - vypocet'!P38)),IF('A2 Intenzita dopravy'!$G$2="Koeficienty rastu dopravy",IFERROR(INDEX('A2.1 Intenzita dopravy'!$E24:$BB24,MATCH('09.1 Nehodovost - vypocet'!R$19,'A2.1 Intenzita dopravy'!$E$5:$BB$5,0)),IF('09.1 Nehodovost - vypocet'!R$19&lt;MIN('A2.1 Intenzita dopravy'!$E$5:$BB$5),'09.1 Nehodovost - vypocet'!S38*'09.1 Nehodovost - vypocet'!S38/'09.1 Nehodovost - vypocet'!T38,'09.1 Nehodovost - vypocet'!Q38*'09.1 Nehodovost - vypocet'!Q38/'09.1 Nehodovost - vypocet'!P38)),0)),0)</f>
        <v>5860.321995649364</v>
      </c>
      <c r="S38" s="30">
        <f>IFERROR(IF('A2 Intenzita dopravy'!$G$2="Dopravný model",IFERROR(INDEX('A2.1 Intenzita dopravy'!$E160:$BB160,MATCH('09.1 Nehodovost - vypocet'!S$19,'A2.1 Intenzita dopravy'!$E$141:$BB$141,0)),IF('09.1 Nehodovost - vypocet'!S$19&lt;MIN('A2.1 Intenzita dopravy'!$E$141:$BB$141),'09.1 Nehodovost - vypocet'!T38*'09.1 Nehodovost - vypocet'!T38/'09.1 Nehodovost - vypocet'!U38,'09.1 Nehodovost - vypocet'!R38*'09.1 Nehodovost - vypocet'!R38/'09.1 Nehodovost - vypocet'!Q38)),IF('A2 Intenzita dopravy'!$G$2="Koeficienty rastu dopravy",IFERROR(INDEX('A2.1 Intenzita dopravy'!$E24:$BB24,MATCH('09.1 Nehodovost - vypocet'!S$19,'A2.1 Intenzita dopravy'!$E$5:$BB$5,0)),IF('09.1 Nehodovost - vypocet'!S$19&lt;MIN('A2.1 Intenzita dopravy'!$E$5:$BB$5),'09.1 Nehodovost - vypocet'!T38*'09.1 Nehodovost - vypocet'!T38/'09.1 Nehodovost - vypocet'!U38,'09.1 Nehodovost - vypocet'!R38*'09.1 Nehodovost - vypocet'!R38/'09.1 Nehodovost - vypocet'!Q38)),0)),0)</f>
        <v>5934.3629032140543</v>
      </c>
      <c r="T38" s="30">
        <f>IFERROR(IF('A2 Intenzita dopravy'!$G$2="Dopravný model",IFERROR(INDEX('A2.1 Intenzita dopravy'!$E160:$BB160,MATCH('09.1 Nehodovost - vypocet'!T$19,'A2.1 Intenzita dopravy'!$E$141:$BB$141,0)),IF('09.1 Nehodovost - vypocet'!T$19&lt;MIN('A2.1 Intenzita dopravy'!$E$141:$BB$141),'09.1 Nehodovost - vypocet'!U38*'09.1 Nehodovost - vypocet'!U38/'09.1 Nehodovost - vypocet'!V38,'09.1 Nehodovost - vypocet'!S38*'09.1 Nehodovost - vypocet'!S38/'09.1 Nehodovost - vypocet'!R38)),IF('A2 Intenzita dopravy'!$G$2="Koeficienty rastu dopravy",IFERROR(INDEX('A2.1 Intenzita dopravy'!$E24:$BB24,MATCH('09.1 Nehodovost - vypocet'!T$19,'A2.1 Intenzita dopravy'!$E$5:$BB$5,0)),IF('09.1 Nehodovost - vypocet'!T$19&lt;MIN('A2.1 Intenzita dopravy'!$E$5:$BB$5),'09.1 Nehodovost - vypocet'!U38*'09.1 Nehodovost - vypocet'!U38/'09.1 Nehodovost - vypocet'!V38,'09.1 Nehodovost - vypocet'!S38*'09.1 Nehodovost - vypocet'!S38/'09.1 Nehodovost - vypocet'!R38)),0)),0)</f>
        <v>6009.3392638130781</v>
      </c>
      <c r="U38" s="30">
        <f>IFERROR(IF('A2 Intenzita dopravy'!$G$2="Dopravný model",IFERROR(INDEX('A2.1 Intenzita dopravy'!$E160:$BB160,MATCH('09.1 Nehodovost - vypocet'!U$19,'A2.1 Intenzita dopravy'!$E$141:$BB$141,0)),IF('09.1 Nehodovost - vypocet'!U$19&lt;MIN('A2.1 Intenzita dopravy'!$E$141:$BB$141),'09.1 Nehodovost - vypocet'!V38*'09.1 Nehodovost - vypocet'!V38/'09.1 Nehodovost - vypocet'!W38,'09.1 Nehodovost - vypocet'!T38*'09.1 Nehodovost - vypocet'!T38/'09.1 Nehodovost - vypocet'!S38)),IF('A2 Intenzita dopravy'!$G$2="Koeficienty rastu dopravy",IFERROR(INDEX('A2.1 Intenzita dopravy'!$E24:$BB24,MATCH('09.1 Nehodovost - vypocet'!U$19,'A2.1 Intenzita dopravy'!$E$5:$BB$5,0)),IF('09.1 Nehodovost - vypocet'!U$19&lt;MIN('A2.1 Intenzita dopravy'!$E$5:$BB$5),'09.1 Nehodovost - vypocet'!V38*'09.1 Nehodovost - vypocet'!V38/'09.1 Nehodovost - vypocet'!W38,'09.1 Nehodovost - vypocet'!T38*'09.1 Nehodovost - vypocet'!T38/'09.1 Nehodovost - vypocet'!S38)),0)),0)</f>
        <v>6085.2628962153867</v>
      </c>
      <c r="V38" s="30">
        <f>IFERROR(IF('A2 Intenzita dopravy'!$G$2="Dopravný model",IFERROR(INDEX('A2.1 Intenzita dopravy'!$E160:$BB160,MATCH('09.1 Nehodovost - vypocet'!V$19,'A2.1 Intenzita dopravy'!$E$141:$BB$141,0)),IF('09.1 Nehodovost - vypocet'!V$19&lt;MIN('A2.1 Intenzita dopravy'!$E$141:$BB$141),'09.1 Nehodovost - vypocet'!W38*'09.1 Nehodovost - vypocet'!W38/'09.1 Nehodovost - vypocet'!X38,'09.1 Nehodovost - vypocet'!U38*'09.1 Nehodovost - vypocet'!U38/'09.1 Nehodovost - vypocet'!T38)),IF('A2 Intenzita dopravy'!$G$2="Koeficienty rastu dopravy",IFERROR(INDEX('A2.1 Intenzita dopravy'!$E24:$BB24,MATCH('09.1 Nehodovost - vypocet'!V$19,'A2.1 Intenzita dopravy'!$E$5:$BB$5,0)),IF('09.1 Nehodovost - vypocet'!V$19&lt;MIN('A2.1 Intenzita dopravy'!$E$5:$BB$5),'09.1 Nehodovost - vypocet'!W38*'09.1 Nehodovost - vypocet'!W38/'09.1 Nehodovost - vypocet'!X38,'09.1 Nehodovost - vypocet'!U38*'09.1 Nehodovost - vypocet'!U38/'09.1 Nehodovost - vypocet'!T38)),0)),0)</f>
        <v>6162.1457685114847</v>
      </c>
      <c r="W38" s="30">
        <f>IFERROR(IF('A2 Intenzita dopravy'!$G$2="Dopravný model",IFERROR(INDEX('A2.1 Intenzita dopravy'!$E160:$BB160,MATCH('09.1 Nehodovost - vypocet'!W$19,'A2.1 Intenzita dopravy'!$E$141:$BB$141,0)),IF('09.1 Nehodovost - vypocet'!W$19&lt;MIN('A2.1 Intenzita dopravy'!$E$141:$BB$141),'09.1 Nehodovost - vypocet'!X38*'09.1 Nehodovost - vypocet'!X38/'09.1 Nehodovost - vypocet'!Y38,'09.1 Nehodovost - vypocet'!V38*'09.1 Nehodovost - vypocet'!V38/'09.1 Nehodovost - vypocet'!U38)),IF('A2 Intenzita dopravy'!$G$2="Koeficienty rastu dopravy",IFERROR(INDEX('A2.1 Intenzita dopravy'!$E24:$BB24,MATCH('09.1 Nehodovost - vypocet'!W$19,'A2.1 Intenzita dopravy'!$E$5:$BB$5,0)),IF('09.1 Nehodovost - vypocet'!W$19&lt;MIN('A2.1 Intenzita dopravy'!$E$5:$BB$5),'09.1 Nehodovost - vypocet'!X38*'09.1 Nehodovost - vypocet'!X38/'09.1 Nehodovost - vypocet'!Y38,'09.1 Nehodovost - vypocet'!V38*'09.1 Nehodovost - vypocet'!V38/'09.1 Nehodovost - vypocet'!U38)),0)),0)</f>
        <v>6240</v>
      </c>
      <c r="X38" s="30">
        <f>IFERROR(IF('A2 Intenzita dopravy'!$G$2="Dopravný model",IFERROR(INDEX('A2.1 Intenzita dopravy'!$E160:$BB160,MATCH('09.1 Nehodovost - vypocet'!X$19,'A2.1 Intenzita dopravy'!$E$141:$BB$141,0)),IF('09.1 Nehodovost - vypocet'!X$19&lt;MIN('A2.1 Intenzita dopravy'!$E$141:$BB$141),'09.1 Nehodovost - vypocet'!Y38*'09.1 Nehodovost - vypocet'!Y38/'09.1 Nehodovost - vypocet'!Z38,'09.1 Nehodovost - vypocet'!W38*'09.1 Nehodovost - vypocet'!W38/'09.1 Nehodovost - vypocet'!V38)),IF('A2 Intenzita dopravy'!$G$2="Koeficienty rastu dopravy",IFERROR(INDEX('A2.1 Intenzita dopravy'!$E24:$BB24,MATCH('09.1 Nehodovost - vypocet'!X$19,'A2.1 Intenzita dopravy'!$E$5:$BB$5,0)),IF('09.1 Nehodovost - vypocet'!X$19&lt;MIN('A2.1 Intenzita dopravy'!$E$5:$BB$5),'09.1 Nehodovost - vypocet'!Y38*'09.1 Nehodovost - vypocet'!Y38/'09.1 Nehodovost - vypocet'!Z38,'09.1 Nehodovost - vypocet'!W38*'09.1 Nehodovost - vypocet'!W38/'09.1 Nehodovost - vypocet'!V38)),0)),0)</f>
        <v>6320.1990201790295</v>
      </c>
      <c r="Y38" s="30">
        <f>IFERROR(IF('A2 Intenzita dopravy'!$G$2="Dopravný model",IFERROR(INDEX('A2.1 Intenzita dopravy'!$E160:$BB160,MATCH('09.1 Nehodovost - vypocet'!Y$19,'A2.1 Intenzita dopravy'!$E$141:$BB$141,0)),IF('09.1 Nehodovost - vypocet'!Y$19&lt;MIN('A2.1 Intenzita dopravy'!$E$141:$BB$141),'09.1 Nehodovost - vypocet'!Z38*'09.1 Nehodovost - vypocet'!Z38/'09.1 Nehodovost - vypocet'!AA38,'09.1 Nehodovost - vypocet'!X38*'09.1 Nehodovost - vypocet'!X38/'09.1 Nehodovost - vypocet'!W38)),IF('A2 Intenzita dopravy'!$G$2="Koeficienty rastu dopravy",IFERROR(INDEX('A2.1 Intenzita dopravy'!$E24:$BB24,MATCH('09.1 Nehodovost - vypocet'!Y$19,'A2.1 Intenzita dopravy'!$E$5:$BB$5,0)),IF('09.1 Nehodovost - vypocet'!Y$19&lt;MIN('A2.1 Intenzita dopravy'!$E$5:$BB$5),'09.1 Nehodovost - vypocet'!Z38*'09.1 Nehodovost - vypocet'!Z38/'09.1 Nehodovost - vypocet'!AA38,'09.1 Nehodovost - vypocet'!X38*'09.1 Nehodovost - vypocet'!X38/'09.1 Nehodovost - vypocet'!W38)),0)),0)</f>
        <v>6401.4287908128154</v>
      </c>
      <c r="Z38" s="30">
        <f>IFERROR(IF('A2 Intenzita dopravy'!$G$2="Dopravný model",IFERROR(INDEX('A2.1 Intenzita dopravy'!$E160:$BB160,MATCH('09.1 Nehodovost - vypocet'!Z$19,'A2.1 Intenzita dopravy'!$E$141:$BB$141,0)),IF('09.1 Nehodovost - vypocet'!Z$19&lt;MIN('A2.1 Intenzita dopravy'!$E$141:$BB$141),'09.1 Nehodovost - vypocet'!AA38*'09.1 Nehodovost - vypocet'!AA38/'09.1 Nehodovost - vypocet'!AB38,'09.1 Nehodovost - vypocet'!Y38*'09.1 Nehodovost - vypocet'!Y38/'09.1 Nehodovost - vypocet'!X38)),IF('A2 Intenzita dopravy'!$G$2="Koeficienty rastu dopravy",IFERROR(INDEX('A2.1 Intenzita dopravy'!$E24:$BB24,MATCH('09.1 Nehodovost - vypocet'!Z$19,'A2.1 Intenzita dopravy'!$E$5:$BB$5,0)),IF('09.1 Nehodovost - vypocet'!Z$19&lt;MIN('A2.1 Intenzita dopravy'!$E$5:$BB$5),'09.1 Nehodovost - vypocet'!AA38*'09.1 Nehodovost - vypocet'!AA38/'09.1 Nehodovost - vypocet'!AB38,'09.1 Nehodovost - vypocet'!Y38*'09.1 Nehodovost - vypocet'!Y38/'09.1 Nehodovost - vypocet'!X38)),0)),0)</f>
        <v>6483.7025595257992</v>
      </c>
      <c r="AA38" s="30">
        <f>IFERROR(IF('A2 Intenzita dopravy'!$G$2="Dopravný model",IFERROR(INDEX('A2.1 Intenzita dopravy'!$E160:$BB160,MATCH('09.1 Nehodovost - vypocet'!AA$19,'A2.1 Intenzita dopravy'!$E$141:$BB$141,0)),IF('09.1 Nehodovost - vypocet'!AA$19&lt;MIN('A2.1 Intenzita dopravy'!$E$141:$BB$141),'09.1 Nehodovost - vypocet'!AB38*'09.1 Nehodovost - vypocet'!AB38/'09.1 Nehodovost - vypocet'!AC38,'09.1 Nehodovost - vypocet'!Z38*'09.1 Nehodovost - vypocet'!Z38/'09.1 Nehodovost - vypocet'!Y38)),IF('A2 Intenzita dopravy'!$G$2="Koeficienty rastu dopravy",IFERROR(INDEX('A2.1 Intenzita dopravy'!$E24:$BB24,MATCH('09.1 Nehodovost - vypocet'!AA$19,'A2.1 Intenzita dopravy'!$E$5:$BB$5,0)),IF('09.1 Nehodovost - vypocet'!AA$19&lt;MIN('A2.1 Intenzita dopravy'!$E$5:$BB$5),'09.1 Nehodovost - vypocet'!AB38*'09.1 Nehodovost - vypocet'!AB38/'09.1 Nehodovost - vypocet'!AC38,'09.1 Nehodovost - vypocet'!Z38*'09.1 Nehodovost - vypocet'!Z38/'09.1 Nehodovost - vypocet'!Y38)),0)),0)</f>
        <v>6567.0337442062855</v>
      </c>
      <c r="AB38" s="30">
        <f>IFERROR(IF('A2 Intenzita dopravy'!$G$2="Dopravný model",IFERROR(INDEX('A2.1 Intenzita dopravy'!$E160:$BB160,MATCH('09.1 Nehodovost - vypocet'!AB$19,'A2.1 Intenzita dopravy'!$E$141:$BB$141,0)),IF('09.1 Nehodovost - vypocet'!AB$19&lt;MIN('A2.1 Intenzita dopravy'!$E$141:$BB$141),'09.1 Nehodovost - vypocet'!AC38*'09.1 Nehodovost - vypocet'!AC38/'09.1 Nehodovost - vypocet'!AD38,'09.1 Nehodovost - vypocet'!AA38*'09.1 Nehodovost - vypocet'!AA38/'09.1 Nehodovost - vypocet'!Z38)),IF('A2 Intenzita dopravy'!$G$2="Koeficienty rastu dopravy",IFERROR(INDEX('A2.1 Intenzita dopravy'!$E24:$BB24,MATCH('09.1 Nehodovost - vypocet'!AB$19,'A2.1 Intenzita dopravy'!$E$5:$BB$5,0)),IF('09.1 Nehodovost - vypocet'!AB$19&lt;MIN('A2.1 Intenzita dopravy'!$E$5:$BB$5),'09.1 Nehodovost - vypocet'!AC38*'09.1 Nehodovost - vypocet'!AC38/'09.1 Nehodovost - vypocet'!AD38,'09.1 Nehodovost - vypocet'!AA38*'09.1 Nehodovost - vypocet'!AA38/'09.1 Nehodovost - vypocet'!Z38)),0)),0)</f>
        <v>6651.4359351947423</v>
      </c>
      <c r="AC38" s="30">
        <f>IFERROR(IF('A2 Intenzita dopravy'!$G$2="Dopravný model",IFERROR(INDEX('A2.1 Intenzita dopravy'!$E160:$BB160,MATCH('09.1 Nehodovost - vypocet'!AC$19,'A2.1 Intenzita dopravy'!$E$141:$BB$141,0)),IF('09.1 Nehodovost - vypocet'!AC$19&lt;MIN('A2.1 Intenzita dopravy'!$E$141:$BB$141),'09.1 Nehodovost - vypocet'!AD38*'09.1 Nehodovost - vypocet'!AD38/'09.1 Nehodovost - vypocet'!AE38,'09.1 Nehodovost - vypocet'!AB38*'09.1 Nehodovost - vypocet'!AB38/'09.1 Nehodovost - vypocet'!AA38)),IF('A2 Intenzita dopravy'!$G$2="Koeficienty rastu dopravy",IFERROR(INDEX('A2.1 Intenzita dopravy'!$E24:$BB24,MATCH('09.1 Nehodovost - vypocet'!AC$19,'A2.1 Intenzita dopravy'!$E$5:$BB$5,0)),IF('09.1 Nehodovost - vypocet'!AC$19&lt;MIN('A2.1 Intenzita dopravy'!$E$5:$BB$5),'09.1 Nehodovost - vypocet'!AD38*'09.1 Nehodovost - vypocet'!AD38/'09.1 Nehodovost - vypocet'!AE38,'09.1 Nehodovost - vypocet'!AB38*'09.1 Nehodovost - vypocet'!AB38/'09.1 Nehodovost - vypocet'!AA38)),0)),0)</f>
        <v>6736.9228975002243</v>
      </c>
      <c r="AD38" s="30">
        <f>IFERROR(IF('A2 Intenzita dopravy'!$G$2="Dopravný model",IFERROR(INDEX('A2.1 Intenzita dopravy'!$E160:$BB160,MATCH('09.1 Nehodovost - vypocet'!AD$19,'A2.1 Intenzita dopravy'!$E$141:$BB$141,0)),IF('09.1 Nehodovost - vypocet'!AD$19&lt;MIN('A2.1 Intenzita dopravy'!$E$141:$BB$141),'09.1 Nehodovost - vypocet'!AE38*'09.1 Nehodovost - vypocet'!AE38/'09.1 Nehodovost - vypocet'!AF38,'09.1 Nehodovost - vypocet'!AC38*'09.1 Nehodovost - vypocet'!AC38/'09.1 Nehodovost - vypocet'!AB38)),IF('A2 Intenzita dopravy'!$G$2="Koeficienty rastu dopravy",IFERROR(INDEX('A2.1 Intenzita dopravy'!$E24:$BB24,MATCH('09.1 Nehodovost - vypocet'!AD$19,'A2.1 Intenzita dopravy'!$E$5:$BB$5,0)),IF('09.1 Nehodovost - vypocet'!AD$19&lt;MIN('A2.1 Intenzita dopravy'!$E$5:$BB$5),'09.1 Nehodovost - vypocet'!AE38*'09.1 Nehodovost - vypocet'!AE38/'09.1 Nehodovost - vypocet'!AF38,'09.1 Nehodovost - vypocet'!AC38*'09.1 Nehodovost - vypocet'!AC38/'09.1 Nehodovost - vypocet'!AB38)),0)),0)</f>
        <v>6823.5085730452865</v>
      </c>
      <c r="AE38" s="30">
        <f>IFERROR(IF('A2 Intenzita dopravy'!$G$2="Dopravný model",IFERROR(INDEX('A2.1 Intenzita dopravy'!$E160:$BB160,MATCH('09.1 Nehodovost - vypocet'!AE$19,'A2.1 Intenzita dopravy'!$E$141:$BB$141,0)),IF('09.1 Nehodovost - vypocet'!AE$19&lt;MIN('A2.1 Intenzita dopravy'!$E$141:$BB$141),'09.1 Nehodovost - vypocet'!AF38*'09.1 Nehodovost - vypocet'!AF38/'09.1 Nehodovost - vypocet'!AG38,'09.1 Nehodovost - vypocet'!AD38*'09.1 Nehodovost - vypocet'!AD38/'09.1 Nehodovost - vypocet'!AC38)),IF('A2 Intenzita dopravy'!$G$2="Koeficienty rastu dopravy",IFERROR(INDEX('A2.1 Intenzita dopravy'!$E24:$BB24,MATCH('09.1 Nehodovost - vypocet'!AE$19,'A2.1 Intenzita dopravy'!$E$5:$BB$5,0)),IF('09.1 Nehodovost - vypocet'!AE$19&lt;MIN('A2.1 Intenzita dopravy'!$E$5:$BB$5),'09.1 Nehodovost - vypocet'!AF38*'09.1 Nehodovost - vypocet'!AF38/'09.1 Nehodovost - vypocet'!AG38,'09.1 Nehodovost - vypocet'!AD38*'09.1 Nehodovost - vypocet'!AD38/'09.1 Nehodovost - vypocet'!AC38)),0)),0)</f>
        <v>6911.207082939748</v>
      </c>
      <c r="AF38" s="30">
        <f>IFERROR(IF('A2 Intenzita dopravy'!$G$2="Dopravný model",IFERROR(INDEX('A2.1 Intenzita dopravy'!$E160:$BB160,MATCH('09.1 Nehodovost - vypocet'!AF$19,'A2.1 Intenzita dopravy'!$E$141:$BB$141,0)),IF('09.1 Nehodovost - vypocet'!AF$19&lt;MIN('A2.1 Intenzita dopravy'!$E$141:$BB$141),'09.1 Nehodovost - vypocet'!AG38*'09.1 Nehodovost - vypocet'!AG38/'09.1 Nehodovost - vypocet'!AH38,'09.1 Nehodovost - vypocet'!AE38*'09.1 Nehodovost - vypocet'!AE38/'09.1 Nehodovost - vypocet'!AD38)),IF('A2 Intenzita dopravy'!$G$2="Koeficienty rastu dopravy",IFERROR(INDEX('A2.1 Intenzita dopravy'!$E24:$BB24,MATCH('09.1 Nehodovost - vypocet'!AF$19,'A2.1 Intenzita dopravy'!$E$5:$BB$5,0)),IF('09.1 Nehodovost - vypocet'!AF$19&lt;MIN('A2.1 Intenzita dopravy'!$E$5:$BB$5),'09.1 Nehodovost - vypocet'!AG38*'09.1 Nehodovost - vypocet'!AG38/'09.1 Nehodovost - vypocet'!AH38,'09.1 Nehodovost - vypocet'!AE38*'09.1 Nehodovost - vypocet'!AE38/'09.1 Nehodovost - vypocet'!AD38)),0)),0)</f>
        <v>7000.0327297836802</v>
      </c>
      <c r="AG38" s="30">
        <f>IFERROR(IF('A2 Intenzita dopravy'!$G$2="Dopravný model",IFERROR(INDEX('A2.1 Intenzita dopravy'!$E160:$BB160,MATCH('09.1 Nehodovost - vypocet'!AG$19,'A2.1 Intenzita dopravy'!$E$141:$BB$141,0)),IF('09.1 Nehodovost - vypocet'!AG$19&lt;MIN('A2.1 Intenzita dopravy'!$E$141:$BB$141),'09.1 Nehodovost - vypocet'!AH38*'09.1 Nehodovost - vypocet'!AH38/'09.1 Nehodovost - vypocet'!AI38,'09.1 Nehodovost - vypocet'!AF38*'09.1 Nehodovost - vypocet'!AF38/'09.1 Nehodovost - vypocet'!AE38)),IF('A2 Intenzita dopravy'!$G$2="Koeficienty rastu dopravy",IFERROR(INDEX('A2.1 Intenzita dopravy'!$E24:$BB24,MATCH('09.1 Nehodovost - vypocet'!AG$19,'A2.1 Intenzita dopravy'!$E$5:$BB$5,0)),IF('09.1 Nehodovost - vypocet'!AG$19&lt;MIN('A2.1 Intenzita dopravy'!$E$5:$BB$5),'09.1 Nehodovost - vypocet'!AH38*'09.1 Nehodovost - vypocet'!AH38/'09.1 Nehodovost - vypocet'!AI38,'09.1 Nehodovost - vypocet'!AF38*'09.1 Nehodovost - vypocet'!AF38/'09.1 Nehodovost - vypocet'!AE38)),0)),0)</f>
        <v>7090</v>
      </c>
      <c r="AH38" s="30">
        <f>IFERROR(IF('A2 Intenzita dopravy'!$G$2="Dopravný model",IFERROR(INDEX('A2.1 Intenzita dopravy'!$E160:$BB160,MATCH('09.1 Nehodovost - vypocet'!AH$19,'A2.1 Intenzita dopravy'!$E$141:$BB$141,0)),IF('09.1 Nehodovost - vypocet'!AH$19&lt;MIN('A2.1 Intenzita dopravy'!$E$141:$BB$141),'09.1 Nehodovost - vypocet'!AI38*'09.1 Nehodovost - vypocet'!AI38/'09.1 Nehodovost - vypocet'!AJ38,'09.1 Nehodovost - vypocet'!AG38*'09.1 Nehodovost - vypocet'!AG38/'09.1 Nehodovost - vypocet'!AF38)),IF('A2 Intenzita dopravy'!$G$2="Koeficienty rastu dopravy",IFERROR(INDEX('A2.1 Intenzita dopravy'!$E24:$BB24,MATCH('09.1 Nehodovost - vypocet'!AH$19,'A2.1 Intenzita dopravy'!$E$5:$BB$5,0)),IF('09.1 Nehodovost - vypocet'!AH$19&lt;MIN('A2.1 Intenzita dopravy'!$E$5:$BB$5),'09.1 Nehodovost - vypocet'!AI38*'09.1 Nehodovost - vypocet'!AI38/'09.1 Nehodovost - vypocet'!AJ38,'09.1 Nehodovost - vypocet'!AG38*'09.1 Nehodovost - vypocet'!AG38/'09.1 Nehodovost - vypocet'!AF38)),0)),0)</f>
        <v>7181.4991902984584</v>
      </c>
      <c r="AI38" s="30">
        <f>IFERROR(IF('A2 Intenzita dopravy'!$G$2="Dopravný model",IFERROR(INDEX('A2.1 Intenzita dopravy'!$E160:$BB160,MATCH('09.1 Nehodovost - vypocet'!AI$19,'A2.1 Intenzita dopravy'!$E$141:$BB$141,0)),IF('09.1 Nehodovost - vypocet'!AI$19&lt;MIN('A2.1 Intenzita dopravy'!$E$141:$BB$141),'09.1 Nehodovost - vypocet'!AJ38*'09.1 Nehodovost - vypocet'!AJ38/'09.1 Nehodovost - vypocet'!AK38,'09.1 Nehodovost - vypocet'!AH38*'09.1 Nehodovost - vypocet'!AH38/'09.1 Nehodovost - vypocet'!AG38)),IF('A2 Intenzita dopravy'!$G$2="Koeficienty rastu dopravy",IFERROR(INDEX('A2.1 Intenzita dopravy'!$E24:$BB24,MATCH('09.1 Nehodovost - vypocet'!AI$19,'A2.1 Intenzita dopravy'!$E$5:$BB$5,0)),IF('09.1 Nehodovost - vypocet'!AI$19&lt;MIN('A2.1 Intenzita dopravy'!$E$5:$BB$5),'09.1 Nehodovost - vypocet'!AJ38*'09.1 Nehodovost - vypocet'!AJ38/'09.1 Nehodovost - vypocet'!AK38,'09.1 Nehodovost - vypocet'!AH38*'09.1 Nehodovost - vypocet'!AH38/'09.1 Nehodovost - vypocet'!AG38)),0)),0)</f>
        <v>7274.1792130123295</v>
      </c>
      <c r="AJ38" s="30">
        <f>IFERROR(IF('A2 Intenzita dopravy'!$G$2="Dopravný model",IFERROR(INDEX('A2.1 Intenzita dopravy'!$E160:$BB160,MATCH('09.1 Nehodovost - vypocet'!AJ$19,'A2.1 Intenzita dopravy'!$E$141:$BB$141,0)),IF('09.1 Nehodovost - vypocet'!AJ$19&lt;MIN('A2.1 Intenzita dopravy'!$E$141:$BB$141),'09.1 Nehodovost - vypocet'!AK38*'09.1 Nehodovost - vypocet'!AK38/'09.1 Nehodovost - vypocet'!AL38,'09.1 Nehodovost - vypocet'!AI38*'09.1 Nehodovost - vypocet'!AI38/'09.1 Nehodovost - vypocet'!AH38)),IF('A2 Intenzita dopravy'!$G$2="Koeficienty rastu dopravy",IFERROR(INDEX('A2.1 Intenzita dopravy'!$E24:$BB24,MATCH('09.1 Nehodovost - vypocet'!AJ$19,'A2.1 Intenzita dopravy'!$E$5:$BB$5,0)),IF('09.1 Nehodovost - vypocet'!AJ$19&lt;MIN('A2.1 Intenzita dopravy'!$E$5:$BB$5),'09.1 Nehodovost - vypocet'!AK38*'09.1 Nehodovost - vypocet'!AK38/'09.1 Nehodovost - vypocet'!AL38,'09.1 Nehodovost - vypocet'!AI38*'09.1 Nehodovost - vypocet'!AI38/'09.1 Nehodovost - vypocet'!AH38)),0)),0)</f>
        <v>7368.0553072403272</v>
      </c>
      <c r="AK38" s="30">
        <f>IFERROR(IF('A2 Intenzita dopravy'!$G$2="Dopravný model",IFERROR(INDEX('A2.1 Intenzita dopravy'!$E160:$BB160,MATCH('09.1 Nehodovost - vypocet'!AK$19,'A2.1 Intenzita dopravy'!$E$141:$BB$141,0)),IF('09.1 Nehodovost - vypocet'!AK$19&lt;MIN('A2.1 Intenzita dopravy'!$E$141:$BB$141),'09.1 Nehodovost - vypocet'!AL38*'09.1 Nehodovost - vypocet'!AL38/'09.1 Nehodovost - vypocet'!AM38,'09.1 Nehodovost - vypocet'!AJ38*'09.1 Nehodovost - vypocet'!AJ38/'09.1 Nehodovost - vypocet'!AI38)),IF('A2 Intenzita dopravy'!$G$2="Koeficienty rastu dopravy",IFERROR(INDEX('A2.1 Intenzita dopravy'!$E24:$BB24,MATCH('09.1 Nehodovost - vypocet'!AK$19,'A2.1 Intenzita dopravy'!$E$5:$BB$5,0)),IF('09.1 Nehodovost - vypocet'!AK$19&lt;MIN('A2.1 Intenzita dopravy'!$E$5:$BB$5),'09.1 Nehodovost - vypocet'!AL38*'09.1 Nehodovost - vypocet'!AL38/'09.1 Nehodovost - vypocet'!AM38,'09.1 Nehodovost - vypocet'!AJ38*'09.1 Nehodovost - vypocet'!AJ38/'09.1 Nehodovost - vypocet'!AI38)),0)),0)</f>
        <v>7463.1429087476263</v>
      </c>
      <c r="AL38" s="30">
        <f>IFERROR(IF('A2 Intenzita dopravy'!$G$2="Dopravný model",IFERROR(INDEX('A2.1 Intenzita dopravy'!$E160:$BB160,MATCH('09.1 Nehodovost - vypocet'!AL$19,'A2.1 Intenzita dopravy'!$E$141:$BB$141,0)),IF('09.1 Nehodovost - vypocet'!AL$19&lt;MIN('A2.1 Intenzita dopravy'!$E$141:$BB$141),'09.1 Nehodovost - vypocet'!AM38*'09.1 Nehodovost - vypocet'!AM38/'09.1 Nehodovost - vypocet'!AN38,'09.1 Nehodovost - vypocet'!AK38*'09.1 Nehodovost - vypocet'!AK38/'09.1 Nehodovost - vypocet'!AJ38)),IF('A2 Intenzita dopravy'!$G$2="Koeficienty rastu dopravy",IFERROR(INDEX('A2.1 Intenzita dopravy'!$E24:$BB24,MATCH('09.1 Nehodovost - vypocet'!AL$19,'A2.1 Intenzita dopravy'!$E$5:$BB$5,0)),IF('09.1 Nehodovost - vypocet'!AL$19&lt;MIN('A2.1 Intenzita dopravy'!$E$5:$BB$5),'09.1 Nehodovost - vypocet'!AM38*'09.1 Nehodovost - vypocet'!AM38/'09.1 Nehodovost - vypocet'!AN38,'09.1 Nehodovost - vypocet'!AK38*'09.1 Nehodovost - vypocet'!AK38/'09.1 Nehodovost - vypocet'!AJ38)),0)),0)</f>
        <v>7559.4576525039156</v>
      </c>
      <c r="AM38" s="30">
        <f>IFERROR(IF('A2 Intenzita dopravy'!$G$2="Dopravný model",IFERROR(INDEX('A2.1 Intenzita dopravy'!$E160:$BB160,MATCH('09.1 Nehodovost - vypocet'!AM$19,'A2.1 Intenzita dopravy'!$E$141:$BB$141,0)),IF('09.1 Nehodovost - vypocet'!AM$19&lt;MIN('A2.1 Intenzita dopravy'!$E$141:$BB$141),'09.1 Nehodovost - vypocet'!AN38*'09.1 Nehodovost - vypocet'!AN38/'09.1 Nehodovost - vypocet'!AO38,'09.1 Nehodovost - vypocet'!AL38*'09.1 Nehodovost - vypocet'!AL38/'09.1 Nehodovost - vypocet'!AK38)),IF('A2 Intenzita dopravy'!$G$2="Koeficienty rastu dopravy",IFERROR(INDEX('A2.1 Intenzita dopravy'!$E24:$BB24,MATCH('09.1 Nehodovost - vypocet'!AM$19,'A2.1 Intenzita dopravy'!$E$5:$BB$5,0)),IF('09.1 Nehodovost - vypocet'!AM$19&lt;MIN('A2.1 Intenzita dopravy'!$E$5:$BB$5),'09.1 Nehodovost - vypocet'!AN38*'09.1 Nehodovost - vypocet'!AN38/'09.1 Nehodovost - vypocet'!AO38,'09.1 Nehodovost - vypocet'!AL38*'09.1 Nehodovost - vypocet'!AL38/'09.1 Nehodovost - vypocet'!AK38)),0)),0)</f>
        <v>7657.015375254211</v>
      </c>
      <c r="AN38" s="30">
        <f>IFERROR(IF('A2 Intenzita dopravy'!$G$2="Dopravný model",IFERROR(INDEX('A2.1 Intenzita dopravy'!$E160:$BB160,MATCH('09.1 Nehodovost - vypocet'!AN$19,'A2.1 Intenzita dopravy'!$E$141:$BB$141,0)),IF('09.1 Nehodovost - vypocet'!AN$19&lt;MIN('A2.1 Intenzita dopravy'!$E$141:$BB$141),'09.1 Nehodovost - vypocet'!AO38*'09.1 Nehodovost - vypocet'!AO38/'09.1 Nehodovost - vypocet'!AP38,'09.1 Nehodovost - vypocet'!AM38*'09.1 Nehodovost - vypocet'!AM38/'09.1 Nehodovost - vypocet'!AL38)),IF('A2 Intenzita dopravy'!$G$2="Koeficienty rastu dopravy",IFERROR(INDEX('A2.1 Intenzita dopravy'!$E24:$BB24,MATCH('09.1 Nehodovost - vypocet'!AN$19,'A2.1 Intenzita dopravy'!$E$5:$BB$5,0)),IF('09.1 Nehodovost - vypocet'!AN$19&lt;MIN('A2.1 Intenzita dopravy'!$E$5:$BB$5),'09.1 Nehodovost - vypocet'!AO38*'09.1 Nehodovost - vypocet'!AO38/'09.1 Nehodovost - vypocet'!AP38,'09.1 Nehodovost - vypocet'!AM38*'09.1 Nehodovost - vypocet'!AM38/'09.1 Nehodovost - vypocet'!AL38)),0)),0)</f>
        <v>7755.8321181228439</v>
      </c>
      <c r="AO38" s="30">
        <f>IFERROR(IF('A2 Intenzita dopravy'!$G$2="Dopravný model",IFERROR(INDEX('A2.1 Intenzita dopravy'!$E160:$BB160,MATCH('09.1 Nehodovost - vypocet'!AO$19,'A2.1 Intenzita dopravy'!$E$141:$BB$141,0)),IF('09.1 Nehodovost - vypocet'!AO$19&lt;MIN('A2.1 Intenzita dopravy'!$E$141:$BB$141),'09.1 Nehodovost - vypocet'!AP38*'09.1 Nehodovost - vypocet'!AP38/'09.1 Nehodovost - vypocet'!AQ38,'09.1 Nehodovost - vypocet'!AN38*'09.1 Nehodovost - vypocet'!AN38/'09.1 Nehodovost - vypocet'!AM38)),IF('A2 Intenzita dopravy'!$G$2="Koeficienty rastu dopravy",IFERROR(INDEX('A2.1 Intenzita dopravy'!$E24:$BB24,MATCH('09.1 Nehodovost - vypocet'!AO$19,'A2.1 Intenzita dopravy'!$E$5:$BB$5,0)),IF('09.1 Nehodovost - vypocet'!AO$19&lt;MIN('A2.1 Intenzita dopravy'!$E$5:$BB$5),'09.1 Nehodovost - vypocet'!AP38*'09.1 Nehodovost - vypocet'!AP38/'09.1 Nehodovost - vypocet'!AQ38,'09.1 Nehodovost - vypocet'!AN38*'09.1 Nehodovost - vypocet'!AN38/'09.1 Nehodovost - vypocet'!AM38)),0)),0)</f>
        <v>7855.9241292510551</v>
      </c>
      <c r="AP38" s="30">
        <f>IFERROR(IF('A2 Intenzita dopravy'!$G$2="Dopravný model",IFERROR(INDEX('A2.1 Intenzita dopravy'!$E160:$BB160,MATCH('09.1 Nehodovost - vypocet'!AP$19,'A2.1 Intenzita dopravy'!$E$141:$BB$141,0)),IF('09.1 Nehodovost - vypocet'!AP$19&lt;MIN('A2.1 Intenzita dopravy'!$E$141:$BB$141),'09.1 Nehodovost - vypocet'!AQ38*'09.1 Nehodovost - vypocet'!AQ38/'09.1 Nehodovost - vypocet'!AR38,'09.1 Nehodovost - vypocet'!AO38*'09.1 Nehodovost - vypocet'!AO38/'09.1 Nehodovost - vypocet'!AN38)),IF('A2 Intenzita dopravy'!$G$2="Koeficienty rastu dopravy",IFERROR(INDEX('A2.1 Intenzita dopravy'!$E24:$BB24,MATCH('09.1 Nehodovost - vypocet'!AP$19,'A2.1 Intenzita dopravy'!$E$5:$BB$5,0)),IF('09.1 Nehodovost - vypocet'!AP$19&lt;MIN('A2.1 Intenzita dopravy'!$E$5:$BB$5),'09.1 Nehodovost - vypocet'!AQ38*'09.1 Nehodovost - vypocet'!AQ38/'09.1 Nehodovost - vypocet'!AR38,'09.1 Nehodovost - vypocet'!AO38*'09.1 Nehodovost - vypocet'!AO38/'09.1 Nehodovost - vypocet'!AN38)),0)),0)</f>
        <v>7957.3078664686282</v>
      </c>
      <c r="AQ38" s="30">
        <f>IFERROR(IF('A2 Intenzita dopravy'!$G$2="Dopravný model",IFERROR(INDEX('A2.1 Intenzita dopravy'!$E160:$BB160,MATCH('09.1 Nehodovost - vypocet'!AQ$19,'A2.1 Intenzita dopravy'!$E$141:$BB$141,0)),IF('09.1 Nehodovost - vypocet'!AQ$19&lt;MIN('A2.1 Intenzita dopravy'!$E$141:$BB$141),'09.1 Nehodovost - vypocet'!AR38*'09.1 Nehodovost - vypocet'!AR38/'09.1 Nehodovost - vypocet'!AS38,'09.1 Nehodovost - vypocet'!AP38*'09.1 Nehodovost - vypocet'!AP38/'09.1 Nehodovost - vypocet'!AO38)),IF('A2 Intenzita dopravy'!$G$2="Koeficienty rastu dopravy",IFERROR(INDEX('A2.1 Intenzita dopravy'!$E24:$BB24,MATCH('09.1 Nehodovost - vypocet'!AQ$19,'A2.1 Intenzita dopravy'!$E$5:$BB$5,0)),IF('09.1 Nehodovost - vypocet'!AQ$19&lt;MIN('A2.1 Intenzita dopravy'!$E$5:$BB$5),'09.1 Nehodovost - vypocet'!AR38*'09.1 Nehodovost - vypocet'!AR38/'09.1 Nehodovost - vypocet'!AS38,'09.1 Nehodovost - vypocet'!AP38*'09.1 Nehodovost - vypocet'!AP38/'09.1 Nehodovost - vypocet'!AO38)),0)),0)</f>
        <v>8060</v>
      </c>
      <c r="AR38" s="30">
        <f>IFERROR(IF('A2 Intenzita dopravy'!$G$2="Dopravný model",IFERROR(INDEX('A2.1 Intenzita dopravy'!$E160:$BB160,MATCH('09.1 Nehodovost - vypocet'!AR$19,'A2.1 Intenzita dopravy'!$E$141:$BB$141,0)),IF('09.1 Nehodovost - vypocet'!AR$19&lt;MIN('A2.1 Intenzita dopravy'!$E$141:$BB$141),'09.1 Nehodovost - vypocet'!AS38*'09.1 Nehodovost - vypocet'!AS38/'09.1 Nehodovost - vypocet'!AT38,'09.1 Nehodovost - vypocet'!AQ38*'09.1 Nehodovost - vypocet'!AQ38/'09.1 Nehodovost - vypocet'!AP38)),IF('A2 Intenzita dopravy'!$G$2="Koeficienty rastu dopravy",IFERROR(INDEX('A2.1 Intenzita dopravy'!$E24:$BB24,MATCH('09.1 Nehodovost - vypocet'!AR$19,'A2.1 Intenzita dopravy'!$E$5:$BB$5,0)),IF('09.1 Nehodovost - vypocet'!AR$19&lt;MIN('A2.1 Intenzita dopravy'!$E$5:$BB$5),'09.1 Nehodovost - vypocet'!AS38*'09.1 Nehodovost - vypocet'!AS38/'09.1 Nehodovost - vypocet'!AT38,'09.1 Nehodovost - vypocet'!AQ38*'09.1 Nehodovost - vypocet'!AQ38/'09.1 Nehodovost - vypocet'!AP38)),0)),0)</f>
        <v>8164.0174152052996</v>
      </c>
      <c r="AS38" s="30">
        <f>IFERROR(IF('A2 Intenzita dopravy'!$G$2="Dopravný model",IFERROR(INDEX('A2.1 Intenzita dopravy'!$E160:$BB160,MATCH('09.1 Nehodovost - vypocet'!AS$19,'A2.1 Intenzita dopravy'!$E$141:$BB$141,0)),IF('09.1 Nehodovost - vypocet'!AS$19&lt;MIN('A2.1 Intenzita dopravy'!$E$141:$BB$141),'09.1 Nehodovost - vypocet'!AT38*'09.1 Nehodovost - vypocet'!AT38/'09.1 Nehodovost - vypocet'!AU38,'09.1 Nehodovost - vypocet'!AR38*'09.1 Nehodovost - vypocet'!AR38/'09.1 Nehodovost - vypocet'!AQ38)),IF('A2 Intenzita dopravy'!$G$2="Koeficienty rastu dopravy",IFERROR(INDEX('A2.1 Intenzita dopravy'!$E24:$BB24,MATCH('09.1 Nehodovost - vypocet'!AS$19,'A2.1 Intenzita dopravy'!$E$5:$BB$5,0)),IF('09.1 Nehodovost - vypocet'!AS$19&lt;MIN('A2.1 Intenzita dopravy'!$E$5:$BB$5),'09.1 Nehodovost - vypocet'!AT38*'09.1 Nehodovost - vypocet'!AT38/'09.1 Nehodovost - vypocet'!AU38,'09.1 Nehodovost - vypocet'!AR38*'09.1 Nehodovost - vypocet'!AR38/'09.1 Nehodovost - vypocet'!AQ38)),0)),0)</f>
        <v>8269.3772153567515</v>
      </c>
      <c r="AT38" s="30">
        <f>IFERROR(IF('A2 Intenzita dopravy'!$G$2="Dopravný model",IFERROR(INDEX('A2.1 Intenzita dopravy'!$E160:$BB160,MATCH('09.1 Nehodovost - vypocet'!AT$19,'A2.1 Intenzita dopravy'!$E$141:$BB$141,0)),IF('09.1 Nehodovost - vypocet'!AT$19&lt;MIN('A2.1 Intenzita dopravy'!$E$141:$BB$141),'09.1 Nehodovost - vypocet'!AU38*'09.1 Nehodovost - vypocet'!AU38/'09.1 Nehodovost - vypocet'!AV38,'09.1 Nehodovost - vypocet'!AS38*'09.1 Nehodovost - vypocet'!AS38/'09.1 Nehodovost - vypocet'!AR38)),IF('A2 Intenzita dopravy'!$G$2="Koeficienty rastu dopravy",IFERROR(INDEX('A2.1 Intenzita dopravy'!$E24:$BB24,MATCH('09.1 Nehodovost - vypocet'!AT$19,'A2.1 Intenzita dopravy'!$E$5:$BB$5,0)),IF('09.1 Nehodovost - vypocet'!AT$19&lt;MIN('A2.1 Intenzita dopravy'!$E$5:$BB$5),'09.1 Nehodovost - vypocet'!AU38*'09.1 Nehodovost - vypocet'!AU38/'09.1 Nehodovost - vypocet'!AV38,'09.1 Nehodovost - vypocet'!AS38*'09.1 Nehodovost - vypocet'!AS38/'09.1 Nehodovost - vypocet'!AR38)),0)),0)</f>
        <v>8376.0967244509211</v>
      </c>
      <c r="AU38" s="30">
        <f>IFERROR(IF('A2 Intenzita dopravy'!$G$2="Dopravný model",IFERROR(INDEX('A2.1 Intenzita dopravy'!$E160:$BB160,MATCH('09.1 Nehodovost - vypocet'!AU$19,'A2.1 Intenzita dopravy'!$E$141:$BB$141,0)),IF('09.1 Nehodovost - vypocet'!AU$19&lt;MIN('A2.1 Intenzita dopravy'!$E$141:$BB$141),'09.1 Nehodovost - vypocet'!AV38*'09.1 Nehodovost - vypocet'!AV38/'09.1 Nehodovost - vypocet'!AW38,'09.1 Nehodovost - vypocet'!AT38*'09.1 Nehodovost - vypocet'!AT38/'09.1 Nehodovost - vypocet'!AS38)),IF('A2 Intenzita dopravy'!$G$2="Koeficienty rastu dopravy",IFERROR(INDEX('A2.1 Intenzita dopravy'!$E24:$BB24,MATCH('09.1 Nehodovost - vypocet'!AU$19,'A2.1 Intenzita dopravy'!$E$5:$BB$5,0)),IF('09.1 Nehodovost - vypocet'!AU$19&lt;MIN('A2.1 Intenzita dopravy'!$E$5:$BB$5),'09.1 Nehodovost - vypocet'!AV38*'09.1 Nehodovost - vypocet'!AV38/'09.1 Nehodovost - vypocet'!AW38,'09.1 Nehodovost - vypocet'!AT38*'09.1 Nehodovost - vypocet'!AT38/'09.1 Nehodovost - vypocet'!AS38)),0)),0)</f>
        <v>8484.1934900572433</v>
      </c>
      <c r="AV38" s="30">
        <f>IFERROR(IF('A2 Intenzita dopravy'!$G$2="Dopravný model",IFERROR(INDEX('A2.1 Intenzita dopravy'!$E160:$BB160,MATCH('09.1 Nehodovost - vypocet'!AV$19,'A2.1 Intenzita dopravy'!$E$141:$BB$141,0)),IF('09.1 Nehodovost - vypocet'!AV$19&lt;MIN('A2.1 Intenzita dopravy'!$E$141:$BB$141),'09.1 Nehodovost - vypocet'!AW38*'09.1 Nehodovost - vypocet'!AW38/'09.1 Nehodovost - vypocet'!AX38,'09.1 Nehodovost - vypocet'!AU38*'09.1 Nehodovost - vypocet'!AU38/'09.1 Nehodovost - vypocet'!AT38)),IF('A2 Intenzita dopravy'!$G$2="Koeficienty rastu dopravy",IFERROR(INDEX('A2.1 Intenzita dopravy'!$E24:$BB24,MATCH('09.1 Nehodovost - vypocet'!AV$19,'A2.1 Intenzita dopravy'!$E$5:$BB$5,0)),IF('09.1 Nehodovost - vypocet'!AV$19&lt;MIN('A2.1 Intenzita dopravy'!$E$5:$BB$5),'09.1 Nehodovost - vypocet'!AW38*'09.1 Nehodovost - vypocet'!AW38/'09.1 Nehodovost - vypocet'!AX38,'09.1 Nehodovost - vypocet'!AU38*'09.1 Nehodovost - vypocet'!AU38/'09.1 Nehodovost - vypocet'!AT38)),0)),0)</f>
        <v>8593.6852862033211</v>
      </c>
      <c r="AW38" s="30">
        <f>IFERROR(IF('A2 Intenzita dopravy'!$G$2="Dopravný model",IFERROR(INDEX('A2.1 Intenzita dopravy'!$E160:$BB160,MATCH('09.1 Nehodovost - vypocet'!AW$19,'A2.1 Intenzita dopravy'!$E$141:$BB$141,0)),IF('09.1 Nehodovost - vypocet'!AW$19&lt;MIN('A2.1 Intenzita dopravy'!$E$141:$BB$141),'09.1 Nehodovost - vypocet'!AX38*'09.1 Nehodovost - vypocet'!AX38/'09.1 Nehodovost - vypocet'!AY38,'09.1 Nehodovost - vypocet'!AV38*'09.1 Nehodovost - vypocet'!AV38/'09.1 Nehodovost - vypocet'!AU38)),IF('A2 Intenzita dopravy'!$G$2="Koeficienty rastu dopravy",IFERROR(INDEX('A2.1 Intenzita dopravy'!$E24:$BB24,MATCH('09.1 Nehodovost - vypocet'!AW$19,'A2.1 Intenzita dopravy'!$E$5:$BB$5,0)),IF('09.1 Nehodovost - vypocet'!AW$19&lt;MIN('A2.1 Intenzita dopravy'!$E$5:$BB$5),'09.1 Nehodovost - vypocet'!AX38*'09.1 Nehodovost - vypocet'!AX38/'09.1 Nehodovost - vypocet'!AY38,'09.1 Nehodovost - vypocet'!AV38*'09.1 Nehodovost - vypocet'!AV38/'09.1 Nehodovost - vypocet'!AU38)),0)),0)</f>
        <v>8704.5901162974515</v>
      </c>
      <c r="AX38" s="30">
        <f>IFERROR(IF('A2 Intenzita dopravy'!$G$2="Dopravný model",IFERROR(INDEX('A2.1 Intenzita dopravy'!$E160:$BB160,MATCH('09.1 Nehodovost - vypocet'!AX$19,'A2.1 Intenzita dopravy'!$E$141:$BB$141,0)),IF('09.1 Nehodovost - vypocet'!AX$19&lt;MIN('A2.1 Intenzita dopravy'!$E$141:$BB$141),'09.1 Nehodovost - vypocet'!AY38*'09.1 Nehodovost - vypocet'!AY38/'09.1 Nehodovost - vypocet'!AZ38,'09.1 Nehodovost - vypocet'!AW38*'09.1 Nehodovost - vypocet'!AW38/'09.1 Nehodovost - vypocet'!AV38)),IF('A2 Intenzita dopravy'!$G$2="Koeficienty rastu dopravy",IFERROR(INDEX('A2.1 Intenzita dopravy'!$E24:$BB24,MATCH('09.1 Nehodovost - vypocet'!AX$19,'A2.1 Intenzita dopravy'!$E$5:$BB$5,0)),IF('09.1 Nehodovost - vypocet'!AX$19&lt;MIN('A2.1 Intenzita dopravy'!$E$5:$BB$5),'09.1 Nehodovost - vypocet'!AY38*'09.1 Nehodovost - vypocet'!AY38/'09.1 Nehodovost - vypocet'!AZ38,'09.1 Nehodovost - vypocet'!AW38*'09.1 Nehodovost - vypocet'!AW38/'09.1 Nehodovost - vypocet'!AV38)),0)),0)</f>
        <v>8816.9262160888738</v>
      </c>
      <c r="AY38" s="30">
        <f>IFERROR(IF('A2 Intenzita dopravy'!$G$2="Dopravný model",IFERROR(INDEX('A2.1 Intenzita dopravy'!$E160:$BB160,MATCH('09.1 Nehodovost - vypocet'!AY$19,'A2.1 Intenzita dopravy'!$E$141:$BB$141,0)),IF('09.1 Nehodovost - vypocet'!AY$19&lt;MIN('A2.1 Intenzita dopravy'!$E$141:$BB$141),'09.1 Nehodovost - vypocet'!AZ38*'09.1 Nehodovost - vypocet'!AZ38/'09.1 Nehodovost - vypocet'!BA38,'09.1 Nehodovost - vypocet'!AX38*'09.1 Nehodovost - vypocet'!AX38/'09.1 Nehodovost - vypocet'!AW38)),IF('A2 Intenzita dopravy'!$G$2="Koeficienty rastu dopravy",IFERROR(INDEX('A2.1 Intenzita dopravy'!$E24:$BB24,MATCH('09.1 Nehodovost - vypocet'!AY$19,'A2.1 Intenzita dopravy'!$E$5:$BB$5,0)),IF('09.1 Nehodovost - vypocet'!AY$19&lt;MIN('A2.1 Intenzita dopravy'!$E$5:$BB$5),'09.1 Nehodovost - vypocet'!AZ38*'09.1 Nehodovost - vypocet'!AZ38/'09.1 Nehodovost - vypocet'!BA38,'09.1 Nehodovost - vypocet'!AX38*'09.1 Nehodovost - vypocet'!AX38/'09.1 Nehodovost - vypocet'!AW38)),0)),0)</f>
        <v>8930.7120566662197</v>
      </c>
      <c r="AZ38" s="30">
        <f>IFERROR(IF('A2 Intenzita dopravy'!$G$2="Dopravný model",IFERROR(INDEX('A2.1 Intenzita dopravy'!$E160:$BB160,MATCH('09.1 Nehodovost - vypocet'!AZ$19,'A2.1 Intenzita dopravy'!$E$141:$BB$141,0)),IF('09.1 Nehodovost - vypocet'!AZ$19&lt;MIN('A2.1 Intenzita dopravy'!$E$141:$BB$141),'09.1 Nehodovost - vypocet'!BA38*'09.1 Nehodovost - vypocet'!BA38/'09.1 Nehodovost - vypocet'!BB38,'09.1 Nehodovost - vypocet'!AY38*'09.1 Nehodovost - vypocet'!AY38/'09.1 Nehodovost - vypocet'!AX38)),IF('A2 Intenzita dopravy'!$G$2="Koeficienty rastu dopravy",IFERROR(INDEX('A2.1 Intenzita dopravy'!$E24:$BB24,MATCH('09.1 Nehodovost - vypocet'!AZ$19,'A2.1 Intenzita dopravy'!$E$5:$BB$5,0)),IF('09.1 Nehodovost - vypocet'!AZ$19&lt;MIN('A2.1 Intenzita dopravy'!$E$5:$BB$5),'09.1 Nehodovost - vypocet'!BA38*'09.1 Nehodovost - vypocet'!BA38/'09.1 Nehodovost - vypocet'!BB38,'09.1 Nehodovost - vypocet'!AY38*'09.1 Nehodovost - vypocet'!AY38/'09.1 Nehodovost - vypocet'!AX38)),0)),0)</f>
        <v>9045.9663474946592</v>
      </c>
      <c r="BA38" s="30">
        <f>IFERROR(IF('A2 Intenzita dopravy'!$G$2="Dopravný model",IFERROR(INDEX('A2.1 Intenzita dopravy'!$E160:$BB160,MATCH('09.1 Nehodovost - vypocet'!BA$19,'A2.1 Intenzita dopravy'!$E$141:$BB$141,0)),IF('09.1 Nehodovost - vypocet'!BA$19&lt;MIN('A2.1 Intenzita dopravy'!$E$141:$BB$141),'09.1 Nehodovost - vypocet'!BB38*'09.1 Nehodovost - vypocet'!BB38/'09.1 Nehodovost - vypocet'!BC38,'09.1 Nehodovost - vypocet'!AZ38*'09.1 Nehodovost - vypocet'!AZ38/'09.1 Nehodovost - vypocet'!AY38)),IF('A2 Intenzita dopravy'!$G$2="Koeficienty rastu dopravy",IFERROR(INDEX('A2.1 Intenzita dopravy'!$E24:$BB24,MATCH('09.1 Nehodovost - vypocet'!BA$19,'A2.1 Intenzita dopravy'!$E$5:$BB$5,0)),IF('09.1 Nehodovost - vypocet'!BA$19&lt;MIN('A2.1 Intenzita dopravy'!$E$5:$BB$5),'09.1 Nehodovost - vypocet'!BB38*'09.1 Nehodovost - vypocet'!BB38/'09.1 Nehodovost - vypocet'!BC38,'09.1 Nehodovost - vypocet'!AZ38*'09.1 Nehodovost - vypocet'!AZ38/'09.1 Nehodovost - vypocet'!AY38)),0)),0)</f>
        <v>9162.7080394922414</v>
      </c>
      <c r="BB38" s="30">
        <f>IFERROR(IF('A2 Intenzita dopravy'!$G$2="Dopravný model",IFERROR(INDEX('A2.1 Intenzita dopravy'!$E160:$BB160,MATCH('09.1 Nehodovost - vypocet'!BB$19,'A2.1 Intenzita dopravy'!$E$141:$BB$141,0)),IF('09.1 Nehodovost - vypocet'!BB$19&lt;MIN('A2.1 Intenzita dopravy'!$E$141:$BB$141),'09.1 Nehodovost - vypocet'!BC38*'09.1 Nehodovost - vypocet'!BC38/'09.1 Nehodovost - vypocet'!BD38,'09.1 Nehodovost - vypocet'!BA38*'09.1 Nehodovost - vypocet'!BA38/'09.1 Nehodovost - vypocet'!AZ38)),IF('A2 Intenzita dopravy'!$G$2="Koeficienty rastu dopravy",IFERROR(INDEX('A2.1 Intenzita dopravy'!$E24:$BB24,MATCH('09.1 Nehodovost - vypocet'!BB$19,'A2.1 Intenzita dopravy'!$E$5:$BB$5,0)),IF('09.1 Nehodovost - vypocet'!BB$19&lt;MIN('A2.1 Intenzita dopravy'!$E$5:$BB$5),'09.1 Nehodovost - vypocet'!BC38*'09.1 Nehodovost - vypocet'!BC38/'09.1 Nehodovost - vypocet'!BD38,'09.1 Nehodovost - vypocet'!BA38*'09.1 Nehodovost - vypocet'!BA38/'09.1 Nehodovost - vypocet'!AZ38)),0)),0)</f>
        <v>9280.9563281459396</v>
      </c>
    </row>
    <row r="39" spans="2:54" customFormat="1" x14ac:dyDescent="0.2">
      <c r="B39" s="5">
        <v>3</v>
      </c>
      <c r="C39" s="5">
        <f t="shared" si="60"/>
        <v>90782</v>
      </c>
      <c r="D39" s="5" t="str">
        <f t="shared" si="59"/>
        <v>I/59 Tvrdošín - po OK II/520</v>
      </c>
      <c r="E39" s="30">
        <f>IFERROR(IF('A2 Intenzita dopravy'!$G$2="Dopravný model",IFERROR(INDEX('A2.1 Intenzita dopravy'!$E161:$BB161,MATCH('09.1 Nehodovost - vypocet'!E$19,'A2.1 Intenzita dopravy'!$E$141:$BB$141,0)),IF('09.1 Nehodovost - vypocet'!E$19&lt;MIN('A2.1 Intenzita dopravy'!$E$141:$BB$141),'09.1 Nehodovost - vypocet'!F39*'09.1 Nehodovost - vypocet'!F39/'09.1 Nehodovost - vypocet'!G39,'09.1 Nehodovost - vypocet'!D39*'09.1 Nehodovost - vypocet'!D39/'09.1 Nehodovost - vypocet'!C39)),IF('A2 Intenzita dopravy'!$G$2="Koeficienty rastu dopravy",IFERROR(INDEX('A2.1 Intenzita dopravy'!$E25:$BB25,MATCH('09.1 Nehodovost - vypocet'!E$19,'A2.1 Intenzita dopravy'!$E$5:$BB$5,0)),IF('09.1 Nehodovost - vypocet'!E$19&lt;MIN('A2.1 Intenzita dopravy'!$E$5:$BB$5),'09.1 Nehodovost - vypocet'!F39*'09.1 Nehodovost - vypocet'!F39/'09.1 Nehodovost - vypocet'!G39,'09.1 Nehodovost - vypocet'!D39*'09.1 Nehodovost - vypocet'!D39/'09.1 Nehodovost - vypocet'!C39)),0)),0)</f>
        <v>9023.8833005364504</v>
      </c>
      <c r="F39" s="30">
        <f>IFERROR(IF('A2 Intenzita dopravy'!$G$2="Dopravný model",IFERROR(INDEX('A2.1 Intenzita dopravy'!$E161:$BB161,MATCH('09.1 Nehodovost - vypocet'!F$19,'A2.1 Intenzita dopravy'!$E$141:$BB$141,0)),IF('09.1 Nehodovost - vypocet'!F$19&lt;MIN('A2.1 Intenzita dopravy'!$E$141:$BB$141),'09.1 Nehodovost - vypocet'!G39*'09.1 Nehodovost - vypocet'!G39/'09.1 Nehodovost - vypocet'!H39,'09.1 Nehodovost - vypocet'!E39*'09.1 Nehodovost - vypocet'!E39/'09.1 Nehodovost - vypocet'!D39)),IF('A2 Intenzita dopravy'!$G$2="Koeficienty rastu dopravy",IFERROR(INDEX('A2.1 Intenzita dopravy'!$E25:$BB25,MATCH('09.1 Nehodovost - vypocet'!F$19,'A2.1 Intenzita dopravy'!$E$5:$BB$5,0)),IF('09.1 Nehodovost - vypocet'!F$19&lt;MIN('A2.1 Intenzita dopravy'!$E$5:$BB$5),'09.1 Nehodovost - vypocet'!G39*'09.1 Nehodovost - vypocet'!G39/'09.1 Nehodovost - vypocet'!H39,'09.1 Nehodovost - vypocet'!E39*'09.1 Nehodovost - vypocet'!E39/'09.1 Nehodovost - vypocet'!D39)),0)),0)</f>
        <v>9158.640242276424</v>
      </c>
      <c r="G39" s="30">
        <f>IFERROR(IF('A2 Intenzita dopravy'!$G$2="Dopravný model",IFERROR(INDEX('A2.1 Intenzita dopravy'!$E161:$BB161,MATCH('09.1 Nehodovost - vypocet'!G$19,'A2.1 Intenzita dopravy'!$E$141:$BB$141,0)),IF('09.1 Nehodovost - vypocet'!G$19&lt;MIN('A2.1 Intenzita dopravy'!$E$141:$BB$141),'09.1 Nehodovost - vypocet'!H39*'09.1 Nehodovost - vypocet'!H39/'09.1 Nehodovost - vypocet'!I39,'09.1 Nehodovost - vypocet'!F39*'09.1 Nehodovost - vypocet'!F39/'09.1 Nehodovost - vypocet'!E39)),IF('A2 Intenzita dopravy'!$G$2="Koeficienty rastu dopravy",IFERROR(INDEX('A2.1 Intenzita dopravy'!$E25:$BB25,MATCH('09.1 Nehodovost - vypocet'!G$19,'A2.1 Intenzita dopravy'!$E$5:$BB$5,0)),IF('09.1 Nehodovost - vypocet'!G$19&lt;MIN('A2.1 Intenzita dopravy'!$E$5:$BB$5),'09.1 Nehodovost - vypocet'!H39*'09.1 Nehodovost - vypocet'!H39/'09.1 Nehodovost - vypocet'!I39,'09.1 Nehodovost - vypocet'!F39*'09.1 Nehodovost - vypocet'!F39/'09.1 Nehodovost - vypocet'!E39)),0)),0)</f>
        <v>9295.4095585942068</v>
      </c>
      <c r="H39" s="30">
        <f>IFERROR(IF('A2 Intenzita dopravy'!$G$2="Dopravný model",IFERROR(INDEX('A2.1 Intenzita dopravy'!$E161:$BB161,MATCH('09.1 Nehodovost - vypocet'!H$19,'A2.1 Intenzita dopravy'!$E$141:$BB$141,0)),IF('09.1 Nehodovost - vypocet'!H$19&lt;MIN('A2.1 Intenzita dopravy'!$E$141:$BB$141),'09.1 Nehodovost - vypocet'!I39*'09.1 Nehodovost - vypocet'!I39/'09.1 Nehodovost - vypocet'!J39,'09.1 Nehodovost - vypocet'!G39*'09.1 Nehodovost - vypocet'!G39/'09.1 Nehodovost - vypocet'!F39)),IF('A2 Intenzita dopravy'!$G$2="Koeficienty rastu dopravy",IFERROR(INDEX('A2.1 Intenzita dopravy'!$E25:$BB25,MATCH('09.1 Nehodovost - vypocet'!H$19,'A2.1 Intenzita dopravy'!$E$5:$BB$5,0)),IF('09.1 Nehodovost - vypocet'!H$19&lt;MIN('A2.1 Intenzita dopravy'!$E$5:$BB$5),'09.1 Nehodovost - vypocet'!I39*'09.1 Nehodovost - vypocet'!I39/'09.1 Nehodovost - vypocet'!J39,'09.1 Nehodovost - vypocet'!G39*'09.1 Nehodovost - vypocet'!G39/'09.1 Nehodovost - vypocet'!F39)),0)),0)</f>
        <v>9434.2213010135947</v>
      </c>
      <c r="I39" s="30">
        <f>IFERROR(IF('A2 Intenzita dopravy'!$G$2="Dopravný model",IFERROR(INDEX('A2.1 Intenzita dopravy'!$E161:$BB161,MATCH('09.1 Nehodovost - vypocet'!I$19,'A2.1 Intenzita dopravy'!$E$141:$BB$141,0)),IF('09.1 Nehodovost - vypocet'!I$19&lt;MIN('A2.1 Intenzita dopravy'!$E$141:$BB$141),'09.1 Nehodovost - vypocet'!J39*'09.1 Nehodovost - vypocet'!J39/'09.1 Nehodovost - vypocet'!K39,'09.1 Nehodovost - vypocet'!H39*'09.1 Nehodovost - vypocet'!H39/'09.1 Nehodovost - vypocet'!G39)),IF('A2 Intenzita dopravy'!$G$2="Koeficienty rastu dopravy",IFERROR(INDEX('A2.1 Intenzita dopravy'!$E25:$BB25,MATCH('09.1 Nehodovost - vypocet'!I$19,'A2.1 Intenzita dopravy'!$E$5:$BB$5,0)),IF('09.1 Nehodovost - vypocet'!I$19&lt;MIN('A2.1 Intenzita dopravy'!$E$5:$BB$5),'09.1 Nehodovost - vypocet'!J39*'09.1 Nehodovost - vypocet'!J39/'09.1 Nehodovost - vypocet'!K39,'09.1 Nehodovost - vypocet'!H39*'09.1 Nehodovost - vypocet'!H39/'09.1 Nehodovost - vypocet'!G39)),0)),0)</f>
        <v>9575.1059698287536</v>
      </c>
      <c r="J39" s="30">
        <f>IFERROR(IF('A2 Intenzita dopravy'!$G$2="Dopravný model",IFERROR(INDEX('A2.1 Intenzita dopravy'!$E161:$BB161,MATCH('09.1 Nehodovost - vypocet'!J$19,'A2.1 Intenzita dopravy'!$E$141:$BB$141,0)),IF('09.1 Nehodovost - vypocet'!J$19&lt;MIN('A2.1 Intenzita dopravy'!$E$141:$BB$141),'09.1 Nehodovost - vypocet'!K39*'09.1 Nehodovost - vypocet'!K39/'09.1 Nehodovost - vypocet'!L39,'09.1 Nehodovost - vypocet'!I39*'09.1 Nehodovost - vypocet'!I39/'09.1 Nehodovost - vypocet'!H39)),IF('A2 Intenzita dopravy'!$G$2="Koeficienty rastu dopravy",IFERROR(INDEX('A2.1 Intenzita dopravy'!$E25:$BB25,MATCH('09.1 Nehodovost - vypocet'!J$19,'A2.1 Intenzita dopravy'!$E$5:$BB$5,0)),IF('09.1 Nehodovost - vypocet'!J$19&lt;MIN('A2.1 Intenzita dopravy'!$E$5:$BB$5),'09.1 Nehodovost - vypocet'!K39*'09.1 Nehodovost - vypocet'!K39/'09.1 Nehodovost - vypocet'!L39,'09.1 Nehodovost - vypocet'!I39*'09.1 Nehodovost - vypocet'!I39/'09.1 Nehodovost - vypocet'!H39)),0)),0)</f>
        <v>9718.0945208058711</v>
      </c>
      <c r="K39" s="30">
        <f>IFERROR(IF('A2 Intenzita dopravy'!$G$2="Dopravný model",IFERROR(INDEX('A2.1 Intenzita dopravy'!$E161:$BB161,MATCH('09.1 Nehodovost - vypocet'!K$19,'A2.1 Intenzita dopravy'!$E$141:$BB$141,0)),IF('09.1 Nehodovost - vypocet'!K$19&lt;MIN('A2.1 Intenzita dopravy'!$E$141:$BB$141),'09.1 Nehodovost - vypocet'!L39*'09.1 Nehodovost - vypocet'!L39/'09.1 Nehodovost - vypocet'!M39,'09.1 Nehodovost - vypocet'!J39*'09.1 Nehodovost - vypocet'!J39/'09.1 Nehodovost - vypocet'!I39)),IF('A2 Intenzita dopravy'!$G$2="Koeficienty rastu dopravy",IFERROR(INDEX('A2.1 Intenzita dopravy'!$E25:$BB25,MATCH('09.1 Nehodovost - vypocet'!K$19,'A2.1 Intenzita dopravy'!$E$5:$BB$5,0)),IF('09.1 Nehodovost - vypocet'!K$19&lt;MIN('A2.1 Intenzita dopravy'!$E$5:$BB$5),'09.1 Nehodovost - vypocet'!L39*'09.1 Nehodovost - vypocet'!L39/'09.1 Nehodovost - vypocet'!M39,'09.1 Nehodovost - vypocet'!J39*'09.1 Nehodovost - vypocet'!J39/'09.1 Nehodovost - vypocet'!I39)),0)),0)</f>
        <v>9863.2183719848836</v>
      </c>
      <c r="L39" s="30">
        <f>IFERROR(IF('A2 Intenzita dopravy'!$G$2="Dopravný model",IFERROR(INDEX('A2.1 Intenzita dopravy'!$E161:$BB161,MATCH('09.1 Nehodovost - vypocet'!L$19,'A2.1 Intenzita dopravy'!$E$141:$BB$141,0)),IF('09.1 Nehodovost - vypocet'!L$19&lt;MIN('A2.1 Intenzita dopravy'!$E$141:$BB$141),'09.1 Nehodovost - vypocet'!M39*'09.1 Nehodovost - vypocet'!M39/'09.1 Nehodovost - vypocet'!N39,'09.1 Nehodovost - vypocet'!K39*'09.1 Nehodovost - vypocet'!K39/'09.1 Nehodovost - vypocet'!J39)),IF('A2 Intenzita dopravy'!$G$2="Koeficienty rastu dopravy",IFERROR(INDEX('A2.1 Intenzita dopravy'!$E25:$BB25,MATCH('09.1 Nehodovost - vypocet'!L$19,'A2.1 Intenzita dopravy'!$E$5:$BB$5,0)),IF('09.1 Nehodovost - vypocet'!L$19&lt;MIN('A2.1 Intenzita dopravy'!$E$5:$BB$5),'09.1 Nehodovost - vypocet'!M39*'09.1 Nehodovost - vypocet'!M39/'09.1 Nehodovost - vypocet'!N39,'09.1 Nehodovost - vypocet'!K39*'09.1 Nehodovost - vypocet'!K39/'09.1 Nehodovost - vypocet'!J39)),0)),0)</f>
        <v>10010.509410582781</v>
      </c>
      <c r="M39" s="30">
        <f>IFERROR(IF('A2 Intenzita dopravy'!$G$2="Dopravný model",IFERROR(INDEX('A2.1 Intenzita dopravy'!$E161:$BB161,MATCH('09.1 Nehodovost - vypocet'!M$19,'A2.1 Intenzita dopravy'!$E$141:$BB$141,0)),IF('09.1 Nehodovost - vypocet'!M$19&lt;MIN('A2.1 Intenzita dopravy'!$E$141:$BB$141),'09.1 Nehodovost - vypocet'!N39*'09.1 Nehodovost - vypocet'!N39/'09.1 Nehodovost - vypocet'!O39,'09.1 Nehodovost - vypocet'!L39*'09.1 Nehodovost - vypocet'!L39/'09.1 Nehodovost - vypocet'!K39)),IF('A2 Intenzita dopravy'!$G$2="Koeficienty rastu dopravy",IFERROR(INDEX('A2.1 Intenzita dopravy'!$E25:$BB25,MATCH('09.1 Nehodovost - vypocet'!M$19,'A2.1 Intenzita dopravy'!$E$5:$BB$5,0)),IF('09.1 Nehodovost - vypocet'!M$19&lt;MIN('A2.1 Intenzita dopravy'!$E$5:$BB$5),'09.1 Nehodovost - vypocet'!N39*'09.1 Nehodovost - vypocet'!N39/'09.1 Nehodovost - vypocet'!O39,'09.1 Nehodovost - vypocet'!L39*'09.1 Nehodovost - vypocet'!L39/'09.1 Nehodovost - vypocet'!K39)),0)),0)</f>
        <v>10160</v>
      </c>
      <c r="N39" s="30">
        <f>IFERROR(IF('A2 Intenzita dopravy'!$G$2="Dopravný model",IFERROR(INDEX('A2.1 Intenzita dopravy'!$E161:$BB161,MATCH('09.1 Nehodovost - vypocet'!N$19,'A2.1 Intenzita dopravy'!$E$141:$BB$141,0)),IF('09.1 Nehodovost - vypocet'!N$19&lt;MIN('A2.1 Intenzita dopravy'!$E$141:$BB$141),'09.1 Nehodovost - vypocet'!O39*'09.1 Nehodovost - vypocet'!O39/'09.1 Nehodovost - vypocet'!P39,'09.1 Nehodovost - vypocet'!M39*'09.1 Nehodovost - vypocet'!M39/'09.1 Nehodovost - vypocet'!L39)),IF('A2 Intenzita dopravy'!$G$2="Koeficienty rastu dopravy",IFERROR(INDEX('A2.1 Intenzita dopravy'!$E25:$BB25,MATCH('09.1 Nehodovost - vypocet'!N$19,'A2.1 Intenzita dopravy'!$E$5:$BB$5,0)),IF('09.1 Nehodovost - vypocet'!N$19&lt;MIN('A2.1 Intenzita dopravy'!$E$5:$BB$5),'09.1 Nehodovost - vypocet'!O39*'09.1 Nehodovost - vypocet'!O39/'09.1 Nehodovost - vypocet'!P39,'09.1 Nehodovost - vypocet'!M39*'09.1 Nehodovost - vypocet'!M39/'09.1 Nehodovost - vypocet'!L39)),0)),0)</f>
        <v>10311.722986931443</v>
      </c>
      <c r="O39" s="30">
        <f>IFERROR(IF('A2 Intenzita dopravy'!$G$2="Dopravný model",IFERROR(INDEX('A2.1 Intenzita dopravy'!$E161:$BB161,MATCH('09.1 Nehodovost - vypocet'!O$19,'A2.1 Intenzita dopravy'!$E$141:$BB$141,0)),IF('09.1 Nehodovost - vypocet'!O$19&lt;MIN('A2.1 Intenzita dopravy'!$E$141:$BB$141),'09.1 Nehodovost - vypocet'!P39*'09.1 Nehodovost - vypocet'!P39/'09.1 Nehodovost - vypocet'!Q39,'09.1 Nehodovost - vypocet'!N39*'09.1 Nehodovost - vypocet'!N39/'09.1 Nehodovost - vypocet'!M39)),IF('A2 Intenzita dopravy'!$G$2="Koeficienty rastu dopravy",IFERROR(INDEX('A2.1 Intenzita dopravy'!$E25:$BB25,MATCH('09.1 Nehodovost - vypocet'!O$19,'A2.1 Intenzita dopravy'!$E$5:$BB$5,0)),IF('09.1 Nehodovost - vypocet'!O$19&lt;MIN('A2.1 Intenzita dopravy'!$E$5:$BB$5),'09.1 Nehodovost - vypocet'!P39*'09.1 Nehodovost - vypocet'!P39/'09.1 Nehodovost - vypocet'!Q39,'09.1 Nehodovost - vypocet'!N39*'09.1 Nehodovost - vypocet'!N39/'09.1 Nehodovost - vypocet'!M39)),0)),0)</f>
        <v>10465.711708583694</v>
      </c>
      <c r="P39" s="30">
        <f>IFERROR(IF('A2 Intenzita dopravy'!$G$2="Dopravný model",IFERROR(INDEX('A2.1 Intenzita dopravy'!$E161:$BB161,MATCH('09.1 Nehodovost - vypocet'!P$19,'A2.1 Intenzita dopravy'!$E$141:$BB$141,0)),IF('09.1 Nehodovost - vypocet'!P$19&lt;MIN('A2.1 Intenzita dopravy'!$E$141:$BB$141),'09.1 Nehodovost - vypocet'!Q39*'09.1 Nehodovost - vypocet'!Q39/'09.1 Nehodovost - vypocet'!R39,'09.1 Nehodovost - vypocet'!O39*'09.1 Nehodovost - vypocet'!O39/'09.1 Nehodovost - vypocet'!N39)),IF('A2 Intenzita dopravy'!$G$2="Koeficienty rastu dopravy",IFERROR(INDEX('A2.1 Intenzita dopravy'!$E25:$BB25,MATCH('09.1 Nehodovost - vypocet'!P$19,'A2.1 Intenzita dopravy'!$E$5:$BB$5,0)),IF('09.1 Nehodovost - vypocet'!P$19&lt;MIN('A2.1 Intenzita dopravy'!$E$5:$BB$5),'09.1 Nehodovost - vypocet'!Q39*'09.1 Nehodovost - vypocet'!Q39/'09.1 Nehodovost - vypocet'!R39,'09.1 Nehodovost - vypocet'!O39*'09.1 Nehodovost - vypocet'!O39/'09.1 Nehodovost - vypocet'!N39)),0)),0)</f>
        <v>5715</v>
      </c>
      <c r="Q39" s="30">
        <f>IFERROR(IF('A2 Intenzita dopravy'!$G$2="Dopravný model",IFERROR(INDEX('A2.1 Intenzita dopravy'!$E161:$BB161,MATCH('09.1 Nehodovost - vypocet'!Q$19,'A2.1 Intenzita dopravy'!$E$141:$BB$141,0)),IF('09.1 Nehodovost - vypocet'!Q$19&lt;MIN('A2.1 Intenzita dopravy'!$E$141:$BB$141),'09.1 Nehodovost - vypocet'!R39*'09.1 Nehodovost - vypocet'!R39/'09.1 Nehodovost - vypocet'!S39,'09.1 Nehodovost - vypocet'!P39*'09.1 Nehodovost - vypocet'!P39/'09.1 Nehodovost - vypocet'!O39)),IF('A2 Intenzita dopravy'!$G$2="Koeficienty rastu dopravy",IFERROR(INDEX('A2.1 Intenzita dopravy'!$E25:$BB25,MATCH('09.1 Nehodovost - vypocet'!Q$19,'A2.1 Intenzita dopravy'!$E$5:$BB$5,0)),IF('09.1 Nehodovost - vypocet'!Q$19&lt;MIN('A2.1 Intenzita dopravy'!$E$5:$BB$5),'09.1 Nehodovost - vypocet'!R39*'09.1 Nehodovost - vypocet'!R39/'09.1 Nehodovost - vypocet'!S39,'09.1 Nehodovost - vypocet'!P39*'09.1 Nehodovost - vypocet'!P39/'09.1 Nehodovost - vypocet'!O39)),0)),0)</f>
        <v>5787.2048698085773</v>
      </c>
      <c r="R39" s="30">
        <f>IFERROR(IF('A2 Intenzita dopravy'!$G$2="Dopravný model",IFERROR(INDEX('A2.1 Intenzita dopravy'!$E161:$BB161,MATCH('09.1 Nehodovost - vypocet'!R$19,'A2.1 Intenzita dopravy'!$E$141:$BB$141,0)),IF('09.1 Nehodovost - vypocet'!R$19&lt;MIN('A2.1 Intenzita dopravy'!$E$141:$BB$141),'09.1 Nehodovost - vypocet'!S39*'09.1 Nehodovost - vypocet'!S39/'09.1 Nehodovost - vypocet'!T39,'09.1 Nehodovost - vypocet'!Q39*'09.1 Nehodovost - vypocet'!Q39/'09.1 Nehodovost - vypocet'!P39)),IF('A2 Intenzita dopravy'!$G$2="Koeficienty rastu dopravy",IFERROR(INDEX('A2.1 Intenzita dopravy'!$E25:$BB25,MATCH('09.1 Nehodovost - vypocet'!R$19,'A2.1 Intenzita dopravy'!$E$5:$BB$5,0)),IF('09.1 Nehodovost - vypocet'!R$19&lt;MIN('A2.1 Intenzita dopravy'!$E$5:$BB$5),'09.1 Nehodovost - vypocet'!S39*'09.1 Nehodovost - vypocet'!S39/'09.1 Nehodovost - vypocet'!T39,'09.1 Nehodovost - vypocet'!Q39*'09.1 Nehodovost - vypocet'!Q39/'09.1 Nehodovost - vypocet'!P39)),0)),0)</f>
        <v>5860.321995649364</v>
      </c>
      <c r="S39" s="30">
        <f>IFERROR(IF('A2 Intenzita dopravy'!$G$2="Dopravný model",IFERROR(INDEX('A2.1 Intenzita dopravy'!$E161:$BB161,MATCH('09.1 Nehodovost - vypocet'!S$19,'A2.1 Intenzita dopravy'!$E$141:$BB$141,0)),IF('09.1 Nehodovost - vypocet'!S$19&lt;MIN('A2.1 Intenzita dopravy'!$E$141:$BB$141),'09.1 Nehodovost - vypocet'!T39*'09.1 Nehodovost - vypocet'!T39/'09.1 Nehodovost - vypocet'!U39,'09.1 Nehodovost - vypocet'!R39*'09.1 Nehodovost - vypocet'!R39/'09.1 Nehodovost - vypocet'!Q39)),IF('A2 Intenzita dopravy'!$G$2="Koeficienty rastu dopravy",IFERROR(INDEX('A2.1 Intenzita dopravy'!$E25:$BB25,MATCH('09.1 Nehodovost - vypocet'!S$19,'A2.1 Intenzita dopravy'!$E$5:$BB$5,0)),IF('09.1 Nehodovost - vypocet'!S$19&lt;MIN('A2.1 Intenzita dopravy'!$E$5:$BB$5),'09.1 Nehodovost - vypocet'!T39*'09.1 Nehodovost - vypocet'!T39/'09.1 Nehodovost - vypocet'!U39,'09.1 Nehodovost - vypocet'!R39*'09.1 Nehodovost - vypocet'!R39/'09.1 Nehodovost - vypocet'!Q39)),0)),0)</f>
        <v>5934.3629032140543</v>
      </c>
      <c r="T39" s="30">
        <f>IFERROR(IF('A2 Intenzita dopravy'!$G$2="Dopravný model",IFERROR(INDEX('A2.1 Intenzita dopravy'!$E161:$BB161,MATCH('09.1 Nehodovost - vypocet'!T$19,'A2.1 Intenzita dopravy'!$E$141:$BB$141,0)),IF('09.1 Nehodovost - vypocet'!T$19&lt;MIN('A2.1 Intenzita dopravy'!$E$141:$BB$141),'09.1 Nehodovost - vypocet'!U39*'09.1 Nehodovost - vypocet'!U39/'09.1 Nehodovost - vypocet'!V39,'09.1 Nehodovost - vypocet'!S39*'09.1 Nehodovost - vypocet'!S39/'09.1 Nehodovost - vypocet'!R39)),IF('A2 Intenzita dopravy'!$G$2="Koeficienty rastu dopravy",IFERROR(INDEX('A2.1 Intenzita dopravy'!$E25:$BB25,MATCH('09.1 Nehodovost - vypocet'!T$19,'A2.1 Intenzita dopravy'!$E$5:$BB$5,0)),IF('09.1 Nehodovost - vypocet'!T$19&lt;MIN('A2.1 Intenzita dopravy'!$E$5:$BB$5),'09.1 Nehodovost - vypocet'!U39*'09.1 Nehodovost - vypocet'!U39/'09.1 Nehodovost - vypocet'!V39,'09.1 Nehodovost - vypocet'!S39*'09.1 Nehodovost - vypocet'!S39/'09.1 Nehodovost - vypocet'!R39)),0)),0)</f>
        <v>6009.3392638130781</v>
      </c>
      <c r="U39" s="30">
        <f>IFERROR(IF('A2 Intenzita dopravy'!$G$2="Dopravný model",IFERROR(INDEX('A2.1 Intenzita dopravy'!$E161:$BB161,MATCH('09.1 Nehodovost - vypocet'!U$19,'A2.1 Intenzita dopravy'!$E$141:$BB$141,0)),IF('09.1 Nehodovost - vypocet'!U$19&lt;MIN('A2.1 Intenzita dopravy'!$E$141:$BB$141),'09.1 Nehodovost - vypocet'!V39*'09.1 Nehodovost - vypocet'!V39/'09.1 Nehodovost - vypocet'!W39,'09.1 Nehodovost - vypocet'!T39*'09.1 Nehodovost - vypocet'!T39/'09.1 Nehodovost - vypocet'!S39)),IF('A2 Intenzita dopravy'!$G$2="Koeficienty rastu dopravy",IFERROR(INDEX('A2.1 Intenzita dopravy'!$E25:$BB25,MATCH('09.1 Nehodovost - vypocet'!U$19,'A2.1 Intenzita dopravy'!$E$5:$BB$5,0)),IF('09.1 Nehodovost - vypocet'!U$19&lt;MIN('A2.1 Intenzita dopravy'!$E$5:$BB$5),'09.1 Nehodovost - vypocet'!V39*'09.1 Nehodovost - vypocet'!V39/'09.1 Nehodovost - vypocet'!W39,'09.1 Nehodovost - vypocet'!T39*'09.1 Nehodovost - vypocet'!T39/'09.1 Nehodovost - vypocet'!S39)),0)),0)</f>
        <v>6085.2628962153867</v>
      </c>
      <c r="V39" s="30">
        <f>IFERROR(IF('A2 Intenzita dopravy'!$G$2="Dopravný model",IFERROR(INDEX('A2.1 Intenzita dopravy'!$E161:$BB161,MATCH('09.1 Nehodovost - vypocet'!V$19,'A2.1 Intenzita dopravy'!$E$141:$BB$141,0)),IF('09.1 Nehodovost - vypocet'!V$19&lt;MIN('A2.1 Intenzita dopravy'!$E$141:$BB$141),'09.1 Nehodovost - vypocet'!W39*'09.1 Nehodovost - vypocet'!W39/'09.1 Nehodovost - vypocet'!X39,'09.1 Nehodovost - vypocet'!U39*'09.1 Nehodovost - vypocet'!U39/'09.1 Nehodovost - vypocet'!T39)),IF('A2 Intenzita dopravy'!$G$2="Koeficienty rastu dopravy",IFERROR(INDEX('A2.1 Intenzita dopravy'!$E25:$BB25,MATCH('09.1 Nehodovost - vypocet'!V$19,'A2.1 Intenzita dopravy'!$E$5:$BB$5,0)),IF('09.1 Nehodovost - vypocet'!V$19&lt;MIN('A2.1 Intenzita dopravy'!$E$5:$BB$5),'09.1 Nehodovost - vypocet'!W39*'09.1 Nehodovost - vypocet'!W39/'09.1 Nehodovost - vypocet'!X39,'09.1 Nehodovost - vypocet'!U39*'09.1 Nehodovost - vypocet'!U39/'09.1 Nehodovost - vypocet'!T39)),0)),0)</f>
        <v>6162.1457685114847</v>
      </c>
      <c r="W39" s="30">
        <f>IFERROR(IF('A2 Intenzita dopravy'!$G$2="Dopravný model",IFERROR(INDEX('A2.1 Intenzita dopravy'!$E161:$BB161,MATCH('09.1 Nehodovost - vypocet'!W$19,'A2.1 Intenzita dopravy'!$E$141:$BB$141,0)),IF('09.1 Nehodovost - vypocet'!W$19&lt;MIN('A2.1 Intenzita dopravy'!$E$141:$BB$141),'09.1 Nehodovost - vypocet'!X39*'09.1 Nehodovost - vypocet'!X39/'09.1 Nehodovost - vypocet'!Y39,'09.1 Nehodovost - vypocet'!V39*'09.1 Nehodovost - vypocet'!V39/'09.1 Nehodovost - vypocet'!U39)),IF('A2 Intenzita dopravy'!$G$2="Koeficienty rastu dopravy",IFERROR(INDEX('A2.1 Intenzita dopravy'!$E25:$BB25,MATCH('09.1 Nehodovost - vypocet'!W$19,'A2.1 Intenzita dopravy'!$E$5:$BB$5,0)),IF('09.1 Nehodovost - vypocet'!W$19&lt;MIN('A2.1 Intenzita dopravy'!$E$5:$BB$5),'09.1 Nehodovost - vypocet'!X39*'09.1 Nehodovost - vypocet'!X39/'09.1 Nehodovost - vypocet'!Y39,'09.1 Nehodovost - vypocet'!V39*'09.1 Nehodovost - vypocet'!V39/'09.1 Nehodovost - vypocet'!U39)),0)),0)</f>
        <v>6240</v>
      </c>
      <c r="X39" s="30">
        <f>IFERROR(IF('A2 Intenzita dopravy'!$G$2="Dopravný model",IFERROR(INDEX('A2.1 Intenzita dopravy'!$E161:$BB161,MATCH('09.1 Nehodovost - vypocet'!X$19,'A2.1 Intenzita dopravy'!$E$141:$BB$141,0)),IF('09.1 Nehodovost - vypocet'!X$19&lt;MIN('A2.1 Intenzita dopravy'!$E$141:$BB$141),'09.1 Nehodovost - vypocet'!Y39*'09.1 Nehodovost - vypocet'!Y39/'09.1 Nehodovost - vypocet'!Z39,'09.1 Nehodovost - vypocet'!W39*'09.1 Nehodovost - vypocet'!W39/'09.1 Nehodovost - vypocet'!V39)),IF('A2 Intenzita dopravy'!$G$2="Koeficienty rastu dopravy",IFERROR(INDEX('A2.1 Intenzita dopravy'!$E25:$BB25,MATCH('09.1 Nehodovost - vypocet'!X$19,'A2.1 Intenzita dopravy'!$E$5:$BB$5,0)),IF('09.1 Nehodovost - vypocet'!X$19&lt;MIN('A2.1 Intenzita dopravy'!$E$5:$BB$5),'09.1 Nehodovost - vypocet'!Y39*'09.1 Nehodovost - vypocet'!Y39/'09.1 Nehodovost - vypocet'!Z39,'09.1 Nehodovost - vypocet'!W39*'09.1 Nehodovost - vypocet'!W39/'09.1 Nehodovost - vypocet'!V39)),0)),0)</f>
        <v>6320.1990201790295</v>
      </c>
      <c r="Y39" s="30">
        <f>IFERROR(IF('A2 Intenzita dopravy'!$G$2="Dopravný model",IFERROR(INDEX('A2.1 Intenzita dopravy'!$E161:$BB161,MATCH('09.1 Nehodovost - vypocet'!Y$19,'A2.1 Intenzita dopravy'!$E$141:$BB$141,0)),IF('09.1 Nehodovost - vypocet'!Y$19&lt;MIN('A2.1 Intenzita dopravy'!$E$141:$BB$141),'09.1 Nehodovost - vypocet'!Z39*'09.1 Nehodovost - vypocet'!Z39/'09.1 Nehodovost - vypocet'!AA39,'09.1 Nehodovost - vypocet'!X39*'09.1 Nehodovost - vypocet'!X39/'09.1 Nehodovost - vypocet'!W39)),IF('A2 Intenzita dopravy'!$G$2="Koeficienty rastu dopravy",IFERROR(INDEX('A2.1 Intenzita dopravy'!$E25:$BB25,MATCH('09.1 Nehodovost - vypocet'!Y$19,'A2.1 Intenzita dopravy'!$E$5:$BB$5,0)),IF('09.1 Nehodovost - vypocet'!Y$19&lt;MIN('A2.1 Intenzita dopravy'!$E$5:$BB$5),'09.1 Nehodovost - vypocet'!Z39*'09.1 Nehodovost - vypocet'!Z39/'09.1 Nehodovost - vypocet'!AA39,'09.1 Nehodovost - vypocet'!X39*'09.1 Nehodovost - vypocet'!X39/'09.1 Nehodovost - vypocet'!W39)),0)),0)</f>
        <v>6401.4287908128154</v>
      </c>
      <c r="Z39" s="30">
        <f>IFERROR(IF('A2 Intenzita dopravy'!$G$2="Dopravný model",IFERROR(INDEX('A2.1 Intenzita dopravy'!$E161:$BB161,MATCH('09.1 Nehodovost - vypocet'!Z$19,'A2.1 Intenzita dopravy'!$E$141:$BB$141,0)),IF('09.1 Nehodovost - vypocet'!Z$19&lt;MIN('A2.1 Intenzita dopravy'!$E$141:$BB$141),'09.1 Nehodovost - vypocet'!AA39*'09.1 Nehodovost - vypocet'!AA39/'09.1 Nehodovost - vypocet'!AB39,'09.1 Nehodovost - vypocet'!Y39*'09.1 Nehodovost - vypocet'!Y39/'09.1 Nehodovost - vypocet'!X39)),IF('A2 Intenzita dopravy'!$G$2="Koeficienty rastu dopravy",IFERROR(INDEX('A2.1 Intenzita dopravy'!$E25:$BB25,MATCH('09.1 Nehodovost - vypocet'!Z$19,'A2.1 Intenzita dopravy'!$E$5:$BB$5,0)),IF('09.1 Nehodovost - vypocet'!Z$19&lt;MIN('A2.1 Intenzita dopravy'!$E$5:$BB$5),'09.1 Nehodovost - vypocet'!AA39*'09.1 Nehodovost - vypocet'!AA39/'09.1 Nehodovost - vypocet'!AB39,'09.1 Nehodovost - vypocet'!Y39*'09.1 Nehodovost - vypocet'!Y39/'09.1 Nehodovost - vypocet'!X39)),0)),0)</f>
        <v>6483.7025595257992</v>
      </c>
      <c r="AA39" s="30">
        <f>IFERROR(IF('A2 Intenzita dopravy'!$G$2="Dopravný model",IFERROR(INDEX('A2.1 Intenzita dopravy'!$E161:$BB161,MATCH('09.1 Nehodovost - vypocet'!AA$19,'A2.1 Intenzita dopravy'!$E$141:$BB$141,0)),IF('09.1 Nehodovost - vypocet'!AA$19&lt;MIN('A2.1 Intenzita dopravy'!$E$141:$BB$141),'09.1 Nehodovost - vypocet'!AB39*'09.1 Nehodovost - vypocet'!AB39/'09.1 Nehodovost - vypocet'!AC39,'09.1 Nehodovost - vypocet'!Z39*'09.1 Nehodovost - vypocet'!Z39/'09.1 Nehodovost - vypocet'!Y39)),IF('A2 Intenzita dopravy'!$G$2="Koeficienty rastu dopravy",IFERROR(INDEX('A2.1 Intenzita dopravy'!$E25:$BB25,MATCH('09.1 Nehodovost - vypocet'!AA$19,'A2.1 Intenzita dopravy'!$E$5:$BB$5,0)),IF('09.1 Nehodovost - vypocet'!AA$19&lt;MIN('A2.1 Intenzita dopravy'!$E$5:$BB$5),'09.1 Nehodovost - vypocet'!AB39*'09.1 Nehodovost - vypocet'!AB39/'09.1 Nehodovost - vypocet'!AC39,'09.1 Nehodovost - vypocet'!Z39*'09.1 Nehodovost - vypocet'!Z39/'09.1 Nehodovost - vypocet'!Y39)),0)),0)</f>
        <v>6567.0337442062855</v>
      </c>
      <c r="AB39" s="30">
        <f>IFERROR(IF('A2 Intenzita dopravy'!$G$2="Dopravný model",IFERROR(INDEX('A2.1 Intenzita dopravy'!$E161:$BB161,MATCH('09.1 Nehodovost - vypocet'!AB$19,'A2.1 Intenzita dopravy'!$E$141:$BB$141,0)),IF('09.1 Nehodovost - vypocet'!AB$19&lt;MIN('A2.1 Intenzita dopravy'!$E$141:$BB$141),'09.1 Nehodovost - vypocet'!AC39*'09.1 Nehodovost - vypocet'!AC39/'09.1 Nehodovost - vypocet'!AD39,'09.1 Nehodovost - vypocet'!AA39*'09.1 Nehodovost - vypocet'!AA39/'09.1 Nehodovost - vypocet'!Z39)),IF('A2 Intenzita dopravy'!$G$2="Koeficienty rastu dopravy",IFERROR(INDEX('A2.1 Intenzita dopravy'!$E25:$BB25,MATCH('09.1 Nehodovost - vypocet'!AB$19,'A2.1 Intenzita dopravy'!$E$5:$BB$5,0)),IF('09.1 Nehodovost - vypocet'!AB$19&lt;MIN('A2.1 Intenzita dopravy'!$E$5:$BB$5),'09.1 Nehodovost - vypocet'!AC39*'09.1 Nehodovost - vypocet'!AC39/'09.1 Nehodovost - vypocet'!AD39,'09.1 Nehodovost - vypocet'!AA39*'09.1 Nehodovost - vypocet'!AA39/'09.1 Nehodovost - vypocet'!Z39)),0)),0)</f>
        <v>6651.4359351947423</v>
      </c>
      <c r="AC39" s="30">
        <f>IFERROR(IF('A2 Intenzita dopravy'!$G$2="Dopravný model",IFERROR(INDEX('A2.1 Intenzita dopravy'!$E161:$BB161,MATCH('09.1 Nehodovost - vypocet'!AC$19,'A2.1 Intenzita dopravy'!$E$141:$BB$141,0)),IF('09.1 Nehodovost - vypocet'!AC$19&lt;MIN('A2.1 Intenzita dopravy'!$E$141:$BB$141),'09.1 Nehodovost - vypocet'!AD39*'09.1 Nehodovost - vypocet'!AD39/'09.1 Nehodovost - vypocet'!AE39,'09.1 Nehodovost - vypocet'!AB39*'09.1 Nehodovost - vypocet'!AB39/'09.1 Nehodovost - vypocet'!AA39)),IF('A2 Intenzita dopravy'!$G$2="Koeficienty rastu dopravy",IFERROR(INDEX('A2.1 Intenzita dopravy'!$E25:$BB25,MATCH('09.1 Nehodovost - vypocet'!AC$19,'A2.1 Intenzita dopravy'!$E$5:$BB$5,0)),IF('09.1 Nehodovost - vypocet'!AC$19&lt;MIN('A2.1 Intenzita dopravy'!$E$5:$BB$5),'09.1 Nehodovost - vypocet'!AD39*'09.1 Nehodovost - vypocet'!AD39/'09.1 Nehodovost - vypocet'!AE39,'09.1 Nehodovost - vypocet'!AB39*'09.1 Nehodovost - vypocet'!AB39/'09.1 Nehodovost - vypocet'!AA39)),0)),0)</f>
        <v>6736.9228975002243</v>
      </c>
      <c r="AD39" s="30">
        <f>IFERROR(IF('A2 Intenzita dopravy'!$G$2="Dopravný model",IFERROR(INDEX('A2.1 Intenzita dopravy'!$E161:$BB161,MATCH('09.1 Nehodovost - vypocet'!AD$19,'A2.1 Intenzita dopravy'!$E$141:$BB$141,0)),IF('09.1 Nehodovost - vypocet'!AD$19&lt;MIN('A2.1 Intenzita dopravy'!$E$141:$BB$141),'09.1 Nehodovost - vypocet'!AE39*'09.1 Nehodovost - vypocet'!AE39/'09.1 Nehodovost - vypocet'!AF39,'09.1 Nehodovost - vypocet'!AC39*'09.1 Nehodovost - vypocet'!AC39/'09.1 Nehodovost - vypocet'!AB39)),IF('A2 Intenzita dopravy'!$G$2="Koeficienty rastu dopravy",IFERROR(INDEX('A2.1 Intenzita dopravy'!$E25:$BB25,MATCH('09.1 Nehodovost - vypocet'!AD$19,'A2.1 Intenzita dopravy'!$E$5:$BB$5,0)),IF('09.1 Nehodovost - vypocet'!AD$19&lt;MIN('A2.1 Intenzita dopravy'!$E$5:$BB$5),'09.1 Nehodovost - vypocet'!AE39*'09.1 Nehodovost - vypocet'!AE39/'09.1 Nehodovost - vypocet'!AF39,'09.1 Nehodovost - vypocet'!AC39*'09.1 Nehodovost - vypocet'!AC39/'09.1 Nehodovost - vypocet'!AB39)),0)),0)</f>
        <v>6823.5085730452865</v>
      </c>
      <c r="AE39" s="30">
        <f>IFERROR(IF('A2 Intenzita dopravy'!$G$2="Dopravný model",IFERROR(INDEX('A2.1 Intenzita dopravy'!$E161:$BB161,MATCH('09.1 Nehodovost - vypocet'!AE$19,'A2.1 Intenzita dopravy'!$E$141:$BB$141,0)),IF('09.1 Nehodovost - vypocet'!AE$19&lt;MIN('A2.1 Intenzita dopravy'!$E$141:$BB$141),'09.1 Nehodovost - vypocet'!AF39*'09.1 Nehodovost - vypocet'!AF39/'09.1 Nehodovost - vypocet'!AG39,'09.1 Nehodovost - vypocet'!AD39*'09.1 Nehodovost - vypocet'!AD39/'09.1 Nehodovost - vypocet'!AC39)),IF('A2 Intenzita dopravy'!$G$2="Koeficienty rastu dopravy",IFERROR(INDEX('A2.1 Intenzita dopravy'!$E25:$BB25,MATCH('09.1 Nehodovost - vypocet'!AE$19,'A2.1 Intenzita dopravy'!$E$5:$BB$5,0)),IF('09.1 Nehodovost - vypocet'!AE$19&lt;MIN('A2.1 Intenzita dopravy'!$E$5:$BB$5),'09.1 Nehodovost - vypocet'!AF39*'09.1 Nehodovost - vypocet'!AF39/'09.1 Nehodovost - vypocet'!AG39,'09.1 Nehodovost - vypocet'!AD39*'09.1 Nehodovost - vypocet'!AD39/'09.1 Nehodovost - vypocet'!AC39)),0)),0)</f>
        <v>6911.207082939748</v>
      </c>
      <c r="AF39" s="30">
        <f>IFERROR(IF('A2 Intenzita dopravy'!$G$2="Dopravný model",IFERROR(INDEX('A2.1 Intenzita dopravy'!$E161:$BB161,MATCH('09.1 Nehodovost - vypocet'!AF$19,'A2.1 Intenzita dopravy'!$E$141:$BB$141,0)),IF('09.1 Nehodovost - vypocet'!AF$19&lt;MIN('A2.1 Intenzita dopravy'!$E$141:$BB$141),'09.1 Nehodovost - vypocet'!AG39*'09.1 Nehodovost - vypocet'!AG39/'09.1 Nehodovost - vypocet'!AH39,'09.1 Nehodovost - vypocet'!AE39*'09.1 Nehodovost - vypocet'!AE39/'09.1 Nehodovost - vypocet'!AD39)),IF('A2 Intenzita dopravy'!$G$2="Koeficienty rastu dopravy",IFERROR(INDEX('A2.1 Intenzita dopravy'!$E25:$BB25,MATCH('09.1 Nehodovost - vypocet'!AF$19,'A2.1 Intenzita dopravy'!$E$5:$BB$5,0)),IF('09.1 Nehodovost - vypocet'!AF$19&lt;MIN('A2.1 Intenzita dopravy'!$E$5:$BB$5),'09.1 Nehodovost - vypocet'!AG39*'09.1 Nehodovost - vypocet'!AG39/'09.1 Nehodovost - vypocet'!AH39,'09.1 Nehodovost - vypocet'!AE39*'09.1 Nehodovost - vypocet'!AE39/'09.1 Nehodovost - vypocet'!AD39)),0)),0)</f>
        <v>7000.0327297836802</v>
      </c>
      <c r="AG39" s="30">
        <f>IFERROR(IF('A2 Intenzita dopravy'!$G$2="Dopravný model",IFERROR(INDEX('A2.1 Intenzita dopravy'!$E161:$BB161,MATCH('09.1 Nehodovost - vypocet'!AG$19,'A2.1 Intenzita dopravy'!$E$141:$BB$141,0)),IF('09.1 Nehodovost - vypocet'!AG$19&lt;MIN('A2.1 Intenzita dopravy'!$E$141:$BB$141),'09.1 Nehodovost - vypocet'!AH39*'09.1 Nehodovost - vypocet'!AH39/'09.1 Nehodovost - vypocet'!AI39,'09.1 Nehodovost - vypocet'!AF39*'09.1 Nehodovost - vypocet'!AF39/'09.1 Nehodovost - vypocet'!AE39)),IF('A2 Intenzita dopravy'!$G$2="Koeficienty rastu dopravy",IFERROR(INDEX('A2.1 Intenzita dopravy'!$E25:$BB25,MATCH('09.1 Nehodovost - vypocet'!AG$19,'A2.1 Intenzita dopravy'!$E$5:$BB$5,0)),IF('09.1 Nehodovost - vypocet'!AG$19&lt;MIN('A2.1 Intenzita dopravy'!$E$5:$BB$5),'09.1 Nehodovost - vypocet'!AH39*'09.1 Nehodovost - vypocet'!AH39/'09.1 Nehodovost - vypocet'!AI39,'09.1 Nehodovost - vypocet'!AF39*'09.1 Nehodovost - vypocet'!AF39/'09.1 Nehodovost - vypocet'!AE39)),0)),0)</f>
        <v>7090</v>
      </c>
      <c r="AH39" s="30">
        <f>IFERROR(IF('A2 Intenzita dopravy'!$G$2="Dopravný model",IFERROR(INDEX('A2.1 Intenzita dopravy'!$E161:$BB161,MATCH('09.1 Nehodovost - vypocet'!AH$19,'A2.1 Intenzita dopravy'!$E$141:$BB$141,0)),IF('09.1 Nehodovost - vypocet'!AH$19&lt;MIN('A2.1 Intenzita dopravy'!$E$141:$BB$141),'09.1 Nehodovost - vypocet'!AI39*'09.1 Nehodovost - vypocet'!AI39/'09.1 Nehodovost - vypocet'!AJ39,'09.1 Nehodovost - vypocet'!AG39*'09.1 Nehodovost - vypocet'!AG39/'09.1 Nehodovost - vypocet'!AF39)),IF('A2 Intenzita dopravy'!$G$2="Koeficienty rastu dopravy",IFERROR(INDEX('A2.1 Intenzita dopravy'!$E25:$BB25,MATCH('09.1 Nehodovost - vypocet'!AH$19,'A2.1 Intenzita dopravy'!$E$5:$BB$5,0)),IF('09.1 Nehodovost - vypocet'!AH$19&lt;MIN('A2.1 Intenzita dopravy'!$E$5:$BB$5),'09.1 Nehodovost - vypocet'!AI39*'09.1 Nehodovost - vypocet'!AI39/'09.1 Nehodovost - vypocet'!AJ39,'09.1 Nehodovost - vypocet'!AG39*'09.1 Nehodovost - vypocet'!AG39/'09.1 Nehodovost - vypocet'!AF39)),0)),0)</f>
        <v>7181.4991902984584</v>
      </c>
      <c r="AI39" s="30">
        <f>IFERROR(IF('A2 Intenzita dopravy'!$G$2="Dopravný model",IFERROR(INDEX('A2.1 Intenzita dopravy'!$E161:$BB161,MATCH('09.1 Nehodovost - vypocet'!AI$19,'A2.1 Intenzita dopravy'!$E$141:$BB$141,0)),IF('09.1 Nehodovost - vypocet'!AI$19&lt;MIN('A2.1 Intenzita dopravy'!$E$141:$BB$141),'09.1 Nehodovost - vypocet'!AJ39*'09.1 Nehodovost - vypocet'!AJ39/'09.1 Nehodovost - vypocet'!AK39,'09.1 Nehodovost - vypocet'!AH39*'09.1 Nehodovost - vypocet'!AH39/'09.1 Nehodovost - vypocet'!AG39)),IF('A2 Intenzita dopravy'!$G$2="Koeficienty rastu dopravy",IFERROR(INDEX('A2.1 Intenzita dopravy'!$E25:$BB25,MATCH('09.1 Nehodovost - vypocet'!AI$19,'A2.1 Intenzita dopravy'!$E$5:$BB$5,0)),IF('09.1 Nehodovost - vypocet'!AI$19&lt;MIN('A2.1 Intenzita dopravy'!$E$5:$BB$5),'09.1 Nehodovost - vypocet'!AJ39*'09.1 Nehodovost - vypocet'!AJ39/'09.1 Nehodovost - vypocet'!AK39,'09.1 Nehodovost - vypocet'!AH39*'09.1 Nehodovost - vypocet'!AH39/'09.1 Nehodovost - vypocet'!AG39)),0)),0)</f>
        <v>7274.1792130123295</v>
      </c>
      <c r="AJ39" s="30">
        <f>IFERROR(IF('A2 Intenzita dopravy'!$G$2="Dopravný model",IFERROR(INDEX('A2.1 Intenzita dopravy'!$E161:$BB161,MATCH('09.1 Nehodovost - vypocet'!AJ$19,'A2.1 Intenzita dopravy'!$E$141:$BB$141,0)),IF('09.1 Nehodovost - vypocet'!AJ$19&lt;MIN('A2.1 Intenzita dopravy'!$E$141:$BB$141),'09.1 Nehodovost - vypocet'!AK39*'09.1 Nehodovost - vypocet'!AK39/'09.1 Nehodovost - vypocet'!AL39,'09.1 Nehodovost - vypocet'!AI39*'09.1 Nehodovost - vypocet'!AI39/'09.1 Nehodovost - vypocet'!AH39)),IF('A2 Intenzita dopravy'!$G$2="Koeficienty rastu dopravy",IFERROR(INDEX('A2.1 Intenzita dopravy'!$E25:$BB25,MATCH('09.1 Nehodovost - vypocet'!AJ$19,'A2.1 Intenzita dopravy'!$E$5:$BB$5,0)),IF('09.1 Nehodovost - vypocet'!AJ$19&lt;MIN('A2.1 Intenzita dopravy'!$E$5:$BB$5),'09.1 Nehodovost - vypocet'!AK39*'09.1 Nehodovost - vypocet'!AK39/'09.1 Nehodovost - vypocet'!AL39,'09.1 Nehodovost - vypocet'!AI39*'09.1 Nehodovost - vypocet'!AI39/'09.1 Nehodovost - vypocet'!AH39)),0)),0)</f>
        <v>7368.0553072403272</v>
      </c>
      <c r="AK39" s="30">
        <f>IFERROR(IF('A2 Intenzita dopravy'!$G$2="Dopravný model",IFERROR(INDEX('A2.1 Intenzita dopravy'!$E161:$BB161,MATCH('09.1 Nehodovost - vypocet'!AK$19,'A2.1 Intenzita dopravy'!$E$141:$BB$141,0)),IF('09.1 Nehodovost - vypocet'!AK$19&lt;MIN('A2.1 Intenzita dopravy'!$E$141:$BB$141),'09.1 Nehodovost - vypocet'!AL39*'09.1 Nehodovost - vypocet'!AL39/'09.1 Nehodovost - vypocet'!AM39,'09.1 Nehodovost - vypocet'!AJ39*'09.1 Nehodovost - vypocet'!AJ39/'09.1 Nehodovost - vypocet'!AI39)),IF('A2 Intenzita dopravy'!$G$2="Koeficienty rastu dopravy",IFERROR(INDEX('A2.1 Intenzita dopravy'!$E25:$BB25,MATCH('09.1 Nehodovost - vypocet'!AK$19,'A2.1 Intenzita dopravy'!$E$5:$BB$5,0)),IF('09.1 Nehodovost - vypocet'!AK$19&lt;MIN('A2.1 Intenzita dopravy'!$E$5:$BB$5),'09.1 Nehodovost - vypocet'!AL39*'09.1 Nehodovost - vypocet'!AL39/'09.1 Nehodovost - vypocet'!AM39,'09.1 Nehodovost - vypocet'!AJ39*'09.1 Nehodovost - vypocet'!AJ39/'09.1 Nehodovost - vypocet'!AI39)),0)),0)</f>
        <v>7463.1429087476263</v>
      </c>
      <c r="AL39" s="30">
        <f>IFERROR(IF('A2 Intenzita dopravy'!$G$2="Dopravný model",IFERROR(INDEX('A2.1 Intenzita dopravy'!$E161:$BB161,MATCH('09.1 Nehodovost - vypocet'!AL$19,'A2.1 Intenzita dopravy'!$E$141:$BB$141,0)),IF('09.1 Nehodovost - vypocet'!AL$19&lt;MIN('A2.1 Intenzita dopravy'!$E$141:$BB$141),'09.1 Nehodovost - vypocet'!AM39*'09.1 Nehodovost - vypocet'!AM39/'09.1 Nehodovost - vypocet'!AN39,'09.1 Nehodovost - vypocet'!AK39*'09.1 Nehodovost - vypocet'!AK39/'09.1 Nehodovost - vypocet'!AJ39)),IF('A2 Intenzita dopravy'!$G$2="Koeficienty rastu dopravy",IFERROR(INDEX('A2.1 Intenzita dopravy'!$E25:$BB25,MATCH('09.1 Nehodovost - vypocet'!AL$19,'A2.1 Intenzita dopravy'!$E$5:$BB$5,0)),IF('09.1 Nehodovost - vypocet'!AL$19&lt;MIN('A2.1 Intenzita dopravy'!$E$5:$BB$5),'09.1 Nehodovost - vypocet'!AM39*'09.1 Nehodovost - vypocet'!AM39/'09.1 Nehodovost - vypocet'!AN39,'09.1 Nehodovost - vypocet'!AK39*'09.1 Nehodovost - vypocet'!AK39/'09.1 Nehodovost - vypocet'!AJ39)),0)),0)</f>
        <v>7559.4576525039156</v>
      </c>
      <c r="AM39" s="30">
        <f>IFERROR(IF('A2 Intenzita dopravy'!$G$2="Dopravný model",IFERROR(INDEX('A2.1 Intenzita dopravy'!$E161:$BB161,MATCH('09.1 Nehodovost - vypocet'!AM$19,'A2.1 Intenzita dopravy'!$E$141:$BB$141,0)),IF('09.1 Nehodovost - vypocet'!AM$19&lt;MIN('A2.1 Intenzita dopravy'!$E$141:$BB$141),'09.1 Nehodovost - vypocet'!AN39*'09.1 Nehodovost - vypocet'!AN39/'09.1 Nehodovost - vypocet'!AO39,'09.1 Nehodovost - vypocet'!AL39*'09.1 Nehodovost - vypocet'!AL39/'09.1 Nehodovost - vypocet'!AK39)),IF('A2 Intenzita dopravy'!$G$2="Koeficienty rastu dopravy",IFERROR(INDEX('A2.1 Intenzita dopravy'!$E25:$BB25,MATCH('09.1 Nehodovost - vypocet'!AM$19,'A2.1 Intenzita dopravy'!$E$5:$BB$5,0)),IF('09.1 Nehodovost - vypocet'!AM$19&lt;MIN('A2.1 Intenzita dopravy'!$E$5:$BB$5),'09.1 Nehodovost - vypocet'!AN39*'09.1 Nehodovost - vypocet'!AN39/'09.1 Nehodovost - vypocet'!AO39,'09.1 Nehodovost - vypocet'!AL39*'09.1 Nehodovost - vypocet'!AL39/'09.1 Nehodovost - vypocet'!AK39)),0)),0)</f>
        <v>7657.015375254211</v>
      </c>
      <c r="AN39" s="30">
        <f>IFERROR(IF('A2 Intenzita dopravy'!$G$2="Dopravný model",IFERROR(INDEX('A2.1 Intenzita dopravy'!$E161:$BB161,MATCH('09.1 Nehodovost - vypocet'!AN$19,'A2.1 Intenzita dopravy'!$E$141:$BB$141,0)),IF('09.1 Nehodovost - vypocet'!AN$19&lt;MIN('A2.1 Intenzita dopravy'!$E$141:$BB$141),'09.1 Nehodovost - vypocet'!AO39*'09.1 Nehodovost - vypocet'!AO39/'09.1 Nehodovost - vypocet'!AP39,'09.1 Nehodovost - vypocet'!AM39*'09.1 Nehodovost - vypocet'!AM39/'09.1 Nehodovost - vypocet'!AL39)),IF('A2 Intenzita dopravy'!$G$2="Koeficienty rastu dopravy",IFERROR(INDEX('A2.1 Intenzita dopravy'!$E25:$BB25,MATCH('09.1 Nehodovost - vypocet'!AN$19,'A2.1 Intenzita dopravy'!$E$5:$BB$5,0)),IF('09.1 Nehodovost - vypocet'!AN$19&lt;MIN('A2.1 Intenzita dopravy'!$E$5:$BB$5),'09.1 Nehodovost - vypocet'!AO39*'09.1 Nehodovost - vypocet'!AO39/'09.1 Nehodovost - vypocet'!AP39,'09.1 Nehodovost - vypocet'!AM39*'09.1 Nehodovost - vypocet'!AM39/'09.1 Nehodovost - vypocet'!AL39)),0)),0)</f>
        <v>7755.8321181228439</v>
      </c>
      <c r="AO39" s="30">
        <f>IFERROR(IF('A2 Intenzita dopravy'!$G$2="Dopravný model",IFERROR(INDEX('A2.1 Intenzita dopravy'!$E161:$BB161,MATCH('09.1 Nehodovost - vypocet'!AO$19,'A2.1 Intenzita dopravy'!$E$141:$BB$141,0)),IF('09.1 Nehodovost - vypocet'!AO$19&lt;MIN('A2.1 Intenzita dopravy'!$E$141:$BB$141),'09.1 Nehodovost - vypocet'!AP39*'09.1 Nehodovost - vypocet'!AP39/'09.1 Nehodovost - vypocet'!AQ39,'09.1 Nehodovost - vypocet'!AN39*'09.1 Nehodovost - vypocet'!AN39/'09.1 Nehodovost - vypocet'!AM39)),IF('A2 Intenzita dopravy'!$G$2="Koeficienty rastu dopravy",IFERROR(INDEX('A2.1 Intenzita dopravy'!$E25:$BB25,MATCH('09.1 Nehodovost - vypocet'!AO$19,'A2.1 Intenzita dopravy'!$E$5:$BB$5,0)),IF('09.1 Nehodovost - vypocet'!AO$19&lt;MIN('A2.1 Intenzita dopravy'!$E$5:$BB$5),'09.1 Nehodovost - vypocet'!AP39*'09.1 Nehodovost - vypocet'!AP39/'09.1 Nehodovost - vypocet'!AQ39,'09.1 Nehodovost - vypocet'!AN39*'09.1 Nehodovost - vypocet'!AN39/'09.1 Nehodovost - vypocet'!AM39)),0)),0)</f>
        <v>7855.9241292510551</v>
      </c>
      <c r="AP39" s="30">
        <f>IFERROR(IF('A2 Intenzita dopravy'!$G$2="Dopravný model",IFERROR(INDEX('A2.1 Intenzita dopravy'!$E161:$BB161,MATCH('09.1 Nehodovost - vypocet'!AP$19,'A2.1 Intenzita dopravy'!$E$141:$BB$141,0)),IF('09.1 Nehodovost - vypocet'!AP$19&lt;MIN('A2.1 Intenzita dopravy'!$E$141:$BB$141),'09.1 Nehodovost - vypocet'!AQ39*'09.1 Nehodovost - vypocet'!AQ39/'09.1 Nehodovost - vypocet'!AR39,'09.1 Nehodovost - vypocet'!AO39*'09.1 Nehodovost - vypocet'!AO39/'09.1 Nehodovost - vypocet'!AN39)),IF('A2 Intenzita dopravy'!$G$2="Koeficienty rastu dopravy",IFERROR(INDEX('A2.1 Intenzita dopravy'!$E25:$BB25,MATCH('09.1 Nehodovost - vypocet'!AP$19,'A2.1 Intenzita dopravy'!$E$5:$BB$5,0)),IF('09.1 Nehodovost - vypocet'!AP$19&lt;MIN('A2.1 Intenzita dopravy'!$E$5:$BB$5),'09.1 Nehodovost - vypocet'!AQ39*'09.1 Nehodovost - vypocet'!AQ39/'09.1 Nehodovost - vypocet'!AR39,'09.1 Nehodovost - vypocet'!AO39*'09.1 Nehodovost - vypocet'!AO39/'09.1 Nehodovost - vypocet'!AN39)),0)),0)</f>
        <v>7957.3078664686282</v>
      </c>
      <c r="AQ39" s="30">
        <f>IFERROR(IF('A2 Intenzita dopravy'!$G$2="Dopravný model",IFERROR(INDEX('A2.1 Intenzita dopravy'!$E161:$BB161,MATCH('09.1 Nehodovost - vypocet'!AQ$19,'A2.1 Intenzita dopravy'!$E$141:$BB$141,0)),IF('09.1 Nehodovost - vypocet'!AQ$19&lt;MIN('A2.1 Intenzita dopravy'!$E$141:$BB$141),'09.1 Nehodovost - vypocet'!AR39*'09.1 Nehodovost - vypocet'!AR39/'09.1 Nehodovost - vypocet'!AS39,'09.1 Nehodovost - vypocet'!AP39*'09.1 Nehodovost - vypocet'!AP39/'09.1 Nehodovost - vypocet'!AO39)),IF('A2 Intenzita dopravy'!$G$2="Koeficienty rastu dopravy",IFERROR(INDEX('A2.1 Intenzita dopravy'!$E25:$BB25,MATCH('09.1 Nehodovost - vypocet'!AQ$19,'A2.1 Intenzita dopravy'!$E$5:$BB$5,0)),IF('09.1 Nehodovost - vypocet'!AQ$19&lt;MIN('A2.1 Intenzita dopravy'!$E$5:$BB$5),'09.1 Nehodovost - vypocet'!AR39*'09.1 Nehodovost - vypocet'!AR39/'09.1 Nehodovost - vypocet'!AS39,'09.1 Nehodovost - vypocet'!AP39*'09.1 Nehodovost - vypocet'!AP39/'09.1 Nehodovost - vypocet'!AO39)),0)),0)</f>
        <v>8060</v>
      </c>
      <c r="AR39" s="30">
        <f>IFERROR(IF('A2 Intenzita dopravy'!$G$2="Dopravný model",IFERROR(INDEX('A2.1 Intenzita dopravy'!$E161:$BB161,MATCH('09.1 Nehodovost - vypocet'!AR$19,'A2.1 Intenzita dopravy'!$E$141:$BB$141,0)),IF('09.1 Nehodovost - vypocet'!AR$19&lt;MIN('A2.1 Intenzita dopravy'!$E$141:$BB$141),'09.1 Nehodovost - vypocet'!AS39*'09.1 Nehodovost - vypocet'!AS39/'09.1 Nehodovost - vypocet'!AT39,'09.1 Nehodovost - vypocet'!AQ39*'09.1 Nehodovost - vypocet'!AQ39/'09.1 Nehodovost - vypocet'!AP39)),IF('A2 Intenzita dopravy'!$G$2="Koeficienty rastu dopravy",IFERROR(INDEX('A2.1 Intenzita dopravy'!$E25:$BB25,MATCH('09.1 Nehodovost - vypocet'!AR$19,'A2.1 Intenzita dopravy'!$E$5:$BB$5,0)),IF('09.1 Nehodovost - vypocet'!AR$19&lt;MIN('A2.1 Intenzita dopravy'!$E$5:$BB$5),'09.1 Nehodovost - vypocet'!AS39*'09.1 Nehodovost - vypocet'!AS39/'09.1 Nehodovost - vypocet'!AT39,'09.1 Nehodovost - vypocet'!AQ39*'09.1 Nehodovost - vypocet'!AQ39/'09.1 Nehodovost - vypocet'!AP39)),0)),0)</f>
        <v>8164.0174152052996</v>
      </c>
      <c r="AS39" s="30">
        <f>IFERROR(IF('A2 Intenzita dopravy'!$G$2="Dopravný model",IFERROR(INDEX('A2.1 Intenzita dopravy'!$E161:$BB161,MATCH('09.1 Nehodovost - vypocet'!AS$19,'A2.1 Intenzita dopravy'!$E$141:$BB$141,0)),IF('09.1 Nehodovost - vypocet'!AS$19&lt;MIN('A2.1 Intenzita dopravy'!$E$141:$BB$141),'09.1 Nehodovost - vypocet'!AT39*'09.1 Nehodovost - vypocet'!AT39/'09.1 Nehodovost - vypocet'!AU39,'09.1 Nehodovost - vypocet'!AR39*'09.1 Nehodovost - vypocet'!AR39/'09.1 Nehodovost - vypocet'!AQ39)),IF('A2 Intenzita dopravy'!$G$2="Koeficienty rastu dopravy",IFERROR(INDEX('A2.1 Intenzita dopravy'!$E25:$BB25,MATCH('09.1 Nehodovost - vypocet'!AS$19,'A2.1 Intenzita dopravy'!$E$5:$BB$5,0)),IF('09.1 Nehodovost - vypocet'!AS$19&lt;MIN('A2.1 Intenzita dopravy'!$E$5:$BB$5),'09.1 Nehodovost - vypocet'!AT39*'09.1 Nehodovost - vypocet'!AT39/'09.1 Nehodovost - vypocet'!AU39,'09.1 Nehodovost - vypocet'!AR39*'09.1 Nehodovost - vypocet'!AR39/'09.1 Nehodovost - vypocet'!AQ39)),0)),0)</f>
        <v>8269.3772153567515</v>
      </c>
      <c r="AT39" s="30">
        <f>IFERROR(IF('A2 Intenzita dopravy'!$G$2="Dopravný model",IFERROR(INDEX('A2.1 Intenzita dopravy'!$E161:$BB161,MATCH('09.1 Nehodovost - vypocet'!AT$19,'A2.1 Intenzita dopravy'!$E$141:$BB$141,0)),IF('09.1 Nehodovost - vypocet'!AT$19&lt;MIN('A2.1 Intenzita dopravy'!$E$141:$BB$141),'09.1 Nehodovost - vypocet'!AU39*'09.1 Nehodovost - vypocet'!AU39/'09.1 Nehodovost - vypocet'!AV39,'09.1 Nehodovost - vypocet'!AS39*'09.1 Nehodovost - vypocet'!AS39/'09.1 Nehodovost - vypocet'!AR39)),IF('A2 Intenzita dopravy'!$G$2="Koeficienty rastu dopravy",IFERROR(INDEX('A2.1 Intenzita dopravy'!$E25:$BB25,MATCH('09.1 Nehodovost - vypocet'!AT$19,'A2.1 Intenzita dopravy'!$E$5:$BB$5,0)),IF('09.1 Nehodovost - vypocet'!AT$19&lt;MIN('A2.1 Intenzita dopravy'!$E$5:$BB$5),'09.1 Nehodovost - vypocet'!AU39*'09.1 Nehodovost - vypocet'!AU39/'09.1 Nehodovost - vypocet'!AV39,'09.1 Nehodovost - vypocet'!AS39*'09.1 Nehodovost - vypocet'!AS39/'09.1 Nehodovost - vypocet'!AR39)),0)),0)</f>
        <v>8376.0967244509211</v>
      </c>
      <c r="AU39" s="30">
        <f>IFERROR(IF('A2 Intenzita dopravy'!$G$2="Dopravný model",IFERROR(INDEX('A2.1 Intenzita dopravy'!$E161:$BB161,MATCH('09.1 Nehodovost - vypocet'!AU$19,'A2.1 Intenzita dopravy'!$E$141:$BB$141,0)),IF('09.1 Nehodovost - vypocet'!AU$19&lt;MIN('A2.1 Intenzita dopravy'!$E$141:$BB$141),'09.1 Nehodovost - vypocet'!AV39*'09.1 Nehodovost - vypocet'!AV39/'09.1 Nehodovost - vypocet'!AW39,'09.1 Nehodovost - vypocet'!AT39*'09.1 Nehodovost - vypocet'!AT39/'09.1 Nehodovost - vypocet'!AS39)),IF('A2 Intenzita dopravy'!$G$2="Koeficienty rastu dopravy",IFERROR(INDEX('A2.1 Intenzita dopravy'!$E25:$BB25,MATCH('09.1 Nehodovost - vypocet'!AU$19,'A2.1 Intenzita dopravy'!$E$5:$BB$5,0)),IF('09.1 Nehodovost - vypocet'!AU$19&lt;MIN('A2.1 Intenzita dopravy'!$E$5:$BB$5),'09.1 Nehodovost - vypocet'!AV39*'09.1 Nehodovost - vypocet'!AV39/'09.1 Nehodovost - vypocet'!AW39,'09.1 Nehodovost - vypocet'!AT39*'09.1 Nehodovost - vypocet'!AT39/'09.1 Nehodovost - vypocet'!AS39)),0)),0)</f>
        <v>8484.1934900572433</v>
      </c>
      <c r="AV39" s="30">
        <f>IFERROR(IF('A2 Intenzita dopravy'!$G$2="Dopravný model",IFERROR(INDEX('A2.1 Intenzita dopravy'!$E161:$BB161,MATCH('09.1 Nehodovost - vypocet'!AV$19,'A2.1 Intenzita dopravy'!$E$141:$BB$141,0)),IF('09.1 Nehodovost - vypocet'!AV$19&lt;MIN('A2.1 Intenzita dopravy'!$E$141:$BB$141),'09.1 Nehodovost - vypocet'!AW39*'09.1 Nehodovost - vypocet'!AW39/'09.1 Nehodovost - vypocet'!AX39,'09.1 Nehodovost - vypocet'!AU39*'09.1 Nehodovost - vypocet'!AU39/'09.1 Nehodovost - vypocet'!AT39)),IF('A2 Intenzita dopravy'!$G$2="Koeficienty rastu dopravy",IFERROR(INDEX('A2.1 Intenzita dopravy'!$E25:$BB25,MATCH('09.1 Nehodovost - vypocet'!AV$19,'A2.1 Intenzita dopravy'!$E$5:$BB$5,0)),IF('09.1 Nehodovost - vypocet'!AV$19&lt;MIN('A2.1 Intenzita dopravy'!$E$5:$BB$5),'09.1 Nehodovost - vypocet'!AW39*'09.1 Nehodovost - vypocet'!AW39/'09.1 Nehodovost - vypocet'!AX39,'09.1 Nehodovost - vypocet'!AU39*'09.1 Nehodovost - vypocet'!AU39/'09.1 Nehodovost - vypocet'!AT39)),0)),0)</f>
        <v>8593.6852862033211</v>
      </c>
      <c r="AW39" s="30">
        <f>IFERROR(IF('A2 Intenzita dopravy'!$G$2="Dopravný model",IFERROR(INDEX('A2.1 Intenzita dopravy'!$E161:$BB161,MATCH('09.1 Nehodovost - vypocet'!AW$19,'A2.1 Intenzita dopravy'!$E$141:$BB$141,0)),IF('09.1 Nehodovost - vypocet'!AW$19&lt;MIN('A2.1 Intenzita dopravy'!$E$141:$BB$141),'09.1 Nehodovost - vypocet'!AX39*'09.1 Nehodovost - vypocet'!AX39/'09.1 Nehodovost - vypocet'!AY39,'09.1 Nehodovost - vypocet'!AV39*'09.1 Nehodovost - vypocet'!AV39/'09.1 Nehodovost - vypocet'!AU39)),IF('A2 Intenzita dopravy'!$G$2="Koeficienty rastu dopravy",IFERROR(INDEX('A2.1 Intenzita dopravy'!$E25:$BB25,MATCH('09.1 Nehodovost - vypocet'!AW$19,'A2.1 Intenzita dopravy'!$E$5:$BB$5,0)),IF('09.1 Nehodovost - vypocet'!AW$19&lt;MIN('A2.1 Intenzita dopravy'!$E$5:$BB$5),'09.1 Nehodovost - vypocet'!AX39*'09.1 Nehodovost - vypocet'!AX39/'09.1 Nehodovost - vypocet'!AY39,'09.1 Nehodovost - vypocet'!AV39*'09.1 Nehodovost - vypocet'!AV39/'09.1 Nehodovost - vypocet'!AU39)),0)),0)</f>
        <v>8704.5901162974515</v>
      </c>
      <c r="AX39" s="30">
        <f>IFERROR(IF('A2 Intenzita dopravy'!$G$2="Dopravný model",IFERROR(INDEX('A2.1 Intenzita dopravy'!$E161:$BB161,MATCH('09.1 Nehodovost - vypocet'!AX$19,'A2.1 Intenzita dopravy'!$E$141:$BB$141,0)),IF('09.1 Nehodovost - vypocet'!AX$19&lt;MIN('A2.1 Intenzita dopravy'!$E$141:$BB$141),'09.1 Nehodovost - vypocet'!AY39*'09.1 Nehodovost - vypocet'!AY39/'09.1 Nehodovost - vypocet'!AZ39,'09.1 Nehodovost - vypocet'!AW39*'09.1 Nehodovost - vypocet'!AW39/'09.1 Nehodovost - vypocet'!AV39)),IF('A2 Intenzita dopravy'!$G$2="Koeficienty rastu dopravy",IFERROR(INDEX('A2.1 Intenzita dopravy'!$E25:$BB25,MATCH('09.1 Nehodovost - vypocet'!AX$19,'A2.1 Intenzita dopravy'!$E$5:$BB$5,0)),IF('09.1 Nehodovost - vypocet'!AX$19&lt;MIN('A2.1 Intenzita dopravy'!$E$5:$BB$5),'09.1 Nehodovost - vypocet'!AY39*'09.1 Nehodovost - vypocet'!AY39/'09.1 Nehodovost - vypocet'!AZ39,'09.1 Nehodovost - vypocet'!AW39*'09.1 Nehodovost - vypocet'!AW39/'09.1 Nehodovost - vypocet'!AV39)),0)),0)</f>
        <v>8816.9262160888738</v>
      </c>
      <c r="AY39" s="30">
        <f>IFERROR(IF('A2 Intenzita dopravy'!$G$2="Dopravný model",IFERROR(INDEX('A2.1 Intenzita dopravy'!$E161:$BB161,MATCH('09.1 Nehodovost - vypocet'!AY$19,'A2.1 Intenzita dopravy'!$E$141:$BB$141,0)),IF('09.1 Nehodovost - vypocet'!AY$19&lt;MIN('A2.1 Intenzita dopravy'!$E$141:$BB$141),'09.1 Nehodovost - vypocet'!AZ39*'09.1 Nehodovost - vypocet'!AZ39/'09.1 Nehodovost - vypocet'!BA39,'09.1 Nehodovost - vypocet'!AX39*'09.1 Nehodovost - vypocet'!AX39/'09.1 Nehodovost - vypocet'!AW39)),IF('A2 Intenzita dopravy'!$G$2="Koeficienty rastu dopravy",IFERROR(INDEX('A2.1 Intenzita dopravy'!$E25:$BB25,MATCH('09.1 Nehodovost - vypocet'!AY$19,'A2.1 Intenzita dopravy'!$E$5:$BB$5,0)),IF('09.1 Nehodovost - vypocet'!AY$19&lt;MIN('A2.1 Intenzita dopravy'!$E$5:$BB$5),'09.1 Nehodovost - vypocet'!AZ39*'09.1 Nehodovost - vypocet'!AZ39/'09.1 Nehodovost - vypocet'!BA39,'09.1 Nehodovost - vypocet'!AX39*'09.1 Nehodovost - vypocet'!AX39/'09.1 Nehodovost - vypocet'!AW39)),0)),0)</f>
        <v>8930.7120566662197</v>
      </c>
      <c r="AZ39" s="30">
        <f>IFERROR(IF('A2 Intenzita dopravy'!$G$2="Dopravný model",IFERROR(INDEX('A2.1 Intenzita dopravy'!$E161:$BB161,MATCH('09.1 Nehodovost - vypocet'!AZ$19,'A2.1 Intenzita dopravy'!$E$141:$BB$141,0)),IF('09.1 Nehodovost - vypocet'!AZ$19&lt;MIN('A2.1 Intenzita dopravy'!$E$141:$BB$141),'09.1 Nehodovost - vypocet'!BA39*'09.1 Nehodovost - vypocet'!BA39/'09.1 Nehodovost - vypocet'!BB39,'09.1 Nehodovost - vypocet'!AY39*'09.1 Nehodovost - vypocet'!AY39/'09.1 Nehodovost - vypocet'!AX39)),IF('A2 Intenzita dopravy'!$G$2="Koeficienty rastu dopravy",IFERROR(INDEX('A2.1 Intenzita dopravy'!$E25:$BB25,MATCH('09.1 Nehodovost - vypocet'!AZ$19,'A2.1 Intenzita dopravy'!$E$5:$BB$5,0)),IF('09.1 Nehodovost - vypocet'!AZ$19&lt;MIN('A2.1 Intenzita dopravy'!$E$5:$BB$5),'09.1 Nehodovost - vypocet'!BA39*'09.1 Nehodovost - vypocet'!BA39/'09.1 Nehodovost - vypocet'!BB39,'09.1 Nehodovost - vypocet'!AY39*'09.1 Nehodovost - vypocet'!AY39/'09.1 Nehodovost - vypocet'!AX39)),0)),0)</f>
        <v>9045.9663474946592</v>
      </c>
      <c r="BA39" s="30">
        <f>IFERROR(IF('A2 Intenzita dopravy'!$G$2="Dopravný model",IFERROR(INDEX('A2.1 Intenzita dopravy'!$E161:$BB161,MATCH('09.1 Nehodovost - vypocet'!BA$19,'A2.1 Intenzita dopravy'!$E$141:$BB$141,0)),IF('09.1 Nehodovost - vypocet'!BA$19&lt;MIN('A2.1 Intenzita dopravy'!$E$141:$BB$141),'09.1 Nehodovost - vypocet'!BB39*'09.1 Nehodovost - vypocet'!BB39/'09.1 Nehodovost - vypocet'!BC39,'09.1 Nehodovost - vypocet'!AZ39*'09.1 Nehodovost - vypocet'!AZ39/'09.1 Nehodovost - vypocet'!AY39)),IF('A2 Intenzita dopravy'!$G$2="Koeficienty rastu dopravy",IFERROR(INDEX('A2.1 Intenzita dopravy'!$E25:$BB25,MATCH('09.1 Nehodovost - vypocet'!BA$19,'A2.1 Intenzita dopravy'!$E$5:$BB$5,0)),IF('09.1 Nehodovost - vypocet'!BA$19&lt;MIN('A2.1 Intenzita dopravy'!$E$5:$BB$5),'09.1 Nehodovost - vypocet'!BB39*'09.1 Nehodovost - vypocet'!BB39/'09.1 Nehodovost - vypocet'!BC39,'09.1 Nehodovost - vypocet'!AZ39*'09.1 Nehodovost - vypocet'!AZ39/'09.1 Nehodovost - vypocet'!AY39)),0)),0)</f>
        <v>9162.7080394922414</v>
      </c>
      <c r="BB39" s="30">
        <f>IFERROR(IF('A2 Intenzita dopravy'!$G$2="Dopravný model",IFERROR(INDEX('A2.1 Intenzita dopravy'!$E161:$BB161,MATCH('09.1 Nehodovost - vypocet'!BB$19,'A2.1 Intenzita dopravy'!$E$141:$BB$141,0)),IF('09.1 Nehodovost - vypocet'!BB$19&lt;MIN('A2.1 Intenzita dopravy'!$E$141:$BB$141),'09.1 Nehodovost - vypocet'!BC39*'09.1 Nehodovost - vypocet'!BC39/'09.1 Nehodovost - vypocet'!BD39,'09.1 Nehodovost - vypocet'!BA39*'09.1 Nehodovost - vypocet'!BA39/'09.1 Nehodovost - vypocet'!AZ39)),IF('A2 Intenzita dopravy'!$G$2="Koeficienty rastu dopravy",IFERROR(INDEX('A2.1 Intenzita dopravy'!$E25:$BB25,MATCH('09.1 Nehodovost - vypocet'!BB$19,'A2.1 Intenzita dopravy'!$E$5:$BB$5,0)),IF('09.1 Nehodovost - vypocet'!BB$19&lt;MIN('A2.1 Intenzita dopravy'!$E$5:$BB$5),'09.1 Nehodovost - vypocet'!BC39*'09.1 Nehodovost - vypocet'!BC39/'09.1 Nehodovost - vypocet'!BD39,'09.1 Nehodovost - vypocet'!BA39*'09.1 Nehodovost - vypocet'!BA39/'09.1 Nehodovost - vypocet'!AZ39)),0)),0)</f>
        <v>9280.9563281459396</v>
      </c>
    </row>
    <row r="40" spans="2:54" customFormat="1" x14ac:dyDescent="0.2">
      <c r="B40" s="5">
        <v>4</v>
      </c>
      <c r="C40" s="5">
        <f t="shared" si="60"/>
        <v>90783</v>
      </c>
      <c r="D40" s="5" t="str">
        <f t="shared" si="59"/>
        <v>I/59 Tvrdošín - centrum</v>
      </c>
      <c r="E40" s="30">
        <f>IFERROR(IF('A2 Intenzita dopravy'!$G$2="Dopravný model",IFERROR(INDEX('A2.1 Intenzita dopravy'!$E162:$BB162,MATCH('09.1 Nehodovost - vypocet'!E$19,'A2.1 Intenzita dopravy'!$E$141:$BB$141,0)),IF('09.1 Nehodovost - vypocet'!E$19&lt;MIN('A2.1 Intenzita dopravy'!$E$141:$BB$141),'09.1 Nehodovost - vypocet'!F40*'09.1 Nehodovost - vypocet'!F40/'09.1 Nehodovost - vypocet'!G40,'09.1 Nehodovost - vypocet'!D40*'09.1 Nehodovost - vypocet'!D40/'09.1 Nehodovost - vypocet'!C40)),IF('A2 Intenzita dopravy'!$G$2="Koeficienty rastu dopravy",IFERROR(INDEX('A2.1 Intenzita dopravy'!$E26:$BB26,MATCH('09.1 Nehodovost - vypocet'!E$19,'A2.1 Intenzita dopravy'!$E$5:$BB$5,0)),IF('09.1 Nehodovost - vypocet'!E$19&lt;MIN('A2.1 Intenzita dopravy'!$E$5:$BB$5),'09.1 Nehodovost - vypocet'!F40*'09.1 Nehodovost - vypocet'!F40/'09.1 Nehodovost - vypocet'!G40,'09.1 Nehodovost - vypocet'!D40*'09.1 Nehodovost - vypocet'!D40/'09.1 Nehodovost - vypocet'!C40)),0)),0)</f>
        <v>9900.7094457110634</v>
      </c>
      <c r="F40" s="30">
        <f>IFERROR(IF('A2 Intenzita dopravy'!$G$2="Dopravný model",IFERROR(INDEX('A2.1 Intenzita dopravy'!$E162:$BB162,MATCH('09.1 Nehodovost - vypocet'!F$19,'A2.1 Intenzita dopravy'!$E$141:$BB$141,0)),IF('09.1 Nehodovost - vypocet'!F$19&lt;MIN('A2.1 Intenzita dopravy'!$E$141:$BB$141),'09.1 Nehodovost - vypocet'!G40*'09.1 Nehodovost - vypocet'!G40/'09.1 Nehodovost - vypocet'!H40,'09.1 Nehodovost - vypocet'!E40*'09.1 Nehodovost - vypocet'!E40/'09.1 Nehodovost - vypocet'!D40)),IF('A2 Intenzita dopravy'!$G$2="Koeficienty rastu dopravy",IFERROR(INDEX('A2.1 Intenzita dopravy'!$E26:$BB26,MATCH('09.1 Nehodovost - vypocet'!F$19,'A2.1 Intenzita dopravy'!$E$5:$BB$5,0)),IF('09.1 Nehodovost - vypocet'!F$19&lt;MIN('A2.1 Intenzita dopravy'!$E$5:$BB$5),'09.1 Nehodovost - vypocet'!G40*'09.1 Nehodovost - vypocet'!G40/'09.1 Nehodovost - vypocet'!H40,'09.1 Nehodovost - vypocet'!E40*'09.1 Nehodovost - vypocet'!E40/'09.1 Nehodovost - vypocet'!D40)),0)),0)</f>
        <v>10045.489973121068</v>
      </c>
      <c r="G40" s="30">
        <f>IFERROR(IF('A2 Intenzita dopravy'!$G$2="Dopravný model",IFERROR(INDEX('A2.1 Intenzita dopravy'!$E162:$BB162,MATCH('09.1 Nehodovost - vypocet'!G$19,'A2.1 Intenzita dopravy'!$E$141:$BB$141,0)),IF('09.1 Nehodovost - vypocet'!G$19&lt;MIN('A2.1 Intenzita dopravy'!$E$141:$BB$141),'09.1 Nehodovost - vypocet'!H40*'09.1 Nehodovost - vypocet'!H40/'09.1 Nehodovost - vypocet'!I40,'09.1 Nehodovost - vypocet'!F40*'09.1 Nehodovost - vypocet'!F40/'09.1 Nehodovost - vypocet'!E40)),IF('A2 Intenzita dopravy'!$G$2="Koeficienty rastu dopravy",IFERROR(INDEX('A2.1 Intenzita dopravy'!$E26:$BB26,MATCH('09.1 Nehodovost - vypocet'!G$19,'A2.1 Intenzita dopravy'!$E$5:$BB$5,0)),IF('09.1 Nehodovost - vypocet'!G$19&lt;MIN('A2.1 Intenzita dopravy'!$E$5:$BB$5),'09.1 Nehodovost - vypocet'!H40*'09.1 Nehodovost - vypocet'!H40/'09.1 Nehodovost - vypocet'!I40,'09.1 Nehodovost - vypocet'!F40*'09.1 Nehodovost - vypocet'!F40/'09.1 Nehodovost - vypocet'!E40)),0)),0)</f>
        <v>10192.387662056926</v>
      </c>
      <c r="H40" s="30">
        <f>IFERROR(IF('A2 Intenzita dopravy'!$G$2="Dopravný model",IFERROR(INDEX('A2.1 Intenzita dopravy'!$E162:$BB162,MATCH('09.1 Nehodovost - vypocet'!H$19,'A2.1 Intenzita dopravy'!$E$141:$BB$141,0)),IF('09.1 Nehodovost - vypocet'!H$19&lt;MIN('A2.1 Intenzita dopravy'!$E$141:$BB$141),'09.1 Nehodovost - vypocet'!I40*'09.1 Nehodovost - vypocet'!I40/'09.1 Nehodovost - vypocet'!J40,'09.1 Nehodovost - vypocet'!G40*'09.1 Nehodovost - vypocet'!G40/'09.1 Nehodovost - vypocet'!F40)),IF('A2 Intenzita dopravy'!$G$2="Koeficienty rastu dopravy",IFERROR(INDEX('A2.1 Intenzita dopravy'!$E26:$BB26,MATCH('09.1 Nehodovost - vypocet'!H$19,'A2.1 Intenzita dopravy'!$E$5:$BB$5,0)),IF('09.1 Nehodovost - vypocet'!H$19&lt;MIN('A2.1 Intenzita dopravy'!$E$5:$BB$5),'09.1 Nehodovost - vypocet'!I40*'09.1 Nehodovost - vypocet'!I40/'09.1 Nehodovost - vypocet'!J40,'09.1 Nehodovost - vypocet'!G40*'09.1 Nehodovost - vypocet'!G40/'09.1 Nehodovost - vypocet'!F40)),0)),0)</f>
        <v>10341.433472296219</v>
      </c>
      <c r="I40" s="30">
        <f>IFERROR(IF('A2 Intenzita dopravy'!$G$2="Dopravný model",IFERROR(INDEX('A2.1 Intenzita dopravy'!$E162:$BB162,MATCH('09.1 Nehodovost - vypocet'!I$19,'A2.1 Intenzita dopravy'!$E$141:$BB$141,0)),IF('09.1 Nehodovost - vypocet'!I$19&lt;MIN('A2.1 Intenzita dopravy'!$E$141:$BB$141),'09.1 Nehodovost - vypocet'!J40*'09.1 Nehodovost - vypocet'!J40/'09.1 Nehodovost - vypocet'!K40,'09.1 Nehodovost - vypocet'!H40*'09.1 Nehodovost - vypocet'!H40/'09.1 Nehodovost - vypocet'!G40)),IF('A2 Intenzita dopravy'!$G$2="Koeficienty rastu dopravy",IFERROR(INDEX('A2.1 Intenzita dopravy'!$E26:$BB26,MATCH('09.1 Nehodovost - vypocet'!I$19,'A2.1 Intenzita dopravy'!$E$5:$BB$5,0)),IF('09.1 Nehodovost - vypocet'!I$19&lt;MIN('A2.1 Intenzita dopravy'!$E$5:$BB$5),'09.1 Nehodovost - vypocet'!J40*'09.1 Nehodovost - vypocet'!J40/'09.1 Nehodovost - vypocet'!K40,'09.1 Nehodovost - vypocet'!H40*'09.1 Nehodovost - vypocet'!H40/'09.1 Nehodovost - vypocet'!G40)),0)),0)</f>
        <v>10492.658816349027</v>
      </c>
      <c r="J40" s="30">
        <f>IFERROR(IF('A2 Intenzita dopravy'!$G$2="Dopravný model",IFERROR(INDEX('A2.1 Intenzita dopravy'!$E162:$BB162,MATCH('09.1 Nehodovost - vypocet'!J$19,'A2.1 Intenzita dopravy'!$E$141:$BB$141,0)),IF('09.1 Nehodovost - vypocet'!J$19&lt;MIN('A2.1 Intenzita dopravy'!$E$141:$BB$141),'09.1 Nehodovost - vypocet'!K40*'09.1 Nehodovost - vypocet'!K40/'09.1 Nehodovost - vypocet'!L40,'09.1 Nehodovost - vypocet'!I40*'09.1 Nehodovost - vypocet'!I40/'09.1 Nehodovost - vypocet'!H40)),IF('A2 Intenzita dopravy'!$G$2="Koeficienty rastu dopravy",IFERROR(INDEX('A2.1 Intenzita dopravy'!$E26:$BB26,MATCH('09.1 Nehodovost - vypocet'!J$19,'A2.1 Intenzita dopravy'!$E$5:$BB$5,0)),IF('09.1 Nehodovost - vypocet'!J$19&lt;MIN('A2.1 Intenzita dopravy'!$E$5:$BB$5),'09.1 Nehodovost - vypocet'!K40*'09.1 Nehodovost - vypocet'!K40/'09.1 Nehodovost - vypocet'!L40,'09.1 Nehodovost - vypocet'!I40*'09.1 Nehodovost - vypocet'!I40/'09.1 Nehodovost - vypocet'!H40)),0)),0)</f>
        <v>10646.095566078346</v>
      </c>
      <c r="K40" s="30">
        <f>IFERROR(IF('A2 Intenzita dopravy'!$G$2="Dopravný model",IFERROR(INDEX('A2.1 Intenzita dopravy'!$E162:$BB162,MATCH('09.1 Nehodovost - vypocet'!K$19,'A2.1 Intenzita dopravy'!$E$141:$BB$141,0)),IF('09.1 Nehodovost - vypocet'!K$19&lt;MIN('A2.1 Intenzita dopravy'!$E$141:$BB$141),'09.1 Nehodovost - vypocet'!L40*'09.1 Nehodovost - vypocet'!L40/'09.1 Nehodovost - vypocet'!M40,'09.1 Nehodovost - vypocet'!J40*'09.1 Nehodovost - vypocet'!J40/'09.1 Nehodovost - vypocet'!I40)),IF('A2 Intenzita dopravy'!$G$2="Koeficienty rastu dopravy",IFERROR(INDEX('A2.1 Intenzita dopravy'!$E26:$BB26,MATCH('09.1 Nehodovost - vypocet'!K$19,'A2.1 Intenzita dopravy'!$E$5:$BB$5,0)),IF('09.1 Nehodovost - vypocet'!K$19&lt;MIN('A2.1 Intenzita dopravy'!$E$5:$BB$5),'09.1 Nehodovost - vypocet'!L40*'09.1 Nehodovost - vypocet'!L40/'09.1 Nehodovost - vypocet'!M40,'09.1 Nehodovost - vypocet'!J40*'09.1 Nehodovost - vypocet'!J40/'09.1 Nehodovost - vypocet'!I40)),0)),0)</f>
        <v>10801.776059417321</v>
      </c>
      <c r="L40" s="30">
        <f>IFERROR(IF('A2 Intenzita dopravy'!$G$2="Dopravný model",IFERROR(INDEX('A2.1 Intenzita dopravy'!$E162:$BB162,MATCH('09.1 Nehodovost - vypocet'!L$19,'A2.1 Intenzita dopravy'!$E$141:$BB$141,0)),IF('09.1 Nehodovost - vypocet'!L$19&lt;MIN('A2.1 Intenzita dopravy'!$E$141:$BB$141),'09.1 Nehodovost - vypocet'!M40*'09.1 Nehodovost - vypocet'!M40/'09.1 Nehodovost - vypocet'!N40,'09.1 Nehodovost - vypocet'!K40*'09.1 Nehodovost - vypocet'!K40/'09.1 Nehodovost - vypocet'!J40)),IF('A2 Intenzita dopravy'!$G$2="Koeficienty rastu dopravy",IFERROR(INDEX('A2.1 Intenzita dopravy'!$E26:$BB26,MATCH('09.1 Nehodovost - vypocet'!L$19,'A2.1 Intenzita dopravy'!$E$5:$BB$5,0)),IF('09.1 Nehodovost - vypocet'!L$19&lt;MIN('A2.1 Intenzita dopravy'!$E$5:$BB$5),'09.1 Nehodovost - vypocet'!M40*'09.1 Nehodovost - vypocet'!M40/'09.1 Nehodovost - vypocet'!N40,'09.1 Nehodovost - vypocet'!K40*'09.1 Nehodovost - vypocet'!K40/'09.1 Nehodovost - vypocet'!J40)),0)),0)</f>
        <v>10959.733107184709</v>
      </c>
      <c r="M40" s="30">
        <f>IFERROR(IF('A2 Intenzita dopravy'!$G$2="Dopravný model",IFERROR(INDEX('A2.1 Intenzita dopravy'!$E162:$BB162,MATCH('09.1 Nehodovost - vypocet'!M$19,'A2.1 Intenzita dopravy'!$E$141:$BB$141,0)),IF('09.1 Nehodovost - vypocet'!M$19&lt;MIN('A2.1 Intenzita dopravy'!$E$141:$BB$141),'09.1 Nehodovost - vypocet'!N40*'09.1 Nehodovost - vypocet'!N40/'09.1 Nehodovost - vypocet'!O40,'09.1 Nehodovost - vypocet'!L40*'09.1 Nehodovost - vypocet'!L40/'09.1 Nehodovost - vypocet'!K40)),IF('A2 Intenzita dopravy'!$G$2="Koeficienty rastu dopravy",IFERROR(INDEX('A2.1 Intenzita dopravy'!$E26:$BB26,MATCH('09.1 Nehodovost - vypocet'!M$19,'A2.1 Intenzita dopravy'!$E$5:$BB$5,0)),IF('09.1 Nehodovost - vypocet'!M$19&lt;MIN('A2.1 Intenzita dopravy'!$E$5:$BB$5),'09.1 Nehodovost - vypocet'!N40*'09.1 Nehodovost - vypocet'!N40/'09.1 Nehodovost - vypocet'!O40,'09.1 Nehodovost - vypocet'!L40*'09.1 Nehodovost - vypocet'!L40/'09.1 Nehodovost - vypocet'!K40)),0)),0)</f>
        <v>11120</v>
      </c>
      <c r="N40" s="30">
        <f>IFERROR(IF('A2 Intenzita dopravy'!$G$2="Dopravný model",IFERROR(INDEX('A2.1 Intenzita dopravy'!$E162:$BB162,MATCH('09.1 Nehodovost - vypocet'!N$19,'A2.1 Intenzita dopravy'!$E$141:$BB$141,0)),IF('09.1 Nehodovost - vypocet'!N$19&lt;MIN('A2.1 Intenzita dopravy'!$E$141:$BB$141),'09.1 Nehodovost - vypocet'!O40*'09.1 Nehodovost - vypocet'!O40/'09.1 Nehodovost - vypocet'!P40,'09.1 Nehodovost - vypocet'!M40*'09.1 Nehodovost - vypocet'!M40/'09.1 Nehodovost - vypocet'!L40)),IF('A2 Intenzita dopravy'!$G$2="Koeficienty rastu dopravy",IFERROR(INDEX('A2.1 Intenzita dopravy'!$E26:$BB26,MATCH('09.1 Nehodovost - vypocet'!N$19,'A2.1 Intenzita dopravy'!$E$5:$BB$5,0)),IF('09.1 Nehodovost - vypocet'!N$19&lt;MIN('A2.1 Intenzita dopravy'!$E$5:$BB$5),'09.1 Nehodovost - vypocet'!O40*'09.1 Nehodovost - vypocet'!O40/'09.1 Nehodovost - vypocet'!P40,'09.1 Nehodovost - vypocet'!M40*'09.1 Nehodovost - vypocet'!M40/'09.1 Nehodovost - vypocet'!L40)),0)),0)</f>
        <v>11282.610515299659</v>
      </c>
      <c r="O40" s="30">
        <f>IFERROR(IF('A2 Intenzita dopravy'!$G$2="Dopravný model",IFERROR(INDEX('A2.1 Intenzita dopravy'!$E162:$BB162,MATCH('09.1 Nehodovost - vypocet'!O$19,'A2.1 Intenzita dopravy'!$E$141:$BB$141,0)),IF('09.1 Nehodovost - vypocet'!O$19&lt;MIN('A2.1 Intenzita dopravy'!$E$141:$BB$141),'09.1 Nehodovost - vypocet'!P40*'09.1 Nehodovost - vypocet'!P40/'09.1 Nehodovost - vypocet'!Q40,'09.1 Nehodovost - vypocet'!N40*'09.1 Nehodovost - vypocet'!N40/'09.1 Nehodovost - vypocet'!M40)),IF('A2 Intenzita dopravy'!$G$2="Koeficienty rastu dopravy",IFERROR(INDEX('A2.1 Intenzita dopravy'!$E26:$BB26,MATCH('09.1 Nehodovost - vypocet'!O$19,'A2.1 Intenzita dopravy'!$E$5:$BB$5,0)),IF('09.1 Nehodovost - vypocet'!O$19&lt;MIN('A2.1 Intenzita dopravy'!$E$5:$BB$5),'09.1 Nehodovost - vypocet'!P40*'09.1 Nehodovost - vypocet'!P40/'09.1 Nehodovost - vypocet'!Q40,'09.1 Nehodovost - vypocet'!N40*'09.1 Nehodovost - vypocet'!N40/'09.1 Nehodovost - vypocet'!M40)),0)),0)</f>
        <v>11447.598924455973</v>
      </c>
      <c r="P40" s="30">
        <f>IFERROR(IF('A2 Intenzita dopravy'!$G$2="Dopravný model",IFERROR(INDEX('A2.1 Intenzita dopravy'!$E162:$BB162,MATCH('09.1 Nehodovost - vypocet'!P$19,'A2.1 Intenzita dopravy'!$E$141:$BB$141,0)),IF('09.1 Nehodovost - vypocet'!P$19&lt;MIN('A2.1 Intenzita dopravy'!$E$141:$BB$141),'09.1 Nehodovost - vypocet'!Q40*'09.1 Nehodovost - vypocet'!Q40/'09.1 Nehodovost - vypocet'!R40,'09.1 Nehodovost - vypocet'!O40*'09.1 Nehodovost - vypocet'!O40/'09.1 Nehodovost - vypocet'!N40)),IF('A2 Intenzita dopravy'!$G$2="Koeficienty rastu dopravy",IFERROR(INDEX('A2.1 Intenzita dopravy'!$E26:$BB26,MATCH('09.1 Nehodovost - vypocet'!P$19,'A2.1 Intenzita dopravy'!$E$5:$BB$5,0)),IF('09.1 Nehodovost - vypocet'!P$19&lt;MIN('A2.1 Intenzita dopravy'!$E$5:$BB$5),'09.1 Nehodovost - vypocet'!Q40*'09.1 Nehodovost - vypocet'!Q40/'09.1 Nehodovost - vypocet'!R40,'09.1 Nehodovost - vypocet'!O40*'09.1 Nehodovost - vypocet'!O40/'09.1 Nehodovost - vypocet'!N40)),0)),0)</f>
        <v>6714</v>
      </c>
      <c r="Q40" s="30">
        <f>IFERROR(IF('A2 Intenzita dopravy'!$G$2="Dopravný model",IFERROR(INDEX('A2.1 Intenzita dopravy'!$E162:$BB162,MATCH('09.1 Nehodovost - vypocet'!Q$19,'A2.1 Intenzita dopravy'!$E$141:$BB$141,0)),IF('09.1 Nehodovost - vypocet'!Q$19&lt;MIN('A2.1 Intenzita dopravy'!$E$141:$BB$141),'09.1 Nehodovost - vypocet'!R40*'09.1 Nehodovost - vypocet'!R40/'09.1 Nehodovost - vypocet'!S40,'09.1 Nehodovost - vypocet'!P40*'09.1 Nehodovost - vypocet'!P40/'09.1 Nehodovost - vypocet'!O40)),IF('A2 Intenzita dopravy'!$G$2="Koeficienty rastu dopravy",IFERROR(INDEX('A2.1 Intenzita dopravy'!$E26:$BB26,MATCH('09.1 Nehodovost - vypocet'!Q$19,'A2.1 Intenzita dopravy'!$E$5:$BB$5,0)),IF('09.1 Nehodovost - vypocet'!Q$19&lt;MIN('A2.1 Intenzita dopravy'!$E$5:$BB$5),'09.1 Nehodovost - vypocet'!R40*'09.1 Nehodovost - vypocet'!R40/'09.1 Nehodovost - vypocet'!S40,'09.1 Nehodovost - vypocet'!P40*'09.1 Nehodovost - vypocet'!P40/'09.1 Nehodovost - vypocet'!O40)),0)),0)</f>
        <v>6798.7242667414748</v>
      </c>
      <c r="R40" s="30">
        <f>IFERROR(IF('A2 Intenzita dopravy'!$G$2="Dopravný model",IFERROR(INDEX('A2.1 Intenzita dopravy'!$E162:$BB162,MATCH('09.1 Nehodovost - vypocet'!R$19,'A2.1 Intenzita dopravy'!$E$141:$BB$141,0)),IF('09.1 Nehodovost - vypocet'!R$19&lt;MIN('A2.1 Intenzita dopravy'!$E$141:$BB$141),'09.1 Nehodovost - vypocet'!S40*'09.1 Nehodovost - vypocet'!S40/'09.1 Nehodovost - vypocet'!T40,'09.1 Nehodovost - vypocet'!Q40*'09.1 Nehodovost - vypocet'!Q40/'09.1 Nehodovost - vypocet'!P40)),IF('A2 Intenzita dopravy'!$G$2="Koeficienty rastu dopravy",IFERROR(INDEX('A2.1 Intenzita dopravy'!$E26:$BB26,MATCH('09.1 Nehodovost - vypocet'!R$19,'A2.1 Intenzita dopravy'!$E$5:$BB$5,0)),IF('09.1 Nehodovost - vypocet'!R$19&lt;MIN('A2.1 Intenzita dopravy'!$E$5:$BB$5),'09.1 Nehodovost - vypocet'!S40*'09.1 Nehodovost - vypocet'!S40/'09.1 Nehodovost - vypocet'!T40,'09.1 Nehodovost - vypocet'!Q40*'09.1 Nehodovost - vypocet'!Q40/'09.1 Nehodovost - vypocet'!P40)),0)),0)</f>
        <v>6884.5176728000306</v>
      </c>
      <c r="S40" s="30">
        <f>IFERROR(IF('A2 Intenzita dopravy'!$G$2="Dopravný model",IFERROR(INDEX('A2.1 Intenzita dopravy'!$E162:$BB162,MATCH('09.1 Nehodovost - vypocet'!S$19,'A2.1 Intenzita dopravy'!$E$141:$BB$141,0)),IF('09.1 Nehodovost - vypocet'!S$19&lt;MIN('A2.1 Intenzita dopravy'!$E$141:$BB$141),'09.1 Nehodovost - vypocet'!T40*'09.1 Nehodovost - vypocet'!T40/'09.1 Nehodovost - vypocet'!U40,'09.1 Nehodovost - vypocet'!R40*'09.1 Nehodovost - vypocet'!R40/'09.1 Nehodovost - vypocet'!Q40)),IF('A2 Intenzita dopravy'!$G$2="Koeficienty rastu dopravy",IFERROR(INDEX('A2.1 Intenzita dopravy'!$E26:$BB26,MATCH('09.1 Nehodovost - vypocet'!S$19,'A2.1 Intenzita dopravy'!$E$5:$BB$5,0)),IF('09.1 Nehodovost - vypocet'!S$19&lt;MIN('A2.1 Intenzita dopravy'!$E$5:$BB$5),'09.1 Nehodovost - vypocet'!T40*'09.1 Nehodovost - vypocet'!T40/'09.1 Nehodovost - vypocet'!U40,'09.1 Nehodovost - vypocet'!R40*'09.1 Nehodovost - vypocet'!R40/'09.1 Nehodovost - vypocet'!Q40)),0)),0)</f>
        <v>6971.3937096925993</v>
      </c>
      <c r="T40" s="30">
        <f>IFERROR(IF('A2 Intenzita dopravy'!$G$2="Dopravný model",IFERROR(INDEX('A2.1 Intenzita dopravy'!$E162:$BB162,MATCH('09.1 Nehodovost - vypocet'!T$19,'A2.1 Intenzita dopravy'!$E$141:$BB$141,0)),IF('09.1 Nehodovost - vypocet'!T$19&lt;MIN('A2.1 Intenzita dopravy'!$E$141:$BB$141),'09.1 Nehodovost - vypocet'!U40*'09.1 Nehodovost - vypocet'!U40/'09.1 Nehodovost - vypocet'!V40,'09.1 Nehodovost - vypocet'!S40*'09.1 Nehodovost - vypocet'!S40/'09.1 Nehodovost - vypocet'!R40)),IF('A2 Intenzita dopravy'!$G$2="Koeficienty rastu dopravy",IFERROR(INDEX('A2.1 Intenzita dopravy'!$E26:$BB26,MATCH('09.1 Nehodovost - vypocet'!T$19,'A2.1 Intenzita dopravy'!$E$5:$BB$5,0)),IF('09.1 Nehodovost - vypocet'!T$19&lt;MIN('A2.1 Intenzita dopravy'!$E$5:$BB$5),'09.1 Nehodovost - vypocet'!U40*'09.1 Nehodovost - vypocet'!U40/'09.1 Nehodovost - vypocet'!V40,'09.1 Nehodovost - vypocet'!S40*'09.1 Nehodovost - vypocet'!S40/'09.1 Nehodovost - vypocet'!R40)),0)),0)</f>
        <v>7059.3660391861704</v>
      </c>
      <c r="U40" s="30">
        <f>IFERROR(IF('A2 Intenzita dopravy'!$G$2="Dopravný model",IFERROR(INDEX('A2.1 Intenzita dopravy'!$E162:$BB162,MATCH('09.1 Nehodovost - vypocet'!U$19,'A2.1 Intenzita dopravy'!$E$141:$BB$141,0)),IF('09.1 Nehodovost - vypocet'!U$19&lt;MIN('A2.1 Intenzita dopravy'!$E$141:$BB$141),'09.1 Nehodovost - vypocet'!V40*'09.1 Nehodovost - vypocet'!V40/'09.1 Nehodovost - vypocet'!W40,'09.1 Nehodovost - vypocet'!T40*'09.1 Nehodovost - vypocet'!T40/'09.1 Nehodovost - vypocet'!S40)),IF('A2 Intenzita dopravy'!$G$2="Koeficienty rastu dopravy",IFERROR(INDEX('A2.1 Intenzita dopravy'!$E26:$BB26,MATCH('09.1 Nehodovost - vypocet'!U$19,'A2.1 Intenzita dopravy'!$E$5:$BB$5,0)),IF('09.1 Nehodovost - vypocet'!U$19&lt;MIN('A2.1 Intenzita dopravy'!$E$5:$BB$5),'09.1 Nehodovost - vypocet'!V40*'09.1 Nehodovost - vypocet'!V40/'09.1 Nehodovost - vypocet'!W40,'09.1 Nehodovost - vypocet'!T40*'09.1 Nehodovost - vypocet'!T40/'09.1 Nehodovost - vypocet'!S40)),0)),0)</f>
        <v>7148.4484954461814</v>
      </c>
      <c r="V40" s="30">
        <f>IFERROR(IF('A2 Intenzita dopravy'!$G$2="Dopravný model",IFERROR(INDEX('A2.1 Intenzita dopravy'!$E162:$BB162,MATCH('09.1 Nehodovost - vypocet'!V$19,'A2.1 Intenzita dopravy'!$E$141:$BB$141,0)),IF('09.1 Nehodovost - vypocet'!V$19&lt;MIN('A2.1 Intenzita dopravy'!$E$141:$BB$141),'09.1 Nehodovost - vypocet'!W40*'09.1 Nehodovost - vypocet'!W40/'09.1 Nehodovost - vypocet'!X40,'09.1 Nehodovost - vypocet'!U40*'09.1 Nehodovost - vypocet'!U40/'09.1 Nehodovost - vypocet'!T40)),IF('A2 Intenzita dopravy'!$G$2="Koeficienty rastu dopravy",IFERROR(INDEX('A2.1 Intenzita dopravy'!$E26:$BB26,MATCH('09.1 Nehodovost - vypocet'!V$19,'A2.1 Intenzita dopravy'!$E$5:$BB$5,0)),IF('09.1 Nehodovost - vypocet'!V$19&lt;MIN('A2.1 Intenzita dopravy'!$E$5:$BB$5),'09.1 Nehodovost - vypocet'!W40*'09.1 Nehodovost - vypocet'!W40/'09.1 Nehodovost - vypocet'!X40,'09.1 Nehodovost - vypocet'!U40*'09.1 Nehodovost - vypocet'!U40/'09.1 Nehodovost - vypocet'!T40)),0)),0)</f>
        <v>7238.6550872120251</v>
      </c>
      <c r="W40" s="30">
        <f>IFERROR(IF('A2 Intenzita dopravy'!$G$2="Dopravný model",IFERROR(INDEX('A2.1 Intenzita dopravy'!$E162:$BB162,MATCH('09.1 Nehodovost - vypocet'!W$19,'A2.1 Intenzita dopravy'!$E$141:$BB$141,0)),IF('09.1 Nehodovost - vypocet'!W$19&lt;MIN('A2.1 Intenzita dopravy'!$E$141:$BB$141),'09.1 Nehodovost - vypocet'!X40*'09.1 Nehodovost - vypocet'!X40/'09.1 Nehodovost - vypocet'!Y40,'09.1 Nehodovost - vypocet'!V40*'09.1 Nehodovost - vypocet'!V40/'09.1 Nehodovost - vypocet'!U40)),IF('A2 Intenzita dopravy'!$G$2="Koeficienty rastu dopravy",IFERROR(INDEX('A2.1 Intenzita dopravy'!$E26:$BB26,MATCH('09.1 Nehodovost - vypocet'!W$19,'A2.1 Intenzita dopravy'!$E$5:$BB$5,0)),IF('09.1 Nehodovost - vypocet'!W$19&lt;MIN('A2.1 Intenzita dopravy'!$E$5:$BB$5),'09.1 Nehodovost - vypocet'!X40*'09.1 Nehodovost - vypocet'!X40/'09.1 Nehodovost - vypocet'!Y40,'09.1 Nehodovost - vypocet'!V40*'09.1 Nehodovost - vypocet'!V40/'09.1 Nehodovost - vypocet'!U40)),0)),0)</f>
        <v>7330</v>
      </c>
      <c r="X40" s="30">
        <f>IFERROR(IF('A2 Intenzita dopravy'!$G$2="Dopravný model",IFERROR(INDEX('A2.1 Intenzita dopravy'!$E162:$BB162,MATCH('09.1 Nehodovost - vypocet'!X$19,'A2.1 Intenzita dopravy'!$E$141:$BB$141,0)),IF('09.1 Nehodovost - vypocet'!X$19&lt;MIN('A2.1 Intenzita dopravy'!$E$141:$BB$141),'09.1 Nehodovost - vypocet'!Y40*'09.1 Nehodovost - vypocet'!Y40/'09.1 Nehodovost - vypocet'!Z40,'09.1 Nehodovost - vypocet'!W40*'09.1 Nehodovost - vypocet'!W40/'09.1 Nehodovost - vypocet'!V40)),IF('A2 Intenzita dopravy'!$G$2="Koeficienty rastu dopravy",IFERROR(INDEX('A2.1 Intenzita dopravy'!$E26:$BB26,MATCH('09.1 Nehodovost - vypocet'!X$19,'A2.1 Intenzita dopravy'!$E$5:$BB$5,0)),IF('09.1 Nehodovost - vypocet'!X$19&lt;MIN('A2.1 Intenzita dopravy'!$E$5:$BB$5),'09.1 Nehodovost - vypocet'!Y40*'09.1 Nehodovost - vypocet'!Y40/'09.1 Nehodovost - vypocet'!Z40,'09.1 Nehodovost - vypocet'!W40*'09.1 Nehodovost - vypocet'!W40/'09.1 Nehodovost - vypocet'!V40)),0)),0)</f>
        <v>7424.3438463849197</v>
      </c>
      <c r="Y40" s="30">
        <f>IFERROR(IF('A2 Intenzita dopravy'!$G$2="Dopravný model",IFERROR(INDEX('A2.1 Intenzita dopravy'!$E162:$BB162,MATCH('09.1 Nehodovost - vypocet'!Y$19,'A2.1 Intenzita dopravy'!$E$141:$BB$141,0)),IF('09.1 Nehodovost - vypocet'!Y$19&lt;MIN('A2.1 Intenzita dopravy'!$E$141:$BB$141),'09.1 Nehodovost - vypocet'!Z40*'09.1 Nehodovost - vypocet'!Z40/'09.1 Nehodovost - vypocet'!AA40,'09.1 Nehodovost - vypocet'!X40*'09.1 Nehodovost - vypocet'!X40/'09.1 Nehodovost - vypocet'!W40)),IF('A2 Intenzita dopravy'!$G$2="Koeficienty rastu dopravy",IFERROR(INDEX('A2.1 Intenzita dopravy'!$E26:$BB26,MATCH('09.1 Nehodovost - vypocet'!Y$19,'A2.1 Intenzita dopravy'!$E$5:$BB$5,0)),IF('09.1 Nehodovost - vypocet'!Y$19&lt;MIN('A2.1 Intenzita dopravy'!$E$5:$BB$5),'09.1 Nehodovost - vypocet'!Z40*'09.1 Nehodovost - vypocet'!Z40/'09.1 Nehodovost - vypocet'!AA40,'09.1 Nehodovost - vypocet'!X40*'09.1 Nehodovost - vypocet'!X40/'09.1 Nehodovost - vypocet'!W40)),0)),0)</f>
        <v>7519.9019849049964</v>
      </c>
      <c r="Z40" s="30">
        <f>IFERROR(IF('A2 Intenzita dopravy'!$G$2="Dopravný model",IFERROR(INDEX('A2.1 Intenzita dopravy'!$E162:$BB162,MATCH('09.1 Nehodovost - vypocet'!Z$19,'A2.1 Intenzita dopravy'!$E$141:$BB$141,0)),IF('09.1 Nehodovost - vypocet'!Z$19&lt;MIN('A2.1 Intenzita dopravy'!$E$141:$BB$141),'09.1 Nehodovost - vypocet'!AA40*'09.1 Nehodovost - vypocet'!AA40/'09.1 Nehodovost - vypocet'!AB40,'09.1 Nehodovost - vypocet'!Y40*'09.1 Nehodovost - vypocet'!Y40/'09.1 Nehodovost - vypocet'!X40)),IF('A2 Intenzita dopravy'!$G$2="Koeficienty rastu dopravy",IFERROR(INDEX('A2.1 Intenzita dopravy'!$E26:$BB26,MATCH('09.1 Nehodovost - vypocet'!Z$19,'A2.1 Intenzita dopravy'!$E$5:$BB$5,0)),IF('09.1 Nehodovost - vypocet'!Z$19&lt;MIN('A2.1 Intenzita dopravy'!$E$5:$BB$5),'09.1 Nehodovost - vypocet'!AA40*'09.1 Nehodovost - vypocet'!AA40/'09.1 Nehodovost - vypocet'!AB40,'09.1 Nehodovost - vypocet'!Y40*'09.1 Nehodovost - vypocet'!Y40/'09.1 Nehodovost - vypocet'!X40)),0)),0)</f>
        <v>7616.6900446176196</v>
      </c>
      <c r="AA40" s="30">
        <f>IFERROR(IF('A2 Intenzita dopravy'!$G$2="Dopravný model",IFERROR(INDEX('A2.1 Intenzita dopravy'!$E162:$BB162,MATCH('09.1 Nehodovost - vypocet'!AA$19,'A2.1 Intenzita dopravy'!$E$141:$BB$141,0)),IF('09.1 Nehodovost - vypocet'!AA$19&lt;MIN('A2.1 Intenzita dopravy'!$E$141:$BB$141),'09.1 Nehodovost - vypocet'!AB40*'09.1 Nehodovost - vypocet'!AB40/'09.1 Nehodovost - vypocet'!AC40,'09.1 Nehodovost - vypocet'!Z40*'09.1 Nehodovost - vypocet'!Z40/'09.1 Nehodovost - vypocet'!Y40)),IF('A2 Intenzita dopravy'!$G$2="Koeficienty rastu dopravy",IFERROR(INDEX('A2.1 Intenzita dopravy'!$E26:$BB26,MATCH('09.1 Nehodovost - vypocet'!AA$19,'A2.1 Intenzita dopravy'!$E$5:$BB$5,0)),IF('09.1 Nehodovost - vypocet'!AA$19&lt;MIN('A2.1 Intenzita dopravy'!$E$5:$BB$5),'09.1 Nehodovost - vypocet'!AB40*'09.1 Nehodovost - vypocet'!AB40/'09.1 Nehodovost - vypocet'!AC40,'09.1 Nehodovost - vypocet'!Z40*'09.1 Nehodovost - vypocet'!Z40/'09.1 Nehodovost - vypocet'!Y40)),0)),0)</f>
        <v>7714.7238557405326</v>
      </c>
      <c r="AB40" s="30">
        <f>IFERROR(IF('A2 Intenzita dopravy'!$G$2="Dopravný model",IFERROR(INDEX('A2.1 Intenzita dopravy'!$E162:$BB162,MATCH('09.1 Nehodovost - vypocet'!AB$19,'A2.1 Intenzita dopravy'!$E$141:$BB$141,0)),IF('09.1 Nehodovost - vypocet'!AB$19&lt;MIN('A2.1 Intenzita dopravy'!$E$141:$BB$141),'09.1 Nehodovost - vypocet'!AC40*'09.1 Nehodovost - vypocet'!AC40/'09.1 Nehodovost - vypocet'!AD40,'09.1 Nehodovost - vypocet'!AA40*'09.1 Nehodovost - vypocet'!AA40/'09.1 Nehodovost - vypocet'!Z40)),IF('A2 Intenzita dopravy'!$G$2="Koeficienty rastu dopravy",IFERROR(INDEX('A2.1 Intenzita dopravy'!$E26:$BB26,MATCH('09.1 Nehodovost - vypocet'!AB$19,'A2.1 Intenzita dopravy'!$E$5:$BB$5,0)),IF('09.1 Nehodovost - vypocet'!AB$19&lt;MIN('A2.1 Intenzita dopravy'!$E$5:$BB$5),'09.1 Nehodovost - vypocet'!AC40*'09.1 Nehodovost - vypocet'!AC40/'09.1 Nehodovost - vypocet'!AD40,'09.1 Nehodovost - vypocet'!AA40*'09.1 Nehodovost - vypocet'!AA40/'09.1 Nehodovost - vypocet'!Z40)),0)),0)</f>
        <v>7814.0194522409502</v>
      </c>
      <c r="AC40" s="30">
        <f>IFERROR(IF('A2 Intenzita dopravy'!$G$2="Dopravný model",IFERROR(INDEX('A2.1 Intenzita dopravy'!$E162:$BB162,MATCH('09.1 Nehodovost - vypocet'!AC$19,'A2.1 Intenzita dopravy'!$E$141:$BB$141,0)),IF('09.1 Nehodovost - vypocet'!AC$19&lt;MIN('A2.1 Intenzita dopravy'!$E$141:$BB$141),'09.1 Nehodovost - vypocet'!AD40*'09.1 Nehodovost - vypocet'!AD40/'09.1 Nehodovost - vypocet'!AE40,'09.1 Nehodovost - vypocet'!AB40*'09.1 Nehodovost - vypocet'!AB40/'09.1 Nehodovost - vypocet'!AA40)),IF('A2 Intenzita dopravy'!$G$2="Koeficienty rastu dopravy",IFERROR(INDEX('A2.1 Intenzita dopravy'!$E26:$BB26,MATCH('09.1 Nehodovost - vypocet'!AC$19,'A2.1 Intenzita dopravy'!$E$5:$BB$5,0)),IF('09.1 Nehodovost - vypocet'!AC$19&lt;MIN('A2.1 Intenzita dopravy'!$E$5:$BB$5),'09.1 Nehodovost - vypocet'!AD40*'09.1 Nehodovost - vypocet'!AD40/'09.1 Nehodovost - vypocet'!AE40,'09.1 Nehodovost - vypocet'!AB40*'09.1 Nehodovost - vypocet'!AB40/'09.1 Nehodovost - vypocet'!AA40)),0)),0)</f>
        <v>7914.5930744580019</v>
      </c>
      <c r="AD40" s="30">
        <f>IFERROR(IF('A2 Intenzita dopravy'!$G$2="Dopravný model",IFERROR(INDEX('A2.1 Intenzita dopravy'!$E162:$BB162,MATCH('09.1 Nehodovost - vypocet'!AD$19,'A2.1 Intenzita dopravy'!$E$141:$BB$141,0)),IF('09.1 Nehodovost - vypocet'!AD$19&lt;MIN('A2.1 Intenzita dopravy'!$E$141:$BB$141),'09.1 Nehodovost - vypocet'!AE40*'09.1 Nehodovost - vypocet'!AE40/'09.1 Nehodovost - vypocet'!AF40,'09.1 Nehodovost - vypocet'!AC40*'09.1 Nehodovost - vypocet'!AC40/'09.1 Nehodovost - vypocet'!AB40)),IF('A2 Intenzita dopravy'!$G$2="Koeficienty rastu dopravy",IFERROR(INDEX('A2.1 Intenzita dopravy'!$E26:$BB26,MATCH('09.1 Nehodovost - vypocet'!AD$19,'A2.1 Intenzita dopravy'!$E$5:$BB$5,0)),IF('09.1 Nehodovost - vypocet'!AD$19&lt;MIN('A2.1 Intenzita dopravy'!$E$5:$BB$5),'09.1 Nehodovost - vypocet'!AE40*'09.1 Nehodovost - vypocet'!AE40/'09.1 Nehodovost - vypocet'!AF40,'09.1 Nehodovost - vypocet'!AC40*'09.1 Nehodovost - vypocet'!AC40/'09.1 Nehodovost - vypocet'!AB40)),0)),0)</f>
        <v>8016.4611717589314</v>
      </c>
      <c r="AE40" s="30">
        <f>IFERROR(IF('A2 Intenzita dopravy'!$G$2="Dopravný model",IFERROR(INDEX('A2.1 Intenzita dopravy'!$E162:$BB162,MATCH('09.1 Nehodovost - vypocet'!AE$19,'A2.1 Intenzita dopravy'!$E$141:$BB$141,0)),IF('09.1 Nehodovost - vypocet'!AE$19&lt;MIN('A2.1 Intenzita dopravy'!$E$141:$BB$141),'09.1 Nehodovost - vypocet'!AF40*'09.1 Nehodovost - vypocet'!AF40/'09.1 Nehodovost - vypocet'!AG40,'09.1 Nehodovost - vypocet'!AD40*'09.1 Nehodovost - vypocet'!AD40/'09.1 Nehodovost - vypocet'!AC40)),IF('A2 Intenzita dopravy'!$G$2="Koeficienty rastu dopravy",IFERROR(INDEX('A2.1 Intenzita dopravy'!$E26:$BB26,MATCH('09.1 Nehodovost - vypocet'!AE$19,'A2.1 Intenzita dopravy'!$E$5:$BB$5,0)),IF('09.1 Nehodovost - vypocet'!AE$19&lt;MIN('A2.1 Intenzita dopravy'!$E$5:$BB$5),'09.1 Nehodovost - vypocet'!AF40*'09.1 Nehodovost - vypocet'!AF40/'09.1 Nehodovost - vypocet'!AG40,'09.1 Nehodovost - vypocet'!AD40*'09.1 Nehodovost - vypocet'!AD40/'09.1 Nehodovost - vypocet'!AC40)),0)),0)</f>
        <v>8119.6404052294765</v>
      </c>
      <c r="AF40" s="30">
        <f>IFERROR(IF('A2 Intenzita dopravy'!$G$2="Dopravný model",IFERROR(INDEX('A2.1 Intenzita dopravy'!$E162:$BB162,MATCH('09.1 Nehodovost - vypocet'!AF$19,'A2.1 Intenzita dopravy'!$E$141:$BB$141,0)),IF('09.1 Nehodovost - vypocet'!AF$19&lt;MIN('A2.1 Intenzita dopravy'!$E$141:$BB$141),'09.1 Nehodovost - vypocet'!AG40*'09.1 Nehodovost - vypocet'!AG40/'09.1 Nehodovost - vypocet'!AH40,'09.1 Nehodovost - vypocet'!AE40*'09.1 Nehodovost - vypocet'!AE40/'09.1 Nehodovost - vypocet'!AD40)),IF('A2 Intenzita dopravy'!$G$2="Koeficienty rastu dopravy",IFERROR(INDEX('A2.1 Intenzita dopravy'!$E26:$BB26,MATCH('09.1 Nehodovost - vypocet'!AF$19,'A2.1 Intenzita dopravy'!$E$5:$BB$5,0)),IF('09.1 Nehodovost - vypocet'!AF$19&lt;MIN('A2.1 Intenzita dopravy'!$E$5:$BB$5),'09.1 Nehodovost - vypocet'!AG40*'09.1 Nehodovost - vypocet'!AG40/'09.1 Nehodovost - vypocet'!AH40,'09.1 Nehodovost - vypocet'!AE40*'09.1 Nehodovost - vypocet'!AE40/'09.1 Nehodovost - vypocet'!AD40)),0)),0)</f>
        <v>8224.1476503988833</v>
      </c>
      <c r="AG40" s="30">
        <f>IFERROR(IF('A2 Intenzita dopravy'!$G$2="Dopravný model",IFERROR(INDEX('A2.1 Intenzita dopravy'!$E162:$BB162,MATCH('09.1 Nehodovost - vypocet'!AG$19,'A2.1 Intenzita dopravy'!$E$141:$BB$141,0)),IF('09.1 Nehodovost - vypocet'!AG$19&lt;MIN('A2.1 Intenzita dopravy'!$E$141:$BB$141),'09.1 Nehodovost - vypocet'!AH40*'09.1 Nehodovost - vypocet'!AH40/'09.1 Nehodovost - vypocet'!AI40,'09.1 Nehodovost - vypocet'!AF40*'09.1 Nehodovost - vypocet'!AF40/'09.1 Nehodovost - vypocet'!AE40)),IF('A2 Intenzita dopravy'!$G$2="Koeficienty rastu dopravy",IFERROR(INDEX('A2.1 Intenzita dopravy'!$E26:$BB26,MATCH('09.1 Nehodovost - vypocet'!AG$19,'A2.1 Intenzita dopravy'!$E$5:$BB$5,0)),IF('09.1 Nehodovost - vypocet'!AG$19&lt;MIN('A2.1 Intenzita dopravy'!$E$5:$BB$5),'09.1 Nehodovost - vypocet'!AH40*'09.1 Nehodovost - vypocet'!AH40/'09.1 Nehodovost - vypocet'!AI40,'09.1 Nehodovost - vypocet'!AF40*'09.1 Nehodovost - vypocet'!AF40/'09.1 Nehodovost - vypocet'!AE40)),0)),0)</f>
        <v>8330</v>
      </c>
      <c r="AH40" s="30">
        <f>IFERROR(IF('A2 Intenzita dopravy'!$G$2="Dopravný model",IFERROR(INDEX('A2.1 Intenzita dopravy'!$E162:$BB162,MATCH('09.1 Nehodovost - vypocet'!AH$19,'A2.1 Intenzita dopravy'!$E$141:$BB$141,0)),IF('09.1 Nehodovost - vypocet'!AH$19&lt;MIN('A2.1 Intenzita dopravy'!$E$141:$BB$141),'09.1 Nehodovost - vypocet'!AI40*'09.1 Nehodovost - vypocet'!AI40/'09.1 Nehodovost - vypocet'!AJ40,'09.1 Nehodovost - vypocet'!AG40*'09.1 Nehodovost - vypocet'!AG40/'09.1 Nehodovost - vypocet'!AF40)),IF('A2 Intenzita dopravy'!$G$2="Koeficienty rastu dopravy",IFERROR(INDEX('A2.1 Intenzita dopravy'!$E26:$BB26,MATCH('09.1 Nehodovost - vypocet'!AH$19,'A2.1 Intenzita dopravy'!$E$5:$BB$5,0)),IF('09.1 Nehodovost - vypocet'!AH$19&lt;MIN('A2.1 Intenzita dopravy'!$E$5:$BB$5),'09.1 Nehodovost - vypocet'!AI40*'09.1 Nehodovost - vypocet'!AI40/'09.1 Nehodovost - vypocet'!AJ40,'09.1 Nehodovost - vypocet'!AG40*'09.1 Nehodovost - vypocet'!AG40/'09.1 Nehodovost - vypocet'!AF40)),0)),0)</f>
        <v>8437.5332866952594</v>
      </c>
      <c r="AI40" s="30">
        <f>IFERROR(IF('A2 Intenzita dopravy'!$G$2="Dopravný model",IFERROR(INDEX('A2.1 Intenzita dopravy'!$E162:$BB162,MATCH('09.1 Nehodovost - vypocet'!AI$19,'A2.1 Intenzita dopravy'!$E$141:$BB$141,0)),IF('09.1 Nehodovost - vypocet'!AI$19&lt;MIN('A2.1 Intenzita dopravy'!$E$141:$BB$141),'09.1 Nehodovost - vypocet'!AJ40*'09.1 Nehodovost - vypocet'!AJ40/'09.1 Nehodovost - vypocet'!AK40,'09.1 Nehodovost - vypocet'!AH40*'09.1 Nehodovost - vypocet'!AH40/'09.1 Nehodovost - vypocet'!AG40)),IF('A2 Intenzita dopravy'!$G$2="Koeficienty rastu dopravy",IFERROR(INDEX('A2.1 Intenzita dopravy'!$E26:$BB26,MATCH('09.1 Nehodovost - vypocet'!AI$19,'A2.1 Intenzita dopravy'!$E$5:$BB$5,0)),IF('09.1 Nehodovost - vypocet'!AI$19&lt;MIN('A2.1 Intenzita dopravy'!$E$5:$BB$5),'09.1 Nehodovost - vypocet'!AJ40*'09.1 Nehodovost - vypocet'!AJ40/'09.1 Nehodovost - vypocet'!AK40,'09.1 Nehodovost - vypocet'!AH40*'09.1 Nehodovost - vypocet'!AH40/'09.1 Nehodovost - vypocet'!AG40)),0)),0)</f>
        <v>8546.4547375858947</v>
      </c>
      <c r="AJ40" s="30">
        <f>IFERROR(IF('A2 Intenzita dopravy'!$G$2="Dopravný model",IFERROR(INDEX('A2.1 Intenzita dopravy'!$E162:$BB162,MATCH('09.1 Nehodovost - vypocet'!AJ$19,'A2.1 Intenzita dopravy'!$E$141:$BB$141,0)),IF('09.1 Nehodovost - vypocet'!AJ$19&lt;MIN('A2.1 Intenzita dopravy'!$E$141:$BB$141),'09.1 Nehodovost - vypocet'!AK40*'09.1 Nehodovost - vypocet'!AK40/'09.1 Nehodovost - vypocet'!AL40,'09.1 Nehodovost - vypocet'!AI40*'09.1 Nehodovost - vypocet'!AI40/'09.1 Nehodovost - vypocet'!AH40)),IF('A2 Intenzita dopravy'!$G$2="Koeficienty rastu dopravy",IFERROR(INDEX('A2.1 Intenzita dopravy'!$E26:$BB26,MATCH('09.1 Nehodovost - vypocet'!AJ$19,'A2.1 Intenzita dopravy'!$E$5:$BB$5,0)),IF('09.1 Nehodovost - vypocet'!AJ$19&lt;MIN('A2.1 Intenzita dopravy'!$E$5:$BB$5),'09.1 Nehodovost - vypocet'!AK40*'09.1 Nehodovost - vypocet'!AK40/'09.1 Nehodovost - vypocet'!AL40,'09.1 Nehodovost - vypocet'!AI40*'09.1 Nehodovost - vypocet'!AI40/'09.1 Nehodovost - vypocet'!AH40)),0)),0)</f>
        <v>8656.782272702927</v>
      </c>
      <c r="AK40" s="30">
        <f>IFERROR(IF('A2 Intenzita dopravy'!$G$2="Dopravný model",IFERROR(INDEX('A2.1 Intenzita dopravy'!$E162:$BB162,MATCH('09.1 Nehodovost - vypocet'!AK$19,'A2.1 Intenzita dopravy'!$E$141:$BB$141,0)),IF('09.1 Nehodovost - vypocet'!AK$19&lt;MIN('A2.1 Intenzita dopravy'!$E$141:$BB$141),'09.1 Nehodovost - vypocet'!AL40*'09.1 Nehodovost - vypocet'!AL40/'09.1 Nehodovost - vypocet'!AM40,'09.1 Nehodovost - vypocet'!AJ40*'09.1 Nehodovost - vypocet'!AJ40/'09.1 Nehodovost - vypocet'!AI40)),IF('A2 Intenzita dopravy'!$G$2="Koeficienty rastu dopravy",IFERROR(INDEX('A2.1 Intenzita dopravy'!$E26:$BB26,MATCH('09.1 Nehodovost - vypocet'!AK$19,'A2.1 Intenzita dopravy'!$E$5:$BB$5,0)),IF('09.1 Nehodovost - vypocet'!AK$19&lt;MIN('A2.1 Intenzita dopravy'!$E$5:$BB$5),'09.1 Nehodovost - vypocet'!AL40*'09.1 Nehodovost - vypocet'!AL40/'09.1 Nehodovost - vypocet'!AM40,'09.1 Nehodovost - vypocet'!AJ40*'09.1 Nehodovost - vypocet'!AJ40/'09.1 Nehodovost - vypocet'!AI40)),0)),0)</f>
        <v>8768.5340434098907</v>
      </c>
      <c r="AL40" s="30">
        <f>IFERROR(IF('A2 Intenzita dopravy'!$G$2="Dopravný model",IFERROR(INDEX('A2.1 Intenzita dopravy'!$E162:$BB162,MATCH('09.1 Nehodovost - vypocet'!AL$19,'A2.1 Intenzita dopravy'!$E$141:$BB$141,0)),IF('09.1 Nehodovost - vypocet'!AL$19&lt;MIN('A2.1 Intenzita dopravy'!$E$141:$BB$141),'09.1 Nehodovost - vypocet'!AM40*'09.1 Nehodovost - vypocet'!AM40/'09.1 Nehodovost - vypocet'!AN40,'09.1 Nehodovost - vypocet'!AK40*'09.1 Nehodovost - vypocet'!AK40/'09.1 Nehodovost - vypocet'!AJ40)),IF('A2 Intenzita dopravy'!$G$2="Koeficienty rastu dopravy",IFERROR(INDEX('A2.1 Intenzita dopravy'!$E26:$BB26,MATCH('09.1 Nehodovost - vypocet'!AL$19,'A2.1 Intenzita dopravy'!$E$5:$BB$5,0)),IF('09.1 Nehodovost - vypocet'!AL$19&lt;MIN('A2.1 Intenzita dopravy'!$E$5:$BB$5),'09.1 Nehodovost - vypocet'!AM40*'09.1 Nehodovost - vypocet'!AM40/'09.1 Nehodovost - vypocet'!AN40,'09.1 Nehodovost - vypocet'!AK40*'09.1 Nehodovost - vypocet'!AK40/'09.1 Nehodovost - vypocet'!AJ40)),0)),0)</f>
        <v>8881.7284353891391</v>
      </c>
      <c r="AM40" s="30">
        <f>IFERROR(IF('A2 Intenzita dopravy'!$G$2="Dopravný model",IFERROR(INDEX('A2.1 Intenzita dopravy'!$E162:$BB162,MATCH('09.1 Nehodovost - vypocet'!AM$19,'A2.1 Intenzita dopravy'!$E$141:$BB$141,0)),IF('09.1 Nehodovost - vypocet'!AM$19&lt;MIN('A2.1 Intenzita dopravy'!$E$141:$BB$141),'09.1 Nehodovost - vypocet'!AN40*'09.1 Nehodovost - vypocet'!AN40/'09.1 Nehodovost - vypocet'!AO40,'09.1 Nehodovost - vypocet'!AL40*'09.1 Nehodovost - vypocet'!AL40/'09.1 Nehodovost - vypocet'!AK40)),IF('A2 Intenzita dopravy'!$G$2="Koeficienty rastu dopravy",IFERROR(INDEX('A2.1 Intenzita dopravy'!$E26:$BB26,MATCH('09.1 Nehodovost - vypocet'!AM$19,'A2.1 Intenzita dopravy'!$E$5:$BB$5,0)),IF('09.1 Nehodovost - vypocet'!AM$19&lt;MIN('A2.1 Intenzita dopravy'!$E$5:$BB$5),'09.1 Nehodovost - vypocet'!AN40*'09.1 Nehodovost - vypocet'!AN40/'09.1 Nehodovost - vypocet'!AO40,'09.1 Nehodovost - vypocet'!AL40*'09.1 Nehodovost - vypocet'!AL40/'09.1 Nehodovost - vypocet'!AK40)),0)),0)</f>
        <v>8996.3840716667073</v>
      </c>
      <c r="AN40" s="30">
        <f>IFERROR(IF('A2 Intenzita dopravy'!$G$2="Dopravný model",IFERROR(INDEX('A2.1 Intenzita dopravy'!$E162:$BB162,MATCH('09.1 Nehodovost - vypocet'!AN$19,'A2.1 Intenzita dopravy'!$E$141:$BB$141,0)),IF('09.1 Nehodovost - vypocet'!AN$19&lt;MIN('A2.1 Intenzita dopravy'!$E$141:$BB$141),'09.1 Nehodovost - vypocet'!AO40*'09.1 Nehodovost - vypocet'!AO40/'09.1 Nehodovost - vypocet'!AP40,'09.1 Nehodovost - vypocet'!AM40*'09.1 Nehodovost - vypocet'!AM40/'09.1 Nehodovost - vypocet'!AL40)),IF('A2 Intenzita dopravy'!$G$2="Koeficienty rastu dopravy",IFERROR(INDEX('A2.1 Intenzita dopravy'!$E26:$BB26,MATCH('09.1 Nehodovost - vypocet'!AN$19,'A2.1 Intenzita dopravy'!$E$5:$BB$5,0)),IF('09.1 Nehodovost - vypocet'!AN$19&lt;MIN('A2.1 Intenzita dopravy'!$E$5:$BB$5),'09.1 Nehodovost - vypocet'!AO40*'09.1 Nehodovost - vypocet'!AO40/'09.1 Nehodovost - vypocet'!AP40,'09.1 Nehodovost - vypocet'!AM40*'09.1 Nehodovost - vypocet'!AM40/'09.1 Nehodovost - vypocet'!AL40)),0)),0)</f>
        <v>9112.5198156762162</v>
      </c>
      <c r="AO40" s="30">
        <f>IFERROR(IF('A2 Intenzita dopravy'!$G$2="Dopravný model",IFERROR(INDEX('A2.1 Intenzita dopravy'!$E162:$BB162,MATCH('09.1 Nehodovost - vypocet'!AO$19,'A2.1 Intenzita dopravy'!$E$141:$BB$141,0)),IF('09.1 Nehodovost - vypocet'!AO$19&lt;MIN('A2.1 Intenzita dopravy'!$E$141:$BB$141),'09.1 Nehodovost - vypocet'!AP40*'09.1 Nehodovost - vypocet'!AP40/'09.1 Nehodovost - vypocet'!AQ40,'09.1 Nehodovost - vypocet'!AN40*'09.1 Nehodovost - vypocet'!AN40/'09.1 Nehodovost - vypocet'!AM40)),IF('A2 Intenzita dopravy'!$G$2="Koeficienty rastu dopravy",IFERROR(INDEX('A2.1 Intenzita dopravy'!$E26:$BB26,MATCH('09.1 Nehodovost - vypocet'!AO$19,'A2.1 Intenzita dopravy'!$E$5:$BB$5,0)),IF('09.1 Nehodovost - vypocet'!AO$19&lt;MIN('A2.1 Intenzita dopravy'!$E$5:$BB$5),'09.1 Nehodovost - vypocet'!AP40*'09.1 Nehodovost - vypocet'!AP40/'09.1 Nehodovost - vypocet'!AQ40,'09.1 Nehodovost - vypocet'!AN40*'09.1 Nehodovost - vypocet'!AN40/'09.1 Nehodovost - vypocet'!AM40)),0)),0)</f>
        <v>9230.1547743623323</v>
      </c>
      <c r="AP40" s="30">
        <f>IFERROR(IF('A2 Intenzita dopravy'!$G$2="Dopravný model",IFERROR(INDEX('A2.1 Intenzita dopravy'!$E162:$BB162,MATCH('09.1 Nehodovost - vypocet'!AP$19,'A2.1 Intenzita dopravy'!$E$141:$BB$141,0)),IF('09.1 Nehodovost - vypocet'!AP$19&lt;MIN('A2.1 Intenzita dopravy'!$E$141:$BB$141),'09.1 Nehodovost - vypocet'!AQ40*'09.1 Nehodovost - vypocet'!AQ40/'09.1 Nehodovost - vypocet'!AR40,'09.1 Nehodovost - vypocet'!AO40*'09.1 Nehodovost - vypocet'!AO40/'09.1 Nehodovost - vypocet'!AN40)),IF('A2 Intenzita dopravy'!$G$2="Koeficienty rastu dopravy",IFERROR(INDEX('A2.1 Intenzita dopravy'!$E26:$BB26,MATCH('09.1 Nehodovost - vypocet'!AP$19,'A2.1 Intenzita dopravy'!$E$5:$BB$5,0)),IF('09.1 Nehodovost - vypocet'!AP$19&lt;MIN('A2.1 Intenzita dopravy'!$E$5:$BB$5),'09.1 Nehodovost - vypocet'!AQ40*'09.1 Nehodovost - vypocet'!AQ40/'09.1 Nehodovost - vypocet'!AR40,'09.1 Nehodovost - vypocet'!AO40*'09.1 Nehodovost - vypocet'!AO40/'09.1 Nehodovost - vypocet'!AN40)),0)),0)</f>
        <v>9349.3083013242922</v>
      </c>
      <c r="AQ40" s="30">
        <f>IFERROR(IF('A2 Intenzita dopravy'!$G$2="Dopravný model",IFERROR(INDEX('A2.1 Intenzita dopravy'!$E162:$BB162,MATCH('09.1 Nehodovost - vypocet'!AQ$19,'A2.1 Intenzita dopravy'!$E$141:$BB$141,0)),IF('09.1 Nehodovost - vypocet'!AQ$19&lt;MIN('A2.1 Intenzita dopravy'!$E$141:$BB$141),'09.1 Nehodovost - vypocet'!AR40*'09.1 Nehodovost - vypocet'!AR40/'09.1 Nehodovost - vypocet'!AS40,'09.1 Nehodovost - vypocet'!AP40*'09.1 Nehodovost - vypocet'!AP40/'09.1 Nehodovost - vypocet'!AO40)),IF('A2 Intenzita dopravy'!$G$2="Koeficienty rastu dopravy",IFERROR(INDEX('A2.1 Intenzita dopravy'!$E26:$BB26,MATCH('09.1 Nehodovost - vypocet'!AQ$19,'A2.1 Intenzita dopravy'!$E$5:$BB$5,0)),IF('09.1 Nehodovost - vypocet'!AQ$19&lt;MIN('A2.1 Intenzita dopravy'!$E$5:$BB$5),'09.1 Nehodovost - vypocet'!AR40*'09.1 Nehodovost - vypocet'!AR40/'09.1 Nehodovost - vypocet'!AS40,'09.1 Nehodovost - vypocet'!AP40*'09.1 Nehodovost - vypocet'!AP40/'09.1 Nehodovost - vypocet'!AO40)),0)),0)</f>
        <v>9470</v>
      </c>
      <c r="AR40" s="30">
        <f>IFERROR(IF('A2 Intenzita dopravy'!$G$2="Dopravný model",IFERROR(INDEX('A2.1 Intenzita dopravy'!$E162:$BB162,MATCH('09.1 Nehodovost - vypocet'!AR$19,'A2.1 Intenzita dopravy'!$E$141:$BB$141,0)),IF('09.1 Nehodovost - vypocet'!AR$19&lt;MIN('A2.1 Intenzita dopravy'!$E$141:$BB$141),'09.1 Nehodovost - vypocet'!AS40*'09.1 Nehodovost - vypocet'!AS40/'09.1 Nehodovost - vypocet'!AT40,'09.1 Nehodovost - vypocet'!AQ40*'09.1 Nehodovost - vypocet'!AQ40/'09.1 Nehodovost - vypocet'!AP40)),IF('A2 Intenzita dopravy'!$G$2="Koeficienty rastu dopravy",IFERROR(INDEX('A2.1 Intenzita dopravy'!$E26:$BB26,MATCH('09.1 Nehodovost - vypocet'!AR$19,'A2.1 Intenzita dopravy'!$E$5:$BB$5,0)),IF('09.1 Nehodovost - vypocet'!AR$19&lt;MIN('A2.1 Intenzita dopravy'!$E$5:$BB$5),'09.1 Nehodovost - vypocet'!AS40*'09.1 Nehodovost - vypocet'!AS40/'09.1 Nehodovost - vypocet'!AT40,'09.1 Nehodovost - vypocet'!AQ40*'09.1 Nehodovost - vypocet'!AQ40/'09.1 Nehodovost - vypocet'!AP40)),0)),0)</f>
        <v>9592.2497268912502</v>
      </c>
      <c r="AS40" s="30">
        <f>IFERROR(IF('A2 Intenzita dopravy'!$G$2="Dopravný model",IFERROR(INDEX('A2.1 Intenzita dopravy'!$E162:$BB162,MATCH('09.1 Nehodovost - vypocet'!AS$19,'A2.1 Intenzita dopravy'!$E$141:$BB$141,0)),IF('09.1 Nehodovost - vypocet'!AS$19&lt;MIN('A2.1 Intenzita dopravy'!$E$141:$BB$141),'09.1 Nehodovost - vypocet'!AT40*'09.1 Nehodovost - vypocet'!AT40/'09.1 Nehodovost - vypocet'!AU40,'09.1 Nehodovost - vypocet'!AR40*'09.1 Nehodovost - vypocet'!AR40/'09.1 Nehodovost - vypocet'!AQ40)),IF('A2 Intenzita dopravy'!$G$2="Koeficienty rastu dopravy",IFERROR(INDEX('A2.1 Intenzita dopravy'!$E26:$BB26,MATCH('09.1 Nehodovost - vypocet'!AS$19,'A2.1 Intenzita dopravy'!$E$5:$BB$5,0)),IF('09.1 Nehodovost - vypocet'!AS$19&lt;MIN('A2.1 Intenzita dopravy'!$E$5:$BB$5),'09.1 Nehodovost - vypocet'!AT40*'09.1 Nehodovost - vypocet'!AT40/'09.1 Nehodovost - vypocet'!AU40,'09.1 Nehodovost - vypocet'!AR40*'09.1 Nehodovost - vypocet'!AR40/'09.1 Nehodovost - vypocet'!AQ40)),0)),0)</f>
        <v>9716.0775948305454</v>
      </c>
      <c r="AT40" s="30">
        <f>IFERROR(IF('A2 Intenzita dopravy'!$G$2="Dopravný model",IFERROR(INDEX('A2.1 Intenzita dopravy'!$E162:$BB162,MATCH('09.1 Nehodovost - vypocet'!AT$19,'A2.1 Intenzita dopravy'!$E$141:$BB$141,0)),IF('09.1 Nehodovost - vypocet'!AT$19&lt;MIN('A2.1 Intenzita dopravy'!$E$141:$BB$141),'09.1 Nehodovost - vypocet'!AU40*'09.1 Nehodovost - vypocet'!AU40/'09.1 Nehodovost - vypocet'!AV40,'09.1 Nehodovost - vypocet'!AS40*'09.1 Nehodovost - vypocet'!AS40/'09.1 Nehodovost - vypocet'!AR40)),IF('A2 Intenzita dopravy'!$G$2="Koeficienty rastu dopravy",IFERROR(INDEX('A2.1 Intenzita dopravy'!$E26:$BB26,MATCH('09.1 Nehodovost - vypocet'!AT$19,'A2.1 Intenzita dopravy'!$E$5:$BB$5,0)),IF('09.1 Nehodovost - vypocet'!AT$19&lt;MIN('A2.1 Intenzita dopravy'!$E$5:$BB$5),'09.1 Nehodovost - vypocet'!AU40*'09.1 Nehodovost - vypocet'!AU40/'09.1 Nehodovost - vypocet'!AV40,'09.1 Nehodovost - vypocet'!AS40*'09.1 Nehodovost - vypocet'!AS40/'09.1 Nehodovost - vypocet'!AR40)),0)),0)</f>
        <v>9841.5039762901251</v>
      </c>
      <c r="AU40" s="30">
        <f>IFERROR(IF('A2 Intenzita dopravy'!$G$2="Dopravný model",IFERROR(INDEX('A2.1 Intenzita dopravy'!$E162:$BB162,MATCH('09.1 Nehodovost - vypocet'!AU$19,'A2.1 Intenzita dopravy'!$E$141:$BB$141,0)),IF('09.1 Nehodovost - vypocet'!AU$19&lt;MIN('A2.1 Intenzita dopravy'!$E$141:$BB$141),'09.1 Nehodovost - vypocet'!AV40*'09.1 Nehodovost - vypocet'!AV40/'09.1 Nehodovost - vypocet'!AW40,'09.1 Nehodovost - vypocet'!AT40*'09.1 Nehodovost - vypocet'!AT40/'09.1 Nehodovost - vypocet'!AS40)),IF('A2 Intenzita dopravy'!$G$2="Koeficienty rastu dopravy",IFERROR(INDEX('A2.1 Intenzita dopravy'!$E26:$BB26,MATCH('09.1 Nehodovost - vypocet'!AU$19,'A2.1 Intenzita dopravy'!$E$5:$BB$5,0)),IF('09.1 Nehodovost - vypocet'!AU$19&lt;MIN('A2.1 Intenzita dopravy'!$E$5:$BB$5),'09.1 Nehodovost - vypocet'!AV40*'09.1 Nehodovost - vypocet'!AV40/'09.1 Nehodovost - vypocet'!AW40,'09.1 Nehodovost - vypocet'!AT40*'09.1 Nehodovost - vypocet'!AT40/'09.1 Nehodovost - vypocet'!AS40)),0)),0)</f>
        <v>9968.549506733696</v>
      </c>
      <c r="AV40" s="30">
        <f>IFERROR(IF('A2 Intenzita dopravy'!$G$2="Dopravný model",IFERROR(INDEX('A2.1 Intenzita dopravy'!$E162:$BB162,MATCH('09.1 Nehodovost - vypocet'!AV$19,'A2.1 Intenzita dopravy'!$E$141:$BB$141,0)),IF('09.1 Nehodovost - vypocet'!AV$19&lt;MIN('A2.1 Intenzita dopravy'!$E$141:$BB$141),'09.1 Nehodovost - vypocet'!AW40*'09.1 Nehodovost - vypocet'!AW40/'09.1 Nehodovost - vypocet'!AX40,'09.1 Nehodovost - vypocet'!AU40*'09.1 Nehodovost - vypocet'!AU40/'09.1 Nehodovost - vypocet'!AT40)),IF('A2 Intenzita dopravy'!$G$2="Koeficienty rastu dopravy",IFERROR(INDEX('A2.1 Intenzita dopravy'!$E26:$BB26,MATCH('09.1 Nehodovost - vypocet'!AV$19,'A2.1 Intenzita dopravy'!$E$5:$BB$5,0)),IF('09.1 Nehodovost - vypocet'!AV$19&lt;MIN('A2.1 Intenzita dopravy'!$E$5:$BB$5),'09.1 Nehodovost - vypocet'!AW40*'09.1 Nehodovost - vypocet'!AW40/'09.1 Nehodovost - vypocet'!AX40,'09.1 Nehodovost - vypocet'!AU40*'09.1 Nehodovost - vypocet'!AU40/'09.1 Nehodovost - vypocet'!AT40)),0)),0)</f>
        <v>10097.235088011425</v>
      </c>
      <c r="AW40" s="30">
        <f>IFERROR(IF('A2 Intenzita dopravy'!$G$2="Dopravný model",IFERROR(INDEX('A2.1 Intenzita dopravy'!$E162:$BB162,MATCH('09.1 Nehodovost - vypocet'!AW$19,'A2.1 Intenzita dopravy'!$E$141:$BB$141,0)),IF('09.1 Nehodovost - vypocet'!AW$19&lt;MIN('A2.1 Intenzita dopravy'!$E$141:$BB$141),'09.1 Nehodovost - vypocet'!AX40*'09.1 Nehodovost - vypocet'!AX40/'09.1 Nehodovost - vypocet'!AY40,'09.1 Nehodovost - vypocet'!AV40*'09.1 Nehodovost - vypocet'!AV40/'09.1 Nehodovost - vypocet'!AU40)),IF('A2 Intenzita dopravy'!$G$2="Koeficienty rastu dopravy",IFERROR(INDEX('A2.1 Intenzita dopravy'!$E26:$BB26,MATCH('09.1 Nehodovost - vypocet'!AW$19,'A2.1 Intenzita dopravy'!$E$5:$BB$5,0)),IF('09.1 Nehodovost - vypocet'!AW$19&lt;MIN('A2.1 Intenzita dopravy'!$E$5:$BB$5),'09.1 Nehodovost - vypocet'!AX40*'09.1 Nehodovost - vypocet'!AX40/'09.1 Nehodovost - vypocet'!AY40,'09.1 Nehodovost - vypocet'!AV40*'09.1 Nehodovost - vypocet'!AV40/'09.1 Nehodovost - vypocet'!AU40)),0)),0)</f>
        <v>10227.581891798767</v>
      </c>
      <c r="AX40" s="30">
        <f>IFERROR(IF('A2 Intenzita dopravy'!$G$2="Dopravný model",IFERROR(INDEX('A2.1 Intenzita dopravy'!$E162:$BB162,MATCH('09.1 Nehodovost - vypocet'!AX$19,'A2.1 Intenzita dopravy'!$E$141:$BB$141,0)),IF('09.1 Nehodovost - vypocet'!AX$19&lt;MIN('A2.1 Intenzita dopravy'!$E$141:$BB$141),'09.1 Nehodovost - vypocet'!AY40*'09.1 Nehodovost - vypocet'!AY40/'09.1 Nehodovost - vypocet'!AZ40,'09.1 Nehodovost - vypocet'!AW40*'09.1 Nehodovost - vypocet'!AW40/'09.1 Nehodovost - vypocet'!AV40)),IF('A2 Intenzita dopravy'!$G$2="Koeficienty rastu dopravy",IFERROR(INDEX('A2.1 Intenzita dopravy'!$E26:$BB26,MATCH('09.1 Nehodovost - vypocet'!AX$19,'A2.1 Intenzita dopravy'!$E$5:$BB$5,0)),IF('09.1 Nehodovost - vypocet'!AX$19&lt;MIN('A2.1 Intenzita dopravy'!$E$5:$BB$5),'09.1 Nehodovost - vypocet'!AY40*'09.1 Nehodovost - vypocet'!AY40/'09.1 Nehodovost - vypocet'!AZ40,'09.1 Nehodovost - vypocet'!AW40*'09.1 Nehodovost - vypocet'!AW40/'09.1 Nehodovost - vypocet'!AV40)),0)),0)</f>
        <v>10359.611363079684</v>
      </c>
      <c r="AY40" s="30">
        <f>IFERROR(IF('A2 Intenzita dopravy'!$G$2="Dopravný model",IFERROR(INDEX('A2.1 Intenzita dopravy'!$E162:$BB162,MATCH('09.1 Nehodovost - vypocet'!AY$19,'A2.1 Intenzita dopravy'!$E$141:$BB$141,0)),IF('09.1 Nehodovost - vypocet'!AY$19&lt;MIN('A2.1 Intenzita dopravy'!$E$141:$BB$141),'09.1 Nehodovost - vypocet'!AZ40*'09.1 Nehodovost - vypocet'!AZ40/'09.1 Nehodovost - vypocet'!BA40,'09.1 Nehodovost - vypocet'!AX40*'09.1 Nehodovost - vypocet'!AX40/'09.1 Nehodovost - vypocet'!AW40)),IF('A2 Intenzita dopravy'!$G$2="Koeficienty rastu dopravy",IFERROR(INDEX('A2.1 Intenzita dopravy'!$E26:$BB26,MATCH('09.1 Nehodovost - vypocet'!AY$19,'A2.1 Intenzita dopravy'!$E$5:$BB$5,0)),IF('09.1 Nehodovost - vypocet'!AY$19&lt;MIN('A2.1 Intenzita dopravy'!$E$5:$BB$5),'09.1 Nehodovost - vypocet'!AZ40*'09.1 Nehodovost - vypocet'!AZ40/'09.1 Nehodovost - vypocet'!BA40,'09.1 Nehodovost - vypocet'!AX40*'09.1 Nehodovost - vypocet'!AX40/'09.1 Nehodovost - vypocet'!AW40)),0)),0)</f>
        <v>10493.345223674825</v>
      </c>
      <c r="AZ40" s="30">
        <f>IFERROR(IF('A2 Intenzita dopravy'!$G$2="Dopravný model",IFERROR(INDEX('A2.1 Intenzita dopravy'!$E162:$BB162,MATCH('09.1 Nehodovost - vypocet'!AZ$19,'A2.1 Intenzita dopravy'!$E$141:$BB$141,0)),IF('09.1 Nehodovost - vypocet'!AZ$19&lt;MIN('A2.1 Intenzita dopravy'!$E$141:$BB$141),'09.1 Nehodovost - vypocet'!BA40*'09.1 Nehodovost - vypocet'!BA40/'09.1 Nehodovost - vypocet'!BB40,'09.1 Nehodovost - vypocet'!AY40*'09.1 Nehodovost - vypocet'!AY40/'09.1 Nehodovost - vypocet'!AX40)),IF('A2 Intenzita dopravy'!$G$2="Koeficienty rastu dopravy",IFERROR(INDEX('A2.1 Intenzita dopravy'!$E26:$BB26,MATCH('09.1 Nehodovost - vypocet'!AZ$19,'A2.1 Intenzita dopravy'!$E$5:$BB$5,0)),IF('09.1 Nehodovost - vypocet'!AZ$19&lt;MIN('A2.1 Intenzita dopravy'!$E$5:$BB$5),'09.1 Nehodovost - vypocet'!BA40*'09.1 Nehodovost - vypocet'!BA40/'09.1 Nehodovost - vypocet'!BB40,'09.1 Nehodovost - vypocet'!AY40*'09.1 Nehodovost - vypocet'!AY40/'09.1 Nehodovost - vypocet'!AX40)),0)),0)</f>
        <v>10628.805475815252</v>
      </c>
      <c r="BA40" s="30">
        <f>IFERROR(IF('A2 Intenzita dopravy'!$G$2="Dopravný model",IFERROR(INDEX('A2.1 Intenzita dopravy'!$E162:$BB162,MATCH('09.1 Nehodovost - vypocet'!BA$19,'A2.1 Intenzita dopravy'!$E$141:$BB$141,0)),IF('09.1 Nehodovost - vypocet'!BA$19&lt;MIN('A2.1 Intenzita dopravy'!$E$141:$BB$141),'09.1 Nehodovost - vypocet'!BB40*'09.1 Nehodovost - vypocet'!BB40/'09.1 Nehodovost - vypocet'!BC40,'09.1 Nehodovost - vypocet'!AZ40*'09.1 Nehodovost - vypocet'!AZ40/'09.1 Nehodovost - vypocet'!AY40)),IF('A2 Intenzita dopravy'!$G$2="Koeficienty rastu dopravy",IFERROR(INDEX('A2.1 Intenzita dopravy'!$E26:$BB26,MATCH('09.1 Nehodovost - vypocet'!BA$19,'A2.1 Intenzita dopravy'!$E$5:$BB$5,0)),IF('09.1 Nehodovost - vypocet'!BA$19&lt;MIN('A2.1 Intenzita dopravy'!$E$5:$BB$5),'09.1 Nehodovost - vypocet'!BB40*'09.1 Nehodovost - vypocet'!BB40/'09.1 Nehodovost - vypocet'!BC40,'09.1 Nehodovost - vypocet'!AZ40*'09.1 Nehodovost - vypocet'!AZ40/'09.1 Nehodovost - vypocet'!AY40)),0)),0)</f>
        <v>10766.014405762309</v>
      </c>
      <c r="BB40" s="30">
        <f>IFERROR(IF('A2 Intenzita dopravy'!$G$2="Dopravný model",IFERROR(INDEX('A2.1 Intenzita dopravy'!$E162:$BB162,MATCH('09.1 Nehodovost - vypocet'!BB$19,'A2.1 Intenzita dopravy'!$E$141:$BB$141,0)),IF('09.1 Nehodovost - vypocet'!BB$19&lt;MIN('A2.1 Intenzita dopravy'!$E$141:$BB$141),'09.1 Nehodovost - vypocet'!BC40*'09.1 Nehodovost - vypocet'!BC40/'09.1 Nehodovost - vypocet'!BD40,'09.1 Nehodovost - vypocet'!BA40*'09.1 Nehodovost - vypocet'!BA40/'09.1 Nehodovost - vypocet'!AZ40)),IF('A2 Intenzita dopravy'!$G$2="Koeficienty rastu dopravy",IFERROR(INDEX('A2.1 Intenzita dopravy'!$E26:$BB26,MATCH('09.1 Nehodovost - vypocet'!BB$19,'A2.1 Intenzita dopravy'!$E$5:$BB$5,0)),IF('09.1 Nehodovost - vypocet'!BB$19&lt;MIN('A2.1 Intenzita dopravy'!$E$5:$BB$5),'09.1 Nehodovost - vypocet'!BC40*'09.1 Nehodovost - vypocet'!BC40/'09.1 Nehodovost - vypocet'!BD40,'09.1 Nehodovost - vypocet'!BA40*'09.1 Nehodovost - vypocet'!BA40/'09.1 Nehodovost - vypocet'!AZ40)),0)),0)</f>
        <v>10904.99458747421</v>
      </c>
    </row>
    <row r="41" spans="2:54" customFormat="1" x14ac:dyDescent="0.2">
      <c r="B41" s="5">
        <v>5</v>
      </c>
      <c r="C41" s="5">
        <f t="shared" si="60"/>
        <v>90783</v>
      </c>
      <c r="D41" s="5" t="str">
        <f t="shared" si="59"/>
        <v>I/59 Tvrdošín - severný okraj</v>
      </c>
      <c r="E41" s="30">
        <f>IFERROR(IF('A2 Intenzita dopravy'!$G$2="Dopravný model",IFERROR(INDEX('A2.1 Intenzita dopravy'!$E163:$BB163,MATCH('09.1 Nehodovost - vypocet'!E$19,'A2.1 Intenzita dopravy'!$E$141:$BB$141,0)),IF('09.1 Nehodovost - vypocet'!E$19&lt;MIN('A2.1 Intenzita dopravy'!$E$141:$BB$141),'09.1 Nehodovost - vypocet'!F41*'09.1 Nehodovost - vypocet'!F41/'09.1 Nehodovost - vypocet'!G41,'09.1 Nehodovost - vypocet'!D41*'09.1 Nehodovost - vypocet'!D41/'09.1 Nehodovost - vypocet'!C41)),IF('A2 Intenzita dopravy'!$G$2="Koeficienty rastu dopravy",IFERROR(INDEX('A2.1 Intenzita dopravy'!$E27:$BB27,MATCH('09.1 Nehodovost - vypocet'!E$19,'A2.1 Intenzita dopravy'!$E$5:$BB$5,0)),IF('09.1 Nehodovost - vypocet'!E$19&lt;MIN('A2.1 Intenzita dopravy'!$E$5:$BB$5),'09.1 Nehodovost - vypocet'!F41*'09.1 Nehodovost - vypocet'!F41/'09.1 Nehodovost - vypocet'!G41,'09.1 Nehodovost - vypocet'!D41*'09.1 Nehodovost - vypocet'!D41/'09.1 Nehodovost - vypocet'!C41)),0)),0)</f>
        <v>9900.7094457110634</v>
      </c>
      <c r="F41" s="30">
        <f>IFERROR(IF('A2 Intenzita dopravy'!$G$2="Dopravný model",IFERROR(INDEX('A2.1 Intenzita dopravy'!$E163:$BB163,MATCH('09.1 Nehodovost - vypocet'!F$19,'A2.1 Intenzita dopravy'!$E$141:$BB$141,0)),IF('09.1 Nehodovost - vypocet'!F$19&lt;MIN('A2.1 Intenzita dopravy'!$E$141:$BB$141),'09.1 Nehodovost - vypocet'!G41*'09.1 Nehodovost - vypocet'!G41/'09.1 Nehodovost - vypocet'!H41,'09.1 Nehodovost - vypocet'!E41*'09.1 Nehodovost - vypocet'!E41/'09.1 Nehodovost - vypocet'!D41)),IF('A2 Intenzita dopravy'!$G$2="Koeficienty rastu dopravy",IFERROR(INDEX('A2.1 Intenzita dopravy'!$E27:$BB27,MATCH('09.1 Nehodovost - vypocet'!F$19,'A2.1 Intenzita dopravy'!$E$5:$BB$5,0)),IF('09.1 Nehodovost - vypocet'!F$19&lt;MIN('A2.1 Intenzita dopravy'!$E$5:$BB$5),'09.1 Nehodovost - vypocet'!G41*'09.1 Nehodovost - vypocet'!G41/'09.1 Nehodovost - vypocet'!H41,'09.1 Nehodovost - vypocet'!E41*'09.1 Nehodovost - vypocet'!E41/'09.1 Nehodovost - vypocet'!D41)),0)),0)</f>
        <v>10045.489973121068</v>
      </c>
      <c r="G41" s="30">
        <f>IFERROR(IF('A2 Intenzita dopravy'!$G$2="Dopravný model",IFERROR(INDEX('A2.1 Intenzita dopravy'!$E163:$BB163,MATCH('09.1 Nehodovost - vypocet'!G$19,'A2.1 Intenzita dopravy'!$E$141:$BB$141,0)),IF('09.1 Nehodovost - vypocet'!G$19&lt;MIN('A2.1 Intenzita dopravy'!$E$141:$BB$141),'09.1 Nehodovost - vypocet'!H41*'09.1 Nehodovost - vypocet'!H41/'09.1 Nehodovost - vypocet'!I41,'09.1 Nehodovost - vypocet'!F41*'09.1 Nehodovost - vypocet'!F41/'09.1 Nehodovost - vypocet'!E41)),IF('A2 Intenzita dopravy'!$G$2="Koeficienty rastu dopravy",IFERROR(INDEX('A2.1 Intenzita dopravy'!$E27:$BB27,MATCH('09.1 Nehodovost - vypocet'!G$19,'A2.1 Intenzita dopravy'!$E$5:$BB$5,0)),IF('09.1 Nehodovost - vypocet'!G$19&lt;MIN('A2.1 Intenzita dopravy'!$E$5:$BB$5),'09.1 Nehodovost - vypocet'!H41*'09.1 Nehodovost - vypocet'!H41/'09.1 Nehodovost - vypocet'!I41,'09.1 Nehodovost - vypocet'!F41*'09.1 Nehodovost - vypocet'!F41/'09.1 Nehodovost - vypocet'!E41)),0)),0)</f>
        <v>10192.387662056926</v>
      </c>
      <c r="H41" s="30">
        <f>IFERROR(IF('A2 Intenzita dopravy'!$G$2="Dopravný model",IFERROR(INDEX('A2.1 Intenzita dopravy'!$E163:$BB163,MATCH('09.1 Nehodovost - vypocet'!H$19,'A2.1 Intenzita dopravy'!$E$141:$BB$141,0)),IF('09.1 Nehodovost - vypocet'!H$19&lt;MIN('A2.1 Intenzita dopravy'!$E$141:$BB$141),'09.1 Nehodovost - vypocet'!I41*'09.1 Nehodovost - vypocet'!I41/'09.1 Nehodovost - vypocet'!J41,'09.1 Nehodovost - vypocet'!G41*'09.1 Nehodovost - vypocet'!G41/'09.1 Nehodovost - vypocet'!F41)),IF('A2 Intenzita dopravy'!$G$2="Koeficienty rastu dopravy",IFERROR(INDEX('A2.1 Intenzita dopravy'!$E27:$BB27,MATCH('09.1 Nehodovost - vypocet'!H$19,'A2.1 Intenzita dopravy'!$E$5:$BB$5,0)),IF('09.1 Nehodovost - vypocet'!H$19&lt;MIN('A2.1 Intenzita dopravy'!$E$5:$BB$5),'09.1 Nehodovost - vypocet'!I41*'09.1 Nehodovost - vypocet'!I41/'09.1 Nehodovost - vypocet'!J41,'09.1 Nehodovost - vypocet'!G41*'09.1 Nehodovost - vypocet'!G41/'09.1 Nehodovost - vypocet'!F41)),0)),0)</f>
        <v>10341.433472296219</v>
      </c>
      <c r="I41" s="30">
        <f>IFERROR(IF('A2 Intenzita dopravy'!$G$2="Dopravný model",IFERROR(INDEX('A2.1 Intenzita dopravy'!$E163:$BB163,MATCH('09.1 Nehodovost - vypocet'!I$19,'A2.1 Intenzita dopravy'!$E$141:$BB$141,0)),IF('09.1 Nehodovost - vypocet'!I$19&lt;MIN('A2.1 Intenzita dopravy'!$E$141:$BB$141),'09.1 Nehodovost - vypocet'!J41*'09.1 Nehodovost - vypocet'!J41/'09.1 Nehodovost - vypocet'!K41,'09.1 Nehodovost - vypocet'!H41*'09.1 Nehodovost - vypocet'!H41/'09.1 Nehodovost - vypocet'!G41)),IF('A2 Intenzita dopravy'!$G$2="Koeficienty rastu dopravy",IFERROR(INDEX('A2.1 Intenzita dopravy'!$E27:$BB27,MATCH('09.1 Nehodovost - vypocet'!I$19,'A2.1 Intenzita dopravy'!$E$5:$BB$5,0)),IF('09.1 Nehodovost - vypocet'!I$19&lt;MIN('A2.1 Intenzita dopravy'!$E$5:$BB$5),'09.1 Nehodovost - vypocet'!J41*'09.1 Nehodovost - vypocet'!J41/'09.1 Nehodovost - vypocet'!K41,'09.1 Nehodovost - vypocet'!H41*'09.1 Nehodovost - vypocet'!H41/'09.1 Nehodovost - vypocet'!G41)),0)),0)</f>
        <v>10492.658816349027</v>
      </c>
      <c r="J41" s="30">
        <f>IFERROR(IF('A2 Intenzita dopravy'!$G$2="Dopravný model",IFERROR(INDEX('A2.1 Intenzita dopravy'!$E163:$BB163,MATCH('09.1 Nehodovost - vypocet'!J$19,'A2.1 Intenzita dopravy'!$E$141:$BB$141,0)),IF('09.1 Nehodovost - vypocet'!J$19&lt;MIN('A2.1 Intenzita dopravy'!$E$141:$BB$141),'09.1 Nehodovost - vypocet'!K41*'09.1 Nehodovost - vypocet'!K41/'09.1 Nehodovost - vypocet'!L41,'09.1 Nehodovost - vypocet'!I41*'09.1 Nehodovost - vypocet'!I41/'09.1 Nehodovost - vypocet'!H41)),IF('A2 Intenzita dopravy'!$G$2="Koeficienty rastu dopravy",IFERROR(INDEX('A2.1 Intenzita dopravy'!$E27:$BB27,MATCH('09.1 Nehodovost - vypocet'!J$19,'A2.1 Intenzita dopravy'!$E$5:$BB$5,0)),IF('09.1 Nehodovost - vypocet'!J$19&lt;MIN('A2.1 Intenzita dopravy'!$E$5:$BB$5),'09.1 Nehodovost - vypocet'!K41*'09.1 Nehodovost - vypocet'!K41/'09.1 Nehodovost - vypocet'!L41,'09.1 Nehodovost - vypocet'!I41*'09.1 Nehodovost - vypocet'!I41/'09.1 Nehodovost - vypocet'!H41)),0)),0)</f>
        <v>10646.095566078346</v>
      </c>
      <c r="K41" s="30">
        <f>IFERROR(IF('A2 Intenzita dopravy'!$G$2="Dopravný model",IFERROR(INDEX('A2.1 Intenzita dopravy'!$E163:$BB163,MATCH('09.1 Nehodovost - vypocet'!K$19,'A2.1 Intenzita dopravy'!$E$141:$BB$141,0)),IF('09.1 Nehodovost - vypocet'!K$19&lt;MIN('A2.1 Intenzita dopravy'!$E$141:$BB$141),'09.1 Nehodovost - vypocet'!L41*'09.1 Nehodovost - vypocet'!L41/'09.1 Nehodovost - vypocet'!M41,'09.1 Nehodovost - vypocet'!J41*'09.1 Nehodovost - vypocet'!J41/'09.1 Nehodovost - vypocet'!I41)),IF('A2 Intenzita dopravy'!$G$2="Koeficienty rastu dopravy",IFERROR(INDEX('A2.1 Intenzita dopravy'!$E27:$BB27,MATCH('09.1 Nehodovost - vypocet'!K$19,'A2.1 Intenzita dopravy'!$E$5:$BB$5,0)),IF('09.1 Nehodovost - vypocet'!K$19&lt;MIN('A2.1 Intenzita dopravy'!$E$5:$BB$5),'09.1 Nehodovost - vypocet'!L41*'09.1 Nehodovost - vypocet'!L41/'09.1 Nehodovost - vypocet'!M41,'09.1 Nehodovost - vypocet'!J41*'09.1 Nehodovost - vypocet'!J41/'09.1 Nehodovost - vypocet'!I41)),0)),0)</f>
        <v>10801.776059417321</v>
      </c>
      <c r="L41" s="30">
        <f>IFERROR(IF('A2 Intenzita dopravy'!$G$2="Dopravný model",IFERROR(INDEX('A2.1 Intenzita dopravy'!$E163:$BB163,MATCH('09.1 Nehodovost - vypocet'!L$19,'A2.1 Intenzita dopravy'!$E$141:$BB$141,0)),IF('09.1 Nehodovost - vypocet'!L$19&lt;MIN('A2.1 Intenzita dopravy'!$E$141:$BB$141),'09.1 Nehodovost - vypocet'!M41*'09.1 Nehodovost - vypocet'!M41/'09.1 Nehodovost - vypocet'!N41,'09.1 Nehodovost - vypocet'!K41*'09.1 Nehodovost - vypocet'!K41/'09.1 Nehodovost - vypocet'!J41)),IF('A2 Intenzita dopravy'!$G$2="Koeficienty rastu dopravy",IFERROR(INDEX('A2.1 Intenzita dopravy'!$E27:$BB27,MATCH('09.1 Nehodovost - vypocet'!L$19,'A2.1 Intenzita dopravy'!$E$5:$BB$5,0)),IF('09.1 Nehodovost - vypocet'!L$19&lt;MIN('A2.1 Intenzita dopravy'!$E$5:$BB$5),'09.1 Nehodovost - vypocet'!M41*'09.1 Nehodovost - vypocet'!M41/'09.1 Nehodovost - vypocet'!N41,'09.1 Nehodovost - vypocet'!K41*'09.1 Nehodovost - vypocet'!K41/'09.1 Nehodovost - vypocet'!J41)),0)),0)</f>
        <v>10959.733107184709</v>
      </c>
      <c r="M41" s="30">
        <f>IFERROR(IF('A2 Intenzita dopravy'!$G$2="Dopravný model",IFERROR(INDEX('A2.1 Intenzita dopravy'!$E163:$BB163,MATCH('09.1 Nehodovost - vypocet'!M$19,'A2.1 Intenzita dopravy'!$E$141:$BB$141,0)),IF('09.1 Nehodovost - vypocet'!M$19&lt;MIN('A2.1 Intenzita dopravy'!$E$141:$BB$141),'09.1 Nehodovost - vypocet'!N41*'09.1 Nehodovost - vypocet'!N41/'09.1 Nehodovost - vypocet'!O41,'09.1 Nehodovost - vypocet'!L41*'09.1 Nehodovost - vypocet'!L41/'09.1 Nehodovost - vypocet'!K41)),IF('A2 Intenzita dopravy'!$G$2="Koeficienty rastu dopravy",IFERROR(INDEX('A2.1 Intenzita dopravy'!$E27:$BB27,MATCH('09.1 Nehodovost - vypocet'!M$19,'A2.1 Intenzita dopravy'!$E$5:$BB$5,0)),IF('09.1 Nehodovost - vypocet'!M$19&lt;MIN('A2.1 Intenzita dopravy'!$E$5:$BB$5),'09.1 Nehodovost - vypocet'!N41*'09.1 Nehodovost - vypocet'!N41/'09.1 Nehodovost - vypocet'!O41,'09.1 Nehodovost - vypocet'!L41*'09.1 Nehodovost - vypocet'!L41/'09.1 Nehodovost - vypocet'!K41)),0)),0)</f>
        <v>11120</v>
      </c>
      <c r="N41" s="30">
        <f>IFERROR(IF('A2 Intenzita dopravy'!$G$2="Dopravný model",IFERROR(INDEX('A2.1 Intenzita dopravy'!$E163:$BB163,MATCH('09.1 Nehodovost - vypocet'!N$19,'A2.1 Intenzita dopravy'!$E$141:$BB$141,0)),IF('09.1 Nehodovost - vypocet'!N$19&lt;MIN('A2.1 Intenzita dopravy'!$E$141:$BB$141),'09.1 Nehodovost - vypocet'!O41*'09.1 Nehodovost - vypocet'!O41/'09.1 Nehodovost - vypocet'!P41,'09.1 Nehodovost - vypocet'!M41*'09.1 Nehodovost - vypocet'!M41/'09.1 Nehodovost - vypocet'!L41)),IF('A2 Intenzita dopravy'!$G$2="Koeficienty rastu dopravy",IFERROR(INDEX('A2.1 Intenzita dopravy'!$E27:$BB27,MATCH('09.1 Nehodovost - vypocet'!N$19,'A2.1 Intenzita dopravy'!$E$5:$BB$5,0)),IF('09.1 Nehodovost - vypocet'!N$19&lt;MIN('A2.1 Intenzita dopravy'!$E$5:$BB$5),'09.1 Nehodovost - vypocet'!O41*'09.1 Nehodovost - vypocet'!O41/'09.1 Nehodovost - vypocet'!P41,'09.1 Nehodovost - vypocet'!M41*'09.1 Nehodovost - vypocet'!M41/'09.1 Nehodovost - vypocet'!L41)),0)),0)</f>
        <v>11282.610515299659</v>
      </c>
      <c r="O41" s="30">
        <f>IFERROR(IF('A2 Intenzita dopravy'!$G$2="Dopravný model",IFERROR(INDEX('A2.1 Intenzita dopravy'!$E163:$BB163,MATCH('09.1 Nehodovost - vypocet'!O$19,'A2.1 Intenzita dopravy'!$E$141:$BB$141,0)),IF('09.1 Nehodovost - vypocet'!O$19&lt;MIN('A2.1 Intenzita dopravy'!$E$141:$BB$141),'09.1 Nehodovost - vypocet'!P41*'09.1 Nehodovost - vypocet'!P41/'09.1 Nehodovost - vypocet'!Q41,'09.1 Nehodovost - vypocet'!N41*'09.1 Nehodovost - vypocet'!N41/'09.1 Nehodovost - vypocet'!M41)),IF('A2 Intenzita dopravy'!$G$2="Koeficienty rastu dopravy",IFERROR(INDEX('A2.1 Intenzita dopravy'!$E27:$BB27,MATCH('09.1 Nehodovost - vypocet'!O$19,'A2.1 Intenzita dopravy'!$E$5:$BB$5,0)),IF('09.1 Nehodovost - vypocet'!O$19&lt;MIN('A2.1 Intenzita dopravy'!$E$5:$BB$5),'09.1 Nehodovost - vypocet'!P41*'09.1 Nehodovost - vypocet'!P41/'09.1 Nehodovost - vypocet'!Q41,'09.1 Nehodovost - vypocet'!N41*'09.1 Nehodovost - vypocet'!N41/'09.1 Nehodovost - vypocet'!M41)),0)),0)</f>
        <v>11447.598924455973</v>
      </c>
      <c r="P41" s="30">
        <f>IFERROR(IF('A2 Intenzita dopravy'!$G$2="Dopravný model",IFERROR(INDEX('A2.1 Intenzita dopravy'!$E163:$BB163,MATCH('09.1 Nehodovost - vypocet'!P$19,'A2.1 Intenzita dopravy'!$E$141:$BB$141,0)),IF('09.1 Nehodovost - vypocet'!P$19&lt;MIN('A2.1 Intenzita dopravy'!$E$141:$BB$141),'09.1 Nehodovost - vypocet'!Q41*'09.1 Nehodovost - vypocet'!Q41/'09.1 Nehodovost - vypocet'!R41,'09.1 Nehodovost - vypocet'!O41*'09.1 Nehodovost - vypocet'!O41/'09.1 Nehodovost - vypocet'!N41)),IF('A2 Intenzita dopravy'!$G$2="Koeficienty rastu dopravy",IFERROR(INDEX('A2.1 Intenzita dopravy'!$E27:$BB27,MATCH('09.1 Nehodovost - vypocet'!P$19,'A2.1 Intenzita dopravy'!$E$5:$BB$5,0)),IF('09.1 Nehodovost - vypocet'!P$19&lt;MIN('A2.1 Intenzita dopravy'!$E$5:$BB$5),'09.1 Nehodovost - vypocet'!Q41*'09.1 Nehodovost - vypocet'!Q41/'09.1 Nehodovost - vypocet'!R41,'09.1 Nehodovost - vypocet'!O41*'09.1 Nehodovost - vypocet'!O41/'09.1 Nehodovost - vypocet'!N41)),0)),0)</f>
        <v>6714</v>
      </c>
      <c r="Q41" s="30">
        <f>IFERROR(IF('A2 Intenzita dopravy'!$G$2="Dopravný model",IFERROR(INDEX('A2.1 Intenzita dopravy'!$E163:$BB163,MATCH('09.1 Nehodovost - vypocet'!Q$19,'A2.1 Intenzita dopravy'!$E$141:$BB$141,0)),IF('09.1 Nehodovost - vypocet'!Q$19&lt;MIN('A2.1 Intenzita dopravy'!$E$141:$BB$141),'09.1 Nehodovost - vypocet'!R41*'09.1 Nehodovost - vypocet'!R41/'09.1 Nehodovost - vypocet'!S41,'09.1 Nehodovost - vypocet'!P41*'09.1 Nehodovost - vypocet'!P41/'09.1 Nehodovost - vypocet'!O41)),IF('A2 Intenzita dopravy'!$G$2="Koeficienty rastu dopravy",IFERROR(INDEX('A2.1 Intenzita dopravy'!$E27:$BB27,MATCH('09.1 Nehodovost - vypocet'!Q$19,'A2.1 Intenzita dopravy'!$E$5:$BB$5,0)),IF('09.1 Nehodovost - vypocet'!Q$19&lt;MIN('A2.1 Intenzita dopravy'!$E$5:$BB$5),'09.1 Nehodovost - vypocet'!R41*'09.1 Nehodovost - vypocet'!R41/'09.1 Nehodovost - vypocet'!S41,'09.1 Nehodovost - vypocet'!P41*'09.1 Nehodovost - vypocet'!P41/'09.1 Nehodovost - vypocet'!O41)),0)),0)</f>
        <v>6798.7242667414748</v>
      </c>
      <c r="R41" s="30">
        <f>IFERROR(IF('A2 Intenzita dopravy'!$G$2="Dopravný model",IFERROR(INDEX('A2.1 Intenzita dopravy'!$E163:$BB163,MATCH('09.1 Nehodovost - vypocet'!R$19,'A2.1 Intenzita dopravy'!$E$141:$BB$141,0)),IF('09.1 Nehodovost - vypocet'!R$19&lt;MIN('A2.1 Intenzita dopravy'!$E$141:$BB$141),'09.1 Nehodovost - vypocet'!S41*'09.1 Nehodovost - vypocet'!S41/'09.1 Nehodovost - vypocet'!T41,'09.1 Nehodovost - vypocet'!Q41*'09.1 Nehodovost - vypocet'!Q41/'09.1 Nehodovost - vypocet'!P41)),IF('A2 Intenzita dopravy'!$G$2="Koeficienty rastu dopravy",IFERROR(INDEX('A2.1 Intenzita dopravy'!$E27:$BB27,MATCH('09.1 Nehodovost - vypocet'!R$19,'A2.1 Intenzita dopravy'!$E$5:$BB$5,0)),IF('09.1 Nehodovost - vypocet'!R$19&lt;MIN('A2.1 Intenzita dopravy'!$E$5:$BB$5),'09.1 Nehodovost - vypocet'!S41*'09.1 Nehodovost - vypocet'!S41/'09.1 Nehodovost - vypocet'!T41,'09.1 Nehodovost - vypocet'!Q41*'09.1 Nehodovost - vypocet'!Q41/'09.1 Nehodovost - vypocet'!P41)),0)),0)</f>
        <v>6884.5176728000306</v>
      </c>
      <c r="S41" s="30">
        <f>IFERROR(IF('A2 Intenzita dopravy'!$G$2="Dopravný model",IFERROR(INDEX('A2.1 Intenzita dopravy'!$E163:$BB163,MATCH('09.1 Nehodovost - vypocet'!S$19,'A2.1 Intenzita dopravy'!$E$141:$BB$141,0)),IF('09.1 Nehodovost - vypocet'!S$19&lt;MIN('A2.1 Intenzita dopravy'!$E$141:$BB$141),'09.1 Nehodovost - vypocet'!T41*'09.1 Nehodovost - vypocet'!T41/'09.1 Nehodovost - vypocet'!U41,'09.1 Nehodovost - vypocet'!R41*'09.1 Nehodovost - vypocet'!R41/'09.1 Nehodovost - vypocet'!Q41)),IF('A2 Intenzita dopravy'!$G$2="Koeficienty rastu dopravy",IFERROR(INDEX('A2.1 Intenzita dopravy'!$E27:$BB27,MATCH('09.1 Nehodovost - vypocet'!S$19,'A2.1 Intenzita dopravy'!$E$5:$BB$5,0)),IF('09.1 Nehodovost - vypocet'!S$19&lt;MIN('A2.1 Intenzita dopravy'!$E$5:$BB$5),'09.1 Nehodovost - vypocet'!T41*'09.1 Nehodovost - vypocet'!T41/'09.1 Nehodovost - vypocet'!U41,'09.1 Nehodovost - vypocet'!R41*'09.1 Nehodovost - vypocet'!R41/'09.1 Nehodovost - vypocet'!Q41)),0)),0)</f>
        <v>6971.3937096925993</v>
      </c>
      <c r="T41" s="30">
        <f>IFERROR(IF('A2 Intenzita dopravy'!$G$2="Dopravný model",IFERROR(INDEX('A2.1 Intenzita dopravy'!$E163:$BB163,MATCH('09.1 Nehodovost - vypocet'!T$19,'A2.1 Intenzita dopravy'!$E$141:$BB$141,0)),IF('09.1 Nehodovost - vypocet'!T$19&lt;MIN('A2.1 Intenzita dopravy'!$E$141:$BB$141),'09.1 Nehodovost - vypocet'!U41*'09.1 Nehodovost - vypocet'!U41/'09.1 Nehodovost - vypocet'!V41,'09.1 Nehodovost - vypocet'!S41*'09.1 Nehodovost - vypocet'!S41/'09.1 Nehodovost - vypocet'!R41)),IF('A2 Intenzita dopravy'!$G$2="Koeficienty rastu dopravy",IFERROR(INDEX('A2.1 Intenzita dopravy'!$E27:$BB27,MATCH('09.1 Nehodovost - vypocet'!T$19,'A2.1 Intenzita dopravy'!$E$5:$BB$5,0)),IF('09.1 Nehodovost - vypocet'!T$19&lt;MIN('A2.1 Intenzita dopravy'!$E$5:$BB$5),'09.1 Nehodovost - vypocet'!U41*'09.1 Nehodovost - vypocet'!U41/'09.1 Nehodovost - vypocet'!V41,'09.1 Nehodovost - vypocet'!S41*'09.1 Nehodovost - vypocet'!S41/'09.1 Nehodovost - vypocet'!R41)),0)),0)</f>
        <v>7059.3660391861704</v>
      </c>
      <c r="U41" s="30">
        <f>IFERROR(IF('A2 Intenzita dopravy'!$G$2="Dopravný model",IFERROR(INDEX('A2.1 Intenzita dopravy'!$E163:$BB163,MATCH('09.1 Nehodovost - vypocet'!U$19,'A2.1 Intenzita dopravy'!$E$141:$BB$141,0)),IF('09.1 Nehodovost - vypocet'!U$19&lt;MIN('A2.1 Intenzita dopravy'!$E$141:$BB$141),'09.1 Nehodovost - vypocet'!V41*'09.1 Nehodovost - vypocet'!V41/'09.1 Nehodovost - vypocet'!W41,'09.1 Nehodovost - vypocet'!T41*'09.1 Nehodovost - vypocet'!T41/'09.1 Nehodovost - vypocet'!S41)),IF('A2 Intenzita dopravy'!$G$2="Koeficienty rastu dopravy",IFERROR(INDEX('A2.1 Intenzita dopravy'!$E27:$BB27,MATCH('09.1 Nehodovost - vypocet'!U$19,'A2.1 Intenzita dopravy'!$E$5:$BB$5,0)),IF('09.1 Nehodovost - vypocet'!U$19&lt;MIN('A2.1 Intenzita dopravy'!$E$5:$BB$5),'09.1 Nehodovost - vypocet'!V41*'09.1 Nehodovost - vypocet'!V41/'09.1 Nehodovost - vypocet'!W41,'09.1 Nehodovost - vypocet'!T41*'09.1 Nehodovost - vypocet'!T41/'09.1 Nehodovost - vypocet'!S41)),0)),0)</f>
        <v>7148.4484954461814</v>
      </c>
      <c r="V41" s="30">
        <f>IFERROR(IF('A2 Intenzita dopravy'!$G$2="Dopravný model",IFERROR(INDEX('A2.1 Intenzita dopravy'!$E163:$BB163,MATCH('09.1 Nehodovost - vypocet'!V$19,'A2.1 Intenzita dopravy'!$E$141:$BB$141,0)),IF('09.1 Nehodovost - vypocet'!V$19&lt;MIN('A2.1 Intenzita dopravy'!$E$141:$BB$141),'09.1 Nehodovost - vypocet'!W41*'09.1 Nehodovost - vypocet'!W41/'09.1 Nehodovost - vypocet'!X41,'09.1 Nehodovost - vypocet'!U41*'09.1 Nehodovost - vypocet'!U41/'09.1 Nehodovost - vypocet'!T41)),IF('A2 Intenzita dopravy'!$G$2="Koeficienty rastu dopravy",IFERROR(INDEX('A2.1 Intenzita dopravy'!$E27:$BB27,MATCH('09.1 Nehodovost - vypocet'!V$19,'A2.1 Intenzita dopravy'!$E$5:$BB$5,0)),IF('09.1 Nehodovost - vypocet'!V$19&lt;MIN('A2.1 Intenzita dopravy'!$E$5:$BB$5),'09.1 Nehodovost - vypocet'!W41*'09.1 Nehodovost - vypocet'!W41/'09.1 Nehodovost - vypocet'!X41,'09.1 Nehodovost - vypocet'!U41*'09.1 Nehodovost - vypocet'!U41/'09.1 Nehodovost - vypocet'!T41)),0)),0)</f>
        <v>7238.6550872120251</v>
      </c>
      <c r="W41" s="30">
        <f>IFERROR(IF('A2 Intenzita dopravy'!$G$2="Dopravný model",IFERROR(INDEX('A2.1 Intenzita dopravy'!$E163:$BB163,MATCH('09.1 Nehodovost - vypocet'!W$19,'A2.1 Intenzita dopravy'!$E$141:$BB$141,0)),IF('09.1 Nehodovost - vypocet'!W$19&lt;MIN('A2.1 Intenzita dopravy'!$E$141:$BB$141),'09.1 Nehodovost - vypocet'!X41*'09.1 Nehodovost - vypocet'!X41/'09.1 Nehodovost - vypocet'!Y41,'09.1 Nehodovost - vypocet'!V41*'09.1 Nehodovost - vypocet'!V41/'09.1 Nehodovost - vypocet'!U41)),IF('A2 Intenzita dopravy'!$G$2="Koeficienty rastu dopravy",IFERROR(INDEX('A2.1 Intenzita dopravy'!$E27:$BB27,MATCH('09.1 Nehodovost - vypocet'!W$19,'A2.1 Intenzita dopravy'!$E$5:$BB$5,0)),IF('09.1 Nehodovost - vypocet'!W$19&lt;MIN('A2.1 Intenzita dopravy'!$E$5:$BB$5),'09.1 Nehodovost - vypocet'!X41*'09.1 Nehodovost - vypocet'!X41/'09.1 Nehodovost - vypocet'!Y41,'09.1 Nehodovost - vypocet'!V41*'09.1 Nehodovost - vypocet'!V41/'09.1 Nehodovost - vypocet'!U41)),0)),0)</f>
        <v>7330</v>
      </c>
      <c r="X41" s="30">
        <f>IFERROR(IF('A2 Intenzita dopravy'!$G$2="Dopravný model",IFERROR(INDEX('A2.1 Intenzita dopravy'!$E163:$BB163,MATCH('09.1 Nehodovost - vypocet'!X$19,'A2.1 Intenzita dopravy'!$E$141:$BB$141,0)),IF('09.1 Nehodovost - vypocet'!X$19&lt;MIN('A2.1 Intenzita dopravy'!$E$141:$BB$141),'09.1 Nehodovost - vypocet'!Y41*'09.1 Nehodovost - vypocet'!Y41/'09.1 Nehodovost - vypocet'!Z41,'09.1 Nehodovost - vypocet'!W41*'09.1 Nehodovost - vypocet'!W41/'09.1 Nehodovost - vypocet'!V41)),IF('A2 Intenzita dopravy'!$G$2="Koeficienty rastu dopravy",IFERROR(INDEX('A2.1 Intenzita dopravy'!$E27:$BB27,MATCH('09.1 Nehodovost - vypocet'!X$19,'A2.1 Intenzita dopravy'!$E$5:$BB$5,0)),IF('09.1 Nehodovost - vypocet'!X$19&lt;MIN('A2.1 Intenzita dopravy'!$E$5:$BB$5),'09.1 Nehodovost - vypocet'!Y41*'09.1 Nehodovost - vypocet'!Y41/'09.1 Nehodovost - vypocet'!Z41,'09.1 Nehodovost - vypocet'!W41*'09.1 Nehodovost - vypocet'!W41/'09.1 Nehodovost - vypocet'!V41)),0)),0)</f>
        <v>7424.3438463849197</v>
      </c>
      <c r="Y41" s="30">
        <f>IFERROR(IF('A2 Intenzita dopravy'!$G$2="Dopravný model",IFERROR(INDEX('A2.1 Intenzita dopravy'!$E163:$BB163,MATCH('09.1 Nehodovost - vypocet'!Y$19,'A2.1 Intenzita dopravy'!$E$141:$BB$141,0)),IF('09.1 Nehodovost - vypocet'!Y$19&lt;MIN('A2.1 Intenzita dopravy'!$E$141:$BB$141),'09.1 Nehodovost - vypocet'!Z41*'09.1 Nehodovost - vypocet'!Z41/'09.1 Nehodovost - vypocet'!AA41,'09.1 Nehodovost - vypocet'!X41*'09.1 Nehodovost - vypocet'!X41/'09.1 Nehodovost - vypocet'!W41)),IF('A2 Intenzita dopravy'!$G$2="Koeficienty rastu dopravy",IFERROR(INDEX('A2.1 Intenzita dopravy'!$E27:$BB27,MATCH('09.1 Nehodovost - vypocet'!Y$19,'A2.1 Intenzita dopravy'!$E$5:$BB$5,0)),IF('09.1 Nehodovost - vypocet'!Y$19&lt;MIN('A2.1 Intenzita dopravy'!$E$5:$BB$5),'09.1 Nehodovost - vypocet'!Z41*'09.1 Nehodovost - vypocet'!Z41/'09.1 Nehodovost - vypocet'!AA41,'09.1 Nehodovost - vypocet'!X41*'09.1 Nehodovost - vypocet'!X41/'09.1 Nehodovost - vypocet'!W41)),0)),0)</f>
        <v>7519.9019849049964</v>
      </c>
      <c r="Z41" s="30">
        <f>IFERROR(IF('A2 Intenzita dopravy'!$G$2="Dopravný model",IFERROR(INDEX('A2.1 Intenzita dopravy'!$E163:$BB163,MATCH('09.1 Nehodovost - vypocet'!Z$19,'A2.1 Intenzita dopravy'!$E$141:$BB$141,0)),IF('09.1 Nehodovost - vypocet'!Z$19&lt;MIN('A2.1 Intenzita dopravy'!$E$141:$BB$141),'09.1 Nehodovost - vypocet'!AA41*'09.1 Nehodovost - vypocet'!AA41/'09.1 Nehodovost - vypocet'!AB41,'09.1 Nehodovost - vypocet'!Y41*'09.1 Nehodovost - vypocet'!Y41/'09.1 Nehodovost - vypocet'!X41)),IF('A2 Intenzita dopravy'!$G$2="Koeficienty rastu dopravy",IFERROR(INDEX('A2.1 Intenzita dopravy'!$E27:$BB27,MATCH('09.1 Nehodovost - vypocet'!Z$19,'A2.1 Intenzita dopravy'!$E$5:$BB$5,0)),IF('09.1 Nehodovost - vypocet'!Z$19&lt;MIN('A2.1 Intenzita dopravy'!$E$5:$BB$5),'09.1 Nehodovost - vypocet'!AA41*'09.1 Nehodovost - vypocet'!AA41/'09.1 Nehodovost - vypocet'!AB41,'09.1 Nehodovost - vypocet'!Y41*'09.1 Nehodovost - vypocet'!Y41/'09.1 Nehodovost - vypocet'!X41)),0)),0)</f>
        <v>7616.6900446176196</v>
      </c>
      <c r="AA41" s="30">
        <f>IFERROR(IF('A2 Intenzita dopravy'!$G$2="Dopravný model",IFERROR(INDEX('A2.1 Intenzita dopravy'!$E163:$BB163,MATCH('09.1 Nehodovost - vypocet'!AA$19,'A2.1 Intenzita dopravy'!$E$141:$BB$141,0)),IF('09.1 Nehodovost - vypocet'!AA$19&lt;MIN('A2.1 Intenzita dopravy'!$E$141:$BB$141),'09.1 Nehodovost - vypocet'!AB41*'09.1 Nehodovost - vypocet'!AB41/'09.1 Nehodovost - vypocet'!AC41,'09.1 Nehodovost - vypocet'!Z41*'09.1 Nehodovost - vypocet'!Z41/'09.1 Nehodovost - vypocet'!Y41)),IF('A2 Intenzita dopravy'!$G$2="Koeficienty rastu dopravy",IFERROR(INDEX('A2.1 Intenzita dopravy'!$E27:$BB27,MATCH('09.1 Nehodovost - vypocet'!AA$19,'A2.1 Intenzita dopravy'!$E$5:$BB$5,0)),IF('09.1 Nehodovost - vypocet'!AA$19&lt;MIN('A2.1 Intenzita dopravy'!$E$5:$BB$5),'09.1 Nehodovost - vypocet'!AB41*'09.1 Nehodovost - vypocet'!AB41/'09.1 Nehodovost - vypocet'!AC41,'09.1 Nehodovost - vypocet'!Z41*'09.1 Nehodovost - vypocet'!Z41/'09.1 Nehodovost - vypocet'!Y41)),0)),0)</f>
        <v>7714.7238557405326</v>
      </c>
      <c r="AB41" s="30">
        <f>IFERROR(IF('A2 Intenzita dopravy'!$G$2="Dopravný model",IFERROR(INDEX('A2.1 Intenzita dopravy'!$E163:$BB163,MATCH('09.1 Nehodovost - vypocet'!AB$19,'A2.1 Intenzita dopravy'!$E$141:$BB$141,0)),IF('09.1 Nehodovost - vypocet'!AB$19&lt;MIN('A2.1 Intenzita dopravy'!$E$141:$BB$141),'09.1 Nehodovost - vypocet'!AC41*'09.1 Nehodovost - vypocet'!AC41/'09.1 Nehodovost - vypocet'!AD41,'09.1 Nehodovost - vypocet'!AA41*'09.1 Nehodovost - vypocet'!AA41/'09.1 Nehodovost - vypocet'!Z41)),IF('A2 Intenzita dopravy'!$G$2="Koeficienty rastu dopravy",IFERROR(INDEX('A2.1 Intenzita dopravy'!$E27:$BB27,MATCH('09.1 Nehodovost - vypocet'!AB$19,'A2.1 Intenzita dopravy'!$E$5:$BB$5,0)),IF('09.1 Nehodovost - vypocet'!AB$19&lt;MIN('A2.1 Intenzita dopravy'!$E$5:$BB$5),'09.1 Nehodovost - vypocet'!AC41*'09.1 Nehodovost - vypocet'!AC41/'09.1 Nehodovost - vypocet'!AD41,'09.1 Nehodovost - vypocet'!AA41*'09.1 Nehodovost - vypocet'!AA41/'09.1 Nehodovost - vypocet'!Z41)),0)),0)</f>
        <v>7814.0194522409502</v>
      </c>
      <c r="AC41" s="30">
        <f>IFERROR(IF('A2 Intenzita dopravy'!$G$2="Dopravný model",IFERROR(INDEX('A2.1 Intenzita dopravy'!$E163:$BB163,MATCH('09.1 Nehodovost - vypocet'!AC$19,'A2.1 Intenzita dopravy'!$E$141:$BB$141,0)),IF('09.1 Nehodovost - vypocet'!AC$19&lt;MIN('A2.1 Intenzita dopravy'!$E$141:$BB$141),'09.1 Nehodovost - vypocet'!AD41*'09.1 Nehodovost - vypocet'!AD41/'09.1 Nehodovost - vypocet'!AE41,'09.1 Nehodovost - vypocet'!AB41*'09.1 Nehodovost - vypocet'!AB41/'09.1 Nehodovost - vypocet'!AA41)),IF('A2 Intenzita dopravy'!$G$2="Koeficienty rastu dopravy",IFERROR(INDEX('A2.1 Intenzita dopravy'!$E27:$BB27,MATCH('09.1 Nehodovost - vypocet'!AC$19,'A2.1 Intenzita dopravy'!$E$5:$BB$5,0)),IF('09.1 Nehodovost - vypocet'!AC$19&lt;MIN('A2.1 Intenzita dopravy'!$E$5:$BB$5),'09.1 Nehodovost - vypocet'!AD41*'09.1 Nehodovost - vypocet'!AD41/'09.1 Nehodovost - vypocet'!AE41,'09.1 Nehodovost - vypocet'!AB41*'09.1 Nehodovost - vypocet'!AB41/'09.1 Nehodovost - vypocet'!AA41)),0)),0)</f>
        <v>7914.5930744580019</v>
      </c>
      <c r="AD41" s="30">
        <f>IFERROR(IF('A2 Intenzita dopravy'!$G$2="Dopravný model",IFERROR(INDEX('A2.1 Intenzita dopravy'!$E163:$BB163,MATCH('09.1 Nehodovost - vypocet'!AD$19,'A2.1 Intenzita dopravy'!$E$141:$BB$141,0)),IF('09.1 Nehodovost - vypocet'!AD$19&lt;MIN('A2.1 Intenzita dopravy'!$E$141:$BB$141),'09.1 Nehodovost - vypocet'!AE41*'09.1 Nehodovost - vypocet'!AE41/'09.1 Nehodovost - vypocet'!AF41,'09.1 Nehodovost - vypocet'!AC41*'09.1 Nehodovost - vypocet'!AC41/'09.1 Nehodovost - vypocet'!AB41)),IF('A2 Intenzita dopravy'!$G$2="Koeficienty rastu dopravy",IFERROR(INDEX('A2.1 Intenzita dopravy'!$E27:$BB27,MATCH('09.1 Nehodovost - vypocet'!AD$19,'A2.1 Intenzita dopravy'!$E$5:$BB$5,0)),IF('09.1 Nehodovost - vypocet'!AD$19&lt;MIN('A2.1 Intenzita dopravy'!$E$5:$BB$5),'09.1 Nehodovost - vypocet'!AE41*'09.1 Nehodovost - vypocet'!AE41/'09.1 Nehodovost - vypocet'!AF41,'09.1 Nehodovost - vypocet'!AC41*'09.1 Nehodovost - vypocet'!AC41/'09.1 Nehodovost - vypocet'!AB41)),0)),0)</f>
        <v>8016.4611717589314</v>
      </c>
      <c r="AE41" s="30">
        <f>IFERROR(IF('A2 Intenzita dopravy'!$G$2="Dopravný model",IFERROR(INDEX('A2.1 Intenzita dopravy'!$E163:$BB163,MATCH('09.1 Nehodovost - vypocet'!AE$19,'A2.1 Intenzita dopravy'!$E$141:$BB$141,0)),IF('09.1 Nehodovost - vypocet'!AE$19&lt;MIN('A2.1 Intenzita dopravy'!$E$141:$BB$141),'09.1 Nehodovost - vypocet'!AF41*'09.1 Nehodovost - vypocet'!AF41/'09.1 Nehodovost - vypocet'!AG41,'09.1 Nehodovost - vypocet'!AD41*'09.1 Nehodovost - vypocet'!AD41/'09.1 Nehodovost - vypocet'!AC41)),IF('A2 Intenzita dopravy'!$G$2="Koeficienty rastu dopravy",IFERROR(INDEX('A2.1 Intenzita dopravy'!$E27:$BB27,MATCH('09.1 Nehodovost - vypocet'!AE$19,'A2.1 Intenzita dopravy'!$E$5:$BB$5,0)),IF('09.1 Nehodovost - vypocet'!AE$19&lt;MIN('A2.1 Intenzita dopravy'!$E$5:$BB$5),'09.1 Nehodovost - vypocet'!AF41*'09.1 Nehodovost - vypocet'!AF41/'09.1 Nehodovost - vypocet'!AG41,'09.1 Nehodovost - vypocet'!AD41*'09.1 Nehodovost - vypocet'!AD41/'09.1 Nehodovost - vypocet'!AC41)),0)),0)</f>
        <v>8119.6404052294765</v>
      </c>
      <c r="AF41" s="30">
        <f>IFERROR(IF('A2 Intenzita dopravy'!$G$2="Dopravný model",IFERROR(INDEX('A2.1 Intenzita dopravy'!$E163:$BB163,MATCH('09.1 Nehodovost - vypocet'!AF$19,'A2.1 Intenzita dopravy'!$E$141:$BB$141,0)),IF('09.1 Nehodovost - vypocet'!AF$19&lt;MIN('A2.1 Intenzita dopravy'!$E$141:$BB$141),'09.1 Nehodovost - vypocet'!AG41*'09.1 Nehodovost - vypocet'!AG41/'09.1 Nehodovost - vypocet'!AH41,'09.1 Nehodovost - vypocet'!AE41*'09.1 Nehodovost - vypocet'!AE41/'09.1 Nehodovost - vypocet'!AD41)),IF('A2 Intenzita dopravy'!$G$2="Koeficienty rastu dopravy",IFERROR(INDEX('A2.1 Intenzita dopravy'!$E27:$BB27,MATCH('09.1 Nehodovost - vypocet'!AF$19,'A2.1 Intenzita dopravy'!$E$5:$BB$5,0)),IF('09.1 Nehodovost - vypocet'!AF$19&lt;MIN('A2.1 Intenzita dopravy'!$E$5:$BB$5),'09.1 Nehodovost - vypocet'!AG41*'09.1 Nehodovost - vypocet'!AG41/'09.1 Nehodovost - vypocet'!AH41,'09.1 Nehodovost - vypocet'!AE41*'09.1 Nehodovost - vypocet'!AE41/'09.1 Nehodovost - vypocet'!AD41)),0)),0)</f>
        <v>8224.1476503988833</v>
      </c>
      <c r="AG41" s="30">
        <f>IFERROR(IF('A2 Intenzita dopravy'!$G$2="Dopravný model",IFERROR(INDEX('A2.1 Intenzita dopravy'!$E163:$BB163,MATCH('09.1 Nehodovost - vypocet'!AG$19,'A2.1 Intenzita dopravy'!$E$141:$BB$141,0)),IF('09.1 Nehodovost - vypocet'!AG$19&lt;MIN('A2.1 Intenzita dopravy'!$E$141:$BB$141),'09.1 Nehodovost - vypocet'!AH41*'09.1 Nehodovost - vypocet'!AH41/'09.1 Nehodovost - vypocet'!AI41,'09.1 Nehodovost - vypocet'!AF41*'09.1 Nehodovost - vypocet'!AF41/'09.1 Nehodovost - vypocet'!AE41)),IF('A2 Intenzita dopravy'!$G$2="Koeficienty rastu dopravy",IFERROR(INDEX('A2.1 Intenzita dopravy'!$E27:$BB27,MATCH('09.1 Nehodovost - vypocet'!AG$19,'A2.1 Intenzita dopravy'!$E$5:$BB$5,0)),IF('09.1 Nehodovost - vypocet'!AG$19&lt;MIN('A2.1 Intenzita dopravy'!$E$5:$BB$5),'09.1 Nehodovost - vypocet'!AH41*'09.1 Nehodovost - vypocet'!AH41/'09.1 Nehodovost - vypocet'!AI41,'09.1 Nehodovost - vypocet'!AF41*'09.1 Nehodovost - vypocet'!AF41/'09.1 Nehodovost - vypocet'!AE41)),0)),0)</f>
        <v>8330</v>
      </c>
      <c r="AH41" s="30">
        <f>IFERROR(IF('A2 Intenzita dopravy'!$G$2="Dopravný model",IFERROR(INDEX('A2.1 Intenzita dopravy'!$E163:$BB163,MATCH('09.1 Nehodovost - vypocet'!AH$19,'A2.1 Intenzita dopravy'!$E$141:$BB$141,0)),IF('09.1 Nehodovost - vypocet'!AH$19&lt;MIN('A2.1 Intenzita dopravy'!$E$141:$BB$141),'09.1 Nehodovost - vypocet'!AI41*'09.1 Nehodovost - vypocet'!AI41/'09.1 Nehodovost - vypocet'!AJ41,'09.1 Nehodovost - vypocet'!AG41*'09.1 Nehodovost - vypocet'!AG41/'09.1 Nehodovost - vypocet'!AF41)),IF('A2 Intenzita dopravy'!$G$2="Koeficienty rastu dopravy",IFERROR(INDEX('A2.1 Intenzita dopravy'!$E27:$BB27,MATCH('09.1 Nehodovost - vypocet'!AH$19,'A2.1 Intenzita dopravy'!$E$5:$BB$5,0)),IF('09.1 Nehodovost - vypocet'!AH$19&lt;MIN('A2.1 Intenzita dopravy'!$E$5:$BB$5),'09.1 Nehodovost - vypocet'!AI41*'09.1 Nehodovost - vypocet'!AI41/'09.1 Nehodovost - vypocet'!AJ41,'09.1 Nehodovost - vypocet'!AG41*'09.1 Nehodovost - vypocet'!AG41/'09.1 Nehodovost - vypocet'!AF41)),0)),0)</f>
        <v>8437.5332866952594</v>
      </c>
      <c r="AI41" s="30">
        <f>IFERROR(IF('A2 Intenzita dopravy'!$G$2="Dopravný model",IFERROR(INDEX('A2.1 Intenzita dopravy'!$E163:$BB163,MATCH('09.1 Nehodovost - vypocet'!AI$19,'A2.1 Intenzita dopravy'!$E$141:$BB$141,0)),IF('09.1 Nehodovost - vypocet'!AI$19&lt;MIN('A2.1 Intenzita dopravy'!$E$141:$BB$141),'09.1 Nehodovost - vypocet'!AJ41*'09.1 Nehodovost - vypocet'!AJ41/'09.1 Nehodovost - vypocet'!AK41,'09.1 Nehodovost - vypocet'!AH41*'09.1 Nehodovost - vypocet'!AH41/'09.1 Nehodovost - vypocet'!AG41)),IF('A2 Intenzita dopravy'!$G$2="Koeficienty rastu dopravy",IFERROR(INDEX('A2.1 Intenzita dopravy'!$E27:$BB27,MATCH('09.1 Nehodovost - vypocet'!AI$19,'A2.1 Intenzita dopravy'!$E$5:$BB$5,0)),IF('09.1 Nehodovost - vypocet'!AI$19&lt;MIN('A2.1 Intenzita dopravy'!$E$5:$BB$5),'09.1 Nehodovost - vypocet'!AJ41*'09.1 Nehodovost - vypocet'!AJ41/'09.1 Nehodovost - vypocet'!AK41,'09.1 Nehodovost - vypocet'!AH41*'09.1 Nehodovost - vypocet'!AH41/'09.1 Nehodovost - vypocet'!AG41)),0)),0)</f>
        <v>8546.4547375858947</v>
      </c>
      <c r="AJ41" s="30">
        <f>IFERROR(IF('A2 Intenzita dopravy'!$G$2="Dopravný model",IFERROR(INDEX('A2.1 Intenzita dopravy'!$E163:$BB163,MATCH('09.1 Nehodovost - vypocet'!AJ$19,'A2.1 Intenzita dopravy'!$E$141:$BB$141,0)),IF('09.1 Nehodovost - vypocet'!AJ$19&lt;MIN('A2.1 Intenzita dopravy'!$E$141:$BB$141),'09.1 Nehodovost - vypocet'!AK41*'09.1 Nehodovost - vypocet'!AK41/'09.1 Nehodovost - vypocet'!AL41,'09.1 Nehodovost - vypocet'!AI41*'09.1 Nehodovost - vypocet'!AI41/'09.1 Nehodovost - vypocet'!AH41)),IF('A2 Intenzita dopravy'!$G$2="Koeficienty rastu dopravy",IFERROR(INDEX('A2.1 Intenzita dopravy'!$E27:$BB27,MATCH('09.1 Nehodovost - vypocet'!AJ$19,'A2.1 Intenzita dopravy'!$E$5:$BB$5,0)),IF('09.1 Nehodovost - vypocet'!AJ$19&lt;MIN('A2.1 Intenzita dopravy'!$E$5:$BB$5),'09.1 Nehodovost - vypocet'!AK41*'09.1 Nehodovost - vypocet'!AK41/'09.1 Nehodovost - vypocet'!AL41,'09.1 Nehodovost - vypocet'!AI41*'09.1 Nehodovost - vypocet'!AI41/'09.1 Nehodovost - vypocet'!AH41)),0)),0)</f>
        <v>8656.782272702927</v>
      </c>
      <c r="AK41" s="30">
        <f>IFERROR(IF('A2 Intenzita dopravy'!$G$2="Dopravný model",IFERROR(INDEX('A2.1 Intenzita dopravy'!$E163:$BB163,MATCH('09.1 Nehodovost - vypocet'!AK$19,'A2.1 Intenzita dopravy'!$E$141:$BB$141,0)),IF('09.1 Nehodovost - vypocet'!AK$19&lt;MIN('A2.1 Intenzita dopravy'!$E$141:$BB$141),'09.1 Nehodovost - vypocet'!AL41*'09.1 Nehodovost - vypocet'!AL41/'09.1 Nehodovost - vypocet'!AM41,'09.1 Nehodovost - vypocet'!AJ41*'09.1 Nehodovost - vypocet'!AJ41/'09.1 Nehodovost - vypocet'!AI41)),IF('A2 Intenzita dopravy'!$G$2="Koeficienty rastu dopravy",IFERROR(INDEX('A2.1 Intenzita dopravy'!$E27:$BB27,MATCH('09.1 Nehodovost - vypocet'!AK$19,'A2.1 Intenzita dopravy'!$E$5:$BB$5,0)),IF('09.1 Nehodovost - vypocet'!AK$19&lt;MIN('A2.1 Intenzita dopravy'!$E$5:$BB$5),'09.1 Nehodovost - vypocet'!AL41*'09.1 Nehodovost - vypocet'!AL41/'09.1 Nehodovost - vypocet'!AM41,'09.1 Nehodovost - vypocet'!AJ41*'09.1 Nehodovost - vypocet'!AJ41/'09.1 Nehodovost - vypocet'!AI41)),0)),0)</f>
        <v>8768.5340434098907</v>
      </c>
      <c r="AL41" s="30">
        <f>IFERROR(IF('A2 Intenzita dopravy'!$G$2="Dopravný model",IFERROR(INDEX('A2.1 Intenzita dopravy'!$E163:$BB163,MATCH('09.1 Nehodovost - vypocet'!AL$19,'A2.1 Intenzita dopravy'!$E$141:$BB$141,0)),IF('09.1 Nehodovost - vypocet'!AL$19&lt;MIN('A2.1 Intenzita dopravy'!$E$141:$BB$141),'09.1 Nehodovost - vypocet'!AM41*'09.1 Nehodovost - vypocet'!AM41/'09.1 Nehodovost - vypocet'!AN41,'09.1 Nehodovost - vypocet'!AK41*'09.1 Nehodovost - vypocet'!AK41/'09.1 Nehodovost - vypocet'!AJ41)),IF('A2 Intenzita dopravy'!$G$2="Koeficienty rastu dopravy",IFERROR(INDEX('A2.1 Intenzita dopravy'!$E27:$BB27,MATCH('09.1 Nehodovost - vypocet'!AL$19,'A2.1 Intenzita dopravy'!$E$5:$BB$5,0)),IF('09.1 Nehodovost - vypocet'!AL$19&lt;MIN('A2.1 Intenzita dopravy'!$E$5:$BB$5),'09.1 Nehodovost - vypocet'!AM41*'09.1 Nehodovost - vypocet'!AM41/'09.1 Nehodovost - vypocet'!AN41,'09.1 Nehodovost - vypocet'!AK41*'09.1 Nehodovost - vypocet'!AK41/'09.1 Nehodovost - vypocet'!AJ41)),0)),0)</f>
        <v>8881.7284353891391</v>
      </c>
      <c r="AM41" s="30">
        <f>IFERROR(IF('A2 Intenzita dopravy'!$G$2="Dopravný model",IFERROR(INDEX('A2.1 Intenzita dopravy'!$E163:$BB163,MATCH('09.1 Nehodovost - vypocet'!AM$19,'A2.1 Intenzita dopravy'!$E$141:$BB$141,0)),IF('09.1 Nehodovost - vypocet'!AM$19&lt;MIN('A2.1 Intenzita dopravy'!$E$141:$BB$141),'09.1 Nehodovost - vypocet'!AN41*'09.1 Nehodovost - vypocet'!AN41/'09.1 Nehodovost - vypocet'!AO41,'09.1 Nehodovost - vypocet'!AL41*'09.1 Nehodovost - vypocet'!AL41/'09.1 Nehodovost - vypocet'!AK41)),IF('A2 Intenzita dopravy'!$G$2="Koeficienty rastu dopravy",IFERROR(INDEX('A2.1 Intenzita dopravy'!$E27:$BB27,MATCH('09.1 Nehodovost - vypocet'!AM$19,'A2.1 Intenzita dopravy'!$E$5:$BB$5,0)),IF('09.1 Nehodovost - vypocet'!AM$19&lt;MIN('A2.1 Intenzita dopravy'!$E$5:$BB$5),'09.1 Nehodovost - vypocet'!AN41*'09.1 Nehodovost - vypocet'!AN41/'09.1 Nehodovost - vypocet'!AO41,'09.1 Nehodovost - vypocet'!AL41*'09.1 Nehodovost - vypocet'!AL41/'09.1 Nehodovost - vypocet'!AK41)),0)),0)</f>
        <v>8996.3840716667073</v>
      </c>
      <c r="AN41" s="30">
        <f>IFERROR(IF('A2 Intenzita dopravy'!$G$2="Dopravný model",IFERROR(INDEX('A2.1 Intenzita dopravy'!$E163:$BB163,MATCH('09.1 Nehodovost - vypocet'!AN$19,'A2.1 Intenzita dopravy'!$E$141:$BB$141,0)),IF('09.1 Nehodovost - vypocet'!AN$19&lt;MIN('A2.1 Intenzita dopravy'!$E$141:$BB$141),'09.1 Nehodovost - vypocet'!AO41*'09.1 Nehodovost - vypocet'!AO41/'09.1 Nehodovost - vypocet'!AP41,'09.1 Nehodovost - vypocet'!AM41*'09.1 Nehodovost - vypocet'!AM41/'09.1 Nehodovost - vypocet'!AL41)),IF('A2 Intenzita dopravy'!$G$2="Koeficienty rastu dopravy",IFERROR(INDEX('A2.1 Intenzita dopravy'!$E27:$BB27,MATCH('09.1 Nehodovost - vypocet'!AN$19,'A2.1 Intenzita dopravy'!$E$5:$BB$5,0)),IF('09.1 Nehodovost - vypocet'!AN$19&lt;MIN('A2.1 Intenzita dopravy'!$E$5:$BB$5),'09.1 Nehodovost - vypocet'!AO41*'09.1 Nehodovost - vypocet'!AO41/'09.1 Nehodovost - vypocet'!AP41,'09.1 Nehodovost - vypocet'!AM41*'09.1 Nehodovost - vypocet'!AM41/'09.1 Nehodovost - vypocet'!AL41)),0)),0)</f>
        <v>9112.5198156762162</v>
      </c>
      <c r="AO41" s="30">
        <f>IFERROR(IF('A2 Intenzita dopravy'!$G$2="Dopravný model",IFERROR(INDEX('A2.1 Intenzita dopravy'!$E163:$BB163,MATCH('09.1 Nehodovost - vypocet'!AO$19,'A2.1 Intenzita dopravy'!$E$141:$BB$141,0)),IF('09.1 Nehodovost - vypocet'!AO$19&lt;MIN('A2.1 Intenzita dopravy'!$E$141:$BB$141),'09.1 Nehodovost - vypocet'!AP41*'09.1 Nehodovost - vypocet'!AP41/'09.1 Nehodovost - vypocet'!AQ41,'09.1 Nehodovost - vypocet'!AN41*'09.1 Nehodovost - vypocet'!AN41/'09.1 Nehodovost - vypocet'!AM41)),IF('A2 Intenzita dopravy'!$G$2="Koeficienty rastu dopravy",IFERROR(INDEX('A2.1 Intenzita dopravy'!$E27:$BB27,MATCH('09.1 Nehodovost - vypocet'!AO$19,'A2.1 Intenzita dopravy'!$E$5:$BB$5,0)),IF('09.1 Nehodovost - vypocet'!AO$19&lt;MIN('A2.1 Intenzita dopravy'!$E$5:$BB$5),'09.1 Nehodovost - vypocet'!AP41*'09.1 Nehodovost - vypocet'!AP41/'09.1 Nehodovost - vypocet'!AQ41,'09.1 Nehodovost - vypocet'!AN41*'09.1 Nehodovost - vypocet'!AN41/'09.1 Nehodovost - vypocet'!AM41)),0)),0)</f>
        <v>9230.1547743623323</v>
      </c>
      <c r="AP41" s="30">
        <f>IFERROR(IF('A2 Intenzita dopravy'!$G$2="Dopravný model",IFERROR(INDEX('A2.1 Intenzita dopravy'!$E163:$BB163,MATCH('09.1 Nehodovost - vypocet'!AP$19,'A2.1 Intenzita dopravy'!$E$141:$BB$141,0)),IF('09.1 Nehodovost - vypocet'!AP$19&lt;MIN('A2.1 Intenzita dopravy'!$E$141:$BB$141),'09.1 Nehodovost - vypocet'!AQ41*'09.1 Nehodovost - vypocet'!AQ41/'09.1 Nehodovost - vypocet'!AR41,'09.1 Nehodovost - vypocet'!AO41*'09.1 Nehodovost - vypocet'!AO41/'09.1 Nehodovost - vypocet'!AN41)),IF('A2 Intenzita dopravy'!$G$2="Koeficienty rastu dopravy",IFERROR(INDEX('A2.1 Intenzita dopravy'!$E27:$BB27,MATCH('09.1 Nehodovost - vypocet'!AP$19,'A2.1 Intenzita dopravy'!$E$5:$BB$5,0)),IF('09.1 Nehodovost - vypocet'!AP$19&lt;MIN('A2.1 Intenzita dopravy'!$E$5:$BB$5),'09.1 Nehodovost - vypocet'!AQ41*'09.1 Nehodovost - vypocet'!AQ41/'09.1 Nehodovost - vypocet'!AR41,'09.1 Nehodovost - vypocet'!AO41*'09.1 Nehodovost - vypocet'!AO41/'09.1 Nehodovost - vypocet'!AN41)),0)),0)</f>
        <v>9349.3083013242922</v>
      </c>
      <c r="AQ41" s="30">
        <f>IFERROR(IF('A2 Intenzita dopravy'!$G$2="Dopravný model",IFERROR(INDEX('A2.1 Intenzita dopravy'!$E163:$BB163,MATCH('09.1 Nehodovost - vypocet'!AQ$19,'A2.1 Intenzita dopravy'!$E$141:$BB$141,0)),IF('09.1 Nehodovost - vypocet'!AQ$19&lt;MIN('A2.1 Intenzita dopravy'!$E$141:$BB$141),'09.1 Nehodovost - vypocet'!AR41*'09.1 Nehodovost - vypocet'!AR41/'09.1 Nehodovost - vypocet'!AS41,'09.1 Nehodovost - vypocet'!AP41*'09.1 Nehodovost - vypocet'!AP41/'09.1 Nehodovost - vypocet'!AO41)),IF('A2 Intenzita dopravy'!$G$2="Koeficienty rastu dopravy",IFERROR(INDEX('A2.1 Intenzita dopravy'!$E27:$BB27,MATCH('09.1 Nehodovost - vypocet'!AQ$19,'A2.1 Intenzita dopravy'!$E$5:$BB$5,0)),IF('09.1 Nehodovost - vypocet'!AQ$19&lt;MIN('A2.1 Intenzita dopravy'!$E$5:$BB$5),'09.1 Nehodovost - vypocet'!AR41*'09.1 Nehodovost - vypocet'!AR41/'09.1 Nehodovost - vypocet'!AS41,'09.1 Nehodovost - vypocet'!AP41*'09.1 Nehodovost - vypocet'!AP41/'09.1 Nehodovost - vypocet'!AO41)),0)),0)</f>
        <v>9470</v>
      </c>
      <c r="AR41" s="30">
        <f>IFERROR(IF('A2 Intenzita dopravy'!$G$2="Dopravný model",IFERROR(INDEX('A2.1 Intenzita dopravy'!$E163:$BB163,MATCH('09.1 Nehodovost - vypocet'!AR$19,'A2.1 Intenzita dopravy'!$E$141:$BB$141,0)),IF('09.1 Nehodovost - vypocet'!AR$19&lt;MIN('A2.1 Intenzita dopravy'!$E$141:$BB$141),'09.1 Nehodovost - vypocet'!AS41*'09.1 Nehodovost - vypocet'!AS41/'09.1 Nehodovost - vypocet'!AT41,'09.1 Nehodovost - vypocet'!AQ41*'09.1 Nehodovost - vypocet'!AQ41/'09.1 Nehodovost - vypocet'!AP41)),IF('A2 Intenzita dopravy'!$G$2="Koeficienty rastu dopravy",IFERROR(INDEX('A2.1 Intenzita dopravy'!$E27:$BB27,MATCH('09.1 Nehodovost - vypocet'!AR$19,'A2.1 Intenzita dopravy'!$E$5:$BB$5,0)),IF('09.1 Nehodovost - vypocet'!AR$19&lt;MIN('A2.1 Intenzita dopravy'!$E$5:$BB$5),'09.1 Nehodovost - vypocet'!AS41*'09.1 Nehodovost - vypocet'!AS41/'09.1 Nehodovost - vypocet'!AT41,'09.1 Nehodovost - vypocet'!AQ41*'09.1 Nehodovost - vypocet'!AQ41/'09.1 Nehodovost - vypocet'!AP41)),0)),0)</f>
        <v>9592.2497268912502</v>
      </c>
      <c r="AS41" s="30">
        <f>IFERROR(IF('A2 Intenzita dopravy'!$G$2="Dopravný model",IFERROR(INDEX('A2.1 Intenzita dopravy'!$E163:$BB163,MATCH('09.1 Nehodovost - vypocet'!AS$19,'A2.1 Intenzita dopravy'!$E$141:$BB$141,0)),IF('09.1 Nehodovost - vypocet'!AS$19&lt;MIN('A2.1 Intenzita dopravy'!$E$141:$BB$141),'09.1 Nehodovost - vypocet'!AT41*'09.1 Nehodovost - vypocet'!AT41/'09.1 Nehodovost - vypocet'!AU41,'09.1 Nehodovost - vypocet'!AR41*'09.1 Nehodovost - vypocet'!AR41/'09.1 Nehodovost - vypocet'!AQ41)),IF('A2 Intenzita dopravy'!$G$2="Koeficienty rastu dopravy",IFERROR(INDEX('A2.1 Intenzita dopravy'!$E27:$BB27,MATCH('09.1 Nehodovost - vypocet'!AS$19,'A2.1 Intenzita dopravy'!$E$5:$BB$5,0)),IF('09.1 Nehodovost - vypocet'!AS$19&lt;MIN('A2.1 Intenzita dopravy'!$E$5:$BB$5),'09.1 Nehodovost - vypocet'!AT41*'09.1 Nehodovost - vypocet'!AT41/'09.1 Nehodovost - vypocet'!AU41,'09.1 Nehodovost - vypocet'!AR41*'09.1 Nehodovost - vypocet'!AR41/'09.1 Nehodovost - vypocet'!AQ41)),0)),0)</f>
        <v>9716.0775948305454</v>
      </c>
      <c r="AT41" s="30">
        <f>IFERROR(IF('A2 Intenzita dopravy'!$G$2="Dopravný model",IFERROR(INDEX('A2.1 Intenzita dopravy'!$E163:$BB163,MATCH('09.1 Nehodovost - vypocet'!AT$19,'A2.1 Intenzita dopravy'!$E$141:$BB$141,0)),IF('09.1 Nehodovost - vypocet'!AT$19&lt;MIN('A2.1 Intenzita dopravy'!$E$141:$BB$141),'09.1 Nehodovost - vypocet'!AU41*'09.1 Nehodovost - vypocet'!AU41/'09.1 Nehodovost - vypocet'!AV41,'09.1 Nehodovost - vypocet'!AS41*'09.1 Nehodovost - vypocet'!AS41/'09.1 Nehodovost - vypocet'!AR41)),IF('A2 Intenzita dopravy'!$G$2="Koeficienty rastu dopravy",IFERROR(INDEX('A2.1 Intenzita dopravy'!$E27:$BB27,MATCH('09.1 Nehodovost - vypocet'!AT$19,'A2.1 Intenzita dopravy'!$E$5:$BB$5,0)),IF('09.1 Nehodovost - vypocet'!AT$19&lt;MIN('A2.1 Intenzita dopravy'!$E$5:$BB$5),'09.1 Nehodovost - vypocet'!AU41*'09.1 Nehodovost - vypocet'!AU41/'09.1 Nehodovost - vypocet'!AV41,'09.1 Nehodovost - vypocet'!AS41*'09.1 Nehodovost - vypocet'!AS41/'09.1 Nehodovost - vypocet'!AR41)),0)),0)</f>
        <v>9841.5039762901251</v>
      </c>
      <c r="AU41" s="30">
        <f>IFERROR(IF('A2 Intenzita dopravy'!$G$2="Dopravný model",IFERROR(INDEX('A2.1 Intenzita dopravy'!$E163:$BB163,MATCH('09.1 Nehodovost - vypocet'!AU$19,'A2.1 Intenzita dopravy'!$E$141:$BB$141,0)),IF('09.1 Nehodovost - vypocet'!AU$19&lt;MIN('A2.1 Intenzita dopravy'!$E$141:$BB$141),'09.1 Nehodovost - vypocet'!AV41*'09.1 Nehodovost - vypocet'!AV41/'09.1 Nehodovost - vypocet'!AW41,'09.1 Nehodovost - vypocet'!AT41*'09.1 Nehodovost - vypocet'!AT41/'09.1 Nehodovost - vypocet'!AS41)),IF('A2 Intenzita dopravy'!$G$2="Koeficienty rastu dopravy",IFERROR(INDEX('A2.1 Intenzita dopravy'!$E27:$BB27,MATCH('09.1 Nehodovost - vypocet'!AU$19,'A2.1 Intenzita dopravy'!$E$5:$BB$5,0)),IF('09.1 Nehodovost - vypocet'!AU$19&lt;MIN('A2.1 Intenzita dopravy'!$E$5:$BB$5),'09.1 Nehodovost - vypocet'!AV41*'09.1 Nehodovost - vypocet'!AV41/'09.1 Nehodovost - vypocet'!AW41,'09.1 Nehodovost - vypocet'!AT41*'09.1 Nehodovost - vypocet'!AT41/'09.1 Nehodovost - vypocet'!AS41)),0)),0)</f>
        <v>9968.549506733696</v>
      </c>
      <c r="AV41" s="30">
        <f>IFERROR(IF('A2 Intenzita dopravy'!$G$2="Dopravný model",IFERROR(INDEX('A2.1 Intenzita dopravy'!$E163:$BB163,MATCH('09.1 Nehodovost - vypocet'!AV$19,'A2.1 Intenzita dopravy'!$E$141:$BB$141,0)),IF('09.1 Nehodovost - vypocet'!AV$19&lt;MIN('A2.1 Intenzita dopravy'!$E$141:$BB$141),'09.1 Nehodovost - vypocet'!AW41*'09.1 Nehodovost - vypocet'!AW41/'09.1 Nehodovost - vypocet'!AX41,'09.1 Nehodovost - vypocet'!AU41*'09.1 Nehodovost - vypocet'!AU41/'09.1 Nehodovost - vypocet'!AT41)),IF('A2 Intenzita dopravy'!$G$2="Koeficienty rastu dopravy",IFERROR(INDEX('A2.1 Intenzita dopravy'!$E27:$BB27,MATCH('09.1 Nehodovost - vypocet'!AV$19,'A2.1 Intenzita dopravy'!$E$5:$BB$5,0)),IF('09.1 Nehodovost - vypocet'!AV$19&lt;MIN('A2.1 Intenzita dopravy'!$E$5:$BB$5),'09.1 Nehodovost - vypocet'!AW41*'09.1 Nehodovost - vypocet'!AW41/'09.1 Nehodovost - vypocet'!AX41,'09.1 Nehodovost - vypocet'!AU41*'09.1 Nehodovost - vypocet'!AU41/'09.1 Nehodovost - vypocet'!AT41)),0)),0)</f>
        <v>10097.235088011425</v>
      </c>
      <c r="AW41" s="30">
        <f>IFERROR(IF('A2 Intenzita dopravy'!$G$2="Dopravný model",IFERROR(INDEX('A2.1 Intenzita dopravy'!$E163:$BB163,MATCH('09.1 Nehodovost - vypocet'!AW$19,'A2.1 Intenzita dopravy'!$E$141:$BB$141,0)),IF('09.1 Nehodovost - vypocet'!AW$19&lt;MIN('A2.1 Intenzita dopravy'!$E$141:$BB$141),'09.1 Nehodovost - vypocet'!AX41*'09.1 Nehodovost - vypocet'!AX41/'09.1 Nehodovost - vypocet'!AY41,'09.1 Nehodovost - vypocet'!AV41*'09.1 Nehodovost - vypocet'!AV41/'09.1 Nehodovost - vypocet'!AU41)),IF('A2 Intenzita dopravy'!$G$2="Koeficienty rastu dopravy",IFERROR(INDEX('A2.1 Intenzita dopravy'!$E27:$BB27,MATCH('09.1 Nehodovost - vypocet'!AW$19,'A2.1 Intenzita dopravy'!$E$5:$BB$5,0)),IF('09.1 Nehodovost - vypocet'!AW$19&lt;MIN('A2.1 Intenzita dopravy'!$E$5:$BB$5),'09.1 Nehodovost - vypocet'!AX41*'09.1 Nehodovost - vypocet'!AX41/'09.1 Nehodovost - vypocet'!AY41,'09.1 Nehodovost - vypocet'!AV41*'09.1 Nehodovost - vypocet'!AV41/'09.1 Nehodovost - vypocet'!AU41)),0)),0)</f>
        <v>10227.581891798767</v>
      </c>
      <c r="AX41" s="30">
        <f>IFERROR(IF('A2 Intenzita dopravy'!$G$2="Dopravný model",IFERROR(INDEX('A2.1 Intenzita dopravy'!$E163:$BB163,MATCH('09.1 Nehodovost - vypocet'!AX$19,'A2.1 Intenzita dopravy'!$E$141:$BB$141,0)),IF('09.1 Nehodovost - vypocet'!AX$19&lt;MIN('A2.1 Intenzita dopravy'!$E$141:$BB$141),'09.1 Nehodovost - vypocet'!AY41*'09.1 Nehodovost - vypocet'!AY41/'09.1 Nehodovost - vypocet'!AZ41,'09.1 Nehodovost - vypocet'!AW41*'09.1 Nehodovost - vypocet'!AW41/'09.1 Nehodovost - vypocet'!AV41)),IF('A2 Intenzita dopravy'!$G$2="Koeficienty rastu dopravy",IFERROR(INDEX('A2.1 Intenzita dopravy'!$E27:$BB27,MATCH('09.1 Nehodovost - vypocet'!AX$19,'A2.1 Intenzita dopravy'!$E$5:$BB$5,0)),IF('09.1 Nehodovost - vypocet'!AX$19&lt;MIN('A2.1 Intenzita dopravy'!$E$5:$BB$5),'09.1 Nehodovost - vypocet'!AY41*'09.1 Nehodovost - vypocet'!AY41/'09.1 Nehodovost - vypocet'!AZ41,'09.1 Nehodovost - vypocet'!AW41*'09.1 Nehodovost - vypocet'!AW41/'09.1 Nehodovost - vypocet'!AV41)),0)),0)</f>
        <v>10359.611363079684</v>
      </c>
      <c r="AY41" s="30">
        <f>IFERROR(IF('A2 Intenzita dopravy'!$G$2="Dopravný model",IFERROR(INDEX('A2.1 Intenzita dopravy'!$E163:$BB163,MATCH('09.1 Nehodovost - vypocet'!AY$19,'A2.1 Intenzita dopravy'!$E$141:$BB$141,0)),IF('09.1 Nehodovost - vypocet'!AY$19&lt;MIN('A2.1 Intenzita dopravy'!$E$141:$BB$141),'09.1 Nehodovost - vypocet'!AZ41*'09.1 Nehodovost - vypocet'!AZ41/'09.1 Nehodovost - vypocet'!BA41,'09.1 Nehodovost - vypocet'!AX41*'09.1 Nehodovost - vypocet'!AX41/'09.1 Nehodovost - vypocet'!AW41)),IF('A2 Intenzita dopravy'!$G$2="Koeficienty rastu dopravy",IFERROR(INDEX('A2.1 Intenzita dopravy'!$E27:$BB27,MATCH('09.1 Nehodovost - vypocet'!AY$19,'A2.1 Intenzita dopravy'!$E$5:$BB$5,0)),IF('09.1 Nehodovost - vypocet'!AY$19&lt;MIN('A2.1 Intenzita dopravy'!$E$5:$BB$5),'09.1 Nehodovost - vypocet'!AZ41*'09.1 Nehodovost - vypocet'!AZ41/'09.1 Nehodovost - vypocet'!BA41,'09.1 Nehodovost - vypocet'!AX41*'09.1 Nehodovost - vypocet'!AX41/'09.1 Nehodovost - vypocet'!AW41)),0)),0)</f>
        <v>10493.345223674825</v>
      </c>
      <c r="AZ41" s="30">
        <f>IFERROR(IF('A2 Intenzita dopravy'!$G$2="Dopravný model",IFERROR(INDEX('A2.1 Intenzita dopravy'!$E163:$BB163,MATCH('09.1 Nehodovost - vypocet'!AZ$19,'A2.1 Intenzita dopravy'!$E$141:$BB$141,0)),IF('09.1 Nehodovost - vypocet'!AZ$19&lt;MIN('A2.1 Intenzita dopravy'!$E$141:$BB$141),'09.1 Nehodovost - vypocet'!BA41*'09.1 Nehodovost - vypocet'!BA41/'09.1 Nehodovost - vypocet'!BB41,'09.1 Nehodovost - vypocet'!AY41*'09.1 Nehodovost - vypocet'!AY41/'09.1 Nehodovost - vypocet'!AX41)),IF('A2 Intenzita dopravy'!$G$2="Koeficienty rastu dopravy",IFERROR(INDEX('A2.1 Intenzita dopravy'!$E27:$BB27,MATCH('09.1 Nehodovost - vypocet'!AZ$19,'A2.1 Intenzita dopravy'!$E$5:$BB$5,0)),IF('09.1 Nehodovost - vypocet'!AZ$19&lt;MIN('A2.1 Intenzita dopravy'!$E$5:$BB$5),'09.1 Nehodovost - vypocet'!BA41*'09.1 Nehodovost - vypocet'!BA41/'09.1 Nehodovost - vypocet'!BB41,'09.1 Nehodovost - vypocet'!AY41*'09.1 Nehodovost - vypocet'!AY41/'09.1 Nehodovost - vypocet'!AX41)),0)),0)</f>
        <v>10628.805475815252</v>
      </c>
      <c r="BA41" s="30">
        <f>IFERROR(IF('A2 Intenzita dopravy'!$G$2="Dopravný model",IFERROR(INDEX('A2.1 Intenzita dopravy'!$E163:$BB163,MATCH('09.1 Nehodovost - vypocet'!BA$19,'A2.1 Intenzita dopravy'!$E$141:$BB$141,0)),IF('09.1 Nehodovost - vypocet'!BA$19&lt;MIN('A2.1 Intenzita dopravy'!$E$141:$BB$141),'09.1 Nehodovost - vypocet'!BB41*'09.1 Nehodovost - vypocet'!BB41/'09.1 Nehodovost - vypocet'!BC41,'09.1 Nehodovost - vypocet'!AZ41*'09.1 Nehodovost - vypocet'!AZ41/'09.1 Nehodovost - vypocet'!AY41)),IF('A2 Intenzita dopravy'!$G$2="Koeficienty rastu dopravy",IFERROR(INDEX('A2.1 Intenzita dopravy'!$E27:$BB27,MATCH('09.1 Nehodovost - vypocet'!BA$19,'A2.1 Intenzita dopravy'!$E$5:$BB$5,0)),IF('09.1 Nehodovost - vypocet'!BA$19&lt;MIN('A2.1 Intenzita dopravy'!$E$5:$BB$5),'09.1 Nehodovost - vypocet'!BB41*'09.1 Nehodovost - vypocet'!BB41/'09.1 Nehodovost - vypocet'!BC41,'09.1 Nehodovost - vypocet'!AZ41*'09.1 Nehodovost - vypocet'!AZ41/'09.1 Nehodovost - vypocet'!AY41)),0)),0)</f>
        <v>10766.014405762309</v>
      </c>
      <c r="BB41" s="30">
        <f>IFERROR(IF('A2 Intenzita dopravy'!$G$2="Dopravný model",IFERROR(INDEX('A2.1 Intenzita dopravy'!$E163:$BB163,MATCH('09.1 Nehodovost - vypocet'!BB$19,'A2.1 Intenzita dopravy'!$E$141:$BB$141,0)),IF('09.1 Nehodovost - vypocet'!BB$19&lt;MIN('A2.1 Intenzita dopravy'!$E$141:$BB$141),'09.1 Nehodovost - vypocet'!BC41*'09.1 Nehodovost - vypocet'!BC41/'09.1 Nehodovost - vypocet'!BD41,'09.1 Nehodovost - vypocet'!BA41*'09.1 Nehodovost - vypocet'!BA41/'09.1 Nehodovost - vypocet'!AZ41)),IF('A2 Intenzita dopravy'!$G$2="Koeficienty rastu dopravy",IFERROR(INDEX('A2.1 Intenzita dopravy'!$E27:$BB27,MATCH('09.1 Nehodovost - vypocet'!BB$19,'A2.1 Intenzita dopravy'!$E$5:$BB$5,0)),IF('09.1 Nehodovost - vypocet'!BB$19&lt;MIN('A2.1 Intenzita dopravy'!$E$5:$BB$5),'09.1 Nehodovost - vypocet'!BC41*'09.1 Nehodovost - vypocet'!BC41/'09.1 Nehodovost - vypocet'!BD41,'09.1 Nehodovost - vypocet'!BA41*'09.1 Nehodovost - vypocet'!BA41/'09.1 Nehodovost - vypocet'!AZ41)),0)),0)</f>
        <v>10904.99458747421</v>
      </c>
    </row>
    <row r="42" spans="2:54" customFormat="1" x14ac:dyDescent="0.2">
      <c r="B42" s="5">
        <v>6</v>
      </c>
      <c r="C42" s="5">
        <f t="shared" si="60"/>
        <v>95850</v>
      </c>
      <c r="D42" s="5" t="str">
        <f t="shared" si="59"/>
        <v>Privádzač Tvrdošín</v>
      </c>
      <c r="E42" s="30">
        <f>IFERROR(IF('A2 Intenzita dopravy'!$G$2="Dopravný model",IFERROR(INDEX('A2.1 Intenzita dopravy'!$E164:$BB164,MATCH('09.1 Nehodovost - vypocet'!E$19,'A2.1 Intenzita dopravy'!$E$141:$BB$141,0)),IF('09.1 Nehodovost - vypocet'!E$19&lt;MIN('A2.1 Intenzita dopravy'!$E$141:$BB$141),'09.1 Nehodovost - vypocet'!F42*'09.1 Nehodovost - vypocet'!F42/'09.1 Nehodovost - vypocet'!G42,'09.1 Nehodovost - vypocet'!D42*'09.1 Nehodovost - vypocet'!D42/'09.1 Nehodovost - vypocet'!C42)),IF('A2 Intenzita dopravy'!$G$2="Koeficienty rastu dopravy",IFERROR(INDEX('A2.1 Intenzita dopravy'!$E28:$BB28,MATCH('09.1 Nehodovost - vypocet'!E$19,'A2.1 Intenzita dopravy'!$E$5:$BB$5,0)),IF('09.1 Nehodovost - vypocet'!E$19&lt;MIN('A2.1 Intenzita dopravy'!$E$5:$BB$5),'09.1 Nehodovost - vypocet'!F42*'09.1 Nehodovost - vypocet'!F42/'09.1 Nehodovost - vypocet'!G42,'09.1 Nehodovost - vypocet'!D42*'09.1 Nehodovost - vypocet'!D42/'09.1 Nehodovost - vypocet'!C42)),0)),0)</f>
        <v>2192.7751817022618</v>
      </c>
      <c r="F42" s="30">
        <f>IFERROR(IF('A2 Intenzita dopravy'!$G$2="Dopravný model",IFERROR(INDEX('A2.1 Intenzita dopravy'!$E164:$BB164,MATCH('09.1 Nehodovost - vypocet'!F$19,'A2.1 Intenzita dopravy'!$E$141:$BB$141,0)),IF('09.1 Nehodovost - vypocet'!F$19&lt;MIN('A2.1 Intenzita dopravy'!$E$141:$BB$141),'09.1 Nehodovost - vypocet'!G42*'09.1 Nehodovost - vypocet'!G42/'09.1 Nehodovost - vypocet'!H42,'09.1 Nehodovost - vypocet'!E42*'09.1 Nehodovost - vypocet'!E42/'09.1 Nehodovost - vypocet'!D42)),IF('A2 Intenzita dopravy'!$G$2="Koeficienty rastu dopravy",IFERROR(INDEX('A2.1 Intenzita dopravy'!$E28:$BB28,MATCH('09.1 Nehodovost - vypocet'!F$19,'A2.1 Intenzita dopravy'!$E$5:$BB$5,0)),IF('09.1 Nehodovost - vypocet'!F$19&lt;MIN('A2.1 Intenzita dopravy'!$E$5:$BB$5),'09.1 Nehodovost - vypocet'!G42*'09.1 Nehodovost - vypocet'!G42/'09.1 Nehodovost - vypocet'!H42,'09.1 Nehodovost - vypocet'!E42*'09.1 Nehodovost - vypocet'!E42/'09.1 Nehodovost - vypocet'!D42)),0)),0)</f>
        <v>2229.0116832346466</v>
      </c>
      <c r="G42" s="30">
        <f>IFERROR(IF('A2 Intenzita dopravy'!$G$2="Dopravný model",IFERROR(INDEX('A2.1 Intenzita dopravy'!$E164:$BB164,MATCH('09.1 Nehodovost - vypocet'!G$19,'A2.1 Intenzita dopravy'!$E$141:$BB$141,0)),IF('09.1 Nehodovost - vypocet'!G$19&lt;MIN('A2.1 Intenzita dopravy'!$E$141:$BB$141),'09.1 Nehodovost - vypocet'!H42*'09.1 Nehodovost - vypocet'!H42/'09.1 Nehodovost - vypocet'!I42,'09.1 Nehodovost - vypocet'!F42*'09.1 Nehodovost - vypocet'!F42/'09.1 Nehodovost - vypocet'!E42)),IF('A2 Intenzita dopravy'!$G$2="Koeficienty rastu dopravy",IFERROR(INDEX('A2.1 Intenzita dopravy'!$E28:$BB28,MATCH('09.1 Nehodovost - vypocet'!G$19,'A2.1 Intenzita dopravy'!$E$5:$BB$5,0)),IF('09.1 Nehodovost - vypocet'!G$19&lt;MIN('A2.1 Intenzita dopravy'!$E$5:$BB$5),'09.1 Nehodovost - vypocet'!H42*'09.1 Nehodovost - vypocet'!H42/'09.1 Nehodovost - vypocet'!I42,'09.1 Nehodovost - vypocet'!F42*'09.1 Nehodovost - vypocet'!F42/'09.1 Nehodovost - vypocet'!E42)),0)),0)</f>
        <v>2265.8470076898116</v>
      </c>
      <c r="H42" s="30">
        <f>IFERROR(IF('A2 Intenzita dopravy'!$G$2="Dopravný model",IFERROR(INDEX('A2.1 Intenzita dopravy'!$E164:$BB164,MATCH('09.1 Nehodovost - vypocet'!H$19,'A2.1 Intenzita dopravy'!$E$141:$BB$141,0)),IF('09.1 Nehodovost - vypocet'!H$19&lt;MIN('A2.1 Intenzita dopravy'!$E$141:$BB$141),'09.1 Nehodovost - vypocet'!I42*'09.1 Nehodovost - vypocet'!I42/'09.1 Nehodovost - vypocet'!J42,'09.1 Nehodovost - vypocet'!G42*'09.1 Nehodovost - vypocet'!G42/'09.1 Nehodovost - vypocet'!F42)),IF('A2 Intenzita dopravy'!$G$2="Koeficienty rastu dopravy",IFERROR(INDEX('A2.1 Intenzita dopravy'!$E28:$BB28,MATCH('09.1 Nehodovost - vypocet'!H$19,'A2.1 Intenzita dopravy'!$E$5:$BB$5,0)),IF('09.1 Nehodovost - vypocet'!H$19&lt;MIN('A2.1 Intenzita dopravy'!$E$5:$BB$5),'09.1 Nehodovost - vypocet'!I42*'09.1 Nehodovost - vypocet'!I42/'09.1 Nehodovost - vypocet'!J42,'09.1 Nehodovost - vypocet'!G42*'09.1 Nehodovost - vypocet'!G42/'09.1 Nehodovost - vypocet'!F42)),0)),0)</f>
        <v>2303.2910508600567</v>
      </c>
      <c r="I42" s="30">
        <f>IFERROR(IF('A2 Intenzita dopravy'!$G$2="Dopravný model",IFERROR(INDEX('A2.1 Intenzita dopravy'!$E164:$BB164,MATCH('09.1 Nehodovost - vypocet'!I$19,'A2.1 Intenzita dopravy'!$E$141:$BB$141,0)),IF('09.1 Nehodovost - vypocet'!I$19&lt;MIN('A2.1 Intenzita dopravy'!$E$141:$BB$141),'09.1 Nehodovost - vypocet'!J42*'09.1 Nehodovost - vypocet'!J42/'09.1 Nehodovost - vypocet'!K42,'09.1 Nehodovost - vypocet'!H42*'09.1 Nehodovost - vypocet'!H42/'09.1 Nehodovost - vypocet'!G42)),IF('A2 Intenzita dopravy'!$G$2="Koeficienty rastu dopravy",IFERROR(INDEX('A2.1 Intenzita dopravy'!$E28:$BB28,MATCH('09.1 Nehodovost - vypocet'!I$19,'A2.1 Intenzita dopravy'!$E$5:$BB$5,0)),IF('09.1 Nehodovost - vypocet'!I$19&lt;MIN('A2.1 Intenzita dopravy'!$E$5:$BB$5),'09.1 Nehodovost - vypocet'!J42*'09.1 Nehodovost - vypocet'!J42/'09.1 Nehodovost - vypocet'!K42,'09.1 Nehodovost - vypocet'!H42*'09.1 Nehodovost - vypocet'!H42/'09.1 Nehodovost - vypocet'!G42)),0)),0)</f>
        <v>2341.3538720696738</v>
      </c>
      <c r="J42" s="30">
        <f>IFERROR(IF('A2 Intenzita dopravy'!$G$2="Dopravný model",IFERROR(INDEX('A2.1 Intenzita dopravy'!$E164:$BB164,MATCH('09.1 Nehodovost - vypocet'!J$19,'A2.1 Intenzita dopravy'!$E$141:$BB$141,0)),IF('09.1 Nehodovost - vypocet'!J$19&lt;MIN('A2.1 Intenzita dopravy'!$E$141:$BB$141),'09.1 Nehodovost - vypocet'!K42*'09.1 Nehodovost - vypocet'!K42/'09.1 Nehodovost - vypocet'!L42,'09.1 Nehodovost - vypocet'!I42*'09.1 Nehodovost - vypocet'!I42/'09.1 Nehodovost - vypocet'!H42)),IF('A2 Intenzita dopravy'!$G$2="Koeficienty rastu dopravy",IFERROR(INDEX('A2.1 Intenzita dopravy'!$E28:$BB28,MATCH('09.1 Nehodovost - vypocet'!J$19,'A2.1 Intenzita dopravy'!$E$5:$BB$5,0)),IF('09.1 Nehodovost - vypocet'!J$19&lt;MIN('A2.1 Intenzita dopravy'!$E$5:$BB$5),'09.1 Nehodovost - vypocet'!K42*'09.1 Nehodovost - vypocet'!K42/'09.1 Nehodovost - vypocet'!L42,'09.1 Nehodovost - vypocet'!I42*'09.1 Nehodovost - vypocet'!I42/'09.1 Nehodovost - vypocet'!H42)),0)),0)</f>
        <v>2380.0456968773792</v>
      </c>
      <c r="K42" s="30">
        <f>IFERROR(IF('A2 Intenzita dopravy'!$G$2="Dopravný model",IFERROR(INDEX('A2.1 Intenzita dopravy'!$E164:$BB164,MATCH('09.1 Nehodovost - vypocet'!K$19,'A2.1 Intenzita dopravy'!$E$141:$BB$141,0)),IF('09.1 Nehodovost - vypocet'!K$19&lt;MIN('A2.1 Intenzita dopravy'!$E$141:$BB$141),'09.1 Nehodovost - vypocet'!L42*'09.1 Nehodovost - vypocet'!L42/'09.1 Nehodovost - vypocet'!M42,'09.1 Nehodovost - vypocet'!J42*'09.1 Nehodovost - vypocet'!J42/'09.1 Nehodovost - vypocet'!I42)),IF('A2 Intenzita dopravy'!$G$2="Koeficienty rastu dopravy",IFERROR(INDEX('A2.1 Intenzita dopravy'!$E28:$BB28,MATCH('09.1 Nehodovost - vypocet'!K$19,'A2.1 Intenzita dopravy'!$E$5:$BB$5,0)),IF('09.1 Nehodovost - vypocet'!K$19&lt;MIN('A2.1 Intenzita dopravy'!$E$5:$BB$5),'09.1 Nehodovost - vypocet'!L42*'09.1 Nehodovost - vypocet'!L42/'09.1 Nehodovost - vypocet'!M42,'09.1 Nehodovost - vypocet'!J42*'09.1 Nehodovost - vypocet'!J42/'09.1 Nehodovost - vypocet'!I42)),0)),0)</f>
        <v>2419.3769198234049</v>
      </c>
      <c r="L42" s="30">
        <f>IFERROR(IF('A2 Intenzita dopravy'!$G$2="Dopravný model",IFERROR(INDEX('A2.1 Intenzita dopravy'!$E164:$BB164,MATCH('09.1 Nehodovost - vypocet'!L$19,'A2.1 Intenzita dopravy'!$E$141:$BB$141,0)),IF('09.1 Nehodovost - vypocet'!L$19&lt;MIN('A2.1 Intenzita dopravy'!$E$141:$BB$141),'09.1 Nehodovost - vypocet'!M42*'09.1 Nehodovost - vypocet'!M42/'09.1 Nehodovost - vypocet'!N42,'09.1 Nehodovost - vypocet'!K42*'09.1 Nehodovost - vypocet'!K42/'09.1 Nehodovost - vypocet'!J42)),IF('A2 Intenzita dopravy'!$G$2="Koeficienty rastu dopravy",IFERROR(INDEX('A2.1 Intenzita dopravy'!$E28:$BB28,MATCH('09.1 Nehodovost - vypocet'!L$19,'A2.1 Intenzita dopravy'!$E$5:$BB$5,0)),IF('09.1 Nehodovost - vypocet'!L$19&lt;MIN('A2.1 Intenzita dopravy'!$E$5:$BB$5),'09.1 Nehodovost - vypocet'!M42*'09.1 Nehodovost - vypocet'!M42/'09.1 Nehodovost - vypocet'!N42,'09.1 Nehodovost - vypocet'!K42*'09.1 Nehodovost - vypocet'!K42/'09.1 Nehodovost - vypocet'!J42)),0)),0)</f>
        <v>2459.3581072219868</v>
      </c>
      <c r="M42" s="30">
        <f>IFERROR(IF('A2 Intenzita dopravy'!$G$2="Dopravný model",IFERROR(INDEX('A2.1 Intenzita dopravy'!$E164:$BB164,MATCH('09.1 Nehodovost - vypocet'!M$19,'A2.1 Intenzita dopravy'!$E$141:$BB$141,0)),IF('09.1 Nehodovost - vypocet'!M$19&lt;MIN('A2.1 Intenzita dopravy'!$E$141:$BB$141),'09.1 Nehodovost - vypocet'!N42*'09.1 Nehodovost - vypocet'!N42/'09.1 Nehodovost - vypocet'!O42,'09.1 Nehodovost - vypocet'!L42*'09.1 Nehodovost - vypocet'!L42/'09.1 Nehodovost - vypocet'!K42)),IF('A2 Intenzita dopravy'!$G$2="Koeficienty rastu dopravy",IFERROR(INDEX('A2.1 Intenzita dopravy'!$E28:$BB28,MATCH('09.1 Nehodovost - vypocet'!M$19,'A2.1 Intenzita dopravy'!$E$5:$BB$5,0)),IF('09.1 Nehodovost - vypocet'!M$19&lt;MIN('A2.1 Intenzita dopravy'!$E$5:$BB$5),'09.1 Nehodovost - vypocet'!N42*'09.1 Nehodovost - vypocet'!N42/'09.1 Nehodovost - vypocet'!O42,'09.1 Nehodovost - vypocet'!L42*'09.1 Nehodovost - vypocet'!L42/'09.1 Nehodovost - vypocet'!K42)),0)),0)</f>
        <v>2500</v>
      </c>
      <c r="N42" s="30">
        <f>IFERROR(IF('A2 Intenzita dopravy'!$G$2="Dopravný model",IFERROR(INDEX('A2.1 Intenzita dopravy'!$E164:$BB164,MATCH('09.1 Nehodovost - vypocet'!N$19,'A2.1 Intenzita dopravy'!$E$141:$BB$141,0)),IF('09.1 Nehodovost - vypocet'!N$19&lt;MIN('A2.1 Intenzita dopravy'!$E$141:$BB$141),'09.1 Nehodovost - vypocet'!O42*'09.1 Nehodovost - vypocet'!O42/'09.1 Nehodovost - vypocet'!P42,'09.1 Nehodovost - vypocet'!M42*'09.1 Nehodovost - vypocet'!M42/'09.1 Nehodovost - vypocet'!L42)),IF('A2 Intenzita dopravy'!$G$2="Koeficienty rastu dopravy",IFERROR(INDEX('A2.1 Intenzita dopravy'!$E28:$BB28,MATCH('09.1 Nehodovost - vypocet'!N$19,'A2.1 Intenzita dopravy'!$E$5:$BB$5,0)),IF('09.1 Nehodovost - vypocet'!N$19&lt;MIN('A2.1 Intenzita dopravy'!$E$5:$BB$5),'09.1 Nehodovost - vypocet'!O42*'09.1 Nehodovost - vypocet'!O42/'09.1 Nehodovost - vypocet'!P42,'09.1 Nehodovost - vypocet'!M42*'09.1 Nehodovost - vypocet'!M42/'09.1 Nehodovost - vypocet'!L42)),0)),0)</f>
        <v>2541.3135165825047</v>
      </c>
      <c r="O42" s="30">
        <f>IFERROR(IF('A2 Intenzita dopravy'!$G$2="Dopravný model",IFERROR(INDEX('A2.1 Intenzita dopravy'!$E164:$BB164,MATCH('09.1 Nehodovost - vypocet'!O$19,'A2.1 Intenzita dopravy'!$E$141:$BB$141,0)),IF('09.1 Nehodovost - vypocet'!O$19&lt;MIN('A2.1 Intenzita dopravy'!$E$141:$BB$141),'09.1 Nehodovost - vypocet'!P42*'09.1 Nehodovost - vypocet'!P42/'09.1 Nehodovost - vypocet'!Q42,'09.1 Nehodovost - vypocet'!N42*'09.1 Nehodovost - vypocet'!N42/'09.1 Nehodovost - vypocet'!M42)),IF('A2 Intenzita dopravy'!$G$2="Koeficienty rastu dopravy",IFERROR(INDEX('A2.1 Intenzita dopravy'!$E28:$BB28,MATCH('09.1 Nehodovost - vypocet'!O$19,'A2.1 Intenzita dopravy'!$E$5:$BB$5,0)),IF('09.1 Nehodovost - vypocet'!O$19&lt;MIN('A2.1 Intenzita dopravy'!$E$5:$BB$5),'09.1 Nehodovost - vypocet'!P42*'09.1 Nehodovost - vypocet'!P42/'09.1 Nehodovost - vypocet'!Q42,'09.1 Nehodovost - vypocet'!N42*'09.1 Nehodovost - vypocet'!N42/'09.1 Nehodovost - vypocet'!M42)),0)),0)</f>
        <v>2583.3097558259747</v>
      </c>
      <c r="P42" s="30">
        <f>IFERROR(IF('A2 Intenzita dopravy'!$G$2="Dopravný model",IFERROR(INDEX('A2.1 Intenzita dopravy'!$E164:$BB164,MATCH('09.1 Nehodovost - vypocet'!P$19,'A2.1 Intenzita dopravy'!$E$141:$BB$141,0)),IF('09.1 Nehodovost - vypocet'!P$19&lt;MIN('A2.1 Intenzita dopravy'!$E$141:$BB$141),'09.1 Nehodovost - vypocet'!Q42*'09.1 Nehodovost - vypocet'!Q42/'09.1 Nehodovost - vypocet'!R42,'09.1 Nehodovost - vypocet'!O42*'09.1 Nehodovost - vypocet'!O42/'09.1 Nehodovost - vypocet'!N42)),IF('A2 Intenzita dopravy'!$G$2="Koeficienty rastu dopravy",IFERROR(INDEX('A2.1 Intenzita dopravy'!$E28:$BB28,MATCH('09.1 Nehodovost - vypocet'!P$19,'A2.1 Intenzita dopravy'!$E$5:$BB$5,0)),IF('09.1 Nehodovost - vypocet'!P$19&lt;MIN('A2.1 Intenzita dopravy'!$E$5:$BB$5),'09.1 Nehodovost - vypocet'!Q42*'09.1 Nehodovost - vypocet'!Q42/'09.1 Nehodovost - vypocet'!R42,'09.1 Nehodovost - vypocet'!O42*'09.1 Nehodovost - vypocet'!O42/'09.1 Nehodovost - vypocet'!N42)),0)),0)</f>
        <v>2626</v>
      </c>
      <c r="Q42" s="30">
        <f>IFERROR(IF('A2 Intenzita dopravy'!$G$2="Dopravný model",IFERROR(INDEX('A2.1 Intenzita dopravy'!$E164:$BB164,MATCH('09.1 Nehodovost - vypocet'!Q$19,'A2.1 Intenzita dopravy'!$E$141:$BB$141,0)),IF('09.1 Nehodovost - vypocet'!Q$19&lt;MIN('A2.1 Intenzita dopravy'!$E$141:$BB$141),'09.1 Nehodovost - vypocet'!R42*'09.1 Nehodovost - vypocet'!R42/'09.1 Nehodovost - vypocet'!S42,'09.1 Nehodovost - vypocet'!P42*'09.1 Nehodovost - vypocet'!P42/'09.1 Nehodovost - vypocet'!O42)),IF('A2 Intenzita dopravy'!$G$2="Koeficienty rastu dopravy",IFERROR(INDEX('A2.1 Intenzita dopravy'!$E28:$BB28,MATCH('09.1 Nehodovost - vypocet'!Q$19,'A2.1 Intenzita dopravy'!$E$5:$BB$5,0)),IF('09.1 Nehodovost - vypocet'!Q$19&lt;MIN('A2.1 Intenzita dopravy'!$E$5:$BB$5),'09.1 Nehodovost - vypocet'!R42*'09.1 Nehodovost - vypocet'!R42/'09.1 Nehodovost - vypocet'!S42,'09.1 Nehodovost - vypocet'!P42*'09.1 Nehodovost - vypocet'!P42/'09.1 Nehodovost - vypocet'!O42)),0)),0)</f>
        <v>2671.3012236412078</v>
      </c>
      <c r="R42" s="30">
        <f>IFERROR(IF('A2 Intenzita dopravy'!$G$2="Dopravný model",IFERROR(INDEX('A2.1 Intenzita dopravy'!$E164:$BB164,MATCH('09.1 Nehodovost - vypocet'!R$19,'A2.1 Intenzita dopravy'!$E$141:$BB$141,0)),IF('09.1 Nehodovost - vypocet'!R$19&lt;MIN('A2.1 Intenzita dopravy'!$E$141:$BB$141),'09.1 Nehodovost - vypocet'!S42*'09.1 Nehodovost - vypocet'!S42/'09.1 Nehodovost - vypocet'!T42,'09.1 Nehodovost - vypocet'!Q42*'09.1 Nehodovost - vypocet'!Q42/'09.1 Nehodovost - vypocet'!P42)),IF('A2 Intenzita dopravy'!$G$2="Koeficienty rastu dopravy",IFERROR(INDEX('A2.1 Intenzita dopravy'!$E28:$BB28,MATCH('09.1 Nehodovost - vypocet'!R$19,'A2.1 Intenzita dopravy'!$E$5:$BB$5,0)),IF('09.1 Nehodovost - vypocet'!R$19&lt;MIN('A2.1 Intenzita dopravy'!$E$5:$BB$5),'09.1 Nehodovost - vypocet'!S42*'09.1 Nehodovost - vypocet'!S42/'09.1 Nehodovost - vypocet'!T42,'09.1 Nehodovost - vypocet'!Q42*'09.1 Nehodovost - vypocet'!Q42/'09.1 Nehodovost - vypocet'!P42)),0)),0)</f>
        <v>2717.3839403758625</v>
      </c>
      <c r="S42" s="30">
        <f>IFERROR(IF('A2 Intenzita dopravy'!$G$2="Dopravný model",IFERROR(INDEX('A2.1 Intenzita dopravy'!$E164:$BB164,MATCH('09.1 Nehodovost - vypocet'!S$19,'A2.1 Intenzita dopravy'!$E$141:$BB$141,0)),IF('09.1 Nehodovost - vypocet'!S$19&lt;MIN('A2.1 Intenzita dopravy'!$E$141:$BB$141),'09.1 Nehodovost - vypocet'!T42*'09.1 Nehodovost - vypocet'!T42/'09.1 Nehodovost - vypocet'!U42,'09.1 Nehodovost - vypocet'!R42*'09.1 Nehodovost - vypocet'!R42/'09.1 Nehodovost - vypocet'!Q42)),IF('A2 Intenzita dopravy'!$G$2="Koeficienty rastu dopravy",IFERROR(INDEX('A2.1 Intenzita dopravy'!$E28:$BB28,MATCH('09.1 Nehodovost - vypocet'!S$19,'A2.1 Intenzita dopravy'!$E$5:$BB$5,0)),IF('09.1 Nehodovost - vypocet'!S$19&lt;MIN('A2.1 Intenzita dopravy'!$E$5:$BB$5),'09.1 Nehodovost - vypocet'!T42*'09.1 Nehodovost - vypocet'!T42/'09.1 Nehodovost - vypocet'!U42,'09.1 Nehodovost - vypocet'!R42*'09.1 Nehodovost - vypocet'!R42/'09.1 Nehodovost - vypocet'!Q42)),0)),0)</f>
        <v>2764.2616317703764</v>
      </c>
      <c r="T42" s="30">
        <f>IFERROR(IF('A2 Intenzita dopravy'!$G$2="Dopravný model",IFERROR(INDEX('A2.1 Intenzita dopravy'!$E164:$BB164,MATCH('09.1 Nehodovost - vypocet'!T$19,'A2.1 Intenzita dopravy'!$E$141:$BB$141,0)),IF('09.1 Nehodovost - vypocet'!T$19&lt;MIN('A2.1 Intenzita dopravy'!$E$141:$BB$141),'09.1 Nehodovost - vypocet'!U42*'09.1 Nehodovost - vypocet'!U42/'09.1 Nehodovost - vypocet'!V42,'09.1 Nehodovost - vypocet'!S42*'09.1 Nehodovost - vypocet'!S42/'09.1 Nehodovost - vypocet'!R42)),IF('A2 Intenzita dopravy'!$G$2="Koeficienty rastu dopravy",IFERROR(INDEX('A2.1 Intenzita dopravy'!$E28:$BB28,MATCH('09.1 Nehodovost - vypocet'!T$19,'A2.1 Intenzita dopravy'!$E$5:$BB$5,0)),IF('09.1 Nehodovost - vypocet'!T$19&lt;MIN('A2.1 Intenzita dopravy'!$E$5:$BB$5),'09.1 Nehodovost - vypocet'!U42*'09.1 Nehodovost - vypocet'!U42/'09.1 Nehodovost - vypocet'!V42,'09.1 Nehodovost - vypocet'!S42*'09.1 Nehodovost - vypocet'!S42/'09.1 Nehodovost - vypocet'!R42)),0)),0)</f>
        <v>2811.9480119621662</v>
      </c>
      <c r="U42" s="30">
        <f>IFERROR(IF('A2 Intenzita dopravy'!$G$2="Dopravný model",IFERROR(INDEX('A2.1 Intenzita dopravy'!$E164:$BB164,MATCH('09.1 Nehodovost - vypocet'!U$19,'A2.1 Intenzita dopravy'!$E$141:$BB$141,0)),IF('09.1 Nehodovost - vypocet'!U$19&lt;MIN('A2.1 Intenzita dopravy'!$E$141:$BB$141),'09.1 Nehodovost - vypocet'!V42*'09.1 Nehodovost - vypocet'!V42/'09.1 Nehodovost - vypocet'!W42,'09.1 Nehodovost - vypocet'!T42*'09.1 Nehodovost - vypocet'!T42/'09.1 Nehodovost - vypocet'!S42)),IF('A2 Intenzita dopravy'!$G$2="Koeficienty rastu dopravy",IFERROR(INDEX('A2.1 Intenzita dopravy'!$E28:$BB28,MATCH('09.1 Nehodovost - vypocet'!U$19,'A2.1 Intenzita dopravy'!$E$5:$BB$5,0)),IF('09.1 Nehodovost - vypocet'!U$19&lt;MIN('A2.1 Intenzita dopravy'!$E$5:$BB$5),'09.1 Nehodovost - vypocet'!V42*'09.1 Nehodovost - vypocet'!V42/'09.1 Nehodovost - vypocet'!W42,'09.1 Nehodovost - vypocet'!T42*'09.1 Nehodovost - vypocet'!T42/'09.1 Nehodovost - vypocet'!S42)),0)),0)</f>
        <v>2860.4570316717427</v>
      </c>
      <c r="V42" s="30">
        <f>IFERROR(IF('A2 Intenzita dopravy'!$G$2="Dopravný model",IFERROR(INDEX('A2.1 Intenzita dopravy'!$E164:$BB164,MATCH('09.1 Nehodovost - vypocet'!V$19,'A2.1 Intenzita dopravy'!$E$141:$BB$141,0)),IF('09.1 Nehodovost - vypocet'!V$19&lt;MIN('A2.1 Intenzita dopravy'!$E$141:$BB$141),'09.1 Nehodovost - vypocet'!W42*'09.1 Nehodovost - vypocet'!W42/'09.1 Nehodovost - vypocet'!X42,'09.1 Nehodovost - vypocet'!U42*'09.1 Nehodovost - vypocet'!U42/'09.1 Nehodovost - vypocet'!T42)),IF('A2 Intenzita dopravy'!$G$2="Koeficienty rastu dopravy",IFERROR(INDEX('A2.1 Intenzita dopravy'!$E28:$BB28,MATCH('09.1 Nehodovost - vypocet'!V$19,'A2.1 Intenzita dopravy'!$E$5:$BB$5,0)),IF('09.1 Nehodovost - vypocet'!V$19&lt;MIN('A2.1 Intenzita dopravy'!$E$5:$BB$5),'09.1 Nehodovost - vypocet'!W42*'09.1 Nehodovost - vypocet'!W42/'09.1 Nehodovost - vypocet'!X42,'09.1 Nehodovost - vypocet'!U42*'09.1 Nehodovost - vypocet'!U42/'09.1 Nehodovost - vypocet'!T42)),0)),0)</f>
        <v>2909.8028822840151</v>
      </c>
      <c r="W42" s="30">
        <f>IFERROR(IF('A2 Intenzita dopravy'!$G$2="Dopravný model",IFERROR(INDEX('A2.1 Intenzita dopravy'!$E164:$BB164,MATCH('09.1 Nehodovost - vypocet'!W$19,'A2.1 Intenzita dopravy'!$E$141:$BB$141,0)),IF('09.1 Nehodovost - vypocet'!W$19&lt;MIN('A2.1 Intenzita dopravy'!$E$141:$BB$141),'09.1 Nehodovost - vypocet'!X42*'09.1 Nehodovost - vypocet'!X42/'09.1 Nehodovost - vypocet'!Y42,'09.1 Nehodovost - vypocet'!V42*'09.1 Nehodovost - vypocet'!V42/'09.1 Nehodovost - vypocet'!U42)),IF('A2 Intenzita dopravy'!$G$2="Koeficienty rastu dopravy",IFERROR(INDEX('A2.1 Intenzita dopravy'!$E28:$BB28,MATCH('09.1 Nehodovost - vypocet'!W$19,'A2.1 Intenzita dopravy'!$E$5:$BB$5,0)),IF('09.1 Nehodovost - vypocet'!W$19&lt;MIN('A2.1 Intenzita dopravy'!$E$5:$BB$5),'09.1 Nehodovost - vypocet'!X42*'09.1 Nehodovost - vypocet'!X42/'09.1 Nehodovost - vypocet'!Y42,'09.1 Nehodovost - vypocet'!V42*'09.1 Nehodovost - vypocet'!V42/'09.1 Nehodovost - vypocet'!U42)),0)),0)</f>
        <v>2960</v>
      </c>
      <c r="X42" s="30">
        <f>IFERROR(IF('A2 Intenzita dopravy'!$G$2="Dopravný model",IFERROR(INDEX('A2.1 Intenzita dopravy'!$E164:$BB164,MATCH('09.1 Nehodovost - vypocet'!X$19,'A2.1 Intenzita dopravy'!$E$141:$BB$141,0)),IF('09.1 Nehodovost - vypocet'!X$19&lt;MIN('A2.1 Intenzita dopravy'!$E$141:$BB$141),'09.1 Nehodovost - vypocet'!Y42*'09.1 Nehodovost - vypocet'!Y42/'09.1 Nehodovost - vypocet'!Z42,'09.1 Nehodovost - vypocet'!W42*'09.1 Nehodovost - vypocet'!W42/'09.1 Nehodovost - vypocet'!V42)),IF('A2 Intenzita dopravy'!$G$2="Koeficienty rastu dopravy",IFERROR(INDEX('A2.1 Intenzita dopravy'!$E28:$BB28,MATCH('09.1 Nehodovost - vypocet'!X$19,'A2.1 Intenzita dopravy'!$E$5:$BB$5,0)),IF('09.1 Nehodovost - vypocet'!X$19&lt;MIN('A2.1 Intenzita dopravy'!$E$5:$BB$5),'09.1 Nehodovost - vypocet'!Y42*'09.1 Nehodovost - vypocet'!Y42/'09.1 Nehodovost - vypocet'!Z42,'09.1 Nehodovost - vypocet'!W42*'09.1 Nehodovost - vypocet'!W42/'09.1 Nehodovost - vypocet'!V42)),0)),0)</f>
        <v>2995.9681123822925</v>
      </c>
      <c r="Y42" s="30">
        <f>IFERROR(IF('A2 Intenzita dopravy'!$G$2="Dopravný model",IFERROR(INDEX('A2.1 Intenzita dopravy'!$E164:$BB164,MATCH('09.1 Nehodovost - vypocet'!Y$19,'A2.1 Intenzita dopravy'!$E$141:$BB$141,0)),IF('09.1 Nehodovost - vypocet'!Y$19&lt;MIN('A2.1 Intenzita dopravy'!$E$141:$BB$141),'09.1 Nehodovost - vypocet'!Z42*'09.1 Nehodovost - vypocet'!Z42/'09.1 Nehodovost - vypocet'!AA42,'09.1 Nehodovost - vypocet'!X42*'09.1 Nehodovost - vypocet'!X42/'09.1 Nehodovost - vypocet'!W42)),IF('A2 Intenzita dopravy'!$G$2="Koeficienty rastu dopravy",IFERROR(INDEX('A2.1 Intenzita dopravy'!$E28:$BB28,MATCH('09.1 Nehodovost - vypocet'!Y$19,'A2.1 Intenzita dopravy'!$E$5:$BB$5,0)),IF('09.1 Nehodovost - vypocet'!Y$19&lt;MIN('A2.1 Intenzita dopravy'!$E$5:$BB$5),'09.1 Nehodovost - vypocet'!Z42*'09.1 Nehodovost - vypocet'!Z42/'09.1 Nehodovost - vypocet'!AA42,'09.1 Nehodovost - vypocet'!X42*'09.1 Nehodovost - vypocet'!X42/'09.1 Nehodovost - vypocet'!W42)),0)),0)</f>
        <v>3032.3732873011882</v>
      </c>
      <c r="Z42" s="30">
        <f>IFERROR(IF('A2 Intenzita dopravy'!$G$2="Dopravný model",IFERROR(INDEX('A2.1 Intenzita dopravy'!$E164:$BB164,MATCH('09.1 Nehodovost - vypocet'!Z$19,'A2.1 Intenzita dopravy'!$E$141:$BB$141,0)),IF('09.1 Nehodovost - vypocet'!Z$19&lt;MIN('A2.1 Intenzita dopravy'!$E$141:$BB$141),'09.1 Nehodovost - vypocet'!AA42*'09.1 Nehodovost - vypocet'!AA42/'09.1 Nehodovost - vypocet'!AB42,'09.1 Nehodovost - vypocet'!Y42*'09.1 Nehodovost - vypocet'!Y42/'09.1 Nehodovost - vypocet'!X42)),IF('A2 Intenzita dopravy'!$G$2="Koeficienty rastu dopravy",IFERROR(INDEX('A2.1 Intenzita dopravy'!$E28:$BB28,MATCH('09.1 Nehodovost - vypocet'!Z$19,'A2.1 Intenzita dopravy'!$E$5:$BB$5,0)),IF('09.1 Nehodovost - vypocet'!Z$19&lt;MIN('A2.1 Intenzita dopravy'!$E$5:$BB$5),'09.1 Nehodovost - vypocet'!AA42*'09.1 Nehodovost - vypocet'!AA42/'09.1 Nehodovost - vypocet'!AB42,'09.1 Nehodovost - vypocet'!Y42*'09.1 Nehodovost - vypocet'!Y42/'09.1 Nehodovost - vypocet'!X42)),0)),0)</f>
        <v>3069.2208356737256</v>
      </c>
      <c r="AA42" s="30">
        <f>IFERROR(IF('A2 Intenzita dopravy'!$G$2="Dopravný model",IFERROR(INDEX('A2.1 Intenzita dopravy'!$E164:$BB164,MATCH('09.1 Nehodovost - vypocet'!AA$19,'A2.1 Intenzita dopravy'!$E$141:$BB$141,0)),IF('09.1 Nehodovost - vypocet'!AA$19&lt;MIN('A2.1 Intenzita dopravy'!$E$141:$BB$141),'09.1 Nehodovost - vypocet'!AB42*'09.1 Nehodovost - vypocet'!AB42/'09.1 Nehodovost - vypocet'!AC42,'09.1 Nehodovost - vypocet'!Z42*'09.1 Nehodovost - vypocet'!Z42/'09.1 Nehodovost - vypocet'!Y42)),IF('A2 Intenzita dopravy'!$G$2="Koeficienty rastu dopravy",IFERROR(INDEX('A2.1 Intenzita dopravy'!$E28:$BB28,MATCH('09.1 Nehodovost - vypocet'!AA$19,'A2.1 Intenzita dopravy'!$E$5:$BB$5,0)),IF('09.1 Nehodovost - vypocet'!AA$19&lt;MIN('A2.1 Intenzita dopravy'!$E$5:$BB$5),'09.1 Nehodovost - vypocet'!AB42*'09.1 Nehodovost - vypocet'!AB42/'09.1 Nehodovost - vypocet'!AC42,'09.1 Nehodovost - vypocet'!Z42*'09.1 Nehodovost - vypocet'!Z42/'09.1 Nehodovost - vypocet'!Y42)),0)),0)</f>
        <v>3106.5161329519642</v>
      </c>
      <c r="AB42" s="30">
        <f>IFERROR(IF('A2 Intenzita dopravy'!$G$2="Dopravný model",IFERROR(INDEX('A2.1 Intenzita dopravy'!$E164:$BB164,MATCH('09.1 Nehodovost - vypocet'!AB$19,'A2.1 Intenzita dopravy'!$E$141:$BB$141,0)),IF('09.1 Nehodovost - vypocet'!AB$19&lt;MIN('A2.1 Intenzita dopravy'!$E$141:$BB$141),'09.1 Nehodovost - vypocet'!AC42*'09.1 Nehodovost - vypocet'!AC42/'09.1 Nehodovost - vypocet'!AD42,'09.1 Nehodovost - vypocet'!AA42*'09.1 Nehodovost - vypocet'!AA42/'09.1 Nehodovost - vypocet'!Z42)),IF('A2 Intenzita dopravy'!$G$2="Koeficienty rastu dopravy",IFERROR(INDEX('A2.1 Intenzita dopravy'!$E28:$BB28,MATCH('09.1 Nehodovost - vypocet'!AB$19,'A2.1 Intenzita dopravy'!$E$5:$BB$5,0)),IF('09.1 Nehodovost - vypocet'!AB$19&lt;MIN('A2.1 Intenzita dopravy'!$E$5:$BB$5),'09.1 Nehodovost - vypocet'!AC42*'09.1 Nehodovost - vypocet'!AC42/'09.1 Nehodovost - vypocet'!AD42,'09.1 Nehodovost - vypocet'!AA42*'09.1 Nehodovost - vypocet'!AA42/'09.1 Nehodovost - vypocet'!Z42)),0)),0)</f>
        <v>3144.2646199071737</v>
      </c>
      <c r="AC42" s="30">
        <f>IFERROR(IF('A2 Intenzita dopravy'!$G$2="Dopravný model",IFERROR(INDEX('A2.1 Intenzita dopravy'!$E164:$BB164,MATCH('09.1 Nehodovost - vypocet'!AC$19,'A2.1 Intenzita dopravy'!$E$141:$BB$141,0)),IF('09.1 Nehodovost - vypocet'!AC$19&lt;MIN('A2.1 Intenzita dopravy'!$E$141:$BB$141),'09.1 Nehodovost - vypocet'!AD42*'09.1 Nehodovost - vypocet'!AD42/'09.1 Nehodovost - vypocet'!AE42,'09.1 Nehodovost - vypocet'!AB42*'09.1 Nehodovost - vypocet'!AB42/'09.1 Nehodovost - vypocet'!AA42)),IF('A2 Intenzita dopravy'!$G$2="Koeficienty rastu dopravy",IFERROR(INDEX('A2.1 Intenzita dopravy'!$E28:$BB28,MATCH('09.1 Nehodovost - vypocet'!AC$19,'A2.1 Intenzita dopravy'!$E$5:$BB$5,0)),IF('09.1 Nehodovost - vypocet'!AC$19&lt;MIN('A2.1 Intenzita dopravy'!$E$5:$BB$5),'09.1 Nehodovost - vypocet'!AD42*'09.1 Nehodovost - vypocet'!AD42/'09.1 Nehodovost - vypocet'!AE42,'09.1 Nehodovost - vypocet'!AB42*'09.1 Nehodovost - vypocet'!AB42/'09.1 Nehodovost - vypocet'!AA42)),0)),0)</f>
        <v>3182.4718034235543</v>
      </c>
      <c r="AD42" s="30">
        <f>IFERROR(IF('A2 Intenzita dopravy'!$G$2="Dopravný model",IFERROR(INDEX('A2.1 Intenzita dopravy'!$E164:$BB164,MATCH('09.1 Nehodovost - vypocet'!AD$19,'A2.1 Intenzita dopravy'!$E$141:$BB$141,0)),IF('09.1 Nehodovost - vypocet'!AD$19&lt;MIN('A2.1 Intenzita dopravy'!$E$141:$BB$141),'09.1 Nehodovost - vypocet'!AE42*'09.1 Nehodovost - vypocet'!AE42/'09.1 Nehodovost - vypocet'!AF42,'09.1 Nehodovost - vypocet'!AC42*'09.1 Nehodovost - vypocet'!AC42/'09.1 Nehodovost - vypocet'!AB42)),IF('A2 Intenzita dopravy'!$G$2="Koeficienty rastu dopravy",IFERROR(INDEX('A2.1 Intenzita dopravy'!$E28:$BB28,MATCH('09.1 Nehodovost - vypocet'!AD$19,'A2.1 Intenzita dopravy'!$E$5:$BB$5,0)),IF('09.1 Nehodovost - vypocet'!AD$19&lt;MIN('A2.1 Intenzita dopravy'!$E$5:$BB$5),'09.1 Nehodovost - vypocet'!AE42*'09.1 Nehodovost - vypocet'!AE42/'09.1 Nehodovost - vypocet'!AF42,'09.1 Nehodovost - vypocet'!AC42*'09.1 Nehodovost - vypocet'!AC42/'09.1 Nehodovost - vypocet'!AB42)),0)),0)</f>
        <v>3221.1432573016</v>
      </c>
      <c r="AE42" s="30">
        <f>IFERROR(IF('A2 Intenzita dopravy'!$G$2="Dopravný model",IFERROR(INDEX('A2.1 Intenzita dopravy'!$E164:$BB164,MATCH('09.1 Nehodovost - vypocet'!AE$19,'A2.1 Intenzita dopravy'!$E$141:$BB$141,0)),IF('09.1 Nehodovost - vypocet'!AE$19&lt;MIN('A2.1 Intenzita dopravy'!$E$141:$BB$141),'09.1 Nehodovost - vypocet'!AF42*'09.1 Nehodovost - vypocet'!AF42/'09.1 Nehodovost - vypocet'!AG42,'09.1 Nehodovost - vypocet'!AD42*'09.1 Nehodovost - vypocet'!AD42/'09.1 Nehodovost - vypocet'!AC42)),IF('A2 Intenzita dopravy'!$G$2="Koeficienty rastu dopravy",IFERROR(INDEX('A2.1 Intenzita dopravy'!$E28:$BB28,MATCH('09.1 Nehodovost - vypocet'!AE$19,'A2.1 Intenzita dopravy'!$E$5:$BB$5,0)),IF('09.1 Nehodovost - vypocet'!AE$19&lt;MIN('A2.1 Intenzita dopravy'!$E$5:$BB$5),'09.1 Nehodovost - vypocet'!AF42*'09.1 Nehodovost - vypocet'!AF42/'09.1 Nehodovost - vypocet'!AG42,'09.1 Nehodovost - vypocet'!AD42*'09.1 Nehodovost - vypocet'!AD42/'09.1 Nehodovost - vypocet'!AC42)),0)),0)</f>
        <v>3260.2846230712239</v>
      </c>
      <c r="AF42" s="30">
        <f>IFERROR(IF('A2 Intenzita dopravy'!$G$2="Dopravný model",IFERROR(INDEX('A2.1 Intenzita dopravy'!$E164:$BB164,MATCH('09.1 Nehodovost - vypocet'!AF$19,'A2.1 Intenzita dopravy'!$E$141:$BB$141,0)),IF('09.1 Nehodovost - vypocet'!AF$19&lt;MIN('A2.1 Intenzita dopravy'!$E$141:$BB$141),'09.1 Nehodovost - vypocet'!AG42*'09.1 Nehodovost - vypocet'!AG42/'09.1 Nehodovost - vypocet'!AH42,'09.1 Nehodovost - vypocet'!AE42*'09.1 Nehodovost - vypocet'!AE42/'09.1 Nehodovost - vypocet'!AD42)),IF('A2 Intenzita dopravy'!$G$2="Koeficienty rastu dopravy",IFERROR(INDEX('A2.1 Intenzita dopravy'!$E28:$BB28,MATCH('09.1 Nehodovost - vypocet'!AF$19,'A2.1 Intenzita dopravy'!$E$5:$BB$5,0)),IF('09.1 Nehodovost - vypocet'!AF$19&lt;MIN('A2.1 Intenzita dopravy'!$E$5:$BB$5),'09.1 Nehodovost - vypocet'!AG42*'09.1 Nehodovost - vypocet'!AG42/'09.1 Nehodovost - vypocet'!AH42,'09.1 Nehodovost - vypocet'!AE42*'09.1 Nehodovost - vypocet'!AE42/'09.1 Nehodovost - vypocet'!AD42)),0)),0)</f>
        <v>3299.9016108147662</v>
      </c>
      <c r="AG42" s="30">
        <f>IFERROR(IF('A2 Intenzita dopravy'!$G$2="Dopravný model",IFERROR(INDEX('A2.1 Intenzita dopravy'!$E164:$BB164,MATCH('09.1 Nehodovost - vypocet'!AG$19,'A2.1 Intenzita dopravy'!$E$141:$BB$141,0)),IF('09.1 Nehodovost - vypocet'!AG$19&lt;MIN('A2.1 Intenzita dopravy'!$E$141:$BB$141),'09.1 Nehodovost - vypocet'!AH42*'09.1 Nehodovost - vypocet'!AH42/'09.1 Nehodovost - vypocet'!AI42,'09.1 Nehodovost - vypocet'!AF42*'09.1 Nehodovost - vypocet'!AF42/'09.1 Nehodovost - vypocet'!AE42)),IF('A2 Intenzita dopravy'!$G$2="Koeficienty rastu dopravy",IFERROR(INDEX('A2.1 Intenzita dopravy'!$E28:$BB28,MATCH('09.1 Nehodovost - vypocet'!AG$19,'A2.1 Intenzita dopravy'!$E$5:$BB$5,0)),IF('09.1 Nehodovost - vypocet'!AG$19&lt;MIN('A2.1 Intenzita dopravy'!$E$5:$BB$5),'09.1 Nehodovost - vypocet'!AH42*'09.1 Nehodovost - vypocet'!AH42/'09.1 Nehodovost - vypocet'!AI42,'09.1 Nehodovost - vypocet'!AF42*'09.1 Nehodovost - vypocet'!AF42/'09.1 Nehodovost - vypocet'!AE42)),0)),0)</f>
        <v>3340</v>
      </c>
      <c r="AH42" s="30">
        <f>IFERROR(IF('A2 Intenzita dopravy'!$G$2="Dopravný model",IFERROR(INDEX('A2.1 Intenzita dopravy'!$E164:$BB164,MATCH('09.1 Nehodovost - vypocet'!AH$19,'A2.1 Intenzita dopravy'!$E$141:$BB$141,0)),IF('09.1 Nehodovost - vypocet'!AH$19&lt;MIN('A2.1 Intenzita dopravy'!$E$141:$BB$141),'09.1 Nehodovost - vypocet'!AI42*'09.1 Nehodovost - vypocet'!AI42/'09.1 Nehodovost - vypocet'!AJ42,'09.1 Nehodovost - vypocet'!AG42*'09.1 Nehodovost - vypocet'!AG42/'09.1 Nehodovost - vypocet'!AF42)),IF('A2 Intenzita dopravy'!$G$2="Koeficienty rastu dopravy",IFERROR(INDEX('A2.1 Intenzita dopravy'!$E28:$BB28,MATCH('09.1 Nehodovost - vypocet'!AH$19,'A2.1 Intenzita dopravy'!$E$5:$BB$5,0)),IF('09.1 Nehodovost - vypocet'!AH$19&lt;MIN('A2.1 Intenzita dopravy'!$E$5:$BB$5),'09.1 Nehodovost - vypocet'!AI42*'09.1 Nehodovost - vypocet'!AI42/'09.1 Nehodovost - vypocet'!AJ42,'09.1 Nehodovost - vypocet'!AG42*'09.1 Nehodovost - vypocet'!AG42/'09.1 Nehodovost - vypocet'!AF42)),0)),0)</f>
        <v>3388.6799308855684</v>
      </c>
      <c r="AI42" s="30">
        <f>IFERROR(IF('A2 Intenzita dopravy'!$G$2="Dopravný model",IFERROR(INDEX('A2.1 Intenzita dopravy'!$E164:$BB164,MATCH('09.1 Nehodovost - vypocet'!AI$19,'A2.1 Intenzita dopravy'!$E$141:$BB$141,0)),IF('09.1 Nehodovost - vypocet'!AI$19&lt;MIN('A2.1 Intenzita dopravy'!$E$141:$BB$141),'09.1 Nehodovost - vypocet'!AJ42*'09.1 Nehodovost - vypocet'!AJ42/'09.1 Nehodovost - vypocet'!AK42,'09.1 Nehodovost - vypocet'!AH42*'09.1 Nehodovost - vypocet'!AH42/'09.1 Nehodovost - vypocet'!AG42)),IF('A2 Intenzita dopravy'!$G$2="Koeficienty rastu dopravy",IFERROR(INDEX('A2.1 Intenzita dopravy'!$E28:$BB28,MATCH('09.1 Nehodovost - vypocet'!AI$19,'A2.1 Intenzita dopravy'!$E$5:$BB$5,0)),IF('09.1 Nehodovost - vypocet'!AI$19&lt;MIN('A2.1 Intenzita dopravy'!$E$5:$BB$5),'09.1 Nehodovost - vypocet'!AJ42*'09.1 Nehodovost - vypocet'!AJ42/'09.1 Nehodovost - vypocet'!AK42,'09.1 Nehodovost - vypocet'!AH42*'09.1 Nehodovost - vypocet'!AH42/'09.1 Nehodovost - vypocet'!AG42)),0)),0)</f>
        <v>3438.0693634690483</v>
      </c>
      <c r="AJ42" s="30">
        <f>IFERROR(IF('A2 Intenzita dopravy'!$G$2="Dopravný model",IFERROR(INDEX('A2.1 Intenzita dopravy'!$E164:$BB164,MATCH('09.1 Nehodovost - vypocet'!AJ$19,'A2.1 Intenzita dopravy'!$E$141:$BB$141,0)),IF('09.1 Nehodovost - vypocet'!AJ$19&lt;MIN('A2.1 Intenzita dopravy'!$E$141:$BB$141),'09.1 Nehodovost - vypocet'!AK42*'09.1 Nehodovost - vypocet'!AK42/'09.1 Nehodovost - vypocet'!AL42,'09.1 Nehodovost - vypocet'!AI42*'09.1 Nehodovost - vypocet'!AI42/'09.1 Nehodovost - vypocet'!AH42)),IF('A2 Intenzita dopravy'!$G$2="Koeficienty rastu dopravy",IFERROR(INDEX('A2.1 Intenzita dopravy'!$E28:$BB28,MATCH('09.1 Nehodovost - vypocet'!AJ$19,'A2.1 Intenzita dopravy'!$E$5:$BB$5,0)),IF('09.1 Nehodovost - vypocet'!AJ$19&lt;MIN('A2.1 Intenzita dopravy'!$E$5:$BB$5),'09.1 Nehodovost - vypocet'!AK42*'09.1 Nehodovost - vypocet'!AK42/'09.1 Nehodovost - vypocet'!AL42,'09.1 Nehodovost - vypocet'!AI42*'09.1 Nehodovost - vypocet'!AI42/'09.1 Nehodovost - vypocet'!AH42)),0)),0)</f>
        <v>3488.1786386167919</v>
      </c>
      <c r="AK42" s="30">
        <f>IFERROR(IF('A2 Intenzita dopravy'!$G$2="Dopravný model",IFERROR(INDEX('A2.1 Intenzita dopravy'!$E164:$BB164,MATCH('09.1 Nehodovost - vypocet'!AK$19,'A2.1 Intenzita dopravy'!$E$141:$BB$141,0)),IF('09.1 Nehodovost - vypocet'!AK$19&lt;MIN('A2.1 Intenzita dopravy'!$E$141:$BB$141),'09.1 Nehodovost - vypocet'!AL42*'09.1 Nehodovost - vypocet'!AL42/'09.1 Nehodovost - vypocet'!AM42,'09.1 Nehodovost - vypocet'!AJ42*'09.1 Nehodovost - vypocet'!AJ42/'09.1 Nehodovost - vypocet'!AI42)),IF('A2 Intenzita dopravy'!$G$2="Koeficienty rastu dopravy",IFERROR(INDEX('A2.1 Intenzita dopravy'!$E28:$BB28,MATCH('09.1 Nehodovost - vypocet'!AK$19,'A2.1 Intenzita dopravy'!$E$5:$BB$5,0)),IF('09.1 Nehodovost - vypocet'!AK$19&lt;MIN('A2.1 Intenzita dopravy'!$E$5:$BB$5),'09.1 Nehodovost - vypocet'!AL42*'09.1 Nehodovost - vypocet'!AL42/'09.1 Nehodovost - vypocet'!AM42,'09.1 Nehodovost - vypocet'!AJ42*'09.1 Nehodovost - vypocet'!AJ42/'09.1 Nehodovost - vypocet'!AI42)),0)),0)</f>
        <v>3539.0182479115169</v>
      </c>
      <c r="AL42" s="30">
        <f>IFERROR(IF('A2 Intenzita dopravy'!$G$2="Dopravný model",IFERROR(INDEX('A2.1 Intenzita dopravy'!$E164:$BB164,MATCH('09.1 Nehodovost - vypocet'!AL$19,'A2.1 Intenzita dopravy'!$E$141:$BB$141,0)),IF('09.1 Nehodovost - vypocet'!AL$19&lt;MIN('A2.1 Intenzita dopravy'!$E$141:$BB$141),'09.1 Nehodovost - vypocet'!AM42*'09.1 Nehodovost - vypocet'!AM42/'09.1 Nehodovost - vypocet'!AN42,'09.1 Nehodovost - vypocet'!AK42*'09.1 Nehodovost - vypocet'!AK42/'09.1 Nehodovost - vypocet'!AJ42)),IF('A2 Intenzita dopravy'!$G$2="Koeficienty rastu dopravy",IFERROR(INDEX('A2.1 Intenzita dopravy'!$E28:$BB28,MATCH('09.1 Nehodovost - vypocet'!AL$19,'A2.1 Intenzita dopravy'!$E$5:$BB$5,0)),IF('09.1 Nehodovost - vypocet'!AL$19&lt;MIN('A2.1 Intenzita dopravy'!$E$5:$BB$5),'09.1 Nehodovost - vypocet'!AM42*'09.1 Nehodovost - vypocet'!AM42/'09.1 Nehodovost - vypocet'!AN42,'09.1 Nehodovost - vypocet'!AK42*'09.1 Nehodovost - vypocet'!AK42/'09.1 Nehodovost - vypocet'!AJ42)),0)),0)</f>
        <v>3590.5988358489717</v>
      </c>
      <c r="AM42" s="30">
        <f>IFERROR(IF('A2 Intenzita dopravy'!$G$2="Dopravný model",IFERROR(INDEX('A2.1 Intenzita dopravy'!$E164:$BB164,MATCH('09.1 Nehodovost - vypocet'!AM$19,'A2.1 Intenzita dopravy'!$E$141:$BB$141,0)),IF('09.1 Nehodovost - vypocet'!AM$19&lt;MIN('A2.1 Intenzita dopravy'!$E$141:$BB$141),'09.1 Nehodovost - vypocet'!AN42*'09.1 Nehodovost - vypocet'!AN42/'09.1 Nehodovost - vypocet'!AO42,'09.1 Nehodovost - vypocet'!AL42*'09.1 Nehodovost - vypocet'!AL42/'09.1 Nehodovost - vypocet'!AK42)),IF('A2 Intenzita dopravy'!$G$2="Koeficienty rastu dopravy",IFERROR(INDEX('A2.1 Intenzita dopravy'!$E28:$BB28,MATCH('09.1 Nehodovost - vypocet'!AM$19,'A2.1 Intenzita dopravy'!$E$5:$BB$5,0)),IF('09.1 Nehodovost - vypocet'!AM$19&lt;MIN('A2.1 Intenzita dopravy'!$E$5:$BB$5),'09.1 Nehodovost - vypocet'!AN42*'09.1 Nehodovost - vypocet'!AN42/'09.1 Nehodovost - vypocet'!AO42,'09.1 Nehodovost - vypocet'!AL42*'09.1 Nehodovost - vypocet'!AL42/'09.1 Nehodovost - vypocet'!AK42)),0)),0)</f>
        <v>3642.9312020666157</v>
      </c>
      <c r="AN42" s="30">
        <f>IFERROR(IF('A2 Intenzita dopravy'!$G$2="Dopravný model",IFERROR(INDEX('A2.1 Intenzita dopravy'!$E164:$BB164,MATCH('09.1 Nehodovost - vypocet'!AN$19,'A2.1 Intenzita dopravy'!$E$141:$BB$141,0)),IF('09.1 Nehodovost - vypocet'!AN$19&lt;MIN('A2.1 Intenzita dopravy'!$E$141:$BB$141),'09.1 Nehodovost - vypocet'!AO42*'09.1 Nehodovost - vypocet'!AO42/'09.1 Nehodovost - vypocet'!AP42,'09.1 Nehodovost - vypocet'!AM42*'09.1 Nehodovost - vypocet'!AM42/'09.1 Nehodovost - vypocet'!AL42)),IF('A2 Intenzita dopravy'!$G$2="Koeficienty rastu dopravy",IFERROR(INDEX('A2.1 Intenzita dopravy'!$E28:$BB28,MATCH('09.1 Nehodovost - vypocet'!AN$19,'A2.1 Intenzita dopravy'!$E$5:$BB$5,0)),IF('09.1 Nehodovost - vypocet'!AN$19&lt;MIN('A2.1 Intenzita dopravy'!$E$5:$BB$5),'09.1 Nehodovost - vypocet'!AO42*'09.1 Nehodovost - vypocet'!AO42/'09.1 Nehodovost - vypocet'!AP42,'09.1 Nehodovost - vypocet'!AM42*'09.1 Nehodovost - vypocet'!AM42/'09.1 Nehodovost - vypocet'!AL42)),0)),0)</f>
        <v>3696.0263036047845</v>
      </c>
      <c r="AO42" s="30">
        <f>IFERROR(IF('A2 Intenzita dopravy'!$G$2="Dopravný model",IFERROR(INDEX('A2.1 Intenzita dopravy'!$E164:$BB164,MATCH('09.1 Nehodovost - vypocet'!AO$19,'A2.1 Intenzita dopravy'!$E$141:$BB$141,0)),IF('09.1 Nehodovost - vypocet'!AO$19&lt;MIN('A2.1 Intenzita dopravy'!$E$141:$BB$141),'09.1 Nehodovost - vypocet'!AP42*'09.1 Nehodovost - vypocet'!AP42/'09.1 Nehodovost - vypocet'!AQ42,'09.1 Nehodovost - vypocet'!AN42*'09.1 Nehodovost - vypocet'!AN42/'09.1 Nehodovost - vypocet'!AM42)),IF('A2 Intenzita dopravy'!$G$2="Koeficienty rastu dopravy",IFERROR(INDEX('A2.1 Intenzita dopravy'!$E28:$BB28,MATCH('09.1 Nehodovost - vypocet'!AO$19,'A2.1 Intenzita dopravy'!$E$5:$BB$5,0)),IF('09.1 Nehodovost - vypocet'!AO$19&lt;MIN('A2.1 Intenzita dopravy'!$E$5:$BB$5),'09.1 Nehodovost - vypocet'!AP42*'09.1 Nehodovost - vypocet'!AP42/'09.1 Nehodovost - vypocet'!AQ42,'09.1 Nehodovost - vypocet'!AN42*'09.1 Nehodovost - vypocet'!AN42/'09.1 Nehodovost - vypocet'!AM42)),0)),0)</f>
        <v>3749.8952572008097</v>
      </c>
      <c r="AP42" s="30">
        <f>IFERROR(IF('A2 Intenzita dopravy'!$G$2="Dopravný model",IFERROR(INDEX('A2.1 Intenzita dopravy'!$E164:$BB164,MATCH('09.1 Nehodovost - vypocet'!AP$19,'A2.1 Intenzita dopravy'!$E$141:$BB$141,0)),IF('09.1 Nehodovost - vypocet'!AP$19&lt;MIN('A2.1 Intenzita dopravy'!$E$141:$BB$141),'09.1 Nehodovost - vypocet'!AQ42*'09.1 Nehodovost - vypocet'!AQ42/'09.1 Nehodovost - vypocet'!AR42,'09.1 Nehodovost - vypocet'!AO42*'09.1 Nehodovost - vypocet'!AO42/'09.1 Nehodovost - vypocet'!AN42)),IF('A2 Intenzita dopravy'!$G$2="Koeficienty rastu dopravy",IFERROR(INDEX('A2.1 Intenzita dopravy'!$E28:$BB28,MATCH('09.1 Nehodovost - vypocet'!AP$19,'A2.1 Intenzita dopravy'!$E$5:$BB$5,0)),IF('09.1 Nehodovost - vypocet'!AP$19&lt;MIN('A2.1 Intenzita dopravy'!$E$5:$BB$5),'09.1 Nehodovost - vypocet'!AQ42*'09.1 Nehodovost - vypocet'!AQ42/'09.1 Nehodovost - vypocet'!AR42,'09.1 Nehodovost - vypocet'!AO42*'09.1 Nehodovost - vypocet'!AO42/'09.1 Nehodovost - vypocet'!AN42)),0)),0)</f>
        <v>3804.549341616575</v>
      </c>
      <c r="AQ42" s="30">
        <f>IFERROR(IF('A2 Intenzita dopravy'!$G$2="Dopravný model",IFERROR(INDEX('A2.1 Intenzita dopravy'!$E164:$BB164,MATCH('09.1 Nehodovost - vypocet'!AQ$19,'A2.1 Intenzita dopravy'!$E$141:$BB$141,0)),IF('09.1 Nehodovost - vypocet'!AQ$19&lt;MIN('A2.1 Intenzita dopravy'!$E$141:$BB$141),'09.1 Nehodovost - vypocet'!AR42*'09.1 Nehodovost - vypocet'!AR42/'09.1 Nehodovost - vypocet'!AS42,'09.1 Nehodovost - vypocet'!AP42*'09.1 Nehodovost - vypocet'!AP42/'09.1 Nehodovost - vypocet'!AO42)),IF('A2 Intenzita dopravy'!$G$2="Koeficienty rastu dopravy",IFERROR(INDEX('A2.1 Intenzita dopravy'!$E28:$BB28,MATCH('09.1 Nehodovost - vypocet'!AQ$19,'A2.1 Intenzita dopravy'!$E$5:$BB$5,0)),IF('09.1 Nehodovost - vypocet'!AQ$19&lt;MIN('A2.1 Intenzita dopravy'!$E$5:$BB$5),'09.1 Nehodovost - vypocet'!AR42*'09.1 Nehodovost - vypocet'!AR42/'09.1 Nehodovost - vypocet'!AS42,'09.1 Nehodovost - vypocet'!AP42*'09.1 Nehodovost - vypocet'!AP42/'09.1 Nehodovost - vypocet'!AO42)),0)),0)</f>
        <v>3860</v>
      </c>
      <c r="AR42" s="30">
        <f>IFERROR(IF('A2 Intenzita dopravy'!$G$2="Dopravný model",IFERROR(INDEX('A2.1 Intenzita dopravy'!$E164:$BB164,MATCH('09.1 Nehodovost - vypocet'!AR$19,'A2.1 Intenzita dopravy'!$E$141:$BB$141,0)),IF('09.1 Nehodovost - vypocet'!AR$19&lt;MIN('A2.1 Intenzita dopravy'!$E$141:$BB$141),'09.1 Nehodovost - vypocet'!AS42*'09.1 Nehodovost - vypocet'!AS42/'09.1 Nehodovost - vypocet'!AT42,'09.1 Nehodovost - vypocet'!AQ42*'09.1 Nehodovost - vypocet'!AQ42/'09.1 Nehodovost - vypocet'!AP42)),IF('A2 Intenzita dopravy'!$G$2="Koeficienty rastu dopravy",IFERROR(INDEX('A2.1 Intenzita dopravy'!$E28:$BB28,MATCH('09.1 Nehodovost - vypocet'!AR$19,'A2.1 Intenzita dopravy'!$E$5:$BB$5,0)),IF('09.1 Nehodovost - vypocet'!AR$19&lt;MIN('A2.1 Intenzita dopravy'!$E$5:$BB$5),'09.1 Nehodovost - vypocet'!AS42*'09.1 Nehodovost - vypocet'!AS42/'09.1 Nehodovost - vypocet'!AT42,'09.1 Nehodovost - vypocet'!AQ42*'09.1 Nehodovost - vypocet'!AQ42/'09.1 Nehodovost - vypocet'!AP42)),0)),0)</f>
        <v>3916.2588422809263</v>
      </c>
      <c r="AS42" s="30">
        <f>IFERROR(IF('A2 Intenzita dopravy'!$G$2="Dopravný model",IFERROR(INDEX('A2.1 Intenzita dopravy'!$E164:$BB164,MATCH('09.1 Nehodovost - vypocet'!AS$19,'A2.1 Intenzita dopravy'!$E$141:$BB$141,0)),IF('09.1 Nehodovost - vypocet'!AS$19&lt;MIN('A2.1 Intenzita dopravy'!$E$141:$BB$141),'09.1 Nehodovost - vypocet'!AT42*'09.1 Nehodovost - vypocet'!AT42/'09.1 Nehodovost - vypocet'!AU42,'09.1 Nehodovost - vypocet'!AR42*'09.1 Nehodovost - vypocet'!AR42/'09.1 Nehodovost - vypocet'!AQ42)),IF('A2 Intenzita dopravy'!$G$2="Koeficienty rastu dopravy",IFERROR(INDEX('A2.1 Intenzita dopravy'!$E28:$BB28,MATCH('09.1 Nehodovost - vypocet'!AS$19,'A2.1 Intenzita dopravy'!$E$5:$BB$5,0)),IF('09.1 Nehodovost - vypocet'!AS$19&lt;MIN('A2.1 Intenzita dopravy'!$E$5:$BB$5),'09.1 Nehodovost - vypocet'!AT42*'09.1 Nehodovost - vypocet'!AT42/'09.1 Nehodovost - vypocet'!AU42,'09.1 Nehodovost - vypocet'!AR42*'09.1 Nehodovost - vypocet'!AR42/'09.1 Nehodovost - vypocet'!AQ42)),0)),0)</f>
        <v>3973.3376476019539</v>
      </c>
      <c r="AT42" s="30">
        <f>IFERROR(IF('A2 Intenzita dopravy'!$G$2="Dopravný model",IFERROR(INDEX('A2.1 Intenzita dopravy'!$E164:$BB164,MATCH('09.1 Nehodovost - vypocet'!AT$19,'A2.1 Intenzita dopravy'!$E$141:$BB$141,0)),IF('09.1 Nehodovost - vypocet'!AT$19&lt;MIN('A2.1 Intenzita dopravy'!$E$141:$BB$141),'09.1 Nehodovost - vypocet'!AU42*'09.1 Nehodovost - vypocet'!AU42/'09.1 Nehodovost - vypocet'!AV42,'09.1 Nehodovost - vypocet'!AS42*'09.1 Nehodovost - vypocet'!AS42/'09.1 Nehodovost - vypocet'!AR42)),IF('A2 Intenzita dopravy'!$G$2="Koeficienty rastu dopravy",IFERROR(INDEX('A2.1 Intenzita dopravy'!$E28:$BB28,MATCH('09.1 Nehodovost - vypocet'!AT$19,'A2.1 Intenzita dopravy'!$E$5:$BB$5,0)),IF('09.1 Nehodovost - vypocet'!AT$19&lt;MIN('A2.1 Intenzita dopravy'!$E$5:$BB$5),'09.1 Nehodovost - vypocet'!AU42*'09.1 Nehodovost - vypocet'!AU42/'09.1 Nehodovost - vypocet'!AV42,'09.1 Nehodovost - vypocet'!AS42*'09.1 Nehodovost - vypocet'!AS42/'09.1 Nehodovost - vypocet'!AR42)),0)),0)</f>
        <v>4031.2483667846755</v>
      </c>
      <c r="AU42" s="30">
        <f>IFERROR(IF('A2 Intenzita dopravy'!$G$2="Dopravný model",IFERROR(INDEX('A2.1 Intenzita dopravy'!$E164:$BB164,MATCH('09.1 Nehodovost - vypocet'!AU$19,'A2.1 Intenzita dopravy'!$E$141:$BB$141,0)),IF('09.1 Nehodovost - vypocet'!AU$19&lt;MIN('A2.1 Intenzita dopravy'!$E$141:$BB$141),'09.1 Nehodovost - vypocet'!AV42*'09.1 Nehodovost - vypocet'!AV42/'09.1 Nehodovost - vypocet'!AW42,'09.1 Nehodovost - vypocet'!AT42*'09.1 Nehodovost - vypocet'!AT42/'09.1 Nehodovost - vypocet'!AS42)),IF('A2 Intenzita dopravy'!$G$2="Koeficienty rastu dopravy",IFERROR(INDEX('A2.1 Intenzita dopravy'!$E28:$BB28,MATCH('09.1 Nehodovost - vypocet'!AU$19,'A2.1 Intenzita dopravy'!$E$5:$BB$5,0)),IF('09.1 Nehodovost - vypocet'!AU$19&lt;MIN('A2.1 Intenzita dopravy'!$E$5:$BB$5),'09.1 Nehodovost - vypocet'!AV42*'09.1 Nehodovost - vypocet'!AV42/'09.1 Nehodovost - vypocet'!AW42,'09.1 Nehodovost - vypocet'!AT42*'09.1 Nehodovost - vypocet'!AT42/'09.1 Nehodovost - vypocet'!AS42)),0)),0)</f>
        <v>4090.0031248318728</v>
      </c>
      <c r="AV42" s="30">
        <f>IFERROR(IF('A2 Intenzita dopravy'!$G$2="Dopravný model",IFERROR(INDEX('A2.1 Intenzita dopravy'!$E164:$BB164,MATCH('09.1 Nehodovost - vypocet'!AV$19,'A2.1 Intenzita dopravy'!$E$141:$BB$141,0)),IF('09.1 Nehodovost - vypocet'!AV$19&lt;MIN('A2.1 Intenzita dopravy'!$E$141:$BB$141),'09.1 Nehodovost - vypocet'!AW42*'09.1 Nehodovost - vypocet'!AW42/'09.1 Nehodovost - vypocet'!AX42,'09.1 Nehodovost - vypocet'!AU42*'09.1 Nehodovost - vypocet'!AU42/'09.1 Nehodovost - vypocet'!AT42)),IF('A2 Intenzita dopravy'!$G$2="Koeficienty rastu dopravy",IFERROR(INDEX('A2.1 Intenzita dopravy'!$E28:$BB28,MATCH('09.1 Nehodovost - vypocet'!AV$19,'A2.1 Intenzita dopravy'!$E$5:$BB$5,0)),IF('09.1 Nehodovost - vypocet'!AV$19&lt;MIN('A2.1 Intenzita dopravy'!$E$5:$BB$5),'09.1 Nehodovost - vypocet'!AW42*'09.1 Nehodovost - vypocet'!AW42/'09.1 Nehodovost - vypocet'!AX42,'09.1 Nehodovost - vypocet'!AU42*'09.1 Nehodovost - vypocet'!AU42/'09.1 Nehodovost - vypocet'!AT42)),0)),0)</f>
        <v>4149.6142234661766</v>
      </c>
      <c r="AW42" s="30">
        <f>IFERROR(IF('A2 Intenzita dopravy'!$G$2="Dopravný model",IFERROR(INDEX('A2.1 Intenzita dopravy'!$E164:$BB164,MATCH('09.1 Nehodovost - vypocet'!AW$19,'A2.1 Intenzita dopravy'!$E$141:$BB$141,0)),IF('09.1 Nehodovost - vypocet'!AW$19&lt;MIN('A2.1 Intenzita dopravy'!$E$141:$BB$141),'09.1 Nehodovost - vypocet'!AX42*'09.1 Nehodovost - vypocet'!AX42/'09.1 Nehodovost - vypocet'!AY42,'09.1 Nehodovost - vypocet'!AV42*'09.1 Nehodovost - vypocet'!AV42/'09.1 Nehodovost - vypocet'!AU42)),IF('A2 Intenzita dopravy'!$G$2="Koeficienty rastu dopravy",IFERROR(INDEX('A2.1 Intenzita dopravy'!$E28:$BB28,MATCH('09.1 Nehodovost - vypocet'!AW$19,'A2.1 Intenzita dopravy'!$E$5:$BB$5,0)),IF('09.1 Nehodovost - vypocet'!AW$19&lt;MIN('A2.1 Intenzita dopravy'!$E$5:$BB$5),'09.1 Nehodovost - vypocet'!AX42*'09.1 Nehodovost - vypocet'!AX42/'09.1 Nehodovost - vypocet'!AY42,'09.1 Nehodovost - vypocet'!AV42*'09.1 Nehodovost - vypocet'!AV42/'09.1 Nehodovost - vypocet'!AU42)),0)),0)</f>
        <v>4210.094143705729</v>
      </c>
      <c r="AX42" s="30">
        <f>IFERROR(IF('A2 Intenzita dopravy'!$G$2="Dopravný model",IFERROR(INDEX('A2.1 Intenzita dopravy'!$E164:$BB164,MATCH('09.1 Nehodovost - vypocet'!AX$19,'A2.1 Intenzita dopravy'!$E$141:$BB$141,0)),IF('09.1 Nehodovost - vypocet'!AX$19&lt;MIN('A2.1 Intenzita dopravy'!$E$141:$BB$141),'09.1 Nehodovost - vypocet'!AY42*'09.1 Nehodovost - vypocet'!AY42/'09.1 Nehodovost - vypocet'!AZ42,'09.1 Nehodovost - vypocet'!AW42*'09.1 Nehodovost - vypocet'!AW42/'09.1 Nehodovost - vypocet'!AV42)),IF('A2 Intenzita dopravy'!$G$2="Koeficienty rastu dopravy",IFERROR(INDEX('A2.1 Intenzita dopravy'!$E28:$BB28,MATCH('09.1 Nehodovost - vypocet'!AX$19,'A2.1 Intenzita dopravy'!$E$5:$BB$5,0)),IF('09.1 Nehodovost - vypocet'!AX$19&lt;MIN('A2.1 Intenzita dopravy'!$E$5:$BB$5),'09.1 Nehodovost - vypocet'!AY42*'09.1 Nehodovost - vypocet'!AY42/'09.1 Nehodovost - vypocet'!AZ42,'09.1 Nehodovost - vypocet'!AW42*'09.1 Nehodovost - vypocet'!AW42/'09.1 Nehodovost - vypocet'!AV42)),0)),0)</f>
        <v>4271.4555484773855</v>
      </c>
      <c r="AY42" s="30">
        <f>IFERROR(IF('A2 Intenzita dopravy'!$G$2="Dopravný model",IFERROR(INDEX('A2.1 Intenzita dopravy'!$E164:$BB164,MATCH('09.1 Nehodovost - vypocet'!AY$19,'A2.1 Intenzita dopravy'!$E$141:$BB$141,0)),IF('09.1 Nehodovost - vypocet'!AY$19&lt;MIN('A2.1 Intenzita dopravy'!$E$141:$BB$141),'09.1 Nehodovost - vypocet'!AZ42*'09.1 Nehodovost - vypocet'!AZ42/'09.1 Nehodovost - vypocet'!BA42,'09.1 Nehodovost - vypocet'!AX42*'09.1 Nehodovost - vypocet'!AX42/'09.1 Nehodovost - vypocet'!AW42)),IF('A2 Intenzita dopravy'!$G$2="Koeficienty rastu dopravy",IFERROR(INDEX('A2.1 Intenzita dopravy'!$E28:$BB28,MATCH('09.1 Nehodovost - vypocet'!AY$19,'A2.1 Intenzita dopravy'!$E$5:$BB$5,0)),IF('09.1 Nehodovost - vypocet'!AY$19&lt;MIN('A2.1 Intenzita dopravy'!$E$5:$BB$5),'09.1 Nehodovost - vypocet'!AZ42*'09.1 Nehodovost - vypocet'!AZ42/'09.1 Nehodovost - vypocet'!BA42,'09.1 Nehodovost - vypocet'!AX42*'09.1 Nehodovost - vypocet'!AX42/'09.1 Nehodovost - vypocet'!AW42)),0)),0)</f>
        <v>4333.7112852680011</v>
      </c>
      <c r="AZ42" s="30">
        <f>IFERROR(IF('A2 Intenzita dopravy'!$G$2="Dopravný model",IFERROR(INDEX('A2.1 Intenzita dopravy'!$E164:$BB164,MATCH('09.1 Nehodovost - vypocet'!AZ$19,'A2.1 Intenzita dopravy'!$E$141:$BB$141,0)),IF('09.1 Nehodovost - vypocet'!AZ$19&lt;MIN('A2.1 Intenzita dopravy'!$E$141:$BB$141),'09.1 Nehodovost - vypocet'!BA42*'09.1 Nehodovost - vypocet'!BA42/'09.1 Nehodovost - vypocet'!BB42,'09.1 Nehodovost - vypocet'!AY42*'09.1 Nehodovost - vypocet'!AY42/'09.1 Nehodovost - vypocet'!AX42)),IF('A2 Intenzita dopravy'!$G$2="Koeficienty rastu dopravy",IFERROR(INDEX('A2.1 Intenzita dopravy'!$E28:$BB28,MATCH('09.1 Nehodovost - vypocet'!AZ$19,'A2.1 Intenzita dopravy'!$E$5:$BB$5,0)),IF('09.1 Nehodovost - vypocet'!AZ$19&lt;MIN('A2.1 Intenzita dopravy'!$E$5:$BB$5),'09.1 Nehodovost - vypocet'!BA42*'09.1 Nehodovost - vypocet'!BA42/'09.1 Nehodovost - vypocet'!BB42,'09.1 Nehodovost - vypocet'!AY42*'09.1 Nehodovost - vypocet'!AY42/'09.1 Nehodovost - vypocet'!AX42)),0)),0)</f>
        <v>4396.8743888143645</v>
      </c>
      <c r="BA42" s="30">
        <f>IFERROR(IF('A2 Intenzita dopravy'!$G$2="Dopravný model",IFERROR(INDEX('A2.1 Intenzita dopravy'!$E164:$BB164,MATCH('09.1 Nehodovost - vypocet'!BA$19,'A2.1 Intenzita dopravy'!$E$141:$BB$141,0)),IF('09.1 Nehodovost - vypocet'!BA$19&lt;MIN('A2.1 Intenzita dopravy'!$E$141:$BB$141),'09.1 Nehodovost - vypocet'!BB42*'09.1 Nehodovost - vypocet'!BB42/'09.1 Nehodovost - vypocet'!BC42,'09.1 Nehodovost - vypocet'!AZ42*'09.1 Nehodovost - vypocet'!AZ42/'09.1 Nehodovost - vypocet'!AY42)),IF('A2 Intenzita dopravy'!$G$2="Koeficienty rastu dopravy",IFERROR(INDEX('A2.1 Intenzita dopravy'!$E28:$BB28,MATCH('09.1 Nehodovost - vypocet'!BA$19,'A2.1 Intenzita dopravy'!$E$5:$BB$5,0)),IF('09.1 Nehodovost - vypocet'!BA$19&lt;MIN('A2.1 Intenzita dopravy'!$E$5:$BB$5),'09.1 Nehodovost - vypocet'!BB42*'09.1 Nehodovost - vypocet'!BB42/'09.1 Nehodovost - vypocet'!BC42,'09.1 Nehodovost - vypocet'!AZ42*'09.1 Nehodovost - vypocet'!AZ42/'09.1 Nehodovost - vypocet'!AY42)),0)),0)</f>
        <v>4460.9580838323309</v>
      </c>
      <c r="BB42" s="30">
        <f>IFERROR(IF('A2 Intenzita dopravy'!$G$2="Dopravný model",IFERROR(INDEX('A2.1 Intenzita dopravy'!$E164:$BB164,MATCH('09.1 Nehodovost - vypocet'!BB$19,'A2.1 Intenzita dopravy'!$E$141:$BB$141,0)),IF('09.1 Nehodovost - vypocet'!BB$19&lt;MIN('A2.1 Intenzita dopravy'!$E$141:$BB$141),'09.1 Nehodovost - vypocet'!BC42*'09.1 Nehodovost - vypocet'!BC42/'09.1 Nehodovost - vypocet'!BD42,'09.1 Nehodovost - vypocet'!BA42*'09.1 Nehodovost - vypocet'!BA42/'09.1 Nehodovost - vypocet'!AZ42)),IF('A2 Intenzita dopravy'!$G$2="Koeficienty rastu dopravy",IFERROR(INDEX('A2.1 Intenzita dopravy'!$E28:$BB28,MATCH('09.1 Nehodovost - vypocet'!BB$19,'A2.1 Intenzita dopravy'!$E$5:$BB$5,0)),IF('09.1 Nehodovost - vypocet'!BB$19&lt;MIN('A2.1 Intenzita dopravy'!$E$5:$BB$5),'09.1 Nehodovost - vypocet'!BC42*'09.1 Nehodovost - vypocet'!BC42/'09.1 Nehodovost - vypocet'!BD42,'09.1 Nehodovost - vypocet'!BA42*'09.1 Nehodovost - vypocet'!BA42/'09.1 Nehodovost - vypocet'!AZ42)),0)),0)</f>
        <v>4525.9757877857364</v>
      </c>
    </row>
    <row r="43" spans="2:54" customFormat="1" x14ac:dyDescent="0.2">
      <c r="B43" s="5">
        <v>7</v>
      </c>
      <c r="C43" s="5" t="str">
        <f t="shared" si="60"/>
        <v/>
      </c>
      <c r="D43" s="5" t="str">
        <f t="shared" si="59"/>
        <v>R3 Tvrdošín - Nižná 1</v>
      </c>
      <c r="E43" s="30">
        <f>IFERROR(IF('A2 Intenzita dopravy'!$G$2="Dopravný model",IFERROR(INDEX('A2.1 Intenzita dopravy'!$E165:$BB165,MATCH('09.1 Nehodovost - vypocet'!E$19,'A2.1 Intenzita dopravy'!$E$141:$BB$141,0)),IF('09.1 Nehodovost - vypocet'!E$19&lt;MIN('A2.1 Intenzita dopravy'!$E$141:$BB$141),'09.1 Nehodovost - vypocet'!F43*'09.1 Nehodovost - vypocet'!F43/'09.1 Nehodovost - vypocet'!G43,'09.1 Nehodovost - vypocet'!D43*'09.1 Nehodovost - vypocet'!D43/'09.1 Nehodovost - vypocet'!C43)),IF('A2 Intenzita dopravy'!$G$2="Koeficienty rastu dopravy",IFERROR(INDEX('A2.1 Intenzita dopravy'!$E29:$BB29,MATCH('09.1 Nehodovost - vypocet'!E$19,'A2.1 Intenzita dopravy'!$E$5:$BB$5,0)),IF('09.1 Nehodovost - vypocet'!E$19&lt;MIN('A2.1 Intenzita dopravy'!$E$5:$BB$5),'09.1 Nehodovost - vypocet'!F43*'09.1 Nehodovost - vypocet'!F43/'09.1 Nehodovost - vypocet'!G43,'09.1 Nehodovost - vypocet'!D43*'09.1 Nehodovost - vypocet'!D43/'09.1 Nehodovost - vypocet'!C43)),0)),0)</f>
        <v>0</v>
      </c>
      <c r="F43" s="30">
        <f>IFERROR(IF('A2 Intenzita dopravy'!$G$2="Dopravný model",IFERROR(INDEX('A2.1 Intenzita dopravy'!$E165:$BB165,MATCH('09.1 Nehodovost - vypocet'!F$19,'A2.1 Intenzita dopravy'!$E$141:$BB$141,0)),IF('09.1 Nehodovost - vypocet'!F$19&lt;MIN('A2.1 Intenzita dopravy'!$E$141:$BB$141),'09.1 Nehodovost - vypocet'!G43*'09.1 Nehodovost - vypocet'!G43/'09.1 Nehodovost - vypocet'!H43,'09.1 Nehodovost - vypocet'!E43*'09.1 Nehodovost - vypocet'!E43/'09.1 Nehodovost - vypocet'!D43)),IF('A2 Intenzita dopravy'!$G$2="Koeficienty rastu dopravy",IFERROR(INDEX('A2.1 Intenzita dopravy'!$E29:$BB29,MATCH('09.1 Nehodovost - vypocet'!F$19,'A2.1 Intenzita dopravy'!$E$5:$BB$5,0)),IF('09.1 Nehodovost - vypocet'!F$19&lt;MIN('A2.1 Intenzita dopravy'!$E$5:$BB$5),'09.1 Nehodovost - vypocet'!G43*'09.1 Nehodovost - vypocet'!G43/'09.1 Nehodovost - vypocet'!H43,'09.1 Nehodovost - vypocet'!E43*'09.1 Nehodovost - vypocet'!E43/'09.1 Nehodovost - vypocet'!D43)),0)),0)</f>
        <v>0</v>
      </c>
      <c r="G43" s="30">
        <f>IFERROR(IF('A2 Intenzita dopravy'!$G$2="Dopravný model",IFERROR(INDEX('A2.1 Intenzita dopravy'!$E165:$BB165,MATCH('09.1 Nehodovost - vypocet'!G$19,'A2.1 Intenzita dopravy'!$E$141:$BB$141,0)),IF('09.1 Nehodovost - vypocet'!G$19&lt;MIN('A2.1 Intenzita dopravy'!$E$141:$BB$141),'09.1 Nehodovost - vypocet'!H43*'09.1 Nehodovost - vypocet'!H43/'09.1 Nehodovost - vypocet'!I43,'09.1 Nehodovost - vypocet'!F43*'09.1 Nehodovost - vypocet'!F43/'09.1 Nehodovost - vypocet'!E43)),IF('A2 Intenzita dopravy'!$G$2="Koeficienty rastu dopravy",IFERROR(INDEX('A2.1 Intenzita dopravy'!$E29:$BB29,MATCH('09.1 Nehodovost - vypocet'!G$19,'A2.1 Intenzita dopravy'!$E$5:$BB$5,0)),IF('09.1 Nehodovost - vypocet'!G$19&lt;MIN('A2.1 Intenzita dopravy'!$E$5:$BB$5),'09.1 Nehodovost - vypocet'!H43*'09.1 Nehodovost - vypocet'!H43/'09.1 Nehodovost - vypocet'!I43,'09.1 Nehodovost - vypocet'!F43*'09.1 Nehodovost - vypocet'!F43/'09.1 Nehodovost - vypocet'!E43)),0)),0)</f>
        <v>0</v>
      </c>
      <c r="H43" s="30">
        <f>IFERROR(IF('A2 Intenzita dopravy'!$G$2="Dopravný model",IFERROR(INDEX('A2.1 Intenzita dopravy'!$E165:$BB165,MATCH('09.1 Nehodovost - vypocet'!H$19,'A2.1 Intenzita dopravy'!$E$141:$BB$141,0)),IF('09.1 Nehodovost - vypocet'!H$19&lt;MIN('A2.1 Intenzita dopravy'!$E$141:$BB$141),'09.1 Nehodovost - vypocet'!I43*'09.1 Nehodovost - vypocet'!I43/'09.1 Nehodovost - vypocet'!J43,'09.1 Nehodovost - vypocet'!G43*'09.1 Nehodovost - vypocet'!G43/'09.1 Nehodovost - vypocet'!F43)),IF('A2 Intenzita dopravy'!$G$2="Koeficienty rastu dopravy",IFERROR(INDEX('A2.1 Intenzita dopravy'!$E29:$BB29,MATCH('09.1 Nehodovost - vypocet'!H$19,'A2.1 Intenzita dopravy'!$E$5:$BB$5,0)),IF('09.1 Nehodovost - vypocet'!H$19&lt;MIN('A2.1 Intenzita dopravy'!$E$5:$BB$5),'09.1 Nehodovost - vypocet'!I43*'09.1 Nehodovost - vypocet'!I43/'09.1 Nehodovost - vypocet'!J43,'09.1 Nehodovost - vypocet'!G43*'09.1 Nehodovost - vypocet'!G43/'09.1 Nehodovost - vypocet'!F43)),0)),0)</f>
        <v>0</v>
      </c>
      <c r="I43" s="30">
        <f>IFERROR(IF('A2 Intenzita dopravy'!$G$2="Dopravný model",IFERROR(INDEX('A2.1 Intenzita dopravy'!$E165:$BB165,MATCH('09.1 Nehodovost - vypocet'!I$19,'A2.1 Intenzita dopravy'!$E$141:$BB$141,0)),IF('09.1 Nehodovost - vypocet'!I$19&lt;MIN('A2.1 Intenzita dopravy'!$E$141:$BB$141),'09.1 Nehodovost - vypocet'!J43*'09.1 Nehodovost - vypocet'!J43/'09.1 Nehodovost - vypocet'!K43,'09.1 Nehodovost - vypocet'!H43*'09.1 Nehodovost - vypocet'!H43/'09.1 Nehodovost - vypocet'!G43)),IF('A2 Intenzita dopravy'!$G$2="Koeficienty rastu dopravy",IFERROR(INDEX('A2.1 Intenzita dopravy'!$E29:$BB29,MATCH('09.1 Nehodovost - vypocet'!I$19,'A2.1 Intenzita dopravy'!$E$5:$BB$5,0)),IF('09.1 Nehodovost - vypocet'!I$19&lt;MIN('A2.1 Intenzita dopravy'!$E$5:$BB$5),'09.1 Nehodovost - vypocet'!J43*'09.1 Nehodovost - vypocet'!J43/'09.1 Nehodovost - vypocet'!K43,'09.1 Nehodovost - vypocet'!H43*'09.1 Nehodovost - vypocet'!H43/'09.1 Nehodovost - vypocet'!G43)),0)),0)</f>
        <v>0</v>
      </c>
      <c r="J43" s="30">
        <f>IFERROR(IF('A2 Intenzita dopravy'!$G$2="Dopravný model",IFERROR(INDEX('A2.1 Intenzita dopravy'!$E165:$BB165,MATCH('09.1 Nehodovost - vypocet'!J$19,'A2.1 Intenzita dopravy'!$E$141:$BB$141,0)),IF('09.1 Nehodovost - vypocet'!J$19&lt;MIN('A2.1 Intenzita dopravy'!$E$141:$BB$141),'09.1 Nehodovost - vypocet'!K43*'09.1 Nehodovost - vypocet'!K43/'09.1 Nehodovost - vypocet'!L43,'09.1 Nehodovost - vypocet'!I43*'09.1 Nehodovost - vypocet'!I43/'09.1 Nehodovost - vypocet'!H43)),IF('A2 Intenzita dopravy'!$G$2="Koeficienty rastu dopravy",IFERROR(INDEX('A2.1 Intenzita dopravy'!$E29:$BB29,MATCH('09.1 Nehodovost - vypocet'!J$19,'A2.1 Intenzita dopravy'!$E$5:$BB$5,0)),IF('09.1 Nehodovost - vypocet'!J$19&lt;MIN('A2.1 Intenzita dopravy'!$E$5:$BB$5),'09.1 Nehodovost - vypocet'!K43*'09.1 Nehodovost - vypocet'!K43/'09.1 Nehodovost - vypocet'!L43,'09.1 Nehodovost - vypocet'!I43*'09.1 Nehodovost - vypocet'!I43/'09.1 Nehodovost - vypocet'!H43)),0)),0)</f>
        <v>0</v>
      </c>
      <c r="K43" s="30">
        <f>IFERROR(IF('A2 Intenzita dopravy'!$G$2="Dopravný model",IFERROR(INDEX('A2.1 Intenzita dopravy'!$E165:$BB165,MATCH('09.1 Nehodovost - vypocet'!K$19,'A2.1 Intenzita dopravy'!$E$141:$BB$141,0)),IF('09.1 Nehodovost - vypocet'!K$19&lt;MIN('A2.1 Intenzita dopravy'!$E$141:$BB$141),'09.1 Nehodovost - vypocet'!L43*'09.1 Nehodovost - vypocet'!L43/'09.1 Nehodovost - vypocet'!M43,'09.1 Nehodovost - vypocet'!J43*'09.1 Nehodovost - vypocet'!J43/'09.1 Nehodovost - vypocet'!I43)),IF('A2 Intenzita dopravy'!$G$2="Koeficienty rastu dopravy",IFERROR(INDEX('A2.1 Intenzita dopravy'!$E29:$BB29,MATCH('09.1 Nehodovost - vypocet'!K$19,'A2.1 Intenzita dopravy'!$E$5:$BB$5,0)),IF('09.1 Nehodovost - vypocet'!K$19&lt;MIN('A2.1 Intenzita dopravy'!$E$5:$BB$5),'09.1 Nehodovost - vypocet'!L43*'09.1 Nehodovost - vypocet'!L43/'09.1 Nehodovost - vypocet'!M43,'09.1 Nehodovost - vypocet'!J43*'09.1 Nehodovost - vypocet'!J43/'09.1 Nehodovost - vypocet'!I43)),0)),0)</f>
        <v>0</v>
      </c>
      <c r="L43" s="30">
        <f>IFERROR(IF('A2 Intenzita dopravy'!$G$2="Dopravný model",IFERROR(INDEX('A2.1 Intenzita dopravy'!$E165:$BB165,MATCH('09.1 Nehodovost - vypocet'!L$19,'A2.1 Intenzita dopravy'!$E$141:$BB$141,0)),IF('09.1 Nehodovost - vypocet'!L$19&lt;MIN('A2.1 Intenzita dopravy'!$E$141:$BB$141),'09.1 Nehodovost - vypocet'!M43*'09.1 Nehodovost - vypocet'!M43/'09.1 Nehodovost - vypocet'!N43,'09.1 Nehodovost - vypocet'!K43*'09.1 Nehodovost - vypocet'!K43/'09.1 Nehodovost - vypocet'!J43)),IF('A2 Intenzita dopravy'!$G$2="Koeficienty rastu dopravy",IFERROR(INDEX('A2.1 Intenzita dopravy'!$E29:$BB29,MATCH('09.1 Nehodovost - vypocet'!L$19,'A2.1 Intenzita dopravy'!$E$5:$BB$5,0)),IF('09.1 Nehodovost - vypocet'!L$19&lt;MIN('A2.1 Intenzita dopravy'!$E$5:$BB$5),'09.1 Nehodovost - vypocet'!M43*'09.1 Nehodovost - vypocet'!M43/'09.1 Nehodovost - vypocet'!N43,'09.1 Nehodovost - vypocet'!K43*'09.1 Nehodovost - vypocet'!K43/'09.1 Nehodovost - vypocet'!J43)),0)),0)</f>
        <v>0</v>
      </c>
      <c r="M43" s="30">
        <f>IFERROR(IF('A2 Intenzita dopravy'!$G$2="Dopravný model",IFERROR(INDEX('A2.1 Intenzita dopravy'!$E165:$BB165,MATCH('09.1 Nehodovost - vypocet'!M$19,'A2.1 Intenzita dopravy'!$E$141:$BB$141,0)),IF('09.1 Nehodovost - vypocet'!M$19&lt;MIN('A2.1 Intenzita dopravy'!$E$141:$BB$141),'09.1 Nehodovost - vypocet'!N43*'09.1 Nehodovost - vypocet'!N43/'09.1 Nehodovost - vypocet'!O43,'09.1 Nehodovost - vypocet'!L43*'09.1 Nehodovost - vypocet'!L43/'09.1 Nehodovost - vypocet'!K43)),IF('A2 Intenzita dopravy'!$G$2="Koeficienty rastu dopravy",IFERROR(INDEX('A2.1 Intenzita dopravy'!$E29:$BB29,MATCH('09.1 Nehodovost - vypocet'!M$19,'A2.1 Intenzita dopravy'!$E$5:$BB$5,0)),IF('09.1 Nehodovost - vypocet'!M$19&lt;MIN('A2.1 Intenzita dopravy'!$E$5:$BB$5),'09.1 Nehodovost - vypocet'!N43*'09.1 Nehodovost - vypocet'!N43/'09.1 Nehodovost - vypocet'!O43,'09.1 Nehodovost - vypocet'!L43*'09.1 Nehodovost - vypocet'!L43/'09.1 Nehodovost - vypocet'!K43)),0)),0)</f>
        <v>0</v>
      </c>
      <c r="N43" s="30">
        <f>IFERROR(IF('A2 Intenzita dopravy'!$G$2="Dopravný model",IFERROR(INDEX('A2.1 Intenzita dopravy'!$E165:$BB165,MATCH('09.1 Nehodovost - vypocet'!N$19,'A2.1 Intenzita dopravy'!$E$141:$BB$141,0)),IF('09.1 Nehodovost - vypocet'!N$19&lt;MIN('A2.1 Intenzita dopravy'!$E$141:$BB$141),'09.1 Nehodovost - vypocet'!O43*'09.1 Nehodovost - vypocet'!O43/'09.1 Nehodovost - vypocet'!P43,'09.1 Nehodovost - vypocet'!M43*'09.1 Nehodovost - vypocet'!M43/'09.1 Nehodovost - vypocet'!L43)),IF('A2 Intenzita dopravy'!$G$2="Koeficienty rastu dopravy",IFERROR(INDEX('A2.1 Intenzita dopravy'!$E29:$BB29,MATCH('09.1 Nehodovost - vypocet'!N$19,'A2.1 Intenzita dopravy'!$E$5:$BB$5,0)),IF('09.1 Nehodovost - vypocet'!N$19&lt;MIN('A2.1 Intenzita dopravy'!$E$5:$BB$5),'09.1 Nehodovost - vypocet'!O43*'09.1 Nehodovost - vypocet'!O43/'09.1 Nehodovost - vypocet'!P43,'09.1 Nehodovost - vypocet'!M43*'09.1 Nehodovost - vypocet'!M43/'09.1 Nehodovost - vypocet'!L43)),0)),0)</f>
        <v>0</v>
      </c>
      <c r="O43" s="30">
        <f>IFERROR(IF('A2 Intenzita dopravy'!$G$2="Dopravný model",IFERROR(INDEX('A2.1 Intenzita dopravy'!$E165:$BB165,MATCH('09.1 Nehodovost - vypocet'!O$19,'A2.1 Intenzita dopravy'!$E$141:$BB$141,0)),IF('09.1 Nehodovost - vypocet'!O$19&lt;MIN('A2.1 Intenzita dopravy'!$E$141:$BB$141),'09.1 Nehodovost - vypocet'!P43*'09.1 Nehodovost - vypocet'!P43/'09.1 Nehodovost - vypocet'!Q43,'09.1 Nehodovost - vypocet'!N43*'09.1 Nehodovost - vypocet'!N43/'09.1 Nehodovost - vypocet'!M43)),IF('A2 Intenzita dopravy'!$G$2="Koeficienty rastu dopravy",IFERROR(INDEX('A2.1 Intenzita dopravy'!$E29:$BB29,MATCH('09.1 Nehodovost - vypocet'!O$19,'A2.1 Intenzita dopravy'!$E$5:$BB$5,0)),IF('09.1 Nehodovost - vypocet'!O$19&lt;MIN('A2.1 Intenzita dopravy'!$E$5:$BB$5),'09.1 Nehodovost - vypocet'!P43*'09.1 Nehodovost - vypocet'!P43/'09.1 Nehodovost - vypocet'!Q43,'09.1 Nehodovost - vypocet'!N43*'09.1 Nehodovost - vypocet'!N43/'09.1 Nehodovost - vypocet'!M43)),0)),0)</f>
        <v>0</v>
      </c>
      <c r="P43" s="30">
        <f>IFERROR(IF('A2 Intenzita dopravy'!$G$2="Dopravný model",IFERROR(INDEX('A2.1 Intenzita dopravy'!$E165:$BB165,MATCH('09.1 Nehodovost - vypocet'!P$19,'A2.1 Intenzita dopravy'!$E$141:$BB$141,0)),IF('09.1 Nehodovost - vypocet'!P$19&lt;MIN('A2.1 Intenzita dopravy'!$E$141:$BB$141),'09.1 Nehodovost - vypocet'!Q43*'09.1 Nehodovost - vypocet'!Q43/'09.1 Nehodovost - vypocet'!R43,'09.1 Nehodovost - vypocet'!O43*'09.1 Nehodovost - vypocet'!O43/'09.1 Nehodovost - vypocet'!N43)),IF('A2 Intenzita dopravy'!$G$2="Koeficienty rastu dopravy",IFERROR(INDEX('A2.1 Intenzita dopravy'!$E29:$BB29,MATCH('09.1 Nehodovost - vypocet'!P$19,'A2.1 Intenzita dopravy'!$E$5:$BB$5,0)),IF('09.1 Nehodovost - vypocet'!P$19&lt;MIN('A2.1 Intenzita dopravy'!$E$5:$BB$5),'09.1 Nehodovost - vypocet'!Q43*'09.1 Nehodovost - vypocet'!Q43/'09.1 Nehodovost - vypocet'!R43,'09.1 Nehodovost - vypocet'!O43*'09.1 Nehodovost - vypocet'!O43/'09.1 Nehodovost - vypocet'!N43)),0)),0)</f>
        <v>4928</v>
      </c>
      <c r="Q43" s="30">
        <f>IFERROR(IF('A2 Intenzita dopravy'!$G$2="Dopravný model",IFERROR(INDEX('A2.1 Intenzita dopravy'!$E165:$BB165,MATCH('09.1 Nehodovost - vypocet'!Q$19,'A2.1 Intenzita dopravy'!$E$141:$BB$141,0)),IF('09.1 Nehodovost - vypocet'!Q$19&lt;MIN('A2.1 Intenzita dopravy'!$E$141:$BB$141),'09.1 Nehodovost - vypocet'!R43*'09.1 Nehodovost - vypocet'!R43/'09.1 Nehodovost - vypocet'!S43,'09.1 Nehodovost - vypocet'!P43*'09.1 Nehodovost - vypocet'!P43/'09.1 Nehodovost - vypocet'!O43)),IF('A2 Intenzita dopravy'!$G$2="Koeficienty rastu dopravy",IFERROR(INDEX('A2.1 Intenzita dopravy'!$E29:$BB29,MATCH('09.1 Nehodovost - vypocet'!Q$19,'A2.1 Intenzita dopravy'!$E$5:$BB$5,0)),IF('09.1 Nehodovost - vypocet'!Q$19&lt;MIN('A2.1 Intenzita dopravy'!$E$5:$BB$5),'09.1 Nehodovost - vypocet'!R43*'09.1 Nehodovost - vypocet'!R43/'09.1 Nehodovost - vypocet'!S43,'09.1 Nehodovost - vypocet'!P43*'09.1 Nehodovost - vypocet'!P43/'09.1 Nehodovost - vypocet'!O43)),0)),0)</f>
        <v>5009.8108884111489</v>
      </c>
      <c r="R43" s="30">
        <f>IFERROR(IF('A2 Intenzita dopravy'!$G$2="Dopravný model",IFERROR(INDEX('A2.1 Intenzita dopravy'!$E165:$BB165,MATCH('09.1 Nehodovost - vypocet'!R$19,'A2.1 Intenzita dopravy'!$E$141:$BB$141,0)),IF('09.1 Nehodovost - vypocet'!R$19&lt;MIN('A2.1 Intenzita dopravy'!$E$141:$BB$141),'09.1 Nehodovost - vypocet'!S43*'09.1 Nehodovost - vypocet'!S43/'09.1 Nehodovost - vypocet'!T43,'09.1 Nehodovost - vypocet'!Q43*'09.1 Nehodovost - vypocet'!Q43/'09.1 Nehodovost - vypocet'!P43)),IF('A2 Intenzita dopravy'!$G$2="Koeficienty rastu dopravy",IFERROR(INDEX('A2.1 Intenzita dopravy'!$E29:$BB29,MATCH('09.1 Nehodovost - vypocet'!R$19,'A2.1 Intenzita dopravy'!$E$5:$BB$5,0)),IF('09.1 Nehodovost - vypocet'!R$19&lt;MIN('A2.1 Intenzita dopravy'!$E$5:$BB$5),'09.1 Nehodovost - vypocet'!S43*'09.1 Nehodovost - vypocet'!S43/'09.1 Nehodovost - vypocet'!T43,'09.1 Nehodovost - vypocet'!Q43*'09.1 Nehodovost - vypocet'!Q43/'09.1 Nehodovost - vypocet'!P43)),0)),0)</f>
        <v>5092.9799386450704</v>
      </c>
      <c r="S43" s="30">
        <f>IFERROR(IF('A2 Intenzita dopravy'!$G$2="Dopravný model",IFERROR(INDEX('A2.1 Intenzita dopravy'!$E165:$BB165,MATCH('09.1 Nehodovost - vypocet'!S$19,'A2.1 Intenzita dopravy'!$E$141:$BB$141,0)),IF('09.1 Nehodovost - vypocet'!S$19&lt;MIN('A2.1 Intenzita dopravy'!$E$141:$BB$141),'09.1 Nehodovost - vypocet'!T43*'09.1 Nehodovost - vypocet'!T43/'09.1 Nehodovost - vypocet'!U43,'09.1 Nehodovost - vypocet'!R43*'09.1 Nehodovost - vypocet'!R43/'09.1 Nehodovost - vypocet'!Q43)),IF('A2 Intenzita dopravy'!$G$2="Koeficienty rastu dopravy",IFERROR(INDEX('A2.1 Intenzita dopravy'!$E29:$BB29,MATCH('09.1 Nehodovost - vypocet'!S$19,'A2.1 Intenzita dopravy'!$E$5:$BB$5,0)),IF('09.1 Nehodovost - vypocet'!S$19&lt;MIN('A2.1 Intenzita dopravy'!$E$5:$BB$5),'09.1 Nehodovost - vypocet'!T43*'09.1 Nehodovost - vypocet'!T43/'09.1 Nehodovost - vypocet'!U43,'09.1 Nehodovost - vypocet'!R43*'09.1 Nehodovost - vypocet'!R43/'09.1 Nehodovost - vypocet'!Q43)),0)),0)</f>
        <v>5177.5296978659944</v>
      </c>
      <c r="T43" s="30">
        <f>IFERROR(IF('A2 Intenzita dopravy'!$G$2="Dopravný model",IFERROR(INDEX('A2.1 Intenzita dopravy'!$E165:$BB165,MATCH('09.1 Nehodovost - vypocet'!T$19,'A2.1 Intenzita dopravy'!$E$141:$BB$141,0)),IF('09.1 Nehodovost - vypocet'!T$19&lt;MIN('A2.1 Intenzita dopravy'!$E$141:$BB$141),'09.1 Nehodovost - vypocet'!U43*'09.1 Nehodovost - vypocet'!U43/'09.1 Nehodovost - vypocet'!V43,'09.1 Nehodovost - vypocet'!S43*'09.1 Nehodovost - vypocet'!S43/'09.1 Nehodovost - vypocet'!R43)),IF('A2 Intenzita dopravy'!$G$2="Koeficienty rastu dopravy",IFERROR(INDEX('A2.1 Intenzita dopravy'!$E29:$BB29,MATCH('09.1 Nehodovost - vypocet'!T$19,'A2.1 Intenzita dopravy'!$E$5:$BB$5,0)),IF('09.1 Nehodovost - vypocet'!T$19&lt;MIN('A2.1 Intenzita dopravy'!$E$5:$BB$5),'09.1 Nehodovost - vypocet'!U43*'09.1 Nehodovost - vypocet'!U43/'09.1 Nehodovost - vypocet'!V43,'09.1 Nehodovost - vypocet'!S43*'09.1 Nehodovost - vypocet'!S43/'09.1 Nehodovost - vypocet'!R43)),0)),0)</f>
        <v>5263.4830875489333</v>
      </c>
      <c r="U43" s="30">
        <f>IFERROR(IF('A2 Intenzita dopravy'!$G$2="Dopravný model",IFERROR(INDEX('A2.1 Intenzita dopravy'!$E165:$BB165,MATCH('09.1 Nehodovost - vypocet'!U$19,'A2.1 Intenzita dopravy'!$E$141:$BB$141,0)),IF('09.1 Nehodovost - vypocet'!U$19&lt;MIN('A2.1 Intenzita dopravy'!$E$141:$BB$141),'09.1 Nehodovost - vypocet'!V43*'09.1 Nehodovost - vypocet'!V43/'09.1 Nehodovost - vypocet'!W43,'09.1 Nehodovost - vypocet'!T43*'09.1 Nehodovost - vypocet'!T43/'09.1 Nehodovost - vypocet'!S43)),IF('A2 Intenzita dopravy'!$G$2="Koeficienty rastu dopravy",IFERROR(INDEX('A2.1 Intenzita dopravy'!$E29:$BB29,MATCH('09.1 Nehodovost - vypocet'!U$19,'A2.1 Intenzita dopravy'!$E$5:$BB$5,0)),IF('09.1 Nehodovost - vypocet'!U$19&lt;MIN('A2.1 Intenzita dopravy'!$E$5:$BB$5),'09.1 Nehodovost - vypocet'!V43*'09.1 Nehodovost - vypocet'!V43/'09.1 Nehodovost - vypocet'!W43,'09.1 Nehodovost - vypocet'!T43*'09.1 Nehodovost - vypocet'!T43/'09.1 Nehodovost - vypocet'!S43)),0)),0)</f>
        <v>5350.8634096937049</v>
      </c>
      <c r="V43" s="30">
        <f>IFERROR(IF('A2 Intenzita dopravy'!$G$2="Dopravný model",IFERROR(INDEX('A2.1 Intenzita dopravy'!$E165:$BB165,MATCH('09.1 Nehodovost - vypocet'!V$19,'A2.1 Intenzita dopravy'!$E$141:$BB$141,0)),IF('09.1 Nehodovost - vypocet'!V$19&lt;MIN('A2.1 Intenzita dopravy'!$E$141:$BB$141),'09.1 Nehodovost - vypocet'!W43*'09.1 Nehodovost - vypocet'!W43/'09.1 Nehodovost - vypocet'!X43,'09.1 Nehodovost - vypocet'!U43*'09.1 Nehodovost - vypocet'!U43/'09.1 Nehodovost - vypocet'!T43)),IF('A2 Intenzita dopravy'!$G$2="Koeficienty rastu dopravy",IFERROR(INDEX('A2.1 Intenzita dopravy'!$E29:$BB29,MATCH('09.1 Nehodovost - vypocet'!V$19,'A2.1 Intenzita dopravy'!$E$5:$BB$5,0)),IF('09.1 Nehodovost - vypocet'!V$19&lt;MIN('A2.1 Intenzita dopravy'!$E$5:$BB$5),'09.1 Nehodovost - vypocet'!W43*'09.1 Nehodovost - vypocet'!W43/'09.1 Nehodovost - vypocet'!X43,'09.1 Nehodovost - vypocet'!U43*'09.1 Nehodovost - vypocet'!U43/'09.1 Nehodovost - vypocet'!T43)),0)),0)</f>
        <v>5439.694353142112</v>
      </c>
      <c r="W43" s="30">
        <f>IFERROR(IF('A2 Intenzita dopravy'!$G$2="Dopravný model",IFERROR(INDEX('A2.1 Intenzita dopravy'!$E165:$BB165,MATCH('09.1 Nehodovost - vypocet'!W$19,'A2.1 Intenzita dopravy'!$E$141:$BB$141,0)),IF('09.1 Nehodovost - vypocet'!W$19&lt;MIN('A2.1 Intenzita dopravy'!$E$141:$BB$141),'09.1 Nehodovost - vypocet'!X43*'09.1 Nehodovost - vypocet'!X43/'09.1 Nehodovost - vypocet'!Y43,'09.1 Nehodovost - vypocet'!V43*'09.1 Nehodovost - vypocet'!V43/'09.1 Nehodovost - vypocet'!U43)),IF('A2 Intenzita dopravy'!$G$2="Koeficienty rastu dopravy",IFERROR(INDEX('A2.1 Intenzita dopravy'!$E29:$BB29,MATCH('09.1 Nehodovost - vypocet'!W$19,'A2.1 Intenzita dopravy'!$E$5:$BB$5,0)),IF('09.1 Nehodovost - vypocet'!W$19&lt;MIN('A2.1 Intenzita dopravy'!$E$5:$BB$5),'09.1 Nehodovost - vypocet'!X43*'09.1 Nehodovost - vypocet'!X43/'09.1 Nehodovost - vypocet'!Y43,'09.1 Nehodovost - vypocet'!V43*'09.1 Nehodovost - vypocet'!V43/'09.1 Nehodovost - vypocet'!U43)),0)),0)</f>
        <v>5530</v>
      </c>
      <c r="X43" s="30">
        <f>IFERROR(IF('A2 Intenzita dopravy'!$G$2="Dopravný model",IFERROR(INDEX('A2.1 Intenzita dopravy'!$E165:$BB165,MATCH('09.1 Nehodovost - vypocet'!X$19,'A2.1 Intenzita dopravy'!$E$141:$BB$141,0)),IF('09.1 Nehodovost - vypocet'!X$19&lt;MIN('A2.1 Intenzita dopravy'!$E$141:$BB$141),'09.1 Nehodovost - vypocet'!Y43*'09.1 Nehodovost - vypocet'!Y43/'09.1 Nehodovost - vypocet'!Z43,'09.1 Nehodovost - vypocet'!W43*'09.1 Nehodovost - vypocet'!W43/'09.1 Nehodovost - vypocet'!V43)),IF('A2 Intenzita dopravy'!$G$2="Koeficienty rastu dopravy",IFERROR(INDEX('A2.1 Intenzita dopravy'!$E29:$BB29,MATCH('09.1 Nehodovost - vypocet'!X$19,'A2.1 Intenzita dopravy'!$E$5:$BB$5,0)),IF('09.1 Nehodovost - vypocet'!X$19&lt;MIN('A2.1 Intenzita dopravy'!$E$5:$BB$5),'09.1 Nehodovost - vypocet'!Y43*'09.1 Nehodovost - vypocet'!Y43/'09.1 Nehodovost - vypocet'!Z43,'09.1 Nehodovost - vypocet'!W43*'09.1 Nehodovost - vypocet'!W43/'09.1 Nehodovost - vypocet'!V43)),0)),0)</f>
        <v>5597.2032436876607</v>
      </c>
      <c r="Y43" s="30">
        <f>IFERROR(IF('A2 Intenzita dopravy'!$G$2="Dopravný model",IFERROR(INDEX('A2.1 Intenzita dopravy'!$E165:$BB165,MATCH('09.1 Nehodovost - vypocet'!Y$19,'A2.1 Intenzita dopravy'!$E$141:$BB$141,0)),IF('09.1 Nehodovost - vypocet'!Y$19&lt;MIN('A2.1 Intenzita dopravy'!$E$141:$BB$141),'09.1 Nehodovost - vypocet'!Z43*'09.1 Nehodovost - vypocet'!Z43/'09.1 Nehodovost - vypocet'!AA43,'09.1 Nehodovost - vypocet'!X43*'09.1 Nehodovost - vypocet'!X43/'09.1 Nehodovost - vypocet'!W43)),IF('A2 Intenzita dopravy'!$G$2="Koeficienty rastu dopravy",IFERROR(INDEX('A2.1 Intenzita dopravy'!$E29:$BB29,MATCH('09.1 Nehodovost - vypocet'!Y$19,'A2.1 Intenzita dopravy'!$E$5:$BB$5,0)),IF('09.1 Nehodovost - vypocet'!Y$19&lt;MIN('A2.1 Intenzita dopravy'!$E$5:$BB$5),'09.1 Nehodovost - vypocet'!Z43*'09.1 Nehodovost - vypocet'!Z43/'09.1 Nehodovost - vypocet'!AA43,'09.1 Nehodovost - vypocet'!X43*'09.1 Nehodovost - vypocet'!X43/'09.1 Nehodovost - vypocet'!W43)),0)),0)</f>
        <v>5665.2231738060891</v>
      </c>
      <c r="Z43" s="30">
        <f>IFERROR(IF('A2 Intenzita dopravy'!$G$2="Dopravný model",IFERROR(INDEX('A2.1 Intenzita dopravy'!$E165:$BB165,MATCH('09.1 Nehodovost - vypocet'!Z$19,'A2.1 Intenzita dopravy'!$E$141:$BB$141,0)),IF('09.1 Nehodovost - vypocet'!Z$19&lt;MIN('A2.1 Intenzita dopravy'!$E$141:$BB$141),'09.1 Nehodovost - vypocet'!AA43*'09.1 Nehodovost - vypocet'!AA43/'09.1 Nehodovost - vypocet'!AB43,'09.1 Nehodovost - vypocet'!Y43*'09.1 Nehodovost - vypocet'!Y43/'09.1 Nehodovost - vypocet'!X43)),IF('A2 Intenzita dopravy'!$G$2="Koeficienty rastu dopravy",IFERROR(INDEX('A2.1 Intenzita dopravy'!$E29:$BB29,MATCH('09.1 Nehodovost - vypocet'!Z$19,'A2.1 Intenzita dopravy'!$E$5:$BB$5,0)),IF('09.1 Nehodovost - vypocet'!Z$19&lt;MIN('A2.1 Intenzita dopravy'!$E$5:$BB$5),'09.1 Nehodovost - vypocet'!AA43*'09.1 Nehodovost - vypocet'!AA43/'09.1 Nehodovost - vypocet'!AB43,'09.1 Nehodovost - vypocet'!Y43*'09.1 Nehodovost - vypocet'!Y43/'09.1 Nehodovost - vypocet'!X43)),0)),0)</f>
        <v>5734.0697151251261</v>
      </c>
      <c r="AA43" s="30">
        <f>IFERROR(IF('A2 Intenzita dopravy'!$G$2="Dopravný model",IFERROR(INDEX('A2.1 Intenzita dopravy'!$E165:$BB165,MATCH('09.1 Nehodovost - vypocet'!AA$19,'A2.1 Intenzita dopravy'!$E$141:$BB$141,0)),IF('09.1 Nehodovost - vypocet'!AA$19&lt;MIN('A2.1 Intenzita dopravy'!$E$141:$BB$141),'09.1 Nehodovost - vypocet'!AB43*'09.1 Nehodovost - vypocet'!AB43/'09.1 Nehodovost - vypocet'!AC43,'09.1 Nehodovost - vypocet'!Z43*'09.1 Nehodovost - vypocet'!Z43/'09.1 Nehodovost - vypocet'!Y43)),IF('A2 Intenzita dopravy'!$G$2="Koeficienty rastu dopravy",IFERROR(INDEX('A2.1 Intenzita dopravy'!$E29:$BB29,MATCH('09.1 Nehodovost - vypocet'!AA$19,'A2.1 Intenzita dopravy'!$E$5:$BB$5,0)),IF('09.1 Nehodovost - vypocet'!AA$19&lt;MIN('A2.1 Intenzita dopravy'!$E$5:$BB$5),'09.1 Nehodovost - vypocet'!AB43*'09.1 Nehodovost - vypocet'!AB43/'09.1 Nehodovost - vypocet'!AC43,'09.1 Nehodovost - vypocet'!Z43*'09.1 Nehodovost - vypocet'!Z43/'09.1 Nehodovost - vypocet'!Y43)),0)),0)</f>
        <v>5803.7529130252324</v>
      </c>
      <c r="AB43" s="30">
        <f>IFERROR(IF('A2 Intenzita dopravy'!$G$2="Dopravný model",IFERROR(INDEX('A2.1 Intenzita dopravy'!$E165:$BB165,MATCH('09.1 Nehodovost - vypocet'!AB$19,'A2.1 Intenzita dopravy'!$E$141:$BB$141,0)),IF('09.1 Nehodovost - vypocet'!AB$19&lt;MIN('A2.1 Intenzita dopravy'!$E$141:$BB$141),'09.1 Nehodovost - vypocet'!AC43*'09.1 Nehodovost - vypocet'!AC43/'09.1 Nehodovost - vypocet'!AD43,'09.1 Nehodovost - vypocet'!AA43*'09.1 Nehodovost - vypocet'!AA43/'09.1 Nehodovost - vypocet'!Z43)),IF('A2 Intenzita dopravy'!$G$2="Koeficienty rastu dopravy",IFERROR(INDEX('A2.1 Intenzita dopravy'!$E29:$BB29,MATCH('09.1 Nehodovost - vypocet'!AB$19,'A2.1 Intenzita dopravy'!$E$5:$BB$5,0)),IF('09.1 Nehodovost - vypocet'!AB$19&lt;MIN('A2.1 Intenzita dopravy'!$E$5:$BB$5),'09.1 Nehodovost - vypocet'!AC43*'09.1 Nehodovost - vypocet'!AC43/'09.1 Nehodovost - vypocet'!AD43,'09.1 Nehodovost - vypocet'!AA43*'09.1 Nehodovost - vypocet'!AA43/'09.1 Nehodovost - vypocet'!Z43)),0)),0)</f>
        <v>5874.2829349632084</v>
      </c>
      <c r="AC43" s="30">
        <f>IFERROR(IF('A2 Intenzita dopravy'!$G$2="Dopravný model",IFERROR(INDEX('A2.1 Intenzita dopravy'!$E165:$BB165,MATCH('09.1 Nehodovost - vypocet'!AC$19,'A2.1 Intenzita dopravy'!$E$141:$BB$141,0)),IF('09.1 Nehodovost - vypocet'!AC$19&lt;MIN('A2.1 Intenzita dopravy'!$E$141:$BB$141),'09.1 Nehodovost - vypocet'!AD43*'09.1 Nehodovost - vypocet'!AD43/'09.1 Nehodovost - vypocet'!AE43,'09.1 Nehodovost - vypocet'!AB43*'09.1 Nehodovost - vypocet'!AB43/'09.1 Nehodovost - vypocet'!AA43)),IF('A2 Intenzita dopravy'!$G$2="Koeficienty rastu dopravy",IFERROR(INDEX('A2.1 Intenzita dopravy'!$E29:$BB29,MATCH('09.1 Nehodovost - vypocet'!AC$19,'A2.1 Intenzita dopravy'!$E$5:$BB$5,0)),IF('09.1 Nehodovost - vypocet'!AC$19&lt;MIN('A2.1 Intenzita dopravy'!$E$5:$BB$5),'09.1 Nehodovost - vypocet'!AD43*'09.1 Nehodovost - vypocet'!AD43/'09.1 Nehodovost - vypocet'!AE43,'09.1 Nehodovost - vypocet'!AB43*'09.1 Nehodovost - vypocet'!AB43/'09.1 Nehodovost - vypocet'!AA43)),0)),0)</f>
        <v>5945.6700719557221</v>
      </c>
      <c r="AD43" s="30">
        <f>IFERROR(IF('A2 Intenzita dopravy'!$G$2="Dopravný model",IFERROR(INDEX('A2.1 Intenzita dopravy'!$E165:$BB165,MATCH('09.1 Nehodovost - vypocet'!AD$19,'A2.1 Intenzita dopravy'!$E$141:$BB$141,0)),IF('09.1 Nehodovost - vypocet'!AD$19&lt;MIN('A2.1 Intenzita dopravy'!$E$141:$BB$141),'09.1 Nehodovost - vypocet'!AE43*'09.1 Nehodovost - vypocet'!AE43/'09.1 Nehodovost - vypocet'!AF43,'09.1 Nehodovost - vypocet'!AC43*'09.1 Nehodovost - vypocet'!AC43/'09.1 Nehodovost - vypocet'!AB43)),IF('A2 Intenzita dopravy'!$G$2="Koeficienty rastu dopravy",IFERROR(INDEX('A2.1 Intenzita dopravy'!$E29:$BB29,MATCH('09.1 Nehodovost - vypocet'!AD$19,'A2.1 Intenzita dopravy'!$E$5:$BB$5,0)),IF('09.1 Nehodovost - vypocet'!AD$19&lt;MIN('A2.1 Intenzita dopravy'!$E$5:$BB$5),'09.1 Nehodovost - vypocet'!AE43*'09.1 Nehodovost - vypocet'!AE43/'09.1 Nehodovost - vypocet'!AF43,'09.1 Nehodovost - vypocet'!AC43*'09.1 Nehodovost - vypocet'!AC43/'09.1 Nehodovost - vypocet'!AB43)),0)),0)</f>
        <v>6017.9247400808708</v>
      </c>
      <c r="AE43" s="30">
        <f>IFERROR(IF('A2 Intenzita dopravy'!$G$2="Dopravný model",IFERROR(INDEX('A2.1 Intenzita dopravy'!$E165:$BB165,MATCH('09.1 Nehodovost - vypocet'!AE$19,'A2.1 Intenzita dopravy'!$E$141:$BB$141,0)),IF('09.1 Nehodovost - vypocet'!AE$19&lt;MIN('A2.1 Intenzita dopravy'!$E$141:$BB$141),'09.1 Nehodovost - vypocet'!AF43*'09.1 Nehodovost - vypocet'!AF43/'09.1 Nehodovost - vypocet'!AG43,'09.1 Nehodovost - vypocet'!AD43*'09.1 Nehodovost - vypocet'!AD43/'09.1 Nehodovost - vypocet'!AC43)),IF('A2 Intenzita dopravy'!$G$2="Koeficienty rastu dopravy",IFERROR(INDEX('A2.1 Intenzita dopravy'!$E29:$BB29,MATCH('09.1 Nehodovost - vypocet'!AE$19,'A2.1 Intenzita dopravy'!$E$5:$BB$5,0)),IF('09.1 Nehodovost - vypocet'!AE$19&lt;MIN('A2.1 Intenzita dopravy'!$E$5:$BB$5),'09.1 Nehodovost - vypocet'!AF43*'09.1 Nehodovost - vypocet'!AF43/'09.1 Nehodovost - vypocet'!AG43,'09.1 Nehodovost - vypocet'!AD43*'09.1 Nehodovost - vypocet'!AD43/'09.1 Nehodovost - vypocet'!AC43)),0)),0)</f>
        <v>6091.0574819979884</v>
      </c>
      <c r="AF43" s="30">
        <f>IFERROR(IF('A2 Intenzita dopravy'!$G$2="Dopravný model",IFERROR(INDEX('A2.1 Intenzita dopravy'!$E165:$BB165,MATCH('09.1 Nehodovost - vypocet'!AF$19,'A2.1 Intenzita dopravy'!$E$141:$BB$141,0)),IF('09.1 Nehodovost - vypocet'!AF$19&lt;MIN('A2.1 Intenzita dopravy'!$E$141:$BB$141),'09.1 Nehodovost - vypocet'!AG43*'09.1 Nehodovost - vypocet'!AG43/'09.1 Nehodovost - vypocet'!AH43,'09.1 Nehodovost - vypocet'!AE43*'09.1 Nehodovost - vypocet'!AE43/'09.1 Nehodovost - vypocet'!AD43)),IF('A2 Intenzita dopravy'!$G$2="Koeficienty rastu dopravy",IFERROR(INDEX('A2.1 Intenzita dopravy'!$E29:$BB29,MATCH('09.1 Nehodovost - vypocet'!AF$19,'A2.1 Intenzita dopravy'!$E$5:$BB$5,0)),IF('09.1 Nehodovost - vypocet'!AF$19&lt;MIN('A2.1 Intenzita dopravy'!$E$5:$BB$5),'09.1 Nehodovost - vypocet'!AG43*'09.1 Nehodovost - vypocet'!AG43/'09.1 Nehodovost - vypocet'!AH43,'09.1 Nehodovost - vypocet'!AE43*'09.1 Nehodovost - vypocet'!AE43/'09.1 Nehodovost - vypocet'!AD43)),0)),0)</f>
        <v>6165.0789684859201</v>
      </c>
      <c r="AG43" s="30">
        <f>IFERROR(IF('A2 Intenzita dopravy'!$G$2="Dopravný model",IFERROR(INDEX('A2.1 Intenzita dopravy'!$E165:$BB165,MATCH('09.1 Nehodovost - vypocet'!AG$19,'A2.1 Intenzita dopravy'!$E$141:$BB$141,0)),IF('09.1 Nehodovost - vypocet'!AG$19&lt;MIN('A2.1 Intenzita dopravy'!$E$141:$BB$141),'09.1 Nehodovost - vypocet'!AH43*'09.1 Nehodovost - vypocet'!AH43/'09.1 Nehodovost - vypocet'!AI43,'09.1 Nehodovost - vypocet'!AF43*'09.1 Nehodovost - vypocet'!AF43/'09.1 Nehodovost - vypocet'!AE43)),IF('A2 Intenzita dopravy'!$G$2="Koeficienty rastu dopravy",IFERROR(INDEX('A2.1 Intenzita dopravy'!$E29:$BB29,MATCH('09.1 Nehodovost - vypocet'!AG$19,'A2.1 Intenzita dopravy'!$E$5:$BB$5,0)),IF('09.1 Nehodovost - vypocet'!AG$19&lt;MIN('A2.1 Intenzita dopravy'!$E$5:$BB$5),'09.1 Nehodovost - vypocet'!AH43*'09.1 Nehodovost - vypocet'!AH43/'09.1 Nehodovost - vypocet'!AI43,'09.1 Nehodovost - vypocet'!AF43*'09.1 Nehodovost - vypocet'!AF43/'09.1 Nehodovost - vypocet'!AE43)),0)),0)</f>
        <v>6240</v>
      </c>
      <c r="AH43" s="30">
        <f>IFERROR(IF('A2 Intenzita dopravy'!$G$2="Dopravný model",IFERROR(INDEX('A2.1 Intenzita dopravy'!$E165:$BB165,MATCH('09.1 Nehodovost - vypocet'!AH$19,'A2.1 Intenzita dopravy'!$E$141:$BB$141,0)),IF('09.1 Nehodovost - vypocet'!AH$19&lt;MIN('A2.1 Intenzita dopravy'!$E$141:$BB$141),'09.1 Nehodovost - vypocet'!AI43*'09.1 Nehodovost - vypocet'!AI43/'09.1 Nehodovost - vypocet'!AJ43,'09.1 Nehodovost - vypocet'!AG43*'09.1 Nehodovost - vypocet'!AG43/'09.1 Nehodovost - vypocet'!AF43)),IF('A2 Intenzita dopravy'!$G$2="Koeficienty rastu dopravy",IFERROR(INDEX('A2.1 Intenzita dopravy'!$E29:$BB29,MATCH('09.1 Nehodovost - vypocet'!AH$19,'A2.1 Intenzita dopravy'!$E$5:$BB$5,0)),IF('09.1 Nehodovost - vypocet'!AH$19&lt;MIN('A2.1 Intenzita dopravy'!$E$5:$BB$5),'09.1 Nehodovost - vypocet'!AI43*'09.1 Nehodovost - vypocet'!AI43/'09.1 Nehodovost - vypocet'!AJ43,'09.1 Nehodovost - vypocet'!AG43*'09.1 Nehodovost - vypocet'!AG43/'09.1 Nehodovost - vypocet'!AF43)),0)),0)</f>
        <v>6330.8155028560486</v>
      </c>
      <c r="AI43" s="30">
        <f>IFERROR(IF('A2 Intenzita dopravy'!$G$2="Dopravný model",IFERROR(INDEX('A2.1 Intenzita dopravy'!$E165:$BB165,MATCH('09.1 Nehodovost - vypocet'!AI$19,'A2.1 Intenzita dopravy'!$E$141:$BB$141,0)),IF('09.1 Nehodovost - vypocet'!AI$19&lt;MIN('A2.1 Intenzita dopravy'!$E$141:$BB$141),'09.1 Nehodovost - vypocet'!AJ43*'09.1 Nehodovost - vypocet'!AJ43/'09.1 Nehodovost - vypocet'!AK43,'09.1 Nehodovost - vypocet'!AH43*'09.1 Nehodovost - vypocet'!AH43/'09.1 Nehodovost - vypocet'!AG43)),IF('A2 Intenzita dopravy'!$G$2="Koeficienty rastu dopravy",IFERROR(INDEX('A2.1 Intenzita dopravy'!$E29:$BB29,MATCH('09.1 Nehodovost - vypocet'!AI$19,'A2.1 Intenzita dopravy'!$E$5:$BB$5,0)),IF('09.1 Nehodovost - vypocet'!AI$19&lt;MIN('A2.1 Intenzita dopravy'!$E$5:$BB$5),'09.1 Nehodovost - vypocet'!AJ43*'09.1 Nehodovost - vypocet'!AJ43/'09.1 Nehodovost - vypocet'!AK43,'09.1 Nehodovost - vypocet'!AH43*'09.1 Nehodovost - vypocet'!AH43/'09.1 Nehodovost - vypocet'!AG43)),0)),0)</f>
        <v>6422.9527133337306</v>
      </c>
      <c r="AJ43" s="30">
        <f>IFERROR(IF('A2 Intenzita dopravy'!$G$2="Dopravný model",IFERROR(INDEX('A2.1 Intenzita dopravy'!$E165:$BB165,MATCH('09.1 Nehodovost - vypocet'!AJ$19,'A2.1 Intenzita dopravy'!$E$141:$BB$141,0)),IF('09.1 Nehodovost - vypocet'!AJ$19&lt;MIN('A2.1 Intenzita dopravy'!$E$141:$BB$141),'09.1 Nehodovost - vypocet'!AK43*'09.1 Nehodovost - vypocet'!AK43/'09.1 Nehodovost - vypocet'!AL43,'09.1 Nehodovost - vypocet'!AI43*'09.1 Nehodovost - vypocet'!AI43/'09.1 Nehodovost - vypocet'!AH43)),IF('A2 Intenzita dopravy'!$G$2="Koeficienty rastu dopravy",IFERROR(INDEX('A2.1 Intenzita dopravy'!$E29:$BB29,MATCH('09.1 Nehodovost - vypocet'!AJ$19,'A2.1 Intenzita dopravy'!$E$5:$BB$5,0)),IF('09.1 Nehodovost - vypocet'!AJ$19&lt;MIN('A2.1 Intenzita dopravy'!$E$5:$BB$5),'09.1 Nehodovost - vypocet'!AK43*'09.1 Nehodovost - vypocet'!AK43/'09.1 Nehodovost - vypocet'!AL43,'09.1 Nehodovost - vypocet'!AI43*'09.1 Nehodovost - vypocet'!AI43/'09.1 Nehodovost - vypocet'!AH43)),0)),0)</f>
        <v>6516.4308672571315</v>
      </c>
      <c r="AK43" s="30">
        <f>IFERROR(IF('A2 Intenzita dopravy'!$G$2="Dopravný model",IFERROR(INDEX('A2.1 Intenzita dopravy'!$E165:$BB165,MATCH('09.1 Nehodovost - vypocet'!AK$19,'A2.1 Intenzita dopravy'!$E$141:$BB$141,0)),IF('09.1 Nehodovost - vypocet'!AK$19&lt;MIN('A2.1 Intenzita dopravy'!$E$141:$BB$141),'09.1 Nehodovost - vypocet'!AL43*'09.1 Nehodovost - vypocet'!AL43/'09.1 Nehodovost - vypocet'!AM43,'09.1 Nehodovost - vypocet'!AJ43*'09.1 Nehodovost - vypocet'!AJ43/'09.1 Nehodovost - vypocet'!AI43)),IF('A2 Intenzita dopravy'!$G$2="Koeficienty rastu dopravy",IFERROR(INDEX('A2.1 Intenzita dopravy'!$E29:$BB29,MATCH('09.1 Nehodovost - vypocet'!AK$19,'A2.1 Intenzita dopravy'!$E$5:$BB$5,0)),IF('09.1 Nehodovost - vypocet'!AK$19&lt;MIN('A2.1 Intenzita dopravy'!$E$5:$BB$5),'09.1 Nehodovost - vypocet'!AL43*'09.1 Nehodovost - vypocet'!AL43/'09.1 Nehodovost - vypocet'!AM43,'09.1 Nehodovost - vypocet'!AJ43*'09.1 Nehodovost - vypocet'!AJ43/'09.1 Nehodovost - vypocet'!AI43)),0)),0)</f>
        <v>6611.2694804040275</v>
      </c>
      <c r="AL43" s="30">
        <f>IFERROR(IF('A2 Intenzita dopravy'!$G$2="Dopravný model",IFERROR(INDEX('A2.1 Intenzita dopravy'!$E165:$BB165,MATCH('09.1 Nehodovost - vypocet'!AL$19,'A2.1 Intenzita dopravy'!$E$141:$BB$141,0)),IF('09.1 Nehodovost - vypocet'!AL$19&lt;MIN('A2.1 Intenzita dopravy'!$E$141:$BB$141),'09.1 Nehodovost - vypocet'!AM43*'09.1 Nehodovost - vypocet'!AM43/'09.1 Nehodovost - vypocet'!AN43,'09.1 Nehodovost - vypocet'!AK43*'09.1 Nehodovost - vypocet'!AK43/'09.1 Nehodovost - vypocet'!AJ43)),IF('A2 Intenzita dopravy'!$G$2="Koeficienty rastu dopravy",IFERROR(INDEX('A2.1 Intenzita dopravy'!$E29:$BB29,MATCH('09.1 Nehodovost - vypocet'!AL$19,'A2.1 Intenzita dopravy'!$E$5:$BB$5,0)),IF('09.1 Nehodovost - vypocet'!AL$19&lt;MIN('A2.1 Intenzita dopravy'!$E$5:$BB$5),'09.1 Nehodovost - vypocet'!AM43*'09.1 Nehodovost - vypocet'!AM43/'09.1 Nehodovost - vypocet'!AN43,'09.1 Nehodovost - vypocet'!AK43*'09.1 Nehodovost - vypocet'!AK43/'09.1 Nehodovost - vypocet'!AJ43)),0)),0)</f>
        <v>6707.488352580267</v>
      </c>
      <c r="AM43" s="30">
        <f>IFERROR(IF('A2 Intenzita dopravy'!$G$2="Dopravný model",IFERROR(INDEX('A2.1 Intenzita dopravy'!$E165:$BB165,MATCH('09.1 Nehodovost - vypocet'!AM$19,'A2.1 Intenzita dopravy'!$E$141:$BB$141,0)),IF('09.1 Nehodovost - vypocet'!AM$19&lt;MIN('A2.1 Intenzita dopravy'!$E$141:$BB$141),'09.1 Nehodovost - vypocet'!AN43*'09.1 Nehodovost - vypocet'!AN43/'09.1 Nehodovost - vypocet'!AO43,'09.1 Nehodovost - vypocet'!AL43*'09.1 Nehodovost - vypocet'!AL43/'09.1 Nehodovost - vypocet'!AK43)),IF('A2 Intenzita dopravy'!$G$2="Koeficienty rastu dopravy",IFERROR(INDEX('A2.1 Intenzita dopravy'!$E29:$BB29,MATCH('09.1 Nehodovost - vypocet'!AM$19,'A2.1 Intenzita dopravy'!$E$5:$BB$5,0)),IF('09.1 Nehodovost - vypocet'!AM$19&lt;MIN('A2.1 Intenzita dopravy'!$E$5:$BB$5),'09.1 Nehodovost - vypocet'!AN43*'09.1 Nehodovost - vypocet'!AN43/'09.1 Nehodovost - vypocet'!AO43,'09.1 Nehodovost - vypocet'!AL43*'09.1 Nehodovost - vypocet'!AL43/'09.1 Nehodovost - vypocet'!AK43)),0)),0)</f>
        <v>6805.1075717534504</v>
      </c>
      <c r="AN43" s="30">
        <f>IFERROR(IF('A2 Intenzita dopravy'!$G$2="Dopravný model",IFERROR(INDEX('A2.1 Intenzita dopravy'!$E165:$BB165,MATCH('09.1 Nehodovost - vypocet'!AN$19,'A2.1 Intenzita dopravy'!$E$141:$BB$141,0)),IF('09.1 Nehodovost - vypocet'!AN$19&lt;MIN('A2.1 Intenzita dopravy'!$E$141:$BB$141),'09.1 Nehodovost - vypocet'!AO43*'09.1 Nehodovost - vypocet'!AO43/'09.1 Nehodovost - vypocet'!AP43,'09.1 Nehodovost - vypocet'!AM43*'09.1 Nehodovost - vypocet'!AM43/'09.1 Nehodovost - vypocet'!AL43)),IF('A2 Intenzita dopravy'!$G$2="Koeficienty rastu dopravy",IFERROR(INDEX('A2.1 Intenzita dopravy'!$E29:$BB29,MATCH('09.1 Nehodovost - vypocet'!AN$19,'A2.1 Intenzita dopravy'!$E$5:$BB$5,0)),IF('09.1 Nehodovost - vypocet'!AN$19&lt;MIN('A2.1 Intenzita dopravy'!$E$5:$BB$5),'09.1 Nehodovost - vypocet'!AO43*'09.1 Nehodovost - vypocet'!AO43/'09.1 Nehodovost - vypocet'!AP43,'09.1 Nehodovost - vypocet'!AM43*'09.1 Nehodovost - vypocet'!AM43/'09.1 Nehodovost - vypocet'!AL43)),0)),0)</f>
        <v>6904.1475182467666</v>
      </c>
      <c r="AO43" s="30">
        <f>IFERROR(IF('A2 Intenzita dopravy'!$G$2="Dopravný model",IFERROR(INDEX('A2.1 Intenzita dopravy'!$E165:$BB165,MATCH('09.1 Nehodovost - vypocet'!AO$19,'A2.1 Intenzita dopravy'!$E$141:$BB$141,0)),IF('09.1 Nehodovost - vypocet'!AO$19&lt;MIN('A2.1 Intenzita dopravy'!$E$141:$BB$141),'09.1 Nehodovost - vypocet'!AP43*'09.1 Nehodovost - vypocet'!AP43/'09.1 Nehodovost - vypocet'!AQ43,'09.1 Nehodovost - vypocet'!AN43*'09.1 Nehodovost - vypocet'!AN43/'09.1 Nehodovost - vypocet'!AM43)),IF('A2 Intenzita dopravy'!$G$2="Koeficienty rastu dopravy",IFERROR(INDEX('A2.1 Intenzita dopravy'!$E29:$BB29,MATCH('09.1 Nehodovost - vypocet'!AO$19,'A2.1 Intenzita dopravy'!$E$5:$BB$5,0)),IF('09.1 Nehodovost - vypocet'!AO$19&lt;MIN('A2.1 Intenzita dopravy'!$E$5:$BB$5),'09.1 Nehodovost - vypocet'!AP43*'09.1 Nehodovost - vypocet'!AP43/'09.1 Nehodovost - vypocet'!AQ43,'09.1 Nehodovost - vypocet'!AN43*'09.1 Nehodovost - vypocet'!AN43/'09.1 Nehodovost - vypocet'!AM43)),0)),0)</f>
        <v>7004.6288689938683</v>
      </c>
      <c r="AP43" s="30">
        <f>IFERROR(IF('A2 Intenzita dopravy'!$G$2="Dopravný model",IFERROR(INDEX('A2.1 Intenzita dopravy'!$E165:$BB165,MATCH('09.1 Nehodovost - vypocet'!AP$19,'A2.1 Intenzita dopravy'!$E$141:$BB$141,0)),IF('09.1 Nehodovost - vypocet'!AP$19&lt;MIN('A2.1 Intenzita dopravy'!$E$141:$BB$141),'09.1 Nehodovost - vypocet'!AQ43*'09.1 Nehodovost - vypocet'!AQ43/'09.1 Nehodovost - vypocet'!AR43,'09.1 Nehodovost - vypocet'!AO43*'09.1 Nehodovost - vypocet'!AO43/'09.1 Nehodovost - vypocet'!AN43)),IF('A2 Intenzita dopravy'!$G$2="Koeficienty rastu dopravy",IFERROR(INDEX('A2.1 Intenzita dopravy'!$E29:$BB29,MATCH('09.1 Nehodovost - vypocet'!AP$19,'A2.1 Intenzita dopravy'!$E$5:$BB$5,0)),IF('09.1 Nehodovost - vypocet'!AP$19&lt;MIN('A2.1 Intenzita dopravy'!$E$5:$BB$5),'09.1 Nehodovost - vypocet'!AQ43*'09.1 Nehodovost - vypocet'!AQ43/'09.1 Nehodovost - vypocet'!AR43,'09.1 Nehodovost - vypocet'!AO43*'09.1 Nehodovost - vypocet'!AO43/'09.1 Nehodovost - vypocet'!AN43)),0)),0)</f>
        <v>7106.5726018556743</v>
      </c>
      <c r="AQ43" s="30">
        <f>IFERROR(IF('A2 Intenzita dopravy'!$G$2="Dopravný model",IFERROR(INDEX('A2.1 Intenzita dopravy'!$E165:$BB165,MATCH('09.1 Nehodovost - vypocet'!AQ$19,'A2.1 Intenzita dopravy'!$E$141:$BB$141,0)),IF('09.1 Nehodovost - vypocet'!AQ$19&lt;MIN('A2.1 Intenzita dopravy'!$E$141:$BB$141),'09.1 Nehodovost - vypocet'!AR43*'09.1 Nehodovost - vypocet'!AR43/'09.1 Nehodovost - vypocet'!AS43,'09.1 Nehodovost - vypocet'!AP43*'09.1 Nehodovost - vypocet'!AP43/'09.1 Nehodovost - vypocet'!AO43)),IF('A2 Intenzita dopravy'!$G$2="Koeficienty rastu dopravy",IFERROR(INDEX('A2.1 Intenzita dopravy'!$E29:$BB29,MATCH('09.1 Nehodovost - vypocet'!AQ$19,'A2.1 Intenzita dopravy'!$E$5:$BB$5,0)),IF('09.1 Nehodovost - vypocet'!AQ$19&lt;MIN('A2.1 Intenzita dopravy'!$E$5:$BB$5),'09.1 Nehodovost - vypocet'!AR43*'09.1 Nehodovost - vypocet'!AR43/'09.1 Nehodovost - vypocet'!AS43,'09.1 Nehodovost - vypocet'!AP43*'09.1 Nehodovost - vypocet'!AP43/'09.1 Nehodovost - vypocet'!AO43)),0)),0)</f>
        <v>7210</v>
      </c>
      <c r="AR43" s="30">
        <f>IFERROR(IF('A2 Intenzita dopravy'!$G$2="Dopravný model",IFERROR(INDEX('A2.1 Intenzita dopravy'!$E165:$BB165,MATCH('09.1 Nehodovost - vypocet'!AR$19,'A2.1 Intenzita dopravy'!$E$141:$BB$141,0)),IF('09.1 Nehodovost - vypocet'!AR$19&lt;MIN('A2.1 Intenzita dopravy'!$E$141:$BB$141),'09.1 Nehodovost - vypocet'!AS43*'09.1 Nehodovost - vypocet'!AS43/'09.1 Nehodovost - vypocet'!AT43,'09.1 Nehodovost - vypocet'!AQ43*'09.1 Nehodovost - vypocet'!AQ43/'09.1 Nehodovost - vypocet'!AP43)),IF('A2 Intenzita dopravy'!$G$2="Koeficienty rastu dopravy",IFERROR(INDEX('A2.1 Intenzita dopravy'!$E29:$BB29,MATCH('09.1 Nehodovost - vypocet'!AR$19,'A2.1 Intenzita dopravy'!$E$5:$BB$5,0)),IF('09.1 Nehodovost - vypocet'!AR$19&lt;MIN('A2.1 Intenzita dopravy'!$E$5:$BB$5),'09.1 Nehodovost - vypocet'!AS43*'09.1 Nehodovost - vypocet'!AS43/'09.1 Nehodovost - vypocet'!AT43,'09.1 Nehodovost - vypocet'!AQ43*'09.1 Nehodovost - vypocet'!AQ43/'09.1 Nehodovost - vypocet'!AP43)),0)),0)</f>
        <v>7314.9326563448894</v>
      </c>
      <c r="AS43" s="30">
        <f>IFERROR(IF('A2 Intenzita dopravy'!$G$2="Dopravný model",IFERROR(INDEX('A2.1 Intenzita dopravy'!$E165:$BB165,MATCH('09.1 Nehodovost - vypocet'!AS$19,'A2.1 Intenzita dopravy'!$E$141:$BB$141,0)),IF('09.1 Nehodovost - vypocet'!AS$19&lt;MIN('A2.1 Intenzita dopravy'!$E$141:$BB$141),'09.1 Nehodovost - vypocet'!AT43*'09.1 Nehodovost - vypocet'!AT43/'09.1 Nehodovost - vypocet'!AU43,'09.1 Nehodovost - vypocet'!AR43*'09.1 Nehodovost - vypocet'!AR43/'09.1 Nehodovost - vypocet'!AQ43)),IF('A2 Intenzita dopravy'!$G$2="Koeficienty rastu dopravy",IFERROR(INDEX('A2.1 Intenzita dopravy'!$E29:$BB29,MATCH('09.1 Nehodovost - vypocet'!AS$19,'A2.1 Intenzita dopravy'!$E$5:$BB$5,0)),IF('09.1 Nehodovost - vypocet'!AS$19&lt;MIN('A2.1 Intenzita dopravy'!$E$5:$BB$5),'09.1 Nehodovost - vypocet'!AT43*'09.1 Nehodovost - vypocet'!AT43/'09.1 Nehodovost - vypocet'!AU43,'09.1 Nehodovost - vypocet'!AR43*'09.1 Nehodovost - vypocet'!AR43/'09.1 Nehodovost - vypocet'!AQ43)),0)),0)</f>
        <v>7421.3924780666985</v>
      </c>
      <c r="AT43" s="30">
        <f>IFERROR(IF('A2 Intenzita dopravy'!$G$2="Dopravný model",IFERROR(INDEX('A2.1 Intenzita dopravy'!$E165:$BB165,MATCH('09.1 Nehodovost - vypocet'!AT$19,'A2.1 Intenzita dopravy'!$E$141:$BB$141,0)),IF('09.1 Nehodovost - vypocet'!AT$19&lt;MIN('A2.1 Intenzita dopravy'!$E$141:$BB$141),'09.1 Nehodovost - vypocet'!AU43*'09.1 Nehodovost - vypocet'!AU43/'09.1 Nehodovost - vypocet'!AV43,'09.1 Nehodovost - vypocet'!AS43*'09.1 Nehodovost - vypocet'!AS43/'09.1 Nehodovost - vypocet'!AR43)),IF('A2 Intenzita dopravy'!$G$2="Koeficienty rastu dopravy",IFERROR(INDEX('A2.1 Intenzita dopravy'!$E29:$BB29,MATCH('09.1 Nehodovost - vypocet'!AT$19,'A2.1 Intenzita dopravy'!$E$5:$BB$5,0)),IF('09.1 Nehodovost - vypocet'!AT$19&lt;MIN('A2.1 Intenzita dopravy'!$E$5:$BB$5),'09.1 Nehodovost - vypocet'!AU43*'09.1 Nehodovost - vypocet'!AU43/'09.1 Nehodovost - vypocet'!AV43,'09.1 Nehodovost - vypocet'!AS43*'09.1 Nehodovost - vypocet'!AS43/'09.1 Nehodovost - vypocet'!AR43)),0)),0)</f>
        <v>7529.4016911737053</v>
      </c>
      <c r="AU43" s="30">
        <f>IFERROR(IF('A2 Intenzita dopravy'!$G$2="Dopravný model",IFERROR(INDEX('A2.1 Intenzita dopravy'!$E165:$BB165,MATCH('09.1 Nehodovost - vypocet'!AU$19,'A2.1 Intenzita dopravy'!$E$141:$BB$141,0)),IF('09.1 Nehodovost - vypocet'!AU$19&lt;MIN('A2.1 Intenzita dopravy'!$E$141:$BB$141),'09.1 Nehodovost - vypocet'!AV43*'09.1 Nehodovost - vypocet'!AV43/'09.1 Nehodovost - vypocet'!AW43,'09.1 Nehodovost - vypocet'!AT43*'09.1 Nehodovost - vypocet'!AT43/'09.1 Nehodovost - vypocet'!AS43)),IF('A2 Intenzita dopravy'!$G$2="Koeficienty rastu dopravy",IFERROR(INDEX('A2.1 Intenzita dopravy'!$E29:$BB29,MATCH('09.1 Nehodovost - vypocet'!AU$19,'A2.1 Intenzita dopravy'!$E$5:$BB$5,0)),IF('09.1 Nehodovost - vypocet'!AU$19&lt;MIN('A2.1 Intenzita dopravy'!$E$5:$BB$5),'09.1 Nehodovost - vypocet'!AV43*'09.1 Nehodovost - vypocet'!AV43/'09.1 Nehodovost - vypocet'!AW43,'09.1 Nehodovost - vypocet'!AT43*'09.1 Nehodovost - vypocet'!AT43/'09.1 Nehodovost - vypocet'!AS43)),0)),0)</f>
        <v>7638.9828451463209</v>
      </c>
      <c r="AV43" s="30">
        <f>IFERROR(IF('A2 Intenzita dopravy'!$G$2="Dopravný model",IFERROR(INDEX('A2.1 Intenzita dopravy'!$E165:$BB165,MATCH('09.1 Nehodovost - vypocet'!AV$19,'A2.1 Intenzita dopravy'!$E$141:$BB$141,0)),IF('09.1 Nehodovost - vypocet'!AV$19&lt;MIN('A2.1 Intenzita dopravy'!$E$141:$BB$141),'09.1 Nehodovost - vypocet'!AW43*'09.1 Nehodovost - vypocet'!AW43/'09.1 Nehodovost - vypocet'!AX43,'09.1 Nehodovost - vypocet'!AU43*'09.1 Nehodovost - vypocet'!AU43/'09.1 Nehodovost - vypocet'!AT43)),IF('A2 Intenzita dopravy'!$G$2="Koeficienty rastu dopravy",IFERROR(INDEX('A2.1 Intenzita dopravy'!$E29:$BB29,MATCH('09.1 Nehodovost - vypocet'!AV$19,'A2.1 Intenzita dopravy'!$E$5:$BB$5,0)),IF('09.1 Nehodovost - vypocet'!AV$19&lt;MIN('A2.1 Intenzita dopravy'!$E$5:$BB$5),'09.1 Nehodovost - vypocet'!AW43*'09.1 Nehodovost - vypocet'!AW43/'09.1 Nehodovost - vypocet'!AX43,'09.1 Nehodovost - vypocet'!AU43*'09.1 Nehodovost - vypocet'!AU43/'09.1 Nehodovost - vypocet'!AT43)),0)),0)</f>
        <v>7750.1588176448286</v>
      </c>
      <c r="AW43" s="30">
        <f>IFERROR(IF('A2 Intenzita dopravy'!$G$2="Dopravný model",IFERROR(INDEX('A2.1 Intenzita dopravy'!$E165:$BB165,MATCH('09.1 Nehodovost - vypocet'!AW$19,'A2.1 Intenzita dopravy'!$E$141:$BB$141,0)),IF('09.1 Nehodovost - vypocet'!AW$19&lt;MIN('A2.1 Intenzita dopravy'!$E$141:$BB$141),'09.1 Nehodovost - vypocet'!AX43*'09.1 Nehodovost - vypocet'!AX43/'09.1 Nehodovost - vypocet'!AY43,'09.1 Nehodovost - vypocet'!AV43*'09.1 Nehodovost - vypocet'!AV43/'09.1 Nehodovost - vypocet'!AU43)),IF('A2 Intenzita dopravy'!$G$2="Koeficienty rastu dopravy",IFERROR(INDEX('A2.1 Intenzita dopravy'!$E29:$BB29,MATCH('09.1 Nehodovost - vypocet'!AW$19,'A2.1 Intenzita dopravy'!$E$5:$BB$5,0)),IF('09.1 Nehodovost - vypocet'!AW$19&lt;MIN('A2.1 Intenzita dopravy'!$E$5:$BB$5),'09.1 Nehodovost - vypocet'!AX43*'09.1 Nehodovost - vypocet'!AX43/'09.1 Nehodovost - vypocet'!AY43,'09.1 Nehodovost - vypocet'!AV43*'09.1 Nehodovost - vypocet'!AV43/'09.1 Nehodovost - vypocet'!AU43)),0)),0)</f>
        <v>7862.9528192856378</v>
      </c>
      <c r="AX43" s="30">
        <f>IFERROR(IF('A2 Intenzita dopravy'!$G$2="Dopravný model",IFERROR(INDEX('A2.1 Intenzita dopravy'!$E165:$BB165,MATCH('09.1 Nehodovost - vypocet'!AX$19,'A2.1 Intenzita dopravy'!$E$141:$BB$141,0)),IF('09.1 Nehodovost - vypocet'!AX$19&lt;MIN('A2.1 Intenzita dopravy'!$E$141:$BB$141),'09.1 Nehodovost - vypocet'!AY43*'09.1 Nehodovost - vypocet'!AY43/'09.1 Nehodovost - vypocet'!AZ43,'09.1 Nehodovost - vypocet'!AW43*'09.1 Nehodovost - vypocet'!AW43/'09.1 Nehodovost - vypocet'!AV43)),IF('A2 Intenzita dopravy'!$G$2="Koeficienty rastu dopravy",IFERROR(INDEX('A2.1 Intenzita dopravy'!$E29:$BB29,MATCH('09.1 Nehodovost - vypocet'!AX$19,'A2.1 Intenzita dopravy'!$E$5:$BB$5,0)),IF('09.1 Nehodovost - vypocet'!AX$19&lt;MIN('A2.1 Intenzita dopravy'!$E$5:$BB$5),'09.1 Nehodovost - vypocet'!AY43*'09.1 Nehodovost - vypocet'!AY43/'09.1 Nehodovost - vypocet'!AZ43,'09.1 Nehodovost - vypocet'!AW43*'09.1 Nehodovost - vypocet'!AW43/'09.1 Nehodovost - vypocet'!AV43)),0)),0)</f>
        <v>7977.388398487049</v>
      </c>
      <c r="AY43" s="30">
        <f>IFERROR(IF('A2 Intenzita dopravy'!$G$2="Dopravný model",IFERROR(INDEX('A2.1 Intenzita dopravy'!$E165:$BB165,MATCH('09.1 Nehodovost - vypocet'!AY$19,'A2.1 Intenzita dopravy'!$E$141:$BB$141,0)),IF('09.1 Nehodovost - vypocet'!AY$19&lt;MIN('A2.1 Intenzita dopravy'!$E$141:$BB$141),'09.1 Nehodovost - vypocet'!AZ43*'09.1 Nehodovost - vypocet'!AZ43/'09.1 Nehodovost - vypocet'!BA43,'09.1 Nehodovost - vypocet'!AX43*'09.1 Nehodovost - vypocet'!AX43/'09.1 Nehodovost - vypocet'!AW43)),IF('A2 Intenzita dopravy'!$G$2="Koeficienty rastu dopravy",IFERROR(INDEX('A2.1 Intenzita dopravy'!$E29:$BB29,MATCH('09.1 Nehodovost - vypocet'!AY$19,'A2.1 Intenzita dopravy'!$E$5:$BB$5,0)),IF('09.1 Nehodovost - vypocet'!AY$19&lt;MIN('A2.1 Intenzita dopravy'!$E$5:$BB$5),'09.1 Nehodovost - vypocet'!AZ43*'09.1 Nehodovost - vypocet'!AZ43/'09.1 Nehodovost - vypocet'!BA43,'09.1 Nehodovost - vypocet'!AX43*'09.1 Nehodovost - vypocet'!AX43/'09.1 Nehodovost - vypocet'!AW43)),0)),0)</f>
        <v>8093.4894463855435</v>
      </c>
      <c r="AZ43" s="30">
        <f>IFERROR(IF('A2 Intenzita dopravy'!$G$2="Dopravný model",IFERROR(INDEX('A2.1 Intenzita dopravy'!$E165:$BB165,MATCH('09.1 Nehodovost - vypocet'!AZ$19,'A2.1 Intenzita dopravy'!$E$141:$BB$141,0)),IF('09.1 Nehodovost - vypocet'!AZ$19&lt;MIN('A2.1 Intenzita dopravy'!$E$141:$BB$141),'09.1 Nehodovost - vypocet'!BA43*'09.1 Nehodovost - vypocet'!BA43/'09.1 Nehodovost - vypocet'!BB43,'09.1 Nehodovost - vypocet'!AY43*'09.1 Nehodovost - vypocet'!AY43/'09.1 Nehodovost - vypocet'!AX43)),IF('A2 Intenzita dopravy'!$G$2="Koeficienty rastu dopravy",IFERROR(INDEX('A2.1 Intenzita dopravy'!$E29:$BB29,MATCH('09.1 Nehodovost - vypocet'!AZ$19,'A2.1 Intenzita dopravy'!$E$5:$BB$5,0)),IF('09.1 Nehodovost - vypocet'!AZ$19&lt;MIN('A2.1 Intenzita dopravy'!$E$5:$BB$5),'09.1 Nehodovost - vypocet'!BA43*'09.1 Nehodovost - vypocet'!BA43/'09.1 Nehodovost - vypocet'!BB43,'09.1 Nehodovost - vypocet'!AY43*'09.1 Nehodovost - vypocet'!AY43/'09.1 Nehodovost - vypocet'!AX43)),0)),0)</f>
        <v>8211.2802018236234</v>
      </c>
      <c r="BA43" s="30">
        <f>IFERROR(IF('A2 Intenzita dopravy'!$G$2="Dopravný model",IFERROR(INDEX('A2.1 Intenzita dopravy'!$E165:$BB165,MATCH('09.1 Nehodovost - vypocet'!BA$19,'A2.1 Intenzita dopravy'!$E$141:$BB$141,0)),IF('09.1 Nehodovost - vypocet'!BA$19&lt;MIN('A2.1 Intenzita dopravy'!$E$141:$BB$141),'09.1 Nehodovost - vypocet'!BB43*'09.1 Nehodovost - vypocet'!BB43/'09.1 Nehodovost - vypocet'!BC43,'09.1 Nehodovost - vypocet'!AZ43*'09.1 Nehodovost - vypocet'!AZ43/'09.1 Nehodovost - vypocet'!AY43)),IF('A2 Intenzita dopravy'!$G$2="Koeficienty rastu dopravy",IFERROR(INDEX('A2.1 Intenzita dopravy'!$E29:$BB29,MATCH('09.1 Nehodovost - vypocet'!BA$19,'A2.1 Intenzita dopravy'!$E$5:$BB$5,0)),IF('09.1 Nehodovost - vypocet'!BA$19&lt;MIN('A2.1 Intenzita dopravy'!$E$5:$BB$5),'09.1 Nehodovost - vypocet'!BB43*'09.1 Nehodovost - vypocet'!BB43/'09.1 Nehodovost - vypocet'!BC43,'09.1 Nehodovost - vypocet'!AZ43*'09.1 Nehodovost - vypocet'!AZ43/'09.1 Nehodovost - vypocet'!AY43)),0)),0)</f>
        <v>8330.7852564102468</v>
      </c>
      <c r="BB43" s="30">
        <f>IFERROR(IF('A2 Intenzita dopravy'!$G$2="Dopravný model",IFERROR(INDEX('A2.1 Intenzita dopravy'!$E165:$BB165,MATCH('09.1 Nehodovost - vypocet'!BB$19,'A2.1 Intenzita dopravy'!$E$141:$BB$141,0)),IF('09.1 Nehodovost - vypocet'!BB$19&lt;MIN('A2.1 Intenzita dopravy'!$E$141:$BB$141),'09.1 Nehodovost - vypocet'!BC43*'09.1 Nehodovost - vypocet'!BC43/'09.1 Nehodovost - vypocet'!BD43,'09.1 Nehodovost - vypocet'!BA43*'09.1 Nehodovost - vypocet'!BA43/'09.1 Nehodovost - vypocet'!AZ43)),IF('A2 Intenzita dopravy'!$G$2="Koeficienty rastu dopravy",IFERROR(INDEX('A2.1 Intenzita dopravy'!$E29:$BB29,MATCH('09.1 Nehodovost - vypocet'!BB$19,'A2.1 Intenzita dopravy'!$E$5:$BB$5,0)),IF('09.1 Nehodovost - vypocet'!BB$19&lt;MIN('A2.1 Intenzita dopravy'!$E$5:$BB$5),'09.1 Nehodovost - vypocet'!BC43*'09.1 Nehodovost - vypocet'!BC43/'09.1 Nehodovost - vypocet'!BD43,'09.1 Nehodovost - vypocet'!BA43*'09.1 Nehodovost - vypocet'!BA43/'09.1 Nehodovost - vypocet'!AZ43)),0)),0)</f>
        <v>8452.0295596549022</v>
      </c>
    </row>
    <row r="44" spans="2:54" customFormat="1" x14ac:dyDescent="0.2">
      <c r="B44" s="5">
        <v>8</v>
      </c>
      <c r="C44" s="5" t="str">
        <f t="shared" si="60"/>
        <v/>
      </c>
      <c r="D44" s="5" t="str">
        <f t="shared" si="59"/>
        <v>R3 Tvrdošín - Nižná 2</v>
      </c>
      <c r="E44" s="30">
        <f>IFERROR(IF('A2 Intenzita dopravy'!$G$2="Dopravný model",IFERROR(INDEX('A2.1 Intenzita dopravy'!$E166:$BB166,MATCH('09.1 Nehodovost - vypocet'!E$19,'A2.1 Intenzita dopravy'!$E$141:$BB$141,0)),IF('09.1 Nehodovost - vypocet'!E$19&lt;MIN('A2.1 Intenzita dopravy'!$E$141:$BB$141),'09.1 Nehodovost - vypocet'!F44*'09.1 Nehodovost - vypocet'!F44/'09.1 Nehodovost - vypocet'!G44,'09.1 Nehodovost - vypocet'!D44*'09.1 Nehodovost - vypocet'!D44/'09.1 Nehodovost - vypocet'!C44)),IF('A2 Intenzita dopravy'!$G$2="Koeficienty rastu dopravy",IFERROR(INDEX('A2.1 Intenzita dopravy'!$E30:$BB30,MATCH('09.1 Nehodovost - vypocet'!E$19,'A2.1 Intenzita dopravy'!$E$5:$BB$5,0)),IF('09.1 Nehodovost - vypocet'!E$19&lt;MIN('A2.1 Intenzita dopravy'!$E$5:$BB$5),'09.1 Nehodovost - vypocet'!F44*'09.1 Nehodovost - vypocet'!F44/'09.1 Nehodovost - vypocet'!G44,'09.1 Nehodovost - vypocet'!D44*'09.1 Nehodovost - vypocet'!D44/'09.1 Nehodovost - vypocet'!C44)),0)),0)</f>
        <v>0</v>
      </c>
      <c r="F44" s="30">
        <f>IFERROR(IF('A2 Intenzita dopravy'!$G$2="Dopravný model",IFERROR(INDEX('A2.1 Intenzita dopravy'!$E166:$BB166,MATCH('09.1 Nehodovost - vypocet'!F$19,'A2.1 Intenzita dopravy'!$E$141:$BB$141,0)),IF('09.1 Nehodovost - vypocet'!F$19&lt;MIN('A2.1 Intenzita dopravy'!$E$141:$BB$141),'09.1 Nehodovost - vypocet'!G44*'09.1 Nehodovost - vypocet'!G44/'09.1 Nehodovost - vypocet'!H44,'09.1 Nehodovost - vypocet'!E44*'09.1 Nehodovost - vypocet'!E44/'09.1 Nehodovost - vypocet'!D44)),IF('A2 Intenzita dopravy'!$G$2="Koeficienty rastu dopravy",IFERROR(INDEX('A2.1 Intenzita dopravy'!$E30:$BB30,MATCH('09.1 Nehodovost - vypocet'!F$19,'A2.1 Intenzita dopravy'!$E$5:$BB$5,0)),IF('09.1 Nehodovost - vypocet'!F$19&lt;MIN('A2.1 Intenzita dopravy'!$E$5:$BB$5),'09.1 Nehodovost - vypocet'!G44*'09.1 Nehodovost - vypocet'!G44/'09.1 Nehodovost - vypocet'!H44,'09.1 Nehodovost - vypocet'!E44*'09.1 Nehodovost - vypocet'!E44/'09.1 Nehodovost - vypocet'!D44)),0)),0)</f>
        <v>0</v>
      </c>
      <c r="G44" s="30">
        <f>IFERROR(IF('A2 Intenzita dopravy'!$G$2="Dopravný model",IFERROR(INDEX('A2.1 Intenzita dopravy'!$E166:$BB166,MATCH('09.1 Nehodovost - vypocet'!G$19,'A2.1 Intenzita dopravy'!$E$141:$BB$141,0)),IF('09.1 Nehodovost - vypocet'!G$19&lt;MIN('A2.1 Intenzita dopravy'!$E$141:$BB$141),'09.1 Nehodovost - vypocet'!H44*'09.1 Nehodovost - vypocet'!H44/'09.1 Nehodovost - vypocet'!I44,'09.1 Nehodovost - vypocet'!F44*'09.1 Nehodovost - vypocet'!F44/'09.1 Nehodovost - vypocet'!E44)),IF('A2 Intenzita dopravy'!$G$2="Koeficienty rastu dopravy",IFERROR(INDEX('A2.1 Intenzita dopravy'!$E30:$BB30,MATCH('09.1 Nehodovost - vypocet'!G$19,'A2.1 Intenzita dopravy'!$E$5:$BB$5,0)),IF('09.1 Nehodovost - vypocet'!G$19&lt;MIN('A2.1 Intenzita dopravy'!$E$5:$BB$5),'09.1 Nehodovost - vypocet'!H44*'09.1 Nehodovost - vypocet'!H44/'09.1 Nehodovost - vypocet'!I44,'09.1 Nehodovost - vypocet'!F44*'09.1 Nehodovost - vypocet'!F44/'09.1 Nehodovost - vypocet'!E44)),0)),0)</f>
        <v>0</v>
      </c>
      <c r="H44" s="30">
        <f>IFERROR(IF('A2 Intenzita dopravy'!$G$2="Dopravný model",IFERROR(INDEX('A2.1 Intenzita dopravy'!$E166:$BB166,MATCH('09.1 Nehodovost - vypocet'!H$19,'A2.1 Intenzita dopravy'!$E$141:$BB$141,0)),IF('09.1 Nehodovost - vypocet'!H$19&lt;MIN('A2.1 Intenzita dopravy'!$E$141:$BB$141),'09.1 Nehodovost - vypocet'!I44*'09.1 Nehodovost - vypocet'!I44/'09.1 Nehodovost - vypocet'!J44,'09.1 Nehodovost - vypocet'!G44*'09.1 Nehodovost - vypocet'!G44/'09.1 Nehodovost - vypocet'!F44)),IF('A2 Intenzita dopravy'!$G$2="Koeficienty rastu dopravy",IFERROR(INDEX('A2.1 Intenzita dopravy'!$E30:$BB30,MATCH('09.1 Nehodovost - vypocet'!H$19,'A2.1 Intenzita dopravy'!$E$5:$BB$5,0)),IF('09.1 Nehodovost - vypocet'!H$19&lt;MIN('A2.1 Intenzita dopravy'!$E$5:$BB$5),'09.1 Nehodovost - vypocet'!I44*'09.1 Nehodovost - vypocet'!I44/'09.1 Nehodovost - vypocet'!J44,'09.1 Nehodovost - vypocet'!G44*'09.1 Nehodovost - vypocet'!G44/'09.1 Nehodovost - vypocet'!F44)),0)),0)</f>
        <v>0</v>
      </c>
      <c r="I44" s="30">
        <f>IFERROR(IF('A2 Intenzita dopravy'!$G$2="Dopravný model",IFERROR(INDEX('A2.1 Intenzita dopravy'!$E166:$BB166,MATCH('09.1 Nehodovost - vypocet'!I$19,'A2.1 Intenzita dopravy'!$E$141:$BB$141,0)),IF('09.1 Nehodovost - vypocet'!I$19&lt;MIN('A2.1 Intenzita dopravy'!$E$141:$BB$141),'09.1 Nehodovost - vypocet'!J44*'09.1 Nehodovost - vypocet'!J44/'09.1 Nehodovost - vypocet'!K44,'09.1 Nehodovost - vypocet'!H44*'09.1 Nehodovost - vypocet'!H44/'09.1 Nehodovost - vypocet'!G44)),IF('A2 Intenzita dopravy'!$G$2="Koeficienty rastu dopravy",IFERROR(INDEX('A2.1 Intenzita dopravy'!$E30:$BB30,MATCH('09.1 Nehodovost - vypocet'!I$19,'A2.1 Intenzita dopravy'!$E$5:$BB$5,0)),IF('09.1 Nehodovost - vypocet'!I$19&lt;MIN('A2.1 Intenzita dopravy'!$E$5:$BB$5),'09.1 Nehodovost - vypocet'!J44*'09.1 Nehodovost - vypocet'!J44/'09.1 Nehodovost - vypocet'!K44,'09.1 Nehodovost - vypocet'!H44*'09.1 Nehodovost - vypocet'!H44/'09.1 Nehodovost - vypocet'!G44)),0)),0)</f>
        <v>0</v>
      </c>
      <c r="J44" s="30">
        <f>IFERROR(IF('A2 Intenzita dopravy'!$G$2="Dopravný model",IFERROR(INDEX('A2.1 Intenzita dopravy'!$E166:$BB166,MATCH('09.1 Nehodovost - vypocet'!J$19,'A2.1 Intenzita dopravy'!$E$141:$BB$141,0)),IF('09.1 Nehodovost - vypocet'!J$19&lt;MIN('A2.1 Intenzita dopravy'!$E$141:$BB$141),'09.1 Nehodovost - vypocet'!K44*'09.1 Nehodovost - vypocet'!K44/'09.1 Nehodovost - vypocet'!L44,'09.1 Nehodovost - vypocet'!I44*'09.1 Nehodovost - vypocet'!I44/'09.1 Nehodovost - vypocet'!H44)),IF('A2 Intenzita dopravy'!$G$2="Koeficienty rastu dopravy",IFERROR(INDEX('A2.1 Intenzita dopravy'!$E30:$BB30,MATCH('09.1 Nehodovost - vypocet'!J$19,'A2.1 Intenzita dopravy'!$E$5:$BB$5,0)),IF('09.1 Nehodovost - vypocet'!J$19&lt;MIN('A2.1 Intenzita dopravy'!$E$5:$BB$5),'09.1 Nehodovost - vypocet'!K44*'09.1 Nehodovost - vypocet'!K44/'09.1 Nehodovost - vypocet'!L44,'09.1 Nehodovost - vypocet'!I44*'09.1 Nehodovost - vypocet'!I44/'09.1 Nehodovost - vypocet'!H44)),0)),0)</f>
        <v>0</v>
      </c>
      <c r="K44" s="30">
        <f>IFERROR(IF('A2 Intenzita dopravy'!$G$2="Dopravný model",IFERROR(INDEX('A2.1 Intenzita dopravy'!$E166:$BB166,MATCH('09.1 Nehodovost - vypocet'!K$19,'A2.1 Intenzita dopravy'!$E$141:$BB$141,0)),IF('09.1 Nehodovost - vypocet'!K$19&lt;MIN('A2.1 Intenzita dopravy'!$E$141:$BB$141),'09.1 Nehodovost - vypocet'!L44*'09.1 Nehodovost - vypocet'!L44/'09.1 Nehodovost - vypocet'!M44,'09.1 Nehodovost - vypocet'!J44*'09.1 Nehodovost - vypocet'!J44/'09.1 Nehodovost - vypocet'!I44)),IF('A2 Intenzita dopravy'!$G$2="Koeficienty rastu dopravy",IFERROR(INDEX('A2.1 Intenzita dopravy'!$E30:$BB30,MATCH('09.1 Nehodovost - vypocet'!K$19,'A2.1 Intenzita dopravy'!$E$5:$BB$5,0)),IF('09.1 Nehodovost - vypocet'!K$19&lt;MIN('A2.1 Intenzita dopravy'!$E$5:$BB$5),'09.1 Nehodovost - vypocet'!L44*'09.1 Nehodovost - vypocet'!L44/'09.1 Nehodovost - vypocet'!M44,'09.1 Nehodovost - vypocet'!J44*'09.1 Nehodovost - vypocet'!J44/'09.1 Nehodovost - vypocet'!I44)),0)),0)</f>
        <v>0</v>
      </c>
      <c r="L44" s="30">
        <f>IFERROR(IF('A2 Intenzita dopravy'!$G$2="Dopravný model",IFERROR(INDEX('A2.1 Intenzita dopravy'!$E166:$BB166,MATCH('09.1 Nehodovost - vypocet'!L$19,'A2.1 Intenzita dopravy'!$E$141:$BB$141,0)),IF('09.1 Nehodovost - vypocet'!L$19&lt;MIN('A2.1 Intenzita dopravy'!$E$141:$BB$141),'09.1 Nehodovost - vypocet'!M44*'09.1 Nehodovost - vypocet'!M44/'09.1 Nehodovost - vypocet'!N44,'09.1 Nehodovost - vypocet'!K44*'09.1 Nehodovost - vypocet'!K44/'09.1 Nehodovost - vypocet'!J44)),IF('A2 Intenzita dopravy'!$G$2="Koeficienty rastu dopravy",IFERROR(INDEX('A2.1 Intenzita dopravy'!$E30:$BB30,MATCH('09.1 Nehodovost - vypocet'!L$19,'A2.1 Intenzita dopravy'!$E$5:$BB$5,0)),IF('09.1 Nehodovost - vypocet'!L$19&lt;MIN('A2.1 Intenzita dopravy'!$E$5:$BB$5),'09.1 Nehodovost - vypocet'!M44*'09.1 Nehodovost - vypocet'!M44/'09.1 Nehodovost - vypocet'!N44,'09.1 Nehodovost - vypocet'!K44*'09.1 Nehodovost - vypocet'!K44/'09.1 Nehodovost - vypocet'!J44)),0)),0)</f>
        <v>0</v>
      </c>
      <c r="M44" s="30">
        <f>IFERROR(IF('A2 Intenzita dopravy'!$G$2="Dopravný model",IFERROR(INDEX('A2.1 Intenzita dopravy'!$E166:$BB166,MATCH('09.1 Nehodovost - vypocet'!M$19,'A2.1 Intenzita dopravy'!$E$141:$BB$141,0)),IF('09.1 Nehodovost - vypocet'!M$19&lt;MIN('A2.1 Intenzita dopravy'!$E$141:$BB$141),'09.1 Nehodovost - vypocet'!N44*'09.1 Nehodovost - vypocet'!N44/'09.1 Nehodovost - vypocet'!O44,'09.1 Nehodovost - vypocet'!L44*'09.1 Nehodovost - vypocet'!L44/'09.1 Nehodovost - vypocet'!K44)),IF('A2 Intenzita dopravy'!$G$2="Koeficienty rastu dopravy",IFERROR(INDEX('A2.1 Intenzita dopravy'!$E30:$BB30,MATCH('09.1 Nehodovost - vypocet'!M$19,'A2.1 Intenzita dopravy'!$E$5:$BB$5,0)),IF('09.1 Nehodovost - vypocet'!M$19&lt;MIN('A2.1 Intenzita dopravy'!$E$5:$BB$5),'09.1 Nehodovost - vypocet'!N44*'09.1 Nehodovost - vypocet'!N44/'09.1 Nehodovost - vypocet'!O44,'09.1 Nehodovost - vypocet'!L44*'09.1 Nehodovost - vypocet'!L44/'09.1 Nehodovost - vypocet'!K44)),0)),0)</f>
        <v>0</v>
      </c>
      <c r="N44" s="30">
        <f>IFERROR(IF('A2 Intenzita dopravy'!$G$2="Dopravný model",IFERROR(INDEX('A2.1 Intenzita dopravy'!$E166:$BB166,MATCH('09.1 Nehodovost - vypocet'!N$19,'A2.1 Intenzita dopravy'!$E$141:$BB$141,0)),IF('09.1 Nehodovost - vypocet'!N$19&lt;MIN('A2.1 Intenzita dopravy'!$E$141:$BB$141),'09.1 Nehodovost - vypocet'!O44*'09.1 Nehodovost - vypocet'!O44/'09.1 Nehodovost - vypocet'!P44,'09.1 Nehodovost - vypocet'!M44*'09.1 Nehodovost - vypocet'!M44/'09.1 Nehodovost - vypocet'!L44)),IF('A2 Intenzita dopravy'!$G$2="Koeficienty rastu dopravy",IFERROR(INDEX('A2.1 Intenzita dopravy'!$E30:$BB30,MATCH('09.1 Nehodovost - vypocet'!N$19,'A2.1 Intenzita dopravy'!$E$5:$BB$5,0)),IF('09.1 Nehodovost - vypocet'!N$19&lt;MIN('A2.1 Intenzita dopravy'!$E$5:$BB$5),'09.1 Nehodovost - vypocet'!O44*'09.1 Nehodovost - vypocet'!O44/'09.1 Nehodovost - vypocet'!P44,'09.1 Nehodovost - vypocet'!M44*'09.1 Nehodovost - vypocet'!M44/'09.1 Nehodovost - vypocet'!L44)),0)),0)</f>
        <v>0</v>
      </c>
      <c r="O44" s="30">
        <f>IFERROR(IF('A2 Intenzita dopravy'!$G$2="Dopravný model",IFERROR(INDEX('A2.1 Intenzita dopravy'!$E166:$BB166,MATCH('09.1 Nehodovost - vypocet'!O$19,'A2.1 Intenzita dopravy'!$E$141:$BB$141,0)),IF('09.1 Nehodovost - vypocet'!O$19&lt;MIN('A2.1 Intenzita dopravy'!$E$141:$BB$141),'09.1 Nehodovost - vypocet'!P44*'09.1 Nehodovost - vypocet'!P44/'09.1 Nehodovost - vypocet'!Q44,'09.1 Nehodovost - vypocet'!N44*'09.1 Nehodovost - vypocet'!N44/'09.1 Nehodovost - vypocet'!M44)),IF('A2 Intenzita dopravy'!$G$2="Koeficienty rastu dopravy",IFERROR(INDEX('A2.1 Intenzita dopravy'!$E30:$BB30,MATCH('09.1 Nehodovost - vypocet'!O$19,'A2.1 Intenzita dopravy'!$E$5:$BB$5,0)),IF('09.1 Nehodovost - vypocet'!O$19&lt;MIN('A2.1 Intenzita dopravy'!$E$5:$BB$5),'09.1 Nehodovost - vypocet'!P44*'09.1 Nehodovost - vypocet'!P44/'09.1 Nehodovost - vypocet'!Q44,'09.1 Nehodovost - vypocet'!N44*'09.1 Nehodovost - vypocet'!N44/'09.1 Nehodovost - vypocet'!M44)),0)),0)</f>
        <v>0</v>
      </c>
      <c r="P44" s="30">
        <f>IFERROR(IF('A2 Intenzita dopravy'!$G$2="Dopravný model",IFERROR(INDEX('A2.1 Intenzita dopravy'!$E166:$BB166,MATCH('09.1 Nehodovost - vypocet'!P$19,'A2.1 Intenzita dopravy'!$E$141:$BB$141,0)),IF('09.1 Nehodovost - vypocet'!P$19&lt;MIN('A2.1 Intenzita dopravy'!$E$141:$BB$141),'09.1 Nehodovost - vypocet'!Q44*'09.1 Nehodovost - vypocet'!Q44/'09.1 Nehodovost - vypocet'!R44,'09.1 Nehodovost - vypocet'!O44*'09.1 Nehodovost - vypocet'!O44/'09.1 Nehodovost - vypocet'!N44)),IF('A2 Intenzita dopravy'!$G$2="Koeficienty rastu dopravy",IFERROR(INDEX('A2.1 Intenzita dopravy'!$E30:$BB30,MATCH('09.1 Nehodovost - vypocet'!P$19,'A2.1 Intenzita dopravy'!$E$5:$BB$5,0)),IF('09.1 Nehodovost - vypocet'!P$19&lt;MIN('A2.1 Intenzita dopravy'!$E$5:$BB$5),'09.1 Nehodovost - vypocet'!Q44*'09.1 Nehodovost - vypocet'!Q44/'09.1 Nehodovost - vypocet'!R44,'09.1 Nehodovost - vypocet'!O44*'09.1 Nehodovost - vypocet'!O44/'09.1 Nehodovost - vypocet'!N44)),0)),0)</f>
        <v>4928</v>
      </c>
      <c r="Q44" s="30">
        <f>IFERROR(IF('A2 Intenzita dopravy'!$G$2="Dopravný model",IFERROR(INDEX('A2.1 Intenzita dopravy'!$E166:$BB166,MATCH('09.1 Nehodovost - vypocet'!Q$19,'A2.1 Intenzita dopravy'!$E$141:$BB$141,0)),IF('09.1 Nehodovost - vypocet'!Q$19&lt;MIN('A2.1 Intenzita dopravy'!$E$141:$BB$141),'09.1 Nehodovost - vypocet'!R44*'09.1 Nehodovost - vypocet'!R44/'09.1 Nehodovost - vypocet'!S44,'09.1 Nehodovost - vypocet'!P44*'09.1 Nehodovost - vypocet'!P44/'09.1 Nehodovost - vypocet'!O44)),IF('A2 Intenzita dopravy'!$G$2="Koeficienty rastu dopravy",IFERROR(INDEX('A2.1 Intenzita dopravy'!$E30:$BB30,MATCH('09.1 Nehodovost - vypocet'!Q$19,'A2.1 Intenzita dopravy'!$E$5:$BB$5,0)),IF('09.1 Nehodovost - vypocet'!Q$19&lt;MIN('A2.1 Intenzita dopravy'!$E$5:$BB$5),'09.1 Nehodovost - vypocet'!R44*'09.1 Nehodovost - vypocet'!R44/'09.1 Nehodovost - vypocet'!S44,'09.1 Nehodovost - vypocet'!P44*'09.1 Nehodovost - vypocet'!P44/'09.1 Nehodovost - vypocet'!O44)),0)),0)</f>
        <v>5009.8108884111489</v>
      </c>
      <c r="R44" s="30">
        <f>IFERROR(IF('A2 Intenzita dopravy'!$G$2="Dopravný model",IFERROR(INDEX('A2.1 Intenzita dopravy'!$E166:$BB166,MATCH('09.1 Nehodovost - vypocet'!R$19,'A2.1 Intenzita dopravy'!$E$141:$BB$141,0)),IF('09.1 Nehodovost - vypocet'!R$19&lt;MIN('A2.1 Intenzita dopravy'!$E$141:$BB$141),'09.1 Nehodovost - vypocet'!S44*'09.1 Nehodovost - vypocet'!S44/'09.1 Nehodovost - vypocet'!T44,'09.1 Nehodovost - vypocet'!Q44*'09.1 Nehodovost - vypocet'!Q44/'09.1 Nehodovost - vypocet'!P44)),IF('A2 Intenzita dopravy'!$G$2="Koeficienty rastu dopravy",IFERROR(INDEX('A2.1 Intenzita dopravy'!$E30:$BB30,MATCH('09.1 Nehodovost - vypocet'!R$19,'A2.1 Intenzita dopravy'!$E$5:$BB$5,0)),IF('09.1 Nehodovost - vypocet'!R$19&lt;MIN('A2.1 Intenzita dopravy'!$E$5:$BB$5),'09.1 Nehodovost - vypocet'!S44*'09.1 Nehodovost - vypocet'!S44/'09.1 Nehodovost - vypocet'!T44,'09.1 Nehodovost - vypocet'!Q44*'09.1 Nehodovost - vypocet'!Q44/'09.1 Nehodovost - vypocet'!P44)),0)),0)</f>
        <v>5092.9799386450704</v>
      </c>
      <c r="S44" s="30">
        <f>IFERROR(IF('A2 Intenzita dopravy'!$G$2="Dopravný model",IFERROR(INDEX('A2.1 Intenzita dopravy'!$E166:$BB166,MATCH('09.1 Nehodovost - vypocet'!S$19,'A2.1 Intenzita dopravy'!$E$141:$BB$141,0)),IF('09.1 Nehodovost - vypocet'!S$19&lt;MIN('A2.1 Intenzita dopravy'!$E$141:$BB$141),'09.1 Nehodovost - vypocet'!T44*'09.1 Nehodovost - vypocet'!T44/'09.1 Nehodovost - vypocet'!U44,'09.1 Nehodovost - vypocet'!R44*'09.1 Nehodovost - vypocet'!R44/'09.1 Nehodovost - vypocet'!Q44)),IF('A2 Intenzita dopravy'!$G$2="Koeficienty rastu dopravy",IFERROR(INDEX('A2.1 Intenzita dopravy'!$E30:$BB30,MATCH('09.1 Nehodovost - vypocet'!S$19,'A2.1 Intenzita dopravy'!$E$5:$BB$5,0)),IF('09.1 Nehodovost - vypocet'!S$19&lt;MIN('A2.1 Intenzita dopravy'!$E$5:$BB$5),'09.1 Nehodovost - vypocet'!T44*'09.1 Nehodovost - vypocet'!T44/'09.1 Nehodovost - vypocet'!U44,'09.1 Nehodovost - vypocet'!R44*'09.1 Nehodovost - vypocet'!R44/'09.1 Nehodovost - vypocet'!Q44)),0)),0)</f>
        <v>5177.5296978659944</v>
      </c>
      <c r="T44" s="30">
        <f>IFERROR(IF('A2 Intenzita dopravy'!$G$2="Dopravný model",IFERROR(INDEX('A2.1 Intenzita dopravy'!$E166:$BB166,MATCH('09.1 Nehodovost - vypocet'!T$19,'A2.1 Intenzita dopravy'!$E$141:$BB$141,0)),IF('09.1 Nehodovost - vypocet'!T$19&lt;MIN('A2.1 Intenzita dopravy'!$E$141:$BB$141),'09.1 Nehodovost - vypocet'!U44*'09.1 Nehodovost - vypocet'!U44/'09.1 Nehodovost - vypocet'!V44,'09.1 Nehodovost - vypocet'!S44*'09.1 Nehodovost - vypocet'!S44/'09.1 Nehodovost - vypocet'!R44)),IF('A2 Intenzita dopravy'!$G$2="Koeficienty rastu dopravy",IFERROR(INDEX('A2.1 Intenzita dopravy'!$E30:$BB30,MATCH('09.1 Nehodovost - vypocet'!T$19,'A2.1 Intenzita dopravy'!$E$5:$BB$5,0)),IF('09.1 Nehodovost - vypocet'!T$19&lt;MIN('A2.1 Intenzita dopravy'!$E$5:$BB$5),'09.1 Nehodovost - vypocet'!U44*'09.1 Nehodovost - vypocet'!U44/'09.1 Nehodovost - vypocet'!V44,'09.1 Nehodovost - vypocet'!S44*'09.1 Nehodovost - vypocet'!S44/'09.1 Nehodovost - vypocet'!R44)),0)),0)</f>
        <v>5263.4830875489333</v>
      </c>
      <c r="U44" s="30">
        <f>IFERROR(IF('A2 Intenzita dopravy'!$G$2="Dopravný model",IFERROR(INDEX('A2.1 Intenzita dopravy'!$E166:$BB166,MATCH('09.1 Nehodovost - vypocet'!U$19,'A2.1 Intenzita dopravy'!$E$141:$BB$141,0)),IF('09.1 Nehodovost - vypocet'!U$19&lt;MIN('A2.1 Intenzita dopravy'!$E$141:$BB$141),'09.1 Nehodovost - vypocet'!V44*'09.1 Nehodovost - vypocet'!V44/'09.1 Nehodovost - vypocet'!W44,'09.1 Nehodovost - vypocet'!T44*'09.1 Nehodovost - vypocet'!T44/'09.1 Nehodovost - vypocet'!S44)),IF('A2 Intenzita dopravy'!$G$2="Koeficienty rastu dopravy",IFERROR(INDEX('A2.1 Intenzita dopravy'!$E30:$BB30,MATCH('09.1 Nehodovost - vypocet'!U$19,'A2.1 Intenzita dopravy'!$E$5:$BB$5,0)),IF('09.1 Nehodovost - vypocet'!U$19&lt;MIN('A2.1 Intenzita dopravy'!$E$5:$BB$5),'09.1 Nehodovost - vypocet'!V44*'09.1 Nehodovost - vypocet'!V44/'09.1 Nehodovost - vypocet'!W44,'09.1 Nehodovost - vypocet'!T44*'09.1 Nehodovost - vypocet'!T44/'09.1 Nehodovost - vypocet'!S44)),0)),0)</f>
        <v>5350.8634096937049</v>
      </c>
      <c r="V44" s="30">
        <f>IFERROR(IF('A2 Intenzita dopravy'!$G$2="Dopravný model",IFERROR(INDEX('A2.1 Intenzita dopravy'!$E166:$BB166,MATCH('09.1 Nehodovost - vypocet'!V$19,'A2.1 Intenzita dopravy'!$E$141:$BB$141,0)),IF('09.1 Nehodovost - vypocet'!V$19&lt;MIN('A2.1 Intenzita dopravy'!$E$141:$BB$141),'09.1 Nehodovost - vypocet'!W44*'09.1 Nehodovost - vypocet'!W44/'09.1 Nehodovost - vypocet'!X44,'09.1 Nehodovost - vypocet'!U44*'09.1 Nehodovost - vypocet'!U44/'09.1 Nehodovost - vypocet'!T44)),IF('A2 Intenzita dopravy'!$G$2="Koeficienty rastu dopravy",IFERROR(INDEX('A2.1 Intenzita dopravy'!$E30:$BB30,MATCH('09.1 Nehodovost - vypocet'!V$19,'A2.1 Intenzita dopravy'!$E$5:$BB$5,0)),IF('09.1 Nehodovost - vypocet'!V$19&lt;MIN('A2.1 Intenzita dopravy'!$E$5:$BB$5),'09.1 Nehodovost - vypocet'!W44*'09.1 Nehodovost - vypocet'!W44/'09.1 Nehodovost - vypocet'!X44,'09.1 Nehodovost - vypocet'!U44*'09.1 Nehodovost - vypocet'!U44/'09.1 Nehodovost - vypocet'!T44)),0)),0)</f>
        <v>5439.694353142112</v>
      </c>
      <c r="W44" s="30">
        <f>IFERROR(IF('A2 Intenzita dopravy'!$G$2="Dopravný model",IFERROR(INDEX('A2.1 Intenzita dopravy'!$E166:$BB166,MATCH('09.1 Nehodovost - vypocet'!W$19,'A2.1 Intenzita dopravy'!$E$141:$BB$141,0)),IF('09.1 Nehodovost - vypocet'!W$19&lt;MIN('A2.1 Intenzita dopravy'!$E$141:$BB$141),'09.1 Nehodovost - vypocet'!X44*'09.1 Nehodovost - vypocet'!X44/'09.1 Nehodovost - vypocet'!Y44,'09.1 Nehodovost - vypocet'!V44*'09.1 Nehodovost - vypocet'!V44/'09.1 Nehodovost - vypocet'!U44)),IF('A2 Intenzita dopravy'!$G$2="Koeficienty rastu dopravy",IFERROR(INDEX('A2.1 Intenzita dopravy'!$E30:$BB30,MATCH('09.1 Nehodovost - vypocet'!W$19,'A2.1 Intenzita dopravy'!$E$5:$BB$5,0)),IF('09.1 Nehodovost - vypocet'!W$19&lt;MIN('A2.1 Intenzita dopravy'!$E$5:$BB$5),'09.1 Nehodovost - vypocet'!X44*'09.1 Nehodovost - vypocet'!X44/'09.1 Nehodovost - vypocet'!Y44,'09.1 Nehodovost - vypocet'!V44*'09.1 Nehodovost - vypocet'!V44/'09.1 Nehodovost - vypocet'!U44)),0)),0)</f>
        <v>5530</v>
      </c>
      <c r="X44" s="30">
        <f>IFERROR(IF('A2 Intenzita dopravy'!$G$2="Dopravný model",IFERROR(INDEX('A2.1 Intenzita dopravy'!$E166:$BB166,MATCH('09.1 Nehodovost - vypocet'!X$19,'A2.1 Intenzita dopravy'!$E$141:$BB$141,0)),IF('09.1 Nehodovost - vypocet'!X$19&lt;MIN('A2.1 Intenzita dopravy'!$E$141:$BB$141),'09.1 Nehodovost - vypocet'!Y44*'09.1 Nehodovost - vypocet'!Y44/'09.1 Nehodovost - vypocet'!Z44,'09.1 Nehodovost - vypocet'!W44*'09.1 Nehodovost - vypocet'!W44/'09.1 Nehodovost - vypocet'!V44)),IF('A2 Intenzita dopravy'!$G$2="Koeficienty rastu dopravy",IFERROR(INDEX('A2.1 Intenzita dopravy'!$E30:$BB30,MATCH('09.1 Nehodovost - vypocet'!X$19,'A2.1 Intenzita dopravy'!$E$5:$BB$5,0)),IF('09.1 Nehodovost - vypocet'!X$19&lt;MIN('A2.1 Intenzita dopravy'!$E$5:$BB$5),'09.1 Nehodovost - vypocet'!Y44*'09.1 Nehodovost - vypocet'!Y44/'09.1 Nehodovost - vypocet'!Z44,'09.1 Nehodovost - vypocet'!W44*'09.1 Nehodovost - vypocet'!W44/'09.1 Nehodovost - vypocet'!V44)),0)),0)</f>
        <v>5597.2032436876607</v>
      </c>
      <c r="Y44" s="30">
        <f>IFERROR(IF('A2 Intenzita dopravy'!$G$2="Dopravný model",IFERROR(INDEX('A2.1 Intenzita dopravy'!$E166:$BB166,MATCH('09.1 Nehodovost - vypocet'!Y$19,'A2.1 Intenzita dopravy'!$E$141:$BB$141,0)),IF('09.1 Nehodovost - vypocet'!Y$19&lt;MIN('A2.1 Intenzita dopravy'!$E$141:$BB$141),'09.1 Nehodovost - vypocet'!Z44*'09.1 Nehodovost - vypocet'!Z44/'09.1 Nehodovost - vypocet'!AA44,'09.1 Nehodovost - vypocet'!X44*'09.1 Nehodovost - vypocet'!X44/'09.1 Nehodovost - vypocet'!W44)),IF('A2 Intenzita dopravy'!$G$2="Koeficienty rastu dopravy",IFERROR(INDEX('A2.1 Intenzita dopravy'!$E30:$BB30,MATCH('09.1 Nehodovost - vypocet'!Y$19,'A2.1 Intenzita dopravy'!$E$5:$BB$5,0)),IF('09.1 Nehodovost - vypocet'!Y$19&lt;MIN('A2.1 Intenzita dopravy'!$E$5:$BB$5),'09.1 Nehodovost - vypocet'!Z44*'09.1 Nehodovost - vypocet'!Z44/'09.1 Nehodovost - vypocet'!AA44,'09.1 Nehodovost - vypocet'!X44*'09.1 Nehodovost - vypocet'!X44/'09.1 Nehodovost - vypocet'!W44)),0)),0)</f>
        <v>5665.2231738060891</v>
      </c>
      <c r="Z44" s="30">
        <f>IFERROR(IF('A2 Intenzita dopravy'!$G$2="Dopravný model",IFERROR(INDEX('A2.1 Intenzita dopravy'!$E166:$BB166,MATCH('09.1 Nehodovost - vypocet'!Z$19,'A2.1 Intenzita dopravy'!$E$141:$BB$141,0)),IF('09.1 Nehodovost - vypocet'!Z$19&lt;MIN('A2.1 Intenzita dopravy'!$E$141:$BB$141),'09.1 Nehodovost - vypocet'!AA44*'09.1 Nehodovost - vypocet'!AA44/'09.1 Nehodovost - vypocet'!AB44,'09.1 Nehodovost - vypocet'!Y44*'09.1 Nehodovost - vypocet'!Y44/'09.1 Nehodovost - vypocet'!X44)),IF('A2 Intenzita dopravy'!$G$2="Koeficienty rastu dopravy",IFERROR(INDEX('A2.1 Intenzita dopravy'!$E30:$BB30,MATCH('09.1 Nehodovost - vypocet'!Z$19,'A2.1 Intenzita dopravy'!$E$5:$BB$5,0)),IF('09.1 Nehodovost - vypocet'!Z$19&lt;MIN('A2.1 Intenzita dopravy'!$E$5:$BB$5),'09.1 Nehodovost - vypocet'!AA44*'09.1 Nehodovost - vypocet'!AA44/'09.1 Nehodovost - vypocet'!AB44,'09.1 Nehodovost - vypocet'!Y44*'09.1 Nehodovost - vypocet'!Y44/'09.1 Nehodovost - vypocet'!X44)),0)),0)</f>
        <v>5734.0697151251261</v>
      </c>
      <c r="AA44" s="30">
        <f>IFERROR(IF('A2 Intenzita dopravy'!$G$2="Dopravný model",IFERROR(INDEX('A2.1 Intenzita dopravy'!$E166:$BB166,MATCH('09.1 Nehodovost - vypocet'!AA$19,'A2.1 Intenzita dopravy'!$E$141:$BB$141,0)),IF('09.1 Nehodovost - vypocet'!AA$19&lt;MIN('A2.1 Intenzita dopravy'!$E$141:$BB$141),'09.1 Nehodovost - vypocet'!AB44*'09.1 Nehodovost - vypocet'!AB44/'09.1 Nehodovost - vypocet'!AC44,'09.1 Nehodovost - vypocet'!Z44*'09.1 Nehodovost - vypocet'!Z44/'09.1 Nehodovost - vypocet'!Y44)),IF('A2 Intenzita dopravy'!$G$2="Koeficienty rastu dopravy",IFERROR(INDEX('A2.1 Intenzita dopravy'!$E30:$BB30,MATCH('09.1 Nehodovost - vypocet'!AA$19,'A2.1 Intenzita dopravy'!$E$5:$BB$5,0)),IF('09.1 Nehodovost - vypocet'!AA$19&lt;MIN('A2.1 Intenzita dopravy'!$E$5:$BB$5),'09.1 Nehodovost - vypocet'!AB44*'09.1 Nehodovost - vypocet'!AB44/'09.1 Nehodovost - vypocet'!AC44,'09.1 Nehodovost - vypocet'!Z44*'09.1 Nehodovost - vypocet'!Z44/'09.1 Nehodovost - vypocet'!Y44)),0)),0)</f>
        <v>5803.7529130252324</v>
      </c>
      <c r="AB44" s="30">
        <f>IFERROR(IF('A2 Intenzita dopravy'!$G$2="Dopravný model",IFERROR(INDEX('A2.1 Intenzita dopravy'!$E166:$BB166,MATCH('09.1 Nehodovost - vypocet'!AB$19,'A2.1 Intenzita dopravy'!$E$141:$BB$141,0)),IF('09.1 Nehodovost - vypocet'!AB$19&lt;MIN('A2.1 Intenzita dopravy'!$E$141:$BB$141),'09.1 Nehodovost - vypocet'!AC44*'09.1 Nehodovost - vypocet'!AC44/'09.1 Nehodovost - vypocet'!AD44,'09.1 Nehodovost - vypocet'!AA44*'09.1 Nehodovost - vypocet'!AA44/'09.1 Nehodovost - vypocet'!Z44)),IF('A2 Intenzita dopravy'!$G$2="Koeficienty rastu dopravy",IFERROR(INDEX('A2.1 Intenzita dopravy'!$E30:$BB30,MATCH('09.1 Nehodovost - vypocet'!AB$19,'A2.1 Intenzita dopravy'!$E$5:$BB$5,0)),IF('09.1 Nehodovost - vypocet'!AB$19&lt;MIN('A2.1 Intenzita dopravy'!$E$5:$BB$5),'09.1 Nehodovost - vypocet'!AC44*'09.1 Nehodovost - vypocet'!AC44/'09.1 Nehodovost - vypocet'!AD44,'09.1 Nehodovost - vypocet'!AA44*'09.1 Nehodovost - vypocet'!AA44/'09.1 Nehodovost - vypocet'!Z44)),0)),0)</f>
        <v>5874.2829349632084</v>
      </c>
      <c r="AC44" s="30">
        <f>IFERROR(IF('A2 Intenzita dopravy'!$G$2="Dopravný model",IFERROR(INDEX('A2.1 Intenzita dopravy'!$E166:$BB166,MATCH('09.1 Nehodovost - vypocet'!AC$19,'A2.1 Intenzita dopravy'!$E$141:$BB$141,0)),IF('09.1 Nehodovost - vypocet'!AC$19&lt;MIN('A2.1 Intenzita dopravy'!$E$141:$BB$141),'09.1 Nehodovost - vypocet'!AD44*'09.1 Nehodovost - vypocet'!AD44/'09.1 Nehodovost - vypocet'!AE44,'09.1 Nehodovost - vypocet'!AB44*'09.1 Nehodovost - vypocet'!AB44/'09.1 Nehodovost - vypocet'!AA44)),IF('A2 Intenzita dopravy'!$G$2="Koeficienty rastu dopravy",IFERROR(INDEX('A2.1 Intenzita dopravy'!$E30:$BB30,MATCH('09.1 Nehodovost - vypocet'!AC$19,'A2.1 Intenzita dopravy'!$E$5:$BB$5,0)),IF('09.1 Nehodovost - vypocet'!AC$19&lt;MIN('A2.1 Intenzita dopravy'!$E$5:$BB$5),'09.1 Nehodovost - vypocet'!AD44*'09.1 Nehodovost - vypocet'!AD44/'09.1 Nehodovost - vypocet'!AE44,'09.1 Nehodovost - vypocet'!AB44*'09.1 Nehodovost - vypocet'!AB44/'09.1 Nehodovost - vypocet'!AA44)),0)),0)</f>
        <v>5945.6700719557221</v>
      </c>
      <c r="AD44" s="30">
        <f>IFERROR(IF('A2 Intenzita dopravy'!$G$2="Dopravný model",IFERROR(INDEX('A2.1 Intenzita dopravy'!$E166:$BB166,MATCH('09.1 Nehodovost - vypocet'!AD$19,'A2.1 Intenzita dopravy'!$E$141:$BB$141,0)),IF('09.1 Nehodovost - vypocet'!AD$19&lt;MIN('A2.1 Intenzita dopravy'!$E$141:$BB$141),'09.1 Nehodovost - vypocet'!AE44*'09.1 Nehodovost - vypocet'!AE44/'09.1 Nehodovost - vypocet'!AF44,'09.1 Nehodovost - vypocet'!AC44*'09.1 Nehodovost - vypocet'!AC44/'09.1 Nehodovost - vypocet'!AB44)),IF('A2 Intenzita dopravy'!$G$2="Koeficienty rastu dopravy",IFERROR(INDEX('A2.1 Intenzita dopravy'!$E30:$BB30,MATCH('09.1 Nehodovost - vypocet'!AD$19,'A2.1 Intenzita dopravy'!$E$5:$BB$5,0)),IF('09.1 Nehodovost - vypocet'!AD$19&lt;MIN('A2.1 Intenzita dopravy'!$E$5:$BB$5),'09.1 Nehodovost - vypocet'!AE44*'09.1 Nehodovost - vypocet'!AE44/'09.1 Nehodovost - vypocet'!AF44,'09.1 Nehodovost - vypocet'!AC44*'09.1 Nehodovost - vypocet'!AC44/'09.1 Nehodovost - vypocet'!AB44)),0)),0)</f>
        <v>6017.9247400808708</v>
      </c>
      <c r="AE44" s="30">
        <f>IFERROR(IF('A2 Intenzita dopravy'!$G$2="Dopravný model",IFERROR(INDEX('A2.1 Intenzita dopravy'!$E166:$BB166,MATCH('09.1 Nehodovost - vypocet'!AE$19,'A2.1 Intenzita dopravy'!$E$141:$BB$141,0)),IF('09.1 Nehodovost - vypocet'!AE$19&lt;MIN('A2.1 Intenzita dopravy'!$E$141:$BB$141),'09.1 Nehodovost - vypocet'!AF44*'09.1 Nehodovost - vypocet'!AF44/'09.1 Nehodovost - vypocet'!AG44,'09.1 Nehodovost - vypocet'!AD44*'09.1 Nehodovost - vypocet'!AD44/'09.1 Nehodovost - vypocet'!AC44)),IF('A2 Intenzita dopravy'!$G$2="Koeficienty rastu dopravy",IFERROR(INDEX('A2.1 Intenzita dopravy'!$E30:$BB30,MATCH('09.1 Nehodovost - vypocet'!AE$19,'A2.1 Intenzita dopravy'!$E$5:$BB$5,0)),IF('09.1 Nehodovost - vypocet'!AE$19&lt;MIN('A2.1 Intenzita dopravy'!$E$5:$BB$5),'09.1 Nehodovost - vypocet'!AF44*'09.1 Nehodovost - vypocet'!AF44/'09.1 Nehodovost - vypocet'!AG44,'09.1 Nehodovost - vypocet'!AD44*'09.1 Nehodovost - vypocet'!AD44/'09.1 Nehodovost - vypocet'!AC44)),0)),0)</f>
        <v>6091.0574819979884</v>
      </c>
      <c r="AF44" s="30">
        <f>IFERROR(IF('A2 Intenzita dopravy'!$G$2="Dopravný model",IFERROR(INDEX('A2.1 Intenzita dopravy'!$E166:$BB166,MATCH('09.1 Nehodovost - vypocet'!AF$19,'A2.1 Intenzita dopravy'!$E$141:$BB$141,0)),IF('09.1 Nehodovost - vypocet'!AF$19&lt;MIN('A2.1 Intenzita dopravy'!$E$141:$BB$141),'09.1 Nehodovost - vypocet'!AG44*'09.1 Nehodovost - vypocet'!AG44/'09.1 Nehodovost - vypocet'!AH44,'09.1 Nehodovost - vypocet'!AE44*'09.1 Nehodovost - vypocet'!AE44/'09.1 Nehodovost - vypocet'!AD44)),IF('A2 Intenzita dopravy'!$G$2="Koeficienty rastu dopravy",IFERROR(INDEX('A2.1 Intenzita dopravy'!$E30:$BB30,MATCH('09.1 Nehodovost - vypocet'!AF$19,'A2.1 Intenzita dopravy'!$E$5:$BB$5,0)),IF('09.1 Nehodovost - vypocet'!AF$19&lt;MIN('A2.1 Intenzita dopravy'!$E$5:$BB$5),'09.1 Nehodovost - vypocet'!AG44*'09.1 Nehodovost - vypocet'!AG44/'09.1 Nehodovost - vypocet'!AH44,'09.1 Nehodovost - vypocet'!AE44*'09.1 Nehodovost - vypocet'!AE44/'09.1 Nehodovost - vypocet'!AD44)),0)),0)</f>
        <v>6165.0789684859201</v>
      </c>
      <c r="AG44" s="30">
        <f>IFERROR(IF('A2 Intenzita dopravy'!$G$2="Dopravný model",IFERROR(INDEX('A2.1 Intenzita dopravy'!$E166:$BB166,MATCH('09.1 Nehodovost - vypocet'!AG$19,'A2.1 Intenzita dopravy'!$E$141:$BB$141,0)),IF('09.1 Nehodovost - vypocet'!AG$19&lt;MIN('A2.1 Intenzita dopravy'!$E$141:$BB$141),'09.1 Nehodovost - vypocet'!AH44*'09.1 Nehodovost - vypocet'!AH44/'09.1 Nehodovost - vypocet'!AI44,'09.1 Nehodovost - vypocet'!AF44*'09.1 Nehodovost - vypocet'!AF44/'09.1 Nehodovost - vypocet'!AE44)),IF('A2 Intenzita dopravy'!$G$2="Koeficienty rastu dopravy",IFERROR(INDEX('A2.1 Intenzita dopravy'!$E30:$BB30,MATCH('09.1 Nehodovost - vypocet'!AG$19,'A2.1 Intenzita dopravy'!$E$5:$BB$5,0)),IF('09.1 Nehodovost - vypocet'!AG$19&lt;MIN('A2.1 Intenzita dopravy'!$E$5:$BB$5),'09.1 Nehodovost - vypocet'!AH44*'09.1 Nehodovost - vypocet'!AH44/'09.1 Nehodovost - vypocet'!AI44,'09.1 Nehodovost - vypocet'!AF44*'09.1 Nehodovost - vypocet'!AF44/'09.1 Nehodovost - vypocet'!AE44)),0)),0)</f>
        <v>6240</v>
      </c>
      <c r="AH44" s="30">
        <f>IFERROR(IF('A2 Intenzita dopravy'!$G$2="Dopravný model",IFERROR(INDEX('A2.1 Intenzita dopravy'!$E166:$BB166,MATCH('09.1 Nehodovost - vypocet'!AH$19,'A2.1 Intenzita dopravy'!$E$141:$BB$141,0)),IF('09.1 Nehodovost - vypocet'!AH$19&lt;MIN('A2.1 Intenzita dopravy'!$E$141:$BB$141),'09.1 Nehodovost - vypocet'!AI44*'09.1 Nehodovost - vypocet'!AI44/'09.1 Nehodovost - vypocet'!AJ44,'09.1 Nehodovost - vypocet'!AG44*'09.1 Nehodovost - vypocet'!AG44/'09.1 Nehodovost - vypocet'!AF44)),IF('A2 Intenzita dopravy'!$G$2="Koeficienty rastu dopravy",IFERROR(INDEX('A2.1 Intenzita dopravy'!$E30:$BB30,MATCH('09.1 Nehodovost - vypocet'!AH$19,'A2.1 Intenzita dopravy'!$E$5:$BB$5,0)),IF('09.1 Nehodovost - vypocet'!AH$19&lt;MIN('A2.1 Intenzita dopravy'!$E$5:$BB$5),'09.1 Nehodovost - vypocet'!AI44*'09.1 Nehodovost - vypocet'!AI44/'09.1 Nehodovost - vypocet'!AJ44,'09.1 Nehodovost - vypocet'!AG44*'09.1 Nehodovost - vypocet'!AG44/'09.1 Nehodovost - vypocet'!AF44)),0)),0)</f>
        <v>6330.8155028560486</v>
      </c>
      <c r="AI44" s="30">
        <f>IFERROR(IF('A2 Intenzita dopravy'!$G$2="Dopravný model",IFERROR(INDEX('A2.1 Intenzita dopravy'!$E166:$BB166,MATCH('09.1 Nehodovost - vypocet'!AI$19,'A2.1 Intenzita dopravy'!$E$141:$BB$141,0)),IF('09.1 Nehodovost - vypocet'!AI$19&lt;MIN('A2.1 Intenzita dopravy'!$E$141:$BB$141),'09.1 Nehodovost - vypocet'!AJ44*'09.1 Nehodovost - vypocet'!AJ44/'09.1 Nehodovost - vypocet'!AK44,'09.1 Nehodovost - vypocet'!AH44*'09.1 Nehodovost - vypocet'!AH44/'09.1 Nehodovost - vypocet'!AG44)),IF('A2 Intenzita dopravy'!$G$2="Koeficienty rastu dopravy",IFERROR(INDEX('A2.1 Intenzita dopravy'!$E30:$BB30,MATCH('09.1 Nehodovost - vypocet'!AI$19,'A2.1 Intenzita dopravy'!$E$5:$BB$5,0)),IF('09.1 Nehodovost - vypocet'!AI$19&lt;MIN('A2.1 Intenzita dopravy'!$E$5:$BB$5),'09.1 Nehodovost - vypocet'!AJ44*'09.1 Nehodovost - vypocet'!AJ44/'09.1 Nehodovost - vypocet'!AK44,'09.1 Nehodovost - vypocet'!AH44*'09.1 Nehodovost - vypocet'!AH44/'09.1 Nehodovost - vypocet'!AG44)),0)),0)</f>
        <v>6422.9527133337306</v>
      </c>
      <c r="AJ44" s="30">
        <f>IFERROR(IF('A2 Intenzita dopravy'!$G$2="Dopravný model",IFERROR(INDEX('A2.1 Intenzita dopravy'!$E166:$BB166,MATCH('09.1 Nehodovost - vypocet'!AJ$19,'A2.1 Intenzita dopravy'!$E$141:$BB$141,0)),IF('09.1 Nehodovost - vypocet'!AJ$19&lt;MIN('A2.1 Intenzita dopravy'!$E$141:$BB$141),'09.1 Nehodovost - vypocet'!AK44*'09.1 Nehodovost - vypocet'!AK44/'09.1 Nehodovost - vypocet'!AL44,'09.1 Nehodovost - vypocet'!AI44*'09.1 Nehodovost - vypocet'!AI44/'09.1 Nehodovost - vypocet'!AH44)),IF('A2 Intenzita dopravy'!$G$2="Koeficienty rastu dopravy",IFERROR(INDEX('A2.1 Intenzita dopravy'!$E30:$BB30,MATCH('09.1 Nehodovost - vypocet'!AJ$19,'A2.1 Intenzita dopravy'!$E$5:$BB$5,0)),IF('09.1 Nehodovost - vypocet'!AJ$19&lt;MIN('A2.1 Intenzita dopravy'!$E$5:$BB$5),'09.1 Nehodovost - vypocet'!AK44*'09.1 Nehodovost - vypocet'!AK44/'09.1 Nehodovost - vypocet'!AL44,'09.1 Nehodovost - vypocet'!AI44*'09.1 Nehodovost - vypocet'!AI44/'09.1 Nehodovost - vypocet'!AH44)),0)),0)</f>
        <v>6516.4308672571315</v>
      </c>
      <c r="AK44" s="30">
        <f>IFERROR(IF('A2 Intenzita dopravy'!$G$2="Dopravný model",IFERROR(INDEX('A2.1 Intenzita dopravy'!$E166:$BB166,MATCH('09.1 Nehodovost - vypocet'!AK$19,'A2.1 Intenzita dopravy'!$E$141:$BB$141,0)),IF('09.1 Nehodovost - vypocet'!AK$19&lt;MIN('A2.1 Intenzita dopravy'!$E$141:$BB$141),'09.1 Nehodovost - vypocet'!AL44*'09.1 Nehodovost - vypocet'!AL44/'09.1 Nehodovost - vypocet'!AM44,'09.1 Nehodovost - vypocet'!AJ44*'09.1 Nehodovost - vypocet'!AJ44/'09.1 Nehodovost - vypocet'!AI44)),IF('A2 Intenzita dopravy'!$G$2="Koeficienty rastu dopravy",IFERROR(INDEX('A2.1 Intenzita dopravy'!$E30:$BB30,MATCH('09.1 Nehodovost - vypocet'!AK$19,'A2.1 Intenzita dopravy'!$E$5:$BB$5,0)),IF('09.1 Nehodovost - vypocet'!AK$19&lt;MIN('A2.1 Intenzita dopravy'!$E$5:$BB$5),'09.1 Nehodovost - vypocet'!AL44*'09.1 Nehodovost - vypocet'!AL44/'09.1 Nehodovost - vypocet'!AM44,'09.1 Nehodovost - vypocet'!AJ44*'09.1 Nehodovost - vypocet'!AJ44/'09.1 Nehodovost - vypocet'!AI44)),0)),0)</f>
        <v>6611.2694804040275</v>
      </c>
      <c r="AL44" s="30">
        <f>IFERROR(IF('A2 Intenzita dopravy'!$G$2="Dopravný model",IFERROR(INDEX('A2.1 Intenzita dopravy'!$E166:$BB166,MATCH('09.1 Nehodovost - vypocet'!AL$19,'A2.1 Intenzita dopravy'!$E$141:$BB$141,0)),IF('09.1 Nehodovost - vypocet'!AL$19&lt;MIN('A2.1 Intenzita dopravy'!$E$141:$BB$141),'09.1 Nehodovost - vypocet'!AM44*'09.1 Nehodovost - vypocet'!AM44/'09.1 Nehodovost - vypocet'!AN44,'09.1 Nehodovost - vypocet'!AK44*'09.1 Nehodovost - vypocet'!AK44/'09.1 Nehodovost - vypocet'!AJ44)),IF('A2 Intenzita dopravy'!$G$2="Koeficienty rastu dopravy",IFERROR(INDEX('A2.1 Intenzita dopravy'!$E30:$BB30,MATCH('09.1 Nehodovost - vypocet'!AL$19,'A2.1 Intenzita dopravy'!$E$5:$BB$5,0)),IF('09.1 Nehodovost - vypocet'!AL$19&lt;MIN('A2.1 Intenzita dopravy'!$E$5:$BB$5),'09.1 Nehodovost - vypocet'!AM44*'09.1 Nehodovost - vypocet'!AM44/'09.1 Nehodovost - vypocet'!AN44,'09.1 Nehodovost - vypocet'!AK44*'09.1 Nehodovost - vypocet'!AK44/'09.1 Nehodovost - vypocet'!AJ44)),0)),0)</f>
        <v>6707.488352580267</v>
      </c>
      <c r="AM44" s="30">
        <f>IFERROR(IF('A2 Intenzita dopravy'!$G$2="Dopravný model",IFERROR(INDEX('A2.1 Intenzita dopravy'!$E166:$BB166,MATCH('09.1 Nehodovost - vypocet'!AM$19,'A2.1 Intenzita dopravy'!$E$141:$BB$141,0)),IF('09.1 Nehodovost - vypocet'!AM$19&lt;MIN('A2.1 Intenzita dopravy'!$E$141:$BB$141),'09.1 Nehodovost - vypocet'!AN44*'09.1 Nehodovost - vypocet'!AN44/'09.1 Nehodovost - vypocet'!AO44,'09.1 Nehodovost - vypocet'!AL44*'09.1 Nehodovost - vypocet'!AL44/'09.1 Nehodovost - vypocet'!AK44)),IF('A2 Intenzita dopravy'!$G$2="Koeficienty rastu dopravy",IFERROR(INDEX('A2.1 Intenzita dopravy'!$E30:$BB30,MATCH('09.1 Nehodovost - vypocet'!AM$19,'A2.1 Intenzita dopravy'!$E$5:$BB$5,0)),IF('09.1 Nehodovost - vypocet'!AM$19&lt;MIN('A2.1 Intenzita dopravy'!$E$5:$BB$5),'09.1 Nehodovost - vypocet'!AN44*'09.1 Nehodovost - vypocet'!AN44/'09.1 Nehodovost - vypocet'!AO44,'09.1 Nehodovost - vypocet'!AL44*'09.1 Nehodovost - vypocet'!AL44/'09.1 Nehodovost - vypocet'!AK44)),0)),0)</f>
        <v>6805.1075717534504</v>
      </c>
      <c r="AN44" s="30">
        <f>IFERROR(IF('A2 Intenzita dopravy'!$G$2="Dopravný model",IFERROR(INDEX('A2.1 Intenzita dopravy'!$E166:$BB166,MATCH('09.1 Nehodovost - vypocet'!AN$19,'A2.1 Intenzita dopravy'!$E$141:$BB$141,0)),IF('09.1 Nehodovost - vypocet'!AN$19&lt;MIN('A2.1 Intenzita dopravy'!$E$141:$BB$141),'09.1 Nehodovost - vypocet'!AO44*'09.1 Nehodovost - vypocet'!AO44/'09.1 Nehodovost - vypocet'!AP44,'09.1 Nehodovost - vypocet'!AM44*'09.1 Nehodovost - vypocet'!AM44/'09.1 Nehodovost - vypocet'!AL44)),IF('A2 Intenzita dopravy'!$G$2="Koeficienty rastu dopravy",IFERROR(INDEX('A2.1 Intenzita dopravy'!$E30:$BB30,MATCH('09.1 Nehodovost - vypocet'!AN$19,'A2.1 Intenzita dopravy'!$E$5:$BB$5,0)),IF('09.1 Nehodovost - vypocet'!AN$19&lt;MIN('A2.1 Intenzita dopravy'!$E$5:$BB$5),'09.1 Nehodovost - vypocet'!AO44*'09.1 Nehodovost - vypocet'!AO44/'09.1 Nehodovost - vypocet'!AP44,'09.1 Nehodovost - vypocet'!AM44*'09.1 Nehodovost - vypocet'!AM44/'09.1 Nehodovost - vypocet'!AL44)),0)),0)</f>
        <v>6904.1475182467666</v>
      </c>
      <c r="AO44" s="30">
        <f>IFERROR(IF('A2 Intenzita dopravy'!$G$2="Dopravný model",IFERROR(INDEX('A2.1 Intenzita dopravy'!$E166:$BB166,MATCH('09.1 Nehodovost - vypocet'!AO$19,'A2.1 Intenzita dopravy'!$E$141:$BB$141,0)),IF('09.1 Nehodovost - vypocet'!AO$19&lt;MIN('A2.1 Intenzita dopravy'!$E$141:$BB$141),'09.1 Nehodovost - vypocet'!AP44*'09.1 Nehodovost - vypocet'!AP44/'09.1 Nehodovost - vypocet'!AQ44,'09.1 Nehodovost - vypocet'!AN44*'09.1 Nehodovost - vypocet'!AN44/'09.1 Nehodovost - vypocet'!AM44)),IF('A2 Intenzita dopravy'!$G$2="Koeficienty rastu dopravy",IFERROR(INDEX('A2.1 Intenzita dopravy'!$E30:$BB30,MATCH('09.1 Nehodovost - vypocet'!AO$19,'A2.1 Intenzita dopravy'!$E$5:$BB$5,0)),IF('09.1 Nehodovost - vypocet'!AO$19&lt;MIN('A2.1 Intenzita dopravy'!$E$5:$BB$5),'09.1 Nehodovost - vypocet'!AP44*'09.1 Nehodovost - vypocet'!AP44/'09.1 Nehodovost - vypocet'!AQ44,'09.1 Nehodovost - vypocet'!AN44*'09.1 Nehodovost - vypocet'!AN44/'09.1 Nehodovost - vypocet'!AM44)),0)),0)</f>
        <v>7004.6288689938683</v>
      </c>
      <c r="AP44" s="30">
        <f>IFERROR(IF('A2 Intenzita dopravy'!$G$2="Dopravný model",IFERROR(INDEX('A2.1 Intenzita dopravy'!$E166:$BB166,MATCH('09.1 Nehodovost - vypocet'!AP$19,'A2.1 Intenzita dopravy'!$E$141:$BB$141,0)),IF('09.1 Nehodovost - vypocet'!AP$19&lt;MIN('A2.1 Intenzita dopravy'!$E$141:$BB$141),'09.1 Nehodovost - vypocet'!AQ44*'09.1 Nehodovost - vypocet'!AQ44/'09.1 Nehodovost - vypocet'!AR44,'09.1 Nehodovost - vypocet'!AO44*'09.1 Nehodovost - vypocet'!AO44/'09.1 Nehodovost - vypocet'!AN44)),IF('A2 Intenzita dopravy'!$G$2="Koeficienty rastu dopravy",IFERROR(INDEX('A2.1 Intenzita dopravy'!$E30:$BB30,MATCH('09.1 Nehodovost - vypocet'!AP$19,'A2.1 Intenzita dopravy'!$E$5:$BB$5,0)),IF('09.1 Nehodovost - vypocet'!AP$19&lt;MIN('A2.1 Intenzita dopravy'!$E$5:$BB$5),'09.1 Nehodovost - vypocet'!AQ44*'09.1 Nehodovost - vypocet'!AQ44/'09.1 Nehodovost - vypocet'!AR44,'09.1 Nehodovost - vypocet'!AO44*'09.1 Nehodovost - vypocet'!AO44/'09.1 Nehodovost - vypocet'!AN44)),0)),0)</f>
        <v>7106.5726018556743</v>
      </c>
      <c r="AQ44" s="30">
        <f>IFERROR(IF('A2 Intenzita dopravy'!$G$2="Dopravný model",IFERROR(INDEX('A2.1 Intenzita dopravy'!$E166:$BB166,MATCH('09.1 Nehodovost - vypocet'!AQ$19,'A2.1 Intenzita dopravy'!$E$141:$BB$141,0)),IF('09.1 Nehodovost - vypocet'!AQ$19&lt;MIN('A2.1 Intenzita dopravy'!$E$141:$BB$141),'09.1 Nehodovost - vypocet'!AR44*'09.1 Nehodovost - vypocet'!AR44/'09.1 Nehodovost - vypocet'!AS44,'09.1 Nehodovost - vypocet'!AP44*'09.1 Nehodovost - vypocet'!AP44/'09.1 Nehodovost - vypocet'!AO44)),IF('A2 Intenzita dopravy'!$G$2="Koeficienty rastu dopravy",IFERROR(INDEX('A2.1 Intenzita dopravy'!$E30:$BB30,MATCH('09.1 Nehodovost - vypocet'!AQ$19,'A2.1 Intenzita dopravy'!$E$5:$BB$5,0)),IF('09.1 Nehodovost - vypocet'!AQ$19&lt;MIN('A2.1 Intenzita dopravy'!$E$5:$BB$5),'09.1 Nehodovost - vypocet'!AR44*'09.1 Nehodovost - vypocet'!AR44/'09.1 Nehodovost - vypocet'!AS44,'09.1 Nehodovost - vypocet'!AP44*'09.1 Nehodovost - vypocet'!AP44/'09.1 Nehodovost - vypocet'!AO44)),0)),0)</f>
        <v>7210</v>
      </c>
      <c r="AR44" s="30">
        <f>IFERROR(IF('A2 Intenzita dopravy'!$G$2="Dopravný model",IFERROR(INDEX('A2.1 Intenzita dopravy'!$E166:$BB166,MATCH('09.1 Nehodovost - vypocet'!AR$19,'A2.1 Intenzita dopravy'!$E$141:$BB$141,0)),IF('09.1 Nehodovost - vypocet'!AR$19&lt;MIN('A2.1 Intenzita dopravy'!$E$141:$BB$141),'09.1 Nehodovost - vypocet'!AS44*'09.1 Nehodovost - vypocet'!AS44/'09.1 Nehodovost - vypocet'!AT44,'09.1 Nehodovost - vypocet'!AQ44*'09.1 Nehodovost - vypocet'!AQ44/'09.1 Nehodovost - vypocet'!AP44)),IF('A2 Intenzita dopravy'!$G$2="Koeficienty rastu dopravy",IFERROR(INDEX('A2.1 Intenzita dopravy'!$E30:$BB30,MATCH('09.1 Nehodovost - vypocet'!AR$19,'A2.1 Intenzita dopravy'!$E$5:$BB$5,0)),IF('09.1 Nehodovost - vypocet'!AR$19&lt;MIN('A2.1 Intenzita dopravy'!$E$5:$BB$5),'09.1 Nehodovost - vypocet'!AS44*'09.1 Nehodovost - vypocet'!AS44/'09.1 Nehodovost - vypocet'!AT44,'09.1 Nehodovost - vypocet'!AQ44*'09.1 Nehodovost - vypocet'!AQ44/'09.1 Nehodovost - vypocet'!AP44)),0)),0)</f>
        <v>7314.9326563448894</v>
      </c>
      <c r="AS44" s="30">
        <f>IFERROR(IF('A2 Intenzita dopravy'!$G$2="Dopravný model",IFERROR(INDEX('A2.1 Intenzita dopravy'!$E166:$BB166,MATCH('09.1 Nehodovost - vypocet'!AS$19,'A2.1 Intenzita dopravy'!$E$141:$BB$141,0)),IF('09.1 Nehodovost - vypocet'!AS$19&lt;MIN('A2.1 Intenzita dopravy'!$E$141:$BB$141),'09.1 Nehodovost - vypocet'!AT44*'09.1 Nehodovost - vypocet'!AT44/'09.1 Nehodovost - vypocet'!AU44,'09.1 Nehodovost - vypocet'!AR44*'09.1 Nehodovost - vypocet'!AR44/'09.1 Nehodovost - vypocet'!AQ44)),IF('A2 Intenzita dopravy'!$G$2="Koeficienty rastu dopravy",IFERROR(INDEX('A2.1 Intenzita dopravy'!$E30:$BB30,MATCH('09.1 Nehodovost - vypocet'!AS$19,'A2.1 Intenzita dopravy'!$E$5:$BB$5,0)),IF('09.1 Nehodovost - vypocet'!AS$19&lt;MIN('A2.1 Intenzita dopravy'!$E$5:$BB$5),'09.1 Nehodovost - vypocet'!AT44*'09.1 Nehodovost - vypocet'!AT44/'09.1 Nehodovost - vypocet'!AU44,'09.1 Nehodovost - vypocet'!AR44*'09.1 Nehodovost - vypocet'!AR44/'09.1 Nehodovost - vypocet'!AQ44)),0)),0)</f>
        <v>7421.3924780666985</v>
      </c>
      <c r="AT44" s="30">
        <f>IFERROR(IF('A2 Intenzita dopravy'!$G$2="Dopravný model",IFERROR(INDEX('A2.1 Intenzita dopravy'!$E166:$BB166,MATCH('09.1 Nehodovost - vypocet'!AT$19,'A2.1 Intenzita dopravy'!$E$141:$BB$141,0)),IF('09.1 Nehodovost - vypocet'!AT$19&lt;MIN('A2.1 Intenzita dopravy'!$E$141:$BB$141),'09.1 Nehodovost - vypocet'!AU44*'09.1 Nehodovost - vypocet'!AU44/'09.1 Nehodovost - vypocet'!AV44,'09.1 Nehodovost - vypocet'!AS44*'09.1 Nehodovost - vypocet'!AS44/'09.1 Nehodovost - vypocet'!AR44)),IF('A2 Intenzita dopravy'!$G$2="Koeficienty rastu dopravy",IFERROR(INDEX('A2.1 Intenzita dopravy'!$E30:$BB30,MATCH('09.1 Nehodovost - vypocet'!AT$19,'A2.1 Intenzita dopravy'!$E$5:$BB$5,0)),IF('09.1 Nehodovost - vypocet'!AT$19&lt;MIN('A2.1 Intenzita dopravy'!$E$5:$BB$5),'09.1 Nehodovost - vypocet'!AU44*'09.1 Nehodovost - vypocet'!AU44/'09.1 Nehodovost - vypocet'!AV44,'09.1 Nehodovost - vypocet'!AS44*'09.1 Nehodovost - vypocet'!AS44/'09.1 Nehodovost - vypocet'!AR44)),0)),0)</f>
        <v>7529.4016911737053</v>
      </c>
      <c r="AU44" s="30">
        <f>IFERROR(IF('A2 Intenzita dopravy'!$G$2="Dopravný model",IFERROR(INDEX('A2.1 Intenzita dopravy'!$E166:$BB166,MATCH('09.1 Nehodovost - vypocet'!AU$19,'A2.1 Intenzita dopravy'!$E$141:$BB$141,0)),IF('09.1 Nehodovost - vypocet'!AU$19&lt;MIN('A2.1 Intenzita dopravy'!$E$141:$BB$141),'09.1 Nehodovost - vypocet'!AV44*'09.1 Nehodovost - vypocet'!AV44/'09.1 Nehodovost - vypocet'!AW44,'09.1 Nehodovost - vypocet'!AT44*'09.1 Nehodovost - vypocet'!AT44/'09.1 Nehodovost - vypocet'!AS44)),IF('A2 Intenzita dopravy'!$G$2="Koeficienty rastu dopravy",IFERROR(INDEX('A2.1 Intenzita dopravy'!$E30:$BB30,MATCH('09.1 Nehodovost - vypocet'!AU$19,'A2.1 Intenzita dopravy'!$E$5:$BB$5,0)),IF('09.1 Nehodovost - vypocet'!AU$19&lt;MIN('A2.1 Intenzita dopravy'!$E$5:$BB$5),'09.1 Nehodovost - vypocet'!AV44*'09.1 Nehodovost - vypocet'!AV44/'09.1 Nehodovost - vypocet'!AW44,'09.1 Nehodovost - vypocet'!AT44*'09.1 Nehodovost - vypocet'!AT44/'09.1 Nehodovost - vypocet'!AS44)),0)),0)</f>
        <v>7638.9828451463209</v>
      </c>
      <c r="AV44" s="30">
        <f>IFERROR(IF('A2 Intenzita dopravy'!$G$2="Dopravný model",IFERROR(INDEX('A2.1 Intenzita dopravy'!$E166:$BB166,MATCH('09.1 Nehodovost - vypocet'!AV$19,'A2.1 Intenzita dopravy'!$E$141:$BB$141,0)),IF('09.1 Nehodovost - vypocet'!AV$19&lt;MIN('A2.1 Intenzita dopravy'!$E$141:$BB$141),'09.1 Nehodovost - vypocet'!AW44*'09.1 Nehodovost - vypocet'!AW44/'09.1 Nehodovost - vypocet'!AX44,'09.1 Nehodovost - vypocet'!AU44*'09.1 Nehodovost - vypocet'!AU44/'09.1 Nehodovost - vypocet'!AT44)),IF('A2 Intenzita dopravy'!$G$2="Koeficienty rastu dopravy",IFERROR(INDEX('A2.1 Intenzita dopravy'!$E30:$BB30,MATCH('09.1 Nehodovost - vypocet'!AV$19,'A2.1 Intenzita dopravy'!$E$5:$BB$5,0)),IF('09.1 Nehodovost - vypocet'!AV$19&lt;MIN('A2.1 Intenzita dopravy'!$E$5:$BB$5),'09.1 Nehodovost - vypocet'!AW44*'09.1 Nehodovost - vypocet'!AW44/'09.1 Nehodovost - vypocet'!AX44,'09.1 Nehodovost - vypocet'!AU44*'09.1 Nehodovost - vypocet'!AU44/'09.1 Nehodovost - vypocet'!AT44)),0)),0)</f>
        <v>7750.1588176448286</v>
      </c>
      <c r="AW44" s="30">
        <f>IFERROR(IF('A2 Intenzita dopravy'!$G$2="Dopravný model",IFERROR(INDEX('A2.1 Intenzita dopravy'!$E166:$BB166,MATCH('09.1 Nehodovost - vypocet'!AW$19,'A2.1 Intenzita dopravy'!$E$141:$BB$141,0)),IF('09.1 Nehodovost - vypocet'!AW$19&lt;MIN('A2.1 Intenzita dopravy'!$E$141:$BB$141),'09.1 Nehodovost - vypocet'!AX44*'09.1 Nehodovost - vypocet'!AX44/'09.1 Nehodovost - vypocet'!AY44,'09.1 Nehodovost - vypocet'!AV44*'09.1 Nehodovost - vypocet'!AV44/'09.1 Nehodovost - vypocet'!AU44)),IF('A2 Intenzita dopravy'!$G$2="Koeficienty rastu dopravy",IFERROR(INDEX('A2.1 Intenzita dopravy'!$E30:$BB30,MATCH('09.1 Nehodovost - vypocet'!AW$19,'A2.1 Intenzita dopravy'!$E$5:$BB$5,0)),IF('09.1 Nehodovost - vypocet'!AW$19&lt;MIN('A2.1 Intenzita dopravy'!$E$5:$BB$5),'09.1 Nehodovost - vypocet'!AX44*'09.1 Nehodovost - vypocet'!AX44/'09.1 Nehodovost - vypocet'!AY44,'09.1 Nehodovost - vypocet'!AV44*'09.1 Nehodovost - vypocet'!AV44/'09.1 Nehodovost - vypocet'!AU44)),0)),0)</f>
        <v>7862.9528192856378</v>
      </c>
      <c r="AX44" s="30">
        <f>IFERROR(IF('A2 Intenzita dopravy'!$G$2="Dopravný model",IFERROR(INDEX('A2.1 Intenzita dopravy'!$E166:$BB166,MATCH('09.1 Nehodovost - vypocet'!AX$19,'A2.1 Intenzita dopravy'!$E$141:$BB$141,0)),IF('09.1 Nehodovost - vypocet'!AX$19&lt;MIN('A2.1 Intenzita dopravy'!$E$141:$BB$141),'09.1 Nehodovost - vypocet'!AY44*'09.1 Nehodovost - vypocet'!AY44/'09.1 Nehodovost - vypocet'!AZ44,'09.1 Nehodovost - vypocet'!AW44*'09.1 Nehodovost - vypocet'!AW44/'09.1 Nehodovost - vypocet'!AV44)),IF('A2 Intenzita dopravy'!$G$2="Koeficienty rastu dopravy",IFERROR(INDEX('A2.1 Intenzita dopravy'!$E30:$BB30,MATCH('09.1 Nehodovost - vypocet'!AX$19,'A2.1 Intenzita dopravy'!$E$5:$BB$5,0)),IF('09.1 Nehodovost - vypocet'!AX$19&lt;MIN('A2.1 Intenzita dopravy'!$E$5:$BB$5),'09.1 Nehodovost - vypocet'!AY44*'09.1 Nehodovost - vypocet'!AY44/'09.1 Nehodovost - vypocet'!AZ44,'09.1 Nehodovost - vypocet'!AW44*'09.1 Nehodovost - vypocet'!AW44/'09.1 Nehodovost - vypocet'!AV44)),0)),0)</f>
        <v>7977.388398487049</v>
      </c>
      <c r="AY44" s="30">
        <f>IFERROR(IF('A2 Intenzita dopravy'!$G$2="Dopravný model",IFERROR(INDEX('A2.1 Intenzita dopravy'!$E166:$BB166,MATCH('09.1 Nehodovost - vypocet'!AY$19,'A2.1 Intenzita dopravy'!$E$141:$BB$141,0)),IF('09.1 Nehodovost - vypocet'!AY$19&lt;MIN('A2.1 Intenzita dopravy'!$E$141:$BB$141),'09.1 Nehodovost - vypocet'!AZ44*'09.1 Nehodovost - vypocet'!AZ44/'09.1 Nehodovost - vypocet'!BA44,'09.1 Nehodovost - vypocet'!AX44*'09.1 Nehodovost - vypocet'!AX44/'09.1 Nehodovost - vypocet'!AW44)),IF('A2 Intenzita dopravy'!$G$2="Koeficienty rastu dopravy",IFERROR(INDEX('A2.1 Intenzita dopravy'!$E30:$BB30,MATCH('09.1 Nehodovost - vypocet'!AY$19,'A2.1 Intenzita dopravy'!$E$5:$BB$5,0)),IF('09.1 Nehodovost - vypocet'!AY$19&lt;MIN('A2.1 Intenzita dopravy'!$E$5:$BB$5),'09.1 Nehodovost - vypocet'!AZ44*'09.1 Nehodovost - vypocet'!AZ44/'09.1 Nehodovost - vypocet'!BA44,'09.1 Nehodovost - vypocet'!AX44*'09.1 Nehodovost - vypocet'!AX44/'09.1 Nehodovost - vypocet'!AW44)),0)),0)</f>
        <v>8093.4894463855435</v>
      </c>
      <c r="AZ44" s="30">
        <f>IFERROR(IF('A2 Intenzita dopravy'!$G$2="Dopravný model",IFERROR(INDEX('A2.1 Intenzita dopravy'!$E166:$BB166,MATCH('09.1 Nehodovost - vypocet'!AZ$19,'A2.1 Intenzita dopravy'!$E$141:$BB$141,0)),IF('09.1 Nehodovost - vypocet'!AZ$19&lt;MIN('A2.1 Intenzita dopravy'!$E$141:$BB$141),'09.1 Nehodovost - vypocet'!BA44*'09.1 Nehodovost - vypocet'!BA44/'09.1 Nehodovost - vypocet'!BB44,'09.1 Nehodovost - vypocet'!AY44*'09.1 Nehodovost - vypocet'!AY44/'09.1 Nehodovost - vypocet'!AX44)),IF('A2 Intenzita dopravy'!$G$2="Koeficienty rastu dopravy",IFERROR(INDEX('A2.1 Intenzita dopravy'!$E30:$BB30,MATCH('09.1 Nehodovost - vypocet'!AZ$19,'A2.1 Intenzita dopravy'!$E$5:$BB$5,0)),IF('09.1 Nehodovost - vypocet'!AZ$19&lt;MIN('A2.1 Intenzita dopravy'!$E$5:$BB$5),'09.1 Nehodovost - vypocet'!BA44*'09.1 Nehodovost - vypocet'!BA44/'09.1 Nehodovost - vypocet'!BB44,'09.1 Nehodovost - vypocet'!AY44*'09.1 Nehodovost - vypocet'!AY44/'09.1 Nehodovost - vypocet'!AX44)),0)),0)</f>
        <v>8211.2802018236234</v>
      </c>
      <c r="BA44" s="30">
        <f>IFERROR(IF('A2 Intenzita dopravy'!$G$2="Dopravný model",IFERROR(INDEX('A2.1 Intenzita dopravy'!$E166:$BB166,MATCH('09.1 Nehodovost - vypocet'!BA$19,'A2.1 Intenzita dopravy'!$E$141:$BB$141,0)),IF('09.1 Nehodovost - vypocet'!BA$19&lt;MIN('A2.1 Intenzita dopravy'!$E$141:$BB$141),'09.1 Nehodovost - vypocet'!BB44*'09.1 Nehodovost - vypocet'!BB44/'09.1 Nehodovost - vypocet'!BC44,'09.1 Nehodovost - vypocet'!AZ44*'09.1 Nehodovost - vypocet'!AZ44/'09.1 Nehodovost - vypocet'!AY44)),IF('A2 Intenzita dopravy'!$G$2="Koeficienty rastu dopravy",IFERROR(INDEX('A2.1 Intenzita dopravy'!$E30:$BB30,MATCH('09.1 Nehodovost - vypocet'!BA$19,'A2.1 Intenzita dopravy'!$E$5:$BB$5,0)),IF('09.1 Nehodovost - vypocet'!BA$19&lt;MIN('A2.1 Intenzita dopravy'!$E$5:$BB$5),'09.1 Nehodovost - vypocet'!BB44*'09.1 Nehodovost - vypocet'!BB44/'09.1 Nehodovost - vypocet'!BC44,'09.1 Nehodovost - vypocet'!AZ44*'09.1 Nehodovost - vypocet'!AZ44/'09.1 Nehodovost - vypocet'!AY44)),0)),0)</f>
        <v>8330.7852564102468</v>
      </c>
      <c r="BB44" s="30">
        <f>IFERROR(IF('A2 Intenzita dopravy'!$G$2="Dopravný model",IFERROR(INDEX('A2.1 Intenzita dopravy'!$E166:$BB166,MATCH('09.1 Nehodovost - vypocet'!BB$19,'A2.1 Intenzita dopravy'!$E$141:$BB$141,0)),IF('09.1 Nehodovost - vypocet'!BB$19&lt;MIN('A2.1 Intenzita dopravy'!$E$141:$BB$141),'09.1 Nehodovost - vypocet'!BC44*'09.1 Nehodovost - vypocet'!BC44/'09.1 Nehodovost - vypocet'!BD44,'09.1 Nehodovost - vypocet'!BA44*'09.1 Nehodovost - vypocet'!BA44/'09.1 Nehodovost - vypocet'!AZ44)),IF('A2 Intenzita dopravy'!$G$2="Koeficienty rastu dopravy",IFERROR(INDEX('A2.1 Intenzita dopravy'!$E30:$BB30,MATCH('09.1 Nehodovost - vypocet'!BB$19,'A2.1 Intenzita dopravy'!$E$5:$BB$5,0)),IF('09.1 Nehodovost - vypocet'!BB$19&lt;MIN('A2.1 Intenzita dopravy'!$E$5:$BB$5),'09.1 Nehodovost - vypocet'!BC44*'09.1 Nehodovost - vypocet'!BC44/'09.1 Nehodovost - vypocet'!BD44,'09.1 Nehodovost - vypocet'!BA44*'09.1 Nehodovost - vypocet'!BA44/'09.1 Nehodovost - vypocet'!AZ44)),0)),0)</f>
        <v>8452.0295596549022</v>
      </c>
    </row>
    <row r="45" spans="2:54" customFormat="1" x14ac:dyDescent="0.2">
      <c r="B45" s="5">
        <v>9</v>
      </c>
      <c r="C45" s="5" t="str">
        <f t="shared" si="60"/>
        <v/>
      </c>
      <c r="D45" s="5" t="str">
        <f t="shared" si="59"/>
        <v>Privádzač Nižná</v>
      </c>
      <c r="E45" s="30">
        <f>IFERROR(IF('A2 Intenzita dopravy'!$G$2="Dopravný model",IFERROR(INDEX('A2.1 Intenzita dopravy'!$E167:$BB167,MATCH('09.1 Nehodovost - vypocet'!E$19,'A2.1 Intenzita dopravy'!$E$141:$BB$141,0)),IF('09.1 Nehodovost - vypocet'!E$19&lt;MIN('A2.1 Intenzita dopravy'!$E$141:$BB$141),'09.1 Nehodovost - vypocet'!F45*'09.1 Nehodovost - vypocet'!F45/'09.1 Nehodovost - vypocet'!G45,'09.1 Nehodovost - vypocet'!D45*'09.1 Nehodovost - vypocet'!D45/'09.1 Nehodovost - vypocet'!C45)),IF('A2 Intenzita dopravy'!$G$2="Koeficienty rastu dopravy",IFERROR(INDEX('A2.1 Intenzita dopravy'!$E31:$BB31,MATCH('09.1 Nehodovost - vypocet'!E$19,'A2.1 Intenzita dopravy'!$E$5:$BB$5,0)),IF('09.1 Nehodovost - vypocet'!E$19&lt;MIN('A2.1 Intenzita dopravy'!$E$5:$BB$5),'09.1 Nehodovost - vypocet'!F45*'09.1 Nehodovost - vypocet'!F45/'09.1 Nehodovost - vypocet'!G45,'09.1 Nehodovost - vypocet'!D45*'09.1 Nehodovost - vypocet'!D45/'09.1 Nehodovost - vypocet'!C45)),0)),0)</f>
        <v>0</v>
      </c>
      <c r="F45" s="30">
        <f>IFERROR(IF('A2 Intenzita dopravy'!$G$2="Dopravný model",IFERROR(INDEX('A2.1 Intenzita dopravy'!$E167:$BB167,MATCH('09.1 Nehodovost - vypocet'!F$19,'A2.1 Intenzita dopravy'!$E$141:$BB$141,0)),IF('09.1 Nehodovost - vypocet'!F$19&lt;MIN('A2.1 Intenzita dopravy'!$E$141:$BB$141),'09.1 Nehodovost - vypocet'!G45*'09.1 Nehodovost - vypocet'!G45/'09.1 Nehodovost - vypocet'!H45,'09.1 Nehodovost - vypocet'!E45*'09.1 Nehodovost - vypocet'!E45/'09.1 Nehodovost - vypocet'!D45)),IF('A2 Intenzita dopravy'!$G$2="Koeficienty rastu dopravy",IFERROR(INDEX('A2.1 Intenzita dopravy'!$E31:$BB31,MATCH('09.1 Nehodovost - vypocet'!F$19,'A2.1 Intenzita dopravy'!$E$5:$BB$5,0)),IF('09.1 Nehodovost - vypocet'!F$19&lt;MIN('A2.1 Intenzita dopravy'!$E$5:$BB$5),'09.1 Nehodovost - vypocet'!G45*'09.1 Nehodovost - vypocet'!G45/'09.1 Nehodovost - vypocet'!H45,'09.1 Nehodovost - vypocet'!E45*'09.1 Nehodovost - vypocet'!E45/'09.1 Nehodovost - vypocet'!D45)),0)),0)</f>
        <v>0</v>
      </c>
      <c r="G45" s="30">
        <f>IFERROR(IF('A2 Intenzita dopravy'!$G$2="Dopravný model",IFERROR(INDEX('A2.1 Intenzita dopravy'!$E167:$BB167,MATCH('09.1 Nehodovost - vypocet'!G$19,'A2.1 Intenzita dopravy'!$E$141:$BB$141,0)),IF('09.1 Nehodovost - vypocet'!G$19&lt;MIN('A2.1 Intenzita dopravy'!$E$141:$BB$141),'09.1 Nehodovost - vypocet'!H45*'09.1 Nehodovost - vypocet'!H45/'09.1 Nehodovost - vypocet'!I45,'09.1 Nehodovost - vypocet'!F45*'09.1 Nehodovost - vypocet'!F45/'09.1 Nehodovost - vypocet'!E45)),IF('A2 Intenzita dopravy'!$G$2="Koeficienty rastu dopravy",IFERROR(INDEX('A2.1 Intenzita dopravy'!$E31:$BB31,MATCH('09.1 Nehodovost - vypocet'!G$19,'A2.1 Intenzita dopravy'!$E$5:$BB$5,0)),IF('09.1 Nehodovost - vypocet'!G$19&lt;MIN('A2.1 Intenzita dopravy'!$E$5:$BB$5),'09.1 Nehodovost - vypocet'!H45*'09.1 Nehodovost - vypocet'!H45/'09.1 Nehodovost - vypocet'!I45,'09.1 Nehodovost - vypocet'!F45*'09.1 Nehodovost - vypocet'!F45/'09.1 Nehodovost - vypocet'!E45)),0)),0)</f>
        <v>0</v>
      </c>
      <c r="H45" s="30">
        <f>IFERROR(IF('A2 Intenzita dopravy'!$G$2="Dopravný model",IFERROR(INDEX('A2.1 Intenzita dopravy'!$E167:$BB167,MATCH('09.1 Nehodovost - vypocet'!H$19,'A2.1 Intenzita dopravy'!$E$141:$BB$141,0)),IF('09.1 Nehodovost - vypocet'!H$19&lt;MIN('A2.1 Intenzita dopravy'!$E$141:$BB$141),'09.1 Nehodovost - vypocet'!I45*'09.1 Nehodovost - vypocet'!I45/'09.1 Nehodovost - vypocet'!J45,'09.1 Nehodovost - vypocet'!G45*'09.1 Nehodovost - vypocet'!G45/'09.1 Nehodovost - vypocet'!F45)),IF('A2 Intenzita dopravy'!$G$2="Koeficienty rastu dopravy",IFERROR(INDEX('A2.1 Intenzita dopravy'!$E31:$BB31,MATCH('09.1 Nehodovost - vypocet'!H$19,'A2.1 Intenzita dopravy'!$E$5:$BB$5,0)),IF('09.1 Nehodovost - vypocet'!H$19&lt;MIN('A2.1 Intenzita dopravy'!$E$5:$BB$5),'09.1 Nehodovost - vypocet'!I45*'09.1 Nehodovost - vypocet'!I45/'09.1 Nehodovost - vypocet'!J45,'09.1 Nehodovost - vypocet'!G45*'09.1 Nehodovost - vypocet'!G45/'09.1 Nehodovost - vypocet'!F45)),0)),0)</f>
        <v>0</v>
      </c>
      <c r="I45" s="30">
        <f>IFERROR(IF('A2 Intenzita dopravy'!$G$2="Dopravný model",IFERROR(INDEX('A2.1 Intenzita dopravy'!$E167:$BB167,MATCH('09.1 Nehodovost - vypocet'!I$19,'A2.1 Intenzita dopravy'!$E$141:$BB$141,0)),IF('09.1 Nehodovost - vypocet'!I$19&lt;MIN('A2.1 Intenzita dopravy'!$E$141:$BB$141),'09.1 Nehodovost - vypocet'!J45*'09.1 Nehodovost - vypocet'!J45/'09.1 Nehodovost - vypocet'!K45,'09.1 Nehodovost - vypocet'!H45*'09.1 Nehodovost - vypocet'!H45/'09.1 Nehodovost - vypocet'!G45)),IF('A2 Intenzita dopravy'!$G$2="Koeficienty rastu dopravy",IFERROR(INDEX('A2.1 Intenzita dopravy'!$E31:$BB31,MATCH('09.1 Nehodovost - vypocet'!I$19,'A2.1 Intenzita dopravy'!$E$5:$BB$5,0)),IF('09.1 Nehodovost - vypocet'!I$19&lt;MIN('A2.1 Intenzita dopravy'!$E$5:$BB$5),'09.1 Nehodovost - vypocet'!J45*'09.1 Nehodovost - vypocet'!J45/'09.1 Nehodovost - vypocet'!K45,'09.1 Nehodovost - vypocet'!H45*'09.1 Nehodovost - vypocet'!H45/'09.1 Nehodovost - vypocet'!G45)),0)),0)</f>
        <v>0</v>
      </c>
      <c r="J45" s="30">
        <f>IFERROR(IF('A2 Intenzita dopravy'!$G$2="Dopravný model",IFERROR(INDEX('A2.1 Intenzita dopravy'!$E167:$BB167,MATCH('09.1 Nehodovost - vypocet'!J$19,'A2.1 Intenzita dopravy'!$E$141:$BB$141,0)),IF('09.1 Nehodovost - vypocet'!J$19&lt;MIN('A2.1 Intenzita dopravy'!$E$141:$BB$141),'09.1 Nehodovost - vypocet'!K45*'09.1 Nehodovost - vypocet'!K45/'09.1 Nehodovost - vypocet'!L45,'09.1 Nehodovost - vypocet'!I45*'09.1 Nehodovost - vypocet'!I45/'09.1 Nehodovost - vypocet'!H45)),IF('A2 Intenzita dopravy'!$G$2="Koeficienty rastu dopravy",IFERROR(INDEX('A2.1 Intenzita dopravy'!$E31:$BB31,MATCH('09.1 Nehodovost - vypocet'!J$19,'A2.1 Intenzita dopravy'!$E$5:$BB$5,0)),IF('09.1 Nehodovost - vypocet'!J$19&lt;MIN('A2.1 Intenzita dopravy'!$E$5:$BB$5),'09.1 Nehodovost - vypocet'!K45*'09.1 Nehodovost - vypocet'!K45/'09.1 Nehodovost - vypocet'!L45,'09.1 Nehodovost - vypocet'!I45*'09.1 Nehodovost - vypocet'!I45/'09.1 Nehodovost - vypocet'!H45)),0)),0)</f>
        <v>0</v>
      </c>
      <c r="K45" s="30">
        <f>IFERROR(IF('A2 Intenzita dopravy'!$G$2="Dopravný model",IFERROR(INDEX('A2.1 Intenzita dopravy'!$E167:$BB167,MATCH('09.1 Nehodovost - vypocet'!K$19,'A2.1 Intenzita dopravy'!$E$141:$BB$141,0)),IF('09.1 Nehodovost - vypocet'!K$19&lt;MIN('A2.1 Intenzita dopravy'!$E$141:$BB$141),'09.1 Nehodovost - vypocet'!L45*'09.1 Nehodovost - vypocet'!L45/'09.1 Nehodovost - vypocet'!M45,'09.1 Nehodovost - vypocet'!J45*'09.1 Nehodovost - vypocet'!J45/'09.1 Nehodovost - vypocet'!I45)),IF('A2 Intenzita dopravy'!$G$2="Koeficienty rastu dopravy",IFERROR(INDEX('A2.1 Intenzita dopravy'!$E31:$BB31,MATCH('09.1 Nehodovost - vypocet'!K$19,'A2.1 Intenzita dopravy'!$E$5:$BB$5,0)),IF('09.1 Nehodovost - vypocet'!K$19&lt;MIN('A2.1 Intenzita dopravy'!$E$5:$BB$5),'09.1 Nehodovost - vypocet'!L45*'09.1 Nehodovost - vypocet'!L45/'09.1 Nehodovost - vypocet'!M45,'09.1 Nehodovost - vypocet'!J45*'09.1 Nehodovost - vypocet'!J45/'09.1 Nehodovost - vypocet'!I45)),0)),0)</f>
        <v>0</v>
      </c>
      <c r="L45" s="30">
        <f>IFERROR(IF('A2 Intenzita dopravy'!$G$2="Dopravný model",IFERROR(INDEX('A2.1 Intenzita dopravy'!$E167:$BB167,MATCH('09.1 Nehodovost - vypocet'!L$19,'A2.1 Intenzita dopravy'!$E$141:$BB$141,0)),IF('09.1 Nehodovost - vypocet'!L$19&lt;MIN('A2.1 Intenzita dopravy'!$E$141:$BB$141),'09.1 Nehodovost - vypocet'!M45*'09.1 Nehodovost - vypocet'!M45/'09.1 Nehodovost - vypocet'!N45,'09.1 Nehodovost - vypocet'!K45*'09.1 Nehodovost - vypocet'!K45/'09.1 Nehodovost - vypocet'!J45)),IF('A2 Intenzita dopravy'!$G$2="Koeficienty rastu dopravy",IFERROR(INDEX('A2.1 Intenzita dopravy'!$E31:$BB31,MATCH('09.1 Nehodovost - vypocet'!L$19,'A2.1 Intenzita dopravy'!$E$5:$BB$5,0)),IF('09.1 Nehodovost - vypocet'!L$19&lt;MIN('A2.1 Intenzita dopravy'!$E$5:$BB$5),'09.1 Nehodovost - vypocet'!M45*'09.1 Nehodovost - vypocet'!M45/'09.1 Nehodovost - vypocet'!N45,'09.1 Nehodovost - vypocet'!K45*'09.1 Nehodovost - vypocet'!K45/'09.1 Nehodovost - vypocet'!J45)),0)),0)</f>
        <v>0</v>
      </c>
      <c r="M45" s="30">
        <f>IFERROR(IF('A2 Intenzita dopravy'!$G$2="Dopravný model",IFERROR(INDEX('A2.1 Intenzita dopravy'!$E167:$BB167,MATCH('09.1 Nehodovost - vypocet'!M$19,'A2.1 Intenzita dopravy'!$E$141:$BB$141,0)),IF('09.1 Nehodovost - vypocet'!M$19&lt;MIN('A2.1 Intenzita dopravy'!$E$141:$BB$141),'09.1 Nehodovost - vypocet'!N45*'09.1 Nehodovost - vypocet'!N45/'09.1 Nehodovost - vypocet'!O45,'09.1 Nehodovost - vypocet'!L45*'09.1 Nehodovost - vypocet'!L45/'09.1 Nehodovost - vypocet'!K45)),IF('A2 Intenzita dopravy'!$G$2="Koeficienty rastu dopravy",IFERROR(INDEX('A2.1 Intenzita dopravy'!$E31:$BB31,MATCH('09.1 Nehodovost - vypocet'!M$19,'A2.1 Intenzita dopravy'!$E$5:$BB$5,0)),IF('09.1 Nehodovost - vypocet'!M$19&lt;MIN('A2.1 Intenzita dopravy'!$E$5:$BB$5),'09.1 Nehodovost - vypocet'!N45*'09.1 Nehodovost - vypocet'!N45/'09.1 Nehodovost - vypocet'!O45,'09.1 Nehodovost - vypocet'!L45*'09.1 Nehodovost - vypocet'!L45/'09.1 Nehodovost - vypocet'!K45)),0)),0)</f>
        <v>0</v>
      </c>
      <c r="N45" s="30">
        <f>IFERROR(IF('A2 Intenzita dopravy'!$G$2="Dopravný model",IFERROR(INDEX('A2.1 Intenzita dopravy'!$E167:$BB167,MATCH('09.1 Nehodovost - vypocet'!N$19,'A2.1 Intenzita dopravy'!$E$141:$BB$141,0)),IF('09.1 Nehodovost - vypocet'!N$19&lt;MIN('A2.1 Intenzita dopravy'!$E$141:$BB$141),'09.1 Nehodovost - vypocet'!O45*'09.1 Nehodovost - vypocet'!O45/'09.1 Nehodovost - vypocet'!P45,'09.1 Nehodovost - vypocet'!M45*'09.1 Nehodovost - vypocet'!M45/'09.1 Nehodovost - vypocet'!L45)),IF('A2 Intenzita dopravy'!$G$2="Koeficienty rastu dopravy",IFERROR(INDEX('A2.1 Intenzita dopravy'!$E31:$BB31,MATCH('09.1 Nehodovost - vypocet'!N$19,'A2.1 Intenzita dopravy'!$E$5:$BB$5,0)),IF('09.1 Nehodovost - vypocet'!N$19&lt;MIN('A2.1 Intenzita dopravy'!$E$5:$BB$5),'09.1 Nehodovost - vypocet'!O45*'09.1 Nehodovost - vypocet'!O45/'09.1 Nehodovost - vypocet'!P45,'09.1 Nehodovost - vypocet'!M45*'09.1 Nehodovost - vypocet'!M45/'09.1 Nehodovost - vypocet'!L45)),0)),0)</f>
        <v>0</v>
      </c>
      <c r="O45" s="30">
        <f>IFERROR(IF('A2 Intenzita dopravy'!$G$2="Dopravný model",IFERROR(INDEX('A2.1 Intenzita dopravy'!$E167:$BB167,MATCH('09.1 Nehodovost - vypocet'!O$19,'A2.1 Intenzita dopravy'!$E$141:$BB$141,0)),IF('09.1 Nehodovost - vypocet'!O$19&lt;MIN('A2.1 Intenzita dopravy'!$E$141:$BB$141),'09.1 Nehodovost - vypocet'!P45*'09.1 Nehodovost - vypocet'!P45/'09.1 Nehodovost - vypocet'!Q45,'09.1 Nehodovost - vypocet'!N45*'09.1 Nehodovost - vypocet'!N45/'09.1 Nehodovost - vypocet'!M45)),IF('A2 Intenzita dopravy'!$G$2="Koeficienty rastu dopravy",IFERROR(INDEX('A2.1 Intenzita dopravy'!$E31:$BB31,MATCH('09.1 Nehodovost - vypocet'!O$19,'A2.1 Intenzita dopravy'!$E$5:$BB$5,0)),IF('09.1 Nehodovost - vypocet'!O$19&lt;MIN('A2.1 Intenzita dopravy'!$E$5:$BB$5),'09.1 Nehodovost - vypocet'!P45*'09.1 Nehodovost - vypocet'!P45/'09.1 Nehodovost - vypocet'!Q45,'09.1 Nehodovost - vypocet'!N45*'09.1 Nehodovost - vypocet'!N45/'09.1 Nehodovost - vypocet'!M45)),0)),0)</f>
        <v>0</v>
      </c>
      <c r="P45" s="30">
        <f>IFERROR(IF('A2 Intenzita dopravy'!$G$2="Dopravný model",IFERROR(INDEX('A2.1 Intenzita dopravy'!$E167:$BB167,MATCH('09.1 Nehodovost - vypocet'!P$19,'A2.1 Intenzita dopravy'!$E$141:$BB$141,0)),IF('09.1 Nehodovost - vypocet'!P$19&lt;MIN('A2.1 Intenzita dopravy'!$E$141:$BB$141),'09.1 Nehodovost - vypocet'!Q45*'09.1 Nehodovost - vypocet'!Q45/'09.1 Nehodovost - vypocet'!R45,'09.1 Nehodovost - vypocet'!O45*'09.1 Nehodovost - vypocet'!O45/'09.1 Nehodovost - vypocet'!N45)),IF('A2 Intenzita dopravy'!$G$2="Koeficienty rastu dopravy",IFERROR(INDEX('A2.1 Intenzita dopravy'!$E31:$BB31,MATCH('09.1 Nehodovost - vypocet'!P$19,'A2.1 Intenzita dopravy'!$E$5:$BB$5,0)),IF('09.1 Nehodovost - vypocet'!P$19&lt;MIN('A2.1 Intenzita dopravy'!$E$5:$BB$5),'09.1 Nehodovost - vypocet'!Q45*'09.1 Nehodovost - vypocet'!Q45/'09.1 Nehodovost - vypocet'!R45,'09.1 Nehodovost - vypocet'!O45*'09.1 Nehodovost - vypocet'!O45/'09.1 Nehodovost - vypocet'!N45)),0)),0)</f>
        <v>4928</v>
      </c>
      <c r="Q45" s="30">
        <f>IFERROR(IF('A2 Intenzita dopravy'!$G$2="Dopravný model",IFERROR(INDEX('A2.1 Intenzita dopravy'!$E167:$BB167,MATCH('09.1 Nehodovost - vypocet'!Q$19,'A2.1 Intenzita dopravy'!$E$141:$BB$141,0)),IF('09.1 Nehodovost - vypocet'!Q$19&lt;MIN('A2.1 Intenzita dopravy'!$E$141:$BB$141),'09.1 Nehodovost - vypocet'!R45*'09.1 Nehodovost - vypocet'!R45/'09.1 Nehodovost - vypocet'!S45,'09.1 Nehodovost - vypocet'!P45*'09.1 Nehodovost - vypocet'!P45/'09.1 Nehodovost - vypocet'!O45)),IF('A2 Intenzita dopravy'!$G$2="Koeficienty rastu dopravy",IFERROR(INDEX('A2.1 Intenzita dopravy'!$E31:$BB31,MATCH('09.1 Nehodovost - vypocet'!Q$19,'A2.1 Intenzita dopravy'!$E$5:$BB$5,0)),IF('09.1 Nehodovost - vypocet'!Q$19&lt;MIN('A2.1 Intenzita dopravy'!$E$5:$BB$5),'09.1 Nehodovost - vypocet'!R45*'09.1 Nehodovost - vypocet'!R45/'09.1 Nehodovost - vypocet'!S45,'09.1 Nehodovost - vypocet'!P45*'09.1 Nehodovost - vypocet'!P45/'09.1 Nehodovost - vypocet'!O45)),0)),0)</f>
        <v>5009.8108884111489</v>
      </c>
      <c r="R45" s="30">
        <f>IFERROR(IF('A2 Intenzita dopravy'!$G$2="Dopravný model",IFERROR(INDEX('A2.1 Intenzita dopravy'!$E167:$BB167,MATCH('09.1 Nehodovost - vypocet'!R$19,'A2.1 Intenzita dopravy'!$E$141:$BB$141,0)),IF('09.1 Nehodovost - vypocet'!R$19&lt;MIN('A2.1 Intenzita dopravy'!$E$141:$BB$141),'09.1 Nehodovost - vypocet'!S45*'09.1 Nehodovost - vypocet'!S45/'09.1 Nehodovost - vypocet'!T45,'09.1 Nehodovost - vypocet'!Q45*'09.1 Nehodovost - vypocet'!Q45/'09.1 Nehodovost - vypocet'!P45)),IF('A2 Intenzita dopravy'!$G$2="Koeficienty rastu dopravy",IFERROR(INDEX('A2.1 Intenzita dopravy'!$E31:$BB31,MATCH('09.1 Nehodovost - vypocet'!R$19,'A2.1 Intenzita dopravy'!$E$5:$BB$5,0)),IF('09.1 Nehodovost - vypocet'!R$19&lt;MIN('A2.1 Intenzita dopravy'!$E$5:$BB$5),'09.1 Nehodovost - vypocet'!S45*'09.1 Nehodovost - vypocet'!S45/'09.1 Nehodovost - vypocet'!T45,'09.1 Nehodovost - vypocet'!Q45*'09.1 Nehodovost - vypocet'!Q45/'09.1 Nehodovost - vypocet'!P45)),0)),0)</f>
        <v>5092.9799386450704</v>
      </c>
      <c r="S45" s="30">
        <f>IFERROR(IF('A2 Intenzita dopravy'!$G$2="Dopravný model",IFERROR(INDEX('A2.1 Intenzita dopravy'!$E167:$BB167,MATCH('09.1 Nehodovost - vypocet'!S$19,'A2.1 Intenzita dopravy'!$E$141:$BB$141,0)),IF('09.1 Nehodovost - vypocet'!S$19&lt;MIN('A2.1 Intenzita dopravy'!$E$141:$BB$141),'09.1 Nehodovost - vypocet'!T45*'09.1 Nehodovost - vypocet'!T45/'09.1 Nehodovost - vypocet'!U45,'09.1 Nehodovost - vypocet'!R45*'09.1 Nehodovost - vypocet'!R45/'09.1 Nehodovost - vypocet'!Q45)),IF('A2 Intenzita dopravy'!$G$2="Koeficienty rastu dopravy",IFERROR(INDEX('A2.1 Intenzita dopravy'!$E31:$BB31,MATCH('09.1 Nehodovost - vypocet'!S$19,'A2.1 Intenzita dopravy'!$E$5:$BB$5,0)),IF('09.1 Nehodovost - vypocet'!S$19&lt;MIN('A2.1 Intenzita dopravy'!$E$5:$BB$5),'09.1 Nehodovost - vypocet'!T45*'09.1 Nehodovost - vypocet'!T45/'09.1 Nehodovost - vypocet'!U45,'09.1 Nehodovost - vypocet'!R45*'09.1 Nehodovost - vypocet'!R45/'09.1 Nehodovost - vypocet'!Q45)),0)),0)</f>
        <v>5177.5296978659944</v>
      </c>
      <c r="T45" s="30">
        <f>IFERROR(IF('A2 Intenzita dopravy'!$G$2="Dopravný model",IFERROR(INDEX('A2.1 Intenzita dopravy'!$E167:$BB167,MATCH('09.1 Nehodovost - vypocet'!T$19,'A2.1 Intenzita dopravy'!$E$141:$BB$141,0)),IF('09.1 Nehodovost - vypocet'!T$19&lt;MIN('A2.1 Intenzita dopravy'!$E$141:$BB$141),'09.1 Nehodovost - vypocet'!U45*'09.1 Nehodovost - vypocet'!U45/'09.1 Nehodovost - vypocet'!V45,'09.1 Nehodovost - vypocet'!S45*'09.1 Nehodovost - vypocet'!S45/'09.1 Nehodovost - vypocet'!R45)),IF('A2 Intenzita dopravy'!$G$2="Koeficienty rastu dopravy",IFERROR(INDEX('A2.1 Intenzita dopravy'!$E31:$BB31,MATCH('09.1 Nehodovost - vypocet'!T$19,'A2.1 Intenzita dopravy'!$E$5:$BB$5,0)),IF('09.1 Nehodovost - vypocet'!T$19&lt;MIN('A2.1 Intenzita dopravy'!$E$5:$BB$5),'09.1 Nehodovost - vypocet'!U45*'09.1 Nehodovost - vypocet'!U45/'09.1 Nehodovost - vypocet'!V45,'09.1 Nehodovost - vypocet'!S45*'09.1 Nehodovost - vypocet'!S45/'09.1 Nehodovost - vypocet'!R45)),0)),0)</f>
        <v>5263.4830875489333</v>
      </c>
      <c r="U45" s="30">
        <f>IFERROR(IF('A2 Intenzita dopravy'!$G$2="Dopravný model",IFERROR(INDEX('A2.1 Intenzita dopravy'!$E167:$BB167,MATCH('09.1 Nehodovost - vypocet'!U$19,'A2.1 Intenzita dopravy'!$E$141:$BB$141,0)),IF('09.1 Nehodovost - vypocet'!U$19&lt;MIN('A2.1 Intenzita dopravy'!$E$141:$BB$141),'09.1 Nehodovost - vypocet'!V45*'09.1 Nehodovost - vypocet'!V45/'09.1 Nehodovost - vypocet'!W45,'09.1 Nehodovost - vypocet'!T45*'09.1 Nehodovost - vypocet'!T45/'09.1 Nehodovost - vypocet'!S45)),IF('A2 Intenzita dopravy'!$G$2="Koeficienty rastu dopravy",IFERROR(INDEX('A2.1 Intenzita dopravy'!$E31:$BB31,MATCH('09.1 Nehodovost - vypocet'!U$19,'A2.1 Intenzita dopravy'!$E$5:$BB$5,0)),IF('09.1 Nehodovost - vypocet'!U$19&lt;MIN('A2.1 Intenzita dopravy'!$E$5:$BB$5),'09.1 Nehodovost - vypocet'!V45*'09.1 Nehodovost - vypocet'!V45/'09.1 Nehodovost - vypocet'!W45,'09.1 Nehodovost - vypocet'!T45*'09.1 Nehodovost - vypocet'!T45/'09.1 Nehodovost - vypocet'!S45)),0)),0)</f>
        <v>5350.8634096937049</v>
      </c>
      <c r="V45" s="30">
        <f>IFERROR(IF('A2 Intenzita dopravy'!$G$2="Dopravný model",IFERROR(INDEX('A2.1 Intenzita dopravy'!$E167:$BB167,MATCH('09.1 Nehodovost - vypocet'!V$19,'A2.1 Intenzita dopravy'!$E$141:$BB$141,0)),IF('09.1 Nehodovost - vypocet'!V$19&lt;MIN('A2.1 Intenzita dopravy'!$E$141:$BB$141),'09.1 Nehodovost - vypocet'!W45*'09.1 Nehodovost - vypocet'!W45/'09.1 Nehodovost - vypocet'!X45,'09.1 Nehodovost - vypocet'!U45*'09.1 Nehodovost - vypocet'!U45/'09.1 Nehodovost - vypocet'!T45)),IF('A2 Intenzita dopravy'!$G$2="Koeficienty rastu dopravy",IFERROR(INDEX('A2.1 Intenzita dopravy'!$E31:$BB31,MATCH('09.1 Nehodovost - vypocet'!V$19,'A2.1 Intenzita dopravy'!$E$5:$BB$5,0)),IF('09.1 Nehodovost - vypocet'!V$19&lt;MIN('A2.1 Intenzita dopravy'!$E$5:$BB$5),'09.1 Nehodovost - vypocet'!W45*'09.1 Nehodovost - vypocet'!W45/'09.1 Nehodovost - vypocet'!X45,'09.1 Nehodovost - vypocet'!U45*'09.1 Nehodovost - vypocet'!U45/'09.1 Nehodovost - vypocet'!T45)),0)),0)</f>
        <v>5439.694353142112</v>
      </c>
      <c r="W45" s="30">
        <f>IFERROR(IF('A2 Intenzita dopravy'!$G$2="Dopravný model",IFERROR(INDEX('A2.1 Intenzita dopravy'!$E167:$BB167,MATCH('09.1 Nehodovost - vypocet'!W$19,'A2.1 Intenzita dopravy'!$E$141:$BB$141,0)),IF('09.1 Nehodovost - vypocet'!W$19&lt;MIN('A2.1 Intenzita dopravy'!$E$141:$BB$141),'09.1 Nehodovost - vypocet'!X45*'09.1 Nehodovost - vypocet'!X45/'09.1 Nehodovost - vypocet'!Y45,'09.1 Nehodovost - vypocet'!V45*'09.1 Nehodovost - vypocet'!V45/'09.1 Nehodovost - vypocet'!U45)),IF('A2 Intenzita dopravy'!$G$2="Koeficienty rastu dopravy",IFERROR(INDEX('A2.1 Intenzita dopravy'!$E31:$BB31,MATCH('09.1 Nehodovost - vypocet'!W$19,'A2.1 Intenzita dopravy'!$E$5:$BB$5,0)),IF('09.1 Nehodovost - vypocet'!W$19&lt;MIN('A2.1 Intenzita dopravy'!$E$5:$BB$5),'09.1 Nehodovost - vypocet'!X45*'09.1 Nehodovost - vypocet'!X45/'09.1 Nehodovost - vypocet'!Y45,'09.1 Nehodovost - vypocet'!V45*'09.1 Nehodovost - vypocet'!V45/'09.1 Nehodovost - vypocet'!U45)),0)),0)</f>
        <v>5530</v>
      </c>
      <c r="X45" s="30">
        <f>IFERROR(IF('A2 Intenzita dopravy'!$G$2="Dopravný model",IFERROR(INDEX('A2.1 Intenzita dopravy'!$E167:$BB167,MATCH('09.1 Nehodovost - vypocet'!X$19,'A2.1 Intenzita dopravy'!$E$141:$BB$141,0)),IF('09.1 Nehodovost - vypocet'!X$19&lt;MIN('A2.1 Intenzita dopravy'!$E$141:$BB$141),'09.1 Nehodovost - vypocet'!Y45*'09.1 Nehodovost - vypocet'!Y45/'09.1 Nehodovost - vypocet'!Z45,'09.1 Nehodovost - vypocet'!W45*'09.1 Nehodovost - vypocet'!W45/'09.1 Nehodovost - vypocet'!V45)),IF('A2 Intenzita dopravy'!$G$2="Koeficienty rastu dopravy",IFERROR(INDEX('A2.1 Intenzita dopravy'!$E31:$BB31,MATCH('09.1 Nehodovost - vypocet'!X$19,'A2.1 Intenzita dopravy'!$E$5:$BB$5,0)),IF('09.1 Nehodovost - vypocet'!X$19&lt;MIN('A2.1 Intenzita dopravy'!$E$5:$BB$5),'09.1 Nehodovost - vypocet'!Y45*'09.1 Nehodovost - vypocet'!Y45/'09.1 Nehodovost - vypocet'!Z45,'09.1 Nehodovost - vypocet'!W45*'09.1 Nehodovost - vypocet'!W45/'09.1 Nehodovost - vypocet'!V45)),0)),0)</f>
        <v>5597.2032436876607</v>
      </c>
      <c r="Y45" s="30">
        <f>IFERROR(IF('A2 Intenzita dopravy'!$G$2="Dopravný model",IFERROR(INDEX('A2.1 Intenzita dopravy'!$E167:$BB167,MATCH('09.1 Nehodovost - vypocet'!Y$19,'A2.1 Intenzita dopravy'!$E$141:$BB$141,0)),IF('09.1 Nehodovost - vypocet'!Y$19&lt;MIN('A2.1 Intenzita dopravy'!$E$141:$BB$141),'09.1 Nehodovost - vypocet'!Z45*'09.1 Nehodovost - vypocet'!Z45/'09.1 Nehodovost - vypocet'!AA45,'09.1 Nehodovost - vypocet'!X45*'09.1 Nehodovost - vypocet'!X45/'09.1 Nehodovost - vypocet'!W45)),IF('A2 Intenzita dopravy'!$G$2="Koeficienty rastu dopravy",IFERROR(INDEX('A2.1 Intenzita dopravy'!$E31:$BB31,MATCH('09.1 Nehodovost - vypocet'!Y$19,'A2.1 Intenzita dopravy'!$E$5:$BB$5,0)),IF('09.1 Nehodovost - vypocet'!Y$19&lt;MIN('A2.1 Intenzita dopravy'!$E$5:$BB$5),'09.1 Nehodovost - vypocet'!Z45*'09.1 Nehodovost - vypocet'!Z45/'09.1 Nehodovost - vypocet'!AA45,'09.1 Nehodovost - vypocet'!X45*'09.1 Nehodovost - vypocet'!X45/'09.1 Nehodovost - vypocet'!W45)),0)),0)</f>
        <v>5665.2231738060891</v>
      </c>
      <c r="Z45" s="30">
        <f>IFERROR(IF('A2 Intenzita dopravy'!$G$2="Dopravný model",IFERROR(INDEX('A2.1 Intenzita dopravy'!$E167:$BB167,MATCH('09.1 Nehodovost - vypocet'!Z$19,'A2.1 Intenzita dopravy'!$E$141:$BB$141,0)),IF('09.1 Nehodovost - vypocet'!Z$19&lt;MIN('A2.1 Intenzita dopravy'!$E$141:$BB$141),'09.1 Nehodovost - vypocet'!AA45*'09.1 Nehodovost - vypocet'!AA45/'09.1 Nehodovost - vypocet'!AB45,'09.1 Nehodovost - vypocet'!Y45*'09.1 Nehodovost - vypocet'!Y45/'09.1 Nehodovost - vypocet'!X45)),IF('A2 Intenzita dopravy'!$G$2="Koeficienty rastu dopravy",IFERROR(INDEX('A2.1 Intenzita dopravy'!$E31:$BB31,MATCH('09.1 Nehodovost - vypocet'!Z$19,'A2.1 Intenzita dopravy'!$E$5:$BB$5,0)),IF('09.1 Nehodovost - vypocet'!Z$19&lt;MIN('A2.1 Intenzita dopravy'!$E$5:$BB$5),'09.1 Nehodovost - vypocet'!AA45*'09.1 Nehodovost - vypocet'!AA45/'09.1 Nehodovost - vypocet'!AB45,'09.1 Nehodovost - vypocet'!Y45*'09.1 Nehodovost - vypocet'!Y45/'09.1 Nehodovost - vypocet'!X45)),0)),0)</f>
        <v>5734.0697151251261</v>
      </c>
      <c r="AA45" s="30">
        <f>IFERROR(IF('A2 Intenzita dopravy'!$G$2="Dopravný model",IFERROR(INDEX('A2.1 Intenzita dopravy'!$E167:$BB167,MATCH('09.1 Nehodovost - vypocet'!AA$19,'A2.1 Intenzita dopravy'!$E$141:$BB$141,0)),IF('09.1 Nehodovost - vypocet'!AA$19&lt;MIN('A2.1 Intenzita dopravy'!$E$141:$BB$141),'09.1 Nehodovost - vypocet'!AB45*'09.1 Nehodovost - vypocet'!AB45/'09.1 Nehodovost - vypocet'!AC45,'09.1 Nehodovost - vypocet'!Z45*'09.1 Nehodovost - vypocet'!Z45/'09.1 Nehodovost - vypocet'!Y45)),IF('A2 Intenzita dopravy'!$G$2="Koeficienty rastu dopravy",IFERROR(INDEX('A2.1 Intenzita dopravy'!$E31:$BB31,MATCH('09.1 Nehodovost - vypocet'!AA$19,'A2.1 Intenzita dopravy'!$E$5:$BB$5,0)),IF('09.1 Nehodovost - vypocet'!AA$19&lt;MIN('A2.1 Intenzita dopravy'!$E$5:$BB$5),'09.1 Nehodovost - vypocet'!AB45*'09.1 Nehodovost - vypocet'!AB45/'09.1 Nehodovost - vypocet'!AC45,'09.1 Nehodovost - vypocet'!Z45*'09.1 Nehodovost - vypocet'!Z45/'09.1 Nehodovost - vypocet'!Y45)),0)),0)</f>
        <v>5803.7529130252324</v>
      </c>
      <c r="AB45" s="30">
        <f>IFERROR(IF('A2 Intenzita dopravy'!$G$2="Dopravný model",IFERROR(INDEX('A2.1 Intenzita dopravy'!$E167:$BB167,MATCH('09.1 Nehodovost - vypocet'!AB$19,'A2.1 Intenzita dopravy'!$E$141:$BB$141,0)),IF('09.1 Nehodovost - vypocet'!AB$19&lt;MIN('A2.1 Intenzita dopravy'!$E$141:$BB$141),'09.1 Nehodovost - vypocet'!AC45*'09.1 Nehodovost - vypocet'!AC45/'09.1 Nehodovost - vypocet'!AD45,'09.1 Nehodovost - vypocet'!AA45*'09.1 Nehodovost - vypocet'!AA45/'09.1 Nehodovost - vypocet'!Z45)),IF('A2 Intenzita dopravy'!$G$2="Koeficienty rastu dopravy",IFERROR(INDEX('A2.1 Intenzita dopravy'!$E31:$BB31,MATCH('09.1 Nehodovost - vypocet'!AB$19,'A2.1 Intenzita dopravy'!$E$5:$BB$5,0)),IF('09.1 Nehodovost - vypocet'!AB$19&lt;MIN('A2.1 Intenzita dopravy'!$E$5:$BB$5),'09.1 Nehodovost - vypocet'!AC45*'09.1 Nehodovost - vypocet'!AC45/'09.1 Nehodovost - vypocet'!AD45,'09.1 Nehodovost - vypocet'!AA45*'09.1 Nehodovost - vypocet'!AA45/'09.1 Nehodovost - vypocet'!Z45)),0)),0)</f>
        <v>5874.2829349632084</v>
      </c>
      <c r="AC45" s="30">
        <f>IFERROR(IF('A2 Intenzita dopravy'!$G$2="Dopravný model",IFERROR(INDEX('A2.1 Intenzita dopravy'!$E167:$BB167,MATCH('09.1 Nehodovost - vypocet'!AC$19,'A2.1 Intenzita dopravy'!$E$141:$BB$141,0)),IF('09.1 Nehodovost - vypocet'!AC$19&lt;MIN('A2.1 Intenzita dopravy'!$E$141:$BB$141),'09.1 Nehodovost - vypocet'!AD45*'09.1 Nehodovost - vypocet'!AD45/'09.1 Nehodovost - vypocet'!AE45,'09.1 Nehodovost - vypocet'!AB45*'09.1 Nehodovost - vypocet'!AB45/'09.1 Nehodovost - vypocet'!AA45)),IF('A2 Intenzita dopravy'!$G$2="Koeficienty rastu dopravy",IFERROR(INDEX('A2.1 Intenzita dopravy'!$E31:$BB31,MATCH('09.1 Nehodovost - vypocet'!AC$19,'A2.1 Intenzita dopravy'!$E$5:$BB$5,0)),IF('09.1 Nehodovost - vypocet'!AC$19&lt;MIN('A2.1 Intenzita dopravy'!$E$5:$BB$5),'09.1 Nehodovost - vypocet'!AD45*'09.1 Nehodovost - vypocet'!AD45/'09.1 Nehodovost - vypocet'!AE45,'09.1 Nehodovost - vypocet'!AB45*'09.1 Nehodovost - vypocet'!AB45/'09.1 Nehodovost - vypocet'!AA45)),0)),0)</f>
        <v>5945.6700719557221</v>
      </c>
      <c r="AD45" s="30">
        <f>IFERROR(IF('A2 Intenzita dopravy'!$G$2="Dopravný model",IFERROR(INDEX('A2.1 Intenzita dopravy'!$E167:$BB167,MATCH('09.1 Nehodovost - vypocet'!AD$19,'A2.1 Intenzita dopravy'!$E$141:$BB$141,0)),IF('09.1 Nehodovost - vypocet'!AD$19&lt;MIN('A2.1 Intenzita dopravy'!$E$141:$BB$141),'09.1 Nehodovost - vypocet'!AE45*'09.1 Nehodovost - vypocet'!AE45/'09.1 Nehodovost - vypocet'!AF45,'09.1 Nehodovost - vypocet'!AC45*'09.1 Nehodovost - vypocet'!AC45/'09.1 Nehodovost - vypocet'!AB45)),IF('A2 Intenzita dopravy'!$G$2="Koeficienty rastu dopravy",IFERROR(INDEX('A2.1 Intenzita dopravy'!$E31:$BB31,MATCH('09.1 Nehodovost - vypocet'!AD$19,'A2.1 Intenzita dopravy'!$E$5:$BB$5,0)),IF('09.1 Nehodovost - vypocet'!AD$19&lt;MIN('A2.1 Intenzita dopravy'!$E$5:$BB$5),'09.1 Nehodovost - vypocet'!AE45*'09.1 Nehodovost - vypocet'!AE45/'09.1 Nehodovost - vypocet'!AF45,'09.1 Nehodovost - vypocet'!AC45*'09.1 Nehodovost - vypocet'!AC45/'09.1 Nehodovost - vypocet'!AB45)),0)),0)</f>
        <v>6017.9247400808708</v>
      </c>
      <c r="AE45" s="30">
        <f>IFERROR(IF('A2 Intenzita dopravy'!$G$2="Dopravný model",IFERROR(INDEX('A2.1 Intenzita dopravy'!$E167:$BB167,MATCH('09.1 Nehodovost - vypocet'!AE$19,'A2.1 Intenzita dopravy'!$E$141:$BB$141,0)),IF('09.1 Nehodovost - vypocet'!AE$19&lt;MIN('A2.1 Intenzita dopravy'!$E$141:$BB$141),'09.1 Nehodovost - vypocet'!AF45*'09.1 Nehodovost - vypocet'!AF45/'09.1 Nehodovost - vypocet'!AG45,'09.1 Nehodovost - vypocet'!AD45*'09.1 Nehodovost - vypocet'!AD45/'09.1 Nehodovost - vypocet'!AC45)),IF('A2 Intenzita dopravy'!$G$2="Koeficienty rastu dopravy",IFERROR(INDEX('A2.1 Intenzita dopravy'!$E31:$BB31,MATCH('09.1 Nehodovost - vypocet'!AE$19,'A2.1 Intenzita dopravy'!$E$5:$BB$5,0)),IF('09.1 Nehodovost - vypocet'!AE$19&lt;MIN('A2.1 Intenzita dopravy'!$E$5:$BB$5),'09.1 Nehodovost - vypocet'!AF45*'09.1 Nehodovost - vypocet'!AF45/'09.1 Nehodovost - vypocet'!AG45,'09.1 Nehodovost - vypocet'!AD45*'09.1 Nehodovost - vypocet'!AD45/'09.1 Nehodovost - vypocet'!AC45)),0)),0)</f>
        <v>6091.0574819979884</v>
      </c>
      <c r="AF45" s="30">
        <f>IFERROR(IF('A2 Intenzita dopravy'!$G$2="Dopravný model",IFERROR(INDEX('A2.1 Intenzita dopravy'!$E167:$BB167,MATCH('09.1 Nehodovost - vypocet'!AF$19,'A2.1 Intenzita dopravy'!$E$141:$BB$141,0)),IF('09.1 Nehodovost - vypocet'!AF$19&lt;MIN('A2.1 Intenzita dopravy'!$E$141:$BB$141),'09.1 Nehodovost - vypocet'!AG45*'09.1 Nehodovost - vypocet'!AG45/'09.1 Nehodovost - vypocet'!AH45,'09.1 Nehodovost - vypocet'!AE45*'09.1 Nehodovost - vypocet'!AE45/'09.1 Nehodovost - vypocet'!AD45)),IF('A2 Intenzita dopravy'!$G$2="Koeficienty rastu dopravy",IFERROR(INDEX('A2.1 Intenzita dopravy'!$E31:$BB31,MATCH('09.1 Nehodovost - vypocet'!AF$19,'A2.1 Intenzita dopravy'!$E$5:$BB$5,0)),IF('09.1 Nehodovost - vypocet'!AF$19&lt;MIN('A2.1 Intenzita dopravy'!$E$5:$BB$5),'09.1 Nehodovost - vypocet'!AG45*'09.1 Nehodovost - vypocet'!AG45/'09.1 Nehodovost - vypocet'!AH45,'09.1 Nehodovost - vypocet'!AE45*'09.1 Nehodovost - vypocet'!AE45/'09.1 Nehodovost - vypocet'!AD45)),0)),0)</f>
        <v>6165.0789684859201</v>
      </c>
      <c r="AG45" s="30">
        <f>IFERROR(IF('A2 Intenzita dopravy'!$G$2="Dopravný model",IFERROR(INDEX('A2.1 Intenzita dopravy'!$E167:$BB167,MATCH('09.1 Nehodovost - vypocet'!AG$19,'A2.1 Intenzita dopravy'!$E$141:$BB$141,0)),IF('09.1 Nehodovost - vypocet'!AG$19&lt;MIN('A2.1 Intenzita dopravy'!$E$141:$BB$141),'09.1 Nehodovost - vypocet'!AH45*'09.1 Nehodovost - vypocet'!AH45/'09.1 Nehodovost - vypocet'!AI45,'09.1 Nehodovost - vypocet'!AF45*'09.1 Nehodovost - vypocet'!AF45/'09.1 Nehodovost - vypocet'!AE45)),IF('A2 Intenzita dopravy'!$G$2="Koeficienty rastu dopravy",IFERROR(INDEX('A2.1 Intenzita dopravy'!$E31:$BB31,MATCH('09.1 Nehodovost - vypocet'!AG$19,'A2.1 Intenzita dopravy'!$E$5:$BB$5,0)),IF('09.1 Nehodovost - vypocet'!AG$19&lt;MIN('A2.1 Intenzita dopravy'!$E$5:$BB$5),'09.1 Nehodovost - vypocet'!AH45*'09.1 Nehodovost - vypocet'!AH45/'09.1 Nehodovost - vypocet'!AI45,'09.1 Nehodovost - vypocet'!AF45*'09.1 Nehodovost - vypocet'!AF45/'09.1 Nehodovost - vypocet'!AE45)),0)),0)</f>
        <v>6240</v>
      </c>
      <c r="AH45" s="30">
        <f>IFERROR(IF('A2 Intenzita dopravy'!$G$2="Dopravný model",IFERROR(INDEX('A2.1 Intenzita dopravy'!$E167:$BB167,MATCH('09.1 Nehodovost - vypocet'!AH$19,'A2.1 Intenzita dopravy'!$E$141:$BB$141,0)),IF('09.1 Nehodovost - vypocet'!AH$19&lt;MIN('A2.1 Intenzita dopravy'!$E$141:$BB$141),'09.1 Nehodovost - vypocet'!AI45*'09.1 Nehodovost - vypocet'!AI45/'09.1 Nehodovost - vypocet'!AJ45,'09.1 Nehodovost - vypocet'!AG45*'09.1 Nehodovost - vypocet'!AG45/'09.1 Nehodovost - vypocet'!AF45)),IF('A2 Intenzita dopravy'!$G$2="Koeficienty rastu dopravy",IFERROR(INDEX('A2.1 Intenzita dopravy'!$E31:$BB31,MATCH('09.1 Nehodovost - vypocet'!AH$19,'A2.1 Intenzita dopravy'!$E$5:$BB$5,0)),IF('09.1 Nehodovost - vypocet'!AH$19&lt;MIN('A2.1 Intenzita dopravy'!$E$5:$BB$5),'09.1 Nehodovost - vypocet'!AI45*'09.1 Nehodovost - vypocet'!AI45/'09.1 Nehodovost - vypocet'!AJ45,'09.1 Nehodovost - vypocet'!AG45*'09.1 Nehodovost - vypocet'!AG45/'09.1 Nehodovost - vypocet'!AF45)),0)),0)</f>
        <v>6330.8155028560486</v>
      </c>
      <c r="AI45" s="30">
        <f>IFERROR(IF('A2 Intenzita dopravy'!$G$2="Dopravný model",IFERROR(INDEX('A2.1 Intenzita dopravy'!$E167:$BB167,MATCH('09.1 Nehodovost - vypocet'!AI$19,'A2.1 Intenzita dopravy'!$E$141:$BB$141,0)),IF('09.1 Nehodovost - vypocet'!AI$19&lt;MIN('A2.1 Intenzita dopravy'!$E$141:$BB$141),'09.1 Nehodovost - vypocet'!AJ45*'09.1 Nehodovost - vypocet'!AJ45/'09.1 Nehodovost - vypocet'!AK45,'09.1 Nehodovost - vypocet'!AH45*'09.1 Nehodovost - vypocet'!AH45/'09.1 Nehodovost - vypocet'!AG45)),IF('A2 Intenzita dopravy'!$G$2="Koeficienty rastu dopravy",IFERROR(INDEX('A2.1 Intenzita dopravy'!$E31:$BB31,MATCH('09.1 Nehodovost - vypocet'!AI$19,'A2.1 Intenzita dopravy'!$E$5:$BB$5,0)),IF('09.1 Nehodovost - vypocet'!AI$19&lt;MIN('A2.1 Intenzita dopravy'!$E$5:$BB$5),'09.1 Nehodovost - vypocet'!AJ45*'09.1 Nehodovost - vypocet'!AJ45/'09.1 Nehodovost - vypocet'!AK45,'09.1 Nehodovost - vypocet'!AH45*'09.1 Nehodovost - vypocet'!AH45/'09.1 Nehodovost - vypocet'!AG45)),0)),0)</f>
        <v>6422.9527133337306</v>
      </c>
      <c r="AJ45" s="30">
        <f>IFERROR(IF('A2 Intenzita dopravy'!$G$2="Dopravný model",IFERROR(INDEX('A2.1 Intenzita dopravy'!$E167:$BB167,MATCH('09.1 Nehodovost - vypocet'!AJ$19,'A2.1 Intenzita dopravy'!$E$141:$BB$141,0)),IF('09.1 Nehodovost - vypocet'!AJ$19&lt;MIN('A2.1 Intenzita dopravy'!$E$141:$BB$141),'09.1 Nehodovost - vypocet'!AK45*'09.1 Nehodovost - vypocet'!AK45/'09.1 Nehodovost - vypocet'!AL45,'09.1 Nehodovost - vypocet'!AI45*'09.1 Nehodovost - vypocet'!AI45/'09.1 Nehodovost - vypocet'!AH45)),IF('A2 Intenzita dopravy'!$G$2="Koeficienty rastu dopravy",IFERROR(INDEX('A2.1 Intenzita dopravy'!$E31:$BB31,MATCH('09.1 Nehodovost - vypocet'!AJ$19,'A2.1 Intenzita dopravy'!$E$5:$BB$5,0)),IF('09.1 Nehodovost - vypocet'!AJ$19&lt;MIN('A2.1 Intenzita dopravy'!$E$5:$BB$5),'09.1 Nehodovost - vypocet'!AK45*'09.1 Nehodovost - vypocet'!AK45/'09.1 Nehodovost - vypocet'!AL45,'09.1 Nehodovost - vypocet'!AI45*'09.1 Nehodovost - vypocet'!AI45/'09.1 Nehodovost - vypocet'!AH45)),0)),0)</f>
        <v>6516.4308672571315</v>
      </c>
      <c r="AK45" s="30">
        <f>IFERROR(IF('A2 Intenzita dopravy'!$G$2="Dopravný model",IFERROR(INDEX('A2.1 Intenzita dopravy'!$E167:$BB167,MATCH('09.1 Nehodovost - vypocet'!AK$19,'A2.1 Intenzita dopravy'!$E$141:$BB$141,0)),IF('09.1 Nehodovost - vypocet'!AK$19&lt;MIN('A2.1 Intenzita dopravy'!$E$141:$BB$141),'09.1 Nehodovost - vypocet'!AL45*'09.1 Nehodovost - vypocet'!AL45/'09.1 Nehodovost - vypocet'!AM45,'09.1 Nehodovost - vypocet'!AJ45*'09.1 Nehodovost - vypocet'!AJ45/'09.1 Nehodovost - vypocet'!AI45)),IF('A2 Intenzita dopravy'!$G$2="Koeficienty rastu dopravy",IFERROR(INDEX('A2.1 Intenzita dopravy'!$E31:$BB31,MATCH('09.1 Nehodovost - vypocet'!AK$19,'A2.1 Intenzita dopravy'!$E$5:$BB$5,0)),IF('09.1 Nehodovost - vypocet'!AK$19&lt;MIN('A2.1 Intenzita dopravy'!$E$5:$BB$5),'09.1 Nehodovost - vypocet'!AL45*'09.1 Nehodovost - vypocet'!AL45/'09.1 Nehodovost - vypocet'!AM45,'09.1 Nehodovost - vypocet'!AJ45*'09.1 Nehodovost - vypocet'!AJ45/'09.1 Nehodovost - vypocet'!AI45)),0)),0)</f>
        <v>6611.2694804040275</v>
      </c>
      <c r="AL45" s="30">
        <f>IFERROR(IF('A2 Intenzita dopravy'!$G$2="Dopravný model",IFERROR(INDEX('A2.1 Intenzita dopravy'!$E167:$BB167,MATCH('09.1 Nehodovost - vypocet'!AL$19,'A2.1 Intenzita dopravy'!$E$141:$BB$141,0)),IF('09.1 Nehodovost - vypocet'!AL$19&lt;MIN('A2.1 Intenzita dopravy'!$E$141:$BB$141),'09.1 Nehodovost - vypocet'!AM45*'09.1 Nehodovost - vypocet'!AM45/'09.1 Nehodovost - vypocet'!AN45,'09.1 Nehodovost - vypocet'!AK45*'09.1 Nehodovost - vypocet'!AK45/'09.1 Nehodovost - vypocet'!AJ45)),IF('A2 Intenzita dopravy'!$G$2="Koeficienty rastu dopravy",IFERROR(INDEX('A2.1 Intenzita dopravy'!$E31:$BB31,MATCH('09.1 Nehodovost - vypocet'!AL$19,'A2.1 Intenzita dopravy'!$E$5:$BB$5,0)),IF('09.1 Nehodovost - vypocet'!AL$19&lt;MIN('A2.1 Intenzita dopravy'!$E$5:$BB$5),'09.1 Nehodovost - vypocet'!AM45*'09.1 Nehodovost - vypocet'!AM45/'09.1 Nehodovost - vypocet'!AN45,'09.1 Nehodovost - vypocet'!AK45*'09.1 Nehodovost - vypocet'!AK45/'09.1 Nehodovost - vypocet'!AJ45)),0)),0)</f>
        <v>6707.488352580267</v>
      </c>
      <c r="AM45" s="30">
        <f>IFERROR(IF('A2 Intenzita dopravy'!$G$2="Dopravný model",IFERROR(INDEX('A2.1 Intenzita dopravy'!$E167:$BB167,MATCH('09.1 Nehodovost - vypocet'!AM$19,'A2.1 Intenzita dopravy'!$E$141:$BB$141,0)),IF('09.1 Nehodovost - vypocet'!AM$19&lt;MIN('A2.1 Intenzita dopravy'!$E$141:$BB$141),'09.1 Nehodovost - vypocet'!AN45*'09.1 Nehodovost - vypocet'!AN45/'09.1 Nehodovost - vypocet'!AO45,'09.1 Nehodovost - vypocet'!AL45*'09.1 Nehodovost - vypocet'!AL45/'09.1 Nehodovost - vypocet'!AK45)),IF('A2 Intenzita dopravy'!$G$2="Koeficienty rastu dopravy",IFERROR(INDEX('A2.1 Intenzita dopravy'!$E31:$BB31,MATCH('09.1 Nehodovost - vypocet'!AM$19,'A2.1 Intenzita dopravy'!$E$5:$BB$5,0)),IF('09.1 Nehodovost - vypocet'!AM$19&lt;MIN('A2.1 Intenzita dopravy'!$E$5:$BB$5),'09.1 Nehodovost - vypocet'!AN45*'09.1 Nehodovost - vypocet'!AN45/'09.1 Nehodovost - vypocet'!AO45,'09.1 Nehodovost - vypocet'!AL45*'09.1 Nehodovost - vypocet'!AL45/'09.1 Nehodovost - vypocet'!AK45)),0)),0)</f>
        <v>6805.1075717534504</v>
      </c>
      <c r="AN45" s="30">
        <f>IFERROR(IF('A2 Intenzita dopravy'!$G$2="Dopravný model",IFERROR(INDEX('A2.1 Intenzita dopravy'!$E167:$BB167,MATCH('09.1 Nehodovost - vypocet'!AN$19,'A2.1 Intenzita dopravy'!$E$141:$BB$141,0)),IF('09.1 Nehodovost - vypocet'!AN$19&lt;MIN('A2.1 Intenzita dopravy'!$E$141:$BB$141),'09.1 Nehodovost - vypocet'!AO45*'09.1 Nehodovost - vypocet'!AO45/'09.1 Nehodovost - vypocet'!AP45,'09.1 Nehodovost - vypocet'!AM45*'09.1 Nehodovost - vypocet'!AM45/'09.1 Nehodovost - vypocet'!AL45)),IF('A2 Intenzita dopravy'!$G$2="Koeficienty rastu dopravy",IFERROR(INDEX('A2.1 Intenzita dopravy'!$E31:$BB31,MATCH('09.1 Nehodovost - vypocet'!AN$19,'A2.1 Intenzita dopravy'!$E$5:$BB$5,0)),IF('09.1 Nehodovost - vypocet'!AN$19&lt;MIN('A2.1 Intenzita dopravy'!$E$5:$BB$5),'09.1 Nehodovost - vypocet'!AO45*'09.1 Nehodovost - vypocet'!AO45/'09.1 Nehodovost - vypocet'!AP45,'09.1 Nehodovost - vypocet'!AM45*'09.1 Nehodovost - vypocet'!AM45/'09.1 Nehodovost - vypocet'!AL45)),0)),0)</f>
        <v>6904.1475182467666</v>
      </c>
      <c r="AO45" s="30">
        <f>IFERROR(IF('A2 Intenzita dopravy'!$G$2="Dopravný model",IFERROR(INDEX('A2.1 Intenzita dopravy'!$E167:$BB167,MATCH('09.1 Nehodovost - vypocet'!AO$19,'A2.1 Intenzita dopravy'!$E$141:$BB$141,0)),IF('09.1 Nehodovost - vypocet'!AO$19&lt;MIN('A2.1 Intenzita dopravy'!$E$141:$BB$141),'09.1 Nehodovost - vypocet'!AP45*'09.1 Nehodovost - vypocet'!AP45/'09.1 Nehodovost - vypocet'!AQ45,'09.1 Nehodovost - vypocet'!AN45*'09.1 Nehodovost - vypocet'!AN45/'09.1 Nehodovost - vypocet'!AM45)),IF('A2 Intenzita dopravy'!$G$2="Koeficienty rastu dopravy",IFERROR(INDEX('A2.1 Intenzita dopravy'!$E31:$BB31,MATCH('09.1 Nehodovost - vypocet'!AO$19,'A2.1 Intenzita dopravy'!$E$5:$BB$5,0)),IF('09.1 Nehodovost - vypocet'!AO$19&lt;MIN('A2.1 Intenzita dopravy'!$E$5:$BB$5),'09.1 Nehodovost - vypocet'!AP45*'09.1 Nehodovost - vypocet'!AP45/'09.1 Nehodovost - vypocet'!AQ45,'09.1 Nehodovost - vypocet'!AN45*'09.1 Nehodovost - vypocet'!AN45/'09.1 Nehodovost - vypocet'!AM45)),0)),0)</f>
        <v>7004.6288689938683</v>
      </c>
      <c r="AP45" s="30">
        <f>IFERROR(IF('A2 Intenzita dopravy'!$G$2="Dopravný model",IFERROR(INDEX('A2.1 Intenzita dopravy'!$E167:$BB167,MATCH('09.1 Nehodovost - vypocet'!AP$19,'A2.1 Intenzita dopravy'!$E$141:$BB$141,0)),IF('09.1 Nehodovost - vypocet'!AP$19&lt;MIN('A2.1 Intenzita dopravy'!$E$141:$BB$141),'09.1 Nehodovost - vypocet'!AQ45*'09.1 Nehodovost - vypocet'!AQ45/'09.1 Nehodovost - vypocet'!AR45,'09.1 Nehodovost - vypocet'!AO45*'09.1 Nehodovost - vypocet'!AO45/'09.1 Nehodovost - vypocet'!AN45)),IF('A2 Intenzita dopravy'!$G$2="Koeficienty rastu dopravy",IFERROR(INDEX('A2.1 Intenzita dopravy'!$E31:$BB31,MATCH('09.1 Nehodovost - vypocet'!AP$19,'A2.1 Intenzita dopravy'!$E$5:$BB$5,0)),IF('09.1 Nehodovost - vypocet'!AP$19&lt;MIN('A2.1 Intenzita dopravy'!$E$5:$BB$5),'09.1 Nehodovost - vypocet'!AQ45*'09.1 Nehodovost - vypocet'!AQ45/'09.1 Nehodovost - vypocet'!AR45,'09.1 Nehodovost - vypocet'!AO45*'09.1 Nehodovost - vypocet'!AO45/'09.1 Nehodovost - vypocet'!AN45)),0)),0)</f>
        <v>7106.5726018556743</v>
      </c>
      <c r="AQ45" s="30">
        <f>IFERROR(IF('A2 Intenzita dopravy'!$G$2="Dopravný model",IFERROR(INDEX('A2.1 Intenzita dopravy'!$E167:$BB167,MATCH('09.1 Nehodovost - vypocet'!AQ$19,'A2.1 Intenzita dopravy'!$E$141:$BB$141,0)),IF('09.1 Nehodovost - vypocet'!AQ$19&lt;MIN('A2.1 Intenzita dopravy'!$E$141:$BB$141),'09.1 Nehodovost - vypocet'!AR45*'09.1 Nehodovost - vypocet'!AR45/'09.1 Nehodovost - vypocet'!AS45,'09.1 Nehodovost - vypocet'!AP45*'09.1 Nehodovost - vypocet'!AP45/'09.1 Nehodovost - vypocet'!AO45)),IF('A2 Intenzita dopravy'!$G$2="Koeficienty rastu dopravy",IFERROR(INDEX('A2.1 Intenzita dopravy'!$E31:$BB31,MATCH('09.1 Nehodovost - vypocet'!AQ$19,'A2.1 Intenzita dopravy'!$E$5:$BB$5,0)),IF('09.1 Nehodovost - vypocet'!AQ$19&lt;MIN('A2.1 Intenzita dopravy'!$E$5:$BB$5),'09.1 Nehodovost - vypocet'!AR45*'09.1 Nehodovost - vypocet'!AR45/'09.1 Nehodovost - vypocet'!AS45,'09.1 Nehodovost - vypocet'!AP45*'09.1 Nehodovost - vypocet'!AP45/'09.1 Nehodovost - vypocet'!AO45)),0)),0)</f>
        <v>7210</v>
      </c>
      <c r="AR45" s="30">
        <f>IFERROR(IF('A2 Intenzita dopravy'!$G$2="Dopravný model",IFERROR(INDEX('A2.1 Intenzita dopravy'!$E167:$BB167,MATCH('09.1 Nehodovost - vypocet'!AR$19,'A2.1 Intenzita dopravy'!$E$141:$BB$141,0)),IF('09.1 Nehodovost - vypocet'!AR$19&lt;MIN('A2.1 Intenzita dopravy'!$E$141:$BB$141),'09.1 Nehodovost - vypocet'!AS45*'09.1 Nehodovost - vypocet'!AS45/'09.1 Nehodovost - vypocet'!AT45,'09.1 Nehodovost - vypocet'!AQ45*'09.1 Nehodovost - vypocet'!AQ45/'09.1 Nehodovost - vypocet'!AP45)),IF('A2 Intenzita dopravy'!$G$2="Koeficienty rastu dopravy",IFERROR(INDEX('A2.1 Intenzita dopravy'!$E31:$BB31,MATCH('09.1 Nehodovost - vypocet'!AR$19,'A2.1 Intenzita dopravy'!$E$5:$BB$5,0)),IF('09.1 Nehodovost - vypocet'!AR$19&lt;MIN('A2.1 Intenzita dopravy'!$E$5:$BB$5),'09.1 Nehodovost - vypocet'!AS45*'09.1 Nehodovost - vypocet'!AS45/'09.1 Nehodovost - vypocet'!AT45,'09.1 Nehodovost - vypocet'!AQ45*'09.1 Nehodovost - vypocet'!AQ45/'09.1 Nehodovost - vypocet'!AP45)),0)),0)</f>
        <v>7314.9326563448894</v>
      </c>
      <c r="AS45" s="30">
        <f>IFERROR(IF('A2 Intenzita dopravy'!$G$2="Dopravný model",IFERROR(INDEX('A2.1 Intenzita dopravy'!$E167:$BB167,MATCH('09.1 Nehodovost - vypocet'!AS$19,'A2.1 Intenzita dopravy'!$E$141:$BB$141,0)),IF('09.1 Nehodovost - vypocet'!AS$19&lt;MIN('A2.1 Intenzita dopravy'!$E$141:$BB$141),'09.1 Nehodovost - vypocet'!AT45*'09.1 Nehodovost - vypocet'!AT45/'09.1 Nehodovost - vypocet'!AU45,'09.1 Nehodovost - vypocet'!AR45*'09.1 Nehodovost - vypocet'!AR45/'09.1 Nehodovost - vypocet'!AQ45)),IF('A2 Intenzita dopravy'!$G$2="Koeficienty rastu dopravy",IFERROR(INDEX('A2.1 Intenzita dopravy'!$E31:$BB31,MATCH('09.1 Nehodovost - vypocet'!AS$19,'A2.1 Intenzita dopravy'!$E$5:$BB$5,0)),IF('09.1 Nehodovost - vypocet'!AS$19&lt;MIN('A2.1 Intenzita dopravy'!$E$5:$BB$5),'09.1 Nehodovost - vypocet'!AT45*'09.1 Nehodovost - vypocet'!AT45/'09.1 Nehodovost - vypocet'!AU45,'09.1 Nehodovost - vypocet'!AR45*'09.1 Nehodovost - vypocet'!AR45/'09.1 Nehodovost - vypocet'!AQ45)),0)),0)</f>
        <v>7421.3924780666985</v>
      </c>
      <c r="AT45" s="30">
        <f>IFERROR(IF('A2 Intenzita dopravy'!$G$2="Dopravný model",IFERROR(INDEX('A2.1 Intenzita dopravy'!$E167:$BB167,MATCH('09.1 Nehodovost - vypocet'!AT$19,'A2.1 Intenzita dopravy'!$E$141:$BB$141,0)),IF('09.1 Nehodovost - vypocet'!AT$19&lt;MIN('A2.1 Intenzita dopravy'!$E$141:$BB$141),'09.1 Nehodovost - vypocet'!AU45*'09.1 Nehodovost - vypocet'!AU45/'09.1 Nehodovost - vypocet'!AV45,'09.1 Nehodovost - vypocet'!AS45*'09.1 Nehodovost - vypocet'!AS45/'09.1 Nehodovost - vypocet'!AR45)),IF('A2 Intenzita dopravy'!$G$2="Koeficienty rastu dopravy",IFERROR(INDEX('A2.1 Intenzita dopravy'!$E31:$BB31,MATCH('09.1 Nehodovost - vypocet'!AT$19,'A2.1 Intenzita dopravy'!$E$5:$BB$5,0)),IF('09.1 Nehodovost - vypocet'!AT$19&lt;MIN('A2.1 Intenzita dopravy'!$E$5:$BB$5),'09.1 Nehodovost - vypocet'!AU45*'09.1 Nehodovost - vypocet'!AU45/'09.1 Nehodovost - vypocet'!AV45,'09.1 Nehodovost - vypocet'!AS45*'09.1 Nehodovost - vypocet'!AS45/'09.1 Nehodovost - vypocet'!AR45)),0)),0)</f>
        <v>7529.4016911737053</v>
      </c>
      <c r="AU45" s="30">
        <f>IFERROR(IF('A2 Intenzita dopravy'!$G$2="Dopravný model",IFERROR(INDEX('A2.1 Intenzita dopravy'!$E167:$BB167,MATCH('09.1 Nehodovost - vypocet'!AU$19,'A2.1 Intenzita dopravy'!$E$141:$BB$141,0)),IF('09.1 Nehodovost - vypocet'!AU$19&lt;MIN('A2.1 Intenzita dopravy'!$E$141:$BB$141),'09.1 Nehodovost - vypocet'!AV45*'09.1 Nehodovost - vypocet'!AV45/'09.1 Nehodovost - vypocet'!AW45,'09.1 Nehodovost - vypocet'!AT45*'09.1 Nehodovost - vypocet'!AT45/'09.1 Nehodovost - vypocet'!AS45)),IF('A2 Intenzita dopravy'!$G$2="Koeficienty rastu dopravy",IFERROR(INDEX('A2.1 Intenzita dopravy'!$E31:$BB31,MATCH('09.1 Nehodovost - vypocet'!AU$19,'A2.1 Intenzita dopravy'!$E$5:$BB$5,0)),IF('09.1 Nehodovost - vypocet'!AU$19&lt;MIN('A2.1 Intenzita dopravy'!$E$5:$BB$5),'09.1 Nehodovost - vypocet'!AV45*'09.1 Nehodovost - vypocet'!AV45/'09.1 Nehodovost - vypocet'!AW45,'09.1 Nehodovost - vypocet'!AT45*'09.1 Nehodovost - vypocet'!AT45/'09.1 Nehodovost - vypocet'!AS45)),0)),0)</f>
        <v>7638.9828451463209</v>
      </c>
      <c r="AV45" s="30">
        <f>IFERROR(IF('A2 Intenzita dopravy'!$G$2="Dopravný model",IFERROR(INDEX('A2.1 Intenzita dopravy'!$E167:$BB167,MATCH('09.1 Nehodovost - vypocet'!AV$19,'A2.1 Intenzita dopravy'!$E$141:$BB$141,0)),IF('09.1 Nehodovost - vypocet'!AV$19&lt;MIN('A2.1 Intenzita dopravy'!$E$141:$BB$141),'09.1 Nehodovost - vypocet'!AW45*'09.1 Nehodovost - vypocet'!AW45/'09.1 Nehodovost - vypocet'!AX45,'09.1 Nehodovost - vypocet'!AU45*'09.1 Nehodovost - vypocet'!AU45/'09.1 Nehodovost - vypocet'!AT45)),IF('A2 Intenzita dopravy'!$G$2="Koeficienty rastu dopravy",IFERROR(INDEX('A2.1 Intenzita dopravy'!$E31:$BB31,MATCH('09.1 Nehodovost - vypocet'!AV$19,'A2.1 Intenzita dopravy'!$E$5:$BB$5,0)),IF('09.1 Nehodovost - vypocet'!AV$19&lt;MIN('A2.1 Intenzita dopravy'!$E$5:$BB$5),'09.1 Nehodovost - vypocet'!AW45*'09.1 Nehodovost - vypocet'!AW45/'09.1 Nehodovost - vypocet'!AX45,'09.1 Nehodovost - vypocet'!AU45*'09.1 Nehodovost - vypocet'!AU45/'09.1 Nehodovost - vypocet'!AT45)),0)),0)</f>
        <v>7750.1588176448286</v>
      </c>
      <c r="AW45" s="30">
        <f>IFERROR(IF('A2 Intenzita dopravy'!$G$2="Dopravný model",IFERROR(INDEX('A2.1 Intenzita dopravy'!$E167:$BB167,MATCH('09.1 Nehodovost - vypocet'!AW$19,'A2.1 Intenzita dopravy'!$E$141:$BB$141,0)),IF('09.1 Nehodovost - vypocet'!AW$19&lt;MIN('A2.1 Intenzita dopravy'!$E$141:$BB$141),'09.1 Nehodovost - vypocet'!AX45*'09.1 Nehodovost - vypocet'!AX45/'09.1 Nehodovost - vypocet'!AY45,'09.1 Nehodovost - vypocet'!AV45*'09.1 Nehodovost - vypocet'!AV45/'09.1 Nehodovost - vypocet'!AU45)),IF('A2 Intenzita dopravy'!$G$2="Koeficienty rastu dopravy",IFERROR(INDEX('A2.1 Intenzita dopravy'!$E31:$BB31,MATCH('09.1 Nehodovost - vypocet'!AW$19,'A2.1 Intenzita dopravy'!$E$5:$BB$5,0)),IF('09.1 Nehodovost - vypocet'!AW$19&lt;MIN('A2.1 Intenzita dopravy'!$E$5:$BB$5),'09.1 Nehodovost - vypocet'!AX45*'09.1 Nehodovost - vypocet'!AX45/'09.1 Nehodovost - vypocet'!AY45,'09.1 Nehodovost - vypocet'!AV45*'09.1 Nehodovost - vypocet'!AV45/'09.1 Nehodovost - vypocet'!AU45)),0)),0)</f>
        <v>7862.9528192856378</v>
      </c>
      <c r="AX45" s="30">
        <f>IFERROR(IF('A2 Intenzita dopravy'!$G$2="Dopravný model",IFERROR(INDEX('A2.1 Intenzita dopravy'!$E167:$BB167,MATCH('09.1 Nehodovost - vypocet'!AX$19,'A2.1 Intenzita dopravy'!$E$141:$BB$141,0)),IF('09.1 Nehodovost - vypocet'!AX$19&lt;MIN('A2.1 Intenzita dopravy'!$E$141:$BB$141),'09.1 Nehodovost - vypocet'!AY45*'09.1 Nehodovost - vypocet'!AY45/'09.1 Nehodovost - vypocet'!AZ45,'09.1 Nehodovost - vypocet'!AW45*'09.1 Nehodovost - vypocet'!AW45/'09.1 Nehodovost - vypocet'!AV45)),IF('A2 Intenzita dopravy'!$G$2="Koeficienty rastu dopravy",IFERROR(INDEX('A2.1 Intenzita dopravy'!$E31:$BB31,MATCH('09.1 Nehodovost - vypocet'!AX$19,'A2.1 Intenzita dopravy'!$E$5:$BB$5,0)),IF('09.1 Nehodovost - vypocet'!AX$19&lt;MIN('A2.1 Intenzita dopravy'!$E$5:$BB$5),'09.1 Nehodovost - vypocet'!AY45*'09.1 Nehodovost - vypocet'!AY45/'09.1 Nehodovost - vypocet'!AZ45,'09.1 Nehodovost - vypocet'!AW45*'09.1 Nehodovost - vypocet'!AW45/'09.1 Nehodovost - vypocet'!AV45)),0)),0)</f>
        <v>7977.388398487049</v>
      </c>
      <c r="AY45" s="30">
        <f>IFERROR(IF('A2 Intenzita dopravy'!$G$2="Dopravný model",IFERROR(INDEX('A2.1 Intenzita dopravy'!$E167:$BB167,MATCH('09.1 Nehodovost - vypocet'!AY$19,'A2.1 Intenzita dopravy'!$E$141:$BB$141,0)),IF('09.1 Nehodovost - vypocet'!AY$19&lt;MIN('A2.1 Intenzita dopravy'!$E$141:$BB$141),'09.1 Nehodovost - vypocet'!AZ45*'09.1 Nehodovost - vypocet'!AZ45/'09.1 Nehodovost - vypocet'!BA45,'09.1 Nehodovost - vypocet'!AX45*'09.1 Nehodovost - vypocet'!AX45/'09.1 Nehodovost - vypocet'!AW45)),IF('A2 Intenzita dopravy'!$G$2="Koeficienty rastu dopravy",IFERROR(INDEX('A2.1 Intenzita dopravy'!$E31:$BB31,MATCH('09.1 Nehodovost - vypocet'!AY$19,'A2.1 Intenzita dopravy'!$E$5:$BB$5,0)),IF('09.1 Nehodovost - vypocet'!AY$19&lt;MIN('A2.1 Intenzita dopravy'!$E$5:$BB$5),'09.1 Nehodovost - vypocet'!AZ45*'09.1 Nehodovost - vypocet'!AZ45/'09.1 Nehodovost - vypocet'!BA45,'09.1 Nehodovost - vypocet'!AX45*'09.1 Nehodovost - vypocet'!AX45/'09.1 Nehodovost - vypocet'!AW45)),0)),0)</f>
        <v>8093.4894463855435</v>
      </c>
      <c r="AZ45" s="30">
        <f>IFERROR(IF('A2 Intenzita dopravy'!$G$2="Dopravný model",IFERROR(INDEX('A2.1 Intenzita dopravy'!$E167:$BB167,MATCH('09.1 Nehodovost - vypocet'!AZ$19,'A2.1 Intenzita dopravy'!$E$141:$BB$141,0)),IF('09.1 Nehodovost - vypocet'!AZ$19&lt;MIN('A2.1 Intenzita dopravy'!$E$141:$BB$141),'09.1 Nehodovost - vypocet'!BA45*'09.1 Nehodovost - vypocet'!BA45/'09.1 Nehodovost - vypocet'!BB45,'09.1 Nehodovost - vypocet'!AY45*'09.1 Nehodovost - vypocet'!AY45/'09.1 Nehodovost - vypocet'!AX45)),IF('A2 Intenzita dopravy'!$G$2="Koeficienty rastu dopravy",IFERROR(INDEX('A2.1 Intenzita dopravy'!$E31:$BB31,MATCH('09.1 Nehodovost - vypocet'!AZ$19,'A2.1 Intenzita dopravy'!$E$5:$BB$5,0)),IF('09.1 Nehodovost - vypocet'!AZ$19&lt;MIN('A2.1 Intenzita dopravy'!$E$5:$BB$5),'09.1 Nehodovost - vypocet'!BA45*'09.1 Nehodovost - vypocet'!BA45/'09.1 Nehodovost - vypocet'!BB45,'09.1 Nehodovost - vypocet'!AY45*'09.1 Nehodovost - vypocet'!AY45/'09.1 Nehodovost - vypocet'!AX45)),0)),0)</f>
        <v>8211.2802018236234</v>
      </c>
      <c r="BA45" s="30">
        <f>IFERROR(IF('A2 Intenzita dopravy'!$G$2="Dopravný model",IFERROR(INDEX('A2.1 Intenzita dopravy'!$E167:$BB167,MATCH('09.1 Nehodovost - vypocet'!BA$19,'A2.1 Intenzita dopravy'!$E$141:$BB$141,0)),IF('09.1 Nehodovost - vypocet'!BA$19&lt;MIN('A2.1 Intenzita dopravy'!$E$141:$BB$141),'09.1 Nehodovost - vypocet'!BB45*'09.1 Nehodovost - vypocet'!BB45/'09.1 Nehodovost - vypocet'!BC45,'09.1 Nehodovost - vypocet'!AZ45*'09.1 Nehodovost - vypocet'!AZ45/'09.1 Nehodovost - vypocet'!AY45)),IF('A2 Intenzita dopravy'!$G$2="Koeficienty rastu dopravy",IFERROR(INDEX('A2.1 Intenzita dopravy'!$E31:$BB31,MATCH('09.1 Nehodovost - vypocet'!BA$19,'A2.1 Intenzita dopravy'!$E$5:$BB$5,0)),IF('09.1 Nehodovost - vypocet'!BA$19&lt;MIN('A2.1 Intenzita dopravy'!$E$5:$BB$5),'09.1 Nehodovost - vypocet'!BB45*'09.1 Nehodovost - vypocet'!BB45/'09.1 Nehodovost - vypocet'!BC45,'09.1 Nehodovost - vypocet'!AZ45*'09.1 Nehodovost - vypocet'!AZ45/'09.1 Nehodovost - vypocet'!AY45)),0)),0)</f>
        <v>8330.7852564102468</v>
      </c>
      <c r="BB45" s="30">
        <f>IFERROR(IF('A2 Intenzita dopravy'!$G$2="Dopravný model",IFERROR(INDEX('A2.1 Intenzita dopravy'!$E167:$BB167,MATCH('09.1 Nehodovost - vypocet'!BB$19,'A2.1 Intenzita dopravy'!$E$141:$BB$141,0)),IF('09.1 Nehodovost - vypocet'!BB$19&lt;MIN('A2.1 Intenzita dopravy'!$E$141:$BB$141),'09.1 Nehodovost - vypocet'!BC45*'09.1 Nehodovost - vypocet'!BC45/'09.1 Nehodovost - vypocet'!BD45,'09.1 Nehodovost - vypocet'!BA45*'09.1 Nehodovost - vypocet'!BA45/'09.1 Nehodovost - vypocet'!AZ45)),IF('A2 Intenzita dopravy'!$G$2="Koeficienty rastu dopravy",IFERROR(INDEX('A2.1 Intenzita dopravy'!$E31:$BB31,MATCH('09.1 Nehodovost - vypocet'!BB$19,'A2.1 Intenzita dopravy'!$E$5:$BB$5,0)),IF('09.1 Nehodovost - vypocet'!BB$19&lt;MIN('A2.1 Intenzita dopravy'!$E$5:$BB$5),'09.1 Nehodovost - vypocet'!BC45*'09.1 Nehodovost - vypocet'!BC45/'09.1 Nehodovost - vypocet'!BD45,'09.1 Nehodovost - vypocet'!BA45*'09.1 Nehodovost - vypocet'!BA45/'09.1 Nehodovost - vypocet'!AZ45)),0)),0)</f>
        <v>8452.0295596549022</v>
      </c>
    </row>
    <row r="46" spans="2:54" customFormat="1" x14ac:dyDescent="0.2">
      <c r="B46" s="5">
        <v>10</v>
      </c>
      <c r="C46" s="5" t="str">
        <f t="shared" si="60"/>
        <v/>
      </c>
      <c r="D46" s="5" t="str">
        <f t="shared" si="59"/>
        <v/>
      </c>
      <c r="E46" s="30">
        <f>IFERROR(IF('A2 Intenzita dopravy'!$G$2="Dopravný model",IFERROR(INDEX('A2.1 Intenzita dopravy'!$E168:$BB168,MATCH('09.1 Nehodovost - vypocet'!E$19,'A2.1 Intenzita dopravy'!$E$141:$BB$141,0)),IF('09.1 Nehodovost - vypocet'!E$19&lt;MIN('A2.1 Intenzita dopravy'!$E$141:$BB$141),'09.1 Nehodovost - vypocet'!F46*'09.1 Nehodovost - vypocet'!F46/'09.1 Nehodovost - vypocet'!G46,'09.1 Nehodovost - vypocet'!D46*'09.1 Nehodovost - vypocet'!D46/'09.1 Nehodovost - vypocet'!C46)),IF('A2 Intenzita dopravy'!$G$2="Koeficienty rastu dopravy",IFERROR(INDEX('A2.1 Intenzita dopravy'!$E32:$BB32,MATCH('09.1 Nehodovost - vypocet'!E$19,'A2.1 Intenzita dopravy'!$E$5:$BB$5,0)),IF('09.1 Nehodovost - vypocet'!E$19&lt;MIN('A2.1 Intenzita dopravy'!$E$5:$BB$5),'09.1 Nehodovost - vypocet'!F46*'09.1 Nehodovost - vypocet'!F46/'09.1 Nehodovost - vypocet'!G46,'09.1 Nehodovost - vypocet'!D46*'09.1 Nehodovost - vypocet'!D46/'09.1 Nehodovost - vypocet'!C46)),0)),0)</f>
        <v>0</v>
      </c>
      <c r="F46" s="30">
        <f>IFERROR(IF('A2 Intenzita dopravy'!$G$2="Dopravný model",IFERROR(INDEX('A2.1 Intenzita dopravy'!$E168:$BB168,MATCH('09.1 Nehodovost - vypocet'!F$19,'A2.1 Intenzita dopravy'!$E$141:$BB$141,0)),IF('09.1 Nehodovost - vypocet'!F$19&lt;MIN('A2.1 Intenzita dopravy'!$E$141:$BB$141),'09.1 Nehodovost - vypocet'!G46*'09.1 Nehodovost - vypocet'!G46/'09.1 Nehodovost - vypocet'!H46,'09.1 Nehodovost - vypocet'!E46*'09.1 Nehodovost - vypocet'!E46/'09.1 Nehodovost - vypocet'!D46)),IF('A2 Intenzita dopravy'!$G$2="Koeficienty rastu dopravy",IFERROR(INDEX('A2.1 Intenzita dopravy'!$E32:$BB32,MATCH('09.1 Nehodovost - vypocet'!F$19,'A2.1 Intenzita dopravy'!$E$5:$BB$5,0)),IF('09.1 Nehodovost - vypocet'!F$19&lt;MIN('A2.1 Intenzita dopravy'!$E$5:$BB$5),'09.1 Nehodovost - vypocet'!G46*'09.1 Nehodovost - vypocet'!G46/'09.1 Nehodovost - vypocet'!H46,'09.1 Nehodovost - vypocet'!E46*'09.1 Nehodovost - vypocet'!E46/'09.1 Nehodovost - vypocet'!D46)),0)),0)</f>
        <v>0</v>
      </c>
      <c r="G46" s="30">
        <f>IFERROR(IF('A2 Intenzita dopravy'!$G$2="Dopravný model",IFERROR(INDEX('A2.1 Intenzita dopravy'!$E168:$BB168,MATCH('09.1 Nehodovost - vypocet'!G$19,'A2.1 Intenzita dopravy'!$E$141:$BB$141,0)),IF('09.1 Nehodovost - vypocet'!G$19&lt;MIN('A2.1 Intenzita dopravy'!$E$141:$BB$141),'09.1 Nehodovost - vypocet'!H46*'09.1 Nehodovost - vypocet'!H46/'09.1 Nehodovost - vypocet'!I46,'09.1 Nehodovost - vypocet'!F46*'09.1 Nehodovost - vypocet'!F46/'09.1 Nehodovost - vypocet'!E46)),IF('A2 Intenzita dopravy'!$G$2="Koeficienty rastu dopravy",IFERROR(INDEX('A2.1 Intenzita dopravy'!$E32:$BB32,MATCH('09.1 Nehodovost - vypocet'!G$19,'A2.1 Intenzita dopravy'!$E$5:$BB$5,0)),IF('09.1 Nehodovost - vypocet'!G$19&lt;MIN('A2.1 Intenzita dopravy'!$E$5:$BB$5),'09.1 Nehodovost - vypocet'!H46*'09.1 Nehodovost - vypocet'!H46/'09.1 Nehodovost - vypocet'!I46,'09.1 Nehodovost - vypocet'!F46*'09.1 Nehodovost - vypocet'!F46/'09.1 Nehodovost - vypocet'!E46)),0)),0)</f>
        <v>0</v>
      </c>
      <c r="H46" s="30">
        <f>IFERROR(IF('A2 Intenzita dopravy'!$G$2="Dopravný model",IFERROR(INDEX('A2.1 Intenzita dopravy'!$E168:$BB168,MATCH('09.1 Nehodovost - vypocet'!H$19,'A2.1 Intenzita dopravy'!$E$141:$BB$141,0)),IF('09.1 Nehodovost - vypocet'!H$19&lt;MIN('A2.1 Intenzita dopravy'!$E$141:$BB$141),'09.1 Nehodovost - vypocet'!I46*'09.1 Nehodovost - vypocet'!I46/'09.1 Nehodovost - vypocet'!J46,'09.1 Nehodovost - vypocet'!G46*'09.1 Nehodovost - vypocet'!G46/'09.1 Nehodovost - vypocet'!F46)),IF('A2 Intenzita dopravy'!$G$2="Koeficienty rastu dopravy",IFERROR(INDEX('A2.1 Intenzita dopravy'!$E32:$BB32,MATCH('09.1 Nehodovost - vypocet'!H$19,'A2.1 Intenzita dopravy'!$E$5:$BB$5,0)),IF('09.1 Nehodovost - vypocet'!H$19&lt;MIN('A2.1 Intenzita dopravy'!$E$5:$BB$5),'09.1 Nehodovost - vypocet'!I46*'09.1 Nehodovost - vypocet'!I46/'09.1 Nehodovost - vypocet'!J46,'09.1 Nehodovost - vypocet'!G46*'09.1 Nehodovost - vypocet'!G46/'09.1 Nehodovost - vypocet'!F46)),0)),0)</f>
        <v>0</v>
      </c>
      <c r="I46" s="30">
        <f>IFERROR(IF('A2 Intenzita dopravy'!$G$2="Dopravný model",IFERROR(INDEX('A2.1 Intenzita dopravy'!$E168:$BB168,MATCH('09.1 Nehodovost - vypocet'!I$19,'A2.1 Intenzita dopravy'!$E$141:$BB$141,0)),IF('09.1 Nehodovost - vypocet'!I$19&lt;MIN('A2.1 Intenzita dopravy'!$E$141:$BB$141),'09.1 Nehodovost - vypocet'!J46*'09.1 Nehodovost - vypocet'!J46/'09.1 Nehodovost - vypocet'!K46,'09.1 Nehodovost - vypocet'!H46*'09.1 Nehodovost - vypocet'!H46/'09.1 Nehodovost - vypocet'!G46)),IF('A2 Intenzita dopravy'!$G$2="Koeficienty rastu dopravy",IFERROR(INDEX('A2.1 Intenzita dopravy'!$E32:$BB32,MATCH('09.1 Nehodovost - vypocet'!I$19,'A2.1 Intenzita dopravy'!$E$5:$BB$5,0)),IF('09.1 Nehodovost - vypocet'!I$19&lt;MIN('A2.1 Intenzita dopravy'!$E$5:$BB$5),'09.1 Nehodovost - vypocet'!J46*'09.1 Nehodovost - vypocet'!J46/'09.1 Nehodovost - vypocet'!K46,'09.1 Nehodovost - vypocet'!H46*'09.1 Nehodovost - vypocet'!H46/'09.1 Nehodovost - vypocet'!G46)),0)),0)</f>
        <v>0</v>
      </c>
      <c r="J46" s="30">
        <f>IFERROR(IF('A2 Intenzita dopravy'!$G$2="Dopravný model",IFERROR(INDEX('A2.1 Intenzita dopravy'!$E168:$BB168,MATCH('09.1 Nehodovost - vypocet'!J$19,'A2.1 Intenzita dopravy'!$E$141:$BB$141,0)),IF('09.1 Nehodovost - vypocet'!J$19&lt;MIN('A2.1 Intenzita dopravy'!$E$141:$BB$141),'09.1 Nehodovost - vypocet'!K46*'09.1 Nehodovost - vypocet'!K46/'09.1 Nehodovost - vypocet'!L46,'09.1 Nehodovost - vypocet'!I46*'09.1 Nehodovost - vypocet'!I46/'09.1 Nehodovost - vypocet'!H46)),IF('A2 Intenzita dopravy'!$G$2="Koeficienty rastu dopravy",IFERROR(INDEX('A2.1 Intenzita dopravy'!$E32:$BB32,MATCH('09.1 Nehodovost - vypocet'!J$19,'A2.1 Intenzita dopravy'!$E$5:$BB$5,0)),IF('09.1 Nehodovost - vypocet'!J$19&lt;MIN('A2.1 Intenzita dopravy'!$E$5:$BB$5),'09.1 Nehodovost - vypocet'!K46*'09.1 Nehodovost - vypocet'!K46/'09.1 Nehodovost - vypocet'!L46,'09.1 Nehodovost - vypocet'!I46*'09.1 Nehodovost - vypocet'!I46/'09.1 Nehodovost - vypocet'!H46)),0)),0)</f>
        <v>0</v>
      </c>
      <c r="K46" s="30">
        <f>IFERROR(IF('A2 Intenzita dopravy'!$G$2="Dopravný model",IFERROR(INDEX('A2.1 Intenzita dopravy'!$E168:$BB168,MATCH('09.1 Nehodovost - vypocet'!K$19,'A2.1 Intenzita dopravy'!$E$141:$BB$141,0)),IF('09.1 Nehodovost - vypocet'!K$19&lt;MIN('A2.1 Intenzita dopravy'!$E$141:$BB$141),'09.1 Nehodovost - vypocet'!L46*'09.1 Nehodovost - vypocet'!L46/'09.1 Nehodovost - vypocet'!M46,'09.1 Nehodovost - vypocet'!J46*'09.1 Nehodovost - vypocet'!J46/'09.1 Nehodovost - vypocet'!I46)),IF('A2 Intenzita dopravy'!$G$2="Koeficienty rastu dopravy",IFERROR(INDEX('A2.1 Intenzita dopravy'!$E32:$BB32,MATCH('09.1 Nehodovost - vypocet'!K$19,'A2.1 Intenzita dopravy'!$E$5:$BB$5,0)),IF('09.1 Nehodovost - vypocet'!K$19&lt;MIN('A2.1 Intenzita dopravy'!$E$5:$BB$5),'09.1 Nehodovost - vypocet'!L46*'09.1 Nehodovost - vypocet'!L46/'09.1 Nehodovost - vypocet'!M46,'09.1 Nehodovost - vypocet'!J46*'09.1 Nehodovost - vypocet'!J46/'09.1 Nehodovost - vypocet'!I46)),0)),0)</f>
        <v>0</v>
      </c>
      <c r="L46" s="30">
        <f>IFERROR(IF('A2 Intenzita dopravy'!$G$2="Dopravný model",IFERROR(INDEX('A2.1 Intenzita dopravy'!$E168:$BB168,MATCH('09.1 Nehodovost - vypocet'!L$19,'A2.1 Intenzita dopravy'!$E$141:$BB$141,0)),IF('09.1 Nehodovost - vypocet'!L$19&lt;MIN('A2.1 Intenzita dopravy'!$E$141:$BB$141),'09.1 Nehodovost - vypocet'!M46*'09.1 Nehodovost - vypocet'!M46/'09.1 Nehodovost - vypocet'!N46,'09.1 Nehodovost - vypocet'!K46*'09.1 Nehodovost - vypocet'!K46/'09.1 Nehodovost - vypocet'!J46)),IF('A2 Intenzita dopravy'!$G$2="Koeficienty rastu dopravy",IFERROR(INDEX('A2.1 Intenzita dopravy'!$E32:$BB32,MATCH('09.1 Nehodovost - vypocet'!L$19,'A2.1 Intenzita dopravy'!$E$5:$BB$5,0)),IF('09.1 Nehodovost - vypocet'!L$19&lt;MIN('A2.1 Intenzita dopravy'!$E$5:$BB$5),'09.1 Nehodovost - vypocet'!M46*'09.1 Nehodovost - vypocet'!M46/'09.1 Nehodovost - vypocet'!N46,'09.1 Nehodovost - vypocet'!K46*'09.1 Nehodovost - vypocet'!K46/'09.1 Nehodovost - vypocet'!J46)),0)),0)</f>
        <v>0</v>
      </c>
      <c r="M46" s="30">
        <f>IFERROR(IF('A2 Intenzita dopravy'!$G$2="Dopravný model",IFERROR(INDEX('A2.1 Intenzita dopravy'!$E168:$BB168,MATCH('09.1 Nehodovost - vypocet'!M$19,'A2.1 Intenzita dopravy'!$E$141:$BB$141,0)),IF('09.1 Nehodovost - vypocet'!M$19&lt;MIN('A2.1 Intenzita dopravy'!$E$141:$BB$141),'09.1 Nehodovost - vypocet'!N46*'09.1 Nehodovost - vypocet'!N46/'09.1 Nehodovost - vypocet'!O46,'09.1 Nehodovost - vypocet'!L46*'09.1 Nehodovost - vypocet'!L46/'09.1 Nehodovost - vypocet'!K46)),IF('A2 Intenzita dopravy'!$G$2="Koeficienty rastu dopravy",IFERROR(INDEX('A2.1 Intenzita dopravy'!$E32:$BB32,MATCH('09.1 Nehodovost - vypocet'!M$19,'A2.1 Intenzita dopravy'!$E$5:$BB$5,0)),IF('09.1 Nehodovost - vypocet'!M$19&lt;MIN('A2.1 Intenzita dopravy'!$E$5:$BB$5),'09.1 Nehodovost - vypocet'!N46*'09.1 Nehodovost - vypocet'!N46/'09.1 Nehodovost - vypocet'!O46,'09.1 Nehodovost - vypocet'!L46*'09.1 Nehodovost - vypocet'!L46/'09.1 Nehodovost - vypocet'!K46)),0)),0)</f>
        <v>0</v>
      </c>
      <c r="N46" s="30">
        <f>IFERROR(IF('A2 Intenzita dopravy'!$G$2="Dopravný model",IFERROR(INDEX('A2.1 Intenzita dopravy'!$E168:$BB168,MATCH('09.1 Nehodovost - vypocet'!N$19,'A2.1 Intenzita dopravy'!$E$141:$BB$141,0)),IF('09.1 Nehodovost - vypocet'!N$19&lt;MIN('A2.1 Intenzita dopravy'!$E$141:$BB$141),'09.1 Nehodovost - vypocet'!O46*'09.1 Nehodovost - vypocet'!O46/'09.1 Nehodovost - vypocet'!P46,'09.1 Nehodovost - vypocet'!M46*'09.1 Nehodovost - vypocet'!M46/'09.1 Nehodovost - vypocet'!L46)),IF('A2 Intenzita dopravy'!$G$2="Koeficienty rastu dopravy",IFERROR(INDEX('A2.1 Intenzita dopravy'!$E32:$BB32,MATCH('09.1 Nehodovost - vypocet'!N$19,'A2.1 Intenzita dopravy'!$E$5:$BB$5,0)),IF('09.1 Nehodovost - vypocet'!N$19&lt;MIN('A2.1 Intenzita dopravy'!$E$5:$BB$5),'09.1 Nehodovost - vypocet'!O46*'09.1 Nehodovost - vypocet'!O46/'09.1 Nehodovost - vypocet'!P46,'09.1 Nehodovost - vypocet'!M46*'09.1 Nehodovost - vypocet'!M46/'09.1 Nehodovost - vypocet'!L46)),0)),0)</f>
        <v>0</v>
      </c>
      <c r="O46" s="30">
        <f>IFERROR(IF('A2 Intenzita dopravy'!$G$2="Dopravný model",IFERROR(INDEX('A2.1 Intenzita dopravy'!$E168:$BB168,MATCH('09.1 Nehodovost - vypocet'!O$19,'A2.1 Intenzita dopravy'!$E$141:$BB$141,0)),IF('09.1 Nehodovost - vypocet'!O$19&lt;MIN('A2.1 Intenzita dopravy'!$E$141:$BB$141),'09.1 Nehodovost - vypocet'!P46*'09.1 Nehodovost - vypocet'!P46/'09.1 Nehodovost - vypocet'!Q46,'09.1 Nehodovost - vypocet'!N46*'09.1 Nehodovost - vypocet'!N46/'09.1 Nehodovost - vypocet'!M46)),IF('A2 Intenzita dopravy'!$G$2="Koeficienty rastu dopravy",IFERROR(INDEX('A2.1 Intenzita dopravy'!$E32:$BB32,MATCH('09.1 Nehodovost - vypocet'!O$19,'A2.1 Intenzita dopravy'!$E$5:$BB$5,0)),IF('09.1 Nehodovost - vypocet'!O$19&lt;MIN('A2.1 Intenzita dopravy'!$E$5:$BB$5),'09.1 Nehodovost - vypocet'!P46*'09.1 Nehodovost - vypocet'!P46/'09.1 Nehodovost - vypocet'!Q46,'09.1 Nehodovost - vypocet'!N46*'09.1 Nehodovost - vypocet'!N46/'09.1 Nehodovost - vypocet'!M46)),0)),0)</f>
        <v>0</v>
      </c>
      <c r="P46" s="30">
        <f>IFERROR(IF('A2 Intenzita dopravy'!$G$2="Dopravný model",IFERROR(INDEX('A2.1 Intenzita dopravy'!$E168:$BB168,MATCH('09.1 Nehodovost - vypocet'!P$19,'A2.1 Intenzita dopravy'!$E$141:$BB$141,0)),IF('09.1 Nehodovost - vypocet'!P$19&lt;MIN('A2.1 Intenzita dopravy'!$E$141:$BB$141),'09.1 Nehodovost - vypocet'!Q46*'09.1 Nehodovost - vypocet'!Q46/'09.1 Nehodovost - vypocet'!R46,'09.1 Nehodovost - vypocet'!O46*'09.1 Nehodovost - vypocet'!O46/'09.1 Nehodovost - vypocet'!N46)),IF('A2 Intenzita dopravy'!$G$2="Koeficienty rastu dopravy",IFERROR(INDEX('A2.1 Intenzita dopravy'!$E32:$BB32,MATCH('09.1 Nehodovost - vypocet'!P$19,'A2.1 Intenzita dopravy'!$E$5:$BB$5,0)),IF('09.1 Nehodovost - vypocet'!P$19&lt;MIN('A2.1 Intenzita dopravy'!$E$5:$BB$5),'09.1 Nehodovost - vypocet'!Q46*'09.1 Nehodovost - vypocet'!Q46/'09.1 Nehodovost - vypocet'!R46,'09.1 Nehodovost - vypocet'!O46*'09.1 Nehodovost - vypocet'!O46/'09.1 Nehodovost - vypocet'!N46)),0)),0)</f>
        <v>0</v>
      </c>
      <c r="Q46" s="30">
        <f>IFERROR(IF('A2 Intenzita dopravy'!$G$2="Dopravný model",IFERROR(INDEX('A2.1 Intenzita dopravy'!$E168:$BB168,MATCH('09.1 Nehodovost - vypocet'!Q$19,'A2.1 Intenzita dopravy'!$E$141:$BB$141,0)),IF('09.1 Nehodovost - vypocet'!Q$19&lt;MIN('A2.1 Intenzita dopravy'!$E$141:$BB$141),'09.1 Nehodovost - vypocet'!R46*'09.1 Nehodovost - vypocet'!R46/'09.1 Nehodovost - vypocet'!S46,'09.1 Nehodovost - vypocet'!P46*'09.1 Nehodovost - vypocet'!P46/'09.1 Nehodovost - vypocet'!O46)),IF('A2 Intenzita dopravy'!$G$2="Koeficienty rastu dopravy",IFERROR(INDEX('A2.1 Intenzita dopravy'!$E32:$BB32,MATCH('09.1 Nehodovost - vypocet'!Q$19,'A2.1 Intenzita dopravy'!$E$5:$BB$5,0)),IF('09.1 Nehodovost - vypocet'!Q$19&lt;MIN('A2.1 Intenzita dopravy'!$E$5:$BB$5),'09.1 Nehodovost - vypocet'!R46*'09.1 Nehodovost - vypocet'!R46/'09.1 Nehodovost - vypocet'!S46,'09.1 Nehodovost - vypocet'!P46*'09.1 Nehodovost - vypocet'!P46/'09.1 Nehodovost - vypocet'!O46)),0)),0)</f>
        <v>0</v>
      </c>
      <c r="R46" s="30">
        <f>IFERROR(IF('A2 Intenzita dopravy'!$G$2="Dopravný model",IFERROR(INDEX('A2.1 Intenzita dopravy'!$E168:$BB168,MATCH('09.1 Nehodovost - vypocet'!R$19,'A2.1 Intenzita dopravy'!$E$141:$BB$141,0)),IF('09.1 Nehodovost - vypocet'!R$19&lt;MIN('A2.1 Intenzita dopravy'!$E$141:$BB$141),'09.1 Nehodovost - vypocet'!S46*'09.1 Nehodovost - vypocet'!S46/'09.1 Nehodovost - vypocet'!T46,'09.1 Nehodovost - vypocet'!Q46*'09.1 Nehodovost - vypocet'!Q46/'09.1 Nehodovost - vypocet'!P46)),IF('A2 Intenzita dopravy'!$G$2="Koeficienty rastu dopravy",IFERROR(INDEX('A2.1 Intenzita dopravy'!$E32:$BB32,MATCH('09.1 Nehodovost - vypocet'!R$19,'A2.1 Intenzita dopravy'!$E$5:$BB$5,0)),IF('09.1 Nehodovost - vypocet'!R$19&lt;MIN('A2.1 Intenzita dopravy'!$E$5:$BB$5),'09.1 Nehodovost - vypocet'!S46*'09.1 Nehodovost - vypocet'!S46/'09.1 Nehodovost - vypocet'!T46,'09.1 Nehodovost - vypocet'!Q46*'09.1 Nehodovost - vypocet'!Q46/'09.1 Nehodovost - vypocet'!P46)),0)),0)</f>
        <v>0</v>
      </c>
      <c r="S46" s="30">
        <f>IFERROR(IF('A2 Intenzita dopravy'!$G$2="Dopravný model",IFERROR(INDEX('A2.1 Intenzita dopravy'!$E168:$BB168,MATCH('09.1 Nehodovost - vypocet'!S$19,'A2.1 Intenzita dopravy'!$E$141:$BB$141,0)),IF('09.1 Nehodovost - vypocet'!S$19&lt;MIN('A2.1 Intenzita dopravy'!$E$141:$BB$141),'09.1 Nehodovost - vypocet'!T46*'09.1 Nehodovost - vypocet'!T46/'09.1 Nehodovost - vypocet'!U46,'09.1 Nehodovost - vypocet'!R46*'09.1 Nehodovost - vypocet'!R46/'09.1 Nehodovost - vypocet'!Q46)),IF('A2 Intenzita dopravy'!$G$2="Koeficienty rastu dopravy",IFERROR(INDEX('A2.1 Intenzita dopravy'!$E32:$BB32,MATCH('09.1 Nehodovost - vypocet'!S$19,'A2.1 Intenzita dopravy'!$E$5:$BB$5,0)),IF('09.1 Nehodovost - vypocet'!S$19&lt;MIN('A2.1 Intenzita dopravy'!$E$5:$BB$5),'09.1 Nehodovost - vypocet'!T46*'09.1 Nehodovost - vypocet'!T46/'09.1 Nehodovost - vypocet'!U46,'09.1 Nehodovost - vypocet'!R46*'09.1 Nehodovost - vypocet'!R46/'09.1 Nehodovost - vypocet'!Q46)),0)),0)</f>
        <v>0</v>
      </c>
      <c r="T46" s="30">
        <f>IFERROR(IF('A2 Intenzita dopravy'!$G$2="Dopravný model",IFERROR(INDEX('A2.1 Intenzita dopravy'!$E168:$BB168,MATCH('09.1 Nehodovost - vypocet'!T$19,'A2.1 Intenzita dopravy'!$E$141:$BB$141,0)),IF('09.1 Nehodovost - vypocet'!T$19&lt;MIN('A2.1 Intenzita dopravy'!$E$141:$BB$141),'09.1 Nehodovost - vypocet'!U46*'09.1 Nehodovost - vypocet'!U46/'09.1 Nehodovost - vypocet'!V46,'09.1 Nehodovost - vypocet'!S46*'09.1 Nehodovost - vypocet'!S46/'09.1 Nehodovost - vypocet'!R46)),IF('A2 Intenzita dopravy'!$G$2="Koeficienty rastu dopravy",IFERROR(INDEX('A2.1 Intenzita dopravy'!$E32:$BB32,MATCH('09.1 Nehodovost - vypocet'!T$19,'A2.1 Intenzita dopravy'!$E$5:$BB$5,0)),IF('09.1 Nehodovost - vypocet'!T$19&lt;MIN('A2.1 Intenzita dopravy'!$E$5:$BB$5),'09.1 Nehodovost - vypocet'!U46*'09.1 Nehodovost - vypocet'!U46/'09.1 Nehodovost - vypocet'!V46,'09.1 Nehodovost - vypocet'!S46*'09.1 Nehodovost - vypocet'!S46/'09.1 Nehodovost - vypocet'!R46)),0)),0)</f>
        <v>0</v>
      </c>
      <c r="U46" s="30">
        <f>IFERROR(IF('A2 Intenzita dopravy'!$G$2="Dopravný model",IFERROR(INDEX('A2.1 Intenzita dopravy'!$E168:$BB168,MATCH('09.1 Nehodovost - vypocet'!U$19,'A2.1 Intenzita dopravy'!$E$141:$BB$141,0)),IF('09.1 Nehodovost - vypocet'!U$19&lt;MIN('A2.1 Intenzita dopravy'!$E$141:$BB$141),'09.1 Nehodovost - vypocet'!V46*'09.1 Nehodovost - vypocet'!V46/'09.1 Nehodovost - vypocet'!W46,'09.1 Nehodovost - vypocet'!T46*'09.1 Nehodovost - vypocet'!T46/'09.1 Nehodovost - vypocet'!S46)),IF('A2 Intenzita dopravy'!$G$2="Koeficienty rastu dopravy",IFERROR(INDEX('A2.1 Intenzita dopravy'!$E32:$BB32,MATCH('09.1 Nehodovost - vypocet'!U$19,'A2.1 Intenzita dopravy'!$E$5:$BB$5,0)),IF('09.1 Nehodovost - vypocet'!U$19&lt;MIN('A2.1 Intenzita dopravy'!$E$5:$BB$5),'09.1 Nehodovost - vypocet'!V46*'09.1 Nehodovost - vypocet'!V46/'09.1 Nehodovost - vypocet'!W46,'09.1 Nehodovost - vypocet'!T46*'09.1 Nehodovost - vypocet'!T46/'09.1 Nehodovost - vypocet'!S46)),0)),0)</f>
        <v>0</v>
      </c>
      <c r="V46" s="30">
        <f>IFERROR(IF('A2 Intenzita dopravy'!$G$2="Dopravný model",IFERROR(INDEX('A2.1 Intenzita dopravy'!$E168:$BB168,MATCH('09.1 Nehodovost - vypocet'!V$19,'A2.1 Intenzita dopravy'!$E$141:$BB$141,0)),IF('09.1 Nehodovost - vypocet'!V$19&lt;MIN('A2.1 Intenzita dopravy'!$E$141:$BB$141),'09.1 Nehodovost - vypocet'!W46*'09.1 Nehodovost - vypocet'!W46/'09.1 Nehodovost - vypocet'!X46,'09.1 Nehodovost - vypocet'!U46*'09.1 Nehodovost - vypocet'!U46/'09.1 Nehodovost - vypocet'!T46)),IF('A2 Intenzita dopravy'!$G$2="Koeficienty rastu dopravy",IFERROR(INDEX('A2.1 Intenzita dopravy'!$E32:$BB32,MATCH('09.1 Nehodovost - vypocet'!V$19,'A2.1 Intenzita dopravy'!$E$5:$BB$5,0)),IF('09.1 Nehodovost - vypocet'!V$19&lt;MIN('A2.1 Intenzita dopravy'!$E$5:$BB$5),'09.1 Nehodovost - vypocet'!W46*'09.1 Nehodovost - vypocet'!W46/'09.1 Nehodovost - vypocet'!X46,'09.1 Nehodovost - vypocet'!U46*'09.1 Nehodovost - vypocet'!U46/'09.1 Nehodovost - vypocet'!T46)),0)),0)</f>
        <v>0</v>
      </c>
      <c r="W46" s="30">
        <f>IFERROR(IF('A2 Intenzita dopravy'!$G$2="Dopravný model",IFERROR(INDEX('A2.1 Intenzita dopravy'!$E168:$BB168,MATCH('09.1 Nehodovost - vypocet'!W$19,'A2.1 Intenzita dopravy'!$E$141:$BB$141,0)),IF('09.1 Nehodovost - vypocet'!W$19&lt;MIN('A2.1 Intenzita dopravy'!$E$141:$BB$141),'09.1 Nehodovost - vypocet'!X46*'09.1 Nehodovost - vypocet'!X46/'09.1 Nehodovost - vypocet'!Y46,'09.1 Nehodovost - vypocet'!V46*'09.1 Nehodovost - vypocet'!V46/'09.1 Nehodovost - vypocet'!U46)),IF('A2 Intenzita dopravy'!$G$2="Koeficienty rastu dopravy",IFERROR(INDEX('A2.1 Intenzita dopravy'!$E32:$BB32,MATCH('09.1 Nehodovost - vypocet'!W$19,'A2.1 Intenzita dopravy'!$E$5:$BB$5,0)),IF('09.1 Nehodovost - vypocet'!W$19&lt;MIN('A2.1 Intenzita dopravy'!$E$5:$BB$5),'09.1 Nehodovost - vypocet'!X46*'09.1 Nehodovost - vypocet'!X46/'09.1 Nehodovost - vypocet'!Y46,'09.1 Nehodovost - vypocet'!V46*'09.1 Nehodovost - vypocet'!V46/'09.1 Nehodovost - vypocet'!U46)),0)),0)</f>
        <v>0</v>
      </c>
      <c r="X46" s="30">
        <f>IFERROR(IF('A2 Intenzita dopravy'!$G$2="Dopravný model",IFERROR(INDEX('A2.1 Intenzita dopravy'!$E168:$BB168,MATCH('09.1 Nehodovost - vypocet'!X$19,'A2.1 Intenzita dopravy'!$E$141:$BB$141,0)),IF('09.1 Nehodovost - vypocet'!X$19&lt;MIN('A2.1 Intenzita dopravy'!$E$141:$BB$141),'09.1 Nehodovost - vypocet'!Y46*'09.1 Nehodovost - vypocet'!Y46/'09.1 Nehodovost - vypocet'!Z46,'09.1 Nehodovost - vypocet'!W46*'09.1 Nehodovost - vypocet'!W46/'09.1 Nehodovost - vypocet'!V46)),IF('A2 Intenzita dopravy'!$G$2="Koeficienty rastu dopravy",IFERROR(INDEX('A2.1 Intenzita dopravy'!$E32:$BB32,MATCH('09.1 Nehodovost - vypocet'!X$19,'A2.1 Intenzita dopravy'!$E$5:$BB$5,0)),IF('09.1 Nehodovost - vypocet'!X$19&lt;MIN('A2.1 Intenzita dopravy'!$E$5:$BB$5),'09.1 Nehodovost - vypocet'!Y46*'09.1 Nehodovost - vypocet'!Y46/'09.1 Nehodovost - vypocet'!Z46,'09.1 Nehodovost - vypocet'!W46*'09.1 Nehodovost - vypocet'!W46/'09.1 Nehodovost - vypocet'!V46)),0)),0)</f>
        <v>0</v>
      </c>
      <c r="Y46" s="30">
        <f>IFERROR(IF('A2 Intenzita dopravy'!$G$2="Dopravný model",IFERROR(INDEX('A2.1 Intenzita dopravy'!$E168:$BB168,MATCH('09.1 Nehodovost - vypocet'!Y$19,'A2.1 Intenzita dopravy'!$E$141:$BB$141,0)),IF('09.1 Nehodovost - vypocet'!Y$19&lt;MIN('A2.1 Intenzita dopravy'!$E$141:$BB$141),'09.1 Nehodovost - vypocet'!Z46*'09.1 Nehodovost - vypocet'!Z46/'09.1 Nehodovost - vypocet'!AA46,'09.1 Nehodovost - vypocet'!X46*'09.1 Nehodovost - vypocet'!X46/'09.1 Nehodovost - vypocet'!W46)),IF('A2 Intenzita dopravy'!$G$2="Koeficienty rastu dopravy",IFERROR(INDEX('A2.1 Intenzita dopravy'!$E32:$BB32,MATCH('09.1 Nehodovost - vypocet'!Y$19,'A2.1 Intenzita dopravy'!$E$5:$BB$5,0)),IF('09.1 Nehodovost - vypocet'!Y$19&lt;MIN('A2.1 Intenzita dopravy'!$E$5:$BB$5),'09.1 Nehodovost - vypocet'!Z46*'09.1 Nehodovost - vypocet'!Z46/'09.1 Nehodovost - vypocet'!AA46,'09.1 Nehodovost - vypocet'!X46*'09.1 Nehodovost - vypocet'!X46/'09.1 Nehodovost - vypocet'!W46)),0)),0)</f>
        <v>0</v>
      </c>
      <c r="Z46" s="30">
        <f>IFERROR(IF('A2 Intenzita dopravy'!$G$2="Dopravný model",IFERROR(INDEX('A2.1 Intenzita dopravy'!$E168:$BB168,MATCH('09.1 Nehodovost - vypocet'!Z$19,'A2.1 Intenzita dopravy'!$E$141:$BB$141,0)),IF('09.1 Nehodovost - vypocet'!Z$19&lt;MIN('A2.1 Intenzita dopravy'!$E$141:$BB$141),'09.1 Nehodovost - vypocet'!AA46*'09.1 Nehodovost - vypocet'!AA46/'09.1 Nehodovost - vypocet'!AB46,'09.1 Nehodovost - vypocet'!Y46*'09.1 Nehodovost - vypocet'!Y46/'09.1 Nehodovost - vypocet'!X46)),IF('A2 Intenzita dopravy'!$G$2="Koeficienty rastu dopravy",IFERROR(INDEX('A2.1 Intenzita dopravy'!$E32:$BB32,MATCH('09.1 Nehodovost - vypocet'!Z$19,'A2.1 Intenzita dopravy'!$E$5:$BB$5,0)),IF('09.1 Nehodovost - vypocet'!Z$19&lt;MIN('A2.1 Intenzita dopravy'!$E$5:$BB$5),'09.1 Nehodovost - vypocet'!AA46*'09.1 Nehodovost - vypocet'!AA46/'09.1 Nehodovost - vypocet'!AB46,'09.1 Nehodovost - vypocet'!Y46*'09.1 Nehodovost - vypocet'!Y46/'09.1 Nehodovost - vypocet'!X46)),0)),0)</f>
        <v>0</v>
      </c>
      <c r="AA46" s="30">
        <f>IFERROR(IF('A2 Intenzita dopravy'!$G$2="Dopravný model",IFERROR(INDEX('A2.1 Intenzita dopravy'!$E168:$BB168,MATCH('09.1 Nehodovost - vypocet'!AA$19,'A2.1 Intenzita dopravy'!$E$141:$BB$141,0)),IF('09.1 Nehodovost - vypocet'!AA$19&lt;MIN('A2.1 Intenzita dopravy'!$E$141:$BB$141),'09.1 Nehodovost - vypocet'!AB46*'09.1 Nehodovost - vypocet'!AB46/'09.1 Nehodovost - vypocet'!AC46,'09.1 Nehodovost - vypocet'!Z46*'09.1 Nehodovost - vypocet'!Z46/'09.1 Nehodovost - vypocet'!Y46)),IF('A2 Intenzita dopravy'!$G$2="Koeficienty rastu dopravy",IFERROR(INDEX('A2.1 Intenzita dopravy'!$E32:$BB32,MATCH('09.1 Nehodovost - vypocet'!AA$19,'A2.1 Intenzita dopravy'!$E$5:$BB$5,0)),IF('09.1 Nehodovost - vypocet'!AA$19&lt;MIN('A2.1 Intenzita dopravy'!$E$5:$BB$5),'09.1 Nehodovost - vypocet'!AB46*'09.1 Nehodovost - vypocet'!AB46/'09.1 Nehodovost - vypocet'!AC46,'09.1 Nehodovost - vypocet'!Z46*'09.1 Nehodovost - vypocet'!Z46/'09.1 Nehodovost - vypocet'!Y46)),0)),0)</f>
        <v>0</v>
      </c>
      <c r="AB46" s="30">
        <f>IFERROR(IF('A2 Intenzita dopravy'!$G$2="Dopravný model",IFERROR(INDEX('A2.1 Intenzita dopravy'!$E168:$BB168,MATCH('09.1 Nehodovost - vypocet'!AB$19,'A2.1 Intenzita dopravy'!$E$141:$BB$141,0)),IF('09.1 Nehodovost - vypocet'!AB$19&lt;MIN('A2.1 Intenzita dopravy'!$E$141:$BB$141),'09.1 Nehodovost - vypocet'!AC46*'09.1 Nehodovost - vypocet'!AC46/'09.1 Nehodovost - vypocet'!AD46,'09.1 Nehodovost - vypocet'!AA46*'09.1 Nehodovost - vypocet'!AA46/'09.1 Nehodovost - vypocet'!Z46)),IF('A2 Intenzita dopravy'!$G$2="Koeficienty rastu dopravy",IFERROR(INDEX('A2.1 Intenzita dopravy'!$E32:$BB32,MATCH('09.1 Nehodovost - vypocet'!AB$19,'A2.1 Intenzita dopravy'!$E$5:$BB$5,0)),IF('09.1 Nehodovost - vypocet'!AB$19&lt;MIN('A2.1 Intenzita dopravy'!$E$5:$BB$5),'09.1 Nehodovost - vypocet'!AC46*'09.1 Nehodovost - vypocet'!AC46/'09.1 Nehodovost - vypocet'!AD46,'09.1 Nehodovost - vypocet'!AA46*'09.1 Nehodovost - vypocet'!AA46/'09.1 Nehodovost - vypocet'!Z46)),0)),0)</f>
        <v>0</v>
      </c>
      <c r="AC46" s="30">
        <f>IFERROR(IF('A2 Intenzita dopravy'!$G$2="Dopravný model",IFERROR(INDEX('A2.1 Intenzita dopravy'!$E168:$BB168,MATCH('09.1 Nehodovost - vypocet'!AC$19,'A2.1 Intenzita dopravy'!$E$141:$BB$141,0)),IF('09.1 Nehodovost - vypocet'!AC$19&lt;MIN('A2.1 Intenzita dopravy'!$E$141:$BB$141),'09.1 Nehodovost - vypocet'!AD46*'09.1 Nehodovost - vypocet'!AD46/'09.1 Nehodovost - vypocet'!AE46,'09.1 Nehodovost - vypocet'!AB46*'09.1 Nehodovost - vypocet'!AB46/'09.1 Nehodovost - vypocet'!AA46)),IF('A2 Intenzita dopravy'!$G$2="Koeficienty rastu dopravy",IFERROR(INDEX('A2.1 Intenzita dopravy'!$E32:$BB32,MATCH('09.1 Nehodovost - vypocet'!AC$19,'A2.1 Intenzita dopravy'!$E$5:$BB$5,0)),IF('09.1 Nehodovost - vypocet'!AC$19&lt;MIN('A2.1 Intenzita dopravy'!$E$5:$BB$5),'09.1 Nehodovost - vypocet'!AD46*'09.1 Nehodovost - vypocet'!AD46/'09.1 Nehodovost - vypocet'!AE46,'09.1 Nehodovost - vypocet'!AB46*'09.1 Nehodovost - vypocet'!AB46/'09.1 Nehodovost - vypocet'!AA46)),0)),0)</f>
        <v>0</v>
      </c>
      <c r="AD46" s="30">
        <f>IFERROR(IF('A2 Intenzita dopravy'!$G$2="Dopravný model",IFERROR(INDEX('A2.1 Intenzita dopravy'!$E168:$BB168,MATCH('09.1 Nehodovost - vypocet'!AD$19,'A2.1 Intenzita dopravy'!$E$141:$BB$141,0)),IF('09.1 Nehodovost - vypocet'!AD$19&lt;MIN('A2.1 Intenzita dopravy'!$E$141:$BB$141),'09.1 Nehodovost - vypocet'!AE46*'09.1 Nehodovost - vypocet'!AE46/'09.1 Nehodovost - vypocet'!AF46,'09.1 Nehodovost - vypocet'!AC46*'09.1 Nehodovost - vypocet'!AC46/'09.1 Nehodovost - vypocet'!AB46)),IF('A2 Intenzita dopravy'!$G$2="Koeficienty rastu dopravy",IFERROR(INDEX('A2.1 Intenzita dopravy'!$E32:$BB32,MATCH('09.1 Nehodovost - vypocet'!AD$19,'A2.1 Intenzita dopravy'!$E$5:$BB$5,0)),IF('09.1 Nehodovost - vypocet'!AD$19&lt;MIN('A2.1 Intenzita dopravy'!$E$5:$BB$5),'09.1 Nehodovost - vypocet'!AE46*'09.1 Nehodovost - vypocet'!AE46/'09.1 Nehodovost - vypocet'!AF46,'09.1 Nehodovost - vypocet'!AC46*'09.1 Nehodovost - vypocet'!AC46/'09.1 Nehodovost - vypocet'!AB46)),0)),0)</f>
        <v>0</v>
      </c>
      <c r="AE46" s="30">
        <f>IFERROR(IF('A2 Intenzita dopravy'!$G$2="Dopravný model",IFERROR(INDEX('A2.1 Intenzita dopravy'!$E168:$BB168,MATCH('09.1 Nehodovost - vypocet'!AE$19,'A2.1 Intenzita dopravy'!$E$141:$BB$141,0)),IF('09.1 Nehodovost - vypocet'!AE$19&lt;MIN('A2.1 Intenzita dopravy'!$E$141:$BB$141),'09.1 Nehodovost - vypocet'!AF46*'09.1 Nehodovost - vypocet'!AF46/'09.1 Nehodovost - vypocet'!AG46,'09.1 Nehodovost - vypocet'!AD46*'09.1 Nehodovost - vypocet'!AD46/'09.1 Nehodovost - vypocet'!AC46)),IF('A2 Intenzita dopravy'!$G$2="Koeficienty rastu dopravy",IFERROR(INDEX('A2.1 Intenzita dopravy'!$E32:$BB32,MATCH('09.1 Nehodovost - vypocet'!AE$19,'A2.1 Intenzita dopravy'!$E$5:$BB$5,0)),IF('09.1 Nehodovost - vypocet'!AE$19&lt;MIN('A2.1 Intenzita dopravy'!$E$5:$BB$5),'09.1 Nehodovost - vypocet'!AF46*'09.1 Nehodovost - vypocet'!AF46/'09.1 Nehodovost - vypocet'!AG46,'09.1 Nehodovost - vypocet'!AD46*'09.1 Nehodovost - vypocet'!AD46/'09.1 Nehodovost - vypocet'!AC46)),0)),0)</f>
        <v>0</v>
      </c>
      <c r="AF46" s="30">
        <f>IFERROR(IF('A2 Intenzita dopravy'!$G$2="Dopravný model",IFERROR(INDEX('A2.1 Intenzita dopravy'!$E168:$BB168,MATCH('09.1 Nehodovost - vypocet'!AF$19,'A2.1 Intenzita dopravy'!$E$141:$BB$141,0)),IF('09.1 Nehodovost - vypocet'!AF$19&lt;MIN('A2.1 Intenzita dopravy'!$E$141:$BB$141),'09.1 Nehodovost - vypocet'!AG46*'09.1 Nehodovost - vypocet'!AG46/'09.1 Nehodovost - vypocet'!AH46,'09.1 Nehodovost - vypocet'!AE46*'09.1 Nehodovost - vypocet'!AE46/'09.1 Nehodovost - vypocet'!AD46)),IF('A2 Intenzita dopravy'!$G$2="Koeficienty rastu dopravy",IFERROR(INDEX('A2.1 Intenzita dopravy'!$E32:$BB32,MATCH('09.1 Nehodovost - vypocet'!AF$19,'A2.1 Intenzita dopravy'!$E$5:$BB$5,0)),IF('09.1 Nehodovost - vypocet'!AF$19&lt;MIN('A2.1 Intenzita dopravy'!$E$5:$BB$5),'09.1 Nehodovost - vypocet'!AG46*'09.1 Nehodovost - vypocet'!AG46/'09.1 Nehodovost - vypocet'!AH46,'09.1 Nehodovost - vypocet'!AE46*'09.1 Nehodovost - vypocet'!AE46/'09.1 Nehodovost - vypocet'!AD46)),0)),0)</f>
        <v>0</v>
      </c>
      <c r="AG46" s="30">
        <f>IFERROR(IF('A2 Intenzita dopravy'!$G$2="Dopravný model",IFERROR(INDEX('A2.1 Intenzita dopravy'!$E168:$BB168,MATCH('09.1 Nehodovost - vypocet'!AG$19,'A2.1 Intenzita dopravy'!$E$141:$BB$141,0)),IF('09.1 Nehodovost - vypocet'!AG$19&lt;MIN('A2.1 Intenzita dopravy'!$E$141:$BB$141),'09.1 Nehodovost - vypocet'!AH46*'09.1 Nehodovost - vypocet'!AH46/'09.1 Nehodovost - vypocet'!AI46,'09.1 Nehodovost - vypocet'!AF46*'09.1 Nehodovost - vypocet'!AF46/'09.1 Nehodovost - vypocet'!AE46)),IF('A2 Intenzita dopravy'!$G$2="Koeficienty rastu dopravy",IFERROR(INDEX('A2.1 Intenzita dopravy'!$E32:$BB32,MATCH('09.1 Nehodovost - vypocet'!AG$19,'A2.1 Intenzita dopravy'!$E$5:$BB$5,0)),IF('09.1 Nehodovost - vypocet'!AG$19&lt;MIN('A2.1 Intenzita dopravy'!$E$5:$BB$5),'09.1 Nehodovost - vypocet'!AH46*'09.1 Nehodovost - vypocet'!AH46/'09.1 Nehodovost - vypocet'!AI46,'09.1 Nehodovost - vypocet'!AF46*'09.1 Nehodovost - vypocet'!AF46/'09.1 Nehodovost - vypocet'!AE46)),0)),0)</f>
        <v>0</v>
      </c>
      <c r="AH46" s="30">
        <f>IFERROR(IF('A2 Intenzita dopravy'!$G$2="Dopravný model",IFERROR(INDEX('A2.1 Intenzita dopravy'!$E168:$BB168,MATCH('09.1 Nehodovost - vypocet'!AH$19,'A2.1 Intenzita dopravy'!$E$141:$BB$141,0)),IF('09.1 Nehodovost - vypocet'!AH$19&lt;MIN('A2.1 Intenzita dopravy'!$E$141:$BB$141),'09.1 Nehodovost - vypocet'!AI46*'09.1 Nehodovost - vypocet'!AI46/'09.1 Nehodovost - vypocet'!AJ46,'09.1 Nehodovost - vypocet'!AG46*'09.1 Nehodovost - vypocet'!AG46/'09.1 Nehodovost - vypocet'!AF46)),IF('A2 Intenzita dopravy'!$G$2="Koeficienty rastu dopravy",IFERROR(INDEX('A2.1 Intenzita dopravy'!$E32:$BB32,MATCH('09.1 Nehodovost - vypocet'!AH$19,'A2.1 Intenzita dopravy'!$E$5:$BB$5,0)),IF('09.1 Nehodovost - vypocet'!AH$19&lt;MIN('A2.1 Intenzita dopravy'!$E$5:$BB$5),'09.1 Nehodovost - vypocet'!AI46*'09.1 Nehodovost - vypocet'!AI46/'09.1 Nehodovost - vypocet'!AJ46,'09.1 Nehodovost - vypocet'!AG46*'09.1 Nehodovost - vypocet'!AG46/'09.1 Nehodovost - vypocet'!AF46)),0)),0)</f>
        <v>0</v>
      </c>
      <c r="AI46" s="30">
        <f>IFERROR(IF('A2 Intenzita dopravy'!$G$2="Dopravný model",IFERROR(INDEX('A2.1 Intenzita dopravy'!$E168:$BB168,MATCH('09.1 Nehodovost - vypocet'!AI$19,'A2.1 Intenzita dopravy'!$E$141:$BB$141,0)),IF('09.1 Nehodovost - vypocet'!AI$19&lt;MIN('A2.1 Intenzita dopravy'!$E$141:$BB$141),'09.1 Nehodovost - vypocet'!AJ46*'09.1 Nehodovost - vypocet'!AJ46/'09.1 Nehodovost - vypocet'!AK46,'09.1 Nehodovost - vypocet'!AH46*'09.1 Nehodovost - vypocet'!AH46/'09.1 Nehodovost - vypocet'!AG46)),IF('A2 Intenzita dopravy'!$G$2="Koeficienty rastu dopravy",IFERROR(INDEX('A2.1 Intenzita dopravy'!$E32:$BB32,MATCH('09.1 Nehodovost - vypocet'!AI$19,'A2.1 Intenzita dopravy'!$E$5:$BB$5,0)),IF('09.1 Nehodovost - vypocet'!AI$19&lt;MIN('A2.1 Intenzita dopravy'!$E$5:$BB$5),'09.1 Nehodovost - vypocet'!AJ46*'09.1 Nehodovost - vypocet'!AJ46/'09.1 Nehodovost - vypocet'!AK46,'09.1 Nehodovost - vypocet'!AH46*'09.1 Nehodovost - vypocet'!AH46/'09.1 Nehodovost - vypocet'!AG46)),0)),0)</f>
        <v>0</v>
      </c>
      <c r="AJ46" s="30">
        <f>IFERROR(IF('A2 Intenzita dopravy'!$G$2="Dopravný model",IFERROR(INDEX('A2.1 Intenzita dopravy'!$E168:$BB168,MATCH('09.1 Nehodovost - vypocet'!AJ$19,'A2.1 Intenzita dopravy'!$E$141:$BB$141,0)),IF('09.1 Nehodovost - vypocet'!AJ$19&lt;MIN('A2.1 Intenzita dopravy'!$E$141:$BB$141),'09.1 Nehodovost - vypocet'!AK46*'09.1 Nehodovost - vypocet'!AK46/'09.1 Nehodovost - vypocet'!AL46,'09.1 Nehodovost - vypocet'!AI46*'09.1 Nehodovost - vypocet'!AI46/'09.1 Nehodovost - vypocet'!AH46)),IF('A2 Intenzita dopravy'!$G$2="Koeficienty rastu dopravy",IFERROR(INDEX('A2.1 Intenzita dopravy'!$E32:$BB32,MATCH('09.1 Nehodovost - vypocet'!AJ$19,'A2.1 Intenzita dopravy'!$E$5:$BB$5,0)),IF('09.1 Nehodovost - vypocet'!AJ$19&lt;MIN('A2.1 Intenzita dopravy'!$E$5:$BB$5),'09.1 Nehodovost - vypocet'!AK46*'09.1 Nehodovost - vypocet'!AK46/'09.1 Nehodovost - vypocet'!AL46,'09.1 Nehodovost - vypocet'!AI46*'09.1 Nehodovost - vypocet'!AI46/'09.1 Nehodovost - vypocet'!AH46)),0)),0)</f>
        <v>0</v>
      </c>
      <c r="AK46" s="30">
        <f>IFERROR(IF('A2 Intenzita dopravy'!$G$2="Dopravný model",IFERROR(INDEX('A2.1 Intenzita dopravy'!$E168:$BB168,MATCH('09.1 Nehodovost - vypocet'!AK$19,'A2.1 Intenzita dopravy'!$E$141:$BB$141,0)),IF('09.1 Nehodovost - vypocet'!AK$19&lt;MIN('A2.1 Intenzita dopravy'!$E$141:$BB$141),'09.1 Nehodovost - vypocet'!AL46*'09.1 Nehodovost - vypocet'!AL46/'09.1 Nehodovost - vypocet'!AM46,'09.1 Nehodovost - vypocet'!AJ46*'09.1 Nehodovost - vypocet'!AJ46/'09.1 Nehodovost - vypocet'!AI46)),IF('A2 Intenzita dopravy'!$G$2="Koeficienty rastu dopravy",IFERROR(INDEX('A2.1 Intenzita dopravy'!$E32:$BB32,MATCH('09.1 Nehodovost - vypocet'!AK$19,'A2.1 Intenzita dopravy'!$E$5:$BB$5,0)),IF('09.1 Nehodovost - vypocet'!AK$19&lt;MIN('A2.1 Intenzita dopravy'!$E$5:$BB$5),'09.1 Nehodovost - vypocet'!AL46*'09.1 Nehodovost - vypocet'!AL46/'09.1 Nehodovost - vypocet'!AM46,'09.1 Nehodovost - vypocet'!AJ46*'09.1 Nehodovost - vypocet'!AJ46/'09.1 Nehodovost - vypocet'!AI46)),0)),0)</f>
        <v>0</v>
      </c>
      <c r="AL46" s="30">
        <f>IFERROR(IF('A2 Intenzita dopravy'!$G$2="Dopravný model",IFERROR(INDEX('A2.1 Intenzita dopravy'!$E168:$BB168,MATCH('09.1 Nehodovost - vypocet'!AL$19,'A2.1 Intenzita dopravy'!$E$141:$BB$141,0)),IF('09.1 Nehodovost - vypocet'!AL$19&lt;MIN('A2.1 Intenzita dopravy'!$E$141:$BB$141),'09.1 Nehodovost - vypocet'!AM46*'09.1 Nehodovost - vypocet'!AM46/'09.1 Nehodovost - vypocet'!AN46,'09.1 Nehodovost - vypocet'!AK46*'09.1 Nehodovost - vypocet'!AK46/'09.1 Nehodovost - vypocet'!AJ46)),IF('A2 Intenzita dopravy'!$G$2="Koeficienty rastu dopravy",IFERROR(INDEX('A2.1 Intenzita dopravy'!$E32:$BB32,MATCH('09.1 Nehodovost - vypocet'!AL$19,'A2.1 Intenzita dopravy'!$E$5:$BB$5,0)),IF('09.1 Nehodovost - vypocet'!AL$19&lt;MIN('A2.1 Intenzita dopravy'!$E$5:$BB$5),'09.1 Nehodovost - vypocet'!AM46*'09.1 Nehodovost - vypocet'!AM46/'09.1 Nehodovost - vypocet'!AN46,'09.1 Nehodovost - vypocet'!AK46*'09.1 Nehodovost - vypocet'!AK46/'09.1 Nehodovost - vypocet'!AJ46)),0)),0)</f>
        <v>0</v>
      </c>
      <c r="AM46" s="30">
        <f>IFERROR(IF('A2 Intenzita dopravy'!$G$2="Dopravný model",IFERROR(INDEX('A2.1 Intenzita dopravy'!$E168:$BB168,MATCH('09.1 Nehodovost - vypocet'!AM$19,'A2.1 Intenzita dopravy'!$E$141:$BB$141,0)),IF('09.1 Nehodovost - vypocet'!AM$19&lt;MIN('A2.1 Intenzita dopravy'!$E$141:$BB$141),'09.1 Nehodovost - vypocet'!AN46*'09.1 Nehodovost - vypocet'!AN46/'09.1 Nehodovost - vypocet'!AO46,'09.1 Nehodovost - vypocet'!AL46*'09.1 Nehodovost - vypocet'!AL46/'09.1 Nehodovost - vypocet'!AK46)),IF('A2 Intenzita dopravy'!$G$2="Koeficienty rastu dopravy",IFERROR(INDEX('A2.1 Intenzita dopravy'!$E32:$BB32,MATCH('09.1 Nehodovost - vypocet'!AM$19,'A2.1 Intenzita dopravy'!$E$5:$BB$5,0)),IF('09.1 Nehodovost - vypocet'!AM$19&lt;MIN('A2.1 Intenzita dopravy'!$E$5:$BB$5),'09.1 Nehodovost - vypocet'!AN46*'09.1 Nehodovost - vypocet'!AN46/'09.1 Nehodovost - vypocet'!AO46,'09.1 Nehodovost - vypocet'!AL46*'09.1 Nehodovost - vypocet'!AL46/'09.1 Nehodovost - vypocet'!AK46)),0)),0)</f>
        <v>0</v>
      </c>
      <c r="AN46" s="30">
        <f>IFERROR(IF('A2 Intenzita dopravy'!$G$2="Dopravný model",IFERROR(INDEX('A2.1 Intenzita dopravy'!$E168:$BB168,MATCH('09.1 Nehodovost - vypocet'!AN$19,'A2.1 Intenzita dopravy'!$E$141:$BB$141,0)),IF('09.1 Nehodovost - vypocet'!AN$19&lt;MIN('A2.1 Intenzita dopravy'!$E$141:$BB$141),'09.1 Nehodovost - vypocet'!AO46*'09.1 Nehodovost - vypocet'!AO46/'09.1 Nehodovost - vypocet'!AP46,'09.1 Nehodovost - vypocet'!AM46*'09.1 Nehodovost - vypocet'!AM46/'09.1 Nehodovost - vypocet'!AL46)),IF('A2 Intenzita dopravy'!$G$2="Koeficienty rastu dopravy",IFERROR(INDEX('A2.1 Intenzita dopravy'!$E32:$BB32,MATCH('09.1 Nehodovost - vypocet'!AN$19,'A2.1 Intenzita dopravy'!$E$5:$BB$5,0)),IF('09.1 Nehodovost - vypocet'!AN$19&lt;MIN('A2.1 Intenzita dopravy'!$E$5:$BB$5),'09.1 Nehodovost - vypocet'!AO46*'09.1 Nehodovost - vypocet'!AO46/'09.1 Nehodovost - vypocet'!AP46,'09.1 Nehodovost - vypocet'!AM46*'09.1 Nehodovost - vypocet'!AM46/'09.1 Nehodovost - vypocet'!AL46)),0)),0)</f>
        <v>0</v>
      </c>
      <c r="AO46" s="30">
        <f>IFERROR(IF('A2 Intenzita dopravy'!$G$2="Dopravný model",IFERROR(INDEX('A2.1 Intenzita dopravy'!$E168:$BB168,MATCH('09.1 Nehodovost - vypocet'!AO$19,'A2.1 Intenzita dopravy'!$E$141:$BB$141,0)),IF('09.1 Nehodovost - vypocet'!AO$19&lt;MIN('A2.1 Intenzita dopravy'!$E$141:$BB$141),'09.1 Nehodovost - vypocet'!AP46*'09.1 Nehodovost - vypocet'!AP46/'09.1 Nehodovost - vypocet'!AQ46,'09.1 Nehodovost - vypocet'!AN46*'09.1 Nehodovost - vypocet'!AN46/'09.1 Nehodovost - vypocet'!AM46)),IF('A2 Intenzita dopravy'!$G$2="Koeficienty rastu dopravy",IFERROR(INDEX('A2.1 Intenzita dopravy'!$E32:$BB32,MATCH('09.1 Nehodovost - vypocet'!AO$19,'A2.1 Intenzita dopravy'!$E$5:$BB$5,0)),IF('09.1 Nehodovost - vypocet'!AO$19&lt;MIN('A2.1 Intenzita dopravy'!$E$5:$BB$5),'09.1 Nehodovost - vypocet'!AP46*'09.1 Nehodovost - vypocet'!AP46/'09.1 Nehodovost - vypocet'!AQ46,'09.1 Nehodovost - vypocet'!AN46*'09.1 Nehodovost - vypocet'!AN46/'09.1 Nehodovost - vypocet'!AM46)),0)),0)</f>
        <v>0</v>
      </c>
      <c r="AP46" s="30">
        <f>IFERROR(IF('A2 Intenzita dopravy'!$G$2="Dopravný model",IFERROR(INDEX('A2.1 Intenzita dopravy'!$E168:$BB168,MATCH('09.1 Nehodovost - vypocet'!AP$19,'A2.1 Intenzita dopravy'!$E$141:$BB$141,0)),IF('09.1 Nehodovost - vypocet'!AP$19&lt;MIN('A2.1 Intenzita dopravy'!$E$141:$BB$141),'09.1 Nehodovost - vypocet'!AQ46*'09.1 Nehodovost - vypocet'!AQ46/'09.1 Nehodovost - vypocet'!AR46,'09.1 Nehodovost - vypocet'!AO46*'09.1 Nehodovost - vypocet'!AO46/'09.1 Nehodovost - vypocet'!AN46)),IF('A2 Intenzita dopravy'!$G$2="Koeficienty rastu dopravy",IFERROR(INDEX('A2.1 Intenzita dopravy'!$E32:$BB32,MATCH('09.1 Nehodovost - vypocet'!AP$19,'A2.1 Intenzita dopravy'!$E$5:$BB$5,0)),IF('09.1 Nehodovost - vypocet'!AP$19&lt;MIN('A2.1 Intenzita dopravy'!$E$5:$BB$5),'09.1 Nehodovost - vypocet'!AQ46*'09.1 Nehodovost - vypocet'!AQ46/'09.1 Nehodovost - vypocet'!AR46,'09.1 Nehodovost - vypocet'!AO46*'09.1 Nehodovost - vypocet'!AO46/'09.1 Nehodovost - vypocet'!AN46)),0)),0)</f>
        <v>0</v>
      </c>
      <c r="AQ46" s="30">
        <f>IFERROR(IF('A2 Intenzita dopravy'!$G$2="Dopravný model",IFERROR(INDEX('A2.1 Intenzita dopravy'!$E168:$BB168,MATCH('09.1 Nehodovost - vypocet'!AQ$19,'A2.1 Intenzita dopravy'!$E$141:$BB$141,0)),IF('09.1 Nehodovost - vypocet'!AQ$19&lt;MIN('A2.1 Intenzita dopravy'!$E$141:$BB$141),'09.1 Nehodovost - vypocet'!AR46*'09.1 Nehodovost - vypocet'!AR46/'09.1 Nehodovost - vypocet'!AS46,'09.1 Nehodovost - vypocet'!AP46*'09.1 Nehodovost - vypocet'!AP46/'09.1 Nehodovost - vypocet'!AO46)),IF('A2 Intenzita dopravy'!$G$2="Koeficienty rastu dopravy",IFERROR(INDEX('A2.1 Intenzita dopravy'!$E32:$BB32,MATCH('09.1 Nehodovost - vypocet'!AQ$19,'A2.1 Intenzita dopravy'!$E$5:$BB$5,0)),IF('09.1 Nehodovost - vypocet'!AQ$19&lt;MIN('A2.1 Intenzita dopravy'!$E$5:$BB$5),'09.1 Nehodovost - vypocet'!AR46*'09.1 Nehodovost - vypocet'!AR46/'09.1 Nehodovost - vypocet'!AS46,'09.1 Nehodovost - vypocet'!AP46*'09.1 Nehodovost - vypocet'!AP46/'09.1 Nehodovost - vypocet'!AO46)),0)),0)</f>
        <v>0</v>
      </c>
      <c r="AR46" s="30">
        <f>IFERROR(IF('A2 Intenzita dopravy'!$G$2="Dopravný model",IFERROR(INDEX('A2.1 Intenzita dopravy'!$E168:$BB168,MATCH('09.1 Nehodovost - vypocet'!AR$19,'A2.1 Intenzita dopravy'!$E$141:$BB$141,0)),IF('09.1 Nehodovost - vypocet'!AR$19&lt;MIN('A2.1 Intenzita dopravy'!$E$141:$BB$141),'09.1 Nehodovost - vypocet'!AS46*'09.1 Nehodovost - vypocet'!AS46/'09.1 Nehodovost - vypocet'!AT46,'09.1 Nehodovost - vypocet'!AQ46*'09.1 Nehodovost - vypocet'!AQ46/'09.1 Nehodovost - vypocet'!AP46)),IF('A2 Intenzita dopravy'!$G$2="Koeficienty rastu dopravy",IFERROR(INDEX('A2.1 Intenzita dopravy'!$E32:$BB32,MATCH('09.1 Nehodovost - vypocet'!AR$19,'A2.1 Intenzita dopravy'!$E$5:$BB$5,0)),IF('09.1 Nehodovost - vypocet'!AR$19&lt;MIN('A2.1 Intenzita dopravy'!$E$5:$BB$5),'09.1 Nehodovost - vypocet'!AS46*'09.1 Nehodovost - vypocet'!AS46/'09.1 Nehodovost - vypocet'!AT46,'09.1 Nehodovost - vypocet'!AQ46*'09.1 Nehodovost - vypocet'!AQ46/'09.1 Nehodovost - vypocet'!AP46)),0)),0)</f>
        <v>0</v>
      </c>
      <c r="AS46" s="30">
        <f>IFERROR(IF('A2 Intenzita dopravy'!$G$2="Dopravný model",IFERROR(INDEX('A2.1 Intenzita dopravy'!$E168:$BB168,MATCH('09.1 Nehodovost - vypocet'!AS$19,'A2.1 Intenzita dopravy'!$E$141:$BB$141,0)),IF('09.1 Nehodovost - vypocet'!AS$19&lt;MIN('A2.1 Intenzita dopravy'!$E$141:$BB$141),'09.1 Nehodovost - vypocet'!AT46*'09.1 Nehodovost - vypocet'!AT46/'09.1 Nehodovost - vypocet'!AU46,'09.1 Nehodovost - vypocet'!AR46*'09.1 Nehodovost - vypocet'!AR46/'09.1 Nehodovost - vypocet'!AQ46)),IF('A2 Intenzita dopravy'!$G$2="Koeficienty rastu dopravy",IFERROR(INDEX('A2.1 Intenzita dopravy'!$E32:$BB32,MATCH('09.1 Nehodovost - vypocet'!AS$19,'A2.1 Intenzita dopravy'!$E$5:$BB$5,0)),IF('09.1 Nehodovost - vypocet'!AS$19&lt;MIN('A2.1 Intenzita dopravy'!$E$5:$BB$5),'09.1 Nehodovost - vypocet'!AT46*'09.1 Nehodovost - vypocet'!AT46/'09.1 Nehodovost - vypocet'!AU46,'09.1 Nehodovost - vypocet'!AR46*'09.1 Nehodovost - vypocet'!AR46/'09.1 Nehodovost - vypocet'!AQ46)),0)),0)</f>
        <v>0</v>
      </c>
      <c r="AT46" s="30">
        <f>IFERROR(IF('A2 Intenzita dopravy'!$G$2="Dopravný model",IFERROR(INDEX('A2.1 Intenzita dopravy'!$E168:$BB168,MATCH('09.1 Nehodovost - vypocet'!AT$19,'A2.1 Intenzita dopravy'!$E$141:$BB$141,0)),IF('09.1 Nehodovost - vypocet'!AT$19&lt;MIN('A2.1 Intenzita dopravy'!$E$141:$BB$141),'09.1 Nehodovost - vypocet'!AU46*'09.1 Nehodovost - vypocet'!AU46/'09.1 Nehodovost - vypocet'!AV46,'09.1 Nehodovost - vypocet'!AS46*'09.1 Nehodovost - vypocet'!AS46/'09.1 Nehodovost - vypocet'!AR46)),IF('A2 Intenzita dopravy'!$G$2="Koeficienty rastu dopravy",IFERROR(INDEX('A2.1 Intenzita dopravy'!$E32:$BB32,MATCH('09.1 Nehodovost - vypocet'!AT$19,'A2.1 Intenzita dopravy'!$E$5:$BB$5,0)),IF('09.1 Nehodovost - vypocet'!AT$19&lt;MIN('A2.1 Intenzita dopravy'!$E$5:$BB$5),'09.1 Nehodovost - vypocet'!AU46*'09.1 Nehodovost - vypocet'!AU46/'09.1 Nehodovost - vypocet'!AV46,'09.1 Nehodovost - vypocet'!AS46*'09.1 Nehodovost - vypocet'!AS46/'09.1 Nehodovost - vypocet'!AR46)),0)),0)</f>
        <v>0</v>
      </c>
      <c r="AU46" s="30">
        <f>IFERROR(IF('A2 Intenzita dopravy'!$G$2="Dopravný model",IFERROR(INDEX('A2.1 Intenzita dopravy'!$E168:$BB168,MATCH('09.1 Nehodovost - vypocet'!AU$19,'A2.1 Intenzita dopravy'!$E$141:$BB$141,0)),IF('09.1 Nehodovost - vypocet'!AU$19&lt;MIN('A2.1 Intenzita dopravy'!$E$141:$BB$141),'09.1 Nehodovost - vypocet'!AV46*'09.1 Nehodovost - vypocet'!AV46/'09.1 Nehodovost - vypocet'!AW46,'09.1 Nehodovost - vypocet'!AT46*'09.1 Nehodovost - vypocet'!AT46/'09.1 Nehodovost - vypocet'!AS46)),IF('A2 Intenzita dopravy'!$G$2="Koeficienty rastu dopravy",IFERROR(INDEX('A2.1 Intenzita dopravy'!$E32:$BB32,MATCH('09.1 Nehodovost - vypocet'!AU$19,'A2.1 Intenzita dopravy'!$E$5:$BB$5,0)),IF('09.1 Nehodovost - vypocet'!AU$19&lt;MIN('A2.1 Intenzita dopravy'!$E$5:$BB$5),'09.1 Nehodovost - vypocet'!AV46*'09.1 Nehodovost - vypocet'!AV46/'09.1 Nehodovost - vypocet'!AW46,'09.1 Nehodovost - vypocet'!AT46*'09.1 Nehodovost - vypocet'!AT46/'09.1 Nehodovost - vypocet'!AS46)),0)),0)</f>
        <v>0</v>
      </c>
      <c r="AV46" s="30">
        <f>IFERROR(IF('A2 Intenzita dopravy'!$G$2="Dopravný model",IFERROR(INDEX('A2.1 Intenzita dopravy'!$E168:$BB168,MATCH('09.1 Nehodovost - vypocet'!AV$19,'A2.1 Intenzita dopravy'!$E$141:$BB$141,0)),IF('09.1 Nehodovost - vypocet'!AV$19&lt;MIN('A2.1 Intenzita dopravy'!$E$141:$BB$141),'09.1 Nehodovost - vypocet'!AW46*'09.1 Nehodovost - vypocet'!AW46/'09.1 Nehodovost - vypocet'!AX46,'09.1 Nehodovost - vypocet'!AU46*'09.1 Nehodovost - vypocet'!AU46/'09.1 Nehodovost - vypocet'!AT46)),IF('A2 Intenzita dopravy'!$G$2="Koeficienty rastu dopravy",IFERROR(INDEX('A2.1 Intenzita dopravy'!$E32:$BB32,MATCH('09.1 Nehodovost - vypocet'!AV$19,'A2.1 Intenzita dopravy'!$E$5:$BB$5,0)),IF('09.1 Nehodovost - vypocet'!AV$19&lt;MIN('A2.1 Intenzita dopravy'!$E$5:$BB$5),'09.1 Nehodovost - vypocet'!AW46*'09.1 Nehodovost - vypocet'!AW46/'09.1 Nehodovost - vypocet'!AX46,'09.1 Nehodovost - vypocet'!AU46*'09.1 Nehodovost - vypocet'!AU46/'09.1 Nehodovost - vypocet'!AT46)),0)),0)</f>
        <v>0</v>
      </c>
      <c r="AW46" s="30">
        <f>IFERROR(IF('A2 Intenzita dopravy'!$G$2="Dopravný model",IFERROR(INDEX('A2.1 Intenzita dopravy'!$E168:$BB168,MATCH('09.1 Nehodovost - vypocet'!AW$19,'A2.1 Intenzita dopravy'!$E$141:$BB$141,0)),IF('09.1 Nehodovost - vypocet'!AW$19&lt;MIN('A2.1 Intenzita dopravy'!$E$141:$BB$141),'09.1 Nehodovost - vypocet'!AX46*'09.1 Nehodovost - vypocet'!AX46/'09.1 Nehodovost - vypocet'!AY46,'09.1 Nehodovost - vypocet'!AV46*'09.1 Nehodovost - vypocet'!AV46/'09.1 Nehodovost - vypocet'!AU46)),IF('A2 Intenzita dopravy'!$G$2="Koeficienty rastu dopravy",IFERROR(INDEX('A2.1 Intenzita dopravy'!$E32:$BB32,MATCH('09.1 Nehodovost - vypocet'!AW$19,'A2.1 Intenzita dopravy'!$E$5:$BB$5,0)),IF('09.1 Nehodovost - vypocet'!AW$19&lt;MIN('A2.1 Intenzita dopravy'!$E$5:$BB$5),'09.1 Nehodovost - vypocet'!AX46*'09.1 Nehodovost - vypocet'!AX46/'09.1 Nehodovost - vypocet'!AY46,'09.1 Nehodovost - vypocet'!AV46*'09.1 Nehodovost - vypocet'!AV46/'09.1 Nehodovost - vypocet'!AU46)),0)),0)</f>
        <v>0</v>
      </c>
      <c r="AX46" s="30">
        <f>IFERROR(IF('A2 Intenzita dopravy'!$G$2="Dopravný model",IFERROR(INDEX('A2.1 Intenzita dopravy'!$E168:$BB168,MATCH('09.1 Nehodovost - vypocet'!AX$19,'A2.1 Intenzita dopravy'!$E$141:$BB$141,0)),IF('09.1 Nehodovost - vypocet'!AX$19&lt;MIN('A2.1 Intenzita dopravy'!$E$141:$BB$141),'09.1 Nehodovost - vypocet'!AY46*'09.1 Nehodovost - vypocet'!AY46/'09.1 Nehodovost - vypocet'!AZ46,'09.1 Nehodovost - vypocet'!AW46*'09.1 Nehodovost - vypocet'!AW46/'09.1 Nehodovost - vypocet'!AV46)),IF('A2 Intenzita dopravy'!$G$2="Koeficienty rastu dopravy",IFERROR(INDEX('A2.1 Intenzita dopravy'!$E32:$BB32,MATCH('09.1 Nehodovost - vypocet'!AX$19,'A2.1 Intenzita dopravy'!$E$5:$BB$5,0)),IF('09.1 Nehodovost - vypocet'!AX$19&lt;MIN('A2.1 Intenzita dopravy'!$E$5:$BB$5),'09.1 Nehodovost - vypocet'!AY46*'09.1 Nehodovost - vypocet'!AY46/'09.1 Nehodovost - vypocet'!AZ46,'09.1 Nehodovost - vypocet'!AW46*'09.1 Nehodovost - vypocet'!AW46/'09.1 Nehodovost - vypocet'!AV46)),0)),0)</f>
        <v>0</v>
      </c>
      <c r="AY46" s="30">
        <f>IFERROR(IF('A2 Intenzita dopravy'!$G$2="Dopravný model",IFERROR(INDEX('A2.1 Intenzita dopravy'!$E168:$BB168,MATCH('09.1 Nehodovost - vypocet'!AY$19,'A2.1 Intenzita dopravy'!$E$141:$BB$141,0)),IF('09.1 Nehodovost - vypocet'!AY$19&lt;MIN('A2.1 Intenzita dopravy'!$E$141:$BB$141),'09.1 Nehodovost - vypocet'!AZ46*'09.1 Nehodovost - vypocet'!AZ46/'09.1 Nehodovost - vypocet'!BA46,'09.1 Nehodovost - vypocet'!AX46*'09.1 Nehodovost - vypocet'!AX46/'09.1 Nehodovost - vypocet'!AW46)),IF('A2 Intenzita dopravy'!$G$2="Koeficienty rastu dopravy",IFERROR(INDEX('A2.1 Intenzita dopravy'!$E32:$BB32,MATCH('09.1 Nehodovost - vypocet'!AY$19,'A2.1 Intenzita dopravy'!$E$5:$BB$5,0)),IF('09.1 Nehodovost - vypocet'!AY$19&lt;MIN('A2.1 Intenzita dopravy'!$E$5:$BB$5),'09.1 Nehodovost - vypocet'!AZ46*'09.1 Nehodovost - vypocet'!AZ46/'09.1 Nehodovost - vypocet'!BA46,'09.1 Nehodovost - vypocet'!AX46*'09.1 Nehodovost - vypocet'!AX46/'09.1 Nehodovost - vypocet'!AW46)),0)),0)</f>
        <v>0</v>
      </c>
      <c r="AZ46" s="30">
        <f>IFERROR(IF('A2 Intenzita dopravy'!$G$2="Dopravný model",IFERROR(INDEX('A2.1 Intenzita dopravy'!$E168:$BB168,MATCH('09.1 Nehodovost - vypocet'!AZ$19,'A2.1 Intenzita dopravy'!$E$141:$BB$141,0)),IF('09.1 Nehodovost - vypocet'!AZ$19&lt;MIN('A2.1 Intenzita dopravy'!$E$141:$BB$141),'09.1 Nehodovost - vypocet'!BA46*'09.1 Nehodovost - vypocet'!BA46/'09.1 Nehodovost - vypocet'!BB46,'09.1 Nehodovost - vypocet'!AY46*'09.1 Nehodovost - vypocet'!AY46/'09.1 Nehodovost - vypocet'!AX46)),IF('A2 Intenzita dopravy'!$G$2="Koeficienty rastu dopravy",IFERROR(INDEX('A2.1 Intenzita dopravy'!$E32:$BB32,MATCH('09.1 Nehodovost - vypocet'!AZ$19,'A2.1 Intenzita dopravy'!$E$5:$BB$5,0)),IF('09.1 Nehodovost - vypocet'!AZ$19&lt;MIN('A2.1 Intenzita dopravy'!$E$5:$BB$5),'09.1 Nehodovost - vypocet'!BA46*'09.1 Nehodovost - vypocet'!BA46/'09.1 Nehodovost - vypocet'!BB46,'09.1 Nehodovost - vypocet'!AY46*'09.1 Nehodovost - vypocet'!AY46/'09.1 Nehodovost - vypocet'!AX46)),0)),0)</f>
        <v>0</v>
      </c>
      <c r="BA46" s="30">
        <f>IFERROR(IF('A2 Intenzita dopravy'!$G$2="Dopravný model",IFERROR(INDEX('A2.1 Intenzita dopravy'!$E168:$BB168,MATCH('09.1 Nehodovost - vypocet'!BA$19,'A2.1 Intenzita dopravy'!$E$141:$BB$141,0)),IF('09.1 Nehodovost - vypocet'!BA$19&lt;MIN('A2.1 Intenzita dopravy'!$E$141:$BB$141),'09.1 Nehodovost - vypocet'!BB46*'09.1 Nehodovost - vypocet'!BB46/'09.1 Nehodovost - vypocet'!BC46,'09.1 Nehodovost - vypocet'!AZ46*'09.1 Nehodovost - vypocet'!AZ46/'09.1 Nehodovost - vypocet'!AY46)),IF('A2 Intenzita dopravy'!$G$2="Koeficienty rastu dopravy",IFERROR(INDEX('A2.1 Intenzita dopravy'!$E32:$BB32,MATCH('09.1 Nehodovost - vypocet'!BA$19,'A2.1 Intenzita dopravy'!$E$5:$BB$5,0)),IF('09.1 Nehodovost - vypocet'!BA$19&lt;MIN('A2.1 Intenzita dopravy'!$E$5:$BB$5),'09.1 Nehodovost - vypocet'!BB46*'09.1 Nehodovost - vypocet'!BB46/'09.1 Nehodovost - vypocet'!BC46,'09.1 Nehodovost - vypocet'!AZ46*'09.1 Nehodovost - vypocet'!AZ46/'09.1 Nehodovost - vypocet'!AY46)),0)),0)</f>
        <v>0</v>
      </c>
      <c r="BB46" s="30">
        <f>IFERROR(IF('A2 Intenzita dopravy'!$G$2="Dopravný model",IFERROR(INDEX('A2.1 Intenzita dopravy'!$E168:$BB168,MATCH('09.1 Nehodovost - vypocet'!BB$19,'A2.1 Intenzita dopravy'!$E$141:$BB$141,0)),IF('09.1 Nehodovost - vypocet'!BB$19&lt;MIN('A2.1 Intenzita dopravy'!$E$141:$BB$141),'09.1 Nehodovost - vypocet'!BC46*'09.1 Nehodovost - vypocet'!BC46/'09.1 Nehodovost - vypocet'!BD46,'09.1 Nehodovost - vypocet'!BA46*'09.1 Nehodovost - vypocet'!BA46/'09.1 Nehodovost - vypocet'!AZ46)),IF('A2 Intenzita dopravy'!$G$2="Koeficienty rastu dopravy",IFERROR(INDEX('A2.1 Intenzita dopravy'!$E32:$BB32,MATCH('09.1 Nehodovost - vypocet'!BB$19,'A2.1 Intenzita dopravy'!$E$5:$BB$5,0)),IF('09.1 Nehodovost - vypocet'!BB$19&lt;MIN('A2.1 Intenzita dopravy'!$E$5:$BB$5),'09.1 Nehodovost - vypocet'!BC46*'09.1 Nehodovost - vypocet'!BC46/'09.1 Nehodovost - vypocet'!BD46,'09.1 Nehodovost - vypocet'!BA46*'09.1 Nehodovost - vypocet'!BA46/'09.1 Nehodovost - vypocet'!AZ46)),0)),0)</f>
        <v>0</v>
      </c>
    </row>
    <row r="47" spans="2:54" customFormat="1" x14ac:dyDescent="0.2"/>
    <row r="48" spans="2:54" customFormat="1" x14ac:dyDescent="0.2"/>
    <row r="49" spans="2:54" customFormat="1" x14ac:dyDescent="0.2">
      <c r="B49" s="80" t="s">
        <v>62</v>
      </c>
      <c r="D49" s="175" t="s">
        <v>243</v>
      </c>
      <c r="E49" s="41"/>
      <c r="F49" s="33"/>
      <c r="G49" s="33"/>
      <c r="H49" s="33"/>
      <c r="I49" s="33"/>
    </row>
    <row r="50" spans="2:54" customFormat="1" x14ac:dyDescent="0.2"/>
    <row r="51" spans="2:54" customFormat="1" x14ac:dyDescent="0.2">
      <c r="D51" s="32" t="s">
        <v>63</v>
      </c>
      <c r="E51" s="34">
        <f>E19</f>
        <v>2012</v>
      </c>
      <c r="F51" s="34">
        <f t="shared" ref="F51:BB51" si="61">E51+1</f>
        <v>2013</v>
      </c>
      <c r="G51" s="34">
        <f t="shared" si="61"/>
        <v>2014</v>
      </c>
      <c r="H51" s="34">
        <f t="shared" si="61"/>
        <v>2015</v>
      </c>
      <c r="I51" s="34">
        <f t="shared" si="61"/>
        <v>2016</v>
      </c>
      <c r="J51" s="34">
        <f t="shared" si="61"/>
        <v>2017</v>
      </c>
      <c r="K51" s="34">
        <f t="shared" si="61"/>
        <v>2018</v>
      </c>
      <c r="L51" s="34">
        <f t="shared" si="61"/>
        <v>2019</v>
      </c>
      <c r="M51" s="34">
        <f t="shared" si="61"/>
        <v>2020</v>
      </c>
      <c r="N51" s="34">
        <f t="shared" si="61"/>
        <v>2021</v>
      </c>
      <c r="O51" s="34">
        <f t="shared" si="61"/>
        <v>2022</v>
      </c>
      <c r="P51" s="34">
        <f t="shared" si="61"/>
        <v>2023</v>
      </c>
      <c r="Q51" s="34">
        <f t="shared" si="61"/>
        <v>2024</v>
      </c>
      <c r="R51" s="34">
        <f t="shared" si="61"/>
        <v>2025</v>
      </c>
      <c r="S51" s="34">
        <f t="shared" si="61"/>
        <v>2026</v>
      </c>
      <c r="T51" s="34">
        <f t="shared" si="61"/>
        <v>2027</v>
      </c>
      <c r="U51" s="34">
        <f t="shared" si="61"/>
        <v>2028</v>
      </c>
      <c r="V51" s="34">
        <f t="shared" si="61"/>
        <v>2029</v>
      </c>
      <c r="W51" s="34">
        <f t="shared" si="61"/>
        <v>2030</v>
      </c>
      <c r="X51" s="34">
        <f t="shared" si="61"/>
        <v>2031</v>
      </c>
      <c r="Y51" s="34">
        <f t="shared" si="61"/>
        <v>2032</v>
      </c>
      <c r="Z51" s="34">
        <f t="shared" si="61"/>
        <v>2033</v>
      </c>
      <c r="AA51" s="34">
        <f t="shared" si="61"/>
        <v>2034</v>
      </c>
      <c r="AB51" s="34">
        <f t="shared" si="61"/>
        <v>2035</v>
      </c>
      <c r="AC51" s="34">
        <f t="shared" si="61"/>
        <v>2036</v>
      </c>
      <c r="AD51" s="34">
        <f t="shared" si="61"/>
        <v>2037</v>
      </c>
      <c r="AE51" s="34">
        <f t="shared" si="61"/>
        <v>2038</v>
      </c>
      <c r="AF51" s="34">
        <f t="shared" si="61"/>
        <v>2039</v>
      </c>
      <c r="AG51" s="34">
        <f t="shared" si="61"/>
        <v>2040</v>
      </c>
      <c r="AH51" s="34">
        <f t="shared" si="61"/>
        <v>2041</v>
      </c>
      <c r="AI51" s="34">
        <f t="shared" si="61"/>
        <v>2042</v>
      </c>
      <c r="AJ51" s="34">
        <f t="shared" si="61"/>
        <v>2043</v>
      </c>
      <c r="AK51" s="34">
        <f t="shared" si="61"/>
        <v>2044</v>
      </c>
      <c r="AL51" s="34">
        <f t="shared" si="61"/>
        <v>2045</v>
      </c>
      <c r="AM51" s="34">
        <f t="shared" si="61"/>
        <v>2046</v>
      </c>
      <c r="AN51" s="34">
        <f t="shared" si="61"/>
        <v>2047</v>
      </c>
      <c r="AO51" s="34">
        <f t="shared" si="61"/>
        <v>2048</v>
      </c>
      <c r="AP51" s="34">
        <f t="shared" si="61"/>
        <v>2049</v>
      </c>
      <c r="AQ51" s="34">
        <f t="shared" si="61"/>
        <v>2050</v>
      </c>
      <c r="AR51" s="34">
        <f t="shared" si="61"/>
        <v>2051</v>
      </c>
      <c r="AS51" s="34">
        <f t="shared" si="61"/>
        <v>2052</v>
      </c>
      <c r="AT51" s="34">
        <f t="shared" si="61"/>
        <v>2053</v>
      </c>
      <c r="AU51" s="34">
        <f t="shared" si="61"/>
        <v>2054</v>
      </c>
      <c r="AV51" s="34">
        <f t="shared" si="61"/>
        <v>2055</v>
      </c>
      <c r="AW51" s="34">
        <f t="shared" si="61"/>
        <v>2056</v>
      </c>
      <c r="AX51" s="34">
        <f t="shared" si="61"/>
        <v>2057</v>
      </c>
      <c r="AY51" s="34">
        <f t="shared" si="61"/>
        <v>2058</v>
      </c>
      <c r="AZ51" s="34">
        <f t="shared" si="61"/>
        <v>2059</v>
      </c>
      <c r="BA51" s="34">
        <f t="shared" si="61"/>
        <v>2060</v>
      </c>
      <c r="BB51" s="34">
        <f t="shared" si="61"/>
        <v>2061</v>
      </c>
    </row>
    <row r="52" spans="2:54" customFormat="1" x14ac:dyDescent="0.2">
      <c r="B52" s="32" t="s">
        <v>132</v>
      </c>
      <c r="C52" s="32" t="s">
        <v>131</v>
      </c>
      <c r="D52" s="32" t="s">
        <v>61</v>
      </c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  <c r="AE52" s="81"/>
      <c r="AF52" s="81"/>
      <c r="AG52" s="81"/>
      <c r="AH52" s="81"/>
      <c r="AI52" s="81"/>
      <c r="AJ52" s="81"/>
      <c r="AK52" s="81"/>
      <c r="AL52" s="81"/>
      <c r="AM52" s="81"/>
      <c r="AN52" s="81"/>
      <c r="AO52" s="81"/>
      <c r="AP52" s="81"/>
      <c r="AQ52" s="81"/>
      <c r="AR52" s="81"/>
      <c r="AS52" s="81"/>
      <c r="AT52" s="81"/>
      <c r="AU52" s="81"/>
      <c r="AV52" s="81"/>
      <c r="AW52" s="81"/>
      <c r="AX52" s="81"/>
      <c r="AY52" s="81"/>
      <c r="AZ52" s="81"/>
      <c r="BA52" s="81"/>
      <c r="BB52" s="81"/>
    </row>
    <row r="53" spans="2:54" customFormat="1" x14ac:dyDescent="0.2">
      <c r="B53" s="5">
        <v>1</v>
      </c>
      <c r="C53" s="5">
        <f>C37</f>
        <v>90780</v>
      </c>
      <c r="D53" s="5" t="str">
        <f t="shared" ref="D53:D62" si="62">D37</f>
        <v>I/59 Nižná - Tvrdošín</v>
      </c>
      <c r="E53" s="30">
        <f>IFERROR(IF('A2 Intenzita dopravy'!$G$2="Dopravný model",IFERROR(INDEX('A2.1 Intenzita dopravy'!$E175:$BB175,MATCH('09.1 Nehodovost - vypocet'!E$19,'A2.1 Intenzita dopravy'!$E$141:$BB$141,0)),IF('09.1 Nehodovost - vypocet'!E$19&lt;MIN('A2.1 Intenzita dopravy'!$E$141:$BB$141),'09.1 Nehodovost - vypocet'!F53*'09.1 Nehodovost - vypocet'!F53/'09.1 Nehodovost - vypocet'!G53,'09.1 Nehodovost - vypocet'!D53*'09.1 Nehodovost - vypocet'!D53/'09.1 Nehodovost - vypocet'!C53)),IF('A2 Intenzita dopravy'!$G$2="Koeficienty rastu dopravy",IFERROR(INDEX('A2.1 Intenzita dopravy'!$E39:$BB39,MATCH('09.1 Nehodovost - vypocet'!E$19,'A2.1 Intenzita dopravy'!$E$5:$BB$5,0)),IF('09.1 Nehodovost - vypocet'!E$19&lt;MIN('A2.1 Intenzita dopravy'!$E$5:$BB$5),'09.1 Nehodovost - vypocet'!F53*'09.1 Nehodovost - vypocet'!F53/'09.1 Nehodovost - vypocet'!G53,'09.1 Nehodovost - vypocet'!D53*'09.1 Nehodovost - vypocet'!D53/'09.1 Nehodovost - vypocet'!C53)),0)),0)</f>
        <v>1791.1228315752546</v>
      </c>
      <c r="F53" s="30">
        <f>IFERROR(IF('A2 Intenzita dopravy'!$G$2="Dopravný model",IFERROR(INDEX('A2.1 Intenzita dopravy'!$E175:$BB175,MATCH('09.1 Nehodovost - vypocet'!F$19,'A2.1 Intenzita dopravy'!$E$141:$BB$141,0)),IF('09.1 Nehodovost - vypocet'!F$19&lt;MIN('A2.1 Intenzita dopravy'!$E$141:$BB$141),'09.1 Nehodovost - vypocet'!G53*'09.1 Nehodovost - vypocet'!G53/'09.1 Nehodovost - vypocet'!H53,'09.1 Nehodovost - vypocet'!E53*'09.1 Nehodovost - vypocet'!E53/'09.1 Nehodovost - vypocet'!D53)),IF('A2 Intenzita dopravy'!$G$2="Koeficienty rastu dopravy",IFERROR(INDEX('A2.1 Intenzita dopravy'!$E39:$BB39,MATCH('09.1 Nehodovost - vypocet'!F$19,'A2.1 Intenzita dopravy'!$E$5:$BB$5,0)),IF('09.1 Nehodovost - vypocet'!F$19&lt;MIN('A2.1 Intenzita dopravy'!$E$5:$BB$5),'09.1 Nehodovost - vypocet'!G53*'09.1 Nehodovost - vypocet'!G53/'09.1 Nehodovost - vypocet'!H53,'09.1 Nehodovost - vypocet'!E53*'09.1 Nehodovost - vypocet'!E53/'09.1 Nehodovost - vypocet'!D53)),0)),0)</f>
        <v>1820.4907206209928</v>
      </c>
      <c r="G53" s="30">
        <f>IFERROR(IF('A2 Intenzita dopravy'!$G$2="Dopravný model",IFERROR(INDEX('A2.1 Intenzita dopravy'!$E175:$BB175,MATCH('09.1 Nehodovost - vypocet'!G$19,'A2.1 Intenzita dopravy'!$E$141:$BB$141,0)),IF('09.1 Nehodovost - vypocet'!G$19&lt;MIN('A2.1 Intenzita dopravy'!$E$141:$BB$141),'09.1 Nehodovost - vypocet'!H53*'09.1 Nehodovost - vypocet'!H53/'09.1 Nehodovost - vypocet'!I53,'09.1 Nehodovost - vypocet'!F53*'09.1 Nehodovost - vypocet'!F53/'09.1 Nehodovost - vypocet'!E53)),IF('A2 Intenzita dopravy'!$G$2="Koeficienty rastu dopravy",IFERROR(INDEX('A2.1 Intenzita dopravy'!$E39:$BB39,MATCH('09.1 Nehodovost - vypocet'!G$19,'A2.1 Intenzita dopravy'!$E$5:$BB$5,0)),IF('09.1 Nehodovost - vypocet'!G$19&lt;MIN('A2.1 Intenzita dopravy'!$E$5:$BB$5),'09.1 Nehodovost - vypocet'!H53*'09.1 Nehodovost - vypocet'!H53/'09.1 Nehodovost - vypocet'!I53,'09.1 Nehodovost - vypocet'!F53*'09.1 Nehodovost - vypocet'!F53/'09.1 Nehodovost - vypocet'!E53)),0)),0)</f>
        <v>1850.3401360544237</v>
      </c>
      <c r="H53" s="30">
        <f>IFERROR(IF('A2 Intenzita dopravy'!$G$2="Dopravný model",IFERROR(INDEX('A2.1 Intenzita dopravy'!$E175:$BB175,MATCH('09.1 Nehodovost - vypocet'!H$19,'A2.1 Intenzita dopravy'!$E$141:$BB$141,0)),IF('09.1 Nehodovost - vypocet'!H$19&lt;MIN('A2.1 Intenzita dopravy'!$E$141:$BB$141),'09.1 Nehodovost - vypocet'!I53*'09.1 Nehodovost - vypocet'!I53/'09.1 Nehodovost - vypocet'!J53,'09.1 Nehodovost - vypocet'!G53*'09.1 Nehodovost - vypocet'!G53/'09.1 Nehodovost - vypocet'!F53)),IF('A2 Intenzita dopravy'!$G$2="Koeficienty rastu dopravy",IFERROR(INDEX('A2.1 Intenzita dopravy'!$E39:$BB39,MATCH('09.1 Nehodovost - vypocet'!H$19,'A2.1 Intenzita dopravy'!$E$5:$BB$5,0)),IF('09.1 Nehodovost - vypocet'!H$19&lt;MIN('A2.1 Intenzita dopravy'!$E$5:$BB$5),'09.1 Nehodovost - vypocet'!I53*'09.1 Nehodovost - vypocet'!I53/'09.1 Nehodovost - vypocet'!J53,'09.1 Nehodovost - vypocet'!G53*'09.1 Nehodovost - vypocet'!G53/'09.1 Nehodovost - vypocet'!F53)),0)),0)</f>
        <v>1880.6789731540159</v>
      </c>
      <c r="I53" s="30">
        <f>IFERROR(IF('A2 Intenzita dopravy'!$G$2="Dopravný model",IFERROR(INDEX('A2.1 Intenzita dopravy'!$E175:$BB175,MATCH('09.1 Nehodovost - vypocet'!I$19,'A2.1 Intenzita dopravy'!$E$141:$BB$141,0)),IF('09.1 Nehodovost - vypocet'!I$19&lt;MIN('A2.1 Intenzita dopravy'!$E$141:$BB$141),'09.1 Nehodovost - vypocet'!J53*'09.1 Nehodovost - vypocet'!J53/'09.1 Nehodovost - vypocet'!K53,'09.1 Nehodovost - vypocet'!H53*'09.1 Nehodovost - vypocet'!H53/'09.1 Nehodovost - vypocet'!G53)),IF('A2 Intenzita dopravy'!$G$2="Koeficienty rastu dopravy",IFERROR(INDEX('A2.1 Intenzita dopravy'!$E39:$BB39,MATCH('09.1 Nehodovost - vypocet'!I$19,'A2.1 Intenzita dopravy'!$E$5:$BB$5,0)),IF('09.1 Nehodovost - vypocet'!I$19&lt;MIN('A2.1 Intenzita dopravy'!$E$5:$BB$5),'09.1 Nehodovost - vypocet'!J53*'09.1 Nehodovost - vypocet'!J53/'09.1 Nehodovost - vypocet'!K53,'09.1 Nehodovost - vypocet'!H53*'09.1 Nehodovost - vypocet'!H53/'09.1 Nehodovost - vypocet'!G53)),0)),0)</f>
        <v>1911.5152566520408</v>
      </c>
      <c r="J53" s="30">
        <f>IFERROR(IF('A2 Intenzita dopravy'!$G$2="Dopravný model",IFERROR(INDEX('A2.1 Intenzita dopravy'!$E175:$BB175,MATCH('09.1 Nehodovost - vypocet'!J$19,'A2.1 Intenzita dopravy'!$E$141:$BB$141,0)),IF('09.1 Nehodovost - vypocet'!J$19&lt;MIN('A2.1 Intenzita dopravy'!$E$141:$BB$141),'09.1 Nehodovost - vypocet'!K53*'09.1 Nehodovost - vypocet'!K53/'09.1 Nehodovost - vypocet'!L53,'09.1 Nehodovost - vypocet'!I53*'09.1 Nehodovost - vypocet'!I53/'09.1 Nehodovost - vypocet'!H53)),IF('A2 Intenzita dopravy'!$G$2="Koeficienty rastu dopravy",IFERROR(INDEX('A2.1 Intenzita dopravy'!$E39:$BB39,MATCH('09.1 Nehodovost - vypocet'!J$19,'A2.1 Intenzita dopravy'!$E$5:$BB$5,0)),IF('09.1 Nehodovost - vypocet'!J$19&lt;MIN('A2.1 Intenzita dopravy'!$E$5:$BB$5),'09.1 Nehodovost - vypocet'!K53*'09.1 Nehodovost - vypocet'!K53/'09.1 Nehodovost - vypocet'!L53,'09.1 Nehodovost - vypocet'!I53*'09.1 Nehodovost - vypocet'!I53/'09.1 Nehodovost - vypocet'!H53)),0)),0)</f>
        <v>1942.8571428571433</v>
      </c>
      <c r="K53" s="30">
        <f>IFERROR(IF('A2 Intenzita dopravy'!$G$2="Dopravný model",IFERROR(INDEX('A2.1 Intenzita dopravy'!$E175:$BB175,MATCH('09.1 Nehodovost - vypocet'!K$19,'A2.1 Intenzita dopravy'!$E$141:$BB$141,0)),IF('09.1 Nehodovost - vypocet'!K$19&lt;MIN('A2.1 Intenzita dopravy'!$E$141:$BB$141),'09.1 Nehodovost - vypocet'!L53*'09.1 Nehodovost - vypocet'!L53/'09.1 Nehodovost - vypocet'!M53,'09.1 Nehodovost - vypocet'!J53*'09.1 Nehodovost - vypocet'!J53/'09.1 Nehodovost - vypocet'!I53)),IF('A2 Intenzita dopravy'!$G$2="Koeficienty rastu dopravy",IFERROR(INDEX('A2.1 Intenzita dopravy'!$E39:$BB39,MATCH('09.1 Nehodovost - vypocet'!K$19,'A2.1 Intenzita dopravy'!$E$5:$BB$5,0)),IF('09.1 Nehodovost - vypocet'!K$19&lt;MIN('A2.1 Intenzita dopravy'!$E$5:$BB$5),'09.1 Nehodovost - vypocet'!L53*'09.1 Nehodovost - vypocet'!L53/'09.1 Nehodovost - vypocet'!M53,'09.1 Nehodovost - vypocet'!J53*'09.1 Nehodovost - vypocet'!J53/'09.1 Nehodovost - vypocet'!I53)),0)),0)</f>
        <v>1974.7129218117154</v>
      </c>
      <c r="L53" s="30">
        <f>IFERROR(IF('A2 Intenzita dopravy'!$G$2="Dopravný model",IFERROR(INDEX('A2.1 Intenzita dopravy'!$E175:$BB175,MATCH('09.1 Nehodovost - vypocet'!L$19,'A2.1 Intenzita dopravy'!$E$141:$BB$141,0)),IF('09.1 Nehodovost - vypocet'!L$19&lt;MIN('A2.1 Intenzita dopravy'!$E$141:$BB$141),'09.1 Nehodovost - vypocet'!M53*'09.1 Nehodovost - vypocet'!M53/'09.1 Nehodovost - vypocet'!N53,'09.1 Nehodovost - vypocet'!K53*'09.1 Nehodovost - vypocet'!K53/'09.1 Nehodovost - vypocet'!J53)),IF('A2 Intenzita dopravy'!$G$2="Koeficienty rastu dopravy",IFERROR(INDEX('A2.1 Intenzita dopravy'!$E39:$BB39,MATCH('09.1 Nehodovost - vypocet'!L$19,'A2.1 Intenzita dopravy'!$E$5:$BB$5,0)),IF('09.1 Nehodovost - vypocet'!L$19&lt;MIN('A2.1 Intenzita dopravy'!$E$5:$BB$5),'09.1 Nehodovost - vypocet'!M53*'09.1 Nehodovost - vypocet'!M53/'09.1 Nehodovost - vypocet'!N53,'09.1 Nehodovost - vypocet'!K53*'09.1 Nehodovost - vypocet'!K53/'09.1 Nehodovost - vypocet'!J53)),0)),0)</f>
        <v>2007.0910194846419</v>
      </c>
      <c r="M53" s="30">
        <f>IFERROR(IF('A2 Intenzita dopravy'!$G$2="Dopravný model",IFERROR(INDEX('A2.1 Intenzita dopravy'!$E175:$BB175,MATCH('09.1 Nehodovost - vypocet'!M$19,'A2.1 Intenzita dopravy'!$E$141:$BB$141,0)),IF('09.1 Nehodovost - vypocet'!M$19&lt;MIN('A2.1 Intenzita dopravy'!$E$141:$BB$141),'09.1 Nehodovost - vypocet'!N53*'09.1 Nehodovost - vypocet'!N53/'09.1 Nehodovost - vypocet'!O53,'09.1 Nehodovost - vypocet'!L53*'09.1 Nehodovost - vypocet'!L53/'09.1 Nehodovost - vypocet'!K53)),IF('A2 Intenzita dopravy'!$G$2="Koeficienty rastu dopravy",IFERROR(INDEX('A2.1 Intenzita dopravy'!$E39:$BB39,MATCH('09.1 Nehodovost - vypocet'!M$19,'A2.1 Intenzita dopravy'!$E$5:$BB$5,0)),IF('09.1 Nehodovost - vypocet'!M$19&lt;MIN('A2.1 Intenzita dopravy'!$E$5:$BB$5),'09.1 Nehodovost - vypocet'!N53*'09.1 Nehodovost - vypocet'!N53/'09.1 Nehodovost - vypocet'!O53,'09.1 Nehodovost - vypocet'!L53*'09.1 Nehodovost - vypocet'!L53/'09.1 Nehodovost - vypocet'!K53)),0)),0)</f>
        <v>2040</v>
      </c>
      <c r="N53" s="30">
        <f>IFERROR(IF('A2 Intenzita dopravy'!$G$2="Dopravný model",IFERROR(INDEX('A2.1 Intenzita dopravy'!$E175:$BB175,MATCH('09.1 Nehodovost - vypocet'!N$19,'A2.1 Intenzita dopravy'!$E$141:$BB$141,0)),IF('09.1 Nehodovost - vypocet'!N$19&lt;MIN('A2.1 Intenzita dopravy'!$E$141:$BB$141),'09.1 Nehodovost - vypocet'!O53*'09.1 Nehodovost - vypocet'!O53/'09.1 Nehodovost - vypocet'!P53,'09.1 Nehodovost - vypocet'!M53*'09.1 Nehodovost - vypocet'!M53/'09.1 Nehodovost - vypocet'!L53)),IF('A2 Intenzita dopravy'!$G$2="Koeficienty rastu dopravy",IFERROR(INDEX('A2.1 Intenzita dopravy'!$E39:$BB39,MATCH('09.1 Nehodovost - vypocet'!N$19,'A2.1 Intenzita dopravy'!$E$5:$BB$5,0)),IF('09.1 Nehodovost - vypocet'!N$19&lt;MIN('A2.1 Intenzita dopravy'!$E$5:$BB$5),'09.1 Nehodovost - vypocet'!O53*'09.1 Nehodovost - vypocet'!O53/'09.1 Nehodovost - vypocet'!P53,'09.1 Nehodovost - vypocet'!M53*'09.1 Nehodovost - vypocet'!M53/'09.1 Nehodovost - vypocet'!L53)),0)),0)</f>
        <v>2073.448567902301</v>
      </c>
      <c r="O53" s="30">
        <f>IFERROR(IF('A2 Intenzita dopravy'!$G$2="Dopravný model",IFERROR(INDEX('A2.1 Intenzita dopravy'!$E175:$BB175,MATCH('09.1 Nehodovost - vypocet'!O$19,'A2.1 Intenzita dopravy'!$E$141:$BB$141,0)),IF('09.1 Nehodovost - vypocet'!O$19&lt;MIN('A2.1 Intenzita dopravy'!$E$141:$BB$141),'09.1 Nehodovost - vypocet'!P53*'09.1 Nehodovost - vypocet'!P53/'09.1 Nehodovost - vypocet'!Q53,'09.1 Nehodovost - vypocet'!N53*'09.1 Nehodovost - vypocet'!N53/'09.1 Nehodovost - vypocet'!M53)),IF('A2 Intenzita dopravy'!$G$2="Koeficienty rastu dopravy",IFERROR(INDEX('A2.1 Intenzita dopravy'!$E39:$BB39,MATCH('09.1 Nehodovost - vypocet'!O$19,'A2.1 Intenzita dopravy'!$E$5:$BB$5,0)),IF('09.1 Nehodovost - vypocet'!O$19&lt;MIN('A2.1 Intenzita dopravy'!$E$5:$BB$5),'09.1 Nehodovost - vypocet'!P53*'09.1 Nehodovost - vypocet'!P53/'09.1 Nehodovost - vypocet'!Q53,'09.1 Nehodovost - vypocet'!N53*'09.1 Nehodovost - vypocet'!N53/'09.1 Nehodovost - vypocet'!M53)),0)),0)</f>
        <v>2107.445570458874</v>
      </c>
      <c r="P53" s="30">
        <f>IFERROR(IF('A2 Intenzita dopravy'!$G$2="Dopravný model",IFERROR(INDEX('A2.1 Intenzita dopravy'!$E175:$BB175,MATCH('09.1 Nehodovost - vypocet'!P$19,'A2.1 Intenzita dopravy'!$E$141:$BB$141,0)),IF('09.1 Nehodovost - vypocet'!P$19&lt;MIN('A2.1 Intenzita dopravy'!$E$141:$BB$141),'09.1 Nehodovost - vypocet'!Q53*'09.1 Nehodovost - vypocet'!Q53/'09.1 Nehodovost - vypocet'!R53,'09.1 Nehodovost - vypocet'!O53*'09.1 Nehodovost - vypocet'!O53/'09.1 Nehodovost - vypocet'!N53)),IF('A2 Intenzita dopravy'!$G$2="Koeficienty rastu dopravy",IFERROR(INDEX('A2.1 Intenzita dopravy'!$E39:$BB39,MATCH('09.1 Nehodovost - vypocet'!P$19,'A2.1 Intenzita dopravy'!$E$5:$BB$5,0)),IF('09.1 Nehodovost - vypocet'!P$19&lt;MIN('A2.1 Intenzita dopravy'!$E$5:$BB$5),'09.1 Nehodovost - vypocet'!Q53*'09.1 Nehodovost - vypocet'!Q53/'09.1 Nehodovost - vypocet'!R53,'09.1 Nehodovost - vypocet'!O53*'09.1 Nehodovost - vypocet'!O53/'09.1 Nehodovost - vypocet'!N53)),0)),0)</f>
        <v>2142</v>
      </c>
      <c r="Q53" s="30">
        <f>IFERROR(IF('A2 Intenzita dopravy'!$G$2="Dopravný model",IFERROR(INDEX('A2.1 Intenzita dopravy'!$E175:$BB175,MATCH('09.1 Nehodovost - vypocet'!Q$19,'A2.1 Intenzita dopravy'!$E$141:$BB$141,0)),IF('09.1 Nehodovost - vypocet'!Q$19&lt;MIN('A2.1 Intenzita dopravy'!$E$141:$BB$141),'09.1 Nehodovost - vypocet'!R53*'09.1 Nehodovost - vypocet'!R53/'09.1 Nehodovost - vypocet'!S53,'09.1 Nehodovost - vypocet'!P53*'09.1 Nehodovost - vypocet'!P53/'09.1 Nehodovost - vypocet'!O53)),IF('A2 Intenzita dopravy'!$G$2="Koeficienty rastu dopravy",IFERROR(INDEX('A2.1 Intenzita dopravy'!$E39:$BB39,MATCH('09.1 Nehodovost - vypocet'!Q$19,'A2.1 Intenzita dopravy'!$E$5:$BB$5,0)),IF('09.1 Nehodovost - vypocet'!Q$19&lt;MIN('A2.1 Intenzita dopravy'!$E$5:$BB$5),'09.1 Nehodovost - vypocet'!R53*'09.1 Nehodovost - vypocet'!R53/'09.1 Nehodovost - vypocet'!S53,'09.1 Nehodovost - vypocet'!P53*'09.1 Nehodovost - vypocet'!P53/'09.1 Nehodovost - vypocet'!O53)),0)),0)</f>
        <v>2174.4841723218624</v>
      </c>
      <c r="R53" s="30">
        <f>IFERROR(IF('A2 Intenzita dopravy'!$G$2="Dopravný model",IFERROR(INDEX('A2.1 Intenzita dopravy'!$E175:$BB175,MATCH('09.1 Nehodovost - vypocet'!R$19,'A2.1 Intenzita dopravy'!$E$141:$BB$141,0)),IF('09.1 Nehodovost - vypocet'!R$19&lt;MIN('A2.1 Intenzita dopravy'!$E$141:$BB$141),'09.1 Nehodovost - vypocet'!S53*'09.1 Nehodovost - vypocet'!S53/'09.1 Nehodovost - vypocet'!T53,'09.1 Nehodovost - vypocet'!Q53*'09.1 Nehodovost - vypocet'!Q53/'09.1 Nehodovost - vypocet'!P53)),IF('A2 Intenzita dopravy'!$G$2="Koeficienty rastu dopravy",IFERROR(INDEX('A2.1 Intenzita dopravy'!$E39:$BB39,MATCH('09.1 Nehodovost - vypocet'!R$19,'A2.1 Intenzita dopravy'!$E$5:$BB$5,0)),IF('09.1 Nehodovost - vypocet'!R$19&lt;MIN('A2.1 Intenzita dopravy'!$E$5:$BB$5),'09.1 Nehodovost - vypocet'!S53*'09.1 Nehodovost - vypocet'!S53/'09.1 Nehodovost - vypocet'!T53,'09.1 Nehodovost - vypocet'!Q53*'09.1 Nehodovost - vypocet'!Q53/'09.1 Nehodovost - vypocet'!P53)),0)),0)</f>
        <v>2207.4609783745541</v>
      </c>
      <c r="S53" s="30">
        <f>IFERROR(IF('A2 Intenzita dopravy'!$G$2="Dopravný model",IFERROR(INDEX('A2.1 Intenzita dopravy'!$E175:$BB175,MATCH('09.1 Nehodovost - vypocet'!S$19,'A2.1 Intenzita dopravy'!$E$141:$BB$141,0)),IF('09.1 Nehodovost - vypocet'!S$19&lt;MIN('A2.1 Intenzita dopravy'!$E$141:$BB$141),'09.1 Nehodovost - vypocet'!T53*'09.1 Nehodovost - vypocet'!T53/'09.1 Nehodovost - vypocet'!U53,'09.1 Nehodovost - vypocet'!R53*'09.1 Nehodovost - vypocet'!R53/'09.1 Nehodovost - vypocet'!Q53)),IF('A2 Intenzita dopravy'!$G$2="Koeficienty rastu dopravy",IFERROR(INDEX('A2.1 Intenzita dopravy'!$E39:$BB39,MATCH('09.1 Nehodovost - vypocet'!S$19,'A2.1 Intenzita dopravy'!$E$5:$BB$5,0)),IF('09.1 Nehodovost - vypocet'!S$19&lt;MIN('A2.1 Intenzita dopravy'!$E$5:$BB$5),'09.1 Nehodovost - vypocet'!T53*'09.1 Nehodovost - vypocet'!T53/'09.1 Nehodovost - vypocet'!U53,'09.1 Nehodovost - vypocet'!R53*'09.1 Nehodovost - vypocet'!R53/'09.1 Nehodovost - vypocet'!Q53)),0)),0)</f>
        <v>2240.9378891193282</v>
      </c>
      <c r="T53" s="30">
        <f>IFERROR(IF('A2 Intenzita dopravy'!$G$2="Dopravný model",IFERROR(INDEX('A2.1 Intenzita dopravy'!$E175:$BB175,MATCH('09.1 Nehodovost - vypocet'!T$19,'A2.1 Intenzita dopravy'!$E$141:$BB$141,0)),IF('09.1 Nehodovost - vypocet'!T$19&lt;MIN('A2.1 Intenzita dopravy'!$E$141:$BB$141),'09.1 Nehodovost - vypocet'!U53*'09.1 Nehodovost - vypocet'!U53/'09.1 Nehodovost - vypocet'!V53,'09.1 Nehodovost - vypocet'!S53*'09.1 Nehodovost - vypocet'!S53/'09.1 Nehodovost - vypocet'!R53)),IF('A2 Intenzita dopravy'!$G$2="Koeficienty rastu dopravy",IFERROR(INDEX('A2.1 Intenzita dopravy'!$E39:$BB39,MATCH('09.1 Nehodovost - vypocet'!T$19,'A2.1 Intenzita dopravy'!$E$5:$BB$5,0)),IF('09.1 Nehodovost - vypocet'!T$19&lt;MIN('A2.1 Intenzita dopravy'!$E$5:$BB$5),'09.1 Nehodovost - vypocet'!U53*'09.1 Nehodovost - vypocet'!U53/'09.1 Nehodovost - vypocet'!V53,'09.1 Nehodovost - vypocet'!S53*'09.1 Nehodovost - vypocet'!S53/'09.1 Nehodovost - vypocet'!R53)),0)),0)</f>
        <v>2274.9224888171539</v>
      </c>
      <c r="U53" s="30">
        <f>IFERROR(IF('A2 Intenzita dopravy'!$G$2="Dopravný model",IFERROR(INDEX('A2.1 Intenzita dopravy'!$E175:$BB175,MATCH('09.1 Nehodovost - vypocet'!U$19,'A2.1 Intenzita dopravy'!$E$141:$BB$141,0)),IF('09.1 Nehodovost - vypocet'!U$19&lt;MIN('A2.1 Intenzita dopravy'!$E$141:$BB$141),'09.1 Nehodovost - vypocet'!V53*'09.1 Nehodovost - vypocet'!V53/'09.1 Nehodovost - vypocet'!W53,'09.1 Nehodovost - vypocet'!T53*'09.1 Nehodovost - vypocet'!T53/'09.1 Nehodovost - vypocet'!S53)),IF('A2 Intenzita dopravy'!$G$2="Koeficienty rastu dopravy",IFERROR(INDEX('A2.1 Intenzita dopravy'!$E39:$BB39,MATCH('09.1 Nehodovost - vypocet'!U$19,'A2.1 Intenzita dopravy'!$E$5:$BB$5,0)),IF('09.1 Nehodovost - vypocet'!U$19&lt;MIN('A2.1 Intenzita dopravy'!$E$5:$BB$5),'09.1 Nehodovost - vypocet'!V53*'09.1 Nehodovost - vypocet'!V53/'09.1 Nehodovost - vypocet'!W53,'09.1 Nehodovost - vypocet'!T53*'09.1 Nehodovost - vypocet'!T53/'09.1 Nehodovost - vypocet'!S53)),0)),0)</f>
        <v>2309.4224767469468</v>
      </c>
      <c r="V53" s="30">
        <f>IFERROR(IF('A2 Intenzita dopravy'!$G$2="Dopravný model",IFERROR(INDEX('A2.1 Intenzita dopravy'!$E175:$BB175,MATCH('09.1 Nehodovost - vypocet'!V$19,'A2.1 Intenzita dopravy'!$E$141:$BB$141,0)),IF('09.1 Nehodovost - vypocet'!V$19&lt;MIN('A2.1 Intenzita dopravy'!$E$141:$BB$141),'09.1 Nehodovost - vypocet'!W53*'09.1 Nehodovost - vypocet'!W53/'09.1 Nehodovost - vypocet'!X53,'09.1 Nehodovost - vypocet'!U53*'09.1 Nehodovost - vypocet'!U53/'09.1 Nehodovost - vypocet'!T53)),IF('A2 Intenzita dopravy'!$G$2="Koeficienty rastu dopravy",IFERROR(INDEX('A2.1 Intenzita dopravy'!$E39:$BB39,MATCH('09.1 Nehodovost - vypocet'!V$19,'A2.1 Intenzita dopravy'!$E$5:$BB$5,0)),IF('09.1 Nehodovost - vypocet'!V$19&lt;MIN('A2.1 Intenzita dopravy'!$E$5:$BB$5),'09.1 Nehodovost - vypocet'!W53*'09.1 Nehodovost - vypocet'!W53/'09.1 Nehodovost - vypocet'!X53,'09.1 Nehodovost - vypocet'!U53*'09.1 Nehodovost - vypocet'!U53/'09.1 Nehodovost - vypocet'!T53)),0)),0)</f>
        <v>2344.4456689498552</v>
      </c>
      <c r="W53" s="30">
        <f>IFERROR(IF('A2 Intenzita dopravy'!$G$2="Dopravný model",IFERROR(INDEX('A2.1 Intenzita dopravy'!$E175:$BB175,MATCH('09.1 Nehodovost - vypocet'!W$19,'A2.1 Intenzita dopravy'!$E$141:$BB$141,0)),IF('09.1 Nehodovost - vypocet'!W$19&lt;MIN('A2.1 Intenzita dopravy'!$E$141:$BB$141),'09.1 Nehodovost - vypocet'!X53*'09.1 Nehodovost - vypocet'!X53/'09.1 Nehodovost - vypocet'!Y53,'09.1 Nehodovost - vypocet'!V53*'09.1 Nehodovost - vypocet'!V53/'09.1 Nehodovost - vypocet'!U53)),IF('A2 Intenzita dopravy'!$G$2="Koeficienty rastu dopravy",IFERROR(INDEX('A2.1 Intenzita dopravy'!$E39:$BB39,MATCH('09.1 Nehodovost - vypocet'!W$19,'A2.1 Intenzita dopravy'!$E$5:$BB$5,0)),IF('09.1 Nehodovost - vypocet'!W$19&lt;MIN('A2.1 Intenzita dopravy'!$E$5:$BB$5),'09.1 Nehodovost - vypocet'!X53*'09.1 Nehodovost - vypocet'!X53/'09.1 Nehodovost - vypocet'!Y53,'09.1 Nehodovost - vypocet'!V53*'09.1 Nehodovost - vypocet'!V53/'09.1 Nehodovost - vypocet'!U53)),0)),0)</f>
        <v>2380</v>
      </c>
      <c r="X53" s="30">
        <f>IFERROR(IF('A2 Intenzita dopravy'!$G$2="Dopravný model",IFERROR(INDEX('A2.1 Intenzita dopravy'!$E175:$BB175,MATCH('09.1 Nehodovost - vypocet'!X$19,'A2.1 Intenzita dopravy'!$E$141:$BB$141,0)),IF('09.1 Nehodovost - vypocet'!X$19&lt;MIN('A2.1 Intenzita dopravy'!$E$141:$BB$141),'09.1 Nehodovost - vypocet'!Y53*'09.1 Nehodovost - vypocet'!Y53/'09.1 Nehodovost - vypocet'!Z53,'09.1 Nehodovost - vypocet'!W53*'09.1 Nehodovost - vypocet'!W53/'09.1 Nehodovost - vypocet'!V53)),IF('A2 Intenzita dopravy'!$G$2="Koeficienty rastu dopravy",IFERROR(INDEX('A2.1 Intenzita dopravy'!$E39:$BB39,MATCH('09.1 Nehodovost - vypocet'!X$19,'A2.1 Intenzita dopravy'!$E$5:$BB$5,0)),IF('09.1 Nehodovost - vypocet'!X$19&lt;MIN('A2.1 Intenzita dopravy'!$E$5:$BB$5),'09.1 Nehodovost - vypocet'!Y53*'09.1 Nehodovost - vypocet'!Y53/'09.1 Nehodovost - vypocet'!Z53,'09.1 Nehodovost - vypocet'!W53*'09.1 Nehodovost - vypocet'!W53/'09.1 Nehodovost - vypocet'!V53)),0)),0)</f>
        <v>2407.5226822865275</v>
      </c>
      <c r="Y53" s="30">
        <f>IFERROR(IF('A2 Intenzita dopravy'!$G$2="Dopravný model",IFERROR(INDEX('A2.1 Intenzita dopravy'!$E175:$BB175,MATCH('09.1 Nehodovost - vypocet'!Y$19,'A2.1 Intenzita dopravy'!$E$141:$BB$141,0)),IF('09.1 Nehodovost - vypocet'!Y$19&lt;MIN('A2.1 Intenzita dopravy'!$E$141:$BB$141),'09.1 Nehodovost - vypocet'!Z53*'09.1 Nehodovost - vypocet'!Z53/'09.1 Nehodovost - vypocet'!AA53,'09.1 Nehodovost - vypocet'!X53*'09.1 Nehodovost - vypocet'!X53/'09.1 Nehodovost - vypocet'!W53)),IF('A2 Intenzita dopravy'!$G$2="Koeficienty rastu dopravy",IFERROR(INDEX('A2.1 Intenzita dopravy'!$E39:$BB39,MATCH('09.1 Nehodovost - vypocet'!Y$19,'A2.1 Intenzita dopravy'!$E$5:$BB$5,0)),IF('09.1 Nehodovost - vypocet'!Y$19&lt;MIN('A2.1 Intenzita dopravy'!$E$5:$BB$5),'09.1 Nehodovost - vypocet'!Z53*'09.1 Nehodovost - vypocet'!Z53/'09.1 Nehodovost - vypocet'!AA53,'09.1 Nehodovost - vypocet'!X53*'09.1 Nehodovost - vypocet'!X53/'09.1 Nehodovost - vypocet'!W53)),0)),0)</f>
        <v>2435.3636410605527</v>
      </c>
      <c r="Z53" s="30">
        <f>IFERROR(IF('A2 Intenzita dopravy'!$G$2="Dopravný model",IFERROR(INDEX('A2.1 Intenzita dopravy'!$E175:$BB175,MATCH('09.1 Nehodovost - vypocet'!Z$19,'A2.1 Intenzita dopravy'!$E$141:$BB$141,0)),IF('09.1 Nehodovost - vypocet'!Z$19&lt;MIN('A2.1 Intenzita dopravy'!$E$141:$BB$141),'09.1 Nehodovost - vypocet'!AA53*'09.1 Nehodovost - vypocet'!AA53/'09.1 Nehodovost - vypocet'!AB53,'09.1 Nehodovost - vypocet'!Y53*'09.1 Nehodovost - vypocet'!Y53/'09.1 Nehodovost - vypocet'!X53)),IF('A2 Intenzita dopravy'!$G$2="Koeficienty rastu dopravy",IFERROR(INDEX('A2.1 Intenzita dopravy'!$E39:$BB39,MATCH('09.1 Nehodovost - vypocet'!Z$19,'A2.1 Intenzita dopravy'!$E$5:$BB$5,0)),IF('09.1 Nehodovost - vypocet'!Z$19&lt;MIN('A2.1 Intenzita dopravy'!$E$5:$BB$5),'09.1 Nehodovost - vypocet'!AA53*'09.1 Nehodovost - vypocet'!AA53/'09.1 Nehodovost - vypocet'!AB53,'09.1 Nehodovost - vypocet'!Y53*'09.1 Nehodovost - vypocet'!Y53/'09.1 Nehodovost - vypocet'!X53)),0)),0)</f>
        <v>2463.5265569198259</v>
      </c>
      <c r="AA53" s="30">
        <f>IFERROR(IF('A2 Intenzita dopravy'!$G$2="Dopravný model",IFERROR(INDEX('A2.1 Intenzita dopravy'!$E175:$BB175,MATCH('09.1 Nehodovost - vypocet'!AA$19,'A2.1 Intenzita dopravy'!$E$141:$BB$141,0)),IF('09.1 Nehodovost - vypocet'!AA$19&lt;MIN('A2.1 Intenzita dopravy'!$E$141:$BB$141),'09.1 Nehodovost - vypocet'!AB53*'09.1 Nehodovost - vypocet'!AB53/'09.1 Nehodovost - vypocet'!AC53,'09.1 Nehodovost - vypocet'!Z53*'09.1 Nehodovost - vypocet'!Z53/'09.1 Nehodovost - vypocet'!Y53)),IF('A2 Intenzita dopravy'!$G$2="Koeficienty rastu dopravy",IFERROR(INDEX('A2.1 Intenzita dopravy'!$E39:$BB39,MATCH('09.1 Nehodovost - vypocet'!AA$19,'A2.1 Intenzita dopravy'!$E$5:$BB$5,0)),IF('09.1 Nehodovost - vypocet'!AA$19&lt;MIN('A2.1 Intenzita dopravy'!$E$5:$BB$5),'09.1 Nehodovost - vypocet'!AB53*'09.1 Nehodovost - vypocet'!AB53/'09.1 Nehodovost - vypocet'!AC53,'09.1 Nehodovost - vypocet'!Z53*'09.1 Nehodovost - vypocet'!Z53/'09.1 Nehodovost - vypocet'!Y53)),0)),0)</f>
        <v>2492.0151530250891</v>
      </c>
      <c r="AB53" s="30">
        <f>IFERROR(IF('A2 Intenzita dopravy'!$G$2="Dopravný model",IFERROR(INDEX('A2.1 Intenzita dopravy'!$E175:$BB175,MATCH('09.1 Nehodovost - vypocet'!AB$19,'A2.1 Intenzita dopravy'!$E$141:$BB$141,0)),IF('09.1 Nehodovost - vypocet'!AB$19&lt;MIN('A2.1 Intenzita dopravy'!$E$141:$BB$141),'09.1 Nehodovost - vypocet'!AC53*'09.1 Nehodovost - vypocet'!AC53/'09.1 Nehodovost - vypocet'!AD53,'09.1 Nehodovost - vypocet'!AA53*'09.1 Nehodovost - vypocet'!AA53/'09.1 Nehodovost - vypocet'!Z53)),IF('A2 Intenzita dopravy'!$G$2="Koeficienty rastu dopravy",IFERROR(INDEX('A2.1 Intenzita dopravy'!$E39:$BB39,MATCH('09.1 Nehodovost - vypocet'!AB$19,'A2.1 Intenzita dopravy'!$E$5:$BB$5,0)),IF('09.1 Nehodovost - vypocet'!AB$19&lt;MIN('A2.1 Intenzita dopravy'!$E$5:$BB$5),'09.1 Nehodovost - vypocet'!AC53*'09.1 Nehodovost - vypocet'!AC53/'09.1 Nehodovost - vypocet'!AD53,'09.1 Nehodovost - vypocet'!AA53*'09.1 Nehodovost - vypocet'!AA53/'09.1 Nehodovost - vypocet'!Z53)),0)),0)</f>
        <v>2520.8331955922831</v>
      </c>
      <c r="AC53" s="30">
        <f>IFERROR(IF('A2 Intenzita dopravy'!$G$2="Dopravný model",IFERROR(INDEX('A2.1 Intenzita dopravy'!$E175:$BB175,MATCH('09.1 Nehodovost - vypocet'!AC$19,'A2.1 Intenzita dopravy'!$E$141:$BB$141,0)),IF('09.1 Nehodovost - vypocet'!AC$19&lt;MIN('A2.1 Intenzita dopravy'!$E$141:$BB$141),'09.1 Nehodovost - vypocet'!AD53*'09.1 Nehodovost - vypocet'!AD53/'09.1 Nehodovost - vypocet'!AE53,'09.1 Nehodovost - vypocet'!AB53*'09.1 Nehodovost - vypocet'!AB53/'09.1 Nehodovost - vypocet'!AA53)),IF('A2 Intenzita dopravy'!$G$2="Koeficienty rastu dopravy",IFERROR(INDEX('A2.1 Intenzita dopravy'!$E39:$BB39,MATCH('09.1 Nehodovost - vypocet'!AC$19,'A2.1 Intenzita dopravy'!$E$5:$BB$5,0)),IF('09.1 Nehodovost - vypocet'!AC$19&lt;MIN('A2.1 Intenzita dopravy'!$E$5:$BB$5),'09.1 Nehodovost - vypocet'!AD53*'09.1 Nehodovost - vypocet'!AD53/'09.1 Nehodovost - vypocet'!AE53,'09.1 Nehodovost - vypocet'!AB53*'09.1 Nehodovost - vypocet'!AB53/'09.1 Nehodovost - vypocet'!AA53)),0)),0)</f>
        <v>2549.9844943904418</v>
      </c>
      <c r="AD53" s="30">
        <f>IFERROR(IF('A2 Intenzita dopravy'!$G$2="Dopravný model",IFERROR(INDEX('A2.1 Intenzita dopravy'!$E175:$BB175,MATCH('09.1 Nehodovost - vypocet'!AD$19,'A2.1 Intenzita dopravy'!$E$141:$BB$141,0)),IF('09.1 Nehodovost - vypocet'!AD$19&lt;MIN('A2.1 Intenzita dopravy'!$E$141:$BB$141),'09.1 Nehodovost - vypocet'!AE53*'09.1 Nehodovost - vypocet'!AE53/'09.1 Nehodovost - vypocet'!AF53,'09.1 Nehodovost - vypocet'!AC53*'09.1 Nehodovost - vypocet'!AC53/'09.1 Nehodovost - vypocet'!AB53)),IF('A2 Intenzita dopravy'!$G$2="Koeficienty rastu dopravy",IFERROR(INDEX('A2.1 Intenzita dopravy'!$E39:$BB39,MATCH('09.1 Nehodovost - vypocet'!AD$19,'A2.1 Intenzita dopravy'!$E$5:$BB$5,0)),IF('09.1 Nehodovost - vypocet'!AD$19&lt;MIN('A2.1 Intenzita dopravy'!$E$5:$BB$5),'09.1 Nehodovost - vypocet'!AE53*'09.1 Nehodovost - vypocet'!AE53/'09.1 Nehodovost - vypocet'!AF53,'09.1 Nehodovost - vypocet'!AC53*'09.1 Nehodovost - vypocet'!AC53/'09.1 Nehodovost - vypocet'!AB53)),0)),0)</f>
        <v>2579.4729032453488</v>
      </c>
      <c r="AE53" s="30">
        <f>IFERROR(IF('A2 Intenzita dopravy'!$G$2="Dopravný model",IFERROR(INDEX('A2.1 Intenzita dopravy'!$E175:$BB175,MATCH('09.1 Nehodovost - vypocet'!AE$19,'A2.1 Intenzita dopravy'!$E$141:$BB$141,0)),IF('09.1 Nehodovost - vypocet'!AE$19&lt;MIN('A2.1 Intenzita dopravy'!$E$141:$BB$141),'09.1 Nehodovost - vypocet'!AF53*'09.1 Nehodovost - vypocet'!AF53/'09.1 Nehodovost - vypocet'!AG53,'09.1 Nehodovost - vypocet'!AD53*'09.1 Nehodovost - vypocet'!AD53/'09.1 Nehodovost - vypocet'!AC53)),IF('A2 Intenzita dopravy'!$G$2="Koeficienty rastu dopravy",IFERROR(INDEX('A2.1 Intenzita dopravy'!$E39:$BB39,MATCH('09.1 Nehodovost - vypocet'!AE$19,'A2.1 Intenzita dopravy'!$E$5:$BB$5,0)),IF('09.1 Nehodovost - vypocet'!AE$19&lt;MIN('A2.1 Intenzita dopravy'!$E$5:$BB$5),'09.1 Nehodovost - vypocet'!AF53*'09.1 Nehodovost - vypocet'!AF53/'09.1 Nehodovost - vypocet'!AG53,'09.1 Nehodovost - vypocet'!AD53*'09.1 Nehodovost - vypocet'!AD53/'09.1 Nehodovost - vypocet'!AC53)),0)),0)</f>
        <v>2609.3023205490158</v>
      </c>
      <c r="AF53" s="30">
        <f>IFERROR(IF('A2 Intenzita dopravy'!$G$2="Dopravný model",IFERROR(INDEX('A2.1 Intenzita dopravy'!$E175:$BB175,MATCH('09.1 Nehodovost - vypocet'!AF$19,'A2.1 Intenzita dopravy'!$E$141:$BB$141,0)),IF('09.1 Nehodovost - vypocet'!AF$19&lt;MIN('A2.1 Intenzita dopravy'!$E$141:$BB$141),'09.1 Nehodovost - vypocet'!AG53*'09.1 Nehodovost - vypocet'!AG53/'09.1 Nehodovost - vypocet'!AH53,'09.1 Nehodovost - vypocet'!AE53*'09.1 Nehodovost - vypocet'!AE53/'09.1 Nehodovost - vypocet'!AD53)),IF('A2 Intenzita dopravy'!$G$2="Koeficienty rastu dopravy",IFERROR(INDEX('A2.1 Intenzita dopravy'!$E39:$BB39,MATCH('09.1 Nehodovost - vypocet'!AF$19,'A2.1 Intenzita dopravy'!$E$5:$BB$5,0)),IF('09.1 Nehodovost - vypocet'!AF$19&lt;MIN('A2.1 Intenzita dopravy'!$E$5:$BB$5),'09.1 Nehodovost - vypocet'!AG53*'09.1 Nehodovost - vypocet'!AG53/'09.1 Nehodovost - vypocet'!AH53,'09.1 Nehodovost - vypocet'!AE53*'09.1 Nehodovost - vypocet'!AE53/'09.1 Nehodovost - vypocet'!AD53)),0)),0)</f>
        <v>2639.4766897750533</v>
      </c>
      <c r="AG53" s="30">
        <f>IFERROR(IF('A2 Intenzita dopravy'!$G$2="Dopravný model",IFERROR(INDEX('A2.1 Intenzita dopravy'!$E175:$BB175,MATCH('09.1 Nehodovost - vypocet'!AG$19,'A2.1 Intenzita dopravy'!$E$141:$BB$141,0)),IF('09.1 Nehodovost - vypocet'!AG$19&lt;MIN('A2.1 Intenzita dopravy'!$E$141:$BB$141),'09.1 Nehodovost - vypocet'!AH53*'09.1 Nehodovost - vypocet'!AH53/'09.1 Nehodovost - vypocet'!AI53,'09.1 Nehodovost - vypocet'!AF53*'09.1 Nehodovost - vypocet'!AF53/'09.1 Nehodovost - vypocet'!AE53)),IF('A2 Intenzita dopravy'!$G$2="Koeficienty rastu dopravy",IFERROR(INDEX('A2.1 Intenzita dopravy'!$E39:$BB39,MATCH('09.1 Nehodovost - vypocet'!AG$19,'A2.1 Intenzita dopravy'!$E$5:$BB$5,0)),IF('09.1 Nehodovost - vypocet'!AG$19&lt;MIN('A2.1 Intenzita dopravy'!$E$5:$BB$5),'09.1 Nehodovost - vypocet'!AH53*'09.1 Nehodovost - vypocet'!AH53/'09.1 Nehodovost - vypocet'!AI53,'09.1 Nehodovost - vypocet'!AF53*'09.1 Nehodovost - vypocet'!AF53/'09.1 Nehodovost - vypocet'!AE53)),0)),0)</f>
        <v>2670</v>
      </c>
      <c r="AH53" s="30">
        <f>IFERROR(IF('A2 Intenzita dopravy'!$G$2="Dopravný model",IFERROR(INDEX('A2.1 Intenzita dopravy'!$E175:$BB175,MATCH('09.1 Nehodovost - vypocet'!AH$19,'A2.1 Intenzita dopravy'!$E$141:$BB$141,0)),IF('09.1 Nehodovost - vypocet'!AH$19&lt;MIN('A2.1 Intenzita dopravy'!$E$141:$BB$141),'09.1 Nehodovost - vypocet'!AI53*'09.1 Nehodovost - vypocet'!AI53/'09.1 Nehodovost - vypocet'!AJ53,'09.1 Nehodovost - vypocet'!AG53*'09.1 Nehodovost - vypocet'!AG53/'09.1 Nehodovost - vypocet'!AF53)),IF('A2 Intenzita dopravy'!$G$2="Koeficienty rastu dopravy",IFERROR(INDEX('A2.1 Intenzita dopravy'!$E39:$BB39,MATCH('09.1 Nehodovost - vypocet'!AH$19,'A2.1 Intenzita dopravy'!$E$5:$BB$5,0)),IF('09.1 Nehodovost - vypocet'!AH$19&lt;MIN('A2.1 Intenzita dopravy'!$E$5:$BB$5),'09.1 Nehodovost - vypocet'!AI53*'09.1 Nehodovost - vypocet'!AI53/'09.1 Nehodovost - vypocet'!AJ53,'09.1 Nehodovost - vypocet'!AG53*'09.1 Nehodovost - vypocet'!AG53/'09.1 Nehodovost - vypocet'!AF53)),0)),0)</f>
        <v>2709.2930515191701</v>
      </c>
      <c r="AI53" s="30">
        <f>IFERROR(IF('A2 Intenzita dopravy'!$G$2="Dopravný model",IFERROR(INDEX('A2.1 Intenzita dopravy'!$E175:$BB175,MATCH('09.1 Nehodovost - vypocet'!AI$19,'A2.1 Intenzita dopravy'!$E$141:$BB$141,0)),IF('09.1 Nehodovost - vypocet'!AI$19&lt;MIN('A2.1 Intenzita dopravy'!$E$141:$BB$141),'09.1 Nehodovost - vypocet'!AJ53*'09.1 Nehodovost - vypocet'!AJ53/'09.1 Nehodovost - vypocet'!AK53,'09.1 Nehodovost - vypocet'!AH53*'09.1 Nehodovost - vypocet'!AH53/'09.1 Nehodovost - vypocet'!AG53)),IF('A2 Intenzita dopravy'!$G$2="Koeficienty rastu dopravy",IFERROR(INDEX('A2.1 Intenzita dopravy'!$E39:$BB39,MATCH('09.1 Nehodovost - vypocet'!AI$19,'A2.1 Intenzita dopravy'!$E$5:$BB$5,0)),IF('09.1 Nehodovost - vypocet'!AI$19&lt;MIN('A2.1 Intenzita dopravy'!$E$5:$BB$5),'09.1 Nehodovost - vypocet'!AJ53*'09.1 Nehodovost - vypocet'!AJ53/'09.1 Nehodovost - vypocet'!AK53,'09.1 Nehodovost - vypocet'!AH53*'09.1 Nehodovost - vypocet'!AH53/'09.1 Nehodovost - vypocet'!AG53)),0)),0)</f>
        <v>2749.1643591797965</v>
      </c>
      <c r="AJ53" s="30">
        <f>IFERROR(IF('A2 Intenzita dopravy'!$G$2="Dopravný model",IFERROR(INDEX('A2.1 Intenzita dopravy'!$E175:$BB175,MATCH('09.1 Nehodovost - vypocet'!AJ$19,'A2.1 Intenzita dopravy'!$E$141:$BB$141,0)),IF('09.1 Nehodovost - vypocet'!AJ$19&lt;MIN('A2.1 Intenzita dopravy'!$E$141:$BB$141),'09.1 Nehodovost - vypocet'!AK53*'09.1 Nehodovost - vypocet'!AK53/'09.1 Nehodovost - vypocet'!AL53,'09.1 Nehodovost - vypocet'!AI53*'09.1 Nehodovost - vypocet'!AI53/'09.1 Nehodovost - vypocet'!AH53)),IF('A2 Intenzita dopravy'!$G$2="Koeficienty rastu dopravy",IFERROR(INDEX('A2.1 Intenzita dopravy'!$E39:$BB39,MATCH('09.1 Nehodovost - vypocet'!AJ$19,'A2.1 Intenzita dopravy'!$E$5:$BB$5,0)),IF('09.1 Nehodovost - vypocet'!AJ$19&lt;MIN('A2.1 Intenzita dopravy'!$E$5:$BB$5),'09.1 Nehodovost - vypocet'!AK53*'09.1 Nehodovost - vypocet'!AK53/'09.1 Nehodovost - vypocet'!AL53,'09.1 Nehodovost - vypocet'!AI53*'09.1 Nehodovost - vypocet'!AI53/'09.1 Nehodovost - vypocet'!AH53)),0)),0)</f>
        <v>2789.622432887631</v>
      </c>
      <c r="AK53" s="30">
        <f>IFERROR(IF('A2 Intenzita dopravy'!$G$2="Dopravný model",IFERROR(INDEX('A2.1 Intenzita dopravy'!$E175:$BB175,MATCH('09.1 Nehodovost - vypocet'!AK$19,'A2.1 Intenzita dopravy'!$E$141:$BB$141,0)),IF('09.1 Nehodovost - vypocet'!AK$19&lt;MIN('A2.1 Intenzita dopravy'!$E$141:$BB$141),'09.1 Nehodovost - vypocet'!AL53*'09.1 Nehodovost - vypocet'!AL53/'09.1 Nehodovost - vypocet'!AM53,'09.1 Nehodovost - vypocet'!AJ53*'09.1 Nehodovost - vypocet'!AJ53/'09.1 Nehodovost - vypocet'!AI53)),IF('A2 Intenzita dopravy'!$G$2="Koeficienty rastu dopravy",IFERROR(INDEX('A2.1 Intenzita dopravy'!$E39:$BB39,MATCH('09.1 Nehodovost - vypocet'!AK$19,'A2.1 Intenzita dopravy'!$E$5:$BB$5,0)),IF('09.1 Nehodovost - vypocet'!AK$19&lt;MIN('A2.1 Intenzita dopravy'!$E$5:$BB$5),'09.1 Nehodovost - vypocet'!AL53*'09.1 Nehodovost - vypocet'!AL53/'09.1 Nehodovost - vypocet'!AM53,'09.1 Nehodovost - vypocet'!AJ53*'09.1 Nehodovost - vypocet'!AJ53/'09.1 Nehodovost - vypocet'!AI53)),0)),0)</f>
        <v>2830.6759077844426</v>
      </c>
      <c r="AL53" s="30">
        <f>IFERROR(IF('A2 Intenzita dopravy'!$G$2="Dopravný model",IFERROR(INDEX('A2.1 Intenzita dopravy'!$E175:$BB175,MATCH('09.1 Nehodovost - vypocet'!AL$19,'A2.1 Intenzita dopravy'!$E$141:$BB$141,0)),IF('09.1 Nehodovost - vypocet'!AL$19&lt;MIN('A2.1 Intenzita dopravy'!$E$141:$BB$141),'09.1 Nehodovost - vypocet'!AM53*'09.1 Nehodovost - vypocet'!AM53/'09.1 Nehodovost - vypocet'!AN53,'09.1 Nehodovost - vypocet'!AK53*'09.1 Nehodovost - vypocet'!AK53/'09.1 Nehodovost - vypocet'!AJ53)),IF('A2 Intenzita dopravy'!$G$2="Koeficienty rastu dopravy",IFERROR(INDEX('A2.1 Intenzita dopravy'!$E39:$BB39,MATCH('09.1 Nehodovost - vypocet'!AL$19,'A2.1 Intenzita dopravy'!$E$5:$BB$5,0)),IF('09.1 Nehodovost - vypocet'!AL$19&lt;MIN('A2.1 Intenzita dopravy'!$E$5:$BB$5),'09.1 Nehodovost - vypocet'!AM53*'09.1 Nehodovost - vypocet'!AM53/'09.1 Nehodovost - vypocet'!AN53,'09.1 Nehodovost - vypocet'!AK53*'09.1 Nehodovost - vypocet'!AK53/'09.1 Nehodovost - vypocet'!AJ53)),0)),0)</f>
        <v>2872.3335460910525</v>
      </c>
      <c r="AM53" s="30">
        <f>IFERROR(IF('A2 Intenzita dopravy'!$G$2="Dopravný model",IFERROR(INDEX('A2.1 Intenzita dopravy'!$E175:$BB175,MATCH('09.1 Nehodovost - vypocet'!AM$19,'A2.1 Intenzita dopravy'!$E$141:$BB$141,0)),IF('09.1 Nehodovost - vypocet'!AM$19&lt;MIN('A2.1 Intenzita dopravy'!$E$141:$BB$141),'09.1 Nehodovost - vypocet'!AN53*'09.1 Nehodovost - vypocet'!AN53/'09.1 Nehodovost - vypocet'!AO53,'09.1 Nehodovost - vypocet'!AL53*'09.1 Nehodovost - vypocet'!AL53/'09.1 Nehodovost - vypocet'!AK53)),IF('A2 Intenzita dopravy'!$G$2="Koeficienty rastu dopravy",IFERROR(INDEX('A2.1 Intenzita dopravy'!$E39:$BB39,MATCH('09.1 Nehodovost - vypocet'!AM$19,'A2.1 Intenzita dopravy'!$E$5:$BB$5,0)),IF('09.1 Nehodovost - vypocet'!AM$19&lt;MIN('A2.1 Intenzita dopravy'!$E$5:$BB$5),'09.1 Nehodovost - vypocet'!AN53*'09.1 Nehodovost - vypocet'!AN53/'09.1 Nehodovost - vypocet'!AO53,'09.1 Nehodovost - vypocet'!AL53*'09.1 Nehodovost - vypocet'!AL53/'09.1 Nehodovost - vypocet'!AK53)),0)),0)</f>
        <v>2914.604238977493</v>
      </c>
      <c r="AN53" s="30">
        <f>IFERROR(IF('A2 Intenzita dopravy'!$G$2="Dopravný model",IFERROR(INDEX('A2.1 Intenzita dopravy'!$E175:$BB175,MATCH('09.1 Nehodovost - vypocet'!AN$19,'A2.1 Intenzita dopravy'!$E$141:$BB$141,0)),IF('09.1 Nehodovost - vypocet'!AN$19&lt;MIN('A2.1 Intenzita dopravy'!$E$141:$BB$141),'09.1 Nehodovost - vypocet'!AO53*'09.1 Nehodovost - vypocet'!AO53/'09.1 Nehodovost - vypocet'!AP53,'09.1 Nehodovost - vypocet'!AM53*'09.1 Nehodovost - vypocet'!AM53/'09.1 Nehodovost - vypocet'!AL53)),IF('A2 Intenzita dopravy'!$G$2="Koeficienty rastu dopravy",IFERROR(INDEX('A2.1 Intenzita dopravy'!$E39:$BB39,MATCH('09.1 Nehodovost - vypocet'!AN$19,'A2.1 Intenzita dopravy'!$E$5:$BB$5,0)),IF('09.1 Nehodovost - vypocet'!AN$19&lt;MIN('A2.1 Intenzita dopravy'!$E$5:$BB$5),'09.1 Nehodovost - vypocet'!AO53*'09.1 Nehodovost - vypocet'!AO53/'09.1 Nehodovost - vypocet'!AP53,'09.1 Nehodovost - vypocet'!AM53*'09.1 Nehodovost - vypocet'!AM53/'09.1 Nehodovost - vypocet'!AL53)),0)),0)</f>
        <v>2957.4970084606894</v>
      </c>
      <c r="AO53" s="30">
        <f>IFERROR(IF('A2 Intenzita dopravy'!$G$2="Dopravný model",IFERROR(INDEX('A2.1 Intenzita dopravy'!$E175:$BB175,MATCH('09.1 Nehodovost - vypocet'!AO$19,'A2.1 Intenzita dopravy'!$E$141:$BB$141,0)),IF('09.1 Nehodovost - vypocet'!AO$19&lt;MIN('A2.1 Intenzita dopravy'!$E$141:$BB$141),'09.1 Nehodovost - vypocet'!AP53*'09.1 Nehodovost - vypocet'!AP53/'09.1 Nehodovost - vypocet'!AQ53,'09.1 Nehodovost - vypocet'!AN53*'09.1 Nehodovost - vypocet'!AN53/'09.1 Nehodovost - vypocet'!AM53)),IF('A2 Intenzita dopravy'!$G$2="Koeficienty rastu dopravy",IFERROR(INDEX('A2.1 Intenzita dopravy'!$E39:$BB39,MATCH('09.1 Nehodovost - vypocet'!AO$19,'A2.1 Intenzita dopravy'!$E$5:$BB$5,0)),IF('09.1 Nehodovost - vypocet'!AO$19&lt;MIN('A2.1 Intenzita dopravy'!$E$5:$BB$5),'09.1 Nehodovost - vypocet'!AP53*'09.1 Nehodovost - vypocet'!AP53/'09.1 Nehodovost - vypocet'!AQ53,'09.1 Nehodovost - vypocet'!AN53*'09.1 Nehodovost - vypocet'!AN53/'09.1 Nehodovost - vypocet'!AM53)),0)),0)</f>
        <v>3001.0210093300666</v>
      </c>
      <c r="AP53" s="30">
        <f>IFERROR(IF('A2 Intenzita dopravy'!$G$2="Dopravný model",IFERROR(INDEX('A2.1 Intenzita dopravy'!$E175:$BB175,MATCH('09.1 Nehodovost - vypocet'!AP$19,'A2.1 Intenzita dopravy'!$E$141:$BB$141,0)),IF('09.1 Nehodovost - vypocet'!AP$19&lt;MIN('A2.1 Intenzita dopravy'!$E$141:$BB$141),'09.1 Nehodovost - vypocet'!AQ53*'09.1 Nehodovost - vypocet'!AQ53/'09.1 Nehodovost - vypocet'!AR53,'09.1 Nehodovost - vypocet'!AO53*'09.1 Nehodovost - vypocet'!AO53/'09.1 Nehodovost - vypocet'!AN53)),IF('A2 Intenzita dopravy'!$G$2="Koeficienty rastu dopravy",IFERROR(INDEX('A2.1 Intenzita dopravy'!$E39:$BB39,MATCH('09.1 Nehodovost - vypocet'!AP$19,'A2.1 Intenzita dopravy'!$E$5:$BB$5,0)),IF('09.1 Nehodovost - vypocet'!AP$19&lt;MIN('A2.1 Intenzita dopravy'!$E$5:$BB$5),'09.1 Nehodovost - vypocet'!AQ53*'09.1 Nehodovost - vypocet'!AQ53/'09.1 Nehodovost - vypocet'!AR53,'09.1 Nehodovost - vypocet'!AO53*'09.1 Nehodovost - vypocet'!AO53/'09.1 Nehodovost - vypocet'!AN53)),0)),0)</f>
        <v>3045.1855311014965</v>
      </c>
      <c r="AQ53" s="30">
        <f>IFERROR(IF('A2 Intenzita dopravy'!$G$2="Dopravný model",IFERROR(INDEX('A2.1 Intenzita dopravy'!$E175:$BB175,MATCH('09.1 Nehodovost - vypocet'!AQ$19,'A2.1 Intenzita dopravy'!$E$141:$BB$141,0)),IF('09.1 Nehodovost - vypocet'!AQ$19&lt;MIN('A2.1 Intenzita dopravy'!$E$141:$BB$141),'09.1 Nehodovost - vypocet'!AR53*'09.1 Nehodovost - vypocet'!AR53/'09.1 Nehodovost - vypocet'!AS53,'09.1 Nehodovost - vypocet'!AP53*'09.1 Nehodovost - vypocet'!AP53/'09.1 Nehodovost - vypocet'!AO53)),IF('A2 Intenzita dopravy'!$G$2="Koeficienty rastu dopravy",IFERROR(INDEX('A2.1 Intenzita dopravy'!$E39:$BB39,MATCH('09.1 Nehodovost - vypocet'!AQ$19,'A2.1 Intenzita dopravy'!$E$5:$BB$5,0)),IF('09.1 Nehodovost - vypocet'!AQ$19&lt;MIN('A2.1 Intenzita dopravy'!$E$5:$BB$5),'09.1 Nehodovost - vypocet'!AR53*'09.1 Nehodovost - vypocet'!AR53/'09.1 Nehodovost - vypocet'!AS53,'09.1 Nehodovost - vypocet'!AP53*'09.1 Nehodovost - vypocet'!AP53/'09.1 Nehodovost - vypocet'!AO53)),0)),0)</f>
        <v>3090</v>
      </c>
      <c r="AR53" s="30">
        <f>IFERROR(IF('A2 Intenzita dopravy'!$G$2="Dopravný model",IFERROR(INDEX('A2.1 Intenzita dopravy'!$E175:$BB175,MATCH('09.1 Nehodovost - vypocet'!AR$19,'A2.1 Intenzita dopravy'!$E$141:$BB$141,0)),IF('09.1 Nehodovost - vypocet'!AR$19&lt;MIN('A2.1 Intenzita dopravy'!$E$141:$BB$141),'09.1 Nehodovost - vypocet'!AS53*'09.1 Nehodovost - vypocet'!AS53/'09.1 Nehodovost - vypocet'!AT53,'09.1 Nehodovost - vypocet'!AQ53*'09.1 Nehodovost - vypocet'!AQ53/'09.1 Nehodovost - vypocet'!AP53)),IF('A2 Intenzita dopravy'!$G$2="Koeficienty rastu dopravy",IFERROR(INDEX('A2.1 Intenzita dopravy'!$E39:$BB39,MATCH('09.1 Nehodovost - vypocet'!AR$19,'A2.1 Intenzita dopravy'!$E$5:$BB$5,0)),IF('09.1 Nehodovost - vypocet'!AR$19&lt;MIN('A2.1 Intenzita dopravy'!$E$5:$BB$5),'09.1 Nehodovost - vypocet'!AS53*'09.1 Nehodovost - vypocet'!AS53/'09.1 Nehodovost - vypocet'!AT53,'09.1 Nehodovost - vypocet'!AQ53*'09.1 Nehodovost - vypocet'!AQ53/'09.1 Nehodovost - vypocet'!AP53)),0)),0)</f>
        <v>3135.4739809716239</v>
      </c>
      <c r="AS53" s="30">
        <f>IFERROR(IF('A2 Intenzita dopravy'!$G$2="Dopravný model",IFERROR(INDEX('A2.1 Intenzita dopravy'!$E175:$BB175,MATCH('09.1 Nehodovost - vypocet'!AS$19,'A2.1 Intenzita dopravy'!$E$141:$BB$141,0)),IF('09.1 Nehodovost - vypocet'!AS$19&lt;MIN('A2.1 Intenzita dopravy'!$E$141:$BB$141),'09.1 Nehodovost - vypocet'!AT53*'09.1 Nehodovost - vypocet'!AT53/'09.1 Nehodovost - vypocet'!AU53,'09.1 Nehodovost - vypocet'!AR53*'09.1 Nehodovost - vypocet'!AR53/'09.1 Nehodovost - vypocet'!AQ53)),IF('A2 Intenzita dopravy'!$G$2="Koeficienty rastu dopravy",IFERROR(INDEX('A2.1 Intenzita dopravy'!$E39:$BB39,MATCH('09.1 Nehodovost - vypocet'!AS$19,'A2.1 Intenzita dopravy'!$E$5:$BB$5,0)),IF('09.1 Nehodovost - vypocet'!AS$19&lt;MIN('A2.1 Intenzita dopravy'!$E$5:$BB$5),'09.1 Nehodovost - vypocet'!AT53*'09.1 Nehodovost - vypocet'!AT53/'09.1 Nehodovost - vypocet'!AU53,'09.1 Nehodovost - vypocet'!AR53*'09.1 Nehodovost - vypocet'!AR53/'09.1 Nehodovost - vypocet'!AQ53)),0)),0)</f>
        <v>3181.6171797249331</v>
      </c>
      <c r="AT53" s="30">
        <f>IFERROR(IF('A2 Intenzita dopravy'!$G$2="Dopravný model",IFERROR(INDEX('A2.1 Intenzita dopravy'!$E175:$BB175,MATCH('09.1 Nehodovost - vypocet'!AT$19,'A2.1 Intenzita dopravy'!$E$141:$BB$141,0)),IF('09.1 Nehodovost - vypocet'!AT$19&lt;MIN('A2.1 Intenzita dopravy'!$E$141:$BB$141),'09.1 Nehodovost - vypocet'!AU53*'09.1 Nehodovost - vypocet'!AU53/'09.1 Nehodovost - vypocet'!AV53,'09.1 Nehodovost - vypocet'!AS53*'09.1 Nehodovost - vypocet'!AS53/'09.1 Nehodovost - vypocet'!AR53)),IF('A2 Intenzita dopravy'!$G$2="Koeficienty rastu dopravy",IFERROR(INDEX('A2.1 Intenzita dopravy'!$E39:$BB39,MATCH('09.1 Nehodovost - vypocet'!AT$19,'A2.1 Intenzita dopravy'!$E$5:$BB$5,0)),IF('09.1 Nehodovost - vypocet'!AT$19&lt;MIN('A2.1 Intenzita dopravy'!$E$5:$BB$5),'09.1 Nehodovost - vypocet'!AU53*'09.1 Nehodovost - vypocet'!AU53/'09.1 Nehodovost - vypocet'!AV53,'09.1 Nehodovost - vypocet'!AS53*'09.1 Nehodovost - vypocet'!AS53/'09.1 Nehodovost - vypocet'!AR53)),0)),0)</f>
        <v>3228.4394448025391</v>
      </c>
      <c r="AU53" s="30">
        <f>IFERROR(IF('A2 Intenzita dopravy'!$G$2="Dopravný model",IFERROR(INDEX('A2.1 Intenzita dopravy'!$E175:$BB175,MATCH('09.1 Nehodovost - vypocet'!AU$19,'A2.1 Intenzita dopravy'!$E$141:$BB$141,0)),IF('09.1 Nehodovost - vypocet'!AU$19&lt;MIN('A2.1 Intenzita dopravy'!$E$141:$BB$141),'09.1 Nehodovost - vypocet'!AV53*'09.1 Nehodovost - vypocet'!AV53/'09.1 Nehodovost - vypocet'!AW53,'09.1 Nehodovost - vypocet'!AT53*'09.1 Nehodovost - vypocet'!AT53/'09.1 Nehodovost - vypocet'!AS53)),IF('A2 Intenzita dopravy'!$G$2="Koeficienty rastu dopravy",IFERROR(INDEX('A2.1 Intenzita dopravy'!$E39:$BB39,MATCH('09.1 Nehodovost - vypocet'!AU$19,'A2.1 Intenzita dopravy'!$E$5:$BB$5,0)),IF('09.1 Nehodovost - vypocet'!AU$19&lt;MIN('A2.1 Intenzita dopravy'!$E$5:$BB$5),'09.1 Nehodovost - vypocet'!AV53*'09.1 Nehodovost - vypocet'!AV53/'09.1 Nehodovost - vypocet'!AW53,'09.1 Nehodovost - vypocet'!AT53*'09.1 Nehodovost - vypocet'!AT53/'09.1 Nehodovost - vypocet'!AS53)),0)),0)</f>
        <v>3275.9507696831188</v>
      </c>
      <c r="AV53" s="30">
        <f>IFERROR(IF('A2 Intenzita dopravy'!$G$2="Dopravný model",IFERROR(INDEX('A2.1 Intenzita dopravy'!$E175:$BB175,MATCH('09.1 Nehodovost - vypocet'!AV$19,'A2.1 Intenzita dopravy'!$E$141:$BB$141,0)),IF('09.1 Nehodovost - vypocet'!AV$19&lt;MIN('A2.1 Intenzita dopravy'!$E$141:$BB$141),'09.1 Nehodovost - vypocet'!AW53*'09.1 Nehodovost - vypocet'!AW53/'09.1 Nehodovost - vypocet'!AX53,'09.1 Nehodovost - vypocet'!AU53*'09.1 Nehodovost - vypocet'!AU53/'09.1 Nehodovost - vypocet'!AT53)),IF('A2 Intenzita dopravy'!$G$2="Koeficienty rastu dopravy",IFERROR(INDEX('A2.1 Intenzita dopravy'!$E39:$BB39,MATCH('09.1 Nehodovost - vypocet'!AV$19,'A2.1 Intenzita dopravy'!$E$5:$BB$5,0)),IF('09.1 Nehodovost - vypocet'!AV$19&lt;MIN('A2.1 Intenzita dopravy'!$E$5:$BB$5),'09.1 Nehodovost - vypocet'!AW53*'09.1 Nehodovost - vypocet'!AW53/'09.1 Nehodovost - vypocet'!AX53,'09.1 Nehodovost - vypocet'!AU53*'09.1 Nehodovost - vypocet'!AU53/'09.1 Nehodovost - vypocet'!AT53)),0)),0)</f>
        <v>3324.1612949143637</v>
      </c>
      <c r="AW53" s="30">
        <f>IFERROR(IF('A2 Intenzita dopravy'!$G$2="Dopravný model",IFERROR(INDEX('A2.1 Intenzita dopravy'!$E175:$BB175,MATCH('09.1 Nehodovost - vypocet'!AW$19,'A2.1 Intenzita dopravy'!$E$141:$BB$141,0)),IF('09.1 Nehodovost - vypocet'!AW$19&lt;MIN('A2.1 Intenzita dopravy'!$E$141:$BB$141),'09.1 Nehodovost - vypocet'!AX53*'09.1 Nehodovost - vypocet'!AX53/'09.1 Nehodovost - vypocet'!AY53,'09.1 Nehodovost - vypocet'!AV53*'09.1 Nehodovost - vypocet'!AV53/'09.1 Nehodovost - vypocet'!AU53)),IF('A2 Intenzita dopravy'!$G$2="Koeficienty rastu dopravy",IFERROR(INDEX('A2.1 Intenzita dopravy'!$E39:$BB39,MATCH('09.1 Nehodovost - vypocet'!AW$19,'A2.1 Intenzita dopravy'!$E$5:$BB$5,0)),IF('09.1 Nehodovost - vypocet'!AW$19&lt;MIN('A2.1 Intenzita dopravy'!$E$5:$BB$5),'09.1 Nehodovost - vypocet'!AX53*'09.1 Nehodovost - vypocet'!AX53/'09.1 Nehodovost - vypocet'!AY53,'09.1 Nehodovost - vypocet'!AV53*'09.1 Nehodovost - vypocet'!AV53/'09.1 Nehodovost - vypocet'!AU53)),0)),0)</f>
        <v>3373.0813102773232</v>
      </c>
      <c r="AX53" s="30">
        <f>IFERROR(IF('A2 Intenzita dopravy'!$G$2="Dopravný model",IFERROR(INDEX('A2.1 Intenzita dopravy'!$E175:$BB175,MATCH('09.1 Nehodovost - vypocet'!AX$19,'A2.1 Intenzita dopravy'!$E$141:$BB$141,0)),IF('09.1 Nehodovost - vypocet'!AX$19&lt;MIN('A2.1 Intenzita dopravy'!$E$141:$BB$141),'09.1 Nehodovost - vypocet'!AY53*'09.1 Nehodovost - vypocet'!AY53/'09.1 Nehodovost - vypocet'!AZ53,'09.1 Nehodovost - vypocet'!AW53*'09.1 Nehodovost - vypocet'!AW53/'09.1 Nehodovost - vypocet'!AV53)),IF('A2 Intenzita dopravy'!$G$2="Koeficienty rastu dopravy",IFERROR(INDEX('A2.1 Intenzita dopravy'!$E39:$BB39,MATCH('09.1 Nehodovost - vypocet'!AX$19,'A2.1 Intenzita dopravy'!$E$5:$BB$5,0)),IF('09.1 Nehodovost - vypocet'!AX$19&lt;MIN('A2.1 Intenzita dopravy'!$E$5:$BB$5),'09.1 Nehodovost - vypocet'!AY53*'09.1 Nehodovost - vypocet'!AY53/'09.1 Nehodovost - vypocet'!AZ53,'09.1 Nehodovost - vypocet'!AW53*'09.1 Nehodovost - vypocet'!AW53/'09.1 Nehodovost - vypocet'!AV53)),0)),0)</f>
        <v>3422.7212569825956</v>
      </c>
      <c r="AY53" s="30">
        <f>IFERROR(IF('A2 Intenzita dopravy'!$G$2="Dopravný model",IFERROR(INDEX('A2.1 Intenzita dopravy'!$E175:$BB175,MATCH('09.1 Nehodovost - vypocet'!AY$19,'A2.1 Intenzita dopravy'!$E$141:$BB$141,0)),IF('09.1 Nehodovost - vypocet'!AY$19&lt;MIN('A2.1 Intenzita dopravy'!$E$141:$BB$141),'09.1 Nehodovost - vypocet'!AZ53*'09.1 Nehodovost - vypocet'!AZ53/'09.1 Nehodovost - vypocet'!BA53,'09.1 Nehodovost - vypocet'!AX53*'09.1 Nehodovost - vypocet'!AX53/'09.1 Nehodovost - vypocet'!AW53)),IF('A2 Intenzita dopravy'!$G$2="Koeficienty rastu dopravy",IFERROR(INDEX('A2.1 Intenzita dopravy'!$E39:$BB39,MATCH('09.1 Nehodovost - vypocet'!AY$19,'A2.1 Intenzita dopravy'!$E$5:$BB$5,0)),IF('09.1 Nehodovost - vypocet'!AY$19&lt;MIN('A2.1 Intenzita dopravy'!$E$5:$BB$5),'09.1 Nehodovost - vypocet'!AZ53*'09.1 Nehodovost - vypocet'!AZ53/'09.1 Nehodovost - vypocet'!BA53,'09.1 Nehodovost - vypocet'!AX53*'09.1 Nehodovost - vypocet'!AX53/'09.1 Nehodovost - vypocet'!AW53)),0)),0)</f>
        <v>3473.0917298988411</v>
      </c>
      <c r="AZ53" s="30">
        <f>IFERROR(IF('A2 Intenzita dopravy'!$G$2="Dopravný model",IFERROR(INDEX('A2.1 Intenzita dopravy'!$E175:$BB175,MATCH('09.1 Nehodovost - vypocet'!AZ$19,'A2.1 Intenzita dopravy'!$E$141:$BB$141,0)),IF('09.1 Nehodovost - vypocet'!AZ$19&lt;MIN('A2.1 Intenzita dopravy'!$E$141:$BB$141),'09.1 Nehodovost - vypocet'!BA53*'09.1 Nehodovost - vypocet'!BA53/'09.1 Nehodovost - vypocet'!BB53,'09.1 Nehodovost - vypocet'!AY53*'09.1 Nehodovost - vypocet'!AY53/'09.1 Nehodovost - vypocet'!AX53)),IF('A2 Intenzita dopravy'!$G$2="Koeficienty rastu dopravy",IFERROR(INDEX('A2.1 Intenzita dopravy'!$E39:$BB39,MATCH('09.1 Nehodovost - vypocet'!AZ$19,'A2.1 Intenzita dopravy'!$E$5:$BB$5,0)),IF('09.1 Nehodovost - vypocet'!AZ$19&lt;MIN('A2.1 Intenzita dopravy'!$E$5:$BB$5),'09.1 Nehodovost - vypocet'!BA53*'09.1 Nehodovost - vypocet'!BA53/'09.1 Nehodovost - vypocet'!BB53,'09.1 Nehodovost - vypocet'!AY53*'09.1 Nehodovost - vypocet'!AY53/'09.1 Nehodovost - vypocet'!AX53)),0)),0)</f>
        <v>3524.2034798140917</v>
      </c>
      <c r="BA53" s="30">
        <f>IFERROR(IF('A2 Intenzita dopravy'!$G$2="Dopravný model",IFERROR(INDEX('A2.1 Intenzita dopravy'!$E175:$BB175,MATCH('09.1 Nehodovost - vypocet'!BA$19,'A2.1 Intenzita dopravy'!$E$141:$BB$141,0)),IF('09.1 Nehodovost - vypocet'!BA$19&lt;MIN('A2.1 Intenzita dopravy'!$E$141:$BB$141),'09.1 Nehodovost - vypocet'!BB53*'09.1 Nehodovost - vypocet'!BB53/'09.1 Nehodovost - vypocet'!BC53,'09.1 Nehodovost - vypocet'!AZ53*'09.1 Nehodovost - vypocet'!AZ53/'09.1 Nehodovost - vypocet'!AY53)),IF('A2 Intenzita dopravy'!$G$2="Koeficienty rastu dopravy",IFERROR(INDEX('A2.1 Intenzita dopravy'!$E39:$BB39,MATCH('09.1 Nehodovost - vypocet'!BA$19,'A2.1 Intenzita dopravy'!$E$5:$BB$5,0)),IF('09.1 Nehodovost - vypocet'!BA$19&lt;MIN('A2.1 Intenzita dopravy'!$E$5:$BB$5),'09.1 Nehodovost - vypocet'!BB53*'09.1 Nehodovost - vypocet'!BB53/'09.1 Nehodovost - vypocet'!BC53,'09.1 Nehodovost - vypocet'!AZ53*'09.1 Nehodovost - vypocet'!AZ53/'09.1 Nehodovost - vypocet'!AY53)),0)),0)</f>
        <v>3576.0674157303365</v>
      </c>
      <c r="BB53" s="30">
        <f>IFERROR(IF('A2 Intenzita dopravy'!$G$2="Dopravný model",IFERROR(INDEX('A2.1 Intenzita dopravy'!$E175:$BB175,MATCH('09.1 Nehodovost - vypocet'!BB$19,'A2.1 Intenzita dopravy'!$E$141:$BB$141,0)),IF('09.1 Nehodovost - vypocet'!BB$19&lt;MIN('A2.1 Intenzita dopravy'!$E$141:$BB$141),'09.1 Nehodovost - vypocet'!BC53*'09.1 Nehodovost - vypocet'!BC53/'09.1 Nehodovost - vypocet'!BD53,'09.1 Nehodovost - vypocet'!BA53*'09.1 Nehodovost - vypocet'!BA53/'09.1 Nehodovost - vypocet'!AZ53)),IF('A2 Intenzita dopravy'!$G$2="Koeficienty rastu dopravy",IFERROR(INDEX('A2.1 Intenzita dopravy'!$E39:$BB39,MATCH('09.1 Nehodovost - vypocet'!BB$19,'A2.1 Intenzita dopravy'!$E$5:$BB$5,0)),IF('09.1 Nehodovost - vypocet'!BB$19&lt;MIN('A2.1 Intenzita dopravy'!$E$5:$BB$5),'09.1 Nehodovost - vypocet'!BC53*'09.1 Nehodovost - vypocet'!BC53/'09.1 Nehodovost - vypocet'!BD53,'09.1 Nehodovost - vypocet'!BA53*'09.1 Nehodovost - vypocet'!BA53/'09.1 Nehodovost - vypocet'!AZ53)),0)),0)</f>
        <v>3628.6946071918787</v>
      </c>
    </row>
    <row r="54" spans="2:54" customFormat="1" x14ac:dyDescent="0.2">
      <c r="B54" s="5">
        <v>2</v>
      </c>
      <c r="C54" s="5">
        <f t="shared" ref="C54:C62" si="63">C38</f>
        <v>90781</v>
      </c>
      <c r="D54" s="5" t="str">
        <f t="shared" si="62"/>
        <v>I/59 Tvrdošín - pred okružnou</v>
      </c>
      <c r="E54" s="30">
        <f>IFERROR(IF('A2 Intenzita dopravy'!$G$2="Dopravný model",IFERROR(INDEX('A2.1 Intenzita dopravy'!$E176:$BB176,MATCH('09.1 Nehodovost - vypocet'!E$19,'A2.1 Intenzita dopravy'!$E$141:$BB$141,0)),IF('09.1 Nehodovost - vypocet'!E$19&lt;MIN('A2.1 Intenzita dopravy'!$E$141:$BB$141),'09.1 Nehodovost - vypocet'!F54*'09.1 Nehodovost - vypocet'!F54/'09.1 Nehodovost - vypocet'!G54,'09.1 Nehodovost - vypocet'!D54*'09.1 Nehodovost - vypocet'!D54/'09.1 Nehodovost - vypocet'!C54)),IF('A2 Intenzita dopravy'!$G$2="Koeficienty rastu dopravy",IFERROR(INDEX('A2.1 Intenzita dopravy'!$E40:$BB40,MATCH('09.1 Nehodovost - vypocet'!E$19,'A2.1 Intenzita dopravy'!$E$5:$BB$5,0)),IF('09.1 Nehodovost - vypocet'!E$19&lt;MIN('A2.1 Intenzita dopravy'!$E$5:$BB$5),'09.1 Nehodovost - vypocet'!F54*'09.1 Nehodovost - vypocet'!F54/'09.1 Nehodovost - vypocet'!G54,'09.1 Nehodovost - vypocet'!D54*'09.1 Nehodovost - vypocet'!D54/'09.1 Nehodovost - vypocet'!C54)),0)),0)</f>
        <v>1867.1552370389998</v>
      </c>
      <c r="F54" s="30">
        <f>IFERROR(IF('A2 Intenzita dopravy'!$G$2="Dopravný model",IFERROR(INDEX('A2.1 Intenzita dopravy'!$E176:$BB176,MATCH('09.1 Nehodovost - vypocet'!F$19,'A2.1 Intenzita dopravy'!$E$141:$BB$141,0)),IF('09.1 Nehodovost - vypocet'!F$19&lt;MIN('A2.1 Intenzita dopravy'!$E$141:$BB$141),'09.1 Nehodovost - vypocet'!G54*'09.1 Nehodovost - vypocet'!G54/'09.1 Nehodovost - vypocet'!H54,'09.1 Nehodovost - vypocet'!E54*'09.1 Nehodovost - vypocet'!E54/'09.1 Nehodovost - vypocet'!D54)),IF('A2 Intenzita dopravy'!$G$2="Koeficienty rastu dopravy",IFERROR(INDEX('A2.1 Intenzita dopravy'!$E40:$BB40,MATCH('09.1 Nehodovost - vypocet'!F$19,'A2.1 Intenzita dopravy'!$E$5:$BB$5,0)),IF('09.1 Nehodovost - vypocet'!F$19&lt;MIN('A2.1 Intenzita dopravy'!$E$5:$BB$5),'09.1 Nehodovost - vypocet'!G54*'09.1 Nehodovost - vypocet'!G54/'09.1 Nehodovost - vypocet'!H54,'09.1 Nehodovost - vypocet'!E54*'09.1 Nehodovost - vypocet'!E54/'09.1 Nehodovost - vypocet'!D54)),0)),0)</f>
        <v>1895.9120227845322</v>
      </c>
      <c r="G54" s="30">
        <f>IFERROR(IF('A2 Intenzita dopravy'!$G$2="Dopravný model",IFERROR(INDEX('A2.1 Intenzita dopravy'!$E176:$BB176,MATCH('09.1 Nehodovost - vypocet'!G$19,'A2.1 Intenzita dopravy'!$E$141:$BB$141,0)),IF('09.1 Nehodovost - vypocet'!G$19&lt;MIN('A2.1 Intenzita dopravy'!$E$141:$BB$141),'09.1 Nehodovost - vypocet'!H54*'09.1 Nehodovost - vypocet'!H54/'09.1 Nehodovost - vypocet'!I54,'09.1 Nehodovost - vypocet'!F54*'09.1 Nehodovost - vypocet'!F54/'09.1 Nehodovost - vypocet'!E54)),IF('A2 Intenzita dopravy'!$G$2="Koeficienty rastu dopravy",IFERROR(INDEX('A2.1 Intenzita dopravy'!$E40:$BB40,MATCH('09.1 Nehodovost - vypocet'!G$19,'A2.1 Intenzita dopravy'!$E$5:$BB$5,0)),IF('09.1 Nehodovost - vypocet'!G$19&lt;MIN('A2.1 Intenzita dopravy'!$E$5:$BB$5),'09.1 Nehodovost - vypocet'!H54*'09.1 Nehodovost - vypocet'!H54/'09.1 Nehodovost - vypocet'!I54,'09.1 Nehodovost - vypocet'!F54*'09.1 Nehodovost - vypocet'!F54/'09.1 Nehodovost - vypocet'!E54)),0)),0)</f>
        <v>1925.1117029986176</v>
      </c>
      <c r="H54" s="30">
        <f>IFERROR(IF('A2 Intenzita dopravy'!$G$2="Dopravný model",IFERROR(INDEX('A2.1 Intenzita dopravy'!$E176:$BB176,MATCH('09.1 Nehodovost - vypocet'!H$19,'A2.1 Intenzita dopravy'!$E$141:$BB$141,0)),IF('09.1 Nehodovost - vypocet'!H$19&lt;MIN('A2.1 Intenzita dopravy'!$E$141:$BB$141),'09.1 Nehodovost - vypocet'!I54*'09.1 Nehodovost - vypocet'!I54/'09.1 Nehodovost - vypocet'!J54,'09.1 Nehodovost - vypocet'!G54*'09.1 Nehodovost - vypocet'!G54/'09.1 Nehodovost - vypocet'!F54)),IF('A2 Intenzita dopravy'!$G$2="Koeficienty rastu dopravy",IFERROR(INDEX('A2.1 Intenzita dopravy'!$E40:$BB40,MATCH('09.1 Nehodovost - vypocet'!H$19,'A2.1 Intenzita dopravy'!$E$5:$BB$5,0)),IF('09.1 Nehodovost - vypocet'!H$19&lt;MIN('A2.1 Intenzita dopravy'!$E$5:$BB$5),'09.1 Nehodovost - vypocet'!I54*'09.1 Nehodovost - vypocet'!I54/'09.1 Nehodovost - vypocet'!J54,'09.1 Nehodovost - vypocet'!G54*'09.1 Nehodovost - vypocet'!G54/'09.1 Nehodovost - vypocet'!F54)),0)),0)</f>
        <v>1954.7610988716358</v>
      </c>
      <c r="I54" s="30">
        <f>IFERROR(IF('A2 Intenzita dopravy'!$G$2="Dopravný model",IFERROR(INDEX('A2.1 Intenzita dopravy'!$E176:$BB176,MATCH('09.1 Nehodovost - vypocet'!I$19,'A2.1 Intenzita dopravy'!$E$141:$BB$141,0)),IF('09.1 Nehodovost - vypocet'!I$19&lt;MIN('A2.1 Intenzita dopravy'!$E$141:$BB$141),'09.1 Nehodovost - vypocet'!J54*'09.1 Nehodovost - vypocet'!J54/'09.1 Nehodovost - vypocet'!K54,'09.1 Nehodovost - vypocet'!H54*'09.1 Nehodovost - vypocet'!H54/'09.1 Nehodovost - vypocet'!G54)),IF('A2 Intenzita dopravy'!$G$2="Koeficienty rastu dopravy",IFERROR(INDEX('A2.1 Intenzita dopravy'!$E40:$BB40,MATCH('09.1 Nehodovost - vypocet'!I$19,'A2.1 Intenzita dopravy'!$E$5:$BB$5,0)),IF('09.1 Nehodovost - vypocet'!I$19&lt;MIN('A2.1 Intenzita dopravy'!$E$5:$BB$5),'09.1 Nehodovost - vypocet'!J54*'09.1 Nehodovost - vypocet'!J54/'09.1 Nehodovost - vypocet'!K54,'09.1 Nehodovost - vypocet'!H54*'09.1 Nehodovost - vypocet'!H54/'09.1 Nehodovost - vypocet'!G54)),0)),0)</f>
        <v>1984.8671366497786</v>
      </c>
      <c r="J54" s="30">
        <f>IFERROR(IF('A2 Intenzita dopravy'!$G$2="Dopravný model",IFERROR(INDEX('A2.1 Intenzita dopravy'!$E176:$BB176,MATCH('09.1 Nehodovost - vypocet'!J$19,'A2.1 Intenzita dopravy'!$E$141:$BB$141,0)),IF('09.1 Nehodovost - vypocet'!J$19&lt;MIN('A2.1 Intenzita dopravy'!$E$141:$BB$141),'09.1 Nehodovost - vypocet'!K54*'09.1 Nehodovost - vypocet'!K54/'09.1 Nehodovost - vypocet'!L54,'09.1 Nehodovost - vypocet'!I54*'09.1 Nehodovost - vypocet'!I54/'09.1 Nehodovost - vypocet'!H54)),IF('A2 Intenzita dopravy'!$G$2="Koeficienty rastu dopravy",IFERROR(INDEX('A2.1 Intenzita dopravy'!$E40:$BB40,MATCH('09.1 Nehodovost - vypocet'!J$19,'A2.1 Intenzita dopravy'!$E$5:$BB$5,0)),IF('09.1 Nehodovost - vypocet'!J$19&lt;MIN('A2.1 Intenzita dopravy'!$E$5:$BB$5),'09.1 Nehodovost - vypocet'!K54*'09.1 Nehodovost - vypocet'!K54/'09.1 Nehodovost - vypocet'!L54,'09.1 Nehodovost - vypocet'!I54*'09.1 Nehodovost - vypocet'!I54/'09.1 Nehodovost - vypocet'!H54)),0)),0)</f>
        <v>2015.4368492530557</v>
      </c>
      <c r="K54" s="30">
        <f>IFERROR(IF('A2 Intenzita dopravy'!$G$2="Dopravný model",IFERROR(INDEX('A2.1 Intenzita dopravy'!$E176:$BB176,MATCH('09.1 Nehodovost - vypocet'!K$19,'A2.1 Intenzita dopravy'!$E$141:$BB$141,0)),IF('09.1 Nehodovost - vypocet'!K$19&lt;MIN('A2.1 Intenzita dopravy'!$E$141:$BB$141),'09.1 Nehodovost - vypocet'!L54*'09.1 Nehodovost - vypocet'!L54/'09.1 Nehodovost - vypocet'!M54,'09.1 Nehodovost - vypocet'!J54*'09.1 Nehodovost - vypocet'!J54/'09.1 Nehodovost - vypocet'!I54)),IF('A2 Intenzita dopravy'!$G$2="Koeficienty rastu dopravy",IFERROR(INDEX('A2.1 Intenzita dopravy'!$E40:$BB40,MATCH('09.1 Nehodovost - vypocet'!K$19,'A2.1 Intenzita dopravy'!$E$5:$BB$5,0)),IF('09.1 Nehodovost - vypocet'!K$19&lt;MIN('A2.1 Intenzita dopravy'!$E$5:$BB$5),'09.1 Nehodovost - vypocet'!L54*'09.1 Nehodovost - vypocet'!L54/'09.1 Nehodovost - vypocet'!M54,'09.1 Nehodovost - vypocet'!J54*'09.1 Nehodovost - vypocet'!J54/'09.1 Nehodovost - vypocet'!I54)),0)),0)</f>
        <v>2046.4773779182201</v>
      </c>
      <c r="L54" s="30">
        <f>IFERROR(IF('A2 Intenzita dopravy'!$G$2="Dopravný model",IFERROR(INDEX('A2.1 Intenzita dopravy'!$E176:$BB176,MATCH('09.1 Nehodovost - vypocet'!L$19,'A2.1 Intenzita dopravy'!$E$141:$BB$141,0)),IF('09.1 Nehodovost - vypocet'!L$19&lt;MIN('A2.1 Intenzita dopravy'!$E$141:$BB$141),'09.1 Nehodovost - vypocet'!M54*'09.1 Nehodovost - vypocet'!M54/'09.1 Nehodovost - vypocet'!N54,'09.1 Nehodovost - vypocet'!K54*'09.1 Nehodovost - vypocet'!K54/'09.1 Nehodovost - vypocet'!J54)),IF('A2 Intenzita dopravy'!$G$2="Koeficienty rastu dopravy",IFERROR(INDEX('A2.1 Intenzita dopravy'!$E40:$BB40,MATCH('09.1 Nehodovost - vypocet'!L$19,'A2.1 Intenzita dopravy'!$E$5:$BB$5,0)),IF('09.1 Nehodovost - vypocet'!L$19&lt;MIN('A2.1 Intenzita dopravy'!$E$5:$BB$5),'09.1 Nehodovost - vypocet'!M54*'09.1 Nehodovost - vypocet'!M54/'09.1 Nehodovost - vypocet'!N54,'09.1 Nehodovost - vypocet'!K54*'09.1 Nehodovost - vypocet'!K54/'09.1 Nehodovost - vypocet'!J54)),0)),0)</f>
        <v>2077.9959738669959</v>
      </c>
      <c r="M54" s="30">
        <f>IFERROR(IF('A2 Intenzita dopravy'!$G$2="Dopravný model",IFERROR(INDEX('A2.1 Intenzita dopravy'!$E176:$BB176,MATCH('09.1 Nehodovost - vypocet'!M$19,'A2.1 Intenzita dopravy'!$E$141:$BB$141,0)),IF('09.1 Nehodovost - vypocet'!M$19&lt;MIN('A2.1 Intenzita dopravy'!$E$141:$BB$141),'09.1 Nehodovost - vypocet'!N54*'09.1 Nehodovost - vypocet'!N54/'09.1 Nehodovost - vypocet'!O54,'09.1 Nehodovost - vypocet'!L54*'09.1 Nehodovost - vypocet'!L54/'09.1 Nehodovost - vypocet'!K54)),IF('A2 Intenzita dopravy'!$G$2="Koeficienty rastu dopravy",IFERROR(INDEX('A2.1 Intenzita dopravy'!$E40:$BB40,MATCH('09.1 Nehodovost - vypocet'!M$19,'A2.1 Intenzita dopravy'!$E$5:$BB$5,0)),IF('09.1 Nehodovost - vypocet'!M$19&lt;MIN('A2.1 Intenzita dopravy'!$E$5:$BB$5),'09.1 Nehodovost - vypocet'!N54*'09.1 Nehodovost - vypocet'!N54/'09.1 Nehodovost - vypocet'!O54,'09.1 Nehodovost - vypocet'!L54*'09.1 Nehodovost - vypocet'!L54/'09.1 Nehodovost - vypocet'!K54)),0)),0)</f>
        <v>2110</v>
      </c>
      <c r="N54" s="30">
        <f>IFERROR(IF('A2 Intenzita dopravy'!$G$2="Dopravný model",IFERROR(INDEX('A2.1 Intenzita dopravy'!$E176:$BB176,MATCH('09.1 Nehodovost - vypocet'!N$19,'A2.1 Intenzita dopravy'!$E$141:$BB$141,0)),IF('09.1 Nehodovost - vypocet'!N$19&lt;MIN('A2.1 Intenzita dopravy'!$E$141:$BB$141),'09.1 Nehodovost - vypocet'!O54*'09.1 Nehodovost - vypocet'!O54/'09.1 Nehodovost - vypocet'!P54,'09.1 Nehodovost - vypocet'!M54*'09.1 Nehodovost - vypocet'!M54/'09.1 Nehodovost - vypocet'!L54)),IF('A2 Intenzita dopravy'!$G$2="Koeficienty rastu dopravy",IFERROR(INDEX('A2.1 Intenzita dopravy'!$E40:$BB40,MATCH('09.1 Nehodovost - vypocet'!N$19,'A2.1 Intenzita dopravy'!$E$5:$BB$5,0)),IF('09.1 Nehodovost - vypocet'!N$19&lt;MIN('A2.1 Intenzita dopravy'!$E$5:$BB$5),'09.1 Nehodovost - vypocet'!O54*'09.1 Nehodovost - vypocet'!O54/'09.1 Nehodovost - vypocet'!P54,'09.1 Nehodovost - vypocet'!M54*'09.1 Nehodovost - vypocet'!M54/'09.1 Nehodovost - vypocet'!L54)),0)),0)</f>
        <v>2142.4969326167525</v>
      </c>
      <c r="O54" s="30">
        <f>IFERROR(IF('A2 Intenzita dopravy'!$G$2="Dopravný model",IFERROR(INDEX('A2.1 Intenzita dopravy'!$E176:$BB176,MATCH('09.1 Nehodovost - vypocet'!O$19,'A2.1 Intenzita dopravy'!$E$141:$BB$141,0)),IF('09.1 Nehodovost - vypocet'!O$19&lt;MIN('A2.1 Intenzita dopravy'!$E$141:$BB$141),'09.1 Nehodovost - vypocet'!P54*'09.1 Nehodovost - vypocet'!P54/'09.1 Nehodovost - vypocet'!Q54,'09.1 Nehodovost - vypocet'!N54*'09.1 Nehodovost - vypocet'!N54/'09.1 Nehodovost - vypocet'!M54)),IF('A2 Intenzita dopravy'!$G$2="Koeficienty rastu dopravy",IFERROR(INDEX('A2.1 Intenzita dopravy'!$E40:$BB40,MATCH('09.1 Nehodovost - vypocet'!O$19,'A2.1 Intenzita dopravy'!$E$5:$BB$5,0)),IF('09.1 Nehodovost - vypocet'!O$19&lt;MIN('A2.1 Intenzita dopravy'!$E$5:$BB$5),'09.1 Nehodovost - vypocet'!P54*'09.1 Nehodovost - vypocet'!P54/'09.1 Nehodovost - vypocet'!Q54,'09.1 Nehodovost - vypocet'!N54*'09.1 Nehodovost - vypocet'!N54/'09.1 Nehodovost - vypocet'!M54)),0)),0)</f>
        <v>2175.4943631621768</v>
      </c>
      <c r="P54" s="30">
        <f>IFERROR(IF('A2 Intenzita dopravy'!$G$2="Dopravný model",IFERROR(INDEX('A2.1 Intenzita dopravy'!$E176:$BB176,MATCH('09.1 Nehodovost - vypocet'!P$19,'A2.1 Intenzita dopravy'!$E$141:$BB$141,0)),IF('09.1 Nehodovost - vypocet'!P$19&lt;MIN('A2.1 Intenzita dopravy'!$E$141:$BB$141),'09.1 Nehodovost - vypocet'!Q54*'09.1 Nehodovost - vypocet'!Q54/'09.1 Nehodovost - vypocet'!R54,'09.1 Nehodovost - vypocet'!O54*'09.1 Nehodovost - vypocet'!O54/'09.1 Nehodovost - vypocet'!N54)),IF('A2 Intenzita dopravy'!$G$2="Koeficienty rastu dopravy",IFERROR(INDEX('A2.1 Intenzita dopravy'!$E40:$BB40,MATCH('09.1 Nehodovost - vypocet'!P$19,'A2.1 Intenzita dopravy'!$E$5:$BB$5,0)),IF('09.1 Nehodovost - vypocet'!P$19&lt;MIN('A2.1 Intenzita dopravy'!$E$5:$BB$5),'09.1 Nehodovost - vypocet'!Q54*'09.1 Nehodovost - vypocet'!Q54/'09.1 Nehodovost - vypocet'!R54,'09.1 Nehodovost - vypocet'!O54*'09.1 Nehodovost - vypocet'!O54/'09.1 Nehodovost - vypocet'!N54)),0)),0)</f>
        <v>2209</v>
      </c>
      <c r="Q54" s="30">
        <f>IFERROR(IF('A2 Intenzita dopravy'!$G$2="Dopravný model",IFERROR(INDEX('A2.1 Intenzita dopravy'!$E176:$BB176,MATCH('09.1 Nehodovost - vypocet'!Q$19,'A2.1 Intenzita dopravy'!$E$141:$BB$141,0)),IF('09.1 Nehodovost - vypocet'!Q$19&lt;MIN('A2.1 Intenzita dopravy'!$E$141:$BB$141),'09.1 Nehodovost - vypocet'!R54*'09.1 Nehodovost - vypocet'!R54/'09.1 Nehodovost - vypocet'!S54,'09.1 Nehodovost - vypocet'!P54*'09.1 Nehodovost - vypocet'!P54/'09.1 Nehodovost - vypocet'!O54)),IF('A2 Intenzita dopravy'!$G$2="Koeficienty rastu dopravy",IFERROR(INDEX('A2.1 Intenzita dopravy'!$E40:$BB40,MATCH('09.1 Nehodovost - vypocet'!Q$19,'A2.1 Intenzita dopravy'!$E$5:$BB$5,0)),IF('09.1 Nehodovost - vypocet'!Q$19&lt;MIN('A2.1 Intenzita dopravy'!$E$5:$BB$5),'09.1 Nehodovost - vypocet'!R54*'09.1 Nehodovost - vypocet'!R54/'09.1 Nehodovost - vypocet'!S54,'09.1 Nehodovost - vypocet'!P54*'09.1 Nehodovost - vypocet'!P54/'09.1 Nehodovost - vypocet'!O54)),0)),0)</f>
        <v>2240.6101710461257</v>
      </c>
      <c r="R54" s="30">
        <f>IFERROR(IF('A2 Intenzita dopravy'!$G$2="Dopravný model",IFERROR(INDEX('A2.1 Intenzita dopravy'!$E176:$BB176,MATCH('09.1 Nehodovost - vypocet'!R$19,'A2.1 Intenzita dopravy'!$E$141:$BB$141,0)),IF('09.1 Nehodovost - vypocet'!R$19&lt;MIN('A2.1 Intenzita dopravy'!$E$141:$BB$141),'09.1 Nehodovost - vypocet'!S54*'09.1 Nehodovost - vypocet'!S54/'09.1 Nehodovost - vypocet'!T54,'09.1 Nehodovost - vypocet'!Q54*'09.1 Nehodovost - vypocet'!Q54/'09.1 Nehodovost - vypocet'!P54)),IF('A2 Intenzita dopravy'!$G$2="Koeficienty rastu dopravy",IFERROR(INDEX('A2.1 Intenzita dopravy'!$E40:$BB40,MATCH('09.1 Nehodovost - vypocet'!R$19,'A2.1 Intenzita dopravy'!$E$5:$BB$5,0)),IF('09.1 Nehodovost - vypocet'!R$19&lt;MIN('A2.1 Intenzita dopravy'!$E$5:$BB$5),'09.1 Nehodovost - vypocet'!S54*'09.1 Nehodovost - vypocet'!S54/'09.1 Nehodovost - vypocet'!T54,'09.1 Nehodovost - vypocet'!Q54*'09.1 Nehodovost - vypocet'!Q54/'09.1 Nehodovost - vypocet'!P54)),0)),0)</f>
        <v>2272.6726747828652</v>
      </c>
      <c r="S54" s="30">
        <f>IFERROR(IF('A2 Intenzita dopravy'!$G$2="Dopravný model",IFERROR(INDEX('A2.1 Intenzita dopravy'!$E176:$BB176,MATCH('09.1 Nehodovost - vypocet'!S$19,'A2.1 Intenzita dopravy'!$E$141:$BB$141,0)),IF('09.1 Nehodovost - vypocet'!S$19&lt;MIN('A2.1 Intenzita dopravy'!$E$141:$BB$141),'09.1 Nehodovost - vypocet'!T54*'09.1 Nehodovost - vypocet'!T54/'09.1 Nehodovost - vypocet'!U54,'09.1 Nehodovost - vypocet'!R54*'09.1 Nehodovost - vypocet'!R54/'09.1 Nehodovost - vypocet'!Q54)),IF('A2 Intenzita dopravy'!$G$2="Koeficienty rastu dopravy",IFERROR(INDEX('A2.1 Intenzita dopravy'!$E40:$BB40,MATCH('09.1 Nehodovost - vypocet'!S$19,'A2.1 Intenzita dopravy'!$E$5:$BB$5,0)),IF('09.1 Nehodovost - vypocet'!S$19&lt;MIN('A2.1 Intenzita dopravy'!$E$5:$BB$5),'09.1 Nehodovost - vypocet'!T54*'09.1 Nehodovost - vypocet'!T54/'09.1 Nehodovost - vypocet'!U54,'09.1 Nehodovost - vypocet'!R54*'09.1 Nehodovost - vypocet'!R54/'09.1 Nehodovost - vypocet'!Q54)),0)),0)</f>
        <v>2305.1939839642787</v>
      </c>
      <c r="T54" s="30">
        <f>IFERROR(IF('A2 Intenzita dopravy'!$G$2="Dopravný model",IFERROR(INDEX('A2.1 Intenzita dopravy'!$E176:$BB176,MATCH('09.1 Nehodovost - vypocet'!T$19,'A2.1 Intenzita dopravy'!$E$141:$BB$141,0)),IF('09.1 Nehodovost - vypocet'!T$19&lt;MIN('A2.1 Intenzita dopravy'!$E$141:$BB$141),'09.1 Nehodovost - vypocet'!U54*'09.1 Nehodovost - vypocet'!U54/'09.1 Nehodovost - vypocet'!V54,'09.1 Nehodovost - vypocet'!S54*'09.1 Nehodovost - vypocet'!S54/'09.1 Nehodovost - vypocet'!R54)),IF('A2 Intenzita dopravy'!$G$2="Koeficienty rastu dopravy",IFERROR(INDEX('A2.1 Intenzita dopravy'!$E40:$BB40,MATCH('09.1 Nehodovost - vypocet'!T$19,'A2.1 Intenzita dopravy'!$E$5:$BB$5,0)),IF('09.1 Nehodovost - vypocet'!T$19&lt;MIN('A2.1 Intenzita dopravy'!$E$5:$BB$5),'09.1 Nehodovost - vypocet'!U54*'09.1 Nehodovost - vypocet'!U54/'09.1 Nehodovost - vypocet'!V54,'09.1 Nehodovost - vypocet'!S54*'09.1 Nehodovost - vypocet'!S54/'09.1 Nehodovost - vypocet'!R54)),0)),0)</f>
        <v>2338.1806639677243</v>
      </c>
      <c r="U54" s="30">
        <f>IFERROR(IF('A2 Intenzita dopravy'!$G$2="Dopravný model",IFERROR(INDEX('A2.1 Intenzita dopravy'!$E176:$BB176,MATCH('09.1 Nehodovost - vypocet'!U$19,'A2.1 Intenzita dopravy'!$E$141:$BB$141,0)),IF('09.1 Nehodovost - vypocet'!U$19&lt;MIN('A2.1 Intenzita dopravy'!$E$141:$BB$141),'09.1 Nehodovost - vypocet'!V54*'09.1 Nehodovost - vypocet'!V54/'09.1 Nehodovost - vypocet'!W54,'09.1 Nehodovost - vypocet'!T54*'09.1 Nehodovost - vypocet'!T54/'09.1 Nehodovost - vypocet'!S54)),IF('A2 Intenzita dopravy'!$G$2="Koeficienty rastu dopravy",IFERROR(INDEX('A2.1 Intenzita dopravy'!$E40:$BB40,MATCH('09.1 Nehodovost - vypocet'!U$19,'A2.1 Intenzita dopravy'!$E$5:$BB$5,0)),IF('09.1 Nehodovost - vypocet'!U$19&lt;MIN('A2.1 Intenzita dopravy'!$E$5:$BB$5),'09.1 Nehodovost - vypocet'!V54*'09.1 Nehodovost - vypocet'!V54/'09.1 Nehodovost - vypocet'!W54,'09.1 Nehodovost - vypocet'!T54*'09.1 Nehodovost - vypocet'!T54/'09.1 Nehodovost - vypocet'!S54)),0)),0)</f>
        <v>2371.6393741192696</v>
      </c>
      <c r="V54" s="30">
        <f>IFERROR(IF('A2 Intenzita dopravy'!$G$2="Dopravný model",IFERROR(INDEX('A2.1 Intenzita dopravy'!$E176:$BB176,MATCH('09.1 Nehodovost - vypocet'!V$19,'A2.1 Intenzita dopravy'!$E$141:$BB$141,0)),IF('09.1 Nehodovost - vypocet'!V$19&lt;MIN('A2.1 Intenzita dopravy'!$E$141:$BB$141),'09.1 Nehodovost - vypocet'!W54*'09.1 Nehodovost - vypocet'!W54/'09.1 Nehodovost - vypocet'!X54,'09.1 Nehodovost - vypocet'!U54*'09.1 Nehodovost - vypocet'!U54/'09.1 Nehodovost - vypocet'!T54)),IF('A2 Intenzita dopravy'!$G$2="Koeficienty rastu dopravy",IFERROR(INDEX('A2.1 Intenzita dopravy'!$E40:$BB40,MATCH('09.1 Nehodovost - vypocet'!V$19,'A2.1 Intenzita dopravy'!$E$5:$BB$5,0)),IF('09.1 Nehodovost - vypocet'!V$19&lt;MIN('A2.1 Intenzita dopravy'!$E$5:$BB$5),'09.1 Nehodovost - vypocet'!W54*'09.1 Nehodovost - vypocet'!W54/'09.1 Nehodovost - vypocet'!X54,'09.1 Nehodovost - vypocet'!U54*'09.1 Nehodovost - vypocet'!U54/'09.1 Nehodovost - vypocet'!T54)),0)),0)</f>
        <v>2405.5768690380733</v>
      </c>
      <c r="W54" s="30">
        <f>IFERROR(IF('A2 Intenzita dopravy'!$G$2="Dopravný model",IFERROR(INDEX('A2.1 Intenzita dopravy'!$E176:$BB176,MATCH('09.1 Nehodovost - vypocet'!W$19,'A2.1 Intenzita dopravy'!$E$141:$BB$141,0)),IF('09.1 Nehodovost - vypocet'!W$19&lt;MIN('A2.1 Intenzita dopravy'!$E$141:$BB$141),'09.1 Nehodovost - vypocet'!X54*'09.1 Nehodovost - vypocet'!X54/'09.1 Nehodovost - vypocet'!Y54,'09.1 Nehodovost - vypocet'!V54*'09.1 Nehodovost - vypocet'!V54/'09.1 Nehodovost - vypocet'!U54)),IF('A2 Intenzita dopravy'!$G$2="Koeficienty rastu dopravy",IFERROR(INDEX('A2.1 Intenzita dopravy'!$E40:$BB40,MATCH('09.1 Nehodovost - vypocet'!W$19,'A2.1 Intenzita dopravy'!$E$5:$BB$5,0)),IF('09.1 Nehodovost - vypocet'!W$19&lt;MIN('A2.1 Intenzita dopravy'!$E$5:$BB$5),'09.1 Nehodovost - vypocet'!X54*'09.1 Nehodovost - vypocet'!X54/'09.1 Nehodovost - vypocet'!Y54,'09.1 Nehodovost - vypocet'!V54*'09.1 Nehodovost - vypocet'!V54/'09.1 Nehodovost - vypocet'!U54)),0)),0)</f>
        <v>2440</v>
      </c>
      <c r="X54" s="30">
        <f>IFERROR(IF('A2 Intenzita dopravy'!$G$2="Dopravný model",IFERROR(INDEX('A2.1 Intenzita dopravy'!$E176:$BB176,MATCH('09.1 Nehodovost - vypocet'!X$19,'A2.1 Intenzita dopravy'!$E$141:$BB$141,0)),IF('09.1 Nehodovost - vypocet'!X$19&lt;MIN('A2.1 Intenzita dopravy'!$E$141:$BB$141),'09.1 Nehodovost - vypocet'!Y54*'09.1 Nehodovost - vypocet'!Y54/'09.1 Nehodovost - vypocet'!Z54,'09.1 Nehodovost - vypocet'!W54*'09.1 Nehodovost - vypocet'!W54/'09.1 Nehodovost - vypocet'!V54)),IF('A2 Intenzita dopravy'!$G$2="Koeficienty rastu dopravy",IFERROR(INDEX('A2.1 Intenzita dopravy'!$E40:$BB40,MATCH('09.1 Nehodovost - vypocet'!X$19,'A2.1 Intenzita dopravy'!$E$5:$BB$5,0)),IF('09.1 Nehodovost - vypocet'!X$19&lt;MIN('A2.1 Intenzita dopravy'!$E$5:$BB$5),'09.1 Nehodovost - vypocet'!Y54*'09.1 Nehodovost - vypocet'!Y54/'09.1 Nehodovost - vypocet'!Z54,'09.1 Nehodovost - vypocet'!W54*'09.1 Nehodovost - vypocet'!W54/'09.1 Nehodovost - vypocet'!V54)),0)),0)</f>
        <v>2467.5565161902014</v>
      </c>
      <c r="Y54" s="30">
        <f>IFERROR(IF('A2 Intenzita dopravy'!$G$2="Dopravný model",IFERROR(INDEX('A2.1 Intenzita dopravy'!$E176:$BB176,MATCH('09.1 Nehodovost - vypocet'!Y$19,'A2.1 Intenzita dopravy'!$E$141:$BB$141,0)),IF('09.1 Nehodovost - vypocet'!Y$19&lt;MIN('A2.1 Intenzita dopravy'!$E$141:$BB$141),'09.1 Nehodovost - vypocet'!Z54*'09.1 Nehodovost - vypocet'!Z54/'09.1 Nehodovost - vypocet'!AA54,'09.1 Nehodovost - vypocet'!X54*'09.1 Nehodovost - vypocet'!X54/'09.1 Nehodovost - vypocet'!W54)),IF('A2 Intenzita dopravy'!$G$2="Koeficienty rastu dopravy",IFERROR(INDEX('A2.1 Intenzita dopravy'!$E40:$BB40,MATCH('09.1 Nehodovost - vypocet'!Y$19,'A2.1 Intenzita dopravy'!$E$5:$BB$5,0)),IF('09.1 Nehodovost - vypocet'!Y$19&lt;MIN('A2.1 Intenzita dopravy'!$E$5:$BB$5),'09.1 Nehodovost - vypocet'!Z54*'09.1 Nehodovost - vypocet'!Z54/'09.1 Nehodovost - vypocet'!AA54,'09.1 Nehodovost - vypocet'!X54*'09.1 Nehodovost - vypocet'!X54/'09.1 Nehodovost - vypocet'!W54)),0)),0)</f>
        <v>2495.4242461445588</v>
      </c>
      <c r="Z54" s="30">
        <f>IFERROR(IF('A2 Intenzita dopravy'!$G$2="Dopravný model",IFERROR(INDEX('A2.1 Intenzita dopravy'!$E176:$BB176,MATCH('09.1 Nehodovost - vypocet'!Z$19,'A2.1 Intenzita dopravy'!$E$141:$BB$141,0)),IF('09.1 Nehodovost - vypocet'!Z$19&lt;MIN('A2.1 Intenzita dopravy'!$E$141:$BB$141),'09.1 Nehodovost - vypocet'!AA54*'09.1 Nehodovost - vypocet'!AA54/'09.1 Nehodovost - vypocet'!AB54,'09.1 Nehodovost - vypocet'!Y54*'09.1 Nehodovost - vypocet'!Y54/'09.1 Nehodovost - vypocet'!X54)),IF('A2 Intenzita dopravy'!$G$2="Koeficienty rastu dopravy",IFERROR(INDEX('A2.1 Intenzita dopravy'!$E40:$BB40,MATCH('09.1 Nehodovost - vypocet'!Z$19,'A2.1 Intenzita dopravy'!$E$5:$BB$5,0)),IF('09.1 Nehodovost - vypocet'!Z$19&lt;MIN('A2.1 Intenzita dopravy'!$E$5:$BB$5),'09.1 Nehodovost - vypocet'!AA54*'09.1 Nehodovost - vypocet'!AA54/'09.1 Nehodovost - vypocet'!AB54,'09.1 Nehodovost - vypocet'!Y54*'09.1 Nehodovost - vypocet'!Y54/'09.1 Nehodovost - vypocet'!X54)),0)),0)</f>
        <v>2523.6067046036997</v>
      </c>
      <c r="AA54" s="30">
        <f>IFERROR(IF('A2 Intenzita dopravy'!$G$2="Dopravný model",IFERROR(INDEX('A2.1 Intenzita dopravy'!$E176:$BB176,MATCH('09.1 Nehodovost - vypocet'!AA$19,'A2.1 Intenzita dopravy'!$E$141:$BB$141,0)),IF('09.1 Nehodovost - vypocet'!AA$19&lt;MIN('A2.1 Intenzita dopravy'!$E$141:$BB$141),'09.1 Nehodovost - vypocet'!AB54*'09.1 Nehodovost - vypocet'!AB54/'09.1 Nehodovost - vypocet'!AC54,'09.1 Nehodovost - vypocet'!Z54*'09.1 Nehodovost - vypocet'!Z54/'09.1 Nehodovost - vypocet'!Y54)),IF('A2 Intenzita dopravy'!$G$2="Koeficienty rastu dopravy",IFERROR(INDEX('A2.1 Intenzita dopravy'!$E40:$BB40,MATCH('09.1 Nehodovost - vypocet'!AA$19,'A2.1 Intenzita dopravy'!$E$5:$BB$5,0)),IF('09.1 Nehodovost - vypocet'!AA$19&lt;MIN('A2.1 Intenzita dopravy'!$E$5:$BB$5),'09.1 Nehodovost - vypocet'!AB54*'09.1 Nehodovost - vypocet'!AB54/'09.1 Nehodovost - vypocet'!AC54,'09.1 Nehodovost - vypocet'!Z54*'09.1 Nehodovost - vypocet'!Z54/'09.1 Nehodovost - vypocet'!Y54)),0)),0)</f>
        <v>2552.1074460025161</v>
      </c>
      <c r="AB54" s="30">
        <f>IFERROR(IF('A2 Intenzita dopravy'!$G$2="Dopravný model",IFERROR(INDEX('A2.1 Intenzita dopravy'!$E176:$BB176,MATCH('09.1 Nehodovost - vypocet'!AB$19,'A2.1 Intenzita dopravy'!$E$141:$BB$141,0)),IF('09.1 Nehodovost - vypocet'!AB$19&lt;MIN('A2.1 Intenzita dopravy'!$E$141:$BB$141),'09.1 Nehodovost - vypocet'!AC54*'09.1 Nehodovost - vypocet'!AC54/'09.1 Nehodovost - vypocet'!AD54,'09.1 Nehodovost - vypocet'!AA54*'09.1 Nehodovost - vypocet'!AA54/'09.1 Nehodovost - vypocet'!Z54)),IF('A2 Intenzita dopravy'!$G$2="Koeficienty rastu dopravy",IFERROR(INDEX('A2.1 Intenzita dopravy'!$E40:$BB40,MATCH('09.1 Nehodovost - vypocet'!AB$19,'A2.1 Intenzita dopravy'!$E$5:$BB$5,0)),IF('09.1 Nehodovost - vypocet'!AB$19&lt;MIN('A2.1 Intenzita dopravy'!$E$5:$BB$5),'09.1 Nehodovost - vypocet'!AC54*'09.1 Nehodovost - vypocet'!AC54/'09.1 Nehodovost - vypocet'!AD54,'09.1 Nehodovost - vypocet'!AA54*'09.1 Nehodovost - vypocet'!AA54/'09.1 Nehodovost - vypocet'!Z54)),0)),0)</f>
        <v>2580.9300649184593</v>
      </c>
      <c r="AC54" s="30">
        <f>IFERROR(IF('A2 Intenzita dopravy'!$G$2="Dopravný model",IFERROR(INDEX('A2.1 Intenzita dopravy'!$E176:$BB176,MATCH('09.1 Nehodovost - vypocet'!AC$19,'A2.1 Intenzita dopravy'!$E$141:$BB$141,0)),IF('09.1 Nehodovost - vypocet'!AC$19&lt;MIN('A2.1 Intenzita dopravy'!$E$141:$BB$141),'09.1 Nehodovost - vypocet'!AD54*'09.1 Nehodovost - vypocet'!AD54/'09.1 Nehodovost - vypocet'!AE54,'09.1 Nehodovost - vypocet'!AB54*'09.1 Nehodovost - vypocet'!AB54/'09.1 Nehodovost - vypocet'!AA54)),IF('A2 Intenzita dopravy'!$G$2="Koeficienty rastu dopravy",IFERROR(INDEX('A2.1 Intenzita dopravy'!$E40:$BB40,MATCH('09.1 Nehodovost - vypocet'!AC$19,'A2.1 Intenzita dopravy'!$E$5:$BB$5,0)),IF('09.1 Nehodovost - vypocet'!AC$19&lt;MIN('A2.1 Intenzita dopravy'!$E$5:$BB$5),'09.1 Nehodovost - vypocet'!AD54*'09.1 Nehodovost - vypocet'!AD54/'09.1 Nehodovost - vypocet'!AE54,'09.1 Nehodovost - vypocet'!AB54*'09.1 Nehodovost - vypocet'!AB54/'09.1 Nehodovost - vypocet'!AA54)),0)),0)</f>
        <v>2610.0781965248948</v>
      </c>
      <c r="AD54" s="30">
        <f>IFERROR(IF('A2 Intenzita dopravy'!$G$2="Dopravný model",IFERROR(INDEX('A2.1 Intenzita dopravy'!$E176:$BB176,MATCH('09.1 Nehodovost - vypocet'!AD$19,'A2.1 Intenzita dopravy'!$E$141:$BB$141,0)),IF('09.1 Nehodovost - vypocet'!AD$19&lt;MIN('A2.1 Intenzita dopravy'!$E$141:$BB$141),'09.1 Nehodovost - vypocet'!AE54*'09.1 Nehodovost - vypocet'!AE54/'09.1 Nehodovost - vypocet'!AF54,'09.1 Nehodovost - vypocet'!AC54*'09.1 Nehodovost - vypocet'!AC54/'09.1 Nehodovost - vypocet'!AB54)),IF('A2 Intenzita dopravy'!$G$2="Koeficienty rastu dopravy",IFERROR(INDEX('A2.1 Intenzita dopravy'!$E40:$BB40,MATCH('09.1 Nehodovost - vypocet'!AD$19,'A2.1 Intenzita dopravy'!$E$5:$BB$5,0)),IF('09.1 Nehodovost - vypocet'!AD$19&lt;MIN('A2.1 Intenzita dopravy'!$E$5:$BB$5),'09.1 Nehodovost - vypocet'!AE54*'09.1 Nehodovost - vypocet'!AE54/'09.1 Nehodovost - vypocet'!AF54,'09.1 Nehodovost - vypocet'!AC54*'09.1 Nehodovost - vypocet'!AC54/'09.1 Nehodovost - vypocet'!AB54)),0)),0)</f>
        <v>2639.5555170495791</v>
      </c>
      <c r="AE54" s="30">
        <f>IFERROR(IF('A2 Intenzita dopravy'!$G$2="Dopravný model",IFERROR(INDEX('A2.1 Intenzita dopravy'!$E176:$BB176,MATCH('09.1 Nehodovost - vypocet'!AE$19,'A2.1 Intenzita dopravy'!$E$141:$BB$141,0)),IF('09.1 Nehodovost - vypocet'!AE$19&lt;MIN('A2.1 Intenzita dopravy'!$E$141:$BB$141),'09.1 Nehodovost - vypocet'!AF54*'09.1 Nehodovost - vypocet'!AF54/'09.1 Nehodovost - vypocet'!AG54,'09.1 Nehodovost - vypocet'!AD54*'09.1 Nehodovost - vypocet'!AD54/'09.1 Nehodovost - vypocet'!AC54)),IF('A2 Intenzita dopravy'!$G$2="Koeficienty rastu dopravy",IFERROR(INDEX('A2.1 Intenzita dopravy'!$E40:$BB40,MATCH('09.1 Nehodovost - vypocet'!AE$19,'A2.1 Intenzita dopravy'!$E$5:$BB$5,0)),IF('09.1 Nehodovost - vypocet'!AE$19&lt;MIN('A2.1 Intenzita dopravy'!$E$5:$BB$5),'09.1 Nehodovost - vypocet'!AF54*'09.1 Nehodovost - vypocet'!AF54/'09.1 Nehodovost - vypocet'!AG54,'09.1 Nehodovost - vypocet'!AD54*'09.1 Nehodovost - vypocet'!AD54/'09.1 Nehodovost - vypocet'!AC54)),0)),0)</f>
        <v>2669.3657442383133</v>
      </c>
      <c r="AF54" s="30">
        <f>IFERROR(IF('A2 Intenzita dopravy'!$G$2="Dopravný model",IFERROR(INDEX('A2.1 Intenzita dopravy'!$E176:$BB176,MATCH('09.1 Nehodovost - vypocet'!AF$19,'A2.1 Intenzita dopravy'!$E$141:$BB$141,0)),IF('09.1 Nehodovost - vypocet'!AF$19&lt;MIN('A2.1 Intenzita dopravy'!$E$141:$BB$141),'09.1 Nehodovost - vypocet'!AG54*'09.1 Nehodovost - vypocet'!AG54/'09.1 Nehodovost - vypocet'!AH54,'09.1 Nehodovost - vypocet'!AE54*'09.1 Nehodovost - vypocet'!AE54/'09.1 Nehodovost - vypocet'!AD54)),IF('A2 Intenzita dopravy'!$G$2="Koeficienty rastu dopravy",IFERROR(INDEX('A2.1 Intenzita dopravy'!$E40:$BB40,MATCH('09.1 Nehodovost - vypocet'!AF$19,'A2.1 Intenzita dopravy'!$E$5:$BB$5,0)),IF('09.1 Nehodovost - vypocet'!AF$19&lt;MIN('A2.1 Intenzita dopravy'!$E$5:$BB$5),'09.1 Nehodovost - vypocet'!AG54*'09.1 Nehodovost - vypocet'!AG54/'09.1 Nehodovost - vypocet'!AH54,'09.1 Nehodovost - vypocet'!AE54*'09.1 Nehodovost - vypocet'!AE54/'09.1 Nehodovost - vypocet'!AD54)),0)),0)</f>
        <v>2699.5126378238347</v>
      </c>
      <c r="AG54" s="30">
        <f>IFERROR(IF('A2 Intenzita dopravy'!$G$2="Dopravný model",IFERROR(INDEX('A2.1 Intenzita dopravy'!$E176:$BB176,MATCH('09.1 Nehodovost - vypocet'!AG$19,'A2.1 Intenzita dopravy'!$E$141:$BB$141,0)),IF('09.1 Nehodovost - vypocet'!AG$19&lt;MIN('A2.1 Intenzita dopravy'!$E$141:$BB$141),'09.1 Nehodovost - vypocet'!AH54*'09.1 Nehodovost - vypocet'!AH54/'09.1 Nehodovost - vypocet'!AI54,'09.1 Nehodovost - vypocet'!AF54*'09.1 Nehodovost - vypocet'!AF54/'09.1 Nehodovost - vypocet'!AE54)),IF('A2 Intenzita dopravy'!$G$2="Koeficienty rastu dopravy",IFERROR(INDEX('A2.1 Intenzita dopravy'!$E40:$BB40,MATCH('09.1 Nehodovost - vypocet'!AG$19,'A2.1 Intenzita dopravy'!$E$5:$BB$5,0)),IF('09.1 Nehodovost - vypocet'!AG$19&lt;MIN('A2.1 Intenzita dopravy'!$E$5:$BB$5),'09.1 Nehodovost - vypocet'!AH54*'09.1 Nehodovost - vypocet'!AH54/'09.1 Nehodovost - vypocet'!AI54,'09.1 Nehodovost - vypocet'!AF54*'09.1 Nehodovost - vypocet'!AF54/'09.1 Nehodovost - vypocet'!AE54)),0)),0)</f>
        <v>2730</v>
      </c>
      <c r="AH54" s="30">
        <f>IFERROR(IF('A2 Intenzita dopravy'!$G$2="Dopravný model",IFERROR(INDEX('A2.1 Intenzita dopravy'!$E176:$BB176,MATCH('09.1 Nehodovost - vypocet'!AH$19,'A2.1 Intenzita dopravy'!$E$141:$BB$141,0)),IF('09.1 Nehodovost - vypocet'!AH$19&lt;MIN('A2.1 Intenzita dopravy'!$E$141:$BB$141),'09.1 Nehodovost - vypocet'!AI54*'09.1 Nehodovost - vypocet'!AI54/'09.1 Nehodovost - vypocet'!AJ54,'09.1 Nehodovost - vypocet'!AG54*'09.1 Nehodovost - vypocet'!AG54/'09.1 Nehodovost - vypocet'!AF54)),IF('A2 Intenzita dopravy'!$G$2="Koeficienty rastu dopravy",IFERROR(INDEX('A2.1 Intenzita dopravy'!$E40:$BB40,MATCH('09.1 Nehodovost - vypocet'!AH$19,'A2.1 Intenzita dopravy'!$E$5:$BB$5,0)),IF('09.1 Nehodovost - vypocet'!AH$19&lt;MIN('A2.1 Intenzita dopravy'!$E$5:$BB$5),'09.1 Nehodovost - vypocet'!AI54*'09.1 Nehodovost - vypocet'!AI54/'09.1 Nehodovost - vypocet'!AJ54,'09.1 Nehodovost - vypocet'!AG54*'09.1 Nehodovost - vypocet'!AG54/'09.1 Nehodovost - vypocet'!AF54)),0)),0)</f>
        <v>2766.698545282487</v>
      </c>
      <c r="AI54" s="30">
        <f>IFERROR(IF('A2 Intenzita dopravy'!$G$2="Dopravný model",IFERROR(INDEX('A2.1 Intenzita dopravy'!$E176:$BB176,MATCH('09.1 Nehodovost - vypocet'!AI$19,'A2.1 Intenzita dopravy'!$E$141:$BB$141,0)),IF('09.1 Nehodovost - vypocet'!AI$19&lt;MIN('A2.1 Intenzita dopravy'!$E$141:$BB$141),'09.1 Nehodovost - vypocet'!AJ54*'09.1 Nehodovost - vypocet'!AJ54/'09.1 Nehodovost - vypocet'!AK54,'09.1 Nehodovost - vypocet'!AH54*'09.1 Nehodovost - vypocet'!AH54/'09.1 Nehodovost - vypocet'!AG54)),IF('A2 Intenzita dopravy'!$G$2="Koeficienty rastu dopravy",IFERROR(INDEX('A2.1 Intenzita dopravy'!$E40:$BB40,MATCH('09.1 Nehodovost - vypocet'!AI$19,'A2.1 Intenzita dopravy'!$E$5:$BB$5,0)),IF('09.1 Nehodovost - vypocet'!AI$19&lt;MIN('A2.1 Intenzita dopravy'!$E$5:$BB$5),'09.1 Nehodovost - vypocet'!AJ54*'09.1 Nehodovost - vypocet'!AJ54/'09.1 Nehodovost - vypocet'!AK54,'09.1 Nehodovost - vypocet'!AH54*'09.1 Nehodovost - vypocet'!AH54/'09.1 Nehodovost - vypocet'!AG54)),0)),0)</f>
        <v>2803.8904177539303</v>
      </c>
      <c r="AJ54" s="30">
        <f>IFERROR(IF('A2 Intenzita dopravy'!$G$2="Dopravný model",IFERROR(INDEX('A2.1 Intenzita dopravy'!$E176:$BB176,MATCH('09.1 Nehodovost - vypocet'!AJ$19,'A2.1 Intenzita dopravy'!$E$141:$BB$141,0)),IF('09.1 Nehodovost - vypocet'!AJ$19&lt;MIN('A2.1 Intenzita dopravy'!$E$141:$BB$141),'09.1 Nehodovost - vypocet'!AK54*'09.1 Nehodovost - vypocet'!AK54/'09.1 Nehodovost - vypocet'!AL54,'09.1 Nehodovost - vypocet'!AI54*'09.1 Nehodovost - vypocet'!AI54/'09.1 Nehodovost - vypocet'!AH54)),IF('A2 Intenzita dopravy'!$G$2="Koeficienty rastu dopravy",IFERROR(INDEX('A2.1 Intenzita dopravy'!$E40:$BB40,MATCH('09.1 Nehodovost - vypocet'!AJ$19,'A2.1 Intenzita dopravy'!$E$5:$BB$5,0)),IF('09.1 Nehodovost - vypocet'!AJ$19&lt;MIN('A2.1 Intenzita dopravy'!$E$5:$BB$5),'09.1 Nehodovost - vypocet'!AK54*'09.1 Nehodovost - vypocet'!AK54/'09.1 Nehodovost - vypocet'!AL54,'09.1 Nehodovost - vypocet'!AI54*'09.1 Nehodovost - vypocet'!AI54/'09.1 Nehodovost - vypocet'!AH54)),0)),0)</f>
        <v>2841.5822490590858</v>
      </c>
      <c r="AK54" s="30">
        <f>IFERROR(IF('A2 Intenzita dopravy'!$G$2="Dopravný model",IFERROR(INDEX('A2.1 Intenzita dopravy'!$E176:$BB176,MATCH('09.1 Nehodovost - vypocet'!AK$19,'A2.1 Intenzita dopravy'!$E$141:$BB$141,0)),IF('09.1 Nehodovost - vypocet'!AK$19&lt;MIN('A2.1 Intenzita dopravy'!$E$141:$BB$141),'09.1 Nehodovost - vypocet'!AL54*'09.1 Nehodovost - vypocet'!AL54/'09.1 Nehodovost - vypocet'!AM54,'09.1 Nehodovost - vypocet'!AJ54*'09.1 Nehodovost - vypocet'!AJ54/'09.1 Nehodovost - vypocet'!AI54)),IF('A2 Intenzita dopravy'!$G$2="Koeficienty rastu dopravy",IFERROR(INDEX('A2.1 Intenzita dopravy'!$E40:$BB40,MATCH('09.1 Nehodovost - vypocet'!AK$19,'A2.1 Intenzita dopravy'!$E$5:$BB$5,0)),IF('09.1 Nehodovost - vypocet'!AK$19&lt;MIN('A2.1 Intenzita dopravy'!$E$5:$BB$5),'09.1 Nehodovost - vypocet'!AL54*'09.1 Nehodovost - vypocet'!AL54/'09.1 Nehodovost - vypocet'!AM54,'09.1 Nehodovost - vypocet'!AJ54*'09.1 Nehodovost - vypocet'!AJ54/'09.1 Nehodovost - vypocet'!AI54)),0)),0)</f>
        <v>2879.7807599898574</v>
      </c>
      <c r="AL54" s="30">
        <f>IFERROR(IF('A2 Intenzita dopravy'!$G$2="Dopravný model",IFERROR(INDEX('A2.1 Intenzita dopravy'!$E176:$BB176,MATCH('09.1 Nehodovost - vypocet'!AL$19,'A2.1 Intenzita dopravy'!$E$141:$BB$141,0)),IF('09.1 Nehodovost - vypocet'!AL$19&lt;MIN('A2.1 Intenzita dopravy'!$E$141:$BB$141),'09.1 Nehodovost - vypocet'!AM54*'09.1 Nehodovost - vypocet'!AM54/'09.1 Nehodovost - vypocet'!AN54,'09.1 Nehodovost - vypocet'!AK54*'09.1 Nehodovost - vypocet'!AK54/'09.1 Nehodovost - vypocet'!AJ54)),IF('A2 Intenzita dopravy'!$G$2="Koeficienty rastu dopravy",IFERROR(INDEX('A2.1 Intenzita dopravy'!$E40:$BB40,MATCH('09.1 Nehodovost - vypocet'!AL$19,'A2.1 Intenzita dopravy'!$E$5:$BB$5,0)),IF('09.1 Nehodovost - vypocet'!AL$19&lt;MIN('A2.1 Intenzita dopravy'!$E$5:$BB$5),'09.1 Nehodovost - vypocet'!AM54*'09.1 Nehodovost - vypocet'!AM54/'09.1 Nehodovost - vypocet'!AN54,'09.1 Nehodovost - vypocet'!AK54*'09.1 Nehodovost - vypocet'!AK54/'09.1 Nehodovost - vypocet'!AJ54)),0)),0)</f>
        <v>2918.4927616836753</v>
      </c>
      <c r="AM54" s="30">
        <f>IFERROR(IF('A2 Intenzita dopravy'!$G$2="Dopravný model",IFERROR(INDEX('A2.1 Intenzita dopravy'!$E176:$BB176,MATCH('09.1 Nehodovost - vypocet'!AM$19,'A2.1 Intenzita dopravy'!$E$141:$BB$141,0)),IF('09.1 Nehodovost - vypocet'!AM$19&lt;MIN('A2.1 Intenzita dopravy'!$E$141:$BB$141),'09.1 Nehodovost - vypocet'!AN54*'09.1 Nehodovost - vypocet'!AN54/'09.1 Nehodovost - vypocet'!AO54,'09.1 Nehodovost - vypocet'!AL54*'09.1 Nehodovost - vypocet'!AL54/'09.1 Nehodovost - vypocet'!AK54)),IF('A2 Intenzita dopravy'!$G$2="Koeficienty rastu dopravy",IFERROR(INDEX('A2.1 Intenzita dopravy'!$E40:$BB40,MATCH('09.1 Nehodovost - vypocet'!AM$19,'A2.1 Intenzita dopravy'!$E$5:$BB$5,0)),IF('09.1 Nehodovost - vypocet'!AM$19&lt;MIN('A2.1 Intenzita dopravy'!$E$5:$BB$5),'09.1 Nehodovost - vypocet'!AN54*'09.1 Nehodovost - vypocet'!AN54/'09.1 Nehodovost - vypocet'!AO54,'09.1 Nehodovost - vypocet'!AL54*'09.1 Nehodovost - vypocet'!AL54/'09.1 Nehodovost - vypocet'!AK54)),0)),0)</f>
        <v>2957.7251568379829</v>
      </c>
      <c r="AN54" s="30">
        <f>IFERROR(IF('A2 Intenzita dopravy'!$G$2="Dopravný model",IFERROR(INDEX('A2.1 Intenzita dopravy'!$E176:$BB176,MATCH('09.1 Nehodovost - vypocet'!AN$19,'A2.1 Intenzita dopravy'!$E$141:$BB$141,0)),IF('09.1 Nehodovost - vypocet'!AN$19&lt;MIN('A2.1 Intenzita dopravy'!$E$141:$BB$141),'09.1 Nehodovost - vypocet'!AO54*'09.1 Nehodovost - vypocet'!AO54/'09.1 Nehodovost - vypocet'!AP54,'09.1 Nehodovost - vypocet'!AM54*'09.1 Nehodovost - vypocet'!AM54/'09.1 Nehodovost - vypocet'!AL54)),IF('A2 Intenzita dopravy'!$G$2="Koeficienty rastu dopravy",IFERROR(INDEX('A2.1 Intenzita dopravy'!$E40:$BB40,MATCH('09.1 Nehodovost - vypocet'!AN$19,'A2.1 Intenzita dopravy'!$E$5:$BB$5,0)),IF('09.1 Nehodovost - vypocet'!AN$19&lt;MIN('A2.1 Intenzita dopravy'!$E$5:$BB$5),'09.1 Nehodovost - vypocet'!AO54*'09.1 Nehodovost - vypocet'!AO54/'09.1 Nehodovost - vypocet'!AP54,'09.1 Nehodovost - vypocet'!AM54*'09.1 Nehodovost - vypocet'!AM54/'09.1 Nehodovost - vypocet'!AL54)),0)),0)</f>
        <v>2997.484940941049</v>
      </c>
      <c r="AO54" s="30">
        <f>IFERROR(IF('A2 Intenzita dopravy'!$G$2="Dopravný model",IFERROR(INDEX('A2.1 Intenzita dopravy'!$E176:$BB176,MATCH('09.1 Nehodovost - vypocet'!AO$19,'A2.1 Intenzita dopravy'!$E$141:$BB$141,0)),IF('09.1 Nehodovost - vypocet'!AO$19&lt;MIN('A2.1 Intenzita dopravy'!$E$141:$BB$141),'09.1 Nehodovost - vypocet'!AP54*'09.1 Nehodovost - vypocet'!AP54/'09.1 Nehodovost - vypocet'!AQ54,'09.1 Nehodovost - vypocet'!AN54*'09.1 Nehodovost - vypocet'!AN54/'09.1 Nehodovost - vypocet'!AM54)),IF('A2 Intenzita dopravy'!$G$2="Koeficienty rastu dopravy",IFERROR(INDEX('A2.1 Intenzita dopravy'!$E40:$BB40,MATCH('09.1 Nehodovost - vypocet'!AO$19,'A2.1 Intenzita dopravy'!$E$5:$BB$5,0)),IF('09.1 Nehodovost - vypocet'!AO$19&lt;MIN('A2.1 Intenzita dopravy'!$E$5:$BB$5),'09.1 Nehodovost - vypocet'!AP54*'09.1 Nehodovost - vypocet'!AP54/'09.1 Nehodovost - vypocet'!AQ54,'09.1 Nehodovost - vypocet'!AN54*'09.1 Nehodovost - vypocet'!AN54/'09.1 Nehodovost - vypocet'!AM54)),0)),0)</f>
        <v>3037.779203519327</v>
      </c>
      <c r="AP54" s="30">
        <f>IFERROR(IF('A2 Intenzita dopravy'!$G$2="Dopravný model",IFERROR(INDEX('A2.1 Intenzita dopravy'!$E176:$BB176,MATCH('09.1 Nehodovost - vypocet'!AP$19,'A2.1 Intenzita dopravy'!$E$141:$BB$141,0)),IF('09.1 Nehodovost - vypocet'!AP$19&lt;MIN('A2.1 Intenzita dopravy'!$E$141:$BB$141),'09.1 Nehodovost - vypocet'!AQ54*'09.1 Nehodovost - vypocet'!AQ54/'09.1 Nehodovost - vypocet'!AR54,'09.1 Nehodovost - vypocet'!AO54*'09.1 Nehodovost - vypocet'!AO54/'09.1 Nehodovost - vypocet'!AN54)),IF('A2 Intenzita dopravy'!$G$2="Koeficienty rastu dopravy",IFERROR(INDEX('A2.1 Intenzita dopravy'!$E40:$BB40,MATCH('09.1 Nehodovost - vypocet'!AP$19,'A2.1 Intenzita dopravy'!$E$5:$BB$5,0)),IF('09.1 Nehodovost - vypocet'!AP$19&lt;MIN('A2.1 Intenzita dopravy'!$E$5:$BB$5),'09.1 Nehodovost - vypocet'!AQ54*'09.1 Nehodovost - vypocet'!AQ54/'09.1 Nehodovost - vypocet'!AR54,'09.1 Nehodovost - vypocet'!AO54*'09.1 Nehodovost - vypocet'!AO54/'09.1 Nehodovost - vypocet'!AN54)),0)),0)</f>
        <v>3078.6151294015804</v>
      </c>
      <c r="AQ54" s="30">
        <f>IFERROR(IF('A2 Intenzita dopravy'!$G$2="Dopravný model",IFERROR(INDEX('A2.1 Intenzita dopravy'!$E176:$BB176,MATCH('09.1 Nehodovost - vypocet'!AQ$19,'A2.1 Intenzita dopravy'!$E$141:$BB$141,0)),IF('09.1 Nehodovost - vypocet'!AQ$19&lt;MIN('A2.1 Intenzita dopravy'!$E$141:$BB$141),'09.1 Nehodovost - vypocet'!AR54*'09.1 Nehodovost - vypocet'!AR54/'09.1 Nehodovost - vypocet'!AS54,'09.1 Nehodovost - vypocet'!AP54*'09.1 Nehodovost - vypocet'!AP54/'09.1 Nehodovost - vypocet'!AO54)),IF('A2 Intenzita dopravy'!$G$2="Koeficienty rastu dopravy",IFERROR(INDEX('A2.1 Intenzita dopravy'!$E40:$BB40,MATCH('09.1 Nehodovost - vypocet'!AQ$19,'A2.1 Intenzita dopravy'!$E$5:$BB$5,0)),IF('09.1 Nehodovost - vypocet'!AQ$19&lt;MIN('A2.1 Intenzita dopravy'!$E$5:$BB$5),'09.1 Nehodovost - vypocet'!AR54*'09.1 Nehodovost - vypocet'!AR54/'09.1 Nehodovost - vypocet'!AS54,'09.1 Nehodovost - vypocet'!AP54*'09.1 Nehodovost - vypocet'!AP54/'09.1 Nehodovost - vypocet'!AO54)),0)),0)</f>
        <v>3120</v>
      </c>
      <c r="AR54" s="30">
        <f>IFERROR(IF('A2 Intenzita dopravy'!$G$2="Dopravný model",IFERROR(INDEX('A2.1 Intenzita dopravy'!$E176:$BB176,MATCH('09.1 Nehodovost - vypocet'!AR$19,'A2.1 Intenzita dopravy'!$E$141:$BB$141,0)),IF('09.1 Nehodovost - vypocet'!AR$19&lt;MIN('A2.1 Intenzita dopravy'!$E$141:$BB$141),'09.1 Nehodovost - vypocet'!AS54*'09.1 Nehodovost - vypocet'!AS54/'09.1 Nehodovost - vypocet'!AT54,'09.1 Nehodovost - vypocet'!AQ54*'09.1 Nehodovost - vypocet'!AQ54/'09.1 Nehodovost - vypocet'!AP54)),IF('A2 Intenzita dopravy'!$G$2="Koeficienty rastu dopravy",IFERROR(INDEX('A2.1 Intenzita dopravy'!$E40:$BB40,MATCH('09.1 Nehodovost - vypocet'!AR$19,'A2.1 Intenzita dopravy'!$E$5:$BB$5,0)),IF('09.1 Nehodovost - vypocet'!AR$19&lt;MIN('A2.1 Intenzita dopravy'!$E$5:$BB$5),'09.1 Nehodovost - vypocet'!AS54*'09.1 Nehodovost - vypocet'!AS54/'09.1 Nehodovost - vypocet'!AT54,'09.1 Nehodovost - vypocet'!AQ54*'09.1 Nehodovost - vypocet'!AQ54/'09.1 Nehodovost - vypocet'!AP54)),0)),0)</f>
        <v>3161.9411946085565</v>
      </c>
      <c r="AS54" s="30">
        <f>IFERROR(IF('A2 Intenzita dopravy'!$G$2="Dopravný model",IFERROR(INDEX('A2.1 Intenzita dopravy'!$E176:$BB176,MATCH('09.1 Nehodovost - vypocet'!AS$19,'A2.1 Intenzita dopravy'!$E$141:$BB$141,0)),IF('09.1 Nehodovost - vypocet'!AS$19&lt;MIN('A2.1 Intenzita dopravy'!$E$141:$BB$141),'09.1 Nehodovost - vypocet'!AT54*'09.1 Nehodovost - vypocet'!AT54/'09.1 Nehodovost - vypocet'!AU54,'09.1 Nehodovost - vypocet'!AR54*'09.1 Nehodovost - vypocet'!AR54/'09.1 Nehodovost - vypocet'!AQ54)),IF('A2 Intenzita dopravy'!$G$2="Koeficienty rastu dopravy",IFERROR(INDEX('A2.1 Intenzita dopravy'!$E40:$BB40,MATCH('09.1 Nehodovost - vypocet'!AS$19,'A2.1 Intenzita dopravy'!$E$5:$BB$5,0)),IF('09.1 Nehodovost - vypocet'!AS$19&lt;MIN('A2.1 Intenzita dopravy'!$E$5:$BB$5),'09.1 Nehodovost - vypocet'!AT54*'09.1 Nehodovost - vypocet'!AT54/'09.1 Nehodovost - vypocet'!AU54,'09.1 Nehodovost - vypocet'!AR54*'09.1 Nehodovost - vypocet'!AR54/'09.1 Nehodovost - vypocet'!AQ54)),0)),0)</f>
        <v>3204.4461917187778</v>
      </c>
      <c r="AT54" s="30">
        <f>IFERROR(IF('A2 Intenzita dopravy'!$G$2="Dopravný model",IFERROR(INDEX('A2.1 Intenzita dopravy'!$E176:$BB176,MATCH('09.1 Nehodovost - vypocet'!AT$19,'A2.1 Intenzita dopravy'!$E$141:$BB$141,0)),IF('09.1 Nehodovost - vypocet'!AT$19&lt;MIN('A2.1 Intenzita dopravy'!$E$141:$BB$141),'09.1 Nehodovost - vypocet'!AU54*'09.1 Nehodovost - vypocet'!AU54/'09.1 Nehodovost - vypocet'!AV54,'09.1 Nehodovost - vypocet'!AS54*'09.1 Nehodovost - vypocet'!AS54/'09.1 Nehodovost - vypocet'!AR54)),IF('A2 Intenzita dopravy'!$G$2="Koeficienty rastu dopravy",IFERROR(INDEX('A2.1 Intenzita dopravy'!$E40:$BB40,MATCH('09.1 Nehodovost - vypocet'!AT$19,'A2.1 Intenzita dopravy'!$E$5:$BB$5,0)),IF('09.1 Nehodovost - vypocet'!AT$19&lt;MIN('A2.1 Intenzita dopravy'!$E$5:$BB$5),'09.1 Nehodovost - vypocet'!AU54*'09.1 Nehodovost - vypocet'!AU54/'09.1 Nehodovost - vypocet'!AV54,'09.1 Nehodovost - vypocet'!AS54*'09.1 Nehodovost - vypocet'!AS54/'09.1 Nehodovost - vypocet'!AR54)),0)),0)</f>
        <v>3247.522570353241</v>
      </c>
      <c r="AU54" s="30">
        <f>IFERROR(IF('A2 Intenzita dopravy'!$G$2="Dopravný model",IFERROR(INDEX('A2.1 Intenzita dopravy'!$E176:$BB176,MATCH('09.1 Nehodovost - vypocet'!AU$19,'A2.1 Intenzita dopravy'!$E$141:$BB$141,0)),IF('09.1 Nehodovost - vypocet'!AU$19&lt;MIN('A2.1 Intenzita dopravy'!$E$141:$BB$141),'09.1 Nehodovost - vypocet'!AV54*'09.1 Nehodovost - vypocet'!AV54/'09.1 Nehodovost - vypocet'!AW54,'09.1 Nehodovost - vypocet'!AT54*'09.1 Nehodovost - vypocet'!AT54/'09.1 Nehodovost - vypocet'!AS54)),IF('A2 Intenzita dopravy'!$G$2="Koeficienty rastu dopravy",IFERROR(INDEX('A2.1 Intenzita dopravy'!$E40:$BB40,MATCH('09.1 Nehodovost - vypocet'!AU$19,'A2.1 Intenzita dopravy'!$E$5:$BB$5,0)),IF('09.1 Nehodovost - vypocet'!AU$19&lt;MIN('A2.1 Intenzita dopravy'!$E$5:$BB$5),'09.1 Nehodovost - vypocet'!AV54*'09.1 Nehodovost - vypocet'!AV54/'09.1 Nehodovost - vypocet'!AW54,'09.1 Nehodovost - vypocet'!AT54*'09.1 Nehodovost - vypocet'!AT54/'09.1 Nehodovost - vypocet'!AS54)),0)),0)</f>
        <v>3291.1780114169801</v>
      </c>
      <c r="AV54" s="30">
        <f>IFERROR(IF('A2 Intenzita dopravy'!$G$2="Dopravný model",IFERROR(INDEX('A2.1 Intenzita dopravy'!$E176:$BB176,MATCH('09.1 Nehodovost - vypocet'!AV$19,'A2.1 Intenzita dopravy'!$E$141:$BB$141,0)),IF('09.1 Nehodovost - vypocet'!AV$19&lt;MIN('A2.1 Intenzita dopravy'!$E$141:$BB$141),'09.1 Nehodovost - vypocet'!AW54*'09.1 Nehodovost - vypocet'!AW54/'09.1 Nehodovost - vypocet'!AX54,'09.1 Nehodovost - vypocet'!AU54*'09.1 Nehodovost - vypocet'!AU54/'09.1 Nehodovost - vypocet'!AT54)),IF('A2 Intenzita dopravy'!$G$2="Koeficienty rastu dopravy",IFERROR(INDEX('A2.1 Intenzita dopravy'!$E40:$BB40,MATCH('09.1 Nehodovost - vypocet'!AV$19,'A2.1 Intenzita dopravy'!$E$5:$BB$5,0)),IF('09.1 Nehodovost - vypocet'!AV$19&lt;MIN('A2.1 Intenzita dopravy'!$E$5:$BB$5),'09.1 Nehodovost - vypocet'!AW54*'09.1 Nehodovost - vypocet'!AW54/'09.1 Nehodovost - vypocet'!AX54,'09.1 Nehodovost - vypocet'!AU54*'09.1 Nehodovost - vypocet'!AU54/'09.1 Nehodovost - vypocet'!AT54)),0)),0)</f>
        <v>3335.4202990670578</v>
      </c>
      <c r="AW54" s="30">
        <f>IFERROR(IF('A2 Intenzita dopravy'!$G$2="Dopravný model",IFERROR(INDEX('A2.1 Intenzita dopravy'!$E176:$BB176,MATCH('09.1 Nehodovost - vypocet'!AW$19,'A2.1 Intenzita dopravy'!$E$141:$BB$141,0)),IF('09.1 Nehodovost - vypocet'!AW$19&lt;MIN('A2.1 Intenzita dopravy'!$E$141:$BB$141),'09.1 Nehodovost - vypocet'!AX54*'09.1 Nehodovost - vypocet'!AX54/'09.1 Nehodovost - vypocet'!AY54,'09.1 Nehodovost - vypocet'!AV54*'09.1 Nehodovost - vypocet'!AV54/'09.1 Nehodovost - vypocet'!AU54)),IF('A2 Intenzita dopravy'!$G$2="Koeficienty rastu dopravy",IFERROR(INDEX('A2.1 Intenzita dopravy'!$E40:$BB40,MATCH('09.1 Nehodovost - vypocet'!AW$19,'A2.1 Intenzita dopravy'!$E$5:$BB$5,0)),IF('09.1 Nehodovost - vypocet'!AW$19&lt;MIN('A2.1 Intenzita dopravy'!$E$5:$BB$5),'09.1 Nehodovost - vypocet'!AX54*'09.1 Nehodovost - vypocet'!AX54/'09.1 Nehodovost - vypocet'!AY54,'09.1 Nehodovost - vypocet'!AV54*'09.1 Nehodovost - vypocet'!AV54/'09.1 Nehodovost - vypocet'!AU54)),0)),0)</f>
        <v>3380.2573221005523</v>
      </c>
      <c r="AX54" s="30">
        <f>IFERROR(IF('A2 Intenzita dopravy'!$G$2="Dopravný model",IFERROR(INDEX('A2.1 Intenzita dopravy'!$E176:$BB176,MATCH('09.1 Nehodovost - vypocet'!AX$19,'A2.1 Intenzita dopravy'!$E$141:$BB$141,0)),IF('09.1 Nehodovost - vypocet'!AX$19&lt;MIN('A2.1 Intenzita dopravy'!$E$141:$BB$141),'09.1 Nehodovost - vypocet'!AY54*'09.1 Nehodovost - vypocet'!AY54/'09.1 Nehodovost - vypocet'!AZ54,'09.1 Nehodovost - vypocet'!AW54*'09.1 Nehodovost - vypocet'!AW54/'09.1 Nehodovost - vypocet'!AV54)),IF('A2 Intenzita dopravy'!$G$2="Koeficienty rastu dopravy",IFERROR(INDEX('A2.1 Intenzita dopravy'!$E40:$BB40,MATCH('09.1 Nehodovost - vypocet'!AX$19,'A2.1 Intenzita dopravy'!$E$5:$BB$5,0)),IF('09.1 Nehodovost - vypocet'!AX$19&lt;MIN('A2.1 Intenzita dopravy'!$E$5:$BB$5),'09.1 Nehodovost - vypocet'!AY54*'09.1 Nehodovost - vypocet'!AY54/'09.1 Nehodovost - vypocet'!AZ54,'09.1 Nehodovost - vypocet'!AW54*'09.1 Nehodovost - vypocet'!AW54/'09.1 Nehodovost - vypocet'!AV54)),0)),0)</f>
        <v>3425.697075361199</v>
      </c>
      <c r="AY54" s="30">
        <f>IFERROR(IF('A2 Intenzita dopravy'!$G$2="Dopravný model",IFERROR(INDEX('A2.1 Intenzita dopravy'!$E176:$BB176,MATCH('09.1 Nehodovost - vypocet'!AY$19,'A2.1 Intenzita dopravy'!$E$141:$BB$141,0)),IF('09.1 Nehodovost - vypocet'!AY$19&lt;MIN('A2.1 Intenzita dopravy'!$E$141:$BB$141),'09.1 Nehodovost - vypocet'!AZ54*'09.1 Nehodovost - vypocet'!AZ54/'09.1 Nehodovost - vypocet'!BA54,'09.1 Nehodovost - vypocet'!AX54*'09.1 Nehodovost - vypocet'!AX54/'09.1 Nehodovost - vypocet'!AW54)),IF('A2 Intenzita dopravy'!$G$2="Koeficienty rastu dopravy",IFERROR(INDEX('A2.1 Intenzita dopravy'!$E40:$BB40,MATCH('09.1 Nehodovost - vypocet'!AY$19,'A2.1 Intenzita dopravy'!$E$5:$BB$5,0)),IF('09.1 Nehodovost - vypocet'!AY$19&lt;MIN('A2.1 Intenzita dopravy'!$E$5:$BB$5),'09.1 Nehodovost - vypocet'!AZ54*'09.1 Nehodovost - vypocet'!AZ54/'09.1 Nehodovost - vypocet'!BA54,'09.1 Nehodovost - vypocet'!AX54*'09.1 Nehodovost - vypocet'!AX54/'09.1 Nehodovost - vypocet'!AW54)),0)),0)</f>
        <v>3471.7476611649449</v>
      </c>
      <c r="AZ54" s="30">
        <f>IFERROR(IF('A2 Intenzita dopravy'!$G$2="Dopravný model",IFERROR(INDEX('A2.1 Intenzita dopravy'!$E176:$BB176,MATCH('09.1 Nehodovost - vypocet'!AZ$19,'A2.1 Intenzita dopravy'!$E$141:$BB$141,0)),IF('09.1 Nehodovost - vypocet'!AZ$19&lt;MIN('A2.1 Intenzita dopravy'!$E$141:$BB$141),'09.1 Nehodovost - vypocet'!BA54*'09.1 Nehodovost - vypocet'!BA54/'09.1 Nehodovost - vypocet'!BB54,'09.1 Nehodovost - vypocet'!AY54*'09.1 Nehodovost - vypocet'!AY54/'09.1 Nehodovost - vypocet'!AX54)),IF('A2 Intenzita dopravy'!$G$2="Koeficienty rastu dopravy",IFERROR(INDEX('A2.1 Intenzita dopravy'!$E40:$BB40,MATCH('09.1 Nehodovost - vypocet'!AZ$19,'A2.1 Intenzita dopravy'!$E$5:$BB$5,0)),IF('09.1 Nehodovost - vypocet'!AZ$19&lt;MIN('A2.1 Intenzita dopravy'!$E$5:$BB$5),'09.1 Nehodovost - vypocet'!BA54*'09.1 Nehodovost - vypocet'!BA54/'09.1 Nehodovost - vypocet'!BB54,'09.1 Nehodovost - vypocet'!AY54*'09.1 Nehodovost - vypocet'!AY54/'09.1 Nehodovost - vypocet'!AX54)),0)),0)</f>
        <v>3518.4172907446632</v>
      </c>
      <c r="BA54" s="30">
        <f>IFERROR(IF('A2 Intenzita dopravy'!$G$2="Dopravný model",IFERROR(INDEX('A2.1 Intenzita dopravy'!$E176:$BB176,MATCH('09.1 Nehodovost - vypocet'!BA$19,'A2.1 Intenzita dopravy'!$E$141:$BB$141,0)),IF('09.1 Nehodovost - vypocet'!BA$19&lt;MIN('A2.1 Intenzita dopravy'!$E$141:$BB$141),'09.1 Nehodovost - vypocet'!BB54*'09.1 Nehodovost - vypocet'!BB54/'09.1 Nehodovost - vypocet'!BC54,'09.1 Nehodovost - vypocet'!AZ54*'09.1 Nehodovost - vypocet'!AZ54/'09.1 Nehodovost - vypocet'!AY54)),IF('A2 Intenzita dopravy'!$G$2="Koeficienty rastu dopravy",IFERROR(INDEX('A2.1 Intenzita dopravy'!$E40:$BB40,MATCH('09.1 Nehodovost - vypocet'!BA$19,'A2.1 Intenzita dopravy'!$E$5:$BB$5,0)),IF('09.1 Nehodovost - vypocet'!BA$19&lt;MIN('A2.1 Intenzita dopravy'!$E$5:$BB$5),'09.1 Nehodovost - vypocet'!BB54*'09.1 Nehodovost - vypocet'!BB54/'09.1 Nehodovost - vypocet'!BC54,'09.1 Nehodovost - vypocet'!AZ54*'09.1 Nehodovost - vypocet'!AZ54/'09.1 Nehodovost - vypocet'!AY54)),0)),0)</f>
        <v>3565.714285714289</v>
      </c>
      <c r="BB54" s="30">
        <f>IFERROR(IF('A2 Intenzita dopravy'!$G$2="Dopravný model",IFERROR(INDEX('A2.1 Intenzita dopravy'!$E176:$BB176,MATCH('09.1 Nehodovost - vypocet'!BB$19,'A2.1 Intenzita dopravy'!$E$141:$BB$141,0)),IF('09.1 Nehodovost - vypocet'!BB$19&lt;MIN('A2.1 Intenzita dopravy'!$E$141:$BB$141),'09.1 Nehodovost - vypocet'!BC54*'09.1 Nehodovost - vypocet'!BC54/'09.1 Nehodovost - vypocet'!BD54,'09.1 Nehodovost - vypocet'!BA54*'09.1 Nehodovost - vypocet'!BA54/'09.1 Nehodovost - vypocet'!AZ54)),IF('A2 Intenzita dopravy'!$G$2="Koeficienty rastu dopravy",IFERROR(INDEX('A2.1 Intenzita dopravy'!$E40:$BB40,MATCH('09.1 Nehodovost - vypocet'!BB$19,'A2.1 Intenzita dopravy'!$E$5:$BB$5,0)),IF('09.1 Nehodovost - vypocet'!BB$19&lt;MIN('A2.1 Intenzita dopravy'!$E$5:$BB$5),'09.1 Nehodovost - vypocet'!BC54*'09.1 Nehodovost - vypocet'!BC54/'09.1 Nehodovost - vypocet'!BD54,'09.1 Nehodovost - vypocet'!BA54*'09.1 Nehodovost - vypocet'!BA54/'09.1 Nehodovost - vypocet'!AZ54)),0)),0)</f>
        <v>3613.6470795526398</v>
      </c>
    </row>
    <row r="55" spans="2:54" customFormat="1" x14ac:dyDescent="0.2">
      <c r="B55" s="5">
        <v>3</v>
      </c>
      <c r="C55" s="5">
        <f t="shared" si="63"/>
        <v>90782</v>
      </c>
      <c r="D55" s="5" t="str">
        <f t="shared" si="62"/>
        <v>I/59 Tvrdošín - po OK II/520</v>
      </c>
      <c r="E55" s="30">
        <f>IFERROR(IF('A2 Intenzita dopravy'!$G$2="Dopravný model",IFERROR(INDEX('A2.1 Intenzita dopravy'!$E177:$BB177,MATCH('09.1 Nehodovost - vypocet'!E$19,'A2.1 Intenzita dopravy'!$E$141:$BB$141,0)),IF('09.1 Nehodovost - vypocet'!E$19&lt;MIN('A2.1 Intenzita dopravy'!$E$141:$BB$141),'09.1 Nehodovost - vypocet'!F55*'09.1 Nehodovost - vypocet'!F55/'09.1 Nehodovost - vypocet'!G55,'09.1 Nehodovost - vypocet'!D55*'09.1 Nehodovost - vypocet'!D55/'09.1 Nehodovost - vypocet'!C55)),IF('A2 Intenzita dopravy'!$G$2="Koeficienty rastu dopravy",IFERROR(INDEX('A2.1 Intenzita dopravy'!$E41:$BB41,MATCH('09.1 Nehodovost - vypocet'!E$19,'A2.1 Intenzita dopravy'!$E$5:$BB$5,0)),IF('09.1 Nehodovost - vypocet'!E$19&lt;MIN('A2.1 Intenzita dopravy'!$E$5:$BB$5),'09.1 Nehodovost - vypocet'!F55*'09.1 Nehodovost - vypocet'!F55/'09.1 Nehodovost - vypocet'!G55,'09.1 Nehodovost - vypocet'!D55*'09.1 Nehodovost - vypocet'!D55/'09.1 Nehodovost - vypocet'!C55)),0)),0)</f>
        <v>1867.1552370389998</v>
      </c>
      <c r="F55" s="30">
        <f>IFERROR(IF('A2 Intenzita dopravy'!$G$2="Dopravný model",IFERROR(INDEX('A2.1 Intenzita dopravy'!$E177:$BB177,MATCH('09.1 Nehodovost - vypocet'!F$19,'A2.1 Intenzita dopravy'!$E$141:$BB$141,0)),IF('09.1 Nehodovost - vypocet'!F$19&lt;MIN('A2.1 Intenzita dopravy'!$E$141:$BB$141),'09.1 Nehodovost - vypocet'!G55*'09.1 Nehodovost - vypocet'!G55/'09.1 Nehodovost - vypocet'!H55,'09.1 Nehodovost - vypocet'!E55*'09.1 Nehodovost - vypocet'!E55/'09.1 Nehodovost - vypocet'!D55)),IF('A2 Intenzita dopravy'!$G$2="Koeficienty rastu dopravy",IFERROR(INDEX('A2.1 Intenzita dopravy'!$E41:$BB41,MATCH('09.1 Nehodovost - vypocet'!F$19,'A2.1 Intenzita dopravy'!$E$5:$BB$5,0)),IF('09.1 Nehodovost - vypocet'!F$19&lt;MIN('A2.1 Intenzita dopravy'!$E$5:$BB$5),'09.1 Nehodovost - vypocet'!G55*'09.1 Nehodovost - vypocet'!G55/'09.1 Nehodovost - vypocet'!H55,'09.1 Nehodovost - vypocet'!E55*'09.1 Nehodovost - vypocet'!E55/'09.1 Nehodovost - vypocet'!D55)),0)),0)</f>
        <v>1895.9120227845322</v>
      </c>
      <c r="G55" s="30">
        <f>IFERROR(IF('A2 Intenzita dopravy'!$G$2="Dopravný model",IFERROR(INDEX('A2.1 Intenzita dopravy'!$E177:$BB177,MATCH('09.1 Nehodovost - vypocet'!G$19,'A2.1 Intenzita dopravy'!$E$141:$BB$141,0)),IF('09.1 Nehodovost - vypocet'!G$19&lt;MIN('A2.1 Intenzita dopravy'!$E$141:$BB$141),'09.1 Nehodovost - vypocet'!H55*'09.1 Nehodovost - vypocet'!H55/'09.1 Nehodovost - vypocet'!I55,'09.1 Nehodovost - vypocet'!F55*'09.1 Nehodovost - vypocet'!F55/'09.1 Nehodovost - vypocet'!E55)),IF('A2 Intenzita dopravy'!$G$2="Koeficienty rastu dopravy",IFERROR(INDEX('A2.1 Intenzita dopravy'!$E41:$BB41,MATCH('09.1 Nehodovost - vypocet'!G$19,'A2.1 Intenzita dopravy'!$E$5:$BB$5,0)),IF('09.1 Nehodovost - vypocet'!G$19&lt;MIN('A2.1 Intenzita dopravy'!$E$5:$BB$5),'09.1 Nehodovost - vypocet'!H55*'09.1 Nehodovost - vypocet'!H55/'09.1 Nehodovost - vypocet'!I55,'09.1 Nehodovost - vypocet'!F55*'09.1 Nehodovost - vypocet'!F55/'09.1 Nehodovost - vypocet'!E55)),0)),0)</f>
        <v>1925.1117029986176</v>
      </c>
      <c r="H55" s="30">
        <f>IFERROR(IF('A2 Intenzita dopravy'!$G$2="Dopravný model",IFERROR(INDEX('A2.1 Intenzita dopravy'!$E177:$BB177,MATCH('09.1 Nehodovost - vypocet'!H$19,'A2.1 Intenzita dopravy'!$E$141:$BB$141,0)),IF('09.1 Nehodovost - vypocet'!H$19&lt;MIN('A2.1 Intenzita dopravy'!$E$141:$BB$141),'09.1 Nehodovost - vypocet'!I55*'09.1 Nehodovost - vypocet'!I55/'09.1 Nehodovost - vypocet'!J55,'09.1 Nehodovost - vypocet'!G55*'09.1 Nehodovost - vypocet'!G55/'09.1 Nehodovost - vypocet'!F55)),IF('A2 Intenzita dopravy'!$G$2="Koeficienty rastu dopravy",IFERROR(INDEX('A2.1 Intenzita dopravy'!$E41:$BB41,MATCH('09.1 Nehodovost - vypocet'!H$19,'A2.1 Intenzita dopravy'!$E$5:$BB$5,0)),IF('09.1 Nehodovost - vypocet'!H$19&lt;MIN('A2.1 Intenzita dopravy'!$E$5:$BB$5),'09.1 Nehodovost - vypocet'!I55*'09.1 Nehodovost - vypocet'!I55/'09.1 Nehodovost - vypocet'!J55,'09.1 Nehodovost - vypocet'!G55*'09.1 Nehodovost - vypocet'!G55/'09.1 Nehodovost - vypocet'!F55)),0)),0)</f>
        <v>1954.7610988716358</v>
      </c>
      <c r="I55" s="30">
        <f>IFERROR(IF('A2 Intenzita dopravy'!$G$2="Dopravný model",IFERROR(INDEX('A2.1 Intenzita dopravy'!$E177:$BB177,MATCH('09.1 Nehodovost - vypocet'!I$19,'A2.1 Intenzita dopravy'!$E$141:$BB$141,0)),IF('09.1 Nehodovost - vypocet'!I$19&lt;MIN('A2.1 Intenzita dopravy'!$E$141:$BB$141),'09.1 Nehodovost - vypocet'!J55*'09.1 Nehodovost - vypocet'!J55/'09.1 Nehodovost - vypocet'!K55,'09.1 Nehodovost - vypocet'!H55*'09.1 Nehodovost - vypocet'!H55/'09.1 Nehodovost - vypocet'!G55)),IF('A2 Intenzita dopravy'!$G$2="Koeficienty rastu dopravy",IFERROR(INDEX('A2.1 Intenzita dopravy'!$E41:$BB41,MATCH('09.1 Nehodovost - vypocet'!I$19,'A2.1 Intenzita dopravy'!$E$5:$BB$5,0)),IF('09.1 Nehodovost - vypocet'!I$19&lt;MIN('A2.1 Intenzita dopravy'!$E$5:$BB$5),'09.1 Nehodovost - vypocet'!J55*'09.1 Nehodovost - vypocet'!J55/'09.1 Nehodovost - vypocet'!K55,'09.1 Nehodovost - vypocet'!H55*'09.1 Nehodovost - vypocet'!H55/'09.1 Nehodovost - vypocet'!G55)),0)),0)</f>
        <v>1984.8671366497786</v>
      </c>
      <c r="J55" s="30">
        <f>IFERROR(IF('A2 Intenzita dopravy'!$G$2="Dopravný model",IFERROR(INDEX('A2.1 Intenzita dopravy'!$E177:$BB177,MATCH('09.1 Nehodovost - vypocet'!J$19,'A2.1 Intenzita dopravy'!$E$141:$BB$141,0)),IF('09.1 Nehodovost - vypocet'!J$19&lt;MIN('A2.1 Intenzita dopravy'!$E$141:$BB$141),'09.1 Nehodovost - vypocet'!K55*'09.1 Nehodovost - vypocet'!K55/'09.1 Nehodovost - vypocet'!L55,'09.1 Nehodovost - vypocet'!I55*'09.1 Nehodovost - vypocet'!I55/'09.1 Nehodovost - vypocet'!H55)),IF('A2 Intenzita dopravy'!$G$2="Koeficienty rastu dopravy",IFERROR(INDEX('A2.1 Intenzita dopravy'!$E41:$BB41,MATCH('09.1 Nehodovost - vypocet'!J$19,'A2.1 Intenzita dopravy'!$E$5:$BB$5,0)),IF('09.1 Nehodovost - vypocet'!J$19&lt;MIN('A2.1 Intenzita dopravy'!$E$5:$BB$5),'09.1 Nehodovost - vypocet'!K55*'09.1 Nehodovost - vypocet'!K55/'09.1 Nehodovost - vypocet'!L55,'09.1 Nehodovost - vypocet'!I55*'09.1 Nehodovost - vypocet'!I55/'09.1 Nehodovost - vypocet'!H55)),0)),0)</f>
        <v>2015.4368492530557</v>
      </c>
      <c r="K55" s="30">
        <f>IFERROR(IF('A2 Intenzita dopravy'!$G$2="Dopravný model",IFERROR(INDEX('A2.1 Intenzita dopravy'!$E177:$BB177,MATCH('09.1 Nehodovost - vypocet'!K$19,'A2.1 Intenzita dopravy'!$E$141:$BB$141,0)),IF('09.1 Nehodovost - vypocet'!K$19&lt;MIN('A2.1 Intenzita dopravy'!$E$141:$BB$141),'09.1 Nehodovost - vypocet'!L55*'09.1 Nehodovost - vypocet'!L55/'09.1 Nehodovost - vypocet'!M55,'09.1 Nehodovost - vypocet'!J55*'09.1 Nehodovost - vypocet'!J55/'09.1 Nehodovost - vypocet'!I55)),IF('A2 Intenzita dopravy'!$G$2="Koeficienty rastu dopravy",IFERROR(INDEX('A2.1 Intenzita dopravy'!$E41:$BB41,MATCH('09.1 Nehodovost - vypocet'!K$19,'A2.1 Intenzita dopravy'!$E$5:$BB$5,0)),IF('09.1 Nehodovost - vypocet'!K$19&lt;MIN('A2.1 Intenzita dopravy'!$E$5:$BB$5),'09.1 Nehodovost - vypocet'!L55*'09.1 Nehodovost - vypocet'!L55/'09.1 Nehodovost - vypocet'!M55,'09.1 Nehodovost - vypocet'!J55*'09.1 Nehodovost - vypocet'!J55/'09.1 Nehodovost - vypocet'!I55)),0)),0)</f>
        <v>2046.4773779182201</v>
      </c>
      <c r="L55" s="30">
        <f>IFERROR(IF('A2 Intenzita dopravy'!$G$2="Dopravný model",IFERROR(INDEX('A2.1 Intenzita dopravy'!$E177:$BB177,MATCH('09.1 Nehodovost - vypocet'!L$19,'A2.1 Intenzita dopravy'!$E$141:$BB$141,0)),IF('09.1 Nehodovost - vypocet'!L$19&lt;MIN('A2.1 Intenzita dopravy'!$E$141:$BB$141),'09.1 Nehodovost - vypocet'!M55*'09.1 Nehodovost - vypocet'!M55/'09.1 Nehodovost - vypocet'!N55,'09.1 Nehodovost - vypocet'!K55*'09.1 Nehodovost - vypocet'!K55/'09.1 Nehodovost - vypocet'!J55)),IF('A2 Intenzita dopravy'!$G$2="Koeficienty rastu dopravy",IFERROR(INDEX('A2.1 Intenzita dopravy'!$E41:$BB41,MATCH('09.1 Nehodovost - vypocet'!L$19,'A2.1 Intenzita dopravy'!$E$5:$BB$5,0)),IF('09.1 Nehodovost - vypocet'!L$19&lt;MIN('A2.1 Intenzita dopravy'!$E$5:$BB$5),'09.1 Nehodovost - vypocet'!M55*'09.1 Nehodovost - vypocet'!M55/'09.1 Nehodovost - vypocet'!N55,'09.1 Nehodovost - vypocet'!K55*'09.1 Nehodovost - vypocet'!K55/'09.1 Nehodovost - vypocet'!J55)),0)),0)</f>
        <v>2077.9959738669959</v>
      </c>
      <c r="M55" s="30">
        <f>IFERROR(IF('A2 Intenzita dopravy'!$G$2="Dopravný model",IFERROR(INDEX('A2.1 Intenzita dopravy'!$E177:$BB177,MATCH('09.1 Nehodovost - vypocet'!M$19,'A2.1 Intenzita dopravy'!$E$141:$BB$141,0)),IF('09.1 Nehodovost - vypocet'!M$19&lt;MIN('A2.1 Intenzita dopravy'!$E$141:$BB$141),'09.1 Nehodovost - vypocet'!N55*'09.1 Nehodovost - vypocet'!N55/'09.1 Nehodovost - vypocet'!O55,'09.1 Nehodovost - vypocet'!L55*'09.1 Nehodovost - vypocet'!L55/'09.1 Nehodovost - vypocet'!K55)),IF('A2 Intenzita dopravy'!$G$2="Koeficienty rastu dopravy",IFERROR(INDEX('A2.1 Intenzita dopravy'!$E41:$BB41,MATCH('09.1 Nehodovost - vypocet'!M$19,'A2.1 Intenzita dopravy'!$E$5:$BB$5,0)),IF('09.1 Nehodovost - vypocet'!M$19&lt;MIN('A2.1 Intenzita dopravy'!$E$5:$BB$5),'09.1 Nehodovost - vypocet'!N55*'09.1 Nehodovost - vypocet'!N55/'09.1 Nehodovost - vypocet'!O55,'09.1 Nehodovost - vypocet'!L55*'09.1 Nehodovost - vypocet'!L55/'09.1 Nehodovost - vypocet'!K55)),0)),0)</f>
        <v>2110</v>
      </c>
      <c r="N55" s="30">
        <f>IFERROR(IF('A2 Intenzita dopravy'!$G$2="Dopravný model",IFERROR(INDEX('A2.1 Intenzita dopravy'!$E177:$BB177,MATCH('09.1 Nehodovost - vypocet'!N$19,'A2.1 Intenzita dopravy'!$E$141:$BB$141,0)),IF('09.1 Nehodovost - vypocet'!N$19&lt;MIN('A2.1 Intenzita dopravy'!$E$141:$BB$141),'09.1 Nehodovost - vypocet'!O55*'09.1 Nehodovost - vypocet'!O55/'09.1 Nehodovost - vypocet'!P55,'09.1 Nehodovost - vypocet'!M55*'09.1 Nehodovost - vypocet'!M55/'09.1 Nehodovost - vypocet'!L55)),IF('A2 Intenzita dopravy'!$G$2="Koeficienty rastu dopravy",IFERROR(INDEX('A2.1 Intenzita dopravy'!$E41:$BB41,MATCH('09.1 Nehodovost - vypocet'!N$19,'A2.1 Intenzita dopravy'!$E$5:$BB$5,0)),IF('09.1 Nehodovost - vypocet'!N$19&lt;MIN('A2.1 Intenzita dopravy'!$E$5:$BB$5),'09.1 Nehodovost - vypocet'!O55*'09.1 Nehodovost - vypocet'!O55/'09.1 Nehodovost - vypocet'!P55,'09.1 Nehodovost - vypocet'!M55*'09.1 Nehodovost - vypocet'!M55/'09.1 Nehodovost - vypocet'!L55)),0)),0)</f>
        <v>2142.4969326167525</v>
      </c>
      <c r="O55" s="30">
        <f>IFERROR(IF('A2 Intenzita dopravy'!$G$2="Dopravný model",IFERROR(INDEX('A2.1 Intenzita dopravy'!$E177:$BB177,MATCH('09.1 Nehodovost - vypocet'!O$19,'A2.1 Intenzita dopravy'!$E$141:$BB$141,0)),IF('09.1 Nehodovost - vypocet'!O$19&lt;MIN('A2.1 Intenzita dopravy'!$E$141:$BB$141),'09.1 Nehodovost - vypocet'!P55*'09.1 Nehodovost - vypocet'!P55/'09.1 Nehodovost - vypocet'!Q55,'09.1 Nehodovost - vypocet'!N55*'09.1 Nehodovost - vypocet'!N55/'09.1 Nehodovost - vypocet'!M55)),IF('A2 Intenzita dopravy'!$G$2="Koeficienty rastu dopravy",IFERROR(INDEX('A2.1 Intenzita dopravy'!$E41:$BB41,MATCH('09.1 Nehodovost - vypocet'!O$19,'A2.1 Intenzita dopravy'!$E$5:$BB$5,0)),IF('09.1 Nehodovost - vypocet'!O$19&lt;MIN('A2.1 Intenzita dopravy'!$E$5:$BB$5),'09.1 Nehodovost - vypocet'!P55*'09.1 Nehodovost - vypocet'!P55/'09.1 Nehodovost - vypocet'!Q55,'09.1 Nehodovost - vypocet'!N55*'09.1 Nehodovost - vypocet'!N55/'09.1 Nehodovost - vypocet'!M55)),0)),0)</f>
        <v>2175.4943631621768</v>
      </c>
      <c r="P55" s="30">
        <f>IFERROR(IF('A2 Intenzita dopravy'!$G$2="Dopravný model",IFERROR(INDEX('A2.1 Intenzita dopravy'!$E177:$BB177,MATCH('09.1 Nehodovost - vypocet'!P$19,'A2.1 Intenzita dopravy'!$E$141:$BB$141,0)),IF('09.1 Nehodovost - vypocet'!P$19&lt;MIN('A2.1 Intenzita dopravy'!$E$141:$BB$141),'09.1 Nehodovost - vypocet'!Q55*'09.1 Nehodovost - vypocet'!Q55/'09.1 Nehodovost - vypocet'!R55,'09.1 Nehodovost - vypocet'!O55*'09.1 Nehodovost - vypocet'!O55/'09.1 Nehodovost - vypocet'!N55)),IF('A2 Intenzita dopravy'!$G$2="Koeficienty rastu dopravy",IFERROR(INDEX('A2.1 Intenzita dopravy'!$E41:$BB41,MATCH('09.1 Nehodovost - vypocet'!P$19,'A2.1 Intenzita dopravy'!$E$5:$BB$5,0)),IF('09.1 Nehodovost - vypocet'!P$19&lt;MIN('A2.1 Intenzita dopravy'!$E$5:$BB$5),'09.1 Nehodovost - vypocet'!Q55*'09.1 Nehodovost - vypocet'!Q55/'09.1 Nehodovost - vypocet'!R55,'09.1 Nehodovost - vypocet'!O55*'09.1 Nehodovost - vypocet'!O55/'09.1 Nehodovost - vypocet'!N55)),0)),0)</f>
        <v>2209</v>
      </c>
      <c r="Q55" s="30">
        <f>IFERROR(IF('A2 Intenzita dopravy'!$G$2="Dopravný model",IFERROR(INDEX('A2.1 Intenzita dopravy'!$E177:$BB177,MATCH('09.1 Nehodovost - vypocet'!Q$19,'A2.1 Intenzita dopravy'!$E$141:$BB$141,0)),IF('09.1 Nehodovost - vypocet'!Q$19&lt;MIN('A2.1 Intenzita dopravy'!$E$141:$BB$141),'09.1 Nehodovost - vypocet'!R55*'09.1 Nehodovost - vypocet'!R55/'09.1 Nehodovost - vypocet'!S55,'09.1 Nehodovost - vypocet'!P55*'09.1 Nehodovost - vypocet'!P55/'09.1 Nehodovost - vypocet'!O55)),IF('A2 Intenzita dopravy'!$G$2="Koeficienty rastu dopravy",IFERROR(INDEX('A2.1 Intenzita dopravy'!$E41:$BB41,MATCH('09.1 Nehodovost - vypocet'!Q$19,'A2.1 Intenzita dopravy'!$E$5:$BB$5,0)),IF('09.1 Nehodovost - vypocet'!Q$19&lt;MIN('A2.1 Intenzita dopravy'!$E$5:$BB$5),'09.1 Nehodovost - vypocet'!R55*'09.1 Nehodovost - vypocet'!R55/'09.1 Nehodovost - vypocet'!S55,'09.1 Nehodovost - vypocet'!P55*'09.1 Nehodovost - vypocet'!P55/'09.1 Nehodovost - vypocet'!O55)),0)),0)</f>
        <v>2240.6101710461257</v>
      </c>
      <c r="R55" s="30">
        <f>IFERROR(IF('A2 Intenzita dopravy'!$G$2="Dopravný model",IFERROR(INDEX('A2.1 Intenzita dopravy'!$E177:$BB177,MATCH('09.1 Nehodovost - vypocet'!R$19,'A2.1 Intenzita dopravy'!$E$141:$BB$141,0)),IF('09.1 Nehodovost - vypocet'!R$19&lt;MIN('A2.1 Intenzita dopravy'!$E$141:$BB$141),'09.1 Nehodovost - vypocet'!S55*'09.1 Nehodovost - vypocet'!S55/'09.1 Nehodovost - vypocet'!T55,'09.1 Nehodovost - vypocet'!Q55*'09.1 Nehodovost - vypocet'!Q55/'09.1 Nehodovost - vypocet'!P55)),IF('A2 Intenzita dopravy'!$G$2="Koeficienty rastu dopravy",IFERROR(INDEX('A2.1 Intenzita dopravy'!$E41:$BB41,MATCH('09.1 Nehodovost - vypocet'!R$19,'A2.1 Intenzita dopravy'!$E$5:$BB$5,0)),IF('09.1 Nehodovost - vypocet'!R$19&lt;MIN('A2.1 Intenzita dopravy'!$E$5:$BB$5),'09.1 Nehodovost - vypocet'!S55*'09.1 Nehodovost - vypocet'!S55/'09.1 Nehodovost - vypocet'!T55,'09.1 Nehodovost - vypocet'!Q55*'09.1 Nehodovost - vypocet'!Q55/'09.1 Nehodovost - vypocet'!P55)),0)),0)</f>
        <v>2272.6726747828652</v>
      </c>
      <c r="S55" s="30">
        <f>IFERROR(IF('A2 Intenzita dopravy'!$G$2="Dopravný model",IFERROR(INDEX('A2.1 Intenzita dopravy'!$E177:$BB177,MATCH('09.1 Nehodovost - vypocet'!S$19,'A2.1 Intenzita dopravy'!$E$141:$BB$141,0)),IF('09.1 Nehodovost - vypocet'!S$19&lt;MIN('A2.1 Intenzita dopravy'!$E$141:$BB$141),'09.1 Nehodovost - vypocet'!T55*'09.1 Nehodovost - vypocet'!T55/'09.1 Nehodovost - vypocet'!U55,'09.1 Nehodovost - vypocet'!R55*'09.1 Nehodovost - vypocet'!R55/'09.1 Nehodovost - vypocet'!Q55)),IF('A2 Intenzita dopravy'!$G$2="Koeficienty rastu dopravy",IFERROR(INDEX('A2.1 Intenzita dopravy'!$E41:$BB41,MATCH('09.1 Nehodovost - vypocet'!S$19,'A2.1 Intenzita dopravy'!$E$5:$BB$5,0)),IF('09.1 Nehodovost - vypocet'!S$19&lt;MIN('A2.1 Intenzita dopravy'!$E$5:$BB$5),'09.1 Nehodovost - vypocet'!T55*'09.1 Nehodovost - vypocet'!T55/'09.1 Nehodovost - vypocet'!U55,'09.1 Nehodovost - vypocet'!R55*'09.1 Nehodovost - vypocet'!R55/'09.1 Nehodovost - vypocet'!Q55)),0)),0)</f>
        <v>2305.1939839642787</v>
      </c>
      <c r="T55" s="30">
        <f>IFERROR(IF('A2 Intenzita dopravy'!$G$2="Dopravný model",IFERROR(INDEX('A2.1 Intenzita dopravy'!$E177:$BB177,MATCH('09.1 Nehodovost - vypocet'!T$19,'A2.1 Intenzita dopravy'!$E$141:$BB$141,0)),IF('09.1 Nehodovost - vypocet'!T$19&lt;MIN('A2.1 Intenzita dopravy'!$E$141:$BB$141),'09.1 Nehodovost - vypocet'!U55*'09.1 Nehodovost - vypocet'!U55/'09.1 Nehodovost - vypocet'!V55,'09.1 Nehodovost - vypocet'!S55*'09.1 Nehodovost - vypocet'!S55/'09.1 Nehodovost - vypocet'!R55)),IF('A2 Intenzita dopravy'!$G$2="Koeficienty rastu dopravy",IFERROR(INDEX('A2.1 Intenzita dopravy'!$E41:$BB41,MATCH('09.1 Nehodovost - vypocet'!T$19,'A2.1 Intenzita dopravy'!$E$5:$BB$5,0)),IF('09.1 Nehodovost - vypocet'!T$19&lt;MIN('A2.1 Intenzita dopravy'!$E$5:$BB$5),'09.1 Nehodovost - vypocet'!U55*'09.1 Nehodovost - vypocet'!U55/'09.1 Nehodovost - vypocet'!V55,'09.1 Nehodovost - vypocet'!S55*'09.1 Nehodovost - vypocet'!S55/'09.1 Nehodovost - vypocet'!R55)),0)),0)</f>
        <v>2338.1806639677243</v>
      </c>
      <c r="U55" s="30">
        <f>IFERROR(IF('A2 Intenzita dopravy'!$G$2="Dopravný model",IFERROR(INDEX('A2.1 Intenzita dopravy'!$E177:$BB177,MATCH('09.1 Nehodovost - vypocet'!U$19,'A2.1 Intenzita dopravy'!$E$141:$BB$141,0)),IF('09.1 Nehodovost - vypocet'!U$19&lt;MIN('A2.1 Intenzita dopravy'!$E$141:$BB$141),'09.1 Nehodovost - vypocet'!V55*'09.1 Nehodovost - vypocet'!V55/'09.1 Nehodovost - vypocet'!W55,'09.1 Nehodovost - vypocet'!T55*'09.1 Nehodovost - vypocet'!T55/'09.1 Nehodovost - vypocet'!S55)),IF('A2 Intenzita dopravy'!$G$2="Koeficienty rastu dopravy",IFERROR(INDEX('A2.1 Intenzita dopravy'!$E41:$BB41,MATCH('09.1 Nehodovost - vypocet'!U$19,'A2.1 Intenzita dopravy'!$E$5:$BB$5,0)),IF('09.1 Nehodovost - vypocet'!U$19&lt;MIN('A2.1 Intenzita dopravy'!$E$5:$BB$5),'09.1 Nehodovost - vypocet'!V55*'09.1 Nehodovost - vypocet'!V55/'09.1 Nehodovost - vypocet'!W55,'09.1 Nehodovost - vypocet'!T55*'09.1 Nehodovost - vypocet'!T55/'09.1 Nehodovost - vypocet'!S55)),0)),0)</f>
        <v>2371.6393741192696</v>
      </c>
      <c r="V55" s="30">
        <f>IFERROR(IF('A2 Intenzita dopravy'!$G$2="Dopravný model",IFERROR(INDEX('A2.1 Intenzita dopravy'!$E177:$BB177,MATCH('09.1 Nehodovost - vypocet'!V$19,'A2.1 Intenzita dopravy'!$E$141:$BB$141,0)),IF('09.1 Nehodovost - vypocet'!V$19&lt;MIN('A2.1 Intenzita dopravy'!$E$141:$BB$141),'09.1 Nehodovost - vypocet'!W55*'09.1 Nehodovost - vypocet'!W55/'09.1 Nehodovost - vypocet'!X55,'09.1 Nehodovost - vypocet'!U55*'09.1 Nehodovost - vypocet'!U55/'09.1 Nehodovost - vypocet'!T55)),IF('A2 Intenzita dopravy'!$G$2="Koeficienty rastu dopravy",IFERROR(INDEX('A2.1 Intenzita dopravy'!$E41:$BB41,MATCH('09.1 Nehodovost - vypocet'!V$19,'A2.1 Intenzita dopravy'!$E$5:$BB$5,0)),IF('09.1 Nehodovost - vypocet'!V$19&lt;MIN('A2.1 Intenzita dopravy'!$E$5:$BB$5),'09.1 Nehodovost - vypocet'!W55*'09.1 Nehodovost - vypocet'!W55/'09.1 Nehodovost - vypocet'!X55,'09.1 Nehodovost - vypocet'!U55*'09.1 Nehodovost - vypocet'!U55/'09.1 Nehodovost - vypocet'!T55)),0)),0)</f>
        <v>2405.5768690380733</v>
      </c>
      <c r="W55" s="30">
        <f>IFERROR(IF('A2 Intenzita dopravy'!$G$2="Dopravný model",IFERROR(INDEX('A2.1 Intenzita dopravy'!$E177:$BB177,MATCH('09.1 Nehodovost - vypocet'!W$19,'A2.1 Intenzita dopravy'!$E$141:$BB$141,0)),IF('09.1 Nehodovost - vypocet'!W$19&lt;MIN('A2.1 Intenzita dopravy'!$E$141:$BB$141),'09.1 Nehodovost - vypocet'!X55*'09.1 Nehodovost - vypocet'!X55/'09.1 Nehodovost - vypocet'!Y55,'09.1 Nehodovost - vypocet'!V55*'09.1 Nehodovost - vypocet'!V55/'09.1 Nehodovost - vypocet'!U55)),IF('A2 Intenzita dopravy'!$G$2="Koeficienty rastu dopravy",IFERROR(INDEX('A2.1 Intenzita dopravy'!$E41:$BB41,MATCH('09.1 Nehodovost - vypocet'!W$19,'A2.1 Intenzita dopravy'!$E$5:$BB$5,0)),IF('09.1 Nehodovost - vypocet'!W$19&lt;MIN('A2.1 Intenzita dopravy'!$E$5:$BB$5),'09.1 Nehodovost - vypocet'!X55*'09.1 Nehodovost - vypocet'!X55/'09.1 Nehodovost - vypocet'!Y55,'09.1 Nehodovost - vypocet'!V55*'09.1 Nehodovost - vypocet'!V55/'09.1 Nehodovost - vypocet'!U55)),0)),0)</f>
        <v>2440</v>
      </c>
      <c r="X55" s="30">
        <f>IFERROR(IF('A2 Intenzita dopravy'!$G$2="Dopravný model",IFERROR(INDEX('A2.1 Intenzita dopravy'!$E177:$BB177,MATCH('09.1 Nehodovost - vypocet'!X$19,'A2.1 Intenzita dopravy'!$E$141:$BB$141,0)),IF('09.1 Nehodovost - vypocet'!X$19&lt;MIN('A2.1 Intenzita dopravy'!$E$141:$BB$141),'09.1 Nehodovost - vypocet'!Y55*'09.1 Nehodovost - vypocet'!Y55/'09.1 Nehodovost - vypocet'!Z55,'09.1 Nehodovost - vypocet'!W55*'09.1 Nehodovost - vypocet'!W55/'09.1 Nehodovost - vypocet'!V55)),IF('A2 Intenzita dopravy'!$G$2="Koeficienty rastu dopravy",IFERROR(INDEX('A2.1 Intenzita dopravy'!$E41:$BB41,MATCH('09.1 Nehodovost - vypocet'!X$19,'A2.1 Intenzita dopravy'!$E$5:$BB$5,0)),IF('09.1 Nehodovost - vypocet'!X$19&lt;MIN('A2.1 Intenzita dopravy'!$E$5:$BB$5),'09.1 Nehodovost - vypocet'!Y55*'09.1 Nehodovost - vypocet'!Y55/'09.1 Nehodovost - vypocet'!Z55,'09.1 Nehodovost - vypocet'!W55*'09.1 Nehodovost - vypocet'!W55/'09.1 Nehodovost - vypocet'!V55)),0)),0)</f>
        <v>2467.5565161902014</v>
      </c>
      <c r="Y55" s="30">
        <f>IFERROR(IF('A2 Intenzita dopravy'!$G$2="Dopravný model",IFERROR(INDEX('A2.1 Intenzita dopravy'!$E177:$BB177,MATCH('09.1 Nehodovost - vypocet'!Y$19,'A2.1 Intenzita dopravy'!$E$141:$BB$141,0)),IF('09.1 Nehodovost - vypocet'!Y$19&lt;MIN('A2.1 Intenzita dopravy'!$E$141:$BB$141),'09.1 Nehodovost - vypocet'!Z55*'09.1 Nehodovost - vypocet'!Z55/'09.1 Nehodovost - vypocet'!AA55,'09.1 Nehodovost - vypocet'!X55*'09.1 Nehodovost - vypocet'!X55/'09.1 Nehodovost - vypocet'!W55)),IF('A2 Intenzita dopravy'!$G$2="Koeficienty rastu dopravy",IFERROR(INDEX('A2.1 Intenzita dopravy'!$E41:$BB41,MATCH('09.1 Nehodovost - vypocet'!Y$19,'A2.1 Intenzita dopravy'!$E$5:$BB$5,0)),IF('09.1 Nehodovost - vypocet'!Y$19&lt;MIN('A2.1 Intenzita dopravy'!$E$5:$BB$5),'09.1 Nehodovost - vypocet'!Z55*'09.1 Nehodovost - vypocet'!Z55/'09.1 Nehodovost - vypocet'!AA55,'09.1 Nehodovost - vypocet'!X55*'09.1 Nehodovost - vypocet'!X55/'09.1 Nehodovost - vypocet'!W55)),0)),0)</f>
        <v>2495.4242461445588</v>
      </c>
      <c r="Z55" s="30">
        <f>IFERROR(IF('A2 Intenzita dopravy'!$G$2="Dopravný model",IFERROR(INDEX('A2.1 Intenzita dopravy'!$E177:$BB177,MATCH('09.1 Nehodovost - vypocet'!Z$19,'A2.1 Intenzita dopravy'!$E$141:$BB$141,0)),IF('09.1 Nehodovost - vypocet'!Z$19&lt;MIN('A2.1 Intenzita dopravy'!$E$141:$BB$141),'09.1 Nehodovost - vypocet'!AA55*'09.1 Nehodovost - vypocet'!AA55/'09.1 Nehodovost - vypocet'!AB55,'09.1 Nehodovost - vypocet'!Y55*'09.1 Nehodovost - vypocet'!Y55/'09.1 Nehodovost - vypocet'!X55)),IF('A2 Intenzita dopravy'!$G$2="Koeficienty rastu dopravy",IFERROR(INDEX('A2.1 Intenzita dopravy'!$E41:$BB41,MATCH('09.1 Nehodovost - vypocet'!Z$19,'A2.1 Intenzita dopravy'!$E$5:$BB$5,0)),IF('09.1 Nehodovost - vypocet'!Z$19&lt;MIN('A2.1 Intenzita dopravy'!$E$5:$BB$5),'09.1 Nehodovost - vypocet'!AA55*'09.1 Nehodovost - vypocet'!AA55/'09.1 Nehodovost - vypocet'!AB55,'09.1 Nehodovost - vypocet'!Y55*'09.1 Nehodovost - vypocet'!Y55/'09.1 Nehodovost - vypocet'!X55)),0)),0)</f>
        <v>2523.6067046036997</v>
      </c>
      <c r="AA55" s="30">
        <f>IFERROR(IF('A2 Intenzita dopravy'!$G$2="Dopravný model",IFERROR(INDEX('A2.1 Intenzita dopravy'!$E177:$BB177,MATCH('09.1 Nehodovost - vypocet'!AA$19,'A2.1 Intenzita dopravy'!$E$141:$BB$141,0)),IF('09.1 Nehodovost - vypocet'!AA$19&lt;MIN('A2.1 Intenzita dopravy'!$E$141:$BB$141),'09.1 Nehodovost - vypocet'!AB55*'09.1 Nehodovost - vypocet'!AB55/'09.1 Nehodovost - vypocet'!AC55,'09.1 Nehodovost - vypocet'!Z55*'09.1 Nehodovost - vypocet'!Z55/'09.1 Nehodovost - vypocet'!Y55)),IF('A2 Intenzita dopravy'!$G$2="Koeficienty rastu dopravy",IFERROR(INDEX('A2.1 Intenzita dopravy'!$E41:$BB41,MATCH('09.1 Nehodovost - vypocet'!AA$19,'A2.1 Intenzita dopravy'!$E$5:$BB$5,0)),IF('09.1 Nehodovost - vypocet'!AA$19&lt;MIN('A2.1 Intenzita dopravy'!$E$5:$BB$5),'09.1 Nehodovost - vypocet'!AB55*'09.1 Nehodovost - vypocet'!AB55/'09.1 Nehodovost - vypocet'!AC55,'09.1 Nehodovost - vypocet'!Z55*'09.1 Nehodovost - vypocet'!Z55/'09.1 Nehodovost - vypocet'!Y55)),0)),0)</f>
        <v>2552.1074460025161</v>
      </c>
      <c r="AB55" s="30">
        <f>IFERROR(IF('A2 Intenzita dopravy'!$G$2="Dopravný model",IFERROR(INDEX('A2.1 Intenzita dopravy'!$E177:$BB177,MATCH('09.1 Nehodovost - vypocet'!AB$19,'A2.1 Intenzita dopravy'!$E$141:$BB$141,0)),IF('09.1 Nehodovost - vypocet'!AB$19&lt;MIN('A2.1 Intenzita dopravy'!$E$141:$BB$141),'09.1 Nehodovost - vypocet'!AC55*'09.1 Nehodovost - vypocet'!AC55/'09.1 Nehodovost - vypocet'!AD55,'09.1 Nehodovost - vypocet'!AA55*'09.1 Nehodovost - vypocet'!AA55/'09.1 Nehodovost - vypocet'!Z55)),IF('A2 Intenzita dopravy'!$G$2="Koeficienty rastu dopravy",IFERROR(INDEX('A2.1 Intenzita dopravy'!$E41:$BB41,MATCH('09.1 Nehodovost - vypocet'!AB$19,'A2.1 Intenzita dopravy'!$E$5:$BB$5,0)),IF('09.1 Nehodovost - vypocet'!AB$19&lt;MIN('A2.1 Intenzita dopravy'!$E$5:$BB$5),'09.1 Nehodovost - vypocet'!AC55*'09.1 Nehodovost - vypocet'!AC55/'09.1 Nehodovost - vypocet'!AD55,'09.1 Nehodovost - vypocet'!AA55*'09.1 Nehodovost - vypocet'!AA55/'09.1 Nehodovost - vypocet'!Z55)),0)),0)</f>
        <v>2580.9300649184593</v>
      </c>
      <c r="AC55" s="30">
        <f>IFERROR(IF('A2 Intenzita dopravy'!$G$2="Dopravný model",IFERROR(INDEX('A2.1 Intenzita dopravy'!$E177:$BB177,MATCH('09.1 Nehodovost - vypocet'!AC$19,'A2.1 Intenzita dopravy'!$E$141:$BB$141,0)),IF('09.1 Nehodovost - vypocet'!AC$19&lt;MIN('A2.1 Intenzita dopravy'!$E$141:$BB$141),'09.1 Nehodovost - vypocet'!AD55*'09.1 Nehodovost - vypocet'!AD55/'09.1 Nehodovost - vypocet'!AE55,'09.1 Nehodovost - vypocet'!AB55*'09.1 Nehodovost - vypocet'!AB55/'09.1 Nehodovost - vypocet'!AA55)),IF('A2 Intenzita dopravy'!$G$2="Koeficienty rastu dopravy",IFERROR(INDEX('A2.1 Intenzita dopravy'!$E41:$BB41,MATCH('09.1 Nehodovost - vypocet'!AC$19,'A2.1 Intenzita dopravy'!$E$5:$BB$5,0)),IF('09.1 Nehodovost - vypocet'!AC$19&lt;MIN('A2.1 Intenzita dopravy'!$E$5:$BB$5),'09.1 Nehodovost - vypocet'!AD55*'09.1 Nehodovost - vypocet'!AD55/'09.1 Nehodovost - vypocet'!AE55,'09.1 Nehodovost - vypocet'!AB55*'09.1 Nehodovost - vypocet'!AB55/'09.1 Nehodovost - vypocet'!AA55)),0)),0)</f>
        <v>2610.0781965248948</v>
      </c>
      <c r="AD55" s="30">
        <f>IFERROR(IF('A2 Intenzita dopravy'!$G$2="Dopravný model",IFERROR(INDEX('A2.1 Intenzita dopravy'!$E177:$BB177,MATCH('09.1 Nehodovost - vypocet'!AD$19,'A2.1 Intenzita dopravy'!$E$141:$BB$141,0)),IF('09.1 Nehodovost - vypocet'!AD$19&lt;MIN('A2.1 Intenzita dopravy'!$E$141:$BB$141),'09.1 Nehodovost - vypocet'!AE55*'09.1 Nehodovost - vypocet'!AE55/'09.1 Nehodovost - vypocet'!AF55,'09.1 Nehodovost - vypocet'!AC55*'09.1 Nehodovost - vypocet'!AC55/'09.1 Nehodovost - vypocet'!AB55)),IF('A2 Intenzita dopravy'!$G$2="Koeficienty rastu dopravy",IFERROR(INDEX('A2.1 Intenzita dopravy'!$E41:$BB41,MATCH('09.1 Nehodovost - vypocet'!AD$19,'A2.1 Intenzita dopravy'!$E$5:$BB$5,0)),IF('09.1 Nehodovost - vypocet'!AD$19&lt;MIN('A2.1 Intenzita dopravy'!$E$5:$BB$5),'09.1 Nehodovost - vypocet'!AE55*'09.1 Nehodovost - vypocet'!AE55/'09.1 Nehodovost - vypocet'!AF55,'09.1 Nehodovost - vypocet'!AC55*'09.1 Nehodovost - vypocet'!AC55/'09.1 Nehodovost - vypocet'!AB55)),0)),0)</f>
        <v>2639.5555170495791</v>
      </c>
      <c r="AE55" s="30">
        <f>IFERROR(IF('A2 Intenzita dopravy'!$G$2="Dopravný model",IFERROR(INDEX('A2.1 Intenzita dopravy'!$E177:$BB177,MATCH('09.1 Nehodovost - vypocet'!AE$19,'A2.1 Intenzita dopravy'!$E$141:$BB$141,0)),IF('09.1 Nehodovost - vypocet'!AE$19&lt;MIN('A2.1 Intenzita dopravy'!$E$141:$BB$141),'09.1 Nehodovost - vypocet'!AF55*'09.1 Nehodovost - vypocet'!AF55/'09.1 Nehodovost - vypocet'!AG55,'09.1 Nehodovost - vypocet'!AD55*'09.1 Nehodovost - vypocet'!AD55/'09.1 Nehodovost - vypocet'!AC55)),IF('A2 Intenzita dopravy'!$G$2="Koeficienty rastu dopravy",IFERROR(INDEX('A2.1 Intenzita dopravy'!$E41:$BB41,MATCH('09.1 Nehodovost - vypocet'!AE$19,'A2.1 Intenzita dopravy'!$E$5:$BB$5,0)),IF('09.1 Nehodovost - vypocet'!AE$19&lt;MIN('A2.1 Intenzita dopravy'!$E$5:$BB$5),'09.1 Nehodovost - vypocet'!AF55*'09.1 Nehodovost - vypocet'!AF55/'09.1 Nehodovost - vypocet'!AG55,'09.1 Nehodovost - vypocet'!AD55*'09.1 Nehodovost - vypocet'!AD55/'09.1 Nehodovost - vypocet'!AC55)),0)),0)</f>
        <v>2669.3657442383133</v>
      </c>
      <c r="AF55" s="30">
        <f>IFERROR(IF('A2 Intenzita dopravy'!$G$2="Dopravný model",IFERROR(INDEX('A2.1 Intenzita dopravy'!$E177:$BB177,MATCH('09.1 Nehodovost - vypocet'!AF$19,'A2.1 Intenzita dopravy'!$E$141:$BB$141,0)),IF('09.1 Nehodovost - vypocet'!AF$19&lt;MIN('A2.1 Intenzita dopravy'!$E$141:$BB$141),'09.1 Nehodovost - vypocet'!AG55*'09.1 Nehodovost - vypocet'!AG55/'09.1 Nehodovost - vypocet'!AH55,'09.1 Nehodovost - vypocet'!AE55*'09.1 Nehodovost - vypocet'!AE55/'09.1 Nehodovost - vypocet'!AD55)),IF('A2 Intenzita dopravy'!$G$2="Koeficienty rastu dopravy",IFERROR(INDEX('A2.1 Intenzita dopravy'!$E41:$BB41,MATCH('09.1 Nehodovost - vypocet'!AF$19,'A2.1 Intenzita dopravy'!$E$5:$BB$5,0)),IF('09.1 Nehodovost - vypocet'!AF$19&lt;MIN('A2.1 Intenzita dopravy'!$E$5:$BB$5),'09.1 Nehodovost - vypocet'!AG55*'09.1 Nehodovost - vypocet'!AG55/'09.1 Nehodovost - vypocet'!AH55,'09.1 Nehodovost - vypocet'!AE55*'09.1 Nehodovost - vypocet'!AE55/'09.1 Nehodovost - vypocet'!AD55)),0)),0)</f>
        <v>2699.5126378238347</v>
      </c>
      <c r="AG55" s="30">
        <f>IFERROR(IF('A2 Intenzita dopravy'!$G$2="Dopravný model",IFERROR(INDEX('A2.1 Intenzita dopravy'!$E177:$BB177,MATCH('09.1 Nehodovost - vypocet'!AG$19,'A2.1 Intenzita dopravy'!$E$141:$BB$141,0)),IF('09.1 Nehodovost - vypocet'!AG$19&lt;MIN('A2.1 Intenzita dopravy'!$E$141:$BB$141),'09.1 Nehodovost - vypocet'!AH55*'09.1 Nehodovost - vypocet'!AH55/'09.1 Nehodovost - vypocet'!AI55,'09.1 Nehodovost - vypocet'!AF55*'09.1 Nehodovost - vypocet'!AF55/'09.1 Nehodovost - vypocet'!AE55)),IF('A2 Intenzita dopravy'!$G$2="Koeficienty rastu dopravy",IFERROR(INDEX('A2.1 Intenzita dopravy'!$E41:$BB41,MATCH('09.1 Nehodovost - vypocet'!AG$19,'A2.1 Intenzita dopravy'!$E$5:$BB$5,0)),IF('09.1 Nehodovost - vypocet'!AG$19&lt;MIN('A2.1 Intenzita dopravy'!$E$5:$BB$5),'09.1 Nehodovost - vypocet'!AH55*'09.1 Nehodovost - vypocet'!AH55/'09.1 Nehodovost - vypocet'!AI55,'09.1 Nehodovost - vypocet'!AF55*'09.1 Nehodovost - vypocet'!AF55/'09.1 Nehodovost - vypocet'!AE55)),0)),0)</f>
        <v>2730</v>
      </c>
      <c r="AH55" s="30">
        <f>IFERROR(IF('A2 Intenzita dopravy'!$G$2="Dopravný model",IFERROR(INDEX('A2.1 Intenzita dopravy'!$E177:$BB177,MATCH('09.1 Nehodovost - vypocet'!AH$19,'A2.1 Intenzita dopravy'!$E$141:$BB$141,0)),IF('09.1 Nehodovost - vypocet'!AH$19&lt;MIN('A2.1 Intenzita dopravy'!$E$141:$BB$141),'09.1 Nehodovost - vypocet'!AI55*'09.1 Nehodovost - vypocet'!AI55/'09.1 Nehodovost - vypocet'!AJ55,'09.1 Nehodovost - vypocet'!AG55*'09.1 Nehodovost - vypocet'!AG55/'09.1 Nehodovost - vypocet'!AF55)),IF('A2 Intenzita dopravy'!$G$2="Koeficienty rastu dopravy",IFERROR(INDEX('A2.1 Intenzita dopravy'!$E41:$BB41,MATCH('09.1 Nehodovost - vypocet'!AH$19,'A2.1 Intenzita dopravy'!$E$5:$BB$5,0)),IF('09.1 Nehodovost - vypocet'!AH$19&lt;MIN('A2.1 Intenzita dopravy'!$E$5:$BB$5),'09.1 Nehodovost - vypocet'!AI55*'09.1 Nehodovost - vypocet'!AI55/'09.1 Nehodovost - vypocet'!AJ55,'09.1 Nehodovost - vypocet'!AG55*'09.1 Nehodovost - vypocet'!AG55/'09.1 Nehodovost - vypocet'!AF55)),0)),0)</f>
        <v>2766.698545282487</v>
      </c>
      <c r="AI55" s="30">
        <f>IFERROR(IF('A2 Intenzita dopravy'!$G$2="Dopravný model",IFERROR(INDEX('A2.1 Intenzita dopravy'!$E177:$BB177,MATCH('09.1 Nehodovost - vypocet'!AI$19,'A2.1 Intenzita dopravy'!$E$141:$BB$141,0)),IF('09.1 Nehodovost - vypocet'!AI$19&lt;MIN('A2.1 Intenzita dopravy'!$E$141:$BB$141),'09.1 Nehodovost - vypocet'!AJ55*'09.1 Nehodovost - vypocet'!AJ55/'09.1 Nehodovost - vypocet'!AK55,'09.1 Nehodovost - vypocet'!AH55*'09.1 Nehodovost - vypocet'!AH55/'09.1 Nehodovost - vypocet'!AG55)),IF('A2 Intenzita dopravy'!$G$2="Koeficienty rastu dopravy",IFERROR(INDEX('A2.1 Intenzita dopravy'!$E41:$BB41,MATCH('09.1 Nehodovost - vypocet'!AI$19,'A2.1 Intenzita dopravy'!$E$5:$BB$5,0)),IF('09.1 Nehodovost - vypocet'!AI$19&lt;MIN('A2.1 Intenzita dopravy'!$E$5:$BB$5),'09.1 Nehodovost - vypocet'!AJ55*'09.1 Nehodovost - vypocet'!AJ55/'09.1 Nehodovost - vypocet'!AK55,'09.1 Nehodovost - vypocet'!AH55*'09.1 Nehodovost - vypocet'!AH55/'09.1 Nehodovost - vypocet'!AG55)),0)),0)</f>
        <v>2803.8904177539303</v>
      </c>
      <c r="AJ55" s="30">
        <f>IFERROR(IF('A2 Intenzita dopravy'!$G$2="Dopravný model",IFERROR(INDEX('A2.1 Intenzita dopravy'!$E177:$BB177,MATCH('09.1 Nehodovost - vypocet'!AJ$19,'A2.1 Intenzita dopravy'!$E$141:$BB$141,0)),IF('09.1 Nehodovost - vypocet'!AJ$19&lt;MIN('A2.1 Intenzita dopravy'!$E$141:$BB$141),'09.1 Nehodovost - vypocet'!AK55*'09.1 Nehodovost - vypocet'!AK55/'09.1 Nehodovost - vypocet'!AL55,'09.1 Nehodovost - vypocet'!AI55*'09.1 Nehodovost - vypocet'!AI55/'09.1 Nehodovost - vypocet'!AH55)),IF('A2 Intenzita dopravy'!$G$2="Koeficienty rastu dopravy",IFERROR(INDEX('A2.1 Intenzita dopravy'!$E41:$BB41,MATCH('09.1 Nehodovost - vypocet'!AJ$19,'A2.1 Intenzita dopravy'!$E$5:$BB$5,0)),IF('09.1 Nehodovost - vypocet'!AJ$19&lt;MIN('A2.1 Intenzita dopravy'!$E$5:$BB$5),'09.1 Nehodovost - vypocet'!AK55*'09.1 Nehodovost - vypocet'!AK55/'09.1 Nehodovost - vypocet'!AL55,'09.1 Nehodovost - vypocet'!AI55*'09.1 Nehodovost - vypocet'!AI55/'09.1 Nehodovost - vypocet'!AH55)),0)),0)</f>
        <v>2841.5822490590858</v>
      </c>
      <c r="AK55" s="30">
        <f>IFERROR(IF('A2 Intenzita dopravy'!$G$2="Dopravný model",IFERROR(INDEX('A2.1 Intenzita dopravy'!$E177:$BB177,MATCH('09.1 Nehodovost - vypocet'!AK$19,'A2.1 Intenzita dopravy'!$E$141:$BB$141,0)),IF('09.1 Nehodovost - vypocet'!AK$19&lt;MIN('A2.1 Intenzita dopravy'!$E$141:$BB$141),'09.1 Nehodovost - vypocet'!AL55*'09.1 Nehodovost - vypocet'!AL55/'09.1 Nehodovost - vypocet'!AM55,'09.1 Nehodovost - vypocet'!AJ55*'09.1 Nehodovost - vypocet'!AJ55/'09.1 Nehodovost - vypocet'!AI55)),IF('A2 Intenzita dopravy'!$G$2="Koeficienty rastu dopravy",IFERROR(INDEX('A2.1 Intenzita dopravy'!$E41:$BB41,MATCH('09.1 Nehodovost - vypocet'!AK$19,'A2.1 Intenzita dopravy'!$E$5:$BB$5,0)),IF('09.1 Nehodovost - vypocet'!AK$19&lt;MIN('A2.1 Intenzita dopravy'!$E$5:$BB$5),'09.1 Nehodovost - vypocet'!AL55*'09.1 Nehodovost - vypocet'!AL55/'09.1 Nehodovost - vypocet'!AM55,'09.1 Nehodovost - vypocet'!AJ55*'09.1 Nehodovost - vypocet'!AJ55/'09.1 Nehodovost - vypocet'!AI55)),0)),0)</f>
        <v>2879.7807599898574</v>
      </c>
      <c r="AL55" s="30">
        <f>IFERROR(IF('A2 Intenzita dopravy'!$G$2="Dopravný model",IFERROR(INDEX('A2.1 Intenzita dopravy'!$E177:$BB177,MATCH('09.1 Nehodovost - vypocet'!AL$19,'A2.1 Intenzita dopravy'!$E$141:$BB$141,0)),IF('09.1 Nehodovost - vypocet'!AL$19&lt;MIN('A2.1 Intenzita dopravy'!$E$141:$BB$141),'09.1 Nehodovost - vypocet'!AM55*'09.1 Nehodovost - vypocet'!AM55/'09.1 Nehodovost - vypocet'!AN55,'09.1 Nehodovost - vypocet'!AK55*'09.1 Nehodovost - vypocet'!AK55/'09.1 Nehodovost - vypocet'!AJ55)),IF('A2 Intenzita dopravy'!$G$2="Koeficienty rastu dopravy",IFERROR(INDEX('A2.1 Intenzita dopravy'!$E41:$BB41,MATCH('09.1 Nehodovost - vypocet'!AL$19,'A2.1 Intenzita dopravy'!$E$5:$BB$5,0)),IF('09.1 Nehodovost - vypocet'!AL$19&lt;MIN('A2.1 Intenzita dopravy'!$E$5:$BB$5),'09.1 Nehodovost - vypocet'!AM55*'09.1 Nehodovost - vypocet'!AM55/'09.1 Nehodovost - vypocet'!AN55,'09.1 Nehodovost - vypocet'!AK55*'09.1 Nehodovost - vypocet'!AK55/'09.1 Nehodovost - vypocet'!AJ55)),0)),0)</f>
        <v>2918.4927616836753</v>
      </c>
      <c r="AM55" s="30">
        <f>IFERROR(IF('A2 Intenzita dopravy'!$G$2="Dopravný model",IFERROR(INDEX('A2.1 Intenzita dopravy'!$E177:$BB177,MATCH('09.1 Nehodovost - vypocet'!AM$19,'A2.1 Intenzita dopravy'!$E$141:$BB$141,0)),IF('09.1 Nehodovost - vypocet'!AM$19&lt;MIN('A2.1 Intenzita dopravy'!$E$141:$BB$141),'09.1 Nehodovost - vypocet'!AN55*'09.1 Nehodovost - vypocet'!AN55/'09.1 Nehodovost - vypocet'!AO55,'09.1 Nehodovost - vypocet'!AL55*'09.1 Nehodovost - vypocet'!AL55/'09.1 Nehodovost - vypocet'!AK55)),IF('A2 Intenzita dopravy'!$G$2="Koeficienty rastu dopravy",IFERROR(INDEX('A2.1 Intenzita dopravy'!$E41:$BB41,MATCH('09.1 Nehodovost - vypocet'!AM$19,'A2.1 Intenzita dopravy'!$E$5:$BB$5,0)),IF('09.1 Nehodovost - vypocet'!AM$19&lt;MIN('A2.1 Intenzita dopravy'!$E$5:$BB$5),'09.1 Nehodovost - vypocet'!AN55*'09.1 Nehodovost - vypocet'!AN55/'09.1 Nehodovost - vypocet'!AO55,'09.1 Nehodovost - vypocet'!AL55*'09.1 Nehodovost - vypocet'!AL55/'09.1 Nehodovost - vypocet'!AK55)),0)),0)</f>
        <v>2957.7251568379829</v>
      </c>
      <c r="AN55" s="30">
        <f>IFERROR(IF('A2 Intenzita dopravy'!$G$2="Dopravný model",IFERROR(INDEX('A2.1 Intenzita dopravy'!$E177:$BB177,MATCH('09.1 Nehodovost - vypocet'!AN$19,'A2.1 Intenzita dopravy'!$E$141:$BB$141,0)),IF('09.1 Nehodovost - vypocet'!AN$19&lt;MIN('A2.1 Intenzita dopravy'!$E$141:$BB$141),'09.1 Nehodovost - vypocet'!AO55*'09.1 Nehodovost - vypocet'!AO55/'09.1 Nehodovost - vypocet'!AP55,'09.1 Nehodovost - vypocet'!AM55*'09.1 Nehodovost - vypocet'!AM55/'09.1 Nehodovost - vypocet'!AL55)),IF('A2 Intenzita dopravy'!$G$2="Koeficienty rastu dopravy",IFERROR(INDEX('A2.1 Intenzita dopravy'!$E41:$BB41,MATCH('09.1 Nehodovost - vypocet'!AN$19,'A2.1 Intenzita dopravy'!$E$5:$BB$5,0)),IF('09.1 Nehodovost - vypocet'!AN$19&lt;MIN('A2.1 Intenzita dopravy'!$E$5:$BB$5),'09.1 Nehodovost - vypocet'!AO55*'09.1 Nehodovost - vypocet'!AO55/'09.1 Nehodovost - vypocet'!AP55,'09.1 Nehodovost - vypocet'!AM55*'09.1 Nehodovost - vypocet'!AM55/'09.1 Nehodovost - vypocet'!AL55)),0)),0)</f>
        <v>2997.484940941049</v>
      </c>
      <c r="AO55" s="30">
        <f>IFERROR(IF('A2 Intenzita dopravy'!$G$2="Dopravný model",IFERROR(INDEX('A2.1 Intenzita dopravy'!$E177:$BB177,MATCH('09.1 Nehodovost - vypocet'!AO$19,'A2.1 Intenzita dopravy'!$E$141:$BB$141,0)),IF('09.1 Nehodovost - vypocet'!AO$19&lt;MIN('A2.1 Intenzita dopravy'!$E$141:$BB$141),'09.1 Nehodovost - vypocet'!AP55*'09.1 Nehodovost - vypocet'!AP55/'09.1 Nehodovost - vypocet'!AQ55,'09.1 Nehodovost - vypocet'!AN55*'09.1 Nehodovost - vypocet'!AN55/'09.1 Nehodovost - vypocet'!AM55)),IF('A2 Intenzita dopravy'!$G$2="Koeficienty rastu dopravy",IFERROR(INDEX('A2.1 Intenzita dopravy'!$E41:$BB41,MATCH('09.1 Nehodovost - vypocet'!AO$19,'A2.1 Intenzita dopravy'!$E$5:$BB$5,0)),IF('09.1 Nehodovost - vypocet'!AO$19&lt;MIN('A2.1 Intenzita dopravy'!$E$5:$BB$5),'09.1 Nehodovost - vypocet'!AP55*'09.1 Nehodovost - vypocet'!AP55/'09.1 Nehodovost - vypocet'!AQ55,'09.1 Nehodovost - vypocet'!AN55*'09.1 Nehodovost - vypocet'!AN55/'09.1 Nehodovost - vypocet'!AM55)),0)),0)</f>
        <v>3037.779203519327</v>
      </c>
      <c r="AP55" s="30">
        <f>IFERROR(IF('A2 Intenzita dopravy'!$G$2="Dopravný model",IFERROR(INDEX('A2.1 Intenzita dopravy'!$E177:$BB177,MATCH('09.1 Nehodovost - vypocet'!AP$19,'A2.1 Intenzita dopravy'!$E$141:$BB$141,0)),IF('09.1 Nehodovost - vypocet'!AP$19&lt;MIN('A2.1 Intenzita dopravy'!$E$141:$BB$141),'09.1 Nehodovost - vypocet'!AQ55*'09.1 Nehodovost - vypocet'!AQ55/'09.1 Nehodovost - vypocet'!AR55,'09.1 Nehodovost - vypocet'!AO55*'09.1 Nehodovost - vypocet'!AO55/'09.1 Nehodovost - vypocet'!AN55)),IF('A2 Intenzita dopravy'!$G$2="Koeficienty rastu dopravy",IFERROR(INDEX('A2.1 Intenzita dopravy'!$E41:$BB41,MATCH('09.1 Nehodovost - vypocet'!AP$19,'A2.1 Intenzita dopravy'!$E$5:$BB$5,0)),IF('09.1 Nehodovost - vypocet'!AP$19&lt;MIN('A2.1 Intenzita dopravy'!$E$5:$BB$5),'09.1 Nehodovost - vypocet'!AQ55*'09.1 Nehodovost - vypocet'!AQ55/'09.1 Nehodovost - vypocet'!AR55,'09.1 Nehodovost - vypocet'!AO55*'09.1 Nehodovost - vypocet'!AO55/'09.1 Nehodovost - vypocet'!AN55)),0)),0)</f>
        <v>3078.6151294015804</v>
      </c>
      <c r="AQ55" s="30">
        <f>IFERROR(IF('A2 Intenzita dopravy'!$G$2="Dopravný model",IFERROR(INDEX('A2.1 Intenzita dopravy'!$E177:$BB177,MATCH('09.1 Nehodovost - vypocet'!AQ$19,'A2.1 Intenzita dopravy'!$E$141:$BB$141,0)),IF('09.1 Nehodovost - vypocet'!AQ$19&lt;MIN('A2.1 Intenzita dopravy'!$E$141:$BB$141),'09.1 Nehodovost - vypocet'!AR55*'09.1 Nehodovost - vypocet'!AR55/'09.1 Nehodovost - vypocet'!AS55,'09.1 Nehodovost - vypocet'!AP55*'09.1 Nehodovost - vypocet'!AP55/'09.1 Nehodovost - vypocet'!AO55)),IF('A2 Intenzita dopravy'!$G$2="Koeficienty rastu dopravy",IFERROR(INDEX('A2.1 Intenzita dopravy'!$E41:$BB41,MATCH('09.1 Nehodovost - vypocet'!AQ$19,'A2.1 Intenzita dopravy'!$E$5:$BB$5,0)),IF('09.1 Nehodovost - vypocet'!AQ$19&lt;MIN('A2.1 Intenzita dopravy'!$E$5:$BB$5),'09.1 Nehodovost - vypocet'!AR55*'09.1 Nehodovost - vypocet'!AR55/'09.1 Nehodovost - vypocet'!AS55,'09.1 Nehodovost - vypocet'!AP55*'09.1 Nehodovost - vypocet'!AP55/'09.1 Nehodovost - vypocet'!AO55)),0)),0)</f>
        <v>3120</v>
      </c>
      <c r="AR55" s="30">
        <f>IFERROR(IF('A2 Intenzita dopravy'!$G$2="Dopravný model",IFERROR(INDEX('A2.1 Intenzita dopravy'!$E177:$BB177,MATCH('09.1 Nehodovost - vypocet'!AR$19,'A2.1 Intenzita dopravy'!$E$141:$BB$141,0)),IF('09.1 Nehodovost - vypocet'!AR$19&lt;MIN('A2.1 Intenzita dopravy'!$E$141:$BB$141),'09.1 Nehodovost - vypocet'!AS55*'09.1 Nehodovost - vypocet'!AS55/'09.1 Nehodovost - vypocet'!AT55,'09.1 Nehodovost - vypocet'!AQ55*'09.1 Nehodovost - vypocet'!AQ55/'09.1 Nehodovost - vypocet'!AP55)),IF('A2 Intenzita dopravy'!$G$2="Koeficienty rastu dopravy",IFERROR(INDEX('A2.1 Intenzita dopravy'!$E41:$BB41,MATCH('09.1 Nehodovost - vypocet'!AR$19,'A2.1 Intenzita dopravy'!$E$5:$BB$5,0)),IF('09.1 Nehodovost - vypocet'!AR$19&lt;MIN('A2.1 Intenzita dopravy'!$E$5:$BB$5),'09.1 Nehodovost - vypocet'!AS55*'09.1 Nehodovost - vypocet'!AS55/'09.1 Nehodovost - vypocet'!AT55,'09.1 Nehodovost - vypocet'!AQ55*'09.1 Nehodovost - vypocet'!AQ55/'09.1 Nehodovost - vypocet'!AP55)),0)),0)</f>
        <v>3161.9411946085565</v>
      </c>
      <c r="AS55" s="30">
        <f>IFERROR(IF('A2 Intenzita dopravy'!$G$2="Dopravný model",IFERROR(INDEX('A2.1 Intenzita dopravy'!$E177:$BB177,MATCH('09.1 Nehodovost - vypocet'!AS$19,'A2.1 Intenzita dopravy'!$E$141:$BB$141,0)),IF('09.1 Nehodovost - vypocet'!AS$19&lt;MIN('A2.1 Intenzita dopravy'!$E$141:$BB$141),'09.1 Nehodovost - vypocet'!AT55*'09.1 Nehodovost - vypocet'!AT55/'09.1 Nehodovost - vypocet'!AU55,'09.1 Nehodovost - vypocet'!AR55*'09.1 Nehodovost - vypocet'!AR55/'09.1 Nehodovost - vypocet'!AQ55)),IF('A2 Intenzita dopravy'!$G$2="Koeficienty rastu dopravy",IFERROR(INDEX('A2.1 Intenzita dopravy'!$E41:$BB41,MATCH('09.1 Nehodovost - vypocet'!AS$19,'A2.1 Intenzita dopravy'!$E$5:$BB$5,0)),IF('09.1 Nehodovost - vypocet'!AS$19&lt;MIN('A2.1 Intenzita dopravy'!$E$5:$BB$5),'09.1 Nehodovost - vypocet'!AT55*'09.1 Nehodovost - vypocet'!AT55/'09.1 Nehodovost - vypocet'!AU55,'09.1 Nehodovost - vypocet'!AR55*'09.1 Nehodovost - vypocet'!AR55/'09.1 Nehodovost - vypocet'!AQ55)),0)),0)</f>
        <v>3204.4461917187778</v>
      </c>
      <c r="AT55" s="30">
        <f>IFERROR(IF('A2 Intenzita dopravy'!$G$2="Dopravný model",IFERROR(INDEX('A2.1 Intenzita dopravy'!$E177:$BB177,MATCH('09.1 Nehodovost - vypocet'!AT$19,'A2.1 Intenzita dopravy'!$E$141:$BB$141,0)),IF('09.1 Nehodovost - vypocet'!AT$19&lt;MIN('A2.1 Intenzita dopravy'!$E$141:$BB$141),'09.1 Nehodovost - vypocet'!AU55*'09.1 Nehodovost - vypocet'!AU55/'09.1 Nehodovost - vypocet'!AV55,'09.1 Nehodovost - vypocet'!AS55*'09.1 Nehodovost - vypocet'!AS55/'09.1 Nehodovost - vypocet'!AR55)),IF('A2 Intenzita dopravy'!$G$2="Koeficienty rastu dopravy",IFERROR(INDEX('A2.1 Intenzita dopravy'!$E41:$BB41,MATCH('09.1 Nehodovost - vypocet'!AT$19,'A2.1 Intenzita dopravy'!$E$5:$BB$5,0)),IF('09.1 Nehodovost - vypocet'!AT$19&lt;MIN('A2.1 Intenzita dopravy'!$E$5:$BB$5),'09.1 Nehodovost - vypocet'!AU55*'09.1 Nehodovost - vypocet'!AU55/'09.1 Nehodovost - vypocet'!AV55,'09.1 Nehodovost - vypocet'!AS55*'09.1 Nehodovost - vypocet'!AS55/'09.1 Nehodovost - vypocet'!AR55)),0)),0)</f>
        <v>3247.522570353241</v>
      </c>
      <c r="AU55" s="30">
        <f>IFERROR(IF('A2 Intenzita dopravy'!$G$2="Dopravný model",IFERROR(INDEX('A2.1 Intenzita dopravy'!$E177:$BB177,MATCH('09.1 Nehodovost - vypocet'!AU$19,'A2.1 Intenzita dopravy'!$E$141:$BB$141,0)),IF('09.1 Nehodovost - vypocet'!AU$19&lt;MIN('A2.1 Intenzita dopravy'!$E$141:$BB$141),'09.1 Nehodovost - vypocet'!AV55*'09.1 Nehodovost - vypocet'!AV55/'09.1 Nehodovost - vypocet'!AW55,'09.1 Nehodovost - vypocet'!AT55*'09.1 Nehodovost - vypocet'!AT55/'09.1 Nehodovost - vypocet'!AS55)),IF('A2 Intenzita dopravy'!$G$2="Koeficienty rastu dopravy",IFERROR(INDEX('A2.1 Intenzita dopravy'!$E41:$BB41,MATCH('09.1 Nehodovost - vypocet'!AU$19,'A2.1 Intenzita dopravy'!$E$5:$BB$5,0)),IF('09.1 Nehodovost - vypocet'!AU$19&lt;MIN('A2.1 Intenzita dopravy'!$E$5:$BB$5),'09.1 Nehodovost - vypocet'!AV55*'09.1 Nehodovost - vypocet'!AV55/'09.1 Nehodovost - vypocet'!AW55,'09.1 Nehodovost - vypocet'!AT55*'09.1 Nehodovost - vypocet'!AT55/'09.1 Nehodovost - vypocet'!AS55)),0)),0)</f>
        <v>3291.1780114169801</v>
      </c>
      <c r="AV55" s="30">
        <f>IFERROR(IF('A2 Intenzita dopravy'!$G$2="Dopravný model",IFERROR(INDEX('A2.1 Intenzita dopravy'!$E177:$BB177,MATCH('09.1 Nehodovost - vypocet'!AV$19,'A2.1 Intenzita dopravy'!$E$141:$BB$141,0)),IF('09.1 Nehodovost - vypocet'!AV$19&lt;MIN('A2.1 Intenzita dopravy'!$E$141:$BB$141),'09.1 Nehodovost - vypocet'!AW55*'09.1 Nehodovost - vypocet'!AW55/'09.1 Nehodovost - vypocet'!AX55,'09.1 Nehodovost - vypocet'!AU55*'09.1 Nehodovost - vypocet'!AU55/'09.1 Nehodovost - vypocet'!AT55)),IF('A2 Intenzita dopravy'!$G$2="Koeficienty rastu dopravy",IFERROR(INDEX('A2.1 Intenzita dopravy'!$E41:$BB41,MATCH('09.1 Nehodovost - vypocet'!AV$19,'A2.1 Intenzita dopravy'!$E$5:$BB$5,0)),IF('09.1 Nehodovost - vypocet'!AV$19&lt;MIN('A2.1 Intenzita dopravy'!$E$5:$BB$5),'09.1 Nehodovost - vypocet'!AW55*'09.1 Nehodovost - vypocet'!AW55/'09.1 Nehodovost - vypocet'!AX55,'09.1 Nehodovost - vypocet'!AU55*'09.1 Nehodovost - vypocet'!AU55/'09.1 Nehodovost - vypocet'!AT55)),0)),0)</f>
        <v>3335.4202990670578</v>
      </c>
      <c r="AW55" s="30">
        <f>IFERROR(IF('A2 Intenzita dopravy'!$G$2="Dopravný model",IFERROR(INDEX('A2.1 Intenzita dopravy'!$E177:$BB177,MATCH('09.1 Nehodovost - vypocet'!AW$19,'A2.1 Intenzita dopravy'!$E$141:$BB$141,0)),IF('09.1 Nehodovost - vypocet'!AW$19&lt;MIN('A2.1 Intenzita dopravy'!$E$141:$BB$141),'09.1 Nehodovost - vypocet'!AX55*'09.1 Nehodovost - vypocet'!AX55/'09.1 Nehodovost - vypocet'!AY55,'09.1 Nehodovost - vypocet'!AV55*'09.1 Nehodovost - vypocet'!AV55/'09.1 Nehodovost - vypocet'!AU55)),IF('A2 Intenzita dopravy'!$G$2="Koeficienty rastu dopravy",IFERROR(INDEX('A2.1 Intenzita dopravy'!$E41:$BB41,MATCH('09.1 Nehodovost - vypocet'!AW$19,'A2.1 Intenzita dopravy'!$E$5:$BB$5,0)),IF('09.1 Nehodovost - vypocet'!AW$19&lt;MIN('A2.1 Intenzita dopravy'!$E$5:$BB$5),'09.1 Nehodovost - vypocet'!AX55*'09.1 Nehodovost - vypocet'!AX55/'09.1 Nehodovost - vypocet'!AY55,'09.1 Nehodovost - vypocet'!AV55*'09.1 Nehodovost - vypocet'!AV55/'09.1 Nehodovost - vypocet'!AU55)),0)),0)</f>
        <v>3380.2573221005523</v>
      </c>
      <c r="AX55" s="30">
        <f>IFERROR(IF('A2 Intenzita dopravy'!$G$2="Dopravný model",IFERROR(INDEX('A2.1 Intenzita dopravy'!$E177:$BB177,MATCH('09.1 Nehodovost - vypocet'!AX$19,'A2.1 Intenzita dopravy'!$E$141:$BB$141,0)),IF('09.1 Nehodovost - vypocet'!AX$19&lt;MIN('A2.1 Intenzita dopravy'!$E$141:$BB$141),'09.1 Nehodovost - vypocet'!AY55*'09.1 Nehodovost - vypocet'!AY55/'09.1 Nehodovost - vypocet'!AZ55,'09.1 Nehodovost - vypocet'!AW55*'09.1 Nehodovost - vypocet'!AW55/'09.1 Nehodovost - vypocet'!AV55)),IF('A2 Intenzita dopravy'!$G$2="Koeficienty rastu dopravy",IFERROR(INDEX('A2.1 Intenzita dopravy'!$E41:$BB41,MATCH('09.1 Nehodovost - vypocet'!AX$19,'A2.1 Intenzita dopravy'!$E$5:$BB$5,0)),IF('09.1 Nehodovost - vypocet'!AX$19&lt;MIN('A2.1 Intenzita dopravy'!$E$5:$BB$5),'09.1 Nehodovost - vypocet'!AY55*'09.1 Nehodovost - vypocet'!AY55/'09.1 Nehodovost - vypocet'!AZ55,'09.1 Nehodovost - vypocet'!AW55*'09.1 Nehodovost - vypocet'!AW55/'09.1 Nehodovost - vypocet'!AV55)),0)),0)</f>
        <v>3425.697075361199</v>
      </c>
      <c r="AY55" s="30">
        <f>IFERROR(IF('A2 Intenzita dopravy'!$G$2="Dopravný model",IFERROR(INDEX('A2.1 Intenzita dopravy'!$E177:$BB177,MATCH('09.1 Nehodovost - vypocet'!AY$19,'A2.1 Intenzita dopravy'!$E$141:$BB$141,0)),IF('09.1 Nehodovost - vypocet'!AY$19&lt;MIN('A2.1 Intenzita dopravy'!$E$141:$BB$141),'09.1 Nehodovost - vypocet'!AZ55*'09.1 Nehodovost - vypocet'!AZ55/'09.1 Nehodovost - vypocet'!BA55,'09.1 Nehodovost - vypocet'!AX55*'09.1 Nehodovost - vypocet'!AX55/'09.1 Nehodovost - vypocet'!AW55)),IF('A2 Intenzita dopravy'!$G$2="Koeficienty rastu dopravy",IFERROR(INDEX('A2.1 Intenzita dopravy'!$E41:$BB41,MATCH('09.1 Nehodovost - vypocet'!AY$19,'A2.1 Intenzita dopravy'!$E$5:$BB$5,0)),IF('09.1 Nehodovost - vypocet'!AY$19&lt;MIN('A2.1 Intenzita dopravy'!$E$5:$BB$5),'09.1 Nehodovost - vypocet'!AZ55*'09.1 Nehodovost - vypocet'!AZ55/'09.1 Nehodovost - vypocet'!BA55,'09.1 Nehodovost - vypocet'!AX55*'09.1 Nehodovost - vypocet'!AX55/'09.1 Nehodovost - vypocet'!AW55)),0)),0)</f>
        <v>3471.7476611649449</v>
      </c>
      <c r="AZ55" s="30">
        <f>IFERROR(IF('A2 Intenzita dopravy'!$G$2="Dopravný model",IFERROR(INDEX('A2.1 Intenzita dopravy'!$E177:$BB177,MATCH('09.1 Nehodovost - vypocet'!AZ$19,'A2.1 Intenzita dopravy'!$E$141:$BB$141,0)),IF('09.1 Nehodovost - vypocet'!AZ$19&lt;MIN('A2.1 Intenzita dopravy'!$E$141:$BB$141),'09.1 Nehodovost - vypocet'!BA55*'09.1 Nehodovost - vypocet'!BA55/'09.1 Nehodovost - vypocet'!BB55,'09.1 Nehodovost - vypocet'!AY55*'09.1 Nehodovost - vypocet'!AY55/'09.1 Nehodovost - vypocet'!AX55)),IF('A2 Intenzita dopravy'!$G$2="Koeficienty rastu dopravy",IFERROR(INDEX('A2.1 Intenzita dopravy'!$E41:$BB41,MATCH('09.1 Nehodovost - vypocet'!AZ$19,'A2.1 Intenzita dopravy'!$E$5:$BB$5,0)),IF('09.1 Nehodovost - vypocet'!AZ$19&lt;MIN('A2.1 Intenzita dopravy'!$E$5:$BB$5),'09.1 Nehodovost - vypocet'!BA55*'09.1 Nehodovost - vypocet'!BA55/'09.1 Nehodovost - vypocet'!BB55,'09.1 Nehodovost - vypocet'!AY55*'09.1 Nehodovost - vypocet'!AY55/'09.1 Nehodovost - vypocet'!AX55)),0)),0)</f>
        <v>3518.4172907446632</v>
      </c>
      <c r="BA55" s="30">
        <f>IFERROR(IF('A2 Intenzita dopravy'!$G$2="Dopravný model",IFERROR(INDEX('A2.1 Intenzita dopravy'!$E177:$BB177,MATCH('09.1 Nehodovost - vypocet'!BA$19,'A2.1 Intenzita dopravy'!$E$141:$BB$141,0)),IF('09.1 Nehodovost - vypocet'!BA$19&lt;MIN('A2.1 Intenzita dopravy'!$E$141:$BB$141),'09.1 Nehodovost - vypocet'!BB55*'09.1 Nehodovost - vypocet'!BB55/'09.1 Nehodovost - vypocet'!BC55,'09.1 Nehodovost - vypocet'!AZ55*'09.1 Nehodovost - vypocet'!AZ55/'09.1 Nehodovost - vypocet'!AY55)),IF('A2 Intenzita dopravy'!$G$2="Koeficienty rastu dopravy",IFERROR(INDEX('A2.1 Intenzita dopravy'!$E41:$BB41,MATCH('09.1 Nehodovost - vypocet'!BA$19,'A2.1 Intenzita dopravy'!$E$5:$BB$5,0)),IF('09.1 Nehodovost - vypocet'!BA$19&lt;MIN('A2.1 Intenzita dopravy'!$E$5:$BB$5),'09.1 Nehodovost - vypocet'!BB55*'09.1 Nehodovost - vypocet'!BB55/'09.1 Nehodovost - vypocet'!BC55,'09.1 Nehodovost - vypocet'!AZ55*'09.1 Nehodovost - vypocet'!AZ55/'09.1 Nehodovost - vypocet'!AY55)),0)),0)</f>
        <v>3565.714285714289</v>
      </c>
      <c r="BB55" s="30">
        <f>IFERROR(IF('A2 Intenzita dopravy'!$G$2="Dopravný model",IFERROR(INDEX('A2.1 Intenzita dopravy'!$E177:$BB177,MATCH('09.1 Nehodovost - vypocet'!BB$19,'A2.1 Intenzita dopravy'!$E$141:$BB$141,0)),IF('09.1 Nehodovost - vypocet'!BB$19&lt;MIN('A2.1 Intenzita dopravy'!$E$141:$BB$141),'09.1 Nehodovost - vypocet'!BC55*'09.1 Nehodovost - vypocet'!BC55/'09.1 Nehodovost - vypocet'!BD55,'09.1 Nehodovost - vypocet'!BA55*'09.1 Nehodovost - vypocet'!BA55/'09.1 Nehodovost - vypocet'!AZ55)),IF('A2 Intenzita dopravy'!$G$2="Koeficienty rastu dopravy",IFERROR(INDEX('A2.1 Intenzita dopravy'!$E41:$BB41,MATCH('09.1 Nehodovost - vypocet'!BB$19,'A2.1 Intenzita dopravy'!$E$5:$BB$5,0)),IF('09.1 Nehodovost - vypocet'!BB$19&lt;MIN('A2.1 Intenzita dopravy'!$E$5:$BB$5),'09.1 Nehodovost - vypocet'!BC55*'09.1 Nehodovost - vypocet'!BC55/'09.1 Nehodovost - vypocet'!BD55,'09.1 Nehodovost - vypocet'!BA55*'09.1 Nehodovost - vypocet'!BA55/'09.1 Nehodovost - vypocet'!AZ55)),0)),0)</f>
        <v>3613.6470795526398</v>
      </c>
    </row>
    <row r="56" spans="2:54" customFormat="1" x14ac:dyDescent="0.2">
      <c r="B56" s="5">
        <v>4</v>
      </c>
      <c r="C56" s="5">
        <f t="shared" si="63"/>
        <v>90783</v>
      </c>
      <c r="D56" s="5" t="str">
        <f t="shared" si="62"/>
        <v>I/59 Tvrdošín - centrum</v>
      </c>
      <c r="E56" s="30">
        <f>IFERROR(IF('A2 Intenzita dopravy'!$G$2="Dopravný model",IFERROR(INDEX('A2.1 Intenzita dopravy'!$E178:$BB178,MATCH('09.1 Nehodovost - vypocet'!E$19,'A2.1 Intenzita dopravy'!$E$141:$BB$141,0)),IF('09.1 Nehodovost - vypocet'!E$19&lt;MIN('A2.1 Intenzita dopravy'!$E$141:$BB$141),'09.1 Nehodovost - vypocet'!F56*'09.1 Nehodovost - vypocet'!F56/'09.1 Nehodovost - vypocet'!G56,'09.1 Nehodovost - vypocet'!D56*'09.1 Nehodovost - vypocet'!D56/'09.1 Nehodovost - vypocet'!C56)),IF('A2 Intenzita dopravy'!$G$2="Koeficienty rastu dopravy",IFERROR(INDEX('A2.1 Intenzita dopravy'!$E42:$BB42,MATCH('09.1 Nehodovost - vypocet'!E$19,'A2.1 Intenzita dopravy'!$E$5:$BB$5,0)),IF('09.1 Nehodovost - vypocet'!E$19&lt;MIN('A2.1 Intenzita dopravy'!$E$5:$BB$5),'09.1 Nehodovost - vypocet'!F56*'09.1 Nehodovost - vypocet'!F56/'09.1 Nehodovost - vypocet'!G56,'09.1 Nehodovost - vypocet'!D56*'09.1 Nehodovost - vypocet'!D56/'09.1 Nehodovost - vypocet'!C56)),0)),0)</f>
        <v>2255.7136345195213</v>
      </c>
      <c r="F56" s="30">
        <f>IFERROR(IF('A2 Intenzita dopravy'!$G$2="Dopravný model",IFERROR(INDEX('A2.1 Intenzita dopravy'!$E178:$BB178,MATCH('09.1 Nehodovost - vypocet'!F$19,'A2.1 Intenzita dopravy'!$E$141:$BB$141,0)),IF('09.1 Nehodovost - vypocet'!F$19&lt;MIN('A2.1 Intenzita dopravy'!$E$141:$BB$141),'09.1 Nehodovost - vypocet'!G56*'09.1 Nehodovost - vypocet'!G56/'09.1 Nehodovost - vypocet'!H56,'09.1 Nehodovost - vypocet'!E56*'09.1 Nehodovost - vypocet'!E56/'09.1 Nehodovost - vypocet'!D56)),IF('A2 Intenzita dopravy'!$G$2="Koeficienty rastu dopravy",IFERROR(INDEX('A2.1 Intenzita dopravy'!$E42:$BB42,MATCH('09.1 Nehodovost - vypocet'!F$19,'A2.1 Intenzita dopravy'!$E$5:$BB$5,0)),IF('09.1 Nehodovost - vypocet'!F$19&lt;MIN('A2.1 Intenzita dopravy'!$E$5:$BB$5),'09.1 Nehodovost - vypocet'!G56*'09.1 Nehodovost - vypocet'!G56/'09.1 Nehodovost - vypocet'!H56,'09.1 Nehodovost - vypocet'!E56*'09.1 Nehodovost - vypocet'!E56/'09.1 Nehodovost - vypocet'!D56)),0)),0)</f>
        <v>2290.556409436887</v>
      </c>
      <c r="G56" s="30">
        <f>IFERROR(IF('A2 Intenzita dopravy'!$G$2="Dopravný model",IFERROR(INDEX('A2.1 Intenzita dopravy'!$E178:$BB178,MATCH('09.1 Nehodovost - vypocet'!G$19,'A2.1 Intenzita dopravy'!$E$141:$BB$141,0)),IF('09.1 Nehodovost - vypocet'!G$19&lt;MIN('A2.1 Intenzita dopravy'!$E$141:$BB$141),'09.1 Nehodovost - vypocet'!H56*'09.1 Nehodovost - vypocet'!H56/'09.1 Nehodovost - vypocet'!I56,'09.1 Nehodovost - vypocet'!F56*'09.1 Nehodovost - vypocet'!F56/'09.1 Nehodovost - vypocet'!E56)),IF('A2 Intenzita dopravy'!$G$2="Koeficienty rastu dopravy",IFERROR(INDEX('A2.1 Intenzita dopravy'!$E42:$BB42,MATCH('09.1 Nehodovost - vypocet'!G$19,'A2.1 Intenzita dopravy'!$E$5:$BB$5,0)),IF('09.1 Nehodovost - vypocet'!G$19&lt;MIN('A2.1 Intenzita dopravy'!$E$5:$BB$5),'09.1 Nehodovost - vypocet'!H56*'09.1 Nehodovost - vypocet'!H56/'09.1 Nehodovost - vypocet'!I56,'09.1 Nehodovost - vypocet'!F56*'09.1 Nehodovost - vypocet'!F56/'09.1 Nehodovost - vypocet'!E56)),0)),0)</f>
        <v>2325.9373816437328</v>
      </c>
      <c r="H56" s="30">
        <f>IFERROR(IF('A2 Intenzita dopravy'!$G$2="Dopravný model",IFERROR(INDEX('A2.1 Intenzita dopravy'!$E178:$BB178,MATCH('09.1 Nehodovost - vypocet'!H$19,'A2.1 Intenzita dopravy'!$E$141:$BB$141,0)),IF('09.1 Nehodovost - vypocet'!H$19&lt;MIN('A2.1 Intenzita dopravy'!$E$141:$BB$141),'09.1 Nehodovost - vypocet'!I56*'09.1 Nehodovost - vypocet'!I56/'09.1 Nehodovost - vypocet'!J56,'09.1 Nehodovost - vypocet'!G56*'09.1 Nehodovost - vypocet'!G56/'09.1 Nehodovost - vypocet'!F56)),IF('A2 Intenzita dopravy'!$G$2="Koeficienty rastu dopravy",IFERROR(INDEX('A2.1 Intenzita dopravy'!$E42:$BB42,MATCH('09.1 Nehodovost - vypocet'!H$19,'A2.1 Intenzita dopravy'!$E$5:$BB$5,0)),IF('09.1 Nehodovost - vypocet'!H$19&lt;MIN('A2.1 Intenzita dopravy'!$E$5:$BB$5),'09.1 Nehodovost - vypocet'!I56*'09.1 Nehodovost - vypocet'!I56/'09.1 Nehodovost - vypocet'!J56,'09.1 Nehodovost - vypocet'!G56*'09.1 Nehodovost - vypocet'!G56/'09.1 Nehodovost - vypocet'!F56)),0)),0)</f>
        <v>2361.8648643792626</v>
      </c>
      <c r="I56" s="30">
        <f>IFERROR(IF('A2 Intenzita dopravy'!$G$2="Dopravný model",IFERROR(INDEX('A2.1 Intenzita dopravy'!$E178:$BB178,MATCH('09.1 Nehodovost - vypocet'!I$19,'A2.1 Intenzita dopravy'!$E$141:$BB$141,0)),IF('09.1 Nehodovost - vypocet'!I$19&lt;MIN('A2.1 Intenzita dopravy'!$E$141:$BB$141),'09.1 Nehodovost - vypocet'!J56*'09.1 Nehodovost - vypocet'!J56/'09.1 Nehodovost - vypocet'!K56,'09.1 Nehodovost - vypocet'!H56*'09.1 Nehodovost - vypocet'!H56/'09.1 Nehodovost - vypocet'!G56)),IF('A2 Intenzita dopravy'!$G$2="Koeficienty rastu dopravy",IFERROR(INDEX('A2.1 Intenzita dopravy'!$E42:$BB42,MATCH('09.1 Nehodovost - vypocet'!I$19,'A2.1 Intenzita dopravy'!$E$5:$BB$5,0)),IF('09.1 Nehodovost - vypocet'!I$19&lt;MIN('A2.1 Intenzita dopravy'!$E$5:$BB$5),'09.1 Nehodovost - vypocet'!J56*'09.1 Nehodovost - vypocet'!J56/'09.1 Nehodovost - vypocet'!K56,'09.1 Nehodovost - vypocet'!H56*'09.1 Nehodovost - vypocet'!H56/'09.1 Nehodovost - vypocet'!G56)),0)),0)</f>
        <v>2398.3472992927395</v>
      </c>
      <c r="J56" s="30">
        <f>IFERROR(IF('A2 Intenzita dopravy'!$G$2="Dopravný model",IFERROR(INDEX('A2.1 Intenzita dopravy'!$E178:$BB178,MATCH('09.1 Nehodovost - vypocet'!J$19,'A2.1 Intenzita dopravy'!$E$141:$BB$141,0)),IF('09.1 Nehodovost - vypocet'!J$19&lt;MIN('A2.1 Intenzita dopravy'!$E$141:$BB$141),'09.1 Nehodovost - vypocet'!K56*'09.1 Nehodovost - vypocet'!K56/'09.1 Nehodovost - vypocet'!L56,'09.1 Nehodovost - vypocet'!I56*'09.1 Nehodovost - vypocet'!I56/'09.1 Nehodovost - vypocet'!H56)),IF('A2 Intenzita dopravy'!$G$2="Koeficienty rastu dopravy",IFERROR(INDEX('A2.1 Intenzita dopravy'!$E42:$BB42,MATCH('09.1 Nehodovost - vypocet'!J$19,'A2.1 Intenzita dopravy'!$E$5:$BB$5,0)),IF('09.1 Nehodovost - vypocet'!J$19&lt;MIN('A2.1 Intenzita dopravy'!$E$5:$BB$5),'09.1 Nehodovost - vypocet'!K56*'09.1 Nehodovost - vypocet'!K56/'09.1 Nehodovost - vypocet'!L56,'09.1 Nehodovost - vypocet'!I56*'09.1 Nehodovost - vypocet'!I56/'09.1 Nehodovost - vypocet'!H56)),0)),0)</f>
        <v>2435.3932584269664</v>
      </c>
      <c r="K56" s="30">
        <f>IFERROR(IF('A2 Intenzita dopravy'!$G$2="Dopravný model",IFERROR(INDEX('A2.1 Intenzita dopravy'!$E178:$BB178,MATCH('09.1 Nehodovost - vypocet'!K$19,'A2.1 Intenzita dopravy'!$E$141:$BB$141,0)),IF('09.1 Nehodovost - vypocet'!K$19&lt;MIN('A2.1 Intenzita dopravy'!$E$141:$BB$141),'09.1 Nehodovost - vypocet'!L56*'09.1 Nehodovost - vypocet'!L56/'09.1 Nehodovost - vypocet'!M56,'09.1 Nehodovost - vypocet'!J56*'09.1 Nehodovost - vypocet'!J56/'09.1 Nehodovost - vypocet'!I56)),IF('A2 Intenzita dopravy'!$G$2="Koeficienty rastu dopravy",IFERROR(INDEX('A2.1 Intenzita dopravy'!$E42:$BB42,MATCH('09.1 Nehodovost - vypocet'!K$19,'A2.1 Intenzita dopravy'!$E$5:$BB$5,0)),IF('09.1 Nehodovost - vypocet'!K$19&lt;MIN('A2.1 Intenzita dopravy'!$E$5:$BB$5),'09.1 Nehodovost - vypocet'!L56*'09.1 Nehodovost - vypocet'!L56/'09.1 Nehodovost - vypocet'!M56,'09.1 Nehodovost - vypocet'!J56*'09.1 Nehodovost - vypocet'!J56/'09.1 Nehodovost - vypocet'!I56)),0)),0)</f>
        <v>2473.0114462324036</v>
      </c>
      <c r="L56" s="30">
        <f>IFERROR(IF('A2 Intenzita dopravy'!$G$2="Dopravný model",IFERROR(INDEX('A2.1 Intenzita dopravy'!$E178:$BB178,MATCH('09.1 Nehodovost - vypocet'!L$19,'A2.1 Intenzita dopravy'!$E$141:$BB$141,0)),IF('09.1 Nehodovost - vypocet'!L$19&lt;MIN('A2.1 Intenzita dopravy'!$E$141:$BB$141),'09.1 Nehodovost - vypocet'!M56*'09.1 Nehodovost - vypocet'!M56/'09.1 Nehodovost - vypocet'!N56,'09.1 Nehodovost - vypocet'!K56*'09.1 Nehodovost - vypocet'!K56/'09.1 Nehodovost - vypocet'!J56)),IF('A2 Intenzita dopravy'!$G$2="Koeficienty rastu dopravy",IFERROR(INDEX('A2.1 Intenzita dopravy'!$E42:$BB42,MATCH('09.1 Nehodovost - vypocet'!L$19,'A2.1 Intenzita dopravy'!$E$5:$BB$5,0)),IF('09.1 Nehodovost - vypocet'!L$19&lt;MIN('A2.1 Intenzita dopravy'!$E$5:$BB$5),'09.1 Nehodovost - vypocet'!M56*'09.1 Nehodovost - vypocet'!M56/'09.1 Nehodovost - vypocet'!N56,'09.1 Nehodovost - vypocet'!K56*'09.1 Nehodovost - vypocet'!K56/'09.1 Nehodovost - vypocet'!J56)),0)),0)</f>
        <v>2511.2107016123973</v>
      </c>
      <c r="M56" s="30">
        <f>IFERROR(IF('A2 Intenzita dopravy'!$G$2="Dopravný model",IFERROR(INDEX('A2.1 Intenzita dopravy'!$E178:$BB178,MATCH('09.1 Nehodovost - vypocet'!M$19,'A2.1 Intenzita dopravy'!$E$141:$BB$141,0)),IF('09.1 Nehodovost - vypocet'!M$19&lt;MIN('A2.1 Intenzita dopravy'!$E$141:$BB$141),'09.1 Nehodovost - vypocet'!N56*'09.1 Nehodovost - vypocet'!N56/'09.1 Nehodovost - vypocet'!O56,'09.1 Nehodovost - vypocet'!L56*'09.1 Nehodovost - vypocet'!L56/'09.1 Nehodovost - vypocet'!K56)),IF('A2 Intenzita dopravy'!$G$2="Koeficienty rastu dopravy",IFERROR(INDEX('A2.1 Intenzita dopravy'!$E42:$BB42,MATCH('09.1 Nehodovost - vypocet'!M$19,'A2.1 Intenzita dopravy'!$E$5:$BB$5,0)),IF('09.1 Nehodovost - vypocet'!M$19&lt;MIN('A2.1 Intenzita dopravy'!$E$5:$BB$5),'09.1 Nehodovost - vypocet'!N56*'09.1 Nehodovost - vypocet'!N56/'09.1 Nehodovost - vypocet'!O56,'09.1 Nehodovost - vypocet'!L56*'09.1 Nehodovost - vypocet'!L56/'09.1 Nehodovost - vypocet'!K56)),0)),0)</f>
        <v>2550</v>
      </c>
      <c r="N56" s="30">
        <f>IFERROR(IF('A2 Intenzita dopravy'!$G$2="Dopravný model",IFERROR(INDEX('A2.1 Intenzita dopravy'!$E178:$BB178,MATCH('09.1 Nehodovost - vypocet'!N$19,'A2.1 Intenzita dopravy'!$E$141:$BB$141,0)),IF('09.1 Nehodovost - vypocet'!N$19&lt;MIN('A2.1 Intenzita dopravy'!$E$141:$BB$141),'09.1 Nehodovost - vypocet'!O56*'09.1 Nehodovost - vypocet'!O56/'09.1 Nehodovost - vypocet'!P56,'09.1 Nehodovost - vypocet'!M56*'09.1 Nehodovost - vypocet'!M56/'09.1 Nehodovost - vypocet'!L56)),IF('A2 Intenzita dopravy'!$G$2="Koeficienty rastu dopravy",IFERROR(INDEX('A2.1 Intenzita dopravy'!$E42:$BB42,MATCH('09.1 Nehodovost - vypocet'!N$19,'A2.1 Intenzita dopravy'!$E$5:$BB$5,0)),IF('09.1 Nehodovost - vypocet'!N$19&lt;MIN('A2.1 Intenzita dopravy'!$E$5:$BB$5),'09.1 Nehodovost - vypocet'!O56*'09.1 Nehodovost - vypocet'!O56/'09.1 Nehodovost - vypocet'!P56,'09.1 Nehodovost - vypocet'!M56*'09.1 Nehodovost - vypocet'!M56/'09.1 Nehodovost - vypocet'!L56)),0)),0)</f>
        <v>2589.3884554668698</v>
      </c>
      <c r="O56" s="30">
        <f>IFERROR(IF('A2 Intenzita dopravy'!$G$2="Dopravný model",IFERROR(INDEX('A2.1 Intenzita dopravy'!$E178:$BB178,MATCH('09.1 Nehodovost - vypocet'!O$19,'A2.1 Intenzita dopravy'!$E$141:$BB$141,0)),IF('09.1 Nehodovost - vypocet'!O$19&lt;MIN('A2.1 Intenzita dopravy'!$E$141:$BB$141),'09.1 Nehodovost - vypocet'!P56*'09.1 Nehodovost - vypocet'!P56/'09.1 Nehodovost - vypocet'!Q56,'09.1 Nehodovost - vypocet'!N56*'09.1 Nehodovost - vypocet'!N56/'09.1 Nehodovost - vypocet'!M56)),IF('A2 Intenzita dopravy'!$G$2="Koeficienty rastu dopravy",IFERROR(INDEX('A2.1 Intenzita dopravy'!$E42:$BB42,MATCH('09.1 Nehodovost - vypocet'!O$19,'A2.1 Intenzita dopravy'!$E$5:$BB$5,0)),IF('09.1 Nehodovost - vypocet'!O$19&lt;MIN('A2.1 Intenzita dopravy'!$E$5:$BB$5),'09.1 Nehodovost - vypocet'!P56*'09.1 Nehodovost - vypocet'!P56/'09.1 Nehodovost - vypocet'!Q56,'09.1 Nehodovost - vypocet'!N56*'09.1 Nehodovost - vypocet'!N56/'09.1 Nehodovost - vypocet'!M56)),0)),0)</f>
        <v>2629.3853228647458</v>
      </c>
      <c r="P56" s="30">
        <f>IFERROR(IF('A2 Intenzita dopravy'!$G$2="Dopravný model",IFERROR(INDEX('A2.1 Intenzita dopravy'!$E178:$BB178,MATCH('09.1 Nehodovost - vypocet'!P$19,'A2.1 Intenzita dopravy'!$E$141:$BB$141,0)),IF('09.1 Nehodovost - vypocet'!P$19&lt;MIN('A2.1 Intenzita dopravy'!$E$141:$BB$141),'09.1 Nehodovost - vypocet'!Q56*'09.1 Nehodovost - vypocet'!Q56/'09.1 Nehodovost - vypocet'!R56,'09.1 Nehodovost - vypocet'!O56*'09.1 Nehodovost - vypocet'!O56/'09.1 Nehodovost - vypocet'!N56)),IF('A2 Intenzita dopravy'!$G$2="Koeficienty rastu dopravy",IFERROR(INDEX('A2.1 Intenzita dopravy'!$E42:$BB42,MATCH('09.1 Nehodovost - vypocet'!P$19,'A2.1 Intenzita dopravy'!$E$5:$BB$5,0)),IF('09.1 Nehodovost - vypocet'!P$19&lt;MIN('A2.1 Intenzita dopravy'!$E$5:$BB$5),'09.1 Nehodovost - vypocet'!Q56*'09.1 Nehodovost - vypocet'!Q56/'09.1 Nehodovost - vypocet'!R56,'09.1 Nehodovost - vypocet'!O56*'09.1 Nehodovost - vypocet'!O56/'09.1 Nehodovost - vypocet'!N56)),0)),0)</f>
        <v>2670</v>
      </c>
      <c r="Q56" s="30">
        <f>IFERROR(IF('A2 Intenzita dopravy'!$G$2="Dopravný model",IFERROR(INDEX('A2.1 Intenzita dopravy'!$E178:$BB178,MATCH('09.1 Nehodovost - vypocet'!Q$19,'A2.1 Intenzita dopravy'!$E$141:$BB$141,0)),IF('09.1 Nehodovost - vypocet'!Q$19&lt;MIN('A2.1 Intenzita dopravy'!$E$141:$BB$141),'09.1 Nehodovost - vypocet'!R56*'09.1 Nehodovost - vypocet'!R56/'09.1 Nehodovost - vypocet'!S56,'09.1 Nehodovost - vypocet'!P56*'09.1 Nehodovost - vypocet'!P56/'09.1 Nehodovost - vypocet'!O56)),IF('A2 Intenzita dopravy'!$G$2="Koeficienty rastu dopravy",IFERROR(INDEX('A2.1 Intenzita dopravy'!$E42:$BB42,MATCH('09.1 Nehodovost - vypocet'!Q$19,'A2.1 Intenzita dopravy'!$E$5:$BB$5,0)),IF('09.1 Nehodovost - vypocet'!Q$19&lt;MIN('A2.1 Intenzita dopravy'!$E$5:$BB$5),'09.1 Nehodovost - vypocet'!R56*'09.1 Nehodovost - vypocet'!R56/'09.1 Nehodovost - vypocet'!S56,'09.1 Nehodovost - vypocet'!P56*'09.1 Nehodovost - vypocet'!P56/'09.1 Nehodovost - vypocet'!O56)),0)),0)</f>
        <v>2708.3108650896534</v>
      </c>
      <c r="R56" s="30">
        <f>IFERROR(IF('A2 Intenzita dopravy'!$G$2="Dopravný model",IFERROR(INDEX('A2.1 Intenzita dopravy'!$E178:$BB178,MATCH('09.1 Nehodovost - vypocet'!R$19,'A2.1 Intenzita dopravy'!$E$141:$BB$141,0)),IF('09.1 Nehodovost - vypocet'!R$19&lt;MIN('A2.1 Intenzita dopravy'!$E$141:$BB$141),'09.1 Nehodovost - vypocet'!S56*'09.1 Nehodovost - vypocet'!S56/'09.1 Nehodovost - vypocet'!T56,'09.1 Nehodovost - vypocet'!Q56*'09.1 Nehodovost - vypocet'!Q56/'09.1 Nehodovost - vypocet'!P56)),IF('A2 Intenzita dopravy'!$G$2="Koeficienty rastu dopravy",IFERROR(INDEX('A2.1 Intenzita dopravy'!$E42:$BB42,MATCH('09.1 Nehodovost - vypocet'!R$19,'A2.1 Intenzita dopravy'!$E$5:$BB$5,0)),IF('09.1 Nehodovost - vypocet'!R$19&lt;MIN('A2.1 Intenzita dopravy'!$E$5:$BB$5),'09.1 Nehodovost - vypocet'!S56*'09.1 Nehodovost - vypocet'!S56/'09.1 Nehodovost - vypocet'!T56,'09.1 Nehodovost - vypocet'!Q56*'09.1 Nehodovost - vypocet'!Q56/'09.1 Nehodovost - vypocet'!P56)),0)),0)</f>
        <v>2747.1714389373283</v>
      </c>
      <c r="S56" s="30">
        <f>IFERROR(IF('A2 Intenzita dopravy'!$G$2="Dopravný model",IFERROR(INDEX('A2.1 Intenzita dopravy'!$E178:$BB178,MATCH('09.1 Nehodovost - vypocet'!S$19,'A2.1 Intenzita dopravy'!$E$141:$BB$141,0)),IF('09.1 Nehodovost - vypocet'!S$19&lt;MIN('A2.1 Intenzita dopravy'!$E$141:$BB$141),'09.1 Nehodovost - vypocet'!T56*'09.1 Nehodovost - vypocet'!T56/'09.1 Nehodovost - vypocet'!U56,'09.1 Nehodovost - vypocet'!R56*'09.1 Nehodovost - vypocet'!R56/'09.1 Nehodovost - vypocet'!Q56)),IF('A2 Intenzita dopravy'!$G$2="Koeficienty rastu dopravy",IFERROR(INDEX('A2.1 Intenzita dopravy'!$E42:$BB42,MATCH('09.1 Nehodovost - vypocet'!S$19,'A2.1 Intenzita dopravy'!$E$5:$BB$5,0)),IF('09.1 Nehodovost - vypocet'!S$19&lt;MIN('A2.1 Intenzita dopravy'!$E$5:$BB$5),'09.1 Nehodovost - vypocet'!T56*'09.1 Nehodovost - vypocet'!T56/'09.1 Nehodovost - vypocet'!U56,'09.1 Nehodovost - vypocet'!R56*'09.1 Nehodovost - vypocet'!R56/'09.1 Nehodovost - vypocet'!Q56)),0)),0)</f>
        <v>2786.5896091153345</v>
      </c>
      <c r="T56" s="30">
        <f>IFERROR(IF('A2 Intenzita dopravy'!$G$2="Dopravný model",IFERROR(INDEX('A2.1 Intenzita dopravy'!$E178:$BB178,MATCH('09.1 Nehodovost - vypocet'!T$19,'A2.1 Intenzita dopravy'!$E$141:$BB$141,0)),IF('09.1 Nehodovost - vypocet'!T$19&lt;MIN('A2.1 Intenzita dopravy'!$E$141:$BB$141),'09.1 Nehodovost - vypocet'!U56*'09.1 Nehodovost - vypocet'!U56/'09.1 Nehodovost - vypocet'!V56,'09.1 Nehodovost - vypocet'!S56*'09.1 Nehodovost - vypocet'!S56/'09.1 Nehodovost - vypocet'!R56)),IF('A2 Intenzita dopravy'!$G$2="Koeficienty rastu dopravy",IFERROR(INDEX('A2.1 Intenzita dopravy'!$E42:$BB42,MATCH('09.1 Nehodovost - vypocet'!T$19,'A2.1 Intenzita dopravy'!$E$5:$BB$5,0)),IF('09.1 Nehodovost - vypocet'!T$19&lt;MIN('A2.1 Intenzita dopravy'!$E$5:$BB$5),'09.1 Nehodovost - vypocet'!U56*'09.1 Nehodovost - vypocet'!U56/'09.1 Nehodovost - vypocet'!V56,'09.1 Nehodovost - vypocet'!S56*'09.1 Nehodovost - vypocet'!S56/'09.1 Nehodovost - vypocet'!R56)),0)),0)</f>
        <v>2826.5733763719068</v>
      </c>
      <c r="U56" s="30">
        <f>IFERROR(IF('A2 Intenzita dopravy'!$G$2="Dopravný model",IFERROR(INDEX('A2.1 Intenzita dopravy'!$E178:$BB178,MATCH('09.1 Nehodovost - vypocet'!U$19,'A2.1 Intenzita dopravy'!$E$141:$BB$141,0)),IF('09.1 Nehodovost - vypocet'!U$19&lt;MIN('A2.1 Intenzita dopravy'!$E$141:$BB$141),'09.1 Nehodovost - vypocet'!V56*'09.1 Nehodovost - vypocet'!V56/'09.1 Nehodovost - vypocet'!W56,'09.1 Nehodovost - vypocet'!T56*'09.1 Nehodovost - vypocet'!T56/'09.1 Nehodovost - vypocet'!S56)),IF('A2 Intenzita dopravy'!$G$2="Koeficienty rastu dopravy",IFERROR(INDEX('A2.1 Intenzita dopravy'!$E42:$BB42,MATCH('09.1 Nehodovost - vypocet'!U$19,'A2.1 Intenzita dopravy'!$E$5:$BB$5,0)),IF('09.1 Nehodovost - vypocet'!U$19&lt;MIN('A2.1 Intenzita dopravy'!$E$5:$BB$5),'09.1 Nehodovost - vypocet'!V56*'09.1 Nehodovost - vypocet'!V56/'09.1 Nehodovost - vypocet'!W56,'09.1 Nehodovost - vypocet'!T56*'09.1 Nehodovost - vypocet'!T56/'09.1 Nehodovost - vypocet'!S56)),0)),0)</f>
        <v>2867.1308562551239</v>
      </c>
      <c r="V56" s="30">
        <f>IFERROR(IF('A2 Intenzita dopravy'!$G$2="Dopravný model",IFERROR(INDEX('A2.1 Intenzita dopravy'!$E178:$BB178,MATCH('09.1 Nehodovost - vypocet'!V$19,'A2.1 Intenzita dopravy'!$E$141:$BB$141,0)),IF('09.1 Nehodovost - vypocet'!V$19&lt;MIN('A2.1 Intenzita dopravy'!$E$141:$BB$141),'09.1 Nehodovost - vypocet'!W56*'09.1 Nehodovost - vypocet'!W56/'09.1 Nehodovost - vypocet'!X56,'09.1 Nehodovost - vypocet'!U56*'09.1 Nehodovost - vypocet'!U56/'09.1 Nehodovost - vypocet'!T56)),IF('A2 Intenzita dopravy'!$G$2="Koeficienty rastu dopravy",IFERROR(INDEX('A2.1 Intenzita dopravy'!$E42:$BB42,MATCH('09.1 Nehodovost - vypocet'!V$19,'A2.1 Intenzita dopravy'!$E$5:$BB$5,0)),IF('09.1 Nehodovost - vypocet'!V$19&lt;MIN('A2.1 Intenzita dopravy'!$E$5:$BB$5),'09.1 Nehodovost - vypocet'!W56*'09.1 Nehodovost - vypocet'!W56/'09.1 Nehodovost - vypocet'!X56,'09.1 Nehodovost - vypocet'!U56*'09.1 Nehodovost - vypocet'!U56/'09.1 Nehodovost - vypocet'!T56)),0)),0)</f>
        <v>2908.2702807601322</v>
      </c>
      <c r="W56" s="30">
        <f>IFERROR(IF('A2 Intenzita dopravy'!$G$2="Dopravný model",IFERROR(INDEX('A2.1 Intenzita dopravy'!$E178:$BB178,MATCH('09.1 Nehodovost - vypocet'!W$19,'A2.1 Intenzita dopravy'!$E$141:$BB$141,0)),IF('09.1 Nehodovost - vypocet'!W$19&lt;MIN('A2.1 Intenzita dopravy'!$E$141:$BB$141),'09.1 Nehodovost - vypocet'!X56*'09.1 Nehodovost - vypocet'!X56/'09.1 Nehodovost - vypocet'!Y56,'09.1 Nehodovost - vypocet'!V56*'09.1 Nehodovost - vypocet'!V56/'09.1 Nehodovost - vypocet'!U56)),IF('A2 Intenzita dopravy'!$G$2="Koeficienty rastu dopravy",IFERROR(INDEX('A2.1 Intenzita dopravy'!$E42:$BB42,MATCH('09.1 Nehodovost - vypocet'!W$19,'A2.1 Intenzita dopravy'!$E$5:$BB$5,0)),IF('09.1 Nehodovost - vypocet'!W$19&lt;MIN('A2.1 Intenzita dopravy'!$E$5:$BB$5),'09.1 Nehodovost - vypocet'!X56*'09.1 Nehodovost - vypocet'!X56/'09.1 Nehodovost - vypocet'!Y56,'09.1 Nehodovost - vypocet'!V56*'09.1 Nehodovost - vypocet'!V56/'09.1 Nehodovost - vypocet'!U56)),0)),0)</f>
        <v>2950</v>
      </c>
      <c r="X56" s="30">
        <f>IFERROR(IF('A2 Intenzita dopravy'!$G$2="Dopravný model",IFERROR(INDEX('A2.1 Intenzita dopravy'!$E178:$BB178,MATCH('09.1 Nehodovost - vypocet'!X$19,'A2.1 Intenzita dopravy'!$E$141:$BB$141,0)),IF('09.1 Nehodovost - vypocet'!X$19&lt;MIN('A2.1 Intenzita dopravy'!$E$141:$BB$141),'09.1 Nehodovost - vypocet'!Y56*'09.1 Nehodovost - vypocet'!Y56/'09.1 Nehodovost - vypocet'!Z56,'09.1 Nehodovost - vypocet'!W56*'09.1 Nehodovost - vypocet'!W56/'09.1 Nehodovost - vypocet'!V56)),IF('A2 Intenzita dopravy'!$G$2="Koeficienty rastu dopravy",IFERROR(INDEX('A2.1 Intenzita dopravy'!$E42:$BB42,MATCH('09.1 Nehodovost - vypocet'!X$19,'A2.1 Intenzita dopravy'!$E$5:$BB$5,0)),IF('09.1 Nehodovost - vypocet'!X$19&lt;MIN('A2.1 Intenzita dopravy'!$E$5:$BB$5),'09.1 Nehodovost - vypocet'!Y56*'09.1 Nehodovost - vypocet'!Y56/'09.1 Nehodovost - vypocet'!Z56,'09.1 Nehodovost - vypocet'!W56*'09.1 Nehodovost - vypocet'!W56/'09.1 Nehodovost - vypocet'!V56)),0)),0)</f>
        <v>2986.8572092252716</v>
      </c>
      <c r="Y56" s="30">
        <f>IFERROR(IF('A2 Intenzita dopravy'!$G$2="Dopravný model",IFERROR(INDEX('A2.1 Intenzita dopravy'!$E178:$BB178,MATCH('09.1 Nehodovost - vypocet'!Y$19,'A2.1 Intenzita dopravy'!$E$141:$BB$141,0)),IF('09.1 Nehodovost - vypocet'!Y$19&lt;MIN('A2.1 Intenzita dopravy'!$E$141:$BB$141),'09.1 Nehodovost - vypocet'!Z56*'09.1 Nehodovost - vypocet'!Z56/'09.1 Nehodovost - vypocet'!AA56,'09.1 Nehodovost - vypocet'!X56*'09.1 Nehodovost - vypocet'!X56/'09.1 Nehodovost - vypocet'!W56)),IF('A2 Intenzita dopravy'!$G$2="Koeficienty rastu dopravy",IFERROR(INDEX('A2.1 Intenzita dopravy'!$E42:$BB42,MATCH('09.1 Nehodovost - vypocet'!Y$19,'A2.1 Intenzita dopravy'!$E$5:$BB$5,0)),IF('09.1 Nehodovost - vypocet'!Y$19&lt;MIN('A2.1 Intenzita dopravy'!$E$5:$BB$5),'09.1 Nehodovost - vypocet'!Z56*'09.1 Nehodovost - vypocet'!Z56/'09.1 Nehodovost - vypocet'!AA56,'09.1 Nehodovost - vypocet'!X56*'09.1 Nehodovost - vypocet'!X56/'09.1 Nehodovost - vypocet'!W56)),0)),0)</f>
        <v>3024.1749112884672</v>
      </c>
      <c r="Z56" s="30">
        <f>IFERROR(IF('A2 Intenzita dopravy'!$G$2="Dopravný model",IFERROR(INDEX('A2.1 Intenzita dopravy'!$E178:$BB178,MATCH('09.1 Nehodovost - vypocet'!Z$19,'A2.1 Intenzita dopravy'!$E$141:$BB$141,0)),IF('09.1 Nehodovost - vypocet'!Z$19&lt;MIN('A2.1 Intenzita dopravy'!$E$141:$BB$141),'09.1 Nehodovost - vypocet'!AA56*'09.1 Nehodovost - vypocet'!AA56/'09.1 Nehodovost - vypocet'!AB56,'09.1 Nehodovost - vypocet'!Y56*'09.1 Nehodovost - vypocet'!Y56/'09.1 Nehodovost - vypocet'!X56)),IF('A2 Intenzita dopravy'!$G$2="Koeficienty rastu dopravy",IFERROR(INDEX('A2.1 Intenzita dopravy'!$E42:$BB42,MATCH('09.1 Nehodovost - vypocet'!Z$19,'A2.1 Intenzita dopravy'!$E$5:$BB$5,0)),IF('09.1 Nehodovost - vypocet'!Z$19&lt;MIN('A2.1 Intenzita dopravy'!$E$5:$BB$5),'09.1 Nehodovost - vypocet'!AA56*'09.1 Nehodovost - vypocet'!AA56/'09.1 Nehodovost - vypocet'!AB56,'09.1 Nehodovost - vypocet'!Y56*'09.1 Nehodovost - vypocet'!Y56/'09.1 Nehodovost - vypocet'!X56)),0)),0)</f>
        <v>3061.9588595729338</v>
      </c>
      <c r="AA56" s="30">
        <f>IFERROR(IF('A2 Intenzita dopravy'!$G$2="Dopravný model",IFERROR(INDEX('A2.1 Intenzita dopravy'!$E178:$BB178,MATCH('09.1 Nehodovost - vypocet'!AA$19,'A2.1 Intenzita dopravy'!$E$141:$BB$141,0)),IF('09.1 Nehodovost - vypocet'!AA$19&lt;MIN('A2.1 Intenzita dopravy'!$E$141:$BB$141),'09.1 Nehodovost - vypocet'!AB56*'09.1 Nehodovost - vypocet'!AB56/'09.1 Nehodovost - vypocet'!AC56,'09.1 Nehodovost - vypocet'!Z56*'09.1 Nehodovost - vypocet'!Z56/'09.1 Nehodovost - vypocet'!Y56)),IF('A2 Intenzita dopravy'!$G$2="Koeficienty rastu dopravy",IFERROR(INDEX('A2.1 Intenzita dopravy'!$E42:$BB42,MATCH('09.1 Nehodovost - vypocet'!AA$19,'A2.1 Intenzita dopravy'!$E$5:$BB$5,0)),IF('09.1 Nehodovost - vypocet'!AA$19&lt;MIN('A2.1 Intenzita dopravy'!$E$5:$BB$5),'09.1 Nehodovost - vypocet'!AB56*'09.1 Nehodovost - vypocet'!AB56/'09.1 Nehodovost - vypocet'!AC56,'09.1 Nehodovost - vypocet'!Z56*'09.1 Nehodovost - vypocet'!Z56/'09.1 Nehodovost - vypocet'!Y56)),0)),0)</f>
        <v>3100.2148793446131</v>
      </c>
      <c r="AB56" s="30">
        <f>IFERROR(IF('A2 Intenzita dopravy'!$G$2="Dopravný model",IFERROR(INDEX('A2.1 Intenzita dopravy'!$E178:$BB178,MATCH('09.1 Nehodovost - vypocet'!AB$19,'A2.1 Intenzita dopravy'!$E$141:$BB$141,0)),IF('09.1 Nehodovost - vypocet'!AB$19&lt;MIN('A2.1 Intenzita dopravy'!$E$141:$BB$141),'09.1 Nehodovost - vypocet'!AC56*'09.1 Nehodovost - vypocet'!AC56/'09.1 Nehodovost - vypocet'!AD56,'09.1 Nehodovost - vypocet'!AA56*'09.1 Nehodovost - vypocet'!AA56/'09.1 Nehodovost - vypocet'!Z56)),IF('A2 Intenzita dopravy'!$G$2="Koeficienty rastu dopravy",IFERROR(INDEX('A2.1 Intenzita dopravy'!$E42:$BB42,MATCH('09.1 Nehodovost - vypocet'!AB$19,'A2.1 Intenzita dopravy'!$E$5:$BB$5,0)),IF('09.1 Nehodovost - vypocet'!AB$19&lt;MIN('A2.1 Intenzita dopravy'!$E$5:$BB$5),'09.1 Nehodovost - vypocet'!AC56*'09.1 Nehodovost - vypocet'!AC56/'09.1 Nehodovost - vypocet'!AD56,'09.1 Nehodovost - vypocet'!AA56*'09.1 Nehodovost - vypocet'!AA56/'09.1 Nehodovost - vypocet'!Z56)),0)),0)</f>
        <v>3138.9488686501404</v>
      </c>
      <c r="AC56" s="30">
        <f>IFERROR(IF('A2 Intenzita dopravy'!$G$2="Dopravný model",IFERROR(INDEX('A2.1 Intenzita dopravy'!$E178:$BB178,MATCH('09.1 Nehodovost - vypocet'!AC$19,'A2.1 Intenzita dopravy'!$E$141:$BB$141,0)),IF('09.1 Nehodovost - vypocet'!AC$19&lt;MIN('A2.1 Intenzita dopravy'!$E$141:$BB$141),'09.1 Nehodovost - vypocet'!AD56*'09.1 Nehodovost - vypocet'!AD56/'09.1 Nehodovost - vypocet'!AE56,'09.1 Nehodovost - vypocet'!AB56*'09.1 Nehodovost - vypocet'!AB56/'09.1 Nehodovost - vypocet'!AA56)),IF('A2 Intenzita dopravy'!$G$2="Koeficienty rastu dopravy",IFERROR(INDEX('A2.1 Intenzita dopravy'!$E42:$BB42,MATCH('09.1 Nehodovost - vypocet'!AC$19,'A2.1 Intenzita dopravy'!$E$5:$BB$5,0)),IF('09.1 Nehodovost - vypocet'!AC$19&lt;MIN('A2.1 Intenzita dopravy'!$E$5:$BB$5),'09.1 Nehodovost - vypocet'!AD56*'09.1 Nehodovost - vypocet'!AD56/'09.1 Nehodovost - vypocet'!AE56,'09.1 Nehodovost - vypocet'!AB56*'09.1 Nehodovost - vypocet'!AB56/'09.1 Nehodovost - vypocet'!AA56)),0)),0)</f>
        <v>3178.1667992261637</v>
      </c>
      <c r="AD56" s="30">
        <f>IFERROR(IF('A2 Intenzita dopravy'!$G$2="Dopravný model",IFERROR(INDEX('A2.1 Intenzita dopravy'!$E178:$BB178,MATCH('09.1 Nehodovost - vypocet'!AD$19,'A2.1 Intenzita dopravy'!$E$141:$BB$141,0)),IF('09.1 Nehodovost - vypocet'!AD$19&lt;MIN('A2.1 Intenzita dopravy'!$E$141:$BB$141),'09.1 Nehodovost - vypocet'!AE56*'09.1 Nehodovost - vypocet'!AE56/'09.1 Nehodovost - vypocet'!AF56,'09.1 Nehodovost - vypocet'!AC56*'09.1 Nehodovost - vypocet'!AC56/'09.1 Nehodovost - vypocet'!AB56)),IF('A2 Intenzita dopravy'!$G$2="Koeficienty rastu dopravy",IFERROR(INDEX('A2.1 Intenzita dopravy'!$E42:$BB42,MATCH('09.1 Nehodovost - vypocet'!AD$19,'A2.1 Intenzita dopravy'!$E$5:$BB$5,0)),IF('09.1 Nehodovost - vypocet'!AD$19&lt;MIN('A2.1 Intenzita dopravy'!$E$5:$BB$5),'09.1 Nehodovost - vypocet'!AE56*'09.1 Nehodovost - vypocet'!AE56/'09.1 Nehodovost - vypocet'!AF56,'09.1 Nehodovost - vypocet'!AC56*'09.1 Nehodovost - vypocet'!AC56/'09.1 Nehodovost - vypocet'!AB56)),0)),0)</f>
        <v>3217.8747174200248</v>
      </c>
      <c r="AE56" s="30">
        <f>IFERROR(IF('A2 Intenzita dopravy'!$G$2="Dopravný model",IFERROR(INDEX('A2.1 Intenzita dopravy'!$E178:$BB178,MATCH('09.1 Nehodovost - vypocet'!AE$19,'A2.1 Intenzita dopravy'!$E$141:$BB$141,0)),IF('09.1 Nehodovost - vypocet'!AE$19&lt;MIN('A2.1 Intenzita dopravy'!$E$141:$BB$141),'09.1 Nehodovost - vypocet'!AF56*'09.1 Nehodovost - vypocet'!AF56/'09.1 Nehodovost - vypocet'!AG56,'09.1 Nehodovost - vypocet'!AD56*'09.1 Nehodovost - vypocet'!AD56/'09.1 Nehodovost - vypocet'!AC56)),IF('A2 Intenzita dopravy'!$G$2="Koeficienty rastu dopravy",IFERROR(INDEX('A2.1 Intenzita dopravy'!$E42:$BB42,MATCH('09.1 Nehodovost - vypocet'!AE$19,'A2.1 Intenzita dopravy'!$E$5:$BB$5,0)),IF('09.1 Nehodovost - vypocet'!AE$19&lt;MIN('A2.1 Intenzita dopravy'!$E$5:$BB$5),'09.1 Nehodovost - vypocet'!AF56*'09.1 Nehodovost - vypocet'!AF56/'09.1 Nehodovost - vypocet'!AG56,'09.1 Nehodovost - vypocet'!AD56*'09.1 Nehodovost - vypocet'!AD56/'09.1 Nehodovost - vypocet'!AC56)),0)),0)</f>
        <v>3258.0787451219439</v>
      </c>
      <c r="AF56" s="30">
        <f>IFERROR(IF('A2 Intenzita dopravy'!$G$2="Dopravný model",IFERROR(INDEX('A2.1 Intenzita dopravy'!$E178:$BB178,MATCH('09.1 Nehodovost - vypocet'!AF$19,'A2.1 Intenzita dopravy'!$E$141:$BB$141,0)),IF('09.1 Nehodovost - vypocet'!AF$19&lt;MIN('A2.1 Intenzita dopravy'!$E$141:$BB$141),'09.1 Nehodovost - vypocet'!AG56*'09.1 Nehodovost - vypocet'!AG56/'09.1 Nehodovost - vypocet'!AH56,'09.1 Nehodovost - vypocet'!AE56*'09.1 Nehodovost - vypocet'!AE56/'09.1 Nehodovost - vypocet'!AD56)),IF('A2 Intenzita dopravy'!$G$2="Koeficienty rastu dopravy",IFERROR(INDEX('A2.1 Intenzita dopravy'!$E42:$BB42,MATCH('09.1 Nehodovost - vypocet'!AF$19,'A2.1 Intenzita dopravy'!$E$5:$BB$5,0)),IF('09.1 Nehodovost - vypocet'!AF$19&lt;MIN('A2.1 Intenzita dopravy'!$E$5:$BB$5),'09.1 Nehodovost - vypocet'!AG56*'09.1 Nehodovost - vypocet'!AG56/'09.1 Nehodovost - vypocet'!AH56,'09.1 Nehodovost - vypocet'!AE56*'09.1 Nehodovost - vypocet'!AE56/'09.1 Nehodovost - vypocet'!AD56)),0)),0)</f>
        <v>3298.7850807088489</v>
      </c>
      <c r="AG56" s="30">
        <f>IFERROR(IF('A2 Intenzita dopravy'!$G$2="Dopravný model",IFERROR(INDEX('A2.1 Intenzita dopravy'!$E178:$BB178,MATCH('09.1 Nehodovost - vypocet'!AG$19,'A2.1 Intenzita dopravy'!$E$141:$BB$141,0)),IF('09.1 Nehodovost - vypocet'!AG$19&lt;MIN('A2.1 Intenzita dopravy'!$E$141:$BB$141),'09.1 Nehodovost - vypocet'!AH56*'09.1 Nehodovost - vypocet'!AH56/'09.1 Nehodovost - vypocet'!AI56,'09.1 Nehodovost - vypocet'!AF56*'09.1 Nehodovost - vypocet'!AF56/'09.1 Nehodovost - vypocet'!AE56)),IF('A2 Intenzita dopravy'!$G$2="Koeficienty rastu dopravy",IFERROR(INDEX('A2.1 Intenzita dopravy'!$E42:$BB42,MATCH('09.1 Nehodovost - vypocet'!AG$19,'A2.1 Intenzita dopravy'!$E$5:$BB$5,0)),IF('09.1 Nehodovost - vypocet'!AG$19&lt;MIN('A2.1 Intenzita dopravy'!$E$5:$BB$5),'09.1 Nehodovost - vypocet'!AH56*'09.1 Nehodovost - vypocet'!AH56/'09.1 Nehodovost - vypocet'!AI56,'09.1 Nehodovost - vypocet'!AF56*'09.1 Nehodovost - vypocet'!AF56/'09.1 Nehodovost - vypocet'!AE56)),0)),0)</f>
        <v>3340</v>
      </c>
      <c r="AH56" s="30">
        <f>IFERROR(IF('A2 Intenzita dopravy'!$G$2="Dopravný model",IFERROR(INDEX('A2.1 Intenzita dopravy'!$E178:$BB178,MATCH('09.1 Nehodovost - vypocet'!AH$19,'A2.1 Intenzita dopravy'!$E$141:$BB$141,0)),IF('09.1 Nehodovost - vypocet'!AH$19&lt;MIN('A2.1 Intenzita dopravy'!$E$141:$BB$141),'09.1 Nehodovost - vypocet'!AI56*'09.1 Nehodovost - vypocet'!AI56/'09.1 Nehodovost - vypocet'!AJ56,'09.1 Nehodovost - vypocet'!AG56*'09.1 Nehodovost - vypocet'!AG56/'09.1 Nehodovost - vypocet'!AF56)),IF('A2 Intenzita dopravy'!$G$2="Koeficienty rastu dopravy",IFERROR(INDEX('A2.1 Intenzita dopravy'!$E42:$BB42,MATCH('09.1 Nehodovost - vypocet'!AH$19,'A2.1 Intenzita dopravy'!$E$5:$BB$5,0)),IF('09.1 Nehodovost - vypocet'!AH$19&lt;MIN('A2.1 Intenzita dopravy'!$E$5:$BB$5),'09.1 Nehodovost - vypocet'!AI56*'09.1 Nehodovost - vypocet'!AI56/'09.1 Nehodovost - vypocet'!AJ56,'09.1 Nehodovost - vypocet'!AG56*'09.1 Nehodovost - vypocet'!AG56/'09.1 Nehodovost - vypocet'!AF56)),0)),0)</f>
        <v>3388.6799308855684</v>
      </c>
      <c r="AI56" s="30">
        <f>IFERROR(IF('A2 Intenzita dopravy'!$G$2="Dopravný model",IFERROR(INDEX('A2.1 Intenzita dopravy'!$E178:$BB178,MATCH('09.1 Nehodovost - vypocet'!AI$19,'A2.1 Intenzita dopravy'!$E$141:$BB$141,0)),IF('09.1 Nehodovost - vypocet'!AI$19&lt;MIN('A2.1 Intenzita dopravy'!$E$141:$BB$141),'09.1 Nehodovost - vypocet'!AJ56*'09.1 Nehodovost - vypocet'!AJ56/'09.1 Nehodovost - vypocet'!AK56,'09.1 Nehodovost - vypocet'!AH56*'09.1 Nehodovost - vypocet'!AH56/'09.1 Nehodovost - vypocet'!AG56)),IF('A2 Intenzita dopravy'!$G$2="Koeficienty rastu dopravy",IFERROR(INDEX('A2.1 Intenzita dopravy'!$E42:$BB42,MATCH('09.1 Nehodovost - vypocet'!AI$19,'A2.1 Intenzita dopravy'!$E$5:$BB$5,0)),IF('09.1 Nehodovost - vypocet'!AI$19&lt;MIN('A2.1 Intenzita dopravy'!$E$5:$BB$5),'09.1 Nehodovost - vypocet'!AJ56*'09.1 Nehodovost - vypocet'!AJ56/'09.1 Nehodovost - vypocet'!AK56,'09.1 Nehodovost - vypocet'!AH56*'09.1 Nehodovost - vypocet'!AH56/'09.1 Nehodovost - vypocet'!AG56)),0)),0)</f>
        <v>3438.0693634690483</v>
      </c>
      <c r="AJ56" s="30">
        <f>IFERROR(IF('A2 Intenzita dopravy'!$G$2="Dopravný model",IFERROR(INDEX('A2.1 Intenzita dopravy'!$E178:$BB178,MATCH('09.1 Nehodovost - vypocet'!AJ$19,'A2.1 Intenzita dopravy'!$E$141:$BB$141,0)),IF('09.1 Nehodovost - vypocet'!AJ$19&lt;MIN('A2.1 Intenzita dopravy'!$E$141:$BB$141),'09.1 Nehodovost - vypocet'!AK56*'09.1 Nehodovost - vypocet'!AK56/'09.1 Nehodovost - vypocet'!AL56,'09.1 Nehodovost - vypocet'!AI56*'09.1 Nehodovost - vypocet'!AI56/'09.1 Nehodovost - vypocet'!AH56)),IF('A2 Intenzita dopravy'!$G$2="Koeficienty rastu dopravy",IFERROR(INDEX('A2.1 Intenzita dopravy'!$E42:$BB42,MATCH('09.1 Nehodovost - vypocet'!AJ$19,'A2.1 Intenzita dopravy'!$E$5:$BB$5,0)),IF('09.1 Nehodovost - vypocet'!AJ$19&lt;MIN('A2.1 Intenzita dopravy'!$E$5:$BB$5),'09.1 Nehodovost - vypocet'!AK56*'09.1 Nehodovost - vypocet'!AK56/'09.1 Nehodovost - vypocet'!AL56,'09.1 Nehodovost - vypocet'!AI56*'09.1 Nehodovost - vypocet'!AI56/'09.1 Nehodovost - vypocet'!AH56)),0)),0)</f>
        <v>3488.1786386167919</v>
      </c>
      <c r="AK56" s="30">
        <f>IFERROR(IF('A2 Intenzita dopravy'!$G$2="Dopravný model",IFERROR(INDEX('A2.1 Intenzita dopravy'!$E178:$BB178,MATCH('09.1 Nehodovost - vypocet'!AK$19,'A2.1 Intenzita dopravy'!$E$141:$BB$141,0)),IF('09.1 Nehodovost - vypocet'!AK$19&lt;MIN('A2.1 Intenzita dopravy'!$E$141:$BB$141),'09.1 Nehodovost - vypocet'!AL56*'09.1 Nehodovost - vypocet'!AL56/'09.1 Nehodovost - vypocet'!AM56,'09.1 Nehodovost - vypocet'!AJ56*'09.1 Nehodovost - vypocet'!AJ56/'09.1 Nehodovost - vypocet'!AI56)),IF('A2 Intenzita dopravy'!$G$2="Koeficienty rastu dopravy",IFERROR(INDEX('A2.1 Intenzita dopravy'!$E42:$BB42,MATCH('09.1 Nehodovost - vypocet'!AK$19,'A2.1 Intenzita dopravy'!$E$5:$BB$5,0)),IF('09.1 Nehodovost - vypocet'!AK$19&lt;MIN('A2.1 Intenzita dopravy'!$E$5:$BB$5),'09.1 Nehodovost - vypocet'!AL56*'09.1 Nehodovost - vypocet'!AL56/'09.1 Nehodovost - vypocet'!AM56,'09.1 Nehodovost - vypocet'!AJ56*'09.1 Nehodovost - vypocet'!AJ56/'09.1 Nehodovost - vypocet'!AI56)),0)),0)</f>
        <v>3539.0182479115169</v>
      </c>
      <c r="AL56" s="30">
        <f>IFERROR(IF('A2 Intenzita dopravy'!$G$2="Dopravný model",IFERROR(INDEX('A2.1 Intenzita dopravy'!$E178:$BB178,MATCH('09.1 Nehodovost - vypocet'!AL$19,'A2.1 Intenzita dopravy'!$E$141:$BB$141,0)),IF('09.1 Nehodovost - vypocet'!AL$19&lt;MIN('A2.1 Intenzita dopravy'!$E$141:$BB$141),'09.1 Nehodovost - vypocet'!AM56*'09.1 Nehodovost - vypocet'!AM56/'09.1 Nehodovost - vypocet'!AN56,'09.1 Nehodovost - vypocet'!AK56*'09.1 Nehodovost - vypocet'!AK56/'09.1 Nehodovost - vypocet'!AJ56)),IF('A2 Intenzita dopravy'!$G$2="Koeficienty rastu dopravy",IFERROR(INDEX('A2.1 Intenzita dopravy'!$E42:$BB42,MATCH('09.1 Nehodovost - vypocet'!AL$19,'A2.1 Intenzita dopravy'!$E$5:$BB$5,0)),IF('09.1 Nehodovost - vypocet'!AL$19&lt;MIN('A2.1 Intenzita dopravy'!$E$5:$BB$5),'09.1 Nehodovost - vypocet'!AM56*'09.1 Nehodovost - vypocet'!AM56/'09.1 Nehodovost - vypocet'!AN56,'09.1 Nehodovost - vypocet'!AK56*'09.1 Nehodovost - vypocet'!AK56/'09.1 Nehodovost - vypocet'!AJ56)),0)),0)</f>
        <v>3590.5988358489717</v>
      </c>
      <c r="AM56" s="30">
        <f>IFERROR(IF('A2 Intenzita dopravy'!$G$2="Dopravný model",IFERROR(INDEX('A2.1 Intenzita dopravy'!$E178:$BB178,MATCH('09.1 Nehodovost - vypocet'!AM$19,'A2.1 Intenzita dopravy'!$E$141:$BB$141,0)),IF('09.1 Nehodovost - vypocet'!AM$19&lt;MIN('A2.1 Intenzita dopravy'!$E$141:$BB$141),'09.1 Nehodovost - vypocet'!AN56*'09.1 Nehodovost - vypocet'!AN56/'09.1 Nehodovost - vypocet'!AO56,'09.1 Nehodovost - vypocet'!AL56*'09.1 Nehodovost - vypocet'!AL56/'09.1 Nehodovost - vypocet'!AK56)),IF('A2 Intenzita dopravy'!$G$2="Koeficienty rastu dopravy",IFERROR(INDEX('A2.1 Intenzita dopravy'!$E42:$BB42,MATCH('09.1 Nehodovost - vypocet'!AM$19,'A2.1 Intenzita dopravy'!$E$5:$BB$5,0)),IF('09.1 Nehodovost - vypocet'!AM$19&lt;MIN('A2.1 Intenzita dopravy'!$E$5:$BB$5),'09.1 Nehodovost - vypocet'!AN56*'09.1 Nehodovost - vypocet'!AN56/'09.1 Nehodovost - vypocet'!AO56,'09.1 Nehodovost - vypocet'!AL56*'09.1 Nehodovost - vypocet'!AL56/'09.1 Nehodovost - vypocet'!AK56)),0)),0)</f>
        <v>3642.9312020666157</v>
      </c>
      <c r="AN56" s="30">
        <f>IFERROR(IF('A2 Intenzita dopravy'!$G$2="Dopravný model",IFERROR(INDEX('A2.1 Intenzita dopravy'!$E178:$BB178,MATCH('09.1 Nehodovost - vypocet'!AN$19,'A2.1 Intenzita dopravy'!$E$141:$BB$141,0)),IF('09.1 Nehodovost - vypocet'!AN$19&lt;MIN('A2.1 Intenzita dopravy'!$E$141:$BB$141),'09.1 Nehodovost - vypocet'!AO56*'09.1 Nehodovost - vypocet'!AO56/'09.1 Nehodovost - vypocet'!AP56,'09.1 Nehodovost - vypocet'!AM56*'09.1 Nehodovost - vypocet'!AM56/'09.1 Nehodovost - vypocet'!AL56)),IF('A2 Intenzita dopravy'!$G$2="Koeficienty rastu dopravy",IFERROR(INDEX('A2.1 Intenzita dopravy'!$E42:$BB42,MATCH('09.1 Nehodovost - vypocet'!AN$19,'A2.1 Intenzita dopravy'!$E$5:$BB$5,0)),IF('09.1 Nehodovost - vypocet'!AN$19&lt;MIN('A2.1 Intenzita dopravy'!$E$5:$BB$5),'09.1 Nehodovost - vypocet'!AO56*'09.1 Nehodovost - vypocet'!AO56/'09.1 Nehodovost - vypocet'!AP56,'09.1 Nehodovost - vypocet'!AM56*'09.1 Nehodovost - vypocet'!AM56/'09.1 Nehodovost - vypocet'!AL56)),0)),0)</f>
        <v>3696.0263036047845</v>
      </c>
      <c r="AO56" s="30">
        <f>IFERROR(IF('A2 Intenzita dopravy'!$G$2="Dopravný model",IFERROR(INDEX('A2.1 Intenzita dopravy'!$E178:$BB178,MATCH('09.1 Nehodovost - vypocet'!AO$19,'A2.1 Intenzita dopravy'!$E$141:$BB$141,0)),IF('09.1 Nehodovost - vypocet'!AO$19&lt;MIN('A2.1 Intenzita dopravy'!$E$141:$BB$141),'09.1 Nehodovost - vypocet'!AP56*'09.1 Nehodovost - vypocet'!AP56/'09.1 Nehodovost - vypocet'!AQ56,'09.1 Nehodovost - vypocet'!AN56*'09.1 Nehodovost - vypocet'!AN56/'09.1 Nehodovost - vypocet'!AM56)),IF('A2 Intenzita dopravy'!$G$2="Koeficienty rastu dopravy",IFERROR(INDEX('A2.1 Intenzita dopravy'!$E42:$BB42,MATCH('09.1 Nehodovost - vypocet'!AO$19,'A2.1 Intenzita dopravy'!$E$5:$BB$5,0)),IF('09.1 Nehodovost - vypocet'!AO$19&lt;MIN('A2.1 Intenzita dopravy'!$E$5:$BB$5),'09.1 Nehodovost - vypocet'!AP56*'09.1 Nehodovost - vypocet'!AP56/'09.1 Nehodovost - vypocet'!AQ56,'09.1 Nehodovost - vypocet'!AN56*'09.1 Nehodovost - vypocet'!AN56/'09.1 Nehodovost - vypocet'!AM56)),0)),0)</f>
        <v>3749.8952572008097</v>
      </c>
      <c r="AP56" s="30">
        <f>IFERROR(IF('A2 Intenzita dopravy'!$G$2="Dopravný model",IFERROR(INDEX('A2.1 Intenzita dopravy'!$E178:$BB178,MATCH('09.1 Nehodovost - vypocet'!AP$19,'A2.1 Intenzita dopravy'!$E$141:$BB$141,0)),IF('09.1 Nehodovost - vypocet'!AP$19&lt;MIN('A2.1 Intenzita dopravy'!$E$141:$BB$141),'09.1 Nehodovost - vypocet'!AQ56*'09.1 Nehodovost - vypocet'!AQ56/'09.1 Nehodovost - vypocet'!AR56,'09.1 Nehodovost - vypocet'!AO56*'09.1 Nehodovost - vypocet'!AO56/'09.1 Nehodovost - vypocet'!AN56)),IF('A2 Intenzita dopravy'!$G$2="Koeficienty rastu dopravy",IFERROR(INDEX('A2.1 Intenzita dopravy'!$E42:$BB42,MATCH('09.1 Nehodovost - vypocet'!AP$19,'A2.1 Intenzita dopravy'!$E$5:$BB$5,0)),IF('09.1 Nehodovost - vypocet'!AP$19&lt;MIN('A2.1 Intenzita dopravy'!$E$5:$BB$5),'09.1 Nehodovost - vypocet'!AQ56*'09.1 Nehodovost - vypocet'!AQ56/'09.1 Nehodovost - vypocet'!AR56,'09.1 Nehodovost - vypocet'!AO56*'09.1 Nehodovost - vypocet'!AO56/'09.1 Nehodovost - vypocet'!AN56)),0)),0)</f>
        <v>3804.549341616575</v>
      </c>
      <c r="AQ56" s="30">
        <f>IFERROR(IF('A2 Intenzita dopravy'!$G$2="Dopravný model",IFERROR(INDEX('A2.1 Intenzita dopravy'!$E178:$BB178,MATCH('09.1 Nehodovost - vypocet'!AQ$19,'A2.1 Intenzita dopravy'!$E$141:$BB$141,0)),IF('09.1 Nehodovost - vypocet'!AQ$19&lt;MIN('A2.1 Intenzita dopravy'!$E$141:$BB$141),'09.1 Nehodovost - vypocet'!AR56*'09.1 Nehodovost - vypocet'!AR56/'09.1 Nehodovost - vypocet'!AS56,'09.1 Nehodovost - vypocet'!AP56*'09.1 Nehodovost - vypocet'!AP56/'09.1 Nehodovost - vypocet'!AO56)),IF('A2 Intenzita dopravy'!$G$2="Koeficienty rastu dopravy",IFERROR(INDEX('A2.1 Intenzita dopravy'!$E42:$BB42,MATCH('09.1 Nehodovost - vypocet'!AQ$19,'A2.1 Intenzita dopravy'!$E$5:$BB$5,0)),IF('09.1 Nehodovost - vypocet'!AQ$19&lt;MIN('A2.1 Intenzita dopravy'!$E$5:$BB$5),'09.1 Nehodovost - vypocet'!AR56*'09.1 Nehodovost - vypocet'!AR56/'09.1 Nehodovost - vypocet'!AS56,'09.1 Nehodovost - vypocet'!AP56*'09.1 Nehodovost - vypocet'!AP56/'09.1 Nehodovost - vypocet'!AO56)),0)),0)</f>
        <v>3860</v>
      </c>
      <c r="AR56" s="30">
        <f>IFERROR(IF('A2 Intenzita dopravy'!$G$2="Dopravný model",IFERROR(INDEX('A2.1 Intenzita dopravy'!$E178:$BB178,MATCH('09.1 Nehodovost - vypocet'!AR$19,'A2.1 Intenzita dopravy'!$E$141:$BB$141,0)),IF('09.1 Nehodovost - vypocet'!AR$19&lt;MIN('A2.1 Intenzita dopravy'!$E$141:$BB$141),'09.1 Nehodovost - vypocet'!AS56*'09.1 Nehodovost - vypocet'!AS56/'09.1 Nehodovost - vypocet'!AT56,'09.1 Nehodovost - vypocet'!AQ56*'09.1 Nehodovost - vypocet'!AQ56/'09.1 Nehodovost - vypocet'!AP56)),IF('A2 Intenzita dopravy'!$G$2="Koeficienty rastu dopravy",IFERROR(INDEX('A2.1 Intenzita dopravy'!$E42:$BB42,MATCH('09.1 Nehodovost - vypocet'!AR$19,'A2.1 Intenzita dopravy'!$E$5:$BB$5,0)),IF('09.1 Nehodovost - vypocet'!AR$19&lt;MIN('A2.1 Intenzita dopravy'!$E$5:$BB$5),'09.1 Nehodovost - vypocet'!AS56*'09.1 Nehodovost - vypocet'!AS56/'09.1 Nehodovost - vypocet'!AT56,'09.1 Nehodovost - vypocet'!AQ56*'09.1 Nehodovost - vypocet'!AQ56/'09.1 Nehodovost - vypocet'!AP56)),0)),0)</f>
        <v>3916.2588422809263</v>
      </c>
      <c r="AS56" s="30">
        <f>IFERROR(IF('A2 Intenzita dopravy'!$G$2="Dopravný model",IFERROR(INDEX('A2.1 Intenzita dopravy'!$E178:$BB178,MATCH('09.1 Nehodovost - vypocet'!AS$19,'A2.1 Intenzita dopravy'!$E$141:$BB$141,0)),IF('09.1 Nehodovost - vypocet'!AS$19&lt;MIN('A2.1 Intenzita dopravy'!$E$141:$BB$141),'09.1 Nehodovost - vypocet'!AT56*'09.1 Nehodovost - vypocet'!AT56/'09.1 Nehodovost - vypocet'!AU56,'09.1 Nehodovost - vypocet'!AR56*'09.1 Nehodovost - vypocet'!AR56/'09.1 Nehodovost - vypocet'!AQ56)),IF('A2 Intenzita dopravy'!$G$2="Koeficienty rastu dopravy",IFERROR(INDEX('A2.1 Intenzita dopravy'!$E42:$BB42,MATCH('09.1 Nehodovost - vypocet'!AS$19,'A2.1 Intenzita dopravy'!$E$5:$BB$5,0)),IF('09.1 Nehodovost - vypocet'!AS$19&lt;MIN('A2.1 Intenzita dopravy'!$E$5:$BB$5),'09.1 Nehodovost - vypocet'!AT56*'09.1 Nehodovost - vypocet'!AT56/'09.1 Nehodovost - vypocet'!AU56,'09.1 Nehodovost - vypocet'!AR56*'09.1 Nehodovost - vypocet'!AR56/'09.1 Nehodovost - vypocet'!AQ56)),0)),0)</f>
        <v>3973.3376476019539</v>
      </c>
      <c r="AT56" s="30">
        <f>IFERROR(IF('A2 Intenzita dopravy'!$G$2="Dopravný model",IFERROR(INDEX('A2.1 Intenzita dopravy'!$E178:$BB178,MATCH('09.1 Nehodovost - vypocet'!AT$19,'A2.1 Intenzita dopravy'!$E$141:$BB$141,0)),IF('09.1 Nehodovost - vypocet'!AT$19&lt;MIN('A2.1 Intenzita dopravy'!$E$141:$BB$141),'09.1 Nehodovost - vypocet'!AU56*'09.1 Nehodovost - vypocet'!AU56/'09.1 Nehodovost - vypocet'!AV56,'09.1 Nehodovost - vypocet'!AS56*'09.1 Nehodovost - vypocet'!AS56/'09.1 Nehodovost - vypocet'!AR56)),IF('A2 Intenzita dopravy'!$G$2="Koeficienty rastu dopravy",IFERROR(INDEX('A2.1 Intenzita dopravy'!$E42:$BB42,MATCH('09.1 Nehodovost - vypocet'!AT$19,'A2.1 Intenzita dopravy'!$E$5:$BB$5,0)),IF('09.1 Nehodovost - vypocet'!AT$19&lt;MIN('A2.1 Intenzita dopravy'!$E$5:$BB$5),'09.1 Nehodovost - vypocet'!AU56*'09.1 Nehodovost - vypocet'!AU56/'09.1 Nehodovost - vypocet'!AV56,'09.1 Nehodovost - vypocet'!AS56*'09.1 Nehodovost - vypocet'!AS56/'09.1 Nehodovost - vypocet'!AR56)),0)),0)</f>
        <v>4031.2483667846755</v>
      </c>
      <c r="AU56" s="30">
        <f>IFERROR(IF('A2 Intenzita dopravy'!$G$2="Dopravný model",IFERROR(INDEX('A2.1 Intenzita dopravy'!$E178:$BB178,MATCH('09.1 Nehodovost - vypocet'!AU$19,'A2.1 Intenzita dopravy'!$E$141:$BB$141,0)),IF('09.1 Nehodovost - vypocet'!AU$19&lt;MIN('A2.1 Intenzita dopravy'!$E$141:$BB$141),'09.1 Nehodovost - vypocet'!AV56*'09.1 Nehodovost - vypocet'!AV56/'09.1 Nehodovost - vypocet'!AW56,'09.1 Nehodovost - vypocet'!AT56*'09.1 Nehodovost - vypocet'!AT56/'09.1 Nehodovost - vypocet'!AS56)),IF('A2 Intenzita dopravy'!$G$2="Koeficienty rastu dopravy",IFERROR(INDEX('A2.1 Intenzita dopravy'!$E42:$BB42,MATCH('09.1 Nehodovost - vypocet'!AU$19,'A2.1 Intenzita dopravy'!$E$5:$BB$5,0)),IF('09.1 Nehodovost - vypocet'!AU$19&lt;MIN('A2.1 Intenzita dopravy'!$E$5:$BB$5),'09.1 Nehodovost - vypocet'!AV56*'09.1 Nehodovost - vypocet'!AV56/'09.1 Nehodovost - vypocet'!AW56,'09.1 Nehodovost - vypocet'!AT56*'09.1 Nehodovost - vypocet'!AT56/'09.1 Nehodovost - vypocet'!AS56)),0)),0)</f>
        <v>4090.0031248318728</v>
      </c>
      <c r="AV56" s="30">
        <f>IFERROR(IF('A2 Intenzita dopravy'!$G$2="Dopravný model",IFERROR(INDEX('A2.1 Intenzita dopravy'!$E178:$BB178,MATCH('09.1 Nehodovost - vypocet'!AV$19,'A2.1 Intenzita dopravy'!$E$141:$BB$141,0)),IF('09.1 Nehodovost - vypocet'!AV$19&lt;MIN('A2.1 Intenzita dopravy'!$E$141:$BB$141),'09.1 Nehodovost - vypocet'!AW56*'09.1 Nehodovost - vypocet'!AW56/'09.1 Nehodovost - vypocet'!AX56,'09.1 Nehodovost - vypocet'!AU56*'09.1 Nehodovost - vypocet'!AU56/'09.1 Nehodovost - vypocet'!AT56)),IF('A2 Intenzita dopravy'!$G$2="Koeficienty rastu dopravy",IFERROR(INDEX('A2.1 Intenzita dopravy'!$E42:$BB42,MATCH('09.1 Nehodovost - vypocet'!AV$19,'A2.1 Intenzita dopravy'!$E$5:$BB$5,0)),IF('09.1 Nehodovost - vypocet'!AV$19&lt;MIN('A2.1 Intenzita dopravy'!$E$5:$BB$5),'09.1 Nehodovost - vypocet'!AW56*'09.1 Nehodovost - vypocet'!AW56/'09.1 Nehodovost - vypocet'!AX56,'09.1 Nehodovost - vypocet'!AU56*'09.1 Nehodovost - vypocet'!AU56/'09.1 Nehodovost - vypocet'!AT56)),0)),0)</f>
        <v>4149.6142234661766</v>
      </c>
      <c r="AW56" s="30">
        <f>IFERROR(IF('A2 Intenzita dopravy'!$G$2="Dopravný model",IFERROR(INDEX('A2.1 Intenzita dopravy'!$E178:$BB178,MATCH('09.1 Nehodovost - vypocet'!AW$19,'A2.1 Intenzita dopravy'!$E$141:$BB$141,0)),IF('09.1 Nehodovost - vypocet'!AW$19&lt;MIN('A2.1 Intenzita dopravy'!$E$141:$BB$141),'09.1 Nehodovost - vypocet'!AX56*'09.1 Nehodovost - vypocet'!AX56/'09.1 Nehodovost - vypocet'!AY56,'09.1 Nehodovost - vypocet'!AV56*'09.1 Nehodovost - vypocet'!AV56/'09.1 Nehodovost - vypocet'!AU56)),IF('A2 Intenzita dopravy'!$G$2="Koeficienty rastu dopravy",IFERROR(INDEX('A2.1 Intenzita dopravy'!$E42:$BB42,MATCH('09.1 Nehodovost - vypocet'!AW$19,'A2.1 Intenzita dopravy'!$E$5:$BB$5,0)),IF('09.1 Nehodovost - vypocet'!AW$19&lt;MIN('A2.1 Intenzita dopravy'!$E$5:$BB$5),'09.1 Nehodovost - vypocet'!AX56*'09.1 Nehodovost - vypocet'!AX56/'09.1 Nehodovost - vypocet'!AY56,'09.1 Nehodovost - vypocet'!AV56*'09.1 Nehodovost - vypocet'!AV56/'09.1 Nehodovost - vypocet'!AU56)),0)),0)</f>
        <v>4210.094143705729</v>
      </c>
      <c r="AX56" s="30">
        <f>IFERROR(IF('A2 Intenzita dopravy'!$G$2="Dopravný model",IFERROR(INDEX('A2.1 Intenzita dopravy'!$E178:$BB178,MATCH('09.1 Nehodovost - vypocet'!AX$19,'A2.1 Intenzita dopravy'!$E$141:$BB$141,0)),IF('09.1 Nehodovost - vypocet'!AX$19&lt;MIN('A2.1 Intenzita dopravy'!$E$141:$BB$141),'09.1 Nehodovost - vypocet'!AY56*'09.1 Nehodovost - vypocet'!AY56/'09.1 Nehodovost - vypocet'!AZ56,'09.1 Nehodovost - vypocet'!AW56*'09.1 Nehodovost - vypocet'!AW56/'09.1 Nehodovost - vypocet'!AV56)),IF('A2 Intenzita dopravy'!$G$2="Koeficienty rastu dopravy",IFERROR(INDEX('A2.1 Intenzita dopravy'!$E42:$BB42,MATCH('09.1 Nehodovost - vypocet'!AX$19,'A2.1 Intenzita dopravy'!$E$5:$BB$5,0)),IF('09.1 Nehodovost - vypocet'!AX$19&lt;MIN('A2.1 Intenzita dopravy'!$E$5:$BB$5),'09.1 Nehodovost - vypocet'!AY56*'09.1 Nehodovost - vypocet'!AY56/'09.1 Nehodovost - vypocet'!AZ56,'09.1 Nehodovost - vypocet'!AW56*'09.1 Nehodovost - vypocet'!AW56/'09.1 Nehodovost - vypocet'!AV56)),0)),0)</f>
        <v>4271.4555484773855</v>
      </c>
      <c r="AY56" s="30">
        <f>IFERROR(IF('A2 Intenzita dopravy'!$G$2="Dopravný model",IFERROR(INDEX('A2.1 Intenzita dopravy'!$E178:$BB178,MATCH('09.1 Nehodovost - vypocet'!AY$19,'A2.1 Intenzita dopravy'!$E$141:$BB$141,0)),IF('09.1 Nehodovost - vypocet'!AY$19&lt;MIN('A2.1 Intenzita dopravy'!$E$141:$BB$141),'09.1 Nehodovost - vypocet'!AZ56*'09.1 Nehodovost - vypocet'!AZ56/'09.1 Nehodovost - vypocet'!BA56,'09.1 Nehodovost - vypocet'!AX56*'09.1 Nehodovost - vypocet'!AX56/'09.1 Nehodovost - vypocet'!AW56)),IF('A2 Intenzita dopravy'!$G$2="Koeficienty rastu dopravy",IFERROR(INDEX('A2.1 Intenzita dopravy'!$E42:$BB42,MATCH('09.1 Nehodovost - vypocet'!AY$19,'A2.1 Intenzita dopravy'!$E$5:$BB$5,0)),IF('09.1 Nehodovost - vypocet'!AY$19&lt;MIN('A2.1 Intenzita dopravy'!$E$5:$BB$5),'09.1 Nehodovost - vypocet'!AZ56*'09.1 Nehodovost - vypocet'!AZ56/'09.1 Nehodovost - vypocet'!BA56,'09.1 Nehodovost - vypocet'!AX56*'09.1 Nehodovost - vypocet'!AX56/'09.1 Nehodovost - vypocet'!AW56)),0)),0)</f>
        <v>4333.7112852680011</v>
      </c>
      <c r="AZ56" s="30">
        <f>IFERROR(IF('A2 Intenzita dopravy'!$G$2="Dopravný model",IFERROR(INDEX('A2.1 Intenzita dopravy'!$E178:$BB178,MATCH('09.1 Nehodovost - vypocet'!AZ$19,'A2.1 Intenzita dopravy'!$E$141:$BB$141,0)),IF('09.1 Nehodovost - vypocet'!AZ$19&lt;MIN('A2.1 Intenzita dopravy'!$E$141:$BB$141),'09.1 Nehodovost - vypocet'!BA56*'09.1 Nehodovost - vypocet'!BA56/'09.1 Nehodovost - vypocet'!BB56,'09.1 Nehodovost - vypocet'!AY56*'09.1 Nehodovost - vypocet'!AY56/'09.1 Nehodovost - vypocet'!AX56)),IF('A2 Intenzita dopravy'!$G$2="Koeficienty rastu dopravy",IFERROR(INDEX('A2.1 Intenzita dopravy'!$E42:$BB42,MATCH('09.1 Nehodovost - vypocet'!AZ$19,'A2.1 Intenzita dopravy'!$E$5:$BB$5,0)),IF('09.1 Nehodovost - vypocet'!AZ$19&lt;MIN('A2.1 Intenzita dopravy'!$E$5:$BB$5),'09.1 Nehodovost - vypocet'!BA56*'09.1 Nehodovost - vypocet'!BA56/'09.1 Nehodovost - vypocet'!BB56,'09.1 Nehodovost - vypocet'!AY56*'09.1 Nehodovost - vypocet'!AY56/'09.1 Nehodovost - vypocet'!AX56)),0)),0)</f>
        <v>4396.8743888143645</v>
      </c>
      <c r="BA56" s="30">
        <f>IFERROR(IF('A2 Intenzita dopravy'!$G$2="Dopravný model",IFERROR(INDEX('A2.1 Intenzita dopravy'!$E178:$BB178,MATCH('09.1 Nehodovost - vypocet'!BA$19,'A2.1 Intenzita dopravy'!$E$141:$BB$141,0)),IF('09.1 Nehodovost - vypocet'!BA$19&lt;MIN('A2.1 Intenzita dopravy'!$E$141:$BB$141),'09.1 Nehodovost - vypocet'!BB56*'09.1 Nehodovost - vypocet'!BB56/'09.1 Nehodovost - vypocet'!BC56,'09.1 Nehodovost - vypocet'!AZ56*'09.1 Nehodovost - vypocet'!AZ56/'09.1 Nehodovost - vypocet'!AY56)),IF('A2 Intenzita dopravy'!$G$2="Koeficienty rastu dopravy",IFERROR(INDEX('A2.1 Intenzita dopravy'!$E42:$BB42,MATCH('09.1 Nehodovost - vypocet'!BA$19,'A2.1 Intenzita dopravy'!$E$5:$BB$5,0)),IF('09.1 Nehodovost - vypocet'!BA$19&lt;MIN('A2.1 Intenzita dopravy'!$E$5:$BB$5),'09.1 Nehodovost - vypocet'!BB56*'09.1 Nehodovost - vypocet'!BB56/'09.1 Nehodovost - vypocet'!BC56,'09.1 Nehodovost - vypocet'!AZ56*'09.1 Nehodovost - vypocet'!AZ56/'09.1 Nehodovost - vypocet'!AY56)),0)),0)</f>
        <v>4460.9580838323309</v>
      </c>
      <c r="BB56" s="30">
        <f>IFERROR(IF('A2 Intenzita dopravy'!$G$2="Dopravný model",IFERROR(INDEX('A2.1 Intenzita dopravy'!$E178:$BB178,MATCH('09.1 Nehodovost - vypocet'!BB$19,'A2.1 Intenzita dopravy'!$E$141:$BB$141,0)),IF('09.1 Nehodovost - vypocet'!BB$19&lt;MIN('A2.1 Intenzita dopravy'!$E$141:$BB$141),'09.1 Nehodovost - vypocet'!BC56*'09.1 Nehodovost - vypocet'!BC56/'09.1 Nehodovost - vypocet'!BD56,'09.1 Nehodovost - vypocet'!BA56*'09.1 Nehodovost - vypocet'!BA56/'09.1 Nehodovost - vypocet'!AZ56)),IF('A2 Intenzita dopravy'!$G$2="Koeficienty rastu dopravy",IFERROR(INDEX('A2.1 Intenzita dopravy'!$E42:$BB42,MATCH('09.1 Nehodovost - vypocet'!BB$19,'A2.1 Intenzita dopravy'!$E$5:$BB$5,0)),IF('09.1 Nehodovost - vypocet'!BB$19&lt;MIN('A2.1 Intenzita dopravy'!$E$5:$BB$5),'09.1 Nehodovost - vypocet'!BC56*'09.1 Nehodovost - vypocet'!BC56/'09.1 Nehodovost - vypocet'!BD56,'09.1 Nehodovost - vypocet'!BA56*'09.1 Nehodovost - vypocet'!BA56/'09.1 Nehodovost - vypocet'!AZ56)),0)),0)</f>
        <v>4525.9757877857364</v>
      </c>
    </row>
    <row r="57" spans="2:54" customFormat="1" x14ac:dyDescent="0.2">
      <c r="B57" s="5">
        <v>5</v>
      </c>
      <c r="C57" s="5">
        <f t="shared" si="63"/>
        <v>90783</v>
      </c>
      <c r="D57" s="5" t="str">
        <f t="shared" si="62"/>
        <v>I/59 Tvrdošín - severný okraj</v>
      </c>
      <c r="E57" s="30">
        <f>IFERROR(IF('A2 Intenzita dopravy'!$G$2="Dopravný model",IFERROR(INDEX('A2.1 Intenzita dopravy'!$E179:$BB179,MATCH('09.1 Nehodovost - vypocet'!E$19,'A2.1 Intenzita dopravy'!$E$141:$BB$141,0)),IF('09.1 Nehodovost - vypocet'!E$19&lt;MIN('A2.1 Intenzita dopravy'!$E$141:$BB$141),'09.1 Nehodovost - vypocet'!F57*'09.1 Nehodovost - vypocet'!F57/'09.1 Nehodovost - vypocet'!G57,'09.1 Nehodovost - vypocet'!D57*'09.1 Nehodovost - vypocet'!D57/'09.1 Nehodovost - vypocet'!C57)),IF('A2 Intenzita dopravy'!$G$2="Koeficienty rastu dopravy",IFERROR(INDEX('A2.1 Intenzita dopravy'!$E43:$BB43,MATCH('09.1 Nehodovost - vypocet'!E$19,'A2.1 Intenzita dopravy'!$E$5:$BB$5,0)),IF('09.1 Nehodovost - vypocet'!E$19&lt;MIN('A2.1 Intenzita dopravy'!$E$5:$BB$5),'09.1 Nehodovost - vypocet'!F57*'09.1 Nehodovost - vypocet'!F57/'09.1 Nehodovost - vypocet'!G57,'09.1 Nehodovost - vypocet'!D57*'09.1 Nehodovost - vypocet'!D57/'09.1 Nehodovost - vypocet'!C57)),0)),0)</f>
        <v>2255.7136345195213</v>
      </c>
      <c r="F57" s="30">
        <f>IFERROR(IF('A2 Intenzita dopravy'!$G$2="Dopravný model",IFERROR(INDEX('A2.1 Intenzita dopravy'!$E179:$BB179,MATCH('09.1 Nehodovost - vypocet'!F$19,'A2.1 Intenzita dopravy'!$E$141:$BB$141,0)),IF('09.1 Nehodovost - vypocet'!F$19&lt;MIN('A2.1 Intenzita dopravy'!$E$141:$BB$141),'09.1 Nehodovost - vypocet'!G57*'09.1 Nehodovost - vypocet'!G57/'09.1 Nehodovost - vypocet'!H57,'09.1 Nehodovost - vypocet'!E57*'09.1 Nehodovost - vypocet'!E57/'09.1 Nehodovost - vypocet'!D57)),IF('A2 Intenzita dopravy'!$G$2="Koeficienty rastu dopravy",IFERROR(INDEX('A2.1 Intenzita dopravy'!$E43:$BB43,MATCH('09.1 Nehodovost - vypocet'!F$19,'A2.1 Intenzita dopravy'!$E$5:$BB$5,0)),IF('09.1 Nehodovost - vypocet'!F$19&lt;MIN('A2.1 Intenzita dopravy'!$E$5:$BB$5),'09.1 Nehodovost - vypocet'!G57*'09.1 Nehodovost - vypocet'!G57/'09.1 Nehodovost - vypocet'!H57,'09.1 Nehodovost - vypocet'!E57*'09.1 Nehodovost - vypocet'!E57/'09.1 Nehodovost - vypocet'!D57)),0)),0)</f>
        <v>2290.556409436887</v>
      </c>
      <c r="G57" s="30">
        <f>IFERROR(IF('A2 Intenzita dopravy'!$G$2="Dopravný model",IFERROR(INDEX('A2.1 Intenzita dopravy'!$E179:$BB179,MATCH('09.1 Nehodovost - vypocet'!G$19,'A2.1 Intenzita dopravy'!$E$141:$BB$141,0)),IF('09.1 Nehodovost - vypocet'!G$19&lt;MIN('A2.1 Intenzita dopravy'!$E$141:$BB$141),'09.1 Nehodovost - vypocet'!H57*'09.1 Nehodovost - vypocet'!H57/'09.1 Nehodovost - vypocet'!I57,'09.1 Nehodovost - vypocet'!F57*'09.1 Nehodovost - vypocet'!F57/'09.1 Nehodovost - vypocet'!E57)),IF('A2 Intenzita dopravy'!$G$2="Koeficienty rastu dopravy",IFERROR(INDEX('A2.1 Intenzita dopravy'!$E43:$BB43,MATCH('09.1 Nehodovost - vypocet'!G$19,'A2.1 Intenzita dopravy'!$E$5:$BB$5,0)),IF('09.1 Nehodovost - vypocet'!G$19&lt;MIN('A2.1 Intenzita dopravy'!$E$5:$BB$5),'09.1 Nehodovost - vypocet'!H57*'09.1 Nehodovost - vypocet'!H57/'09.1 Nehodovost - vypocet'!I57,'09.1 Nehodovost - vypocet'!F57*'09.1 Nehodovost - vypocet'!F57/'09.1 Nehodovost - vypocet'!E57)),0)),0)</f>
        <v>2325.9373816437328</v>
      </c>
      <c r="H57" s="30">
        <f>IFERROR(IF('A2 Intenzita dopravy'!$G$2="Dopravný model",IFERROR(INDEX('A2.1 Intenzita dopravy'!$E179:$BB179,MATCH('09.1 Nehodovost - vypocet'!H$19,'A2.1 Intenzita dopravy'!$E$141:$BB$141,0)),IF('09.1 Nehodovost - vypocet'!H$19&lt;MIN('A2.1 Intenzita dopravy'!$E$141:$BB$141),'09.1 Nehodovost - vypocet'!I57*'09.1 Nehodovost - vypocet'!I57/'09.1 Nehodovost - vypocet'!J57,'09.1 Nehodovost - vypocet'!G57*'09.1 Nehodovost - vypocet'!G57/'09.1 Nehodovost - vypocet'!F57)),IF('A2 Intenzita dopravy'!$G$2="Koeficienty rastu dopravy",IFERROR(INDEX('A2.1 Intenzita dopravy'!$E43:$BB43,MATCH('09.1 Nehodovost - vypocet'!H$19,'A2.1 Intenzita dopravy'!$E$5:$BB$5,0)),IF('09.1 Nehodovost - vypocet'!H$19&lt;MIN('A2.1 Intenzita dopravy'!$E$5:$BB$5),'09.1 Nehodovost - vypocet'!I57*'09.1 Nehodovost - vypocet'!I57/'09.1 Nehodovost - vypocet'!J57,'09.1 Nehodovost - vypocet'!G57*'09.1 Nehodovost - vypocet'!G57/'09.1 Nehodovost - vypocet'!F57)),0)),0)</f>
        <v>2361.8648643792626</v>
      </c>
      <c r="I57" s="30">
        <f>IFERROR(IF('A2 Intenzita dopravy'!$G$2="Dopravný model",IFERROR(INDEX('A2.1 Intenzita dopravy'!$E179:$BB179,MATCH('09.1 Nehodovost - vypocet'!I$19,'A2.1 Intenzita dopravy'!$E$141:$BB$141,0)),IF('09.1 Nehodovost - vypocet'!I$19&lt;MIN('A2.1 Intenzita dopravy'!$E$141:$BB$141),'09.1 Nehodovost - vypocet'!J57*'09.1 Nehodovost - vypocet'!J57/'09.1 Nehodovost - vypocet'!K57,'09.1 Nehodovost - vypocet'!H57*'09.1 Nehodovost - vypocet'!H57/'09.1 Nehodovost - vypocet'!G57)),IF('A2 Intenzita dopravy'!$G$2="Koeficienty rastu dopravy",IFERROR(INDEX('A2.1 Intenzita dopravy'!$E43:$BB43,MATCH('09.1 Nehodovost - vypocet'!I$19,'A2.1 Intenzita dopravy'!$E$5:$BB$5,0)),IF('09.1 Nehodovost - vypocet'!I$19&lt;MIN('A2.1 Intenzita dopravy'!$E$5:$BB$5),'09.1 Nehodovost - vypocet'!J57*'09.1 Nehodovost - vypocet'!J57/'09.1 Nehodovost - vypocet'!K57,'09.1 Nehodovost - vypocet'!H57*'09.1 Nehodovost - vypocet'!H57/'09.1 Nehodovost - vypocet'!G57)),0)),0)</f>
        <v>2398.3472992927395</v>
      </c>
      <c r="J57" s="30">
        <f>IFERROR(IF('A2 Intenzita dopravy'!$G$2="Dopravný model",IFERROR(INDEX('A2.1 Intenzita dopravy'!$E179:$BB179,MATCH('09.1 Nehodovost - vypocet'!J$19,'A2.1 Intenzita dopravy'!$E$141:$BB$141,0)),IF('09.1 Nehodovost - vypocet'!J$19&lt;MIN('A2.1 Intenzita dopravy'!$E$141:$BB$141),'09.1 Nehodovost - vypocet'!K57*'09.1 Nehodovost - vypocet'!K57/'09.1 Nehodovost - vypocet'!L57,'09.1 Nehodovost - vypocet'!I57*'09.1 Nehodovost - vypocet'!I57/'09.1 Nehodovost - vypocet'!H57)),IF('A2 Intenzita dopravy'!$G$2="Koeficienty rastu dopravy",IFERROR(INDEX('A2.1 Intenzita dopravy'!$E43:$BB43,MATCH('09.1 Nehodovost - vypocet'!J$19,'A2.1 Intenzita dopravy'!$E$5:$BB$5,0)),IF('09.1 Nehodovost - vypocet'!J$19&lt;MIN('A2.1 Intenzita dopravy'!$E$5:$BB$5),'09.1 Nehodovost - vypocet'!K57*'09.1 Nehodovost - vypocet'!K57/'09.1 Nehodovost - vypocet'!L57,'09.1 Nehodovost - vypocet'!I57*'09.1 Nehodovost - vypocet'!I57/'09.1 Nehodovost - vypocet'!H57)),0)),0)</f>
        <v>2435.3932584269664</v>
      </c>
      <c r="K57" s="30">
        <f>IFERROR(IF('A2 Intenzita dopravy'!$G$2="Dopravný model",IFERROR(INDEX('A2.1 Intenzita dopravy'!$E179:$BB179,MATCH('09.1 Nehodovost - vypocet'!K$19,'A2.1 Intenzita dopravy'!$E$141:$BB$141,0)),IF('09.1 Nehodovost - vypocet'!K$19&lt;MIN('A2.1 Intenzita dopravy'!$E$141:$BB$141),'09.1 Nehodovost - vypocet'!L57*'09.1 Nehodovost - vypocet'!L57/'09.1 Nehodovost - vypocet'!M57,'09.1 Nehodovost - vypocet'!J57*'09.1 Nehodovost - vypocet'!J57/'09.1 Nehodovost - vypocet'!I57)),IF('A2 Intenzita dopravy'!$G$2="Koeficienty rastu dopravy",IFERROR(INDEX('A2.1 Intenzita dopravy'!$E43:$BB43,MATCH('09.1 Nehodovost - vypocet'!K$19,'A2.1 Intenzita dopravy'!$E$5:$BB$5,0)),IF('09.1 Nehodovost - vypocet'!K$19&lt;MIN('A2.1 Intenzita dopravy'!$E$5:$BB$5),'09.1 Nehodovost - vypocet'!L57*'09.1 Nehodovost - vypocet'!L57/'09.1 Nehodovost - vypocet'!M57,'09.1 Nehodovost - vypocet'!J57*'09.1 Nehodovost - vypocet'!J57/'09.1 Nehodovost - vypocet'!I57)),0)),0)</f>
        <v>2473.0114462324036</v>
      </c>
      <c r="L57" s="30">
        <f>IFERROR(IF('A2 Intenzita dopravy'!$G$2="Dopravný model",IFERROR(INDEX('A2.1 Intenzita dopravy'!$E179:$BB179,MATCH('09.1 Nehodovost - vypocet'!L$19,'A2.1 Intenzita dopravy'!$E$141:$BB$141,0)),IF('09.1 Nehodovost - vypocet'!L$19&lt;MIN('A2.1 Intenzita dopravy'!$E$141:$BB$141),'09.1 Nehodovost - vypocet'!M57*'09.1 Nehodovost - vypocet'!M57/'09.1 Nehodovost - vypocet'!N57,'09.1 Nehodovost - vypocet'!K57*'09.1 Nehodovost - vypocet'!K57/'09.1 Nehodovost - vypocet'!J57)),IF('A2 Intenzita dopravy'!$G$2="Koeficienty rastu dopravy",IFERROR(INDEX('A2.1 Intenzita dopravy'!$E43:$BB43,MATCH('09.1 Nehodovost - vypocet'!L$19,'A2.1 Intenzita dopravy'!$E$5:$BB$5,0)),IF('09.1 Nehodovost - vypocet'!L$19&lt;MIN('A2.1 Intenzita dopravy'!$E$5:$BB$5),'09.1 Nehodovost - vypocet'!M57*'09.1 Nehodovost - vypocet'!M57/'09.1 Nehodovost - vypocet'!N57,'09.1 Nehodovost - vypocet'!K57*'09.1 Nehodovost - vypocet'!K57/'09.1 Nehodovost - vypocet'!J57)),0)),0)</f>
        <v>2511.2107016123973</v>
      </c>
      <c r="M57" s="30">
        <f>IFERROR(IF('A2 Intenzita dopravy'!$G$2="Dopravný model",IFERROR(INDEX('A2.1 Intenzita dopravy'!$E179:$BB179,MATCH('09.1 Nehodovost - vypocet'!M$19,'A2.1 Intenzita dopravy'!$E$141:$BB$141,0)),IF('09.1 Nehodovost - vypocet'!M$19&lt;MIN('A2.1 Intenzita dopravy'!$E$141:$BB$141),'09.1 Nehodovost - vypocet'!N57*'09.1 Nehodovost - vypocet'!N57/'09.1 Nehodovost - vypocet'!O57,'09.1 Nehodovost - vypocet'!L57*'09.1 Nehodovost - vypocet'!L57/'09.1 Nehodovost - vypocet'!K57)),IF('A2 Intenzita dopravy'!$G$2="Koeficienty rastu dopravy",IFERROR(INDEX('A2.1 Intenzita dopravy'!$E43:$BB43,MATCH('09.1 Nehodovost - vypocet'!M$19,'A2.1 Intenzita dopravy'!$E$5:$BB$5,0)),IF('09.1 Nehodovost - vypocet'!M$19&lt;MIN('A2.1 Intenzita dopravy'!$E$5:$BB$5),'09.1 Nehodovost - vypocet'!N57*'09.1 Nehodovost - vypocet'!N57/'09.1 Nehodovost - vypocet'!O57,'09.1 Nehodovost - vypocet'!L57*'09.1 Nehodovost - vypocet'!L57/'09.1 Nehodovost - vypocet'!K57)),0)),0)</f>
        <v>2550</v>
      </c>
      <c r="N57" s="30">
        <f>IFERROR(IF('A2 Intenzita dopravy'!$G$2="Dopravný model",IFERROR(INDEX('A2.1 Intenzita dopravy'!$E179:$BB179,MATCH('09.1 Nehodovost - vypocet'!N$19,'A2.1 Intenzita dopravy'!$E$141:$BB$141,0)),IF('09.1 Nehodovost - vypocet'!N$19&lt;MIN('A2.1 Intenzita dopravy'!$E$141:$BB$141),'09.1 Nehodovost - vypocet'!O57*'09.1 Nehodovost - vypocet'!O57/'09.1 Nehodovost - vypocet'!P57,'09.1 Nehodovost - vypocet'!M57*'09.1 Nehodovost - vypocet'!M57/'09.1 Nehodovost - vypocet'!L57)),IF('A2 Intenzita dopravy'!$G$2="Koeficienty rastu dopravy",IFERROR(INDEX('A2.1 Intenzita dopravy'!$E43:$BB43,MATCH('09.1 Nehodovost - vypocet'!N$19,'A2.1 Intenzita dopravy'!$E$5:$BB$5,0)),IF('09.1 Nehodovost - vypocet'!N$19&lt;MIN('A2.1 Intenzita dopravy'!$E$5:$BB$5),'09.1 Nehodovost - vypocet'!O57*'09.1 Nehodovost - vypocet'!O57/'09.1 Nehodovost - vypocet'!P57,'09.1 Nehodovost - vypocet'!M57*'09.1 Nehodovost - vypocet'!M57/'09.1 Nehodovost - vypocet'!L57)),0)),0)</f>
        <v>2589.3884554668698</v>
      </c>
      <c r="O57" s="30">
        <f>IFERROR(IF('A2 Intenzita dopravy'!$G$2="Dopravný model",IFERROR(INDEX('A2.1 Intenzita dopravy'!$E179:$BB179,MATCH('09.1 Nehodovost - vypocet'!O$19,'A2.1 Intenzita dopravy'!$E$141:$BB$141,0)),IF('09.1 Nehodovost - vypocet'!O$19&lt;MIN('A2.1 Intenzita dopravy'!$E$141:$BB$141),'09.1 Nehodovost - vypocet'!P57*'09.1 Nehodovost - vypocet'!P57/'09.1 Nehodovost - vypocet'!Q57,'09.1 Nehodovost - vypocet'!N57*'09.1 Nehodovost - vypocet'!N57/'09.1 Nehodovost - vypocet'!M57)),IF('A2 Intenzita dopravy'!$G$2="Koeficienty rastu dopravy",IFERROR(INDEX('A2.1 Intenzita dopravy'!$E43:$BB43,MATCH('09.1 Nehodovost - vypocet'!O$19,'A2.1 Intenzita dopravy'!$E$5:$BB$5,0)),IF('09.1 Nehodovost - vypocet'!O$19&lt;MIN('A2.1 Intenzita dopravy'!$E$5:$BB$5),'09.1 Nehodovost - vypocet'!P57*'09.1 Nehodovost - vypocet'!P57/'09.1 Nehodovost - vypocet'!Q57,'09.1 Nehodovost - vypocet'!N57*'09.1 Nehodovost - vypocet'!N57/'09.1 Nehodovost - vypocet'!M57)),0)),0)</f>
        <v>2629.3853228647458</v>
      </c>
      <c r="P57" s="30">
        <f>IFERROR(IF('A2 Intenzita dopravy'!$G$2="Dopravný model",IFERROR(INDEX('A2.1 Intenzita dopravy'!$E179:$BB179,MATCH('09.1 Nehodovost - vypocet'!P$19,'A2.1 Intenzita dopravy'!$E$141:$BB$141,0)),IF('09.1 Nehodovost - vypocet'!P$19&lt;MIN('A2.1 Intenzita dopravy'!$E$141:$BB$141),'09.1 Nehodovost - vypocet'!Q57*'09.1 Nehodovost - vypocet'!Q57/'09.1 Nehodovost - vypocet'!R57,'09.1 Nehodovost - vypocet'!O57*'09.1 Nehodovost - vypocet'!O57/'09.1 Nehodovost - vypocet'!N57)),IF('A2 Intenzita dopravy'!$G$2="Koeficienty rastu dopravy",IFERROR(INDEX('A2.1 Intenzita dopravy'!$E43:$BB43,MATCH('09.1 Nehodovost - vypocet'!P$19,'A2.1 Intenzita dopravy'!$E$5:$BB$5,0)),IF('09.1 Nehodovost - vypocet'!P$19&lt;MIN('A2.1 Intenzita dopravy'!$E$5:$BB$5),'09.1 Nehodovost - vypocet'!Q57*'09.1 Nehodovost - vypocet'!Q57/'09.1 Nehodovost - vypocet'!R57,'09.1 Nehodovost - vypocet'!O57*'09.1 Nehodovost - vypocet'!O57/'09.1 Nehodovost - vypocet'!N57)),0)),0)</f>
        <v>2670</v>
      </c>
      <c r="Q57" s="30">
        <f>IFERROR(IF('A2 Intenzita dopravy'!$G$2="Dopravný model",IFERROR(INDEX('A2.1 Intenzita dopravy'!$E179:$BB179,MATCH('09.1 Nehodovost - vypocet'!Q$19,'A2.1 Intenzita dopravy'!$E$141:$BB$141,0)),IF('09.1 Nehodovost - vypocet'!Q$19&lt;MIN('A2.1 Intenzita dopravy'!$E$141:$BB$141),'09.1 Nehodovost - vypocet'!R57*'09.1 Nehodovost - vypocet'!R57/'09.1 Nehodovost - vypocet'!S57,'09.1 Nehodovost - vypocet'!P57*'09.1 Nehodovost - vypocet'!P57/'09.1 Nehodovost - vypocet'!O57)),IF('A2 Intenzita dopravy'!$G$2="Koeficienty rastu dopravy",IFERROR(INDEX('A2.1 Intenzita dopravy'!$E43:$BB43,MATCH('09.1 Nehodovost - vypocet'!Q$19,'A2.1 Intenzita dopravy'!$E$5:$BB$5,0)),IF('09.1 Nehodovost - vypocet'!Q$19&lt;MIN('A2.1 Intenzita dopravy'!$E$5:$BB$5),'09.1 Nehodovost - vypocet'!R57*'09.1 Nehodovost - vypocet'!R57/'09.1 Nehodovost - vypocet'!S57,'09.1 Nehodovost - vypocet'!P57*'09.1 Nehodovost - vypocet'!P57/'09.1 Nehodovost - vypocet'!O57)),0)),0)</f>
        <v>2708.3108650896534</v>
      </c>
      <c r="R57" s="30">
        <f>IFERROR(IF('A2 Intenzita dopravy'!$G$2="Dopravný model",IFERROR(INDEX('A2.1 Intenzita dopravy'!$E179:$BB179,MATCH('09.1 Nehodovost - vypocet'!R$19,'A2.1 Intenzita dopravy'!$E$141:$BB$141,0)),IF('09.1 Nehodovost - vypocet'!R$19&lt;MIN('A2.1 Intenzita dopravy'!$E$141:$BB$141),'09.1 Nehodovost - vypocet'!S57*'09.1 Nehodovost - vypocet'!S57/'09.1 Nehodovost - vypocet'!T57,'09.1 Nehodovost - vypocet'!Q57*'09.1 Nehodovost - vypocet'!Q57/'09.1 Nehodovost - vypocet'!P57)),IF('A2 Intenzita dopravy'!$G$2="Koeficienty rastu dopravy",IFERROR(INDEX('A2.1 Intenzita dopravy'!$E43:$BB43,MATCH('09.1 Nehodovost - vypocet'!R$19,'A2.1 Intenzita dopravy'!$E$5:$BB$5,0)),IF('09.1 Nehodovost - vypocet'!R$19&lt;MIN('A2.1 Intenzita dopravy'!$E$5:$BB$5),'09.1 Nehodovost - vypocet'!S57*'09.1 Nehodovost - vypocet'!S57/'09.1 Nehodovost - vypocet'!T57,'09.1 Nehodovost - vypocet'!Q57*'09.1 Nehodovost - vypocet'!Q57/'09.1 Nehodovost - vypocet'!P57)),0)),0)</f>
        <v>2747.1714389373283</v>
      </c>
      <c r="S57" s="30">
        <f>IFERROR(IF('A2 Intenzita dopravy'!$G$2="Dopravný model",IFERROR(INDEX('A2.1 Intenzita dopravy'!$E179:$BB179,MATCH('09.1 Nehodovost - vypocet'!S$19,'A2.1 Intenzita dopravy'!$E$141:$BB$141,0)),IF('09.1 Nehodovost - vypocet'!S$19&lt;MIN('A2.1 Intenzita dopravy'!$E$141:$BB$141),'09.1 Nehodovost - vypocet'!T57*'09.1 Nehodovost - vypocet'!T57/'09.1 Nehodovost - vypocet'!U57,'09.1 Nehodovost - vypocet'!R57*'09.1 Nehodovost - vypocet'!R57/'09.1 Nehodovost - vypocet'!Q57)),IF('A2 Intenzita dopravy'!$G$2="Koeficienty rastu dopravy",IFERROR(INDEX('A2.1 Intenzita dopravy'!$E43:$BB43,MATCH('09.1 Nehodovost - vypocet'!S$19,'A2.1 Intenzita dopravy'!$E$5:$BB$5,0)),IF('09.1 Nehodovost - vypocet'!S$19&lt;MIN('A2.1 Intenzita dopravy'!$E$5:$BB$5),'09.1 Nehodovost - vypocet'!T57*'09.1 Nehodovost - vypocet'!T57/'09.1 Nehodovost - vypocet'!U57,'09.1 Nehodovost - vypocet'!R57*'09.1 Nehodovost - vypocet'!R57/'09.1 Nehodovost - vypocet'!Q57)),0)),0)</f>
        <v>2786.5896091153345</v>
      </c>
      <c r="T57" s="30">
        <f>IFERROR(IF('A2 Intenzita dopravy'!$G$2="Dopravný model",IFERROR(INDEX('A2.1 Intenzita dopravy'!$E179:$BB179,MATCH('09.1 Nehodovost - vypocet'!T$19,'A2.1 Intenzita dopravy'!$E$141:$BB$141,0)),IF('09.1 Nehodovost - vypocet'!T$19&lt;MIN('A2.1 Intenzita dopravy'!$E$141:$BB$141),'09.1 Nehodovost - vypocet'!U57*'09.1 Nehodovost - vypocet'!U57/'09.1 Nehodovost - vypocet'!V57,'09.1 Nehodovost - vypocet'!S57*'09.1 Nehodovost - vypocet'!S57/'09.1 Nehodovost - vypocet'!R57)),IF('A2 Intenzita dopravy'!$G$2="Koeficienty rastu dopravy",IFERROR(INDEX('A2.1 Intenzita dopravy'!$E43:$BB43,MATCH('09.1 Nehodovost - vypocet'!T$19,'A2.1 Intenzita dopravy'!$E$5:$BB$5,0)),IF('09.1 Nehodovost - vypocet'!T$19&lt;MIN('A2.1 Intenzita dopravy'!$E$5:$BB$5),'09.1 Nehodovost - vypocet'!U57*'09.1 Nehodovost - vypocet'!U57/'09.1 Nehodovost - vypocet'!V57,'09.1 Nehodovost - vypocet'!S57*'09.1 Nehodovost - vypocet'!S57/'09.1 Nehodovost - vypocet'!R57)),0)),0)</f>
        <v>2826.5733763719068</v>
      </c>
      <c r="U57" s="30">
        <f>IFERROR(IF('A2 Intenzita dopravy'!$G$2="Dopravný model",IFERROR(INDEX('A2.1 Intenzita dopravy'!$E179:$BB179,MATCH('09.1 Nehodovost - vypocet'!U$19,'A2.1 Intenzita dopravy'!$E$141:$BB$141,0)),IF('09.1 Nehodovost - vypocet'!U$19&lt;MIN('A2.1 Intenzita dopravy'!$E$141:$BB$141),'09.1 Nehodovost - vypocet'!V57*'09.1 Nehodovost - vypocet'!V57/'09.1 Nehodovost - vypocet'!W57,'09.1 Nehodovost - vypocet'!T57*'09.1 Nehodovost - vypocet'!T57/'09.1 Nehodovost - vypocet'!S57)),IF('A2 Intenzita dopravy'!$G$2="Koeficienty rastu dopravy",IFERROR(INDEX('A2.1 Intenzita dopravy'!$E43:$BB43,MATCH('09.1 Nehodovost - vypocet'!U$19,'A2.1 Intenzita dopravy'!$E$5:$BB$5,0)),IF('09.1 Nehodovost - vypocet'!U$19&lt;MIN('A2.1 Intenzita dopravy'!$E$5:$BB$5),'09.1 Nehodovost - vypocet'!V57*'09.1 Nehodovost - vypocet'!V57/'09.1 Nehodovost - vypocet'!W57,'09.1 Nehodovost - vypocet'!T57*'09.1 Nehodovost - vypocet'!T57/'09.1 Nehodovost - vypocet'!S57)),0)),0)</f>
        <v>2867.1308562551239</v>
      </c>
      <c r="V57" s="30">
        <f>IFERROR(IF('A2 Intenzita dopravy'!$G$2="Dopravný model",IFERROR(INDEX('A2.1 Intenzita dopravy'!$E179:$BB179,MATCH('09.1 Nehodovost - vypocet'!V$19,'A2.1 Intenzita dopravy'!$E$141:$BB$141,0)),IF('09.1 Nehodovost - vypocet'!V$19&lt;MIN('A2.1 Intenzita dopravy'!$E$141:$BB$141),'09.1 Nehodovost - vypocet'!W57*'09.1 Nehodovost - vypocet'!W57/'09.1 Nehodovost - vypocet'!X57,'09.1 Nehodovost - vypocet'!U57*'09.1 Nehodovost - vypocet'!U57/'09.1 Nehodovost - vypocet'!T57)),IF('A2 Intenzita dopravy'!$G$2="Koeficienty rastu dopravy",IFERROR(INDEX('A2.1 Intenzita dopravy'!$E43:$BB43,MATCH('09.1 Nehodovost - vypocet'!V$19,'A2.1 Intenzita dopravy'!$E$5:$BB$5,0)),IF('09.1 Nehodovost - vypocet'!V$19&lt;MIN('A2.1 Intenzita dopravy'!$E$5:$BB$5),'09.1 Nehodovost - vypocet'!W57*'09.1 Nehodovost - vypocet'!W57/'09.1 Nehodovost - vypocet'!X57,'09.1 Nehodovost - vypocet'!U57*'09.1 Nehodovost - vypocet'!U57/'09.1 Nehodovost - vypocet'!T57)),0)),0)</f>
        <v>2908.2702807601322</v>
      </c>
      <c r="W57" s="30">
        <f>IFERROR(IF('A2 Intenzita dopravy'!$G$2="Dopravný model",IFERROR(INDEX('A2.1 Intenzita dopravy'!$E179:$BB179,MATCH('09.1 Nehodovost - vypocet'!W$19,'A2.1 Intenzita dopravy'!$E$141:$BB$141,0)),IF('09.1 Nehodovost - vypocet'!W$19&lt;MIN('A2.1 Intenzita dopravy'!$E$141:$BB$141),'09.1 Nehodovost - vypocet'!X57*'09.1 Nehodovost - vypocet'!X57/'09.1 Nehodovost - vypocet'!Y57,'09.1 Nehodovost - vypocet'!V57*'09.1 Nehodovost - vypocet'!V57/'09.1 Nehodovost - vypocet'!U57)),IF('A2 Intenzita dopravy'!$G$2="Koeficienty rastu dopravy",IFERROR(INDEX('A2.1 Intenzita dopravy'!$E43:$BB43,MATCH('09.1 Nehodovost - vypocet'!W$19,'A2.1 Intenzita dopravy'!$E$5:$BB$5,0)),IF('09.1 Nehodovost - vypocet'!W$19&lt;MIN('A2.1 Intenzita dopravy'!$E$5:$BB$5),'09.1 Nehodovost - vypocet'!X57*'09.1 Nehodovost - vypocet'!X57/'09.1 Nehodovost - vypocet'!Y57,'09.1 Nehodovost - vypocet'!V57*'09.1 Nehodovost - vypocet'!V57/'09.1 Nehodovost - vypocet'!U57)),0)),0)</f>
        <v>2950</v>
      </c>
      <c r="X57" s="30">
        <f>IFERROR(IF('A2 Intenzita dopravy'!$G$2="Dopravný model",IFERROR(INDEX('A2.1 Intenzita dopravy'!$E179:$BB179,MATCH('09.1 Nehodovost - vypocet'!X$19,'A2.1 Intenzita dopravy'!$E$141:$BB$141,0)),IF('09.1 Nehodovost - vypocet'!X$19&lt;MIN('A2.1 Intenzita dopravy'!$E$141:$BB$141),'09.1 Nehodovost - vypocet'!Y57*'09.1 Nehodovost - vypocet'!Y57/'09.1 Nehodovost - vypocet'!Z57,'09.1 Nehodovost - vypocet'!W57*'09.1 Nehodovost - vypocet'!W57/'09.1 Nehodovost - vypocet'!V57)),IF('A2 Intenzita dopravy'!$G$2="Koeficienty rastu dopravy",IFERROR(INDEX('A2.1 Intenzita dopravy'!$E43:$BB43,MATCH('09.1 Nehodovost - vypocet'!X$19,'A2.1 Intenzita dopravy'!$E$5:$BB$5,0)),IF('09.1 Nehodovost - vypocet'!X$19&lt;MIN('A2.1 Intenzita dopravy'!$E$5:$BB$5),'09.1 Nehodovost - vypocet'!Y57*'09.1 Nehodovost - vypocet'!Y57/'09.1 Nehodovost - vypocet'!Z57,'09.1 Nehodovost - vypocet'!W57*'09.1 Nehodovost - vypocet'!W57/'09.1 Nehodovost - vypocet'!V57)),0)),0)</f>
        <v>2986.8572092252716</v>
      </c>
      <c r="Y57" s="30">
        <f>IFERROR(IF('A2 Intenzita dopravy'!$G$2="Dopravný model",IFERROR(INDEX('A2.1 Intenzita dopravy'!$E179:$BB179,MATCH('09.1 Nehodovost - vypocet'!Y$19,'A2.1 Intenzita dopravy'!$E$141:$BB$141,0)),IF('09.1 Nehodovost - vypocet'!Y$19&lt;MIN('A2.1 Intenzita dopravy'!$E$141:$BB$141),'09.1 Nehodovost - vypocet'!Z57*'09.1 Nehodovost - vypocet'!Z57/'09.1 Nehodovost - vypocet'!AA57,'09.1 Nehodovost - vypocet'!X57*'09.1 Nehodovost - vypocet'!X57/'09.1 Nehodovost - vypocet'!W57)),IF('A2 Intenzita dopravy'!$G$2="Koeficienty rastu dopravy",IFERROR(INDEX('A2.1 Intenzita dopravy'!$E43:$BB43,MATCH('09.1 Nehodovost - vypocet'!Y$19,'A2.1 Intenzita dopravy'!$E$5:$BB$5,0)),IF('09.1 Nehodovost - vypocet'!Y$19&lt;MIN('A2.1 Intenzita dopravy'!$E$5:$BB$5),'09.1 Nehodovost - vypocet'!Z57*'09.1 Nehodovost - vypocet'!Z57/'09.1 Nehodovost - vypocet'!AA57,'09.1 Nehodovost - vypocet'!X57*'09.1 Nehodovost - vypocet'!X57/'09.1 Nehodovost - vypocet'!W57)),0)),0)</f>
        <v>3024.1749112884672</v>
      </c>
      <c r="Z57" s="30">
        <f>IFERROR(IF('A2 Intenzita dopravy'!$G$2="Dopravný model",IFERROR(INDEX('A2.1 Intenzita dopravy'!$E179:$BB179,MATCH('09.1 Nehodovost - vypocet'!Z$19,'A2.1 Intenzita dopravy'!$E$141:$BB$141,0)),IF('09.1 Nehodovost - vypocet'!Z$19&lt;MIN('A2.1 Intenzita dopravy'!$E$141:$BB$141),'09.1 Nehodovost - vypocet'!AA57*'09.1 Nehodovost - vypocet'!AA57/'09.1 Nehodovost - vypocet'!AB57,'09.1 Nehodovost - vypocet'!Y57*'09.1 Nehodovost - vypocet'!Y57/'09.1 Nehodovost - vypocet'!X57)),IF('A2 Intenzita dopravy'!$G$2="Koeficienty rastu dopravy",IFERROR(INDEX('A2.1 Intenzita dopravy'!$E43:$BB43,MATCH('09.1 Nehodovost - vypocet'!Z$19,'A2.1 Intenzita dopravy'!$E$5:$BB$5,0)),IF('09.1 Nehodovost - vypocet'!Z$19&lt;MIN('A2.1 Intenzita dopravy'!$E$5:$BB$5),'09.1 Nehodovost - vypocet'!AA57*'09.1 Nehodovost - vypocet'!AA57/'09.1 Nehodovost - vypocet'!AB57,'09.1 Nehodovost - vypocet'!Y57*'09.1 Nehodovost - vypocet'!Y57/'09.1 Nehodovost - vypocet'!X57)),0)),0)</f>
        <v>3061.9588595729338</v>
      </c>
      <c r="AA57" s="30">
        <f>IFERROR(IF('A2 Intenzita dopravy'!$G$2="Dopravný model",IFERROR(INDEX('A2.1 Intenzita dopravy'!$E179:$BB179,MATCH('09.1 Nehodovost - vypocet'!AA$19,'A2.1 Intenzita dopravy'!$E$141:$BB$141,0)),IF('09.1 Nehodovost - vypocet'!AA$19&lt;MIN('A2.1 Intenzita dopravy'!$E$141:$BB$141),'09.1 Nehodovost - vypocet'!AB57*'09.1 Nehodovost - vypocet'!AB57/'09.1 Nehodovost - vypocet'!AC57,'09.1 Nehodovost - vypocet'!Z57*'09.1 Nehodovost - vypocet'!Z57/'09.1 Nehodovost - vypocet'!Y57)),IF('A2 Intenzita dopravy'!$G$2="Koeficienty rastu dopravy",IFERROR(INDEX('A2.1 Intenzita dopravy'!$E43:$BB43,MATCH('09.1 Nehodovost - vypocet'!AA$19,'A2.1 Intenzita dopravy'!$E$5:$BB$5,0)),IF('09.1 Nehodovost - vypocet'!AA$19&lt;MIN('A2.1 Intenzita dopravy'!$E$5:$BB$5),'09.1 Nehodovost - vypocet'!AB57*'09.1 Nehodovost - vypocet'!AB57/'09.1 Nehodovost - vypocet'!AC57,'09.1 Nehodovost - vypocet'!Z57*'09.1 Nehodovost - vypocet'!Z57/'09.1 Nehodovost - vypocet'!Y57)),0)),0)</f>
        <v>3100.2148793446131</v>
      </c>
      <c r="AB57" s="30">
        <f>IFERROR(IF('A2 Intenzita dopravy'!$G$2="Dopravný model",IFERROR(INDEX('A2.1 Intenzita dopravy'!$E179:$BB179,MATCH('09.1 Nehodovost - vypocet'!AB$19,'A2.1 Intenzita dopravy'!$E$141:$BB$141,0)),IF('09.1 Nehodovost - vypocet'!AB$19&lt;MIN('A2.1 Intenzita dopravy'!$E$141:$BB$141),'09.1 Nehodovost - vypocet'!AC57*'09.1 Nehodovost - vypocet'!AC57/'09.1 Nehodovost - vypocet'!AD57,'09.1 Nehodovost - vypocet'!AA57*'09.1 Nehodovost - vypocet'!AA57/'09.1 Nehodovost - vypocet'!Z57)),IF('A2 Intenzita dopravy'!$G$2="Koeficienty rastu dopravy",IFERROR(INDEX('A2.1 Intenzita dopravy'!$E43:$BB43,MATCH('09.1 Nehodovost - vypocet'!AB$19,'A2.1 Intenzita dopravy'!$E$5:$BB$5,0)),IF('09.1 Nehodovost - vypocet'!AB$19&lt;MIN('A2.1 Intenzita dopravy'!$E$5:$BB$5),'09.1 Nehodovost - vypocet'!AC57*'09.1 Nehodovost - vypocet'!AC57/'09.1 Nehodovost - vypocet'!AD57,'09.1 Nehodovost - vypocet'!AA57*'09.1 Nehodovost - vypocet'!AA57/'09.1 Nehodovost - vypocet'!Z57)),0)),0)</f>
        <v>3138.9488686501404</v>
      </c>
      <c r="AC57" s="30">
        <f>IFERROR(IF('A2 Intenzita dopravy'!$G$2="Dopravný model",IFERROR(INDEX('A2.1 Intenzita dopravy'!$E179:$BB179,MATCH('09.1 Nehodovost - vypocet'!AC$19,'A2.1 Intenzita dopravy'!$E$141:$BB$141,0)),IF('09.1 Nehodovost - vypocet'!AC$19&lt;MIN('A2.1 Intenzita dopravy'!$E$141:$BB$141),'09.1 Nehodovost - vypocet'!AD57*'09.1 Nehodovost - vypocet'!AD57/'09.1 Nehodovost - vypocet'!AE57,'09.1 Nehodovost - vypocet'!AB57*'09.1 Nehodovost - vypocet'!AB57/'09.1 Nehodovost - vypocet'!AA57)),IF('A2 Intenzita dopravy'!$G$2="Koeficienty rastu dopravy",IFERROR(INDEX('A2.1 Intenzita dopravy'!$E43:$BB43,MATCH('09.1 Nehodovost - vypocet'!AC$19,'A2.1 Intenzita dopravy'!$E$5:$BB$5,0)),IF('09.1 Nehodovost - vypocet'!AC$19&lt;MIN('A2.1 Intenzita dopravy'!$E$5:$BB$5),'09.1 Nehodovost - vypocet'!AD57*'09.1 Nehodovost - vypocet'!AD57/'09.1 Nehodovost - vypocet'!AE57,'09.1 Nehodovost - vypocet'!AB57*'09.1 Nehodovost - vypocet'!AB57/'09.1 Nehodovost - vypocet'!AA57)),0)),0)</f>
        <v>3178.1667992261637</v>
      </c>
      <c r="AD57" s="30">
        <f>IFERROR(IF('A2 Intenzita dopravy'!$G$2="Dopravný model",IFERROR(INDEX('A2.1 Intenzita dopravy'!$E179:$BB179,MATCH('09.1 Nehodovost - vypocet'!AD$19,'A2.1 Intenzita dopravy'!$E$141:$BB$141,0)),IF('09.1 Nehodovost - vypocet'!AD$19&lt;MIN('A2.1 Intenzita dopravy'!$E$141:$BB$141),'09.1 Nehodovost - vypocet'!AE57*'09.1 Nehodovost - vypocet'!AE57/'09.1 Nehodovost - vypocet'!AF57,'09.1 Nehodovost - vypocet'!AC57*'09.1 Nehodovost - vypocet'!AC57/'09.1 Nehodovost - vypocet'!AB57)),IF('A2 Intenzita dopravy'!$G$2="Koeficienty rastu dopravy",IFERROR(INDEX('A2.1 Intenzita dopravy'!$E43:$BB43,MATCH('09.1 Nehodovost - vypocet'!AD$19,'A2.1 Intenzita dopravy'!$E$5:$BB$5,0)),IF('09.1 Nehodovost - vypocet'!AD$19&lt;MIN('A2.1 Intenzita dopravy'!$E$5:$BB$5),'09.1 Nehodovost - vypocet'!AE57*'09.1 Nehodovost - vypocet'!AE57/'09.1 Nehodovost - vypocet'!AF57,'09.1 Nehodovost - vypocet'!AC57*'09.1 Nehodovost - vypocet'!AC57/'09.1 Nehodovost - vypocet'!AB57)),0)),0)</f>
        <v>3217.8747174200248</v>
      </c>
      <c r="AE57" s="30">
        <f>IFERROR(IF('A2 Intenzita dopravy'!$G$2="Dopravný model",IFERROR(INDEX('A2.1 Intenzita dopravy'!$E179:$BB179,MATCH('09.1 Nehodovost - vypocet'!AE$19,'A2.1 Intenzita dopravy'!$E$141:$BB$141,0)),IF('09.1 Nehodovost - vypocet'!AE$19&lt;MIN('A2.1 Intenzita dopravy'!$E$141:$BB$141),'09.1 Nehodovost - vypocet'!AF57*'09.1 Nehodovost - vypocet'!AF57/'09.1 Nehodovost - vypocet'!AG57,'09.1 Nehodovost - vypocet'!AD57*'09.1 Nehodovost - vypocet'!AD57/'09.1 Nehodovost - vypocet'!AC57)),IF('A2 Intenzita dopravy'!$G$2="Koeficienty rastu dopravy",IFERROR(INDEX('A2.1 Intenzita dopravy'!$E43:$BB43,MATCH('09.1 Nehodovost - vypocet'!AE$19,'A2.1 Intenzita dopravy'!$E$5:$BB$5,0)),IF('09.1 Nehodovost - vypocet'!AE$19&lt;MIN('A2.1 Intenzita dopravy'!$E$5:$BB$5),'09.1 Nehodovost - vypocet'!AF57*'09.1 Nehodovost - vypocet'!AF57/'09.1 Nehodovost - vypocet'!AG57,'09.1 Nehodovost - vypocet'!AD57*'09.1 Nehodovost - vypocet'!AD57/'09.1 Nehodovost - vypocet'!AC57)),0)),0)</f>
        <v>3258.0787451219439</v>
      </c>
      <c r="AF57" s="30">
        <f>IFERROR(IF('A2 Intenzita dopravy'!$G$2="Dopravný model",IFERROR(INDEX('A2.1 Intenzita dopravy'!$E179:$BB179,MATCH('09.1 Nehodovost - vypocet'!AF$19,'A2.1 Intenzita dopravy'!$E$141:$BB$141,0)),IF('09.1 Nehodovost - vypocet'!AF$19&lt;MIN('A2.1 Intenzita dopravy'!$E$141:$BB$141),'09.1 Nehodovost - vypocet'!AG57*'09.1 Nehodovost - vypocet'!AG57/'09.1 Nehodovost - vypocet'!AH57,'09.1 Nehodovost - vypocet'!AE57*'09.1 Nehodovost - vypocet'!AE57/'09.1 Nehodovost - vypocet'!AD57)),IF('A2 Intenzita dopravy'!$G$2="Koeficienty rastu dopravy",IFERROR(INDEX('A2.1 Intenzita dopravy'!$E43:$BB43,MATCH('09.1 Nehodovost - vypocet'!AF$19,'A2.1 Intenzita dopravy'!$E$5:$BB$5,0)),IF('09.1 Nehodovost - vypocet'!AF$19&lt;MIN('A2.1 Intenzita dopravy'!$E$5:$BB$5),'09.1 Nehodovost - vypocet'!AG57*'09.1 Nehodovost - vypocet'!AG57/'09.1 Nehodovost - vypocet'!AH57,'09.1 Nehodovost - vypocet'!AE57*'09.1 Nehodovost - vypocet'!AE57/'09.1 Nehodovost - vypocet'!AD57)),0)),0)</f>
        <v>3298.7850807088489</v>
      </c>
      <c r="AG57" s="30">
        <f>IFERROR(IF('A2 Intenzita dopravy'!$G$2="Dopravný model",IFERROR(INDEX('A2.1 Intenzita dopravy'!$E179:$BB179,MATCH('09.1 Nehodovost - vypocet'!AG$19,'A2.1 Intenzita dopravy'!$E$141:$BB$141,0)),IF('09.1 Nehodovost - vypocet'!AG$19&lt;MIN('A2.1 Intenzita dopravy'!$E$141:$BB$141),'09.1 Nehodovost - vypocet'!AH57*'09.1 Nehodovost - vypocet'!AH57/'09.1 Nehodovost - vypocet'!AI57,'09.1 Nehodovost - vypocet'!AF57*'09.1 Nehodovost - vypocet'!AF57/'09.1 Nehodovost - vypocet'!AE57)),IF('A2 Intenzita dopravy'!$G$2="Koeficienty rastu dopravy",IFERROR(INDEX('A2.1 Intenzita dopravy'!$E43:$BB43,MATCH('09.1 Nehodovost - vypocet'!AG$19,'A2.1 Intenzita dopravy'!$E$5:$BB$5,0)),IF('09.1 Nehodovost - vypocet'!AG$19&lt;MIN('A2.1 Intenzita dopravy'!$E$5:$BB$5),'09.1 Nehodovost - vypocet'!AH57*'09.1 Nehodovost - vypocet'!AH57/'09.1 Nehodovost - vypocet'!AI57,'09.1 Nehodovost - vypocet'!AF57*'09.1 Nehodovost - vypocet'!AF57/'09.1 Nehodovost - vypocet'!AE57)),0)),0)</f>
        <v>3340</v>
      </c>
      <c r="AH57" s="30">
        <f>IFERROR(IF('A2 Intenzita dopravy'!$G$2="Dopravný model",IFERROR(INDEX('A2.1 Intenzita dopravy'!$E179:$BB179,MATCH('09.1 Nehodovost - vypocet'!AH$19,'A2.1 Intenzita dopravy'!$E$141:$BB$141,0)),IF('09.1 Nehodovost - vypocet'!AH$19&lt;MIN('A2.1 Intenzita dopravy'!$E$141:$BB$141),'09.1 Nehodovost - vypocet'!AI57*'09.1 Nehodovost - vypocet'!AI57/'09.1 Nehodovost - vypocet'!AJ57,'09.1 Nehodovost - vypocet'!AG57*'09.1 Nehodovost - vypocet'!AG57/'09.1 Nehodovost - vypocet'!AF57)),IF('A2 Intenzita dopravy'!$G$2="Koeficienty rastu dopravy",IFERROR(INDEX('A2.1 Intenzita dopravy'!$E43:$BB43,MATCH('09.1 Nehodovost - vypocet'!AH$19,'A2.1 Intenzita dopravy'!$E$5:$BB$5,0)),IF('09.1 Nehodovost - vypocet'!AH$19&lt;MIN('A2.1 Intenzita dopravy'!$E$5:$BB$5),'09.1 Nehodovost - vypocet'!AI57*'09.1 Nehodovost - vypocet'!AI57/'09.1 Nehodovost - vypocet'!AJ57,'09.1 Nehodovost - vypocet'!AG57*'09.1 Nehodovost - vypocet'!AG57/'09.1 Nehodovost - vypocet'!AF57)),0)),0)</f>
        <v>3388.6799308855684</v>
      </c>
      <c r="AI57" s="30">
        <f>IFERROR(IF('A2 Intenzita dopravy'!$G$2="Dopravný model",IFERROR(INDEX('A2.1 Intenzita dopravy'!$E179:$BB179,MATCH('09.1 Nehodovost - vypocet'!AI$19,'A2.1 Intenzita dopravy'!$E$141:$BB$141,0)),IF('09.1 Nehodovost - vypocet'!AI$19&lt;MIN('A2.1 Intenzita dopravy'!$E$141:$BB$141),'09.1 Nehodovost - vypocet'!AJ57*'09.1 Nehodovost - vypocet'!AJ57/'09.1 Nehodovost - vypocet'!AK57,'09.1 Nehodovost - vypocet'!AH57*'09.1 Nehodovost - vypocet'!AH57/'09.1 Nehodovost - vypocet'!AG57)),IF('A2 Intenzita dopravy'!$G$2="Koeficienty rastu dopravy",IFERROR(INDEX('A2.1 Intenzita dopravy'!$E43:$BB43,MATCH('09.1 Nehodovost - vypocet'!AI$19,'A2.1 Intenzita dopravy'!$E$5:$BB$5,0)),IF('09.1 Nehodovost - vypocet'!AI$19&lt;MIN('A2.1 Intenzita dopravy'!$E$5:$BB$5),'09.1 Nehodovost - vypocet'!AJ57*'09.1 Nehodovost - vypocet'!AJ57/'09.1 Nehodovost - vypocet'!AK57,'09.1 Nehodovost - vypocet'!AH57*'09.1 Nehodovost - vypocet'!AH57/'09.1 Nehodovost - vypocet'!AG57)),0)),0)</f>
        <v>3438.0693634690483</v>
      </c>
      <c r="AJ57" s="30">
        <f>IFERROR(IF('A2 Intenzita dopravy'!$G$2="Dopravný model",IFERROR(INDEX('A2.1 Intenzita dopravy'!$E179:$BB179,MATCH('09.1 Nehodovost - vypocet'!AJ$19,'A2.1 Intenzita dopravy'!$E$141:$BB$141,0)),IF('09.1 Nehodovost - vypocet'!AJ$19&lt;MIN('A2.1 Intenzita dopravy'!$E$141:$BB$141),'09.1 Nehodovost - vypocet'!AK57*'09.1 Nehodovost - vypocet'!AK57/'09.1 Nehodovost - vypocet'!AL57,'09.1 Nehodovost - vypocet'!AI57*'09.1 Nehodovost - vypocet'!AI57/'09.1 Nehodovost - vypocet'!AH57)),IF('A2 Intenzita dopravy'!$G$2="Koeficienty rastu dopravy",IFERROR(INDEX('A2.1 Intenzita dopravy'!$E43:$BB43,MATCH('09.1 Nehodovost - vypocet'!AJ$19,'A2.1 Intenzita dopravy'!$E$5:$BB$5,0)),IF('09.1 Nehodovost - vypocet'!AJ$19&lt;MIN('A2.1 Intenzita dopravy'!$E$5:$BB$5),'09.1 Nehodovost - vypocet'!AK57*'09.1 Nehodovost - vypocet'!AK57/'09.1 Nehodovost - vypocet'!AL57,'09.1 Nehodovost - vypocet'!AI57*'09.1 Nehodovost - vypocet'!AI57/'09.1 Nehodovost - vypocet'!AH57)),0)),0)</f>
        <v>3488.1786386167919</v>
      </c>
      <c r="AK57" s="30">
        <f>IFERROR(IF('A2 Intenzita dopravy'!$G$2="Dopravný model",IFERROR(INDEX('A2.1 Intenzita dopravy'!$E179:$BB179,MATCH('09.1 Nehodovost - vypocet'!AK$19,'A2.1 Intenzita dopravy'!$E$141:$BB$141,0)),IF('09.1 Nehodovost - vypocet'!AK$19&lt;MIN('A2.1 Intenzita dopravy'!$E$141:$BB$141),'09.1 Nehodovost - vypocet'!AL57*'09.1 Nehodovost - vypocet'!AL57/'09.1 Nehodovost - vypocet'!AM57,'09.1 Nehodovost - vypocet'!AJ57*'09.1 Nehodovost - vypocet'!AJ57/'09.1 Nehodovost - vypocet'!AI57)),IF('A2 Intenzita dopravy'!$G$2="Koeficienty rastu dopravy",IFERROR(INDEX('A2.1 Intenzita dopravy'!$E43:$BB43,MATCH('09.1 Nehodovost - vypocet'!AK$19,'A2.1 Intenzita dopravy'!$E$5:$BB$5,0)),IF('09.1 Nehodovost - vypocet'!AK$19&lt;MIN('A2.1 Intenzita dopravy'!$E$5:$BB$5),'09.1 Nehodovost - vypocet'!AL57*'09.1 Nehodovost - vypocet'!AL57/'09.1 Nehodovost - vypocet'!AM57,'09.1 Nehodovost - vypocet'!AJ57*'09.1 Nehodovost - vypocet'!AJ57/'09.1 Nehodovost - vypocet'!AI57)),0)),0)</f>
        <v>3539.0182479115169</v>
      </c>
      <c r="AL57" s="30">
        <f>IFERROR(IF('A2 Intenzita dopravy'!$G$2="Dopravný model",IFERROR(INDEX('A2.1 Intenzita dopravy'!$E179:$BB179,MATCH('09.1 Nehodovost - vypocet'!AL$19,'A2.1 Intenzita dopravy'!$E$141:$BB$141,0)),IF('09.1 Nehodovost - vypocet'!AL$19&lt;MIN('A2.1 Intenzita dopravy'!$E$141:$BB$141),'09.1 Nehodovost - vypocet'!AM57*'09.1 Nehodovost - vypocet'!AM57/'09.1 Nehodovost - vypocet'!AN57,'09.1 Nehodovost - vypocet'!AK57*'09.1 Nehodovost - vypocet'!AK57/'09.1 Nehodovost - vypocet'!AJ57)),IF('A2 Intenzita dopravy'!$G$2="Koeficienty rastu dopravy",IFERROR(INDEX('A2.1 Intenzita dopravy'!$E43:$BB43,MATCH('09.1 Nehodovost - vypocet'!AL$19,'A2.1 Intenzita dopravy'!$E$5:$BB$5,0)),IF('09.1 Nehodovost - vypocet'!AL$19&lt;MIN('A2.1 Intenzita dopravy'!$E$5:$BB$5),'09.1 Nehodovost - vypocet'!AM57*'09.1 Nehodovost - vypocet'!AM57/'09.1 Nehodovost - vypocet'!AN57,'09.1 Nehodovost - vypocet'!AK57*'09.1 Nehodovost - vypocet'!AK57/'09.1 Nehodovost - vypocet'!AJ57)),0)),0)</f>
        <v>3590.5988358489717</v>
      </c>
      <c r="AM57" s="30">
        <f>IFERROR(IF('A2 Intenzita dopravy'!$G$2="Dopravný model",IFERROR(INDEX('A2.1 Intenzita dopravy'!$E179:$BB179,MATCH('09.1 Nehodovost - vypocet'!AM$19,'A2.1 Intenzita dopravy'!$E$141:$BB$141,0)),IF('09.1 Nehodovost - vypocet'!AM$19&lt;MIN('A2.1 Intenzita dopravy'!$E$141:$BB$141),'09.1 Nehodovost - vypocet'!AN57*'09.1 Nehodovost - vypocet'!AN57/'09.1 Nehodovost - vypocet'!AO57,'09.1 Nehodovost - vypocet'!AL57*'09.1 Nehodovost - vypocet'!AL57/'09.1 Nehodovost - vypocet'!AK57)),IF('A2 Intenzita dopravy'!$G$2="Koeficienty rastu dopravy",IFERROR(INDEX('A2.1 Intenzita dopravy'!$E43:$BB43,MATCH('09.1 Nehodovost - vypocet'!AM$19,'A2.1 Intenzita dopravy'!$E$5:$BB$5,0)),IF('09.1 Nehodovost - vypocet'!AM$19&lt;MIN('A2.1 Intenzita dopravy'!$E$5:$BB$5),'09.1 Nehodovost - vypocet'!AN57*'09.1 Nehodovost - vypocet'!AN57/'09.1 Nehodovost - vypocet'!AO57,'09.1 Nehodovost - vypocet'!AL57*'09.1 Nehodovost - vypocet'!AL57/'09.1 Nehodovost - vypocet'!AK57)),0)),0)</f>
        <v>3642.9312020666157</v>
      </c>
      <c r="AN57" s="30">
        <f>IFERROR(IF('A2 Intenzita dopravy'!$G$2="Dopravný model",IFERROR(INDEX('A2.1 Intenzita dopravy'!$E179:$BB179,MATCH('09.1 Nehodovost - vypocet'!AN$19,'A2.1 Intenzita dopravy'!$E$141:$BB$141,0)),IF('09.1 Nehodovost - vypocet'!AN$19&lt;MIN('A2.1 Intenzita dopravy'!$E$141:$BB$141),'09.1 Nehodovost - vypocet'!AO57*'09.1 Nehodovost - vypocet'!AO57/'09.1 Nehodovost - vypocet'!AP57,'09.1 Nehodovost - vypocet'!AM57*'09.1 Nehodovost - vypocet'!AM57/'09.1 Nehodovost - vypocet'!AL57)),IF('A2 Intenzita dopravy'!$G$2="Koeficienty rastu dopravy",IFERROR(INDEX('A2.1 Intenzita dopravy'!$E43:$BB43,MATCH('09.1 Nehodovost - vypocet'!AN$19,'A2.1 Intenzita dopravy'!$E$5:$BB$5,0)),IF('09.1 Nehodovost - vypocet'!AN$19&lt;MIN('A2.1 Intenzita dopravy'!$E$5:$BB$5),'09.1 Nehodovost - vypocet'!AO57*'09.1 Nehodovost - vypocet'!AO57/'09.1 Nehodovost - vypocet'!AP57,'09.1 Nehodovost - vypocet'!AM57*'09.1 Nehodovost - vypocet'!AM57/'09.1 Nehodovost - vypocet'!AL57)),0)),0)</f>
        <v>3696.0263036047845</v>
      </c>
      <c r="AO57" s="30">
        <f>IFERROR(IF('A2 Intenzita dopravy'!$G$2="Dopravný model",IFERROR(INDEX('A2.1 Intenzita dopravy'!$E179:$BB179,MATCH('09.1 Nehodovost - vypocet'!AO$19,'A2.1 Intenzita dopravy'!$E$141:$BB$141,0)),IF('09.1 Nehodovost - vypocet'!AO$19&lt;MIN('A2.1 Intenzita dopravy'!$E$141:$BB$141),'09.1 Nehodovost - vypocet'!AP57*'09.1 Nehodovost - vypocet'!AP57/'09.1 Nehodovost - vypocet'!AQ57,'09.1 Nehodovost - vypocet'!AN57*'09.1 Nehodovost - vypocet'!AN57/'09.1 Nehodovost - vypocet'!AM57)),IF('A2 Intenzita dopravy'!$G$2="Koeficienty rastu dopravy",IFERROR(INDEX('A2.1 Intenzita dopravy'!$E43:$BB43,MATCH('09.1 Nehodovost - vypocet'!AO$19,'A2.1 Intenzita dopravy'!$E$5:$BB$5,0)),IF('09.1 Nehodovost - vypocet'!AO$19&lt;MIN('A2.1 Intenzita dopravy'!$E$5:$BB$5),'09.1 Nehodovost - vypocet'!AP57*'09.1 Nehodovost - vypocet'!AP57/'09.1 Nehodovost - vypocet'!AQ57,'09.1 Nehodovost - vypocet'!AN57*'09.1 Nehodovost - vypocet'!AN57/'09.1 Nehodovost - vypocet'!AM57)),0)),0)</f>
        <v>3749.8952572008097</v>
      </c>
      <c r="AP57" s="30">
        <f>IFERROR(IF('A2 Intenzita dopravy'!$G$2="Dopravný model",IFERROR(INDEX('A2.1 Intenzita dopravy'!$E179:$BB179,MATCH('09.1 Nehodovost - vypocet'!AP$19,'A2.1 Intenzita dopravy'!$E$141:$BB$141,0)),IF('09.1 Nehodovost - vypocet'!AP$19&lt;MIN('A2.1 Intenzita dopravy'!$E$141:$BB$141),'09.1 Nehodovost - vypocet'!AQ57*'09.1 Nehodovost - vypocet'!AQ57/'09.1 Nehodovost - vypocet'!AR57,'09.1 Nehodovost - vypocet'!AO57*'09.1 Nehodovost - vypocet'!AO57/'09.1 Nehodovost - vypocet'!AN57)),IF('A2 Intenzita dopravy'!$G$2="Koeficienty rastu dopravy",IFERROR(INDEX('A2.1 Intenzita dopravy'!$E43:$BB43,MATCH('09.1 Nehodovost - vypocet'!AP$19,'A2.1 Intenzita dopravy'!$E$5:$BB$5,0)),IF('09.1 Nehodovost - vypocet'!AP$19&lt;MIN('A2.1 Intenzita dopravy'!$E$5:$BB$5),'09.1 Nehodovost - vypocet'!AQ57*'09.1 Nehodovost - vypocet'!AQ57/'09.1 Nehodovost - vypocet'!AR57,'09.1 Nehodovost - vypocet'!AO57*'09.1 Nehodovost - vypocet'!AO57/'09.1 Nehodovost - vypocet'!AN57)),0)),0)</f>
        <v>3804.549341616575</v>
      </c>
      <c r="AQ57" s="30">
        <f>IFERROR(IF('A2 Intenzita dopravy'!$G$2="Dopravný model",IFERROR(INDEX('A2.1 Intenzita dopravy'!$E179:$BB179,MATCH('09.1 Nehodovost - vypocet'!AQ$19,'A2.1 Intenzita dopravy'!$E$141:$BB$141,0)),IF('09.1 Nehodovost - vypocet'!AQ$19&lt;MIN('A2.1 Intenzita dopravy'!$E$141:$BB$141),'09.1 Nehodovost - vypocet'!AR57*'09.1 Nehodovost - vypocet'!AR57/'09.1 Nehodovost - vypocet'!AS57,'09.1 Nehodovost - vypocet'!AP57*'09.1 Nehodovost - vypocet'!AP57/'09.1 Nehodovost - vypocet'!AO57)),IF('A2 Intenzita dopravy'!$G$2="Koeficienty rastu dopravy",IFERROR(INDEX('A2.1 Intenzita dopravy'!$E43:$BB43,MATCH('09.1 Nehodovost - vypocet'!AQ$19,'A2.1 Intenzita dopravy'!$E$5:$BB$5,0)),IF('09.1 Nehodovost - vypocet'!AQ$19&lt;MIN('A2.1 Intenzita dopravy'!$E$5:$BB$5),'09.1 Nehodovost - vypocet'!AR57*'09.1 Nehodovost - vypocet'!AR57/'09.1 Nehodovost - vypocet'!AS57,'09.1 Nehodovost - vypocet'!AP57*'09.1 Nehodovost - vypocet'!AP57/'09.1 Nehodovost - vypocet'!AO57)),0)),0)</f>
        <v>3860</v>
      </c>
      <c r="AR57" s="30">
        <f>IFERROR(IF('A2 Intenzita dopravy'!$G$2="Dopravný model",IFERROR(INDEX('A2.1 Intenzita dopravy'!$E179:$BB179,MATCH('09.1 Nehodovost - vypocet'!AR$19,'A2.1 Intenzita dopravy'!$E$141:$BB$141,0)),IF('09.1 Nehodovost - vypocet'!AR$19&lt;MIN('A2.1 Intenzita dopravy'!$E$141:$BB$141),'09.1 Nehodovost - vypocet'!AS57*'09.1 Nehodovost - vypocet'!AS57/'09.1 Nehodovost - vypocet'!AT57,'09.1 Nehodovost - vypocet'!AQ57*'09.1 Nehodovost - vypocet'!AQ57/'09.1 Nehodovost - vypocet'!AP57)),IF('A2 Intenzita dopravy'!$G$2="Koeficienty rastu dopravy",IFERROR(INDEX('A2.1 Intenzita dopravy'!$E43:$BB43,MATCH('09.1 Nehodovost - vypocet'!AR$19,'A2.1 Intenzita dopravy'!$E$5:$BB$5,0)),IF('09.1 Nehodovost - vypocet'!AR$19&lt;MIN('A2.1 Intenzita dopravy'!$E$5:$BB$5),'09.1 Nehodovost - vypocet'!AS57*'09.1 Nehodovost - vypocet'!AS57/'09.1 Nehodovost - vypocet'!AT57,'09.1 Nehodovost - vypocet'!AQ57*'09.1 Nehodovost - vypocet'!AQ57/'09.1 Nehodovost - vypocet'!AP57)),0)),0)</f>
        <v>3916.2588422809263</v>
      </c>
      <c r="AS57" s="30">
        <f>IFERROR(IF('A2 Intenzita dopravy'!$G$2="Dopravný model",IFERROR(INDEX('A2.1 Intenzita dopravy'!$E179:$BB179,MATCH('09.1 Nehodovost - vypocet'!AS$19,'A2.1 Intenzita dopravy'!$E$141:$BB$141,0)),IF('09.1 Nehodovost - vypocet'!AS$19&lt;MIN('A2.1 Intenzita dopravy'!$E$141:$BB$141),'09.1 Nehodovost - vypocet'!AT57*'09.1 Nehodovost - vypocet'!AT57/'09.1 Nehodovost - vypocet'!AU57,'09.1 Nehodovost - vypocet'!AR57*'09.1 Nehodovost - vypocet'!AR57/'09.1 Nehodovost - vypocet'!AQ57)),IF('A2 Intenzita dopravy'!$G$2="Koeficienty rastu dopravy",IFERROR(INDEX('A2.1 Intenzita dopravy'!$E43:$BB43,MATCH('09.1 Nehodovost - vypocet'!AS$19,'A2.1 Intenzita dopravy'!$E$5:$BB$5,0)),IF('09.1 Nehodovost - vypocet'!AS$19&lt;MIN('A2.1 Intenzita dopravy'!$E$5:$BB$5),'09.1 Nehodovost - vypocet'!AT57*'09.1 Nehodovost - vypocet'!AT57/'09.1 Nehodovost - vypocet'!AU57,'09.1 Nehodovost - vypocet'!AR57*'09.1 Nehodovost - vypocet'!AR57/'09.1 Nehodovost - vypocet'!AQ57)),0)),0)</f>
        <v>3973.3376476019539</v>
      </c>
      <c r="AT57" s="30">
        <f>IFERROR(IF('A2 Intenzita dopravy'!$G$2="Dopravný model",IFERROR(INDEX('A2.1 Intenzita dopravy'!$E179:$BB179,MATCH('09.1 Nehodovost - vypocet'!AT$19,'A2.1 Intenzita dopravy'!$E$141:$BB$141,0)),IF('09.1 Nehodovost - vypocet'!AT$19&lt;MIN('A2.1 Intenzita dopravy'!$E$141:$BB$141),'09.1 Nehodovost - vypocet'!AU57*'09.1 Nehodovost - vypocet'!AU57/'09.1 Nehodovost - vypocet'!AV57,'09.1 Nehodovost - vypocet'!AS57*'09.1 Nehodovost - vypocet'!AS57/'09.1 Nehodovost - vypocet'!AR57)),IF('A2 Intenzita dopravy'!$G$2="Koeficienty rastu dopravy",IFERROR(INDEX('A2.1 Intenzita dopravy'!$E43:$BB43,MATCH('09.1 Nehodovost - vypocet'!AT$19,'A2.1 Intenzita dopravy'!$E$5:$BB$5,0)),IF('09.1 Nehodovost - vypocet'!AT$19&lt;MIN('A2.1 Intenzita dopravy'!$E$5:$BB$5),'09.1 Nehodovost - vypocet'!AU57*'09.1 Nehodovost - vypocet'!AU57/'09.1 Nehodovost - vypocet'!AV57,'09.1 Nehodovost - vypocet'!AS57*'09.1 Nehodovost - vypocet'!AS57/'09.1 Nehodovost - vypocet'!AR57)),0)),0)</f>
        <v>4031.2483667846755</v>
      </c>
      <c r="AU57" s="30">
        <f>IFERROR(IF('A2 Intenzita dopravy'!$G$2="Dopravný model",IFERROR(INDEX('A2.1 Intenzita dopravy'!$E179:$BB179,MATCH('09.1 Nehodovost - vypocet'!AU$19,'A2.1 Intenzita dopravy'!$E$141:$BB$141,0)),IF('09.1 Nehodovost - vypocet'!AU$19&lt;MIN('A2.1 Intenzita dopravy'!$E$141:$BB$141),'09.1 Nehodovost - vypocet'!AV57*'09.1 Nehodovost - vypocet'!AV57/'09.1 Nehodovost - vypocet'!AW57,'09.1 Nehodovost - vypocet'!AT57*'09.1 Nehodovost - vypocet'!AT57/'09.1 Nehodovost - vypocet'!AS57)),IF('A2 Intenzita dopravy'!$G$2="Koeficienty rastu dopravy",IFERROR(INDEX('A2.1 Intenzita dopravy'!$E43:$BB43,MATCH('09.1 Nehodovost - vypocet'!AU$19,'A2.1 Intenzita dopravy'!$E$5:$BB$5,0)),IF('09.1 Nehodovost - vypocet'!AU$19&lt;MIN('A2.1 Intenzita dopravy'!$E$5:$BB$5),'09.1 Nehodovost - vypocet'!AV57*'09.1 Nehodovost - vypocet'!AV57/'09.1 Nehodovost - vypocet'!AW57,'09.1 Nehodovost - vypocet'!AT57*'09.1 Nehodovost - vypocet'!AT57/'09.1 Nehodovost - vypocet'!AS57)),0)),0)</f>
        <v>4090.0031248318728</v>
      </c>
      <c r="AV57" s="30">
        <f>IFERROR(IF('A2 Intenzita dopravy'!$G$2="Dopravný model",IFERROR(INDEX('A2.1 Intenzita dopravy'!$E179:$BB179,MATCH('09.1 Nehodovost - vypocet'!AV$19,'A2.1 Intenzita dopravy'!$E$141:$BB$141,0)),IF('09.1 Nehodovost - vypocet'!AV$19&lt;MIN('A2.1 Intenzita dopravy'!$E$141:$BB$141),'09.1 Nehodovost - vypocet'!AW57*'09.1 Nehodovost - vypocet'!AW57/'09.1 Nehodovost - vypocet'!AX57,'09.1 Nehodovost - vypocet'!AU57*'09.1 Nehodovost - vypocet'!AU57/'09.1 Nehodovost - vypocet'!AT57)),IF('A2 Intenzita dopravy'!$G$2="Koeficienty rastu dopravy",IFERROR(INDEX('A2.1 Intenzita dopravy'!$E43:$BB43,MATCH('09.1 Nehodovost - vypocet'!AV$19,'A2.1 Intenzita dopravy'!$E$5:$BB$5,0)),IF('09.1 Nehodovost - vypocet'!AV$19&lt;MIN('A2.1 Intenzita dopravy'!$E$5:$BB$5),'09.1 Nehodovost - vypocet'!AW57*'09.1 Nehodovost - vypocet'!AW57/'09.1 Nehodovost - vypocet'!AX57,'09.1 Nehodovost - vypocet'!AU57*'09.1 Nehodovost - vypocet'!AU57/'09.1 Nehodovost - vypocet'!AT57)),0)),0)</f>
        <v>4149.6142234661766</v>
      </c>
      <c r="AW57" s="30">
        <f>IFERROR(IF('A2 Intenzita dopravy'!$G$2="Dopravný model",IFERROR(INDEX('A2.1 Intenzita dopravy'!$E179:$BB179,MATCH('09.1 Nehodovost - vypocet'!AW$19,'A2.1 Intenzita dopravy'!$E$141:$BB$141,0)),IF('09.1 Nehodovost - vypocet'!AW$19&lt;MIN('A2.1 Intenzita dopravy'!$E$141:$BB$141),'09.1 Nehodovost - vypocet'!AX57*'09.1 Nehodovost - vypocet'!AX57/'09.1 Nehodovost - vypocet'!AY57,'09.1 Nehodovost - vypocet'!AV57*'09.1 Nehodovost - vypocet'!AV57/'09.1 Nehodovost - vypocet'!AU57)),IF('A2 Intenzita dopravy'!$G$2="Koeficienty rastu dopravy",IFERROR(INDEX('A2.1 Intenzita dopravy'!$E43:$BB43,MATCH('09.1 Nehodovost - vypocet'!AW$19,'A2.1 Intenzita dopravy'!$E$5:$BB$5,0)),IF('09.1 Nehodovost - vypocet'!AW$19&lt;MIN('A2.1 Intenzita dopravy'!$E$5:$BB$5),'09.1 Nehodovost - vypocet'!AX57*'09.1 Nehodovost - vypocet'!AX57/'09.1 Nehodovost - vypocet'!AY57,'09.1 Nehodovost - vypocet'!AV57*'09.1 Nehodovost - vypocet'!AV57/'09.1 Nehodovost - vypocet'!AU57)),0)),0)</f>
        <v>4210.094143705729</v>
      </c>
      <c r="AX57" s="30">
        <f>IFERROR(IF('A2 Intenzita dopravy'!$G$2="Dopravný model",IFERROR(INDEX('A2.1 Intenzita dopravy'!$E179:$BB179,MATCH('09.1 Nehodovost - vypocet'!AX$19,'A2.1 Intenzita dopravy'!$E$141:$BB$141,0)),IF('09.1 Nehodovost - vypocet'!AX$19&lt;MIN('A2.1 Intenzita dopravy'!$E$141:$BB$141),'09.1 Nehodovost - vypocet'!AY57*'09.1 Nehodovost - vypocet'!AY57/'09.1 Nehodovost - vypocet'!AZ57,'09.1 Nehodovost - vypocet'!AW57*'09.1 Nehodovost - vypocet'!AW57/'09.1 Nehodovost - vypocet'!AV57)),IF('A2 Intenzita dopravy'!$G$2="Koeficienty rastu dopravy",IFERROR(INDEX('A2.1 Intenzita dopravy'!$E43:$BB43,MATCH('09.1 Nehodovost - vypocet'!AX$19,'A2.1 Intenzita dopravy'!$E$5:$BB$5,0)),IF('09.1 Nehodovost - vypocet'!AX$19&lt;MIN('A2.1 Intenzita dopravy'!$E$5:$BB$5),'09.1 Nehodovost - vypocet'!AY57*'09.1 Nehodovost - vypocet'!AY57/'09.1 Nehodovost - vypocet'!AZ57,'09.1 Nehodovost - vypocet'!AW57*'09.1 Nehodovost - vypocet'!AW57/'09.1 Nehodovost - vypocet'!AV57)),0)),0)</f>
        <v>4271.4555484773855</v>
      </c>
      <c r="AY57" s="30">
        <f>IFERROR(IF('A2 Intenzita dopravy'!$G$2="Dopravný model",IFERROR(INDEX('A2.1 Intenzita dopravy'!$E179:$BB179,MATCH('09.1 Nehodovost - vypocet'!AY$19,'A2.1 Intenzita dopravy'!$E$141:$BB$141,0)),IF('09.1 Nehodovost - vypocet'!AY$19&lt;MIN('A2.1 Intenzita dopravy'!$E$141:$BB$141),'09.1 Nehodovost - vypocet'!AZ57*'09.1 Nehodovost - vypocet'!AZ57/'09.1 Nehodovost - vypocet'!BA57,'09.1 Nehodovost - vypocet'!AX57*'09.1 Nehodovost - vypocet'!AX57/'09.1 Nehodovost - vypocet'!AW57)),IF('A2 Intenzita dopravy'!$G$2="Koeficienty rastu dopravy",IFERROR(INDEX('A2.1 Intenzita dopravy'!$E43:$BB43,MATCH('09.1 Nehodovost - vypocet'!AY$19,'A2.1 Intenzita dopravy'!$E$5:$BB$5,0)),IF('09.1 Nehodovost - vypocet'!AY$19&lt;MIN('A2.1 Intenzita dopravy'!$E$5:$BB$5),'09.1 Nehodovost - vypocet'!AZ57*'09.1 Nehodovost - vypocet'!AZ57/'09.1 Nehodovost - vypocet'!BA57,'09.1 Nehodovost - vypocet'!AX57*'09.1 Nehodovost - vypocet'!AX57/'09.1 Nehodovost - vypocet'!AW57)),0)),0)</f>
        <v>4333.7112852680011</v>
      </c>
      <c r="AZ57" s="30">
        <f>IFERROR(IF('A2 Intenzita dopravy'!$G$2="Dopravný model",IFERROR(INDEX('A2.1 Intenzita dopravy'!$E179:$BB179,MATCH('09.1 Nehodovost - vypocet'!AZ$19,'A2.1 Intenzita dopravy'!$E$141:$BB$141,0)),IF('09.1 Nehodovost - vypocet'!AZ$19&lt;MIN('A2.1 Intenzita dopravy'!$E$141:$BB$141),'09.1 Nehodovost - vypocet'!BA57*'09.1 Nehodovost - vypocet'!BA57/'09.1 Nehodovost - vypocet'!BB57,'09.1 Nehodovost - vypocet'!AY57*'09.1 Nehodovost - vypocet'!AY57/'09.1 Nehodovost - vypocet'!AX57)),IF('A2 Intenzita dopravy'!$G$2="Koeficienty rastu dopravy",IFERROR(INDEX('A2.1 Intenzita dopravy'!$E43:$BB43,MATCH('09.1 Nehodovost - vypocet'!AZ$19,'A2.1 Intenzita dopravy'!$E$5:$BB$5,0)),IF('09.1 Nehodovost - vypocet'!AZ$19&lt;MIN('A2.1 Intenzita dopravy'!$E$5:$BB$5),'09.1 Nehodovost - vypocet'!BA57*'09.1 Nehodovost - vypocet'!BA57/'09.1 Nehodovost - vypocet'!BB57,'09.1 Nehodovost - vypocet'!AY57*'09.1 Nehodovost - vypocet'!AY57/'09.1 Nehodovost - vypocet'!AX57)),0)),0)</f>
        <v>4396.8743888143645</v>
      </c>
      <c r="BA57" s="30">
        <f>IFERROR(IF('A2 Intenzita dopravy'!$G$2="Dopravný model",IFERROR(INDEX('A2.1 Intenzita dopravy'!$E179:$BB179,MATCH('09.1 Nehodovost - vypocet'!BA$19,'A2.1 Intenzita dopravy'!$E$141:$BB$141,0)),IF('09.1 Nehodovost - vypocet'!BA$19&lt;MIN('A2.1 Intenzita dopravy'!$E$141:$BB$141),'09.1 Nehodovost - vypocet'!BB57*'09.1 Nehodovost - vypocet'!BB57/'09.1 Nehodovost - vypocet'!BC57,'09.1 Nehodovost - vypocet'!AZ57*'09.1 Nehodovost - vypocet'!AZ57/'09.1 Nehodovost - vypocet'!AY57)),IF('A2 Intenzita dopravy'!$G$2="Koeficienty rastu dopravy",IFERROR(INDEX('A2.1 Intenzita dopravy'!$E43:$BB43,MATCH('09.1 Nehodovost - vypocet'!BA$19,'A2.1 Intenzita dopravy'!$E$5:$BB$5,0)),IF('09.1 Nehodovost - vypocet'!BA$19&lt;MIN('A2.1 Intenzita dopravy'!$E$5:$BB$5),'09.1 Nehodovost - vypocet'!BB57*'09.1 Nehodovost - vypocet'!BB57/'09.1 Nehodovost - vypocet'!BC57,'09.1 Nehodovost - vypocet'!AZ57*'09.1 Nehodovost - vypocet'!AZ57/'09.1 Nehodovost - vypocet'!AY57)),0)),0)</f>
        <v>4460.9580838323309</v>
      </c>
      <c r="BB57" s="30">
        <f>IFERROR(IF('A2 Intenzita dopravy'!$G$2="Dopravný model",IFERROR(INDEX('A2.1 Intenzita dopravy'!$E179:$BB179,MATCH('09.1 Nehodovost - vypocet'!BB$19,'A2.1 Intenzita dopravy'!$E$141:$BB$141,0)),IF('09.1 Nehodovost - vypocet'!BB$19&lt;MIN('A2.1 Intenzita dopravy'!$E$141:$BB$141),'09.1 Nehodovost - vypocet'!BC57*'09.1 Nehodovost - vypocet'!BC57/'09.1 Nehodovost - vypocet'!BD57,'09.1 Nehodovost - vypocet'!BA57*'09.1 Nehodovost - vypocet'!BA57/'09.1 Nehodovost - vypocet'!AZ57)),IF('A2 Intenzita dopravy'!$G$2="Koeficienty rastu dopravy",IFERROR(INDEX('A2.1 Intenzita dopravy'!$E43:$BB43,MATCH('09.1 Nehodovost - vypocet'!BB$19,'A2.1 Intenzita dopravy'!$E$5:$BB$5,0)),IF('09.1 Nehodovost - vypocet'!BB$19&lt;MIN('A2.1 Intenzita dopravy'!$E$5:$BB$5),'09.1 Nehodovost - vypocet'!BC57*'09.1 Nehodovost - vypocet'!BC57/'09.1 Nehodovost - vypocet'!BD57,'09.1 Nehodovost - vypocet'!BA57*'09.1 Nehodovost - vypocet'!BA57/'09.1 Nehodovost - vypocet'!AZ57)),0)),0)</f>
        <v>4525.9757877857364</v>
      </c>
    </row>
    <row r="58" spans="2:54" customFormat="1" x14ac:dyDescent="0.2">
      <c r="B58" s="5">
        <v>6</v>
      </c>
      <c r="C58" s="5">
        <f t="shared" si="63"/>
        <v>95850</v>
      </c>
      <c r="D58" s="5" t="str">
        <f t="shared" si="62"/>
        <v>Privádzač Tvrdošín</v>
      </c>
      <c r="E58" s="30">
        <f>IFERROR(IF('A2 Intenzita dopravy'!$G$2="Dopravný model",IFERROR(INDEX('A2.1 Intenzita dopravy'!$E180:$BB180,MATCH('09.1 Nehodovost - vypocet'!E$19,'A2.1 Intenzita dopravy'!$E$141:$BB$141,0)),IF('09.1 Nehodovost - vypocet'!E$19&lt;MIN('A2.1 Intenzita dopravy'!$E$141:$BB$141),'09.1 Nehodovost - vypocet'!F58*'09.1 Nehodovost - vypocet'!F58/'09.1 Nehodovost - vypocet'!G58,'09.1 Nehodovost - vypocet'!D58*'09.1 Nehodovost - vypocet'!D58/'09.1 Nehodovost - vypocet'!C58)),IF('A2 Intenzita dopravy'!$G$2="Koeficienty rastu dopravy",IFERROR(INDEX('A2.1 Intenzita dopravy'!$E44:$BB44,MATCH('09.1 Nehodovost - vypocet'!E$19,'A2.1 Intenzita dopravy'!$E$5:$BB$5,0)),IF('09.1 Nehodovost - vypocet'!E$19&lt;MIN('A2.1 Intenzita dopravy'!$E$5:$BB$5),'09.1 Nehodovost - vypocet'!F58*'09.1 Nehodovost - vypocet'!F58/'09.1 Nehodovost - vypocet'!G58,'09.1 Nehodovost - vypocet'!D58*'09.1 Nehodovost - vypocet'!D58/'09.1 Nehodovost - vypocet'!C58)),0)),0)</f>
        <v>830.48983443844145</v>
      </c>
      <c r="F58" s="30">
        <f>IFERROR(IF('A2 Intenzita dopravy'!$G$2="Dopravný model",IFERROR(INDEX('A2.1 Intenzita dopravy'!$E180:$BB180,MATCH('09.1 Nehodovost - vypocet'!F$19,'A2.1 Intenzita dopravy'!$E$141:$BB$141,0)),IF('09.1 Nehodovost - vypocet'!F$19&lt;MIN('A2.1 Intenzita dopravy'!$E$141:$BB$141),'09.1 Nehodovost - vypocet'!G58*'09.1 Nehodovost - vypocet'!G58/'09.1 Nehodovost - vypocet'!H58,'09.1 Nehodovost - vypocet'!E58*'09.1 Nehodovost - vypocet'!E58/'09.1 Nehodovost - vypocet'!D58)),IF('A2 Intenzita dopravy'!$G$2="Koeficienty rastu dopravy",IFERROR(INDEX('A2.1 Intenzita dopravy'!$E44:$BB44,MATCH('09.1 Nehodovost - vypocet'!F$19,'A2.1 Intenzita dopravy'!$E$5:$BB$5,0)),IF('09.1 Nehodovost - vypocet'!F$19&lt;MIN('A2.1 Intenzita dopravy'!$E$5:$BB$5),'09.1 Nehodovost - vypocet'!G58*'09.1 Nehodovost - vypocet'!G58/'09.1 Nehodovost - vypocet'!H58,'09.1 Nehodovost - vypocet'!E58*'09.1 Nehodovost - vypocet'!E58/'09.1 Nehodovost - vypocet'!D58)),0)),0)</f>
        <v>841.18401106690521</v>
      </c>
      <c r="G58" s="30">
        <f>IFERROR(IF('A2 Intenzita dopravy'!$G$2="Dopravný model",IFERROR(INDEX('A2.1 Intenzita dopravy'!$E180:$BB180,MATCH('09.1 Nehodovost - vypocet'!G$19,'A2.1 Intenzita dopravy'!$E$141:$BB$141,0)),IF('09.1 Nehodovost - vypocet'!G$19&lt;MIN('A2.1 Intenzita dopravy'!$E$141:$BB$141),'09.1 Nehodovost - vypocet'!H58*'09.1 Nehodovost - vypocet'!H58/'09.1 Nehodovost - vypocet'!I58,'09.1 Nehodovost - vypocet'!F58*'09.1 Nehodovost - vypocet'!F58/'09.1 Nehodovost - vypocet'!E58)),IF('A2 Intenzita dopravy'!$G$2="Koeficienty rastu dopravy",IFERROR(INDEX('A2.1 Intenzita dopravy'!$E44:$BB44,MATCH('09.1 Nehodovost - vypocet'!G$19,'A2.1 Intenzita dopravy'!$E$5:$BB$5,0)),IF('09.1 Nehodovost - vypocet'!G$19&lt;MIN('A2.1 Intenzita dopravy'!$E$5:$BB$5),'09.1 Nehodovost - vypocet'!H58*'09.1 Nehodovost - vypocet'!H58/'09.1 Nehodovost - vypocet'!I58,'09.1 Nehodovost - vypocet'!F58*'09.1 Nehodovost - vypocet'!F58/'09.1 Nehodovost - vypocet'!E58)),0)),0)</f>
        <v>852.01589608025017</v>
      </c>
      <c r="H58" s="30">
        <f>IFERROR(IF('A2 Intenzita dopravy'!$G$2="Dopravný model",IFERROR(INDEX('A2.1 Intenzita dopravy'!$E180:$BB180,MATCH('09.1 Nehodovost - vypocet'!H$19,'A2.1 Intenzita dopravy'!$E$141:$BB$141,0)),IF('09.1 Nehodovost - vypocet'!H$19&lt;MIN('A2.1 Intenzita dopravy'!$E$141:$BB$141),'09.1 Nehodovost - vypocet'!I58*'09.1 Nehodovost - vypocet'!I58/'09.1 Nehodovost - vypocet'!J58,'09.1 Nehodovost - vypocet'!G58*'09.1 Nehodovost - vypocet'!G58/'09.1 Nehodovost - vypocet'!F58)),IF('A2 Intenzita dopravy'!$G$2="Koeficienty rastu dopravy",IFERROR(INDEX('A2.1 Intenzita dopravy'!$E44:$BB44,MATCH('09.1 Nehodovost - vypocet'!H$19,'A2.1 Intenzita dopravy'!$E$5:$BB$5,0)),IF('09.1 Nehodovost - vypocet'!H$19&lt;MIN('A2.1 Intenzita dopravy'!$E$5:$BB$5),'09.1 Nehodovost - vypocet'!I58*'09.1 Nehodovost - vypocet'!I58/'09.1 Nehodovost - vypocet'!J58,'09.1 Nehodovost - vypocet'!G58*'09.1 Nehodovost - vypocet'!G58/'09.1 Nehodovost - vypocet'!F58)),0)),0)</f>
        <v>862.987262742555</v>
      </c>
      <c r="I58" s="30">
        <f>IFERROR(IF('A2 Intenzita dopravy'!$G$2="Dopravný model",IFERROR(INDEX('A2.1 Intenzita dopravy'!$E180:$BB180,MATCH('09.1 Nehodovost - vypocet'!I$19,'A2.1 Intenzita dopravy'!$E$141:$BB$141,0)),IF('09.1 Nehodovost - vypocet'!I$19&lt;MIN('A2.1 Intenzita dopravy'!$E$141:$BB$141),'09.1 Nehodovost - vypocet'!J58*'09.1 Nehodovost - vypocet'!J58/'09.1 Nehodovost - vypocet'!K58,'09.1 Nehodovost - vypocet'!H58*'09.1 Nehodovost - vypocet'!H58/'09.1 Nehodovost - vypocet'!G58)),IF('A2 Intenzita dopravy'!$G$2="Koeficienty rastu dopravy",IFERROR(INDEX('A2.1 Intenzita dopravy'!$E44:$BB44,MATCH('09.1 Nehodovost - vypocet'!I$19,'A2.1 Intenzita dopravy'!$E$5:$BB$5,0)),IF('09.1 Nehodovost - vypocet'!I$19&lt;MIN('A2.1 Intenzita dopravy'!$E$5:$BB$5),'09.1 Nehodovost - vypocet'!J58*'09.1 Nehodovost - vypocet'!J58/'09.1 Nehodovost - vypocet'!K58,'09.1 Nehodovost - vypocet'!H58*'09.1 Nehodovost - vypocet'!H58/'09.1 Nehodovost - vypocet'!G58)),0)),0)</f>
        <v>874.09990715213246</v>
      </c>
      <c r="J58" s="30">
        <f>IFERROR(IF('A2 Intenzita dopravy'!$G$2="Dopravný model",IFERROR(INDEX('A2.1 Intenzita dopravy'!$E180:$BB180,MATCH('09.1 Nehodovost - vypocet'!J$19,'A2.1 Intenzita dopravy'!$E$141:$BB$141,0)),IF('09.1 Nehodovost - vypocet'!J$19&lt;MIN('A2.1 Intenzita dopravy'!$E$141:$BB$141),'09.1 Nehodovost - vypocet'!K58*'09.1 Nehodovost - vypocet'!K58/'09.1 Nehodovost - vypocet'!L58,'09.1 Nehodovost - vypocet'!I58*'09.1 Nehodovost - vypocet'!I58/'09.1 Nehodovost - vypocet'!H58)),IF('A2 Intenzita dopravy'!$G$2="Koeficienty rastu dopravy",IFERROR(INDEX('A2.1 Intenzita dopravy'!$E44:$BB44,MATCH('09.1 Nehodovost - vypocet'!J$19,'A2.1 Intenzita dopravy'!$E$5:$BB$5,0)),IF('09.1 Nehodovost - vypocet'!J$19&lt;MIN('A2.1 Intenzita dopravy'!$E$5:$BB$5),'09.1 Nehodovost - vypocet'!K58*'09.1 Nehodovost - vypocet'!K58/'09.1 Nehodovost - vypocet'!L58,'09.1 Nehodovost - vypocet'!I58*'09.1 Nehodovost - vypocet'!I58/'09.1 Nehodovost - vypocet'!H58)),0)),0)</f>
        <v>885.35564853556468</v>
      </c>
      <c r="K58" s="30">
        <f>IFERROR(IF('A2 Intenzita dopravy'!$G$2="Dopravný model",IFERROR(INDEX('A2.1 Intenzita dopravy'!$E180:$BB180,MATCH('09.1 Nehodovost - vypocet'!K$19,'A2.1 Intenzita dopravy'!$E$141:$BB$141,0)),IF('09.1 Nehodovost - vypocet'!K$19&lt;MIN('A2.1 Intenzita dopravy'!$E$141:$BB$141),'09.1 Nehodovost - vypocet'!L58*'09.1 Nehodovost - vypocet'!L58/'09.1 Nehodovost - vypocet'!M58,'09.1 Nehodovost - vypocet'!J58*'09.1 Nehodovost - vypocet'!J58/'09.1 Nehodovost - vypocet'!I58)),IF('A2 Intenzita dopravy'!$G$2="Koeficienty rastu dopravy",IFERROR(INDEX('A2.1 Intenzita dopravy'!$E44:$BB44,MATCH('09.1 Nehodovost - vypocet'!K$19,'A2.1 Intenzita dopravy'!$E$5:$BB$5,0)),IF('09.1 Nehodovost - vypocet'!K$19&lt;MIN('A2.1 Intenzita dopravy'!$E$5:$BB$5),'09.1 Nehodovost - vypocet'!L58*'09.1 Nehodovost - vypocet'!L58/'09.1 Nehodovost - vypocet'!M58,'09.1 Nehodovost - vypocet'!J58*'09.1 Nehodovost - vypocet'!J58/'09.1 Nehodovost - vypocet'!I58)),0)),0)</f>
        <v>896.75632954552475</v>
      </c>
      <c r="L58" s="30">
        <f>IFERROR(IF('A2 Intenzita dopravy'!$G$2="Dopravný model",IFERROR(INDEX('A2.1 Intenzita dopravy'!$E180:$BB180,MATCH('09.1 Nehodovost - vypocet'!L$19,'A2.1 Intenzita dopravy'!$E$141:$BB$141,0)),IF('09.1 Nehodovost - vypocet'!L$19&lt;MIN('A2.1 Intenzita dopravy'!$E$141:$BB$141),'09.1 Nehodovost - vypocet'!M58*'09.1 Nehodovost - vypocet'!M58/'09.1 Nehodovost - vypocet'!N58,'09.1 Nehodovost - vypocet'!K58*'09.1 Nehodovost - vypocet'!K58/'09.1 Nehodovost - vypocet'!J58)),IF('A2 Intenzita dopravy'!$G$2="Koeficienty rastu dopravy",IFERROR(INDEX('A2.1 Intenzita dopravy'!$E44:$BB44,MATCH('09.1 Nehodovost - vypocet'!L$19,'A2.1 Intenzita dopravy'!$E$5:$BB$5,0)),IF('09.1 Nehodovost - vypocet'!L$19&lt;MIN('A2.1 Intenzita dopravy'!$E$5:$BB$5),'09.1 Nehodovost - vypocet'!M58*'09.1 Nehodovost - vypocet'!M58/'09.1 Nehodovost - vypocet'!N58,'09.1 Nehodovost - vypocet'!K58*'09.1 Nehodovost - vypocet'!K58/'09.1 Nehodovost - vypocet'!J58)),0)),0)</f>
        <v>908.30381656243344</v>
      </c>
      <c r="M58" s="30">
        <f>IFERROR(IF('A2 Intenzita dopravy'!$G$2="Dopravný model",IFERROR(INDEX('A2.1 Intenzita dopravy'!$E180:$BB180,MATCH('09.1 Nehodovost - vypocet'!M$19,'A2.1 Intenzita dopravy'!$E$141:$BB$141,0)),IF('09.1 Nehodovost - vypocet'!M$19&lt;MIN('A2.1 Intenzita dopravy'!$E$141:$BB$141),'09.1 Nehodovost - vypocet'!N58*'09.1 Nehodovost - vypocet'!N58/'09.1 Nehodovost - vypocet'!O58,'09.1 Nehodovost - vypocet'!L58*'09.1 Nehodovost - vypocet'!L58/'09.1 Nehodovost - vypocet'!K58)),IF('A2 Intenzita dopravy'!$G$2="Koeficienty rastu dopravy",IFERROR(INDEX('A2.1 Intenzita dopravy'!$E44:$BB44,MATCH('09.1 Nehodovost - vypocet'!M$19,'A2.1 Intenzita dopravy'!$E$5:$BB$5,0)),IF('09.1 Nehodovost - vypocet'!M$19&lt;MIN('A2.1 Intenzita dopravy'!$E$5:$BB$5),'09.1 Nehodovost - vypocet'!N58*'09.1 Nehodovost - vypocet'!N58/'09.1 Nehodovost - vypocet'!O58,'09.1 Nehodovost - vypocet'!L58*'09.1 Nehodovost - vypocet'!L58/'09.1 Nehodovost - vypocet'!K58)),0)),0)</f>
        <v>920</v>
      </c>
      <c r="N58" s="30">
        <f>IFERROR(IF('A2 Intenzita dopravy'!$G$2="Dopravný model",IFERROR(INDEX('A2.1 Intenzita dopravy'!$E180:$BB180,MATCH('09.1 Nehodovost - vypocet'!N$19,'A2.1 Intenzita dopravy'!$E$141:$BB$141,0)),IF('09.1 Nehodovost - vypocet'!N$19&lt;MIN('A2.1 Intenzita dopravy'!$E$141:$BB$141),'09.1 Nehodovost - vypocet'!O58*'09.1 Nehodovost - vypocet'!O58/'09.1 Nehodovost - vypocet'!P58,'09.1 Nehodovost - vypocet'!M58*'09.1 Nehodovost - vypocet'!M58/'09.1 Nehodovost - vypocet'!L58)),IF('A2 Intenzita dopravy'!$G$2="Koeficienty rastu dopravy",IFERROR(INDEX('A2.1 Intenzita dopravy'!$E44:$BB44,MATCH('09.1 Nehodovost - vypocet'!N$19,'A2.1 Intenzita dopravy'!$E$5:$BB$5,0)),IF('09.1 Nehodovost - vypocet'!N$19&lt;MIN('A2.1 Intenzita dopravy'!$E$5:$BB$5),'09.1 Nehodovost - vypocet'!O58*'09.1 Nehodovost - vypocet'!O58/'09.1 Nehodovost - vypocet'!P58,'09.1 Nehodovost - vypocet'!M58*'09.1 Nehodovost - vypocet'!M58/'09.1 Nehodovost - vypocet'!L58)),0)),0)</f>
        <v>931.84679461469773</v>
      </c>
      <c r="O58" s="30">
        <f>IFERROR(IF('A2 Intenzita dopravy'!$G$2="Dopravný model",IFERROR(INDEX('A2.1 Intenzita dopravy'!$E180:$BB180,MATCH('09.1 Nehodovost - vypocet'!O$19,'A2.1 Intenzita dopravy'!$E$141:$BB$141,0)),IF('09.1 Nehodovost - vypocet'!O$19&lt;MIN('A2.1 Intenzita dopravy'!$E$141:$BB$141),'09.1 Nehodovost - vypocet'!P58*'09.1 Nehodovost - vypocet'!P58/'09.1 Nehodovost - vypocet'!Q58,'09.1 Nehodovost - vypocet'!N58*'09.1 Nehodovost - vypocet'!N58/'09.1 Nehodovost - vypocet'!M58)),IF('A2 Intenzita dopravy'!$G$2="Koeficienty rastu dopravy",IFERROR(INDEX('A2.1 Intenzita dopravy'!$E44:$BB44,MATCH('09.1 Nehodovost - vypocet'!O$19,'A2.1 Intenzita dopravy'!$E$5:$BB$5,0)),IF('09.1 Nehodovost - vypocet'!O$19&lt;MIN('A2.1 Intenzita dopravy'!$E$5:$BB$5),'09.1 Nehodovost - vypocet'!P58*'09.1 Nehodovost - vypocet'!P58/'09.1 Nehodovost - vypocet'!Q58,'09.1 Nehodovost - vypocet'!N58*'09.1 Nehodovost - vypocet'!N58/'09.1 Nehodovost - vypocet'!M58)),0)),0)</f>
        <v>943.84613981922462</v>
      </c>
      <c r="P58" s="30">
        <f>IFERROR(IF('A2 Intenzita dopravy'!$G$2="Dopravný model",IFERROR(INDEX('A2.1 Intenzita dopravy'!$E180:$BB180,MATCH('09.1 Nehodovost - vypocet'!P$19,'A2.1 Intenzita dopravy'!$E$141:$BB$141,0)),IF('09.1 Nehodovost - vypocet'!P$19&lt;MIN('A2.1 Intenzita dopravy'!$E$141:$BB$141),'09.1 Nehodovost - vypocet'!Q58*'09.1 Nehodovost - vypocet'!Q58/'09.1 Nehodovost - vypocet'!R58,'09.1 Nehodovost - vypocet'!O58*'09.1 Nehodovost - vypocet'!O58/'09.1 Nehodovost - vypocet'!N58)),IF('A2 Intenzita dopravy'!$G$2="Koeficienty rastu dopravy",IFERROR(INDEX('A2.1 Intenzita dopravy'!$E44:$BB44,MATCH('09.1 Nehodovost - vypocet'!P$19,'A2.1 Intenzita dopravy'!$E$5:$BB$5,0)),IF('09.1 Nehodovost - vypocet'!P$19&lt;MIN('A2.1 Intenzita dopravy'!$E$5:$BB$5),'09.1 Nehodovost - vypocet'!Q58*'09.1 Nehodovost - vypocet'!Q58/'09.1 Nehodovost - vypocet'!R58,'09.1 Nehodovost - vypocet'!O58*'09.1 Nehodovost - vypocet'!O58/'09.1 Nehodovost - vypocet'!N58)),0)),0)</f>
        <v>956</v>
      </c>
      <c r="Q58" s="30">
        <f>IFERROR(IF('A2 Intenzita dopravy'!$G$2="Dopravný model",IFERROR(INDEX('A2.1 Intenzita dopravy'!$E180:$BB180,MATCH('09.1 Nehodovost - vypocet'!Q$19,'A2.1 Intenzita dopravy'!$E$141:$BB$141,0)),IF('09.1 Nehodovost - vypocet'!Q$19&lt;MIN('A2.1 Intenzita dopravy'!$E$141:$BB$141),'09.1 Nehodovost - vypocet'!R58*'09.1 Nehodovost - vypocet'!R58/'09.1 Nehodovost - vypocet'!S58,'09.1 Nehodovost - vypocet'!P58*'09.1 Nehodovost - vypocet'!P58/'09.1 Nehodovost - vypocet'!O58)),IF('A2 Intenzita dopravy'!$G$2="Koeficienty rastu dopravy",IFERROR(INDEX('A2.1 Intenzita dopravy'!$E44:$BB44,MATCH('09.1 Nehodovost - vypocet'!Q$19,'A2.1 Intenzita dopravy'!$E$5:$BB$5,0)),IF('09.1 Nehodovost - vypocet'!Q$19&lt;MIN('A2.1 Intenzita dopravy'!$E$5:$BB$5),'09.1 Nehodovost - vypocet'!R58*'09.1 Nehodovost - vypocet'!R58/'09.1 Nehodovost - vypocet'!S58,'09.1 Nehodovost - vypocet'!P58*'09.1 Nehodovost - vypocet'!P58/'09.1 Nehodovost - vypocet'!O58)),0)),0)</f>
        <v>967.57125155103051</v>
      </c>
      <c r="R58" s="30">
        <f>IFERROR(IF('A2 Intenzita dopravy'!$G$2="Dopravný model",IFERROR(INDEX('A2.1 Intenzita dopravy'!$E180:$BB180,MATCH('09.1 Nehodovost - vypocet'!R$19,'A2.1 Intenzita dopravy'!$E$141:$BB$141,0)),IF('09.1 Nehodovost - vypocet'!R$19&lt;MIN('A2.1 Intenzita dopravy'!$E$141:$BB$141),'09.1 Nehodovost - vypocet'!S58*'09.1 Nehodovost - vypocet'!S58/'09.1 Nehodovost - vypocet'!T58,'09.1 Nehodovost - vypocet'!Q58*'09.1 Nehodovost - vypocet'!Q58/'09.1 Nehodovost - vypocet'!P58)),IF('A2 Intenzita dopravy'!$G$2="Koeficienty rastu dopravy",IFERROR(INDEX('A2.1 Intenzita dopravy'!$E44:$BB44,MATCH('09.1 Nehodovost - vypocet'!R$19,'A2.1 Intenzita dopravy'!$E$5:$BB$5,0)),IF('09.1 Nehodovost - vypocet'!R$19&lt;MIN('A2.1 Intenzita dopravy'!$E$5:$BB$5),'09.1 Nehodovost - vypocet'!S58*'09.1 Nehodovost - vypocet'!S58/'09.1 Nehodovost - vypocet'!T58,'09.1 Nehodovost - vypocet'!Q58*'09.1 Nehodovost - vypocet'!Q58/'09.1 Nehodovost - vypocet'!P58)),0)),0)</f>
        <v>979.28255944354339</v>
      </c>
      <c r="S58" s="30">
        <f>IFERROR(IF('A2 Intenzita dopravy'!$G$2="Dopravný model",IFERROR(INDEX('A2.1 Intenzita dopravy'!$E180:$BB180,MATCH('09.1 Nehodovost - vypocet'!S$19,'A2.1 Intenzita dopravy'!$E$141:$BB$141,0)),IF('09.1 Nehodovost - vypocet'!S$19&lt;MIN('A2.1 Intenzita dopravy'!$E$141:$BB$141),'09.1 Nehodovost - vypocet'!T58*'09.1 Nehodovost - vypocet'!T58/'09.1 Nehodovost - vypocet'!U58,'09.1 Nehodovost - vypocet'!R58*'09.1 Nehodovost - vypocet'!R58/'09.1 Nehodovost - vypocet'!Q58)),IF('A2 Intenzita dopravy'!$G$2="Koeficienty rastu dopravy",IFERROR(INDEX('A2.1 Intenzita dopravy'!$E44:$BB44,MATCH('09.1 Nehodovost - vypocet'!S$19,'A2.1 Intenzita dopravy'!$E$5:$BB$5,0)),IF('09.1 Nehodovost - vypocet'!S$19&lt;MIN('A2.1 Intenzita dopravy'!$E$5:$BB$5),'09.1 Nehodovost - vypocet'!T58*'09.1 Nehodovost - vypocet'!T58/'09.1 Nehodovost - vypocet'!U58,'09.1 Nehodovost - vypocet'!R58*'09.1 Nehodovost - vypocet'!R58/'09.1 Nehodovost - vypocet'!Q58)),0)),0)</f>
        <v>991.13561889423192</v>
      </c>
      <c r="T58" s="30">
        <f>IFERROR(IF('A2 Intenzita dopravy'!$G$2="Dopravný model",IFERROR(INDEX('A2.1 Intenzita dopravy'!$E180:$BB180,MATCH('09.1 Nehodovost - vypocet'!T$19,'A2.1 Intenzita dopravy'!$E$141:$BB$141,0)),IF('09.1 Nehodovost - vypocet'!T$19&lt;MIN('A2.1 Intenzita dopravy'!$E$141:$BB$141),'09.1 Nehodovost - vypocet'!U58*'09.1 Nehodovost - vypocet'!U58/'09.1 Nehodovost - vypocet'!V58,'09.1 Nehodovost - vypocet'!S58*'09.1 Nehodovost - vypocet'!S58/'09.1 Nehodovost - vypocet'!R58)),IF('A2 Intenzita dopravy'!$G$2="Koeficienty rastu dopravy",IFERROR(INDEX('A2.1 Intenzita dopravy'!$E44:$BB44,MATCH('09.1 Nehodovost - vypocet'!T$19,'A2.1 Intenzita dopravy'!$E$5:$BB$5,0)),IF('09.1 Nehodovost - vypocet'!T$19&lt;MIN('A2.1 Intenzita dopravy'!$E$5:$BB$5),'09.1 Nehodovost - vypocet'!U58*'09.1 Nehodovost - vypocet'!U58/'09.1 Nehodovost - vypocet'!V58,'09.1 Nehodovost - vypocet'!S58*'09.1 Nehodovost - vypocet'!S58/'09.1 Nehodovost - vypocet'!R58)),0)),0)</f>
        <v>1003.1321456383861</v>
      </c>
      <c r="U58" s="30">
        <f>IFERROR(IF('A2 Intenzita dopravy'!$G$2="Dopravný model",IFERROR(INDEX('A2.1 Intenzita dopravy'!$E180:$BB180,MATCH('09.1 Nehodovost - vypocet'!U$19,'A2.1 Intenzita dopravy'!$E$141:$BB$141,0)),IF('09.1 Nehodovost - vypocet'!U$19&lt;MIN('A2.1 Intenzita dopravy'!$E$141:$BB$141),'09.1 Nehodovost - vypocet'!V58*'09.1 Nehodovost - vypocet'!V58/'09.1 Nehodovost - vypocet'!W58,'09.1 Nehodovost - vypocet'!T58*'09.1 Nehodovost - vypocet'!T58/'09.1 Nehodovost - vypocet'!S58)),IF('A2 Intenzita dopravy'!$G$2="Koeficienty rastu dopravy",IFERROR(INDEX('A2.1 Intenzita dopravy'!$E44:$BB44,MATCH('09.1 Nehodovost - vypocet'!U$19,'A2.1 Intenzita dopravy'!$E$5:$BB$5,0)),IF('09.1 Nehodovost - vypocet'!U$19&lt;MIN('A2.1 Intenzita dopravy'!$E$5:$BB$5),'09.1 Nehodovost - vypocet'!V58*'09.1 Nehodovost - vypocet'!V58/'09.1 Nehodovost - vypocet'!W58,'09.1 Nehodovost - vypocet'!T58*'09.1 Nehodovost - vypocet'!T58/'09.1 Nehodovost - vypocet'!S58)),0)),0)</f>
        <v>1015.2738761782466</v>
      </c>
      <c r="V58" s="30">
        <f>IFERROR(IF('A2 Intenzita dopravy'!$G$2="Dopravný model",IFERROR(INDEX('A2.1 Intenzita dopravy'!$E180:$BB180,MATCH('09.1 Nehodovost - vypocet'!V$19,'A2.1 Intenzita dopravy'!$E$141:$BB$141,0)),IF('09.1 Nehodovost - vypocet'!V$19&lt;MIN('A2.1 Intenzita dopravy'!$E$141:$BB$141),'09.1 Nehodovost - vypocet'!W58*'09.1 Nehodovost - vypocet'!W58/'09.1 Nehodovost - vypocet'!X58,'09.1 Nehodovost - vypocet'!U58*'09.1 Nehodovost - vypocet'!U58/'09.1 Nehodovost - vypocet'!T58)),IF('A2 Intenzita dopravy'!$G$2="Koeficienty rastu dopravy",IFERROR(INDEX('A2.1 Intenzita dopravy'!$E44:$BB44,MATCH('09.1 Nehodovost - vypocet'!V$19,'A2.1 Intenzita dopravy'!$E$5:$BB$5,0)),IF('09.1 Nehodovost - vypocet'!V$19&lt;MIN('A2.1 Intenzita dopravy'!$E$5:$BB$5),'09.1 Nehodovost - vypocet'!W58*'09.1 Nehodovost - vypocet'!W58/'09.1 Nehodovost - vypocet'!X58,'09.1 Nehodovost - vypocet'!U58*'09.1 Nehodovost - vypocet'!U58/'09.1 Nehodovost - vypocet'!T58)),0)),0)</f>
        <v>1027.5625680343639</v>
      </c>
      <c r="W58" s="30">
        <f>IFERROR(IF('A2 Intenzita dopravy'!$G$2="Dopravný model",IFERROR(INDEX('A2.1 Intenzita dopravy'!$E180:$BB180,MATCH('09.1 Nehodovost - vypocet'!W$19,'A2.1 Intenzita dopravy'!$E$141:$BB$141,0)),IF('09.1 Nehodovost - vypocet'!W$19&lt;MIN('A2.1 Intenzita dopravy'!$E$141:$BB$141),'09.1 Nehodovost - vypocet'!X58*'09.1 Nehodovost - vypocet'!X58/'09.1 Nehodovost - vypocet'!Y58,'09.1 Nehodovost - vypocet'!V58*'09.1 Nehodovost - vypocet'!V58/'09.1 Nehodovost - vypocet'!U58)),IF('A2 Intenzita dopravy'!$G$2="Koeficienty rastu dopravy",IFERROR(INDEX('A2.1 Intenzita dopravy'!$E44:$BB44,MATCH('09.1 Nehodovost - vypocet'!W$19,'A2.1 Intenzita dopravy'!$E$5:$BB$5,0)),IF('09.1 Nehodovost - vypocet'!W$19&lt;MIN('A2.1 Intenzita dopravy'!$E$5:$BB$5),'09.1 Nehodovost - vypocet'!X58*'09.1 Nehodovost - vypocet'!X58/'09.1 Nehodovost - vypocet'!Y58,'09.1 Nehodovost - vypocet'!V58*'09.1 Nehodovost - vypocet'!V58/'09.1 Nehodovost - vypocet'!U58)),0)),0)</f>
        <v>1040</v>
      </c>
      <c r="X58" s="30">
        <f>IFERROR(IF('A2 Intenzita dopravy'!$G$2="Dopravný model",IFERROR(INDEX('A2.1 Intenzita dopravy'!$E180:$BB180,MATCH('09.1 Nehodovost - vypocet'!X$19,'A2.1 Intenzita dopravy'!$E$141:$BB$141,0)),IF('09.1 Nehodovost - vypocet'!X$19&lt;MIN('A2.1 Intenzita dopravy'!$E$141:$BB$141),'09.1 Nehodovost - vypocet'!Y58*'09.1 Nehodovost - vypocet'!Y58/'09.1 Nehodovost - vypocet'!Z58,'09.1 Nehodovost - vypocet'!W58*'09.1 Nehodovost - vypocet'!W58/'09.1 Nehodovost - vypocet'!V58)),IF('A2 Intenzita dopravy'!$G$2="Koeficienty rastu dopravy",IFERROR(INDEX('A2.1 Intenzita dopravy'!$E44:$BB44,MATCH('09.1 Nehodovost - vypocet'!X$19,'A2.1 Intenzita dopravy'!$E$5:$BB$5,0)),IF('09.1 Nehodovost - vypocet'!X$19&lt;MIN('A2.1 Intenzita dopravy'!$E$5:$BB$5),'09.1 Nehodovost - vypocet'!Y58*'09.1 Nehodovost - vypocet'!Y58/'09.1 Nehodovost - vypocet'!Z58,'09.1 Nehodovost - vypocet'!W58*'09.1 Nehodovost - vypocet'!W58/'09.1 Nehodovost - vypocet'!V58)),0)),0)</f>
        <v>1051.4189600109753</v>
      </c>
      <c r="Y58" s="30">
        <f>IFERROR(IF('A2 Intenzita dopravy'!$G$2="Dopravný model",IFERROR(INDEX('A2.1 Intenzita dopravy'!$E180:$BB180,MATCH('09.1 Nehodovost - vypocet'!Y$19,'A2.1 Intenzita dopravy'!$E$141:$BB$141,0)),IF('09.1 Nehodovost - vypocet'!Y$19&lt;MIN('A2.1 Intenzita dopravy'!$E$141:$BB$141),'09.1 Nehodovost - vypocet'!Z58*'09.1 Nehodovost - vypocet'!Z58/'09.1 Nehodovost - vypocet'!AA58,'09.1 Nehodovost - vypocet'!X58*'09.1 Nehodovost - vypocet'!X58/'09.1 Nehodovost - vypocet'!W58)),IF('A2 Intenzita dopravy'!$G$2="Koeficienty rastu dopravy",IFERROR(INDEX('A2.1 Intenzita dopravy'!$E44:$BB44,MATCH('09.1 Nehodovost - vypocet'!Y$19,'A2.1 Intenzita dopravy'!$E$5:$BB$5,0)),IF('09.1 Nehodovost - vypocet'!Y$19&lt;MIN('A2.1 Intenzita dopravy'!$E$5:$BB$5),'09.1 Nehodovost - vypocet'!Z58*'09.1 Nehodovost - vypocet'!Z58/'09.1 Nehodovost - vypocet'!AA58,'09.1 Nehodovost - vypocet'!X58*'09.1 Nehodovost - vypocet'!X58/'09.1 Nehodovost - vypocet'!W58)),0)),0)</f>
        <v>1062.9632975678471</v>
      </c>
      <c r="Z58" s="30">
        <f>IFERROR(IF('A2 Intenzita dopravy'!$G$2="Dopravný model",IFERROR(INDEX('A2.1 Intenzita dopravy'!$E180:$BB180,MATCH('09.1 Nehodovost - vypocet'!Z$19,'A2.1 Intenzita dopravy'!$E$141:$BB$141,0)),IF('09.1 Nehodovost - vypocet'!Z$19&lt;MIN('A2.1 Intenzita dopravy'!$E$141:$BB$141),'09.1 Nehodovost - vypocet'!AA58*'09.1 Nehodovost - vypocet'!AA58/'09.1 Nehodovost - vypocet'!AB58,'09.1 Nehodovost - vypocet'!Y58*'09.1 Nehodovost - vypocet'!Y58/'09.1 Nehodovost - vypocet'!X58)),IF('A2 Intenzita dopravy'!$G$2="Koeficienty rastu dopravy",IFERROR(INDEX('A2.1 Intenzita dopravy'!$E44:$BB44,MATCH('09.1 Nehodovost - vypocet'!Z$19,'A2.1 Intenzita dopravy'!$E$5:$BB$5,0)),IF('09.1 Nehodovost - vypocet'!Z$19&lt;MIN('A2.1 Intenzita dopravy'!$E$5:$BB$5),'09.1 Nehodovost - vypocet'!AA58*'09.1 Nehodovost - vypocet'!AA58/'09.1 Nehodovost - vypocet'!AB58,'09.1 Nehodovost - vypocet'!Y58*'09.1 Nehodovost - vypocet'!Y58/'09.1 Nehodovost - vypocet'!X58)),0)),0)</f>
        <v>1074.6343892871373</v>
      </c>
      <c r="AA58" s="30">
        <f>IFERROR(IF('A2 Intenzita dopravy'!$G$2="Dopravný model",IFERROR(INDEX('A2.1 Intenzita dopravy'!$E180:$BB180,MATCH('09.1 Nehodovost - vypocet'!AA$19,'A2.1 Intenzita dopravy'!$E$141:$BB$141,0)),IF('09.1 Nehodovost - vypocet'!AA$19&lt;MIN('A2.1 Intenzita dopravy'!$E$141:$BB$141),'09.1 Nehodovost - vypocet'!AB58*'09.1 Nehodovost - vypocet'!AB58/'09.1 Nehodovost - vypocet'!AC58,'09.1 Nehodovost - vypocet'!Z58*'09.1 Nehodovost - vypocet'!Z58/'09.1 Nehodovost - vypocet'!Y58)),IF('A2 Intenzita dopravy'!$G$2="Koeficienty rastu dopravy",IFERROR(INDEX('A2.1 Intenzita dopravy'!$E44:$BB44,MATCH('09.1 Nehodovost - vypocet'!AA$19,'A2.1 Intenzita dopravy'!$E$5:$BB$5,0)),IF('09.1 Nehodovost - vypocet'!AA$19&lt;MIN('A2.1 Intenzita dopravy'!$E$5:$BB$5),'09.1 Nehodovost - vypocet'!AB58*'09.1 Nehodovost - vypocet'!AB58/'09.1 Nehodovost - vypocet'!AC58,'09.1 Nehodovost - vypocet'!Z58*'09.1 Nehodovost - vypocet'!Z58/'09.1 Nehodovost - vypocet'!Y58)),0)),0)</f>
        <v>1086.4336269002995</v>
      </c>
      <c r="AB58" s="30">
        <f>IFERROR(IF('A2 Intenzita dopravy'!$G$2="Dopravný model",IFERROR(INDEX('A2.1 Intenzita dopravy'!$E180:$BB180,MATCH('09.1 Nehodovost - vypocet'!AB$19,'A2.1 Intenzita dopravy'!$E$141:$BB$141,0)),IF('09.1 Nehodovost - vypocet'!AB$19&lt;MIN('A2.1 Intenzita dopravy'!$E$141:$BB$141),'09.1 Nehodovost - vypocet'!AC58*'09.1 Nehodovost - vypocet'!AC58/'09.1 Nehodovost - vypocet'!AD58,'09.1 Nehodovost - vypocet'!AA58*'09.1 Nehodovost - vypocet'!AA58/'09.1 Nehodovost - vypocet'!Z58)),IF('A2 Intenzita dopravy'!$G$2="Koeficienty rastu dopravy",IFERROR(INDEX('A2.1 Intenzita dopravy'!$E44:$BB44,MATCH('09.1 Nehodovost - vypocet'!AB$19,'A2.1 Intenzita dopravy'!$E$5:$BB$5,0)),IF('09.1 Nehodovost - vypocet'!AB$19&lt;MIN('A2.1 Intenzita dopravy'!$E$5:$BB$5),'09.1 Nehodovost - vypocet'!AC58*'09.1 Nehodovost - vypocet'!AC58/'09.1 Nehodovost - vypocet'!AD58,'09.1 Nehodovost - vypocet'!AA58*'09.1 Nehodovost - vypocet'!AA58/'09.1 Nehodovost - vypocet'!Z58)),0)),0)</f>
        <v>1098.3624174196777</v>
      </c>
      <c r="AC58" s="30">
        <f>IFERROR(IF('A2 Intenzita dopravy'!$G$2="Dopravný model",IFERROR(INDEX('A2.1 Intenzita dopravy'!$E180:$BB180,MATCH('09.1 Nehodovost - vypocet'!AC$19,'A2.1 Intenzita dopravy'!$E$141:$BB$141,0)),IF('09.1 Nehodovost - vypocet'!AC$19&lt;MIN('A2.1 Intenzita dopravy'!$E$141:$BB$141),'09.1 Nehodovost - vypocet'!AD58*'09.1 Nehodovost - vypocet'!AD58/'09.1 Nehodovost - vypocet'!AE58,'09.1 Nehodovost - vypocet'!AB58*'09.1 Nehodovost - vypocet'!AB58/'09.1 Nehodovost - vypocet'!AA58)),IF('A2 Intenzita dopravy'!$G$2="Koeficienty rastu dopravy",IFERROR(INDEX('A2.1 Intenzita dopravy'!$E44:$BB44,MATCH('09.1 Nehodovost - vypocet'!AC$19,'A2.1 Intenzita dopravy'!$E$5:$BB$5,0)),IF('09.1 Nehodovost - vypocet'!AC$19&lt;MIN('A2.1 Intenzita dopravy'!$E$5:$BB$5),'09.1 Nehodovost - vypocet'!AD58*'09.1 Nehodovost - vypocet'!AD58/'09.1 Nehodovost - vypocet'!AE58,'09.1 Nehodovost - vypocet'!AB58*'09.1 Nehodovost - vypocet'!AB58/'09.1 Nehodovost - vypocet'!AA58)),0)),0)</f>
        <v>1110.422183306287</v>
      </c>
      <c r="AD58" s="30">
        <f>IFERROR(IF('A2 Intenzita dopravy'!$G$2="Dopravný model",IFERROR(INDEX('A2.1 Intenzita dopravy'!$E180:$BB180,MATCH('09.1 Nehodovost - vypocet'!AD$19,'A2.1 Intenzita dopravy'!$E$141:$BB$141,0)),IF('09.1 Nehodovost - vypocet'!AD$19&lt;MIN('A2.1 Intenzita dopravy'!$E$141:$BB$141),'09.1 Nehodovost - vypocet'!AE58*'09.1 Nehodovost - vypocet'!AE58/'09.1 Nehodovost - vypocet'!AF58,'09.1 Nehodovost - vypocet'!AC58*'09.1 Nehodovost - vypocet'!AC58/'09.1 Nehodovost - vypocet'!AB58)),IF('A2 Intenzita dopravy'!$G$2="Koeficienty rastu dopravy",IFERROR(INDEX('A2.1 Intenzita dopravy'!$E44:$BB44,MATCH('09.1 Nehodovost - vypocet'!AD$19,'A2.1 Intenzita dopravy'!$E$5:$BB$5,0)),IF('09.1 Nehodovost - vypocet'!AD$19&lt;MIN('A2.1 Intenzita dopravy'!$E$5:$BB$5),'09.1 Nehodovost - vypocet'!AE58*'09.1 Nehodovost - vypocet'!AE58/'09.1 Nehodovost - vypocet'!AF58,'09.1 Nehodovost - vypocet'!AC58*'09.1 Nehodovost - vypocet'!AC58/'09.1 Nehodovost - vypocet'!AB58)),0)),0)</f>
        <v>1122.6143626394355</v>
      </c>
      <c r="AE58" s="30">
        <f>IFERROR(IF('A2 Intenzita dopravy'!$G$2="Dopravný model",IFERROR(INDEX('A2.1 Intenzita dopravy'!$E180:$BB180,MATCH('09.1 Nehodovost - vypocet'!AE$19,'A2.1 Intenzita dopravy'!$E$141:$BB$141,0)),IF('09.1 Nehodovost - vypocet'!AE$19&lt;MIN('A2.1 Intenzita dopravy'!$E$141:$BB$141),'09.1 Nehodovost - vypocet'!AF58*'09.1 Nehodovost - vypocet'!AF58/'09.1 Nehodovost - vypocet'!AG58,'09.1 Nehodovost - vypocet'!AD58*'09.1 Nehodovost - vypocet'!AD58/'09.1 Nehodovost - vypocet'!AC58)),IF('A2 Intenzita dopravy'!$G$2="Koeficienty rastu dopravy",IFERROR(INDEX('A2.1 Intenzita dopravy'!$E44:$BB44,MATCH('09.1 Nehodovost - vypocet'!AE$19,'A2.1 Intenzita dopravy'!$E$5:$BB$5,0)),IF('09.1 Nehodovost - vypocet'!AE$19&lt;MIN('A2.1 Intenzita dopravy'!$E$5:$BB$5),'09.1 Nehodovost - vypocet'!AF58*'09.1 Nehodovost - vypocet'!AF58/'09.1 Nehodovost - vypocet'!AG58,'09.1 Nehodovost - vypocet'!AD58*'09.1 Nehodovost - vypocet'!AD58/'09.1 Nehodovost - vypocet'!AC58)),0)),0)</f>
        <v>1134.9404092882107</v>
      </c>
      <c r="AF58" s="30">
        <f>IFERROR(IF('A2 Intenzita dopravy'!$G$2="Dopravný model",IFERROR(INDEX('A2.1 Intenzita dopravy'!$E180:$BB180,MATCH('09.1 Nehodovost - vypocet'!AF$19,'A2.1 Intenzita dopravy'!$E$141:$BB$141,0)),IF('09.1 Nehodovost - vypocet'!AF$19&lt;MIN('A2.1 Intenzita dopravy'!$E$141:$BB$141),'09.1 Nehodovost - vypocet'!AG58*'09.1 Nehodovost - vypocet'!AG58/'09.1 Nehodovost - vypocet'!AH58,'09.1 Nehodovost - vypocet'!AE58*'09.1 Nehodovost - vypocet'!AE58/'09.1 Nehodovost - vypocet'!AD58)),IF('A2 Intenzita dopravy'!$G$2="Koeficienty rastu dopravy",IFERROR(INDEX('A2.1 Intenzita dopravy'!$E44:$BB44,MATCH('09.1 Nehodovost - vypocet'!AF$19,'A2.1 Intenzita dopravy'!$E$5:$BB$5,0)),IF('09.1 Nehodovost - vypocet'!AF$19&lt;MIN('A2.1 Intenzita dopravy'!$E$5:$BB$5),'09.1 Nehodovost - vypocet'!AG58*'09.1 Nehodovost - vypocet'!AG58/'09.1 Nehodovost - vypocet'!AH58,'09.1 Nehodovost - vypocet'!AE58*'09.1 Nehodovost - vypocet'!AE58/'09.1 Nehodovost - vypocet'!AD58)),0)),0)</f>
        <v>1147.4017930848474</v>
      </c>
      <c r="AG58" s="30">
        <f>IFERROR(IF('A2 Intenzita dopravy'!$G$2="Dopravný model",IFERROR(INDEX('A2.1 Intenzita dopravy'!$E180:$BB180,MATCH('09.1 Nehodovost - vypocet'!AG$19,'A2.1 Intenzita dopravy'!$E$141:$BB$141,0)),IF('09.1 Nehodovost - vypocet'!AG$19&lt;MIN('A2.1 Intenzita dopravy'!$E$141:$BB$141),'09.1 Nehodovost - vypocet'!AH58*'09.1 Nehodovost - vypocet'!AH58/'09.1 Nehodovost - vypocet'!AI58,'09.1 Nehodovost - vypocet'!AF58*'09.1 Nehodovost - vypocet'!AF58/'09.1 Nehodovost - vypocet'!AE58)),IF('A2 Intenzita dopravy'!$G$2="Koeficienty rastu dopravy",IFERROR(INDEX('A2.1 Intenzita dopravy'!$E44:$BB44,MATCH('09.1 Nehodovost - vypocet'!AG$19,'A2.1 Intenzita dopravy'!$E$5:$BB$5,0)),IF('09.1 Nehodovost - vypocet'!AG$19&lt;MIN('A2.1 Intenzita dopravy'!$E$5:$BB$5),'09.1 Nehodovost - vypocet'!AH58*'09.1 Nehodovost - vypocet'!AH58/'09.1 Nehodovost - vypocet'!AI58,'09.1 Nehodovost - vypocet'!AF58*'09.1 Nehodovost - vypocet'!AF58/'09.1 Nehodovost - vypocet'!AE58)),0)),0)</f>
        <v>1160</v>
      </c>
      <c r="AH58" s="30">
        <f>IFERROR(IF('A2 Intenzita dopravy'!$G$2="Dopravný model",IFERROR(INDEX('A2.1 Intenzita dopravy'!$E180:$BB180,MATCH('09.1 Nehodovost - vypocet'!AH$19,'A2.1 Intenzita dopravy'!$E$141:$BB$141,0)),IF('09.1 Nehodovost - vypocet'!AH$19&lt;MIN('A2.1 Intenzita dopravy'!$E$141:$BB$141),'09.1 Nehodovost - vypocet'!AI58*'09.1 Nehodovost - vypocet'!AI58/'09.1 Nehodovost - vypocet'!AJ58,'09.1 Nehodovost - vypocet'!AG58*'09.1 Nehodovost - vypocet'!AG58/'09.1 Nehodovost - vypocet'!AF58)),IF('A2 Intenzita dopravy'!$G$2="Koeficienty rastu dopravy",IFERROR(INDEX('A2.1 Intenzita dopravy'!$E44:$BB44,MATCH('09.1 Nehodovost - vypocet'!AH$19,'A2.1 Intenzita dopravy'!$E$5:$BB$5,0)),IF('09.1 Nehodovost - vypocet'!AH$19&lt;MIN('A2.1 Intenzita dopravy'!$E$5:$BB$5),'09.1 Nehodovost - vypocet'!AI58*'09.1 Nehodovost - vypocet'!AI58/'09.1 Nehodovost - vypocet'!AJ58,'09.1 Nehodovost - vypocet'!AG58*'09.1 Nehodovost - vypocet'!AG58/'09.1 Nehodovost - vypocet'!AF58)),0)),0)</f>
        <v>1173.2931240195792</v>
      </c>
      <c r="AI58" s="30">
        <f>IFERROR(IF('A2 Intenzita dopravy'!$G$2="Dopravný model",IFERROR(INDEX('A2.1 Intenzita dopravy'!$E180:$BB180,MATCH('09.1 Nehodovost - vypocet'!AI$19,'A2.1 Intenzita dopravy'!$E$141:$BB$141,0)),IF('09.1 Nehodovost - vypocet'!AI$19&lt;MIN('A2.1 Intenzita dopravy'!$E$141:$BB$141),'09.1 Nehodovost - vypocet'!AJ58*'09.1 Nehodovost - vypocet'!AJ58/'09.1 Nehodovost - vypocet'!AK58,'09.1 Nehodovost - vypocet'!AH58*'09.1 Nehodovost - vypocet'!AH58/'09.1 Nehodovost - vypocet'!AG58)),IF('A2 Intenzita dopravy'!$G$2="Koeficienty rastu dopravy",IFERROR(INDEX('A2.1 Intenzita dopravy'!$E44:$BB44,MATCH('09.1 Nehodovost - vypocet'!AI$19,'A2.1 Intenzita dopravy'!$E$5:$BB$5,0)),IF('09.1 Nehodovost - vypocet'!AI$19&lt;MIN('A2.1 Intenzita dopravy'!$E$5:$BB$5),'09.1 Nehodovost - vypocet'!AJ58*'09.1 Nehodovost - vypocet'!AJ58/'09.1 Nehodovost - vypocet'!AK58,'09.1 Nehodovost - vypocet'!AH58*'09.1 Nehodovost - vypocet'!AH58/'09.1 Nehodovost - vypocet'!AG58)),0)),0)</f>
        <v>1186.7385817858824</v>
      </c>
      <c r="AJ58" s="30">
        <f>IFERROR(IF('A2 Intenzita dopravy'!$G$2="Dopravný model",IFERROR(INDEX('A2.1 Intenzita dopravy'!$E180:$BB180,MATCH('09.1 Nehodovost - vypocet'!AJ$19,'A2.1 Intenzita dopravy'!$E$141:$BB$141,0)),IF('09.1 Nehodovost - vypocet'!AJ$19&lt;MIN('A2.1 Intenzita dopravy'!$E$141:$BB$141),'09.1 Nehodovost - vypocet'!AK58*'09.1 Nehodovost - vypocet'!AK58/'09.1 Nehodovost - vypocet'!AL58,'09.1 Nehodovost - vypocet'!AI58*'09.1 Nehodovost - vypocet'!AI58/'09.1 Nehodovost - vypocet'!AH58)),IF('A2 Intenzita dopravy'!$G$2="Koeficienty rastu dopravy",IFERROR(INDEX('A2.1 Intenzita dopravy'!$E44:$BB44,MATCH('09.1 Nehodovost - vypocet'!AJ$19,'A2.1 Intenzita dopravy'!$E$5:$BB$5,0)),IF('09.1 Nehodovost - vypocet'!AJ$19&lt;MIN('A2.1 Intenzita dopravy'!$E$5:$BB$5),'09.1 Nehodovost - vypocet'!AK58*'09.1 Nehodovost - vypocet'!AK58/'09.1 Nehodovost - vypocet'!AL58,'09.1 Nehodovost - vypocet'!AI58*'09.1 Nehodovost - vypocet'!AI58/'09.1 Nehodovost - vypocet'!AH58)),0)),0)</f>
        <v>1200.3381189811405</v>
      </c>
      <c r="AK58" s="30">
        <f>IFERROR(IF('A2 Intenzita dopravy'!$G$2="Dopravný model",IFERROR(INDEX('A2.1 Intenzita dopravy'!$E180:$BB180,MATCH('09.1 Nehodovost - vypocet'!AK$19,'A2.1 Intenzita dopravy'!$E$141:$BB$141,0)),IF('09.1 Nehodovost - vypocet'!AK$19&lt;MIN('A2.1 Intenzita dopravy'!$E$141:$BB$141),'09.1 Nehodovost - vypocet'!AL58*'09.1 Nehodovost - vypocet'!AL58/'09.1 Nehodovost - vypocet'!AM58,'09.1 Nehodovost - vypocet'!AJ58*'09.1 Nehodovost - vypocet'!AJ58/'09.1 Nehodovost - vypocet'!AI58)),IF('A2 Intenzita dopravy'!$G$2="Koeficienty rastu dopravy",IFERROR(INDEX('A2.1 Intenzita dopravy'!$E44:$BB44,MATCH('09.1 Nehodovost - vypocet'!AK$19,'A2.1 Intenzita dopravy'!$E$5:$BB$5,0)),IF('09.1 Nehodovost - vypocet'!AK$19&lt;MIN('A2.1 Intenzita dopravy'!$E$5:$BB$5),'09.1 Nehodovost - vypocet'!AL58*'09.1 Nehodovost - vypocet'!AL58/'09.1 Nehodovost - vypocet'!AM58,'09.1 Nehodovost - vypocet'!AJ58*'09.1 Nehodovost - vypocet'!AJ58/'09.1 Nehodovost - vypocet'!AI58)),0)),0)</f>
        <v>1214.093501292386</v>
      </c>
      <c r="AL58" s="30">
        <f>IFERROR(IF('A2 Intenzita dopravy'!$G$2="Dopravný model",IFERROR(INDEX('A2.1 Intenzita dopravy'!$E180:$BB180,MATCH('09.1 Nehodovost - vypocet'!AL$19,'A2.1 Intenzita dopravy'!$E$141:$BB$141,0)),IF('09.1 Nehodovost - vypocet'!AL$19&lt;MIN('A2.1 Intenzita dopravy'!$E$141:$BB$141),'09.1 Nehodovost - vypocet'!AM58*'09.1 Nehodovost - vypocet'!AM58/'09.1 Nehodovost - vypocet'!AN58,'09.1 Nehodovost - vypocet'!AK58*'09.1 Nehodovost - vypocet'!AK58/'09.1 Nehodovost - vypocet'!AJ58)),IF('A2 Intenzita dopravy'!$G$2="Koeficienty rastu dopravy",IFERROR(INDEX('A2.1 Intenzita dopravy'!$E44:$BB44,MATCH('09.1 Nehodovost - vypocet'!AL$19,'A2.1 Intenzita dopravy'!$E$5:$BB$5,0)),IF('09.1 Nehodovost - vypocet'!AL$19&lt;MIN('A2.1 Intenzita dopravy'!$E$5:$BB$5),'09.1 Nehodovost - vypocet'!AM58*'09.1 Nehodovost - vypocet'!AM58/'09.1 Nehodovost - vypocet'!AN58,'09.1 Nehodovost - vypocet'!AK58*'09.1 Nehodovost - vypocet'!AK58/'09.1 Nehodovost - vypocet'!AJ58)),0)),0)</f>
        <v>1228.0065146407005</v>
      </c>
      <c r="AM58" s="30">
        <f>IFERROR(IF('A2 Intenzita dopravy'!$G$2="Dopravný model",IFERROR(INDEX('A2.1 Intenzita dopravy'!$E180:$BB180,MATCH('09.1 Nehodovost - vypocet'!AM$19,'A2.1 Intenzita dopravy'!$E$141:$BB$141,0)),IF('09.1 Nehodovost - vypocet'!AM$19&lt;MIN('A2.1 Intenzita dopravy'!$E$141:$BB$141),'09.1 Nehodovost - vypocet'!AN58*'09.1 Nehodovost - vypocet'!AN58/'09.1 Nehodovost - vypocet'!AO58,'09.1 Nehodovost - vypocet'!AL58*'09.1 Nehodovost - vypocet'!AL58/'09.1 Nehodovost - vypocet'!AK58)),IF('A2 Intenzita dopravy'!$G$2="Koeficienty rastu dopravy",IFERROR(INDEX('A2.1 Intenzita dopravy'!$E44:$BB44,MATCH('09.1 Nehodovost - vypocet'!AM$19,'A2.1 Intenzita dopravy'!$E$5:$BB$5,0)),IF('09.1 Nehodovost - vypocet'!AM$19&lt;MIN('A2.1 Intenzita dopravy'!$E$5:$BB$5),'09.1 Nehodovost - vypocet'!AN58*'09.1 Nehodovost - vypocet'!AN58/'09.1 Nehodovost - vypocet'!AO58,'09.1 Nehodovost - vypocet'!AL58*'09.1 Nehodovost - vypocet'!AL58/'09.1 Nehodovost - vypocet'!AK58)),0)),0)</f>
        <v>1242.0789654130886</v>
      </c>
      <c r="AN58" s="30">
        <f>IFERROR(IF('A2 Intenzita dopravy'!$G$2="Dopravný model",IFERROR(INDEX('A2.1 Intenzita dopravy'!$E180:$BB180,MATCH('09.1 Nehodovost - vypocet'!AN$19,'A2.1 Intenzita dopravy'!$E$141:$BB$141,0)),IF('09.1 Nehodovost - vypocet'!AN$19&lt;MIN('A2.1 Intenzita dopravy'!$E$141:$BB$141),'09.1 Nehodovost - vypocet'!AO58*'09.1 Nehodovost - vypocet'!AO58/'09.1 Nehodovost - vypocet'!AP58,'09.1 Nehodovost - vypocet'!AM58*'09.1 Nehodovost - vypocet'!AM58/'09.1 Nehodovost - vypocet'!AL58)),IF('A2 Intenzita dopravy'!$G$2="Koeficienty rastu dopravy",IFERROR(INDEX('A2.1 Intenzita dopravy'!$E44:$BB44,MATCH('09.1 Nehodovost - vypocet'!AN$19,'A2.1 Intenzita dopravy'!$E$5:$BB$5,0)),IF('09.1 Nehodovost - vypocet'!AN$19&lt;MIN('A2.1 Intenzita dopravy'!$E$5:$BB$5),'09.1 Nehodovost - vypocet'!AO58*'09.1 Nehodovost - vypocet'!AO58/'09.1 Nehodovost - vypocet'!AP58,'09.1 Nehodovost - vypocet'!AM58*'09.1 Nehodovost - vypocet'!AM58/'09.1 Nehodovost - vypocet'!AL58)),0)),0)</f>
        <v>1256.3126806970083</v>
      </c>
      <c r="AO58" s="30">
        <f>IFERROR(IF('A2 Intenzita dopravy'!$G$2="Dopravný model",IFERROR(INDEX('A2.1 Intenzita dopravy'!$E180:$BB180,MATCH('09.1 Nehodovost - vypocet'!AO$19,'A2.1 Intenzita dopravy'!$E$141:$BB$141,0)),IF('09.1 Nehodovost - vypocet'!AO$19&lt;MIN('A2.1 Intenzita dopravy'!$E$141:$BB$141),'09.1 Nehodovost - vypocet'!AP58*'09.1 Nehodovost - vypocet'!AP58/'09.1 Nehodovost - vypocet'!AQ58,'09.1 Nehodovost - vypocet'!AN58*'09.1 Nehodovost - vypocet'!AN58/'09.1 Nehodovost - vypocet'!AM58)),IF('A2 Intenzita dopravy'!$G$2="Koeficienty rastu dopravy",IFERROR(INDEX('A2.1 Intenzita dopravy'!$E44:$BB44,MATCH('09.1 Nehodovost - vypocet'!AO$19,'A2.1 Intenzita dopravy'!$E$5:$BB$5,0)),IF('09.1 Nehodovost - vypocet'!AO$19&lt;MIN('A2.1 Intenzita dopravy'!$E$5:$BB$5),'09.1 Nehodovost - vypocet'!AP58*'09.1 Nehodovost - vypocet'!AP58/'09.1 Nehodovost - vypocet'!AQ58,'09.1 Nehodovost - vypocet'!AN58*'09.1 Nehodovost - vypocet'!AN58/'09.1 Nehodovost - vypocet'!AM58)),0)),0)</f>
        <v>1270.7095085175906</v>
      </c>
      <c r="AP58" s="30">
        <f>IFERROR(IF('A2 Intenzita dopravy'!$G$2="Dopravný model",IFERROR(INDEX('A2.1 Intenzita dopravy'!$E180:$BB180,MATCH('09.1 Nehodovost - vypocet'!AP$19,'A2.1 Intenzita dopravy'!$E$141:$BB$141,0)),IF('09.1 Nehodovost - vypocet'!AP$19&lt;MIN('A2.1 Intenzita dopravy'!$E$141:$BB$141),'09.1 Nehodovost - vypocet'!AQ58*'09.1 Nehodovost - vypocet'!AQ58/'09.1 Nehodovost - vypocet'!AR58,'09.1 Nehodovost - vypocet'!AO58*'09.1 Nehodovost - vypocet'!AO58/'09.1 Nehodovost - vypocet'!AN58)),IF('A2 Intenzita dopravy'!$G$2="Koeficienty rastu dopravy",IFERROR(INDEX('A2.1 Intenzita dopravy'!$E44:$BB44,MATCH('09.1 Nehodovost - vypocet'!AP$19,'A2.1 Intenzita dopravy'!$E$5:$BB$5,0)),IF('09.1 Nehodovost - vypocet'!AP$19&lt;MIN('A2.1 Intenzita dopravy'!$E$5:$BB$5),'09.1 Nehodovost - vypocet'!AQ58*'09.1 Nehodovost - vypocet'!AQ58/'09.1 Nehodovost - vypocet'!AR58,'09.1 Nehodovost - vypocet'!AO58*'09.1 Nehodovost - vypocet'!AO58/'09.1 Nehodovost - vypocet'!AN58)),0)),0)</f>
        <v>1285.2713180775759</v>
      </c>
      <c r="AQ58" s="30">
        <f>IFERROR(IF('A2 Intenzita dopravy'!$G$2="Dopravný model",IFERROR(INDEX('A2.1 Intenzita dopravy'!$E180:$BB180,MATCH('09.1 Nehodovost - vypocet'!AQ$19,'A2.1 Intenzita dopravy'!$E$141:$BB$141,0)),IF('09.1 Nehodovost - vypocet'!AQ$19&lt;MIN('A2.1 Intenzita dopravy'!$E$141:$BB$141),'09.1 Nehodovost - vypocet'!AR58*'09.1 Nehodovost - vypocet'!AR58/'09.1 Nehodovost - vypocet'!AS58,'09.1 Nehodovost - vypocet'!AP58*'09.1 Nehodovost - vypocet'!AP58/'09.1 Nehodovost - vypocet'!AO58)),IF('A2 Intenzita dopravy'!$G$2="Koeficienty rastu dopravy",IFERROR(INDEX('A2.1 Intenzita dopravy'!$E44:$BB44,MATCH('09.1 Nehodovost - vypocet'!AQ$19,'A2.1 Intenzita dopravy'!$E$5:$BB$5,0)),IF('09.1 Nehodovost - vypocet'!AQ$19&lt;MIN('A2.1 Intenzita dopravy'!$E$5:$BB$5),'09.1 Nehodovost - vypocet'!AR58*'09.1 Nehodovost - vypocet'!AR58/'09.1 Nehodovost - vypocet'!AS58,'09.1 Nehodovost - vypocet'!AP58*'09.1 Nehodovost - vypocet'!AP58/'09.1 Nehodovost - vypocet'!AO58)),0)),0)</f>
        <v>1300</v>
      </c>
      <c r="AR58" s="30">
        <f>IFERROR(IF('A2 Intenzita dopravy'!$G$2="Dopravný model",IFERROR(INDEX('A2.1 Intenzita dopravy'!$E180:$BB180,MATCH('09.1 Nehodovost - vypocet'!AR$19,'A2.1 Intenzita dopravy'!$E$141:$BB$141,0)),IF('09.1 Nehodovost - vypocet'!AR$19&lt;MIN('A2.1 Intenzita dopravy'!$E$141:$BB$141),'09.1 Nehodovost - vypocet'!AS58*'09.1 Nehodovost - vypocet'!AS58/'09.1 Nehodovost - vypocet'!AT58,'09.1 Nehodovost - vypocet'!AQ58*'09.1 Nehodovost - vypocet'!AQ58/'09.1 Nehodovost - vypocet'!AP58)),IF('A2 Intenzita dopravy'!$G$2="Koeficienty rastu dopravy",IFERROR(INDEX('A2.1 Intenzita dopravy'!$E44:$BB44,MATCH('09.1 Nehodovost - vypocet'!AR$19,'A2.1 Intenzita dopravy'!$E$5:$BB$5,0)),IF('09.1 Nehodovost - vypocet'!AR$19&lt;MIN('A2.1 Intenzita dopravy'!$E$5:$BB$5),'09.1 Nehodovost - vypocet'!AS58*'09.1 Nehodovost - vypocet'!AS58/'09.1 Nehodovost - vypocet'!AT58,'09.1 Nehodovost - vypocet'!AQ58*'09.1 Nehodovost - vypocet'!AQ58/'09.1 Nehodovost - vypocet'!AP58)),0)),0)</f>
        <v>1314.8974665736664</v>
      </c>
      <c r="AS58" s="30">
        <f>IFERROR(IF('A2 Intenzita dopravy'!$G$2="Dopravný model",IFERROR(INDEX('A2.1 Intenzita dopravy'!$E180:$BB180,MATCH('09.1 Nehodovost - vypocet'!AS$19,'A2.1 Intenzita dopravy'!$E$141:$BB$141,0)),IF('09.1 Nehodovost - vypocet'!AS$19&lt;MIN('A2.1 Intenzita dopravy'!$E$141:$BB$141),'09.1 Nehodovost - vypocet'!AT58*'09.1 Nehodovost - vypocet'!AT58/'09.1 Nehodovost - vypocet'!AU58,'09.1 Nehodovost - vypocet'!AR58*'09.1 Nehodovost - vypocet'!AR58/'09.1 Nehodovost - vypocet'!AQ58)),IF('A2 Intenzita dopravy'!$G$2="Koeficienty rastu dopravy",IFERROR(INDEX('A2.1 Intenzita dopravy'!$E44:$BB44,MATCH('09.1 Nehodovost - vypocet'!AS$19,'A2.1 Intenzita dopravy'!$E$5:$BB$5,0)),IF('09.1 Nehodovost - vypocet'!AS$19&lt;MIN('A2.1 Intenzita dopravy'!$E$5:$BB$5),'09.1 Nehodovost - vypocet'!AT58*'09.1 Nehodovost - vypocet'!AT58/'09.1 Nehodovost - vypocet'!AU58,'09.1 Nehodovost - vypocet'!AR58*'09.1 Nehodovost - vypocet'!AR58/'09.1 Nehodovost - vypocet'!AQ58)),0)),0)</f>
        <v>1329.96565200142</v>
      </c>
      <c r="AT58" s="30">
        <f>IFERROR(IF('A2 Intenzita dopravy'!$G$2="Dopravný model",IFERROR(INDEX('A2.1 Intenzita dopravy'!$E180:$BB180,MATCH('09.1 Nehodovost - vypocet'!AT$19,'A2.1 Intenzita dopravy'!$E$141:$BB$141,0)),IF('09.1 Nehodovost - vypocet'!AT$19&lt;MIN('A2.1 Intenzita dopravy'!$E$141:$BB$141),'09.1 Nehodovost - vypocet'!AU58*'09.1 Nehodovost - vypocet'!AU58/'09.1 Nehodovost - vypocet'!AV58,'09.1 Nehodovost - vypocet'!AS58*'09.1 Nehodovost - vypocet'!AS58/'09.1 Nehodovost - vypocet'!AR58)),IF('A2 Intenzita dopravy'!$G$2="Koeficienty rastu dopravy",IFERROR(INDEX('A2.1 Intenzita dopravy'!$E44:$BB44,MATCH('09.1 Nehodovost - vypocet'!AT$19,'A2.1 Intenzita dopravy'!$E$5:$BB$5,0)),IF('09.1 Nehodovost - vypocet'!AT$19&lt;MIN('A2.1 Intenzita dopravy'!$E$5:$BB$5),'09.1 Nehodovost - vypocet'!AU58*'09.1 Nehodovost - vypocet'!AU58/'09.1 Nehodovost - vypocet'!AV58,'09.1 Nehodovost - vypocet'!AS58*'09.1 Nehodovost - vypocet'!AS58/'09.1 Nehodovost - vypocet'!AR58)),0)),0)</f>
        <v>1345.2065126512782</v>
      </c>
      <c r="AU58" s="30">
        <f>IFERROR(IF('A2 Intenzita dopravy'!$G$2="Dopravný model",IFERROR(INDEX('A2.1 Intenzita dopravy'!$E180:$BB180,MATCH('09.1 Nehodovost - vypocet'!AU$19,'A2.1 Intenzita dopravy'!$E$141:$BB$141,0)),IF('09.1 Nehodovost - vypocet'!AU$19&lt;MIN('A2.1 Intenzita dopravy'!$E$141:$BB$141),'09.1 Nehodovost - vypocet'!AV58*'09.1 Nehodovost - vypocet'!AV58/'09.1 Nehodovost - vypocet'!AW58,'09.1 Nehodovost - vypocet'!AT58*'09.1 Nehodovost - vypocet'!AT58/'09.1 Nehodovost - vypocet'!AS58)),IF('A2 Intenzita dopravy'!$G$2="Koeficienty rastu dopravy",IFERROR(INDEX('A2.1 Intenzita dopravy'!$E44:$BB44,MATCH('09.1 Nehodovost - vypocet'!AU$19,'A2.1 Intenzita dopravy'!$E$5:$BB$5,0)),IF('09.1 Nehodovost - vypocet'!AU$19&lt;MIN('A2.1 Intenzita dopravy'!$E$5:$BB$5),'09.1 Nehodovost - vypocet'!AV58*'09.1 Nehodovost - vypocet'!AV58/'09.1 Nehodovost - vypocet'!AW58,'09.1 Nehodovost - vypocet'!AT58*'09.1 Nehodovost - vypocet'!AT58/'09.1 Nehodovost - vypocet'!AS58)),0)),0)</f>
        <v>1360.6220273104327</v>
      </c>
      <c r="AV58" s="30">
        <f>IFERROR(IF('A2 Intenzita dopravy'!$G$2="Dopravný model",IFERROR(INDEX('A2.1 Intenzita dopravy'!$E180:$BB180,MATCH('09.1 Nehodovost - vypocet'!AV$19,'A2.1 Intenzita dopravy'!$E$141:$BB$141,0)),IF('09.1 Nehodovost - vypocet'!AV$19&lt;MIN('A2.1 Intenzita dopravy'!$E$141:$BB$141),'09.1 Nehodovost - vypocet'!AW58*'09.1 Nehodovost - vypocet'!AW58/'09.1 Nehodovost - vypocet'!AX58,'09.1 Nehodovost - vypocet'!AU58*'09.1 Nehodovost - vypocet'!AU58/'09.1 Nehodovost - vypocet'!AT58)),IF('A2 Intenzita dopravy'!$G$2="Koeficienty rastu dopravy",IFERROR(INDEX('A2.1 Intenzita dopravy'!$E44:$BB44,MATCH('09.1 Nehodovost - vypocet'!AV$19,'A2.1 Intenzita dopravy'!$E$5:$BB$5,0)),IF('09.1 Nehodovost - vypocet'!AV$19&lt;MIN('A2.1 Intenzita dopravy'!$E$5:$BB$5),'09.1 Nehodovost - vypocet'!AW58*'09.1 Nehodovost - vypocet'!AW58/'09.1 Nehodovost - vypocet'!AX58,'09.1 Nehodovost - vypocet'!AU58*'09.1 Nehodovost - vypocet'!AU58/'09.1 Nehodovost - vypocet'!AT58)),0)),0)</f>
        <v>1376.2141974421645</v>
      </c>
      <c r="AW58" s="30">
        <f>IFERROR(IF('A2 Intenzita dopravy'!$G$2="Dopravný model",IFERROR(INDEX('A2.1 Intenzita dopravy'!$E180:$BB180,MATCH('09.1 Nehodovost - vypocet'!AW$19,'A2.1 Intenzita dopravy'!$E$141:$BB$141,0)),IF('09.1 Nehodovost - vypocet'!AW$19&lt;MIN('A2.1 Intenzita dopravy'!$E$141:$BB$141),'09.1 Nehodovost - vypocet'!AX58*'09.1 Nehodovost - vypocet'!AX58/'09.1 Nehodovost - vypocet'!AY58,'09.1 Nehodovost - vypocet'!AV58*'09.1 Nehodovost - vypocet'!AV58/'09.1 Nehodovost - vypocet'!AU58)),IF('A2 Intenzita dopravy'!$G$2="Koeficienty rastu dopravy",IFERROR(INDEX('A2.1 Intenzita dopravy'!$E44:$BB44,MATCH('09.1 Nehodovost - vypocet'!AW$19,'A2.1 Intenzita dopravy'!$E$5:$BB$5,0)),IF('09.1 Nehodovost - vypocet'!AW$19&lt;MIN('A2.1 Intenzita dopravy'!$E$5:$BB$5),'09.1 Nehodovost - vypocet'!AX58*'09.1 Nehodovost - vypocet'!AX58/'09.1 Nehodovost - vypocet'!AY58,'09.1 Nehodovost - vypocet'!AV58*'09.1 Nehodovost - vypocet'!AV58/'09.1 Nehodovost - vypocet'!AU58)),0)),0)</f>
        <v>1391.9850474457028</v>
      </c>
      <c r="AX58" s="30">
        <f>IFERROR(IF('A2 Intenzita dopravy'!$G$2="Dopravný model",IFERROR(INDEX('A2.1 Intenzita dopravy'!$E180:$BB180,MATCH('09.1 Nehodovost - vypocet'!AX$19,'A2.1 Intenzita dopravy'!$E$141:$BB$141,0)),IF('09.1 Nehodovost - vypocet'!AX$19&lt;MIN('A2.1 Intenzita dopravy'!$E$141:$BB$141),'09.1 Nehodovost - vypocet'!AY58*'09.1 Nehodovost - vypocet'!AY58/'09.1 Nehodovost - vypocet'!AZ58,'09.1 Nehodovost - vypocet'!AW58*'09.1 Nehodovost - vypocet'!AW58/'09.1 Nehodovost - vypocet'!AV58)),IF('A2 Intenzita dopravy'!$G$2="Koeficienty rastu dopravy",IFERROR(INDEX('A2.1 Intenzita dopravy'!$E44:$BB44,MATCH('09.1 Nehodovost - vypocet'!AX$19,'A2.1 Intenzita dopravy'!$E$5:$BB$5,0)),IF('09.1 Nehodovost - vypocet'!AX$19&lt;MIN('A2.1 Intenzita dopravy'!$E$5:$BB$5),'09.1 Nehodovost - vypocet'!AY58*'09.1 Nehodovost - vypocet'!AY58/'09.1 Nehodovost - vypocet'!AZ58,'09.1 Nehodovost - vypocet'!AW58*'09.1 Nehodovost - vypocet'!AW58/'09.1 Nehodovost - vypocet'!AV58)),0)),0)</f>
        <v>1407.9366249190612</v>
      </c>
      <c r="AY58" s="30">
        <f>IFERROR(IF('A2 Intenzita dopravy'!$G$2="Dopravný model",IFERROR(INDEX('A2.1 Intenzita dopravy'!$E180:$BB180,MATCH('09.1 Nehodovost - vypocet'!AY$19,'A2.1 Intenzita dopravy'!$E$141:$BB$141,0)),IF('09.1 Nehodovost - vypocet'!AY$19&lt;MIN('A2.1 Intenzita dopravy'!$E$141:$BB$141),'09.1 Nehodovost - vypocet'!AZ58*'09.1 Nehodovost - vypocet'!AZ58/'09.1 Nehodovost - vypocet'!BA58,'09.1 Nehodovost - vypocet'!AX58*'09.1 Nehodovost - vypocet'!AX58/'09.1 Nehodovost - vypocet'!AW58)),IF('A2 Intenzita dopravy'!$G$2="Koeficienty rastu dopravy",IFERROR(INDEX('A2.1 Intenzita dopravy'!$E44:$BB44,MATCH('09.1 Nehodovost - vypocet'!AY$19,'A2.1 Intenzita dopravy'!$E$5:$BB$5,0)),IF('09.1 Nehodovost - vypocet'!AY$19&lt;MIN('A2.1 Intenzita dopravy'!$E$5:$BB$5),'09.1 Nehodovost - vypocet'!AZ58*'09.1 Nehodovost - vypocet'!AZ58/'09.1 Nehodovost - vypocet'!BA58,'09.1 Nehodovost - vypocet'!AX58*'09.1 Nehodovost - vypocet'!AX58/'09.1 Nehodovost - vypocet'!AW58)),0)),0)</f>
        <v>1424.071000924886</v>
      </c>
      <c r="AZ58" s="30">
        <f>IFERROR(IF('A2 Intenzita dopravy'!$G$2="Dopravný model",IFERROR(INDEX('A2.1 Intenzita dopravy'!$E180:$BB180,MATCH('09.1 Nehodovost - vypocet'!AZ$19,'A2.1 Intenzita dopravy'!$E$141:$BB$141,0)),IF('09.1 Nehodovost - vypocet'!AZ$19&lt;MIN('A2.1 Intenzita dopravy'!$E$141:$BB$141),'09.1 Nehodovost - vypocet'!BA58*'09.1 Nehodovost - vypocet'!BA58/'09.1 Nehodovost - vypocet'!BB58,'09.1 Nehodovost - vypocet'!AY58*'09.1 Nehodovost - vypocet'!AY58/'09.1 Nehodovost - vypocet'!AX58)),IF('A2 Intenzita dopravy'!$G$2="Koeficienty rastu dopravy",IFERROR(INDEX('A2.1 Intenzita dopravy'!$E44:$BB44,MATCH('09.1 Nehodovost - vypocet'!AZ$19,'A2.1 Intenzita dopravy'!$E$5:$BB$5,0)),IF('09.1 Nehodovost - vypocet'!AZ$19&lt;MIN('A2.1 Intenzita dopravy'!$E$5:$BB$5),'09.1 Nehodovost - vypocet'!BA58*'09.1 Nehodovost - vypocet'!BA58/'09.1 Nehodovost - vypocet'!BB58,'09.1 Nehodovost - vypocet'!AY58*'09.1 Nehodovost - vypocet'!AY58/'09.1 Nehodovost - vypocet'!AX58)),0)),0)</f>
        <v>1440.3902702593523</v>
      </c>
      <c r="BA58" s="30">
        <f>IFERROR(IF('A2 Intenzita dopravy'!$G$2="Dopravný model",IFERROR(INDEX('A2.1 Intenzita dopravy'!$E180:$BB180,MATCH('09.1 Nehodovost - vypocet'!BA$19,'A2.1 Intenzita dopravy'!$E$141:$BB$141,0)),IF('09.1 Nehodovost - vypocet'!BA$19&lt;MIN('A2.1 Intenzita dopravy'!$E$141:$BB$141),'09.1 Nehodovost - vypocet'!BB58*'09.1 Nehodovost - vypocet'!BB58/'09.1 Nehodovost - vypocet'!BC58,'09.1 Nehodovost - vypocet'!AZ58*'09.1 Nehodovost - vypocet'!AZ58/'09.1 Nehodovost - vypocet'!AY58)),IF('A2 Intenzita dopravy'!$G$2="Koeficienty rastu dopravy",IFERROR(INDEX('A2.1 Intenzita dopravy'!$E44:$BB44,MATCH('09.1 Nehodovost - vypocet'!BA$19,'A2.1 Intenzita dopravy'!$E$5:$BB$5,0)),IF('09.1 Nehodovost - vypocet'!BA$19&lt;MIN('A2.1 Intenzita dopravy'!$E$5:$BB$5),'09.1 Nehodovost - vypocet'!BB58*'09.1 Nehodovost - vypocet'!BB58/'09.1 Nehodovost - vypocet'!BC58,'09.1 Nehodovost - vypocet'!AZ58*'09.1 Nehodovost - vypocet'!AZ58/'09.1 Nehodovost - vypocet'!AY58)),0)),0)</f>
        <v>1456.8965517241393</v>
      </c>
      <c r="BB58" s="30">
        <f>IFERROR(IF('A2 Intenzita dopravy'!$G$2="Dopravný model",IFERROR(INDEX('A2.1 Intenzita dopravy'!$E180:$BB180,MATCH('09.1 Nehodovost - vypocet'!BB$19,'A2.1 Intenzita dopravy'!$E$141:$BB$141,0)),IF('09.1 Nehodovost - vypocet'!BB$19&lt;MIN('A2.1 Intenzita dopravy'!$E$141:$BB$141),'09.1 Nehodovost - vypocet'!BC58*'09.1 Nehodovost - vypocet'!BC58/'09.1 Nehodovost - vypocet'!BD58,'09.1 Nehodovost - vypocet'!BA58*'09.1 Nehodovost - vypocet'!BA58/'09.1 Nehodovost - vypocet'!AZ58)),IF('A2 Intenzita dopravy'!$G$2="Koeficienty rastu dopravy",IFERROR(INDEX('A2.1 Intenzita dopravy'!$E44:$BB44,MATCH('09.1 Nehodovost - vypocet'!BB$19,'A2.1 Intenzita dopravy'!$E$5:$BB$5,0)),IF('09.1 Nehodovost - vypocet'!BB$19&lt;MIN('A2.1 Intenzita dopravy'!$E$5:$BB$5),'09.1 Nehodovost - vypocet'!BC58*'09.1 Nehodovost - vypocet'!BC58/'09.1 Nehodovost - vypocet'!BD58,'09.1 Nehodovost - vypocet'!BA58*'09.1 Nehodovost - vypocet'!BA58/'09.1 Nehodovost - vypocet'!AZ58)),0)),0)</f>
        <v>1473.5919884015241</v>
      </c>
    </row>
    <row r="59" spans="2:54" customFormat="1" x14ac:dyDescent="0.2">
      <c r="B59" s="5">
        <v>7</v>
      </c>
      <c r="C59" s="5" t="str">
        <f t="shared" si="63"/>
        <v/>
      </c>
      <c r="D59" s="5" t="str">
        <f t="shared" si="62"/>
        <v>R3 Tvrdošín - Nižná 1</v>
      </c>
      <c r="E59" s="30">
        <f>IFERROR(IF('A2 Intenzita dopravy'!$G$2="Dopravný model",IFERROR(INDEX('A2.1 Intenzita dopravy'!$E181:$BB181,MATCH('09.1 Nehodovost - vypocet'!E$19,'A2.1 Intenzita dopravy'!$E$141:$BB$141,0)),IF('09.1 Nehodovost - vypocet'!E$19&lt;MIN('A2.1 Intenzita dopravy'!$E$141:$BB$141),'09.1 Nehodovost - vypocet'!F59*'09.1 Nehodovost - vypocet'!F59/'09.1 Nehodovost - vypocet'!G59,'09.1 Nehodovost - vypocet'!D59*'09.1 Nehodovost - vypocet'!D59/'09.1 Nehodovost - vypocet'!C59)),IF('A2 Intenzita dopravy'!$G$2="Koeficienty rastu dopravy",IFERROR(INDEX('A2.1 Intenzita dopravy'!$E45:$BB45,MATCH('09.1 Nehodovost - vypocet'!E$19,'A2.1 Intenzita dopravy'!$E$5:$BB$5,0)),IF('09.1 Nehodovost - vypocet'!E$19&lt;MIN('A2.1 Intenzita dopravy'!$E$5:$BB$5),'09.1 Nehodovost - vypocet'!F59*'09.1 Nehodovost - vypocet'!F59/'09.1 Nehodovost - vypocet'!G59,'09.1 Nehodovost - vypocet'!D59*'09.1 Nehodovost - vypocet'!D59/'09.1 Nehodovost - vypocet'!C59)),0)),0)</f>
        <v>0</v>
      </c>
      <c r="F59" s="30">
        <f>IFERROR(IF('A2 Intenzita dopravy'!$G$2="Dopravný model",IFERROR(INDEX('A2.1 Intenzita dopravy'!$E181:$BB181,MATCH('09.1 Nehodovost - vypocet'!F$19,'A2.1 Intenzita dopravy'!$E$141:$BB$141,0)),IF('09.1 Nehodovost - vypocet'!F$19&lt;MIN('A2.1 Intenzita dopravy'!$E$141:$BB$141),'09.1 Nehodovost - vypocet'!G59*'09.1 Nehodovost - vypocet'!G59/'09.1 Nehodovost - vypocet'!H59,'09.1 Nehodovost - vypocet'!E59*'09.1 Nehodovost - vypocet'!E59/'09.1 Nehodovost - vypocet'!D59)),IF('A2 Intenzita dopravy'!$G$2="Koeficienty rastu dopravy",IFERROR(INDEX('A2.1 Intenzita dopravy'!$E45:$BB45,MATCH('09.1 Nehodovost - vypocet'!F$19,'A2.1 Intenzita dopravy'!$E$5:$BB$5,0)),IF('09.1 Nehodovost - vypocet'!F$19&lt;MIN('A2.1 Intenzita dopravy'!$E$5:$BB$5),'09.1 Nehodovost - vypocet'!G59*'09.1 Nehodovost - vypocet'!G59/'09.1 Nehodovost - vypocet'!H59,'09.1 Nehodovost - vypocet'!E59*'09.1 Nehodovost - vypocet'!E59/'09.1 Nehodovost - vypocet'!D59)),0)),0)</f>
        <v>0</v>
      </c>
      <c r="G59" s="30">
        <f>IFERROR(IF('A2 Intenzita dopravy'!$G$2="Dopravný model",IFERROR(INDEX('A2.1 Intenzita dopravy'!$E181:$BB181,MATCH('09.1 Nehodovost - vypocet'!G$19,'A2.1 Intenzita dopravy'!$E$141:$BB$141,0)),IF('09.1 Nehodovost - vypocet'!G$19&lt;MIN('A2.1 Intenzita dopravy'!$E$141:$BB$141),'09.1 Nehodovost - vypocet'!H59*'09.1 Nehodovost - vypocet'!H59/'09.1 Nehodovost - vypocet'!I59,'09.1 Nehodovost - vypocet'!F59*'09.1 Nehodovost - vypocet'!F59/'09.1 Nehodovost - vypocet'!E59)),IF('A2 Intenzita dopravy'!$G$2="Koeficienty rastu dopravy",IFERROR(INDEX('A2.1 Intenzita dopravy'!$E45:$BB45,MATCH('09.1 Nehodovost - vypocet'!G$19,'A2.1 Intenzita dopravy'!$E$5:$BB$5,0)),IF('09.1 Nehodovost - vypocet'!G$19&lt;MIN('A2.1 Intenzita dopravy'!$E$5:$BB$5),'09.1 Nehodovost - vypocet'!H59*'09.1 Nehodovost - vypocet'!H59/'09.1 Nehodovost - vypocet'!I59,'09.1 Nehodovost - vypocet'!F59*'09.1 Nehodovost - vypocet'!F59/'09.1 Nehodovost - vypocet'!E59)),0)),0)</f>
        <v>0</v>
      </c>
      <c r="H59" s="30">
        <f>IFERROR(IF('A2 Intenzita dopravy'!$G$2="Dopravný model",IFERROR(INDEX('A2.1 Intenzita dopravy'!$E181:$BB181,MATCH('09.1 Nehodovost - vypocet'!H$19,'A2.1 Intenzita dopravy'!$E$141:$BB$141,0)),IF('09.1 Nehodovost - vypocet'!H$19&lt;MIN('A2.1 Intenzita dopravy'!$E$141:$BB$141),'09.1 Nehodovost - vypocet'!I59*'09.1 Nehodovost - vypocet'!I59/'09.1 Nehodovost - vypocet'!J59,'09.1 Nehodovost - vypocet'!G59*'09.1 Nehodovost - vypocet'!G59/'09.1 Nehodovost - vypocet'!F59)),IF('A2 Intenzita dopravy'!$G$2="Koeficienty rastu dopravy",IFERROR(INDEX('A2.1 Intenzita dopravy'!$E45:$BB45,MATCH('09.1 Nehodovost - vypocet'!H$19,'A2.1 Intenzita dopravy'!$E$5:$BB$5,0)),IF('09.1 Nehodovost - vypocet'!H$19&lt;MIN('A2.1 Intenzita dopravy'!$E$5:$BB$5),'09.1 Nehodovost - vypocet'!I59*'09.1 Nehodovost - vypocet'!I59/'09.1 Nehodovost - vypocet'!J59,'09.1 Nehodovost - vypocet'!G59*'09.1 Nehodovost - vypocet'!G59/'09.1 Nehodovost - vypocet'!F59)),0)),0)</f>
        <v>0</v>
      </c>
      <c r="I59" s="30">
        <f>IFERROR(IF('A2 Intenzita dopravy'!$G$2="Dopravný model",IFERROR(INDEX('A2.1 Intenzita dopravy'!$E181:$BB181,MATCH('09.1 Nehodovost - vypocet'!I$19,'A2.1 Intenzita dopravy'!$E$141:$BB$141,0)),IF('09.1 Nehodovost - vypocet'!I$19&lt;MIN('A2.1 Intenzita dopravy'!$E$141:$BB$141),'09.1 Nehodovost - vypocet'!J59*'09.1 Nehodovost - vypocet'!J59/'09.1 Nehodovost - vypocet'!K59,'09.1 Nehodovost - vypocet'!H59*'09.1 Nehodovost - vypocet'!H59/'09.1 Nehodovost - vypocet'!G59)),IF('A2 Intenzita dopravy'!$G$2="Koeficienty rastu dopravy",IFERROR(INDEX('A2.1 Intenzita dopravy'!$E45:$BB45,MATCH('09.1 Nehodovost - vypocet'!I$19,'A2.1 Intenzita dopravy'!$E$5:$BB$5,0)),IF('09.1 Nehodovost - vypocet'!I$19&lt;MIN('A2.1 Intenzita dopravy'!$E$5:$BB$5),'09.1 Nehodovost - vypocet'!J59*'09.1 Nehodovost - vypocet'!J59/'09.1 Nehodovost - vypocet'!K59,'09.1 Nehodovost - vypocet'!H59*'09.1 Nehodovost - vypocet'!H59/'09.1 Nehodovost - vypocet'!G59)),0)),0)</f>
        <v>0</v>
      </c>
      <c r="J59" s="30">
        <f>IFERROR(IF('A2 Intenzita dopravy'!$G$2="Dopravný model",IFERROR(INDEX('A2.1 Intenzita dopravy'!$E181:$BB181,MATCH('09.1 Nehodovost - vypocet'!J$19,'A2.1 Intenzita dopravy'!$E$141:$BB$141,0)),IF('09.1 Nehodovost - vypocet'!J$19&lt;MIN('A2.1 Intenzita dopravy'!$E$141:$BB$141),'09.1 Nehodovost - vypocet'!K59*'09.1 Nehodovost - vypocet'!K59/'09.1 Nehodovost - vypocet'!L59,'09.1 Nehodovost - vypocet'!I59*'09.1 Nehodovost - vypocet'!I59/'09.1 Nehodovost - vypocet'!H59)),IF('A2 Intenzita dopravy'!$G$2="Koeficienty rastu dopravy",IFERROR(INDEX('A2.1 Intenzita dopravy'!$E45:$BB45,MATCH('09.1 Nehodovost - vypocet'!J$19,'A2.1 Intenzita dopravy'!$E$5:$BB$5,0)),IF('09.1 Nehodovost - vypocet'!J$19&lt;MIN('A2.1 Intenzita dopravy'!$E$5:$BB$5),'09.1 Nehodovost - vypocet'!K59*'09.1 Nehodovost - vypocet'!K59/'09.1 Nehodovost - vypocet'!L59,'09.1 Nehodovost - vypocet'!I59*'09.1 Nehodovost - vypocet'!I59/'09.1 Nehodovost - vypocet'!H59)),0)),0)</f>
        <v>0</v>
      </c>
      <c r="K59" s="30">
        <f>IFERROR(IF('A2 Intenzita dopravy'!$G$2="Dopravný model",IFERROR(INDEX('A2.1 Intenzita dopravy'!$E181:$BB181,MATCH('09.1 Nehodovost - vypocet'!K$19,'A2.1 Intenzita dopravy'!$E$141:$BB$141,0)),IF('09.1 Nehodovost - vypocet'!K$19&lt;MIN('A2.1 Intenzita dopravy'!$E$141:$BB$141),'09.1 Nehodovost - vypocet'!L59*'09.1 Nehodovost - vypocet'!L59/'09.1 Nehodovost - vypocet'!M59,'09.1 Nehodovost - vypocet'!J59*'09.1 Nehodovost - vypocet'!J59/'09.1 Nehodovost - vypocet'!I59)),IF('A2 Intenzita dopravy'!$G$2="Koeficienty rastu dopravy",IFERROR(INDEX('A2.1 Intenzita dopravy'!$E45:$BB45,MATCH('09.1 Nehodovost - vypocet'!K$19,'A2.1 Intenzita dopravy'!$E$5:$BB$5,0)),IF('09.1 Nehodovost - vypocet'!K$19&lt;MIN('A2.1 Intenzita dopravy'!$E$5:$BB$5),'09.1 Nehodovost - vypocet'!L59*'09.1 Nehodovost - vypocet'!L59/'09.1 Nehodovost - vypocet'!M59,'09.1 Nehodovost - vypocet'!J59*'09.1 Nehodovost - vypocet'!J59/'09.1 Nehodovost - vypocet'!I59)),0)),0)</f>
        <v>0</v>
      </c>
      <c r="L59" s="30">
        <f>IFERROR(IF('A2 Intenzita dopravy'!$G$2="Dopravný model",IFERROR(INDEX('A2.1 Intenzita dopravy'!$E181:$BB181,MATCH('09.1 Nehodovost - vypocet'!L$19,'A2.1 Intenzita dopravy'!$E$141:$BB$141,0)),IF('09.1 Nehodovost - vypocet'!L$19&lt;MIN('A2.1 Intenzita dopravy'!$E$141:$BB$141),'09.1 Nehodovost - vypocet'!M59*'09.1 Nehodovost - vypocet'!M59/'09.1 Nehodovost - vypocet'!N59,'09.1 Nehodovost - vypocet'!K59*'09.1 Nehodovost - vypocet'!K59/'09.1 Nehodovost - vypocet'!J59)),IF('A2 Intenzita dopravy'!$G$2="Koeficienty rastu dopravy",IFERROR(INDEX('A2.1 Intenzita dopravy'!$E45:$BB45,MATCH('09.1 Nehodovost - vypocet'!L$19,'A2.1 Intenzita dopravy'!$E$5:$BB$5,0)),IF('09.1 Nehodovost - vypocet'!L$19&lt;MIN('A2.1 Intenzita dopravy'!$E$5:$BB$5),'09.1 Nehodovost - vypocet'!M59*'09.1 Nehodovost - vypocet'!M59/'09.1 Nehodovost - vypocet'!N59,'09.1 Nehodovost - vypocet'!K59*'09.1 Nehodovost - vypocet'!K59/'09.1 Nehodovost - vypocet'!J59)),0)),0)</f>
        <v>0</v>
      </c>
      <c r="M59" s="30">
        <f>IFERROR(IF('A2 Intenzita dopravy'!$G$2="Dopravný model",IFERROR(INDEX('A2.1 Intenzita dopravy'!$E181:$BB181,MATCH('09.1 Nehodovost - vypocet'!M$19,'A2.1 Intenzita dopravy'!$E$141:$BB$141,0)),IF('09.1 Nehodovost - vypocet'!M$19&lt;MIN('A2.1 Intenzita dopravy'!$E$141:$BB$141),'09.1 Nehodovost - vypocet'!N59*'09.1 Nehodovost - vypocet'!N59/'09.1 Nehodovost - vypocet'!O59,'09.1 Nehodovost - vypocet'!L59*'09.1 Nehodovost - vypocet'!L59/'09.1 Nehodovost - vypocet'!K59)),IF('A2 Intenzita dopravy'!$G$2="Koeficienty rastu dopravy",IFERROR(INDEX('A2.1 Intenzita dopravy'!$E45:$BB45,MATCH('09.1 Nehodovost - vypocet'!M$19,'A2.1 Intenzita dopravy'!$E$5:$BB$5,0)),IF('09.1 Nehodovost - vypocet'!M$19&lt;MIN('A2.1 Intenzita dopravy'!$E$5:$BB$5),'09.1 Nehodovost - vypocet'!N59*'09.1 Nehodovost - vypocet'!N59/'09.1 Nehodovost - vypocet'!O59,'09.1 Nehodovost - vypocet'!L59*'09.1 Nehodovost - vypocet'!L59/'09.1 Nehodovost - vypocet'!K59)),0)),0)</f>
        <v>0</v>
      </c>
      <c r="N59" s="30">
        <f>IFERROR(IF('A2 Intenzita dopravy'!$G$2="Dopravný model",IFERROR(INDEX('A2.1 Intenzita dopravy'!$E181:$BB181,MATCH('09.1 Nehodovost - vypocet'!N$19,'A2.1 Intenzita dopravy'!$E$141:$BB$141,0)),IF('09.1 Nehodovost - vypocet'!N$19&lt;MIN('A2.1 Intenzita dopravy'!$E$141:$BB$141),'09.1 Nehodovost - vypocet'!O59*'09.1 Nehodovost - vypocet'!O59/'09.1 Nehodovost - vypocet'!P59,'09.1 Nehodovost - vypocet'!M59*'09.1 Nehodovost - vypocet'!M59/'09.1 Nehodovost - vypocet'!L59)),IF('A2 Intenzita dopravy'!$G$2="Koeficienty rastu dopravy",IFERROR(INDEX('A2.1 Intenzita dopravy'!$E45:$BB45,MATCH('09.1 Nehodovost - vypocet'!N$19,'A2.1 Intenzita dopravy'!$E$5:$BB$5,0)),IF('09.1 Nehodovost - vypocet'!N$19&lt;MIN('A2.1 Intenzita dopravy'!$E$5:$BB$5),'09.1 Nehodovost - vypocet'!O59*'09.1 Nehodovost - vypocet'!O59/'09.1 Nehodovost - vypocet'!P59,'09.1 Nehodovost - vypocet'!M59*'09.1 Nehodovost - vypocet'!M59/'09.1 Nehodovost - vypocet'!L59)),0)),0)</f>
        <v>0</v>
      </c>
      <c r="O59" s="30">
        <f>IFERROR(IF('A2 Intenzita dopravy'!$G$2="Dopravný model",IFERROR(INDEX('A2.1 Intenzita dopravy'!$E181:$BB181,MATCH('09.1 Nehodovost - vypocet'!O$19,'A2.1 Intenzita dopravy'!$E$141:$BB$141,0)),IF('09.1 Nehodovost - vypocet'!O$19&lt;MIN('A2.1 Intenzita dopravy'!$E$141:$BB$141),'09.1 Nehodovost - vypocet'!P59*'09.1 Nehodovost - vypocet'!P59/'09.1 Nehodovost - vypocet'!Q59,'09.1 Nehodovost - vypocet'!N59*'09.1 Nehodovost - vypocet'!N59/'09.1 Nehodovost - vypocet'!M59)),IF('A2 Intenzita dopravy'!$G$2="Koeficienty rastu dopravy",IFERROR(INDEX('A2.1 Intenzita dopravy'!$E45:$BB45,MATCH('09.1 Nehodovost - vypocet'!O$19,'A2.1 Intenzita dopravy'!$E$5:$BB$5,0)),IF('09.1 Nehodovost - vypocet'!O$19&lt;MIN('A2.1 Intenzita dopravy'!$E$5:$BB$5),'09.1 Nehodovost - vypocet'!P59*'09.1 Nehodovost - vypocet'!P59/'09.1 Nehodovost - vypocet'!Q59,'09.1 Nehodovost - vypocet'!N59*'09.1 Nehodovost - vypocet'!N59/'09.1 Nehodovost - vypocet'!M59)),0)),0)</f>
        <v>0</v>
      </c>
      <c r="P59" s="30">
        <f>IFERROR(IF('A2 Intenzita dopravy'!$G$2="Dopravný model",IFERROR(INDEX('A2.1 Intenzita dopravy'!$E181:$BB181,MATCH('09.1 Nehodovost - vypocet'!P$19,'A2.1 Intenzita dopravy'!$E$141:$BB$141,0)),IF('09.1 Nehodovost - vypocet'!P$19&lt;MIN('A2.1 Intenzita dopravy'!$E$141:$BB$141),'09.1 Nehodovost - vypocet'!Q59*'09.1 Nehodovost - vypocet'!Q59/'09.1 Nehodovost - vypocet'!R59,'09.1 Nehodovost - vypocet'!O59*'09.1 Nehodovost - vypocet'!O59/'09.1 Nehodovost - vypocet'!N59)),IF('A2 Intenzita dopravy'!$G$2="Koeficienty rastu dopravy",IFERROR(INDEX('A2.1 Intenzita dopravy'!$E45:$BB45,MATCH('09.1 Nehodovost - vypocet'!P$19,'A2.1 Intenzita dopravy'!$E$5:$BB$5,0)),IF('09.1 Nehodovost - vypocet'!P$19&lt;MIN('A2.1 Intenzita dopravy'!$E$5:$BB$5),'09.1 Nehodovost - vypocet'!Q59*'09.1 Nehodovost - vypocet'!Q59/'09.1 Nehodovost - vypocet'!R59,'09.1 Nehodovost - vypocet'!O59*'09.1 Nehodovost - vypocet'!O59/'09.1 Nehodovost - vypocet'!N59)),0)),0)</f>
        <v>0</v>
      </c>
      <c r="Q59" s="30">
        <f>IFERROR(IF('A2 Intenzita dopravy'!$G$2="Dopravný model",IFERROR(INDEX('A2.1 Intenzita dopravy'!$E181:$BB181,MATCH('09.1 Nehodovost - vypocet'!Q$19,'A2.1 Intenzita dopravy'!$E$141:$BB$141,0)),IF('09.1 Nehodovost - vypocet'!Q$19&lt;MIN('A2.1 Intenzita dopravy'!$E$141:$BB$141),'09.1 Nehodovost - vypocet'!R59*'09.1 Nehodovost - vypocet'!R59/'09.1 Nehodovost - vypocet'!S59,'09.1 Nehodovost - vypocet'!P59*'09.1 Nehodovost - vypocet'!P59/'09.1 Nehodovost - vypocet'!O59)),IF('A2 Intenzita dopravy'!$G$2="Koeficienty rastu dopravy",IFERROR(INDEX('A2.1 Intenzita dopravy'!$E45:$BB45,MATCH('09.1 Nehodovost - vypocet'!Q$19,'A2.1 Intenzita dopravy'!$E$5:$BB$5,0)),IF('09.1 Nehodovost - vypocet'!Q$19&lt;MIN('A2.1 Intenzita dopravy'!$E$5:$BB$5),'09.1 Nehodovost - vypocet'!R59*'09.1 Nehodovost - vypocet'!R59/'09.1 Nehodovost - vypocet'!S59,'09.1 Nehodovost - vypocet'!P59*'09.1 Nehodovost - vypocet'!P59/'09.1 Nehodovost - vypocet'!O59)),0)),0)</f>
        <v>0</v>
      </c>
      <c r="R59" s="30">
        <f>IFERROR(IF('A2 Intenzita dopravy'!$G$2="Dopravný model",IFERROR(INDEX('A2.1 Intenzita dopravy'!$E181:$BB181,MATCH('09.1 Nehodovost - vypocet'!R$19,'A2.1 Intenzita dopravy'!$E$141:$BB$141,0)),IF('09.1 Nehodovost - vypocet'!R$19&lt;MIN('A2.1 Intenzita dopravy'!$E$141:$BB$141),'09.1 Nehodovost - vypocet'!S59*'09.1 Nehodovost - vypocet'!S59/'09.1 Nehodovost - vypocet'!T59,'09.1 Nehodovost - vypocet'!Q59*'09.1 Nehodovost - vypocet'!Q59/'09.1 Nehodovost - vypocet'!P59)),IF('A2 Intenzita dopravy'!$G$2="Koeficienty rastu dopravy",IFERROR(INDEX('A2.1 Intenzita dopravy'!$E45:$BB45,MATCH('09.1 Nehodovost - vypocet'!R$19,'A2.1 Intenzita dopravy'!$E$5:$BB$5,0)),IF('09.1 Nehodovost - vypocet'!R$19&lt;MIN('A2.1 Intenzita dopravy'!$E$5:$BB$5),'09.1 Nehodovost - vypocet'!S59*'09.1 Nehodovost - vypocet'!S59/'09.1 Nehodovost - vypocet'!T59,'09.1 Nehodovost - vypocet'!Q59*'09.1 Nehodovost - vypocet'!Q59/'09.1 Nehodovost - vypocet'!P59)),0)),0)</f>
        <v>0</v>
      </c>
      <c r="S59" s="30">
        <f>IFERROR(IF('A2 Intenzita dopravy'!$G$2="Dopravný model",IFERROR(INDEX('A2.1 Intenzita dopravy'!$E181:$BB181,MATCH('09.1 Nehodovost - vypocet'!S$19,'A2.1 Intenzita dopravy'!$E$141:$BB$141,0)),IF('09.1 Nehodovost - vypocet'!S$19&lt;MIN('A2.1 Intenzita dopravy'!$E$141:$BB$141),'09.1 Nehodovost - vypocet'!T59*'09.1 Nehodovost - vypocet'!T59/'09.1 Nehodovost - vypocet'!U59,'09.1 Nehodovost - vypocet'!R59*'09.1 Nehodovost - vypocet'!R59/'09.1 Nehodovost - vypocet'!Q59)),IF('A2 Intenzita dopravy'!$G$2="Koeficienty rastu dopravy",IFERROR(INDEX('A2.1 Intenzita dopravy'!$E45:$BB45,MATCH('09.1 Nehodovost - vypocet'!S$19,'A2.1 Intenzita dopravy'!$E$5:$BB$5,0)),IF('09.1 Nehodovost - vypocet'!S$19&lt;MIN('A2.1 Intenzita dopravy'!$E$5:$BB$5),'09.1 Nehodovost - vypocet'!T59*'09.1 Nehodovost - vypocet'!T59/'09.1 Nehodovost - vypocet'!U59,'09.1 Nehodovost - vypocet'!R59*'09.1 Nehodovost - vypocet'!R59/'09.1 Nehodovost - vypocet'!Q59)),0)),0)</f>
        <v>0</v>
      </c>
      <c r="T59" s="30">
        <f>IFERROR(IF('A2 Intenzita dopravy'!$G$2="Dopravný model",IFERROR(INDEX('A2.1 Intenzita dopravy'!$E181:$BB181,MATCH('09.1 Nehodovost - vypocet'!T$19,'A2.1 Intenzita dopravy'!$E$141:$BB$141,0)),IF('09.1 Nehodovost - vypocet'!T$19&lt;MIN('A2.1 Intenzita dopravy'!$E$141:$BB$141),'09.1 Nehodovost - vypocet'!U59*'09.1 Nehodovost - vypocet'!U59/'09.1 Nehodovost - vypocet'!V59,'09.1 Nehodovost - vypocet'!S59*'09.1 Nehodovost - vypocet'!S59/'09.1 Nehodovost - vypocet'!R59)),IF('A2 Intenzita dopravy'!$G$2="Koeficienty rastu dopravy",IFERROR(INDEX('A2.1 Intenzita dopravy'!$E45:$BB45,MATCH('09.1 Nehodovost - vypocet'!T$19,'A2.1 Intenzita dopravy'!$E$5:$BB$5,0)),IF('09.1 Nehodovost - vypocet'!T$19&lt;MIN('A2.1 Intenzita dopravy'!$E$5:$BB$5),'09.1 Nehodovost - vypocet'!U59*'09.1 Nehodovost - vypocet'!U59/'09.1 Nehodovost - vypocet'!V59,'09.1 Nehodovost - vypocet'!S59*'09.1 Nehodovost - vypocet'!S59/'09.1 Nehodovost - vypocet'!R59)),0)),0)</f>
        <v>0</v>
      </c>
      <c r="U59" s="30">
        <f>IFERROR(IF('A2 Intenzita dopravy'!$G$2="Dopravný model",IFERROR(INDEX('A2.1 Intenzita dopravy'!$E181:$BB181,MATCH('09.1 Nehodovost - vypocet'!U$19,'A2.1 Intenzita dopravy'!$E$141:$BB$141,0)),IF('09.1 Nehodovost - vypocet'!U$19&lt;MIN('A2.1 Intenzita dopravy'!$E$141:$BB$141),'09.1 Nehodovost - vypocet'!V59*'09.1 Nehodovost - vypocet'!V59/'09.1 Nehodovost - vypocet'!W59,'09.1 Nehodovost - vypocet'!T59*'09.1 Nehodovost - vypocet'!T59/'09.1 Nehodovost - vypocet'!S59)),IF('A2 Intenzita dopravy'!$G$2="Koeficienty rastu dopravy",IFERROR(INDEX('A2.1 Intenzita dopravy'!$E45:$BB45,MATCH('09.1 Nehodovost - vypocet'!U$19,'A2.1 Intenzita dopravy'!$E$5:$BB$5,0)),IF('09.1 Nehodovost - vypocet'!U$19&lt;MIN('A2.1 Intenzita dopravy'!$E$5:$BB$5),'09.1 Nehodovost - vypocet'!V59*'09.1 Nehodovost - vypocet'!V59/'09.1 Nehodovost - vypocet'!W59,'09.1 Nehodovost - vypocet'!T59*'09.1 Nehodovost - vypocet'!T59/'09.1 Nehodovost - vypocet'!S59)),0)),0)</f>
        <v>0</v>
      </c>
      <c r="V59" s="30">
        <f>IFERROR(IF('A2 Intenzita dopravy'!$G$2="Dopravný model",IFERROR(INDEX('A2.1 Intenzita dopravy'!$E181:$BB181,MATCH('09.1 Nehodovost - vypocet'!V$19,'A2.1 Intenzita dopravy'!$E$141:$BB$141,0)),IF('09.1 Nehodovost - vypocet'!V$19&lt;MIN('A2.1 Intenzita dopravy'!$E$141:$BB$141),'09.1 Nehodovost - vypocet'!W59*'09.1 Nehodovost - vypocet'!W59/'09.1 Nehodovost - vypocet'!X59,'09.1 Nehodovost - vypocet'!U59*'09.1 Nehodovost - vypocet'!U59/'09.1 Nehodovost - vypocet'!T59)),IF('A2 Intenzita dopravy'!$G$2="Koeficienty rastu dopravy",IFERROR(INDEX('A2.1 Intenzita dopravy'!$E45:$BB45,MATCH('09.1 Nehodovost - vypocet'!V$19,'A2.1 Intenzita dopravy'!$E$5:$BB$5,0)),IF('09.1 Nehodovost - vypocet'!V$19&lt;MIN('A2.1 Intenzita dopravy'!$E$5:$BB$5),'09.1 Nehodovost - vypocet'!W59*'09.1 Nehodovost - vypocet'!W59/'09.1 Nehodovost - vypocet'!X59,'09.1 Nehodovost - vypocet'!U59*'09.1 Nehodovost - vypocet'!U59/'09.1 Nehodovost - vypocet'!T59)),0)),0)</f>
        <v>0</v>
      </c>
      <c r="W59" s="30">
        <f>IFERROR(IF('A2 Intenzita dopravy'!$G$2="Dopravný model",IFERROR(INDEX('A2.1 Intenzita dopravy'!$E181:$BB181,MATCH('09.1 Nehodovost - vypocet'!W$19,'A2.1 Intenzita dopravy'!$E$141:$BB$141,0)),IF('09.1 Nehodovost - vypocet'!W$19&lt;MIN('A2.1 Intenzita dopravy'!$E$141:$BB$141),'09.1 Nehodovost - vypocet'!X59*'09.1 Nehodovost - vypocet'!X59/'09.1 Nehodovost - vypocet'!Y59,'09.1 Nehodovost - vypocet'!V59*'09.1 Nehodovost - vypocet'!V59/'09.1 Nehodovost - vypocet'!U59)),IF('A2 Intenzita dopravy'!$G$2="Koeficienty rastu dopravy",IFERROR(INDEX('A2.1 Intenzita dopravy'!$E45:$BB45,MATCH('09.1 Nehodovost - vypocet'!W$19,'A2.1 Intenzita dopravy'!$E$5:$BB$5,0)),IF('09.1 Nehodovost - vypocet'!W$19&lt;MIN('A2.1 Intenzita dopravy'!$E$5:$BB$5),'09.1 Nehodovost - vypocet'!X59*'09.1 Nehodovost - vypocet'!X59/'09.1 Nehodovost - vypocet'!Y59,'09.1 Nehodovost - vypocet'!V59*'09.1 Nehodovost - vypocet'!V59/'09.1 Nehodovost - vypocet'!U59)),0)),0)</f>
        <v>0</v>
      </c>
      <c r="X59" s="30">
        <f>IFERROR(IF('A2 Intenzita dopravy'!$G$2="Dopravný model",IFERROR(INDEX('A2.1 Intenzita dopravy'!$E181:$BB181,MATCH('09.1 Nehodovost - vypocet'!X$19,'A2.1 Intenzita dopravy'!$E$141:$BB$141,0)),IF('09.1 Nehodovost - vypocet'!X$19&lt;MIN('A2.1 Intenzita dopravy'!$E$141:$BB$141),'09.1 Nehodovost - vypocet'!Y59*'09.1 Nehodovost - vypocet'!Y59/'09.1 Nehodovost - vypocet'!Z59,'09.1 Nehodovost - vypocet'!W59*'09.1 Nehodovost - vypocet'!W59/'09.1 Nehodovost - vypocet'!V59)),IF('A2 Intenzita dopravy'!$G$2="Koeficienty rastu dopravy",IFERROR(INDEX('A2.1 Intenzita dopravy'!$E45:$BB45,MATCH('09.1 Nehodovost - vypocet'!X$19,'A2.1 Intenzita dopravy'!$E$5:$BB$5,0)),IF('09.1 Nehodovost - vypocet'!X$19&lt;MIN('A2.1 Intenzita dopravy'!$E$5:$BB$5),'09.1 Nehodovost - vypocet'!Y59*'09.1 Nehodovost - vypocet'!Y59/'09.1 Nehodovost - vypocet'!Z59,'09.1 Nehodovost - vypocet'!W59*'09.1 Nehodovost - vypocet'!W59/'09.1 Nehodovost - vypocet'!V59)),0)),0)</f>
        <v>0</v>
      </c>
      <c r="Y59" s="30">
        <f>IFERROR(IF('A2 Intenzita dopravy'!$G$2="Dopravný model",IFERROR(INDEX('A2.1 Intenzita dopravy'!$E181:$BB181,MATCH('09.1 Nehodovost - vypocet'!Y$19,'A2.1 Intenzita dopravy'!$E$141:$BB$141,0)),IF('09.1 Nehodovost - vypocet'!Y$19&lt;MIN('A2.1 Intenzita dopravy'!$E$141:$BB$141),'09.1 Nehodovost - vypocet'!Z59*'09.1 Nehodovost - vypocet'!Z59/'09.1 Nehodovost - vypocet'!AA59,'09.1 Nehodovost - vypocet'!X59*'09.1 Nehodovost - vypocet'!X59/'09.1 Nehodovost - vypocet'!W59)),IF('A2 Intenzita dopravy'!$G$2="Koeficienty rastu dopravy",IFERROR(INDEX('A2.1 Intenzita dopravy'!$E45:$BB45,MATCH('09.1 Nehodovost - vypocet'!Y$19,'A2.1 Intenzita dopravy'!$E$5:$BB$5,0)),IF('09.1 Nehodovost - vypocet'!Y$19&lt;MIN('A2.1 Intenzita dopravy'!$E$5:$BB$5),'09.1 Nehodovost - vypocet'!Z59*'09.1 Nehodovost - vypocet'!Z59/'09.1 Nehodovost - vypocet'!AA59,'09.1 Nehodovost - vypocet'!X59*'09.1 Nehodovost - vypocet'!X59/'09.1 Nehodovost - vypocet'!W59)),0)),0)</f>
        <v>0</v>
      </c>
      <c r="Z59" s="30">
        <f>IFERROR(IF('A2 Intenzita dopravy'!$G$2="Dopravný model",IFERROR(INDEX('A2.1 Intenzita dopravy'!$E181:$BB181,MATCH('09.1 Nehodovost - vypocet'!Z$19,'A2.1 Intenzita dopravy'!$E$141:$BB$141,0)),IF('09.1 Nehodovost - vypocet'!Z$19&lt;MIN('A2.1 Intenzita dopravy'!$E$141:$BB$141),'09.1 Nehodovost - vypocet'!AA59*'09.1 Nehodovost - vypocet'!AA59/'09.1 Nehodovost - vypocet'!AB59,'09.1 Nehodovost - vypocet'!Y59*'09.1 Nehodovost - vypocet'!Y59/'09.1 Nehodovost - vypocet'!X59)),IF('A2 Intenzita dopravy'!$G$2="Koeficienty rastu dopravy",IFERROR(INDEX('A2.1 Intenzita dopravy'!$E45:$BB45,MATCH('09.1 Nehodovost - vypocet'!Z$19,'A2.1 Intenzita dopravy'!$E$5:$BB$5,0)),IF('09.1 Nehodovost - vypocet'!Z$19&lt;MIN('A2.1 Intenzita dopravy'!$E$5:$BB$5),'09.1 Nehodovost - vypocet'!AA59*'09.1 Nehodovost - vypocet'!AA59/'09.1 Nehodovost - vypocet'!AB59,'09.1 Nehodovost - vypocet'!Y59*'09.1 Nehodovost - vypocet'!Y59/'09.1 Nehodovost - vypocet'!X59)),0)),0)</f>
        <v>0</v>
      </c>
      <c r="AA59" s="30">
        <f>IFERROR(IF('A2 Intenzita dopravy'!$G$2="Dopravný model",IFERROR(INDEX('A2.1 Intenzita dopravy'!$E181:$BB181,MATCH('09.1 Nehodovost - vypocet'!AA$19,'A2.1 Intenzita dopravy'!$E$141:$BB$141,0)),IF('09.1 Nehodovost - vypocet'!AA$19&lt;MIN('A2.1 Intenzita dopravy'!$E$141:$BB$141),'09.1 Nehodovost - vypocet'!AB59*'09.1 Nehodovost - vypocet'!AB59/'09.1 Nehodovost - vypocet'!AC59,'09.1 Nehodovost - vypocet'!Z59*'09.1 Nehodovost - vypocet'!Z59/'09.1 Nehodovost - vypocet'!Y59)),IF('A2 Intenzita dopravy'!$G$2="Koeficienty rastu dopravy",IFERROR(INDEX('A2.1 Intenzita dopravy'!$E45:$BB45,MATCH('09.1 Nehodovost - vypocet'!AA$19,'A2.1 Intenzita dopravy'!$E$5:$BB$5,0)),IF('09.1 Nehodovost - vypocet'!AA$19&lt;MIN('A2.1 Intenzita dopravy'!$E$5:$BB$5),'09.1 Nehodovost - vypocet'!AB59*'09.1 Nehodovost - vypocet'!AB59/'09.1 Nehodovost - vypocet'!AC59,'09.1 Nehodovost - vypocet'!Z59*'09.1 Nehodovost - vypocet'!Z59/'09.1 Nehodovost - vypocet'!Y59)),0)),0)</f>
        <v>0</v>
      </c>
      <c r="AB59" s="30">
        <f>IFERROR(IF('A2 Intenzita dopravy'!$G$2="Dopravný model",IFERROR(INDEX('A2.1 Intenzita dopravy'!$E181:$BB181,MATCH('09.1 Nehodovost - vypocet'!AB$19,'A2.1 Intenzita dopravy'!$E$141:$BB$141,0)),IF('09.1 Nehodovost - vypocet'!AB$19&lt;MIN('A2.1 Intenzita dopravy'!$E$141:$BB$141),'09.1 Nehodovost - vypocet'!AC59*'09.1 Nehodovost - vypocet'!AC59/'09.1 Nehodovost - vypocet'!AD59,'09.1 Nehodovost - vypocet'!AA59*'09.1 Nehodovost - vypocet'!AA59/'09.1 Nehodovost - vypocet'!Z59)),IF('A2 Intenzita dopravy'!$G$2="Koeficienty rastu dopravy",IFERROR(INDEX('A2.1 Intenzita dopravy'!$E45:$BB45,MATCH('09.1 Nehodovost - vypocet'!AB$19,'A2.1 Intenzita dopravy'!$E$5:$BB$5,0)),IF('09.1 Nehodovost - vypocet'!AB$19&lt;MIN('A2.1 Intenzita dopravy'!$E$5:$BB$5),'09.1 Nehodovost - vypocet'!AC59*'09.1 Nehodovost - vypocet'!AC59/'09.1 Nehodovost - vypocet'!AD59,'09.1 Nehodovost - vypocet'!AA59*'09.1 Nehodovost - vypocet'!AA59/'09.1 Nehodovost - vypocet'!Z59)),0)),0)</f>
        <v>0</v>
      </c>
      <c r="AC59" s="30">
        <f>IFERROR(IF('A2 Intenzita dopravy'!$G$2="Dopravný model",IFERROR(INDEX('A2.1 Intenzita dopravy'!$E181:$BB181,MATCH('09.1 Nehodovost - vypocet'!AC$19,'A2.1 Intenzita dopravy'!$E$141:$BB$141,0)),IF('09.1 Nehodovost - vypocet'!AC$19&lt;MIN('A2.1 Intenzita dopravy'!$E$141:$BB$141),'09.1 Nehodovost - vypocet'!AD59*'09.1 Nehodovost - vypocet'!AD59/'09.1 Nehodovost - vypocet'!AE59,'09.1 Nehodovost - vypocet'!AB59*'09.1 Nehodovost - vypocet'!AB59/'09.1 Nehodovost - vypocet'!AA59)),IF('A2 Intenzita dopravy'!$G$2="Koeficienty rastu dopravy",IFERROR(INDEX('A2.1 Intenzita dopravy'!$E45:$BB45,MATCH('09.1 Nehodovost - vypocet'!AC$19,'A2.1 Intenzita dopravy'!$E$5:$BB$5,0)),IF('09.1 Nehodovost - vypocet'!AC$19&lt;MIN('A2.1 Intenzita dopravy'!$E$5:$BB$5),'09.1 Nehodovost - vypocet'!AD59*'09.1 Nehodovost - vypocet'!AD59/'09.1 Nehodovost - vypocet'!AE59,'09.1 Nehodovost - vypocet'!AB59*'09.1 Nehodovost - vypocet'!AB59/'09.1 Nehodovost - vypocet'!AA59)),0)),0)</f>
        <v>0</v>
      </c>
      <c r="AD59" s="30">
        <f>IFERROR(IF('A2 Intenzita dopravy'!$G$2="Dopravný model",IFERROR(INDEX('A2.1 Intenzita dopravy'!$E181:$BB181,MATCH('09.1 Nehodovost - vypocet'!AD$19,'A2.1 Intenzita dopravy'!$E$141:$BB$141,0)),IF('09.1 Nehodovost - vypocet'!AD$19&lt;MIN('A2.1 Intenzita dopravy'!$E$141:$BB$141),'09.1 Nehodovost - vypocet'!AE59*'09.1 Nehodovost - vypocet'!AE59/'09.1 Nehodovost - vypocet'!AF59,'09.1 Nehodovost - vypocet'!AC59*'09.1 Nehodovost - vypocet'!AC59/'09.1 Nehodovost - vypocet'!AB59)),IF('A2 Intenzita dopravy'!$G$2="Koeficienty rastu dopravy",IFERROR(INDEX('A2.1 Intenzita dopravy'!$E45:$BB45,MATCH('09.1 Nehodovost - vypocet'!AD$19,'A2.1 Intenzita dopravy'!$E$5:$BB$5,0)),IF('09.1 Nehodovost - vypocet'!AD$19&lt;MIN('A2.1 Intenzita dopravy'!$E$5:$BB$5),'09.1 Nehodovost - vypocet'!AE59*'09.1 Nehodovost - vypocet'!AE59/'09.1 Nehodovost - vypocet'!AF59,'09.1 Nehodovost - vypocet'!AC59*'09.1 Nehodovost - vypocet'!AC59/'09.1 Nehodovost - vypocet'!AB59)),0)),0)</f>
        <v>0</v>
      </c>
      <c r="AE59" s="30">
        <f>IFERROR(IF('A2 Intenzita dopravy'!$G$2="Dopravný model",IFERROR(INDEX('A2.1 Intenzita dopravy'!$E181:$BB181,MATCH('09.1 Nehodovost - vypocet'!AE$19,'A2.1 Intenzita dopravy'!$E$141:$BB$141,0)),IF('09.1 Nehodovost - vypocet'!AE$19&lt;MIN('A2.1 Intenzita dopravy'!$E$141:$BB$141),'09.1 Nehodovost - vypocet'!AF59*'09.1 Nehodovost - vypocet'!AF59/'09.1 Nehodovost - vypocet'!AG59,'09.1 Nehodovost - vypocet'!AD59*'09.1 Nehodovost - vypocet'!AD59/'09.1 Nehodovost - vypocet'!AC59)),IF('A2 Intenzita dopravy'!$G$2="Koeficienty rastu dopravy",IFERROR(INDEX('A2.1 Intenzita dopravy'!$E45:$BB45,MATCH('09.1 Nehodovost - vypocet'!AE$19,'A2.1 Intenzita dopravy'!$E$5:$BB$5,0)),IF('09.1 Nehodovost - vypocet'!AE$19&lt;MIN('A2.1 Intenzita dopravy'!$E$5:$BB$5),'09.1 Nehodovost - vypocet'!AF59*'09.1 Nehodovost - vypocet'!AF59/'09.1 Nehodovost - vypocet'!AG59,'09.1 Nehodovost - vypocet'!AD59*'09.1 Nehodovost - vypocet'!AD59/'09.1 Nehodovost - vypocet'!AC59)),0)),0)</f>
        <v>0</v>
      </c>
      <c r="AF59" s="30">
        <f>IFERROR(IF('A2 Intenzita dopravy'!$G$2="Dopravný model",IFERROR(INDEX('A2.1 Intenzita dopravy'!$E181:$BB181,MATCH('09.1 Nehodovost - vypocet'!AF$19,'A2.1 Intenzita dopravy'!$E$141:$BB$141,0)),IF('09.1 Nehodovost - vypocet'!AF$19&lt;MIN('A2.1 Intenzita dopravy'!$E$141:$BB$141),'09.1 Nehodovost - vypocet'!AG59*'09.1 Nehodovost - vypocet'!AG59/'09.1 Nehodovost - vypocet'!AH59,'09.1 Nehodovost - vypocet'!AE59*'09.1 Nehodovost - vypocet'!AE59/'09.1 Nehodovost - vypocet'!AD59)),IF('A2 Intenzita dopravy'!$G$2="Koeficienty rastu dopravy",IFERROR(INDEX('A2.1 Intenzita dopravy'!$E45:$BB45,MATCH('09.1 Nehodovost - vypocet'!AF$19,'A2.1 Intenzita dopravy'!$E$5:$BB$5,0)),IF('09.1 Nehodovost - vypocet'!AF$19&lt;MIN('A2.1 Intenzita dopravy'!$E$5:$BB$5),'09.1 Nehodovost - vypocet'!AG59*'09.1 Nehodovost - vypocet'!AG59/'09.1 Nehodovost - vypocet'!AH59,'09.1 Nehodovost - vypocet'!AE59*'09.1 Nehodovost - vypocet'!AE59/'09.1 Nehodovost - vypocet'!AD59)),0)),0)</f>
        <v>0</v>
      </c>
      <c r="AG59" s="30">
        <f>IFERROR(IF('A2 Intenzita dopravy'!$G$2="Dopravný model",IFERROR(INDEX('A2.1 Intenzita dopravy'!$E181:$BB181,MATCH('09.1 Nehodovost - vypocet'!AG$19,'A2.1 Intenzita dopravy'!$E$141:$BB$141,0)),IF('09.1 Nehodovost - vypocet'!AG$19&lt;MIN('A2.1 Intenzita dopravy'!$E$141:$BB$141),'09.1 Nehodovost - vypocet'!AH59*'09.1 Nehodovost - vypocet'!AH59/'09.1 Nehodovost - vypocet'!AI59,'09.1 Nehodovost - vypocet'!AF59*'09.1 Nehodovost - vypocet'!AF59/'09.1 Nehodovost - vypocet'!AE59)),IF('A2 Intenzita dopravy'!$G$2="Koeficienty rastu dopravy",IFERROR(INDEX('A2.1 Intenzita dopravy'!$E45:$BB45,MATCH('09.1 Nehodovost - vypocet'!AG$19,'A2.1 Intenzita dopravy'!$E$5:$BB$5,0)),IF('09.1 Nehodovost - vypocet'!AG$19&lt;MIN('A2.1 Intenzita dopravy'!$E$5:$BB$5),'09.1 Nehodovost - vypocet'!AH59*'09.1 Nehodovost - vypocet'!AH59/'09.1 Nehodovost - vypocet'!AI59,'09.1 Nehodovost - vypocet'!AF59*'09.1 Nehodovost - vypocet'!AF59/'09.1 Nehodovost - vypocet'!AE59)),0)),0)</f>
        <v>0</v>
      </c>
      <c r="AH59" s="30">
        <f>IFERROR(IF('A2 Intenzita dopravy'!$G$2="Dopravný model",IFERROR(INDEX('A2.1 Intenzita dopravy'!$E181:$BB181,MATCH('09.1 Nehodovost - vypocet'!AH$19,'A2.1 Intenzita dopravy'!$E$141:$BB$141,0)),IF('09.1 Nehodovost - vypocet'!AH$19&lt;MIN('A2.1 Intenzita dopravy'!$E$141:$BB$141),'09.1 Nehodovost - vypocet'!AI59*'09.1 Nehodovost - vypocet'!AI59/'09.1 Nehodovost - vypocet'!AJ59,'09.1 Nehodovost - vypocet'!AG59*'09.1 Nehodovost - vypocet'!AG59/'09.1 Nehodovost - vypocet'!AF59)),IF('A2 Intenzita dopravy'!$G$2="Koeficienty rastu dopravy",IFERROR(INDEX('A2.1 Intenzita dopravy'!$E45:$BB45,MATCH('09.1 Nehodovost - vypocet'!AH$19,'A2.1 Intenzita dopravy'!$E$5:$BB$5,0)),IF('09.1 Nehodovost - vypocet'!AH$19&lt;MIN('A2.1 Intenzita dopravy'!$E$5:$BB$5),'09.1 Nehodovost - vypocet'!AI59*'09.1 Nehodovost - vypocet'!AI59/'09.1 Nehodovost - vypocet'!AJ59,'09.1 Nehodovost - vypocet'!AG59*'09.1 Nehodovost - vypocet'!AG59/'09.1 Nehodovost - vypocet'!AF59)),0)),0)</f>
        <v>0</v>
      </c>
      <c r="AI59" s="30">
        <f>IFERROR(IF('A2 Intenzita dopravy'!$G$2="Dopravný model",IFERROR(INDEX('A2.1 Intenzita dopravy'!$E181:$BB181,MATCH('09.1 Nehodovost - vypocet'!AI$19,'A2.1 Intenzita dopravy'!$E$141:$BB$141,0)),IF('09.1 Nehodovost - vypocet'!AI$19&lt;MIN('A2.1 Intenzita dopravy'!$E$141:$BB$141),'09.1 Nehodovost - vypocet'!AJ59*'09.1 Nehodovost - vypocet'!AJ59/'09.1 Nehodovost - vypocet'!AK59,'09.1 Nehodovost - vypocet'!AH59*'09.1 Nehodovost - vypocet'!AH59/'09.1 Nehodovost - vypocet'!AG59)),IF('A2 Intenzita dopravy'!$G$2="Koeficienty rastu dopravy",IFERROR(INDEX('A2.1 Intenzita dopravy'!$E45:$BB45,MATCH('09.1 Nehodovost - vypocet'!AI$19,'A2.1 Intenzita dopravy'!$E$5:$BB$5,0)),IF('09.1 Nehodovost - vypocet'!AI$19&lt;MIN('A2.1 Intenzita dopravy'!$E$5:$BB$5),'09.1 Nehodovost - vypocet'!AJ59*'09.1 Nehodovost - vypocet'!AJ59/'09.1 Nehodovost - vypocet'!AK59,'09.1 Nehodovost - vypocet'!AH59*'09.1 Nehodovost - vypocet'!AH59/'09.1 Nehodovost - vypocet'!AG59)),0)),0)</f>
        <v>0</v>
      </c>
      <c r="AJ59" s="30">
        <f>IFERROR(IF('A2 Intenzita dopravy'!$G$2="Dopravný model",IFERROR(INDEX('A2.1 Intenzita dopravy'!$E181:$BB181,MATCH('09.1 Nehodovost - vypocet'!AJ$19,'A2.1 Intenzita dopravy'!$E$141:$BB$141,0)),IF('09.1 Nehodovost - vypocet'!AJ$19&lt;MIN('A2.1 Intenzita dopravy'!$E$141:$BB$141),'09.1 Nehodovost - vypocet'!AK59*'09.1 Nehodovost - vypocet'!AK59/'09.1 Nehodovost - vypocet'!AL59,'09.1 Nehodovost - vypocet'!AI59*'09.1 Nehodovost - vypocet'!AI59/'09.1 Nehodovost - vypocet'!AH59)),IF('A2 Intenzita dopravy'!$G$2="Koeficienty rastu dopravy",IFERROR(INDEX('A2.1 Intenzita dopravy'!$E45:$BB45,MATCH('09.1 Nehodovost - vypocet'!AJ$19,'A2.1 Intenzita dopravy'!$E$5:$BB$5,0)),IF('09.1 Nehodovost - vypocet'!AJ$19&lt;MIN('A2.1 Intenzita dopravy'!$E$5:$BB$5),'09.1 Nehodovost - vypocet'!AK59*'09.1 Nehodovost - vypocet'!AK59/'09.1 Nehodovost - vypocet'!AL59,'09.1 Nehodovost - vypocet'!AI59*'09.1 Nehodovost - vypocet'!AI59/'09.1 Nehodovost - vypocet'!AH59)),0)),0)</f>
        <v>0</v>
      </c>
      <c r="AK59" s="30">
        <f>IFERROR(IF('A2 Intenzita dopravy'!$G$2="Dopravný model",IFERROR(INDEX('A2.1 Intenzita dopravy'!$E181:$BB181,MATCH('09.1 Nehodovost - vypocet'!AK$19,'A2.1 Intenzita dopravy'!$E$141:$BB$141,0)),IF('09.1 Nehodovost - vypocet'!AK$19&lt;MIN('A2.1 Intenzita dopravy'!$E$141:$BB$141),'09.1 Nehodovost - vypocet'!AL59*'09.1 Nehodovost - vypocet'!AL59/'09.1 Nehodovost - vypocet'!AM59,'09.1 Nehodovost - vypocet'!AJ59*'09.1 Nehodovost - vypocet'!AJ59/'09.1 Nehodovost - vypocet'!AI59)),IF('A2 Intenzita dopravy'!$G$2="Koeficienty rastu dopravy",IFERROR(INDEX('A2.1 Intenzita dopravy'!$E45:$BB45,MATCH('09.1 Nehodovost - vypocet'!AK$19,'A2.1 Intenzita dopravy'!$E$5:$BB$5,0)),IF('09.1 Nehodovost - vypocet'!AK$19&lt;MIN('A2.1 Intenzita dopravy'!$E$5:$BB$5),'09.1 Nehodovost - vypocet'!AL59*'09.1 Nehodovost - vypocet'!AL59/'09.1 Nehodovost - vypocet'!AM59,'09.1 Nehodovost - vypocet'!AJ59*'09.1 Nehodovost - vypocet'!AJ59/'09.1 Nehodovost - vypocet'!AI59)),0)),0)</f>
        <v>0</v>
      </c>
      <c r="AL59" s="30">
        <f>IFERROR(IF('A2 Intenzita dopravy'!$G$2="Dopravný model",IFERROR(INDEX('A2.1 Intenzita dopravy'!$E181:$BB181,MATCH('09.1 Nehodovost - vypocet'!AL$19,'A2.1 Intenzita dopravy'!$E$141:$BB$141,0)),IF('09.1 Nehodovost - vypocet'!AL$19&lt;MIN('A2.1 Intenzita dopravy'!$E$141:$BB$141),'09.1 Nehodovost - vypocet'!AM59*'09.1 Nehodovost - vypocet'!AM59/'09.1 Nehodovost - vypocet'!AN59,'09.1 Nehodovost - vypocet'!AK59*'09.1 Nehodovost - vypocet'!AK59/'09.1 Nehodovost - vypocet'!AJ59)),IF('A2 Intenzita dopravy'!$G$2="Koeficienty rastu dopravy",IFERROR(INDEX('A2.1 Intenzita dopravy'!$E45:$BB45,MATCH('09.1 Nehodovost - vypocet'!AL$19,'A2.1 Intenzita dopravy'!$E$5:$BB$5,0)),IF('09.1 Nehodovost - vypocet'!AL$19&lt;MIN('A2.1 Intenzita dopravy'!$E$5:$BB$5),'09.1 Nehodovost - vypocet'!AM59*'09.1 Nehodovost - vypocet'!AM59/'09.1 Nehodovost - vypocet'!AN59,'09.1 Nehodovost - vypocet'!AK59*'09.1 Nehodovost - vypocet'!AK59/'09.1 Nehodovost - vypocet'!AJ59)),0)),0)</f>
        <v>0</v>
      </c>
      <c r="AM59" s="30">
        <f>IFERROR(IF('A2 Intenzita dopravy'!$G$2="Dopravný model",IFERROR(INDEX('A2.1 Intenzita dopravy'!$E181:$BB181,MATCH('09.1 Nehodovost - vypocet'!AM$19,'A2.1 Intenzita dopravy'!$E$141:$BB$141,0)),IF('09.1 Nehodovost - vypocet'!AM$19&lt;MIN('A2.1 Intenzita dopravy'!$E$141:$BB$141),'09.1 Nehodovost - vypocet'!AN59*'09.1 Nehodovost - vypocet'!AN59/'09.1 Nehodovost - vypocet'!AO59,'09.1 Nehodovost - vypocet'!AL59*'09.1 Nehodovost - vypocet'!AL59/'09.1 Nehodovost - vypocet'!AK59)),IF('A2 Intenzita dopravy'!$G$2="Koeficienty rastu dopravy",IFERROR(INDEX('A2.1 Intenzita dopravy'!$E45:$BB45,MATCH('09.1 Nehodovost - vypocet'!AM$19,'A2.1 Intenzita dopravy'!$E$5:$BB$5,0)),IF('09.1 Nehodovost - vypocet'!AM$19&lt;MIN('A2.1 Intenzita dopravy'!$E$5:$BB$5),'09.1 Nehodovost - vypocet'!AN59*'09.1 Nehodovost - vypocet'!AN59/'09.1 Nehodovost - vypocet'!AO59,'09.1 Nehodovost - vypocet'!AL59*'09.1 Nehodovost - vypocet'!AL59/'09.1 Nehodovost - vypocet'!AK59)),0)),0)</f>
        <v>0</v>
      </c>
      <c r="AN59" s="30">
        <f>IFERROR(IF('A2 Intenzita dopravy'!$G$2="Dopravný model",IFERROR(INDEX('A2.1 Intenzita dopravy'!$E181:$BB181,MATCH('09.1 Nehodovost - vypocet'!AN$19,'A2.1 Intenzita dopravy'!$E$141:$BB$141,0)),IF('09.1 Nehodovost - vypocet'!AN$19&lt;MIN('A2.1 Intenzita dopravy'!$E$141:$BB$141),'09.1 Nehodovost - vypocet'!AO59*'09.1 Nehodovost - vypocet'!AO59/'09.1 Nehodovost - vypocet'!AP59,'09.1 Nehodovost - vypocet'!AM59*'09.1 Nehodovost - vypocet'!AM59/'09.1 Nehodovost - vypocet'!AL59)),IF('A2 Intenzita dopravy'!$G$2="Koeficienty rastu dopravy",IFERROR(INDEX('A2.1 Intenzita dopravy'!$E45:$BB45,MATCH('09.1 Nehodovost - vypocet'!AN$19,'A2.1 Intenzita dopravy'!$E$5:$BB$5,0)),IF('09.1 Nehodovost - vypocet'!AN$19&lt;MIN('A2.1 Intenzita dopravy'!$E$5:$BB$5),'09.1 Nehodovost - vypocet'!AO59*'09.1 Nehodovost - vypocet'!AO59/'09.1 Nehodovost - vypocet'!AP59,'09.1 Nehodovost - vypocet'!AM59*'09.1 Nehodovost - vypocet'!AM59/'09.1 Nehodovost - vypocet'!AL59)),0)),0)</f>
        <v>0</v>
      </c>
      <c r="AO59" s="30">
        <f>IFERROR(IF('A2 Intenzita dopravy'!$G$2="Dopravný model",IFERROR(INDEX('A2.1 Intenzita dopravy'!$E181:$BB181,MATCH('09.1 Nehodovost - vypocet'!AO$19,'A2.1 Intenzita dopravy'!$E$141:$BB$141,0)),IF('09.1 Nehodovost - vypocet'!AO$19&lt;MIN('A2.1 Intenzita dopravy'!$E$141:$BB$141),'09.1 Nehodovost - vypocet'!AP59*'09.1 Nehodovost - vypocet'!AP59/'09.1 Nehodovost - vypocet'!AQ59,'09.1 Nehodovost - vypocet'!AN59*'09.1 Nehodovost - vypocet'!AN59/'09.1 Nehodovost - vypocet'!AM59)),IF('A2 Intenzita dopravy'!$G$2="Koeficienty rastu dopravy",IFERROR(INDEX('A2.1 Intenzita dopravy'!$E45:$BB45,MATCH('09.1 Nehodovost - vypocet'!AO$19,'A2.1 Intenzita dopravy'!$E$5:$BB$5,0)),IF('09.1 Nehodovost - vypocet'!AO$19&lt;MIN('A2.1 Intenzita dopravy'!$E$5:$BB$5),'09.1 Nehodovost - vypocet'!AP59*'09.1 Nehodovost - vypocet'!AP59/'09.1 Nehodovost - vypocet'!AQ59,'09.1 Nehodovost - vypocet'!AN59*'09.1 Nehodovost - vypocet'!AN59/'09.1 Nehodovost - vypocet'!AM59)),0)),0)</f>
        <v>0</v>
      </c>
      <c r="AP59" s="30">
        <f>IFERROR(IF('A2 Intenzita dopravy'!$G$2="Dopravný model",IFERROR(INDEX('A2.1 Intenzita dopravy'!$E181:$BB181,MATCH('09.1 Nehodovost - vypocet'!AP$19,'A2.1 Intenzita dopravy'!$E$141:$BB$141,0)),IF('09.1 Nehodovost - vypocet'!AP$19&lt;MIN('A2.1 Intenzita dopravy'!$E$141:$BB$141),'09.1 Nehodovost - vypocet'!AQ59*'09.1 Nehodovost - vypocet'!AQ59/'09.1 Nehodovost - vypocet'!AR59,'09.1 Nehodovost - vypocet'!AO59*'09.1 Nehodovost - vypocet'!AO59/'09.1 Nehodovost - vypocet'!AN59)),IF('A2 Intenzita dopravy'!$G$2="Koeficienty rastu dopravy",IFERROR(INDEX('A2.1 Intenzita dopravy'!$E45:$BB45,MATCH('09.1 Nehodovost - vypocet'!AP$19,'A2.1 Intenzita dopravy'!$E$5:$BB$5,0)),IF('09.1 Nehodovost - vypocet'!AP$19&lt;MIN('A2.1 Intenzita dopravy'!$E$5:$BB$5),'09.1 Nehodovost - vypocet'!AQ59*'09.1 Nehodovost - vypocet'!AQ59/'09.1 Nehodovost - vypocet'!AR59,'09.1 Nehodovost - vypocet'!AO59*'09.1 Nehodovost - vypocet'!AO59/'09.1 Nehodovost - vypocet'!AN59)),0)),0)</f>
        <v>0</v>
      </c>
      <c r="AQ59" s="30">
        <f>IFERROR(IF('A2 Intenzita dopravy'!$G$2="Dopravný model",IFERROR(INDEX('A2.1 Intenzita dopravy'!$E181:$BB181,MATCH('09.1 Nehodovost - vypocet'!AQ$19,'A2.1 Intenzita dopravy'!$E$141:$BB$141,0)),IF('09.1 Nehodovost - vypocet'!AQ$19&lt;MIN('A2.1 Intenzita dopravy'!$E$141:$BB$141),'09.1 Nehodovost - vypocet'!AR59*'09.1 Nehodovost - vypocet'!AR59/'09.1 Nehodovost - vypocet'!AS59,'09.1 Nehodovost - vypocet'!AP59*'09.1 Nehodovost - vypocet'!AP59/'09.1 Nehodovost - vypocet'!AO59)),IF('A2 Intenzita dopravy'!$G$2="Koeficienty rastu dopravy",IFERROR(INDEX('A2.1 Intenzita dopravy'!$E45:$BB45,MATCH('09.1 Nehodovost - vypocet'!AQ$19,'A2.1 Intenzita dopravy'!$E$5:$BB$5,0)),IF('09.1 Nehodovost - vypocet'!AQ$19&lt;MIN('A2.1 Intenzita dopravy'!$E$5:$BB$5),'09.1 Nehodovost - vypocet'!AR59*'09.1 Nehodovost - vypocet'!AR59/'09.1 Nehodovost - vypocet'!AS59,'09.1 Nehodovost - vypocet'!AP59*'09.1 Nehodovost - vypocet'!AP59/'09.1 Nehodovost - vypocet'!AO59)),0)),0)</f>
        <v>0</v>
      </c>
      <c r="AR59" s="30">
        <f>IFERROR(IF('A2 Intenzita dopravy'!$G$2="Dopravný model",IFERROR(INDEX('A2.1 Intenzita dopravy'!$E181:$BB181,MATCH('09.1 Nehodovost - vypocet'!AR$19,'A2.1 Intenzita dopravy'!$E$141:$BB$141,0)),IF('09.1 Nehodovost - vypocet'!AR$19&lt;MIN('A2.1 Intenzita dopravy'!$E$141:$BB$141),'09.1 Nehodovost - vypocet'!AS59*'09.1 Nehodovost - vypocet'!AS59/'09.1 Nehodovost - vypocet'!AT59,'09.1 Nehodovost - vypocet'!AQ59*'09.1 Nehodovost - vypocet'!AQ59/'09.1 Nehodovost - vypocet'!AP59)),IF('A2 Intenzita dopravy'!$G$2="Koeficienty rastu dopravy",IFERROR(INDEX('A2.1 Intenzita dopravy'!$E45:$BB45,MATCH('09.1 Nehodovost - vypocet'!AR$19,'A2.1 Intenzita dopravy'!$E$5:$BB$5,0)),IF('09.1 Nehodovost - vypocet'!AR$19&lt;MIN('A2.1 Intenzita dopravy'!$E$5:$BB$5),'09.1 Nehodovost - vypocet'!AS59*'09.1 Nehodovost - vypocet'!AS59/'09.1 Nehodovost - vypocet'!AT59,'09.1 Nehodovost - vypocet'!AQ59*'09.1 Nehodovost - vypocet'!AQ59/'09.1 Nehodovost - vypocet'!AP59)),0)),0)</f>
        <v>0</v>
      </c>
      <c r="AS59" s="30">
        <f>IFERROR(IF('A2 Intenzita dopravy'!$G$2="Dopravný model",IFERROR(INDEX('A2.1 Intenzita dopravy'!$E181:$BB181,MATCH('09.1 Nehodovost - vypocet'!AS$19,'A2.1 Intenzita dopravy'!$E$141:$BB$141,0)),IF('09.1 Nehodovost - vypocet'!AS$19&lt;MIN('A2.1 Intenzita dopravy'!$E$141:$BB$141),'09.1 Nehodovost - vypocet'!AT59*'09.1 Nehodovost - vypocet'!AT59/'09.1 Nehodovost - vypocet'!AU59,'09.1 Nehodovost - vypocet'!AR59*'09.1 Nehodovost - vypocet'!AR59/'09.1 Nehodovost - vypocet'!AQ59)),IF('A2 Intenzita dopravy'!$G$2="Koeficienty rastu dopravy",IFERROR(INDEX('A2.1 Intenzita dopravy'!$E45:$BB45,MATCH('09.1 Nehodovost - vypocet'!AS$19,'A2.1 Intenzita dopravy'!$E$5:$BB$5,0)),IF('09.1 Nehodovost - vypocet'!AS$19&lt;MIN('A2.1 Intenzita dopravy'!$E$5:$BB$5),'09.1 Nehodovost - vypocet'!AT59*'09.1 Nehodovost - vypocet'!AT59/'09.1 Nehodovost - vypocet'!AU59,'09.1 Nehodovost - vypocet'!AR59*'09.1 Nehodovost - vypocet'!AR59/'09.1 Nehodovost - vypocet'!AQ59)),0)),0)</f>
        <v>0</v>
      </c>
      <c r="AT59" s="30">
        <f>IFERROR(IF('A2 Intenzita dopravy'!$G$2="Dopravný model",IFERROR(INDEX('A2.1 Intenzita dopravy'!$E181:$BB181,MATCH('09.1 Nehodovost - vypocet'!AT$19,'A2.1 Intenzita dopravy'!$E$141:$BB$141,0)),IF('09.1 Nehodovost - vypocet'!AT$19&lt;MIN('A2.1 Intenzita dopravy'!$E$141:$BB$141),'09.1 Nehodovost - vypocet'!AU59*'09.1 Nehodovost - vypocet'!AU59/'09.1 Nehodovost - vypocet'!AV59,'09.1 Nehodovost - vypocet'!AS59*'09.1 Nehodovost - vypocet'!AS59/'09.1 Nehodovost - vypocet'!AR59)),IF('A2 Intenzita dopravy'!$G$2="Koeficienty rastu dopravy",IFERROR(INDEX('A2.1 Intenzita dopravy'!$E45:$BB45,MATCH('09.1 Nehodovost - vypocet'!AT$19,'A2.1 Intenzita dopravy'!$E$5:$BB$5,0)),IF('09.1 Nehodovost - vypocet'!AT$19&lt;MIN('A2.1 Intenzita dopravy'!$E$5:$BB$5),'09.1 Nehodovost - vypocet'!AU59*'09.1 Nehodovost - vypocet'!AU59/'09.1 Nehodovost - vypocet'!AV59,'09.1 Nehodovost - vypocet'!AS59*'09.1 Nehodovost - vypocet'!AS59/'09.1 Nehodovost - vypocet'!AR59)),0)),0)</f>
        <v>0</v>
      </c>
      <c r="AU59" s="30">
        <f>IFERROR(IF('A2 Intenzita dopravy'!$G$2="Dopravný model",IFERROR(INDEX('A2.1 Intenzita dopravy'!$E181:$BB181,MATCH('09.1 Nehodovost - vypocet'!AU$19,'A2.1 Intenzita dopravy'!$E$141:$BB$141,0)),IF('09.1 Nehodovost - vypocet'!AU$19&lt;MIN('A2.1 Intenzita dopravy'!$E$141:$BB$141),'09.1 Nehodovost - vypocet'!AV59*'09.1 Nehodovost - vypocet'!AV59/'09.1 Nehodovost - vypocet'!AW59,'09.1 Nehodovost - vypocet'!AT59*'09.1 Nehodovost - vypocet'!AT59/'09.1 Nehodovost - vypocet'!AS59)),IF('A2 Intenzita dopravy'!$G$2="Koeficienty rastu dopravy",IFERROR(INDEX('A2.1 Intenzita dopravy'!$E45:$BB45,MATCH('09.1 Nehodovost - vypocet'!AU$19,'A2.1 Intenzita dopravy'!$E$5:$BB$5,0)),IF('09.1 Nehodovost - vypocet'!AU$19&lt;MIN('A2.1 Intenzita dopravy'!$E$5:$BB$5),'09.1 Nehodovost - vypocet'!AV59*'09.1 Nehodovost - vypocet'!AV59/'09.1 Nehodovost - vypocet'!AW59,'09.1 Nehodovost - vypocet'!AT59*'09.1 Nehodovost - vypocet'!AT59/'09.1 Nehodovost - vypocet'!AS59)),0)),0)</f>
        <v>0</v>
      </c>
      <c r="AV59" s="30">
        <f>IFERROR(IF('A2 Intenzita dopravy'!$G$2="Dopravný model",IFERROR(INDEX('A2.1 Intenzita dopravy'!$E181:$BB181,MATCH('09.1 Nehodovost - vypocet'!AV$19,'A2.1 Intenzita dopravy'!$E$141:$BB$141,0)),IF('09.1 Nehodovost - vypocet'!AV$19&lt;MIN('A2.1 Intenzita dopravy'!$E$141:$BB$141),'09.1 Nehodovost - vypocet'!AW59*'09.1 Nehodovost - vypocet'!AW59/'09.1 Nehodovost - vypocet'!AX59,'09.1 Nehodovost - vypocet'!AU59*'09.1 Nehodovost - vypocet'!AU59/'09.1 Nehodovost - vypocet'!AT59)),IF('A2 Intenzita dopravy'!$G$2="Koeficienty rastu dopravy",IFERROR(INDEX('A2.1 Intenzita dopravy'!$E45:$BB45,MATCH('09.1 Nehodovost - vypocet'!AV$19,'A2.1 Intenzita dopravy'!$E$5:$BB$5,0)),IF('09.1 Nehodovost - vypocet'!AV$19&lt;MIN('A2.1 Intenzita dopravy'!$E$5:$BB$5),'09.1 Nehodovost - vypocet'!AW59*'09.1 Nehodovost - vypocet'!AW59/'09.1 Nehodovost - vypocet'!AX59,'09.1 Nehodovost - vypocet'!AU59*'09.1 Nehodovost - vypocet'!AU59/'09.1 Nehodovost - vypocet'!AT59)),0)),0)</f>
        <v>0</v>
      </c>
      <c r="AW59" s="30">
        <f>IFERROR(IF('A2 Intenzita dopravy'!$G$2="Dopravný model",IFERROR(INDEX('A2.1 Intenzita dopravy'!$E181:$BB181,MATCH('09.1 Nehodovost - vypocet'!AW$19,'A2.1 Intenzita dopravy'!$E$141:$BB$141,0)),IF('09.1 Nehodovost - vypocet'!AW$19&lt;MIN('A2.1 Intenzita dopravy'!$E$141:$BB$141),'09.1 Nehodovost - vypocet'!AX59*'09.1 Nehodovost - vypocet'!AX59/'09.1 Nehodovost - vypocet'!AY59,'09.1 Nehodovost - vypocet'!AV59*'09.1 Nehodovost - vypocet'!AV59/'09.1 Nehodovost - vypocet'!AU59)),IF('A2 Intenzita dopravy'!$G$2="Koeficienty rastu dopravy",IFERROR(INDEX('A2.1 Intenzita dopravy'!$E45:$BB45,MATCH('09.1 Nehodovost - vypocet'!AW$19,'A2.1 Intenzita dopravy'!$E$5:$BB$5,0)),IF('09.1 Nehodovost - vypocet'!AW$19&lt;MIN('A2.1 Intenzita dopravy'!$E$5:$BB$5),'09.1 Nehodovost - vypocet'!AX59*'09.1 Nehodovost - vypocet'!AX59/'09.1 Nehodovost - vypocet'!AY59,'09.1 Nehodovost - vypocet'!AV59*'09.1 Nehodovost - vypocet'!AV59/'09.1 Nehodovost - vypocet'!AU59)),0)),0)</f>
        <v>0</v>
      </c>
      <c r="AX59" s="30">
        <f>IFERROR(IF('A2 Intenzita dopravy'!$G$2="Dopravný model",IFERROR(INDEX('A2.1 Intenzita dopravy'!$E181:$BB181,MATCH('09.1 Nehodovost - vypocet'!AX$19,'A2.1 Intenzita dopravy'!$E$141:$BB$141,0)),IF('09.1 Nehodovost - vypocet'!AX$19&lt;MIN('A2.1 Intenzita dopravy'!$E$141:$BB$141),'09.1 Nehodovost - vypocet'!AY59*'09.1 Nehodovost - vypocet'!AY59/'09.1 Nehodovost - vypocet'!AZ59,'09.1 Nehodovost - vypocet'!AW59*'09.1 Nehodovost - vypocet'!AW59/'09.1 Nehodovost - vypocet'!AV59)),IF('A2 Intenzita dopravy'!$G$2="Koeficienty rastu dopravy",IFERROR(INDEX('A2.1 Intenzita dopravy'!$E45:$BB45,MATCH('09.1 Nehodovost - vypocet'!AX$19,'A2.1 Intenzita dopravy'!$E$5:$BB$5,0)),IF('09.1 Nehodovost - vypocet'!AX$19&lt;MIN('A2.1 Intenzita dopravy'!$E$5:$BB$5),'09.1 Nehodovost - vypocet'!AY59*'09.1 Nehodovost - vypocet'!AY59/'09.1 Nehodovost - vypocet'!AZ59,'09.1 Nehodovost - vypocet'!AW59*'09.1 Nehodovost - vypocet'!AW59/'09.1 Nehodovost - vypocet'!AV59)),0)),0)</f>
        <v>0</v>
      </c>
      <c r="AY59" s="30">
        <f>IFERROR(IF('A2 Intenzita dopravy'!$G$2="Dopravný model",IFERROR(INDEX('A2.1 Intenzita dopravy'!$E181:$BB181,MATCH('09.1 Nehodovost - vypocet'!AY$19,'A2.1 Intenzita dopravy'!$E$141:$BB$141,0)),IF('09.1 Nehodovost - vypocet'!AY$19&lt;MIN('A2.1 Intenzita dopravy'!$E$141:$BB$141),'09.1 Nehodovost - vypocet'!AZ59*'09.1 Nehodovost - vypocet'!AZ59/'09.1 Nehodovost - vypocet'!BA59,'09.1 Nehodovost - vypocet'!AX59*'09.1 Nehodovost - vypocet'!AX59/'09.1 Nehodovost - vypocet'!AW59)),IF('A2 Intenzita dopravy'!$G$2="Koeficienty rastu dopravy",IFERROR(INDEX('A2.1 Intenzita dopravy'!$E45:$BB45,MATCH('09.1 Nehodovost - vypocet'!AY$19,'A2.1 Intenzita dopravy'!$E$5:$BB$5,0)),IF('09.1 Nehodovost - vypocet'!AY$19&lt;MIN('A2.1 Intenzita dopravy'!$E$5:$BB$5),'09.1 Nehodovost - vypocet'!AZ59*'09.1 Nehodovost - vypocet'!AZ59/'09.1 Nehodovost - vypocet'!BA59,'09.1 Nehodovost - vypocet'!AX59*'09.1 Nehodovost - vypocet'!AX59/'09.1 Nehodovost - vypocet'!AW59)),0)),0)</f>
        <v>0</v>
      </c>
      <c r="AZ59" s="30">
        <f>IFERROR(IF('A2 Intenzita dopravy'!$G$2="Dopravný model",IFERROR(INDEX('A2.1 Intenzita dopravy'!$E181:$BB181,MATCH('09.1 Nehodovost - vypocet'!AZ$19,'A2.1 Intenzita dopravy'!$E$141:$BB$141,0)),IF('09.1 Nehodovost - vypocet'!AZ$19&lt;MIN('A2.1 Intenzita dopravy'!$E$141:$BB$141),'09.1 Nehodovost - vypocet'!BA59*'09.1 Nehodovost - vypocet'!BA59/'09.1 Nehodovost - vypocet'!BB59,'09.1 Nehodovost - vypocet'!AY59*'09.1 Nehodovost - vypocet'!AY59/'09.1 Nehodovost - vypocet'!AX59)),IF('A2 Intenzita dopravy'!$G$2="Koeficienty rastu dopravy",IFERROR(INDEX('A2.1 Intenzita dopravy'!$E45:$BB45,MATCH('09.1 Nehodovost - vypocet'!AZ$19,'A2.1 Intenzita dopravy'!$E$5:$BB$5,0)),IF('09.1 Nehodovost - vypocet'!AZ$19&lt;MIN('A2.1 Intenzita dopravy'!$E$5:$BB$5),'09.1 Nehodovost - vypocet'!BA59*'09.1 Nehodovost - vypocet'!BA59/'09.1 Nehodovost - vypocet'!BB59,'09.1 Nehodovost - vypocet'!AY59*'09.1 Nehodovost - vypocet'!AY59/'09.1 Nehodovost - vypocet'!AX59)),0)),0)</f>
        <v>0</v>
      </c>
      <c r="BA59" s="30">
        <f>IFERROR(IF('A2 Intenzita dopravy'!$G$2="Dopravný model",IFERROR(INDEX('A2.1 Intenzita dopravy'!$E181:$BB181,MATCH('09.1 Nehodovost - vypocet'!BA$19,'A2.1 Intenzita dopravy'!$E$141:$BB$141,0)),IF('09.1 Nehodovost - vypocet'!BA$19&lt;MIN('A2.1 Intenzita dopravy'!$E$141:$BB$141),'09.1 Nehodovost - vypocet'!BB59*'09.1 Nehodovost - vypocet'!BB59/'09.1 Nehodovost - vypocet'!BC59,'09.1 Nehodovost - vypocet'!AZ59*'09.1 Nehodovost - vypocet'!AZ59/'09.1 Nehodovost - vypocet'!AY59)),IF('A2 Intenzita dopravy'!$G$2="Koeficienty rastu dopravy",IFERROR(INDEX('A2.1 Intenzita dopravy'!$E45:$BB45,MATCH('09.1 Nehodovost - vypocet'!BA$19,'A2.1 Intenzita dopravy'!$E$5:$BB$5,0)),IF('09.1 Nehodovost - vypocet'!BA$19&lt;MIN('A2.1 Intenzita dopravy'!$E$5:$BB$5),'09.1 Nehodovost - vypocet'!BB59*'09.1 Nehodovost - vypocet'!BB59/'09.1 Nehodovost - vypocet'!BC59,'09.1 Nehodovost - vypocet'!AZ59*'09.1 Nehodovost - vypocet'!AZ59/'09.1 Nehodovost - vypocet'!AY59)),0)),0)</f>
        <v>0</v>
      </c>
      <c r="BB59" s="30">
        <f>IFERROR(IF('A2 Intenzita dopravy'!$G$2="Dopravný model",IFERROR(INDEX('A2.1 Intenzita dopravy'!$E181:$BB181,MATCH('09.1 Nehodovost - vypocet'!BB$19,'A2.1 Intenzita dopravy'!$E$141:$BB$141,0)),IF('09.1 Nehodovost - vypocet'!BB$19&lt;MIN('A2.1 Intenzita dopravy'!$E$141:$BB$141),'09.1 Nehodovost - vypocet'!BC59*'09.1 Nehodovost - vypocet'!BC59/'09.1 Nehodovost - vypocet'!BD59,'09.1 Nehodovost - vypocet'!BA59*'09.1 Nehodovost - vypocet'!BA59/'09.1 Nehodovost - vypocet'!AZ59)),IF('A2 Intenzita dopravy'!$G$2="Koeficienty rastu dopravy",IFERROR(INDEX('A2.1 Intenzita dopravy'!$E45:$BB45,MATCH('09.1 Nehodovost - vypocet'!BB$19,'A2.1 Intenzita dopravy'!$E$5:$BB$5,0)),IF('09.1 Nehodovost - vypocet'!BB$19&lt;MIN('A2.1 Intenzita dopravy'!$E$5:$BB$5),'09.1 Nehodovost - vypocet'!BC59*'09.1 Nehodovost - vypocet'!BC59/'09.1 Nehodovost - vypocet'!BD59,'09.1 Nehodovost - vypocet'!BA59*'09.1 Nehodovost - vypocet'!BA59/'09.1 Nehodovost - vypocet'!AZ59)),0)),0)</f>
        <v>0</v>
      </c>
    </row>
    <row r="60" spans="2:54" customFormat="1" x14ac:dyDescent="0.2">
      <c r="B60" s="5">
        <v>8</v>
      </c>
      <c r="C60" s="5" t="str">
        <f t="shared" si="63"/>
        <v/>
      </c>
      <c r="D60" s="5" t="str">
        <f t="shared" si="62"/>
        <v>R3 Tvrdošín - Nižná 2</v>
      </c>
      <c r="E60" s="30">
        <f>IFERROR(IF('A2 Intenzita dopravy'!$G$2="Dopravný model",IFERROR(INDEX('A2.1 Intenzita dopravy'!$E182:$BB182,MATCH('09.1 Nehodovost - vypocet'!E$19,'A2.1 Intenzita dopravy'!$E$141:$BB$141,0)),IF('09.1 Nehodovost - vypocet'!E$19&lt;MIN('A2.1 Intenzita dopravy'!$E$141:$BB$141),'09.1 Nehodovost - vypocet'!F60*'09.1 Nehodovost - vypocet'!F60/'09.1 Nehodovost - vypocet'!G60,'09.1 Nehodovost - vypocet'!D60*'09.1 Nehodovost - vypocet'!D60/'09.1 Nehodovost - vypocet'!C60)),IF('A2 Intenzita dopravy'!$G$2="Koeficienty rastu dopravy",IFERROR(INDEX('A2.1 Intenzita dopravy'!$E46:$BB46,MATCH('09.1 Nehodovost - vypocet'!E$19,'A2.1 Intenzita dopravy'!$E$5:$BB$5,0)),IF('09.1 Nehodovost - vypocet'!E$19&lt;MIN('A2.1 Intenzita dopravy'!$E$5:$BB$5),'09.1 Nehodovost - vypocet'!F60*'09.1 Nehodovost - vypocet'!F60/'09.1 Nehodovost - vypocet'!G60,'09.1 Nehodovost - vypocet'!D60*'09.1 Nehodovost - vypocet'!D60/'09.1 Nehodovost - vypocet'!C60)),0)),0)</f>
        <v>0</v>
      </c>
      <c r="F60" s="30">
        <f>IFERROR(IF('A2 Intenzita dopravy'!$G$2="Dopravný model",IFERROR(INDEX('A2.1 Intenzita dopravy'!$E182:$BB182,MATCH('09.1 Nehodovost - vypocet'!F$19,'A2.1 Intenzita dopravy'!$E$141:$BB$141,0)),IF('09.1 Nehodovost - vypocet'!F$19&lt;MIN('A2.1 Intenzita dopravy'!$E$141:$BB$141),'09.1 Nehodovost - vypocet'!G60*'09.1 Nehodovost - vypocet'!G60/'09.1 Nehodovost - vypocet'!H60,'09.1 Nehodovost - vypocet'!E60*'09.1 Nehodovost - vypocet'!E60/'09.1 Nehodovost - vypocet'!D60)),IF('A2 Intenzita dopravy'!$G$2="Koeficienty rastu dopravy",IFERROR(INDEX('A2.1 Intenzita dopravy'!$E46:$BB46,MATCH('09.1 Nehodovost - vypocet'!F$19,'A2.1 Intenzita dopravy'!$E$5:$BB$5,0)),IF('09.1 Nehodovost - vypocet'!F$19&lt;MIN('A2.1 Intenzita dopravy'!$E$5:$BB$5),'09.1 Nehodovost - vypocet'!G60*'09.1 Nehodovost - vypocet'!G60/'09.1 Nehodovost - vypocet'!H60,'09.1 Nehodovost - vypocet'!E60*'09.1 Nehodovost - vypocet'!E60/'09.1 Nehodovost - vypocet'!D60)),0)),0)</f>
        <v>0</v>
      </c>
      <c r="G60" s="30">
        <f>IFERROR(IF('A2 Intenzita dopravy'!$G$2="Dopravný model",IFERROR(INDEX('A2.1 Intenzita dopravy'!$E182:$BB182,MATCH('09.1 Nehodovost - vypocet'!G$19,'A2.1 Intenzita dopravy'!$E$141:$BB$141,0)),IF('09.1 Nehodovost - vypocet'!G$19&lt;MIN('A2.1 Intenzita dopravy'!$E$141:$BB$141),'09.1 Nehodovost - vypocet'!H60*'09.1 Nehodovost - vypocet'!H60/'09.1 Nehodovost - vypocet'!I60,'09.1 Nehodovost - vypocet'!F60*'09.1 Nehodovost - vypocet'!F60/'09.1 Nehodovost - vypocet'!E60)),IF('A2 Intenzita dopravy'!$G$2="Koeficienty rastu dopravy",IFERROR(INDEX('A2.1 Intenzita dopravy'!$E46:$BB46,MATCH('09.1 Nehodovost - vypocet'!G$19,'A2.1 Intenzita dopravy'!$E$5:$BB$5,0)),IF('09.1 Nehodovost - vypocet'!G$19&lt;MIN('A2.1 Intenzita dopravy'!$E$5:$BB$5),'09.1 Nehodovost - vypocet'!H60*'09.1 Nehodovost - vypocet'!H60/'09.1 Nehodovost - vypocet'!I60,'09.1 Nehodovost - vypocet'!F60*'09.1 Nehodovost - vypocet'!F60/'09.1 Nehodovost - vypocet'!E60)),0)),0)</f>
        <v>0</v>
      </c>
      <c r="H60" s="30">
        <f>IFERROR(IF('A2 Intenzita dopravy'!$G$2="Dopravný model",IFERROR(INDEX('A2.1 Intenzita dopravy'!$E182:$BB182,MATCH('09.1 Nehodovost - vypocet'!H$19,'A2.1 Intenzita dopravy'!$E$141:$BB$141,0)),IF('09.1 Nehodovost - vypocet'!H$19&lt;MIN('A2.1 Intenzita dopravy'!$E$141:$BB$141),'09.1 Nehodovost - vypocet'!I60*'09.1 Nehodovost - vypocet'!I60/'09.1 Nehodovost - vypocet'!J60,'09.1 Nehodovost - vypocet'!G60*'09.1 Nehodovost - vypocet'!G60/'09.1 Nehodovost - vypocet'!F60)),IF('A2 Intenzita dopravy'!$G$2="Koeficienty rastu dopravy",IFERROR(INDEX('A2.1 Intenzita dopravy'!$E46:$BB46,MATCH('09.1 Nehodovost - vypocet'!H$19,'A2.1 Intenzita dopravy'!$E$5:$BB$5,0)),IF('09.1 Nehodovost - vypocet'!H$19&lt;MIN('A2.1 Intenzita dopravy'!$E$5:$BB$5),'09.1 Nehodovost - vypocet'!I60*'09.1 Nehodovost - vypocet'!I60/'09.1 Nehodovost - vypocet'!J60,'09.1 Nehodovost - vypocet'!G60*'09.1 Nehodovost - vypocet'!G60/'09.1 Nehodovost - vypocet'!F60)),0)),0)</f>
        <v>0</v>
      </c>
      <c r="I60" s="30">
        <f>IFERROR(IF('A2 Intenzita dopravy'!$G$2="Dopravný model",IFERROR(INDEX('A2.1 Intenzita dopravy'!$E182:$BB182,MATCH('09.1 Nehodovost - vypocet'!I$19,'A2.1 Intenzita dopravy'!$E$141:$BB$141,0)),IF('09.1 Nehodovost - vypocet'!I$19&lt;MIN('A2.1 Intenzita dopravy'!$E$141:$BB$141),'09.1 Nehodovost - vypocet'!J60*'09.1 Nehodovost - vypocet'!J60/'09.1 Nehodovost - vypocet'!K60,'09.1 Nehodovost - vypocet'!H60*'09.1 Nehodovost - vypocet'!H60/'09.1 Nehodovost - vypocet'!G60)),IF('A2 Intenzita dopravy'!$G$2="Koeficienty rastu dopravy",IFERROR(INDEX('A2.1 Intenzita dopravy'!$E46:$BB46,MATCH('09.1 Nehodovost - vypocet'!I$19,'A2.1 Intenzita dopravy'!$E$5:$BB$5,0)),IF('09.1 Nehodovost - vypocet'!I$19&lt;MIN('A2.1 Intenzita dopravy'!$E$5:$BB$5),'09.1 Nehodovost - vypocet'!J60*'09.1 Nehodovost - vypocet'!J60/'09.1 Nehodovost - vypocet'!K60,'09.1 Nehodovost - vypocet'!H60*'09.1 Nehodovost - vypocet'!H60/'09.1 Nehodovost - vypocet'!G60)),0)),0)</f>
        <v>0</v>
      </c>
      <c r="J60" s="30">
        <f>IFERROR(IF('A2 Intenzita dopravy'!$G$2="Dopravný model",IFERROR(INDEX('A2.1 Intenzita dopravy'!$E182:$BB182,MATCH('09.1 Nehodovost - vypocet'!J$19,'A2.1 Intenzita dopravy'!$E$141:$BB$141,0)),IF('09.1 Nehodovost - vypocet'!J$19&lt;MIN('A2.1 Intenzita dopravy'!$E$141:$BB$141),'09.1 Nehodovost - vypocet'!K60*'09.1 Nehodovost - vypocet'!K60/'09.1 Nehodovost - vypocet'!L60,'09.1 Nehodovost - vypocet'!I60*'09.1 Nehodovost - vypocet'!I60/'09.1 Nehodovost - vypocet'!H60)),IF('A2 Intenzita dopravy'!$G$2="Koeficienty rastu dopravy",IFERROR(INDEX('A2.1 Intenzita dopravy'!$E46:$BB46,MATCH('09.1 Nehodovost - vypocet'!J$19,'A2.1 Intenzita dopravy'!$E$5:$BB$5,0)),IF('09.1 Nehodovost - vypocet'!J$19&lt;MIN('A2.1 Intenzita dopravy'!$E$5:$BB$5),'09.1 Nehodovost - vypocet'!K60*'09.1 Nehodovost - vypocet'!K60/'09.1 Nehodovost - vypocet'!L60,'09.1 Nehodovost - vypocet'!I60*'09.1 Nehodovost - vypocet'!I60/'09.1 Nehodovost - vypocet'!H60)),0)),0)</f>
        <v>0</v>
      </c>
      <c r="K60" s="30">
        <f>IFERROR(IF('A2 Intenzita dopravy'!$G$2="Dopravný model",IFERROR(INDEX('A2.1 Intenzita dopravy'!$E182:$BB182,MATCH('09.1 Nehodovost - vypocet'!K$19,'A2.1 Intenzita dopravy'!$E$141:$BB$141,0)),IF('09.1 Nehodovost - vypocet'!K$19&lt;MIN('A2.1 Intenzita dopravy'!$E$141:$BB$141),'09.1 Nehodovost - vypocet'!L60*'09.1 Nehodovost - vypocet'!L60/'09.1 Nehodovost - vypocet'!M60,'09.1 Nehodovost - vypocet'!J60*'09.1 Nehodovost - vypocet'!J60/'09.1 Nehodovost - vypocet'!I60)),IF('A2 Intenzita dopravy'!$G$2="Koeficienty rastu dopravy",IFERROR(INDEX('A2.1 Intenzita dopravy'!$E46:$BB46,MATCH('09.1 Nehodovost - vypocet'!K$19,'A2.1 Intenzita dopravy'!$E$5:$BB$5,0)),IF('09.1 Nehodovost - vypocet'!K$19&lt;MIN('A2.1 Intenzita dopravy'!$E$5:$BB$5),'09.1 Nehodovost - vypocet'!L60*'09.1 Nehodovost - vypocet'!L60/'09.1 Nehodovost - vypocet'!M60,'09.1 Nehodovost - vypocet'!J60*'09.1 Nehodovost - vypocet'!J60/'09.1 Nehodovost - vypocet'!I60)),0)),0)</f>
        <v>0</v>
      </c>
      <c r="L60" s="30">
        <f>IFERROR(IF('A2 Intenzita dopravy'!$G$2="Dopravný model",IFERROR(INDEX('A2.1 Intenzita dopravy'!$E182:$BB182,MATCH('09.1 Nehodovost - vypocet'!L$19,'A2.1 Intenzita dopravy'!$E$141:$BB$141,0)),IF('09.1 Nehodovost - vypocet'!L$19&lt;MIN('A2.1 Intenzita dopravy'!$E$141:$BB$141),'09.1 Nehodovost - vypocet'!M60*'09.1 Nehodovost - vypocet'!M60/'09.1 Nehodovost - vypocet'!N60,'09.1 Nehodovost - vypocet'!K60*'09.1 Nehodovost - vypocet'!K60/'09.1 Nehodovost - vypocet'!J60)),IF('A2 Intenzita dopravy'!$G$2="Koeficienty rastu dopravy",IFERROR(INDEX('A2.1 Intenzita dopravy'!$E46:$BB46,MATCH('09.1 Nehodovost - vypocet'!L$19,'A2.1 Intenzita dopravy'!$E$5:$BB$5,0)),IF('09.1 Nehodovost - vypocet'!L$19&lt;MIN('A2.1 Intenzita dopravy'!$E$5:$BB$5),'09.1 Nehodovost - vypocet'!M60*'09.1 Nehodovost - vypocet'!M60/'09.1 Nehodovost - vypocet'!N60,'09.1 Nehodovost - vypocet'!K60*'09.1 Nehodovost - vypocet'!K60/'09.1 Nehodovost - vypocet'!J60)),0)),0)</f>
        <v>0</v>
      </c>
      <c r="M60" s="30">
        <f>IFERROR(IF('A2 Intenzita dopravy'!$G$2="Dopravný model",IFERROR(INDEX('A2.1 Intenzita dopravy'!$E182:$BB182,MATCH('09.1 Nehodovost - vypocet'!M$19,'A2.1 Intenzita dopravy'!$E$141:$BB$141,0)),IF('09.1 Nehodovost - vypocet'!M$19&lt;MIN('A2.1 Intenzita dopravy'!$E$141:$BB$141),'09.1 Nehodovost - vypocet'!N60*'09.1 Nehodovost - vypocet'!N60/'09.1 Nehodovost - vypocet'!O60,'09.1 Nehodovost - vypocet'!L60*'09.1 Nehodovost - vypocet'!L60/'09.1 Nehodovost - vypocet'!K60)),IF('A2 Intenzita dopravy'!$G$2="Koeficienty rastu dopravy",IFERROR(INDEX('A2.1 Intenzita dopravy'!$E46:$BB46,MATCH('09.1 Nehodovost - vypocet'!M$19,'A2.1 Intenzita dopravy'!$E$5:$BB$5,0)),IF('09.1 Nehodovost - vypocet'!M$19&lt;MIN('A2.1 Intenzita dopravy'!$E$5:$BB$5),'09.1 Nehodovost - vypocet'!N60*'09.1 Nehodovost - vypocet'!N60/'09.1 Nehodovost - vypocet'!O60,'09.1 Nehodovost - vypocet'!L60*'09.1 Nehodovost - vypocet'!L60/'09.1 Nehodovost - vypocet'!K60)),0)),0)</f>
        <v>0</v>
      </c>
      <c r="N60" s="30">
        <f>IFERROR(IF('A2 Intenzita dopravy'!$G$2="Dopravný model",IFERROR(INDEX('A2.1 Intenzita dopravy'!$E182:$BB182,MATCH('09.1 Nehodovost - vypocet'!N$19,'A2.1 Intenzita dopravy'!$E$141:$BB$141,0)),IF('09.1 Nehodovost - vypocet'!N$19&lt;MIN('A2.1 Intenzita dopravy'!$E$141:$BB$141),'09.1 Nehodovost - vypocet'!O60*'09.1 Nehodovost - vypocet'!O60/'09.1 Nehodovost - vypocet'!P60,'09.1 Nehodovost - vypocet'!M60*'09.1 Nehodovost - vypocet'!M60/'09.1 Nehodovost - vypocet'!L60)),IF('A2 Intenzita dopravy'!$G$2="Koeficienty rastu dopravy",IFERROR(INDEX('A2.1 Intenzita dopravy'!$E46:$BB46,MATCH('09.1 Nehodovost - vypocet'!N$19,'A2.1 Intenzita dopravy'!$E$5:$BB$5,0)),IF('09.1 Nehodovost - vypocet'!N$19&lt;MIN('A2.1 Intenzita dopravy'!$E$5:$BB$5),'09.1 Nehodovost - vypocet'!O60*'09.1 Nehodovost - vypocet'!O60/'09.1 Nehodovost - vypocet'!P60,'09.1 Nehodovost - vypocet'!M60*'09.1 Nehodovost - vypocet'!M60/'09.1 Nehodovost - vypocet'!L60)),0)),0)</f>
        <v>0</v>
      </c>
      <c r="O60" s="30">
        <f>IFERROR(IF('A2 Intenzita dopravy'!$G$2="Dopravný model",IFERROR(INDEX('A2.1 Intenzita dopravy'!$E182:$BB182,MATCH('09.1 Nehodovost - vypocet'!O$19,'A2.1 Intenzita dopravy'!$E$141:$BB$141,0)),IF('09.1 Nehodovost - vypocet'!O$19&lt;MIN('A2.1 Intenzita dopravy'!$E$141:$BB$141),'09.1 Nehodovost - vypocet'!P60*'09.1 Nehodovost - vypocet'!P60/'09.1 Nehodovost - vypocet'!Q60,'09.1 Nehodovost - vypocet'!N60*'09.1 Nehodovost - vypocet'!N60/'09.1 Nehodovost - vypocet'!M60)),IF('A2 Intenzita dopravy'!$G$2="Koeficienty rastu dopravy",IFERROR(INDEX('A2.1 Intenzita dopravy'!$E46:$BB46,MATCH('09.1 Nehodovost - vypocet'!O$19,'A2.1 Intenzita dopravy'!$E$5:$BB$5,0)),IF('09.1 Nehodovost - vypocet'!O$19&lt;MIN('A2.1 Intenzita dopravy'!$E$5:$BB$5),'09.1 Nehodovost - vypocet'!P60*'09.1 Nehodovost - vypocet'!P60/'09.1 Nehodovost - vypocet'!Q60,'09.1 Nehodovost - vypocet'!N60*'09.1 Nehodovost - vypocet'!N60/'09.1 Nehodovost - vypocet'!M60)),0)),0)</f>
        <v>0</v>
      </c>
      <c r="P60" s="30">
        <f>IFERROR(IF('A2 Intenzita dopravy'!$G$2="Dopravný model",IFERROR(INDEX('A2.1 Intenzita dopravy'!$E182:$BB182,MATCH('09.1 Nehodovost - vypocet'!P$19,'A2.1 Intenzita dopravy'!$E$141:$BB$141,0)),IF('09.1 Nehodovost - vypocet'!P$19&lt;MIN('A2.1 Intenzita dopravy'!$E$141:$BB$141),'09.1 Nehodovost - vypocet'!Q60*'09.1 Nehodovost - vypocet'!Q60/'09.1 Nehodovost - vypocet'!R60,'09.1 Nehodovost - vypocet'!O60*'09.1 Nehodovost - vypocet'!O60/'09.1 Nehodovost - vypocet'!N60)),IF('A2 Intenzita dopravy'!$G$2="Koeficienty rastu dopravy",IFERROR(INDEX('A2.1 Intenzita dopravy'!$E46:$BB46,MATCH('09.1 Nehodovost - vypocet'!P$19,'A2.1 Intenzita dopravy'!$E$5:$BB$5,0)),IF('09.1 Nehodovost - vypocet'!P$19&lt;MIN('A2.1 Intenzita dopravy'!$E$5:$BB$5),'09.1 Nehodovost - vypocet'!Q60*'09.1 Nehodovost - vypocet'!Q60/'09.1 Nehodovost - vypocet'!R60,'09.1 Nehodovost - vypocet'!O60*'09.1 Nehodovost - vypocet'!O60/'09.1 Nehodovost - vypocet'!N60)),0)),0)</f>
        <v>0</v>
      </c>
      <c r="Q60" s="30">
        <f>IFERROR(IF('A2 Intenzita dopravy'!$G$2="Dopravný model",IFERROR(INDEX('A2.1 Intenzita dopravy'!$E182:$BB182,MATCH('09.1 Nehodovost - vypocet'!Q$19,'A2.1 Intenzita dopravy'!$E$141:$BB$141,0)),IF('09.1 Nehodovost - vypocet'!Q$19&lt;MIN('A2.1 Intenzita dopravy'!$E$141:$BB$141),'09.1 Nehodovost - vypocet'!R60*'09.1 Nehodovost - vypocet'!R60/'09.1 Nehodovost - vypocet'!S60,'09.1 Nehodovost - vypocet'!P60*'09.1 Nehodovost - vypocet'!P60/'09.1 Nehodovost - vypocet'!O60)),IF('A2 Intenzita dopravy'!$G$2="Koeficienty rastu dopravy",IFERROR(INDEX('A2.1 Intenzita dopravy'!$E46:$BB46,MATCH('09.1 Nehodovost - vypocet'!Q$19,'A2.1 Intenzita dopravy'!$E$5:$BB$5,0)),IF('09.1 Nehodovost - vypocet'!Q$19&lt;MIN('A2.1 Intenzita dopravy'!$E$5:$BB$5),'09.1 Nehodovost - vypocet'!R60*'09.1 Nehodovost - vypocet'!R60/'09.1 Nehodovost - vypocet'!S60,'09.1 Nehodovost - vypocet'!P60*'09.1 Nehodovost - vypocet'!P60/'09.1 Nehodovost - vypocet'!O60)),0)),0)</f>
        <v>0</v>
      </c>
      <c r="R60" s="30">
        <f>IFERROR(IF('A2 Intenzita dopravy'!$G$2="Dopravný model",IFERROR(INDEX('A2.1 Intenzita dopravy'!$E182:$BB182,MATCH('09.1 Nehodovost - vypocet'!R$19,'A2.1 Intenzita dopravy'!$E$141:$BB$141,0)),IF('09.1 Nehodovost - vypocet'!R$19&lt;MIN('A2.1 Intenzita dopravy'!$E$141:$BB$141),'09.1 Nehodovost - vypocet'!S60*'09.1 Nehodovost - vypocet'!S60/'09.1 Nehodovost - vypocet'!T60,'09.1 Nehodovost - vypocet'!Q60*'09.1 Nehodovost - vypocet'!Q60/'09.1 Nehodovost - vypocet'!P60)),IF('A2 Intenzita dopravy'!$G$2="Koeficienty rastu dopravy",IFERROR(INDEX('A2.1 Intenzita dopravy'!$E46:$BB46,MATCH('09.1 Nehodovost - vypocet'!R$19,'A2.1 Intenzita dopravy'!$E$5:$BB$5,0)),IF('09.1 Nehodovost - vypocet'!R$19&lt;MIN('A2.1 Intenzita dopravy'!$E$5:$BB$5),'09.1 Nehodovost - vypocet'!S60*'09.1 Nehodovost - vypocet'!S60/'09.1 Nehodovost - vypocet'!T60,'09.1 Nehodovost - vypocet'!Q60*'09.1 Nehodovost - vypocet'!Q60/'09.1 Nehodovost - vypocet'!P60)),0)),0)</f>
        <v>0</v>
      </c>
      <c r="S60" s="30">
        <f>IFERROR(IF('A2 Intenzita dopravy'!$G$2="Dopravný model",IFERROR(INDEX('A2.1 Intenzita dopravy'!$E182:$BB182,MATCH('09.1 Nehodovost - vypocet'!S$19,'A2.1 Intenzita dopravy'!$E$141:$BB$141,0)),IF('09.1 Nehodovost - vypocet'!S$19&lt;MIN('A2.1 Intenzita dopravy'!$E$141:$BB$141),'09.1 Nehodovost - vypocet'!T60*'09.1 Nehodovost - vypocet'!T60/'09.1 Nehodovost - vypocet'!U60,'09.1 Nehodovost - vypocet'!R60*'09.1 Nehodovost - vypocet'!R60/'09.1 Nehodovost - vypocet'!Q60)),IF('A2 Intenzita dopravy'!$G$2="Koeficienty rastu dopravy",IFERROR(INDEX('A2.1 Intenzita dopravy'!$E46:$BB46,MATCH('09.1 Nehodovost - vypocet'!S$19,'A2.1 Intenzita dopravy'!$E$5:$BB$5,0)),IF('09.1 Nehodovost - vypocet'!S$19&lt;MIN('A2.1 Intenzita dopravy'!$E$5:$BB$5),'09.1 Nehodovost - vypocet'!T60*'09.1 Nehodovost - vypocet'!T60/'09.1 Nehodovost - vypocet'!U60,'09.1 Nehodovost - vypocet'!R60*'09.1 Nehodovost - vypocet'!R60/'09.1 Nehodovost - vypocet'!Q60)),0)),0)</f>
        <v>0</v>
      </c>
      <c r="T60" s="30">
        <f>IFERROR(IF('A2 Intenzita dopravy'!$G$2="Dopravný model",IFERROR(INDEX('A2.1 Intenzita dopravy'!$E182:$BB182,MATCH('09.1 Nehodovost - vypocet'!T$19,'A2.1 Intenzita dopravy'!$E$141:$BB$141,0)),IF('09.1 Nehodovost - vypocet'!T$19&lt;MIN('A2.1 Intenzita dopravy'!$E$141:$BB$141),'09.1 Nehodovost - vypocet'!U60*'09.1 Nehodovost - vypocet'!U60/'09.1 Nehodovost - vypocet'!V60,'09.1 Nehodovost - vypocet'!S60*'09.1 Nehodovost - vypocet'!S60/'09.1 Nehodovost - vypocet'!R60)),IF('A2 Intenzita dopravy'!$G$2="Koeficienty rastu dopravy",IFERROR(INDEX('A2.1 Intenzita dopravy'!$E46:$BB46,MATCH('09.1 Nehodovost - vypocet'!T$19,'A2.1 Intenzita dopravy'!$E$5:$BB$5,0)),IF('09.1 Nehodovost - vypocet'!T$19&lt;MIN('A2.1 Intenzita dopravy'!$E$5:$BB$5),'09.1 Nehodovost - vypocet'!U60*'09.1 Nehodovost - vypocet'!U60/'09.1 Nehodovost - vypocet'!V60,'09.1 Nehodovost - vypocet'!S60*'09.1 Nehodovost - vypocet'!S60/'09.1 Nehodovost - vypocet'!R60)),0)),0)</f>
        <v>0</v>
      </c>
      <c r="U60" s="30">
        <f>IFERROR(IF('A2 Intenzita dopravy'!$G$2="Dopravný model",IFERROR(INDEX('A2.1 Intenzita dopravy'!$E182:$BB182,MATCH('09.1 Nehodovost - vypocet'!U$19,'A2.1 Intenzita dopravy'!$E$141:$BB$141,0)),IF('09.1 Nehodovost - vypocet'!U$19&lt;MIN('A2.1 Intenzita dopravy'!$E$141:$BB$141),'09.1 Nehodovost - vypocet'!V60*'09.1 Nehodovost - vypocet'!V60/'09.1 Nehodovost - vypocet'!W60,'09.1 Nehodovost - vypocet'!T60*'09.1 Nehodovost - vypocet'!T60/'09.1 Nehodovost - vypocet'!S60)),IF('A2 Intenzita dopravy'!$G$2="Koeficienty rastu dopravy",IFERROR(INDEX('A2.1 Intenzita dopravy'!$E46:$BB46,MATCH('09.1 Nehodovost - vypocet'!U$19,'A2.1 Intenzita dopravy'!$E$5:$BB$5,0)),IF('09.1 Nehodovost - vypocet'!U$19&lt;MIN('A2.1 Intenzita dopravy'!$E$5:$BB$5),'09.1 Nehodovost - vypocet'!V60*'09.1 Nehodovost - vypocet'!V60/'09.1 Nehodovost - vypocet'!W60,'09.1 Nehodovost - vypocet'!T60*'09.1 Nehodovost - vypocet'!T60/'09.1 Nehodovost - vypocet'!S60)),0)),0)</f>
        <v>0</v>
      </c>
      <c r="V60" s="30">
        <f>IFERROR(IF('A2 Intenzita dopravy'!$G$2="Dopravný model",IFERROR(INDEX('A2.1 Intenzita dopravy'!$E182:$BB182,MATCH('09.1 Nehodovost - vypocet'!V$19,'A2.1 Intenzita dopravy'!$E$141:$BB$141,0)),IF('09.1 Nehodovost - vypocet'!V$19&lt;MIN('A2.1 Intenzita dopravy'!$E$141:$BB$141),'09.1 Nehodovost - vypocet'!W60*'09.1 Nehodovost - vypocet'!W60/'09.1 Nehodovost - vypocet'!X60,'09.1 Nehodovost - vypocet'!U60*'09.1 Nehodovost - vypocet'!U60/'09.1 Nehodovost - vypocet'!T60)),IF('A2 Intenzita dopravy'!$G$2="Koeficienty rastu dopravy",IFERROR(INDEX('A2.1 Intenzita dopravy'!$E46:$BB46,MATCH('09.1 Nehodovost - vypocet'!V$19,'A2.1 Intenzita dopravy'!$E$5:$BB$5,0)),IF('09.1 Nehodovost - vypocet'!V$19&lt;MIN('A2.1 Intenzita dopravy'!$E$5:$BB$5),'09.1 Nehodovost - vypocet'!W60*'09.1 Nehodovost - vypocet'!W60/'09.1 Nehodovost - vypocet'!X60,'09.1 Nehodovost - vypocet'!U60*'09.1 Nehodovost - vypocet'!U60/'09.1 Nehodovost - vypocet'!T60)),0)),0)</f>
        <v>0</v>
      </c>
      <c r="W60" s="30">
        <f>IFERROR(IF('A2 Intenzita dopravy'!$G$2="Dopravný model",IFERROR(INDEX('A2.1 Intenzita dopravy'!$E182:$BB182,MATCH('09.1 Nehodovost - vypocet'!W$19,'A2.1 Intenzita dopravy'!$E$141:$BB$141,0)),IF('09.1 Nehodovost - vypocet'!W$19&lt;MIN('A2.1 Intenzita dopravy'!$E$141:$BB$141),'09.1 Nehodovost - vypocet'!X60*'09.1 Nehodovost - vypocet'!X60/'09.1 Nehodovost - vypocet'!Y60,'09.1 Nehodovost - vypocet'!V60*'09.1 Nehodovost - vypocet'!V60/'09.1 Nehodovost - vypocet'!U60)),IF('A2 Intenzita dopravy'!$G$2="Koeficienty rastu dopravy",IFERROR(INDEX('A2.1 Intenzita dopravy'!$E46:$BB46,MATCH('09.1 Nehodovost - vypocet'!W$19,'A2.1 Intenzita dopravy'!$E$5:$BB$5,0)),IF('09.1 Nehodovost - vypocet'!W$19&lt;MIN('A2.1 Intenzita dopravy'!$E$5:$BB$5),'09.1 Nehodovost - vypocet'!X60*'09.1 Nehodovost - vypocet'!X60/'09.1 Nehodovost - vypocet'!Y60,'09.1 Nehodovost - vypocet'!V60*'09.1 Nehodovost - vypocet'!V60/'09.1 Nehodovost - vypocet'!U60)),0)),0)</f>
        <v>0</v>
      </c>
      <c r="X60" s="30">
        <f>IFERROR(IF('A2 Intenzita dopravy'!$G$2="Dopravný model",IFERROR(INDEX('A2.1 Intenzita dopravy'!$E182:$BB182,MATCH('09.1 Nehodovost - vypocet'!X$19,'A2.1 Intenzita dopravy'!$E$141:$BB$141,0)),IF('09.1 Nehodovost - vypocet'!X$19&lt;MIN('A2.1 Intenzita dopravy'!$E$141:$BB$141),'09.1 Nehodovost - vypocet'!Y60*'09.1 Nehodovost - vypocet'!Y60/'09.1 Nehodovost - vypocet'!Z60,'09.1 Nehodovost - vypocet'!W60*'09.1 Nehodovost - vypocet'!W60/'09.1 Nehodovost - vypocet'!V60)),IF('A2 Intenzita dopravy'!$G$2="Koeficienty rastu dopravy",IFERROR(INDEX('A2.1 Intenzita dopravy'!$E46:$BB46,MATCH('09.1 Nehodovost - vypocet'!X$19,'A2.1 Intenzita dopravy'!$E$5:$BB$5,0)),IF('09.1 Nehodovost - vypocet'!X$19&lt;MIN('A2.1 Intenzita dopravy'!$E$5:$BB$5),'09.1 Nehodovost - vypocet'!Y60*'09.1 Nehodovost - vypocet'!Y60/'09.1 Nehodovost - vypocet'!Z60,'09.1 Nehodovost - vypocet'!W60*'09.1 Nehodovost - vypocet'!W60/'09.1 Nehodovost - vypocet'!V60)),0)),0)</f>
        <v>0</v>
      </c>
      <c r="Y60" s="30">
        <f>IFERROR(IF('A2 Intenzita dopravy'!$G$2="Dopravný model",IFERROR(INDEX('A2.1 Intenzita dopravy'!$E182:$BB182,MATCH('09.1 Nehodovost - vypocet'!Y$19,'A2.1 Intenzita dopravy'!$E$141:$BB$141,0)),IF('09.1 Nehodovost - vypocet'!Y$19&lt;MIN('A2.1 Intenzita dopravy'!$E$141:$BB$141),'09.1 Nehodovost - vypocet'!Z60*'09.1 Nehodovost - vypocet'!Z60/'09.1 Nehodovost - vypocet'!AA60,'09.1 Nehodovost - vypocet'!X60*'09.1 Nehodovost - vypocet'!X60/'09.1 Nehodovost - vypocet'!W60)),IF('A2 Intenzita dopravy'!$G$2="Koeficienty rastu dopravy",IFERROR(INDEX('A2.1 Intenzita dopravy'!$E46:$BB46,MATCH('09.1 Nehodovost - vypocet'!Y$19,'A2.1 Intenzita dopravy'!$E$5:$BB$5,0)),IF('09.1 Nehodovost - vypocet'!Y$19&lt;MIN('A2.1 Intenzita dopravy'!$E$5:$BB$5),'09.1 Nehodovost - vypocet'!Z60*'09.1 Nehodovost - vypocet'!Z60/'09.1 Nehodovost - vypocet'!AA60,'09.1 Nehodovost - vypocet'!X60*'09.1 Nehodovost - vypocet'!X60/'09.1 Nehodovost - vypocet'!W60)),0)),0)</f>
        <v>0</v>
      </c>
      <c r="Z60" s="30">
        <f>IFERROR(IF('A2 Intenzita dopravy'!$G$2="Dopravný model",IFERROR(INDEX('A2.1 Intenzita dopravy'!$E182:$BB182,MATCH('09.1 Nehodovost - vypocet'!Z$19,'A2.1 Intenzita dopravy'!$E$141:$BB$141,0)),IF('09.1 Nehodovost - vypocet'!Z$19&lt;MIN('A2.1 Intenzita dopravy'!$E$141:$BB$141),'09.1 Nehodovost - vypocet'!AA60*'09.1 Nehodovost - vypocet'!AA60/'09.1 Nehodovost - vypocet'!AB60,'09.1 Nehodovost - vypocet'!Y60*'09.1 Nehodovost - vypocet'!Y60/'09.1 Nehodovost - vypocet'!X60)),IF('A2 Intenzita dopravy'!$G$2="Koeficienty rastu dopravy",IFERROR(INDEX('A2.1 Intenzita dopravy'!$E46:$BB46,MATCH('09.1 Nehodovost - vypocet'!Z$19,'A2.1 Intenzita dopravy'!$E$5:$BB$5,0)),IF('09.1 Nehodovost - vypocet'!Z$19&lt;MIN('A2.1 Intenzita dopravy'!$E$5:$BB$5),'09.1 Nehodovost - vypocet'!AA60*'09.1 Nehodovost - vypocet'!AA60/'09.1 Nehodovost - vypocet'!AB60,'09.1 Nehodovost - vypocet'!Y60*'09.1 Nehodovost - vypocet'!Y60/'09.1 Nehodovost - vypocet'!X60)),0)),0)</f>
        <v>0</v>
      </c>
      <c r="AA60" s="30">
        <f>IFERROR(IF('A2 Intenzita dopravy'!$G$2="Dopravný model",IFERROR(INDEX('A2.1 Intenzita dopravy'!$E182:$BB182,MATCH('09.1 Nehodovost - vypocet'!AA$19,'A2.1 Intenzita dopravy'!$E$141:$BB$141,0)),IF('09.1 Nehodovost - vypocet'!AA$19&lt;MIN('A2.1 Intenzita dopravy'!$E$141:$BB$141),'09.1 Nehodovost - vypocet'!AB60*'09.1 Nehodovost - vypocet'!AB60/'09.1 Nehodovost - vypocet'!AC60,'09.1 Nehodovost - vypocet'!Z60*'09.1 Nehodovost - vypocet'!Z60/'09.1 Nehodovost - vypocet'!Y60)),IF('A2 Intenzita dopravy'!$G$2="Koeficienty rastu dopravy",IFERROR(INDEX('A2.1 Intenzita dopravy'!$E46:$BB46,MATCH('09.1 Nehodovost - vypocet'!AA$19,'A2.1 Intenzita dopravy'!$E$5:$BB$5,0)),IF('09.1 Nehodovost - vypocet'!AA$19&lt;MIN('A2.1 Intenzita dopravy'!$E$5:$BB$5),'09.1 Nehodovost - vypocet'!AB60*'09.1 Nehodovost - vypocet'!AB60/'09.1 Nehodovost - vypocet'!AC60,'09.1 Nehodovost - vypocet'!Z60*'09.1 Nehodovost - vypocet'!Z60/'09.1 Nehodovost - vypocet'!Y60)),0)),0)</f>
        <v>0</v>
      </c>
      <c r="AB60" s="30">
        <f>IFERROR(IF('A2 Intenzita dopravy'!$G$2="Dopravný model",IFERROR(INDEX('A2.1 Intenzita dopravy'!$E182:$BB182,MATCH('09.1 Nehodovost - vypocet'!AB$19,'A2.1 Intenzita dopravy'!$E$141:$BB$141,0)),IF('09.1 Nehodovost - vypocet'!AB$19&lt;MIN('A2.1 Intenzita dopravy'!$E$141:$BB$141),'09.1 Nehodovost - vypocet'!AC60*'09.1 Nehodovost - vypocet'!AC60/'09.1 Nehodovost - vypocet'!AD60,'09.1 Nehodovost - vypocet'!AA60*'09.1 Nehodovost - vypocet'!AA60/'09.1 Nehodovost - vypocet'!Z60)),IF('A2 Intenzita dopravy'!$G$2="Koeficienty rastu dopravy",IFERROR(INDEX('A2.1 Intenzita dopravy'!$E46:$BB46,MATCH('09.1 Nehodovost - vypocet'!AB$19,'A2.1 Intenzita dopravy'!$E$5:$BB$5,0)),IF('09.1 Nehodovost - vypocet'!AB$19&lt;MIN('A2.1 Intenzita dopravy'!$E$5:$BB$5),'09.1 Nehodovost - vypocet'!AC60*'09.1 Nehodovost - vypocet'!AC60/'09.1 Nehodovost - vypocet'!AD60,'09.1 Nehodovost - vypocet'!AA60*'09.1 Nehodovost - vypocet'!AA60/'09.1 Nehodovost - vypocet'!Z60)),0)),0)</f>
        <v>0</v>
      </c>
      <c r="AC60" s="30">
        <f>IFERROR(IF('A2 Intenzita dopravy'!$G$2="Dopravný model",IFERROR(INDEX('A2.1 Intenzita dopravy'!$E182:$BB182,MATCH('09.1 Nehodovost - vypocet'!AC$19,'A2.1 Intenzita dopravy'!$E$141:$BB$141,0)),IF('09.1 Nehodovost - vypocet'!AC$19&lt;MIN('A2.1 Intenzita dopravy'!$E$141:$BB$141),'09.1 Nehodovost - vypocet'!AD60*'09.1 Nehodovost - vypocet'!AD60/'09.1 Nehodovost - vypocet'!AE60,'09.1 Nehodovost - vypocet'!AB60*'09.1 Nehodovost - vypocet'!AB60/'09.1 Nehodovost - vypocet'!AA60)),IF('A2 Intenzita dopravy'!$G$2="Koeficienty rastu dopravy",IFERROR(INDEX('A2.1 Intenzita dopravy'!$E46:$BB46,MATCH('09.1 Nehodovost - vypocet'!AC$19,'A2.1 Intenzita dopravy'!$E$5:$BB$5,0)),IF('09.1 Nehodovost - vypocet'!AC$19&lt;MIN('A2.1 Intenzita dopravy'!$E$5:$BB$5),'09.1 Nehodovost - vypocet'!AD60*'09.1 Nehodovost - vypocet'!AD60/'09.1 Nehodovost - vypocet'!AE60,'09.1 Nehodovost - vypocet'!AB60*'09.1 Nehodovost - vypocet'!AB60/'09.1 Nehodovost - vypocet'!AA60)),0)),0)</f>
        <v>0</v>
      </c>
      <c r="AD60" s="30">
        <f>IFERROR(IF('A2 Intenzita dopravy'!$G$2="Dopravný model",IFERROR(INDEX('A2.1 Intenzita dopravy'!$E182:$BB182,MATCH('09.1 Nehodovost - vypocet'!AD$19,'A2.1 Intenzita dopravy'!$E$141:$BB$141,0)),IF('09.1 Nehodovost - vypocet'!AD$19&lt;MIN('A2.1 Intenzita dopravy'!$E$141:$BB$141),'09.1 Nehodovost - vypocet'!AE60*'09.1 Nehodovost - vypocet'!AE60/'09.1 Nehodovost - vypocet'!AF60,'09.1 Nehodovost - vypocet'!AC60*'09.1 Nehodovost - vypocet'!AC60/'09.1 Nehodovost - vypocet'!AB60)),IF('A2 Intenzita dopravy'!$G$2="Koeficienty rastu dopravy",IFERROR(INDEX('A2.1 Intenzita dopravy'!$E46:$BB46,MATCH('09.1 Nehodovost - vypocet'!AD$19,'A2.1 Intenzita dopravy'!$E$5:$BB$5,0)),IF('09.1 Nehodovost - vypocet'!AD$19&lt;MIN('A2.1 Intenzita dopravy'!$E$5:$BB$5),'09.1 Nehodovost - vypocet'!AE60*'09.1 Nehodovost - vypocet'!AE60/'09.1 Nehodovost - vypocet'!AF60,'09.1 Nehodovost - vypocet'!AC60*'09.1 Nehodovost - vypocet'!AC60/'09.1 Nehodovost - vypocet'!AB60)),0)),0)</f>
        <v>0</v>
      </c>
      <c r="AE60" s="30">
        <f>IFERROR(IF('A2 Intenzita dopravy'!$G$2="Dopravný model",IFERROR(INDEX('A2.1 Intenzita dopravy'!$E182:$BB182,MATCH('09.1 Nehodovost - vypocet'!AE$19,'A2.1 Intenzita dopravy'!$E$141:$BB$141,0)),IF('09.1 Nehodovost - vypocet'!AE$19&lt;MIN('A2.1 Intenzita dopravy'!$E$141:$BB$141),'09.1 Nehodovost - vypocet'!AF60*'09.1 Nehodovost - vypocet'!AF60/'09.1 Nehodovost - vypocet'!AG60,'09.1 Nehodovost - vypocet'!AD60*'09.1 Nehodovost - vypocet'!AD60/'09.1 Nehodovost - vypocet'!AC60)),IF('A2 Intenzita dopravy'!$G$2="Koeficienty rastu dopravy",IFERROR(INDEX('A2.1 Intenzita dopravy'!$E46:$BB46,MATCH('09.1 Nehodovost - vypocet'!AE$19,'A2.1 Intenzita dopravy'!$E$5:$BB$5,0)),IF('09.1 Nehodovost - vypocet'!AE$19&lt;MIN('A2.1 Intenzita dopravy'!$E$5:$BB$5),'09.1 Nehodovost - vypocet'!AF60*'09.1 Nehodovost - vypocet'!AF60/'09.1 Nehodovost - vypocet'!AG60,'09.1 Nehodovost - vypocet'!AD60*'09.1 Nehodovost - vypocet'!AD60/'09.1 Nehodovost - vypocet'!AC60)),0)),0)</f>
        <v>0</v>
      </c>
      <c r="AF60" s="30">
        <f>IFERROR(IF('A2 Intenzita dopravy'!$G$2="Dopravný model",IFERROR(INDEX('A2.1 Intenzita dopravy'!$E182:$BB182,MATCH('09.1 Nehodovost - vypocet'!AF$19,'A2.1 Intenzita dopravy'!$E$141:$BB$141,0)),IF('09.1 Nehodovost - vypocet'!AF$19&lt;MIN('A2.1 Intenzita dopravy'!$E$141:$BB$141),'09.1 Nehodovost - vypocet'!AG60*'09.1 Nehodovost - vypocet'!AG60/'09.1 Nehodovost - vypocet'!AH60,'09.1 Nehodovost - vypocet'!AE60*'09.1 Nehodovost - vypocet'!AE60/'09.1 Nehodovost - vypocet'!AD60)),IF('A2 Intenzita dopravy'!$G$2="Koeficienty rastu dopravy",IFERROR(INDEX('A2.1 Intenzita dopravy'!$E46:$BB46,MATCH('09.1 Nehodovost - vypocet'!AF$19,'A2.1 Intenzita dopravy'!$E$5:$BB$5,0)),IF('09.1 Nehodovost - vypocet'!AF$19&lt;MIN('A2.1 Intenzita dopravy'!$E$5:$BB$5),'09.1 Nehodovost - vypocet'!AG60*'09.1 Nehodovost - vypocet'!AG60/'09.1 Nehodovost - vypocet'!AH60,'09.1 Nehodovost - vypocet'!AE60*'09.1 Nehodovost - vypocet'!AE60/'09.1 Nehodovost - vypocet'!AD60)),0)),0)</f>
        <v>0</v>
      </c>
      <c r="AG60" s="30">
        <f>IFERROR(IF('A2 Intenzita dopravy'!$G$2="Dopravný model",IFERROR(INDEX('A2.1 Intenzita dopravy'!$E182:$BB182,MATCH('09.1 Nehodovost - vypocet'!AG$19,'A2.1 Intenzita dopravy'!$E$141:$BB$141,0)),IF('09.1 Nehodovost - vypocet'!AG$19&lt;MIN('A2.1 Intenzita dopravy'!$E$141:$BB$141),'09.1 Nehodovost - vypocet'!AH60*'09.1 Nehodovost - vypocet'!AH60/'09.1 Nehodovost - vypocet'!AI60,'09.1 Nehodovost - vypocet'!AF60*'09.1 Nehodovost - vypocet'!AF60/'09.1 Nehodovost - vypocet'!AE60)),IF('A2 Intenzita dopravy'!$G$2="Koeficienty rastu dopravy",IFERROR(INDEX('A2.1 Intenzita dopravy'!$E46:$BB46,MATCH('09.1 Nehodovost - vypocet'!AG$19,'A2.1 Intenzita dopravy'!$E$5:$BB$5,0)),IF('09.1 Nehodovost - vypocet'!AG$19&lt;MIN('A2.1 Intenzita dopravy'!$E$5:$BB$5),'09.1 Nehodovost - vypocet'!AH60*'09.1 Nehodovost - vypocet'!AH60/'09.1 Nehodovost - vypocet'!AI60,'09.1 Nehodovost - vypocet'!AF60*'09.1 Nehodovost - vypocet'!AF60/'09.1 Nehodovost - vypocet'!AE60)),0)),0)</f>
        <v>0</v>
      </c>
      <c r="AH60" s="30">
        <f>IFERROR(IF('A2 Intenzita dopravy'!$G$2="Dopravný model",IFERROR(INDEX('A2.1 Intenzita dopravy'!$E182:$BB182,MATCH('09.1 Nehodovost - vypocet'!AH$19,'A2.1 Intenzita dopravy'!$E$141:$BB$141,0)),IF('09.1 Nehodovost - vypocet'!AH$19&lt;MIN('A2.1 Intenzita dopravy'!$E$141:$BB$141),'09.1 Nehodovost - vypocet'!AI60*'09.1 Nehodovost - vypocet'!AI60/'09.1 Nehodovost - vypocet'!AJ60,'09.1 Nehodovost - vypocet'!AG60*'09.1 Nehodovost - vypocet'!AG60/'09.1 Nehodovost - vypocet'!AF60)),IF('A2 Intenzita dopravy'!$G$2="Koeficienty rastu dopravy",IFERROR(INDEX('A2.1 Intenzita dopravy'!$E46:$BB46,MATCH('09.1 Nehodovost - vypocet'!AH$19,'A2.1 Intenzita dopravy'!$E$5:$BB$5,0)),IF('09.1 Nehodovost - vypocet'!AH$19&lt;MIN('A2.1 Intenzita dopravy'!$E$5:$BB$5),'09.1 Nehodovost - vypocet'!AI60*'09.1 Nehodovost - vypocet'!AI60/'09.1 Nehodovost - vypocet'!AJ60,'09.1 Nehodovost - vypocet'!AG60*'09.1 Nehodovost - vypocet'!AG60/'09.1 Nehodovost - vypocet'!AF60)),0)),0)</f>
        <v>0</v>
      </c>
      <c r="AI60" s="30">
        <f>IFERROR(IF('A2 Intenzita dopravy'!$G$2="Dopravný model",IFERROR(INDEX('A2.1 Intenzita dopravy'!$E182:$BB182,MATCH('09.1 Nehodovost - vypocet'!AI$19,'A2.1 Intenzita dopravy'!$E$141:$BB$141,0)),IF('09.1 Nehodovost - vypocet'!AI$19&lt;MIN('A2.1 Intenzita dopravy'!$E$141:$BB$141),'09.1 Nehodovost - vypocet'!AJ60*'09.1 Nehodovost - vypocet'!AJ60/'09.1 Nehodovost - vypocet'!AK60,'09.1 Nehodovost - vypocet'!AH60*'09.1 Nehodovost - vypocet'!AH60/'09.1 Nehodovost - vypocet'!AG60)),IF('A2 Intenzita dopravy'!$G$2="Koeficienty rastu dopravy",IFERROR(INDEX('A2.1 Intenzita dopravy'!$E46:$BB46,MATCH('09.1 Nehodovost - vypocet'!AI$19,'A2.1 Intenzita dopravy'!$E$5:$BB$5,0)),IF('09.1 Nehodovost - vypocet'!AI$19&lt;MIN('A2.1 Intenzita dopravy'!$E$5:$BB$5),'09.1 Nehodovost - vypocet'!AJ60*'09.1 Nehodovost - vypocet'!AJ60/'09.1 Nehodovost - vypocet'!AK60,'09.1 Nehodovost - vypocet'!AH60*'09.1 Nehodovost - vypocet'!AH60/'09.1 Nehodovost - vypocet'!AG60)),0)),0)</f>
        <v>0</v>
      </c>
      <c r="AJ60" s="30">
        <f>IFERROR(IF('A2 Intenzita dopravy'!$G$2="Dopravný model",IFERROR(INDEX('A2.1 Intenzita dopravy'!$E182:$BB182,MATCH('09.1 Nehodovost - vypocet'!AJ$19,'A2.1 Intenzita dopravy'!$E$141:$BB$141,0)),IF('09.1 Nehodovost - vypocet'!AJ$19&lt;MIN('A2.1 Intenzita dopravy'!$E$141:$BB$141),'09.1 Nehodovost - vypocet'!AK60*'09.1 Nehodovost - vypocet'!AK60/'09.1 Nehodovost - vypocet'!AL60,'09.1 Nehodovost - vypocet'!AI60*'09.1 Nehodovost - vypocet'!AI60/'09.1 Nehodovost - vypocet'!AH60)),IF('A2 Intenzita dopravy'!$G$2="Koeficienty rastu dopravy",IFERROR(INDEX('A2.1 Intenzita dopravy'!$E46:$BB46,MATCH('09.1 Nehodovost - vypocet'!AJ$19,'A2.1 Intenzita dopravy'!$E$5:$BB$5,0)),IF('09.1 Nehodovost - vypocet'!AJ$19&lt;MIN('A2.1 Intenzita dopravy'!$E$5:$BB$5),'09.1 Nehodovost - vypocet'!AK60*'09.1 Nehodovost - vypocet'!AK60/'09.1 Nehodovost - vypocet'!AL60,'09.1 Nehodovost - vypocet'!AI60*'09.1 Nehodovost - vypocet'!AI60/'09.1 Nehodovost - vypocet'!AH60)),0)),0)</f>
        <v>0</v>
      </c>
      <c r="AK60" s="30">
        <f>IFERROR(IF('A2 Intenzita dopravy'!$G$2="Dopravný model",IFERROR(INDEX('A2.1 Intenzita dopravy'!$E182:$BB182,MATCH('09.1 Nehodovost - vypocet'!AK$19,'A2.1 Intenzita dopravy'!$E$141:$BB$141,0)),IF('09.1 Nehodovost - vypocet'!AK$19&lt;MIN('A2.1 Intenzita dopravy'!$E$141:$BB$141),'09.1 Nehodovost - vypocet'!AL60*'09.1 Nehodovost - vypocet'!AL60/'09.1 Nehodovost - vypocet'!AM60,'09.1 Nehodovost - vypocet'!AJ60*'09.1 Nehodovost - vypocet'!AJ60/'09.1 Nehodovost - vypocet'!AI60)),IF('A2 Intenzita dopravy'!$G$2="Koeficienty rastu dopravy",IFERROR(INDEX('A2.1 Intenzita dopravy'!$E46:$BB46,MATCH('09.1 Nehodovost - vypocet'!AK$19,'A2.1 Intenzita dopravy'!$E$5:$BB$5,0)),IF('09.1 Nehodovost - vypocet'!AK$19&lt;MIN('A2.1 Intenzita dopravy'!$E$5:$BB$5),'09.1 Nehodovost - vypocet'!AL60*'09.1 Nehodovost - vypocet'!AL60/'09.1 Nehodovost - vypocet'!AM60,'09.1 Nehodovost - vypocet'!AJ60*'09.1 Nehodovost - vypocet'!AJ60/'09.1 Nehodovost - vypocet'!AI60)),0)),0)</f>
        <v>0</v>
      </c>
      <c r="AL60" s="30">
        <f>IFERROR(IF('A2 Intenzita dopravy'!$G$2="Dopravný model",IFERROR(INDEX('A2.1 Intenzita dopravy'!$E182:$BB182,MATCH('09.1 Nehodovost - vypocet'!AL$19,'A2.1 Intenzita dopravy'!$E$141:$BB$141,0)),IF('09.1 Nehodovost - vypocet'!AL$19&lt;MIN('A2.1 Intenzita dopravy'!$E$141:$BB$141),'09.1 Nehodovost - vypocet'!AM60*'09.1 Nehodovost - vypocet'!AM60/'09.1 Nehodovost - vypocet'!AN60,'09.1 Nehodovost - vypocet'!AK60*'09.1 Nehodovost - vypocet'!AK60/'09.1 Nehodovost - vypocet'!AJ60)),IF('A2 Intenzita dopravy'!$G$2="Koeficienty rastu dopravy",IFERROR(INDEX('A2.1 Intenzita dopravy'!$E46:$BB46,MATCH('09.1 Nehodovost - vypocet'!AL$19,'A2.1 Intenzita dopravy'!$E$5:$BB$5,0)),IF('09.1 Nehodovost - vypocet'!AL$19&lt;MIN('A2.1 Intenzita dopravy'!$E$5:$BB$5),'09.1 Nehodovost - vypocet'!AM60*'09.1 Nehodovost - vypocet'!AM60/'09.1 Nehodovost - vypocet'!AN60,'09.1 Nehodovost - vypocet'!AK60*'09.1 Nehodovost - vypocet'!AK60/'09.1 Nehodovost - vypocet'!AJ60)),0)),0)</f>
        <v>0</v>
      </c>
      <c r="AM60" s="30">
        <f>IFERROR(IF('A2 Intenzita dopravy'!$G$2="Dopravný model",IFERROR(INDEX('A2.1 Intenzita dopravy'!$E182:$BB182,MATCH('09.1 Nehodovost - vypocet'!AM$19,'A2.1 Intenzita dopravy'!$E$141:$BB$141,0)),IF('09.1 Nehodovost - vypocet'!AM$19&lt;MIN('A2.1 Intenzita dopravy'!$E$141:$BB$141),'09.1 Nehodovost - vypocet'!AN60*'09.1 Nehodovost - vypocet'!AN60/'09.1 Nehodovost - vypocet'!AO60,'09.1 Nehodovost - vypocet'!AL60*'09.1 Nehodovost - vypocet'!AL60/'09.1 Nehodovost - vypocet'!AK60)),IF('A2 Intenzita dopravy'!$G$2="Koeficienty rastu dopravy",IFERROR(INDEX('A2.1 Intenzita dopravy'!$E46:$BB46,MATCH('09.1 Nehodovost - vypocet'!AM$19,'A2.1 Intenzita dopravy'!$E$5:$BB$5,0)),IF('09.1 Nehodovost - vypocet'!AM$19&lt;MIN('A2.1 Intenzita dopravy'!$E$5:$BB$5),'09.1 Nehodovost - vypocet'!AN60*'09.1 Nehodovost - vypocet'!AN60/'09.1 Nehodovost - vypocet'!AO60,'09.1 Nehodovost - vypocet'!AL60*'09.1 Nehodovost - vypocet'!AL60/'09.1 Nehodovost - vypocet'!AK60)),0)),0)</f>
        <v>0</v>
      </c>
      <c r="AN60" s="30">
        <f>IFERROR(IF('A2 Intenzita dopravy'!$G$2="Dopravný model",IFERROR(INDEX('A2.1 Intenzita dopravy'!$E182:$BB182,MATCH('09.1 Nehodovost - vypocet'!AN$19,'A2.1 Intenzita dopravy'!$E$141:$BB$141,0)),IF('09.1 Nehodovost - vypocet'!AN$19&lt;MIN('A2.1 Intenzita dopravy'!$E$141:$BB$141),'09.1 Nehodovost - vypocet'!AO60*'09.1 Nehodovost - vypocet'!AO60/'09.1 Nehodovost - vypocet'!AP60,'09.1 Nehodovost - vypocet'!AM60*'09.1 Nehodovost - vypocet'!AM60/'09.1 Nehodovost - vypocet'!AL60)),IF('A2 Intenzita dopravy'!$G$2="Koeficienty rastu dopravy",IFERROR(INDEX('A2.1 Intenzita dopravy'!$E46:$BB46,MATCH('09.1 Nehodovost - vypocet'!AN$19,'A2.1 Intenzita dopravy'!$E$5:$BB$5,0)),IF('09.1 Nehodovost - vypocet'!AN$19&lt;MIN('A2.1 Intenzita dopravy'!$E$5:$BB$5),'09.1 Nehodovost - vypocet'!AO60*'09.1 Nehodovost - vypocet'!AO60/'09.1 Nehodovost - vypocet'!AP60,'09.1 Nehodovost - vypocet'!AM60*'09.1 Nehodovost - vypocet'!AM60/'09.1 Nehodovost - vypocet'!AL60)),0)),0)</f>
        <v>0</v>
      </c>
      <c r="AO60" s="30">
        <f>IFERROR(IF('A2 Intenzita dopravy'!$G$2="Dopravný model",IFERROR(INDEX('A2.1 Intenzita dopravy'!$E182:$BB182,MATCH('09.1 Nehodovost - vypocet'!AO$19,'A2.1 Intenzita dopravy'!$E$141:$BB$141,0)),IF('09.1 Nehodovost - vypocet'!AO$19&lt;MIN('A2.1 Intenzita dopravy'!$E$141:$BB$141),'09.1 Nehodovost - vypocet'!AP60*'09.1 Nehodovost - vypocet'!AP60/'09.1 Nehodovost - vypocet'!AQ60,'09.1 Nehodovost - vypocet'!AN60*'09.1 Nehodovost - vypocet'!AN60/'09.1 Nehodovost - vypocet'!AM60)),IF('A2 Intenzita dopravy'!$G$2="Koeficienty rastu dopravy",IFERROR(INDEX('A2.1 Intenzita dopravy'!$E46:$BB46,MATCH('09.1 Nehodovost - vypocet'!AO$19,'A2.1 Intenzita dopravy'!$E$5:$BB$5,0)),IF('09.1 Nehodovost - vypocet'!AO$19&lt;MIN('A2.1 Intenzita dopravy'!$E$5:$BB$5),'09.1 Nehodovost - vypocet'!AP60*'09.1 Nehodovost - vypocet'!AP60/'09.1 Nehodovost - vypocet'!AQ60,'09.1 Nehodovost - vypocet'!AN60*'09.1 Nehodovost - vypocet'!AN60/'09.1 Nehodovost - vypocet'!AM60)),0)),0)</f>
        <v>0</v>
      </c>
      <c r="AP60" s="30">
        <f>IFERROR(IF('A2 Intenzita dopravy'!$G$2="Dopravný model",IFERROR(INDEX('A2.1 Intenzita dopravy'!$E182:$BB182,MATCH('09.1 Nehodovost - vypocet'!AP$19,'A2.1 Intenzita dopravy'!$E$141:$BB$141,0)),IF('09.1 Nehodovost - vypocet'!AP$19&lt;MIN('A2.1 Intenzita dopravy'!$E$141:$BB$141),'09.1 Nehodovost - vypocet'!AQ60*'09.1 Nehodovost - vypocet'!AQ60/'09.1 Nehodovost - vypocet'!AR60,'09.1 Nehodovost - vypocet'!AO60*'09.1 Nehodovost - vypocet'!AO60/'09.1 Nehodovost - vypocet'!AN60)),IF('A2 Intenzita dopravy'!$G$2="Koeficienty rastu dopravy",IFERROR(INDEX('A2.1 Intenzita dopravy'!$E46:$BB46,MATCH('09.1 Nehodovost - vypocet'!AP$19,'A2.1 Intenzita dopravy'!$E$5:$BB$5,0)),IF('09.1 Nehodovost - vypocet'!AP$19&lt;MIN('A2.1 Intenzita dopravy'!$E$5:$BB$5),'09.1 Nehodovost - vypocet'!AQ60*'09.1 Nehodovost - vypocet'!AQ60/'09.1 Nehodovost - vypocet'!AR60,'09.1 Nehodovost - vypocet'!AO60*'09.1 Nehodovost - vypocet'!AO60/'09.1 Nehodovost - vypocet'!AN60)),0)),0)</f>
        <v>0</v>
      </c>
      <c r="AQ60" s="30">
        <f>IFERROR(IF('A2 Intenzita dopravy'!$G$2="Dopravný model",IFERROR(INDEX('A2.1 Intenzita dopravy'!$E182:$BB182,MATCH('09.1 Nehodovost - vypocet'!AQ$19,'A2.1 Intenzita dopravy'!$E$141:$BB$141,0)),IF('09.1 Nehodovost - vypocet'!AQ$19&lt;MIN('A2.1 Intenzita dopravy'!$E$141:$BB$141),'09.1 Nehodovost - vypocet'!AR60*'09.1 Nehodovost - vypocet'!AR60/'09.1 Nehodovost - vypocet'!AS60,'09.1 Nehodovost - vypocet'!AP60*'09.1 Nehodovost - vypocet'!AP60/'09.1 Nehodovost - vypocet'!AO60)),IF('A2 Intenzita dopravy'!$G$2="Koeficienty rastu dopravy",IFERROR(INDEX('A2.1 Intenzita dopravy'!$E46:$BB46,MATCH('09.1 Nehodovost - vypocet'!AQ$19,'A2.1 Intenzita dopravy'!$E$5:$BB$5,0)),IF('09.1 Nehodovost - vypocet'!AQ$19&lt;MIN('A2.1 Intenzita dopravy'!$E$5:$BB$5),'09.1 Nehodovost - vypocet'!AR60*'09.1 Nehodovost - vypocet'!AR60/'09.1 Nehodovost - vypocet'!AS60,'09.1 Nehodovost - vypocet'!AP60*'09.1 Nehodovost - vypocet'!AP60/'09.1 Nehodovost - vypocet'!AO60)),0)),0)</f>
        <v>0</v>
      </c>
      <c r="AR60" s="30">
        <f>IFERROR(IF('A2 Intenzita dopravy'!$G$2="Dopravný model",IFERROR(INDEX('A2.1 Intenzita dopravy'!$E182:$BB182,MATCH('09.1 Nehodovost - vypocet'!AR$19,'A2.1 Intenzita dopravy'!$E$141:$BB$141,0)),IF('09.1 Nehodovost - vypocet'!AR$19&lt;MIN('A2.1 Intenzita dopravy'!$E$141:$BB$141),'09.1 Nehodovost - vypocet'!AS60*'09.1 Nehodovost - vypocet'!AS60/'09.1 Nehodovost - vypocet'!AT60,'09.1 Nehodovost - vypocet'!AQ60*'09.1 Nehodovost - vypocet'!AQ60/'09.1 Nehodovost - vypocet'!AP60)),IF('A2 Intenzita dopravy'!$G$2="Koeficienty rastu dopravy",IFERROR(INDEX('A2.1 Intenzita dopravy'!$E46:$BB46,MATCH('09.1 Nehodovost - vypocet'!AR$19,'A2.1 Intenzita dopravy'!$E$5:$BB$5,0)),IF('09.1 Nehodovost - vypocet'!AR$19&lt;MIN('A2.1 Intenzita dopravy'!$E$5:$BB$5),'09.1 Nehodovost - vypocet'!AS60*'09.1 Nehodovost - vypocet'!AS60/'09.1 Nehodovost - vypocet'!AT60,'09.1 Nehodovost - vypocet'!AQ60*'09.1 Nehodovost - vypocet'!AQ60/'09.1 Nehodovost - vypocet'!AP60)),0)),0)</f>
        <v>0</v>
      </c>
      <c r="AS60" s="30">
        <f>IFERROR(IF('A2 Intenzita dopravy'!$G$2="Dopravný model",IFERROR(INDEX('A2.1 Intenzita dopravy'!$E182:$BB182,MATCH('09.1 Nehodovost - vypocet'!AS$19,'A2.1 Intenzita dopravy'!$E$141:$BB$141,0)),IF('09.1 Nehodovost - vypocet'!AS$19&lt;MIN('A2.1 Intenzita dopravy'!$E$141:$BB$141),'09.1 Nehodovost - vypocet'!AT60*'09.1 Nehodovost - vypocet'!AT60/'09.1 Nehodovost - vypocet'!AU60,'09.1 Nehodovost - vypocet'!AR60*'09.1 Nehodovost - vypocet'!AR60/'09.1 Nehodovost - vypocet'!AQ60)),IF('A2 Intenzita dopravy'!$G$2="Koeficienty rastu dopravy",IFERROR(INDEX('A2.1 Intenzita dopravy'!$E46:$BB46,MATCH('09.1 Nehodovost - vypocet'!AS$19,'A2.1 Intenzita dopravy'!$E$5:$BB$5,0)),IF('09.1 Nehodovost - vypocet'!AS$19&lt;MIN('A2.1 Intenzita dopravy'!$E$5:$BB$5),'09.1 Nehodovost - vypocet'!AT60*'09.1 Nehodovost - vypocet'!AT60/'09.1 Nehodovost - vypocet'!AU60,'09.1 Nehodovost - vypocet'!AR60*'09.1 Nehodovost - vypocet'!AR60/'09.1 Nehodovost - vypocet'!AQ60)),0)),0)</f>
        <v>0</v>
      </c>
      <c r="AT60" s="30">
        <f>IFERROR(IF('A2 Intenzita dopravy'!$G$2="Dopravný model",IFERROR(INDEX('A2.1 Intenzita dopravy'!$E182:$BB182,MATCH('09.1 Nehodovost - vypocet'!AT$19,'A2.1 Intenzita dopravy'!$E$141:$BB$141,0)),IF('09.1 Nehodovost - vypocet'!AT$19&lt;MIN('A2.1 Intenzita dopravy'!$E$141:$BB$141),'09.1 Nehodovost - vypocet'!AU60*'09.1 Nehodovost - vypocet'!AU60/'09.1 Nehodovost - vypocet'!AV60,'09.1 Nehodovost - vypocet'!AS60*'09.1 Nehodovost - vypocet'!AS60/'09.1 Nehodovost - vypocet'!AR60)),IF('A2 Intenzita dopravy'!$G$2="Koeficienty rastu dopravy",IFERROR(INDEX('A2.1 Intenzita dopravy'!$E46:$BB46,MATCH('09.1 Nehodovost - vypocet'!AT$19,'A2.1 Intenzita dopravy'!$E$5:$BB$5,0)),IF('09.1 Nehodovost - vypocet'!AT$19&lt;MIN('A2.1 Intenzita dopravy'!$E$5:$BB$5),'09.1 Nehodovost - vypocet'!AU60*'09.1 Nehodovost - vypocet'!AU60/'09.1 Nehodovost - vypocet'!AV60,'09.1 Nehodovost - vypocet'!AS60*'09.1 Nehodovost - vypocet'!AS60/'09.1 Nehodovost - vypocet'!AR60)),0)),0)</f>
        <v>0</v>
      </c>
      <c r="AU60" s="30">
        <f>IFERROR(IF('A2 Intenzita dopravy'!$G$2="Dopravný model",IFERROR(INDEX('A2.1 Intenzita dopravy'!$E182:$BB182,MATCH('09.1 Nehodovost - vypocet'!AU$19,'A2.1 Intenzita dopravy'!$E$141:$BB$141,0)),IF('09.1 Nehodovost - vypocet'!AU$19&lt;MIN('A2.1 Intenzita dopravy'!$E$141:$BB$141),'09.1 Nehodovost - vypocet'!AV60*'09.1 Nehodovost - vypocet'!AV60/'09.1 Nehodovost - vypocet'!AW60,'09.1 Nehodovost - vypocet'!AT60*'09.1 Nehodovost - vypocet'!AT60/'09.1 Nehodovost - vypocet'!AS60)),IF('A2 Intenzita dopravy'!$G$2="Koeficienty rastu dopravy",IFERROR(INDEX('A2.1 Intenzita dopravy'!$E46:$BB46,MATCH('09.1 Nehodovost - vypocet'!AU$19,'A2.1 Intenzita dopravy'!$E$5:$BB$5,0)),IF('09.1 Nehodovost - vypocet'!AU$19&lt;MIN('A2.1 Intenzita dopravy'!$E$5:$BB$5),'09.1 Nehodovost - vypocet'!AV60*'09.1 Nehodovost - vypocet'!AV60/'09.1 Nehodovost - vypocet'!AW60,'09.1 Nehodovost - vypocet'!AT60*'09.1 Nehodovost - vypocet'!AT60/'09.1 Nehodovost - vypocet'!AS60)),0)),0)</f>
        <v>0</v>
      </c>
      <c r="AV60" s="30">
        <f>IFERROR(IF('A2 Intenzita dopravy'!$G$2="Dopravný model",IFERROR(INDEX('A2.1 Intenzita dopravy'!$E182:$BB182,MATCH('09.1 Nehodovost - vypocet'!AV$19,'A2.1 Intenzita dopravy'!$E$141:$BB$141,0)),IF('09.1 Nehodovost - vypocet'!AV$19&lt;MIN('A2.1 Intenzita dopravy'!$E$141:$BB$141),'09.1 Nehodovost - vypocet'!AW60*'09.1 Nehodovost - vypocet'!AW60/'09.1 Nehodovost - vypocet'!AX60,'09.1 Nehodovost - vypocet'!AU60*'09.1 Nehodovost - vypocet'!AU60/'09.1 Nehodovost - vypocet'!AT60)),IF('A2 Intenzita dopravy'!$G$2="Koeficienty rastu dopravy",IFERROR(INDEX('A2.1 Intenzita dopravy'!$E46:$BB46,MATCH('09.1 Nehodovost - vypocet'!AV$19,'A2.1 Intenzita dopravy'!$E$5:$BB$5,0)),IF('09.1 Nehodovost - vypocet'!AV$19&lt;MIN('A2.1 Intenzita dopravy'!$E$5:$BB$5),'09.1 Nehodovost - vypocet'!AW60*'09.1 Nehodovost - vypocet'!AW60/'09.1 Nehodovost - vypocet'!AX60,'09.1 Nehodovost - vypocet'!AU60*'09.1 Nehodovost - vypocet'!AU60/'09.1 Nehodovost - vypocet'!AT60)),0)),0)</f>
        <v>0</v>
      </c>
      <c r="AW60" s="30">
        <f>IFERROR(IF('A2 Intenzita dopravy'!$G$2="Dopravný model",IFERROR(INDEX('A2.1 Intenzita dopravy'!$E182:$BB182,MATCH('09.1 Nehodovost - vypocet'!AW$19,'A2.1 Intenzita dopravy'!$E$141:$BB$141,0)),IF('09.1 Nehodovost - vypocet'!AW$19&lt;MIN('A2.1 Intenzita dopravy'!$E$141:$BB$141),'09.1 Nehodovost - vypocet'!AX60*'09.1 Nehodovost - vypocet'!AX60/'09.1 Nehodovost - vypocet'!AY60,'09.1 Nehodovost - vypocet'!AV60*'09.1 Nehodovost - vypocet'!AV60/'09.1 Nehodovost - vypocet'!AU60)),IF('A2 Intenzita dopravy'!$G$2="Koeficienty rastu dopravy",IFERROR(INDEX('A2.1 Intenzita dopravy'!$E46:$BB46,MATCH('09.1 Nehodovost - vypocet'!AW$19,'A2.1 Intenzita dopravy'!$E$5:$BB$5,0)),IF('09.1 Nehodovost - vypocet'!AW$19&lt;MIN('A2.1 Intenzita dopravy'!$E$5:$BB$5),'09.1 Nehodovost - vypocet'!AX60*'09.1 Nehodovost - vypocet'!AX60/'09.1 Nehodovost - vypocet'!AY60,'09.1 Nehodovost - vypocet'!AV60*'09.1 Nehodovost - vypocet'!AV60/'09.1 Nehodovost - vypocet'!AU60)),0)),0)</f>
        <v>0</v>
      </c>
      <c r="AX60" s="30">
        <f>IFERROR(IF('A2 Intenzita dopravy'!$G$2="Dopravný model",IFERROR(INDEX('A2.1 Intenzita dopravy'!$E182:$BB182,MATCH('09.1 Nehodovost - vypocet'!AX$19,'A2.1 Intenzita dopravy'!$E$141:$BB$141,0)),IF('09.1 Nehodovost - vypocet'!AX$19&lt;MIN('A2.1 Intenzita dopravy'!$E$141:$BB$141),'09.1 Nehodovost - vypocet'!AY60*'09.1 Nehodovost - vypocet'!AY60/'09.1 Nehodovost - vypocet'!AZ60,'09.1 Nehodovost - vypocet'!AW60*'09.1 Nehodovost - vypocet'!AW60/'09.1 Nehodovost - vypocet'!AV60)),IF('A2 Intenzita dopravy'!$G$2="Koeficienty rastu dopravy",IFERROR(INDEX('A2.1 Intenzita dopravy'!$E46:$BB46,MATCH('09.1 Nehodovost - vypocet'!AX$19,'A2.1 Intenzita dopravy'!$E$5:$BB$5,0)),IF('09.1 Nehodovost - vypocet'!AX$19&lt;MIN('A2.1 Intenzita dopravy'!$E$5:$BB$5),'09.1 Nehodovost - vypocet'!AY60*'09.1 Nehodovost - vypocet'!AY60/'09.1 Nehodovost - vypocet'!AZ60,'09.1 Nehodovost - vypocet'!AW60*'09.1 Nehodovost - vypocet'!AW60/'09.1 Nehodovost - vypocet'!AV60)),0)),0)</f>
        <v>0</v>
      </c>
      <c r="AY60" s="30">
        <f>IFERROR(IF('A2 Intenzita dopravy'!$G$2="Dopravný model",IFERROR(INDEX('A2.1 Intenzita dopravy'!$E182:$BB182,MATCH('09.1 Nehodovost - vypocet'!AY$19,'A2.1 Intenzita dopravy'!$E$141:$BB$141,0)),IF('09.1 Nehodovost - vypocet'!AY$19&lt;MIN('A2.1 Intenzita dopravy'!$E$141:$BB$141),'09.1 Nehodovost - vypocet'!AZ60*'09.1 Nehodovost - vypocet'!AZ60/'09.1 Nehodovost - vypocet'!BA60,'09.1 Nehodovost - vypocet'!AX60*'09.1 Nehodovost - vypocet'!AX60/'09.1 Nehodovost - vypocet'!AW60)),IF('A2 Intenzita dopravy'!$G$2="Koeficienty rastu dopravy",IFERROR(INDEX('A2.1 Intenzita dopravy'!$E46:$BB46,MATCH('09.1 Nehodovost - vypocet'!AY$19,'A2.1 Intenzita dopravy'!$E$5:$BB$5,0)),IF('09.1 Nehodovost - vypocet'!AY$19&lt;MIN('A2.1 Intenzita dopravy'!$E$5:$BB$5),'09.1 Nehodovost - vypocet'!AZ60*'09.1 Nehodovost - vypocet'!AZ60/'09.1 Nehodovost - vypocet'!BA60,'09.1 Nehodovost - vypocet'!AX60*'09.1 Nehodovost - vypocet'!AX60/'09.1 Nehodovost - vypocet'!AW60)),0)),0)</f>
        <v>0</v>
      </c>
      <c r="AZ60" s="30">
        <f>IFERROR(IF('A2 Intenzita dopravy'!$G$2="Dopravný model",IFERROR(INDEX('A2.1 Intenzita dopravy'!$E182:$BB182,MATCH('09.1 Nehodovost - vypocet'!AZ$19,'A2.1 Intenzita dopravy'!$E$141:$BB$141,0)),IF('09.1 Nehodovost - vypocet'!AZ$19&lt;MIN('A2.1 Intenzita dopravy'!$E$141:$BB$141),'09.1 Nehodovost - vypocet'!BA60*'09.1 Nehodovost - vypocet'!BA60/'09.1 Nehodovost - vypocet'!BB60,'09.1 Nehodovost - vypocet'!AY60*'09.1 Nehodovost - vypocet'!AY60/'09.1 Nehodovost - vypocet'!AX60)),IF('A2 Intenzita dopravy'!$G$2="Koeficienty rastu dopravy",IFERROR(INDEX('A2.1 Intenzita dopravy'!$E46:$BB46,MATCH('09.1 Nehodovost - vypocet'!AZ$19,'A2.1 Intenzita dopravy'!$E$5:$BB$5,0)),IF('09.1 Nehodovost - vypocet'!AZ$19&lt;MIN('A2.1 Intenzita dopravy'!$E$5:$BB$5),'09.1 Nehodovost - vypocet'!BA60*'09.1 Nehodovost - vypocet'!BA60/'09.1 Nehodovost - vypocet'!BB60,'09.1 Nehodovost - vypocet'!AY60*'09.1 Nehodovost - vypocet'!AY60/'09.1 Nehodovost - vypocet'!AX60)),0)),0)</f>
        <v>0</v>
      </c>
      <c r="BA60" s="30">
        <f>IFERROR(IF('A2 Intenzita dopravy'!$G$2="Dopravný model",IFERROR(INDEX('A2.1 Intenzita dopravy'!$E182:$BB182,MATCH('09.1 Nehodovost - vypocet'!BA$19,'A2.1 Intenzita dopravy'!$E$141:$BB$141,0)),IF('09.1 Nehodovost - vypocet'!BA$19&lt;MIN('A2.1 Intenzita dopravy'!$E$141:$BB$141),'09.1 Nehodovost - vypocet'!BB60*'09.1 Nehodovost - vypocet'!BB60/'09.1 Nehodovost - vypocet'!BC60,'09.1 Nehodovost - vypocet'!AZ60*'09.1 Nehodovost - vypocet'!AZ60/'09.1 Nehodovost - vypocet'!AY60)),IF('A2 Intenzita dopravy'!$G$2="Koeficienty rastu dopravy",IFERROR(INDEX('A2.1 Intenzita dopravy'!$E46:$BB46,MATCH('09.1 Nehodovost - vypocet'!BA$19,'A2.1 Intenzita dopravy'!$E$5:$BB$5,0)),IF('09.1 Nehodovost - vypocet'!BA$19&lt;MIN('A2.1 Intenzita dopravy'!$E$5:$BB$5),'09.1 Nehodovost - vypocet'!BB60*'09.1 Nehodovost - vypocet'!BB60/'09.1 Nehodovost - vypocet'!BC60,'09.1 Nehodovost - vypocet'!AZ60*'09.1 Nehodovost - vypocet'!AZ60/'09.1 Nehodovost - vypocet'!AY60)),0)),0)</f>
        <v>0</v>
      </c>
      <c r="BB60" s="30">
        <f>IFERROR(IF('A2 Intenzita dopravy'!$G$2="Dopravný model",IFERROR(INDEX('A2.1 Intenzita dopravy'!$E182:$BB182,MATCH('09.1 Nehodovost - vypocet'!BB$19,'A2.1 Intenzita dopravy'!$E$141:$BB$141,0)),IF('09.1 Nehodovost - vypocet'!BB$19&lt;MIN('A2.1 Intenzita dopravy'!$E$141:$BB$141),'09.1 Nehodovost - vypocet'!BC60*'09.1 Nehodovost - vypocet'!BC60/'09.1 Nehodovost - vypocet'!BD60,'09.1 Nehodovost - vypocet'!BA60*'09.1 Nehodovost - vypocet'!BA60/'09.1 Nehodovost - vypocet'!AZ60)),IF('A2 Intenzita dopravy'!$G$2="Koeficienty rastu dopravy",IFERROR(INDEX('A2.1 Intenzita dopravy'!$E46:$BB46,MATCH('09.1 Nehodovost - vypocet'!BB$19,'A2.1 Intenzita dopravy'!$E$5:$BB$5,0)),IF('09.1 Nehodovost - vypocet'!BB$19&lt;MIN('A2.1 Intenzita dopravy'!$E$5:$BB$5),'09.1 Nehodovost - vypocet'!BC60*'09.1 Nehodovost - vypocet'!BC60/'09.1 Nehodovost - vypocet'!BD60,'09.1 Nehodovost - vypocet'!BA60*'09.1 Nehodovost - vypocet'!BA60/'09.1 Nehodovost - vypocet'!AZ60)),0)),0)</f>
        <v>0</v>
      </c>
    </row>
    <row r="61" spans="2:54" customFormat="1" x14ac:dyDescent="0.2">
      <c r="B61" s="5">
        <v>9</v>
      </c>
      <c r="C61" s="5" t="str">
        <f t="shared" si="63"/>
        <v/>
      </c>
      <c r="D61" s="5" t="str">
        <f t="shared" si="62"/>
        <v>Privádzač Nižná</v>
      </c>
      <c r="E61" s="30">
        <f>IFERROR(IF('A2 Intenzita dopravy'!$G$2="Dopravný model",IFERROR(INDEX('A2.1 Intenzita dopravy'!$E183:$BB183,MATCH('09.1 Nehodovost - vypocet'!E$19,'A2.1 Intenzita dopravy'!$E$141:$BB$141,0)),IF('09.1 Nehodovost - vypocet'!E$19&lt;MIN('A2.1 Intenzita dopravy'!$E$141:$BB$141),'09.1 Nehodovost - vypocet'!F61*'09.1 Nehodovost - vypocet'!F61/'09.1 Nehodovost - vypocet'!G61,'09.1 Nehodovost - vypocet'!D61*'09.1 Nehodovost - vypocet'!D61/'09.1 Nehodovost - vypocet'!C61)),IF('A2 Intenzita dopravy'!$G$2="Koeficienty rastu dopravy",IFERROR(INDEX('A2.1 Intenzita dopravy'!$E47:$BB47,MATCH('09.1 Nehodovost - vypocet'!E$19,'A2.1 Intenzita dopravy'!$E$5:$BB$5,0)),IF('09.1 Nehodovost - vypocet'!E$19&lt;MIN('A2.1 Intenzita dopravy'!$E$5:$BB$5),'09.1 Nehodovost - vypocet'!F61*'09.1 Nehodovost - vypocet'!F61/'09.1 Nehodovost - vypocet'!G61,'09.1 Nehodovost - vypocet'!D61*'09.1 Nehodovost - vypocet'!D61/'09.1 Nehodovost - vypocet'!C61)),0)),0)</f>
        <v>0</v>
      </c>
      <c r="F61" s="30">
        <f>IFERROR(IF('A2 Intenzita dopravy'!$G$2="Dopravný model",IFERROR(INDEX('A2.1 Intenzita dopravy'!$E183:$BB183,MATCH('09.1 Nehodovost - vypocet'!F$19,'A2.1 Intenzita dopravy'!$E$141:$BB$141,0)),IF('09.1 Nehodovost - vypocet'!F$19&lt;MIN('A2.1 Intenzita dopravy'!$E$141:$BB$141),'09.1 Nehodovost - vypocet'!G61*'09.1 Nehodovost - vypocet'!G61/'09.1 Nehodovost - vypocet'!H61,'09.1 Nehodovost - vypocet'!E61*'09.1 Nehodovost - vypocet'!E61/'09.1 Nehodovost - vypocet'!D61)),IF('A2 Intenzita dopravy'!$G$2="Koeficienty rastu dopravy",IFERROR(INDEX('A2.1 Intenzita dopravy'!$E47:$BB47,MATCH('09.1 Nehodovost - vypocet'!F$19,'A2.1 Intenzita dopravy'!$E$5:$BB$5,0)),IF('09.1 Nehodovost - vypocet'!F$19&lt;MIN('A2.1 Intenzita dopravy'!$E$5:$BB$5),'09.1 Nehodovost - vypocet'!G61*'09.1 Nehodovost - vypocet'!G61/'09.1 Nehodovost - vypocet'!H61,'09.1 Nehodovost - vypocet'!E61*'09.1 Nehodovost - vypocet'!E61/'09.1 Nehodovost - vypocet'!D61)),0)),0)</f>
        <v>0</v>
      </c>
      <c r="G61" s="30">
        <f>IFERROR(IF('A2 Intenzita dopravy'!$G$2="Dopravný model",IFERROR(INDEX('A2.1 Intenzita dopravy'!$E183:$BB183,MATCH('09.1 Nehodovost - vypocet'!G$19,'A2.1 Intenzita dopravy'!$E$141:$BB$141,0)),IF('09.1 Nehodovost - vypocet'!G$19&lt;MIN('A2.1 Intenzita dopravy'!$E$141:$BB$141),'09.1 Nehodovost - vypocet'!H61*'09.1 Nehodovost - vypocet'!H61/'09.1 Nehodovost - vypocet'!I61,'09.1 Nehodovost - vypocet'!F61*'09.1 Nehodovost - vypocet'!F61/'09.1 Nehodovost - vypocet'!E61)),IF('A2 Intenzita dopravy'!$G$2="Koeficienty rastu dopravy",IFERROR(INDEX('A2.1 Intenzita dopravy'!$E47:$BB47,MATCH('09.1 Nehodovost - vypocet'!G$19,'A2.1 Intenzita dopravy'!$E$5:$BB$5,0)),IF('09.1 Nehodovost - vypocet'!G$19&lt;MIN('A2.1 Intenzita dopravy'!$E$5:$BB$5),'09.1 Nehodovost - vypocet'!H61*'09.1 Nehodovost - vypocet'!H61/'09.1 Nehodovost - vypocet'!I61,'09.1 Nehodovost - vypocet'!F61*'09.1 Nehodovost - vypocet'!F61/'09.1 Nehodovost - vypocet'!E61)),0)),0)</f>
        <v>0</v>
      </c>
      <c r="H61" s="30">
        <f>IFERROR(IF('A2 Intenzita dopravy'!$G$2="Dopravný model",IFERROR(INDEX('A2.1 Intenzita dopravy'!$E183:$BB183,MATCH('09.1 Nehodovost - vypocet'!H$19,'A2.1 Intenzita dopravy'!$E$141:$BB$141,0)),IF('09.1 Nehodovost - vypocet'!H$19&lt;MIN('A2.1 Intenzita dopravy'!$E$141:$BB$141),'09.1 Nehodovost - vypocet'!I61*'09.1 Nehodovost - vypocet'!I61/'09.1 Nehodovost - vypocet'!J61,'09.1 Nehodovost - vypocet'!G61*'09.1 Nehodovost - vypocet'!G61/'09.1 Nehodovost - vypocet'!F61)),IF('A2 Intenzita dopravy'!$G$2="Koeficienty rastu dopravy",IFERROR(INDEX('A2.1 Intenzita dopravy'!$E47:$BB47,MATCH('09.1 Nehodovost - vypocet'!H$19,'A2.1 Intenzita dopravy'!$E$5:$BB$5,0)),IF('09.1 Nehodovost - vypocet'!H$19&lt;MIN('A2.1 Intenzita dopravy'!$E$5:$BB$5),'09.1 Nehodovost - vypocet'!I61*'09.1 Nehodovost - vypocet'!I61/'09.1 Nehodovost - vypocet'!J61,'09.1 Nehodovost - vypocet'!G61*'09.1 Nehodovost - vypocet'!G61/'09.1 Nehodovost - vypocet'!F61)),0)),0)</f>
        <v>0</v>
      </c>
      <c r="I61" s="30">
        <f>IFERROR(IF('A2 Intenzita dopravy'!$G$2="Dopravný model",IFERROR(INDEX('A2.1 Intenzita dopravy'!$E183:$BB183,MATCH('09.1 Nehodovost - vypocet'!I$19,'A2.1 Intenzita dopravy'!$E$141:$BB$141,0)),IF('09.1 Nehodovost - vypocet'!I$19&lt;MIN('A2.1 Intenzita dopravy'!$E$141:$BB$141),'09.1 Nehodovost - vypocet'!J61*'09.1 Nehodovost - vypocet'!J61/'09.1 Nehodovost - vypocet'!K61,'09.1 Nehodovost - vypocet'!H61*'09.1 Nehodovost - vypocet'!H61/'09.1 Nehodovost - vypocet'!G61)),IF('A2 Intenzita dopravy'!$G$2="Koeficienty rastu dopravy",IFERROR(INDEX('A2.1 Intenzita dopravy'!$E47:$BB47,MATCH('09.1 Nehodovost - vypocet'!I$19,'A2.1 Intenzita dopravy'!$E$5:$BB$5,0)),IF('09.1 Nehodovost - vypocet'!I$19&lt;MIN('A2.1 Intenzita dopravy'!$E$5:$BB$5),'09.1 Nehodovost - vypocet'!J61*'09.1 Nehodovost - vypocet'!J61/'09.1 Nehodovost - vypocet'!K61,'09.1 Nehodovost - vypocet'!H61*'09.1 Nehodovost - vypocet'!H61/'09.1 Nehodovost - vypocet'!G61)),0)),0)</f>
        <v>0</v>
      </c>
      <c r="J61" s="30">
        <f>IFERROR(IF('A2 Intenzita dopravy'!$G$2="Dopravný model",IFERROR(INDEX('A2.1 Intenzita dopravy'!$E183:$BB183,MATCH('09.1 Nehodovost - vypocet'!J$19,'A2.1 Intenzita dopravy'!$E$141:$BB$141,0)),IF('09.1 Nehodovost - vypocet'!J$19&lt;MIN('A2.1 Intenzita dopravy'!$E$141:$BB$141),'09.1 Nehodovost - vypocet'!K61*'09.1 Nehodovost - vypocet'!K61/'09.1 Nehodovost - vypocet'!L61,'09.1 Nehodovost - vypocet'!I61*'09.1 Nehodovost - vypocet'!I61/'09.1 Nehodovost - vypocet'!H61)),IF('A2 Intenzita dopravy'!$G$2="Koeficienty rastu dopravy",IFERROR(INDEX('A2.1 Intenzita dopravy'!$E47:$BB47,MATCH('09.1 Nehodovost - vypocet'!J$19,'A2.1 Intenzita dopravy'!$E$5:$BB$5,0)),IF('09.1 Nehodovost - vypocet'!J$19&lt;MIN('A2.1 Intenzita dopravy'!$E$5:$BB$5),'09.1 Nehodovost - vypocet'!K61*'09.1 Nehodovost - vypocet'!K61/'09.1 Nehodovost - vypocet'!L61,'09.1 Nehodovost - vypocet'!I61*'09.1 Nehodovost - vypocet'!I61/'09.1 Nehodovost - vypocet'!H61)),0)),0)</f>
        <v>0</v>
      </c>
      <c r="K61" s="30">
        <f>IFERROR(IF('A2 Intenzita dopravy'!$G$2="Dopravný model",IFERROR(INDEX('A2.1 Intenzita dopravy'!$E183:$BB183,MATCH('09.1 Nehodovost - vypocet'!K$19,'A2.1 Intenzita dopravy'!$E$141:$BB$141,0)),IF('09.1 Nehodovost - vypocet'!K$19&lt;MIN('A2.1 Intenzita dopravy'!$E$141:$BB$141),'09.1 Nehodovost - vypocet'!L61*'09.1 Nehodovost - vypocet'!L61/'09.1 Nehodovost - vypocet'!M61,'09.1 Nehodovost - vypocet'!J61*'09.1 Nehodovost - vypocet'!J61/'09.1 Nehodovost - vypocet'!I61)),IF('A2 Intenzita dopravy'!$G$2="Koeficienty rastu dopravy",IFERROR(INDEX('A2.1 Intenzita dopravy'!$E47:$BB47,MATCH('09.1 Nehodovost - vypocet'!K$19,'A2.1 Intenzita dopravy'!$E$5:$BB$5,0)),IF('09.1 Nehodovost - vypocet'!K$19&lt;MIN('A2.1 Intenzita dopravy'!$E$5:$BB$5),'09.1 Nehodovost - vypocet'!L61*'09.1 Nehodovost - vypocet'!L61/'09.1 Nehodovost - vypocet'!M61,'09.1 Nehodovost - vypocet'!J61*'09.1 Nehodovost - vypocet'!J61/'09.1 Nehodovost - vypocet'!I61)),0)),0)</f>
        <v>0</v>
      </c>
      <c r="L61" s="30">
        <f>IFERROR(IF('A2 Intenzita dopravy'!$G$2="Dopravný model",IFERROR(INDEX('A2.1 Intenzita dopravy'!$E183:$BB183,MATCH('09.1 Nehodovost - vypocet'!L$19,'A2.1 Intenzita dopravy'!$E$141:$BB$141,0)),IF('09.1 Nehodovost - vypocet'!L$19&lt;MIN('A2.1 Intenzita dopravy'!$E$141:$BB$141),'09.1 Nehodovost - vypocet'!M61*'09.1 Nehodovost - vypocet'!M61/'09.1 Nehodovost - vypocet'!N61,'09.1 Nehodovost - vypocet'!K61*'09.1 Nehodovost - vypocet'!K61/'09.1 Nehodovost - vypocet'!J61)),IF('A2 Intenzita dopravy'!$G$2="Koeficienty rastu dopravy",IFERROR(INDEX('A2.1 Intenzita dopravy'!$E47:$BB47,MATCH('09.1 Nehodovost - vypocet'!L$19,'A2.1 Intenzita dopravy'!$E$5:$BB$5,0)),IF('09.1 Nehodovost - vypocet'!L$19&lt;MIN('A2.1 Intenzita dopravy'!$E$5:$BB$5),'09.1 Nehodovost - vypocet'!M61*'09.1 Nehodovost - vypocet'!M61/'09.1 Nehodovost - vypocet'!N61,'09.1 Nehodovost - vypocet'!K61*'09.1 Nehodovost - vypocet'!K61/'09.1 Nehodovost - vypocet'!J61)),0)),0)</f>
        <v>0</v>
      </c>
      <c r="M61" s="30">
        <f>IFERROR(IF('A2 Intenzita dopravy'!$G$2="Dopravný model",IFERROR(INDEX('A2.1 Intenzita dopravy'!$E183:$BB183,MATCH('09.1 Nehodovost - vypocet'!M$19,'A2.1 Intenzita dopravy'!$E$141:$BB$141,0)),IF('09.1 Nehodovost - vypocet'!M$19&lt;MIN('A2.1 Intenzita dopravy'!$E$141:$BB$141),'09.1 Nehodovost - vypocet'!N61*'09.1 Nehodovost - vypocet'!N61/'09.1 Nehodovost - vypocet'!O61,'09.1 Nehodovost - vypocet'!L61*'09.1 Nehodovost - vypocet'!L61/'09.1 Nehodovost - vypocet'!K61)),IF('A2 Intenzita dopravy'!$G$2="Koeficienty rastu dopravy",IFERROR(INDEX('A2.1 Intenzita dopravy'!$E47:$BB47,MATCH('09.1 Nehodovost - vypocet'!M$19,'A2.1 Intenzita dopravy'!$E$5:$BB$5,0)),IF('09.1 Nehodovost - vypocet'!M$19&lt;MIN('A2.1 Intenzita dopravy'!$E$5:$BB$5),'09.1 Nehodovost - vypocet'!N61*'09.1 Nehodovost - vypocet'!N61/'09.1 Nehodovost - vypocet'!O61,'09.1 Nehodovost - vypocet'!L61*'09.1 Nehodovost - vypocet'!L61/'09.1 Nehodovost - vypocet'!K61)),0)),0)</f>
        <v>0</v>
      </c>
      <c r="N61" s="30">
        <f>IFERROR(IF('A2 Intenzita dopravy'!$G$2="Dopravný model",IFERROR(INDEX('A2.1 Intenzita dopravy'!$E183:$BB183,MATCH('09.1 Nehodovost - vypocet'!N$19,'A2.1 Intenzita dopravy'!$E$141:$BB$141,0)),IF('09.1 Nehodovost - vypocet'!N$19&lt;MIN('A2.1 Intenzita dopravy'!$E$141:$BB$141),'09.1 Nehodovost - vypocet'!O61*'09.1 Nehodovost - vypocet'!O61/'09.1 Nehodovost - vypocet'!P61,'09.1 Nehodovost - vypocet'!M61*'09.1 Nehodovost - vypocet'!M61/'09.1 Nehodovost - vypocet'!L61)),IF('A2 Intenzita dopravy'!$G$2="Koeficienty rastu dopravy",IFERROR(INDEX('A2.1 Intenzita dopravy'!$E47:$BB47,MATCH('09.1 Nehodovost - vypocet'!N$19,'A2.1 Intenzita dopravy'!$E$5:$BB$5,0)),IF('09.1 Nehodovost - vypocet'!N$19&lt;MIN('A2.1 Intenzita dopravy'!$E$5:$BB$5),'09.1 Nehodovost - vypocet'!O61*'09.1 Nehodovost - vypocet'!O61/'09.1 Nehodovost - vypocet'!P61,'09.1 Nehodovost - vypocet'!M61*'09.1 Nehodovost - vypocet'!M61/'09.1 Nehodovost - vypocet'!L61)),0)),0)</f>
        <v>0</v>
      </c>
      <c r="O61" s="30">
        <f>IFERROR(IF('A2 Intenzita dopravy'!$G$2="Dopravný model",IFERROR(INDEX('A2.1 Intenzita dopravy'!$E183:$BB183,MATCH('09.1 Nehodovost - vypocet'!O$19,'A2.1 Intenzita dopravy'!$E$141:$BB$141,0)),IF('09.1 Nehodovost - vypocet'!O$19&lt;MIN('A2.1 Intenzita dopravy'!$E$141:$BB$141),'09.1 Nehodovost - vypocet'!P61*'09.1 Nehodovost - vypocet'!P61/'09.1 Nehodovost - vypocet'!Q61,'09.1 Nehodovost - vypocet'!N61*'09.1 Nehodovost - vypocet'!N61/'09.1 Nehodovost - vypocet'!M61)),IF('A2 Intenzita dopravy'!$G$2="Koeficienty rastu dopravy",IFERROR(INDEX('A2.1 Intenzita dopravy'!$E47:$BB47,MATCH('09.1 Nehodovost - vypocet'!O$19,'A2.1 Intenzita dopravy'!$E$5:$BB$5,0)),IF('09.1 Nehodovost - vypocet'!O$19&lt;MIN('A2.1 Intenzita dopravy'!$E$5:$BB$5),'09.1 Nehodovost - vypocet'!P61*'09.1 Nehodovost - vypocet'!P61/'09.1 Nehodovost - vypocet'!Q61,'09.1 Nehodovost - vypocet'!N61*'09.1 Nehodovost - vypocet'!N61/'09.1 Nehodovost - vypocet'!M61)),0)),0)</f>
        <v>0</v>
      </c>
      <c r="P61" s="30">
        <f>IFERROR(IF('A2 Intenzita dopravy'!$G$2="Dopravný model",IFERROR(INDEX('A2.1 Intenzita dopravy'!$E183:$BB183,MATCH('09.1 Nehodovost - vypocet'!P$19,'A2.1 Intenzita dopravy'!$E$141:$BB$141,0)),IF('09.1 Nehodovost - vypocet'!P$19&lt;MIN('A2.1 Intenzita dopravy'!$E$141:$BB$141),'09.1 Nehodovost - vypocet'!Q61*'09.1 Nehodovost - vypocet'!Q61/'09.1 Nehodovost - vypocet'!R61,'09.1 Nehodovost - vypocet'!O61*'09.1 Nehodovost - vypocet'!O61/'09.1 Nehodovost - vypocet'!N61)),IF('A2 Intenzita dopravy'!$G$2="Koeficienty rastu dopravy",IFERROR(INDEX('A2.1 Intenzita dopravy'!$E47:$BB47,MATCH('09.1 Nehodovost - vypocet'!P$19,'A2.1 Intenzita dopravy'!$E$5:$BB$5,0)),IF('09.1 Nehodovost - vypocet'!P$19&lt;MIN('A2.1 Intenzita dopravy'!$E$5:$BB$5),'09.1 Nehodovost - vypocet'!Q61*'09.1 Nehodovost - vypocet'!Q61/'09.1 Nehodovost - vypocet'!R61,'09.1 Nehodovost - vypocet'!O61*'09.1 Nehodovost - vypocet'!O61/'09.1 Nehodovost - vypocet'!N61)),0)),0)</f>
        <v>0</v>
      </c>
      <c r="Q61" s="30">
        <f>IFERROR(IF('A2 Intenzita dopravy'!$G$2="Dopravný model",IFERROR(INDEX('A2.1 Intenzita dopravy'!$E183:$BB183,MATCH('09.1 Nehodovost - vypocet'!Q$19,'A2.1 Intenzita dopravy'!$E$141:$BB$141,0)),IF('09.1 Nehodovost - vypocet'!Q$19&lt;MIN('A2.1 Intenzita dopravy'!$E$141:$BB$141),'09.1 Nehodovost - vypocet'!R61*'09.1 Nehodovost - vypocet'!R61/'09.1 Nehodovost - vypocet'!S61,'09.1 Nehodovost - vypocet'!P61*'09.1 Nehodovost - vypocet'!P61/'09.1 Nehodovost - vypocet'!O61)),IF('A2 Intenzita dopravy'!$G$2="Koeficienty rastu dopravy",IFERROR(INDEX('A2.1 Intenzita dopravy'!$E47:$BB47,MATCH('09.1 Nehodovost - vypocet'!Q$19,'A2.1 Intenzita dopravy'!$E$5:$BB$5,0)),IF('09.1 Nehodovost - vypocet'!Q$19&lt;MIN('A2.1 Intenzita dopravy'!$E$5:$BB$5),'09.1 Nehodovost - vypocet'!R61*'09.1 Nehodovost - vypocet'!R61/'09.1 Nehodovost - vypocet'!S61,'09.1 Nehodovost - vypocet'!P61*'09.1 Nehodovost - vypocet'!P61/'09.1 Nehodovost - vypocet'!O61)),0)),0)</f>
        <v>0</v>
      </c>
      <c r="R61" s="30">
        <f>IFERROR(IF('A2 Intenzita dopravy'!$G$2="Dopravný model",IFERROR(INDEX('A2.1 Intenzita dopravy'!$E183:$BB183,MATCH('09.1 Nehodovost - vypocet'!R$19,'A2.1 Intenzita dopravy'!$E$141:$BB$141,0)),IF('09.1 Nehodovost - vypocet'!R$19&lt;MIN('A2.1 Intenzita dopravy'!$E$141:$BB$141),'09.1 Nehodovost - vypocet'!S61*'09.1 Nehodovost - vypocet'!S61/'09.1 Nehodovost - vypocet'!T61,'09.1 Nehodovost - vypocet'!Q61*'09.1 Nehodovost - vypocet'!Q61/'09.1 Nehodovost - vypocet'!P61)),IF('A2 Intenzita dopravy'!$G$2="Koeficienty rastu dopravy",IFERROR(INDEX('A2.1 Intenzita dopravy'!$E47:$BB47,MATCH('09.1 Nehodovost - vypocet'!R$19,'A2.1 Intenzita dopravy'!$E$5:$BB$5,0)),IF('09.1 Nehodovost - vypocet'!R$19&lt;MIN('A2.1 Intenzita dopravy'!$E$5:$BB$5),'09.1 Nehodovost - vypocet'!S61*'09.1 Nehodovost - vypocet'!S61/'09.1 Nehodovost - vypocet'!T61,'09.1 Nehodovost - vypocet'!Q61*'09.1 Nehodovost - vypocet'!Q61/'09.1 Nehodovost - vypocet'!P61)),0)),0)</f>
        <v>0</v>
      </c>
      <c r="S61" s="30">
        <f>IFERROR(IF('A2 Intenzita dopravy'!$G$2="Dopravný model",IFERROR(INDEX('A2.1 Intenzita dopravy'!$E183:$BB183,MATCH('09.1 Nehodovost - vypocet'!S$19,'A2.1 Intenzita dopravy'!$E$141:$BB$141,0)),IF('09.1 Nehodovost - vypocet'!S$19&lt;MIN('A2.1 Intenzita dopravy'!$E$141:$BB$141),'09.1 Nehodovost - vypocet'!T61*'09.1 Nehodovost - vypocet'!T61/'09.1 Nehodovost - vypocet'!U61,'09.1 Nehodovost - vypocet'!R61*'09.1 Nehodovost - vypocet'!R61/'09.1 Nehodovost - vypocet'!Q61)),IF('A2 Intenzita dopravy'!$G$2="Koeficienty rastu dopravy",IFERROR(INDEX('A2.1 Intenzita dopravy'!$E47:$BB47,MATCH('09.1 Nehodovost - vypocet'!S$19,'A2.1 Intenzita dopravy'!$E$5:$BB$5,0)),IF('09.1 Nehodovost - vypocet'!S$19&lt;MIN('A2.1 Intenzita dopravy'!$E$5:$BB$5),'09.1 Nehodovost - vypocet'!T61*'09.1 Nehodovost - vypocet'!T61/'09.1 Nehodovost - vypocet'!U61,'09.1 Nehodovost - vypocet'!R61*'09.1 Nehodovost - vypocet'!R61/'09.1 Nehodovost - vypocet'!Q61)),0)),0)</f>
        <v>0</v>
      </c>
      <c r="T61" s="30">
        <f>IFERROR(IF('A2 Intenzita dopravy'!$G$2="Dopravný model",IFERROR(INDEX('A2.1 Intenzita dopravy'!$E183:$BB183,MATCH('09.1 Nehodovost - vypocet'!T$19,'A2.1 Intenzita dopravy'!$E$141:$BB$141,0)),IF('09.1 Nehodovost - vypocet'!T$19&lt;MIN('A2.1 Intenzita dopravy'!$E$141:$BB$141),'09.1 Nehodovost - vypocet'!U61*'09.1 Nehodovost - vypocet'!U61/'09.1 Nehodovost - vypocet'!V61,'09.1 Nehodovost - vypocet'!S61*'09.1 Nehodovost - vypocet'!S61/'09.1 Nehodovost - vypocet'!R61)),IF('A2 Intenzita dopravy'!$G$2="Koeficienty rastu dopravy",IFERROR(INDEX('A2.1 Intenzita dopravy'!$E47:$BB47,MATCH('09.1 Nehodovost - vypocet'!T$19,'A2.1 Intenzita dopravy'!$E$5:$BB$5,0)),IF('09.1 Nehodovost - vypocet'!T$19&lt;MIN('A2.1 Intenzita dopravy'!$E$5:$BB$5),'09.1 Nehodovost - vypocet'!U61*'09.1 Nehodovost - vypocet'!U61/'09.1 Nehodovost - vypocet'!V61,'09.1 Nehodovost - vypocet'!S61*'09.1 Nehodovost - vypocet'!S61/'09.1 Nehodovost - vypocet'!R61)),0)),0)</f>
        <v>0</v>
      </c>
      <c r="U61" s="30">
        <f>IFERROR(IF('A2 Intenzita dopravy'!$G$2="Dopravný model",IFERROR(INDEX('A2.1 Intenzita dopravy'!$E183:$BB183,MATCH('09.1 Nehodovost - vypocet'!U$19,'A2.1 Intenzita dopravy'!$E$141:$BB$141,0)),IF('09.1 Nehodovost - vypocet'!U$19&lt;MIN('A2.1 Intenzita dopravy'!$E$141:$BB$141),'09.1 Nehodovost - vypocet'!V61*'09.1 Nehodovost - vypocet'!V61/'09.1 Nehodovost - vypocet'!W61,'09.1 Nehodovost - vypocet'!T61*'09.1 Nehodovost - vypocet'!T61/'09.1 Nehodovost - vypocet'!S61)),IF('A2 Intenzita dopravy'!$G$2="Koeficienty rastu dopravy",IFERROR(INDEX('A2.1 Intenzita dopravy'!$E47:$BB47,MATCH('09.1 Nehodovost - vypocet'!U$19,'A2.1 Intenzita dopravy'!$E$5:$BB$5,0)),IF('09.1 Nehodovost - vypocet'!U$19&lt;MIN('A2.1 Intenzita dopravy'!$E$5:$BB$5),'09.1 Nehodovost - vypocet'!V61*'09.1 Nehodovost - vypocet'!V61/'09.1 Nehodovost - vypocet'!W61,'09.1 Nehodovost - vypocet'!T61*'09.1 Nehodovost - vypocet'!T61/'09.1 Nehodovost - vypocet'!S61)),0)),0)</f>
        <v>0</v>
      </c>
      <c r="V61" s="30">
        <f>IFERROR(IF('A2 Intenzita dopravy'!$G$2="Dopravný model",IFERROR(INDEX('A2.1 Intenzita dopravy'!$E183:$BB183,MATCH('09.1 Nehodovost - vypocet'!V$19,'A2.1 Intenzita dopravy'!$E$141:$BB$141,0)),IF('09.1 Nehodovost - vypocet'!V$19&lt;MIN('A2.1 Intenzita dopravy'!$E$141:$BB$141),'09.1 Nehodovost - vypocet'!W61*'09.1 Nehodovost - vypocet'!W61/'09.1 Nehodovost - vypocet'!X61,'09.1 Nehodovost - vypocet'!U61*'09.1 Nehodovost - vypocet'!U61/'09.1 Nehodovost - vypocet'!T61)),IF('A2 Intenzita dopravy'!$G$2="Koeficienty rastu dopravy",IFERROR(INDEX('A2.1 Intenzita dopravy'!$E47:$BB47,MATCH('09.1 Nehodovost - vypocet'!V$19,'A2.1 Intenzita dopravy'!$E$5:$BB$5,0)),IF('09.1 Nehodovost - vypocet'!V$19&lt;MIN('A2.1 Intenzita dopravy'!$E$5:$BB$5),'09.1 Nehodovost - vypocet'!W61*'09.1 Nehodovost - vypocet'!W61/'09.1 Nehodovost - vypocet'!X61,'09.1 Nehodovost - vypocet'!U61*'09.1 Nehodovost - vypocet'!U61/'09.1 Nehodovost - vypocet'!T61)),0)),0)</f>
        <v>0</v>
      </c>
      <c r="W61" s="30">
        <f>IFERROR(IF('A2 Intenzita dopravy'!$G$2="Dopravný model",IFERROR(INDEX('A2.1 Intenzita dopravy'!$E183:$BB183,MATCH('09.1 Nehodovost - vypocet'!W$19,'A2.1 Intenzita dopravy'!$E$141:$BB$141,0)),IF('09.1 Nehodovost - vypocet'!W$19&lt;MIN('A2.1 Intenzita dopravy'!$E$141:$BB$141),'09.1 Nehodovost - vypocet'!X61*'09.1 Nehodovost - vypocet'!X61/'09.1 Nehodovost - vypocet'!Y61,'09.1 Nehodovost - vypocet'!V61*'09.1 Nehodovost - vypocet'!V61/'09.1 Nehodovost - vypocet'!U61)),IF('A2 Intenzita dopravy'!$G$2="Koeficienty rastu dopravy",IFERROR(INDEX('A2.1 Intenzita dopravy'!$E47:$BB47,MATCH('09.1 Nehodovost - vypocet'!W$19,'A2.1 Intenzita dopravy'!$E$5:$BB$5,0)),IF('09.1 Nehodovost - vypocet'!W$19&lt;MIN('A2.1 Intenzita dopravy'!$E$5:$BB$5),'09.1 Nehodovost - vypocet'!X61*'09.1 Nehodovost - vypocet'!X61/'09.1 Nehodovost - vypocet'!Y61,'09.1 Nehodovost - vypocet'!V61*'09.1 Nehodovost - vypocet'!V61/'09.1 Nehodovost - vypocet'!U61)),0)),0)</f>
        <v>0</v>
      </c>
      <c r="X61" s="30">
        <f>IFERROR(IF('A2 Intenzita dopravy'!$G$2="Dopravný model",IFERROR(INDEX('A2.1 Intenzita dopravy'!$E183:$BB183,MATCH('09.1 Nehodovost - vypocet'!X$19,'A2.1 Intenzita dopravy'!$E$141:$BB$141,0)),IF('09.1 Nehodovost - vypocet'!X$19&lt;MIN('A2.1 Intenzita dopravy'!$E$141:$BB$141),'09.1 Nehodovost - vypocet'!Y61*'09.1 Nehodovost - vypocet'!Y61/'09.1 Nehodovost - vypocet'!Z61,'09.1 Nehodovost - vypocet'!W61*'09.1 Nehodovost - vypocet'!W61/'09.1 Nehodovost - vypocet'!V61)),IF('A2 Intenzita dopravy'!$G$2="Koeficienty rastu dopravy",IFERROR(INDEX('A2.1 Intenzita dopravy'!$E47:$BB47,MATCH('09.1 Nehodovost - vypocet'!X$19,'A2.1 Intenzita dopravy'!$E$5:$BB$5,0)),IF('09.1 Nehodovost - vypocet'!X$19&lt;MIN('A2.1 Intenzita dopravy'!$E$5:$BB$5),'09.1 Nehodovost - vypocet'!Y61*'09.1 Nehodovost - vypocet'!Y61/'09.1 Nehodovost - vypocet'!Z61,'09.1 Nehodovost - vypocet'!W61*'09.1 Nehodovost - vypocet'!W61/'09.1 Nehodovost - vypocet'!V61)),0)),0)</f>
        <v>0</v>
      </c>
      <c r="Y61" s="30">
        <f>IFERROR(IF('A2 Intenzita dopravy'!$G$2="Dopravný model",IFERROR(INDEX('A2.1 Intenzita dopravy'!$E183:$BB183,MATCH('09.1 Nehodovost - vypocet'!Y$19,'A2.1 Intenzita dopravy'!$E$141:$BB$141,0)),IF('09.1 Nehodovost - vypocet'!Y$19&lt;MIN('A2.1 Intenzita dopravy'!$E$141:$BB$141),'09.1 Nehodovost - vypocet'!Z61*'09.1 Nehodovost - vypocet'!Z61/'09.1 Nehodovost - vypocet'!AA61,'09.1 Nehodovost - vypocet'!X61*'09.1 Nehodovost - vypocet'!X61/'09.1 Nehodovost - vypocet'!W61)),IF('A2 Intenzita dopravy'!$G$2="Koeficienty rastu dopravy",IFERROR(INDEX('A2.1 Intenzita dopravy'!$E47:$BB47,MATCH('09.1 Nehodovost - vypocet'!Y$19,'A2.1 Intenzita dopravy'!$E$5:$BB$5,0)),IF('09.1 Nehodovost - vypocet'!Y$19&lt;MIN('A2.1 Intenzita dopravy'!$E$5:$BB$5),'09.1 Nehodovost - vypocet'!Z61*'09.1 Nehodovost - vypocet'!Z61/'09.1 Nehodovost - vypocet'!AA61,'09.1 Nehodovost - vypocet'!X61*'09.1 Nehodovost - vypocet'!X61/'09.1 Nehodovost - vypocet'!W61)),0)),0)</f>
        <v>0</v>
      </c>
      <c r="Z61" s="30">
        <f>IFERROR(IF('A2 Intenzita dopravy'!$G$2="Dopravný model",IFERROR(INDEX('A2.1 Intenzita dopravy'!$E183:$BB183,MATCH('09.1 Nehodovost - vypocet'!Z$19,'A2.1 Intenzita dopravy'!$E$141:$BB$141,0)),IF('09.1 Nehodovost - vypocet'!Z$19&lt;MIN('A2.1 Intenzita dopravy'!$E$141:$BB$141),'09.1 Nehodovost - vypocet'!AA61*'09.1 Nehodovost - vypocet'!AA61/'09.1 Nehodovost - vypocet'!AB61,'09.1 Nehodovost - vypocet'!Y61*'09.1 Nehodovost - vypocet'!Y61/'09.1 Nehodovost - vypocet'!X61)),IF('A2 Intenzita dopravy'!$G$2="Koeficienty rastu dopravy",IFERROR(INDEX('A2.1 Intenzita dopravy'!$E47:$BB47,MATCH('09.1 Nehodovost - vypocet'!Z$19,'A2.1 Intenzita dopravy'!$E$5:$BB$5,0)),IF('09.1 Nehodovost - vypocet'!Z$19&lt;MIN('A2.1 Intenzita dopravy'!$E$5:$BB$5),'09.1 Nehodovost - vypocet'!AA61*'09.1 Nehodovost - vypocet'!AA61/'09.1 Nehodovost - vypocet'!AB61,'09.1 Nehodovost - vypocet'!Y61*'09.1 Nehodovost - vypocet'!Y61/'09.1 Nehodovost - vypocet'!X61)),0)),0)</f>
        <v>0</v>
      </c>
      <c r="AA61" s="30">
        <f>IFERROR(IF('A2 Intenzita dopravy'!$G$2="Dopravný model",IFERROR(INDEX('A2.1 Intenzita dopravy'!$E183:$BB183,MATCH('09.1 Nehodovost - vypocet'!AA$19,'A2.1 Intenzita dopravy'!$E$141:$BB$141,0)),IF('09.1 Nehodovost - vypocet'!AA$19&lt;MIN('A2.1 Intenzita dopravy'!$E$141:$BB$141),'09.1 Nehodovost - vypocet'!AB61*'09.1 Nehodovost - vypocet'!AB61/'09.1 Nehodovost - vypocet'!AC61,'09.1 Nehodovost - vypocet'!Z61*'09.1 Nehodovost - vypocet'!Z61/'09.1 Nehodovost - vypocet'!Y61)),IF('A2 Intenzita dopravy'!$G$2="Koeficienty rastu dopravy",IFERROR(INDEX('A2.1 Intenzita dopravy'!$E47:$BB47,MATCH('09.1 Nehodovost - vypocet'!AA$19,'A2.1 Intenzita dopravy'!$E$5:$BB$5,0)),IF('09.1 Nehodovost - vypocet'!AA$19&lt;MIN('A2.1 Intenzita dopravy'!$E$5:$BB$5),'09.1 Nehodovost - vypocet'!AB61*'09.1 Nehodovost - vypocet'!AB61/'09.1 Nehodovost - vypocet'!AC61,'09.1 Nehodovost - vypocet'!Z61*'09.1 Nehodovost - vypocet'!Z61/'09.1 Nehodovost - vypocet'!Y61)),0)),0)</f>
        <v>0</v>
      </c>
      <c r="AB61" s="30">
        <f>IFERROR(IF('A2 Intenzita dopravy'!$G$2="Dopravný model",IFERROR(INDEX('A2.1 Intenzita dopravy'!$E183:$BB183,MATCH('09.1 Nehodovost - vypocet'!AB$19,'A2.1 Intenzita dopravy'!$E$141:$BB$141,0)),IF('09.1 Nehodovost - vypocet'!AB$19&lt;MIN('A2.1 Intenzita dopravy'!$E$141:$BB$141),'09.1 Nehodovost - vypocet'!AC61*'09.1 Nehodovost - vypocet'!AC61/'09.1 Nehodovost - vypocet'!AD61,'09.1 Nehodovost - vypocet'!AA61*'09.1 Nehodovost - vypocet'!AA61/'09.1 Nehodovost - vypocet'!Z61)),IF('A2 Intenzita dopravy'!$G$2="Koeficienty rastu dopravy",IFERROR(INDEX('A2.1 Intenzita dopravy'!$E47:$BB47,MATCH('09.1 Nehodovost - vypocet'!AB$19,'A2.1 Intenzita dopravy'!$E$5:$BB$5,0)),IF('09.1 Nehodovost - vypocet'!AB$19&lt;MIN('A2.1 Intenzita dopravy'!$E$5:$BB$5),'09.1 Nehodovost - vypocet'!AC61*'09.1 Nehodovost - vypocet'!AC61/'09.1 Nehodovost - vypocet'!AD61,'09.1 Nehodovost - vypocet'!AA61*'09.1 Nehodovost - vypocet'!AA61/'09.1 Nehodovost - vypocet'!Z61)),0)),0)</f>
        <v>0</v>
      </c>
      <c r="AC61" s="30">
        <f>IFERROR(IF('A2 Intenzita dopravy'!$G$2="Dopravný model",IFERROR(INDEX('A2.1 Intenzita dopravy'!$E183:$BB183,MATCH('09.1 Nehodovost - vypocet'!AC$19,'A2.1 Intenzita dopravy'!$E$141:$BB$141,0)),IF('09.1 Nehodovost - vypocet'!AC$19&lt;MIN('A2.1 Intenzita dopravy'!$E$141:$BB$141),'09.1 Nehodovost - vypocet'!AD61*'09.1 Nehodovost - vypocet'!AD61/'09.1 Nehodovost - vypocet'!AE61,'09.1 Nehodovost - vypocet'!AB61*'09.1 Nehodovost - vypocet'!AB61/'09.1 Nehodovost - vypocet'!AA61)),IF('A2 Intenzita dopravy'!$G$2="Koeficienty rastu dopravy",IFERROR(INDEX('A2.1 Intenzita dopravy'!$E47:$BB47,MATCH('09.1 Nehodovost - vypocet'!AC$19,'A2.1 Intenzita dopravy'!$E$5:$BB$5,0)),IF('09.1 Nehodovost - vypocet'!AC$19&lt;MIN('A2.1 Intenzita dopravy'!$E$5:$BB$5),'09.1 Nehodovost - vypocet'!AD61*'09.1 Nehodovost - vypocet'!AD61/'09.1 Nehodovost - vypocet'!AE61,'09.1 Nehodovost - vypocet'!AB61*'09.1 Nehodovost - vypocet'!AB61/'09.1 Nehodovost - vypocet'!AA61)),0)),0)</f>
        <v>0</v>
      </c>
      <c r="AD61" s="30">
        <f>IFERROR(IF('A2 Intenzita dopravy'!$G$2="Dopravný model",IFERROR(INDEX('A2.1 Intenzita dopravy'!$E183:$BB183,MATCH('09.1 Nehodovost - vypocet'!AD$19,'A2.1 Intenzita dopravy'!$E$141:$BB$141,0)),IF('09.1 Nehodovost - vypocet'!AD$19&lt;MIN('A2.1 Intenzita dopravy'!$E$141:$BB$141),'09.1 Nehodovost - vypocet'!AE61*'09.1 Nehodovost - vypocet'!AE61/'09.1 Nehodovost - vypocet'!AF61,'09.1 Nehodovost - vypocet'!AC61*'09.1 Nehodovost - vypocet'!AC61/'09.1 Nehodovost - vypocet'!AB61)),IF('A2 Intenzita dopravy'!$G$2="Koeficienty rastu dopravy",IFERROR(INDEX('A2.1 Intenzita dopravy'!$E47:$BB47,MATCH('09.1 Nehodovost - vypocet'!AD$19,'A2.1 Intenzita dopravy'!$E$5:$BB$5,0)),IF('09.1 Nehodovost - vypocet'!AD$19&lt;MIN('A2.1 Intenzita dopravy'!$E$5:$BB$5),'09.1 Nehodovost - vypocet'!AE61*'09.1 Nehodovost - vypocet'!AE61/'09.1 Nehodovost - vypocet'!AF61,'09.1 Nehodovost - vypocet'!AC61*'09.1 Nehodovost - vypocet'!AC61/'09.1 Nehodovost - vypocet'!AB61)),0)),0)</f>
        <v>0</v>
      </c>
      <c r="AE61" s="30">
        <f>IFERROR(IF('A2 Intenzita dopravy'!$G$2="Dopravný model",IFERROR(INDEX('A2.1 Intenzita dopravy'!$E183:$BB183,MATCH('09.1 Nehodovost - vypocet'!AE$19,'A2.1 Intenzita dopravy'!$E$141:$BB$141,0)),IF('09.1 Nehodovost - vypocet'!AE$19&lt;MIN('A2.1 Intenzita dopravy'!$E$141:$BB$141),'09.1 Nehodovost - vypocet'!AF61*'09.1 Nehodovost - vypocet'!AF61/'09.1 Nehodovost - vypocet'!AG61,'09.1 Nehodovost - vypocet'!AD61*'09.1 Nehodovost - vypocet'!AD61/'09.1 Nehodovost - vypocet'!AC61)),IF('A2 Intenzita dopravy'!$G$2="Koeficienty rastu dopravy",IFERROR(INDEX('A2.1 Intenzita dopravy'!$E47:$BB47,MATCH('09.1 Nehodovost - vypocet'!AE$19,'A2.1 Intenzita dopravy'!$E$5:$BB$5,0)),IF('09.1 Nehodovost - vypocet'!AE$19&lt;MIN('A2.1 Intenzita dopravy'!$E$5:$BB$5),'09.1 Nehodovost - vypocet'!AF61*'09.1 Nehodovost - vypocet'!AF61/'09.1 Nehodovost - vypocet'!AG61,'09.1 Nehodovost - vypocet'!AD61*'09.1 Nehodovost - vypocet'!AD61/'09.1 Nehodovost - vypocet'!AC61)),0)),0)</f>
        <v>0</v>
      </c>
      <c r="AF61" s="30">
        <f>IFERROR(IF('A2 Intenzita dopravy'!$G$2="Dopravný model",IFERROR(INDEX('A2.1 Intenzita dopravy'!$E183:$BB183,MATCH('09.1 Nehodovost - vypocet'!AF$19,'A2.1 Intenzita dopravy'!$E$141:$BB$141,0)),IF('09.1 Nehodovost - vypocet'!AF$19&lt;MIN('A2.1 Intenzita dopravy'!$E$141:$BB$141),'09.1 Nehodovost - vypocet'!AG61*'09.1 Nehodovost - vypocet'!AG61/'09.1 Nehodovost - vypocet'!AH61,'09.1 Nehodovost - vypocet'!AE61*'09.1 Nehodovost - vypocet'!AE61/'09.1 Nehodovost - vypocet'!AD61)),IF('A2 Intenzita dopravy'!$G$2="Koeficienty rastu dopravy",IFERROR(INDEX('A2.1 Intenzita dopravy'!$E47:$BB47,MATCH('09.1 Nehodovost - vypocet'!AF$19,'A2.1 Intenzita dopravy'!$E$5:$BB$5,0)),IF('09.1 Nehodovost - vypocet'!AF$19&lt;MIN('A2.1 Intenzita dopravy'!$E$5:$BB$5),'09.1 Nehodovost - vypocet'!AG61*'09.1 Nehodovost - vypocet'!AG61/'09.1 Nehodovost - vypocet'!AH61,'09.1 Nehodovost - vypocet'!AE61*'09.1 Nehodovost - vypocet'!AE61/'09.1 Nehodovost - vypocet'!AD61)),0)),0)</f>
        <v>0</v>
      </c>
      <c r="AG61" s="30">
        <f>IFERROR(IF('A2 Intenzita dopravy'!$G$2="Dopravný model",IFERROR(INDEX('A2.1 Intenzita dopravy'!$E183:$BB183,MATCH('09.1 Nehodovost - vypocet'!AG$19,'A2.1 Intenzita dopravy'!$E$141:$BB$141,0)),IF('09.1 Nehodovost - vypocet'!AG$19&lt;MIN('A2.1 Intenzita dopravy'!$E$141:$BB$141),'09.1 Nehodovost - vypocet'!AH61*'09.1 Nehodovost - vypocet'!AH61/'09.1 Nehodovost - vypocet'!AI61,'09.1 Nehodovost - vypocet'!AF61*'09.1 Nehodovost - vypocet'!AF61/'09.1 Nehodovost - vypocet'!AE61)),IF('A2 Intenzita dopravy'!$G$2="Koeficienty rastu dopravy",IFERROR(INDEX('A2.1 Intenzita dopravy'!$E47:$BB47,MATCH('09.1 Nehodovost - vypocet'!AG$19,'A2.1 Intenzita dopravy'!$E$5:$BB$5,0)),IF('09.1 Nehodovost - vypocet'!AG$19&lt;MIN('A2.1 Intenzita dopravy'!$E$5:$BB$5),'09.1 Nehodovost - vypocet'!AH61*'09.1 Nehodovost - vypocet'!AH61/'09.1 Nehodovost - vypocet'!AI61,'09.1 Nehodovost - vypocet'!AF61*'09.1 Nehodovost - vypocet'!AF61/'09.1 Nehodovost - vypocet'!AE61)),0)),0)</f>
        <v>0</v>
      </c>
      <c r="AH61" s="30">
        <f>IFERROR(IF('A2 Intenzita dopravy'!$G$2="Dopravný model",IFERROR(INDEX('A2.1 Intenzita dopravy'!$E183:$BB183,MATCH('09.1 Nehodovost - vypocet'!AH$19,'A2.1 Intenzita dopravy'!$E$141:$BB$141,0)),IF('09.1 Nehodovost - vypocet'!AH$19&lt;MIN('A2.1 Intenzita dopravy'!$E$141:$BB$141),'09.1 Nehodovost - vypocet'!AI61*'09.1 Nehodovost - vypocet'!AI61/'09.1 Nehodovost - vypocet'!AJ61,'09.1 Nehodovost - vypocet'!AG61*'09.1 Nehodovost - vypocet'!AG61/'09.1 Nehodovost - vypocet'!AF61)),IF('A2 Intenzita dopravy'!$G$2="Koeficienty rastu dopravy",IFERROR(INDEX('A2.1 Intenzita dopravy'!$E47:$BB47,MATCH('09.1 Nehodovost - vypocet'!AH$19,'A2.1 Intenzita dopravy'!$E$5:$BB$5,0)),IF('09.1 Nehodovost - vypocet'!AH$19&lt;MIN('A2.1 Intenzita dopravy'!$E$5:$BB$5),'09.1 Nehodovost - vypocet'!AI61*'09.1 Nehodovost - vypocet'!AI61/'09.1 Nehodovost - vypocet'!AJ61,'09.1 Nehodovost - vypocet'!AG61*'09.1 Nehodovost - vypocet'!AG61/'09.1 Nehodovost - vypocet'!AF61)),0)),0)</f>
        <v>0</v>
      </c>
      <c r="AI61" s="30">
        <f>IFERROR(IF('A2 Intenzita dopravy'!$G$2="Dopravný model",IFERROR(INDEX('A2.1 Intenzita dopravy'!$E183:$BB183,MATCH('09.1 Nehodovost - vypocet'!AI$19,'A2.1 Intenzita dopravy'!$E$141:$BB$141,0)),IF('09.1 Nehodovost - vypocet'!AI$19&lt;MIN('A2.1 Intenzita dopravy'!$E$141:$BB$141),'09.1 Nehodovost - vypocet'!AJ61*'09.1 Nehodovost - vypocet'!AJ61/'09.1 Nehodovost - vypocet'!AK61,'09.1 Nehodovost - vypocet'!AH61*'09.1 Nehodovost - vypocet'!AH61/'09.1 Nehodovost - vypocet'!AG61)),IF('A2 Intenzita dopravy'!$G$2="Koeficienty rastu dopravy",IFERROR(INDEX('A2.1 Intenzita dopravy'!$E47:$BB47,MATCH('09.1 Nehodovost - vypocet'!AI$19,'A2.1 Intenzita dopravy'!$E$5:$BB$5,0)),IF('09.1 Nehodovost - vypocet'!AI$19&lt;MIN('A2.1 Intenzita dopravy'!$E$5:$BB$5),'09.1 Nehodovost - vypocet'!AJ61*'09.1 Nehodovost - vypocet'!AJ61/'09.1 Nehodovost - vypocet'!AK61,'09.1 Nehodovost - vypocet'!AH61*'09.1 Nehodovost - vypocet'!AH61/'09.1 Nehodovost - vypocet'!AG61)),0)),0)</f>
        <v>0</v>
      </c>
      <c r="AJ61" s="30">
        <f>IFERROR(IF('A2 Intenzita dopravy'!$G$2="Dopravný model",IFERROR(INDEX('A2.1 Intenzita dopravy'!$E183:$BB183,MATCH('09.1 Nehodovost - vypocet'!AJ$19,'A2.1 Intenzita dopravy'!$E$141:$BB$141,0)),IF('09.1 Nehodovost - vypocet'!AJ$19&lt;MIN('A2.1 Intenzita dopravy'!$E$141:$BB$141),'09.1 Nehodovost - vypocet'!AK61*'09.1 Nehodovost - vypocet'!AK61/'09.1 Nehodovost - vypocet'!AL61,'09.1 Nehodovost - vypocet'!AI61*'09.1 Nehodovost - vypocet'!AI61/'09.1 Nehodovost - vypocet'!AH61)),IF('A2 Intenzita dopravy'!$G$2="Koeficienty rastu dopravy",IFERROR(INDEX('A2.1 Intenzita dopravy'!$E47:$BB47,MATCH('09.1 Nehodovost - vypocet'!AJ$19,'A2.1 Intenzita dopravy'!$E$5:$BB$5,0)),IF('09.1 Nehodovost - vypocet'!AJ$19&lt;MIN('A2.1 Intenzita dopravy'!$E$5:$BB$5),'09.1 Nehodovost - vypocet'!AK61*'09.1 Nehodovost - vypocet'!AK61/'09.1 Nehodovost - vypocet'!AL61,'09.1 Nehodovost - vypocet'!AI61*'09.1 Nehodovost - vypocet'!AI61/'09.1 Nehodovost - vypocet'!AH61)),0)),0)</f>
        <v>0</v>
      </c>
      <c r="AK61" s="30">
        <f>IFERROR(IF('A2 Intenzita dopravy'!$G$2="Dopravný model",IFERROR(INDEX('A2.1 Intenzita dopravy'!$E183:$BB183,MATCH('09.1 Nehodovost - vypocet'!AK$19,'A2.1 Intenzita dopravy'!$E$141:$BB$141,0)),IF('09.1 Nehodovost - vypocet'!AK$19&lt;MIN('A2.1 Intenzita dopravy'!$E$141:$BB$141),'09.1 Nehodovost - vypocet'!AL61*'09.1 Nehodovost - vypocet'!AL61/'09.1 Nehodovost - vypocet'!AM61,'09.1 Nehodovost - vypocet'!AJ61*'09.1 Nehodovost - vypocet'!AJ61/'09.1 Nehodovost - vypocet'!AI61)),IF('A2 Intenzita dopravy'!$G$2="Koeficienty rastu dopravy",IFERROR(INDEX('A2.1 Intenzita dopravy'!$E47:$BB47,MATCH('09.1 Nehodovost - vypocet'!AK$19,'A2.1 Intenzita dopravy'!$E$5:$BB$5,0)),IF('09.1 Nehodovost - vypocet'!AK$19&lt;MIN('A2.1 Intenzita dopravy'!$E$5:$BB$5),'09.1 Nehodovost - vypocet'!AL61*'09.1 Nehodovost - vypocet'!AL61/'09.1 Nehodovost - vypocet'!AM61,'09.1 Nehodovost - vypocet'!AJ61*'09.1 Nehodovost - vypocet'!AJ61/'09.1 Nehodovost - vypocet'!AI61)),0)),0)</f>
        <v>0</v>
      </c>
      <c r="AL61" s="30">
        <f>IFERROR(IF('A2 Intenzita dopravy'!$G$2="Dopravný model",IFERROR(INDEX('A2.1 Intenzita dopravy'!$E183:$BB183,MATCH('09.1 Nehodovost - vypocet'!AL$19,'A2.1 Intenzita dopravy'!$E$141:$BB$141,0)),IF('09.1 Nehodovost - vypocet'!AL$19&lt;MIN('A2.1 Intenzita dopravy'!$E$141:$BB$141),'09.1 Nehodovost - vypocet'!AM61*'09.1 Nehodovost - vypocet'!AM61/'09.1 Nehodovost - vypocet'!AN61,'09.1 Nehodovost - vypocet'!AK61*'09.1 Nehodovost - vypocet'!AK61/'09.1 Nehodovost - vypocet'!AJ61)),IF('A2 Intenzita dopravy'!$G$2="Koeficienty rastu dopravy",IFERROR(INDEX('A2.1 Intenzita dopravy'!$E47:$BB47,MATCH('09.1 Nehodovost - vypocet'!AL$19,'A2.1 Intenzita dopravy'!$E$5:$BB$5,0)),IF('09.1 Nehodovost - vypocet'!AL$19&lt;MIN('A2.1 Intenzita dopravy'!$E$5:$BB$5),'09.1 Nehodovost - vypocet'!AM61*'09.1 Nehodovost - vypocet'!AM61/'09.1 Nehodovost - vypocet'!AN61,'09.1 Nehodovost - vypocet'!AK61*'09.1 Nehodovost - vypocet'!AK61/'09.1 Nehodovost - vypocet'!AJ61)),0)),0)</f>
        <v>0</v>
      </c>
      <c r="AM61" s="30">
        <f>IFERROR(IF('A2 Intenzita dopravy'!$G$2="Dopravný model",IFERROR(INDEX('A2.1 Intenzita dopravy'!$E183:$BB183,MATCH('09.1 Nehodovost - vypocet'!AM$19,'A2.1 Intenzita dopravy'!$E$141:$BB$141,0)),IF('09.1 Nehodovost - vypocet'!AM$19&lt;MIN('A2.1 Intenzita dopravy'!$E$141:$BB$141),'09.1 Nehodovost - vypocet'!AN61*'09.1 Nehodovost - vypocet'!AN61/'09.1 Nehodovost - vypocet'!AO61,'09.1 Nehodovost - vypocet'!AL61*'09.1 Nehodovost - vypocet'!AL61/'09.1 Nehodovost - vypocet'!AK61)),IF('A2 Intenzita dopravy'!$G$2="Koeficienty rastu dopravy",IFERROR(INDEX('A2.1 Intenzita dopravy'!$E47:$BB47,MATCH('09.1 Nehodovost - vypocet'!AM$19,'A2.1 Intenzita dopravy'!$E$5:$BB$5,0)),IF('09.1 Nehodovost - vypocet'!AM$19&lt;MIN('A2.1 Intenzita dopravy'!$E$5:$BB$5),'09.1 Nehodovost - vypocet'!AN61*'09.1 Nehodovost - vypocet'!AN61/'09.1 Nehodovost - vypocet'!AO61,'09.1 Nehodovost - vypocet'!AL61*'09.1 Nehodovost - vypocet'!AL61/'09.1 Nehodovost - vypocet'!AK61)),0)),0)</f>
        <v>0</v>
      </c>
      <c r="AN61" s="30">
        <f>IFERROR(IF('A2 Intenzita dopravy'!$G$2="Dopravný model",IFERROR(INDEX('A2.1 Intenzita dopravy'!$E183:$BB183,MATCH('09.1 Nehodovost - vypocet'!AN$19,'A2.1 Intenzita dopravy'!$E$141:$BB$141,0)),IF('09.1 Nehodovost - vypocet'!AN$19&lt;MIN('A2.1 Intenzita dopravy'!$E$141:$BB$141),'09.1 Nehodovost - vypocet'!AO61*'09.1 Nehodovost - vypocet'!AO61/'09.1 Nehodovost - vypocet'!AP61,'09.1 Nehodovost - vypocet'!AM61*'09.1 Nehodovost - vypocet'!AM61/'09.1 Nehodovost - vypocet'!AL61)),IF('A2 Intenzita dopravy'!$G$2="Koeficienty rastu dopravy",IFERROR(INDEX('A2.1 Intenzita dopravy'!$E47:$BB47,MATCH('09.1 Nehodovost - vypocet'!AN$19,'A2.1 Intenzita dopravy'!$E$5:$BB$5,0)),IF('09.1 Nehodovost - vypocet'!AN$19&lt;MIN('A2.1 Intenzita dopravy'!$E$5:$BB$5),'09.1 Nehodovost - vypocet'!AO61*'09.1 Nehodovost - vypocet'!AO61/'09.1 Nehodovost - vypocet'!AP61,'09.1 Nehodovost - vypocet'!AM61*'09.1 Nehodovost - vypocet'!AM61/'09.1 Nehodovost - vypocet'!AL61)),0)),0)</f>
        <v>0</v>
      </c>
      <c r="AO61" s="30">
        <f>IFERROR(IF('A2 Intenzita dopravy'!$G$2="Dopravný model",IFERROR(INDEX('A2.1 Intenzita dopravy'!$E183:$BB183,MATCH('09.1 Nehodovost - vypocet'!AO$19,'A2.1 Intenzita dopravy'!$E$141:$BB$141,0)),IF('09.1 Nehodovost - vypocet'!AO$19&lt;MIN('A2.1 Intenzita dopravy'!$E$141:$BB$141),'09.1 Nehodovost - vypocet'!AP61*'09.1 Nehodovost - vypocet'!AP61/'09.1 Nehodovost - vypocet'!AQ61,'09.1 Nehodovost - vypocet'!AN61*'09.1 Nehodovost - vypocet'!AN61/'09.1 Nehodovost - vypocet'!AM61)),IF('A2 Intenzita dopravy'!$G$2="Koeficienty rastu dopravy",IFERROR(INDEX('A2.1 Intenzita dopravy'!$E47:$BB47,MATCH('09.1 Nehodovost - vypocet'!AO$19,'A2.1 Intenzita dopravy'!$E$5:$BB$5,0)),IF('09.1 Nehodovost - vypocet'!AO$19&lt;MIN('A2.1 Intenzita dopravy'!$E$5:$BB$5),'09.1 Nehodovost - vypocet'!AP61*'09.1 Nehodovost - vypocet'!AP61/'09.1 Nehodovost - vypocet'!AQ61,'09.1 Nehodovost - vypocet'!AN61*'09.1 Nehodovost - vypocet'!AN61/'09.1 Nehodovost - vypocet'!AM61)),0)),0)</f>
        <v>0</v>
      </c>
      <c r="AP61" s="30">
        <f>IFERROR(IF('A2 Intenzita dopravy'!$G$2="Dopravný model",IFERROR(INDEX('A2.1 Intenzita dopravy'!$E183:$BB183,MATCH('09.1 Nehodovost - vypocet'!AP$19,'A2.1 Intenzita dopravy'!$E$141:$BB$141,0)),IF('09.1 Nehodovost - vypocet'!AP$19&lt;MIN('A2.1 Intenzita dopravy'!$E$141:$BB$141),'09.1 Nehodovost - vypocet'!AQ61*'09.1 Nehodovost - vypocet'!AQ61/'09.1 Nehodovost - vypocet'!AR61,'09.1 Nehodovost - vypocet'!AO61*'09.1 Nehodovost - vypocet'!AO61/'09.1 Nehodovost - vypocet'!AN61)),IF('A2 Intenzita dopravy'!$G$2="Koeficienty rastu dopravy",IFERROR(INDEX('A2.1 Intenzita dopravy'!$E47:$BB47,MATCH('09.1 Nehodovost - vypocet'!AP$19,'A2.1 Intenzita dopravy'!$E$5:$BB$5,0)),IF('09.1 Nehodovost - vypocet'!AP$19&lt;MIN('A2.1 Intenzita dopravy'!$E$5:$BB$5),'09.1 Nehodovost - vypocet'!AQ61*'09.1 Nehodovost - vypocet'!AQ61/'09.1 Nehodovost - vypocet'!AR61,'09.1 Nehodovost - vypocet'!AO61*'09.1 Nehodovost - vypocet'!AO61/'09.1 Nehodovost - vypocet'!AN61)),0)),0)</f>
        <v>0</v>
      </c>
      <c r="AQ61" s="30">
        <f>IFERROR(IF('A2 Intenzita dopravy'!$G$2="Dopravný model",IFERROR(INDEX('A2.1 Intenzita dopravy'!$E183:$BB183,MATCH('09.1 Nehodovost - vypocet'!AQ$19,'A2.1 Intenzita dopravy'!$E$141:$BB$141,0)),IF('09.1 Nehodovost - vypocet'!AQ$19&lt;MIN('A2.1 Intenzita dopravy'!$E$141:$BB$141),'09.1 Nehodovost - vypocet'!AR61*'09.1 Nehodovost - vypocet'!AR61/'09.1 Nehodovost - vypocet'!AS61,'09.1 Nehodovost - vypocet'!AP61*'09.1 Nehodovost - vypocet'!AP61/'09.1 Nehodovost - vypocet'!AO61)),IF('A2 Intenzita dopravy'!$G$2="Koeficienty rastu dopravy",IFERROR(INDEX('A2.1 Intenzita dopravy'!$E47:$BB47,MATCH('09.1 Nehodovost - vypocet'!AQ$19,'A2.1 Intenzita dopravy'!$E$5:$BB$5,0)),IF('09.1 Nehodovost - vypocet'!AQ$19&lt;MIN('A2.1 Intenzita dopravy'!$E$5:$BB$5),'09.1 Nehodovost - vypocet'!AR61*'09.1 Nehodovost - vypocet'!AR61/'09.1 Nehodovost - vypocet'!AS61,'09.1 Nehodovost - vypocet'!AP61*'09.1 Nehodovost - vypocet'!AP61/'09.1 Nehodovost - vypocet'!AO61)),0)),0)</f>
        <v>0</v>
      </c>
      <c r="AR61" s="30">
        <f>IFERROR(IF('A2 Intenzita dopravy'!$G$2="Dopravný model",IFERROR(INDEX('A2.1 Intenzita dopravy'!$E183:$BB183,MATCH('09.1 Nehodovost - vypocet'!AR$19,'A2.1 Intenzita dopravy'!$E$141:$BB$141,0)),IF('09.1 Nehodovost - vypocet'!AR$19&lt;MIN('A2.1 Intenzita dopravy'!$E$141:$BB$141),'09.1 Nehodovost - vypocet'!AS61*'09.1 Nehodovost - vypocet'!AS61/'09.1 Nehodovost - vypocet'!AT61,'09.1 Nehodovost - vypocet'!AQ61*'09.1 Nehodovost - vypocet'!AQ61/'09.1 Nehodovost - vypocet'!AP61)),IF('A2 Intenzita dopravy'!$G$2="Koeficienty rastu dopravy",IFERROR(INDEX('A2.1 Intenzita dopravy'!$E47:$BB47,MATCH('09.1 Nehodovost - vypocet'!AR$19,'A2.1 Intenzita dopravy'!$E$5:$BB$5,0)),IF('09.1 Nehodovost - vypocet'!AR$19&lt;MIN('A2.1 Intenzita dopravy'!$E$5:$BB$5),'09.1 Nehodovost - vypocet'!AS61*'09.1 Nehodovost - vypocet'!AS61/'09.1 Nehodovost - vypocet'!AT61,'09.1 Nehodovost - vypocet'!AQ61*'09.1 Nehodovost - vypocet'!AQ61/'09.1 Nehodovost - vypocet'!AP61)),0)),0)</f>
        <v>0</v>
      </c>
      <c r="AS61" s="30">
        <f>IFERROR(IF('A2 Intenzita dopravy'!$G$2="Dopravný model",IFERROR(INDEX('A2.1 Intenzita dopravy'!$E183:$BB183,MATCH('09.1 Nehodovost - vypocet'!AS$19,'A2.1 Intenzita dopravy'!$E$141:$BB$141,0)),IF('09.1 Nehodovost - vypocet'!AS$19&lt;MIN('A2.1 Intenzita dopravy'!$E$141:$BB$141),'09.1 Nehodovost - vypocet'!AT61*'09.1 Nehodovost - vypocet'!AT61/'09.1 Nehodovost - vypocet'!AU61,'09.1 Nehodovost - vypocet'!AR61*'09.1 Nehodovost - vypocet'!AR61/'09.1 Nehodovost - vypocet'!AQ61)),IF('A2 Intenzita dopravy'!$G$2="Koeficienty rastu dopravy",IFERROR(INDEX('A2.1 Intenzita dopravy'!$E47:$BB47,MATCH('09.1 Nehodovost - vypocet'!AS$19,'A2.1 Intenzita dopravy'!$E$5:$BB$5,0)),IF('09.1 Nehodovost - vypocet'!AS$19&lt;MIN('A2.1 Intenzita dopravy'!$E$5:$BB$5),'09.1 Nehodovost - vypocet'!AT61*'09.1 Nehodovost - vypocet'!AT61/'09.1 Nehodovost - vypocet'!AU61,'09.1 Nehodovost - vypocet'!AR61*'09.1 Nehodovost - vypocet'!AR61/'09.1 Nehodovost - vypocet'!AQ61)),0)),0)</f>
        <v>0</v>
      </c>
      <c r="AT61" s="30">
        <f>IFERROR(IF('A2 Intenzita dopravy'!$G$2="Dopravný model",IFERROR(INDEX('A2.1 Intenzita dopravy'!$E183:$BB183,MATCH('09.1 Nehodovost - vypocet'!AT$19,'A2.1 Intenzita dopravy'!$E$141:$BB$141,0)),IF('09.1 Nehodovost - vypocet'!AT$19&lt;MIN('A2.1 Intenzita dopravy'!$E$141:$BB$141),'09.1 Nehodovost - vypocet'!AU61*'09.1 Nehodovost - vypocet'!AU61/'09.1 Nehodovost - vypocet'!AV61,'09.1 Nehodovost - vypocet'!AS61*'09.1 Nehodovost - vypocet'!AS61/'09.1 Nehodovost - vypocet'!AR61)),IF('A2 Intenzita dopravy'!$G$2="Koeficienty rastu dopravy",IFERROR(INDEX('A2.1 Intenzita dopravy'!$E47:$BB47,MATCH('09.1 Nehodovost - vypocet'!AT$19,'A2.1 Intenzita dopravy'!$E$5:$BB$5,0)),IF('09.1 Nehodovost - vypocet'!AT$19&lt;MIN('A2.1 Intenzita dopravy'!$E$5:$BB$5),'09.1 Nehodovost - vypocet'!AU61*'09.1 Nehodovost - vypocet'!AU61/'09.1 Nehodovost - vypocet'!AV61,'09.1 Nehodovost - vypocet'!AS61*'09.1 Nehodovost - vypocet'!AS61/'09.1 Nehodovost - vypocet'!AR61)),0)),0)</f>
        <v>0</v>
      </c>
      <c r="AU61" s="30">
        <f>IFERROR(IF('A2 Intenzita dopravy'!$G$2="Dopravný model",IFERROR(INDEX('A2.1 Intenzita dopravy'!$E183:$BB183,MATCH('09.1 Nehodovost - vypocet'!AU$19,'A2.1 Intenzita dopravy'!$E$141:$BB$141,0)),IF('09.1 Nehodovost - vypocet'!AU$19&lt;MIN('A2.1 Intenzita dopravy'!$E$141:$BB$141),'09.1 Nehodovost - vypocet'!AV61*'09.1 Nehodovost - vypocet'!AV61/'09.1 Nehodovost - vypocet'!AW61,'09.1 Nehodovost - vypocet'!AT61*'09.1 Nehodovost - vypocet'!AT61/'09.1 Nehodovost - vypocet'!AS61)),IF('A2 Intenzita dopravy'!$G$2="Koeficienty rastu dopravy",IFERROR(INDEX('A2.1 Intenzita dopravy'!$E47:$BB47,MATCH('09.1 Nehodovost - vypocet'!AU$19,'A2.1 Intenzita dopravy'!$E$5:$BB$5,0)),IF('09.1 Nehodovost - vypocet'!AU$19&lt;MIN('A2.1 Intenzita dopravy'!$E$5:$BB$5),'09.1 Nehodovost - vypocet'!AV61*'09.1 Nehodovost - vypocet'!AV61/'09.1 Nehodovost - vypocet'!AW61,'09.1 Nehodovost - vypocet'!AT61*'09.1 Nehodovost - vypocet'!AT61/'09.1 Nehodovost - vypocet'!AS61)),0)),0)</f>
        <v>0</v>
      </c>
      <c r="AV61" s="30">
        <f>IFERROR(IF('A2 Intenzita dopravy'!$G$2="Dopravný model",IFERROR(INDEX('A2.1 Intenzita dopravy'!$E183:$BB183,MATCH('09.1 Nehodovost - vypocet'!AV$19,'A2.1 Intenzita dopravy'!$E$141:$BB$141,0)),IF('09.1 Nehodovost - vypocet'!AV$19&lt;MIN('A2.1 Intenzita dopravy'!$E$141:$BB$141),'09.1 Nehodovost - vypocet'!AW61*'09.1 Nehodovost - vypocet'!AW61/'09.1 Nehodovost - vypocet'!AX61,'09.1 Nehodovost - vypocet'!AU61*'09.1 Nehodovost - vypocet'!AU61/'09.1 Nehodovost - vypocet'!AT61)),IF('A2 Intenzita dopravy'!$G$2="Koeficienty rastu dopravy",IFERROR(INDEX('A2.1 Intenzita dopravy'!$E47:$BB47,MATCH('09.1 Nehodovost - vypocet'!AV$19,'A2.1 Intenzita dopravy'!$E$5:$BB$5,0)),IF('09.1 Nehodovost - vypocet'!AV$19&lt;MIN('A2.1 Intenzita dopravy'!$E$5:$BB$5),'09.1 Nehodovost - vypocet'!AW61*'09.1 Nehodovost - vypocet'!AW61/'09.1 Nehodovost - vypocet'!AX61,'09.1 Nehodovost - vypocet'!AU61*'09.1 Nehodovost - vypocet'!AU61/'09.1 Nehodovost - vypocet'!AT61)),0)),0)</f>
        <v>0</v>
      </c>
      <c r="AW61" s="30">
        <f>IFERROR(IF('A2 Intenzita dopravy'!$G$2="Dopravný model",IFERROR(INDEX('A2.1 Intenzita dopravy'!$E183:$BB183,MATCH('09.1 Nehodovost - vypocet'!AW$19,'A2.1 Intenzita dopravy'!$E$141:$BB$141,0)),IF('09.1 Nehodovost - vypocet'!AW$19&lt;MIN('A2.1 Intenzita dopravy'!$E$141:$BB$141),'09.1 Nehodovost - vypocet'!AX61*'09.1 Nehodovost - vypocet'!AX61/'09.1 Nehodovost - vypocet'!AY61,'09.1 Nehodovost - vypocet'!AV61*'09.1 Nehodovost - vypocet'!AV61/'09.1 Nehodovost - vypocet'!AU61)),IF('A2 Intenzita dopravy'!$G$2="Koeficienty rastu dopravy",IFERROR(INDEX('A2.1 Intenzita dopravy'!$E47:$BB47,MATCH('09.1 Nehodovost - vypocet'!AW$19,'A2.1 Intenzita dopravy'!$E$5:$BB$5,0)),IF('09.1 Nehodovost - vypocet'!AW$19&lt;MIN('A2.1 Intenzita dopravy'!$E$5:$BB$5),'09.1 Nehodovost - vypocet'!AX61*'09.1 Nehodovost - vypocet'!AX61/'09.1 Nehodovost - vypocet'!AY61,'09.1 Nehodovost - vypocet'!AV61*'09.1 Nehodovost - vypocet'!AV61/'09.1 Nehodovost - vypocet'!AU61)),0)),0)</f>
        <v>0</v>
      </c>
      <c r="AX61" s="30">
        <f>IFERROR(IF('A2 Intenzita dopravy'!$G$2="Dopravný model",IFERROR(INDEX('A2.1 Intenzita dopravy'!$E183:$BB183,MATCH('09.1 Nehodovost - vypocet'!AX$19,'A2.1 Intenzita dopravy'!$E$141:$BB$141,0)),IF('09.1 Nehodovost - vypocet'!AX$19&lt;MIN('A2.1 Intenzita dopravy'!$E$141:$BB$141),'09.1 Nehodovost - vypocet'!AY61*'09.1 Nehodovost - vypocet'!AY61/'09.1 Nehodovost - vypocet'!AZ61,'09.1 Nehodovost - vypocet'!AW61*'09.1 Nehodovost - vypocet'!AW61/'09.1 Nehodovost - vypocet'!AV61)),IF('A2 Intenzita dopravy'!$G$2="Koeficienty rastu dopravy",IFERROR(INDEX('A2.1 Intenzita dopravy'!$E47:$BB47,MATCH('09.1 Nehodovost - vypocet'!AX$19,'A2.1 Intenzita dopravy'!$E$5:$BB$5,0)),IF('09.1 Nehodovost - vypocet'!AX$19&lt;MIN('A2.1 Intenzita dopravy'!$E$5:$BB$5),'09.1 Nehodovost - vypocet'!AY61*'09.1 Nehodovost - vypocet'!AY61/'09.1 Nehodovost - vypocet'!AZ61,'09.1 Nehodovost - vypocet'!AW61*'09.1 Nehodovost - vypocet'!AW61/'09.1 Nehodovost - vypocet'!AV61)),0)),0)</f>
        <v>0</v>
      </c>
      <c r="AY61" s="30">
        <f>IFERROR(IF('A2 Intenzita dopravy'!$G$2="Dopravný model",IFERROR(INDEX('A2.1 Intenzita dopravy'!$E183:$BB183,MATCH('09.1 Nehodovost - vypocet'!AY$19,'A2.1 Intenzita dopravy'!$E$141:$BB$141,0)),IF('09.1 Nehodovost - vypocet'!AY$19&lt;MIN('A2.1 Intenzita dopravy'!$E$141:$BB$141),'09.1 Nehodovost - vypocet'!AZ61*'09.1 Nehodovost - vypocet'!AZ61/'09.1 Nehodovost - vypocet'!BA61,'09.1 Nehodovost - vypocet'!AX61*'09.1 Nehodovost - vypocet'!AX61/'09.1 Nehodovost - vypocet'!AW61)),IF('A2 Intenzita dopravy'!$G$2="Koeficienty rastu dopravy",IFERROR(INDEX('A2.1 Intenzita dopravy'!$E47:$BB47,MATCH('09.1 Nehodovost - vypocet'!AY$19,'A2.1 Intenzita dopravy'!$E$5:$BB$5,0)),IF('09.1 Nehodovost - vypocet'!AY$19&lt;MIN('A2.1 Intenzita dopravy'!$E$5:$BB$5),'09.1 Nehodovost - vypocet'!AZ61*'09.1 Nehodovost - vypocet'!AZ61/'09.1 Nehodovost - vypocet'!BA61,'09.1 Nehodovost - vypocet'!AX61*'09.1 Nehodovost - vypocet'!AX61/'09.1 Nehodovost - vypocet'!AW61)),0)),0)</f>
        <v>0</v>
      </c>
      <c r="AZ61" s="30">
        <f>IFERROR(IF('A2 Intenzita dopravy'!$G$2="Dopravný model",IFERROR(INDEX('A2.1 Intenzita dopravy'!$E183:$BB183,MATCH('09.1 Nehodovost - vypocet'!AZ$19,'A2.1 Intenzita dopravy'!$E$141:$BB$141,0)),IF('09.1 Nehodovost - vypocet'!AZ$19&lt;MIN('A2.1 Intenzita dopravy'!$E$141:$BB$141),'09.1 Nehodovost - vypocet'!BA61*'09.1 Nehodovost - vypocet'!BA61/'09.1 Nehodovost - vypocet'!BB61,'09.1 Nehodovost - vypocet'!AY61*'09.1 Nehodovost - vypocet'!AY61/'09.1 Nehodovost - vypocet'!AX61)),IF('A2 Intenzita dopravy'!$G$2="Koeficienty rastu dopravy",IFERROR(INDEX('A2.1 Intenzita dopravy'!$E47:$BB47,MATCH('09.1 Nehodovost - vypocet'!AZ$19,'A2.1 Intenzita dopravy'!$E$5:$BB$5,0)),IF('09.1 Nehodovost - vypocet'!AZ$19&lt;MIN('A2.1 Intenzita dopravy'!$E$5:$BB$5),'09.1 Nehodovost - vypocet'!BA61*'09.1 Nehodovost - vypocet'!BA61/'09.1 Nehodovost - vypocet'!BB61,'09.1 Nehodovost - vypocet'!AY61*'09.1 Nehodovost - vypocet'!AY61/'09.1 Nehodovost - vypocet'!AX61)),0)),0)</f>
        <v>0</v>
      </c>
      <c r="BA61" s="30">
        <f>IFERROR(IF('A2 Intenzita dopravy'!$G$2="Dopravný model",IFERROR(INDEX('A2.1 Intenzita dopravy'!$E183:$BB183,MATCH('09.1 Nehodovost - vypocet'!BA$19,'A2.1 Intenzita dopravy'!$E$141:$BB$141,0)),IF('09.1 Nehodovost - vypocet'!BA$19&lt;MIN('A2.1 Intenzita dopravy'!$E$141:$BB$141),'09.1 Nehodovost - vypocet'!BB61*'09.1 Nehodovost - vypocet'!BB61/'09.1 Nehodovost - vypocet'!BC61,'09.1 Nehodovost - vypocet'!AZ61*'09.1 Nehodovost - vypocet'!AZ61/'09.1 Nehodovost - vypocet'!AY61)),IF('A2 Intenzita dopravy'!$G$2="Koeficienty rastu dopravy",IFERROR(INDEX('A2.1 Intenzita dopravy'!$E47:$BB47,MATCH('09.1 Nehodovost - vypocet'!BA$19,'A2.1 Intenzita dopravy'!$E$5:$BB$5,0)),IF('09.1 Nehodovost - vypocet'!BA$19&lt;MIN('A2.1 Intenzita dopravy'!$E$5:$BB$5),'09.1 Nehodovost - vypocet'!BB61*'09.1 Nehodovost - vypocet'!BB61/'09.1 Nehodovost - vypocet'!BC61,'09.1 Nehodovost - vypocet'!AZ61*'09.1 Nehodovost - vypocet'!AZ61/'09.1 Nehodovost - vypocet'!AY61)),0)),0)</f>
        <v>0</v>
      </c>
      <c r="BB61" s="30">
        <f>IFERROR(IF('A2 Intenzita dopravy'!$G$2="Dopravný model",IFERROR(INDEX('A2.1 Intenzita dopravy'!$E183:$BB183,MATCH('09.1 Nehodovost - vypocet'!BB$19,'A2.1 Intenzita dopravy'!$E$141:$BB$141,0)),IF('09.1 Nehodovost - vypocet'!BB$19&lt;MIN('A2.1 Intenzita dopravy'!$E$141:$BB$141),'09.1 Nehodovost - vypocet'!BC61*'09.1 Nehodovost - vypocet'!BC61/'09.1 Nehodovost - vypocet'!BD61,'09.1 Nehodovost - vypocet'!BA61*'09.1 Nehodovost - vypocet'!BA61/'09.1 Nehodovost - vypocet'!AZ61)),IF('A2 Intenzita dopravy'!$G$2="Koeficienty rastu dopravy",IFERROR(INDEX('A2.1 Intenzita dopravy'!$E47:$BB47,MATCH('09.1 Nehodovost - vypocet'!BB$19,'A2.1 Intenzita dopravy'!$E$5:$BB$5,0)),IF('09.1 Nehodovost - vypocet'!BB$19&lt;MIN('A2.1 Intenzita dopravy'!$E$5:$BB$5),'09.1 Nehodovost - vypocet'!BC61*'09.1 Nehodovost - vypocet'!BC61/'09.1 Nehodovost - vypocet'!BD61,'09.1 Nehodovost - vypocet'!BA61*'09.1 Nehodovost - vypocet'!BA61/'09.1 Nehodovost - vypocet'!AZ61)),0)),0)</f>
        <v>0</v>
      </c>
    </row>
    <row r="62" spans="2:54" customFormat="1" x14ac:dyDescent="0.2">
      <c r="B62" s="5">
        <v>10</v>
      </c>
      <c r="C62" s="5" t="str">
        <f t="shared" si="63"/>
        <v/>
      </c>
      <c r="D62" s="5" t="str">
        <f t="shared" si="62"/>
        <v/>
      </c>
      <c r="E62" s="30">
        <f>IFERROR(IF('A2 Intenzita dopravy'!$G$2="Dopravný model",IFERROR(INDEX('A2.1 Intenzita dopravy'!$E184:$BB184,MATCH('09.1 Nehodovost - vypocet'!E$19,'A2.1 Intenzita dopravy'!$E$141:$BB$141,0)),IF('09.1 Nehodovost - vypocet'!E$19&lt;MIN('A2.1 Intenzita dopravy'!$E$141:$BB$141),'09.1 Nehodovost - vypocet'!F62*'09.1 Nehodovost - vypocet'!F62/'09.1 Nehodovost - vypocet'!G62,'09.1 Nehodovost - vypocet'!D62*'09.1 Nehodovost - vypocet'!D62/'09.1 Nehodovost - vypocet'!C62)),IF('A2 Intenzita dopravy'!$G$2="Koeficienty rastu dopravy",IFERROR(INDEX('A2.1 Intenzita dopravy'!$E48:$BB48,MATCH('09.1 Nehodovost - vypocet'!E$19,'A2.1 Intenzita dopravy'!$E$5:$BB$5,0)),IF('09.1 Nehodovost - vypocet'!E$19&lt;MIN('A2.1 Intenzita dopravy'!$E$5:$BB$5),'09.1 Nehodovost - vypocet'!F62*'09.1 Nehodovost - vypocet'!F62/'09.1 Nehodovost - vypocet'!G62,'09.1 Nehodovost - vypocet'!D62*'09.1 Nehodovost - vypocet'!D62/'09.1 Nehodovost - vypocet'!C62)),0)),0)</f>
        <v>0</v>
      </c>
      <c r="F62" s="30">
        <f>IFERROR(IF('A2 Intenzita dopravy'!$G$2="Dopravný model",IFERROR(INDEX('A2.1 Intenzita dopravy'!$E184:$BB184,MATCH('09.1 Nehodovost - vypocet'!F$19,'A2.1 Intenzita dopravy'!$E$141:$BB$141,0)),IF('09.1 Nehodovost - vypocet'!F$19&lt;MIN('A2.1 Intenzita dopravy'!$E$141:$BB$141),'09.1 Nehodovost - vypocet'!G62*'09.1 Nehodovost - vypocet'!G62/'09.1 Nehodovost - vypocet'!H62,'09.1 Nehodovost - vypocet'!E62*'09.1 Nehodovost - vypocet'!E62/'09.1 Nehodovost - vypocet'!D62)),IF('A2 Intenzita dopravy'!$G$2="Koeficienty rastu dopravy",IFERROR(INDEX('A2.1 Intenzita dopravy'!$E48:$BB48,MATCH('09.1 Nehodovost - vypocet'!F$19,'A2.1 Intenzita dopravy'!$E$5:$BB$5,0)),IF('09.1 Nehodovost - vypocet'!F$19&lt;MIN('A2.1 Intenzita dopravy'!$E$5:$BB$5),'09.1 Nehodovost - vypocet'!G62*'09.1 Nehodovost - vypocet'!G62/'09.1 Nehodovost - vypocet'!H62,'09.1 Nehodovost - vypocet'!E62*'09.1 Nehodovost - vypocet'!E62/'09.1 Nehodovost - vypocet'!D62)),0)),0)</f>
        <v>0</v>
      </c>
      <c r="G62" s="30">
        <f>IFERROR(IF('A2 Intenzita dopravy'!$G$2="Dopravný model",IFERROR(INDEX('A2.1 Intenzita dopravy'!$E184:$BB184,MATCH('09.1 Nehodovost - vypocet'!G$19,'A2.1 Intenzita dopravy'!$E$141:$BB$141,0)),IF('09.1 Nehodovost - vypocet'!G$19&lt;MIN('A2.1 Intenzita dopravy'!$E$141:$BB$141),'09.1 Nehodovost - vypocet'!H62*'09.1 Nehodovost - vypocet'!H62/'09.1 Nehodovost - vypocet'!I62,'09.1 Nehodovost - vypocet'!F62*'09.1 Nehodovost - vypocet'!F62/'09.1 Nehodovost - vypocet'!E62)),IF('A2 Intenzita dopravy'!$G$2="Koeficienty rastu dopravy",IFERROR(INDEX('A2.1 Intenzita dopravy'!$E48:$BB48,MATCH('09.1 Nehodovost - vypocet'!G$19,'A2.1 Intenzita dopravy'!$E$5:$BB$5,0)),IF('09.1 Nehodovost - vypocet'!G$19&lt;MIN('A2.1 Intenzita dopravy'!$E$5:$BB$5),'09.1 Nehodovost - vypocet'!H62*'09.1 Nehodovost - vypocet'!H62/'09.1 Nehodovost - vypocet'!I62,'09.1 Nehodovost - vypocet'!F62*'09.1 Nehodovost - vypocet'!F62/'09.1 Nehodovost - vypocet'!E62)),0)),0)</f>
        <v>0</v>
      </c>
      <c r="H62" s="30">
        <f>IFERROR(IF('A2 Intenzita dopravy'!$G$2="Dopravný model",IFERROR(INDEX('A2.1 Intenzita dopravy'!$E184:$BB184,MATCH('09.1 Nehodovost - vypocet'!H$19,'A2.1 Intenzita dopravy'!$E$141:$BB$141,0)),IF('09.1 Nehodovost - vypocet'!H$19&lt;MIN('A2.1 Intenzita dopravy'!$E$141:$BB$141),'09.1 Nehodovost - vypocet'!I62*'09.1 Nehodovost - vypocet'!I62/'09.1 Nehodovost - vypocet'!J62,'09.1 Nehodovost - vypocet'!G62*'09.1 Nehodovost - vypocet'!G62/'09.1 Nehodovost - vypocet'!F62)),IF('A2 Intenzita dopravy'!$G$2="Koeficienty rastu dopravy",IFERROR(INDEX('A2.1 Intenzita dopravy'!$E48:$BB48,MATCH('09.1 Nehodovost - vypocet'!H$19,'A2.1 Intenzita dopravy'!$E$5:$BB$5,0)),IF('09.1 Nehodovost - vypocet'!H$19&lt;MIN('A2.1 Intenzita dopravy'!$E$5:$BB$5),'09.1 Nehodovost - vypocet'!I62*'09.1 Nehodovost - vypocet'!I62/'09.1 Nehodovost - vypocet'!J62,'09.1 Nehodovost - vypocet'!G62*'09.1 Nehodovost - vypocet'!G62/'09.1 Nehodovost - vypocet'!F62)),0)),0)</f>
        <v>0</v>
      </c>
      <c r="I62" s="30">
        <f>IFERROR(IF('A2 Intenzita dopravy'!$G$2="Dopravný model",IFERROR(INDEX('A2.1 Intenzita dopravy'!$E184:$BB184,MATCH('09.1 Nehodovost - vypocet'!I$19,'A2.1 Intenzita dopravy'!$E$141:$BB$141,0)),IF('09.1 Nehodovost - vypocet'!I$19&lt;MIN('A2.1 Intenzita dopravy'!$E$141:$BB$141),'09.1 Nehodovost - vypocet'!J62*'09.1 Nehodovost - vypocet'!J62/'09.1 Nehodovost - vypocet'!K62,'09.1 Nehodovost - vypocet'!H62*'09.1 Nehodovost - vypocet'!H62/'09.1 Nehodovost - vypocet'!G62)),IF('A2 Intenzita dopravy'!$G$2="Koeficienty rastu dopravy",IFERROR(INDEX('A2.1 Intenzita dopravy'!$E48:$BB48,MATCH('09.1 Nehodovost - vypocet'!I$19,'A2.1 Intenzita dopravy'!$E$5:$BB$5,0)),IF('09.1 Nehodovost - vypocet'!I$19&lt;MIN('A2.1 Intenzita dopravy'!$E$5:$BB$5),'09.1 Nehodovost - vypocet'!J62*'09.1 Nehodovost - vypocet'!J62/'09.1 Nehodovost - vypocet'!K62,'09.1 Nehodovost - vypocet'!H62*'09.1 Nehodovost - vypocet'!H62/'09.1 Nehodovost - vypocet'!G62)),0)),0)</f>
        <v>0</v>
      </c>
      <c r="J62" s="30">
        <f>IFERROR(IF('A2 Intenzita dopravy'!$G$2="Dopravný model",IFERROR(INDEX('A2.1 Intenzita dopravy'!$E184:$BB184,MATCH('09.1 Nehodovost - vypocet'!J$19,'A2.1 Intenzita dopravy'!$E$141:$BB$141,0)),IF('09.1 Nehodovost - vypocet'!J$19&lt;MIN('A2.1 Intenzita dopravy'!$E$141:$BB$141),'09.1 Nehodovost - vypocet'!K62*'09.1 Nehodovost - vypocet'!K62/'09.1 Nehodovost - vypocet'!L62,'09.1 Nehodovost - vypocet'!I62*'09.1 Nehodovost - vypocet'!I62/'09.1 Nehodovost - vypocet'!H62)),IF('A2 Intenzita dopravy'!$G$2="Koeficienty rastu dopravy",IFERROR(INDEX('A2.1 Intenzita dopravy'!$E48:$BB48,MATCH('09.1 Nehodovost - vypocet'!J$19,'A2.1 Intenzita dopravy'!$E$5:$BB$5,0)),IF('09.1 Nehodovost - vypocet'!J$19&lt;MIN('A2.1 Intenzita dopravy'!$E$5:$BB$5),'09.1 Nehodovost - vypocet'!K62*'09.1 Nehodovost - vypocet'!K62/'09.1 Nehodovost - vypocet'!L62,'09.1 Nehodovost - vypocet'!I62*'09.1 Nehodovost - vypocet'!I62/'09.1 Nehodovost - vypocet'!H62)),0)),0)</f>
        <v>0</v>
      </c>
      <c r="K62" s="30">
        <f>IFERROR(IF('A2 Intenzita dopravy'!$G$2="Dopravný model",IFERROR(INDEX('A2.1 Intenzita dopravy'!$E184:$BB184,MATCH('09.1 Nehodovost - vypocet'!K$19,'A2.1 Intenzita dopravy'!$E$141:$BB$141,0)),IF('09.1 Nehodovost - vypocet'!K$19&lt;MIN('A2.1 Intenzita dopravy'!$E$141:$BB$141),'09.1 Nehodovost - vypocet'!L62*'09.1 Nehodovost - vypocet'!L62/'09.1 Nehodovost - vypocet'!M62,'09.1 Nehodovost - vypocet'!J62*'09.1 Nehodovost - vypocet'!J62/'09.1 Nehodovost - vypocet'!I62)),IF('A2 Intenzita dopravy'!$G$2="Koeficienty rastu dopravy",IFERROR(INDEX('A2.1 Intenzita dopravy'!$E48:$BB48,MATCH('09.1 Nehodovost - vypocet'!K$19,'A2.1 Intenzita dopravy'!$E$5:$BB$5,0)),IF('09.1 Nehodovost - vypocet'!K$19&lt;MIN('A2.1 Intenzita dopravy'!$E$5:$BB$5),'09.1 Nehodovost - vypocet'!L62*'09.1 Nehodovost - vypocet'!L62/'09.1 Nehodovost - vypocet'!M62,'09.1 Nehodovost - vypocet'!J62*'09.1 Nehodovost - vypocet'!J62/'09.1 Nehodovost - vypocet'!I62)),0)),0)</f>
        <v>0</v>
      </c>
      <c r="L62" s="30">
        <f>IFERROR(IF('A2 Intenzita dopravy'!$G$2="Dopravný model",IFERROR(INDEX('A2.1 Intenzita dopravy'!$E184:$BB184,MATCH('09.1 Nehodovost - vypocet'!L$19,'A2.1 Intenzita dopravy'!$E$141:$BB$141,0)),IF('09.1 Nehodovost - vypocet'!L$19&lt;MIN('A2.1 Intenzita dopravy'!$E$141:$BB$141),'09.1 Nehodovost - vypocet'!M62*'09.1 Nehodovost - vypocet'!M62/'09.1 Nehodovost - vypocet'!N62,'09.1 Nehodovost - vypocet'!K62*'09.1 Nehodovost - vypocet'!K62/'09.1 Nehodovost - vypocet'!J62)),IF('A2 Intenzita dopravy'!$G$2="Koeficienty rastu dopravy",IFERROR(INDEX('A2.1 Intenzita dopravy'!$E48:$BB48,MATCH('09.1 Nehodovost - vypocet'!L$19,'A2.1 Intenzita dopravy'!$E$5:$BB$5,0)),IF('09.1 Nehodovost - vypocet'!L$19&lt;MIN('A2.1 Intenzita dopravy'!$E$5:$BB$5),'09.1 Nehodovost - vypocet'!M62*'09.1 Nehodovost - vypocet'!M62/'09.1 Nehodovost - vypocet'!N62,'09.1 Nehodovost - vypocet'!K62*'09.1 Nehodovost - vypocet'!K62/'09.1 Nehodovost - vypocet'!J62)),0)),0)</f>
        <v>0</v>
      </c>
      <c r="M62" s="30">
        <f>IFERROR(IF('A2 Intenzita dopravy'!$G$2="Dopravný model",IFERROR(INDEX('A2.1 Intenzita dopravy'!$E184:$BB184,MATCH('09.1 Nehodovost - vypocet'!M$19,'A2.1 Intenzita dopravy'!$E$141:$BB$141,0)),IF('09.1 Nehodovost - vypocet'!M$19&lt;MIN('A2.1 Intenzita dopravy'!$E$141:$BB$141),'09.1 Nehodovost - vypocet'!N62*'09.1 Nehodovost - vypocet'!N62/'09.1 Nehodovost - vypocet'!O62,'09.1 Nehodovost - vypocet'!L62*'09.1 Nehodovost - vypocet'!L62/'09.1 Nehodovost - vypocet'!K62)),IF('A2 Intenzita dopravy'!$G$2="Koeficienty rastu dopravy",IFERROR(INDEX('A2.1 Intenzita dopravy'!$E48:$BB48,MATCH('09.1 Nehodovost - vypocet'!M$19,'A2.1 Intenzita dopravy'!$E$5:$BB$5,0)),IF('09.1 Nehodovost - vypocet'!M$19&lt;MIN('A2.1 Intenzita dopravy'!$E$5:$BB$5),'09.1 Nehodovost - vypocet'!N62*'09.1 Nehodovost - vypocet'!N62/'09.1 Nehodovost - vypocet'!O62,'09.1 Nehodovost - vypocet'!L62*'09.1 Nehodovost - vypocet'!L62/'09.1 Nehodovost - vypocet'!K62)),0)),0)</f>
        <v>0</v>
      </c>
      <c r="N62" s="30">
        <f>IFERROR(IF('A2 Intenzita dopravy'!$G$2="Dopravný model",IFERROR(INDEX('A2.1 Intenzita dopravy'!$E184:$BB184,MATCH('09.1 Nehodovost - vypocet'!N$19,'A2.1 Intenzita dopravy'!$E$141:$BB$141,0)),IF('09.1 Nehodovost - vypocet'!N$19&lt;MIN('A2.1 Intenzita dopravy'!$E$141:$BB$141),'09.1 Nehodovost - vypocet'!O62*'09.1 Nehodovost - vypocet'!O62/'09.1 Nehodovost - vypocet'!P62,'09.1 Nehodovost - vypocet'!M62*'09.1 Nehodovost - vypocet'!M62/'09.1 Nehodovost - vypocet'!L62)),IF('A2 Intenzita dopravy'!$G$2="Koeficienty rastu dopravy",IFERROR(INDEX('A2.1 Intenzita dopravy'!$E48:$BB48,MATCH('09.1 Nehodovost - vypocet'!N$19,'A2.1 Intenzita dopravy'!$E$5:$BB$5,0)),IF('09.1 Nehodovost - vypocet'!N$19&lt;MIN('A2.1 Intenzita dopravy'!$E$5:$BB$5),'09.1 Nehodovost - vypocet'!O62*'09.1 Nehodovost - vypocet'!O62/'09.1 Nehodovost - vypocet'!P62,'09.1 Nehodovost - vypocet'!M62*'09.1 Nehodovost - vypocet'!M62/'09.1 Nehodovost - vypocet'!L62)),0)),0)</f>
        <v>0</v>
      </c>
      <c r="O62" s="30">
        <f>IFERROR(IF('A2 Intenzita dopravy'!$G$2="Dopravný model",IFERROR(INDEX('A2.1 Intenzita dopravy'!$E184:$BB184,MATCH('09.1 Nehodovost - vypocet'!O$19,'A2.1 Intenzita dopravy'!$E$141:$BB$141,0)),IF('09.1 Nehodovost - vypocet'!O$19&lt;MIN('A2.1 Intenzita dopravy'!$E$141:$BB$141),'09.1 Nehodovost - vypocet'!P62*'09.1 Nehodovost - vypocet'!P62/'09.1 Nehodovost - vypocet'!Q62,'09.1 Nehodovost - vypocet'!N62*'09.1 Nehodovost - vypocet'!N62/'09.1 Nehodovost - vypocet'!M62)),IF('A2 Intenzita dopravy'!$G$2="Koeficienty rastu dopravy",IFERROR(INDEX('A2.1 Intenzita dopravy'!$E48:$BB48,MATCH('09.1 Nehodovost - vypocet'!O$19,'A2.1 Intenzita dopravy'!$E$5:$BB$5,0)),IF('09.1 Nehodovost - vypocet'!O$19&lt;MIN('A2.1 Intenzita dopravy'!$E$5:$BB$5),'09.1 Nehodovost - vypocet'!P62*'09.1 Nehodovost - vypocet'!P62/'09.1 Nehodovost - vypocet'!Q62,'09.1 Nehodovost - vypocet'!N62*'09.1 Nehodovost - vypocet'!N62/'09.1 Nehodovost - vypocet'!M62)),0)),0)</f>
        <v>0</v>
      </c>
      <c r="P62" s="30">
        <f>IFERROR(IF('A2 Intenzita dopravy'!$G$2="Dopravný model",IFERROR(INDEX('A2.1 Intenzita dopravy'!$E184:$BB184,MATCH('09.1 Nehodovost - vypocet'!P$19,'A2.1 Intenzita dopravy'!$E$141:$BB$141,0)),IF('09.1 Nehodovost - vypocet'!P$19&lt;MIN('A2.1 Intenzita dopravy'!$E$141:$BB$141),'09.1 Nehodovost - vypocet'!Q62*'09.1 Nehodovost - vypocet'!Q62/'09.1 Nehodovost - vypocet'!R62,'09.1 Nehodovost - vypocet'!O62*'09.1 Nehodovost - vypocet'!O62/'09.1 Nehodovost - vypocet'!N62)),IF('A2 Intenzita dopravy'!$G$2="Koeficienty rastu dopravy",IFERROR(INDEX('A2.1 Intenzita dopravy'!$E48:$BB48,MATCH('09.1 Nehodovost - vypocet'!P$19,'A2.1 Intenzita dopravy'!$E$5:$BB$5,0)),IF('09.1 Nehodovost - vypocet'!P$19&lt;MIN('A2.1 Intenzita dopravy'!$E$5:$BB$5),'09.1 Nehodovost - vypocet'!Q62*'09.1 Nehodovost - vypocet'!Q62/'09.1 Nehodovost - vypocet'!R62,'09.1 Nehodovost - vypocet'!O62*'09.1 Nehodovost - vypocet'!O62/'09.1 Nehodovost - vypocet'!N62)),0)),0)</f>
        <v>0</v>
      </c>
      <c r="Q62" s="30">
        <f>IFERROR(IF('A2 Intenzita dopravy'!$G$2="Dopravný model",IFERROR(INDEX('A2.1 Intenzita dopravy'!$E184:$BB184,MATCH('09.1 Nehodovost - vypocet'!Q$19,'A2.1 Intenzita dopravy'!$E$141:$BB$141,0)),IF('09.1 Nehodovost - vypocet'!Q$19&lt;MIN('A2.1 Intenzita dopravy'!$E$141:$BB$141),'09.1 Nehodovost - vypocet'!R62*'09.1 Nehodovost - vypocet'!R62/'09.1 Nehodovost - vypocet'!S62,'09.1 Nehodovost - vypocet'!P62*'09.1 Nehodovost - vypocet'!P62/'09.1 Nehodovost - vypocet'!O62)),IF('A2 Intenzita dopravy'!$G$2="Koeficienty rastu dopravy",IFERROR(INDEX('A2.1 Intenzita dopravy'!$E48:$BB48,MATCH('09.1 Nehodovost - vypocet'!Q$19,'A2.1 Intenzita dopravy'!$E$5:$BB$5,0)),IF('09.1 Nehodovost - vypocet'!Q$19&lt;MIN('A2.1 Intenzita dopravy'!$E$5:$BB$5),'09.1 Nehodovost - vypocet'!R62*'09.1 Nehodovost - vypocet'!R62/'09.1 Nehodovost - vypocet'!S62,'09.1 Nehodovost - vypocet'!P62*'09.1 Nehodovost - vypocet'!P62/'09.1 Nehodovost - vypocet'!O62)),0)),0)</f>
        <v>0</v>
      </c>
      <c r="R62" s="30">
        <f>IFERROR(IF('A2 Intenzita dopravy'!$G$2="Dopravný model",IFERROR(INDEX('A2.1 Intenzita dopravy'!$E184:$BB184,MATCH('09.1 Nehodovost - vypocet'!R$19,'A2.1 Intenzita dopravy'!$E$141:$BB$141,0)),IF('09.1 Nehodovost - vypocet'!R$19&lt;MIN('A2.1 Intenzita dopravy'!$E$141:$BB$141),'09.1 Nehodovost - vypocet'!S62*'09.1 Nehodovost - vypocet'!S62/'09.1 Nehodovost - vypocet'!T62,'09.1 Nehodovost - vypocet'!Q62*'09.1 Nehodovost - vypocet'!Q62/'09.1 Nehodovost - vypocet'!P62)),IF('A2 Intenzita dopravy'!$G$2="Koeficienty rastu dopravy",IFERROR(INDEX('A2.1 Intenzita dopravy'!$E48:$BB48,MATCH('09.1 Nehodovost - vypocet'!R$19,'A2.1 Intenzita dopravy'!$E$5:$BB$5,0)),IF('09.1 Nehodovost - vypocet'!R$19&lt;MIN('A2.1 Intenzita dopravy'!$E$5:$BB$5),'09.1 Nehodovost - vypocet'!S62*'09.1 Nehodovost - vypocet'!S62/'09.1 Nehodovost - vypocet'!T62,'09.1 Nehodovost - vypocet'!Q62*'09.1 Nehodovost - vypocet'!Q62/'09.1 Nehodovost - vypocet'!P62)),0)),0)</f>
        <v>0</v>
      </c>
      <c r="S62" s="30">
        <f>IFERROR(IF('A2 Intenzita dopravy'!$G$2="Dopravný model",IFERROR(INDEX('A2.1 Intenzita dopravy'!$E184:$BB184,MATCH('09.1 Nehodovost - vypocet'!S$19,'A2.1 Intenzita dopravy'!$E$141:$BB$141,0)),IF('09.1 Nehodovost - vypocet'!S$19&lt;MIN('A2.1 Intenzita dopravy'!$E$141:$BB$141),'09.1 Nehodovost - vypocet'!T62*'09.1 Nehodovost - vypocet'!T62/'09.1 Nehodovost - vypocet'!U62,'09.1 Nehodovost - vypocet'!R62*'09.1 Nehodovost - vypocet'!R62/'09.1 Nehodovost - vypocet'!Q62)),IF('A2 Intenzita dopravy'!$G$2="Koeficienty rastu dopravy",IFERROR(INDEX('A2.1 Intenzita dopravy'!$E48:$BB48,MATCH('09.1 Nehodovost - vypocet'!S$19,'A2.1 Intenzita dopravy'!$E$5:$BB$5,0)),IF('09.1 Nehodovost - vypocet'!S$19&lt;MIN('A2.1 Intenzita dopravy'!$E$5:$BB$5),'09.1 Nehodovost - vypocet'!T62*'09.1 Nehodovost - vypocet'!T62/'09.1 Nehodovost - vypocet'!U62,'09.1 Nehodovost - vypocet'!R62*'09.1 Nehodovost - vypocet'!R62/'09.1 Nehodovost - vypocet'!Q62)),0)),0)</f>
        <v>0</v>
      </c>
      <c r="T62" s="30">
        <f>IFERROR(IF('A2 Intenzita dopravy'!$G$2="Dopravný model",IFERROR(INDEX('A2.1 Intenzita dopravy'!$E184:$BB184,MATCH('09.1 Nehodovost - vypocet'!T$19,'A2.1 Intenzita dopravy'!$E$141:$BB$141,0)),IF('09.1 Nehodovost - vypocet'!T$19&lt;MIN('A2.1 Intenzita dopravy'!$E$141:$BB$141),'09.1 Nehodovost - vypocet'!U62*'09.1 Nehodovost - vypocet'!U62/'09.1 Nehodovost - vypocet'!V62,'09.1 Nehodovost - vypocet'!S62*'09.1 Nehodovost - vypocet'!S62/'09.1 Nehodovost - vypocet'!R62)),IF('A2 Intenzita dopravy'!$G$2="Koeficienty rastu dopravy",IFERROR(INDEX('A2.1 Intenzita dopravy'!$E48:$BB48,MATCH('09.1 Nehodovost - vypocet'!T$19,'A2.1 Intenzita dopravy'!$E$5:$BB$5,0)),IF('09.1 Nehodovost - vypocet'!T$19&lt;MIN('A2.1 Intenzita dopravy'!$E$5:$BB$5),'09.1 Nehodovost - vypocet'!U62*'09.1 Nehodovost - vypocet'!U62/'09.1 Nehodovost - vypocet'!V62,'09.1 Nehodovost - vypocet'!S62*'09.1 Nehodovost - vypocet'!S62/'09.1 Nehodovost - vypocet'!R62)),0)),0)</f>
        <v>0</v>
      </c>
      <c r="U62" s="30">
        <f>IFERROR(IF('A2 Intenzita dopravy'!$G$2="Dopravný model",IFERROR(INDEX('A2.1 Intenzita dopravy'!$E184:$BB184,MATCH('09.1 Nehodovost - vypocet'!U$19,'A2.1 Intenzita dopravy'!$E$141:$BB$141,0)),IF('09.1 Nehodovost - vypocet'!U$19&lt;MIN('A2.1 Intenzita dopravy'!$E$141:$BB$141),'09.1 Nehodovost - vypocet'!V62*'09.1 Nehodovost - vypocet'!V62/'09.1 Nehodovost - vypocet'!W62,'09.1 Nehodovost - vypocet'!T62*'09.1 Nehodovost - vypocet'!T62/'09.1 Nehodovost - vypocet'!S62)),IF('A2 Intenzita dopravy'!$G$2="Koeficienty rastu dopravy",IFERROR(INDEX('A2.1 Intenzita dopravy'!$E48:$BB48,MATCH('09.1 Nehodovost - vypocet'!U$19,'A2.1 Intenzita dopravy'!$E$5:$BB$5,0)),IF('09.1 Nehodovost - vypocet'!U$19&lt;MIN('A2.1 Intenzita dopravy'!$E$5:$BB$5),'09.1 Nehodovost - vypocet'!V62*'09.1 Nehodovost - vypocet'!V62/'09.1 Nehodovost - vypocet'!W62,'09.1 Nehodovost - vypocet'!T62*'09.1 Nehodovost - vypocet'!T62/'09.1 Nehodovost - vypocet'!S62)),0)),0)</f>
        <v>0</v>
      </c>
      <c r="V62" s="30">
        <f>IFERROR(IF('A2 Intenzita dopravy'!$G$2="Dopravný model",IFERROR(INDEX('A2.1 Intenzita dopravy'!$E184:$BB184,MATCH('09.1 Nehodovost - vypocet'!V$19,'A2.1 Intenzita dopravy'!$E$141:$BB$141,0)),IF('09.1 Nehodovost - vypocet'!V$19&lt;MIN('A2.1 Intenzita dopravy'!$E$141:$BB$141),'09.1 Nehodovost - vypocet'!W62*'09.1 Nehodovost - vypocet'!W62/'09.1 Nehodovost - vypocet'!X62,'09.1 Nehodovost - vypocet'!U62*'09.1 Nehodovost - vypocet'!U62/'09.1 Nehodovost - vypocet'!T62)),IF('A2 Intenzita dopravy'!$G$2="Koeficienty rastu dopravy",IFERROR(INDEX('A2.1 Intenzita dopravy'!$E48:$BB48,MATCH('09.1 Nehodovost - vypocet'!V$19,'A2.1 Intenzita dopravy'!$E$5:$BB$5,0)),IF('09.1 Nehodovost - vypocet'!V$19&lt;MIN('A2.1 Intenzita dopravy'!$E$5:$BB$5),'09.1 Nehodovost - vypocet'!W62*'09.1 Nehodovost - vypocet'!W62/'09.1 Nehodovost - vypocet'!X62,'09.1 Nehodovost - vypocet'!U62*'09.1 Nehodovost - vypocet'!U62/'09.1 Nehodovost - vypocet'!T62)),0)),0)</f>
        <v>0</v>
      </c>
      <c r="W62" s="30">
        <f>IFERROR(IF('A2 Intenzita dopravy'!$G$2="Dopravný model",IFERROR(INDEX('A2.1 Intenzita dopravy'!$E184:$BB184,MATCH('09.1 Nehodovost - vypocet'!W$19,'A2.1 Intenzita dopravy'!$E$141:$BB$141,0)),IF('09.1 Nehodovost - vypocet'!W$19&lt;MIN('A2.1 Intenzita dopravy'!$E$141:$BB$141),'09.1 Nehodovost - vypocet'!X62*'09.1 Nehodovost - vypocet'!X62/'09.1 Nehodovost - vypocet'!Y62,'09.1 Nehodovost - vypocet'!V62*'09.1 Nehodovost - vypocet'!V62/'09.1 Nehodovost - vypocet'!U62)),IF('A2 Intenzita dopravy'!$G$2="Koeficienty rastu dopravy",IFERROR(INDEX('A2.1 Intenzita dopravy'!$E48:$BB48,MATCH('09.1 Nehodovost - vypocet'!W$19,'A2.1 Intenzita dopravy'!$E$5:$BB$5,0)),IF('09.1 Nehodovost - vypocet'!W$19&lt;MIN('A2.1 Intenzita dopravy'!$E$5:$BB$5),'09.1 Nehodovost - vypocet'!X62*'09.1 Nehodovost - vypocet'!X62/'09.1 Nehodovost - vypocet'!Y62,'09.1 Nehodovost - vypocet'!V62*'09.1 Nehodovost - vypocet'!V62/'09.1 Nehodovost - vypocet'!U62)),0)),0)</f>
        <v>0</v>
      </c>
      <c r="X62" s="30">
        <f>IFERROR(IF('A2 Intenzita dopravy'!$G$2="Dopravný model",IFERROR(INDEX('A2.1 Intenzita dopravy'!$E184:$BB184,MATCH('09.1 Nehodovost - vypocet'!X$19,'A2.1 Intenzita dopravy'!$E$141:$BB$141,0)),IF('09.1 Nehodovost - vypocet'!X$19&lt;MIN('A2.1 Intenzita dopravy'!$E$141:$BB$141),'09.1 Nehodovost - vypocet'!Y62*'09.1 Nehodovost - vypocet'!Y62/'09.1 Nehodovost - vypocet'!Z62,'09.1 Nehodovost - vypocet'!W62*'09.1 Nehodovost - vypocet'!W62/'09.1 Nehodovost - vypocet'!V62)),IF('A2 Intenzita dopravy'!$G$2="Koeficienty rastu dopravy",IFERROR(INDEX('A2.1 Intenzita dopravy'!$E48:$BB48,MATCH('09.1 Nehodovost - vypocet'!X$19,'A2.1 Intenzita dopravy'!$E$5:$BB$5,0)),IF('09.1 Nehodovost - vypocet'!X$19&lt;MIN('A2.1 Intenzita dopravy'!$E$5:$BB$5),'09.1 Nehodovost - vypocet'!Y62*'09.1 Nehodovost - vypocet'!Y62/'09.1 Nehodovost - vypocet'!Z62,'09.1 Nehodovost - vypocet'!W62*'09.1 Nehodovost - vypocet'!W62/'09.1 Nehodovost - vypocet'!V62)),0)),0)</f>
        <v>0</v>
      </c>
      <c r="Y62" s="30">
        <f>IFERROR(IF('A2 Intenzita dopravy'!$G$2="Dopravný model",IFERROR(INDEX('A2.1 Intenzita dopravy'!$E184:$BB184,MATCH('09.1 Nehodovost - vypocet'!Y$19,'A2.1 Intenzita dopravy'!$E$141:$BB$141,0)),IF('09.1 Nehodovost - vypocet'!Y$19&lt;MIN('A2.1 Intenzita dopravy'!$E$141:$BB$141),'09.1 Nehodovost - vypocet'!Z62*'09.1 Nehodovost - vypocet'!Z62/'09.1 Nehodovost - vypocet'!AA62,'09.1 Nehodovost - vypocet'!X62*'09.1 Nehodovost - vypocet'!X62/'09.1 Nehodovost - vypocet'!W62)),IF('A2 Intenzita dopravy'!$G$2="Koeficienty rastu dopravy",IFERROR(INDEX('A2.1 Intenzita dopravy'!$E48:$BB48,MATCH('09.1 Nehodovost - vypocet'!Y$19,'A2.1 Intenzita dopravy'!$E$5:$BB$5,0)),IF('09.1 Nehodovost - vypocet'!Y$19&lt;MIN('A2.1 Intenzita dopravy'!$E$5:$BB$5),'09.1 Nehodovost - vypocet'!Z62*'09.1 Nehodovost - vypocet'!Z62/'09.1 Nehodovost - vypocet'!AA62,'09.1 Nehodovost - vypocet'!X62*'09.1 Nehodovost - vypocet'!X62/'09.1 Nehodovost - vypocet'!W62)),0)),0)</f>
        <v>0</v>
      </c>
      <c r="Z62" s="30">
        <f>IFERROR(IF('A2 Intenzita dopravy'!$G$2="Dopravný model",IFERROR(INDEX('A2.1 Intenzita dopravy'!$E184:$BB184,MATCH('09.1 Nehodovost - vypocet'!Z$19,'A2.1 Intenzita dopravy'!$E$141:$BB$141,0)),IF('09.1 Nehodovost - vypocet'!Z$19&lt;MIN('A2.1 Intenzita dopravy'!$E$141:$BB$141),'09.1 Nehodovost - vypocet'!AA62*'09.1 Nehodovost - vypocet'!AA62/'09.1 Nehodovost - vypocet'!AB62,'09.1 Nehodovost - vypocet'!Y62*'09.1 Nehodovost - vypocet'!Y62/'09.1 Nehodovost - vypocet'!X62)),IF('A2 Intenzita dopravy'!$G$2="Koeficienty rastu dopravy",IFERROR(INDEX('A2.1 Intenzita dopravy'!$E48:$BB48,MATCH('09.1 Nehodovost - vypocet'!Z$19,'A2.1 Intenzita dopravy'!$E$5:$BB$5,0)),IF('09.1 Nehodovost - vypocet'!Z$19&lt;MIN('A2.1 Intenzita dopravy'!$E$5:$BB$5),'09.1 Nehodovost - vypocet'!AA62*'09.1 Nehodovost - vypocet'!AA62/'09.1 Nehodovost - vypocet'!AB62,'09.1 Nehodovost - vypocet'!Y62*'09.1 Nehodovost - vypocet'!Y62/'09.1 Nehodovost - vypocet'!X62)),0)),0)</f>
        <v>0</v>
      </c>
      <c r="AA62" s="30">
        <f>IFERROR(IF('A2 Intenzita dopravy'!$G$2="Dopravný model",IFERROR(INDEX('A2.1 Intenzita dopravy'!$E184:$BB184,MATCH('09.1 Nehodovost - vypocet'!AA$19,'A2.1 Intenzita dopravy'!$E$141:$BB$141,0)),IF('09.1 Nehodovost - vypocet'!AA$19&lt;MIN('A2.1 Intenzita dopravy'!$E$141:$BB$141),'09.1 Nehodovost - vypocet'!AB62*'09.1 Nehodovost - vypocet'!AB62/'09.1 Nehodovost - vypocet'!AC62,'09.1 Nehodovost - vypocet'!Z62*'09.1 Nehodovost - vypocet'!Z62/'09.1 Nehodovost - vypocet'!Y62)),IF('A2 Intenzita dopravy'!$G$2="Koeficienty rastu dopravy",IFERROR(INDEX('A2.1 Intenzita dopravy'!$E48:$BB48,MATCH('09.1 Nehodovost - vypocet'!AA$19,'A2.1 Intenzita dopravy'!$E$5:$BB$5,0)),IF('09.1 Nehodovost - vypocet'!AA$19&lt;MIN('A2.1 Intenzita dopravy'!$E$5:$BB$5),'09.1 Nehodovost - vypocet'!AB62*'09.1 Nehodovost - vypocet'!AB62/'09.1 Nehodovost - vypocet'!AC62,'09.1 Nehodovost - vypocet'!Z62*'09.1 Nehodovost - vypocet'!Z62/'09.1 Nehodovost - vypocet'!Y62)),0)),0)</f>
        <v>0</v>
      </c>
      <c r="AB62" s="30">
        <f>IFERROR(IF('A2 Intenzita dopravy'!$G$2="Dopravný model",IFERROR(INDEX('A2.1 Intenzita dopravy'!$E184:$BB184,MATCH('09.1 Nehodovost - vypocet'!AB$19,'A2.1 Intenzita dopravy'!$E$141:$BB$141,0)),IF('09.1 Nehodovost - vypocet'!AB$19&lt;MIN('A2.1 Intenzita dopravy'!$E$141:$BB$141),'09.1 Nehodovost - vypocet'!AC62*'09.1 Nehodovost - vypocet'!AC62/'09.1 Nehodovost - vypocet'!AD62,'09.1 Nehodovost - vypocet'!AA62*'09.1 Nehodovost - vypocet'!AA62/'09.1 Nehodovost - vypocet'!Z62)),IF('A2 Intenzita dopravy'!$G$2="Koeficienty rastu dopravy",IFERROR(INDEX('A2.1 Intenzita dopravy'!$E48:$BB48,MATCH('09.1 Nehodovost - vypocet'!AB$19,'A2.1 Intenzita dopravy'!$E$5:$BB$5,0)),IF('09.1 Nehodovost - vypocet'!AB$19&lt;MIN('A2.1 Intenzita dopravy'!$E$5:$BB$5),'09.1 Nehodovost - vypocet'!AC62*'09.1 Nehodovost - vypocet'!AC62/'09.1 Nehodovost - vypocet'!AD62,'09.1 Nehodovost - vypocet'!AA62*'09.1 Nehodovost - vypocet'!AA62/'09.1 Nehodovost - vypocet'!Z62)),0)),0)</f>
        <v>0</v>
      </c>
      <c r="AC62" s="30">
        <f>IFERROR(IF('A2 Intenzita dopravy'!$G$2="Dopravný model",IFERROR(INDEX('A2.1 Intenzita dopravy'!$E184:$BB184,MATCH('09.1 Nehodovost - vypocet'!AC$19,'A2.1 Intenzita dopravy'!$E$141:$BB$141,0)),IF('09.1 Nehodovost - vypocet'!AC$19&lt;MIN('A2.1 Intenzita dopravy'!$E$141:$BB$141),'09.1 Nehodovost - vypocet'!AD62*'09.1 Nehodovost - vypocet'!AD62/'09.1 Nehodovost - vypocet'!AE62,'09.1 Nehodovost - vypocet'!AB62*'09.1 Nehodovost - vypocet'!AB62/'09.1 Nehodovost - vypocet'!AA62)),IF('A2 Intenzita dopravy'!$G$2="Koeficienty rastu dopravy",IFERROR(INDEX('A2.1 Intenzita dopravy'!$E48:$BB48,MATCH('09.1 Nehodovost - vypocet'!AC$19,'A2.1 Intenzita dopravy'!$E$5:$BB$5,0)),IF('09.1 Nehodovost - vypocet'!AC$19&lt;MIN('A2.1 Intenzita dopravy'!$E$5:$BB$5),'09.1 Nehodovost - vypocet'!AD62*'09.1 Nehodovost - vypocet'!AD62/'09.1 Nehodovost - vypocet'!AE62,'09.1 Nehodovost - vypocet'!AB62*'09.1 Nehodovost - vypocet'!AB62/'09.1 Nehodovost - vypocet'!AA62)),0)),0)</f>
        <v>0</v>
      </c>
      <c r="AD62" s="30">
        <f>IFERROR(IF('A2 Intenzita dopravy'!$G$2="Dopravný model",IFERROR(INDEX('A2.1 Intenzita dopravy'!$E184:$BB184,MATCH('09.1 Nehodovost - vypocet'!AD$19,'A2.1 Intenzita dopravy'!$E$141:$BB$141,0)),IF('09.1 Nehodovost - vypocet'!AD$19&lt;MIN('A2.1 Intenzita dopravy'!$E$141:$BB$141),'09.1 Nehodovost - vypocet'!AE62*'09.1 Nehodovost - vypocet'!AE62/'09.1 Nehodovost - vypocet'!AF62,'09.1 Nehodovost - vypocet'!AC62*'09.1 Nehodovost - vypocet'!AC62/'09.1 Nehodovost - vypocet'!AB62)),IF('A2 Intenzita dopravy'!$G$2="Koeficienty rastu dopravy",IFERROR(INDEX('A2.1 Intenzita dopravy'!$E48:$BB48,MATCH('09.1 Nehodovost - vypocet'!AD$19,'A2.1 Intenzita dopravy'!$E$5:$BB$5,0)),IF('09.1 Nehodovost - vypocet'!AD$19&lt;MIN('A2.1 Intenzita dopravy'!$E$5:$BB$5),'09.1 Nehodovost - vypocet'!AE62*'09.1 Nehodovost - vypocet'!AE62/'09.1 Nehodovost - vypocet'!AF62,'09.1 Nehodovost - vypocet'!AC62*'09.1 Nehodovost - vypocet'!AC62/'09.1 Nehodovost - vypocet'!AB62)),0)),0)</f>
        <v>0</v>
      </c>
      <c r="AE62" s="30">
        <f>IFERROR(IF('A2 Intenzita dopravy'!$G$2="Dopravný model",IFERROR(INDEX('A2.1 Intenzita dopravy'!$E184:$BB184,MATCH('09.1 Nehodovost - vypocet'!AE$19,'A2.1 Intenzita dopravy'!$E$141:$BB$141,0)),IF('09.1 Nehodovost - vypocet'!AE$19&lt;MIN('A2.1 Intenzita dopravy'!$E$141:$BB$141),'09.1 Nehodovost - vypocet'!AF62*'09.1 Nehodovost - vypocet'!AF62/'09.1 Nehodovost - vypocet'!AG62,'09.1 Nehodovost - vypocet'!AD62*'09.1 Nehodovost - vypocet'!AD62/'09.1 Nehodovost - vypocet'!AC62)),IF('A2 Intenzita dopravy'!$G$2="Koeficienty rastu dopravy",IFERROR(INDEX('A2.1 Intenzita dopravy'!$E48:$BB48,MATCH('09.1 Nehodovost - vypocet'!AE$19,'A2.1 Intenzita dopravy'!$E$5:$BB$5,0)),IF('09.1 Nehodovost - vypocet'!AE$19&lt;MIN('A2.1 Intenzita dopravy'!$E$5:$BB$5),'09.1 Nehodovost - vypocet'!AF62*'09.1 Nehodovost - vypocet'!AF62/'09.1 Nehodovost - vypocet'!AG62,'09.1 Nehodovost - vypocet'!AD62*'09.1 Nehodovost - vypocet'!AD62/'09.1 Nehodovost - vypocet'!AC62)),0)),0)</f>
        <v>0</v>
      </c>
      <c r="AF62" s="30">
        <f>IFERROR(IF('A2 Intenzita dopravy'!$G$2="Dopravný model",IFERROR(INDEX('A2.1 Intenzita dopravy'!$E184:$BB184,MATCH('09.1 Nehodovost - vypocet'!AF$19,'A2.1 Intenzita dopravy'!$E$141:$BB$141,0)),IF('09.1 Nehodovost - vypocet'!AF$19&lt;MIN('A2.1 Intenzita dopravy'!$E$141:$BB$141),'09.1 Nehodovost - vypocet'!AG62*'09.1 Nehodovost - vypocet'!AG62/'09.1 Nehodovost - vypocet'!AH62,'09.1 Nehodovost - vypocet'!AE62*'09.1 Nehodovost - vypocet'!AE62/'09.1 Nehodovost - vypocet'!AD62)),IF('A2 Intenzita dopravy'!$G$2="Koeficienty rastu dopravy",IFERROR(INDEX('A2.1 Intenzita dopravy'!$E48:$BB48,MATCH('09.1 Nehodovost - vypocet'!AF$19,'A2.1 Intenzita dopravy'!$E$5:$BB$5,0)),IF('09.1 Nehodovost - vypocet'!AF$19&lt;MIN('A2.1 Intenzita dopravy'!$E$5:$BB$5),'09.1 Nehodovost - vypocet'!AG62*'09.1 Nehodovost - vypocet'!AG62/'09.1 Nehodovost - vypocet'!AH62,'09.1 Nehodovost - vypocet'!AE62*'09.1 Nehodovost - vypocet'!AE62/'09.1 Nehodovost - vypocet'!AD62)),0)),0)</f>
        <v>0</v>
      </c>
      <c r="AG62" s="30">
        <f>IFERROR(IF('A2 Intenzita dopravy'!$G$2="Dopravný model",IFERROR(INDEX('A2.1 Intenzita dopravy'!$E184:$BB184,MATCH('09.1 Nehodovost - vypocet'!AG$19,'A2.1 Intenzita dopravy'!$E$141:$BB$141,0)),IF('09.1 Nehodovost - vypocet'!AG$19&lt;MIN('A2.1 Intenzita dopravy'!$E$141:$BB$141),'09.1 Nehodovost - vypocet'!AH62*'09.1 Nehodovost - vypocet'!AH62/'09.1 Nehodovost - vypocet'!AI62,'09.1 Nehodovost - vypocet'!AF62*'09.1 Nehodovost - vypocet'!AF62/'09.1 Nehodovost - vypocet'!AE62)),IF('A2 Intenzita dopravy'!$G$2="Koeficienty rastu dopravy",IFERROR(INDEX('A2.1 Intenzita dopravy'!$E48:$BB48,MATCH('09.1 Nehodovost - vypocet'!AG$19,'A2.1 Intenzita dopravy'!$E$5:$BB$5,0)),IF('09.1 Nehodovost - vypocet'!AG$19&lt;MIN('A2.1 Intenzita dopravy'!$E$5:$BB$5),'09.1 Nehodovost - vypocet'!AH62*'09.1 Nehodovost - vypocet'!AH62/'09.1 Nehodovost - vypocet'!AI62,'09.1 Nehodovost - vypocet'!AF62*'09.1 Nehodovost - vypocet'!AF62/'09.1 Nehodovost - vypocet'!AE62)),0)),0)</f>
        <v>0</v>
      </c>
      <c r="AH62" s="30">
        <f>IFERROR(IF('A2 Intenzita dopravy'!$G$2="Dopravný model",IFERROR(INDEX('A2.1 Intenzita dopravy'!$E184:$BB184,MATCH('09.1 Nehodovost - vypocet'!AH$19,'A2.1 Intenzita dopravy'!$E$141:$BB$141,0)),IF('09.1 Nehodovost - vypocet'!AH$19&lt;MIN('A2.1 Intenzita dopravy'!$E$141:$BB$141),'09.1 Nehodovost - vypocet'!AI62*'09.1 Nehodovost - vypocet'!AI62/'09.1 Nehodovost - vypocet'!AJ62,'09.1 Nehodovost - vypocet'!AG62*'09.1 Nehodovost - vypocet'!AG62/'09.1 Nehodovost - vypocet'!AF62)),IF('A2 Intenzita dopravy'!$G$2="Koeficienty rastu dopravy",IFERROR(INDEX('A2.1 Intenzita dopravy'!$E48:$BB48,MATCH('09.1 Nehodovost - vypocet'!AH$19,'A2.1 Intenzita dopravy'!$E$5:$BB$5,0)),IF('09.1 Nehodovost - vypocet'!AH$19&lt;MIN('A2.1 Intenzita dopravy'!$E$5:$BB$5),'09.1 Nehodovost - vypocet'!AI62*'09.1 Nehodovost - vypocet'!AI62/'09.1 Nehodovost - vypocet'!AJ62,'09.1 Nehodovost - vypocet'!AG62*'09.1 Nehodovost - vypocet'!AG62/'09.1 Nehodovost - vypocet'!AF62)),0)),0)</f>
        <v>0</v>
      </c>
      <c r="AI62" s="30">
        <f>IFERROR(IF('A2 Intenzita dopravy'!$G$2="Dopravný model",IFERROR(INDEX('A2.1 Intenzita dopravy'!$E184:$BB184,MATCH('09.1 Nehodovost - vypocet'!AI$19,'A2.1 Intenzita dopravy'!$E$141:$BB$141,0)),IF('09.1 Nehodovost - vypocet'!AI$19&lt;MIN('A2.1 Intenzita dopravy'!$E$141:$BB$141),'09.1 Nehodovost - vypocet'!AJ62*'09.1 Nehodovost - vypocet'!AJ62/'09.1 Nehodovost - vypocet'!AK62,'09.1 Nehodovost - vypocet'!AH62*'09.1 Nehodovost - vypocet'!AH62/'09.1 Nehodovost - vypocet'!AG62)),IF('A2 Intenzita dopravy'!$G$2="Koeficienty rastu dopravy",IFERROR(INDEX('A2.1 Intenzita dopravy'!$E48:$BB48,MATCH('09.1 Nehodovost - vypocet'!AI$19,'A2.1 Intenzita dopravy'!$E$5:$BB$5,0)),IF('09.1 Nehodovost - vypocet'!AI$19&lt;MIN('A2.1 Intenzita dopravy'!$E$5:$BB$5),'09.1 Nehodovost - vypocet'!AJ62*'09.1 Nehodovost - vypocet'!AJ62/'09.1 Nehodovost - vypocet'!AK62,'09.1 Nehodovost - vypocet'!AH62*'09.1 Nehodovost - vypocet'!AH62/'09.1 Nehodovost - vypocet'!AG62)),0)),0)</f>
        <v>0</v>
      </c>
      <c r="AJ62" s="30">
        <f>IFERROR(IF('A2 Intenzita dopravy'!$G$2="Dopravný model",IFERROR(INDEX('A2.1 Intenzita dopravy'!$E184:$BB184,MATCH('09.1 Nehodovost - vypocet'!AJ$19,'A2.1 Intenzita dopravy'!$E$141:$BB$141,0)),IF('09.1 Nehodovost - vypocet'!AJ$19&lt;MIN('A2.1 Intenzita dopravy'!$E$141:$BB$141),'09.1 Nehodovost - vypocet'!AK62*'09.1 Nehodovost - vypocet'!AK62/'09.1 Nehodovost - vypocet'!AL62,'09.1 Nehodovost - vypocet'!AI62*'09.1 Nehodovost - vypocet'!AI62/'09.1 Nehodovost - vypocet'!AH62)),IF('A2 Intenzita dopravy'!$G$2="Koeficienty rastu dopravy",IFERROR(INDEX('A2.1 Intenzita dopravy'!$E48:$BB48,MATCH('09.1 Nehodovost - vypocet'!AJ$19,'A2.1 Intenzita dopravy'!$E$5:$BB$5,0)),IF('09.1 Nehodovost - vypocet'!AJ$19&lt;MIN('A2.1 Intenzita dopravy'!$E$5:$BB$5),'09.1 Nehodovost - vypocet'!AK62*'09.1 Nehodovost - vypocet'!AK62/'09.1 Nehodovost - vypocet'!AL62,'09.1 Nehodovost - vypocet'!AI62*'09.1 Nehodovost - vypocet'!AI62/'09.1 Nehodovost - vypocet'!AH62)),0)),0)</f>
        <v>0</v>
      </c>
      <c r="AK62" s="30">
        <f>IFERROR(IF('A2 Intenzita dopravy'!$G$2="Dopravný model",IFERROR(INDEX('A2.1 Intenzita dopravy'!$E184:$BB184,MATCH('09.1 Nehodovost - vypocet'!AK$19,'A2.1 Intenzita dopravy'!$E$141:$BB$141,0)),IF('09.1 Nehodovost - vypocet'!AK$19&lt;MIN('A2.1 Intenzita dopravy'!$E$141:$BB$141),'09.1 Nehodovost - vypocet'!AL62*'09.1 Nehodovost - vypocet'!AL62/'09.1 Nehodovost - vypocet'!AM62,'09.1 Nehodovost - vypocet'!AJ62*'09.1 Nehodovost - vypocet'!AJ62/'09.1 Nehodovost - vypocet'!AI62)),IF('A2 Intenzita dopravy'!$G$2="Koeficienty rastu dopravy",IFERROR(INDEX('A2.1 Intenzita dopravy'!$E48:$BB48,MATCH('09.1 Nehodovost - vypocet'!AK$19,'A2.1 Intenzita dopravy'!$E$5:$BB$5,0)),IF('09.1 Nehodovost - vypocet'!AK$19&lt;MIN('A2.1 Intenzita dopravy'!$E$5:$BB$5),'09.1 Nehodovost - vypocet'!AL62*'09.1 Nehodovost - vypocet'!AL62/'09.1 Nehodovost - vypocet'!AM62,'09.1 Nehodovost - vypocet'!AJ62*'09.1 Nehodovost - vypocet'!AJ62/'09.1 Nehodovost - vypocet'!AI62)),0)),0)</f>
        <v>0</v>
      </c>
      <c r="AL62" s="30">
        <f>IFERROR(IF('A2 Intenzita dopravy'!$G$2="Dopravný model",IFERROR(INDEX('A2.1 Intenzita dopravy'!$E184:$BB184,MATCH('09.1 Nehodovost - vypocet'!AL$19,'A2.1 Intenzita dopravy'!$E$141:$BB$141,0)),IF('09.1 Nehodovost - vypocet'!AL$19&lt;MIN('A2.1 Intenzita dopravy'!$E$141:$BB$141),'09.1 Nehodovost - vypocet'!AM62*'09.1 Nehodovost - vypocet'!AM62/'09.1 Nehodovost - vypocet'!AN62,'09.1 Nehodovost - vypocet'!AK62*'09.1 Nehodovost - vypocet'!AK62/'09.1 Nehodovost - vypocet'!AJ62)),IF('A2 Intenzita dopravy'!$G$2="Koeficienty rastu dopravy",IFERROR(INDEX('A2.1 Intenzita dopravy'!$E48:$BB48,MATCH('09.1 Nehodovost - vypocet'!AL$19,'A2.1 Intenzita dopravy'!$E$5:$BB$5,0)),IF('09.1 Nehodovost - vypocet'!AL$19&lt;MIN('A2.1 Intenzita dopravy'!$E$5:$BB$5),'09.1 Nehodovost - vypocet'!AM62*'09.1 Nehodovost - vypocet'!AM62/'09.1 Nehodovost - vypocet'!AN62,'09.1 Nehodovost - vypocet'!AK62*'09.1 Nehodovost - vypocet'!AK62/'09.1 Nehodovost - vypocet'!AJ62)),0)),0)</f>
        <v>0</v>
      </c>
      <c r="AM62" s="30">
        <f>IFERROR(IF('A2 Intenzita dopravy'!$G$2="Dopravný model",IFERROR(INDEX('A2.1 Intenzita dopravy'!$E184:$BB184,MATCH('09.1 Nehodovost - vypocet'!AM$19,'A2.1 Intenzita dopravy'!$E$141:$BB$141,0)),IF('09.1 Nehodovost - vypocet'!AM$19&lt;MIN('A2.1 Intenzita dopravy'!$E$141:$BB$141),'09.1 Nehodovost - vypocet'!AN62*'09.1 Nehodovost - vypocet'!AN62/'09.1 Nehodovost - vypocet'!AO62,'09.1 Nehodovost - vypocet'!AL62*'09.1 Nehodovost - vypocet'!AL62/'09.1 Nehodovost - vypocet'!AK62)),IF('A2 Intenzita dopravy'!$G$2="Koeficienty rastu dopravy",IFERROR(INDEX('A2.1 Intenzita dopravy'!$E48:$BB48,MATCH('09.1 Nehodovost - vypocet'!AM$19,'A2.1 Intenzita dopravy'!$E$5:$BB$5,0)),IF('09.1 Nehodovost - vypocet'!AM$19&lt;MIN('A2.1 Intenzita dopravy'!$E$5:$BB$5),'09.1 Nehodovost - vypocet'!AN62*'09.1 Nehodovost - vypocet'!AN62/'09.1 Nehodovost - vypocet'!AO62,'09.1 Nehodovost - vypocet'!AL62*'09.1 Nehodovost - vypocet'!AL62/'09.1 Nehodovost - vypocet'!AK62)),0)),0)</f>
        <v>0</v>
      </c>
      <c r="AN62" s="30">
        <f>IFERROR(IF('A2 Intenzita dopravy'!$G$2="Dopravný model",IFERROR(INDEX('A2.1 Intenzita dopravy'!$E184:$BB184,MATCH('09.1 Nehodovost - vypocet'!AN$19,'A2.1 Intenzita dopravy'!$E$141:$BB$141,0)),IF('09.1 Nehodovost - vypocet'!AN$19&lt;MIN('A2.1 Intenzita dopravy'!$E$141:$BB$141),'09.1 Nehodovost - vypocet'!AO62*'09.1 Nehodovost - vypocet'!AO62/'09.1 Nehodovost - vypocet'!AP62,'09.1 Nehodovost - vypocet'!AM62*'09.1 Nehodovost - vypocet'!AM62/'09.1 Nehodovost - vypocet'!AL62)),IF('A2 Intenzita dopravy'!$G$2="Koeficienty rastu dopravy",IFERROR(INDEX('A2.1 Intenzita dopravy'!$E48:$BB48,MATCH('09.1 Nehodovost - vypocet'!AN$19,'A2.1 Intenzita dopravy'!$E$5:$BB$5,0)),IF('09.1 Nehodovost - vypocet'!AN$19&lt;MIN('A2.1 Intenzita dopravy'!$E$5:$BB$5),'09.1 Nehodovost - vypocet'!AO62*'09.1 Nehodovost - vypocet'!AO62/'09.1 Nehodovost - vypocet'!AP62,'09.1 Nehodovost - vypocet'!AM62*'09.1 Nehodovost - vypocet'!AM62/'09.1 Nehodovost - vypocet'!AL62)),0)),0)</f>
        <v>0</v>
      </c>
      <c r="AO62" s="30">
        <f>IFERROR(IF('A2 Intenzita dopravy'!$G$2="Dopravný model",IFERROR(INDEX('A2.1 Intenzita dopravy'!$E184:$BB184,MATCH('09.1 Nehodovost - vypocet'!AO$19,'A2.1 Intenzita dopravy'!$E$141:$BB$141,0)),IF('09.1 Nehodovost - vypocet'!AO$19&lt;MIN('A2.1 Intenzita dopravy'!$E$141:$BB$141),'09.1 Nehodovost - vypocet'!AP62*'09.1 Nehodovost - vypocet'!AP62/'09.1 Nehodovost - vypocet'!AQ62,'09.1 Nehodovost - vypocet'!AN62*'09.1 Nehodovost - vypocet'!AN62/'09.1 Nehodovost - vypocet'!AM62)),IF('A2 Intenzita dopravy'!$G$2="Koeficienty rastu dopravy",IFERROR(INDEX('A2.1 Intenzita dopravy'!$E48:$BB48,MATCH('09.1 Nehodovost - vypocet'!AO$19,'A2.1 Intenzita dopravy'!$E$5:$BB$5,0)),IF('09.1 Nehodovost - vypocet'!AO$19&lt;MIN('A2.1 Intenzita dopravy'!$E$5:$BB$5),'09.1 Nehodovost - vypocet'!AP62*'09.1 Nehodovost - vypocet'!AP62/'09.1 Nehodovost - vypocet'!AQ62,'09.1 Nehodovost - vypocet'!AN62*'09.1 Nehodovost - vypocet'!AN62/'09.1 Nehodovost - vypocet'!AM62)),0)),0)</f>
        <v>0</v>
      </c>
      <c r="AP62" s="30">
        <f>IFERROR(IF('A2 Intenzita dopravy'!$G$2="Dopravný model",IFERROR(INDEX('A2.1 Intenzita dopravy'!$E184:$BB184,MATCH('09.1 Nehodovost - vypocet'!AP$19,'A2.1 Intenzita dopravy'!$E$141:$BB$141,0)),IF('09.1 Nehodovost - vypocet'!AP$19&lt;MIN('A2.1 Intenzita dopravy'!$E$141:$BB$141),'09.1 Nehodovost - vypocet'!AQ62*'09.1 Nehodovost - vypocet'!AQ62/'09.1 Nehodovost - vypocet'!AR62,'09.1 Nehodovost - vypocet'!AO62*'09.1 Nehodovost - vypocet'!AO62/'09.1 Nehodovost - vypocet'!AN62)),IF('A2 Intenzita dopravy'!$G$2="Koeficienty rastu dopravy",IFERROR(INDEX('A2.1 Intenzita dopravy'!$E48:$BB48,MATCH('09.1 Nehodovost - vypocet'!AP$19,'A2.1 Intenzita dopravy'!$E$5:$BB$5,0)),IF('09.1 Nehodovost - vypocet'!AP$19&lt;MIN('A2.1 Intenzita dopravy'!$E$5:$BB$5),'09.1 Nehodovost - vypocet'!AQ62*'09.1 Nehodovost - vypocet'!AQ62/'09.1 Nehodovost - vypocet'!AR62,'09.1 Nehodovost - vypocet'!AO62*'09.1 Nehodovost - vypocet'!AO62/'09.1 Nehodovost - vypocet'!AN62)),0)),0)</f>
        <v>0</v>
      </c>
      <c r="AQ62" s="30">
        <f>IFERROR(IF('A2 Intenzita dopravy'!$G$2="Dopravný model",IFERROR(INDEX('A2.1 Intenzita dopravy'!$E184:$BB184,MATCH('09.1 Nehodovost - vypocet'!AQ$19,'A2.1 Intenzita dopravy'!$E$141:$BB$141,0)),IF('09.1 Nehodovost - vypocet'!AQ$19&lt;MIN('A2.1 Intenzita dopravy'!$E$141:$BB$141),'09.1 Nehodovost - vypocet'!AR62*'09.1 Nehodovost - vypocet'!AR62/'09.1 Nehodovost - vypocet'!AS62,'09.1 Nehodovost - vypocet'!AP62*'09.1 Nehodovost - vypocet'!AP62/'09.1 Nehodovost - vypocet'!AO62)),IF('A2 Intenzita dopravy'!$G$2="Koeficienty rastu dopravy",IFERROR(INDEX('A2.1 Intenzita dopravy'!$E48:$BB48,MATCH('09.1 Nehodovost - vypocet'!AQ$19,'A2.1 Intenzita dopravy'!$E$5:$BB$5,0)),IF('09.1 Nehodovost - vypocet'!AQ$19&lt;MIN('A2.1 Intenzita dopravy'!$E$5:$BB$5),'09.1 Nehodovost - vypocet'!AR62*'09.1 Nehodovost - vypocet'!AR62/'09.1 Nehodovost - vypocet'!AS62,'09.1 Nehodovost - vypocet'!AP62*'09.1 Nehodovost - vypocet'!AP62/'09.1 Nehodovost - vypocet'!AO62)),0)),0)</f>
        <v>0</v>
      </c>
      <c r="AR62" s="30">
        <f>IFERROR(IF('A2 Intenzita dopravy'!$G$2="Dopravný model",IFERROR(INDEX('A2.1 Intenzita dopravy'!$E184:$BB184,MATCH('09.1 Nehodovost - vypocet'!AR$19,'A2.1 Intenzita dopravy'!$E$141:$BB$141,0)),IF('09.1 Nehodovost - vypocet'!AR$19&lt;MIN('A2.1 Intenzita dopravy'!$E$141:$BB$141),'09.1 Nehodovost - vypocet'!AS62*'09.1 Nehodovost - vypocet'!AS62/'09.1 Nehodovost - vypocet'!AT62,'09.1 Nehodovost - vypocet'!AQ62*'09.1 Nehodovost - vypocet'!AQ62/'09.1 Nehodovost - vypocet'!AP62)),IF('A2 Intenzita dopravy'!$G$2="Koeficienty rastu dopravy",IFERROR(INDEX('A2.1 Intenzita dopravy'!$E48:$BB48,MATCH('09.1 Nehodovost - vypocet'!AR$19,'A2.1 Intenzita dopravy'!$E$5:$BB$5,0)),IF('09.1 Nehodovost - vypocet'!AR$19&lt;MIN('A2.1 Intenzita dopravy'!$E$5:$BB$5),'09.1 Nehodovost - vypocet'!AS62*'09.1 Nehodovost - vypocet'!AS62/'09.1 Nehodovost - vypocet'!AT62,'09.1 Nehodovost - vypocet'!AQ62*'09.1 Nehodovost - vypocet'!AQ62/'09.1 Nehodovost - vypocet'!AP62)),0)),0)</f>
        <v>0</v>
      </c>
      <c r="AS62" s="30">
        <f>IFERROR(IF('A2 Intenzita dopravy'!$G$2="Dopravný model",IFERROR(INDEX('A2.1 Intenzita dopravy'!$E184:$BB184,MATCH('09.1 Nehodovost - vypocet'!AS$19,'A2.1 Intenzita dopravy'!$E$141:$BB$141,0)),IF('09.1 Nehodovost - vypocet'!AS$19&lt;MIN('A2.1 Intenzita dopravy'!$E$141:$BB$141),'09.1 Nehodovost - vypocet'!AT62*'09.1 Nehodovost - vypocet'!AT62/'09.1 Nehodovost - vypocet'!AU62,'09.1 Nehodovost - vypocet'!AR62*'09.1 Nehodovost - vypocet'!AR62/'09.1 Nehodovost - vypocet'!AQ62)),IF('A2 Intenzita dopravy'!$G$2="Koeficienty rastu dopravy",IFERROR(INDEX('A2.1 Intenzita dopravy'!$E48:$BB48,MATCH('09.1 Nehodovost - vypocet'!AS$19,'A2.1 Intenzita dopravy'!$E$5:$BB$5,0)),IF('09.1 Nehodovost - vypocet'!AS$19&lt;MIN('A2.1 Intenzita dopravy'!$E$5:$BB$5),'09.1 Nehodovost - vypocet'!AT62*'09.1 Nehodovost - vypocet'!AT62/'09.1 Nehodovost - vypocet'!AU62,'09.1 Nehodovost - vypocet'!AR62*'09.1 Nehodovost - vypocet'!AR62/'09.1 Nehodovost - vypocet'!AQ62)),0)),0)</f>
        <v>0</v>
      </c>
      <c r="AT62" s="30">
        <f>IFERROR(IF('A2 Intenzita dopravy'!$G$2="Dopravný model",IFERROR(INDEX('A2.1 Intenzita dopravy'!$E184:$BB184,MATCH('09.1 Nehodovost - vypocet'!AT$19,'A2.1 Intenzita dopravy'!$E$141:$BB$141,0)),IF('09.1 Nehodovost - vypocet'!AT$19&lt;MIN('A2.1 Intenzita dopravy'!$E$141:$BB$141),'09.1 Nehodovost - vypocet'!AU62*'09.1 Nehodovost - vypocet'!AU62/'09.1 Nehodovost - vypocet'!AV62,'09.1 Nehodovost - vypocet'!AS62*'09.1 Nehodovost - vypocet'!AS62/'09.1 Nehodovost - vypocet'!AR62)),IF('A2 Intenzita dopravy'!$G$2="Koeficienty rastu dopravy",IFERROR(INDEX('A2.1 Intenzita dopravy'!$E48:$BB48,MATCH('09.1 Nehodovost - vypocet'!AT$19,'A2.1 Intenzita dopravy'!$E$5:$BB$5,0)),IF('09.1 Nehodovost - vypocet'!AT$19&lt;MIN('A2.1 Intenzita dopravy'!$E$5:$BB$5),'09.1 Nehodovost - vypocet'!AU62*'09.1 Nehodovost - vypocet'!AU62/'09.1 Nehodovost - vypocet'!AV62,'09.1 Nehodovost - vypocet'!AS62*'09.1 Nehodovost - vypocet'!AS62/'09.1 Nehodovost - vypocet'!AR62)),0)),0)</f>
        <v>0</v>
      </c>
      <c r="AU62" s="30">
        <f>IFERROR(IF('A2 Intenzita dopravy'!$G$2="Dopravný model",IFERROR(INDEX('A2.1 Intenzita dopravy'!$E184:$BB184,MATCH('09.1 Nehodovost - vypocet'!AU$19,'A2.1 Intenzita dopravy'!$E$141:$BB$141,0)),IF('09.1 Nehodovost - vypocet'!AU$19&lt;MIN('A2.1 Intenzita dopravy'!$E$141:$BB$141),'09.1 Nehodovost - vypocet'!AV62*'09.1 Nehodovost - vypocet'!AV62/'09.1 Nehodovost - vypocet'!AW62,'09.1 Nehodovost - vypocet'!AT62*'09.1 Nehodovost - vypocet'!AT62/'09.1 Nehodovost - vypocet'!AS62)),IF('A2 Intenzita dopravy'!$G$2="Koeficienty rastu dopravy",IFERROR(INDEX('A2.1 Intenzita dopravy'!$E48:$BB48,MATCH('09.1 Nehodovost - vypocet'!AU$19,'A2.1 Intenzita dopravy'!$E$5:$BB$5,0)),IF('09.1 Nehodovost - vypocet'!AU$19&lt;MIN('A2.1 Intenzita dopravy'!$E$5:$BB$5),'09.1 Nehodovost - vypocet'!AV62*'09.1 Nehodovost - vypocet'!AV62/'09.1 Nehodovost - vypocet'!AW62,'09.1 Nehodovost - vypocet'!AT62*'09.1 Nehodovost - vypocet'!AT62/'09.1 Nehodovost - vypocet'!AS62)),0)),0)</f>
        <v>0</v>
      </c>
      <c r="AV62" s="30">
        <f>IFERROR(IF('A2 Intenzita dopravy'!$G$2="Dopravný model",IFERROR(INDEX('A2.1 Intenzita dopravy'!$E184:$BB184,MATCH('09.1 Nehodovost - vypocet'!AV$19,'A2.1 Intenzita dopravy'!$E$141:$BB$141,0)),IF('09.1 Nehodovost - vypocet'!AV$19&lt;MIN('A2.1 Intenzita dopravy'!$E$141:$BB$141),'09.1 Nehodovost - vypocet'!AW62*'09.1 Nehodovost - vypocet'!AW62/'09.1 Nehodovost - vypocet'!AX62,'09.1 Nehodovost - vypocet'!AU62*'09.1 Nehodovost - vypocet'!AU62/'09.1 Nehodovost - vypocet'!AT62)),IF('A2 Intenzita dopravy'!$G$2="Koeficienty rastu dopravy",IFERROR(INDEX('A2.1 Intenzita dopravy'!$E48:$BB48,MATCH('09.1 Nehodovost - vypocet'!AV$19,'A2.1 Intenzita dopravy'!$E$5:$BB$5,0)),IF('09.1 Nehodovost - vypocet'!AV$19&lt;MIN('A2.1 Intenzita dopravy'!$E$5:$BB$5),'09.1 Nehodovost - vypocet'!AW62*'09.1 Nehodovost - vypocet'!AW62/'09.1 Nehodovost - vypocet'!AX62,'09.1 Nehodovost - vypocet'!AU62*'09.1 Nehodovost - vypocet'!AU62/'09.1 Nehodovost - vypocet'!AT62)),0)),0)</f>
        <v>0</v>
      </c>
      <c r="AW62" s="30">
        <f>IFERROR(IF('A2 Intenzita dopravy'!$G$2="Dopravný model",IFERROR(INDEX('A2.1 Intenzita dopravy'!$E184:$BB184,MATCH('09.1 Nehodovost - vypocet'!AW$19,'A2.1 Intenzita dopravy'!$E$141:$BB$141,0)),IF('09.1 Nehodovost - vypocet'!AW$19&lt;MIN('A2.1 Intenzita dopravy'!$E$141:$BB$141),'09.1 Nehodovost - vypocet'!AX62*'09.1 Nehodovost - vypocet'!AX62/'09.1 Nehodovost - vypocet'!AY62,'09.1 Nehodovost - vypocet'!AV62*'09.1 Nehodovost - vypocet'!AV62/'09.1 Nehodovost - vypocet'!AU62)),IF('A2 Intenzita dopravy'!$G$2="Koeficienty rastu dopravy",IFERROR(INDEX('A2.1 Intenzita dopravy'!$E48:$BB48,MATCH('09.1 Nehodovost - vypocet'!AW$19,'A2.1 Intenzita dopravy'!$E$5:$BB$5,0)),IF('09.1 Nehodovost - vypocet'!AW$19&lt;MIN('A2.1 Intenzita dopravy'!$E$5:$BB$5),'09.1 Nehodovost - vypocet'!AX62*'09.1 Nehodovost - vypocet'!AX62/'09.1 Nehodovost - vypocet'!AY62,'09.1 Nehodovost - vypocet'!AV62*'09.1 Nehodovost - vypocet'!AV62/'09.1 Nehodovost - vypocet'!AU62)),0)),0)</f>
        <v>0</v>
      </c>
      <c r="AX62" s="30">
        <f>IFERROR(IF('A2 Intenzita dopravy'!$G$2="Dopravný model",IFERROR(INDEX('A2.1 Intenzita dopravy'!$E184:$BB184,MATCH('09.1 Nehodovost - vypocet'!AX$19,'A2.1 Intenzita dopravy'!$E$141:$BB$141,0)),IF('09.1 Nehodovost - vypocet'!AX$19&lt;MIN('A2.1 Intenzita dopravy'!$E$141:$BB$141),'09.1 Nehodovost - vypocet'!AY62*'09.1 Nehodovost - vypocet'!AY62/'09.1 Nehodovost - vypocet'!AZ62,'09.1 Nehodovost - vypocet'!AW62*'09.1 Nehodovost - vypocet'!AW62/'09.1 Nehodovost - vypocet'!AV62)),IF('A2 Intenzita dopravy'!$G$2="Koeficienty rastu dopravy",IFERROR(INDEX('A2.1 Intenzita dopravy'!$E48:$BB48,MATCH('09.1 Nehodovost - vypocet'!AX$19,'A2.1 Intenzita dopravy'!$E$5:$BB$5,0)),IF('09.1 Nehodovost - vypocet'!AX$19&lt;MIN('A2.1 Intenzita dopravy'!$E$5:$BB$5),'09.1 Nehodovost - vypocet'!AY62*'09.1 Nehodovost - vypocet'!AY62/'09.1 Nehodovost - vypocet'!AZ62,'09.1 Nehodovost - vypocet'!AW62*'09.1 Nehodovost - vypocet'!AW62/'09.1 Nehodovost - vypocet'!AV62)),0)),0)</f>
        <v>0</v>
      </c>
      <c r="AY62" s="30">
        <f>IFERROR(IF('A2 Intenzita dopravy'!$G$2="Dopravný model",IFERROR(INDEX('A2.1 Intenzita dopravy'!$E184:$BB184,MATCH('09.1 Nehodovost - vypocet'!AY$19,'A2.1 Intenzita dopravy'!$E$141:$BB$141,0)),IF('09.1 Nehodovost - vypocet'!AY$19&lt;MIN('A2.1 Intenzita dopravy'!$E$141:$BB$141),'09.1 Nehodovost - vypocet'!AZ62*'09.1 Nehodovost - vypocet'!AZ62/'09.1 Nehodovost - vypocet'!BA62,'09.1 Nehodovost - vypocet'!AX62*'09.1 Nehodovost - vypocet'!AX62/'09.1 Nehodovost - vypocet'!AW62)),IF('A2 Intenzita dopravy'!$G$2="Koeficienty rastu dopravy",IFERROR(INDEX('A2.1 Intenzita dopravy'!$E48:$BB48,MATCH('09.1 Nehodovost - vypocet'!AY$19,'A2.1 Intenzita dopravy'!$E$5:$BB$5,0)),IF('09.1 Nehodovost - vypocet'!AY$19&lt;MIN('A2.1 Intenzita dopravy'!$E$5:$BB$5),'09.1 Nehodovost - vypocet'!AZ62*'09.1 Nehodovost - vypocet'!AZ62/'09.1 Nehodovost - vypocet'!BA62,'09.1 Nehodovost - vypocet'!AX62*'09.1 Nehodovost - vypocet'!AX62/'09.1 Nehodovost - vypocet'!AW62)),0)),0)</f>
        <v>0</v>
      </c>
      <c r="AZ62" s="30">
        <f>IFERROR(IF('A2 Intenzita dopravy'!$G$2="Dopravný model",IFERROR(INDEX('A2.1 Intenzita dopravy'!$E184:$BB184,MATCH('09.1 Nehodovost - vypocet'!AZ$19,'A2.1 Intenzita dopravy'!$E$141:$BB$141,0)),IF('09.1 Nehodovost - vypocet'!AZ$19&lt;MIN('A2.1 Intenzita dopravy'!$E$141:$BB$141),'09.1 Nehodovost - vypocet'!BA62*'09.1 Nehodovost - vypocet'!BA62/'09.1 Nehodovost - vypocet'!BB62,'09.1 Nehodovost - vypocet'!AY62*'09.1 Nehodovost - vypocet'!AY62/'09.1 Nehodovost - vypocet'!AX62)),IF('A2 Intenzita dopravy'!$G$2="Koeficienty rastu dopravy",IFERROR(INDEX('A2.1 Intenzita dopravy'!$E48:$BB48,MATCH('09.1 Nehodovost - vypocet'!AZ$19,'A2.1 Intenzita dopravy'!$E$5:$BB$5,0)),IF('09.1 Nehodovost - vypocet'!AZ$19&lt;MIN('A2.1 Intenzita dopravy'!$E$5:$BB$5),'09.1 Nehodovost - vypocet'!BA62*'09.1 Nehodovost - vypocet'!BA62/'09.1 Nehodovost - vypocet'!BB62,'09.1 Nehodovost - vypocet'!AY62*'09.1 Nehodovost - vypocet'!AY62/'09.1 Nehodovost - vypocet'!AX62)),0)),0)</f>
        <v>0</v>
      </c>
      <c r="BA62" s="30">
        <f>IFERROR(IF('A2 Intenzita dopravy'!$G$2="Dopravný model",IFERROR(INDEX('A2.1 Intenzita dopravy'!$E184:$BB184,MATCH('09.1 Nehodovost - vypocet'!BA$19,'A2.1 Intenzita dopravy'!$E$141:$BB$141,0)),IF('09.1 Nehodovost - vypocet'!BA$19&lt;MIN('A2.1 Intenzita dopravy'!$E$141:$BB$141),'09.1 Nehodovost - vypocet'!BB62*'09.1 Nehodovost - vypocet'!BB62/'09.1 Nehodovost - vypocet'!BC62,'09.1 Nehodovost - vypocet'!AZ62*'09.1 Nehodovost - vypocet'!AZ62/'09.1 Nehodovost - vypocet'!AY62)),IF('A2 Intenzita dopravy'!$G$2="Koeficienty rastu dopravy",IFERROR(INDEX('A2.1 Intenzita dopravy'!$E48:$BB48,MATCH('09.1 Nehodovost - vypocet'!BA$19,'A2.1 Intenzita dopravy'!$E$5:$BB$5,0)),IF('09.1 Nehodovost - vypocet'!BA$19&lt;MIN('A2.1 Intenzita dopravy'!$E$5:$BB$5),'09.1 Nehodovost - vypocet'!BB62*'09.1 Nehodovost - vypocet'!BB62/'09.1 Nehodovost - vypocet'!BC62,'09.1 Nehodovost - vypocet'!AZ62*'09.1 Nehodovost - vypocet'!AZ62/'09.1 Nehodovost - vypocet'!AY62)),0)),0)</f>
        <v>0</v>
      </c>
      <c r="BB62" s="30">
        <f>IFERROR(IF('A2 Intenzita dopravy'!$G$2="Dopravný model",IFERROR(INDEX('A2.1 Intenzita dopravy'!$E184:$BB184,MATCH('09.1 Nehodovost - vypocet'!BB$19,'A2.1 Intenzita dopravy'!$E$141:$BB$141,0)),IF('09.1 Nehodovost - vypocet'!BB$19&lt;MIN('A2.1 Intenzita dopravy'!$E$141:$BB$141),'09.1 Nehodovost - vypocet'!BC62*'09.1 Nehodovost - vypocet'!BC62/'09.1 Nehodovost - vypocet'!BD62,'09.1 Nehodovost - vypocet'!BA62*'09.1 Nehodovost - vypocet'!BA62/'09.1 Nehodovost - vypocet'!AZ62)),IF('A2 Intenzita dopravy'!$G$2="Koeficienty rastu dopravy",IFERROR(INDEX('A2.1 Intenzita dopravy'!$E48:$BB48,MATCH('09.1 Nehodovost - vypocet'!BB$19,'A2.1 Intenzita dopravy'!$E$5:$BB$5,0)),IF('09.1 Nehodovost - vypocet'!BB$19&lt;MIN('A2.1 Intenzita dopravy'!$E$5:$BB$5),'09.1 Nehodovost - vypocet'!BC62*'09.1 Nehodovost - vypocet'!BC62/'09.1 Nehodovost - vypocet'!BD62,'09.1 Nehodovost - vypocet'!BA62*'09.1 Nehodovost - vypocet'!BA62/'09.1 Nehodovost - vypocet'!AZ62)),0)),0)</f>
        <v>0</v>
      </c>
    </row>
    <row r="63" spans="2:54" customFormat="1" x14ac:dyDescent="0.2"/>
    <row r="64" spans="2:54" customFormat="1" x14ac:dyDescent="0.2"/>
    <row r="65" spans="2:54" customFormat="1" x14ac:dyDescent="0.2">
      <c r="B65" s="80" t="s">
        <v>64</v>
      </c>
      <c r="D65" s="175" t="s">
        <v>243</v>
      </c>
      <c r="E65" s="41"/>
      <c r="F65" s="33"/>
      <c r="G65" s="33"/>
      <c r="H65" s="33"/>
      <c r="I65" s="33"/>
    </row>
    <row r="66" spans="2:54" customFormat="1" x14ac:dyDescent="0.2"/>
    <row r="67" spans="2:54" customFormat="1" x14ac:dyDescent="0.2">
      <c r="D67" s="32" t="s">
        <v>63</v>
      </c>
      <c r="E67" s="34">
        <f>E51</f>
        <v>2012</v>
      </c>
      <c r="F67" s="34">
        <f t="shared" ref="F67:BB67" si="64">E67+1</f>
        <v>2013</v>
      </c>
      <c r="G67" s="34">
        <f t="shared" si="64"/>
        <v>2014</v>
      </c>
      <c r="H67" s="34">
        <f t="shared" si="64"/>
        <v>2015</v>
      </c>
      <c r="I67" s="34">
        <f t="shared" si="64"/>
        <v>2016</v>
      </c>
      <c r="J67" s="34">
        <f t="shared" si="64"/>
        <v>2017</v>
      </c>
      <c r="K67" s="34">
        <f t="shared" si="64"/>
        <v>2018</v>
      </c>
      <c r="L67" s="34">
        <f t="shared" si="64"/>
        <v>2019</v>
      </c>
      <c r="M67" s="34">
        <f t="shared" si="64"/>
        <v>2020</v>
      </c>
      <c r="N67" s="34">
        <f t="shared" si="64"/>
        <v>2021</v>
      </c>
      <c r="O67" s="34">
        <f t="shared" si="64"/>
        <v>2022</v>
      </c>
      <c r="P67" s="34">
        <f t="shared" si="64"/>
        <v>2023</v>
      </c>
      <c r="Q67" s="34">
        <f t="shared" si="64"/>
        <v>2024</v>
      </c>
      <c r="R67" s="34">
        <f t="shared" si="64"/>
        <v>2025</v>
      </c>
      <c r="S67" s="34">
        <f t="shared" si="64"/>
        <v>2026</v>
      </c>
      <c r="T67" s="34">
        <f t="shared" si="64"/>
        <v>2027</v>
      </c>
      <c r="U67" s="34">
        <f t="shared" si="64"/>
        <v>2028</v>
      </c>
      <c r="V67" s="34">
        <f t="shared" si="64"/>
        <v>2029</v>
      </c>
      <c r="W67" s="34">
        <f t="shared" si="64"/>
        <v>2030</v>
      </c>
      <c r="X67" s="34">
        <f t="shared" si="64"/>
        <v>2031</v>
      </c>
      <c r="Y67" s="34">
        <f t="shared" si="64"/>
        <v>2032</v>
      </c>
      <c r="Z67" s="34">
        <f t="shared" si="64"/>
        <v>2033</v>
      </c>
      <c r="AA67" s="34">
        <f t="shared" si="64"/>
        <v>2034</v>
      </c>
      <c r="AB67" s="34">
        <f t="shared" si="64"/>
        <v>2035</v>
      </c>
      <c r="AC67" s="34">
        <f t="shared" si="64"/>
        <v>2036</v>
      </c>
      <c r="AD67" s="34">
        <f t="shared" si="64"/>
        <v>2037</v>
      </c>
      <c r="AE67" s="34">
        <f t="shared" si="64"/>
        <v>2038</v>
      </c>
      <c r="AF67" s="34">
        <f t="shared" si="64"/>
        <v>2039</v>
      </c>
      <c r="AG67" s="34">
        <f t="shared" si="64"/>
        <v>2040</v>
      </c>
      <c r="AH67" s="34">
        <f t="shared" si="64"/>
        <v>2041</v>
      </c>
      <c r="AI67" s="34">
        <f t="shared" si="64"/>
        <v>2042</v>
      </c>
      <c r="AJ67" s="34">
        <f t="shared" si="64"/>
        <v>2043</v>
      </c>
      <c r="AK67" s="34">
        <f t="shared" si="64"/>
        <v>2044</v>
      </c>
      <c r="AL67" s="34">
        <f t="shared" si="64"/>
        <v>2045</v>
      </c>
      <c r="AM67" s="34">
        <f t="shared" si="64"/>
        <v>2046</v>
      </c>
      <c r="AN67" s="34">
        <f t="shared" si="64"/>
        <v>2047</v>
      </c>
      <c r="AO67" s="34">
        <f t="shared" si="64"/>
        <v>2048</v>
      </c>
      <c r="AP67" s="34">
        <f t="shared" si="64"/>
        <v>2049</v>
      </c>
      <c r="AQ67" s="34">
        <f t="shared" si="64"/>
        <v>2050</v>
      </c>
      <c r="AR67" s="34">
        <f t="shared" si="64"/>
        <v>2051</v>
      </c>
      <c r="AS67" s="34">
        <f t="shared" si="64"/>
        <v>2052</v>
      </c>
      <c r="AT67" s="34">
        <f t="shared" si="64"/>
        <v>2053</v>
      </c>
      <c r="AU67" s="34">
        <f t="shared" si="64"/>
        <v>2054</v>
      </c>
      <c r="AV67" s="34">
        <f t="shared" si="64"/>
        <v>2055</v>
      </c>
      <c r="AW67" s="34">
        <f t="shared" si="64"/>
        <v>2056</v>
      </c>
      <c r="AX67" s="34">
        <f t="shared" si="64"/>
        <v>2057</v>
      </c>
      <c r="AY67" s="34">
        <f t="shared" si="64"/>
        <v>2058</v>
      </c>
      <c r="AZ67" s="34">
        <f t="shared" si="64"/>
        <v>2059</v>
      </c>
      <c r="BA67" s="34">
        <f t="shared" si="64"/>
        <v>2060</v>
      </c>
      <c r="BB67" s="34">
        <f t="shared" si="64"/>
        <v>2061</v>
      </c>
    </row>
    <row r="68" spans="2:54" customFormat="1" x14ac:dyDescent="0.2">
      <c r="B68" s="32" t="s">
        <v>132</v>
      </c>
      <c r="C68" s="32" t="s">
        <v>131</v>
      </c>
      <c r="D68" s="32" t="s">
        <v>61</v>
      </c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  <c r="AA68" s="81"/>
      <c r="AB68" s="81"/>
      <c r="AC68" s="81"/>
      <c r="AD68" s="81"/>
      <c r="AE68" s="81"/>
      <c r="AF68" s="81"/>
      <c r="AG68" s="81"/>
      <c r="AH68" s="81"/>
      <c r="AI68" s="81"/>
      <c r="AJ68" s="81"/>
      <c r="AK68" s="81"/>
      <c r="AL68" s="81"/>
      <c r="AM68" s="81"/>
      <c r="AN68" s="81"/>
      <c r="AO68" s="81"/>
      <c r="AP68" s="81"/>
      <c r="AQ68" s="81"/>
      <c r="AR68" s="81"/>
      <c r="AS68" s="81"/>
      <c r="AT68" s="81"/>
      <c r="AU68" s="81"/>
      <c r="AV68" s="81"/>
      <c r="AW68" s="81"/>
      <c r="AX68" s="81"/>
      <c r="AY68" s="81"/>
      <c r="AZ68" s="81"/>
      <c r="BA68" s="81"/>
      <c r="BB68" s="81"/>
    </row>
    <row r="69" spans="2:54" customFormat="1" x14ac:dyDescent="0.2">
      <c r="B69" s="5">
        <v>1</v>
      </c>
      <c r="C69" s="5">
        <f>C53</f>
        <v>90780</v>
      </c>
      <c r="D69" s="5" t="str">
        <f t="shared" ref="D69:D78" si="65">D53</f>
        <v>I/59 Nižná - Tvrdošín</v>
      </c>
      <c r="E69" s="30">
        <f>IFERROR(IF('A2 Intenzita dopravy'!$G$2="Dopravný model",IFERROR(INDEX('A2.1 Intenzita dopravy'!$E191:$BB191,MATCH('09.1 Nehodovost - vypocet'!E$19,'A2.1 Intenzita dopravy'!$E$141:$BB$141,0)),IF('09.1 Nehodovost - vypocet'!E$19&lt;MIN('A2.1 Intenzita dopravy'!$E$141:$BB$141),'09.1 Nehodovost - vypocet'!F69*'09.1 Nehodovost - vypocet'!F69/'09.1 Nehodovost - vypocet'!G69,'09.1 Nehodovost - vypocet'!D69*'09.1 Nehodovost - vypocet'!D69/'09.1 Nehodovost - vypocet'!C69)),IF('A2 Intenzita dopravy'!$G$2="Koeficienty rastu dopravy",IFERROR(INDEX('A2.1 Intenzita dopravy'!$E55:$BB55,MATCH('09.1 Nehodovost - vypocet'!E$19,'A2.1 Intenzita dopravy'!$E$5:$BB$5,0)),IF('09.1 Nehodovost - vypocet'!E$19&lt;MIN('A2.1 Intenzita dopravy'!$E$5:$BB$5),'09.1 Nehodovost - vypocet'!F69*'09.1 Nehodovost - vypocet'!F69/'09.1 Nehodovost - vypocet'!G69,'09.1 Nehodovost - vypocet'!D69*'09.1 Nehodovost - vypocet'!D69/'09.1 Nehodovost - vypocet'!C69)),0)),0)</f>
        <v>1791.1228315752546</v>
      </c>
      <c r="F69" s="30">
        <f>IFERROR(IF('A2 Intenzita dopravy'!$G$2="Dopravný model",IFERROR(INDEX('A2.1 Intenzita dopravy'!$E191:$BB191,MATCH('09.1 Nehodovost - vypocet'!F$19,'A2.1 Intenzita dopravy'!$E$141:$BB$141,0)),IF('09.1 Nehodovost - vypocet'!F$19&lt;MIN('A2.1 Intenzita dopravy'!$E$141:$BB$141),'09.1 Nehodovost - vypocet'!G69*'09.1 Nehodovost - vypocet'!G69/'09.1 Nehodovost - vypocet'!H69,'09.1 Nehodovost - vypocet'!E69*'09.1 Nehodovost - vypocet'!E69/'09.1 Nehodovost - vypocet'!D69)),IF('A2 Intenzita dopravy'!$G$2="Koeficienty rastu dopravy",IFERROR(INDEX('A2.1 Intenzita dopravy'!$E55:$BB55,MATCH('09.1 Nehodovost - vypocet'!F$19,'A2.1 Intenzita dopravy'!$E$5:$BB$5,0)),IF('09.1 Nehodovost - vypocet'!F$19&lt;MIN('A2.1 Intenzita dopravy'!$E$5:$BB$5),'09.1 Nehodovost - vypocet'!G69*'09.1 Nehodovost - vypocet'!G69/'09.1 Nehodovost - vypocet'!H69,'09.1 Nehodovost - vypocet'!E69*'09.1 Nehodovost - vypocet'!E69/'09.1 Nehodovost - vypocet'!D69)),0)),0)</f>
        <v>1820.4907206209928</v>
      </c>
      <c r="G69" s="30">
        <f>IFERROR(IF('A2 Intenzita dopravy'!$G$2="Dopravný model",IFERROR(INDEX('A2.1 Intenzita dopravy'!$E191:$BB191,MATCH('09.1 Nehodovost - vypocet'!G$19,'A2.1 Intenzita dopravy'!$E$141:$BB$141,0)),IF('09.1 Nehodovost - vypocet'!G$19&lt;MIN('A2.1 Intenzita dopravy'!$E$141:$BB$141),'09.1 Nehodovost - vypocet'!H69*'09.1 Nehodovost - vypocet'!H69/'09.1 Nehodovost - vypocet'!I69,'09.1 Nehodovost - vypocet'!F69*'09.1 Nehodovost - vypocet'!F69/'09.1 Nehodovost - vypocet'!E69)),IF('A2 Intenzita dopravy'!$G$2="Koeficienty rastu dopravy",IFERROR(INDEX('A2.1 Intenzita dopravy'!$E55:$BB55,MATCH('09.1 Nehodovost - vypocet'!G$19,'A2.1 Intenzita dopravy'!$E$5:$BB$5,0)),IF('09.1 Nehodovost - vypocet'!G$19&lt;MIN('A2.1 Intenzita dopravy'!$E$5:$BB$5),'09.1 Nehodovost - vypocet'!H69*'09.1 Nehodovost - vypocet'!H69/'09.1 Nehodovost - vypocet'!I69,'09.1 Nehodovost - vypocet'!F69*'09.1 Nehodovost - vypocet'!F69/'09.1 Nehodovost - vypocet'!E69)),0)),0)</f>
        <v>1850.3401360544237</v>
      </c>
      <c r="H69" s="30">
        <f>IFERROR(IF('A2 Intenzita dopravy'!$G$2="Dopravný model",IFERROR(INDEX('A2.1 Intenzita dopravy'!$E191:$BB191,MATCH('09.1 Nehodovost - vypocet'!H$19,'A2.1 Intenzita dopravy'!$E$141:$BB$141,0)),IF('09.1 Nehodovost - vypocet'!H$19&lt;MIN('A2.1 Intenzita dopravy'!$E$141:$BB$141),'09.1 Nehodovost - vypocet'!I69*'09.1 Nehodovost - vypocet'!I69/'09.1 Nehodovost - vypocet'!J69,'09.1 Nehodovost - vypocet'!G69*'09.1 Nehodovost - vypocet'!G69/'09.1 Nehodovost - vypocet'!F69)),IF('A2 Intenzita dopravy'!$G$2="Koeficienty rastu dopravy",IFERROR(INDEX('A2.1 Intenzita dopravy'!$E55:$BB55,MATCH('09.1 Nehodovost - vypocet'!H$19,'A2.1 Intenzita dopravy'!$E$5:$BB$5,0)),IF('09.1 Nehodovost - vypocet'!H$19&lt;MIN('A2.1 Intenzita dopravy'!$E$5:$BB$5),'09.1 Nehodovost - vypocet'!I69*'09.1 Nehodovost - vypocet'!I69/'09.1 Nehodovost - vypocet'!J69,'09.1 Nehodovost - vypocet'!G69*'09.1 Nehodovost - vypocet'!G69/'09.1 Nehodovost - vypocet'!F69)),0)),0)</f>
        <v>1880.6789731540159</v>
      </c>
      <c r="I69" s="30">
        <f>IFERROR(IF('A2 Intenzita dopravy'!$G$2="Dopravný model",IFERROR(INDEX('A2.1 Intenzita dopravy'!$E191:$BB191,MATCH('09.1 Nehodovost - vypocet'!I$19,'A2.1 Intenzita dopravy'!$E$141:$BB$141,0)),IF('09.1 Nehodovost - vypocet'!I$19&lt;MIN('A2.1 Intenzita dopravy'!$E$141:$BB$141),'09.1 Nehodovost - vypocet'!J69*'09.1 Nehodovost - vypocet'!J69/'09.1 Nehodovost - vypocet'!K69,'09.1 Nehodovost - vypocet'!H69*'09.1 Nehodovost - vypocet'!H69/'09.1 Nehodovost - vypocet'!G69)),IF('A2 Intenzita dopravy'!$G$2="Koeficienty rastu dopravy",IFERROR(INDEX('A2.1 Intenzita dopravy'!$E55:$BB55,MATCH('09.1 Nehodovost - vypocet'!I$19,'A2.1 Intenzita dopravy'!$E$5:$BB$5,0)),IF('09.1 Nehodovost - vypocet'!I$19&lt;MIN('A2.1 Intenzita dopravy'!$E$5:$BB$5),'09.1 Nehodovost - vypocet'!J69*'09.1 Nehodovost - vypocet'!J69/'09.1 Nehodovost - vypocet'!K69,'09.1 Nehodovost - vypocet'!H69*'09.1 Nehodovost - vypocet'!H69/'09.1 Nehodovost - vypocet'!G69)),0)),0)</f>
        <v>1911.5152566520408</v>
      </c>
      <c r="J69" s="30">
        <f>IFERROR(IF('A2 Intenzita dopravy'!$G$2="Dopravný model",IFERROR(INDEX('A2.1 Intenzita dopravy'!$E191:$BB191,MATCH('09.1 Nehodovost - vypocet'!J$19,'A2.1 Intenzita dopravy'!$E$141:$BB$141,0)),IF('09.1 Nehodovost - vypocet'!J$19&lt;MIN('A2.1 Intenzita dopravy'!$E$141:$BB$141),'09.1 Nehodovost - vypocet'!K69*'09.1 Nehodovost - vypocet'!K69/'09.1 Nehodovost - vypocet'!L69,'09.1 Nehodovost - vypocet'!I69*'09.1 Nehodovost - vypocet'!I69/'09.1 Nehodovost - vypocet'!H69)),IF('A2 Intenzita dopravy'!$G$2="Koeficienty rastu dopravy",IFERROR(INDEX('A2.1 Intenzita dopravy'!$E55:$BB55,MATCH('09.1 Nehodovost - vypocet'!J$19,'A2.1 Intenzita dopravy'!$E$5:$BB$5,0)),IF('09.1 Nehodovost - vypocet'!J$19&lt;MIN('A2.1 Intenzita dopravy'!$E$5:$BB$5),'09.1 Nehodovost - vypocet'!K69*'09.1 Nehodovost - vypocet'!K69/'09.1 Nehodovost - vypocet'!L69,'09.1 Nehodovost - vypocet'!I69*'09.1 Nehodovost - vypocet'!I69/'09.1 Nehodovost - vypocet'!H69)),0)),0)</f>
        <v>1942.8571428571433</v>
      </c>
      <c r="K69" s="30">
        <f>IFERROR(IF('A2 Intenzita dopravy'!$G$2="Dopravný model",IFERROR(INDEX('A2.1 Intenzita dopravy'!$E191:$BB191,MATCH('09.1 Nehodovost - vypocet'!K$19,'A2.1 Intenzita dopravy'!$E$141:$BB$141,0)),IF('09.1 Nehodovost - vypocet'!K$19&lt;MIN('A2.1 Intenzita dopravy'!$E$141:$BB$141),'09.1 Nehodovost - vypocet'!L69*'09.1 Nehodovost - vypocet'!L69/'09.1 Nehodovost - vypocet'!M69,'09.1 Nehodovost - vypocet'!J69*'09.1 Nehodovost - vypocet'!J69/'09.1 Nehodovost - vypocet'!I69)),IF('A2 Intenzita dopravy'!$G$2="Koeficienty rastu dopravy",IFERROR(INDEX('A2.1 Intenzita dopravy'!$E55:$BB55,MATCH('09.1 Nehodovost - vypocet'!K$19,'A2.1 Intenzita dopravy'!$E$5:$BB$5,0)),IF('09.1 Nehodovost - vypocet'!K$19&lt;MIN('A2.1 Intenzita dopravy'!$E$5:$BB$5),'09.1 Nehodovost - vypocet'!L69*'09.1 Nehodovost - vypocet'!L69/'09.1 Nehodovost - vypocet'!M69,'09.1 Nehodovost - vypocet'!J69*'09.1 Nehodovost - vypocet'!J69/'09.1 Nehodovost - vypocet'!I69)),0)),0)</f>
        <v>1974.7129218117154</v>
      </c>
      <c r="L69" s="30">
        <f>IFERROR(IF('A2 Intenzita dopravy'!$G$2="Dopravný model",IFERROR(INDEX('A2.1 Intenzita dopravy'!$E191:$BB191,MATCH('09.1 Nehodovost - vypocet'!L$19,'A2.1 Intenzita dopravy'!$E$141:$BB$141,0)),IF('09.1 Nehodovost - vypocet'!L$19&lt;MIN('A2.1 Intenzita dopravy'!$E$141:$BB$141),'09.1 Nehodovost - vypocet'!M69*'09.1 Nehodovost - vypocet'!M69/'09.1 Nehodovost - vypocet'!N69,'09.1 Nehodovost - vypocet'!K69*'09.1 Nehodovost - vypocet'!K69/'09.1 Nehodovost - vypocet'!J69)),IF('A2 Intenzita dopravy'!$G$2="Koeficienty rastu dopravy",IFERROR(INDEX('A2.1 Intenzita dopravy'!$E55:$BB55,MATCH('09.1 Nehodovost - vypocet'!L$19,'A2.1 Intenzita dopravy'!$E$5:$BB$5,0)),IF('09.1 Nehodovost - vypocet'!L$19&lt;MIN('A2.1 Intenzita dopravy'!$E$5:$BB$5),'09.1 Nehodovost - vypocet'!M69*'09.1 Nehodovost - vypocet'!M69/'09.1 Nehodovost - vypocet'!N69,'09.1 Nehodovost - vypocet'!K69*'09.1 Nehodovost - vypocet'!K69/'09.1 Nehodovost - vypocet'!J69)),0)),0)</f>
        <v>2007.0910194846419</v>
      </c>
      <c r="M69" s="30">
        <f>IFERROR(IF('A2 Intenzita dopravy'!$G$2="Dopravný model",IFERROR(INDEX('A2.1 Intenzita dopravy'!$E191:$BB191,MATCH('09.1 Nehodovost - vypocet'!M$19,'A2.1 Intenzita dopravy'!$E$141:$BB$141,0)),IF('09.1 Nehodovost - vypocet'!M$19&lt;MIN('A2.1 Intenzita dopravy'!$E$141:$BB$141),'09.1 Nehodovost - vypocet'!N69*'09.1 Nehodovost - vypocet'!N69/'09.1 Nehodovost - vypocet'!O69,'09.1 Nehodovost - vypocet'!L69*'09.1 Nehodovost - vypocet'!L69/'09.1 Nehodovost - vypocet'!K69)),IF('A2 Intenzita dopravy'!$G$2="Koeficienty rastu dopravy",IFERROR(INDEX('A2.1 Intenzita dopravy'!$E55:$BB55,MATCH('09.1 Nehodovost - vypocet'!M$19,'A2.1 Intenzita dopravy'!$E$5:$BB$5,0)),IF('09.1 Nehodovost - vypocet'!M$19&lt;MIN('A2.1 Intenzita dopravy'!$E$5:$BB$5),'09.1 Nehodovost - vypocet'!N69*'09.1 Nehodovost - vypocet'!N69/'09.1 Nehodovost - vypocet'!O69,'09.1 Nehodovost - vypocet'!L69*'09.1 Nehodovost - vypocet'!L69/'09.1 Nehodovost - vypocet'!K69)),0)),0)</f>
        <v>2040</v>
      </c>
      <c r="N69" s="30">
        <f>IFERROR(IF('A2 Intenzita dopravy'!$G$2="Dopravný model",IFERROR(INDEX('A2.1 Intenzita dopravy'!$E191:$BB191,MATCH('09.1 Nehodovost - vypocet'!N$19,'A2.1 Intenzita dopravy'!$E$141:$BB$141,0)),IF('09.1 Nehodovost - vypocet'!N$19&lt;MIN('A2.1 Intenzita dopravy'!$E$141:$BB$141),'09.1 Nehodovost - vypocet'!O69*'09.1 Nehodovost - vypocet'!O69/'09.1 Nehodovost - vypocet'!P69,'09.1 Nehodovost - vypocet'!M69*'09.1 Nehodovost - vypocet'!M69/'09.1 Nehodovost - vypocet'!L69)),IF('A2 Intenzita dopravy'!$G$2="Koeficienty rastu dopravy",IFERROR(INDEX('A2.1 Intenzita dopravy'!$E55:$BB55,MATCH('09.1 Nehodovost - vypocet'!N$19,'A2.1 Intenzita dopravy'!$E$5:$BB$5,0)),IF('09.1 Nehodovost - vypocet'!N$19&lt;MIN('A2.1 Intenzita dopravy'!$E$5:$BB$5),'09.1 Nehodovost - vypocet'!O69*'09.1 Nehodovost - vypocet'!O69/'09.1 Nehodovost - vypocet'!P69,'09.1 Nehodovost - vypocet'!M69*'09.1 Nehodovost - vypocet'!M69/'09.1 Nehodovost - vypocet'!L69)),0)),0)</f>
        <v>2073.448567902301</v>
      </c>
      <c r="O69" s="30">
        <f>IFERROR(IF('A2 Intenzita dopravy'!$G$2="Dopravný model",IFERROR(INDEX('A2.1 Intenzita dopravy'!$E191:$BB191,MATCH('09.1 Nehodovost - vypocet'!O$19,'A2.1 Intenzita dopravy'!$E$141:$BB$141,0)),IF('09.1 Nehodovost - vypocet'!O$19&lt;MIN('A2.1 Intenzita dopravy'!$E$141:$BB$141),'09.1 Nehodovost - vypocet'!P69*'09.1 Nehodovost - vypocet'!P69/'09.1 Nehodovost - vypocet'!Q69,'09.1 Nehodovost - vypocet'!N69*'09.1 Nehodovost - vypocet'!N69/'09.1 Nehodovost - vypocet'!M69)),IF('A2 Intenzita dopravy'!$G$2="Koeficienty rastu dopravy",IFERROR(INDEX('A2.1 Intenzita dopravy'!$E55:$BB55,MATCH('09.1 Nehodovost - vypocet'!O$19,'A2.1 Intenzita dopravy'!$E$5:$BB$5,0)),IF('09.1 Nehodovost - vypocet'!O$19&lt;MIN('A2.1 Intenzita dopravy'!$E$5:$BB$5),'09.1 Nehodovost - vypocet'!P69*'09.1 Nehodovost - vypocet'!P69/'09.1 Nehodovost - vypocet'!Q69,'09.1 Nehodovost - vypocet'!N69*'09.1 Nehodovost - vypocet'!N69/'09.1 Nehodovost - vypocet'!M69)),0)),0)</f>
        <v>2107.445570458874</v>
      </c>
      <c r="P69" s="30">
        <f>IFERROR(IF('A2 Intenzita dopravy'!$G$2="Dopravný model",IFERROR(INDEX('A2.1 Intenzita dopravy'!$E191:$BB191,MATCH('09.1 Nehodovost - vypocet'!P$19,'A2.1 Intenzita dopravy'!$E$141:$BB$141,0)),IF('09.1 Nehodovost - vypocet'!P$19&lt;MIN('A2.1 Intenzita dopravy'!$E$141:$BB$141),'09.1 Nehodovost - vypocet'!Q69*'09.1 Nehodovost - vypocet'!Q69/'09.1 Nehodovost - vypocet'!R69,'09.1 Nehodovost - vypocet'!O69*'09.1 Nehodovost - vypocet'!O69/'09.1 Nehodovost - vypocet'!N69)),IF('A2 Intenzita dopravy'!$G$2="Koeficienty rastu dopravy",IFERROR(INDEX('A2.1 Intenzita dopravy'!$E55:$BB55,MATCH('09.1 Nehodovost - vypocet'!P$19,'A2.1 Intenzita dopravy'!$E$5:$BB$5,0)),IF('09.1 Nehodovost - vypocet'!P$19&lt;MIN('A2.1 Intenzita dopravy'!$E$5:$BB$5),'09.1 Nehodovost - vypocet'!Q69*'09.1 Nehodovost - vypocet'!Q69/'09.1 Nehodovost - vypocet'!R69,'09.1 Nehodovost - vypocet'!O69*'09.1 Nehodovost - vypocet'!O69/'09.1 Nehodovost - vypocet'!N69)),0)),0)</f>
        <v>653</v>
      </c>
      <c r="Q69" s="30">
        <f>IFERROR(IF('A2 Intenzita dopravy'!$G$2="Dopravný model",IFERROR(INDEX('A2.1 Intenzita dopravy'!$E191:$BB191,MATCH('09.1 Nehodovost - vypocet'!Q$19,'A2.1 Intenzita dopravy'!$E$141:$BB$141,0)),IF('09.1 Nehodovost - vypocet'!Q$19&lt;MIN('A2.1 Intenzita dopravy'!$E$141:$BB$141),'09.1 Nehodovost - vypocet'!R69*'09.1 Nehodovost - vypocet'!R69/'09.1 Nehodovost - vypocet'!S69,'09.1 Nehodovost - vypocet'!P69*'09.1 Nehodovost - vypocet'!P69/'09.1 Nehodovost - vypocet'!O69)),IF('A2 Intenzita dopravy'!$G$2="Koeficienty rastu dopravy",IFERROR(INDEX('A2.1 Intenzita dopravy'!$E55:$BB55,MATCH('09.1 Nehodovost - vypocet'!Q$19,'A2.1 Intenzita dopravy'!$E$5:$BB$5,0)),IF('09.1 Nehodovost - vypocet'!Q$19&lt;MIN('A2.1 Intenzita dopravy'!$E$5:$BB$5),'09.1 Nehodovost - vypocet'!R69*'09.1 Nehodovost - vypocet'!R69/'09.1 Nehodovost - vypocet'!S69,'09.1 Nehodovost - vypocet'!P69*'09.1 Nehodovost - vypocet'!P69/'09.1 Nehodovost - vypocet'!O69)),0)),0)</f>
        <v>663.48154864337812</v>
      </c>
      <c r="R69" s="30">
        <f>IFERROR(IF('A2 Intenzita dopravy'!$G$2="Dopravný model",IFERROR(INDEX('A2.1 Intenzita dopravy'!$E191:$BB191,MATCH('09.1 Nehodovost - vypocet'!R$19,'A2.1 Intenzita dopravy'!$E$141:$BB$141,0)),IF('09.1 Nehodovost - vypocet'!R$19&lt;MIN('A2.1 Intenzita dopravy'!$E$141:$BB$141),'09.1 Nehodovost - vypocet'!S69*'09.1 Nehodovost - vypocet'!S69/'09.1 Nehodovost - vypocet'!T69,'09.1 Nehodovost - vypocet'!Q69*'09.1 Nehodovost - vypocet'!Q69/'09.1 Nehodovost - vypocet'!P69)),IF('A2 Intenzita dopravy'!$G$2="Koeficienty rastu dopravy",IFERROR(INDEX('A2.1 Intenzita dopravy'!$E55:$BB55,MATCH('09.1 Nehodovost - vypocet'!R$19,'A2.1 Intenzita dopravy'!$E$5:$BB$5,0)),IF('09.1 Nehodovost - vypocet'!R$19&lt;MIN('A2.1 Intenzita dopravy'!$E$5:$BB$5),'09.1 Nehodovost - vypocet'!S69*'09.1 Nehodovost - vypocet'!S69/'09.1 Nehodovost - vypocet'!T69,'09.1 Nehodovost - vypocet'!Q69*'09.1 Nehodovost - vypocet'!Q69/'09.1 Nehodovost - vypocet'!P69)),0)),0)</f>
        <v>674.13134056694537</v>
      </c>
      <c r="S69" s="30">
        <f>IFERROR(IF('A2 Intenzita dopravy'!$G$2="Dopravný model",IFERROR(INDEX('A2.1 Intenzita dopravy'!$E191:$BB191,MATCH('09.1 Nehodovost - vypocet'!S$19,'A2.1 Intenzita dopravy'!$E$141:$BB$141,0)),IF('09.1 Nehodovost - vypocet'!S$19&lt;MIN('A2.1 Intenzita dopravy'!$E$141:$BB$141),'09.1 Nehodovost - vypocet'!T69*'09.1 Nehodovost - vypocet'!T69/'09.1 Nehodovost - vypocet'!U69,'09.1 Nehodovost - vypocet'!R69*'09.1 Nehodovost - vypocet'!R69/'09.1 Nehodovost - vypocet'!Q69)),IF('A2 Intenzita dopravy'!$G$2="Koeficienty rastu dopravy",IFERROR(INDEX('A2.1 Intenzita dopravy'!$E55:$BB55,MATCH('09.1 Nehodovost - vypocet'!S$19,'A2.1 Intenzita dopravy'!$E$5:$BB$5,0)),IF('09.1 Nehodovost - vypocet'!S$19&lt;MIN('A2.1 Intenzita dopravy'!$E$5:$BB$5),'09.1 Nehodovost - vypocet'!T69*'09.1 Nehodovost - vypocet'!T69/'09.1 Nehodovost - vypocet'!U69,'09.1 Nehodovost - vypocet'!R69*'09.1 Nehodovost - vypocet'!R69/'09.1 Nehodovost - vypocet'!Q69)),0)),0)</f>
        <v>684.95207630688128</v>
      </c>
      <c r="T69" s="30">
        <f>IFERROR(IF('A2 Intenzita dopravy'!$G$2="Dopravný model",IFERROR(INDEX('A2.1 Intenzita dopravy'!$E191:$BB191,MATCH('09.1 Nehodovost - vypocet'!T$19,'A2.1 Intenzita dopravy'!$E$141:$BB$141,0)),IF('09.1 Nehodovost - vypocet'!T$19&lt;MIN('A2.1 Intenzita dopravy'!$E$141:$BB$141),'09.1 Nehodovost - vypocet'!U69*'09.1 Nehodovost - vypocet'!U69/'09.1 Nehodovost - vypocet'!V69,'09.1 Nehodovost - vypocet'!S69*'09.1 Nehodovost - vypocet'!S69/'09.1 Nehodovost - vypocet'!R69)),IF('A2 Intenzita dopravy'!$G$2="Koeficienty rastu dopravy",IFERROR(INDEX('A2.1 Intenzita dopravy'!$E55:$BB55,MATCH('09.1 Nehodovost - vypocet'!T$19,'A2.1 Intenzita dopravy'!$E$5:$BB$5,0)),IF('09.1 Nehodovost - vypocet'!T$19&lt;MIN('A2.1 Intenzita dopravy'!$E$5:$BB$5),'09.1 Nehodovost - vypocet'!U69*'09.1 Nehodovost - vypocet'!U69/'09.1 Nehodovost - vypocet'!V69,'09.1 Nehodovost - vypocet'!S69*'09.1 Nehodovost - vypocet'!S69/'09.1 Nehodovost - vypocet'!R69)),0)),0)</f>
        <v>695.94649974668744</v>
      </c>
      <c r="U69" s="30">
        <f>IFERROR(IF('A2 Intenzita dopravy'!$G$2="Dopravný model",IFERROR(INDEX('A2.1 Intenzita dopravy'!$E191:$BB191,MATCH('09.1 Nehodovost - vypocet'!U$19,'A2.1 Intenzita dopravy'!$E$141:$BB$141,0)),IF('09.1 Nehodovost - vypocet'!U$19&lt;MIN('A2.1 Intenzita dopravy'!$E$141:$BB$141),'09.1 Nehodovost - vypocet'!V69*'09.1 Nehodovost - vypocet'!V69/'09.1 Nehodovost - vypocet'!W69,'09.1 Nehodovost - vypocet'!T69*'09.1 Nehodovost - vypocet'!T69/'09.1 Nehodovost - vypocet'!S69)),IF('A2 Intenzita dopravy'!$G$2="Koeficienty rastu dopravy",IFERROR(INDEX('A2.1 Intenzita dopravy'!$E55:$BB55,MATCH('09.1 Nehodovost - vypocet'!U$19,'A2.1 Intenzita dopravy'!$E$5:$BB$5,0)),IF('09.1 Nehodovost - vypocet'!U$19&lt;MIN('A2.1 Intenzita dopravy'!$E$5:$BB$5),'09.1 Nehodovost - vypocet'!V69*'09.1 Nehodovost - vypocet'!V69/'09.1 Nehodovost - vypocet'!W69,'09.1 Nehodovost - vypocet'!T69*'09.1 Nehodovost - vypocet'!T69/'09.1 Nehodovost - vypocet'!S69)),0)),0)</f>
        <v>707.11739881297183</v>
      </c>
      <c r="V69" s="30">
        <f>IFERROR(IF('A2 Intenzita dopravy'!$G$2="Dopravný model",IFERROR(INDEX('A2.1 Intenzita dopravy'!$E191:$BB191,MATCH('09.1 Nehodovost - vypocet'!V$19,'A2.1 Intenzita dopravy'!$E$141:$BB$141,0)),IF('09.1 Nehodovost - vypocet'!V$19&lt;MIN('A2.1 Intenzita dopravy'!$E$141:$BB$141),'09.1 Nehodovost - vypocet'!W69*'09.1 Nehodovost - vypocet'!W69/'09.1 Nehodovost - vypocet'!X69,'09.1 Nehodovost - vypocet'!U69*'09.1 Nehodovost - vypocet'!U69/'09.1 Nehodovost - vypocet'!T69)),IF('A2 Intenzita dopravy'!$G$2="Koeficienty rastu dopravy",IFERROR(INDEX('A2.1 Intenzita dopravy'!$E55:$BB55,MATCH('09.1 Nehodovost - vypocet'!V$19,'A2.1 Intenzita dopravy'!$E$5:$BB$5,0)),IF('09.1 Nehodovost - vypocet'!V$19&lt;MIN('A2.1 Intenzita dopravy'!$E$5:$BB$5),'09.1 Nehodovost - vypocet'!W69*'09.1 Nehodovost - vypocet'!W69/'09.1 Nehodovost - vypocet'!X69,'09.1 Nehodovost - vypocet'!U69*'09.1 Nehodovost - vypocet'!U69/'09.1 Nehodovost - vypocet'!T69)),0)),0)</f>
        <v>718.46760618240091</v>
      </c>
      <c r="W69" s="30">
        <f>IFERROR(IF('A2 Intenzita dopravy'!$G$2="Dopravný model",IFERROR(INDEX('A2.1 Intenzita dopravy'!$E191:$BB191,MATCH('09.1 Nehodovost - vypocet'!W$19,'A2.1 Intenzita dopravy'!$E$141:$BB$141,0)),IF('09.1 Nehodovost - vypocet'!W$19&lt;MIN('A2.1 Intenzita dopravy'!$E$141:$BB$141),'09.1 Nehodovost - vypocet'!X69*'09.1 Nehodovost - vypocet'!X69/'09.1 Nehodovost - vypocet'!Y69,'09.1 Nehodovost - vypocet'!V69*'09.1 Nehodovost - vypocet'!V69/'09.1 Nehodovost - vypocet'!U69)),IF('A2 Intenzita dopravy'!$G$2="Koeficienty rastu dopravy",IFERROR(INDEX('A2.1 Intenzita dopravy'!$E55:$BB55,MATCH('09.1 Nehodovost - vypocet'!W$19,'A2.1 Intenzita dopravy'!$E$5:$BB$5,0)),IF('09.1 Nehodovost - vypocet'!W$19&lt;MIN('A2.1 Intenzita dopravy'!$E$5:$BB$5),'09.1 Nehodovost - vypocet'!X69*'09.1 Nehodovost - vypocet'!X69/'09.1 Nehodovost - vypocet'!Y69,'09.1 Nehodovost - vypocet'!V69*'09.1 Nehodovost - vypocet'!V69/'09.1 Nehodovost - vypocet'!U69)),0)),0)</f>
        <v>730</v>
      </c>
      <c r="X69" s="30">
        <f>IFERROR(IF('A2 Intenzita dopravy'!$G$2="Dopravný model",IFERROR(INDEX('A2.1 Intenzita dopravy'!$E191:$BB191,MATCH('09.1 Nehodovost - vypocet'!X$19,'A2.1 Intenzita dopravy'!$E$141:$BB$141,0)),IF('09.1 Nehodovost - vypocet'!X$19&lt;MIN('A2.1 Intenzita dopravy'!$E$141:$BB$141),'09.1 Nehodovost - vypocet'!Y69*'09.1 Nehodovost - vypocet'!Y69/'09.1 Nehodovost - vypocet'!Z69,'09.1 Nehodovost - vypocet'!W69*'09.1 Nehodovost - vypocet'!W69/'09.1 Nehodovost - vypocet'!V69)),IF('A2 Intenzita dopravy'!$G$2="Koeficienty rastu dopravy",IFERROR(INDEX('A2.1 Intenzita dopravy'!$E55:$BB55,MATCH('09.1 Nehodovost - vypocet'!X$19,'A2.1 Intenzita dopravy'!$E$5:$BB$5,0)),IF('09.1 Nehodovost - vypocet'!X$19&lt;MIN('A2.1 Intenzita dopravy'!$E$5:$BB$5),'09.1 Nehodovost - vypocet'!Y69*'09.1 Nehodovost - vypocet'!Y69/'09.1 Nehodovost - vypocet'!Z69,'09.1 Nehodovost - vypocet'!W69*'09.1 Nehodovost - vypocet'!W69/'09.1 Nehodovost - vypocet'!V69)),0)),0)</f>
        <v>742.06238737491037</v>
      </c>
      <c r="Y69" s="30">
        <f>IFERROR(IF('A2 Intenzita dopravy'!$G$2="Dopravný model",IFERROR(INDEX('A2.1 Intenzita dopravy'!$E191:$BB191,MATCH('09.1 Nehodovost - vypocet'!Y$19,'A2.1 Intenzita dopravy'!$E$141:$BB$141,0)),IF('09.1 Nehodovost - vypocet'!Y$19&lt;MIN('A2.1 Intenzita dopravy'!$E$141:$BB$141),'09.1 Nehodovost - vypocet'!Z69*'09.1 Nehodovost - vypocet'!Z69/'09.1 Nehodovost - vypocet'!AA69,'09.1 Nehodovost - vypocet'!X69*'09.1 Nehodovost - vypocet'!X69/'09.1 Nehodovost - vypocet'!W69)),IF('A2 Intenzita dopravy'!$G$2="Koeficienty rastu dopravy",IFERROR(INDEX('A2.1 Intenzita dopravy'!$E55:$BB55,MATCH('09.1 Nehodovost - vypocet'!Y$19,'A2.1 Intenzita dopravy'!$E$5:$BB$5,0)),IF('09.1 Nehodovost - vypocet'!Y$19&lt;MIN('A2.1 Intenzita dopravy'!$E$5:$BB$5),'09.1 Nehodovost - vypocet'!Z69*'09.1 Nehodovost - vypocet'!Z69/'09.1 Nehodovost - vypocet'!AA69,'09.1 Nehodovost - vypocet'!X69*'09.1 Nehodovost - vypocet'!X69/'09.1 Nehodovost - vypocet'!W69)),0)),0)</f>
        <v>754.32409144733094</v>
      </c>
      <c r="Z69" s="30">
        <f>IFERROR(IF('A2 Intenzita dopravy'!$G$2="Dopravný model",IFERROR(INDEX('A2.1 Intenzita dopravy'!$E191:$BB191,MATCH('09.1 Nehodovost - vypocet'!Z$19,'A2.1 Intenzita dopravy'!$E$141:$BB$141,0)),IF('09.1 Nehodovost - vypocet'!Z$19&lt;MIN('A2.1 Intenzita dopravy'!$E$141:$BB$141),'09.1 Nehodovost - vypocet'!AA69*'09.1 Nehodovost - vypocet'!AA69/'09.1 Nehodovost - vypocet'!AB69,'09.1 Nehodovost - vypocet'!Y69*'09.1 Nehodovost - vypocet'!Y69/'09.1 Nehodovost - vypocet'!X69)),IF('A2 Intenzita dopravy'!$G$2="Koeficienty rastu dopravy",IFERROR(INDEX('A2.1 Intenzita dopravy'!$E55:$BB55,MATCH('09.1 Nehodovost - vypocet'!Z$19,'A2.1 Intenzita dopravy'!$E$5:$BB$5,0)),IF('09.1 Nehodovost - vypocet'!Z$19&lt;MIN('A2.1 Intenzita dopravy'!$E$5:$BB$5),'09.1 Nehodovost - vypocet'!AA69*'09.1 Nehodovost - vypocet'!AA69/'09.1 Nehodovost - vypocet'!AB69,'09.1 Nehodovost - vypocet'!Y69*'09.1 Nehodovost - vypocet'!Y69/'09.1 Nehodovost - vypocet'!X69)),0)),0)</f>
        <v>766.78840569015972</v>
      </c>
      <c r="AA69" s="30">
        <f>IFERROR(IF('A2 Intenzita dopravy'!$G$2="Dopravný model",IFERROR(INDEX('A2.1 Intenzita dopravy'!$E191:$BB191,MATCH('09.1 Nehodovost - vypocet'!AA$19,'A2.1 Intenzita dopravy'!$E$141:$BB$141,0)),IF('09.1 Nehodovost - vypocet'!AA$19&lt;MIN('A2.1 Intenzita dopravy'!$E$141:$BB$141),'09.1 Nehodovost - vypocet'!AB69*'09.1 Nehodovost - vypocet'!AB69/'09.1 Nehodovost - vypocet'!AC69,'09.1 Nehodovost - vypocet'!Z69*'09.1 Nehodovost - vypocet'!Z69/'09.1 Nehodovost - vypocet'!Y69)),IF('A2 Intenzita dopravy'!$G$2="Koeficienty rastu dopravy",IFERROR(INDEX('A2.1 Intenzita dopravy'!$E55:$BB55,MATCH('09.1 Nehodovost - vypocet'!AA$19,'A2.1 Intenzita dopravy'!$E$5:$BB$5,0)),IF('09.1 Nehodovost - vypocet'!AA$19&lt;MIN('A2.1 Intenzita dopravy'!$E$5:$BB$5),'09.1 Nehodovost - vypocet'!AB69*'09.1 Nehodovost - vypocet'!AB69/'09.1 Nehodovost - vypocet'!AC69,'09.1 Nehodovost - vypocet'!Z69*'09.1 Nehodovost - vypocet'!Z69/'09.1 Nehodovost - vypocet'!Y69)),0)),0)</f>
        <v>779.45867799704286</v>
      </c>
      <c r="AB69" s="30">
        <f>IFERROR(IF('A2 Intenzita dopravy'!$G$2="Dopravný model",IFERROR(INDEX('A2.1 Intenzita dopravy'!$E191:$BB191,MATCH('09.1 Nehodovost - vypocet'!AB$19,'A2.1 Intenzita dopravy'!$E$141:$BB$141,0)),IF('09.1 Nehodovost - vypocet'!AB$19&lt;MIN('A2.1 Intenzita dopravy'!$E$141:$BB$141),'09.1 Nehodovost - vypocet'!AC69*'09.1 Nehodovost - vypocet'!AC69/'09.1 Nehodovost - vypocet'!AD69,'09.1 Nehodovost - vypocet'!AA69*'09.1 Nehodovost - vypocet'!AA69/'09.1 Nehodovost - vypocet'!Z69)),IF('A2 Intenzita dopravy'!$G$2="Koeficienty rastu dopravy",IFERROR(INDEX('A2.1 Intenzita dopravy'!$E55:$BB55,MATCH('09.1 Nehodovost - vypocet'!AB$19,'A2.1 Intenzita dopravy'!$E$5:$BB$5,0)),IF('09.1 Nehodovost - vypocet'!AB$19&lt;MIN('A2.1 Intenzita dopravy'!$E$5:$BB$5),'09.1 Nehodovost - vypocet'!AC69*'09.1 Nehodovost - vypocet'!AC69/'09.1 Nehodovost - vypocet'!AD69,'09.1 Nehodovost - vypocet'!AA69*'09.1 Nehodovost - vypocet'!AA69/'09.1 Nehodovost - vypocet'!Z69)),0)),0)</f>
        <v>792.33831158161252</v>
      </c>
      <c r="AC69" s="30">
        <f>IFERROR(IF('A2 Intenzita dopravy'!$G$2="Dopravný model",IFERROR(INDEX('A2.1 Intenzita dopravy'!$E191:$BB191,MATCH('09.1 Nehodovost - vypocet'!AC$19,'A2.1 Intenzita dopravy'!$E$141:$BB$141,0)),IF('09.1 Nehodovost - vypocet'!AC$19&lt;MIN('A2.1 Intenzita dopravy'!$E$141:$BB$141),'09.1 Nehodovost - vypocet'!AD69*'09.1 Nehodovost - vypocet'!AD69/'09.1 Nehodovost - vypocet'!AE69,'09.1 Nehodovost - vypocet'!AB69*'09.1 Nehodovost - vypocet'!AB69/'09.1 Nehodovost - vypocet'!AA69)),IF('A2 Intenzita dopravy'!$G$2="Koeficienty rastu dopravy",IFERROR(INDEX('A2.1 Intenzita dopravy'!$E55:$BB55,MATCH('09.1 Nehodovost - vypocet'!AC$19,'A2.1 Intenzita dopravy'!$E$5:$BB$5,0)),IF('09.1 Nehodovost - vypocet'!AC$19&lt;MIN('A2.1 Intenzita dopravy'!$E$5:$BB$5),'09.1 Nehodovost - vypocet'!AD69*'09.1 Nehodovost - vypocet'!AD69/'09.1 Nehodovost - vypocet'!AE69,'09.1 Nehodovost - vypocet'!AB69*'09.1 Nehodovost - vypocet'!AB69/'09.1 Nehodovost - vypocet'!AA69)),0)),0)</f>
        <v>805.43076589158488</v>
      </c>
      <c r="AD69" s="30">
        <f>IFERROR(IF('A2 Intenzita dopravy'!$G$2="Dopravný model",IFERROR(INDEX('A2.1 Intenzita dopravy'!$E191:$BB191,MATCH('09.1 Nehodovost - vypocet'!AD$19,'A2.1 Intenzita dopravy'!$E$141:$BB$141,0)),IF('09.1 Nehodovost - vypocet'!AD$19&lt;MIN('A2.1 Intenzita dopravy'!$E$141:$BB$141),'09.1 Nehodovost - vypocet'!AE69*'09.1 Nehodovost - vypocet'!AE69/'09.1 Nehodovost - vypocet'!AF69,'09.1 Nehodovost - vypocet'!AC69*'09.1 Nehodovost - vypocet'!AC69/'09.1 Nehodovost - vypocet'!AB69)),IF('A2 Intenzita dopravy'!$G$2="Koeficienty rastu dopravy",IFERROR(INDEX('A2.1 Intenzita dopravy'!$E55:$BB55,MATCH('09.1 Nehodovost - vypocet'!AD$19,'A2.1 Intenzita dopravy'!$E$5:$BB$5,0)),IF('09.1 Nehodovost - vypocet'!AD$19&lt;MIN('A2.1 Intenzita dopravy'!$E$5:$BB$5),'09.1 Nehodovost - vypocet'!AE69*'09.1 Nehodovost - vypocet'!AE69/'09.1 Nehodovost - vypocet'!AF69,'09.1 Nehodovost - vypocet'!AC69*'09.1 Nehodovost - vypocet'!AC69/'09.1 Nehodovost - vypocet'!AB69)),0)),0)</f>
        <v>818.73955753796167</v>
      </c>
      <c r="AE69" s="30">
        <f>IFERROR(IF('A2 Intenzita dopravy'!$G$2="Dopravný model",IFERROR(INDEX('A2.1 Intenzita dopravy'!$E191:$BB191,MATCH('09.1 Nehodovost - vypocet'!AE$19,'A2.1 Intenzita dopravy'!$E$141:$BB$141,0)),IF('09.1 Nehodovost - vypocet'!AE$19&lt;MIN('A2.1 Intenzita dopravy'!$E$141:$BB$141),'09.1 Nehodovost - vypocet'!AF69*'09.1 Nehodovost - vypocet'!AF69/'09.1 Nehodovost - vypocet'!AG69,'09.1 Nehodovost - vypocet'!AD69*'09.1 Nehodovost - vypocet'!AD69/'09.1 Nehodovost - vypocet'!AC69)),IF('A2 Intenzita dopravy'!$G$2="Koeficienty rastu dopravy",IFERROR(INDEX('A2.1 Intenzita dopravy'!$E55:$BB55,MATCH('09.1 Nehodovost - vypocet'!AE$19,'A2.1 Intenzita dopravy'!$E$5:$BB$5,0)),IF('09.1 Nehodovost - vypocet'!AE$19&lt;MIN('A2.1 Intenzita dopravy'!$E$5:$BB$5),'09.1 Nehodovost - vypocet'!AF69*'09.1 Nehodovost - vypocet'!AF69/'09.1 Nehodovost - vypocet'!AG69,'09.1 Nehodovost - vypocet'!AD69*'09.1 Nehodovost - vypocet'!AD69/'09.1 Nehodovost - vypocet'!AC69)),0)),0)</f>
        <v>832.26826123958585</v>
      </c>
      <c r="AF69" s="30">
        <f>IFERROR(IF('A2 Intenzita dopravy'!$G$2="Dopravný model",IFERROR(INDEX('A2.1 Intenzita dopravy'!$E191:$BB191,MATCH('09.1 Nehodovost - vypocet'!AF$19,'A2.1 Intenzita dopravy'!$E$141:$BB$141,0)),IF('09.1 Nehodovost - vypocet'!AF$19&lt;MIN('A2.1 Intenzita dopravy'!$E$141:$BB$141),'09.1 Nehodovost - vypocet'!AG69*'09.1 Nehodovost - vypocet'!AG69/'09.1 Nehodovost - vypocet'!AH69,'09.1 Nehodovost - vypocet'!AE69*'09.1 Nehodovost - vypocet'!AE69/'09.1 Nehodovost - vypocet'!AD69)),IF('A2 Intenzita dopravy'!$G$2="Koeficienty rastu dopravy",IFERROR(INDEX('A2.1 Intenzita dopravy'!$E55:$BB55,MATCH('09.1 Nehodovost - vypocet'!AF$19,'A2.1 Intenzita dopravy'!$E$5:$BB$5,0)),IF('09.1 Nehodovost - vypocet'!AF$19&lt;MIN('A2.1 Intenzita dopravy'!$E$5:$BB$5),'09.1 Nehodovost - vypocet'!AG69*'09.1 Nehodovost - vypocet'!AG69/'09.1 Nehodovost - vypocet'!AH69,'09.1 Nehodovost - vypocet'!AE69*'09.1 Nehodovost - vypocet'!AE69/'09.1 Nehodovost - vypocet'!AD69)),0)),0)</f>
        <v>846.02051078330499</v>
      </c>
      <c r="AG69" s="30">
        <f>IFERROR(IF('A2 Intenzita dopravy'!$G$2="Dopravný model",IFERROR(INDEX('A2.1 Intenzita dopravy'!$E191:$BB191,MATCH('09.1 Nehodovost - vypocet'!AG$19,'A2.1 Intenzita dopravy'!$E$141:$BB$141,0)),IF('09.1 Nehodovost - vypocet'!AG$19&lt;MIN('A2.1 Intenzita dopravy'!$E$141:$BB$141),'09.1 Nehodovost - vypocet'!AH69*'09.1 Nehodovost - vypocet'!AH69/'09.1 Nehodovost - vypocet'!AI69,'09.1 Nehodovost - vypocet'!AF69*'09.1 Nehodovost - vypocet'!AF69/'09.1 Nehodovost - vypocet'!AE69)),IF('A2 Intenzita dopravy'!$G$2="Koeficienty rastu dopravy",IFERROR(INDEX('A2.1 Intenzita dopravy'!$E55:$BB55,MATCH('09.1 Nehodovost - vypocet'!AG$19,'A2.1 Intenzita dopravy'!$E$5:$BB$5,0)),IF('09.1 Nehodovost - vypocet'!AG$19&lt;MIN('A2.1 Intenzita dopravy'!$E$5:$BB$5),'09.1 Nehodovost - vypocet'!AH69*'09.1 Nehodovost - vypocet'!AH69/'09.1 Nehodovost - vypocet'!AI69,'09.1 Nehodovost - vypocet'!AF69*'09.1 Nehodovost - vypocet'!AF69/'09.1 Nehodovost - vypocet'!AE69)),0)),0)</f>
        <v>860</v>
      </c>
      <c r="AH69" s="30">
        <f>IFERROR(IF('A2 Intenzita dopravy'!$G$2="Dopravný model",IFERROR(INDEX('A2.1 Intenzita dopravy'!$E191:$BB191,MATCH('09.1 Nehodovost - vypocet'!AH$19,'A2.1 Intenzita dopravy'!$E$141:$BB$141,0)),IF('09.1 Nehodovost - vypocet'!AH$19&lt;MIN('A2.1 Intenzita dopravy'!$E$141:$BB$141),'09.1 Nehodovost - vypocet'!AI69*'09.1 Nehodovost - vypocet'!AI69/'09.1 Nehodovost - vypocet'!AJ69,'09.1 Nehodovost - vypocet'!AG69*'09.1 Nehodovost - vypocet'!AG69/'09.1 Nehodovost - vypocet'!AF69)),IF('A2 Intenzita dopravy'!$G$2="Koeficienty rastu dopravy",IFERROR(INDEX('A2.1 Intenzita dopravy'!$E55:$BB55,MATCH('09.1 Nehodovost - vypocet'!AH$19,'A2.1 Intenzita dopravy'!$E$5:$BB$5,0)),IF('09.1 Nehodovost - vypocet'!AH$19&lt;MIN('A2.1 Intenzita dopravy'!$E$5:$BB$5),'09.1 Nehodovost - vypocet'!AI69*'09.1 Nehodovost - vypocet'!AI69/'09.1 Nehodovost - vypocet'!AJ69,'09.1 Nehodovost - vypocet'!AG69*'09.1 Nehodovost - vypocet'!AG69/'09.1 Nehodovost - vypocet'!AF69)),0)),0)</f>
        <v>873.93824154087963</v>
      </c>
      <c r="AI69" s="30">
        <f>IFERROR(IF('A2 Intenzita dopravy'!$G$2="Dopravný model",IFERROR(INDEX('A2.1 Intenzita dopravy'!$E191:$BB191,MATCH('09.1 Nehodovost - vypocet'!AI$19,'A2.1 Intenzita dopravy'!$E$141:$BB$141,0)),IF('09.1 Nehodovost - vypocet'!AI$19&lt;MIN('A2.1 Intenzita dopravy'!$E$141:$BB$141),'09.1 Nehodovost - vypocet'!AJ69*'09.1 Nehodovost - vypocet'!AJ69/'09.1 Nehodovost - vypocet'!AK69,'09.1 Nehodovost - vypocet'!AH69*'09.1 Nehodovost - vypocet'!AH69/'09.1 Nehodovost - vypocet'!AG69)),IF('A2 Intenzita dopravy'!$G$2="Koeficienty rastu dopravy",IFERROR(INDEX('A2.1 Intenzita dopravy'!$E55:$BB55,MATCH('09.1 Nehodovost - vypocet'!AI$19,'A2.1 Intenzita dopravy'!$E$5:$BB$5,0)),IF('09.1 Nehodovost - vypocet'!AI$19&lt;MIN('A2.1 Intenzita dopravy'!$E$5:$BB$5),'09.1 Nehodovost - vypocet'!AJ69*'09.1 Nehodovost - vypocet'!AJ69/'09.1 Nehodovost - vypocet'!AK69,'09.1 Nehodovost - vypocet'!AH69*'09.1 Nehodovost - vypocet'!AH69/'09.1 Nehodovost - vypocet'!AG69)),0)),0)</f>
        <v>888.1023837529824</v>
      </c>
      <c r="AJ69" s="30">
        <f>IFERROR(IF('A2 Intenzita dopravy'!$G$2="Dopravný model",IFERROR(INDEX('A2.1 Intenzita dopravy'!$E191:$BB191,MATCH('09.1 Nehodovost - vypocet'!AJ$19,'A2.1 Intenzita dopravy'!$E$141:$BB$141,0)),IF('09.1 Nehodovost - vypocet'!AJ$19&lt;MIN('A2.1 Intenzita dopravy'!$E$141:$BB$141),'09.1 Nehodovost - vypocet'!AK69*'09.1 Nehodovost - vypocet'!AK69/'09.1 Nehodovost - vypocet'!AL69,'09.1 Nehodovost - vypocet'!AI69*'09.1 Nehodovost - vypocet'!AI69/'09.1 Nehodovost - vypocet'!AH69)),IF('A2 Intenzita dopravy'!$G$2="Koeficienty rastu dopravy",IFERROR(INDEX('A2.1 Intenzita dopravy'!$E55:$BB55,MATCH('09.1 Nehodovost - vypocet'!AJ$19,'A2.1 Intenzita dopravy'!$E$5:$BB$5,0)),IF('09.1 Nehodovost - vypocet'!AJ$19&lt;MIN('A2.1 Intenzita dopravy'!$E$5:$BB$5),'09.1 Nehodovost - vypocet'!AK69*'09.1 Nehodovost - vypocet'!AK69/'09.1 Nehodovost - vypocet'!AL69,'09.1 Nehodovost - vypocet'!AI69*'09.1 Nehodovost - vypocet'!AI69/'09.1 Nehodovost - vypocet'!AH69)),0)),0)</f>
        <v>902.49608786668011</v>
      </c>
      <c r="AK69" s="30">
        <f>IFERROR(IF('A2 Intenzita dopravy'!$G$2="Dopravný model",IFERROR(INDEX('A2.1 Intenzita dopravy'!$E191:$BB191,MATCH('09.1 Nehodovost - vypocet'!AK$19,'A2.1 Intenzita dopravy'!$E$141:$BB$141,0)),IF('09.1 Nehodovost - vypocet'!AK$19&lt;MIN('A2.1 Intenzita dopravy'!$E$141:$BB$141),'09.1 Nehodovost - vypocet'!AL69*'09.1 Nehodovost - vypocet'!AL69/'09.1 Nehodovost - vypocet'!AM69,'09.1 Nehodovost - vypocet'!AJ69*'09.1 Nehodovost - vypocet'!AJ69/'09.1 Nehodovost - vypocet'!AI69)),IF('A2 Intenzita dopravy'!$G$2="Koeficienty rastu dopravy",IFERROR(INDEX('A2.1 Intenzita dopravy'!$E55:$BB55,MATCH('09.1 Nehodovost - vypocet'!AK$19,'A2.1 Intenzita dopravy'!$E$5:$BB$5,0)),IF('09.1 Nehodovost - vypocet'!AK$19&lt;MIN('A2.1 Intenzita dopravy'!$E$5:$BB$5),'09.1 Nehodovost - vypocet'!AL69*'09.1 Nehodovost - vypocet'!AL69/'09.1 Nehodovost - vypocet'!AM69,'09.1 Nehodovost - vypocet'!AJ69*'09.1 Nehodovost - vypocet'!AJ69/'09.1 Nehodovost - vypocet'!AI69)),0)),0)</f>
        <v>917.12307445084843</v>
      </c>
      <c r="AL69" s="30">
        <f>IFERROR(IF('A2 Intenzita dopravy'!$G$2="Dopravný model",IFERROR(INDEX('A2.1 Intenzita dopravy'!$E191:$BB191,MATCH('09.1 Nehodovost - vypocet'!AL$19,'A2.1 Intenzita dopravy'!$E$141:$BB$141,0)),IF('09.1 Nehodovost - vypocet'!AL$19&lt;MIN('A2.1 Intenzita dopravy'!$E$141:$BB$141),'09.1 Nehodovost - vypocet'!AM69*'09.1 Nehodovost - vypocet'!AM69/'09.1 Nehodovost - vypocet'!AN69,'09.1 Nehodovost - vypocet'!AK69*'09.1 Nehodovost - vypocet'!AK69/'09.1 Nehodovost - vypocet'!AJ69)),IF('A2 Intenzita dopravy'!$G$2="Koeficienty rastu dopravy",IFERROR(INDEX('A2.1 Intenzita dopravy'!$E55:$BB55,MATCH('09.1 Nehodovost - vypocet'!AL$19,'A2.1 Intenzita dopravy'!$E$5:$BB$5,0)),IF('09.1 Nehodovost - vypocet'!AL$19&lt;MIN('A2.1 Intenzita dopravy'!$E$5:$BB$5),'09.1 Nehodovost - vypocet'!AM69*'09.1 Nehodovost - vypocet'!AM69/'09.1 Nehodovost - vypocet'!AN69,'09.1 Nehodovost - vypocet'!AK69*'09.1 Nehodovost - vypocet'!AK69/'09.1 Nehodovost - vypocet'!AJ69)),0)),0)</f>
        <v>931.98712437458107</v>
      </c>
      <c r="AM69" s="30">
        <f>IFERROR(IF('A2 Intenzita dopravy'!$G$2="Dopravný model",IFERROR(INDEX('A2.1 Intenzita dopravy'!$E191:$BB191,MATCH('09.1 Nehodovost - vypocet'!AM$19,'A2.1 Intenzita dopravy'!$E$141:$BB$141,0)),IF('09.1 Nehodovost - vypocet'!AM$19&lt;MIN('A2.1 Intenzita dopravy'!$E$141:$BB$141),'09.1 Nehodovost - vypocet'!AN69*'09.1 Nehodovost - vypocet'!AN69/'09.1 Nehodovost - vypocet'!AO69,'09.1 Nehodovost - vypocet'!AL69*'09.1 Nehodovost - vypocet'!AL69/'09.1 Nehodovost - vypocet'!AK69)),IF('A2 Intenzita dopravy'!$G$2="Koeficienty rastu dopravy",IFERROR(INDEX('A2.1 Intenzita dopravy'!$E55:$BB55,MATCH('09.1 Nehodovost - vypocet'!AM$19,'A2.1 Intenzita dopravy'!$E$5:$BB$5,0)),IF('09.1 Nehodovost - vypocet'!AM$19&lt;MIN('A2.1 Intenzita dopravy'!$E$5:$BB$5),'09.1 Nehodovost - vypocet'!AN69*'09.1 Nehodovost - vypocet'!AN69/'09.1 Nehodovost - vypocet'!AO69,'09.1 Nehodovost - vypocet'!AL69*'09.1 Nehodovost - vypocet'!AL69/'09.1 Nehodovost - vypocet'!AK69)),0)),0)</f>
        <v>947.09207978449126</v>
      </c>
      <c r="AN69" s="30">
        <f>IFERROR(IF('A2 Intenzita dopravy'!$G$2="Dopravný model",IFERROR(INDEX('A2.1 Intenzita dopravy'!$E191:$BB191,MATCH('09.1 Nehodovost - vypocet'!AN$19,'A2.1 Intenzita dopravy'!$E$141:$BB$141,0)),IF('09.1 Nehodovost - vypocet'!AN$19&lt;MIN('A2.1 Intenzita dopravy'!$E$141:$BB$141),'09.1 Nehodovost - vypocet'!AO69*'09.1 Nehodovost - vypocet'!AO69/'09.1 Nehodovost - vypocet'!AP69,'09.1 Nehodovost - vypocet'!AM69*'09.1 Nehodovost - vypocet'!AM69/'09.1 Nehodovost - vypocet'!AL69)),IF('A2 Intenzita dopravy'!$G$2="Koeficienty rastu dopravy",IFERROR(INDEX('A2.1 Intenzita dopravy'!$E55:$BB55,MATCH('09.1 Nehodovost - vypocet'!AN$19,'A2.1 Intenzita dopravy'!$E$5:$BB$5,0)),IF('09.1 Nehodovost - vypocet'!AN$19&lt;MIN('A2.1 Intenzita dopravy'!$E$5:$BB$5),'09.1 Nehodovost - vypocet'!AO69*'09.1 Nehodovost - vypocet'!AO69/'09.1 Nehodovost - vypocet'!AP69,'09.1 Nehodovost - vypocet'!AM69*'09.1 Nehodovost - vypocet'!AM69/'09.1 Nehodovost - vypocet'!AL69)),0)),0)</f>
        <v>962.44184509785202</v>
      </c>
      <c r="AO69" s="30">
        <f>IFERROR(IF('A2 Intenzita dopravy'!$G$2="Dopravný model",IFERROR(INDEX('A2.1 Intenzita dopravy'!$E191:$BB191,MATCH('09.1 Nehodovost - vypocet'!AO$19,'A2.1 Intenzita dopravy'!$E$141:$BB$141,0)),IF('09.1 Nehodovost - vypocet'!AO$19&lt;MIN('A2.1 Intenzita dopravy'!$E$141:$BB$141),'09.1 Nehodovost - vypocet'!AP69*'09.1 Nehodovost - vypocet'!AP69/'09.1 Nehodovost - vypocet'!AQ69,'09.1 Nehodovost - vypocet'!AN69*'09.1 Nehodovost - vypocet'!AN69/'09.1 Nehodovost - vypocet'!AM69)),IF('A2 Intenzita dopravy'!$G$2="Koeficienty rastu dopravy",IFERROR(INDEX('A2.1 Intenzita dopravy'!$E55:$BB55,MATCH('09.1 Nehodovost - vypocet'!AO$19,'A2.1 Intenzita dopravy'!$E$5:$BB$5,0)),IF('09.1 Nehodovost - vypocet'!AO$19&lt;MIN('A2.1 Intenzita dopravy'!$E$5:$BB$5),'09.1 Nehodovost - vypocet'!AP69*'09.1 Nehodovost - vypocet'!AP69/'09.1 Nehodovost - vypocet'!AQ69,'09.1 Nehodovost - vypocet'!AN69*'09.1 Nehodovost - vypocet'!AN69/'09.1 Nehodovost - vypocet'!AM69)),0)),0)</f>
        <v>978.0403880118331</v>
      </c>
      <c r="AP69" s="30">
        <f>IFERROR(IF('A2 Intenzita dopravy'!$G$2="Dopravný model",IFERROR(INDEX('A2.1 Intenzita dopravy'!$E191:$BB191,MATCH('09.1 Nehodovost - vypocet'!AP$19,'A2.1 Intenzita dopravy'!$E$141:$BB$141,0)),IF('09.1 Nehodovost - vypocet'!AP$19&lt;MIN('A2.1 Intenzita dopravy'!$E$141:$BB$141),'09.1 Nehodovost - vypocet'!AQ69*'09.1 Nehodovost - vypocet'!AQ69/'09.1 Nehodovost - vypocet'!AR69,'09.1 Nehodovost - vypocet'!AO69*'09.1 Nehodovost - vypocet'!AO69/'09.1 Nehodovost - vypocet'!AN69)),IF('A2 Intenzita dopravy'!$G$2="Koeficienty rastu dopravy",IFERROR(INDEX('A2.1 Intenzita dopravy'!$E55:$BB55,MATCH('09.1 Nehodovost - vypocet'!AP$19,'A2.1 Intenzita dopravy'!$E$5:$BB$5,0)),IF('09.1 Nehodovost - vypocet'!AP$19&lt;MIN('A2.1 Intenzita dopravy'!$E$5:$BB$5),'09.1 Nehodovost - vypocet'!AQ69*'09.1 Nehodovost - vypocet'!AQ69/'09.1 Nehodovost - vypocet'!AR69,'09.1 Nehodovost - vypocet'!AO69*'09.1 Nehodovost - vypocet'!AO69/'09.1 Nehodovost - vypocet'!AN69)),0)),0)</f>
        <v>993.89174052909425</v>
      </c>
      <c r="AQ69" s="30">
        <f>IFERROR(IF('A2 Intenzita dopravy'!$G$2="Dopravný model",IFERROR(INDEX('A2.1 Intenzita dopravy'!$E191:$BB191,MATCH('09.1 Nehodovost - vypocet'!AQ$19,'A2.1 Intenzita dopravy'!$E$141:$BB$141,0)),IF('09.1 Nehodovost - vypocet'!AQ$19&lt;MIN('A2.1 Intenzita dopravy'!$E$141:$BB$141),'09.1 Nehodovost - vypocet'!AR69*'09.1 Nehodovost - vypocet'!AR69/'09.1 Nehodovost - vypocet'!AS69,'09.1 Nehodovost - vypocet'!AP69*'09.1 Nehodovost - vypocet'!AP69/'09.1 Nehodovost - vypocet'!AO69)),IF('A2 Intenzita dopravy'!$G$2="Koeficienty rastu dopravy",IFERROR(INDEX('A2.1 Intenzita dopravy'!$E55:$BB55,MATCH('09.1 Nehodovost - vypocet'!AQ$19,'A2.1 Intenzita dopravy'!$E$5:$BB$5,0)),IF('09.1 Nehodovost - vypocet'!AQ$19&lt;MIN('A2.1 Intenzita dopravy'!$E$5:$BB$5),'09.1 Nehodovost - vypocet'!AR69*'09.1 Nehodovost - vypocet'!AR69/'09.1 Nehodovost - vypocet'!AS69,'09.1 Nehodovost - vypocet'!AP69*'09.1 Nehodovost - vypocet'!AP69/'09.1 Nehodovost - vypocet'!AO69)),0)),0)</f>
        <v>1010</v>
      </c>
      <c r="AR69" s="30">
        <f>IFERROR(IF('A2 Intenzita dopravy'!$G$2="Dopravný model",IFERROR(INDEX('A2.1 Intenzita dopravy'!$E191:$BB191,MATCH('09.1 Nehodovost - vypocet'!AR$19,'A2.1 Intenzita dopravy'!$E$141:$BB$141,0)),IF('09.1 Nehodovost - vypocet'!AR$19&lt;MIN('A2.1 Intenzita dopravy'!$E$141:$BB$141),'09.1 Nehodovost - vypocet'!AS69*'09.1 Nehodovost - vypocet'!AS69/'09.1 Nehodovost - vypocet'!AT69,'09.1 Nehodovost - vypocet'!AQ69*'09.1 Nehodovost - vypocet'!AQ69/'09.1 Nehodovost - vypocet'!AP69)),IF('A2 Intenzita dopravy'!$G$2="Koeficienty rastu dopravy",IFERROR(INDEX('A2.1 Intenzita dopravy'!$E55:$BB55,MATCH('09.1 Nehodovost - vypocet'!AR$19,'A2.1 Intenzita dopravy'!$E$5:$BB$5,0)),IF('09.1 Nehodovost - vypocet'!AR$19&lt;MIN('A2.1 Intenzita dopravy'!$E$5:$BB$5),'09.1 Nehodovost - vypocet'!AS69*'09.1 Nehodovost - vypocet'!AS69/'09.1 Nehodovost - vypocet'!AT69,'09.1 Nehodovost - vypocet'!AQ69*'09.1 Nehodovost - vypocet'!AQ69/'09.1 Nehodovost - vypocet'!AP69)),0)),0)</f>
        <v>1026.3693301817307</v>
      </c>
      <c r="AS69" s="30">
        <f>IFERROR(IF('A2 Intenzita dopravy'!$G$2="Dopravný model",IFERROR(INDEX('A2.1 Intenzita dopravy'!$E191:$BB191,MATCH('09.1 Nehodovost - vypocet'!AS$19,'A2.1 Intenzita dopravy'!$E$141:$BB$141,0)),IF('09.1 Nehodovost - vypocet'!AS$19&lt;MIN('A2.1 Intenzita dopravy'!$E$141:$BB$141),'09.1 Nehodovost - vypocet'!AT69*'09.1 Nehodovost - vypocet'!AT69/'09.1 Nehodovost - vypocet'!AU69,'09.1 Nehodovost - vypocet'!AR69*'09.1 Nehodovost - vypocet'!AR69/'09.1 Nehodovost - vypocet'!AQ69)),IF('A2 Intenzita dopravy'!$G$2="Koeficienty rastu dopravy",IFERROR(INDEX('A2.1 Intenzita dopravy'!$E55:$BB55,MATCH('09.1 Nehodovost - vypocet'!AS$19,'A2.1 Intenzita dopravy'!$E$5:$BB$5,0)),IF('09.1 Nehodovost - vypocet'!AS$19&lt;MIN('A2.1 Intenzita dopravy'!$E$5:$BB$5),'09.1 Nehodovost - vypocet'!AT69*'09.1 Nehodovost - vypocet'!AT69/'09.1 Nehodovost - vypocet'!AU69,'09.1 Nehodovost - vypocet'!AR69*'09.1 Nehodovost - vypocet'!AR69/'09.1 Nehodovost - vypocet'!AQ69)),0)),0)</f>
        <v>1043.003962314549</v>
      </c>
      <c r="AT69" s="30">
        <f>IFERROR(IF('A2 Intenzita dopravy'!$G$2="Dopravný model",IFERROR(INDEX('A2.1 Intenzita dopravy'!$E191:$BB191,MATCH('09.1 Nehodovost - vypocet'!AT$19,'A2.1 Intenzita dopravy'!$E$141:$BB$141,0)),IF('09.1 Nehodovost - vypocet'!AT$19&lt;MIN('A2.1 Intenzita dopravy'!$E$141:$BB$141),'09.1 Nehodovost - vypocet'!AU69*'09.1 Nehodovost - vypocet'!AU69/'09.1 Nehodovost - vypocet'!AV69,'09.1 Nehodovost - vypocet'!AS69*'09.1 Nehodovost - vypocet'!AS69/'09.1 Nehodovost - vypocet'!AR69)),IF('A2 Intenzita dopravy'!$G$2="Koeficienty rastu dopravy",IFERROR(INDEX('A2.1 Intenzita dopravy'!$E55:$BB55,MATCH('09.1 Nehodovost - vypocet'!AT$19,'A2.1 Intenzita dopravy'!$E$5:$BB$5,0)),IF('09.1 Nehodovost - vypocet'!AT$19&lt;MIN('A2.1 Intenzita dopravy'!$E$5:$BB$5),'09.1 Nehodovost - vypocet'!AU69*'09.1 Nehodovost - vypocet'!AU69/'09.1 Nehodovost - vypocet'!AV69,'09.1 Nehodovost - vypocet'!AS69*'09.1 Nehodovost - vypocet'!AS69/'09.1 Nehodovost - vypocet'!AR69)),0)),0)</f>
        <v>1059.9081962155196</v>
      </c>
      <c r="AU69" s="30">
        <f>IFERROR(IF('A2 Intenzita dopravy'!$G$2="Dopravný model",IFERROR(INDEX('A2.1 Intenzita dopravy'!$E191:$BB191,MATCH('09.1 Nehodovost - vypocet'!AU$19,'A2.1 Intenzita dopravy'!$E$141:$BB$141,0)),IF('09.1 Nehodovost - vypocet'!AU$19&lt;MIN('A2.1 Intenzita dopravy'!$E$141:$BB$141),'09.1 Nehodovost - vypocet'!AV69*'09.1 Nehodovost - vypocet'!AV69/'09.1 Nehodovost - vypocet'!AW69,'09.1 Nehodovost - vypocet'!AT69*'09.1 Nehodovost - vypocet'!AT69/'09.1 Nehodovost - vypocet'!AS69)),IF('A2 Intenzita dopravy'!$G$2="Koeficienty rastu dopravy",IFERROR(INDEX('A2.1 Intenzita dopravy'!$E55:$BB55,MATCH('09.1 Nehodovost - vypocet'!AU$19,'A2.1 Intenzita dopravy'!$E$5:$BB$5,0)),IF('09.1 Nehodovost - vypocet'!AU$19&lt;MIN('A2.1 Intenzita dopravy'!$E$5:$BB$5),'09.1 Nehodovost - vypocet'!AV69*'09.1 Nehodovost - vypocet'!AV69/'09.1 Nehodovost - vypocet'!AW69,'09.1 Nehodovost - vypocet'!AT69*'09.1 Nehodovost - vypocet'!AT69/'09.1 Nehodovost - vypocet'!AS69)),0)),0)</f>
        <v>1077.0864013899497</v>
      </c>
      <c r="AV69" s="30">
        <f>IFERROR(IF('A2 Intenzita dopravy'!$G$2="Dopravný model",IFERROR(INDEX('A2.1 Intenzita dopravy'!$E191:$BB191,MATCH('09.1 Nehodovost - vypocet'!AV$19,'A2.1 Intenzita dopravy'!$E$141:$BB$141,0)),IF('09.1 Nehodovost - vypocet'!AV$19&lt;MIN('A2.1 Intenzita dopravy'!$E$141:$BB$141),'09.1 Nehodovost - vypocet'!AW69*'09.1 Nehodovost - vypocet'!AW69/'09.1 Nehodovost - vypocet'!AX69,'09.1 Nehodovost - vypocet'!AU69*'09.1 Nehodovost - vypocet'!AU69/'09.1 Nehodovost - vypocet'!AT69)),IF('A2 Intenzita dopravy'!$G$2="Koeficienty rastu dopravy",IFERROR(INDEX('A2.1 Intenzita dopravy'!$E55:$BB55,MATCH('09.1 Nehodovost - vypocet'!AV$19,'A2.1 Intenzita dopravy'!$E$5:$BB$5,0)),IF('09.1 Nehodovost - vypocet'!AV$19&lt;MIN('A2.1 Intenzita dopravy'!$E$5:$BB$5),'09.1 Nehodovost - vypocet'!AW69*'09.1 Nehodovost - vypocet'!AW69/'09.1 Nehodovost - vypocet'!AX69,'09.1 Nehodovost - vypocet'!AU69*'09.1 Nehodovost - vypocet'!AU69/'09.1 Nehodovost - vypocet'!AT69)),0)),0)</f>
        <v>1094.5430181608451</v>
      </c>
      <c r="AW69" s="30">
        <f>IFERROR(IF('A2 Intenzita dopravy'!$G$2="Dopravný model",IFERROR(INDEX('A2.1 Intenzita dopravy'!$E191:$BB191,MATCH('09.1 Nehodovost - vypocet'!AW$19,'A2.1 Intenzita dopravy'!$E$141:$BB$141,0)),IF('09.1 Nehodovost - vypocet'!AW$19&lt;MIN('A2.1 Intenzita dopravy'!$E$141:$BB$141),'09.1 Nehodovost - vypocet'!AX69*'09.1 Nehodovost - vypocet'!AX69/'09.1 Nehodovost - vypocet'!AY69,'09.1 Nehodovost - vypocet'!AV69*'09.1 Nehodovost - vypocet'!AV69/'09.1 Nehodovost - vypocet'!AU69)),IF('A2 Intenzita dopravy'!$G$2="Koeficienty rastu dopravy",IFERROR(INDEX('A2.1 Intenzita dopravy'!$E55:$BB55,MATCH('09.1 Nehodovost - vypocet'!AW$19,'A2.1 Intenzita dopravy'!$E$5:$BB$5,0)),IF('09.1 Nehodovost - vypocet'!AW$19&lt;MIN('A2.1 Intenzita dopravy'!$E$5:$BB$5),'09.1 Nehodovost - vypocet'!AX69*'09.1 Nehodovost - vypocet'!AX69/'09.1 Nehodovost - vypocet'!AY69,'09.1 Nehodovost - vypocet'!AV69*'09.1 Nehodovost - vypocet'!AV69/'09.1 Nehodovost - vypocet'!AU69)),0)),0)</f>
        <v>1112.2825588166697</v>
      </c>
      <c r="AX69" s="30">
        <f>IFERROR(IF('A2 Intenzita dopravy'!$G$2="Dopravný model",IFERROR(INDEX('A2.1 Intenzita dopravy'!$E191:$BB191,MATCH('09.1 Nehodovost - vypocet'!AX$19,'A2.1 Intenzita dopravy'!$E$141:$BB$141,0)),IF('09.1 Nehodovost - vypocet'!AX$19&lt;MIN('A2.1 Intenzita dopravy'!$E$141:$BB$141),'09.1 Nehodovost - vypocet'!AY69*'09.1 Nehodovost - vypocet'!AY69/'09.1 Nehodovost - vypocet'!AZ69,'09.1 Nehodovost - vypocet'!AW69*'09.1 Nehodovost - vypocet'!AW69/'09.1 Nehodovost - vypocet'!AV69)),IF('A2 Intenzita dopravy'!$G$2="Koeficienty rastu dopravy",IFERROR(INDEX('A2.1 Intenzita dopravy'!$E55:$BB55,MATCH('09.1 Nehodovost - vypocet'!AX$19,'A2.1 Intenzita dopravy'!$E$5:$BB$5,0)),IF('09.1 Nehodovost - vypocet'!AX$19&lt;MIN('A2.1 Intenzita dopravy'!$E$5:$BB$5),'09.1 Nehodovost - vypocet'!AY69*'09.1 Nehodovost - vypocet'!AY69/'09.1 Nehodovost - vypocet'!AZ69,'09.1 Nehodovost - vypocet'!AW69*'09.1 Nehodovost - vypocet'!AW69/'09.1 Nehodovost - vypocet'!AV69)),0)),0)</f>
        <v>1130.3096087777096</v>
      </c>
      <c r="AY69" s="30">
        <f>IFERROR(IF('A2 Intenzita dopravy'!$G$2="Dopravný model",IFERROR(INDEX('A2.1 Intenzita dopravy'!$E191:$BB191,MATCH('09.1 Nehodovost - vypocet'!AY$19,'A2.1 Intenzita dopravy'!$E$141:$BB$141,0)),IF('09.1 Nehodovost - vypocet'!AY$19&lt;MIN('A2.1 Intenzita dopravy'!$E$141:$BB$141),'09.1 Nehodovost - vypocet'!AZ69*'09.1 Nehodovost - vypocet'!AZ69/'09.1 Nehodovost - vypocet'!BA69,'09.1 Nehodovost - vypocet'!AX69*'09.1 Nehodovost - vypocet'!AX69/'09.1 Nehodovost - vypocet'!AW69)),IF('A2 Intenzita dopravy'!$G$2="Koeficienty rastu dopravy",IFERROR(INDEX('A2.1 Intenzita dopravy'!$E55:$BB55,MATCH('09.1 Nehodovost - vypocet'!AY$19,'A2.1 Intenzita dopravy'!$E$5:$BB$5,0)),IF('09.1 Nehodovost - vypocet'!AY$19&lt;MIN('A2.1 Intenzita dopravy'!$E$5:$BB$5),'09.1 Nehodovost - vypocet'!AZ69*'09.1 Nehodovost - vypocet'!AZ69/'09.1 Nehodovost - vypocet'!BA69,'09.1 Nehodovost - vypocet'!AX69*'09.1 Nehodovost - vypocet'!AX69/'09.1 Nehodovost - vypocet'!AW69)),0)),0)</f>
        <v>1148.6288277813385</v>
      </c>
      <c r="AZ69" s="30">
        <f>IFERROR(IF('A2 Intenzita dopravy'!$G$2="Dopravný model",IFERROR(INDEX('A2.1 Intenzita dopravy'!$E191:$BB191,MATCH('09.1 Nehodovost - vypocet'!AZ$19,'A2.1 Intenzita dopravy'!$E$141:$BB$141,0)),IF('09.1 Nehodovost - vypocet'!AZ$19&lt;MIN('A2.1 Intenzita dopravy'!$E$141:$BB$141),'09.1 Nehodovost - vypocet'!BA69*'09.1 Nehodovost - vypocet'!BA69/'09.1 Nehodovost - vypocet'!BB69,'09.1 Nehodovost - vypocet'!AY69*'09.1 Nehodovost - vypocet'!AY69/'09.1 Nehodovost - vypocet'!AX69)),IF('A2 Intenzita dopravy'!$G$2="Koeficienty rastu dopravy",IFERROR(INDEX('A2.1 Intenzita dopravy'!$E55:$BB55,MATCH('09.1 Nehodovost - vypocet'!AZ$19,'A2.1 Intenzita dopravy'!$E$5:$BB$5,0)),IF('09.1 Nehodovost - vypocet'!AZ$19&lt;MIN('A2.1 Intenzita dopravy'!$E$5:$BB$5),'09.1 Nehodovost - vypocet'!BA69*'09.1 Nehodovost - vypocet'!BA69/'09.1 Nehodovost - vypocet'!BB69,'09.1 Nehodovost - vypocet'!AY69*'09.1 Nehodovost - vypocet'!AY69/'09.1 Nehodovost - vypocet'!AX69)),0)),0)</f>
        <v>1167.244951086494</v>
      </c>
      <c r="BA69" s="30">
        <f>IFERROR(IF('A2 Intenzita dopravy'!$G$2="Dopravný model",IFERROR(INDEX('A2.1 Intenzita dopravy'!$E191:$BB191,MATCH('09.1 Nehodovost - vypocet'!BA$19,'A2.1 Intenzita dopravy'!$E$141:$BB$141,0)),IF('09.1 Nehodovost - vypocet'!BA$19&lt;MIN('A2.1 Intenzita dopravy'!$E$141:$BB$141),'09.1 Nehodovost - vypocet'!BB69*'09.1 Nehodovost - vypocet'!BB69/'09.1 Nehodovost - vypocet'!BC69,'09.1 Nehodovost - vypocet'!AZ69*'09.1 Nehodovost - vypocet'!AZ69/'09.1 Nehodovost - vypocet'!AY69)),IF('A2 Intenzita dopravy'!$G$2="Koeficienty rastu dopravy",IFERROR(INDEX('A2.1 Intenzita dopravy'!$E55:$BB55,MATCH('09.1 Nehodovost - vypocet'!BA$19,'A2.1 Intenzita dopravy'!$E$5:$BB$5,0)),IF('09.1 Nehodovost - vypocet'!BA$19&lt;MIN('A2.1 Intenzita dopravy'!$E$5:$BB$5),'09.1 Nehodovost - vypocet'!BB69*'09.1 Nehodovost - vypocet'!BB69/'09.1 Nehodovost - vypocet'!BC69,'09.1 Nehodovost - vypocet'!AZ69*'09.1 Nehodovost - vypocet'!AZ69/'09.1 Nehodovost - vypocet'!AY69)),0)),0)</f>
        <v>1186.1627906976751</v>
      </c>
      <c r="BB69" s="30">
        <f>IFERROR(IF('A2 Intenzita dopravy'!$G$2="Dopravný model",IFERROR(INDEX('A2.1 Intenzita dopravy'!$E191:$BB191,MATCH('09.1 Nehodovost - vypocet'!BB$19,'A2.1 Intenzita dopravy'!$E$141:$BB$141,0)),IF('09.1 Nehodovost - vypocet'!BB$19&lt;MIN('A2.1 Intenzita dopravy'!$E$141:$BB$141),'09.1 Nehodovost - vypocet'!BC69*'09.1 Nehodovost - vypocet'!BC69/'09.1 Nehodovost - vypocet'!BD69,'09.1 Nehodovost - vypocet'!BA69*'09.1 Nehodovost - vypocet'!BA69/'09.1 Nehodovost - vypocet'!AZ69)),IF('A2 Intenzita dopravy'!$G$2="Koeficienty rastu dopravy",IFERROR(INDEX('A2.1 Intenzita dopravy'!$E55:$BB55,MATCH('09.1 Nehodovost - vypocet'!BB$19,'A2.1 Intenzita dopravy'!$E$5:$BB$5,0)),IF('09.1 Nehodovost - vypocet'!BB$19&lt;MIN('A2.1 Intenzita dopravy'!$E$5:$BB$5),'09.1 Nehodovost - vypocet'!BC69*'09.1 Nehodovost - vypocet'!BC69/'09.1 Nehodovost - vypocet'!BD69,'09.1 Nehodovost - vypocet'!BA69*'09.1 Nehodovost - vypocet'!BA69/'09.1 Nehodovost - vypocet'!AZ69)),0)),0)</f>
        <v>1205.3872366087774</v>
      </c>
    </row>
    <row r="70" spans="2:54" customFormat="1" x14ac:dyDescent="0.2">
      <c r="B70" s="5">
        <v>2</v>
      </c>
      <c r="C70" s="5">
        <f t="shared" ref="C70:C78" si="66">C54</f>
        <v>90781</v>
      </c>
      <c r="D70" s="5" t="str">
        <f t="shared" si="65"/>
        <v>I/59 Tvrdošín - pred okružnou</v>
      </c>
      <c r="E70" s="30">
        <f>IFERROR(IF('A2 Intenzita dopravy'!$G$2="Dopravný model",IFERROR(INDEX('A2.1 Intenzita dopravy'!$E192:$BB192,MATCH('09.1 Nehodovost - vypocet'!E$19,'A2.1 Intenzita dopravy'!$E$141:$BB$141,0)),IF('09.1 Nehodovost - vypocet'!E$19&lt;MIN('A2.1 Intenzita dopravy'!$E$141:$BB$141),'09.1 Nehodovost - vypocet'!F70*'09.1 Nehodovost - vypocet'!F70/'09.1 Nehodovost - vypocet'!G70,'09.1 Nehodovost - vypocet'!D70*'09.1 Nehodovost - vypocet'!D70/'09.1 Nehodovost - vypocet'!C70)),IF('A2 Intenzita dopravy'!$G$2="Koeficienty rastu dopravy",IFERROR(INDEX('A2.1 Intenzita dopravy'!$E56:$BB56,MATCH('09.1 Nehodovost - vypocet'!E$19,'A2.1 Intenzita dopravy'!$E$5:$BB$5,0)),IF('09.1 Nehodovost - vypocet'!E$19&lt;MIN('A2.1 Intenzita dopravy'!$E$5:$BB$5),'09.1 Nehodovost - vypocet'!F70*'09.1 Nehodovost - vypocet'!F70/'09.1 Nehodovost - vypocet'!G70,'09.1 Nehodovost - vypocet'!D70*'09.1 Nehodovost - vypocet'!D70/'09.1 Nehodovost - vypocet'!C70)),0)),0)</f>
        <v>1867.1552370389998</v>
      </c>
      <c r="F70" s="30">
        <f>IFERROR(IF('A2 Intenzita dopravy'!$G$2="Dopravný model",IFERROR(INDEX('A2.1 Intenzita dopravy'!$E192:$BB192,MATCH('09.1 Nehodovost - vypocet'!F$19,'A2.1 Intenzita dopravy'!$E$141:$BB$141,0)),IF('09.1 Nehodovost - vypocet'!F$19&lt;MIN('A2.1 Intenzita dopravy'!$E$141:$BB$141),'09.1 Nehodovost - vypocet'!G70*'09.1 Nehodovost - vypocet'!G70/'09.1 Nehodovost - vypocet'!H70,'09.1 Nehodovost - vypocet'!E70*'09.1 Nehodovost - vypocet'!E70/'09.1 Nehodovost - vypocet'!D70)),IF('A2 Intenzita dopravy'!$G$2="Koeficienty rastu dopravy",IFERROR(INDEX('A2.1 Intenzita dopravy'!$E56:$BB56,MATCH('09.1 Nehodovost - vypocet'!F$19,'A2.1 Intenzita dopravy'!$E$5:$BB$5,0)),IF('09.1 Nehodovost - vypocet'!F$19&lt;MIN('A2.1 Intenzita dopravy'!$E$5:$BB$5),'09.1 Nehodovost - vypocet'!G70*'09.1 Nehodovost - vypocet'!G70/'09.1 Nehodovost - vypocet'!H70,'09.1 Nehodovost - vypocet'!E70*'09.1 Nehodovost - vypocet'!E70/'09.1 Nehodovost - vypocet'!D70)),0)),0)</f>
        <v>1895.9120227845322</v>
      </c>
      <c r="G70" s="30">
        <f>IFERROR(IF('A2 Intenzita dopravy'!$G$2="Dopravný model",IFERROR(INDEX('A2.1 Intenzita dopravy'!$E192:$BB192,MATCH('09.1 Nehodovost - vypocet'!G$19,'A2.1 Intenzita dopravy'!$E$141:$BB$141,0)),IF('09.1 Nehodovost - vypocet'!G$19&lt;MIN('A2.1 Intenzita dopravy'!$E$141:$BB$141),'09.1 Nehodovost - vypocet'!H70*'09.1 Nehodovost - vypocet'!H70/'09.1 Nehodovost - vypocet'!I70,'09.1 Nehodovost - vypocet'!F70*'09.1 Nehodovost - vypocet'!F70/'09.1 Nehodovost - vypocet'!E70)),IF('A2 Intenzita dopravy'!$G$2="Koeficienty rastu dopravy",IFERROR(INDEX('A2.1 Intenzita dopravy'!$E56:$BB56,MATCH('09.1 Nehodovost - vypocet'!G$19,'A2.1 Intenzita dopravy'!$E$5:$BB$5,0)),IF('09.1 Nehodovost - vypocet'!G$19&lt;MIN('A2.1 Intenzita dopravy'!$E$5:$BB$5),'09.1 Nehodovost - vypocet'!H70*'09.1 Nehodovost - vypocet'!H70/'09.1 Nehodovost - vypocet'!I70,'09.1 Nehodovost - vypocet'!F70*'09.1 Nehodovost - vypocet'!F70/'09.1 Nehodovost - vypocet'!E70)),0)),0)</f>
        <v>1925.1117029986176</v>
      </c>
      <c r="H70" s="30">
        <f>IFERROR(IF('A2 Intenzita dopravy'!$G$2="Dopravný model",IFERROR(INDEX('A2.1 Intenzita dopravy'!$E192:$BB192,MATCH('09.1 Nehodovost - vypocet'!H$19,'A2.1 Intenzita dopravy'!$E$141:$BB$141,0)),IF('09.1 Nehodovost - vypocet'!H$19&lt;MIN('A2.1 Intenzita dopravy'!$E$141:$BB$141),'09.1 Nehodovost - vypocet'!I70*'09.1 Nehodovost - vypocet'!I70/'09.1 Nehodovost - vypocet'!J70,'09.1 Nehodovost - vypocet'!G70*'09.1 Nehodovost - vypocet'!G70/'09.1 Nehodovost - vypocet'!F70)),IF('A2 Intenzita dopravy'!$G$2="Koeficienty rastu dopravy",IFERROR(INDEX('A2.1 Intenzita dopravy'!$E56:$BB56,MATCH('09.1 Nehodovost - vypocet'!H$19,'A2.1 Intenzita dopravy'!$E$5:$BB$5,0)),IF('09.1 Nehodovost - vypocet'!H$19&lt;MIN('A2.1 Intenzita dopravy'!$E$5:$BB$5),'09.1 Nehodovost - vypocet'!I70*'09.1 Nehodovost - vypocet'!I70/'09.1 Nehodovost - vypocet'!J70,'09.1 Nehodovost - vypocet'!G70*'09.1 Nehodovost - vypocet'!G70/'09.1 Nehodovost - vypocet'!F70)),0)),0)</f>
        <v>1954.7610988716358</v>
      </c>
      <c r="I70" s="30">
        <f>IFERROR(IF('A2 Intenzita dopravy'!$G$2="Dopravný model",IFERROR(INDEX('A2.1 Intenzita dopravy'!$E192:$BB192,MATCH('09.1 Nehodovost - vypocet'!I$19,'A2.1 Intenzita dopravy'!$E$141:$BB$141,0)),IF('09.1 Nehodovost - vypocet'!I$19&lt;MIN('A2.1 Intenzita dopravy'!$E$141:$BB$141),'09.1 Nehodovost - vypocet'!J70*'09.1 Nehodovost - vypocet'!J70/'09.1 Nehodovost - vypocet'!K70,'09.1 Nehodovost - vypocet'!H70*'09.1 Nehodovost - vypocet'!H70/'09.1 Nehodovost - vypocet'!G70)),IF('A2 Intenzita dopravy'!$G$2="Koeficienty rastu dopravy",IFERROR(INDEX('A2.1 Intenzita dopravy'!$E56:$BB56,MATCH('09.1 Nehodovost - vypocet'!I$19,'A2.1 Intenzita dopravy'!$E$5:$BB$5,0)),IF('09.1 Nehodovost - vypocet'!I$19&lt;MIN('A2.1 Intenzita dopravy'!$E$5:$BB$5),'09.1 Nehodovost - vypocet'!J70*'09.1 Nehodovost - vypocet'!J70/'09.1 Nehodovost - vypocet'!K70,'09.1 Nehodovost - vypocet'!H70*'09.1 Nehodovost - vypocet'!H70/'09.1 Nehodovost - vypocet'!G70)),0)),0)</f>
        <v>1984.8671366497786</v>
      </c>
      <c r="J70" s="30">
        <f>IFERROR(IF('A2 Intenzita dopravy'!$G$2="Dopravný model",IFERROR(INDEX('A2.1 Intenzita dopravy'!$E192:$BB192,MATCH('09.1 Nehodovost - vypocet'!J$19,'A2.1 Intenzita dopravy'!$E$141:$BB$141,0)),IF('09.1 Nehodovost - vypocet'!J$19&lt;MIN('A2.1 Intenzita dopravy'!$E$141:$BB$141),'09.1 Nehodovost - vypocet'!K70*'09.1 Nehodovost - vypocet'!K70/'09.1 Nehodovost - vypocet'!L70,'09.1 Nehodovost - vypocet'!I70*'09.1 Nehodovost - vypocet'!I70/'09.1 Nehodovost - vypocet'!H70)),IF('A2 Intenzita dopravy'!$G$2="Koeficienty rastu dopravy",IFERROR(INDEX('A2.1 Intenzita dopravy'!$E56:$BB56,MATCH('09.1 Nehodovost - vypocet'!J$19,'A2.1 Intenzita dopravy'!$E$5:$BB$5,0)),IF('09.1 Nehodovost - vypocet'!J$19&lt;MIN('A2.1 Intenzita dopravy'!$E$5:$BB$5),'09.1 Nehodovost - vypocet'!K70*'09.1 Nehodovost - vypocet'!K70/'09.1 Nehodovost - vypocet'!L70,'09.1 Nehodovost - vypocet'!I70*'09.1 Nehodovost - vypocet'!I70/'09.1 Nehodovost - vypocet'!H70)),0)),0)</f>
        <v>2015.4368492530557</v>
      </c>
      <c r="K70" s="30">
        <f>IFERROR(IF('A2 Intenzita dopravy'!$G$2="Dopravný model",IFERROR(INDEX('A2.1 Intenzita dopravy'!$E192:$BB192,MATCH('09.1 Nehodovost - vypocet'!K$19,'A2.1 Intenzita dopravy'!$E$141:$BB$141,0)),IF('09.1 Nehodovost - vypocet'!K$19&lt;MIN('A2.1 Intenzita dopravy'!$E$141:$BB$141),'09.1 Nehodovost - vypocet'!L70*'09.1 Nehodovost - vypocet'!L70/'09.1 Nehodovost - vypocet'!M70,'09.1 Nehodovost - vypocet'!J70*'09.1 Nehodovost - vypocet'!J70/'09.1 Nehodovost - vypocet'!I70)),IF('A2 Intenzita dopravy'!$G$2="Koeficienty rastu dopravy",IFERROR(INDEX('A2.1 Intenzita dopravy'!$E56:$BB56,MATCH('09.1 Nehodovost - vypocet'!K$19,'A2.1 Intenzita dopravy'!$E$5:$BB$5,0)),IF('09.1 Nehodovost - vypocet'!K$19&lt;MIN('A2.1 Intenzita dopravy'!$E$5:$BB$5),'09.1 Nehodovost - vypocet'!L70*'09.1 Nehodovost - vypocet'!L70/'09.1 Nehodovost - vypocet'!M70,'09.1 Nehodovost - vypocet'!J70*'09.1 Nehodovost - vypocet'!J70/'09.1 Nehodovost - vypocet'!I70)),0)),0)</f>
        <v>2046.4773779182201</v>
      </c>
      <c r="L70" s="30">
        <f>IFERROR(IF('A2 Intenzita dopravy'!$G$2="Dopravný model",IFERROR(INDEX('A2.1 Intenzita dopravy'!$E192:$BB192,MATCH('09.1 Nehodovost - vypocet'!L$19,'A2.1 Intenzita dopravy'!$E$141:$BB$141,0)),IF('09.1 Nehodovost - vypocet'!L$19&lt;MIN('A2.1 Intenzita dopravy'!$E$141:$BB$141),'09.1 Nehodovost - vypocet'!M70*'09.1 Nehodovost - vypocet'!M70/'09.1 Nehodovost - vypocet'!N70,'09.1 Nehodovost - vypocet'!K70*'09.1 Nehodovost - vypocet'!K70/'09.1 Nehodovost - vypocet'!J70)),IF('A2 Intenzita dopravy'!$G$2="Koeficienty rastu dopravy",IFERROR(INDEX('A2.1 Intenzita dopravy'!$E56:$BB56,MATCH('09.1 Nehodovost - vypocet'!L$19,'A2.1 Intenzita dopravy'!$E$5:$BB$5,0)),IF('09.1 Nehodovost - vypocet'!L$19&lt;MIN('A2.1 Intenzita dopravy'!$E$5:$BB$5),'09.1 Nehodovost - vypocet'!M70*'09.1 Nehodovost - vypocet'!M70/'09.1 Nehodovost - vypocet'!N70,'09.1 Nehodovost - vypocet'!K70*'09.1 Nehodovost - vypocet'!K70/'09.1 Nehodovost - vypocet'!J70)),0)),0)</f>
        <v>2077.9959738669959</v>
      </c>
      <c r="M70" s="30">
        <f>IFERROR(IF('A2 Intenzita dopravy'!$G$2="Dopravný model",IFERROR(INDEX('A2.1 Intenzita dopravy'!$E192:$BB192,MATCH('09.1 Nehodovost - vypocet'!M$19,'A2.1 Intenzita dopravy'!$E$141:$BB$141,0)),IF('09.1 Nehodovost - vypocet'!M$19&lt;MIN('A2.1 Intenzita dopravy'!$E$141:$BB$141),'09.1 Nehodovost - vypocet'!N70*'09.1 Nehodovost - vypocet'!N70/'09.1 Nehodovost - vypocet'!O70,'09.1 Nehodovost - vypocet'!L70*'09.1 Nehodovost - vypocet'!L70/'09.1 Nehodovost - vypocet'!K70)),IF('A2 Intenzita dopravy'!$G$2="Koeficienty rastu dopravy",IFERROR(INDEX('A2.1 Intenzita dopravy'!$E56:$BB56,MATCH('09.1 Nehodovost - vypocet'!M$19,'A2.1 Intenzita dopravy'!$E$5:$BB$5,0)),IF('09.1 Nehodovost - vypocet'!M$19&lt;MIN('A2.1 Intenzita dopravy'!$E$5:$BB$5),'09.1 Nehodovost - vypocet'!N70*'09.1 Nehodovost - vypocet'!N70/'09.1 Nehodovost - vypocet'!O70,'09.1 Nehodovost - vypocet'!L70*'09.1 Nehodovost - vypocet'!L70/'09.1 Nehodovost - vypocet'!K70)),0)),0)</f>
        <v>2110</v>
      </c>
      <c r="N70" s="30">
        <f>IFERROR(IF('A2 Intenzita dopravy'!$G$2="Dopravný model",IFERROR(INDEX('A2.1 Intenzita dopravy'!$E192:$BB192,MATCH('09.1 Nehodovost - vypocet'!N$19,'A2.1 Intenzita dopravy'!$E$141:$BB$141,0)),IF('09.1 Nehodovost - vypocet'!N$19&lt;MIN('A2.1 Intenzita dopravy'!$E$141:$BB$141),'09.1 Nehodovost - vypocet'!O70*'09.1 Nehodovost - vypocet'!O70/'09.1 Nehodovost - vypocet'!P70,'09.1 Nehodovost - vypocet'!M70*'09.1 Nehodovost - vypocet'!M70/'09.1 Nehodovost - vypocet'!L70)),IF('A2 Intenzita dopravy'!$G$2="Koeficienty rastu dopravy",IFERROR(INDEX('A2.1 Intenzita dopravy'!$E56:$BB56,MATCH('09.1 Nehodovost - vypocet'!N$19,'A2.1 Intenzita dopravy'!$E$5:$BB$5,0)),IF('09.1 Nehodovost - vypocet'!N$19&lt;MIN('A2.1 Intenzita dopravy'!$E$5:$BB$5),'09.1 Nehodovost - vypocet'!O70*'09.1 Nehodovost - vypocet'!O70/'09.1 Nehodovost - vypocet'!P70,'09.1 Nehodovost - vypocet'!M70*'09.1 Nehodovost - vypocet'!M70/'09.1 Nehodovost - vypocet'!L70)),0)),0)</f>
        <v>2142.4969326167525</v>
      </c>
      <c r="O70" s="30">
        <f>IFERROR(IF('A2 Intenzita dopravy'!$G$2="Dopravný model",IFERROR(INDEX('A2.1 Intenzita dopravy'!$E192:$BB192,MATCH('09.1 Nehodovost - vypocet'!O$19,'A2.1 Intenzita dopravy'!$E$141:$BB$141,0)),IF('09.1 Nehodovost - vypocet'!O$19&lt;MIN('A2.1 Intenzita dopravy'!$E$141:$BB$141),'09.1 Nehodovost - vypocet'!P70*'09.1 Nehodovost - vypocet'!P70/'09.1 Nehodovost - vypocet'!Q70,'09.1 Nehodovost - vypocet'!N70*'09.1 Nehodovost - vypocet'!N70/'09.1 Nehodovost - vypocet'!M70)),IF('A2 Intenzita dopravy'!$G$2="Koeficienty rastu dopravy",IFERROR(INDEX('A2.1 Intenzita dopravy'!$E56:$BB56,MATCH('09.1 Nehodovost - vypocet'!O$19,'A2.1 Intenzita dopravy'!$E$5:$BB$5,0)),IF('09.1 Nehodovost - vypocet'!O$19&lt;MIN('A2.1 Intenzita dopravy'!$E$5:$BB$5),'09.1 Nehodovost - vypocet'!P70*'09.1 Nehodovost - vypocet'!P70/'09.1 Nehodovost - vypocet'!Q70,'09.1 Nehodovost - vypocet'!N70*'09.1 Nehodovost - vypocet'!N70/'09.1 Nehodovost - vypocet'!M70)),0)),0)</f>
        <v>2175.4943631621768</v>
      </c>
      <c r="P70" s="30">
        <f>IFERROR(IF('A2 Intenzita dopravy'!$G$2="Dopravný model",IFERROR(INDEX('A2.1 Intenzita dopravy'!$E192:$BB192,MATCH('09.1 Nehodovost - vypocet'!P$19,'A2.1 Intenzita dopravy'!$E$141:$BB$141,0)),IF('09.1 Nehodovost - vypocet'!P$19&lt;MIN('A2.1 Intenzita dopravy'!$E$141:$BB$141),'09.1 Nehodovost - vypocet'!Q70*'09.1 Nehodovost - vypocet'!Q70/'09.1 Nehodovost - vypocet'!R70,'09.1 Nehodovost - vypocet'!O70*'09.1 Nehodovost - vypocet'!O70/'09.1 Nehodovost - vypocet'!N70)),IF('A2 Intenzita dopravy'!$G$2="Koeficienty rastu dopravy",IFERROR(INDEX('A2.1 Intenzita dopravy'!$E56:$BB56,MATCH('09.1 Nehodovost - vypocet'!P$19,'A2.1 Intenzita dopravy'!$E$5:$BB$5,0)),IF('09.1 Nehodovost - vypocet'!P$19&lt;MIN('A2.1 Intenzita dopravy'!$E$5:$BB$5),'09.1 Nehodovost - vypocet'!Q70*'09.1 Nehodovost - vypocet'!Q70/'09.1 Nehodovost - vypocet'!R70,'09.1 Nehodovost - vypocet'!O70*'09.1 Nehodovost - vypocet'!O70/'09.1 Nehodovost - vypocet'!N70)),0)),0)</f>
        <v>720</v>
      </c>
      <c r="Q70" s="30">
        <f>IFERROR(IF('A2 Intenzita dopravy'!$G$2="Dopravný model",IFERROR(INDEX('A2.1 Intenzita dopravy'!$E192:$BB192,MATCH('09.1 Nehodovost - vypocet'!Q$19,'A2.1 Intenzita dopravy'!$E$141:$BB$141,0)),IF('09.1 Nehodovost - vypocet'!Q$19&lt;MIN('A2.1 Intenzita dopravy'!$E$141:$BB$141),'09.1 Nehodovost - vypocet'!R70*'09.1 Nehodovost - vypocet'!R70/'09.1 Nehodovost - vypocet'!S70,'09.1 Nehodovost - vypocet'!P70*'09.1 Nehodovost - vypocet'!P70/'09.1 Nehodovost - vypocet'!O70)),IF('A2 Intenzita dopravy'!$G$2="Koeficienty rastu dopravy",IFERROR(INDEX('A2.1 Intenzita dopravy'!$E56:$BB56,MATCH('09.1 Nehodovost - vypocet'!Q$19,'A2.1 Intenzita dopravy'!$E$5:$BB$5,0)),IF('09.1 Nehodovost - vypocet'!Q$19&lt;MIN('A2.1 Intenzita dopravy'!$E$5:$BB$5),'09.1 Nehodovost - vypocet'!R70*'09.1 Nehodovost - vypocet'!R70/'09.1 Nehodovost - vypocet'!S70,'09.1 Nehodovost - vypocet'!P70*'09.1 Nehodovost - vypocet'!P70/'09.1 Nehodovost - vypocet'!O70)),0)),0)</f>
        <v>729.60679012704213</v>
      </c>
      <c r="R70" s="30">
        <f>IFERROR(IF('A2 Intenzita dopravy'!$G$2="Dopravný model",IFERROR(INDEX('A2.1 Intenzita dopravy'!$E192:$BB192,MATCH('09.1 Nehodovost - vypocet'!R$19,'A2.1 Intenzita dopravy'!$E$141:$BB$141,0)),IF('09.1 Nehodovost - vypocet'!R$19&lt;MIN('A2.1 Intenzita dopravy'!$E$141:$BB$141),'09.1 Nehodovost - vypocet'!S70*'09.1 Nehodovost - vypocet'!S70/'09.1 Nehodovost - vypocet'!T70,'09.1 Nehodovost - vypocet'!Q70*'09.1 Nehodovost - vypocet'!Q70/'09.1 Nehodovost - vypocet'!P70)),IF('A2 Intenzita dopravy'!$G$2="Koeficienty rastu dopravy",IFERROR(INDEX('A2.1 Intenzita dopravy'!$E56:$BB56,MATCH('09.1 Nehodovost - vypocet'!R$19,'A2.1 Intenzita dopravy'!$E$5:$BB$5,0)),IF('09.1 Nehodovost - vypocet'!R$19&lt;MIN('A2.1 Intenzita dopravy'!$E$5:$BB$5),'09.1 Nehodovost - vypocet'!S70*'09.1 Nehodovost - vypocet'!S70/'09.1 Nehodovost - vypocet'!T70,'09.1 Nehodovost - vypocet'!Q70*'09.1 Nehodovost - vypocet'!Q70/'09.1 Nehodovost - vypocet'!P70)),0)),0)</f>
        <v>739.34176138817463</v>
      </c>
      <c r="S70" s="30">
        <f>IFERROR(IF('A2 Intenzita dopravy'!$G$2="Dopravný model",IFERROR(INDEX('A2.1 Intenzita dopravy'!$E192:$BB192,MATCH('09.1 Nehodovost - vypocet'!S$19,'A2.1 Intenzita dopravy'!$E$141:$BB$141,0)),IF('09.1 Nehodovost - vypocet'!S$19&lt;MIN('A2.1 Intenzita dopravy'!$E$141:$BB$141),'09.1 Nehodovost - vypocet'!T70*'09.1 Nehodovost - vypocet'!T70/'09.1 Nehodovost - vypocet'!U70,'09.1 Nehodovost - vypocet'!R70*'09.1 Nehodovost - vypocet'!R70/'09.1 Nehodovost - vypocet'!Q70)),IF('A2 Intenzita dopravy'!$G$2="Koeficienty rastu dopravy",IFERROR(INDEX('A2.1 Intenzita dopravy'!$E56:$BB56,MATCH('09.1 Nehodovost - vypocet'!S$19,'A2.1 Intenzita dopravy'!$E$5:$BB$5,0)),IF('09.1 Nehodovost - vypocet'!S$19&lt;MIN('A2.1 Intenzita dopravy'!$E$5:$BB$5),'09.1 Nehodovost - vypocet'!T70*'09.1 Nehodovost - vypocet'!T70/'09.1 Nehodovost - vypocet'!U70,'09.1 Nehodovost - vypocet'!R70*'09.1 Nehodovost - vypocet'!R70/'09.1 Nehodovost - vypocet'!Q70)),0)),0)</f>
        <v>749.20662407402722</v>
      </c>
      <c r="T70" s="30">
        <f>IFERROR(IF('A2 Intenzita dopravy'!$G$2="Dopravný model",IFERROR(INDEX('A2.1 Intenzita dopravy'!$E192:$BB192,MATCH('09.1 Nehodovost - vypocet'!T$19,'A2.1 Intenzita dopravy'!$E$141:$BB$141,0)),IF('09.1 Nehodovost - vypocet'!T$19&lt;MIN('A2.1 Intenzita dopravy'!$E$141:$BB$141),'09.1 Nehodovost - vypocet'!U70*'09.1 Nehodovost - vypocet'!U70/'09.1 Nehodovost - vypocet'!V70,'09.1 Nehodovost - vypocet'!S70*'09.1 Nehodovost - vypocet'!S70/'09.1 Nehodovost - vypocet'!R70)),IF('A2 Intenzita dopravy'!$G$2="Koeficienty rastu dopravy",IFERROR(INDEX('A2.1 Intenzita dopravy'!$E56:$BB56,MATCH('09.1 Nehodovost - vypocet'!T$19,'A2.1 Intenzita dopravy'!$E$5:$BB$5,0)),IF('09.1 Nehodovost - vypocet'!T$19&lt;MIN('A2.1 Intenzita dopravy'!$E$5:$BB$5),'09.1 Nehodovost - vypocet'!U70*'09.1 Nehodovost - vypocet'!U70/'09.1 Nehodovost - vypocet'!V70,'09.1 Nehodovost - vypocet'!S70*'09.1 Nehodovost - vypocet'!S70/'09.1 Nehodovost - vypocet'!R70)),0)),0)</f>
        <v>759.20311129523407</v>
      </c>
      <c r="U70" s="30">
        <f>IFERROR(IF('A2 Intenzita dopravy'!$G$2="Dopravný model",IFERROR(INDEX('A2.1 Intenzita dopravy'!$E192:$BB192,MATCH('09.1 Nehodovost - vypocet'!U$19,'A2.1 Intenzita dopravy'!$E$141:$BB$141,0)),IF('09.1 Nehodovost - vypocet'!U$19&lt;MIN('A2.1 Intenzita dopravy'!$E$141:$BB$141),'09.1 Nehodovost - vypocet'!V70*'09.1 Nehodovost - vypocet'!V70/'09.1 Nehodovost - vypocet'!W70,'09.1 Nehodovost - vypocet'!T70*'09.1 Nehodovost - vypocet'!T70/'09.1 Nehodovost - vypocet'!S70)),IF('A2 Intenzita dopravy'!$G$2="Koeficienty rastu dopravy",IFERROR(INDEX('A2.1 Intenzita dopravy'!$E56:$BB56,MATCH('09.1 Nehodovost - vypocet'!U$19,'A2.1 Intenzita dopravy'!$E$5:$BB$5,0)),IF('09.1 Nehodovost - vypocet'!U$19&lt;MIN('A2.1 Intenzita dopravy'!$E$5:$BB$5),'09.1 Nehodovost - vypocet'!V70*'09.1 Nehodovost - vypocet'!V70/'09.1 Nehodovost - vypocet'!W70,'09.1 Nehodovost - vypocet'!T70*'09.1 Nehodovost - vypocet'!T70/'09.1 Nehodovost - vypocet'!S70)),0)),0)</f>
        <v>769.33297928691559</v>
      </c>
      <c r="V70" s="30">
        <f>IFERROR(IF('A2 Intenzita dopravy'!$G$2="Dopravný model",IFERROR(INDEX('A2.1 Intenzita dopravy'!$E192:$BB192,MATCH('09.1 Nehodovost - vypocet'!V$19,'A2.1 Intenzita dopravy'!$E$141:$BB$141,0)),IF('09.1 Nehodovost - vypocet'!V$19&lt;MIN('A2.1 Intenzita dopravy'!$E$141:$BB$141),'09.1 Nehodovost - vypocet'!W70*'09.1 Nehodovost - vypocet'!W70/'09.1 Nehodovost - vypocet'!X70,'09.1 Nehodovost - vypocet'!U70*'09.1 Nehodovost - vypocet'!U70/'09.1 Nehodovost - vypocet'!T70)),IF('A2 Intenzita dopravy'!$G$2="Koeficienty rastu dopravy",IFERROR(INDEX('A2.1 Intenzita dopravy'!$E56:$BB56,MATCH('09.1 Nehodovost - vypocet'!V$19,'A2.1 Intenzita dopravy'!$E$5:$BB$5,0)),IF('09.1 Nehodovost - vypocet'!V$19&lt;MIN('A2.1 Intenzita dopravy'!$E$5:$BB$5),'09.1 Nehodovost - vypocet'!W70*'09.1 Nehodovost - vypocet'!W70/'09.1 Nehodovost - vypocet'!X70,'09.1 Nehodovost - vypocet'!U70*'09.1 Nehodovost - vypocet'!U70/'09.1 Nehodovost - vypocet'!T70)),0)),0)</f>
        <v>779.59800771722314</v>
      </c>
      <c r="W70" s="30">
        <f>IFERROR(IF('A2 Intenzita dopravy'!$G$2="Dopravný model",IFERROR(INDEX('A2.1 Intenzita dopravy'!$E192:$BB192,MATCH('09.1 Nehodovost - vypocet'!W$19,'A2.1 Intenzita dopravy'!$E$141:$BB$141,0)),IF('09.1 Nehodovost - vypocet'!W$19&lt;MIN('A2.1 Intenzita dopravy'!$E$141:$BB$141),'09.1 Nehodovost - vypocet'!X70*'09.1 Nehodovost - vypocet'!X70/'09.1 Nehodovost - vypocet'!Y70,'09.1 Nehodovost - vypocet'!V70*'09.1 Nehodovost - vypocet'!V70/'09.1 Nehodovost - vypocet'!U70)),IF('A2 Intenzita dopravy'!$G$2="Koeficienty rastu dopravy",IFERROR(INDEX('A2.1 Intenzita dopravy'!$E56:$BB56,MATCH('09.1 Nehodovost - vypocet'!W$19,'A2.1 Intenzita dopravy'!$E$5:$BB$5,0)),IF('09.1 Nehodovost - vypocet'!W$19&lt;MIN('A2.1 Intenzita dopravy'!$E$5:$BB$5),'09.1 Nehodovost - vypocet'!X70*'09.1 Nehodovost - vypocet'!X70/'09.1 Nehodovost - vypocet'!Y70,'09.1 Nehodovost - vypocet'!V70*'09.1 Nehodovost - vypocet'!V70/'09.1 Nehodovost - vypocet'!U70)),0)),0)</f>
        <v>790</v>
      </c>
      <c r="X70" s="30">
        <f>IFERROR(IF('A2 Intenzita dopravy'!$G$2="Dopravný model",IFERROR(INDEX('A2.1 Intenzita dopravy'!$E192:$BB192,MATCH('09.1 Nehodovost - vypocet'!X$19,'A2.1 Intenzita dopravy'!$E$141:$BB$141,0)),IF('09.1 Nehodovost - vypocet'!X$19&lt;MIN('A2.1 Intenzita dopravy'!$E$141:$BB$141),'09.1 Nehodovost - vypocet'!Y70*'09.1 Nehodovost - vypocet'!Y70/'09.1 Nehodovost - vypocet'!Z70,'09.1 Nehodovost - vypocet'!W70*'09.1 Nehodovost - vypocet'!W70/'09.1 Nehodovost - vypocet'!V70)),IF('A2 Intenzita dopravy'!$G$2="Koeficienty rastu dopravy",IFERROR(INDEX('A2.1 Intenzita dopravy'!$E56:$BB56,MATCH('09.1 Nehodovost - vypocet'!X$19,'A2.1 Intenzita dopravy'!$E$5:$BB$5,0)),IF('09.1 Nehodovost - vypocet'!X$19&lt;MIN('A2.1 Intenzita dopravy'!$E$5:$BB$5),'09.1 Nehodovost - vypocet'!Y70*'09.1 Nehodovost - vypocet'!Y70/'09.1 Nehodovost - vypocet'!Z70,'09.1 Nehodovost - vypocet'!W70*'09.1 Nehodovost - vypocet'!W70/'09.1 Nehodovost - vypocet'!V70)),0)),0)</f>
        <v>801.25088348371219</v>
      </c>
      <c r="Y70" s="30">
        <f>IFERROR(IF('A2 Intenzita dopravy'!$G$2="Dopravný model",IFERROR(INDEX('A2.1 Intenzita dopravy'!$E192:$BB192,MATCH('09.1 Nehodovost - vypocet'!Y$19,'A2.1 Intenzita dopravy'!$E$141:$BB$141,0)),IF('09.1 Nehodovost - vypocet'!Y$19&lt;MIN('A2.1 Intenzita dopravy'!$E$141:$BB$141),'09.1 Nehodovost - vypocet'!Z70*'09.1 Nehodovost - vypocet'!Z70/'09.1 Nehodovost - vypocet'!AA70,'09.1 Nehodovost - vypocet'!X70*'09.1 Nehodovost - vypocet'!X70/'09.1 Nehodovost - vypocet'!W70)),IF('A2 Intenzita dopravy'!$G$2="Koeficienty rastu dopravy",IFERROR(INDEX('A2.1 Intenzita dopravy'!$E56:$BB56,MATCH('09.1 Nehodovost - vypocet'!Y$19,'A2.1 Intenzita dopravy'!$E$5:$BB$5,0)),IF('09.1 Nehodovost - vypocet'!Y$19&lt;MIN('A2.1 Intenzita dopravy'!$E$5:$BB$5),'09.1 Nehodovost - vypocet'!Z70*'09.1 Nehodovost - vypocet'!Z70/'09.1 Nehodovost - vypocet'!AA70,'09.1 Nehodovost - vypocet'!X70*'09.1 Nehodovost - vypocet'!X70/'09.1 Nehodovost - vypocet'!W70)),0)),0)</f>
        <v>812.66199782712579</v>
      </c>
      <c r="Z70" s="30">
        <f>IFERROR(IF('A2 Intenzita dopravy'!$G$2="Dopravný model",IFERROR(INDEX('A2.1 Intenzita dopravy'!$E192:$BB192,MATCH('09.1 Nehodovost - vypocet'!Z$19,'A2.1 Intenzita dopravy'!$E$141:$BB$141,0)),IF('09.1 Nehodovost - vypocet'!Z$19&lt;MIN('A2.1 Intenzita dopravy'!$E$141:$BB$141),'09.1 Nehodovost - vypocet'!AA70*'09.1 Nehodovost - vypocet'!AA70/'09.1 Nehodovost - vypocet'!AB70,'09.1 Nehodovost - vypocet'!Y70*'09.1 Nehodovost - vypocet'!Y70/'09.1 Nehodovost - vypocet'!X70)),IF('A2 Intenzita dopravy'!$G$2="Koeficienty rastu dopravy",IFERROR(INDEX('A2.1 Intenzita dopravy'!$E56:$BB56,MATCH('09.1 Nehodovost - vypocet'!Z$19,'A2.1 Intenzita dopravy'!$E$5:$BB$5,0)),IF('09.1 Nehodovost - vypocet'!Z$19&lt;MIN('A2.1 Intenzita dopravy'!$E$5:$BB$5),'09.1 Nehodovost - vypocet'!AA70*'09.1 Nehodovost - vypocet'!AA70/'09.1 Nehodovost - vypocet'!AB70,'09.1 Nehodovost - vypocet'!Y70*'09.1 Nehodovost - vypocet'!Y70/'09.1 Nehodovost - vypocet'!X70)),0)),0)</f>
        <v>824.23562497800401</v>
      </c>
      <c r="AA70" s="30">
        <f>IFERROR(IF('A2 Intenzita dopravy'!$G$2="Dopravný model",IFERROR(INDEX('A2.1 Intenzita dopravy'!$E192:$BB192,MATCH('09.1 Nehodovost - vypocet'!AA$19,'A2.1 Intenzita dopravy'!$E$141:$BB$141,0)),IF('09.1 Nehodovost - vypocet'!AA$19&lt;MIN('A2.1 Intenzita dopravy'!$E$141:$BB$141),'09.1 Nehodovost - vypocet'!AB70*'09.1 Nehodovost - vypocet'!AB70/'09.1 Nehodovost - vypocet'!AC70,'09.1 Nehodovost - vypocet'!Z70*'09.1 Nehodovost - vypocet'!Z70/'09.1 Nehodovost - vypocet'!Y70)),IF('A2 Intenzita dopravy'!$G$2="Koeficienty rastu dopravy",IFERROR(INDEX('A2.1 Intenzita dopravy'!$E56:$BB56,MATCH('09.1 Nehodovost - vypocet'!AA$19,'A2.1 Intenzita dopravy'!$E$5:$BB$5,0)),IF('09.1 Nehodovost - vypocet'!AA$19&lt;MIN('A2.1 Intenzita dopravy'!$E$5:$BB$5),'09.1 Nehodovost - vypocet'!AB70*'09.1 Nehodovost - vypocet'!AB70/'09.1 Nehodovost - vypocet'!AC70,'09.1 Nehodovost - vypocet'!Z70*'09.1 Nehodovost - vypocet'!Z70/'09.1 Nehodovost - vypocet'!Y70)),0)),0)</f>
        <v>835.97407938275376</v>
      </c>
      <c r="AB70" s="30">
        <f>IFERROR(IF('A2 Intenzita dopravy'!$G$2="Dopravný model",IFERROR(INDEX('A2.1 Intenzita dopravy'!$E192:$BB192,MATCH('09.1 Nehodovost - vypocet'!AB$19,'A2.1 Intenzita dopravy'!$E$141:$BB$141,0)),IF('09.1 Nehodovost - vypocet'!AB$19&lt;MIN('A2.1 Intenzita dopravy'!$E$141:$BB$141),'09.1 Nehodovost - vypocet'!AC70*'09.1 Nehodovost - vypocet'!AC70/'09.1 Nehodovost - vypocet'!AD70,'09.1 Nehodovost - vypocet'!AA70*'09.1 Nehodovost - vypocet'!AA70/'09.1 Nehodovost - vypocet'!Z70)),IF('A2 Intenzita dopravy'!$G$2="Koeficienty rastu dopravy",IFERROR(INDEX('A2.1 Intenzita dopravy'!$E56:$BB56,MATCH('09.1 Nehodovost - vypocet'!AB$19,'A2.1 Intenzita dopravy'!$E$5:$BB$5,0)),IF('09.1 Nehodovost - vypocet'!AB$19&lt;MIN('A2.1 Intenzita dopravy'!$E$5:$BB$5),'09.1 Nehodovost - vypocet'!AC70*'09.1 Nehodovost - vypocet'!AC70/'09.1 Nehodovost - vypocet'!AD70,'09.1 Nehodovost - vypocet'!AA70*'09.1 Nehodovost - vypocet'!AA70/'09.1 Nehodovost - vypocet'!Z70)),0)),0)</f>
        <v>847.87970844925883</v>
      </c>
      <c r="AC70" s="30">
        <f>IFERROR(IF('A2 Intenzita dopravy'!$G$2="Dopravný model",IFERROR(INDEX('A2.1 Intenzita dopravy'!$E192:$BB192,MATCH('09.1 Nehodovost - vypocet'!AC$19,'A2.1 Intenzita dopravy'!$E$141:$BB$141,0)),IF('09.1 Nehodovost - vypocet'!AC$19&lt;MIN('A2.1 Intenzita dopravy'!$E$141:$BB$141),'09.1 Nehodovost - vypocet'!AD70*'09.1 Nehodovost - vypocet'!AD70/'09.1 Nehodovost - vypocet'!AE70,'09.1 Nehodovost - vypocet'!AB70*'09.1 Nehodovost - vypocet'!AB70/'09.1 Nehodovost - vypocet'!AA70)),IF('A2 Intenzita dopravy'!$G$2="Koeficienty rastu dopravy",IFERROR(INDEX('A2.1 Intenzita dopravy'!$E56:$BB56,MATCH('09.1 Nehodovost - vypocet'!AC$19,'A2.1 Intenzita dopravy'!$E$5:$BB$5,0)),IF('09.1 Nehodovost - vypocet'!AC$19&lt;MIN('A2.1 Intenzita dopravy'!$E$5:$BB$5),'09.1 Nehodovost - vypocet'!AD70*'09.1 Nehodovost - vypocet'!AD70/'09.1 Nehodovost - vypocet'!AE70,'09.1 Nehodovost - vypocet'!AB70*'09.1 Nehodovost - vypocet'!AB70/'09.1 Nehodovost - vypocet'!AA70)),0)),0)</f>
        <v>859.95489301630505</v>
      </c>
      <c r="AD70" s="30">
        <f>IFERROR(IF('A2 Intenzita dopravy'!$G$2="Dopravný model",IFERROR(INDEX('A2.1 Intenzita dopravy'!$E192:$BB192,MATCH('09.1 Nehodovost - vypocet'!AD$19,'A2.1 Intenzita dopravy'!$E$141:$BB$141,0)),IF('09.1 Nehodovost - vypocet'!AD$19&lt;MIN('A2.1 Intenzita dopravy'!$E$141:$BB$141),'09.1 Nehodovost - vypocet'!AE70*'09.1 Nehodovost - vypocet'!AE70/'09.1 Nehodovost - vypocet'!AF70,'09.1 Nehodovost - vypocet'!AC70*'09.1 Nehodovost - vypocet'!AC70/'09.1 Nehodovost - vypocet'!AB70)),IF('A2 Intenzita dopravy'!$G$2="Koeficienty rastu dopravy",IFERROR(INDEX('A2.1 Intenzita dopravy'!$E56:$BB56,MATCH('09.1 Nehodovost - vypocet'!AD$19,'A2.1 Intenzita dopravy'!$E$5:$BB$5,0)),IF('09.1 Nehodovost - vypocet'!AD$19&lt;MIN('A2.1 Intenzita dopravy'!$E$5:$BB$5),'09.1 Nehodovost - vypocet'!AE70*'09.1 Nehodovost - vypocet'!AE70/'09.1 Nehodovost - vypocet'!AF70,'09.1 Nehodovost - vypocet'!AC70*'09.1 Nehodovost - vypocet'!AC70/'09.1 Nehodovost - vypocet'!AB70)),0)),0)</f>
        <v>872.20204782969074</v>
      </c>
      <c r="AE70" s="30">
        <f>IFERROR(IF('A2 Intenzita dopravy'!$G$2="Dopravný model",IFERROR(INDEX('A2.1 Intenzita dopravy'!$E192:$BB192,MATCH('09.1 Nehodovost - vypocet'!AE$19,'A2.1 Intenzita dopravy'!$E$141:$BB$141,0)),IF('09.1 Nehodovost - vypocet'!AE$19&lt;MIN('A2.1 Intenzita dopravy'!$E$141:$BB$141),'09.1 Nehodovost - vypocet'!AF70*'09.1 Nehodovost - vypocet'!AF70/'09.1 Nehodovost - vypocet'!AG70,'09.1 Nehodovost - vypocet'!AD70*'09.1 Nehodovost - vypocet'!AD70/'09.1 Nehodovost - vypocet'!AC70)),IF('A2 Intenzita dopravy'!$G$2="Koeficienty rastu dopravy",IFERROR(INDEX('A2.1 Intenzita dopravy'!$E56:$BB56,MATCH('09.1 Nehodovost - vypocet'!AE$19,'A2.1 Intenzita dopravy'!$E$5:$BB$5,0)),IF('09.1 Nehodovost - vypocet'!AE$19&lt;MIN('A2.1 Intenzita dopravy'!$E$5:$BB$5),'09.1 Nehodovost - vypocet'!AF70*'09.1 Nehodovost - vypocet'!AF70/'09.1 Nehodovost - vypocet'!AG70,'09.1 Nehodovost - vypocet'!AD70*'09.1 Nehodovost - vypocet'!AD70/'09.1 Nehodovost - vypocet'!AC70)),0)),0)</f>
        <v>884.62362202511736</v>
      </c>
      <c r="AF70" s="30">
        <f>IFERROR(IF('A2 Intenzita dopravy'!$G$2="Dopravný model",IFERROR(INDEX('A2.1 Intenzita dopravy'!$E192:$BB192,MATCH('09.1 Nehodovost - vypocet'!AF$19,'A2.1 Intenzita dopravy'!$E$141:$BB$141,0)),IF('09.1 Nehodovost - vypocet'!AF$19&lt;MIN('A2.1 Intenzita dopravy'!$E$141:$BB$141),'09.1 Nehodovost - vypocet'!AG70*'09.1 Nehodovost - vypocet'!AG70/'09.1 Nehodovost - vypocet'!AH70,'09.1 Nehodovost - vypocet'!AE70*'09.1 Nehodovost - vypocet'!AE70/'09.1 Nehodovost - vypocet'!AD70)),IF('A2 Intenzita dopravy'!$G$2="Koeficienty rastu dopravy",IFERROR(INDEX('A2.1 Intenzita dopravy'!$E56:$BB56,MATCH('09.1 Nehodovost - vypocet'!AF$19,'A2.1 Intenzita dopravy'!$E$5:$BB$5,0)),IF('09.1 Nehodovost - vypocet'!AF$19&lt;MIN('A2.1 Intenzita dopravy'!$E$5:$BB$5),'09.1 Nehodovost - vypocet'!AG70*'09.1 Nehodovost - vypocet'!AG70/'09.1 Nehodovost - vypocet'!AH70,'09.1 Nehodovost - vypocet'!AE70*'09.1 Nehodovost - vypocet'!AE70/'09.1 Nehodovost - vypocet'!AD70)),0)),0)</f>
        <v>897.22209961795795</v>
      </c>
      <c r="AG70" s="30">
        <f>IFERROR(IF('A2 Intenzita dopravy'!$G$2="Dopravný model",IFERROR(INDEX('A2.1 Intenzita dopravy'!$E192:$BB192,MATCH('09.1 Nehodovost - vypocet'!AG$19,'A2.1 Intenzita dopravy'!$E$141:$BB$141,0)),IF('09.1 Nehodovost - vypocet'!AG$19&lt;MIN('A2.1 Intenzita dopravy'!$E$141:$BB$141),'09.1 Nehodovost - vypocet'!AH70*'09.1 Nehodovost - vypocet'!AH70/'09.1 Nehodovost - vypocet'!AI70,'09.1 Nehodovost - vypocet'!AF70*'09.1 Nehodovost - vypocet'!AF70/'09.1 Nehodovost - vypocet'!AE70)),IF('A2 Intenzita dopravy'!$G$2="Koeficienty rastu dopravy",IFERROR(INDEX('A2.1 Intenzita dopravy'!$E56:$BB56,MATCH('09.1 Nehodovost - vypocet'!AG$19,'A2.1 Intenzita dopravy'!$E$5:$BB$5,0)),IF('09.1 Nehodovost - vypocet'!AG$19&lt;MIN('A2.1 Intenzita dopravy'!$E$5:$BB$5),'09.1 Nehodovost - vypocet'!AH70*'09.1 Nehodovost - vypocet'!AH70/'09.1 Nehodovost - vypocet'!AI70,'09.1 Nehodovost - vypocet'!AF70*'09.1 Nehodovost - vypocet'!AF70/'09.1 Nehodovost - vypocet'!AE70)),0)),0)</f>
        <v>910</v>
      </c>
      <c r="AH70" s="30">
        <f>IFERROR(IF('A2 Intenzita dopravy'!$G$2="Dopravný model",IFERROR(INDEX('A2.1 Intenzita dopravy'!$E192:$BB192,MATCH('09.1 Nehodovost - vypocet'!AH$19,'A2.1 Intenzita dopravy'!$E$141:$BB$141,0)),IF('09.1 Nehodovost - vypocet'!AH$19&lt;MIN('A2.1 Intenzita dopravy'!$E$141:$BB$141),'09.1 Nehodovost - vypocet'!AI70*'09.1 Nehodovost - vypocet'!AI70/'09.1 Nehodovost - vypocet'!AJ70,'09.1 Nehodovost - vypocet'!AG70*'09.1 Nehodovost - vypocet'!AG70/'09.1 Nehodovost - vypocet'!AF70)),IF('A2 Intenzita dopravy'!$G$2="Koeficienty rastu dopravy",IFERROR(INDEX('A2.1 Intenzita dopravy'!$E56:$BB56,MATCH('09.1 Nehodovost - vypocet'!AH$19,'A2.1 Intenzita dopravy'!$E$5:$BB$5,0)),IF('09.1 Nehodovost - vypocet'!AH$19&lt;MIN('A2.1 Intenzita dopravy'!$E$5:$BB$5),'09.1 Nehodovost - vypocet'!AI70*'09.1 Nehodovost - vypocet'!AI70/'09.1 Nehodovost - vypocet'!AJ70,'09.1 Nehodovost - vypocet'!AG70*'09.1 Nehodovost - vypocet'!AG70/'09.1 Nehodovost - vypocet'!AF70)),0)),0)</f>
        <v>923.11579703363907</v>
      </c>
      <c r="AI70" s="30">
        <f>IFERROR(IF('A2 Intenzita dopravy'!$G$2="Dopravný model",IFERROR(INDEX('A2.1 Intenzita dopravy'!$E192:$BB192,MATCH('09.1 Nehodovost - vypocet'!AI$19,'A2.1 Intenzita dopravy'!$E$141:$BB$141,0)),IF('09.1 Nehodovost - vypocet'!AI$19&lt;MIN('A2.1 Intenzita dopravy'!$E$141:$BB$141),'09.1 Nehodovost - vypocet'!AJ70*'09.1 Nehodovost - vypocet'!AJ70/'09.1 Nehodovost - vypocet'!AK70,'09.1 Nehodovost - vypocet'!AH70*'09.1 Nehodovost - vypocet'!AH70/'09.1 Nehodovost - vypocet'!AG70)),IF('A2 Intenzita dopravy'!$G$2="Koeficienty rastu dopravy",IFERROR(INDEX('A2.1 Intenzita dopravy'!$E56:$BB56,MATCH('09.1 Nehodovost - vypocet'!AI$19,'A2.1 Intenzita dopravy'!$E$5:$BB$5,0)),IF('09.1 Nehodovost - vypocet'!AI$19&lt;MIN('A2.1 Intenzita dopravy'!$E$5:$BB$5),'09.1 Nehodovost - vypocet'!AJ70*'09.1 Nehodovost - vypocet'!AJ70/'09.1 Nehodovost - vypocet'!AK70,'09.1 Nehodovost - vypocet'!AH70*'09.1 Nehodovost - vypocet'!AH70/'09.1 Nehodovost - vypocet'!AG70)),0)),0)</f>
        <v>936.42063157478105</v>
      </c>
      <c r="AJ70" s="30">
        <f>IFERROR(IF('A2 Intenzita dopravy'!$G$2="Dopravný model",IFERROR(INDEX('A2.1 Intenzita dopravy'!$E192:$BB192,MATCH('09.1 Nehodovost - vypocet'!AJ$19,'A2.1 Intenzita dopravy'!$E$141:$BB$141,0)),IF('09.1 Nehodovost - vypocet'!AJ$19&lt;MIN('A2.1 Intenzita dopravy'!$E$141:$BB$141),'09.1 Nehodovost - vypocet'!AK70*'09.1 Nehodovost - vypocet'!AK70/'09.1 Nehodovost - vypocet'!AL70,'09.1 Nehodovost - vypocet'!AI70*'09.1 Nehodovost - vypocet'!AI70/'09.1 Nehodovost - vypocet'!AH70)),IF('A2 Intenzita dopravy'!$G$2="Koeficienty rastu dopravy",IFERROR(INDEX('A2.1 Intenzita dopravy'!$E56:$BB56,MATCH('09.1 Nehodovost - vypocet'!AJ$19,'A2.1 Intenzita dopravy'!$E$5:$BB$5,0)),IF('09.1 Nehodovost - vypocet'!AJ$19&lt;MIN('A2.1 Intenzita dopravy'!$E$5:$BB$5),'09.1 Nehodovost - vypocet'!AK70*'09.1 Nehodovost - vypocet'!AK70/'09.1 Nehodovost - vypocet'!AL70,'09.1 Nehodovost - vypocet'!AI70*'09.1 Nehodovost - vypocet'!AI70/'09.1 Nehodovost - vypocet'!AH70)),0)),0)</f>
        <v>949.91722821417329</v>
      </c>
      <c r="AK70" s="30">
        <f>IFERROR(IF('A2 Intenzita dopravy'!$G$2="Dopravný model",IFERROR(INDEX('A2.1 Intenzita dopravy'!$E192:$BB192,MATCH('09.1 Nehodovost - vypocet'!AK$19,'A2.1 Intenzita dopravy'!$E$141:$BB$141,0)),IF('09.1 Nehodovost - vypocet'!AK$19&lt;MIN('A2.1 Intenzita dopravy'!$E$141:$BB$141),'09.1 Nehodovost - vypocet'!AL70*'09.1 Nehodovost - vypocet'!AL70/'09.1 Nehodovost - vypocet'!AM70,'09.1 Nehodovost - vypocet'!AJ70*'09.1 Nehodovost - vypocet'!AJ70/'09.1 Nehodovost - vypocet'!AI70)),IF('A2 Intenzita dopravy'!$G$2="Koeficienty rastu dopravy",IFERROR(INDEX('A2.1 Intenzita dopravy'!$E56:$BB56,MATCH('09.1 Nehodovost - vypocet'!AK$19,'A2.1 Intenzita dopravy'!$E$5:$BB$5,0)),IF('09.1 Nehodovost - vypocet'!AK$19&lt;MIN('A2.1 Intenzita dopravy'!$E$5:$BB$5),'09.1 Nehodovost - vypocet'!AL70*'09.1 Nehodovost - vypocet'!AL70/'09.1 Nehodovost - vypocet'!AM70,'09.1 Nehodovost - vypocet'!AJ70*'09.1 Nehodovost - vypocet'!AJ70/'09.1 Nehodovost - vypocet'!AI70)),0)),0)</f>
        <v>963.60835081199104</v>
      </c>
      <c r="AL70" s="30">
        <f>IFERROR(IF('A2 Intenzita dopravy'!$G$2="Dopravný model",IFERROR(INDEX('A2.1 Intenzita dopravy'!$E192:$BB192,MATCH('09.1 Nehodovost - vypocet'!AL$19,'A2.1 Intenzita dopravy'!$E$141:$BB$141,0)),IF('09.1 Nehodovost - vypocet'!AL$19&lt;MIN('A2.1 Intenzita dopravy'!$E$141:$BB$141),'09.1 Nehodovost - vypocet'!AM70*'09.1 Nehodovost - vypocet'!AM70/'09.1 Nehodovost - vypocet'!AN70,'09.1 Nehodovost - vypocet'!AK70*'09.1 Nehodovost - vypocet'!AK70/'09.1 Nehodovost - vypocet'!AJ70)),IF('A2 Intenzita dopravy'!$G$2="Koeficienty rastu dopravy",IFERROR(INDEX('A2.1 Intenzita dopravy'!$E56:$BB56,MATCH('09.1 Nehodovost - vypocet'!AL$19,'A2.1 Intenzita dopravy'!$E$5:$BB$5,0)),IF('09.1 Nehodovost - vypocet'!AL$19&lt;MIN('A2.1 Intenzita dopravy'!$E$5:$BB$5),'09.1 Nehodovost - vypocet'!AM70*'09.1 Nehodovost - vypocet'!AM70/'09.1 Nehodovost - vypocet'!AN70,'09.1 Nehodovost - vypocet'!AK70*'09.1 Nehodovost - vypocet'!AK70/'09.1 Nehodovost - vypocet'!AJ70)),0)),0)</f>
        <v>977.49680306382595</v>
      </c>
      <c r="AM70" s="30">
        <f>IFERROR(IF('A2 Intenzita dopravy'!$G$2="Dopravný model",IFERROR(INDEX('A2.1 Intenzita dopravy'!$E192:$BB192,MATCH('09.1 Nehodovost - vypocet'!AM$19,'A2.1 Intenzita dopravy'!$E$141:$BB$141,0)),IF('09.1 Nehodovost - vypocet'!AM$19&lt;MIN('A2.1 Intenzita dopravy'!$E$141:$BB$141),'09.1 Nehodovost - vypocet'!AN70*'09.1 Nehodovost - vypocet'!AN70/'09.1 Nehodovost - vypocet'!AO70,'09.1 Nehodovost - vypocet'!AL70*'09.1 Nehodovost - vypocet'!AL70/'09.1 Nehodovost - vypocet'!AK70)),IF('A2 Intenzita dopravy'!$G$2="Koeficienty rastu dopravy",IFERROR(INDEX('A2.1 Intenzita dopravy'!$E56:$BB56,MATCH('09.1 Nehodovost - vypocet'!AM$19,'A2.1 Intenzita dopravy'!$E$5:$BB$5,0)),IF('09.1 Nehodovost - vypocet'!AM$19&lt;MIN('A2.1 Intenzita dopravy'!$E$5:$BB$5),'09.1 Nehodovost - vypocet'!AN70*'09.1 Nehodovost - vypocet'!AN70/'09.1 Nehodovost - vypocet'!AO70,'09.1 Nehodovost - vypocet'!AL70*'09.1 Nehodovost - vypocet'!AL70/'09.1 Nehodovost - vypocet'!AK70)),0)),0)</f>
        <v>991.58542907483275</v>
      </c>
      <c r="AN70" s="30">
        <f>IFERROR(IF('A2 Intenzita dopravy'!$G$2="Dopravný model",IFERROR(INDEX('A2.1 Intenzita dopravy'!$E192:$BB192,MATCH('09.1 Nehodovost - vypocet'!AN$19,'A2.1 Intenzita dopravy'!$E$141:$BB$141,0)),IF('09.1 Nehodovost - vypocet'!AN$19&lt;MIN('A2.1 Intenzita dopravy'!$E$141:$BB$141),'09.1 Nehodovost - vypocet'!AO70*'09.1 Nehodovost - vypocet'!AO70/'09.1 Nehodovost - vypocet'!AP70,'09.1 Nehodovost - vypocet'!AM70*'09.1 Nehodovost - vypocet'!AM70/'09.1 Nehodovost - vypocet'!AL70)),IF('A2 Intenzita dopravy'!$G$2="Koeficienty rastu dopravy",IFERROR(INDEX('A2.1 Intenzita dopravy'!$E56:$BB56,MATCH('09.1 Nehodovost - vypocet'!AN$19,'A2.1 Intenzita dopravy'!$E$5:$BB$5,0)),IF('09.1 Nehodovost - vypocet'!AN$19&lt;MIN('A2.1 Intenzita dopravy'!$E$5:$BB$5),'09.1 Nehodovost - vypocet'!AO70*'09.1 Nehodovost - vypocet'!AO70/'09.1 Nehodovost - vypocet'!AP70,'09.1 Nehodovost - vypocet'!AM70*'09.1 Nehodovost - vypocet'!AM70/'09.1 Nehodovost - vypocet'!AL70)),0)),0)</f>
        <v>1005.8771139421508</v>
      </c>
      <c r="AO70" s="30">
        <f>IFERROR(IF('A2 Intenzita dopravy'!$G$2="Dopravný model",IFERROR(INDEX('A2.1 Intenzita dopravy'!$E192:$BB192,MATCH('09.1 Nehodovost - vypocet'!AO$19,'A2.1 Intenzita dopravy'!$E$141:$BB$141,0)),IF('09.1 Nehodovost - vypocet'!AO$19&lt;MIN('A2.1 Intenzita dopravy'!$E$141:$BB$141),'09.1 Nehodovost - vypocet'!AP70*'09.1 Nehodovost - vypocet'!AP70/'09.1 Nehodovost - vypocet'!AQ70,'09.1 Nehodovost - vypocet'!AN70*'09.1 Nehodovost - vypocet'!AN70/'09.1 Nehodovost - vypocet'!AM70)),IF('A2 Intenzita dopravy'!$G$2="Koeficienty rastu dopravy",IFERROR(INDEX('A2.1 Intenzita dopravy'!$E56:$BB56,MATCH('09.1 Nehodovost - vypocet'!AO$19,'A2.1 Intenzita dopravy'!$E$5:$BB$5,0)),IF('09.1 Nehodovost - vypocet'!AO$19&lt;MIN('A2.1 Intenzita dopravy'!$E$5:$BB$5),'09.1 Nehodovost - vypocet'!AP70*'09.1 Nehodovost - vypocet'!AP70/'09.1 Nehodovost - vypocet'!AQ70,'09.1 Nehodovost - vypocet'!AN70*'09.1 Nehodovost - vypocet'!AN70/'09.1 Nehodovost - vypocet'!AM70)),0)),0)</f>
        <v>1020.3747843457199</v>
      </c>
      <c r="AP70" s="30">
        <f>IFERROR(IF('A2 Intenzita dopravy'!$G$2="Dopravný model",IFERROR(INDEX('A2.1 Intenzita dopravy'!$E192:$BB192,MATCH('09.1 Nehodovost - vypocet'!AP$19,'A2.1 Intenzita dopravy'!$E$141:$BB$141,0)),IF('09.1 Nehodovost - vypocet'!AP$19&lt;MIN('A2.1 Intenzita dopravy'!$E$141:$BB$141),'09.1 Nehodovost - vypocet'!AQ70*'09.1 Nehodovost - vypocet'!AQ70/'09.1 Nehodovost - vypocet'!AR70,'09.1 Nehodovost - vypocet'!AO70*'09.1 Nehodovost - vypocet'!AO70/'09.1 Nehodovost - vypocet'!AN70)),IF('A2 Intenzita dopravy'!$G$2="Koeficienty rastu dopravy",IFERROR(INDEX('A2.1 Intenzita dopravy'!$E56:$BB56,MATCH('09.1 Nehodovost - vypocet'!AP$19,'A2.1 Intenzita dopravy'!$E$5:$BB$5,0)),IF('09.1 Nehodovost - vypocet'!AP$19&lt;MIN('A2.1 Intenzita dopravy'!$E$5:$BB$5),'09.1 Nehodovost - vypocet'!AQ70*'09.1 Nehodovost - vypocet'!AQ70/'09.1 Nehodovost - vypocet'!AR70,'09.1 Nehodovost - vypocet'!AO70*'09.1 Nehodovost - vypocet'!AO70/'09.1 Nehodovost - vypocet'!AN70)),0)),0)</f>
        <v>1035.081409147612</v>
      </c>
      <c r="AQ70" s="30">
        <f>IFERROR(IF('A2 Intenzita dopravy'!$G$2="Dopravný model",IFERROR(INDEX('A2.1 Intenzita dopravy'!$E192:$BB192,MATCH('09.1 Nehodovost - vypocet'!AQ$19,'A2.1 Intenzita dopravy'!$E$141:$BB$141,0)),IF('09.1 Nehodovost - vypocet'!AQ$19&lt;MIN('A2.1 Intenzita dopravy'!$E$141:$BB$141),'09.1 Nehodovost - vypocet'!AR70*'09.1 Nehodovost - vypocet'!AR70/'09.1 Nehodovost - vypocet'!AS70,'09.1 Nehodovost - vypocet'!AP70*'09.1 Nehodovost - vypocet'!AP70/'09.1 Nehodovost - vypocet'!AO70)),IF('A2 Intenzita dopravy'!$G$2="Koeficienty rastu dopravy",IFERROR(INDEX('A2.1 Intenzita dopravy'!$E56:$BB56,MATCH('09.1 Nehodovost - vypocet'!AQ$19,'A2.1 Intenzita dopravy'!$E$5:$BB$5,0)),IF('09.1 Nehodovost - vypocet'!AQ$19&lt;MIN('A2.1 Intenzita dopravy'!$E$5:$BB$5),'09.1 Nehodovost - vypocet'!AR70*'09.1 Nehodovost - vypocet'!AR70/'09.1 Nehodovost - vypocet'!AS70,'09.1 Nehodovost - vypocet'!AP70*'09.1 Nehodovost - vypocet'!AP70/'09.1 Nehodovost - vypocet'!AO70)),0)),0)</f>
        <v>1050</v>
      </c>
      <c r="AR70" s="30">
        <f>IFERROR(IF('A2 Intenzita dopravy'!$G$2="Dopravný model",IFERROR(INDEX('A2.1 Intenzita dopravy'!$E192:$BB192,MATCH('09.1 Nehodovost - vypocet'!AR$19,'A2.1 Intenzita dopravy'!$E$141:$BB$141,0)),IF('09.1 Nehodovost - vypocet'!AR$19&lt;MIN('A2.1 Intenzita dopravy'!$E$141:$BB$141),'09.1 Nehodovost - vypocet'!AS70*'09.1 Nehodovost - vypocet'!AS70/'09.1 Nehodovost - vypocet'!AT70,'09.1 Nehodovost - vypocet'!AQ70*'09.1 Nehodovost - vypocet'!AQ70/'09.1 Nehodovost - vypocet'!AP70)),IF('A2 Intenzita dopravy'!$G$2="Koeficienty rastu dopravy",IFERROR(INDEX('A2.1 Intenzita dopravy'!$E56:$BB56,MATCH('09.1 Nehodovost - vypocet'!AR$19,'A2.1 Intenzita dopravy'!$E$5:$BB$5,0)),IF('09.1 Nehodovost - vypocet'!AR$19&lt;MIN('A2.1 Intenzita dopravy'!$E$5:$BB$5),'09.1 Nehodovost - vypocet'!AS70*'09.1 Nehodovost - vypocet'!AS70/'09.1 Nehodovost - vypocet'!AT70,'09.1 Nehodovost - vypocet'!AQ70*'09.1 Nehodovost - vypocet'!AQ70/'09.1 Nehodovost - vypocet'!AP70)),0)),0)</f>
        <v>1065.1336119618913</v>
      </c>
      <c r="AS70" s="30">
        <f>IFERROR(IF('A2 Intenzita dopravy'!$G$2="Dopravný model",IFERROR(INDEX('A2.1 Intenzita dopravy'!$E192:$BB192,MATCH('09.1 Nehodovost - vypocet'!AS$19,'A2.1 Intenzita dopravy'!$E$141:$BB$141,0)),IF('09.1 Nehodovost - vypocet'!AS$19&lt;MIN('A2.1 Intenzita dopravy'!$E$141:$BB$141),'09.1 Nehodovost - vypocet'!AT70*'09.1 Nehodovost - vypocet'!AT70/'09.1 Nehodovost - vypocet'!AU70,'09.1 Nehodovost - vypocet'!AR70*'09.1 Nehodovost - vypocet'!AR70/'09.1 Nehodovost - vypocet'!AQ70)),IF('A2 Intenzita dopravy'!$G$2="Koeficienty rastu dopravy",IFERROR(INDEX('A2.1 Intenzita dopravy'!$E56:$BB56,MATCH('09.1 Nehodovost - vypocet'!AS$19,'A2.1 Intenzita dopravy'!$E$5:$BB$5,0)),IF('09.1 Nehodovost - vypocet'!AS$19&lt;MIN('A2.1 Intenzita dopravy'!$E$5:$BB$5),'09.1 Nehodovost - vypocet'!AT70*'09.1 Nehodovost - vypocet'!AT70/'09.1 Nehodovost - vypocet'!AU70,'09.1 Nehodovost - vypocet'!AR70*'09.1 Nehodovost - vypocet'!AR70/'09.1 Nehodovost - vypocet'!AQ70)),0)),0)</f>
        <v>1080.4853441247474</v>
      </c>
      <c r="AT70" s="30">
        <f>IFERROR(IF('A2 Intenzita dopravy'!$G$2="Dopravný model",IFERROR(INDEX('A2.1 Intenzita dopravy'!$E192:$BB192,MATCH('09.1 Nehodovost - vypocet'!AT$19,'A2.1 Intenzita dopravy'!$E$141:$BB$141,0)),IF('09.1 Nehodovost - vypocet'!AT$19&lt;MIN('A2.1 Intenzita dopravy'!$E$141:$BB$141),'09.1 Nehodovost - vypocet'!AU70*'09.1 Nehodovost - vypocet'!AU70/'09.1 Nehodovost - vypocet'!AV70,'09.1 Nehodovost - vypocet'!AS70*'09.1 Nehodovost - vypocet'!AS70/'09.1 Nehodovost - vypocet'!AR70)),IF('A2 Intenzita dopravy'!$G$2="Koeficienty rastu dopravy",IFERROR(INDEX('A2.1 Intenzita dopravy'!$E56:$BB56,MATCH('09.1 Nehodovost - vypocet'!AT$19,'A2.1 Intenzita dopravy'!$E$5:$BB$5,0)),IF('09.1 Nehodovost - vypocet'!AT$19&lt;MIN('A2.1 Intenzita dopravy'!$E$5:$BB$5),'09.1 Nehodovost - vypocet'!AU70*'09.1 Nehodovost - vypocet'!AU70/'09.1 Nehodovost - vypocet'!AV70,'09.1 Nehodovost - vypocet'!AS70*'09.1 Nehodovost - vypocet'!AS70/'09.1 Nehodovost - vypocet'!AR70)),0)),0)</f>
        <v>1096.0583402471229</v>
      </c>
      <c r="AU70" s="30">
        <f>IFERROR(IF('A2 Intenzita dopravy'!$G$2="Dopravný model",IFERROR(INDEX('A2.1 Intenzita dopravy'!$E192:$BB192,MATCH('09.1 Nehodovost - vypocet'!AU$19,'A2.1 Intenzita dopravy'!$E$141:$BB$141,0)),IF('09.1 Nehodovost - vypocet'!AU$19&lt;MIN('A2.1 Intenzita dopravy'!$E$141:$BB$141),'09.1 Nehodovost - vypocet'!AV70*'09.1 Nehodovost - vypocet'!AV70/'09.1 Nehodovost - vypocet'!AW70,'09.1 Nehodovost - vypocet'!AT70*'09.1 Nehodovost - vypocet'!AT70/'09.1 Nehodovost - vypocet'!AS70)),IF('A2 Intenzita dopravy'!$G$2="Koeficienty rastu dopravy",IFERROR(INDEX('A2.1 Intenzita dopravy'!$E56:$BB56,MATCH('09.1 Nehodovost - vypocet'!AU$19,'A2.1 Intenzita dopravy'!$E$5:$BB$5,0)),IF('09.1 Nehodovost - vypocet'!AU$19&lt;MIN('A2.1 Intenzita dopravy'!$E$5:$BB$5),'09.1 Nehodovost - vypocet'!AV70*'09.1 Nehodovost - vypocet'!AV70/'09.1 Nehodovost - vypocet'!AW70,'09.1 Nehodovost - vypocet'!AT70*'09.1 Nehodovost - vypocet'!AT70/'09.1 Nehodovost - vypocet'!AS70)),0)),0)</f>
        <v>1111.855789398451</v>
      </c>
      <c r="AV70" s="30">
        <f>IFERROR(IF('A2 Intenzita dopravy'!$G$2="Dopravný model",IFERROR(INDEX('A2.1 Intenzita dopravy'!$E192:$BB192,MATCH('09.1 Nehodovost - vypocet'!AV$19,'A2.1 Intenzita dopravy'!$E$141:$BB$141,0)),IF('09.1 Nehodovost - vypocet'!AV$19&lt;MIN('A2.1 Intenzita dopravy'!$E$141:$BB$141),'09.1 Nehodovost - vypocet'!AW70*'09.1 Nehodovost - vypocet'!AW70/'09.1 Nehodovost - vypocet'!AX70,'09.1 Nehodovost - vypocet'!AU70*'09.1 Nehodovost - vypocet'!AU70/'09.1 Nehodovost - vypocet'!AT70)),IF('A2 Intenzita dopravy'!$G$2="Koeficienty rastu dopravy",IFERROR(INDEX('A2.1 Intenzita dopravy'!$E56:$BB56,MATCH('09.1 Nehodovost - vypocet'!AV$19,'A2.1 Intenzita dopravy'!$E$5:$BB$5,0)),IF('09.1 Nehodovost - vypocet'!AV$19&lt;MIN('A2.1 Intenzita dopravy'!$E$5:$BB$5),'09.1 Nehodovost - vypocet'!AW70*'09.1 Nehodovost - vypocet'!AW70/'09.1 Nehodovost - vypocet'!AX70,'09.1 Nehodovost - vypocet'!AU70*'09.1 Nehodovost - vypocet'!AU70/'09.1 Nehodovost - vypocet'!AT70)),0)),0)</f>
        <v>1127.8809266121066</v>
      </c>
      <c r="AW70" s="30">
        <f>IFERROR(IF('A2 Intenzita dopravy'!$G$2="Dopravný model",IFERROR(INDEX('A2.1 Intenzita dopravy'!$E192:$BB192,MATCH('09.1 Nehodovost - vypocet'!AW$19,'A2.1 Intenzita dopravy'!$E$141:$BB$141,0)),IF('09.1 Nehodovost - vypocet'!AW$19&lt;MIN('A2.1 Intenzita dopravy'!$E$141:$BB$141),'09.1 Nehodovost - vypocet'!AX70*'09.1 Nehodovost - vypocet'!AX70/'09.1 Nehodovost - vypocet'!AY70,'09.1 Nehodovost - vypocet'!AV70*'09.1 Nehodovost - vypocet'!AV70/'09.1 Nehodovost - vypocet'!AU70)),IF('A2 Intenzita dopravy'!$G$2="Koeficienty rastu dopravy",IFERROR(INDEX('A2.1 Intenzita dopravy'!$E56:$BB56,MATCH('09.1 Nehodovost - vypocet'!AW$19,'A2.1 Intenzita dopravy'!$E$5:$BB$5,0)),IF('09.1 Nehodovost - vypocet'!AW$19&lt;MIN('A2.1 Intenzita dopravy'!$E$5:$BB$5),'09.1 Nehodovost - vypocet'!AX70*'09.1 Nehodovost - vypocet'!AX70/'09.1 Nehodovost - vypocet'!AY70,'09.1 Nehodovost - vypocet'!AV70*'09.1 Nehodovost - vypocet'!AV70/'09.1 Nehodovost - vypocet'!AU70)),0)),0)</f>
        <v>1144.1370335478837</v>
      </c>
      <c r="AX70" s="30">
        <f>IFERROR(IF('A2 Intenzita dopravy'!$G$2="Dopravný model",IFERROR(INDEX('A2.1 Intenzita dopravy'!$E192:$BB192,MATCH('09.1 Nehodovost - vypocet'!AX$19,'A2.1 Intenzita dopravy'!$E$141:$BB$141,0)),IF('09.1 Nehodovost - vypocet'!AX$19&lt;MIN('A2.1 Intenzita dopravy'!$E$141:$BB$141),'09.1 Nehodovost - vypocet'!AY70*'09.1 Nehodovost - vypocet'!AY70/'09.1 Nehodovost - vypocet'!AZ70,'09.1 Nehodovost - vypocet'!AW70*'09.1 Nehodovost - vypocet'!AW70/'09.1 Nehodovost - vypocet'!AV70)),IF('A2 Intenzita dopravy'!$G$2="Koeficienty rastu dopravy",IFERROR(INDEX('A2.1 Intenzita dopravy'!$E56:$BB56,MATCH('09.1 Nehodovost - vypocet'!AX$19,'A2.1 Intenzita dopravy'!$E$5:$BB$5,0)),IF('09.1 Nehodovost - vypocet'!AX$19&lt;MIN('A2.1 Intenzita dopravy'!$E$5:$BB$5),'09.1 Nehodovost - vypocet'!AY70*'09.1 Nehodovost - vypocet'!AY70/'09.1 Nehodovost - vypocet'!AZ70,'09.1 Nehodovost - vypocet'!AW70*'09.1 Nehodovost - vypocet'!AW70/'09.1 Nehodovost - vypocet'!AV70)),0)),0)</f>
        <v>1160.62743916402</v>
      </c>
      <c r="AY70" s="30">
        <f>IFERROR(IF('A2 Intenzita dopravy'!$G$2="Dopravný model",IFERROR(INDEX('A2.1 Intenzita dopravy'!$E192:$BB192,MATCH('09.1 Nehodovost - vypocet'!AY$19,'A2.1 Intenzita dopravy'!$E$141:$BB$141,0)),IF('09.1 Nehodovost - vypocet'!AY$19&lt;MIN('A2.1 Intenzita dopravy'!$E$141:$BB$141),'09.1 Nehodovost - vypocet'!AZ70*'09.1 Nehodovost - vypocet'!AZ70/'09.1 Nehodovost - vypocet'!BA70,'09.1 Nehodovost - vypocet'!AX70*'09.1 Nehodovost - vypocet'!AX70/'09.1 Nehodovost - vypocet'!AW70)),IF('A2 Intenzita dopravy'!$G$2="Koeficienty rastu dopravy",IFERROR(INDEX('A2.1 Intenzita dopravy'!$E56:$BB56,MATCH('09.1 Nehodovost - vypocet'!AY$19,'A2.1 Intenzita dopravy'!$E$5:$BB$5,0)),IF('09.1 Nehodovost - vypocet'!AY$19&lt;MIN('A2.1 Intenzita dopravy'!$E$5:$BB$5),'09.1 Nehodovost - vypocet'!AZ70*'09.1 Nehodovost - vypocet'!AZ70/'09.1 Nehodovost - vypocet'!BA70,'09.1 Nehodovost - vypocet'!AX70*'09.1 Nehodovost - vypocet'!AX70/'09.1 Nehodovost - vypocet'!AW70)),0)),0)</f>
        <v>1177.3555203989074</v>
      </c>
      <c r="AZ70" s="30">
        <f>IFERROR(IF('A2 Intenzita dopravy'!$G$2="Dopravný model",IFERROR(INDEX('A2.1 Intenzita dopravy'!$E192:$BB192,MATCH('09.1 Nehodovost - vypocet'!AZ$19,'A2.1 Intenzita dopravy'!$E$141:$BB$141,0)),IF('09.1 Nehodovost - vypocet'!AZ$19&lt;MIN('A2.1 Intenzita dopravy'!$E$141:$BB$141),'09.1 Nehodovost - vypocet'!BA70*'09.1 Nehodovost - vypocet'!BA70/'09.1 Nehodovost - vypocet'!BB70,'09.1 Nehodovost - vypocet'!AY70*'09.1 Nehodovost - vypocet'!AY70/'09.1 Nehodovost - vypocet'!AX70)),IF('A2 Intenzita dopravy'!$G$2="Koeficienty rastu dopravy",IFERROR(INDEX('A2.1 Intenzita dopravy'!$E56:$BB56,MATCH('09.1 Nehodovost - vypocet'!AZ$19,'A2.1 Intenzita dopravy'!$E$5:$BB$5,0)),IF('09.1 Nehodovost - vypocet'!AZ$19&lt;MIN('A2.1 Intenzita dopravy'!$E$5:$BB$5),'09.1 Nehodovost - vypocet'!BA70*'09.1 Nehodovost - vypocet'!BA70/'09.1 Nehodovost - vypocet'!BB70,'09.1 Nehodovost - vypocet'!AY70*'09.1 Nehodovost - vypocet'!AY70/'09.1 Nehodovost - vypocet'!AX70)),0)),0)</f>
        <v>1194.324702862629</v>
      </c>
      <c r="BA70" s="30">
        <f>IFERROR(IF('A2 Intenzita dopravy'!$G$2="Dopravný model",IFERROR(INDEX('A2.1 Intenzita dopravy'!$E192:$BB192,MATCH('09.1 Nehodovost - vypocet'!BA$19,'A2.1 Intenzita dopravy'!$E$141:$BB$141,0)),IF('09.1 Nehodovost - vypocet'!BA$19&lt;MIN('A2.1 Intenzita dopravy'!$E$141:$BB$141),'09.1 Nehodovost - vypocet'!BB70*'09.1 Nehodovost - vypocet'!BB70/'09.1 Nehodovost - vypocet'!BC70,'09.1 Nehodovost - vypocet'!AZ70*'09.1 Nehodovost - vypocet'!AZ70/'09.1 Nehodovost - vypocet'!AY70)),IF('A2 Intenzita dopravy'!$G$2="Koeficienty rastu dopravy",IFERROR(INDEX('A2.1 Intenzita dopravy'!$E56:$BB56,MATCH('09.1 Nehodovost - vypocet'!BA$19,'A2.1 Intenzita dopravy'!$E$5:$BB$5,0)),IF('09.1 Nehodovost - vypocet'!BA$19&lt;MIN('A2.1 Intenzita dopravy'!$E$5:$BB$5),'09.1 Nehodovost - vypocet'!BB70*'09.1 Nehodovost - vypocet'!BB70/'09.1 Nehodovost - vypocet'!BC70,'09.1 Nehodovost - vypocet'!AZ70*'09.1 Nehodovost - vypocet'!AZ70/'09.1 Nehodovost - vypocet'!AY70)),0)),0)</f>
        <v>1211.5384615384614</v>
      </c>
      <c r="BB70" s="30">
        <f>IFERROR(IF('A2 Intenzita dopravy'!$G$2="Dopravný model",IFERROR(INDEX('A2.1 Intenzita dopravy'!$E192:$BB192,MATCH('09.1 Nehodovost - vypocet'!BB$19,'A2.1 Intenzita dopravy'!$E$141:$BB$141,0)),IF('09.1 Nehodovost - vypocet'!BB$19&lt;MIN('A2.1 Intenzita dopravy'!$E$141:$BB$141),'09.1 Nehodovost - vypocet'!BC70*'09.1 Nehodovost - vypocet'!BC70/'09.1 Nehodovost - vypocet'!BD70,'09.1 Nehodovost - vypocet'!BA70*'09.1 Nehodovost - vypocet'!BA70/'09.1 Nehodovost - vypocet'!AZ70)),IF('A2 Intenzita dopravy'!$G$2="Koeficienty rastu dopravy",IFERROR(INDEX('A2.1 Intenzita dopravy'!$E56:$BB56,MATCH('09.1 Nehodovost - vypocet'!BB$19,'A2.1 Intenzita dopravy'!$E$5:$BB$5,0)),IF('09.1 Nehodovost - vypocet'!BB$19&lt;MIN('A2.1 Intenzita dopravy'!$E$5:$BB$5),'09.1 Nehodovost - vypocet'!BC70*'09.1 Nehodovost - vypocet'!BC70/'09.1 Nehodovost - vypocet'!BD70,'09.1 Nehodovost - vypocet'!BA70*'09.1 Nehodovost - vypocet'!BA70/'09.1 Nehodovost - vypocet'!AZ70)),0)),0)</f>
        <v>1229.0003214944898</v>
      </c>
    </row>
    <row r="71" spans="2:54" customFormat="1" x14ac:dyDescent="0.2">
      <c r="B71" s="5">
        <v>3</v>
      </c>
      <c r="C71" s="5">
        <f t="shared" si="66"/>
        <v>90782</v>
      </c>
      <c r="D71" s="5" t="str">
        <f t="shared" si="65"/>
        <v>I/59 Tvrdošín - po OK II/520</v>
      </c>
      <c r="E71" s="30">
        <f>IFERROR(IF('A2 Intenzita dopravy'!$G$2="Dopravný model",IFERROR(INDEX('A2.1 Intenzita dopravy'!$E193:$BB193,MATCH('09.1 Nehodovost - vypocet'!E$19,'A2.1 Intenzita dopravy'!$E$141:$BB$141,0)),IF('09.1 Nehodovost - vypocet'!E$19&lt;MIN('A2.1 Intenzita dopravy'!$E$141:$BB$141),'09.1 Nehodovost - vypocet'!F71*'09.1 Nehodovost - vypocet'!F71/'09.1 Nehodovost - vypocet'!G71,'09.1 Nehodovost - vypocet'!D71*'09.1 Nehodovost - vypocet'!D71/'09.1 Nehodovost - vypocet'!C71)),IF('A2 Intenzita dopravy'!$G$2="Koeficienty rastu dopravy",IFERROR(INDEX('A2.1 Intenzita dopravy'!$E57:$BB57,MATCH('09.1 Nehodovost - vypocet'!E$19,'A2.1 Intenzita dopravy'!$E$5:$BB$5,0)),IF('09.1 Nehodovost - vypocet'!E$19&lt;MIN('A2.1 Intenzita dopravy'!$E$5:$BB$5),'09.1 Nehodovost - vypocet'!F71*'09.1 Nehodovost - vypocet'!F71/'09.1 Nehodovost - vypocet'!G71,'09.1 Nehodovost - vypocet'!D71*'09.1 Nehodovost - vypocet'!D71/'09.1 Nehodovost - vypocet'!C71)),0)),0)</f>
        <v>1867.1552370389998</v>
      </c>
      <c r="F71" s="30">
        <f>IFERROR(IF('A2 Intenzita dopravy'!$G$2="Dopravný model",IFERROR(INDEX('A2.1 Intenzita dopravy'!$E193:$BB193,MATCH('09.1 Nehodovost - vypocet'!F$19,'A2.1 Intenzita dopravy'!$E$141:$BB$141,0)),IF('09.1 Nehodovost - vypocet'!F$19&lt;MIN('A2.1 Intenzita dopravy'!$E$141:$BB$141),'09.1 Nehodovost - vypocet'!G71*'09.1 Nehodovost - vypocet'!G71/'09.1 Nehodovost - vypocet'!H71,'09.1 Nehodovost - vypocet'!E71*'09.1 Nehodovost - vypocet'!E71/'09.1 Nehodovost - vypocet'!D71)),IF('A2 Intenzita dopravy'!$G$2="Koeficienty rastu dopravy",IFERROR(INDEX('A2.1 Intenzita dopravy'!$E57:$BB57,MATCH('09.1 Nehodovost - vypocet'!F$19,'A2.1 Intenzita dopravy'!$E$5:$BB$5,0)),IF('09.1 Nehodovost - vypocet'!F$19&lt;MIN('A2.1 Intenzita dopravy'!$E$5:$BB$5),'09.1 Nehodovost - vypocet'!G71*'09.1 Nehodovost - vypocet'!G71/'09.1 Nehodovost - vypocet'!H71,'09.1 Nehodovost - vypocet'!E71*'09.1 Nehodovost - vypocet'!E71/'09.1 Nehodovost - vypocet'!D71)),0)),0)</f>
        <v>1895.9120227845322</v>
      </c>
      <c r="G71" s="30">
        <f>IFERROR(IF('A2 Intenzita dopravy'!$G$2="Dopravný model",IFERROR(INDEX('A2.1 Intenzita dopravy'!$E193:$BB193,MATCH('09.1 Nehodovost - vypocet'!G$19,'A2.1 Intenzita dopravy'!$E$141:$BB$141,0)),IF('09.1 Nehodovost - vypocet'!G$19&lt;MIN('A2.1 Intenzita dopravy'!$E$141:$BB$141),'09.1 Nehodovost - vypocet'!H71*'09.1 Nehodovost - vypocet'!H71/'09.1 Nehodovost - vypocet'!I71,'09.1 Nehodovost - vypocet'!F71*'09.1 Nehodovost - vypocet'!F71/'09.1 Nehodovost - vypocet'!E71)),IF('A2 Intenzita dopravy'!$G$2="Koeficienty rastu dopravy",IFERROR(INDEX('A2.1 Intenzita dopravy'!$E57:$BB57,MATCH('09.1 Nehodovost - vypocet'!G$19,'A2.1 Intenzita dopravy'!$E$5:$BB$5,0)),IF('09.1 Nehodovost - vypocet'!G$19&lt;MIN('A2.1 Intenzita dopravy'!$E$5:$BB$5),'09.1 Nehodovost - vypocet'!H71*'09.1 Nehodovost - vypocet'!H71/'09.1 Nehodovost - vypocet'!I71,'09.1 Nehodovost - vypocet'!F71*'09.1 Nehodovost - vypocet'!F71/'09.1 Nehodovost - vypocet'!E71)),0)),0)</f>
        <v>1925.1117029986176</v>
      </c>
      <c r="H71" s="30">
        <f>IFERROR(IF('A2 Intenzita dopravy'!$G$2="Dopravný model",IFERROR(INDEX('A2.1 Intenzita dopravy'!$E193:$BB193,MATCH('09.1 Nehodovost - vypocet'!H$19,'A2.1 Intenzita dopravy'!$E$141:$BB$141,0)),IF('09.1 Nehodovost - vypocet'!H$19&lt;MIN('A2.1 Intenzita dopravy'!$E$141:$BB$141),'09.1 Nehodovost - vypocet'!I71*'09.1 Nehodovost - vypocet'!I71/'09.1 Nehodovost - vypocet'!J71,'09.1 Nehodovost - vypocet'!G71*'09.1 Nehodovost - vypocet'!G71/'09.1 Nehodovost - vypocet'!F71)),IF('A2 Intenzita dopravy'!$G$2="Koeficienty rastu dopravy",IFERROR(INDEX('A2.1 Intenzita dopravy'!$E57:$BB57,MATCH('09.1 Nehodovost - vypocet'!H$19,'A2.1 Intenzita dopravy'!$E$5:$BB$5,0)),IF('09.1 Nehodovost - vypocet'!H$19&lt;MIN('A2.1 Intenzita dopravy'!$E$5:$BB$5),'09.1 Nehodovost - vypocet'!I71*'09.1 Nehodovost - vypocet'!I71/'09.1 Nehodovost - vypocet'!J71,'09.1 Nehodovost - vypocet'!G71*'09.1 Nehodovost - vypocet'!G71/'09.1 Nehodovost - vypocet'!F71)),0)),0)</f>
        <v>1954.7610988716358</v>
      </c>
      <c r="I71" s="30">
        <f>IFERROR(IF('A2 Intenzita dopravy'!$G$2="Dopravný model",IFERROR(INDEX('A2.1 Intenzita dopravy'!$E193:$BB193,MATCH('09.1 Nehodovost - vypocet'!I$19,'A2.1 Intenzita dopravy'!$E$141:$BB$141,0)),IF('09.1 Nehodovost - vypocet'!I$19&lt;MIN('A2.1 Intenzita dopravy'!$E$141:$BB$141),'09.1 Nehodovost - vypocet'!J71*'09.1 Nehodovost - vypocet'!J71/'09.1 Nehodovost - vypocet'!K71,'09.1 Nehodovost - vypocet'!H71*'09.1 Nehodovost - vypocet'!H71/'09.1 Nehodovost - vypocet'!G71)),IF('A2 Intenzita dopravy'!$G$2="Koeficienty rastu dopravy",IFERROR(INDEX('A2.1 Intenzita dopravy'!$E57:$BB57,MATCH('09.1 Nehodovost - vypocet'!I$19,'A2.1 Intenzita dopravy'!$E$5:$BB$5,0)),IF('09.1 Nehodovost - vypocet'!I$19&lt;MIN('A2.1 Intenzita dopravy'!$E$5:$BB$5),'09.1 Nehodovost - vypocet'!J71*'09.1 Nehodovost - vypocet'!J71/'09.1 Nehodovost - vypocet'!K71,'09.1 Nehodovost - vypocet'!H71*'09.1 Nehodovost - vypocet'!H71/'09.1 Nehodovost - vypocet'!G71)),0)),0)</f>
        <v>1984.8671366497786</v>
      </c>
      <c r="J71" s="30">
        <f>IFERROR(IF('A2 Intenzita dopravy'!$G$2="Dopravný model",IFERROR(INDEX('A2.1 Intenzita dopravy'!$E193:$BB193,MATCH('09.1 Nehodovost - vypocet'!J$19,'A2.1 Intenzita dopravy'!$E$141:$BB$141,0)),IF('09.1 Nehodovost - vypocet'!J$19&lt;MIN('A2.1 Intenzita dopravy'!$E$141:$BB$141),'09.1 Nehodovost - vypocet'!K71*'09.1 Nehodovost - vypocet'!K71/'09.1 Nehodovost - vypocet'!L71,'09.1 Nehodovost - vypocet'!I71*'09.1 Nehodovost - vypocet'!I71/'09.1 Nehodovost - vypocet'!H71)),IF('A2 Intenzita dopravy'!$G$2="Koeficienty rastu dopravy",IFERROR(INDEX('A2.1 Intenzita dopravy'!$E57:$BB57,MATCH('09.1 Nehodovost - vypocet'!J$19,'A2.1 Intenzita dopravy'!$E$5:$BB$5,0)),IF('09.1 Nehodovost - vypocet'!J$19&lt;MIN('A2.1 Intenzita dopravy'!$E$5:$BB$5),'09.1 Nehodovost - vypocet'!K71*'09.1 Nehodovost - vypocet'!K71/'09.1 Nehodovost - vypocet'!L71,'09.1 Nehodovost - vypocet'!I71*'09.1 Nehodovost - vypocet'!I71/'09.1 Nehodovost - vypocet'!H71)),0)),0)</f>
        <v>2015.4368492530557</v>
      </c>
      <c r="K71" s="30">
        <f>IFERROR(IF('A2 Intenzita dopravy'!$G$2="Dopravný model",IFERROR(INDEX('A2.1 Intenzita dopravy'!$E193:$BB193,MATCH('09.1 Nehodovost - vypocet'!K$19,'A2.1 Intenzita dopravy'!$E$141:$BB$141,0)),IF('09.1 Nehodovost - vypocet'!K$19&lt;MIN('A2.1 Intenzita dopravy'!$E$141:$BB$141),'09.1 Nehodovost - vypocet'!L71*'09.1 Nehodovost - vypocet'!L71/'09.1 Nehodovost - vypocet'!M71,'09.1 Nehodovost - vypocet'!J71*'09.1 Nehodovost - vypocet'!J71/'09.1 Nehodovost - vypocet'!I71)),IF('A2 Intenzita dopravy'!$G$2="Koeficienty rastu dopravy",IFERROR(INDEX('A2.1 Intenzita dopravy'!$E57:$BB57,MATCH('09.1 Nehodovost - vypocet'!K$19,'A2.1 Intenzita dopravy'!$E$5:$BB$5,0)),IF('09.1 Nehodovost - vypocet'!K$19&lt;MIN('A2.1 Intenzita dopravy'!$E$5:$BB$5),'09.1 Nehodovost - vypocet'!L71*'09.1 Nehodovost - vypocet'!L71/'09.1 Nehodovost - vypocet'!M71,'09.1 Nehodovost - vypocet'!J71*'09.1 Nehodovost - vypocet'!J71/'09.1 Nehodovost - vypocet'!I71)),0)),0)</f>
        <v>2046.4773779182201</v>
      </c>
      <c r="L71" s="30">
        <f>IFERROR(IF('A2 Intenzita dopravy'!$G$2="Dopravný model",IFERROR(INDEX('A2.1 Intenzita dopravy'!$E193:$BB193,MATCH('09.1 Nehodovost - vypocet'!L$19,'A2.1 Intenzita dopravy'!$E$141:$BB$141,0)),IF('09.1 Nehodovost - vypocet'!L$19&lt;MIN('A2.1 Intenzita dopravy'!$E$141:$BB$141),'09.1 Nehodovost - vypocet'!M71*'09.1 Nehodovost - vypocet'!M71/'09.1 Nehodovost - vypocet'!N71,'09.1 Nehodovost - vypocet'!K71*'09.1 Nehodovost - vypocet'!K71/'09.1 Nehodovost - vypocet'!J71)),IF('A2 Intenzita dopravy'!$G$2="Koeficienty rastu dopravy",IFERROR(INDEX('A2.1 Intenzita dopravy'!$E57:$BB57,MATCH('09.1 Nehodovost - vypocet'!L$19,'A2.1 Intenzita dopravy'!$E$5:$BB$5,0)),IF('09.1 Nehodovost - vypocet'!L$19&lt;MIN('A2.1 Intenzita dopravy'!$E$5:$BB$5),'09.1 Nehodovost - vypocet'!M71*'09.1 Nehodovost - vypocet'!M71/'09.1 Nehodovost - vypocet'!N71,'09.1 Nehodovost - vypocet'!K71*'09.1 Nehodovost - vypocet'!K71/'09.1 Nehodovost - vypocet'!J71)),0)),0)</f>
        <v>2077.9959738669959</v>
      </c>
      <c r="M71" s="30">
        <f>IFERROR(IF('A2 Intenzita dopravy'!$G$2="Dopravný model",IFERROR(INDEX('A2.1 Intenzita dopravy'!$E193:$BB193,MATCH('09.1 Nehodovost - vypocet'!M$19,'A2.1 Intenzita dopravy'!$E$141:$BB$141,0)),IF('09.1 Nehodovost - vypocet'!M$19&lt;MIN('A2.1 Intenzita dopravy'!$E$141:$BB$141),'09.1 Nehodovost - vypocet'!N71*'09.1 Nehodovost - vypocet'!N71/'09.1 Nehodovost - vypocet'!O71,'09.1 Nehodovost - vypocet'!L71*'09.1 Nehodovost - vypocet'!L71/'09.1 Nehodovost - vypocet'!K71)),IF('A2 Intenzita dopravy'!$G$2="Koeficienty rastu dopravy",IFERROR(INDEX('A2.1 Intenzita dopravy'!$E57:$BB57,MATCH('09.1 Nehodovost - vypocet'!M$19,'A2.1 Intenzita dopravy'!$E$5:$BB$5,0)),IF('09.1 Nehodovost - vypocet'!M$19&lt;MIN('A2.1 Intenzita dopravy'!$E$5:$BB$5),'09.1 Nehodovost - vypocet'!N71*'09.1 Nehodovost - vypocet'!N71/'09.1 Nehodovost - vypocet'!O71,'09.1 Nehodovost - vypocet'!L71*'09.1 Nehodovost - vypocet'!L71/'09.1 Nehodovost - vypocet'!K71)),0)),0)</f>
        <v>2110</v>
      </c>
      <c r="N71" s="30">
        <f>IFERROR(IF('A2 Intenzita dopravy'!$G$2="Dopravný model",IFERROR(INDEX('A2.1 Intenzita dopravy'!$E193:$BB193,MATCH('09.1 Nehodovost - vypocet'!N$19,'A2.1 Intenzita dopravy'!$E$141:$BB$141,0)),IF('09.1 Nehodovost - vypocet'!N$19&lt;MIN('A2.1 Intenzita dopravy'!$E$141:$BB$141),'09.1 Nehodovost - vypocet'!O71*'09.1 Nehodovost - vypocet'!O71/'09.1 Nehodovost - vypocet'!P71,'09.1 Nehodovost - vypocet'!M71*'09.1 Nehodovost - vypocet'!M71/'09.1 Nehodovost - vypocet'!L71)),IF('A2 Intenzita dopravy'!$G$2="Koeficienty rastu dopravy",IFERROR(INDEX('A2.1 Intenzita dopravy'!$E57:$BB57,MATCH('09.1 Nehodovost - vypocet'!N$19,'A2.1 Intenzita dopravy'!$E$5:$BB$5,0)),IF('09.1 Nehodovost - vypocet'!N$19&lt;MIN('A2.1 Intenzita dopravy'!$E$5:$BB$5),'09.1 Nehodovost - vypocet'!O71*'09.1 Nehodovost - vypocet'!O71/'09.1 Nehodovost - vypocet'!P71,'09.1 Nehodovost - vypocet'!M71*'09.1 Nehodovost - vypocet'!M71/'09.1 Nehodovost - vypocet'!L71)),0)),0)</f>
        <v>2142.4969326167525</v>
      </c>
      <c r="O71" s="30">
        <f>IFERROR(IF('A2 Intenzita dopravy'!$G$2="Dopravný model",IFERROR(INDEX('A2.1 Intenzita dopravy'!$E193:$BB193,MATCH('09.1 Nehodovost - vypocet'!O$19,'A2.1 Intenzita dopravy'!$E$141:$BB$141,0)),IF('09.1 Nehodovost - vypocet'!O$19&lt;MIN('A2.1 Intenzita dopravy'!$E$141:$BB$141),'09.1 Nehodovost - vypocet'!P71*'09.1 Nehodovost - vypocet'!P71/'09.1 Nehodovost - vypocet'!Q71,'09.1 Nehodovost - vypocet'!N71*'09.1 Nehodovost - vypocet'!N71/'09.1 Nehodovost - vypocet'!M71)),IF('A2 Intenzita dopravy'!$G$2="Koeficienty rastu dopravy",IFERROR(INDEX('A2.1 Intenzita dopravy'!$E57:$BB57,MATCH('09.1 Nehodovost - vypocet'!O$19,'A2.1 Intenzita dopravy'!$E$5:$BB$5,0)),IF('09.1 Nehodovost - vypocet'!O$19&lt;MIN('A2.1 Intenzita dopravy'!$E$5:$BB$5),'09.1 Nehodovost - vypocet'!P71*'09.1 Nehodovost - vypocet'!P71/'09.1 Nehodovost - vypocet'!Q71,'09.1 Nehodovost - vypocet'!N71*'09.1 Nehodovost - vypocet'!N71/'09.1 Nehodovost - vypocet'!M71)),0)),0)</f>
        <v>2175.4943631621768</v>
      </c>
      <c r="P71" s="30">
        <f>IFERROR(IF('A2 Intenzita dopravy'!$G$2="Dopravný model",IFERROR(INDEX('A2.1 Intenzita dopravy'!$E193:$BB193,MATCH('09.1 Nehodovost - vypocet'!P$19,'A2.1 Intenzita dopravy'!$E$141:$BB$141,0)),IF('09.1 Nehodovost - vypocet'!P$19&lt;MIN('A2.1 Intenzita dopravy'!$E$141:$BB$141),'09.1 Nehodovost - vypocet'!Q71*'09.1 Nehodovost - vypocet'!Q71/'09.1 Nehodovost - vypocet'!R71,'09.1 Nehodovost - vypocet'!O71*'09.1 Nehodovost - vypocet'!O71/'09.1 Nehodovost - vypocet'!N71)),IF('A2 Intenzita dopravy'!$G$2="Koeficienty rastu dopravy",IFERROR(INDEX('A2.1 Intenzita dopravy'!$E57:$BB57,MATCH('09.1 Nehodovost - vypocet'!P$19,'A2.1 Intenzita dopravy'!$E$5:$BB$5,0)),IF('09.1 Nehodovost - vypocet'!P$19&lt;MIN('A2.1 Intenzita dopravy'!$E$5:$BB$5),'09.1 Nehodovost - vypocet'!Q71*'09.1 Nehodovost - vypocet'!Q71/'09.1 Nehodovost - vypocet'!R71,'09.1 Nehodovost - vypocet'!O71*'09.1 Nehodovost - vypocet'!O71/'09.1 Nehodovost - vypocet'!N71)),0)),0)</f>
        <v>720</v>
      </c>
      <c r="Q71" s="30">
        <f>IFERROR(IF('A2 Intenzita dopravy'!$G$2="Dopravný model",IFERROR(INDEX('A2.1 Intenzita dopravy'!$E193:$BB193,MATCH('09.1 Nehodovost - vypocet'!Q$19,'A2.1 Intenzita dopravy'!$E$141:$BB$141,0)),IF('09.1 Nehodovost - vypocet'!Q$19&lt;MIN('A2.1 Intenzita dopravy'!$E$141:$BB$141),'09.1 Nehodovost - vypocet'!R71*'09.1 Nehodovost - vypocet'!R71/'09.1 Nehodovost - vypocet'!S71,'09.1 Nehodovost - vypocet'!P71*'09.1 Nehodovost - vypocet'!P71/'09.1 Nehodovost - vypocet'!O71)),IF('A2 Intenzita dopravy'!$G$2="Koeficienty rastu dopravy",IFERROR(INDEX('A2.1 Intenzita dopravy'!$E57:$BB57,MATCH('09.1 Nehodovost - vypocet'!Q$19,'A2.1 Intenzita dopravy'!$E$5:$BB$5,0)),IF('09.1 Nehodovost - vypocet'!Q$19&lt;MIN('A2.1 Intenzita dopravy'!$E$5:$BB$5),'09.1 Nehodovost - vypocet'!R71*'09.1 Nehodovost - vypocet'!R71/'09.1 Nehodovost - vypocet'!S71,'09.1 Nehodovost - vypocet'!P71*'09.1 Nehodovost - vypocet'!P71/'09.1 Nehodovost - vypocet'!O71)),0)),0)</f>
        <v>729.60679012704213</v>
      </c>
      <c r="R71" s="30">
        <f>IFERROR(IF('A2 Intenzita dopravy'!$G$2="Dopravný model",IFERROR(INDEX('A2.1 Intenzita dopravy'!$E193:$BB193,MATCH('09.1 Nehodovost - vypocet'!R$19,'A2.1 Intenzita dopravy'!$E$141:$BB$141,0)),IF('09.1 Nehodovost - vypocet'!R$19&lt;MIN('A2.1 Intenzita dopravy'!$E$141:$BB$141),'09.1 Nehodovost - vypocet'!S71*'09.1 Nehodovost - vypocet'!S71/'09.1 Nehodovost - vypocet'!T71,'09.1 Nehodovost - vypocet'!Q71*'09.1 Nehodovost - vypocet'!Q71/'09.1 Nehodovost - vypocet'!P71)),IF('A2 Intenzita dopravy'!$G$2="Koeficienty rastu dopravy",IFERROR(INDEX('A2.1 Intenzita dopravy'!$E57:$BB57,MATCH('09.1 Nehodovost - vypocet'!R$19,'A2.1 Intenzita dopravy'!$E$5:$BB$5,0)),IF('09.1 Nehodovost - vypocet'!R$19&lt;MIN('A2.1 Intenzita dopravy'!$E$5:$BB$5),'09.1 Nehodovost - vypocet'!S71*'09.1 Nehodovost - vypocet'!S71/'09.1 Nehodovost - vypocet'!T71,'09.1 Nehodovost - vypocet'!Q71*'09.1 Nehodovost - vypocet'!Q71/'09.1 Nehodovost - vypocet'!P71)),0)),0)</f>
        <v>739.34176138817463</v>
      </c>
      <c r="S71" s="30">
        <f>IFERROR(IF('A2 Intenzita dopravy'!$G$2="Dopravný model",IFERROR(INDEX('A2.1 Intenzita dopravy'!$E193:$BB193,MATCH('09.1 Nehodovost - vypocet'!S$19,'A2.1 Intenzita dopravy'!$E$141:$BB$141,0)),IF('09.1 Nehodovost - vypocet'!S$19&lt;MIN('A2.1 Intenzita dopravy'!$E$141:$BB$141),'09.1 Nehodovost - vypocet'!T71*'09.1 Nehodovost - vypocet'!T71/'09.1 Nehodovost - vypocet'!U71,'09.1 Nehodovost - vypocet'!R71*'09.1 Nehodovost - vypocet'!R71/'09.1 Nehodovost - vypocet'!Q71)),IF('A2 Intenzita dopravy'!$G$2="Koeficienty rastu dopravy",IFERROR(INDEX('A2.1 Intenzita dopravy'!$E57:$BB57,MATCH('09.1 Nehodovost - vypocet'!S$19,'A2.1 Intenzita dopravy'!$E$5:$BB$5,0)),IF('09.1 Nehodovost - vypocet'!S$19&lt;MIN('A2.1 Intenzita dopravy'!$E$5:$BB$5),'09.1 Nehodovost - vypocet'!T71*'09.1 Nehodovost - vypocet'!T71/'09.1 Nehodovost - vypocet'!U71,'09.1 Nehodovost - vypocet'!R71*'09.1 Nehodovost - vypocet'!R71/'09.1 Nehodovost - vypocet'!Q71)),0)),0)</f>
        <v>749.20662407402722</v>
      </c>
      <c r="T71" s="30">
        <f>IFERROR(IF('A2 Intenzita dopravy'!$G$2="Dopravný model",IFERROR(INDEX('A2.1 Intenzita dopravy'!$E193:$BB193,MATCH('09.1 Nehodovost - vypocet'!T$19,'A2.1 Intenzita dopravy'!$E$141:$BB$141,0)),IF('09.1 Nehodovost - vypocet'!T$19&lt;MIN('A2.1 Intenzita dopravy'!$E$141:$BB$141),'09.1 Nehodovost - vypocet'!U71*'09.1 Nehodovost - vypocet'!U71/'09.1 Nehodovost - vypocet'!V71,'09.1 Nehodovost - vypocet'!S71*'09.1 Nehodovost - vypocet'!S71/'09.1 Nehodovost - vypocet'!R71)),IF('A2 Intenzita dopravy'!$G$2="Koeficienty rastu dopravy",IFERROR(INDEX('A2.1 Intenzita dopravy'!$E57:$BB57,MATCH('09.1 Nehodovost - vypocet'!T$19,'A2.1 Intenzita dopravy'!$E$5:$BB$5,0)),IF('09.1 Nehodovost - vypocet'!T$19&lt;MIN('A2.1 Intenzita dopravy'!$E$5:$BB$5),'09.1 Nehodovost - vypocet'!U71*'09.1 Nehodovost - vypocet'!U71/'09.1 Nehodovost - vypocet'!V71,'09.1 Nehodovost - vypocet'!S71*'09.1 Nehodovost - vypocet'!S71/'09.1 Nehodovost - vypocet'!R71)),0)),0)</f>
        <v>759.20311129523407</v>
      </c>
      <c r="U71" s="30">
        <f>IFERROR(IF('A2 Intenzita dopravy'!$G$2="Dopravný model",IFERROR(INDEX('A2.1 Intenzita dopravy'!$E193:$BB193,MATCH('09.1 Nehodovost - vypocet'!U$19,'A2.1 Intenzita dopravy'!$E$141:$BB$141,0)),IF('09.1 Nehodovost - vypocet'!U$19&lt;MIN('A2.1 Intenzita dopravy'!$E$141:$BB$141),'09.1 Nehodovost - vypocet'!V71*'09.1 Nehodovost - vypocet'!V71/'09.1 Nehodovost - vypocet'!W71,'09.1 Nehodovost - vypocet'!T71*'09.1 Nehodovost - vypocet'!T71/'09.1 Nehodovost - vypocet'!S71)),IF('A2 Intenzita dopravy'!$G$2="Koeficienty rastu dopravy",IFERROR(INDEX('A2.1 Intenzita dopravy'!$E57:$BB57,MATCH('09.1 Nehodovost - vypocet'!U$19,'A2.1 Intenzita dopravy'!$E$5:$BB$5,0)),IF('09.1 Nehodovost - vypocet'!U$19&lt;MIN('A2.1 Intenzita dopravy'!$E$5:$BB$5),'09.1 Nehodovost - vypocet'!V71*'09.1 Nehodovost - vypocet'!V71/'09.1 Nehodovost - vypocet'!W71,'09.1 Nehodovost - vypocet'!T71*'09.1 Nehodovost - vypocet'!T71/'09.1 Nehodovost - vypocet'!S71)),0)),0)</f>
        <v>769.33297928691559</v>
      </c>
      <c r="V71" s="30">
        <f>IFERROR(IF('A2 Intenzita dopravy'!$G$2="Dopravný model",IFERROR(INDEX('A2.1 Intenzita dopravy'!$E193:$BB193,MATCH('09.1 Nehodovost - vypocet'!V$19,'A2.1 Intenzita dopravy'!$E$141:$BB$141,0)),IF('09.1 Nehodovost - vypocet'!V$19&lt;MIN('A2.1 Intenzita dopravy'!$E$141:$BB$141),'09.1 Nehodovost - vypocet'!W71*'09.1 Nehodovost - vypocet'!W71/'09.1 Nehodovost - vypocet'!X71,'09.1 Nehodovost - vypocet'!U71*'09.1 Nehodovost - vypocet'!U71/'09.1 Nehodovost - vypocet'!T71)),IF('A2 Intenzita dopravy'!$G$2="Koeficienty rastu dopravy",IFERROR(INDEX('A2.1 Intenzita dopravy'!$E57:$BB57,MATCH('09.1 Nehodovost - vypocet'!V$19,'A2.1 Intenzita dopravy'!$E$5:$BB$5,0)),IF('09.1 Nehodovost - vypocet'!V$19&lt;MIN('A2.1 Intenzita dopravy'!$E$5:$BB$5),'09.1 Nehodovost - vypocet'!W71*'09.1 Nehodovost - vypocet'!W71/'09.1 Nehodovost - vypocet'!X71,'09.1 Nehodovost - vypocet'!U71*'09.1 Nehodovost - vypocet'!U71/'09.1 Nehodovost - vypocet'!T71)),0)),0)</f>
        <v>779.59800771722314</v>
      </c>
      <c r="W71" s="30">
        <f>IFERROR(IF('A2 Intenzita dopravy'!$G$2="Dopravný model",IFERROR(INDEX('A2.1 Intenzita dopravy'!$E193:$BB193,MATCH('09.1 Nehodovost - vypocet'!W$19,'A2.1 Intenzita dopravy'!$E$141:$BB$141,0)),IF('09.1 Nehodovost - vypocet'!W$19&lt;MIN('A2.1 Intenzita dopravy'!$E$141:$BB$141),'09.1 Nehodovost - vypocet'!X71*'09.1 Nehodovost - vypocet'!X71/'09.1 Nehodovost - vypocet'!Y71,'09.1 Nehodovost - vypocet'!V71*'09.1 Nehodovost - vypocet'!V71/'09.1 Nehodovost - vypocet'!U71)),IF('A2 Intenzita dopravy'!$G$2="Koeficienty rastu dopravy",IFERROR(INDEX('A2.1 Intenzita dopravy'!$E57:$BB57,MATCH('09.1 Nehodovost - vypocet'!W$19,'A2.1 Intenzita dopravy'!$E$5:$BB$5,0)),IF('09.1 Nehodovost - vypocet'!W$19&lt;MIN('A2.1 Intenzita dopravy'!$E$5:$BB$5),'09.1 Nehodovost - vypocet'!X71*'09.1 Nehodovost - vypocet'!X71/'09.1 Nehodovost - vypocet'!Y71,'09.1 Nehodovost - vypocet'!V71*'09.1 Nehodovost - vypocet'!V71/'09.1 Nehodovost - vypocet'!U71)),0)),0)</f>
        <v>790</v>
      </c>
      <c r="X71" s="30">
        <f>IFERROR(IF('A2 Intenzita dopravy'!$G$2="Dopravný model",IFERROR(INDEX('A2.1 Intenzita dopravy'!$E193:$BB193,MATCH('09.1 Nehodovost - vypocet'!X$19,'A2.1 Intenzita dopravy'!$E$141:$BB$141,0)),IF('09.1 Nehodovost - vypocet'!X$19&lt;MIN('A2.1 Intenzita dopravy'!$E$141:$BB$141),'09.1 Nehodovost - vypocet'!Y71*'09.1 Nehodovost - vypocet'!Y71/'09.1 Nehodovost - vypocet'!Z71,'09.1 Nehodovost - vypocet'!W71*'09.1 Nehodovost - vypocet'!W71/'09.1 Nehodovost - vypocet'!V71)),IF('A2 Intenzita dopravy'!$G$2="Koeficienty rastu dopravy",IFERROR(INDEX('A2.1 Intenzita dopravy'!$E57:$BB57,MATCH('09.1 Nehodovost - vypocet'!X$19,'A2.1 Intenzita dopravy'!$E$5:$BB$5,0)),IF('09.1 Nehodovost - vypocet'!X$19&lt;MIN('A2.1 Intenzita dopravy'!$E$5:$BB$5),'09.1 Nehodovost - vypocet'!Y71*'09.1 Nehodovost - vypocet'!Y71/'09.1 Nehodovost - vypocet'!Z71,'09.1 Nehodovost - vypocet'!W71*'09.1 Nehodovost - vypocet'!W71/'09.1 Nehodovost - vypocet'!V71)),0)),0)</f>
        <v>801.25088348371219</v>
      </c>
      <c r="Y71" s="30">
        <f>IFERROR(IF('A2 Intenzita dopravy'!$G$2="Dopravný model",IFERROR(INDEX('A2.1 Intenzita dopravy'!$E193:$BB193,MATCH('09.1 Nehodovost - vypocet'!Y$19,'A2.1 Intenzita dopravy'!$E$141:$BB$141,0)),IF('09.1 Nehodovost - vypocet'!Y$19&lt;MIN('A2.1 Intenzita dopravy'!$E$141:$BB$141),'09.1 Nehodovost - vypocet'!Z71*'09.1 Nehodovost - vypocet'!Z71/'09.1 Nehodovost - vypocet'!AA71,'09.1 Nehodovost - vypocet'!X71*'09.1 Nehodovost - vypocet'!X71/'09.1 Nehodovost - vypocet'!W71)),IF('A2 Intenzita dopravy'!$G$2="Koeficienty rastu dopravy",IFERROR(INDEX('A2.1 Intenzita dopravy'!$E57:$BB57,MATCH('09.1 Nehodovost - vypocet'!Y$19,'A2.1 Intenzita dopravy'!$E$5:$BB$5,0)),IF('09.1 Nehodovost - vypocet'!Y$19&lt;MIN('A2.1 Intenzita dopravy'!$E$5:$BB$5),'09.1 Nehodovost - vypocet'!Z71*'09.1 Nehodovost - vypocet'!Z71/'09.1 Nehodovost - vypocet'!AA71,'09.1 Nehodovost - vypocet'!X71*'09.1 Nehodovost - vypocet'!X71/'09.1 Nehodovost - vypocet'!W71)),0)),0)</f>
        <v>812.66199782712579</v>
      </c>
      <c r="Z71" s="30">
        <f>IFERROR(IF('A2 Intenzita dopravy'!$G$2="Dopravný model",IFERROR(INDEX('A2.1 Intenzita dopravy'!$E193:$BB193,MATCH('09.1 Nehodovost - vypocet'!Z$19,'A2.1 Intenzita dopravy'!$E$141:$BB$141,0)),IF('09.1 Nehodovost - vypocet'!Z$19&lt;MIN('A2.1 Intenzita dopravy'!$E$141:$BB$141),'09.1 Nehodovost - vypocet'!AA71*'09.1 Nehodovost - vypocet'!AA71/'09.1 Nehodovost - vypocet'!AB71,'09.1 Nehodovost - vypocet'!Y71*'09.1 Nehodovost - vypocet'!Y71/'09.1 Nehodovost - vypocet'!X71)),IF('A2 Intenzita dopravy'!$G$2="Koeficienty rastu dopravy",IFERROR(INDEX('A2.1 Intenzita dopravy'!$E57:$BB57,MATCH('09.1 Nehodovost - vypocet'!Z$19,'A2.1 Intenzita dopravy'!$E$5:$BB$5,0)),IF('09.1 Nehodovost - vypocet'!Z$19&lt;MIN('A2.1 Intenzita dopravy'!$E$5:$BB$5),'09.1 Nehodovost - vypocet'!AA71*'09.1 Nehodovost - vypocet'!AA71/'09.1 Nehodovost - vypocet'!AB71,'09.1 Nehodovost - vypocet'!Y71*'09.1 Nehodovost - vypocet'!Y71/'09.1 Nehodovost - vypocet'!X71)),0)),0)</f>
        <v>824.23562497800401</v>
      </c>
      <c r="AA71" s="30">
        <f>IFERROR(IF('A2 Intenzita dopravy'!$G$2="Dopravný model",IFERROR(INDEX('A2.1 Intenzita dopravy'!$E193:$BB193,MATCH('09.1 Nehodovost - vypocet'!AA$19,'A2.1 Intenzita dopravy'!$E$141:$BB$141,0)),IF('09.1 Nehodovost - vypocet'!AA$19&lt;MIN('A2.1 Intenzita dopravy'!$E$141:$BB$141),'09.1 Nehodovost - vypocet'!AB71*'09.1 Nehodovost - vypocet'!AB71/'09.1 Nehodovost - vypocet'!AC71,'09.1 Nehodovost - vypocet'!Z71*'09.1 Nehodovost - vypocet'!Z71/'09.1 Nehodovost - vypocet'!Y71)),IF('A2 Intenzita dopravy'!$G$2="Koeficienty rastu dopravy",IFERROR(INDEX('A2.1 Intenzita dopravy'!$E57:$BB57,MATCH('09.1 Nehodovost - vypocet'!AA$19,'A2.1 Intenzita dopravy'!$E$5:$BB$5,0)),IF('09.1 Nehodovost - vypocet'!AA$19&lt;MIN('A2.1 Intenzita dopravy'!$E$5:$BB$5),'09.1 Nehodovost - vypocet'!AB71*'09.1 Nehodovost - vypocet'!AB71/'09.1 Nehodovost - vypocet'!AC71,'09.1 Nehodovost - vypocet'!Z71*'09.1 Nehodovost - vypocet'!Z71/'09.1 Nehodovost - vypocet'!Y71)),0)),0)</f>
        <v>835.97407938275376</v>
      </c>
      <c r="AB71" s="30">
        <f>IFERROR(IF('A2 Intenzita dopravy'!$G$2="Dopravný model",IFERROR(INDEX('A2.1 Intenzita dopravy'!$E193:$BB193,MATCH('09.1 Nehodovost - vypocet'!AB$19,'A2.1 Intenzita dopravy'!$E$141:$BB$141,0)),IF('09.1 Nehodovost - vypocet'!AB$19&lt;MIN('A2.1 Intenzita dopravy'!$E$141:$BB$141),'09.1 Nehodovost - vypocet'!AC71*'09.1 Nehodovost - vypocet'!AC71/'09.1 Nehodovost - vypocet'!AD71,'09.1 Nehodovost - vypocet'!AA71*'09.1 Nehodovost - vypocet'!AA71/'09.1 Nehodovost - vypocet'!Z71)),IF('A2 Intenzita dopravy'!$G$2="Koeficienty rastu dopravy",IFERROR(INDEX('A2.1 Intenzita dopravy'!$E57:$BB57,MATCH('09.1 Nehodovost - vypocet'!AB$19,'A2.1 Intenzita dopravy'!$E$5:$BB$5,0)),IF('09.1 Nehodovost - vypocet'!AB$19&lt;MIN('A2.1 Intenzita dopravy'!$E$5:$BB$5),'09.1 Nehodovost - vypocet'!AC71*'09.1 Nehodovost - vypocet'!AC71/'09.1 Nehodovost - vypocet'!AD71,'09.1 Nehodovost - vypocet'!AA71*'09.1 Nehodovost - vypocet'!AA71/'09.1 Nehodovost - vypocet'!Z71)),0)),0)</f>
        <v>847.87970844925883</v>
      </c>
      <c r="AC71" s="30">
        <f>IFERROR(IF('A2 Intenzita dopravy'!$G$2="Dopravný model",IFERROR(INDEX('A2.1 Intenzita dopravy'!$E193:$BB193,MATCH('09.1 Nehodovost - vypocet'!AC$19,'A2.1 Intenzita dopravy'!$E$141:$BB$141,0)),IF('09.1 Nehodovost - vypocet'!AC$19&lt;MIN('A2.1 Intenzita dopravy'!$E$141:$BB$141),'09.1 Nehodovost - vypocet'!AD71*'09.1 Nehodovost - vypocet'!AD71/'09.1 Nehodovost - vypocet'!AE71,'09.1 Nehodovost - vypocet'!AB71*'09.1 Nehodovost - vypocet'!AB71/'09.1 Nehodovost - vypocet'!AA71)),IF('A2 Intenzita dopravy'!$G$2="Koeficienty rastu dopravy",IFERROR(INDEX('A2.1 Intenzita dopravy'!$E57:$BB57,MATCH('09.1 Nehodovost - vypocet'!AC$19,'A2.1 Intenzita dopravy'!$E$5:$BB$5,0)),IF('09.1 Nehodovost - vypocet'!AC$19&lt;MIN('A2.1 Intenzita dopravy'!$E$5:$BB$5),'09.1 Nehodovost - vypocet'!AD71*'09.1 Nehodovost - vypocet'!AD71/'09.1 Nehodovost - vypocet'!AE71,'09.1 Nehodovost - vypocet'!AB71*'09.1 Nehodovost - vypocet'!AB71/'09.1 Nehodovost - vypocet'!AA71)),0)),0)</f>
        <v>859.95489301630505</v>
      </c>
      <c r="AD71" s="30">
        <f>IFERROR(IF('A2 Intenzita dopravy'!$G$2="Dopravný model",IFERROR(INDEX('A2.1 Intenzita dopravy'!$E193:$BB193,MATCH('09.1 Nehodovost - vypocet'!AD$19,'A2.1 Intenzita dopravy'!$E$141:$BB$141,0)),IF('09.1 Nehodovost - vypocet'!AD$19&lt;MIN('A2.1 Intenzita dopravy'!$E$141:$BB$141),'09.1 Nehodovost - vypocet'!AE71*'09.1 Nehodovost - vypocet'!AE71/'09.1 Nehodovost - vypocet'!AF71,'09.1 Nehodovost - vypocet'!AC71*'09.1 Nehodovost - vypocet'!AC71/'09.1 Nehodovost - vypocet'!AB71)),IF('A2 Intenzita dopravy'!$G$2="Koeficienty rastu dopravy",IFERROR(INDEX('A2.1 Intenzita dopravy'!$E57:$BB57,MATCH('09.1 Nehodovost - vypocet'!AD$19,'A2.1 Intenzita dopravy'!$E$5:$BB$5,0)),IF('09.1 Nehodovost - vypocet'!AD$19&lt;MIN('A2.1 Intenzita dopravy'!$E$5:$BB$5),'09.1 Nehodovost - vypocet'!AE71*'09.1 Nehodovost - vypocet'!AE71/'09.1 Nehodovost - vypocet'!AF71,'09.1 Nehodovost - vypocet'!AC71*'09.1 Nehodovost - vypocet'!AC71/'09.1 Nehodovost - vypocet'!AB71)),0)),0)</f>
        <v>872.20204782969074</v>
      </c>
      <c r="AE71" s="30">
        <f>IFERROR(IF('A2 Intenzita dopravy'!$G$2="Dopravný model",IFERROR(INDEX('A2.1 Intenzita dopravy'!$E193:$BB193,MATCH('09.1 Nehodovost - vypocet'!AE$19,'A2.1 Intenzita dopravy'!$E$141:$BB$141,0)),IF('09.1 Nehodovost - vypocet'!AE$19&lt;MIN('A2.1 Intenzita dopravy'!$E$141:$BB$141),'09.1 Nehodovost - vypocet'!AF71*'09.1 Nehodovost - vypocet'!AF71/'09.1 Nehodovost - vypocet'!AG71,'09.1 Nehodovost - vypocet'!AD71*'09.1 Nehodovost - vypocet'!AD71/'09.1 Nehodovost - vypocet'!AC71)),IF('A2 Intenzita dopravy'!$G$2="Koeficienty rastu dopravy",IFERROR(INDEX('A2.1 Intenzita dopravy'!$E57:$BB57,MATCH('09.1 Nehodovost - vypocet'!AE$19,'A2.1 Intenzita dopravy'!$E$5:$BB$5,0)),IF('09.1 Nehodovost - vypocet'!AE$19&lt;MIN('A2.1 Intenzita dopravy'!$E$5:$BB$5),'09.1 Nehodovost - vypocet'!AF71*'09.1 Nehodovost - vypocet'!AF71/'09.1 Nehodovost - vypocet'!AG71,'09.1 Nehodovost - vypocet'!AD71*'09.1 Nehodovost - vypocet'!AD71/'09.1 Nehodovost - vypocet'!AC71)),0)),0)</f>
        <v>884.62362202511736</v>
      </c>
      <c r="AF71" s="30">
        <f>IFERROR(IF('A2 Intenzita dopravy'!$G$2="Dopravný model",IFERROR(INDEX('A2.1 Intenzita dopravy'!$E193:$BB193,MATCH('09.1 Nehodovost - vypocet'!AF$19,'A2.1 Intenzita dopravy'!$E$141:$BB$141,0)),IF('09.1 Nehodovost - vypocet'!AF$19&lt;MIN('A2.1 Intenzita dopravy'!$E$141:$BB$141),'09.1 Nehodovost - vypocet'!AG71*'09.1 Nehodovost - vypocet'!AG71/'09.1 Nehodovost - vypocet'!AH71,'09.1 Nehodovost - vypocet'!AE71*'09.1 Nehodovost - vypocet'!AE71/'09.1 Nehodovost - vypocet'!AD71)),IF('A2 Intenzita dopravy'!$G$2="Koeficienty rastu dopravy",IFERROR(INDEX('A2.1 Intenzita dopravy'!$E57:$BB57,MATCH('09.1 Nehodovost - vypocet'!AF$19,'A2.1 Intenzita dopravy'!$E$5:$BB$5,0)),IF('09.1 Nehodovost - vypocet'!AF$19&lt;MIN('A2.1 Intenzita dopravy'!$E$5:$BB$5),'09.1 Nehodovost - vypocet'!AG71*'09.1 Nehodovost - vypocet'!AG71/'09.1 Nehodovost - vypocet'!AH71,'09.1 Nehodovost - vypocet'!AE71*'09.1 Nehodovost - vypocet'!AE71/'09.1 Nehodovost - vypocet'!AD71)),0)),0)</f>
        <v>897.22209961795795</v>
      </c>
      <c r="AG71" s="30">
        <f>IFERROR(IF('A2 Intenzita dopravy'!$G$2="Dopravný model",IFERROR(INDEX('A2.1 Intenzita dopravy'!$E193:$BB193,MATCH('09.1 Nehodovost - vypocet'!AG$19,'A2.1 Intenzita dopravy'!$E$141:$BB$141,0)),IF('09.1 Nehodovost - vypocet'!AG$19&lt;MIN('A2.1 Intenzita dopravy'!$E$141:$BB$141),'09.1 Nehodovost - vypocet'!AH71*'09.1 Nehodovost - vypocet'!AH71/'09.1 Nehodovost - vypocet'!AI71,'09.1 Nehodovost - vypocet'!AF71*'09.1 Nehodovost - vypocet'!AF71/'09.1 Nehodovost - vypocet'!AE71)),IF('A2 Intenzita dopravy'!$G$2="Koeficienty rastu dopravy",IFERROR(INDEX('A2.1 Intenzita dopravy'!$E57:$BB57,MATCH('09.1 Nehodovost - vypocet'!AG$19,'A2.1 Intenzita dopravy'!$E$5:$BB$5,0)),IF('09.1 Nehodovost - vypocet'!AG$19&lt;MIN('A2.1 Intenzita dopravy'!$E$5:$BB$5),'09.1 Nehodovost - vypocet'!AH71*'09.1 Nehodovost - vypocet'!AH71/'09.1 Nehodovost - vypocet'!AI71,'09.1 Nehodovost - vypocet'!AF71*'09.1 Nehodovost - vypocet'!AF71/'09.1 Nehodovost - vypocet'!AE71)),0)),0)</f>
        <v>910</v>
      </c>
      <c r="AH71" s="30">
        <f>IFERROR(IF('A2 Intenzita dopravy'!$G$2="Dopravný model",IFERROR(INDEX('A2.1 Intenzita dopravy'!$E193:$BB193,MATCH('09.1 Nehodovost - vypocet'!AH$19,'A2.1 Intenzita dopravy'!$E$141:$BB$141,0)),IF('09.1 Nehodovost - vypocet'!AH$19&lt;MIN('A2.1 Intenzita dopravy'!$E$141:$BB$141),'09.1 Nehodovost - vypocet'!AI71*'09.1 Nehodovost - vypocet'!AI71/'09.1 Nehodovost - vypocet'!AJ71,'09.1 Nehodovost - vypocet'!AG71*'09.1 Nehodovost - vypocet'!AG71/'09.1 Nehodovost - vypocet'!AF71)),IF('A2 Intenzita dopravy'!$G$2="Koeficienty rastu dopravy",IFERROR(INDEX('A2.1 Intenzita dopravy'!$E57:$BB57,MATCH('09.1 Nehodovost - vypocet'!AH$19,'A2.1 Intenzita dopravy'!$E$5:$BB$5,0)),IF('09.1 Nehodovost - vypocet'!AH$19&lt;MIN('A2.1 Intenzita dopravy'!$E$5:$BB$5),'09.1 Nehodovost - vypocet'!AI71*'09.1 Nehodovost - vypocet'!AI71/'09.1 Nehodovost - vypocet'!AJ71,'09.1 Nehodovost - vypocet'!AG71*'09.1 Nehodovost - vypocet'!AG71/'09.1 Nehodovost - vypocet'!AF71)),0)),0)</f>
        <v>923.11579703363907</v>
      </c>
      <c r="AI71" s="30">
        <f>IFERROR(IF('A2 Intenzita dopravy'!$G$2="Dopravný model",IFERROR(INDEX('A2.1 Intenzita dopravy'!$E193:$BB193,MATCH('09.1 Nehodovost - vypocet'!AI$19,'A2.1 Intenzita dopravy'!$E$141:$BB$141,0)),IF('09.1 Nehodovost - vypocet'!AI$19&lt;MIN('A2.1 Intenzita dopravy'!$E$141:$BB$141),'09.1 Nehodovost - vypocet'!AJ71*'09.1 Nehodovost - vypocet'!AJ71/'09.1 Nehodovost - vypocet'!AK71,'09.1 Nehodovost - vypocet'!AH71*'09.1 Nehodovost - vypocet'!AH71/'09.1 Nehodovost - vypocet'!AG71)),IF('A2 Intenzita dopravy'!$G$2="Koeficienty rastu dopravy",IFERROR(INDEX('A2.1 Intenzita dopravy'!$E57:$BB57,MATCH('09.1 Nehodovost - vypocet'!AI$19,'A2.1 Intenzita dopravy'!$E$5:$BB$5,0)),IF('09.1 Nehodovost - vypocet'!AI$19&lt;MIN('A2.1 Intenzita dopravy'!$E$5:$BB$5),'09.1 Nehodovost - vypocet'!AJ71*'09.1 Nehodovost - vypocet'!AJ71/'09.1 Nehodovost - vypocet'!AK71,'09.1 Nehodovost - vypocet'!AH71*'09.1 Nehodovost - vypocet'!AH71/'09.1 Nehodovost - vypocet'!AG71)),0)),0)</f>
        <v>936.42063157478105</v>
      </c>
      <c r="AJ71" s="30">
        <f>IFERROR(IF('A2 Intenzita dopravy'!$G$2="Dopravný model",IFERROR(INDEX('A2.1 Intenzita dopravy'!$E193:$BB193,MATCH('09.1 Nehodovost - vypocet'!AJ$19,'A2.1 Intenzita dopravy'!$E$141:$BB$141,0)),IF('09.1 Nehodovost - vypocet'!AJ$19&lt;MIN('A2.1 Intenzita dopravy'!$E$141:$BB$141),'09.1 Nehodovost - vypocet'!AK71*'09.1 Nehodovost - vypocet'!AK71/'09.1 Nehodovost - vypocet'!AL71,'09.1 Nehodovost - vypocet'!AI71*'09.1 Nehodovost - vypocet'!AI71/'09.1 Nehodovost - vypocet'!AH71)),IF('A2 Intenzita dopravy'!$G$2="Koeficienty rastu dopravy",IFERROR(INDEX('A2.1 Intenzita dopravy'!$E57:$BB57,MATCH('09.1 Nehodovost - vypocet'!AJ$19,'A2.1 Intenzita dopravy'!$E$5:$BB$5,0)),IF('09.1 Nehodovost - vypocet'!AJ$19&lt;MIN('A2.1 Intenzita dopravy'!$E$5:$BB$5),'09.1 Nehodovost - vypocet'!AK71*'09.1 Nehodovost - vypocet'!AK71/'09.1 Nehodovost - vypocet'!AL71,'09.1 Nehodovost - vypocet'!AI71*'09.1 Nehodovost - vypocet'!AI71/'09.1 Nehodovost - vypocet'!AH71)),0)),0)</f>
        <v>949.91722821417329</v>
      </c>
      <c r="AK71" s="30">
        <f>IFERROR(IF('A2 Intenzita dopravy'!$G$2="Dopravný model",IFERROR(INDEX('A2.1 Intenzita dopravy'!$E193:$BB193,MATCH('09.1 Nehodovost - vypocet'!AK$19,'A2.1 Intenzita dopravy'!$E$141:$BB$141,0)),IF('09.1 Nehodovost - vypocet'!AK$19&lt;MIN('A2.1 Intenzita dopravy'!$E$141:$BB$141),'09.1 Nehodovost - vypocet'!AL71*'09.1 Nehodovost - vypocet'!AL71/'09.1 Nehodovost - vypocet'!AM71,'09.1 Nehodovost - vypocet'!AJ71*'09.1 Nehodovost - vypocet'!AJ71/'09.1 Nehodovost - vypocet'!AI71)),IF('A2 Intenzita dopravy'!$G$2="Koeficienty rastu dopravy",IFERROR(INDEX('A2.1 Intenzita dopravy'!$E57:$BB57,MATCH('09.1 Nehodovost - vypocet'!AK$19,'A2.1 Intenzita dopravy'!$E$5:$BB$5,0)),IF('09.1 Nehodovost - vypocet'!AK$19&lt;MIN('A2.1 Intenzita dopravy'!$E$5:$BB$5),'09.1 Nehodovost - vypocet'!AL71*'09.1 Nehodovost - vypocet'!AL71/'09.1 Nehodovost - vypocet'!AM71,'09.1 Nehodovost - vypocet'!AJ71*'09.1 Nehodovost - vypocet'!AJ71/'09.1 Nehodovost - vypocet'!AI71)),0)),0)</f>
        <v>963.60835081199104</v>
      </c>
      <c r="AL71" s="30">
        <f>IFERROR(IF('A2 Intenzita dopravy'!$G$2="Dopravný model",IFERROR(INDEX('A2.1 Intenzita dopravy'!$E193:$BB193,MATCH('09.1 Nehodovost - vypocet'!AL$19,'A2.1 Intenzita dopravy'!$E$141:$BB$141,0)),IF('09.1 Nehodovost - vypocet'!AL$19&lt;MIN('A2.1 Intenzita dopravy'!$E$141:$BB$141),'09.1 Nehodovost - vypocet'!AM71*'09.1 Nehodovost - vypocet'!AM71/'09.1 Nehodovost - vypocet'!AN71,'09.1 Nehodovost - vypocet'!AK71*'09.1 Nehodovost - vypocet'!AK71/'09.1 Nehodovost - vypocet'!AJ71)),IF('A2 Intenzita dopravy'!$G$2="Koeficienty rastu dopravy",IFERROR(INDEX('A2.1 Intenzita dopravy'!$E57:$BB57,MATCH('09.1 Nehodovost - vypocet'!AL$19,'A2.1 Intenzita dopravy'!$E$5:$BB$5,0)),IF('09.1 Nehodovost - vypocet'!AL$19&lt;MIN('A2.1 Intenzita dopravy'!$E$5:$BB$5),'09.1 Nehodovost - vypocet'!AM71*'09.1 Nehodovost - vypocet'!AM71/'09.1 Nehodovost - vypocet'!AN71,'09.1 Nehodovost - vypocet'!AK71*'09.1 Nehodovost - vypocet'!AK71/'09.1 Nehodovost - vypocet'!AJ71)),0)),0)</f>
        <v>977.49680306382595</v>
      </c>
      <c r="AM71" s="30">
        <f>IFERROR(IF('A2 Intenzita dopravy'!$G$2="Dopravný model",IFERROR(INDEX('A2.1 Intenzita dopravy'!$E193:$BB193,MATCH('09.1 Nehodovost - vypocet'!AM$19,'A2.1 Intenzita dopravy'!$E$141:$BB$141,0)),IF('09.1 Nehodovost - vypocet'!AM$19&lt;MIN('A2.1 Intenzita dopravy'!$E$141:$BB$141),'09.1 Nehodovost - vypocet'!AN71*'09.1 Nehodovost - vypocet'!AN71/'09.1 Nehodovost - vypocet'!AO71,'09.1 Nehodovost - vypocet'!AL71*'09.1 Nehodovost - vypocet'!AL71/'09.1 Nehodovost - vypocet'!AK71)),IF('A2 Intenzita dopravy'!$G$2="Koeficienty rastu dopravy",IFERROR(INDEX('A2.1 Intenzita dopravy'!$E57:$BB57,MATCH('09.1 Nehodovost - vypocet'!AM$19,'A2.1 Intenzita dopravy'!$E$5:$BB$5,0)),IF('09.1 Nehodovost - vypocet'!AM$19&lt;MIN('A2.1 Intenzita dopravy'!$E$5:$BB$5),'09.1 Nehodovost - vypocet'!AN71*'09.1 Nehodovost - vypocet'!AN71/'09.1 Nehodovost - vypocet'!AO71,'09.1 Nehodovost - vypocet'!AL71*'09.1 Nehodovost - vypocet'!AL71/'09.1 Nehodovost - vypocet'!AK71)),0)),0)</f>
        <v>991.58542907483275</v>
      </c>
      <c r="AN71" s="30">
        <f>IFERROR(IF('A2 Intenzita dopravy'!$G$2="Dopravný model",IFERROR(INDEX('A2.1 Intenzita dopravy'!$E193:$BB193,MATCH('09.1 Nehodovost - vypocet'!AN$19,'A2.1 Intenzita dopravy'!$E$141:$BB$141,0)),IF('09.1 Nehodovost - vypocet'!AN$19&lt;MIN('A2.1 Intenzita dopravy'!$E$141:$BB$141),'09.1 Nehodovost - vypocet'!AO71*'09.1 Nehodovost - vypocet'!AO71/'09.1 Nehodovost - vypocet'!AP71,'09.1 Nehodovost - vypocet'!AM71*'09.1 Nehodovost - vypocet'!AM71/'09.1 Nehodovost - vypocet'!AL71)),IF('A2 Intenzita dopravy'!$G$2="Koeficienty rastu dopravy",IFERROR(INDEX('A2.1 Intenzita dopravy'!$E57:$BB57,MATCH('09.1 Nehodovost - vypocet'!AN$19,'A2.1 Intenzita dopravy'!$E$5:$BB$5,0)),IF('09.1 Nehodovost - vypocet'!AN$19&lt;MIN('A2.1 Intenzita dopravy'!$E$5:$BB$5),'09.1 Nehodovost - vypocet'!AO71*'09.1 Nehodovost - vypocet'!AO71/'09.1 Nehodovost - vypocet'!AP71,'09.1 Nehodovost - vypocet'!AM71*'09.1 Nehodovost - vypocet'!AM71/'09.1 Nehodovost - vypocet'!AL71)),0)),0)</f>
        <v>1005.8771139421508</v>
      </c>
      <c r="AO71" s="30">
        <f>IFERROR(IF('A2 Intenzita dopravy'!$G$2="Dopravný model",IFERROR(INDEX('A2.1 Intenzita dopravy'!$E193:$BB193,MATCH('09.1 Nehodovost - vypocet'!AO$19,'A2.1 Intenzita dopravy'!$E$141:$BB$141,0)),IF('09.1 Nehodovost - vypocet'!AO$19&lt;MIN('A2.1 Intenzita dopravy'!$E$141:$BB$141),'09.1 Nehodovost - vypocet'!AP71*'09.1 Nehodovost - vypocet'!AP71/'09.1 Nehodovost - vypocet'!AQ71,'09.1 Nehodovost - vypocet'!AN71*'09.1 Nehodovost - vypocet'!AN71/'09.1 Nehodovost - vypocet'!AM71)),IF('A2 Intenzita dopravy'!$G$2="Koeficienty rastu dopravy",IFERROR(INDEX('A2.1 Intenzita dopravy'!$E57:$BB57,MATCH('09.1 Nehodovost - vypocet'!AO$19,'A2.1 Intenzita dopravy'!$E$5:$BB$5,0)),IF('09.1 Nehodovost - vypocet'!AO$19&lt;MIN('A2.1 Intenzita dopravy'!$E$5:$BB$5),'09.1 Nehodovost - vypocet'!AP71*'09.1 Nehodovost - vypocet'!AP71/'09.1 Nehodovost - vypocet'!AQ71,'09.1 Nehodovost - vypocet'!AN71*'09.1 Nehodovost - vypocet'!AN71/'09.1 Nehodovost - vypocet'!AM71)),0)),0)</f>
        <v>1020.3747843457199</v>
      </c>
      <c r="AP71" s="30">
        <f>IFERROR(IF('A2 Intenzita dopravy'!$G$2="Dopravný model",IFERROR(INDEX('A2.1 Intenzita dopravy'!$E193:$BB193,MATCH('09.1 Nehodovost - vypocet'!AP$19,'A2.1 Intenzita dopravy'!$E$141:$BB$141,0)),IF('09.1 Nehodovost - vypocet'!AP$19&lt;MIN('A2.1 Intenzita dopravy'!$E$141:$BB$141),'09.1 Nehodovost - vypocet'!AQ71*'09.1 Nehodovost - vypocet'!AQ71/'09.1 Nehodovost - vypocet'!AR71,'09.1 Nehodovost - vypocet'!AO71*'09.1 Nehodovost - vypocet'!AO71/'09.1 Nehodovost - vypocet'!AN71)),IF('A2 Intenzita dopravy'!$G$2="Koeficienty rastu dopravy",IFERROR(INDEX('A2.1 Intenzita dopravy'!$E57:$BB57,MATCH('09.1 Nehodovost - vypocet'!AP$19,'A2.1 Intenzita dopravy'!$E$5:$BB$5,0)),IF('09.1 Nehodovost - vypocet'!AP$19&lt;MIN('A2.1 Intenzita dopravy'!$E$5:$BB$5),'09.1 Nehodovost - vypocet'!AQ71*'09.1 Nehodovost - vypocet'!AQ71/'09.1 Nehodovost - vypocet'!AR71,'09.1 Nehodovost - vypocet'!AO71*'09.1 Nehodovost - vypocet'!AO71/'09.1 Nehodovost - vypocet'!AN71)),0)),0)</f>
        <v>1035.081409147612</v>
      </c>
      <c r="AQ71" s="30">
        <f>IFERROR(IF('A2 Intenzita dopravy'!$G$2="Dopravný model",IFERROR(INDEX('A2.1 Intenzita dopravy'!$E193:$BB193,MATCH('09.1 Nehodovost - vypocet'!AQ$19,'A2.1 Intenzita dopravy'!$E$141:$BB$141,0)),IF('09.1 Nehodovost - vypocet'!AQ$19&lt;MIN('A2.1 Intenzita dopravy'!$E$141:$BB$141),'09.1 Nehodovost - vypocet'!AR71*'09.1 Nehodovost - vypocet'!AR71/'09.1 Nehodovost - vypocet'!AS71,'09.1 Nehodovost - vypocet'!AP71*'09.1 Nehodovost - vypocet'!AP71/'09.1 Nehodovost - vypocet'!AO71)),IF('A2 Intenzita dopravy'!$G$2="Koeficienty rastu dopravy",IFERROR(INDEX('A2.1 Intenzita dopravy'!$E57:$BB57,MATCH('09.1 Nehodovost - vypocet'!AQ$19,'A2.1 Intenzita dopravy'!$E$5:$BB$5,0)),IF('09.1 Nehodovost - vypocet'!AQ$19&lt;MIN('A2.1 Intenzita dopravy'!$E$5:$BB$5),'09.1 Nehodovost - vypocet'!AR71*'09.1 Nehodovost - vypocet'!AR71/'09.1 Nehodovost - vypocet'!AS71,'09.1 Nehodovost - vypocet'!AP71*'09.1 Nehodovost - vypocet'!AP71/'09.1 Nehodovost - vypocet'!AO71)),0)),0)</f>
        <v>1050</v>
      </c>
      <c r="AR71" s="30">
        <f>IFERROR(IF('A2 Intenzita dopravy'!$G$2="Dopravný model",IFERROR(INDEX('A2.1 Intenzita dopravy'!$E193:$BB193,MATCH('09.1 Nehodovost - vypocet'!AR$19,'A2.1 Intenzita dopravy'!$E$141:$BB$141,0)),IF('09.1 Nehodovost - vypocet'!AR$19&lt;MIN('A2.1 Intenzita dopravy'!$E$141:$BB$141),'09.1 Nehodovost - vypocet'!AS71*'09.1 Nehodovost - vypocet'!AS71/'09.1 Nehodovost - vypocet'!AT71,'09.1 Nehodovost - vypocet'!AQ71*'09.1 Nehodovost - vypocet'!AQ71/'09.1 Nehodovost - vypocet'!AP71)),IF('A2 Intenzita dopravy'!$G$2="Koeficienty rastu dopravy",IFERROR(INDEX('A2.1 Intenzita dopravy'!$E57:$BB57,MATCH('09.1 Nehodovost - vypocet'!AR$19,'A2.1 Intenzita dopravy'!$E$5:$BB$5,0)),IF('09.1 Nehodovost - vypocet'!AR$19&lt;MIN('A2.1 Intenzita dopravy'!$E$5:$BB$5),'09.1 Nehodovost - vypocet'!AS71*'09.1 Nehodovost - vypocet'!AS71/'09.1 Nehodovost - vypocet'!AT71,'09.1 Nehodovost - vypocet'!AQ71*'09.1 Nehodovost - vypocet'!AQ71/'09.1 Nehodovost - vypocet'!AP71)),0)),0)</f>
        <v>1065.1336119618913</v>
      </c>
      <c r="AS71" s="30">
        <f>IFERROR(IF('A2 Intenzita dopravy'!$G$2="Dopravný model",IFERROR(INDEX('A2.1 Intenzita dopravy'!$E193:$BB193,MATCH('09.1 Nehodovost - vypocet'!AS$19,'A2.1 Intenzita dopravy'!$E$141:$BB$141,0)),IF('09.1 Nehodovost - vypocet'!AS$19&lt;MIN('A2.1 Intenzita dopravy'!$E$141:$BB$141),'09.1 Nehodovost - vypocet'!AT71*'09.1 Nehodovost - vypocet'!AT71/'09.1 Nehodovost - vypocet'!AU71,'09.1 Nehodovost - vypocet'!AR71*'09.1 Nehodovost - vypocet'!AR71/'09.1 Nehodovost - vypocet'!AQ71)),IF('A2 Intenzita dopravy'!$G$2="Koeficienty rastu dopravy",IFERROR(INDEX('A2.1 Intenzita dopravy'!$E57:$BB57,MATCH('09.1 Nehodovost - vypocet'!AS$19,'A2.1 Intenzita dopravy'!$E$5:$BB$5,0)),IF('09.1 Nehodovost - vypocet'!AS$19&lt;MIN('A2.1 Intenzita dopravy'!$E$5:$BB$5),'09.1 Nehodovost - vypocet'!AT71*'09.1 Nehodovost - vypocet'!AT71/'09.1 Nehodovost - vypocet'!AU71,'09.1 Nehodovost - vypocet'!AR71*'09.1 Nehodovost - vypocet'!AR71/'09.1 Nehodovost - vypocet'!AQ71)),0)),0)</f>
        <v>1080.4853441247474</v>
      </c>
      <c r="AT71" s="30">
        <f>IFERROR(IF('A2 Intenzita dopravy'!$G$2="Dopravný model",IFERROR(INDEX('A2.1 Intenzita dopravy'!$E193:$BB193,MATCH('09.1 Nehodovost - vypocet'!AT$19,'A2.1 Intenzita dopravy'!$E$141:$BB$141,0)),IF('09.1 Nehodovost - vypocet'!AT$19&lt;MIN('A2.1 Intenzita dopravy'!$E$141:$BB$141),'09.1 Nehodovost - vypocet'!AU71*'09.1 Nehodovost - vypocet'!AU71/'09.1 Nehodovost - vypocet'!AV71,'09.1 Nehodovost - vypocet'!AS71*'09.1 Nehodovost - vypocet'!AS71/'09.1 Nehodovost - vypocet'!AR71)),IF('A2 Intenzita dopravy'!$G$2="Koeficienty rastu dopravy",IFERROR(INDEX('A2.1 Intenzita dopravy'!$E57:$BB57,MATCH('09.1 Nehodovost - vypocet'!AT$19,'A2.1 Intenzita dopravy'!$E$5:$BB$5,0)),IF('09.1 Nehodovost - vypocet'!AT$19&lt;MIN('A2.1 Intenzita dopravy'!$E$5:$BB$5),'09.1 Nehodovost - vypocet'!AU71*'09.1 Nehodovost - vypocet'!AU71/'09.1 Nehodovost - vypocet'!AV71,'09.1 Nehodovost - vypocet'!AS71*'09.1 Nehodovost - vypocet'!AS71/'09.1 Nehodovost - vypocet'!AR71)),0)),0)</f>
        <v>1096.0583402471229</v>
      </c>
      <c r="AU71" s="30">
        <f>IFERROR(IF('A2 Intenzita dopravy'!$G$2="Dopravný model",IFERROR(INDEX('A2.1 Intenzita dopravy'!$E193:$BB193,MATCH('09.1 Nehodovost - vypocet'!AU$19,'A2.1 Intenzita dopravy'!$E$141:$BB$141,0)),IF('09.1 Nehodovost - vypocet'!AU$19&lt;MIN('A2.1 Intenzita dopravy'!$E$141:$BB$141),'09.1 Nehodovost - vypocet'!AV71*'09.1 Nehodovost - vypocet'!AV71/'09.1 Nehodovost - vypocet'!AW71,'09.1 Nehodovost - vypocet'!AT71*'09.1 Nehodovost - vypocet'!AT71/'09.1 Nehodovost - vypocet'!AS71)),IF('A2 Intenzita dopravy'!$G$2="Koeficienty rastu dopravy",IFERROR(INDEX('A2.1 Intenzita dopravy'!$E57:$BB57,MATCH('09.1 Nehodovost - vypocet'!AU$19,'A2.1 Intenzita dopravy'!$E$5:$BB$5,0)),IF('09.1 Nehodovost - vypocet'!AU$19&lt;MIN('A2.1 Intenzita dopravy'!$E$5:$BB$5),'09.1 Nehodovost - vypocet'!AV71*'09.1 Nehodovost - vypocet'!AV71/'09.1 Nehodovost - vypocet'!AW71,'09.1 Nehodovost - vypocet'!AT71*'09.1 Nehodovost - vypocet'!AT71/'09.1 Nehodovost - vypocet'!AS71)),0)),0)</f>
        <v>1111.855789398451</v>
      </c>
      <c r="AV71" s="30">
        <f>IFERROR(IF('A2 Intenzita dopravy'!$G$2="Dopravný model",IFERROR(INDEX('A2.1 Intenzita dopravy'!$E193:$BB193,MATCH('09.1 Nehodovost - vypocet'!AV$19,'A2.1 Intenzita dopravy'!$E$141:$BB$141,0)),IF('09.1 Nehodovost - vypocet'!AV$19&lt;MIN('A2.1 Intenzita dopravy'!$E$141:$BB$141),'09.1 Nehodovost - vypocet'!AW71*'09.1 Nehodovost - vypocet'!AW71/'09.1 Nehodovost - vypocet'!AX71,'09.1 Nehodovost - vypocet'!AU71*'09.1 Nehodovost - vypocet'!AU71/'09.1 Nehodovost - vypocet'!AT71)),IF('A2 Intenzita dopravy'!$G$2="Koeficienty rastu dopravy",IFERROR(INDEX('A2.1 Intenzita dopravy'!$E57:$BB57,MATCH('09.1 Nehodovost - vypocet'!AV$19,'A2.1 Intenzita dopravy'!$E$5:$BB$5,0)),IF('09.1 Nehodovost - vypocet'!AV$19&lt;MIN('A2.1 Intenzita dopravy'!$E$5:$BB$5),'09.1 Nehodovost - vypocet'!AW71*'09.1 Nehodovost - vypocet'!AW71/'09.1 Nehodovost - vypocet'!AX71,'09.1 Nehodovost - vypocet'!AU71*'09.1 Nehodovost - vypocet'!AU71/'09.1 Nehodovost - vypocet'!AT71)),0)),0)</f>
        <v>1127.8809266121066</v>
      </c>
      <c r="AW71" s="30">
        <f>IFERROR(IF('A2 Intenzita dopravy'!$G$2="Dopravný model",IFERROR(INDEX('A2.1 Intenzita dopravy'!$E193:$BB193,MATCH('09.1 Nehodovost - vypocet'!AW$19,'A2.1 Intenzita dopravy'!$E$141:$BB$141,0)),IF('09.1 Nehodovost - vypocet'!AW$19&lt;MIN('A2.1 Intenzita dopravy'!$E$141:$BB$141),'09.1 Nehodovost - vypocet'!AX71*'09.1 Nehodovost - vypocet'!AX71/'09.1 Nehodovost - vypocet'!AY71,'09.1 Nehodovost - vypocet'!AV71*'09.1 Nehodovost - vypocet'!AV71/'09.1 Nehodovost - vypocet'!AU71)),IF('A2 Intenzita dopravy'!$G$2="Koeficienty rastu dopravy",IFERROR(INDEX('A2.1 Intenzita dopravy'!$E57:$BB57,MATCH('09.1 Nehodovost - vypocet'!AW$19,'A2.1 Intenzita dopravy'!$E$5:$BB$5,0)),IF('09.1 Nehodovost - vypocet'!AW$19&lt;MIN('A2.1 Intenzita dopravy'!$E$5:$BB$5),'09.1 Nehodovost - vypocet'!AX71*'09.1 Nehodovost - vypocet'!AX71/'09.1 Nehodovost - vypocet'!AY71,'09.1 Nehodovost - vypocet'!AV71*'09.1 Nehodovost - vypocet'!AV71/'09.1 Nehodovost - vypocet'!AU71)),0)),0)</f>
        <v>1144.1370335478837</v>
      </c>
      <c r="AX71" s="30">
        <f>IFERROR(IF('A2 Intenzita dopravy'!$G$2="Dopravný model",IFERROR(INDEX('A2.1 Intenzita dopravy'!$E193:$BB193,MATCH('09.1 Nehodovost - vypocet'!AX$19,'A2.1 Intenzita dopravy'!$E$141:$BB$141,0)),IF('09.1 Nehodovost - vypocet'!AX$19&lt;MIN('A2.1 Intenzita dopravy'!$E$141:$BB$141),'09.1 Nehodovost - vypocet'!AY71*'09.1 Nehodovost - vypocet'!AY71/'09.1 Nehodovost - vypocet'!AZ71,'09.1 Nehodovost - vypocet'!AW71*'09.1 Nehodovost - vypocet'!AW71/'09.1 Nehodovost - vypocet'!AV71)),IF('A2 Intenzita dopravy'!$G$2="Koeficienty rastu dopravy",IFERROR(INDEX('A2.1 Intenzita dopravy'!$E57:$BB57,MATCH('09.1 Nehodovost - vypocet'!AX$19,'A2.1 Intenzita dopravy'!$E$5:$BB$5,0)),IF('09.1 Nehodovost - vypocet'!AX$19&lt;MIN('A2.1 Intenzita dopravy'!$E$5:$BB$5),'09.1 Nehodovost - vypocet'!AY71*'09.1 Nehodovost - vypocet'!AY71/'09.1 Nehodovost - vypocet'!AZ71,'09.1 Nehodovost - vypocet'!AW71*'09.1 Nehodovost - vypocet'!AW71/'09.1 Nehodovost - vypocet'!AV71)),0)),0)</f>
        <v>1160.62743916402</v>
      </c>
      <c r="AY71" s="30">
        <f>IFERROR(IF('A2 Intenzita dopravy'!$G$2="Dopravný model",IFERROR(INDEX('A2.1 Intenzita dopravy'!$E193:$BB193,MATCH('09.1 Nehodovost - vypocet'!AY$19,'A2.1 Intenzita dopravy'!$E$141:$BB$141,0)),IF('09.1 Nehodovost - vypocet'!AY$19&lt;MIN('A2.1 Intenzita dopravy'!$E$141:$BB$141),'09.1 Nehodovost - vypocet'!AZ71*'09.1 Nehodovost - vypocet'!AZ71/'09.1 Nehodovost - vypocet'!BA71,'09.1 Nehodovost - vypocet'!AX71*'09.1 Nehodovost - vypocet'!AX71/'09.1 Nehodovost - vypocet'!AW71)),IF('A2 Intenzita dopravy'!$G$2="Koeficienty rastu dopravy",IFERROR(INDEX('A2.1 Intenzita dopravy'!$E57:$BB57,MATCH('09.1 Nehodovost - vypocet'!AY$19,'A2.1 Intenzita dopravy'!$E$5:$BB$5,0)),IF('09.1 Nehodovost - vypocet'!AY$19&lt;MIN('A2.1 Intenzita dopravy'!$E$5:$BB$5),'09.1 Nehodovost - vypocet'!AZ71*'09.1 Nehodovost - vypocet'!AZ71/'09.1 Nehodovost - vypocet'!BA71,'09.1 Nehodovost - vypocet'!AX71*'09.1 Nehodovost - vypocet'!AX71/'09.1 Nehodovost - vypocet'!AW71)),0)),0)</f>
        <v>1177.3555203989074</v>
      </c>
      <c r="AZ71" s="30">
        <f>IFERROR(IF('A2 Intenzita dopravy'!$G$2="Dopravný model",IFERROR(INDEX('A2.1 Intenzita dopravy'!$E193:$BB193,MATCH('09.1 Nehodovost - vypocet'!AZ$19,'A2.1 Intenzita dopravy'!$E$141:$BB$141,0)),IF('09.1 Nehodovost - vypocet'!AZ$19&lt;MIN('A2.1 Intenzita dopravy'!$E$141:$BB$141),'09.1 Nehodovost - vypocet'!BA71*'09.1 Nehodovost - vypocet'!BA71/'09.1 Nehodovost - vypocet'!BB71,'09.1 Nehodovost - vypocet'!AY71*'09.1 Nehodovost - vypocet'!AY71/'09.1 Nehodovost - vypocet'!AX71)),IF('A2 Intenzita dopravy'!$G$2="Koeficienty rastu dopravy",IFERROR(INDEX('A2.1 Intenzita dopravy'!$E57:$BB57,MATCH('09.1 Nehodovost - vypocet'!AZ$19,'A2.1 Intenzita dopravy'!$E$5:$BB$5,0)),IF('09.1 Nehodovost - vypocet'!AZ$19&lt;MIN('A2.1 Intenzita dopravy'!$E$5:$BB$5),'09.1 Nehodovost - vypocet'!BA71*'09.1 Nehodovost - vypocet'!BA71/'09.1 Nehodovost - vypocet'!BB71,'09.1 Nehodovost - vypocet'!AY71*'09.1 Nehodovost - vypocet'!AY71/'09.1 Nehodovost - vypocet'!AX71)),0)),0)</f>
        <v>1194.324702862629</v>
      </c>
      <c r="BA71" s="30">
        <f>IFERROR(IF('A2 Intenzita dopravy'!$G$2="Dopravný model",IFERROR(INDEX('A2.1 Intenzita dopravy'!$E193:$BB193,MATCH('09.1 Nehodovost - vypocet'!BA$19,'A2.1 Intenzita dopravy'!$E$141:$BB$141,0)),IF('09.1 Nehodovost - vypocet'!BA$19&lt;MIN('A2.1 Intenzita dopravy'!$E$141:$BB$141),'09.1 Nehodovost - vypocet'!BB71*'09.1 Nehodovost - vypocet'!BB71/'09.1 Nehodovost - vypocet'!BC71,'09.1 Nehodovost - vypocet'!AZ71*'09.1 Nehodovost - vypocet'!AZ71/'09.1 Nehodovost - vypocet'!AY71)),IF('A2 Intenzita dopravy'!$G$2="Koeficienty rastu dopravy",IFERROR(INDEX('A2.1 Intenzita dopravy'!$E57:$BB57,MATCH('09.1 Nehodovost - vypocet'!BA$19,'A2.1 Intenzita dopravy'!$E$5:$BB$5,0)),IF('09.1 Nehodovost - vypocet'!BA$19&lt;MIN('A2.1 Intenzita dopravy'!$E$5:$BB$5),'09.1 Nehodovost - vypocet'!BB71*'09.1 Nehodovost - vypocet'!BB71/'09.1 Nehodovost - vypocet'!BC71,'09.1 Nehodovost - vypocet'!AZ71*'09.1 Nehodovost - vypocet'!AZ71/'09.1 Nehodovost - vypocet'!AY71)),0)),0)</f>
        <v>1211.5384615384614</v>
      </c>
      <c r="BB71" s="30">
        <f>IFERROR(IF('A2 Intenzita dopravy'!$G$2="Dopravný model",IFERROR(INDEX('A2.1 Intenzita dopravy'!$E193:$BB193,MATCH('09.1 Nehodovost - vypocet'!BB$19,'A2.1 Intenzita dopravy'!$E$141:$BB$141,0)),IF('09.1 Nehodovost - vypocet'!BB$19&lt;MIN('A2.1 Intenzita dopravy'!$E$141:$BB$141),'09.1 Nehodovost - vypocet'!BC71*'09.1 Nehodovost - vypocet'!BC71/'09.1 Nehodovost - vypocet'!BD71,'09.1 Nehodovost - vypocet'!BA71*'09.1 Nehodovost - vypocet'!BA71/'09.1 Nehodovost - vypocet'!AZ71)),IF('A2 Intenzita dopravy'!$G$2="Koeficienty rastu dopravy",IFERROR(INDEX('A2.1 Intenzita dopravy'!$E57:$BB57,MATCH('09.1 Nehodovost - vypocet'!BB$19,'A2.1 Intenzita dopravy'!$E$5:$BB$5,0)),IF('09.1 Nehodovost - vypocet'!BB$19&lt;MIN('A2.1 Intenzita dopravy'!$E$5:$BB$5),'09.1 Nehodovost - vypocet'!BC71*'09.1 Nehodovost - vypocet'!BC71/'09.1 Nehodovost - vypocet'!BD71,'09.1 Nehodovost - vypocet'!BA71*'09.1 Nehodovost - vypocet'!BA71/'09.1 Nehodovost - vypocet'!AZ71)),0)),0)</f>
        <v>1229.0003214944898</v>
      </c>
    </row>
    <row r="72" spans="2:54" customFormat="1" x14ac:dyDescent="0.2">
      <c r="B72" s="5">
        <v>4</v>
      </c>
      <c r="C72" s="5">
        <f t="shared" si="66"/>
        <v>90783</v>
      </c>
      <c r="D72" s="5" t="str">
        <f t="shared" si="65"/>
        <v>I/59 Tvrdošín - centrum</v>
      </c>
      <c r="E72" s="30">
        <f>IFERROR(IF('A2 Intenzita dopravy'!$G$2="Dopravný model",IFERROR(INDEX('A2.1 Intenzita dopravy'!$E194:$BB194,MATCH('09.1 Nehodovost - vypocet'!E$19,'A2.1 Intenzita dopravy'!$E$141:$BB$141,0)),IF('09.1 Nehodovost - vypocet'!E$19&lt;MIN('A2.1 Intenzita dopravy'!$E$141:$BB$141),'09.1 Nehodovost - vypocet'!F72*'09.1 Nehodovost - vypocet'!F72/'09.1 Nehodovost - vypocet'!G72,'09.1 Nehodovost - vypocet'!D72*'09.1 Nehodovost - vypocet'!D72/'09.1 Nehodovost - vypocet'!C72)),IF('A2 Intenzita dopravy'!$G$2="Koeficienty rastu dopravy",IFERROR(INDEX('A2.1 Intenzita dopravy'!$E58:$BB58,MATCH('09.1 Nehodovost - vypocet'!E$19,'A2.1 Intenzita dopravy'!$E$5:$BB$5,0)),IF('09.1 Nehodovost - vypocet'!E$19&lt;MIN('A2.1 Intenzita dopravy'!$E$5:$BB$5),'09.1 Nehodovost - vypocet'!F72*'09.1 Nehodovost - vypocet'!F72/'09.1 Nehodovost - vypocet'!G72,'09.1 Nehodovost - vypocet'!D72*'09.1 Nehodovost - vypocet'!D72/'09.1 Nehodovost - vypocet'!C72)),0)),0)</f>
        <v>2255.7136345195213</v>
      </c>
      <c r="F72" s="30">
        <f>IFERROR(IF('A2 Intenzita dopravy'!$G$2="Dopravný model",IFERROR(INDEX('A2.1 Intenzita dopravy'!$E194:$BB194,MATCH('09.1 Nehodovost - vypocet'!F$19,'A2.1 Intenzita dopravy'!$E$141:$BB$141,0)),IF('09.1 Nehodovost - vypocet'!F$19&lt;MIN('A2.1 Intenzita dopravy'!$E$141:$BB$141),'09.1 Nehodovost - vypocet'!G72*'09.1 Nehodovost - vypocet'!G72/'09.1 Nehodovost - vypocet'!H72,'09.1 Nehodovost - vypocet'!E72*'09.1 Nehodovost - vypocet'!E72/'09.1 Nehodovost - vypocet'!D72)),IF('A2 Intenzita dopravy'!$G$2="Koeficienty rastu dopravy",IFERROR(INDEX('A2.1 Intenzita dopravy'!$E58:$BB58,MATCH('09.1 Nehodovost - vypocet'!F$19,'A2.1 Intenzita dopravy'!$E$5:$BB$5,0)),IF('09.1 Nehodovost - vypocet'!F$19&lt;MIN('A2.1 Intenzita dopravy'!$E$5:$BB$5),'09.1 Nehodovost - vypocet'!G72*'09.1 Nehodovost - vypocet'!G72/'09.1 Nehodovost - vypocet'!H72,'09.1 Nehodovost - vypocet'!E72*'09.1 Nehodovost - vypocet'!E72/'09.1 Nehodovost - vypocet'!D72)),0)),0)</f>
        <v>2290.556409436887</v>
      </c>
      <c r="G72" s="30">
        <f>IFERROR(IF('A2 Intenzita dopravy'!$G$2="Dopravný model",IFERROR(INDEX('A2.1 Intenzita dopravy'!$E194:$BB194,MATCH('09.1 Nehodovost - vypocet'!G$19,'A2.1 Intenzita dopravy'!$E$141:$BB$141,0)),IF('09.1 Nehodovost - vypocet'!G$19&lt;MIN('A2.1 Intenzita dopravy'!$E$141:$BB$141),'09.1 Nehodovost - vypocet'!H72*'09.1 Nehodovost - vypocet'!H72/'09.1 Nehodovost - vypocet'!I72,'09.1 Nehodovost - vypocet'!F72*'09.1 Nehodovost - vypocet'!F72/'09.1 Nehodovost - vypocet'!E72)),IF('A2 Intenzita dopravy'!$G$2="Koeficienty rastu dopravy",IFERROR(INDEX('A2.1 Intenzita dopravy'!$E58:$BB58,MATCH('09.1 Nehodovost - vypocet'!G$19,'A2.1 Intenzita dopravy'!$E$5:$BB$5,0)),IF('09.1 Nehodovost - vypocet'!G$19&lt;MIN('A2.1 Intenzita dopravy'!$E$5:$BB$5),'09.1 Nehodovost - vypocet'!H72*'09.1 Nehodovost - vypocet'!H72/'09.1 Nehodovost - vypocet'!I72,'09.1 Nehodovost - vypocet'!F72*'09.1 Nehodovost - vypocet'!F72/'09.1 Nehodovost - vypocet'!E72)),0)),0)</f>
        <v>2325.9373816437328</v>
      </c>
      <c r="H72" s="30">
        <f>IFERROR(IF('A2 Intenzita dopravy'!$G$2="Dopravný model",IFERROR(INDEX('A2.1 Intenzita dopravy'!$E194:$BB194,MATCH('09.1 Nehodovost - vypocet'!H$19,'A2.1 Intenzita dopravy'!$E$141:$BB$141,0)),IF('09.1 Nehodovost - vypocet'!H$19&lt;MIN('A2.1 Intenzita dopravy'!$E$141:$BB$141),'09.1 Nehodovost - vypocet'!I72*'09.1 Nehodovost - vypocet'!I72/'09.1 Nehodovost - vypocet'!J72,'09.1 Nehodovost - vypocet'!G72*'09.1 Nehodovost - vypocet'!G72/'09.1 Nehodovost - vypocet'!F72)),IF('A2 Intenzita dopravy'!$G$2="Koeficienty rastu dopravy",IFERROR(INDEX('A2.1 Intenzita dopravy'!$E58:$BB58,MATCH('09.1 Nehodovost - vypocet'!H$19,'A2.1 Intenzita dopravy'!$E$5:$BB$5,0)),IF('09.1 Nehodovost - vypocet'!H$19&lt;MIN('A2.1 Intenzita dopravy'!$E$5:$BB$5),'09.1 Nehodovost - vypocet'!I72*'09.1 Nehodovost - vypocet'!I72/'09.1 Nehodovost - vypocet'!J72,'09.1 Nehodovost - vypocet'!G72*'09.1 Nehodovost - vypocet'!G72/'09.1 Nehodovost - vypocet'!F72)),0)),0)</f>
        <v>2361.8648643792626</v>
      </c>
      <c r="I72" s="30">
        <f>IFERROR(IF('A2 Intenzita dopravy'!$G$2="Dopravný model",IFERROR(INDEX('A2.1 Intenzita dopravy'!$E194:$BB194,MATCH('09.1 Nehodovost - vypocet'!I$19,'A2.1 Intenzita dopravy'!$E$141:$BB$141,0)),IF('09.1 Nehodovost - vypocet'!I$19&lt;MIN('A2.1 Intenzita dopravy'!$E$141:$BB$141),'09.1 Nehodovost - vypocet'!J72*'09.1 Nehodovost - vypocet'!J72/'09.1 Nehodovost - vypocet'!K72,'09.1 Nehodovost - vypocet'!H72*'09.1 Nehodovost - vypocet'!H72/'09.1 Nehodovost - vypocet'!G72)),IF('A2 Intenzita dopravy'!$G$2="Koeficienty rastu dopravy",IFERROR(INDEX('A2.1 Intenzita dopravy'!$E58:$BB58,MATCH('09.1 Nehodovost - vypocet'!I$19,'A2.1 Intenzita dopravy'!$E$5:$BB$5,0)),IF('09.1 Nehodovost - vypocet'!I$19&lt;MIN('A2.1 Intenzita dopravy'!$E$5:$BB$5),'09.1 Nehodovost - vypocet'!J72*'09.1 Nehodovost - vypocet'!J72/'09.1 Nehodovost - vypocet'!K72,'09.1 Nehodovost - vypocet'!H72*'09.1 Nehodovost - vypocet'!H72/'09.1 Nehodovost - vypocet'!G72)),0)),0)</f>
        <v>2398.3472992927395</v>
      </c>
      <c r="J72" s="30">
        <f>IFERROR(IF('A2 Intenzita dopravy'!$G$2="Dopravný model",IFERROR(INDEX('A2.1 Intenzita dopravy'!$E194:$BB194,MATCH('09.1 Nehodovost - vypocet'!J$19,'A2.1 Intenzita dopravy'!$E$141:$BB$141,0)),IF('09.1 Nehodovost - vypocet'!J$19&lt;MIN('A2.1 Intenzita dopravy'!$E$141:$BB$141),'09.1 Nehodovost - vypocet'!K72*'09.1 Nehodovost - vypocet'!K72/'09.1 Nehodovost - vypocet'!L72,'09.1 Nehodovost - vypocet'!I72*'09.1 Nehodovost - vypocet'!I72/'09.1 Nehodovost - vypocet'!H72)),IF('A2 Intenzita dopravy'!$G$2="Koeficienty rastu dopravy",IFERROR(INDEX('A2.1 Intenzita dopravy'!$E58:$BB58,MATCH('09.1 Nehodovost - vypocet'!J$19,'A2.1 Intenzita dopravy'!$E$5:$BB$5,0)),IF('09.1 Nehodovost - vypocet'!J$19&lt;MIN('A2.1 Intenzita dopravy'!$E$5:$BB$5),'09.1 Nehodovost - vypocet'!K72*'09.1 Nehodovost - vypocet'!K72/'09.1 Nehodovost - vypocet'!L72,'09.1 Nehodovost - vypocet'!I72*'09.1 Nehodovost - vypocet'!I72/'09.1 Nehodovost - vypocet'!H72)),0)),0)</f>
        <v>2435.3932584269664</v>
      </c>
      <c r="K72" s="30">
        <f>IFERROR(IF('A2 Intenzita dopravy'!$G$2="Dopravný model",IFERROR(INDEX('A2.1 Intenzita dopravy'!$E194:$BB194,MATCH('09.1 Nehodovost - vypocet'!K$19,'A2.1 Intenzita dopravy'!$E$141:$BB$141,0)),IF('09.1 Nehodovost - vypocet'!K$19&lt;MIN('A2.1 Intenzita dopravy'!$E$141:$BB$141),'09.1 Nehodovost - vypocet'!L72*'09.1 Nehodovost - vypocet'!L72/'09.1 Nehodovost - vypocet'!M72,'09.1 Nehodovost - vypocet'!J72*'09.1 Nehodovost - vypocet'!J72/'09.1 Nehodovost - vypocet'!I72)),IF('A2 Intenzita dopravy'!$G$2="Koeficienty rastu dopravy",IFERROR(INDEX('A2.1 Intenzita dopravy'!$E58:$BB58,MATCH('09.1 Nehodovost - vypocet'!K$19,'A2.1 Intenzita dopravy'!$E$5:$BB$5,0)),IF('09.1 Nehodovost - vypocet'!K$19&lt;MIN('A2.1 Intenzita dopravy'!$E$5:$BB$5),'09.1 Nehodovost - vypocet'!L72*'09.1 Nehodovost - vypocet'!L72/'09.1 Nehodovost - vypocet'!M72,'09.1 Nehodovost - vypocet'!J72*'09.1 Nehodovost - vypocet'!J72/'09.1 Nehodovost - vypocet'!I72)),0)),0)</f>
        <v>2473.0114462324036</v>
      </c>
      <c r="L72" s="30">
        <f>IFERROR(IF('A2 Intenzita dopravy'!$G$2="Dopravný model",IFERROR(INDEX('A2.1 Intenzita dopravy'!$E194:$BB194,MATCH('09.1 Nehodovost - vypocet'!L$19,'A2.1 Intenzita dopravy'!$E$141:$BB$141,0)),IF('09.1 Nehodovost - vypocet'!L$19&lt;MIN('A2.1 Intenzita dopravy'!$E$141:$BB$141),'09.1 Nehodovost - vypocet'!M72*'09.1 Nehodovost - vypocet'!M72/'09.1 Nehodovost - vypocet'!N72,'09.1 Nehodovost - vypocet'!K72*'09.1 Nehodovost - vypocet'!K72/'09.1 Nehodovost - vypocet'!J72)),IF('A2 Intenzita dopravy'!$G$2="Koeficienty rastu dopravy",IFERROR(INDEX('A2.1 Intenzita dopravy'!$E58:$BB58,MATCH('09.1 Nehodovost - vypocet'!L$19,'A2.1 Intenzita dopravy'!$E$5:$BB$5,0)),IF('09.1 Nehodovost - vypocet'!L$19&lt;MIN('A2.1 Intenzita dopravy'!$E$5:$BB$5),'09.1 Nehodovost - vypocet'!M72*'09.1 Nehodovost - vypocet'!M72/'09.1 Nehodovost - vypocet'!N72,'09.1 Nehodovost - vypocet'!K72*'09.1 Nehodovost - vypocet'!K72/'09.1 Nehodovost - vypocet'!J72)),0)),0)</f>
        <v>2511.2107016123973</v>
      </c>
      <c r="M72" s="30">
        <f>IFERROR(IF('A2 Intenzita dopravy'!$G$2="Dopravný model",IFERROR(INDEX('A2.1 Intenzita dopravy'!$E194:$BB194,MATCH('09.1 Nehodovost - vypocet'!M$19,'A2.1 Intenzita dopravy'!$E$141:$BB$141,0)),IF('09.1 Nehodovost - vypocet'!M$19&lt;MIN('A2.1 Intenzita dopravy'!$E$141:$BB$141),'09.1 Nehodovost - vypocet'!N72*'09.1 Nehodovost - vypocet'!N72/'09.1 Nehodovost - vypocet'!O72,'09.1 Nehodovost - vypocet'!L72*'09.1 Nehodovost - vypocet'!L72/'09.1 Nehodovost - vypocet'!K72)),IF('A2 Intenzita dopravy'!$G$2="Koeficienty rastu dopravy",IFERROR(INDEX('A2.1 Intenzita dopravy'!$E58:$BB58,MATCH('09.1 Nehodovost - vypocet'!M$19,'A2.1 Intenzita dopravy'!$E$5:$BB$5,0)),IF('09.1 Nehodovost - vypocet'!M$19&lt;MIN('A2.1 Intenzita dopravy'!$E$5:$BB$5),'09.1 Nehodovost - vypocet'!N72*'09.1 Nehodovost - vypocet'!N72/'09.1 Nehodovost - vypocet'!O72,'09.1 Nehodovost - vypocet'!L72*'09.1 Nehodovost - vypocet'!L72/'09.1 Nehodovost - vypocet'!K72)),0)),0)</f>
        <v>2550</v>
      </c>
      <c r="N72" s="30">
        <f>IFERROR(IF('A2 Intenzita dopravy'!$G$2="Dopravný model",IFERROR(INDEX('A2.1 Intenzita dopravy'!$E194:$BB194,MATCH('09.1 Nehodovost - vypocet'!N$19,'A2.1 Intenzita dopravy'!$E$141:$BB$141,0)),IF('09.1 Nehodovost - vypocet'!N$19&lt;MIN('A2.1 Intenzita dopravy'!$E$141:$BB$141),'09.1 Nehodovost - vypocet'!O72*'09.1 Nehodovost - vypocet'!O72/'09.1 Nehodovost - vypocet'!P72,'09.1 Nehodovost - vypocet'!M72*'09.1 Nehodovost - vypocet'!M72/'09.1 Nehodovost - vypocet'!L72)),IF('A2 Intenzita dopravy'!$G$2="Koeficienty rastu dopravy",IFERROR(INDEX('A2.1 Intenzita dopravy'!$E58:$BB58,MATCH('09.1 Nehodovost - vypocet'!N$19,'A2.1 Intenzita dopravy'!$E$5:$BB$5,0)),IF('09.1 Nehodovost - vypocet'!N$19&lt;MIN('A2.1 Intenzita dopravy'!$E$5:$BB$5),'09.1 Nehodovost - vypocet'!O72*'09.1 Nehodovost - vypocet'!O72/'09.1 Nehodovost - vypocet'!P72,'09.1 Nehodovost - vypocet'!M72*'09.1 Nehodovost - vypocet'!M72/'09.1 Nehodovost - vypocet'!L72)),0)),0)</f>
        <v>2589.3884554668698</v>
      </c>
      <c r="O72" s="30">
        <f>IFERROR(IF('A2 Intenzita dopravy'!$G$2="Dopravný model",IFERROR(INDEX('A2.1 Intenzita dopravy'!$E194:$BB194,MATCH('09.1 Nehodovost - vypocet'!O$19,'A2.1 Intenzita dopravy'!$E$141:$BB$141,0)),IF('09.1 Nehodovost - vypocet'!O$19&lt;MIN('A2.1 Intenzita dopravy'!$E$141:$BB$141),'09.1 Nehodovost - vypocet'!P72*'09.1 Nehodovost - vypocet'!P72/'09.1 Nehodovost - vypocet'!Q72,'09.1 Nehodovost - vypocet'!N72*'09.1 Nehodovost - vypocet'!N72/'09.1 Nehodovost - vypocet'!M72)),IF('A2 Intenzita dopravy'!$G$2="Koeficienty rastu dopravy",IFERROR(INDEX('A2.1 Intenzita dopravy'!$E58:$BB58,MATCH('09.1 Nehodovost - vypocet'!O$19,'A2.1 Intenzita dopravy'!$E$5:$BB$5,0)),IF('09.1 Nehodovost - vypocet'!O$19&lt;MIN('A2.1 Intenzita dopravy'!$E$5:$BB$5),'09.1 Nehodovost - vypocet'!P72*'09.1 Nehodovost - vypocet'!P72/'09.1 Nehodovost - vypocet'!Q72,'09.1 Nehodovost - vypocet'!N72*'09.1 Nehodovost - vypocet'!N72/'09.1 Nehodovost - vypocet'!M72)),0)),0)</f>
        <v>2629.3853228647458</v>
      </c>
      <c r="P72" s="30">
        <f>IFERROR(IF('A2 Intenzita dopravy'!$G$2="Dopravný model",IFERROR(INDEX('A2.1 Intenzita dopravy'!$E194:$BB194,MATCH('09.1 Nehodovost - vypocet'!P$19,'A2.1 Intenzita dopravy'!$E$141:$BB$141,0)),IF('09.1 Nehodovost - vypocet'!P$19&lt;MIN('A2.1 Intenzita dopravy'!$E$141:$BB$141),'09.1 Nehodovost - vypocet'!Q72*'09.1 Nehodovost - vypocet'!Q72/'09.1 Nehodovost - vypocet'!R72,'09.1 Nehodovost - vypocet'!O72*'09.1 Nehodovost - vypocet'!O72/'09.1 Nehodovost - vypocet'!N72)),IF('A2 Intenzita dopravy'!$G$2="Koeficienty rastu dopravy",IFERROR(INDEX('A2.1 Intenzita dopravy'!$E58:$BB58,MATCH('09.1 Nehodovost - vypocet'!P$19,'A2.1 Intenzita dopravy'!$E$5:$BB$5,0)),IF('09.1 Nehodovost - vypocet'!P$19&lt;MIN('A2.1 Intenzita dopravy'!$E$5:$BB$5),'09.1 Nehodovost - vypocet'!Q72*'09.1 Nehodovost - vypocet'!Q72/'09.1 Nehodovost - vypocet'!R72,'09.1 Nehodovost - vypocet'!O72*'09.1 Nehodovost - vypocet'!O72/'09.1 Nehodovost - vypocet'!N72)),0)),0)</f>
        <v>1184</v>
      </c>
      <c r="Q72" s="30">
        <f>IFERROR(IF('A2 Intenzita dopravy'!$G$2="Dopravný model",IFERROR(INDEX('A2.1 Intenzita dopravy'!$E194:$BB194,MATCH('09.1 Nehodovost - vypocet'!Q$19,'A2.1 Intenzita dopravy'!$E$141:$BB$141,0)),IF('09.1 Nehodovost - vypocet'!Q$19&lt;MIN('A2.1 Intenzita dopravy'!$E$141:$BB$141),'09.1 Nehodovost - vypocet'!R72*'09.1 Nehodovost - vypocet'!R72/'09.1 Nehodovost - vypocet'!S72,'09.1 Nehodovost - vypocet'!P72*'09.1 Nehodovost - vypocet'!P72/'09.1 Nehodovost - vypocet'!O72)),IF('A2 Intenzita dopravy'!$G$2="Koeficienty rastu dopravy",IFERROR(INDEX('A2.1 Intenzita dopravy'!$E58:$BB58,MATCH('09.1 Nehodovost - vypocet'!Q$19,'A2.1 Intenzita dopravy'!$E$5:$BB$5,0)),IF('09.1 Nehodovost - vypocet'!Q$19&lt;MIN('A2.1 Intenzita dopravy'!$E$5:$BB$5),'09.1 Nehodovost - vypocet'!R72*'09.1 Nehodovost - vypocet'!R72/'09.1 Nehodovost - vypocet'!S72,'09.1 Nehodovost - vypocet'!P72*'09.1 Nehodovost - vypocet'!P72/'09.1 Nehodovost - vypocet'!O72)),0)),0)</f>
        <v>1201.2293364240766</v>
      </c>
      <c r="R72" s="30">
        <f>IFERROR(IF('A2 Intenzita dopravy'!$G$2="Dopravný model",IFERROR(INDEX('A2.1 Intenzita dopravy'!$E194:$BB194,MATCH('09.1 Nehodovost - vypocet'!R$19,'A2.1 Intenzita dopravy'!$E$141:$BB$141,0)),IF('09.1 Nehodovost - vypocet'!R$19&lt;MIN('A2.1 Intenzita dopravy'!$E$141:$BB$141),'09.1 Nehodovost - vypocet'!S72*'09.1 Nehodovost - vypocet'!S72/'09.1 Nehodovost - vypocet'!T72,'09.1 Nehodovost - vypocet'!Q72*'09.1 Nehodovost - vypocet'!Q72/'09.1 Nehodovost - vypocet'!P72)),IF('A2 Intenzita dopravy'!$G$2="Koeficienty rastu dopravy",IFERROR(INDEX('A2.1 Intenzita dopravy'!$E58:$BB58,MATCH('09.1 Nehodovost - vypocet'!R$19,'A2.1 Intenzita dopravy'!$E$5:$BB$5,0)),IF('09.1 Nehodovost - vypocet'!R$19&lt;MIN('A2.1 Intenzita dopravy'!$E$5:$BB$5),'09.1 Nehodovost - vypocet'!S72*'09.1 Nehodovost - vypocet'!S72/'09.1 Nehodovost - vypocet'!T72,'09.1 Nehodovost - vypocet'!Q72*'09.1 Nehodovost - vypocet'!Q72/'09.1 Nehodovost - vypocet'!P72)),0)),0)</f>
        <v>1218.7093907819487</v>
      </c>
      <c r="S72" s="30">
        <f>IFERROR(IF('A2 Intenzita dopravy'!$G$2="Dopravný model",IFERROR(INDEX('A2.1 Intenzita dopravy'!$E194:$BB194,MATCH('09.1 Nehodovost - vypocet'!S$19,'A2.1 Intenzita dopravy'!$E$141:$BB$141,0)),IF('09.1 Nehodovost - vypocet'!S$19&lt;MIN('A2.1 Intenzita dopravy'!$E$141:$BB$141),'09.1 Nehodovost - vypocet'!T72*'09.1 Nehodovost - vypocet'!T72/'09.1 Nehodovost - vypocet'!U72,'09.1 Nehodovost - vypocet'!R72*'09.1 Nehodovost - vypocet'!R72/'09.1 Nehodovost - vypocet'!Q72)),IF('A2 Intenzita dopravy'!$G$2="Koeficienty rastu dopravy",IFERROR(INDEX('A2.1 Intenzita dopravy'!$E58:$BB58,MATCH('09.1 Nehodovost - vypocet'!S$19,'A2.1 Intenzita dopravy'!$E$5:$BB$5,0)),IF('09.1 Nehodovost - vypocet'!S$19&lt;MIN('A2.1 Intenzita dopravy'!$E$5:$BB$5),'09.1 Nehodovost - vypocet'!T72*'09.1 Nehodovost - vypocet'!T72/'09.1 Nehodovost - vypocet'!U72,'09.1 Nehodovost - vypocet'!R72*'09.1 Nehodovost - vypocet'!R72/'09.1 Nehodovost - vypocet'!Q72)),0)),0)</f>
        <v>1236.4438114719517</v>
      </c>
      <c r="T72" s="30">
        <f>IFERROR(IF('A2 Intenzita dopravy'!$G$2="Dopravný model",IFERROR(INDEX('A2.1 Intenzita dopravy'!$E194:$BB194,MATCH('09.1 Nehodovost - vypocet'!T$19,'A2.1 Intenzita dopravy'!$E$141:$BB$141,0)),IF('09.1 Nehodovost - vypocet'!T$19&lt;MIN('A2.1 Intenzita dopravy'!$E$141:$BB$141),'09.1 Nehodovost - vypocet'!U72*'09.1 Nehodovost - vypocet'!U72/'09.1 Nehodovost - vypocet'!V72,'09.1 Nehodovost - vypocet'!S72*'09.1 Nehodovost - vypocet'!S72/'09.1 Nehodovost - vypocet'!R72)),IF('A2 Intenzita dopravy'!$G$2="Koeficienty rastu dopravy",IFERROR(INDEX('A2.1 Intenzita dopravy'!$E58:$BB58,MATCH('09.1 Nehodovost - vypocet'!T$19,'A2.1 Intenzita dopravy'!$E$5:$BB$5,0)),IF('09.1 Nehodovost - vypocet'!T$19&lt;MIN('A2.1 Intenzita dopravy'!$E$5:$BB$5),'09.1 Nehodovost - vypocet'!U72*'09.1 Nehodovost - vypocet'!U72/'09.1 Nehodovost - vypocet'!V72,'09.1 Nehodovost - vypocet'!S72*'09.1 Nehodovost - vypocet'!S72/'09.1 Nehodovost - vypocet'!R72)),0)),0)</f>
        <v>1254.4362999831997</v>
      </c>
      <c r="U72" s="30">
        <f>IFERROR(IF('A2 Intenzita dopravy'!$G$2="Dopravný model",IFERROR(INDEX('A2.1 Intenzita dopravy'!$E194:$BB194,MATCH('09.1 Nehodovost - vypocet'!U$19,'A2.1 Intenzita dopravy'!$E$141:$BB$141,0)),IF('09.1 Nehodovost - vypocet'!U$19&lt;MIN('A2.1 Intenzita dopravy'!$E$141:$BB$141),'09.1 Nehodovost - vypocet'!V72*'09.1 Nehodovost - vypocet'!V72/'09.1 Nehodovost - vypocet'!W72,'09.1 Nehodovost - vypocet'!T72*'09.1 Nehodovost - vypocet'!T72/'09.1 Nehodovost - vypocet'!S72)),IF('A2 Intenzita dopravy'!$G$2="Koeficienty rastu dopravy",IFERROR(INDEX('A2.1 Intenzita dopravy'!$E58:$BB58,MATCH('09.1 Nehodovost - vypocet'!U$19,'A2.1 Intenzita dopravy'!$E$5:$BB$5,0)),IF('09.1 Nehodovost - vypocet'!U$19&lt;MIN('A2.1 Intenzita dopravy'!$E$5:$BB$5),'09.1 Nehodovost - vypocet'!V72*'09.1 Nehodovost - vypocet'!V72/'09.1 Nehodovost - vypocet'!W72,'09.1 Nehodovost - vypocet'!T72*'09.1 Nehodovost - vypocet'!T72/'09.1 Nehodovost - vypocet'!S72)),0)),0)</f>
        <v>1272.6906116681528</v>
      </c>
      <c r="V72" s="30">
        <f>IFERROR(IF('A2 Intenzita dopravy'!$G$2="Dopravný model",IFERROR(INDEX('A2.1 Intenzita dopravy'!$E194:$BB194,MATCH('09.1 Nehodovost - vypocet'!V$19,'A2.1 Intenzita dopravy'!$E$141:$BB$141,0)),IF('09.1 Nehodovost - vypocet'!V$19&lt;MIN('A2.1 Intenzita dopravy'!$E$141:$BB$141),'09.1 Nehodovost - vypocet'!W72*'09.1 Nehodovost - vypocet'!W72/'09.1 Nehodovost - vypocet'!X72,'09.1 Nehodovost - vypocet'!U72*'09.1 Nehodovost - vypocet'!U72/'09.1 Nehodovost - vypocet'!T72)),IF('A2 Intenzita dopravy'!$G$2="Koeficienty rastu dopravy",IFERROR(INDEX('A2.1 Intenzita dopravy'!$E58:$BB58,MATCH('09.1 Nehodovost - vypocet'!V$19,'A2.1 Intenzita dopravy'!$E$5:$BB$5,0)),IF('09.1 Nehodovost - vypocet'!V$19&lt;MIN('A2.1 Intenzita dopravy'!$E$5:$BB$5),'09.1 Nehodovost - vypocet'!W72*'09.1 Nehodovost - vypocet'!W72/'09.1 Nehodovost - vypocet'!X72,'09.1 Nehodovost - vypocet'!U72*'09.1 Nehodovost - vypocet'!U72/'09.1 Nehodovost - vypocet'!T72)),0)),0)</f>
        <v>1291.2105565264251</v>
      </c>
      <c r="W72" s="30">
        <f>IFERROR(IF('A2 Intenzita dopravy'!$G$2="Dopravný model",IFERROR(INDEX('A2.1 Intenzita dopravy'!$E194:$BB194,MATCH('09.1 Nehodovost - vypocet'!W$19,'A2.1 Intenzita dopravy'!$E$141:$BB$141,0)),IF('09.1 Nehodovost - vypocet'!W$19&lt;MIN('A2.1 Intenzita dopravy'!$E$141:$BB$141),'09.1 Nehodovost - vypocet'!X72*'09.1 Nehodovost - vypocet'!X72/'09.1 Nehodovost - vypocet'!Y72,'09.1 Nehodovost - vypocet'!V72*'09.1 Nehodovost - vypocet'!V72/'09.1 Nehodovost - vypocet'!U72)),IF('A2 Intenzita dopravy'!$G$2="Koeficienty rastu dopravy",IFERROR(INDEX('A2.1 Intenzita dopravy'!$E58:$BB58,MATCH('09.1 Nehodovost - vypocet'!W$19,'A2.1 Intenzita dopravy'!$E$5:$BB$5,0)),IF('09.1 Nehodovost - vypocet'!W$19&lt;MIN('A2.1 Intenzita dopravy'!$E$5:$BB$5),'09.1 Nehodovost - vypocet'!X72*'09.1 Nehodovost - vypocet'!X72/'09.1 Nehodovost - vypocet'!Y72,'09.1 Nehodovost - vypocet'!V72*'09.1 Nehodovost - vypocet'!V72/'09.1 Nehodovost - vypocet'!U72)),0)),0)</f>
        <v>1310</v>
      </c>
      <c r="X72" s="30">
        <f>IFERROR(IF('A2 Intenzita dopravy'!$G$2="Dopravný model",IFERROR(INDEX('A2.1 Intenzita dopravy'!$E194:$BB194,MATCH('09.1 Nehodovost - vypocet'!X$19,'A2.1 Intenzita dopravy'!$E$141:$BB$141,0)),IF('09.1 Nehodovost - vypocet'!X$19&lt;MIN('A2.1 Intenzita dopravy'!$E$141:$BB$141),'09.1 Nehodovost - vypocet'!Y72*'09.1 Nehodovost - vypocet'!Y72/'09.1 Nehodovost - vypocet'!Z72,'09.1 Nehodovost - vypocet'!W72*'09.1 Nehodovost - vypocet'!W72/'09.1 Nehodovost - vypocet'!V72)),IF('A2 Intenzita dopravy'!$G$2="Koeficienty rastu dopravy",IFERROR(INDEX('A2.1 Intenzita dopravy'!$E58:$BB58,MATCH('09.1 Nehodovost - vypocet'!X$19,'A2.1 Intenzita dopravy'!$E$5:$BB$5,0)),IF('09.1 Nehodovost - vypocet'!X$19&lt;MIN('A2.1 Intenzita dopravy'!$E$5:$BB$5),'09.1 Nehodovost - vypocet'!Y72*'09.1 Nehodovost - vypocet'!Y72/'09.1 Nehodovost - vypocet'!Z72,'09.1 Nehodovost - vypocet'!W72*'09.1 Nehodovost - vypocet'!W72/'09.1 Nehodovost - vypocet'!V72)),0)),0)</f>
        <v>1330.4951910449427</v>
      </c>
      <c r="Y72" s="30">
        <f>IFERROR(IF('A2 Intenzita dopravy'!$G$2="Dopravný model",IFERROR(INDEX('A2.1 Intenzita dopravy'!$E194:$BB194,MATCH('09.1 Nehodovost - vypocet'!Y$19,'A2.1 Intenzita dopravy'!$E$141:$BB$141,0)),IF('09.1 Nehodovost - vypocet'!Y$19&lt;MIN('A2.1 Intenzita dopravy'!$E$141:$BB$141),'09.1 Nehodovost - vypocet'!Z72*'09.1 Nehodovost - vypocet'!Z72/'09.1 Nehodovost - vypocet'!AA72,'09.1 Nehodovost - vypocet'!X72*'09.1 Nehodovost - vypocet'!X72/'09.1 Nehodovost - vypocet'!W72)),IF('A2 Intenzita dopravy'!$G$2="Koeficienty rastu dopravy",IFERROR(INDEX('A2.1 Intenzita dopravy'!$E58:$BB58,MATCH('09.1 Nehodovost - vypocet'!Y$19,'A2.1 Intenzita dopravy'!$E$5:$BB$5,0)),IF('09.1 Nehodovost - vypocet'!Y$19&lt;MIN('A2.1 Intenzita dopravy'!$E$5:$BB$5),'09.1 Nehodovost - vypocet'!Z72*'09.1 Nehodovost - vypocet'!Z72/'09.1 Nehodovost - vypocet'!AA72,'09.1 Nehodovost - vypocet'!X72*'09.1 Nehodovost - vypocet'!X72/'09.1 Nehodovost - vypocet'!W72)),0)),0)</f>
        <v>1351.3110331249759</v>
      </c>
      <c r="Z72" s="30">
        <f>IFERROR(IF('A2 Intenzita dopravy'!$G$2="Dopravný model",IFERROR(INDEX('A2.1 Intenzita dopravy'!$E194:$BB194,MATCH('09.1 Nehodovost - vypocet'!Z$19,'A2.1 Intenzita dopravy'!$E$141:$BB$141,0)),IF('09.1 Nehodovost - vypocet'!Z$19&lt;MIN('A2.1 Intenzita dopravy'!$E$141:$BB$141),'09.1 Nehodovost - vypocet'!AA72*'09.1 Nehodovost - vypocet'!AA72/'09.1 Nehodovost - vypocet'!AB72,'09.1 Nehodovost - vypocet'!Y72*'09.1 Nehodovost - vypocet'!Y72/'09.1 Nehodovost - vypocet'!X72)),IF('A2 Intenzita dopravy'!$G$2="Koeficienty rastu dopravy",IFERROR(INDEX('A2.1 Intenzita dopravy'!$E58:$BB58,MATCH('09.1 Nehodovost - vypocet'!Z$19,'A2.1 Intenzita dopravy'!$E$5:$BB$5,0)),IF('09.1 Nehodovost - vypocet'!Z$19&lt;MIN('A2.1 Intenzita dopravy'!$E$5:$BB$5),'09.1 Nehodovost - vypocet'!AA72*'09.1 Nehodovost - vypocet'!AA72/'09.1 Nehodovost - vypocet'!AB72,'09.1 Nehodovost - vypocet'!Y72*'09.1 Nehodovost - vypocet'!Y72/'09.1 Nehodovost - vypocet'!X72)),0)),0)</f>
        <v>1372.4525428845448</v>
      </c>
      <c r="AA72" s="30">
        <f>IFERROR(IF('A2 Intenzita dopravy'!$G$2="Dopravný model",IFERROR(INDEX('A2.1 Intenzita dopravy'!$E194:$BB194,MATCH('09.1 Nehodovost - vypocet'!AA$19,'A2.1 Intenzita dopravy'!$E$141:$BB$141,0)),IF('09.1 Nehodovost - vypocet'!AA$19&lt;MIN('A2.1 Intenzita dopravy'!$E$141:$BB$141),'09.1 Nehodovost - vypocet'!AB72*'09.1 Nehodovost - vypocet'!AB72/'09.1 Nehodovost - vypocet'!AC72,'09.1 Nehodovost - vypocet'!Z72*'09.1 Nehodovost - vypocet'!Z72/'09.1 Nehodovost - vypocet'!Y72)),IF('A2 Intenzita dopravy'!$G$2="Koeficienty rastu dopravy",IFERROR(INDEX('A2.1 Intenzita dopravy'!$E58:$BB58,MATCH('09.1 Nehodovost - vypocet'!AA$19,'A2.1 Intenzita dopravy'!$E$5:$BB$5,0)),IF('09.1 Nehodovost - vypocet'!AA$19&lt;MIN('A2.1 Intenzita dopravy'!$E$5:$BB$5),'09.1 Nehodovost - vypocet'!AB72*'09.1 Nehodovost - vypocet'!AB72/'09.1 Nehodovost - vypocet'!AC72,'09.1 Nehodovost - vypocet'!Z72*'09.1 Nehodovost - vypocet'!Z72/'09.1 Nehodovost - vypocet'!Y72)),0)),0)</f>
        <v>1393.9248154544196</v>
      </c>
      <c r="AB72" s="30">
        <f>IFERROR(IF('A2 Intenzita dopravy'!$G$2="Dopravný model",IFERROR(INDEX('A2.1 Intenzita dopravy'!$E194:$BB194,MATCH('09.1 Nehodovost - vypocet'!AB$19,'A2.1 Intenzita dopravy'!$E$141:$BB$141,0)),IF('09.1 Nehodovost - vypocet'!AB$19&lt;MIN('A2.1 Intenzita dopravy'!$E$141:$BB$141),'09.1 Nehodovost - vypocet'!AC72*'09.1 Nehodovost - vypocet'!AC72/'09.1 Nehodovost - vypocet'!AD72,'09.1 Nehodovost - vypocet'!AA72*'09.1 Nehodovost - vypocet'!AA72/'09.1 Nehodovost - vypocet'!Z72)),IF('A2 Intenzita dopravy'!$G$2="Koeficienty rastu dopravy",IFERROR(INDEX('A2.1 Intenzita dopravy'!$E58:$BB58,MATCH('09.1 Nehodovost - vypocet'!AB$19,'A2.1 Intenzita dopravy'!$E$5:$BB$5,0)),IF('09.1 Nehodovost - vypocet'!AB$19&lt;MIN('A2.1 Intenzita dopravy'!$E$5:$BB$5),'09.1 Nehodovost - vypocet'!AC72*'09.1 Nehodovost - vypocet'!AC72/'09.1 Nehodovost - vypocet'!AD72,'09.1 Nehodovost - vypocet'!AA72*'09.1 Nehodovost - vypocet'!AA72/'09.1 Nehodovost - vypocet'!Z72)),0)),0)</f>
        <v>1415.7330256796292</v>
      </c>
      <c r="AC72" s="30">
        <f>IFERROR(IF('A2 Intenzita dopravy'!$G$2="Dopravný model",IFERROR(INDEX('A2.1 Intenzita dopravy'!$E194:$BB194,MATCH('09.1 Nehodovost - vypocet'!AC$19,'A2.1 Intenzita dopravy'!$E$141:$BB$141,0)),IF('09.1 Nehodovost - vypocet'!AC$19&lt;MIN('A2.1 Intenzita dopravy'!$E$141:$BB$141),'09.1 Nehodovost - vypocet'!AD72*'09.1 Nehodovost - vypocet'!AD72/'09.1 Nehodovost - vypocet'!AE72,'09.1 Nehodovost - vypocet'!AB72*'09.1 Nehodovost - vypocet'!AB72/'09.1 Nehodovost - vypocet'!AA72)),IF('A2 Intenzita dopravy'!$G$2="Koeficienty rastu dopravy",IFERROR(INDEX('A2.1 Intenzita dopravy'!$E58:$BB58,MATCH('09.1 Nehodovost - vypocet'!AC$19,'A2.1 Intenzita dopravy'!$E$5:$BB$5,0)),IF('09.1 Nehodovost - vypocet'!AC$19&lt;MIN('A2.1 Intenzita dopravy'!$E$5:$BB$5),'09.1 Nehodovost - vypocet'!AD72*'09.1 Nehodovost - vypocet'!AD72/'09.1 Nehodovost - vypocet'!AE72,'09.1 Nehodovost - vypocet'!AB72*'09.1 Nehodovost - vypocet'!AB72/'09.1 Nehodovost - vypocet'!AA72)),0)),0)</f>
        <v>1437.8824293666053</v>
      </c>
      <c r="AD72" s="30">
        <f>IFERROR(IF('A2 Intenzita dopravy'!$G$2="Dopravný model",IFERROR(INDEX('A2.1 Intenzita dopravy'!$E194:$BB194,MATCH('09.1 Nehodovost - vypocet'!AD$19,'A2.1 Intenzita dopravy'!$E$141:$BB$141,0)),IF('09.1 Nehodovost - vypocet'!AD$19&lt;MIN('A2.1 Intenzita dopravy'!$E$141:$BB$141),'09.1 Nehodovost - vypocet'!AE72*'09.1 Nehodovost - vypocet'!AE72/'09.1 Nehodovost - vypocet'!AF72,'09.1 Nehodovost - vypocet'!AC72*'09.1 Nehodovost - vypocet'!AC72/'09.1 Nehodovost - vypocet'!AB72)),IF('A2 Intenzita dopravy'!$G$2="Koeficienty rastu dopravy",IFERROR(INDEX('A2.1 Intenzita dopravy'!$E58:$BB58,MATCH('09.1 Nehodovost - vypocet'!AD$19,'A2.1 Intenzita dopravy'!$E$5:$BB$5,0)),IF('09.1 Nehodovost - vypocet'!AD$19&lt;MIN('A2.1 Intenzita dopravy'!$E$5:$BB$5),'09.1 Nehodovost - vypocet'!AE72*'09.1 Nehodovost - vypocet'!AE72/'09.1 Nehodovost - vypocet'!AF72,'09.1 Nehodovost - vypocet'!AC72*'09.1 Nehodovost - vypocet'!AC72/'09.1 Nehodovost - vypocet'!AB72)),0)),0)</f>
        <v>1460.3783645498379</v>
      </c>
      <c r="AE72" s="30">
        <f>IFERROR(IF('A2 Intenzita dopravy'!$G$2="Dopravný model",IFERROR(INDEX('A2.1 Intenzita dopravy'!$E194:$BB194,MATCH('09.1 Nehodovost - vypocet'!AE$19,'A2.1 Intenzita dopravy'!$E$141:$BB$141,0)),IF('09.1 Nehodovost - vypocet'!AE$19&lt;MIN('A2.1 Intenzita dopravy'!$E$141:$BB$141),'09.1 Nehodovost - vypocet'!AF72*'09.1 Nehodovost - vypocet'!AF72/'09.1 Nehodovost - vypocet'!AG72,'09.1 Nehodovost - vypocet'!AD72*'09.1 Nehodovost - vypocet'!AD72/'09.1 Nehodovost - vypocet'!AC72)),IF('A2 Intenzita dopravy'!$G$2="Koeficienty rastu dopravy",IFERROR(INDEX('A2.1 Intenzita dopravy'!$E58:$BB58,MATCH('09.1 Nehodovost - vypocet'!AE$19,'A2.1 Intenzita dopravy'!$E$5:$BB$5,0)),IF('09.1 Nehodovost - vypocet'!AE$19&lt;MIN('A2.1 Intenzita dopravy'!$E$5:$BB$5),'09.1 Nehodovost - vypocet'!AF72*'09.1 Nehodovost - vypocet'!AF72/'09.1 Nehodovost - vypocet'!AG72,'09.1 Nehodovost - vypocet'!AD72*'09.1 Nehodovost - vypocet'!AD72/'09.1 Nehodovost - vypocet'!AC72)),0)),0)</f>
        <v>1483.2262527783491</v>
      </c>
      <c r="AF72" s="30">
        <f>IFERROR(IF('A2 Intenzita dopravy'!$G$2="Dopravný model",IFERROR(INDEX('A2.1 Intenzita dopravy'!$E194:$BB194,MATCH('09.1 Nehodovost - vypocet'!AF$19,'A2.1 Intenzita dopravy'!$E$141:$BB$141,0)),IF('09.1 Nehodovost - vypocet'!AF$19&lt;MIN('A2.1 Intenzita dopravy'!$E$141:$BB$141),'09.1 Nehodovost - vypocet'!AG72*'09.1 Nehodovost - vypocet'!AG72/'09.1 Nehodovost - vypocet'!AH72,'09.1 Nehodovost - vypocet'!AE72*'09.1 Nehodovost - vypocet'!AE72/'09.1 Nehodovost - vypocet'!AD72)),IF('A2 Intenzita dopravy'!$G$2="Koeficienty rastu dopravy",IFERROR(INDEX('A2.1 Intenzita dopravy'!$E58:$BB58,MATCH('09.1 Nehodovost - vypocet'!AF$19,'A2.1 Intenzita dopravy'!$E$5:$BB$5,0)),IF('09.1 Nehodovost - vypocet'!AF$19&lt;MIN('A2.1 Intenzita dopravy'!$E$5:$BB$5),'09.1 Nehodovost - vypocet'!AG72*'09.1 Nehodovost - vypocet'!AG72/'09.1 Nehodovost - vypocet'!AH72,'09.1 Nehodovost - vypocet'!AE72*'09.1 Nehodovost - vypocet'!AE72/'09.1 Nehodovost - vypocet'!AD72)),0)),0)</f>
        <v>1506.4316004222931</v>
      </c>
      <c r="AG72" s="30">
        <f>IFERROR(IF('A2 Intenzita dopravy'!$G$2="Dopravný model",IFERROR(INDEX('A2.1 Intenzita dopravy'!$E194:$BB194,MATCH('09.1 Nehodovost - vypocet'!AG$19,'A2.1 Intenzita dopravy'!$E$141:$BB$141,0)),IF('09.1 Nehodovost - vypocet'!AG$19&lt;MIN('A2.1 Intenzita dopravy'!$E$141:$BB$141),'09.1 Nehodovost - vypocet'!AH72*'09.1 Nehodovost - vypocet'!AH72/'09.1 Nehodovost - vypocet'!AI72,'09.1 Nehodovost - vypocet'!AF72*'09.1 Nehodovost - vypocet'!AF72/'09.1 Nehodovost - vypocet'!AE72)),IF('A2 Intenzita dopravy'!$G$2="Koeficienty rastu dopravy",IFERROR(INDEX('A2.1 Intenzita dopravy'!$E58:$BB58,MATCH('09.1 Nehodovost - vypocet'!AG$19,'A2.1 Intenzita dopravy'!$E$5:$BB$5,0)),IF('09.1 Nehodovost - vypocet'!AG$19&lt;MIN('A2.1 Intenzita dopravy'!$E$5:$BB$5),'09.1 Nehodovost - vypocet'!AH72*'09.1 Nehodovost - vypocet'!AH72/'09.1 Nehodovost - vypocet'!AI72,'09.1 Nehodovost - vypocet'!AF72*'09.1 Nehodovost - vypocet'!AF72/'09.1 Nehodovost - vypocet'!AE72)),0)),0)</f>
        <v>1530</v>
      </c>
      <c r="AH72" s="30">
        <f>IFERROR(IF('A2 Intenzita dopravy'!$G$2="Dopravný model",IFERROR(INDEX('A2.1 Intenzita dopravy'!$E194:$BB194,MATCH('09.1 Nehodovost - vypocet'!AH$19,'A2.1 Intenzita dopravy'!$E$141:$BB$141,0)),IF('09.1 Nehodovost - vypocet'!AH$19&lt;MIN('A2.1 Intenzita dopravy'!$E$141:$BB$141),'09.1 Nehodovost - vypocet'!AI72*'09.1 Nehodovost - vypocet'!AI72/'09.1 Nehodovost - vypocet'!AJ72,'09.1 Nehodovost - vypocet'!AG72*'09.1 Nehodovost - vypocet'!AG72/'09.1 Nehodovost - vypocet'!AF72)),IF('A2 Intenzita dopravy'!$G$2="Koeficienty rastu dopravy",IFERROR(INDEX('A2.1 Intenzita dopravy'!$E58:$BB58,MATCH('09.1 Nehodovost - vypocet'!AH$19,'A2.1 Intenzita dopravy'!$E$5:$BB$5,0)),IF('09.1 Nehodovost - vypocet'!AH$19&lt;MIN('A2.1 Intenzita dopravy'!$E$5:$BB$5),'09.1 Nehodovost - vypocet'!AI72*'09.1 Nehodovost - vypocet'!AI72/'09.1 Nehodovost - vypocet'!AJ72,'09.1 Nehodovost - vypocet'!AG72*'09.1 Nehodovost - vypocet'!AG72/'09.1 Nehodovost - vypocet'!AF72)),0)),0)</f>
        <v>1554.2024557252416</v>
      </c>
      <c r="AI72" s="30">
        <f>IFERROR(IF('A2 Intenzita dopravy'!$G$2="Dopravný model",IFERROR(INDEX('A2.1 Intenzita dopravy'!$E194:$BB194,MATCH('09.1 Nehodovost - vypocet'!AI$19,'A2.1 Intenzita dopravy'!$E$141:$BB$141,0)),IF('09.1 Nehodovost - vypocet'!AI$19&lt;MIN('A2.1 Intenzita dopravy'!$E$141:$BB$141),'09.1 Nehodovost - vypocet'!AJ72*'09.1 Nehodovost - vypocet'!AJ72/'09.1 Nehodovost - vypocet'!AK72,'09.1 Nehodovost - vypocet'!AH72*'09.1 Nehodovost - vypocet'!AH72/'09.1 Nehodovost - vypocet'!AG72)),IF('A2 Intenzita dopravy'!$G$2="Koeficienty rastu dopravy",IFERROR(INDEX('A2.1 Intenzita dopravy'!$E58:$BB58,MATCH('09.1 Nehodovost - vypocet'!AI$19,'A2.1 Intenzita dopravy'!$E$5:$BB$5,0)),IF('09.1 Nehodovost - vypocet'!AI$19&lt;MIN('A2.1 Intenzita dopravy'!$E$5:$BB$5),'09.1 Nehodovost - vypocet'!AJ72*'09.1 Nehodovost - vypocet'!AJ72/'09.1 Nehodovost - vypocet'!AK72,'09.1 Nehodovost - vypocet'!AH72*'09.1 Nehodovost - vypocet'!AH72/'09.1 Nehodovost - vypocet'!AG72)),0)),0)</f>
        <v>1578.7877603806351</v>
      </c>
      <c r="AJ72" s="30">
        <f>IFERROR(IF('A2 Intenzita dopravy'!$G$2="Dopravný model",IFERROR(INDEX('A2.1 Intenzita dopravy'!$E194:$BB194,MATCH('09.1 Nehodovost - vypocet'!AJ$19,'A2.1 Intenzita dopravy'!$E$141:$BB$141,0)),IF('09.1 Nehodovost - vypocet'!AJ$19&lt;MIN('A2.1 Intenzita dopravy'!$E$141:$BB$141),'09.1 Nehodovost - vypocet'!AK72*'09.1 Nehodovost - vypocet'!AK72/'09.1 Nehodovost - vypocet'!AL72,'09.1 Nehodovost - vypocet'!AI72*'09.1 Nehodovost - vypocet'!AI72/'09.1 Nehodovost - vypocet'!AH72)),IF('A2 Intenzita dopravy'!$G$2="Koeficienty rastu dopravy",IFERROR(INDEX('A2.1 Intenzita dopravy'!$E58:$BB58,MATCH('09.1 Nehodovost - vypocet'!AJ$19,'A2.1 Intenzita dopravy'!$E$5:$BB$5,0)),IF('09.1 Nehodovost - vypocet'!AJ$19&lt;MIN('A2.1 Intenzita dopravy'!$E$5:$BB$5),'09.1 Nehodovost - vypocet'!AK72*'09.1 Nehodovost - vypocet'!AK72/'09.1 Nehodovost - vypocet'!AL72,'09.1 Nehodovost - vypocet'!AI72*'09.1 Nehodovost - vypocet'!AI72/'09.1 Nehodovost - vypocet'!AH72)),0)),0)</f>
        <v>1603.7619700996975</v>
      </c>
      <c r="AK72" s="30">
        <f>IFERROR(IF('A2 Intenzita dopravy'!$G$2="Dopravný model",IFERROR(INDEX('A2.1 Intenzita dopravy'!$E194:$BB194,MATCH('09.1 Nehodovost - vypocet'!AK$19,'A2.1 Intenzita dopravy'!$E$141:$BB$141,0)),IF('09.1 Nehodovost - vypocet'!AK$19&lt;MIN('A2.1 Intenzita dopravy'!$E$141:$BB$141),'09.1 Nehodovost - vypocet'!AL72*'09.1 Nehodovost - vypocet'!AL72/'09.1 Nehodovost - vypocet'!AM72,'09.1 Nehodovost - vypocet'!AJ72*'09.1 Nehodovost - vypocet'!AJ72/'09.1 Nehodovost - vypocet'!AI72)),IF('A2 Intenzita dopravy'!$G$2="Koeficienty rastu dopravy",IFERROR(INDEX('A2.1 Intenzita dopravy'!$E58:$BB58,MATCH('09.1 Nehodovost - vypocet'!AK$19,'A2.1 Intenzita dopravy'!$E$5:$BB$5,0)),IF('09.1 Nehodovost - vypocet'!AK$19&lt;MIN('A2.1 Intenzita dopravy'!$E$5:$BB$5),'09.1 Nehodovost - vypocet'!AL72*'09.1 Nehodovost - vypocet'!AL72/'09.1 Nehodovost - vypocet'!AM72,'09.1 Nehodovost - vypocet'!AJ72*'09.1 Nehodovost - vypocet'!AJ72/'09.1 Nehodovost - vypocet'!AI72)),0)),0)</f>
        <v>1629.1312368154909</v>
      </c>
      <c r="AL72" s="30">
        <f>IFERROR(IF('A2 Intenzita dopravy'!$G$2="Dopravný model",IFERROR(INDEX('A2.1 Intenzita dopravy'!$E194:$BB194,MATCH('09.1 Nehodovost - vypocet'!AL$19,'A2.1 Intenzita dopravy'!$E$141:$BB$141,0)),IF('09.1 Nehodovost - vypocet'!AL$19&lt;MIN('A2.1 Intenzita dopravy'!$E$141:$BB$141),'09.1 Nehodovost - vypocet'!AM72*'09.1 Nehodovost - vypocet'!AM72/'09.1 Nehodovost - vypocet'!AN72,'09.1 Nehodovost - vypocet'!AK72*'09.1 Nehodovost - vypocet'!AK72/'09.1 Nehodovost - vypocet'!AJ72)),IF('A2 Intenzita dopravy'!$G$2="Koeficienty rastu dopravy",IFERROR(INDEX('A2.1 Intenzita dopravy'!$E58:$BB58,MATCH('09.1 Nehodovost - vypocet'!AL$19,'A2.1 Intenzita dopravy'!$E$5:$BB$5,0)),IF('09.1 Nehodovost - vypocet'!AL$19&lt;MIN('A2.1 Intenzita dopravy'!$E$5:$BB$5),'09.1 Nehodovost - vypocet'!AM72*'09.1 Nehodovost - vypocet'!AM72/'09.1 Nehodovost - vypocet'!AN72,'09.1 Nehodovost - vypocet'!AK72*'09.1 Nehodovost - vypocet'!AK72/'09.1 Nehodovost - vypocet'!AJ72)),0)),0)</f>
        <v>1654.9018097760365</v>
      </c>
      <c r="AM72" s="30">
        <f>IFERROR(IF('A2 Intenzita dopravy'!$G$2="Dopravný model",IFERROR(INDEX('A2.1 Intenzita dopravy'!$E194:$BB194,MATCH('09.1 Nehodovost - vypocet'!AM$19,'A2.1 Intenzita dopravy'!$E$141:$BB$141,0)),IF('09.1 Nehodovost - vypocet'!AM$19&lt;MIN('A2.1 Intenzita dopravy'!$E$141:$BB$141),'09.1 Nehodovost - vypocet'!AN72*'09.1 Nehodovost - vypocet'!AN72/'09.1 Nehodovost - vypocet'!AO72,'09.1 Nehodovost - vypocet'!AL72*'09.1 Nehodovost - vypocet'!AL72/'09.1 Nehodovost - vypocet'!AK72)),IF('A2 Intenzita dopravy'!$G$2="Koeficienty rastu dopravy",IFERROR(INDEX('A2.1 Intenzita dopravy'!$E58:$BB58,MATCH('09.1 Nehodovost - vypocet'!AM$19,'A2.1 Intenzita dopravy'!$E$5:$BB$5,0)),IF('09.1 Nehodovost - vypocet'!AM$19&lt;MIN('A2.1 Intenzita dopravy'!$E$5:$BB$5),'09.1 Nehodovost - vypocet'!AN72*'09.1 Nehodovost - vypocet'!AN72/'09.1 Nehodovost - vypocet'!AO72,'09.1 Nehodovost - vypocet'!AL72*'09.1 Nehodovost - vypocet'!AL72/'09.1 Nehodovost - vypocet'!AK72)),0)),0)</f>
        <v>1681.080037083701</v>
      </c>
      <c r="AN72" s="30">
        <f>IFERROR(IF('A2 Intenzita dopravy'!$G$2="Dopravný model",IFERROR(INDEX('A2.1 Intenzita dopravy'!$E194:$BB194,MATCH('09.1 Nehodovost - vypocet'!AN$19,'A2.1 Intenzita dopravy'!$E$141:$BB$141,0)),IF('09.1 Nehodovost - vypocet'!AN$19&lt;MIN('A2.1 Intenzita dopravy'!$E$141:$BB$141),'09.1 Nehodovost - vypocet'!AO72*'09.1 Nehodovost - vypocet'!AO72/'09.1 Nehodovost - vypocet'!AP72,'09.1 Nehodovost - vypocet'!AM72*'09.1 Nehodovost - vypocet'!AM72/'09.1 Nehodovost - vypocet'!AL72)),IF('A2 Intenzita dopravy'!$G$2="Koeficienty rastu dopravy",IFERROR(INDEX('A2.1 Intenzita dopravy'!$E58:$BB58,MATCH('09.1 Nehodovost - vypocet'!AN$19,'A2.1 Intenzita dopravy'!$E$5:$BB$5,0)),IF('09.1 Nehodovost - vypocet'!AN$19&lt;MIN('A2.1 Intenzita dopravy'!$E$5:$BB$5),'09.1 Nehodovost - vypocet'!AO72*'09.1 Nehodovost - vypocet'!AO72/'09.1 Nehodovost - vypocet'!AP72,'09.1 Nehodovost - vypocet'!AM72*'09.1 Nehodovost - vypocet'!AM72/'09.1 Nehodovost - vypocet'!AL72)),0)),0)</f>
        <v>1707.6723672589335</v>
      </c>
      <c r="AO72" s="30">
        <f>IFERROR(IF('A2 Intenzita dopravy'!$G$2="Dopravný model",IFERROR(INDEX('A2.1 Intenzita dopravy'!$E194:$BB194,MATCH('09.1 Nehodovost - vypocet'!AO$19,'A2.1 Intenzita dopravy'!$E$141:$BB$141,0)),IF('09.1 Nehodovost - vypocet'!AO$19&lt;MIN('A2.1 Intenzita dopravy'!$E$141:$BB$141),'09.1 Nehodovost - vypocet'!AP72*'09.1 Nehodovost - vypocet'!AP72/'09.1 Nehodovost - vypocet'!AQ72,'09.1 Nehodovost - vypocet'!AN72*'09.1 Nehodovost - vypocet'!AN72/'09.1 Nehodovost - vypocet'!AM72)),IF('A2 Intenzita dopravy'!$G$2="Koeficienty rastu dopravy",IFERROR(INDEX('A2.1 Intenzita dopravy'!$E58:$BB58,MATCH('09.1 Nehodovost - vypocet'!AO$19,'A2.1 Intenzita dopravy'!$E$5:$BB$5,0)),IF('09.1 Nehodovost - vypocet'!AO$19&lt;MIN('A2.1 Intenzita dopravy'!$E$5:$BB$5),'09.1 Nehodovost - vypocet'!AP72*'09.1 Nehodovost - vypocet'!AP72/'09.1 Nehodovost - vypocet'!AQ72,'09.1 Nehodovost - vypocet'!AN72*'09.1 Nehodovost - vypocet'!AN72/'09.1 Nehodovost - vypocet'!AM72)),0)),0)</f>
        <v>1734.6853508287393</v>
      </c>
      <c r="AP72" s="30">
        <f>IFERROR(IF('A2 Intenzita dopravy'!$G$2="Dopravný model",IFERROR(INDEX('A2.1 Intenzita dopravy'!$E194:$BB194,MATCH('09.1 Nehodovost - vypocet'!AP$19,'A2.1 Intenzita dopravy'!$E$141:$BB$141,0)),IF('09.1 Nehodovost - vypocet'!AP$19&lt;MIN('A2.1 Intenzita dopravy'!$E$141:$BB$141),'09.1 Nehodovost - vypocet'!AQ72*'09.1 Nehodovost - vypocet'!AQ72/'09.1 Nehodovost - vypocet'!AR72,'09.1 Nehodovost - vypocet'!AO72*'09.1 Nehodovost - vypocet'!AO72/'09.1 Nehodovost - vypocet'!AN72)),IF('A2 Intenzita dopravy'!$G$2="Koeficienty rastu dopravy",IFERROR(INDEX('A2.1 Intenzita dopravy'!$E58:$BB58,MATCH('09.1 Nehodovost - vypocet'!AP$19,'A2.1 Intenzita dopravy'!$E$5:$BB$5,0)),IF('09.1 Nehodovost - vypocet'!AP$19&lt;MIN('A2.1 Intenzita dopravy'!$E$5:$BB$5),'09.1 Nehodovost - vypocet'!AQ72*'09.1 Nehodovost - vypocet'!AQ72/'09.1 Nehodovost - vypocet'!AR72,'09.1 Nehodovost - vypocet'!AO72*'09.1 Nehodovost - vypocet'!AO72/'09.1 Nehodovost - vypocet'!AN72)),0)),0)</f>
        <v>1762.1256419402803</v>
      </c>
      <c r="AQ72" s="30">
        <f>IFERROR(IF('A2 Intenzita dopravy'!$G$2="Dopravný model",IFERROR(INDEX('A2.1 Intenzita dopravy'!$E194:$BB194,MATCH('09.1 Nehodovost - vypocet'!AQ$19,'A2.1 Intenzita dopravy'!$E$141:$BB$141,0)),IF('09.1 Nehodovost - vypocet'!AQ$19&lt;MIN('A2.1 Intenzita dopravy'!$E$141:$BB$141),'09.1 Nehodovost - vypocet'!AR72*'09.1 Nehodovost - vypocet'!AR72/'09.1 Nehodovost - vypocet'!AS72,'09.1 Nehodovost - vypocet'!AP72*'09.1 Nehodovost - vypocet'!AP72/'09.1 Nehodovost - vypocet'!AO72)),IF('A2 Intenzita dopravy'!$G$2="Koeficienty rastu dopravy",IFERROR(INDEX('A2.1 Intenzita dopravy'!$E58:$BB58,MATCH('09.1 Nehodovost - vypocet'!AQ$19,'A2.1 Intenzita dopravy'!$E$5:$BB$5,0)),IF('09.1 Nehodovost - vypocet'!AQ$19&lt;MIN('A2.1 Intenzita dopravy'!$E$5:$BB$5),'09.1 Nehodovost - vypocet'!AR72*'09.1 Nehodovost - vypocet'!AR72/'09.1 Nehodovost - vypocet'!AS72,'09.1 Nehodovost - vypocet'!AP72*'09.1 Nehodovost - vypocet'!AP72/'09.1 Nehodovost - vypocet'!AO72)),0)),0)</f>
        <v>1790</v>
      </c>
      <c r="AR72" s="30">
        <f>IFERROR(IF('A2 Intenzita dopravy'!$G$2="Dopravný model",IFERROR(INDEX('A2.1 Intenzita dopravy'!$E194:$BB194,MATCH('09.1 Nehodovost - vypocet'!AR$19,'A2.1 Intenzita dopravy'!$E$141:$BB$141,0)),IF('09.1 Nehodovost - vypocet'!AR$19&lt;MIN('A2.1 Intenzita dopravy'!$E$141:$BB$141),'09.1 Nehodovost - vypocet'!AS72*'09.1 Nehodovost - vypocet'!AS72/'09.1 Nehodovost - vypocet'!AT72,'09.1 Nehodovost - vypocet'!AQ72*'09.1 Nehodovost - vypocet'!AQ72/'09.1 Nehodovost - vypocet'!AP72)),IF('A2 Intenzita dopravy'!$G$2="Koeficienty rastu dopravy",IFERROR(INDEX('A2.1 Intenzita dopravy'!$E58:$BB58,MATCH('09.1 Nehodovost - vypocet'!AR$19,'A2.1 Intenzita dopravy'!$E$5:$BB$5,0)),IF('09.1 Nehodovost - vypocet'!AR$19&lt;MIN('A2.1 Intenzita dopravy'!$E$5:$BB$5),'09.1 Nehodovost - vypocet'!AS72*'09.1 Nehodovost - vypocet'!AS72/'09.1 Nehodovost - vypocet'!AT72,'09.1 Nehodovost - vypocet'!AQ72*'09.1 Nehodovost - vypocet'!AQ72/'09.1 Nehodovost - vypocet'!AP72)),0)),0)</f>
        <v>1818.3152913386812</v>
      </c>
      <c r="AS72" s="30">
        <f>IFERROR(IF('A2 Intenzita dopravy'!$G$2="Dopravný model",IFERROR(INDEX('A2.1 Intenzita dopravy'!$E194:$BB194,MATCH('09.1 Nehodovost - vypocet'!AS$19,'A2.1 Intenzita dopravy'!$E$141:$BB$141,0)),IF('09.1 Nehodovost - vypocet'!AS$19&lt;MIN('A2.1 Intenzita dopravy'!$E$141:$BB$141),'09.1 Nehodovost - vypocet'!AT72*'09.1 Nehodovost - vypocet'!AT72/'09.1 Nehodovost - vypocet'!AU72,'09.1 Nehodovost - vypocet'!AR72*'09.1 Nehodovost - vypocet'!AR72/'09.1 Nehodovost - vypocet'!AQ72)),IF('A2 Intenzita dopravy'!$G$2="Koeficienty rastu dopravy",IFERROR(INDEX('A2.1 Intenzita dopravy'!$E58:$BB58,MATCH('09.1 Nehodovost - vypocet'!AS$19,'A2.1 Intenzita dopravy'!$E$5:$BB$5,0)),IF('09.1 Nehodovost - vypocet'!AS$19&lt;MIN('A2.1 Intenzita dopravy'!$E$5:$BB$5),'09.1 Nehodovost - vypocet'!AT72*'09.1 Nehodovost - vypocet'!AT72/'09.1 Nehodovost - vypocet'!AU72,'09.1 Nehodovost - vypocet'!AR72*'09.1 Nehodovost - vypocet'!AR72/'09.1 Nehodovost - vypocet'!AQ72)),0)),0)</f>
        <v>1847.0784909028341</v>
      </c>
      <c r="AT72" s="30">
        <f>IFERROR(IF('A2 Intenzita dopravy'!$G$2="Dopravný model",IFERROR(INDEX('A2.1 Intenzita dopravy'!$E194:$BB194,MATCH('09.1 Nehodovost - vypocet'!AT$19,'A2.1 Intenzita dopravy'!$E$141:$BB$141,0)),IF('09.1 Nehodovost - vypocet'!AT$19&lt;MIN('A2.1 Intenzita dopravy'!$E$141:$BB$141),'09.1 Nehodovost - vypocet'!AU72*'09.1 Nehodovost - vypocet'!AU72/'09.1 Nehodovost - vypocet'!AV72,'09.1 Nehodovost - vypocet'!AS72*'09.1 Nehodovost - vypocet'!AS72/'09.1 Nehodovost - vypocet'!AR72)),IF('A2 Intenzita dopravy'!$G$2="Koeficienty rastu dopravy",IFERROR(INDEX('A2.1 Intenzita dopravy'!$E58:$BB58,MATCH('09.1 Nehodovost - vypocet'!AT$19,'A2.1 Intenzita dopravy'!$E$5:$BB$5,0)),IF('09.1 Nehodovost - vypocet'!AT$19&lt;MIN('A2.1 Intenzita dopravy'!$E$5:$BB$5),'09.1 Nehodovost - vypocet'!AU72*'09.1 Nehodovost - vypocet'!AU72/'09.1 Nehodovost - vypocet'!AV72,'09.1 Nehodovost - vypocet'!AS72*'09.1 Nehodovost - vypocet'!AS72/'09.1 Nehodovost - vypocet'!AR72)),0)),0)</f>
        <v>1876.2966839728483</v>
      </c>
      <c r="AU72" s="30">
        <f>IFERROR(IF('A2 Intenzita dopravy'!$G$2="Dopravný model",IFERROR(INDEX('A2.1 Intenzita dopravy'!$E194:$BB194,MATCH('09.1 Nehodovost - vypocet'!AU$19,'A2.1 Intenzita dopravy'!$E$141:$BB$141,0)),IF('09.1 Nehodovost - vypocet'!AU$19&lt;MIN('A2.1 Intenzita dopravy'!$E$141:$BB$141),'09.1 Nehodovost - vypocet'!AV72*'09.1 Nehodovost - vypocet'!AV72/'09.1 Nehodovost - vypocet'!AW72,'09.1 Nehodovost - vypocet'!AT72*'09.1 Nehodovost - vypocet'!AT72/'09.1 Nehodovost - vypocet'!AS72)),IF('A2 Intenzita dopravy'!$G$2="Koeficienty rastu dopravy",IFERROR(INDEX('A2.1 Intenzita dopravy'!$E58:$BB58,MATCH('09.1 Nehodovost - vypocet'!AU$19,'A2.1 Intenzita dopravy'!$E$5:$BB$5,0)),IF('09.1 Nehodovost - vypocet'!AU$19&lt;MIN('A2.1 Intenzita dopravy'!$E$5:$BB$5),'09.1 Nehodovost - vypocet'!AV72*'09.1 Nehodovost - vypocet'!AV72/'09.1 Nehodovost - vypocet'!AW72,'09.1 Nehodovost - vypocet'!AT72*'09.1 Nehodovost - vypocet'!AT72/'09.1 Nehodovost - vypocet'!AS72)),0)),0)</f>
        <v>1905.9770679083192</v>
      </c>
      <c r="AV72" s="30">
        <f>IFERROR(IF('A2 Intenzita dopravy'!$G$2="Dopravný model",IFERROR(INDEX('A2.1 Intenzita dopravy'!$E194:$BB194,MATCH('09.1 Nehodovost - vypocet'!AV$19,'A2.1 Intenzita dopravy'!$E$141:$BB$141,0)),IF('09.1 Nehodovost - vypocet'!AV$19&lt;MIN('A2.1 Intenzita dopravy'!$E$141:$BB$141),'09.1 Nehodovost - vypocet'!AW72*'09.1 Nehodovost - vypocet'!AW72/'09.1 Nehodovost - vypocet'!AX72,'09.1 Nehodovost - vypocet'!AU72*'09.1 Nehodovost - vypocet'!AU72/'09.1 Nehodovost - vypocet'!AT72)),IF('A2 Intenzita dopravy'!$G$2="Koeficienty rastu dopravy",IFERROR(INDEX('A2.1 Intenzita dopravy'!$E58:$BB58,MATCH('09.1 Nehodovost - vypocet'!AV$19,'A2.1 Intenzita dopravy'!$E$5:$BB$5,0)),IF('09.1 Nehodovost - vypocet'!AV$19&lt;MIN('A2.1 Intenzita dopravy'!$E$5:$BB$5),'09.1 Nehodovost - vypocet'!AW72*'09.1 Nehodovost - vypocet'!AW72/'09.1 Nehodovost - vypocet'!AX72,'09.1 Nehodovost - vypocet'!AU72*'09.1 Nehodovost - vypocet'!AU72/'09.1 Nehodovost - vypocet'!AT72)),0)),0)</f>
        <v>1936.1269539209839</v>
      </c>
      <c r="AW72" s="30">
        <f>IFERROR(IF('A2 Intenzita dopravy'!$G$2="Dopravný model",IFERROR(INDEX('A2.1 Intenzita dopravy'!$E194:$BB194,MATCH('09.1 Nehodovost - vypocet'!AW$19,'A2.1 Intenzita dopravy'!$E$141:$BB$141,0)),IF('09.1 Nehodovost - vypocet'!AW$19&lt;MIN('A2.1 Intenzita dopravy'!$E$141:$BB$141),'09.1 Nehodovost - vypocet'!AX72*'09.1 Nehodovost - vypocet'!AX72/'09.1 Nehodovost - vypocet'!AY72,'09.1 Nehodovost - vypocet'!AV72*'09.1 Nehodovost - vypocet'!AV72/'09.1 Nehodovost - vypocet'!AU72)),IF('A2 Intenzita dopravy'!$G$2="Koeficienty rastu dopravy",IFERROR(INDEX('A2.1 Intenzita dopravy'!$E58:$BB58,MATCH('09.1 Nehodovost - vypocet'!AW$19,'A2.1 Intenzita dopravy'!$E$5:$BB$5,0)),IF('09.1 Nehodovost - vypocet'!AW$19&lt;MIN('A2.1 Intenzita dopravy'!$E$5:$BB$5),'09.1 Nehodovost - vypocet'!AX72*'09.1 Nehodovost - vypocet'!AX72/'09.1 Nehodovost - vypocet'!AY72,'09.1 Nehodovost - vypocet'!AV72*'09.1 Nehodovost - vypocet'!AV72/'09.1 Nehodovost - vypocet'!AU72)),0)),0)</f>
        <v>1966.7537688757025</v>
      </c>
      <c r="AX72" s="30">
        <f>IFERROR(IF('A2 Intenzita dopravy'!$G$2="Dopravný model",IFERROR(INDEX('A2.1 Intenzita dopravy'!$E194:$BB194,MATCH('09.1 Nehodovost - vypocet'!AX$19,'A2.1 Intenzita dopravy'!$E$141:$BB$141,0)),IF('09.1 Nehodovost - vypocet'!AX$19&lt;MIN('A2.1 Intenzita dopravy'!$E$141:$BB$141),'09.1 Nehodovost - vypocet'!AY72*'09.1 Nehodovost - vypocet'!AY72/'09.1 Nehodovost - vypocet'!AZ72,'09.1 Nehodovost - vypocet'!AW72*'09.1 Nehodovost - vypocet'!AW72/'09.1 Nehodovost - vypocet'!AV72)),IF('A2 Intenzita dopravy'!$G$2="Koeficienty rastu dopravy",IFERROR(INDEX('A2.1 Intenzita dopravy'!$E58:$BB58,MATCH('09.1 Nehodovost - vypocet'!AX$19,'A2.1 Intenzita dopravy'!$E$5:$BB$5,0)),IF('09.1 Nehodovost - vypocet'!AX$19&lt;MIN('A2.1 Intenzita dopravy'!$E$5:$BB$5),'09.1 Nehodovost - vypocet'!AY72*'09.1 Nehodovost - vypocet'!AY72/'09.1 Nehodovost - vypocet'!AZ72,'09.1 Nehodovost - vypocet'!AW72*'09.1 Nehodovost - vypocet'!AW72/'09.1 Nehodovost - vypocet'!AV72)),0)),0)</f>
        <v>1997.8650571199287</v>
      </c>
      <c r="AY72" s="30">
        <f>IFERROR(IF('A2 Intenzita dopravy'!$G$2="Dopravný model",IFERROR(INDEX('A2.1 Intenzita dopravy'!$E194:$BB194,MATCH('09.1 Nehodovost - vypocet'!AY$19,'A2.1 Intenzita dopravy'!$E$141:$BB$141,0)),IF('09.1 Nehodovost - vypocet'!AY$19&lt;MIN('A2.1 Intenzita dopravy'!$E$141:$BB$141),'09.1 Nehodovost - vypocet'!AZ72*'09.1 Nehodovost - vypocet'!AZ72/'09.1 Nehodovost - vypocet'!BA72,'09.1 Nehodovost - vypocet'!AX72*'09.1 Nehodovost - vypocet'!AX72/'09.1 Nehodovost - vypocet'!AW72)),IF('A2 Intenzita dopravy'!$G$2="Koeficienty rastu dopravy",IFERROR(INDEX('A2.1 Intenzita dopravy'!$E58:$BB58,MATCH('09.1 Nehodovost - vypocet'!AY$19,'A2.1 Intenzita dopravy'!$E$5:$BB$5,0)),IF('09.1 Nehodovost - vypocet'!AY$19&lt;MIN('A2.1 Intenzita dopravy'!$E$5:$BB$5),'09.1 Nehodovost - vypocet'!AZ72*'09.1 Nehodovost - vypocet'!AZ72/'09.1 Nehodovost - vypocet'!BA72,'09.1 Nehodovost - vypocet'!AX72*'09.1 Nehodovost - vypocet'!AX72/'09.1 Nehodovost - vypocet'!AW72)),0)),0)</f>
        <v>2029.4684823421196</v>
      </c>
      <c r="AZ72" s="30">
        <f>IFERROR(IF('A2 Intenzita dopravy'!$G$2="Dopravný model",IFERROR(INDEX('A2.1 Intenzita dopravy'!$E194:$BB194,MATCH('09.1 Nehodovost - vypocet'!AZ$19,'A2.1 Intenzita dopravy'!$E$141:$BB$141,0)),IF('09.1 Nehodovost - vypocet'!AZ$19&lt;MIN('A2.1 Intenzita dopravy'!$E$141:$BB$141),'09.1 Nehodovost - vypocet'!BA72*'09.1 Nehodovost - vypocet'!BA72/'09.1 Nehodovost - vypocet'!BB72,'09.1 Nehodovost - vypocet'!AY72*'09.1 Nehodovost - vypocet'!AY72/'09.1 Nehodovost - vypocet'!AX72)),IF('A2 Intenzita dopravy'!$G$2="Koeficienty rastu dopravy",IFERROR(INDEX('A2.1 Intenzita dopravy'!$E58:$BB58,MATCH('09.1 Nehodovost - vypocet'!AZ$19,'A2.1 Intenzita dopravy'!$E$5:$BB$5,0)),IF('09.1 Nehodovost - vypocet'!AZ$19&lt;MIN('A2.1 Intenzita dopravy'!$E$5:$BB$5),'09.1 Nehodovost - vypocet'!BA72*'09.1 Nehodovost - vypocet'!BA72/'09.1 Nehodovost - vypocet'!BB72,'09.1 Nehodovost - vypocet'!AY72*'09.1 Nehodovost - vypocet'!AY72/'09.1 Nehodovost - vypocet'!AX72)),0)),0)</f>
        <v>2061.5718294595431</v>
      </c>
      <c r="BA72" s="30">
        <f>IFERROR(IF('A2 Intenzita dopravy'!$G$2="Dopravný model",IFERROR(INDEX('A2.1 Intenzita dopravy'!$E194:$BB194,MATCH('09.1 Nehodovost - vypocet'!BA$19,'A2.1 Intenzita dopravy'!$E$141:$BB$141,0)),IF('09.1 Nehodovost - vypocet'!BA$19&lt;MIN('A2.1 Intenzita dopravy'!$E$141:$BB$141),'09.1 Nehodovost - vypocet'!BB72*'09.1 Nehodovost - vypocet'!BB72/'09.1 Nehodovost - vypocet'!BC72,'09.1 Nehodovost - vypocet'!AZ72*'09.1 Nehodovost - vypocet'!AZ72/'09.1 Nehodovost - vypocet'!AY72)),IF('A2 Intenzita dopravy'!$G$2="Koeficienty rastu dopravy",IFERROR(INDEX('A2.1 Intenzita dopravy'!$E58:$BB58,MATCH('09.1 Nehodovost - vypocet'!BA$19,'A2.1 Intenzita dopravy'!$E$5:$BB$5,0)),IF('09.1 Nehodovost - vypocet'!BA$19&lt;MIN('A2.1 Intenzita dopravy'!$E$5:$BB$5),'09.1 Nehodovost - vypocet'!BB72*'09.1 Nehodovost - vypocet'!BB72/'09.1 Nehodovost - vypocet'!BC72,'09.1 Nehodovost - vypocet'!AZ72*'09.1 Nehodovost - vypocet'!AZ72/'09.1 Nehodovost - vypocet'!AY72)),0)),0)</f>
        <v>2094.1830065359482</v>
      </c>
      <c r="BB72" s="30">
        <f>IFERROR(IF('A2 Intenzita dopravy'!$G$2="Dopravný model",IFERROR(INDEX('A2.1 Intenzita dopravy'!$E194:$BB194,MATCH('09.1 Nehodovost - vypocet'!BB$19,'A2.1 Intenzita dopravy'!$E$141:$BB$141,0)),IF('09.1 Nehodovost - vypocet'!BB$19&lt;MIN('A2.1 Intenzita dopravy'!$E$141:$BB$141),'09.1 Nehodovost - vypocet'!BC72*'09.1 Nehodovost - vypocet'!BC72/'09.1 Nehodovost - vypocet'!BD72,'09.1 Nehodovost - vypocet'!BA72*'09.1 Nehodovost - vypocet'!BA72/'09.1 Nehodovost - vypocet'!AZ72)),IF('A2 Intenzita dopravy'!$G$2="Koeficienty rastu dopravy",IFERROR(INDEX('A2.1 Intenzita dopravy'!$E58:$BB58,MATCH('09.1 Nehodovost - vypocet'!BB$19,'A2.1 Intenzita dopravy'!$E$5:$BB$5,0)),IF('09.1 Nehodovost - vypocet'!BB$19&lt;MIN('A2.1 Intenzita dopravy'!$E$5:$BB$5),'09.1 Nehodovost - vypocet'!BC72*'09.1 Nehodovost - vypocet'!BC72/'09.1 Nehodovost - vypocet'!BD72,'09.1 Nehodovost - vypocet'!BA72*'09.1 Nehodovost - vypocet'!BA72/'09.1 Nehodovost - vypocet'!AZ72)),0)),0)</f>
        <v>2127.3100467295685</v>
      </c>
    </row>
    <row r="73" spans="2:54" customFormat="1" x14ac:dyDescent="0.2">
      <c r="B73" s="5">
        <v>5</v>
      </c>
      <c r="C73" s="5">
        <f t="shared" si="66"/>
        <v>90783</v>
      </c>
      <c r="D73" s="5" t="str">
        <f t="shared" si="65"/>
        <v>I/59 Tvrdošín - severný okraj</v>
      </c>
      <c r="E73" s="30">
        <f>IFERROR(IF('A2 Intenzita dopravy'!$G$2="Dopravný model",IFERROR(INDEX('A2.1 Intenzita dopravy'!$E195:$BB195,MATCH('09.1 Nehodovost - vypocet'!E$19,'A2.1 Intenzita dopravy'!$E$141:$BB$141,0)),IF('09.1 Nehodovost - vypocet'!E$19&lt;MIN('A2.1 Intenzita dopravy'!$E$141:$BB$141),'09.1 Nehodovost - vypocet'!F73*'09.1 Nehodovost - vypocet'!F73/'09.1 Nehodovost - vypocet'!G73,'09.1 Nehodovost - vypocet'!D73*'09.1 Nehodovost - vypocet'!D73/'09.1 Nehodovost - vypocet'!C73)),IF('A2 Intenzita dopravy'!$G$2="Koeficienty rastu dopravy",IFERROR(INDEX('A2.1 Intenzita dopravy'!$E59:$BB59,MATCH('09.1 Nehodovost - vypocet'!E$19,'A2.1 Intenzita dopravy'!$E$5:$BB$5,0)),IF('09.1 Nehodovost - vypocet'!E$19&lt;MIN('A2.1 Intenzita dopravy'!$E$5:$BB$5),'09.1 Nehodovost - vypocet'!F73*'09.1 Nehodovost - vypocet'!F73/'09.1 Nehodovost - vypocet'!G73,'09.1 Nehodovost - vypocet'!D73*'09.1 Nehodovost - vypocet'!D73/'09.1 Nehodovost - vypocet'!C73)),0)),0)</f>
        <v>2255.7136345195213</v>
      </c>
      <c r="F73" s="30">
        <f>IFERROR(IF('A2 Intenzita dopravy'!$G$2="Dopravný model",IFERROR(INDEX('A2.1 Intenzita dopravy'!$E195:$BB195,MATCH('09.1 Nehodovost - vypocet'!F$19,'A2.1 Intenzita dopravy'!$E$141:$BB$141,0)),IF('09.1 Nehodovost - vypocet'!F$19&lt;MIN('A2.1 Intenzita dopravy'!$E$141:$BB$141),'09.1 Nehodovost - vypocet'!G73*'09.1 Nehodovost - vypocet'!G73/'09.1 Nehodovost - vypocet'!H73,'09.1 Nehodovost - vypocet'!E73*'09.1 Nehodovost - vypocet'!E73/'09.1 Nehodovost - vypocet'!D73)),IF('A2 Intenzita dopravy'!$G$2="Koeficienty rastu dopravy",IFERROR(INDEX('A2.1 Intenzita dopravy'!$E59:$BB59,MATCH('09.1 Nehodovost - vypocet'!F$19,'A2.1 Intenzita dopravy'!$E$5:$BB$5,0)),IF('09.1 Nehodovost - vypocet'!F$19&lt;MIN('A2.1 Intenzita dopravy'!$E$5:$BB$5),'09.1 Nehodovost - vypocet'!G73*'09.1 Nehodovost - vypocet'!G73/'09.1 Nehodovost - vypocet'!H73,'09.1 Nehodovost - vypocet'!E73*'09.1 Nehodovost - vypocet'!E73/'09.1 Nehodovost - vypocet'!D73)),0)),0)</f>
        <v>2290.556409436887</v>
      </c>
      <c r="G73" s="30">
        <f>IFERROR(IF('A2 Intenzita dopravy'!$G$2="Dopravný model",IFERROR(INDEX('A2.1 Intenzita dopravy'!$E195:$BB195,MATCH('09.1 Nehodovost - vypocet'!G$19,'A2.1 Intenzita dopravy'!$E$141:$BB$141,0)),IF('09.1 Nehodovost - vypocet'!G$19&lt;MIN('A2.1 Intenzita dopravy'!$E$141:$BB$141),'09.1 Nehodovost - vypocet'!H73*'09.1 Nehodovost - vypocet'!H73/'09.1 Nehodovost - vypocet'!I73,'09.1 Nehodovost - vypocet'!F73*'09.1 Nehodovost - vypocet'!F73/'09.1 Nehodovost - vypocet'!E73)),IF('A2 Intenzita dopravy'!$G$2="Koeficienty rastu dopravy",IFERROR(INDEX('A2.1 Intenzita dopravy'!$E59:$BB59,MATCH('09.1 Nehodovost - vypocet'!G$19,'A2.1 Intenzita dopravy'!$E$5:$BB$5,0)),IF('09.1 Nehodovost - vypocet'!G$19&lt;MIN('A2.1 Intenzita dopravy'!$E$5:$BB$5),'09.1 Nehodovost - vypocet'!H73*'09.1 Nehodovost - vypocet'!H73/'09.1 Nehodovost - vypocet'!I73,'09.1 Nehodovost - vypocet'!F73*'09.1 Nehodovost - vypocet'!F73/'09.1 Nehodovost - vypocet'!E73)),0)),0)</f>
        <v>2325.9373816437328</v>
      </c>
      <c r="H73" s="30">
        <f>IFERROR(IF('A2 Intenzita dopravy'!$G$2="Dopravný model",IFERROR(INDEX('A2.1 Intenzita dopravy'!$E195:$BB195,MATCH('09.1 Nehodovost - vypocet'!H$19,'A2.1 Intenzita dopravy'!$E$141:$BB$141,0)),IF('09.1 Nehodovost - vypocet'!H$19&lt;MIN('A2.1 Intenzita dopravy'!$E$141:$BB$141),'09.1 Nehodovost - vypocet'!I73*'09.1 Nehodovost - vypocet'!I73/'09.1 Nehodovost - vypocet'!J73,'09.1 Nehodovost - vypocet'!G73*'09.1 Nehodovost - vypocet'!G73/'09.1 Nehodovost - vypocet'!F73)),IF('A2 Intenzita dopravy'!$G$2="Koeficienty rastu dopravy",IFERROR(INDEX('A2.1 Intenzita dopravy'!$E59:$BB59,MATCH('09.1 Nehodovost - vypocet'!H$19,'A2.1 Intenzita dopravy'!$E$5:$BB$5,0)),IF('09.1 Nehodovost - vypocet'!H$19&lt;MIN('A2.1 Intenzita dopravy'!$E$5:$BB$5),'09.1 Nehodovost - vypocet'!I73*'09.1 Nehodovost - vypocet'!I73/'09.1 Nehodovost - vypocet'!J73,'09.1 Nehodovost - vypocet'!G73*'09.1 Nehodovost - vypocet'!G73/'09.1 Nehodovost - vypocet'!F73)),0)),0)</f>
        <v>2361.8648643792626</v>
      </c>
      <c r="I73" s="30">
        <f>IFERROR(IF('A2 Intenzita dopravy'!$G$2="Dopravný model",IFERROR(INDEX('A2.1 Intenzita dopravy'!$E195:$BB195,MATCH('09.1 Nehodovost - vypocet'!I$19,'A2.1 Intenzita dopravy'!$E$141:$BB$141,0)),IF('09.1 Nehodovost - vypocet'!I$19&lt;MIN('A2.1 Intenzita dopravy'!$E$141:$BB$141),'09.1 Nehodovost - vypocet'!J73*'09.1 Nehodovost - vypocet'!J73/'09.1 Nehodovost - vypocet'!K73,'09.1 Nehodovost - vypocet'!H73*'09.1 Nehodovost - vypocet'!H73/'09.1 Nehodovost - vypocet'!G73)),IF('A2 Intenzita dopravy'!$G$2="Koeficienty rastu dopravy",IFERROR(INDEX('A2.1 Intenzita dopravy'!$E59:$BB59,MATCH('09.1 Nehodovost - vypocet'!I$19,'A2.1 Intenzita dopravy'!$E$5:$BB$5,0)),IF('09.1 Nehodovost - vypocet'!I$19&lt;MIN('A2.1 Intenzita dopravy'!$E$5:$BB$5),'09.1 Nehodovost - vypocet'!J73*'09.1 Nehodovost - vypocet'!J73/'09.1 Nehodovost - vypocet'!K73,'09.1 Nehodovost - vypocet'!H73*'09.1 Nehodovost - vypocet'!H73/'09.1 Nehodovost - vypocet'!G73)),0)),0)</f>
        <v>2398.3472992927395</v>
      </c>
      <c r="J73" s="30">
        <f>IFERROR(IF('A2 Intenzita dopravy'!$G$2="Dopravný model",IFERROR(INDEX('A2.1 Intenzita dopravy'!$E195:$BB195,MATCH('09.1 Nehodovost - vypocet'!J$19,'A2.1 Intenzita dopravy'!$E$141:$BB$141,0)),IF('09.1 Nehodovost - vypocet'!J$19&lt;MIN('A2.1 Intenzita dopravy'!$E$141:$BB$141),'09.1 Nehodovost - vypocet'!K73*'09.1 Nehodovost - vypocet'!K73/'09.1 Nehodovost - vypocet'!L73,'09.1 Nehodovost - vypocet'!I73*'09.1 Nehodovost - vypocet'!I73/'09.1 Nehodovost - vypocet'!H73)),IF('A2 Intenzita dopravy'!$G$2="Koeficienty rastu dopravy",IFERROR(INDEX('A2.1 Intenzita dopravy'!$E59:$BB59,MATCH('09.1 Nehodovost - vypocet'!J$19,'A2.1 Intenzita dopravy'!$E$5:$BB$5,0)),IF('09.1 Nehodovost - vypocet'!J$19&lt;MIN('A2.1 Intenzita dopravy'!$E$5:$BB$5),'09.1 Nehodovost - vypocet'!K73*'09.1 Nehodovost - vypocet'!K73/'09.1 Nehodovost - vypocet'!L73,'09.1 Nehodovost - vypocet'!I73*'09.1 Nehodovost - vypocet'!I73/'09.1 Nehodovost - vypocet'!H73)),0)),0)</f>
        <v>2435.3932584269664</v>
      </c>
      <c r="K73" s="30">
        <f>IFERROR(IF('A2 Intenzita dopravy'!$G$2="Dopravný model",IFERROR(INDEX('A2.1 Intenzita dopravy'!$E195:$BB195,MATCH('09.1 Nehodovost - vypocet'!K$19,'A2.1 Intenzita dopravy'!$E$141:$BB$141,0)),IF('09.1 Nehodovost - vypocet'!K$19&lt;MIN('A2.1 Intenzita dopravy'!$E$141:$BB$141),'09.1 Nehodovost - vypocet'!L73*'09.1 Nehodovost - vypocet'!L73/'09.1 Nehodovost - vypocet'!M73,'09.1 Nehodovost - vypocet'!J73*'09.1 Nehodovost - vypocet'!J73/'09.1 Nehodovost - vypocet'!I73)),IF('A2 Intenzita dopravy'!$G$2="Koeficienty rastu dopravy",IFERROR(INDEX('A2.1 Intenzita dopravy'!$E59:$BB59,MATCH('09.1 Nehodovost - vypocet'!K$19,'A2.1 Intenzita dopravy'!$E$5:$BB$5,0)),IF('09.1 Nehodovost - vypocet'!K$19&lt;MIN('A2.1 Intenzita dopravy'!$E$5:$BB$5),'09.1 Nehodovost - vypocet'!L73*'09.1 Nehodovost - vypocet'!L73/'09.1 Nehodovost - vypocet'!M73,'09.1 Nehodovost - vypocet'!J73*'09.1 Nehodovost - vypocet'!J73/'09.1 Nehodovost - vypocet'!I73)),0)),0)</f>
        <v>2473.0114462324036</v>
      </c>
      <c r="L73" s="30">
        <f>IFERROR(IF('A2 Intenzita dopravy'!$G$2="Dopravný model",IFERROR(INDEX('A2.1 Intenzita dopravy'!$E195:$BB195,MATCH('09.1 Nehodovost - vypocet'!L$19,'A2.1 Intenzita dopravy'!$E$141:$BB$141,0)),IF('09.1 Nehodovost - vypocet'!L$19&lt;MIN('A2.1 Intenzita dopravy'!$E$141:$BB$141),'09.1 Nehodovost - vypocet'!M73*'09.1 Nehodovost - vypocet'!M73/'09.1 Nehodovost - vypocet'!N73,'09.1 Nehodovost - vypocet'!K73*'09.1 Nehodovost - vypocet'!K73/'09.1 Nehodovost - vypocet'!J73)),IF('A2 Intenzita dopravy'!$G$2="Koeficienty rastu dopravy",IFERROR(INDEX('A2.1 Intenzita dopravy'!$E59:$BB59,MATCH('09.1 Nehodovost - vypocet'!L$19,'A2.1 Intenzita dopravy'!$E$5:$BB$5,0)),IF('09.1 Nehodovost - vypocet'!L$19&lt;MIN('A2.1 Intenzita dopravy'!$E$5:$BB$5),'09.1 Nehodovost - vypocet'!M73*'09.1 Nehodovost - vypocet'!M73/'09.1 Nehodovost - vypocet'!N73,'09.1 Nehodovost - vypocet'!K73*'09.1 Nehodovost - vypocet'!K73/'09.1 Nehodovost - vypocet'!J73)),0)),0)</f>
        <v>2511.2107016123973</v>
      </c>
      <c r="M73" s="30">
        <f>IFERROR(IF('A2 Intenzita dopravy'!$G$2="Dopravný model",IFERROR(INDEX('A2.1 Intenzita dopravy'!$E195:$BB195,MATCH('09.1 Nehodovost - vypocet'!M$19,'A2.1 Intenzita dopravy'!$E$141:$BB$141,0)),IF('09.1 Nehodovost - vypocet'!M$19&lt;MIN('A2.1 Intenzita dopravy'!$E$141:$BB$141),'09.1 Nehodovost - vypocet'!N73*'09.1 Nehodovost - vypocet'!N73/'09.1 Nehodovost - vypocet'!O73,'09.1 Nehodovost - vypocet'!L73*'09.1 Nehodovost - vypocet'!L73/'09.1 Nehodovost - vypocet'!K73)),IF('A2 Intenzita dopravy'!$G$2="Koeficienty rastu dopravy",IFERROR(INDEX('A2.1 Intenzita dopravy'!$E59:$BB59,MATCH('09.1 Nehodovost - vypocet'!M$19,'A2.1 Intenzita dopravy'!$E$5:$BB$5,0)),IF('09.1 Nehodovost - vypocet'!M$19&lt;MIN('A2.1 Intenzita dopravy'!$E$5:$BB$5),'09.1 Nehodovost - vypocet'!N73*'09.1 Nehodovost - vypocet'!N73/'09.1 Nehodovost - vypocet'!O73,'09.1 Nehodovost - vypocet'!L73*'09.1 Nehodovost - vypocet'!L73/'09.1 Nehodovost - vypocet'!K73)),0)),0)</f>
        <v>2550</v>
      </c>
      <c r="N73" s="30">
        <f>IFERROR(IF('A2 Intenzita dopravy'!$G$2="Dopravný model",IFERROR(INDEX('A2.1 Intenzita dopravy'!$E195:$BB195,MATCH('09.1 Nehodovost - vypocet'!N$19,'A2.1 Intenzita dopravy'!$E$141:$BB$141,0)),IF('09.1 Nehodovost - vypocet'!N$19&lt;MIN('A2.1 Intenzita dopravy'!$E$141:$BB$141),'09.1 Nehodovost - vypocet'!O73*'09.1 Nehodovost - vypocet'!O73/'09.1 Nehodovost - vypocet'!P73,'09.1 Nehodovost - vypocet'!M73*'09.1 Nehodovost - vypocet'!M73/'09.1 Nehodovost - vypocet'!L73)),IF('A2 Intenzita dopravy'!$G$2="Koeficienty rastu dopravy",IFERROR(INDEX('A2.1 Intenzita dopravy'!$E59:$BB59,MATCH('09.1 Nehodovost - vypocet'!N$19,'A2.1 Intenzita dopravy'!$E$5:$BB$5,0)),IF('09.1 Nehodovost - vypocet'!N$19&lt;MIN('A2.1 Intenzita dopravy'!$E$5:$BB$5),'09.1 Nehodovost - vypocet'!O73*'09.1 Nehodovost - vypocet'!O73/'09.1 Nehodovost - vypocet'!P73,'09.1 Nehodovost - vypocet'!M73*'09.1 Nehodovost - vypocet'!M73/'09.1 Nehodovost - vypocet'!L73)),0)),0)</f>
        <v>2589.3884554668698</v>
      </c>
      <c r="O73" s="30">
        <f>IFERROR(IF('A2 Intenzita dopravy'!$G$2="Dopravný model",IFERROR(INDEX('A2.1 Intenzita dopravy'!$E195:$BB195,MATCH('09.1 Nehodovost - vypocet'!O$19,'A2.1 Intenzita dopravy'!$E$141:$BB$141,0)),IF('09.1 Nehodovost - vypocet'!O$19&lt;MIN('A2.1 Intenzita dopravy'!$E$141:$BB$141),'09.1 Nehodovost - vypocet'!P73*'09.1 Nehodovost - vypocet'!P73/'09.1 Nehodovost - vypocet'!Q73,'09.1 Nehodovost - vypocet'!N73*'09.1 Nehodovost - vypocet'!N73/'09.1 Nehodovost - vypocet'!M73)),IF('A2 Intenzita dopravy'!$G$2="Koeficienty rastu dopravy",IFERROR(INDEX('A2.1 Intenzita dopravy'!$E59:$BB59,MATCH('09.1 Nehodovost - vypocet'!O$19,'A2.1 Intenzita dopravy'!$E$5:$BB$5,0)),IF('09.1 Nehodovost - vypocet'!O$19&lt;MIN('A2.1 Intenzita dopravy'!$E$5:$BB$5),'09.1 Nehodovost - vypocet'!P73*'09.1 Nehodovost - vypocet'!P73/'09.1 Nehodovost - vypocet'!Q73,'09.1 Nehodovost - vypocet'!N73*'09.1 Nehodovost - vypocet'!N73/'09.1 Nehodovost - vypocet'!M73)),0)),0)</f>
        <v>2629.3853228647458</v>
      </c>
      <c r="P73" s="30">
        <f>IFERROR(IF('A2 Intenzita dopravy'!$G$2="Dopravný model",IFERROR(INDEX('A2.1 Intenzita dopravy'!$E195:$BB195,MATCH('09.1 Nehodovost - vypocet'!P$19,'A2.1 Intenzita dopravy'!$E$141:$BB$141,0)),IF('09.1 Nehodovost - vypocet'!P$19&lt;MIN('A2.1 Intenzita dopravy'!$E$141:$BB$141),'09.1 Nehodovost - vypocet'!Q73*'09.1 Nehodovost - vypocet'!Q73/'09.1 Nehodovost - vypocet'!R73,'09.1 Nehodovost - vypocet'!O73*'09.1 Nehodovost - vypocet'!O73/'09.1 Nehodovost - vypocet'!N73)),IF('A2 Intenzita dopravy'!$G$2="Koeficienty rastu dopravy",IFERROR(INDEX('A2.1 Intenzita dopravy'!$E59:$BB59,MATCH('09.1 Nehodovost - vypocet'!P$19,'A2.1 Intenzita dopravy'!$E$5:$BB$5,0)),IF('09.1 Nehodovost - vypocet'!P$19&lt;MIN('A2.1 Intenzita dopravy'!$E$5:$BB$5),'09.1 Nehodovost - vypocet'!Q73*'09.1 Nehodovost - vypocet'!Q73/'09.1 Nehodovost - vypocet'!R73,'09.1 Nehodovost - vypocet'!O73*'09.1 Nehodovost - vypocet'!O73/'09.1 Nehodovost - vypocet'!N73)),0)),0)</f>
        <v>1184</v>
      </c>
      <c r="Q73" s="30">
        <f>IFERROR(IF('A2 Intenzita dopravy'!$G$2="Dopravný model",IFERROR(INDEX('A2.1 Intenzita dopravy'!$E195:$BB195,MATCH('09.1 Nehodovost - vypocet'!Q$19,'A2.1 Intenzita dopravy'!$E$141:$BB$141,0)),IF('09.1 Nehodovost - vypocet'!Q$19&lt;MIN('A2.1 Intenzita dopravy'!$E$141:$BB$141),'09.1 Nehodovost - vypocet'!R73*'09.1 Nehodovost - vypocet'!R73/'09.1 Nehodovost - vypocet'!S73,'09.1 Nehodovost - vypocet'!P73*'09.1 Nehodovost - vypocet'!P73/'09.1 Nehodovost - vypocet'!O73)),IF('A2 Intenzita dopravy'!$G$2="Koeficienty rastu dopravy",IFERROR(INDEX('A2.1 Intenzita dopravy'!$E59:$BB59,MATCH('09.1 Nehodovost - vypocet'!Q$19,'A2.1 Intenzita dopravy'!$E$5:$BB$5,0)),IF('09.1 Nehodovost - vypocet'!Q$19&lt;MIN('A2.1 Intenzita dopravy'!$E$5:$BB$5),'09.1 Nehodovost - vypocet'!R73*'09.1 Nehodovost - vypocet'!R73/'09.1 Nehodovost - vypocet'!S73,'09.1 Nehodovost - vypocet'!P73*'09.1 Nehodovost - vypocet'!P73/'09.1 Nehodovost - vypocet'!O73)),0)),0)</f>
        <v>1201.2293364240766</v>
      </c>
      <c r="R73" s="30">
        <f>IFERROR(IF('A2 Intenzita dopravy'!$G$2="Dopravný model",IFERROR(INDEX('A2.1 Intenzita dopravy'!$E195:$BB195,MATCH('09.1 Nehodovost - vypocet'!R$19,'A2.1 Intenzita dopravy'!$E$141:$BB$141,0)),IF('09.1 Nehodovost - vypocet'!R$19&lt;MIN('A2.1 Intenzita dopravy'!$E$141:$BB$141),'09.1 Nehodovost - vypocet'!S73*'09.1 Nehodovost - vypocet'!S73/'09.1 Nehodovost - vypocet'!T73,'09.1 Nehodovost - vypocet'!Q73*'09.1 Nehodovost - vypocet'!Q73/'09.1 Nehodovost - vypocet'!P73)),IF('A2 Intenzita dopravy'!$G$2="Koeficienty rastu dopravy",IFERROR(INDEX('A2.1 Intenzita dopravy'!$E59:$BB59,MATCH('09.1 Nehodovost - vypocet'!R$19,'A2.1 Intenzita dopravy'!$E$5:$BB$5,0)),IF('09.1 Nehodovost - vypocet'!R$19&lt;MIN('A2.1 Intenzita dopravy'!$E$5:$BB$5),'09.1 Nehodovost - vypocet'!S73*'09.1 Nehodovost - vypocet'!S73/'09.1 Nehodovost - vypocet'!T73,'09.1 Nehodovost - vypocet'!Q73*'09.1 Nehodovost - vypocet'!Q73/'09.1 Nehodovost - vypocet'!P73)),0)),0)</f>
        <v>1218.7093907819487</v>
      </c>
      <c r="S73" s="30">
        <f>IFERROR(IF('A2 Intenzita dopravy'!$G$2="Dopravný model",IFERROR(INDEX('A2.1 Intenzita dopravy'!$E195:$BB195,MATCH('09.1 Nehodovost - vypocet'!S$19,'A2.1 Intenzita dopravy'!$E$141:$BB$141,0)),IF('09.1 Nehodovost - vypocet'!S$19&lt;MIN('A2.1 Intenzita dopravy'!$E$141:$BB$141),'09.1 Nehodovost - vypocet'!T73*'09.1 Nehodovost - vypocet'!T73/'09.1 Nehodovost - vypocet'!U73,'09.1 Nehodovost - vypocet'!R73*'09.1 Nehodovost - vypocet'!R73/'09.1 Nehodovost - vypocet'!Q73)),IF('A2 Intenzita dopravy'!$G$2="Koeficienty rastu dopravy",IFERROR(INDEX('A2.1 Intenzita dopravy'!$E59:$BB59,MATCH('09.1 Nehodovost - vypocet'!S$19,'A2.1 Intenzita dopravy'!$E$5:$BB$5,0)),IF('09.1 Nehodovost - vypocet'!S$19&lt;MIN('A2.1 Intenzita dopravy'!$E$5:$BB$5),'09.1 Nehodovost - vypocet'!T73*'09.1 Nehodovost - vypocet'!T73/'09.1 Nehodovost - vypocet'!U73,'09.1 Nehodovost - vypocet'!R73*'09.1 Nehodovost - vypocet'!R73/'09.1 Nehodovost - vypocet'!Q73)),0)),0)</f>
        <v>1236.4438114719517</v>
      </c>
      <c r="T73" s="30">
        <f>IFERROR(IF('A2 Intenzita dopravy'!$G$2="Dopravný model",IFERROR(INDEX('A2.1 Intenzita dopravy'!$E195:$BB195,MATCH('09.1 Nehodovost - vypocet'!T$19,'A2.1 Intenzita dopravy'!$E$141:$BB$141,0)),IF('09.1 Nehodovost - vypocet'!T$19&lt;MIN('A2.1 Intenzita dopravy'!$E$141:$BB$141),'09.1 Nehodovost - vypocet'!U73*'09.1 Nehodovost - vypocet'!U73/'09.1 Nehodovost - vypocet'!V73,'09.1 Nehodovost - vypocet'!S73*'09.1 Nehodovost - vypocet'!S73/'09.1 Nehodovost - vypocet'!R73)),IF('A2 Intenzita dopravy'!$G$2="Koeficienty rastu dopravy",IFERROR(INDEX('A2.1 Intenzita dopravy'!$E59:$BB59,MATCH('09.1 Nehodovost - vypocet'!T$19,'A2.1 Intenzita dopravy'!$E$5:$BB$5,0)),IF('09.1 Nehodovost - vypocet'!T$19&lt;MIN('A2.1 Intenzita dopravy'!$E$5:$BB$5),'09.1 Nehodovost - vypocet'!U73*'09.1 Nehodovost - vypocet'!U73/'09.1 Nehodovost - vypocet'!V73,'09.1 Nehodovost - vypocet'!S73*'09.1 Nehodovost - vypocet'!S73/'09.1 Nehodovost - vypocet'!R73)),0)),0)</f>
        <v>1254.4362999831997</v>
      </c>
      <c r="U73" s="30">
        <f>IFERROR(IF('A2 Intenzita dopravy'!$G$2="Dopravný model",IFERROR(INDEX('A2.1 Intenzita dopravy'!$E195:$BB195,MATCH('09.1 Nehodovost - vypocet'!U$19,'A2.1 Intenzita dopravy'!$E$141:$BB$141,0)),IF('09.1 Nehodovost - vypocet'!U$19&lt;MIN('A2.1 Intenzita dopravy'!$E$141:$BB$141),'09.1 Nehodovost - vypocet'!V73*'09.1 Nehodovost - vypocet'!V73/'09.1 Nehodovost - vypocet'!W73,'09.1 Nehodovost - vypocet'!T73*'09.1 Nehodovost - vypocet'!T73/'09.1 Nehodovost - vypocet'!S73)),IF('A2 Intenzita dopravy'!$G$2="Koeficienty rastu dopravy",IFERROR(INDEX('A2.1 Intenzita dopravy'!$E59:$BB59,MATCH('09.1 Nehodovost - vypocet'!U$19,'A2.1 Intenzita dopravy'!$E$5:$BB$5,0)),IF('09.1 Nehodovost - vypocet'!U$19&lt;MIN('A2.1 Intenzita dopravy'!$E$5:$BB$5),'09.1 Nehodovost - vypocet'!V73*'09.1 Nehodovost - vypocet'!V73/'09.1 Nehodovost - vypocet'!W73,'09.1 Nehodovost - vypocet'!T73*'09.1 Nehodovost - vypocet'!T73/'09.1 Nehodovost - vypocet'!S73)),0)),0)</f>
        <v>1272.6906116681528</v>
      </c>
      <c r="V73" s="30">
        <f>IFERROR(IF('A2 Intenzita dopravy'!$G$2="Dopravný model",IFERROR(INDEX('A2.1 Intenzita dopravy'!$E195:$BB195,MATCH('09.1 Nehodovost - vypocet'!V$19,'A2.1 Intenzita dopravy'!$E$141:$BB$141,0)),IF('09.1 Nehodovost - vypocet'!V$19&lt;MIN('A2.1 Intenzita dopravy'!$E$141:$BB$141),'09.1 Nehodovost - vypocet'!W73*'09.1 Nehodovost - vypocet'!W73/'09.1 Nehodovost - vypocet'!X73,'09.1 Nehodovost - vypocet'!U73*'09.1 Nehodovost - vypocet'!U73/'09.1 Nehodovost - vypocet'!T73)),IF('A2 Intenzita dopravy'!$G$2="Koeficienty rastu dopravy",IFERROR(INDEX('A2.1 Intenzita dopravy'!$E59:$BB59,MATCH('09.1 Nehodovost - vypocet'!V$19,'A2.1 Intenzita dopravy'!$E$5:$BB$5,0)),IF('09.1 Nehodovost - vypocet'!V$19&lt;MIN('A2.1 Intenzita dopravy'!$E$5:$BB$5),'09.1 Nehodovost - vypocet'!W73*'09.1 Nehodovost - vypocet'!W73/'09.1 Nehodovost - vypocet'!X73,'09.1 Nehodovost - vypocet'!U73*'09.1 Nehodovost - vypocet'!U73/'09.1 Nehodovost - vypocet'!T73)),0)),0)</f>
        <v>1291.2105565264251</v>
      </c>
      <c r="W73" s="30">
        <f>IFERROR(IF('A2 Intenzita dopravy'!$G$2="Dopravný model",IFERROR(INDEX('A2.1 Intenzita dopravy'!$E195:$BB195,MATCH('09.1 Nehodovost - vypocet'!W$19,'A2.1 Intenzita dopravy'!$E$141:$BB$141,0)),IF('09.1 Nehodovost - vypocet'!W$19&lt;MIN('A2.1 Intenzita dopravy'!$E$141:$BB$141),'09.1 Nehodovost - vypocet'!X73*'09.1 Nehodovost - vypocet'!X73/'09.1 Nehodovost - vypocet'!Y73,'09.1 Nehodovost - vypocet'!V73*'09.1 Nehodovost - vypocet'!V73/'09.1 Nehodovost - vypocet'!U73)),IF('A2 Intenzita dopravy'!$G$2="Koeficienty rastu dopravy",IFERROR(INDEX('A2.1 Intenzita dopravy'!$E59:$BB59,MATCH('09.1 Nehodovost - vypocet'!W$19,'A2.1 Intenzita dopravy'!$E$5:$BB$5,0)),IF('09.1 Nehodovost - vypocet'!W$19&lt;MIN('A2.1 Intenzita dopravy'!$E$5:$BB$5),'09.1 Nehodovost - vypocet'!X73*'09.1 Nehodovost - vypocet'!X73/'09.1 Nehodovost - vypocet'!Y73,'09.1 Nehodovost - vypocet'!V73*'09.1 Nehodovost - vypocet'!V73/'09.1 Nehodovost - vypocet'!U73)),0)),0)</f>
        <v>1310</v>
      </c>
      <c r="X73" s="30">
        <f>IFERROR(IF('A2 Intenzita dopravy'!$G$2="Dopravný model",IFERROR(INDEX('A2.1 Intenzita dopravy'!$E195:$BB195,MATCH('09.1 Nehodovost - vypocet'!X$19,'A2.1 Intenzita dopravy'!$E$141:$BB$141,0)),IF('09.1 Nehodovost - vypocet'!X$19&lt;MIN('A2.1 Intenzita dopravy'!$E$141:$BB$141),'09.1 Nehodovost - vypocet'!Y73*'09.1 Nehodovost - vypocet'!Y73/'09.1 Nehodovost - vypocet'!Z73,'09.1 Nehodovost - vypocet'!W73*'09.1 Nehodovost - vypocet'!W73/'09.1 Nehodovost - vypocet'!V73)),IF('A2 Intenzita dopravy'!$G$2="Koeficienty rastu dopravy",IFERROR(INDEX('A2.1 Intenzita dopravy'!$E59:$BB59,MATCH('09.1 Nehodovost - vypocet'!X$19,'A2.1 Intenzita dopravy'!$E$5:$BB$5,0)),IF('09.1 Nehodovost - vypocet'!X$19&lt;MIN('A2.1 Intenzita dopravy'!$E$5:$BB$5),'09.1 Nehodovost - vypocet'!Y73*'09.1 Nehodovost - vypocet'!Y73/'09.1 Nehodovost - vypocet'!Z73,'09.1 Nehodovost - vypocet'!W73*'09.1 Nehodovost - vypocet'!W73/'09.1 Nehodovost - vypocet'!V73)),0)),0)</f>
        <v>1330.4951910449427</v>
      </c>
      <c r="Y73" s="30">
        <f>IFERROR(IF('A2 Intenzita dopravy'!$G$2="Dopravný model",IFERROR(INDEX('A2.1 Intenzita dopravy'!$E195:$BB195,MATCH('09.1 Nehodovost - vypocet'!Y$19,'A2.1 Intenzita dopravy'!$E$141:$BB$141,0)),IF('09.1 Nehodovost - vypocet'!Y$19&lt;MIN('A2.1 Intenzita dopravy'!$E$141:$BB$141),'09.1 Nehodovost - vypocet'!Z73*'09.1 Nehodovost - vypocet'!Z73/'09.1 Nehodovost - vypocet'!AA73,'09.1 Nehodovost - vypocet'!X73*'09.1 Nehodovost - vypocet'!X73/'09.1 Nehodovost - vypocet'!W73)),IF('A2 Intenzita dopravy'!$G$2="Koeficienty rastu dopravy",IFERROR(INDEX('A2.1 Intenzita dopravy'!$E59:$BB59,MATCH('09.1 Nehodovost - vypocet'!Y$19,'A2.1 Intenzita dopravy'!$E$5:$BB$5,0)),IF('09.1 Nehodovost - vypocet'!Y$19&lt;MIN('A2.1 Intenzita dopravy'!$E$5:$BB$5),'09.1 Nehodovost - vypocet'!Z73*'09.1 Nehodovost - vypocet'!Z73/'09.1 Nehodovost - vypocet'!AA73,'09.1 Nehodovost - vypocet'!X73*'09.1 Nehodovost - vypocet'!X73/'09.1 Nehodovost - vypocet'!W73)),0)),0)</f>
        <v>1351.3110331249759</v>
      </c>
      <c r="Z73" s="30">
        <f>IFERROR(IF('A2 Intenzita dopravy'!$G$2="Dopravný model",IFERROR(INDEX('A2.1 Intenzita dopravy'!$E195:$BB195,MATCH('09.1 Nehodovost - vypocet'!Z$19,'A2.1 Intenzita dopravy'!$E$141:$BB$141,0)),IF('09.1 Nehodovost - vypocet'!Z$19&lt;MIN('A2.1 Intenzita dopravy'!$E$141:$BB$141),'09.1 Nehodovost - vypocet'!AA73*'09.1 Nehodovost - vypocet'!AA73/'09.1 Nehodovost - vypocet'!AB73,'09.1 Nehodovost - vypocet'!Y73*'09.1 Nehodovost - vypocet'!Y73/'09.1 Nehodovost - vypocet'!X73)),IF('A2 Intenzita dopravy'!$G$2="Koeficienty rastu dopravy",IFERROR(INDEX('A2.1 Intenzita dopravy'!$E59:$BB59,MATCH('09.1 Nehodovost - vypocet'!Z$19,'A2.1 Intenzita dopravy'!$E$5:$BB$5,0)),IF('09.1 Nehodovost - vypocet'!Z$19&lt;MIN('A2.1 Intenzita dopravy'!$E$5:$BB$5),'09.1 Nehodovost - vypocet'!AA73*'09.1 Nehodovost - vypocet'!AA73/'09.1 Nehodovost - vypocet'!AB73,'09.1 Nehodovost - vypocet'!Y73*'09.1 Nehodovost - vypocet'!Y73/'09.1 Nehodovost - vypocet'!X73)),0)),0)</f>
        <v>1372.4525428845448</v>
      </c>
      <c r="AA73" s="30">
        <f>IFERROR(IF('A2 Intenzita dopravy'!$G$2="Dopravný model",IFERROR(INDEX('A2.1 Intenzita dopravy'!$E195:$BB195,MATCH('09.1 Nehodovost - vypocet'!AA$19,'A2.1 Intenzita dopravy'!$E$141:$BB$141,0)),IF('09.1 Nehodovost - vypocet'!AA$19&lt;MIN('A2.1 Intenzita dopravy'!$E$141:$BB$141),'09.1 Nehodovost - vypocet'!AB73*'09.1 Nehodovost - vypocet'!AB73/'09.1 Nehodovost - vypocet'!AC73,'09.1 Nehodovost - vypocet'!Z73*'09.1 Nehodovost - vypocet'!Z73/'09.1 Nehodovost - vypocet'!Y73)),IF('A2 Intenzita dopravy'!$G$2="Koeficienty rastu dopravy",IFERROR(INDEX('A2.1 Intenzita dopravy'!$E59:$BB59,MATCH('09.1 Nehodovost - vypocet'!AA$19,'A2.1 Intenzita dopravy'!$E$5:$BB$5,0)),IF('09.1 Nehodovost - vypocet'!AA$19&lt;MIN('A2.1 Intenzita dopravy'!$E$5:$BB$5),'09.1 Nehodovost - vypocet'!AB73*'09.1 Nehodovost - vypocet'!AB73/'09.1 Nehodovost - vypocet'!AC73,'09.1 Nehodovost - vypocet'!Z73*'09.1 Nehodovost - vypocet'!Z73/'09.1 Nehodovost - vypocet'!Y73)),0)),0)</f>
        <v>1393.9248154544196</v>
      </c>
      <c r="AB73" s="30">
        <f>IFERROR(IF('A2 Intenzita dopravy'!$G$2="Dopravný model",IFERROR(INDEX('A2.1 Intenzita dopravy'!$E195:$BB195,MATCH('09.1 Nehodovost - vypocet'!AB$19,'A2.1 Intenzita dopravy'!$E$141:$BB$141,0)),IF('09.1 Nehodovost - vypocet'!AB$19&lt;MIN('A2.1 Intenzita dopravy'!$E$141:$BB$141),'09.1 Nehodovost - vypocet'!AC73*'09.1 Nehodovost - vypocet'!AC73/'09.1 Nehodovost - vypocet'!AD73,'09.1 Nehodovost - vypocet'!AA73*'09.1 Nehodovost - vypocet'!AA73/'09.1 Nehodovost - vypocet'!Z73)),IF('A2 Intenzita dopravy'!$G$2="Koeficienty rastu dopravy",IFERROR(INDEX('A2.1 Intenzita dopravy'!$E59:$BB59,MATCH('09.1 Nehodovost - vypocet'!AB$19,'A2.1 Intenzita dopravy'!$E$5:$BB$5,0)),IF('09.1 Nehodovost - vypocet'!AB$19&lt;MIN('A2.1 Intenzita dopravy'!$E$5:$BB$5),'09.1 Nehodovost - vypocet'!AC73*'09.1 Nehodovost - vypocet'!AC73/'09.1 Nehodovost - vypocet'!AD73,'09.1 Nehodovost - vypocet'!AA73*'09.1 Nehodovost - vypocet'!AA73/'09.1 Nehodovost - vypocet'!Z73)),0)),0)</f>
        <v>1415.7330256796292</v>
      </c>
      <c r="AC73" s="30">
        <f>IFERROR(IF('A2 Intenzita dopravy'!$G$2="Dopravný model",IFERROR(INDEX('A2.1 Intenzita dopravy'!$E195:$BB195,MATCH('09.1 Nehodovost - vypocet'!AC$19,'A2.1 Intenzita dopravy'!$E$141:$BB$141,0)),IF('09.1 Nehodovost - vypocet'!AC$19&lt;MIN('A2.1 Intenzita dopravy'!$E$141:$BB$141),'09.1 Nehodovost - vypocet'!AD73*'09.1 Nehodovost - vypocet'!AD73/'09.1 Nehodovost - vypocet'!AE73,'09.1 Nehodovost - vypocet'!AB73*'09.1 Nehodovost - vypocet'!AB73/'09.1 Nehodovost - vypocet'!AA73)),IF('A2 Intenzita dopravy'!$G$2="Koeficienty rastu dopravy",IFERROR(INDEX('A2.1 Intenzita dopravy'!$E59:$BB59,MATCH('09.1 Nehodovost - vypocet'!AC$19,'A2.1 Intenzita dopravy'!$E$5:$BB$5,0)),IF('09.1 Nehodovost - vypocet'!AC$19&lt;MIN('A2.1 Intenzita dopravy'!$E$5:$BB$5),'09.1 Nehodovost - vypocet'!AD73*'09.1 Nehodovost - vypocet'!AD73/'09.1 Nehodovost - vypocet'!AE73,'09.1 Nehodovost - vypocet'!AB73*'09.1 Nehodovost - vypocet'!AB73/'09.1 Nehodovost - vypocet'!AA73)),0)),0)</f>
        <v>1437.8824293666053</v>
      </c>
      <c r="AD73" s="30">
        <f>IFERROR(IF('A2 Intenzita dopravy'!$G$2="Dopravný model",IFERROR(INDEX('A2.1 Intenzita dopravy'!$E195:$BB195,MATCH('09.1 Nehodovost - vypocet'!AD$19,'A2.1 Intenzita dopravy'!$E$141:$BB$141,0)),IF('09.1 Nehodovost - vypocet'!AD$19&lt;MIN('A2.1 Intenzita dopravy'!$E$141:$BB$141),'09.1 Nehodovost - vypocet'!AE73*'09.1 Nehodovost - vypocet'!AE73/'09.1 Nehodovost - vypocet'!AF73,'09.1 Nehodovost - vypocet'!AC73*'09.1 Nehodovost - vypocet'!AC73/'09.1 Nehodovost - vypocet'!AB73)),IF('A2 Intenzita dopravy'!$G$2="Koeficienty rastu dopravy",IFERROR(INDEX('A2.1 Intenzita dopravy'!$E59:$BB59,MATCH('09.1 Nehodovost - vypocet'!AD$19,'A2.1 Intenzita dopravy'!$E$5:$BB$5,0)),IF('09.1 Nehodovost - vypocet'!AD$19&lt;MIN('A2.1 Intenzita dopravy'!$E$5:$BB$5),'09.1 Nehodovost - vypocet'!AE73*'09.1 Nehodovost - vypocet'!AE73/'09.1 Nehodovost - vypocet'!AF73,'09.1 Nehodovost - vypocet'!AC73*'09.1 Nehodovost - vypocet'!AC73/'09.1 Nehodovost - vypocet'!AB73)),0)),0)</f>
        <v>1460.3783645498379</v>
      </c>
      <c r="AE73" s="30">
        <f>IFERROR(IF('A2 Intenzita dopravy'!$G$2="Dopravný model",IFERROR(INDEX('A2.1 Intenzita dopravy'!$E195:$BB195,MATCH('09.1 Nehodovost - vypocet'!AE$19,'A2.1 Intenzita dopravy'!$E$141:$BB$141,0)),IF('09.1 Nehodovost - vypocet'!AE$19&lt;MIN('A2.1 Intenzita dopravy'!$E$141:$BB$141),'09.1 Nehodovost - vypocet'!AF73*'09.1 Nehodovost - vypocet'!AF73/'09.1 Nehodovost - vypocet'!AG73,'09.1 Nehodovost - vypocet'!AD73*'09.1 Nehodovost - vypocet'!AD73/'09.1 Nehodovost - vypocet'!AC73)),IF('A2 Intenzita dopravy'!$G$2="Koeficienty rastu dopravy",IFERROR(INDEX('A2.1 Intenzita dopravy'!$E59:$BB59,MATCH('09.1 Nehodovost - vypocet'!AE$19,'A2.1 Intenzita dopravy'!$E$5:$BB$5,0)),IF('09.1 Nehodovost - vypocet'!AE$19&lt;MIN('A2.1 Intenzita dopravy'!$E$5:$BB$5),'09.1 Nehodovost - vypocet'!AF73*'09.1 Nehodovost - vypocet'!AF73/'09.1 Nehodovost - vypocet'!AG73,'09.1 Nehodovost - vypocet'!AD73*'09.1 Nehodovost - vypocet'!AD73/'09.1 Nehodovost - vypocet'!AC73)),0)),0)</f>
        <v>1483.2262527783491</v>
      </c>
      <c r="AF73" s="30">
        <f>IFERROR(IF('A2 Intenzita dopravy'!$G$2="Dopravný model",IFERROR(INDEX('A2.1 Intenzita dopravy'!$E195:$BB195,MATCH('09.1 Nehodovost - vypocet'!AF$19,'A2.1 Intenzita dopravy'!$E$141:$BB$141,0)),IF('09.1 Nehodovost - vypocet'!AF$19&lt;MIN('A2.1 Intenzita dopravy'!$E$141:$BB$141),'09.1 Nehodovost - vypocet'!AG73*'09.1 Nehodovost - vypocet'!AG73/'09.1 Nehodovost - vypocet'!AH73,'09.1 Nehodovost - vypocet'!AE73*'09.1 Nehodovost - vypocet'!AE73/'09.1 Nehodovost - vypocet'!AD73)),IF('A2 Intenzita dopravy'!$G$2="Koeficienty rastu dopravy",IFERROR(INDEX('A2.1 Intenzita dopravy'!$E59:$BB59,MATCH('09.1 Nehodovost - vypocet'!AF$19,'A2.1 Intenzita dopravy'!$E$5:$BB$5,0)),IF('09.1 Nehodovost - vypocet'!AF$19&lt;MIN('A2.1 Intenzita dopravy'!$E$5:$BB$5),'09.1 Nehodovost - vypocet'!AG73*'09.1 Nehodovost - vypocet'!AG73/'09.1 Nehodovost - vypocet'!AH73,'09.1 Nehodovost - vypocet'!AE73*'09.1 Nehodovost - vypocet'!AE73/'09.1 Nehodovost - vypocet'!AD73)),0)),0)</f>
        <v>1506.4316004222931</v>
      </c>
      <c r="AG73" s="30">
        <f>IFERROR(IF('A2 Intenzita dopravy'!$G$2="Dopravný model",IFERROR(INDEX('A2.1 Intenzita dopravy'!$E195:$BB195,MATCH('09.1 Nehodovost - vypocet'!AG$19,'A2.1 Intenzita dopravy'!$E$141:$BB$141,0)),IF('09.1 Nehodovost - vypocet'!AG$19&lt;MIN('A2.1 Intenzita dopravy'!$E$141:$BB$141),'09.1 Nehodovost - vypocet'!AH73*'09.1 Nehodovost - vypocet'!AH73/'09.1 Nehodovost - vypocet'!AI73,'09.1 Nehodovost - vypocet'!AF73*'09.1 Nehodovost - vypocet'!AF73/'09.1 Nehodovost - vypocet'!AE73)),IF('A2 Intenzita dopravy'!$G$2="Koeficienty rastu dopravy",IFERROR(INDEX('A2.1 Intenzita dopravy'!$E59:$BB59,MATCH('09.1 Nehodovost - vypocet'!AG$19,'A2.1 Intenzita dopravy'!$E$5:$BB$5,0)),IF('09.1 Nehodovost - vypocet'!AG$19&lt;MIN('A2.1 Intenzita dopravy'!$E$5:$BB$5),'09.1 Nehodovost - vypocet'!AH73*'09.1 Nehodovost - vypocet'!AH73/'09.1 Nehodovost - vypocet'!AI73,'09.1 Nehodovost - vypocet'!AF73*'09.1 Nehodovost - vypocet'!AF73/'09.1 Nehodovost - vypocet'!AE73)),0)),0)</f>
        <v>1530</v>
      </c>
      <c r="AH73" s="30">
        <f>IFERROR(IF('A2 Intenzita dopravy'!$G$2="Dopravný model",IFERROR(INDEX('A2.1 Intenzita dopravy'!$E195:$BB195,MATCH('09.1 Nehodovost - vypocet'!AH$19,'A2.1 Intenzita dopravy'!$E$141:$BB$141,0)),IF('09.1 Nehodovost - vypocet'!AH$19&lt;MIN('A2.1 Intenzita dopravy'!$E$141:$BB$141),'09.1 Nehodovost - vypocet'!AI73*'09.1 Nehodovost - vypocet'!AI73/'09.1 Nehodovost - vypocet'!AJ73,'09.1 Nehodovost - vypocet'!AG73*'09.1 Nehodovost - vypocet'!AG73/'09.1 Nehodovost - vypocet'!AF73)),IF('A2 Intenzita dopravy'!$G$2="Koeficienty rastu dopravy",IFERROR(INDEX('A2.1 Intenzita dopravy'!$E59:$BB59,MATCH('09.1 Nehodovost - vypocet'!AH$19,'A2.1 Intenzita dopravy'!$E$5:$BB$5,0)),IF('09.1 Nehodovost - vypocet'!AH$19&lt;MIN('A2.1 Intenzita dopravy'!$E$5:$BB$5),'09.1 Nehodovost - vypocet'!AI73*'09.1 Nehodovost - vypocet'!AI73/'09.1 Nehodovost - vypocet'!AJ73,'09.1 Nehodovost - vypocet'!AG73*'09.1 Nehodovost - vypocet'!AG73/'09.1 Nehodovost - vypocet'!AF73)),0)),0)</f>
        <v>1554.2024557252416</v>
      </c>
      <c r="AI73" s="30">
        <f>IFERROR(IF('A2 Intenzita dopravy'!$G$2="Dopravný model",IFERROR(INDEX('A2.1 Intenzita dopravy'!$E195:$BB195,MATCH('09.1 Nehodovost - vypocet'!AI$19,'A2.1 Intenzita dopravy'!$E$141:$BB$141,0)),IF('09.1 Nehodovost - vypocet'!AI$19&lt;MIN('A2.1 Intenzita dopravy'!$E$141:$BB$141),'09.1 Nehodovost - vypocet'!AJ73*'09.1 Nehodovost - vypocet'!AJ73/'09.1 Nehodovost - vypocet'!AK73,'09.1 Nehodovost - vypocet'!AH73*'09.1 Nehodovost - vypocet'!AH73/'09.1 Nehodovost - vypocet'!AG73)),IF('A2 Intenzita dopravy'!$G$2="Koeficienty rastu dopravy",IFERROR(INDEX('A2.1 Intenzita dopravy'!$E59:$BB59,MATCH('09.1 Nehodovost - vypocet'!AI$19,'A2.1 Intenzita dopravy'!$E$5:$BB$5,0)),IF('09.1 Nehodovost - vypocet'!AI$19&lt;MIN('A2.1 Intenzita dopravy'!$E$5:$BB$5),'09.1 Nehodovost - vypocet'!AJ73*'09.1 Nehodovost - vypocet'!AJ73/'09.1 Nehodovost - vypocet'!AK73,'09.1 Nehodovost - vypocet'!AH73*'09.1 Nehodovost - vypocet'!AH73/'09.1 Nehodovost - vypocet'!AG73)),0)),0)</f>
        <v>1578.7877603806351</v>
      </c>
      <c r="AJ73" s="30">
        <f>IFERROR(IF('A2 Intenzita dopravy'!$G$2="Dopravný model",IFERROR(INDEX('A2.1 Intenzita dopravy'!$E195:$BB195,MATCH('09.1 Nehodovost - vypocet'!AJ$19,'A2.1 Intenzita dopravy'!$E$141:$BB$141,0)),IF('09.1 Nehodovost - vypocet'!AJ$19&lt;MIN('A2.1 Intenzita dopravy'!$E$141:$BB$141),'09.1 Nehodovost - vypocet'!AK73*'09.1 Nehodovost - vypocet'!AK73/'09.1 Nehodovost - vypocet'!AL73,'09.1 Nehodovost - vypocet'!AI73*'09.1 Nehodovost - vypocet'!AI73/'09.1 Nehodovost - vypocet'!AH73)),IF('A2 Intenzita dopravy'!$G$2="Koeficienty rastu dopravy",IFERROR(INDEX('A2.1 Intenzita dopravy'!$E59:$BB59,MATCH('09.1 Nehodovost - vypocet'!AJ$19,'A2.1 Intenzita dopravy'!$E$5:$BB$5,0)),IF('09.1 Nehodovost - vypocet'!AJ$19&lt;MIN('A2.1 Intenzita dopravy'!$E$5:$BB$5),'09.1 Nehodovost - vypocet'!AK73*'09.1 Nehodovost - vypocet'!AK73/'09.1 Nehodovost - vypocet'!AL73,'09.1 Nehodovost - vypocet'!AI73*'09.1 Nehodovost - vypocet'!AI73/'09.1 Nehodovost - vypocet'!AH73)),0)),0)</f>
        <v>1603.7619700996975</v>
      </c>
      <c r="AK73" s="30">
        <f>IFERROR(IF('A2 Intenzita dopravy'!$G$2="Dopravný model",IFERROR(INDEX('A2.1 Intenzita dopravy'!$E195:$BB195,MATCH('09.1 Nehodovost - vypocet'!AK$19,'A2.1 Intenzita dopravy'!$E$141:$BB$141,0)),IF('09.1 Nehodovost - vypocet'!AK$19&lt;MIN('A2.1 Intenzita dopravy'!$E$141:$BB$141),'09.1 Nehodovost - vypocet'!AL73*'09.1 Nehodovost - vypocet'!AL73/'09.1 Nehodovost - vypocet'!AM73,'09.1 Nehodovost - vypocet'!AJ73*'09.1 Nehodovost - vypocet'!AJ73/'09.1 Nehodovost - vypocet'!AI73)),IF('A2 Intenzita dopravy'!$G$2="Koeficienty rastu dopravy",IFERROR(INDEX('A2.1 Intenzita dopravy'!$E59:$BB59,MATCH('09.1 Nehodovost - vypocet'!AK$19,'A2.1 Intenzita dopravy'!$E$5:$BB$5,0)),IF('09.1 Nehodovost - vypocet'!AK$19&lt;MIN('A2.1 Intenzita dopravy'!$E$5:$BB$5),'09.1 Nehodovost - vypocet'!AL73*'09.1 Nehodovost - vypocet'!AL73/'09.1 Nehodovost - vypocet'!AM73,'09.1 Nehodovost - vypocet'!AJ73*'09.1 Nehodovost - vypocet'!AJ73/'09.1 Nehodovost - vypocet'!AI73)),0)),0)</f>
        <v>1629.1312368154909</v>
      </c>
      <c r="AL73" s="30">
        <f>IFERROR(IF('A2 Intenzita dopravy'!$G$2="Dopravný model",IFERROR(INDEX('A2.1 Intenzita dopravy'!$E195:$BB195,MATCH('09.1 Nehodovost - vypocet'!AL$19,'A2.1 Intenzita dopravy'!$E$141:$BB$141,0)),IF('09.1 Nehodovost - vypocet'!AL$19&lt;MIN('A2.1 Intenzita dopravy'!$E$141:$BB$141),'09.1 Nehodovost - vypocet'!AM73*'09.1 Nehodovost - vypocet'!AM73/'09.1 Nehodovost - vypocet'!AN73,'09.1 Nehodovost - vypocet'!AK73*'09.1 Nehodovost - vypocet'!AK73/'09.1 Nehodovost - vypocet'!AJ73)),IF('A2 Intenzita dopravy'!$G$2="Koeficienty rastu dopravy",IFERROR(INDEX('A2.1 Intenzita dopravy'!$E59:$BB59,MATCH('09.1 Nehodovost - vypocet'!AL$19,'A2.1 Intenzita dopravy'!$E$5:$BB$5,0)),IF('09.1 Nehodovost - vypocet'!AL$19&lt;MIN('A2.1 Intenzita dopravy'!$E$5:$BB$5),'09.1 Nehodovost - vypocet'!AM73*'09.1 Nehodovost - vypocet'!AM73/'09.1 Nehodovost - vypocet'!AN73,'09.1 Nehodovost - vypocet'!AK73*'09.1 Nehodovost - vypocet'!AK73/'09.1 Nehodovost - vypocet'!AJ73)),0)),0)</f>
        <v>1654.9018097760365</v>
      </c>
      <c r="AM73" s="30">
        <f>IFERROR(IF('A2 Intenzita dopravy'!$G$2="Dopravný model",IFERROR(INDEX('A2.1 Intenzita dopravy'!$E195:$BB195,MATCH('09.1 Nehodovost - vypocet'!AM$19,'A2.1 Intenzita dopravy'!$E$141:$BB$141,0)),IF('09.1 Nehodovost - vypocet'!AM$19&lt;MIN('A2.1 Intenzita dopravy'!$E$141:$BB$141),'09.1 Nehodovost - vypocet'!AN73*'09.1 Nehodovost - vypocet'!AN73/'09.1 Nehodovost - vypocet'!AO73,'09.1 Nehodovost - vypocet'!AL73*'09.1 Nehodovost - vypocet'!AL73/'09.1 Nehodovost - vypocet'!AK73)),IF('A2 Intenzita dopravy'!$G$2="Koeficienty rastu dopravy",IFERROR(INDEX('A2.1 Intenzita dopravy'!$E59:$BB59,MATCH('09.1 Nehodovost - vypocet'!AM$19,'A2.1 Intenzita dopravy'!$E$5:$BB$5,0)),IF('09.1 Nehodovost - vypocet'!AM$19&lt;MIN('A2.1 Intenzita dopravy'!$E$5:$BB$5),'09.1 Nehodovost - vypocet'!AN73*'09.1 Nehodovost - vypocet'!AN73/'09.1 Nehodovost - vypocet'!AO73,'09.1 Nehodovost - vypocet'!AL73*'09.1 Nehodovost - vypocet'!AL73/'09.1 Nehodovost - vypocet'!AK73)),0)),0)</f>
        <v>1681.080037083701</v>
      </c>
      <c r="AN73" s="30">
        <f>IFERROR(IF('A2 Intenzita dopravy'!$G$2="Dopravný model",IFERROR(INDEX('A2.1 Intenzita dopravy'!$E195:$BB195,MATCH('09.1 Nehodovost - vypocet'!AN$19,'A2.1 Intenzita dopravy'!$E$141:$BB$141,0)),IF('09.1 Nehodovost - vypocet'!AN$19&lt;MIN('A2.1 Intenzita dopravy'!$E$141:$BB$141),'09.1 Nehodovost - vypocet'!AO73*'09.1 Nehodovost - vypocet'!AO73/'09.1 Nehodovost - vypocet'!AP73,'09.1 Nehodovost - vypocet'!AM73*'09.1 Nehodovost - vypocet'!AM73/'09.1 Nehodovost - vypocet'!AL73)),IF('A2 Intenzita dopravy'!$G$2="Koeficienty rastu dopravy",IFERROR(INDEX('A2.1 Intenzita dopravy'!$E59:$BB59,MATCH('09.1 Nehodovost - vypocet'!AN$19,'A2.1 Intenzita dopravy'!$E$5:$BB$5,0)),IF('09.1 Nehodovost - vypocet'!AN$19&lt;MIN('A2.1 Intenzita dopravy'!$E$5:$BB$5),'09.1 Nehodovost - vypocet'!AO73*'09.1 Nehodovost - vypocet'!AO73/'09.1 Nehodovost - vypocet'!AP73,'09.1 Nehodovost - vypocet'!AM73*'09.1 Nehodovost - vypocet'!AM73/'09.1 Nehodovost - vypocet'!AL73)),0)),0)</f>
        <v>1707.6723672589335</v>
      </c>
      <c r="AO73" s="30">
        <f>IFERROR(IF('A2 Intenzita dopravy'!$G$2="Dopravný model",IFERROR(INDEX('A2.1 Intenzita dopravy'!$E195:$BB195,MATCH('09.1 Nehodovost - vypocet'!AO$19,'A2.1 Intenzita dopravy'!$E$141:$BB$141,0)),IF('09.1 Nehodovost - vypocet'!AO$19&lt;MIN('A2.1 Intenzita dopravy'!$E$141:$BB$141),'09.1 Nehodovost - vypocet'!AP73*'09.1 Nehodovost - vypocet'!AP73/'09.1 Nehodovost - vypocet'!AQ73,'09.1 Nehodovost - vypocet'!AN73*'09.1 Nehodovost - vypocet'!AN73/'09.1 Nehodovost - vypocet'!AM73)),IF('A2 Intenzita dopravy'!$G$2="Koeficienty rastu dopravy",IFERROR(INDEX('A2.1 Intenzita dopravy'!$E59:$BB59,MATCH('09.1 Nehodovost - vypocet'!AO$19,'A2.1 Intenzita dopravy'!$E$5:$BB$5,0)),IF('09.1 Nehodovost - vypocet'!AO$19&lt;MIN('A2.1 Intenzita dopravy'!$E$5:$BB$5),'09.1 Nehodovost - vypocet'!AP73*'09.1 Nehodovost - vypocet'!AP73/'09.1 Nehodovost - vypocet'!AQ73,'09.1 Nehodovost - vypocet'!AN73*'09.1 Nehodovost - vypocet'!AN73/'09.1 Nehodovost - vypocet'!AM73)),0)),0)</f>
        <v>1734.6853508287393</v>
      </c>
      <c r="AP73" s="30">
        <f>IFERROR(IF('A2 Intenzita dopravy'!$G$2="Dopravný model",IFERROR(INDEX('A2.1 Intenzita dopravy'!$E195:$BB195,MATCH('09.1 Nehodovost - vypocet'!AP$19,'A2.1 Intenzita dopravy'!$E$141:$BB$141,0)),IF('09.1 Nehodovost - vypocet'!AP$19&lt;MIN('A2.1 Intenzita dopravy'!$E$141:$BB$141),'09.1 Nehodovost - vypocet'!AQ73*'09.1 Nehodovost - vypocet'!AQ73/'09.1 Nehodovost - vypocet'!AR73,'09.1 Nehodovost - vypocet'!AO73*'09.1 Nehodovost - vypocet'!AO73/'09.1 Nehodovost - vypocet'!AN73)),IF('A2 Intenzita dopravy'!$G$2="Koeficienty rastu dopravy",IFERROR(INDEX('A2.1 Intenzita dopravy'!$E59:$BB59,MATCH('09.1 Nehodovost - vypocet'!AP$19,'A2.1 Intenzita dopravy'!$E$5:$BB$5,0)),IF('09.1 Nehodovost - vypocet'!AP$19&lt;MIN('A2.1 Intenzita dopravy'!$E$5:$BB$5),'09.1 Nehodovost - vypocet'!AQ73*'09.1 Nehodovost - vypocet'!AQ73/'09.1 Nehodovost - vypocet'!AR73,'09.1 Nehodovost - vypocet'!AO73*'09.1 Nehodovost - vypocet'!AO73/'09.1 Nehodovost - vypocet'!AN73)),0)),0)</f>
        <v>1762.1256419402803</v>
      </c>
      <c r="AQ73" s="30">
        <f>IFERROR(IF('A2 Intenzita dopravy'!$G$2="Dopravný model",IFERROR(INDEX('A2.1 Intenzita dopravy'!$E195:$BB195,MATCH('09.1 Nehodovost - vypocet'!AQ$19,'A2.1 Intenzita dopravy'!$E$141:$BB$141,0)),IF('09.1 Nehodovost - vypocet'!AQ$19&lt;MIN('A2.1 Intenzita dopravy'!$E$141:$BB$141),'09.1 Nehodovost - vypocet'!AR73*'09.1 Nehodovost - vypocet'!AR73/'09.1 Nehodovost - vypocet'!AS73,'09.1 Nehodovost - vypocet'!AP73*'09.1 Nehodovost - vypocet'!AP73/'09.1 Nehodovost - vypocet'!AO73)),IF('A2 Intenzita dopravy'!$G$2="Koeficienty rastu dopravy",IFERROR(INDEX('A2.1 Intenzita dopravy'!$E59:$BB59,MATCH('09.1 Nehodovost - vypocet'!AQ$19,'A2.1 Intenzita dopravy'!$E$5:$BB$5,0)),IF('09.1 Nehodovost - vypocet'!AQ$19&lt;MIN('A2.1 Intenzita dopravy'!$E$5:$BB$5),'09.1 Nehodovost - vypocet'!AR73*'09.1 Nehodovost - vypocet'!AR73/'09.1 Nehodovost - vypocet'!AS73,'09.1 Nehodovost - vypocet'!AP73*'09.1 Nehodovost - vypocet'!AP73/'09.1 Nehodovost - vypocet'!AO73)),0)),0)</f>
        <v>1790</v>
      </c>
      <c r="AR73" s="30">
        <f>IFERROR(IF('A2 Intenzita dopravy'!$G$2="Dopravný model",IFERROR(INDEX('A2.1 Intenzita dopravy'!$E195:$BB195,MATCH('09.1 Nehodovost - vypocet'!AR$19,'A2.1 Intenzita dopravy'!$E$141:$BB$141,0)),IF('09.1 Nehodovost - vypocet'!AR$19&lt;MIN('A2.1 Intenzita dopravy'!$E$141:$BB$141),'09.1 Nehodovost - vypocet'!AS73*'09.1 Nehodovost - vypocet'!AS73/'09.1 Nehodovost - vypocet'!AT73,'09.1 Nehodovost - vypocet'!AQ73*'09.1 Nehodovost - vypocet'!AQ73/'09.1 Nehodovost - vypocet'!AP73)),IF('A2 Intenzita dopravy'!$G$2="Koeficienty rastu dopravy",IFERROR(INDEX('A2.1 Intenzita dopravy'!$E59:$BB59,MATCH('09.1 Nehodovost - vypocet'!AR$19,'A2.1 Intenzita dopravy'!$E$5:$BB$5,0)),IF('09.1 Nehodovost - vypocet'!AR$19&lt;MIN('A2.1 Intenzita dopravy'!$E$5:$BB$5),'09.1 Nehodovost - vypocet'!AS73*'09.1 Nehodovost - vypocet'!AS73/'09.1 Nehodovost - vypocet'!AT73,'09.1 Nehodovost - vypocet'!AQ73*'09.1 Nehodovost - vypocet'!AQ73/'09.1 Nehodovost - vypocet'!AP73)),0)),0)</f>
        <v>1818.3152913386812</v>
      </c>
      <c r="AS73" s="30">
        <f>IFERROR(IF('A2 Intenzita dopravy'!$G$2="Dopravný model",IFERROR(INDEX('A2.1 Intenzita dopravy'!$E195:$BB195,MATCH('09.1 Nehodovost - vypocet'!AS$19,'A2.1 Intenzita dopravy'!$E$141:$BB$141,0)),IF('09.1 Nehodovost - vypocet'!AS$19&lt;MIN('A2.1 Intenzita dopravy'!$E$141:$BB$141),'09.1 Nehodovost - vypocet'!AT73*'09.1 Nehodovost - vypocet'!AT73/'09.1 Nehodovost - vypocet'!AU73,'09.1 Nehodovost - vypocet'!AR73*'09.1 Nehodovost - vypocet'!AR73/'09.1 Nehodovost - vypocet'!AQ73)),IF('A2 Intenzita dopravy'!$G$2="Koeficienty rastu dopravy",IFERROR(INDEX('A2.1 Intenzita dopravy'!$E59:$BB59,MATCH('09.1 Nehodovost - vypocet'!AS$19,'A2.1 Intenzita dopravy'!$E$5:$BB$5,0)),IF('09.1 Nehodovost - vypocet'!AS$19&lt;MIN('A2.1 Intenzita dopravy'!$E$5:$BB$5),'09.1 Nehodovost - vypocet'!AT73*'09.1 Nehodovost - vypocet'!AT73/'09.1 Nehodovost - vypocet'!AU73,'09.1 Nehodovost - vypocet'!AR73*'09.1 Nehodovost - vypocet'!AR73/'09.1 Nehodovost - vypocet'!AQ73)),0)),0)</f>
        <v>1847.0784909028341</v>
      </c>
      <c r="AT73" s="30">
        <f>IFERROR(IF('A2 Intenzita dopravy'!$G$2="Dopravný model",IFERROR(INDEX('A2.1 Intenzita dopravy'!$E195:$BB195,MATCH('09.1 Nehodovost - vypocet'!AT$19,'A2.1 Intenzita dopravy'!$E$141:$BB$141,0)),IF('09.1 Nehodovost - vypocet'!AT$19&lt;MIN('A2.1 Intenzita dopravy'!$E$141:$BB$141),'09.1 Nehodovost - vypocet'!AU73*'09.1 Nehodovost - vypocet'!AU73/'09.1 Nehodovost - vypocet'!AV73,'09.1 Nehodovost - vypocet'!AS73*'09.1 Nehodovost - vypocet'!AS73/'09.1 Nehodovost - vypocet'!AR73)),IF('A2 Intenzita dopravy'!$G$2="Koeficienty rastu dopravy",IFERROR(INDEX('A2.1 Intenzita dopravy'!$E59:$BB59,MATCH('09.1 Nehodovost - vypocet'!AT$19,'A2.1 Intenzita dopravy'!$E$5:$BB$5,0)),IF('09.1 Nehodovost - vypocet'!AT$19&lt;MIN('A2.1 Intenzita dopravy'!$E$5:$BB$5),'09.1 Nehodovost - vypocet'!AU73*'09.1 Nehodovost - vypocet'!AU73/'09.1 Nehodovost - vypocet'!AV73,'09.1 Nehodovost - vypocet'!AS73*'09.1 Nehodovost - vypocet'!AS73/'09.1 Nehodovost - vypocet'!AR73)),0)),0)</f>
        <v>1876.2966839728483</v>
      </c>
      <c r="AU73" s="30">
        <f>IFERROR(IF('A2 Intenzita dopravy'!$G$2="Dopravný model",IFERROR(INDEX('A2.1 Intenzita dopravy'!$E195:$BB195,MATCH('09.1 Nehodovost - vypocet'!AU$19,'A2.1 Intenzita dopravy'!$E$141:$BB$141,0)),IF('09.1 Nehodovost - vypocet'!AU$19&lt;MIN('A2.1 Intenzita dopravy'!$E$141:$BB$141),'09.1 Nehodovost - vypocet'!AV73*'09.1 Nehodovost - vypocet'!AV73/'09.1 Nehodovost - vypocet'!AW73,'09.1 Nehodovost - vypocet'!AT73*'09.1 Nehodovost - vypocet'!AT73/'09.1 Nehodovost - vypocet'!AS73)),IF('A2 Intenzita dopravy'!$G$2="Koeficienty rastu dopravy",IFERROR(INDEX('A2.1 Intenzita dopravy'!$E59:$BB59,MATCH('09.1 Nehodovost - vypocet'!AU$19,'A2.1 Intenzita dopravy'!$E$5:$BB$5,0)),IF('09.1 Nehodovost - vypocet'!AU$19&lt;MIN('A2.1 Intenzita dopravy'!$E$5:$BB$5),'09.1 Nehodovost - vypocet'!AV73*'09.1 Nehodovost - vypocet'!AV73/'09.1 Nehodovost - vypocet'!AW73,'09.1 Nehodovost - vypocet'!AT73*'09.1 Nehodovost - vypocet'!AT73/'09.1 Nehodovost - vypocet'!AS73)),0)),0)</f>
        <v>1905.9770679083192</v>
      </c>
      <c r="AV73" s="30">
        <f>IFERROR(IF('A2 Intenzita dopravy'!$G$2="Dopravný model",IFERROR(INDEX('A2.1 Intenzita dopravy'!$E195:$BB195,MATCH('09.1 Nehodovost - vypocet'!AV$19,'A2.1 Intenzita dopravy'!$E$141:$BB$141,0)),IF('09.1 Nehodovost - vypocet'!AV$19&lt;MIN('A2.1 Intenzita dopravy'!$E$141:$BB$141),'09.1 Nehodovost - vypocet'!AW73*'09.1 Nehodovost - vypocet'!AW73/'09.1 Nehodovost - vypocet'!AX73,'09.1 Nehodovost - vypocet'!AU73*'09.1 Nehodovost - vypocet'!AU73/'09.1 Nehodovost - vypocet'!AT73)),IF('A2 Intenzita dopravy'!$G$2="Koeficienty rastu dopravy",IFERROR(INDEX('A2.1 Intenzita dopravy'!$E59:$BB59,MATCH('09.1 Nehodovost - vypocet'!AV$19,'A2.1 Intenzita dopravy'!$E$5:$BB$5,0)),IF('09.1 Nehodovost - vypocet'!AV$19&lt;MIN('A2.1 Intenzita dopravy'!$E$5:$BB$5),'09.1 Nehodovost - vypocet'!AW73*'09.1 Nehodovost - vypocet'!AW73/'09.1 Nehodovost - vypocet'!AX73,'09.1 Nehodovost - vypocet'!AU73*'09.1 Nehodovost - vypocet'!AU73/'09.1 Nehodovost - vypocet'!AT73)),0)),0)</f>
        <v>1936.1269539209839</v>
      </c>
      <c r="AW73" s="30">
        <f>IFERROR(IF('A2 Intenzita dopravy'!$G$2="Dopravný model",IFERROR(INDEX('A2.1 Intenzita dopravy'!$E195:$BB195,MATCH('09.1 Nehodovost - vypocet'!AW$19,'A2.1 Intenzita dopravy'!$E$141:$BB$141,0)),IF('09.1 Nehodovost - vypocet'!AW$19&lt;MIN('A2.1 Intenzita dopravy'!$E$141:$BB$141),'09.1 Nehodovost - vypocet'!AX73*'09.1 Nehodovost - vypocet'!AX73/'09.1 Nehodovost - vypocet'!AY73,'09.1 Nehodovost - vypocet'!AV73*'09.1 Nehodovost - vypocet'!AV73/'09.1 Nehodovost - vypocet'!AU73)),IF('A2 Intenzita dopravy'!$G$2="Koeficienty rastu dopravy",IFERROR(INDEX('A2.1 Intenzita dopravy'!$E59:$BB59,MATCH('09.1 Nehodovost - vypocet'!AW$19,'A2.1 Intenzita dopravy'!$E$5:$BB$5,0)),IF('09.1 Nehodovost - vypocet'!AW$19&lt;MIN('A2.1 Intenzita dopravy'!$E$5:$BB$5),'09.1 Nehodovost - vypocet'!AX73*'09.1 Nehodovost - vypocet'!AX73/'09.1 Nehodovost - vypocet'!AY73,'09.1 Nehodovost - vypocet'!AV73*'09.1 Nehodovost - vypocet'!AV73/'09.1 Nehodovost - vypocet'!AU73)),0)),0)</f>
        <v>1966.7537688757025</v>
      </c>
      <c r="AX73" s="30">
        <f>IFERROR(IF('A2 Intenzita dopravy'!$G$2="Dopravný model",IFERROR(INDEX('A2.1 Intenzita dopravy'!$E195:$BB195,MATCH('09.1 Nehodovost - vypocet'!AX$19,'A2.1 Intenzita dopravy'!$E$141:$BB$141,0)),IF('09.1 Nehodovost - vypocet'!AX$19&lt;MIN('A2.1 Intenzita dopravy'!$E$141:$BB$141),'09.1 Nehodovost - vypocet'!AY73*'09.1 Nehodovost - vypocet'!AY73/'09.1 Nehodovost - vypocet'!AZ73,'09.1 Nehodovost - vypocet'!AW73*'09.1 Nehodovost - vypocet'!AW73/'09.1 Nehodovost - vypocet'!AV73)),IF('A2 Intenzita dopravy'!$G$2="Koeficienty rastu dopravy",IFERROR(INDEX('A2.1 Intenzita dopravy'!$E59:$BB59,MATCH('09.1 Nehodovost - vypocet'!AX$19,'A2.1 Intenzita dopravy'!$E$5:$BB$5,0)),IF('09.1 Nehodovost - vypocet'!AX$19&lt;MIN('A2.1 Intenzita dopravy'!$E$5:$BB$5),'09.1 Nehodovost - vypocet'!AY73*'09.1 Nehodovost - vypocet'!AY73/'09.1 Nehodovost - vypocet'!AZ73,'09.1 Nehodovost - vypocet'!AW73*'09.1 Nehodovost - vypocet'!AW73/'09.1 Nehodovost - vypocet'!AV73)),0)),0)</f>
        <v>1997.8650571199287</v>
      </c>
      <c r="AY73" s="30">
        <f>IFERROR(IF('A2 Intenzita dopravy'!$G$2="Dopravný model",IFERROR(INDEX('A2.1 Intenzita dopravy'!$E195:$BB195,MATCH('09.1 Nehodovost - vypocet'!AY$19,'A2.1 Intenzita dopravy'!$E$141:$BB$141,0)),IF('09.1 Nehodovost - vypocet'!AY$19&lt;MIN('A2.1 Intenzita dopravy'!$E$141:$BB$141),'09.1 Nehodovost - vypocet'!AZ73*'09.1 Nehodovost - vypocet'!AZ73/'09.1 Nehodovost - vypocet'!BA73,'09.1 Nehodovost - vypocet'!AX73*'09.1 Nehodovost - vypocet'!AX73/'09.1 Nehodovost - vypocet'!AW73)),IF('A2 Intenzita dopravy'!$G$2="Koeficienty rastu dopravy",IFERROR(INDEX('A2.1 Intenzita dopravy'!$E59:$BB59,MATCH('09.1 Nehodovost - vypocet'!AY$19,'A2.1 Intenzita dopravy'!$E$5:$BB$5,0)),IF('09.1 Nehodovost - vypocet'!AY$19&lt;MIN('A2.1 Intenzita dopravy'!$E$5:$BB$5),'09.1 Nehodovost - vypocet'!AZ73*'09.1 Nehodovost - vypocet'!AZ73/'09.1 Nehodovost - vypocet'!BA73,'09.1 Nehodovost - vypocet'!AX73*'09.1 Nehodovost - vypocet'!AX73/'09.1 Nehodovost - vypocet'!AW73)),0)),0)</f>
        <v>2029.4684823421196</v>
      </c>
      <c r="AZ73" s="30">
        <f>IFERROR(IF('A2 Intenzita dopravy'!$G$2="Dopravný model",IFERROR(INDEX('A2.1 Intenzita dopravy'!$E195:$BB195,MATCH('09.1 Nehodovost - vypocet'!AZ$19,'A2.1 Intenzita dopravy'!$E$141:$BB$141,0)),IF('09.1 Nehodovost - vypocet'!AZ$19&lt;MIN('A2.1 Intenzita dopravy'!$E$141:$BB$141),'09.1 Nehodovost - vypocet'!BA73*'09.1 Nehodovost - vypocet'!BA73/'09.1 Nehodovost - vypocet'!BB73,'09.1 Nehodovost - vypocet'!AY73*'09.1 Nehodovost - vypocet'!AY73/'09.1 Nehodovost - vypocet'!AX73)),IF('A2 Intenzita dopravy'!$G$2="Koeficienty rastu dopravy",IFERROR(INDEX('A2.1 Intenzita dopravy'!$E59:$BB59,MATCH('09.1 Nehodovost - vypocet'!AZ$19,'A2.1 Intenzita dopravy'!$E$5:$BB$5,0)),IF('09.1 Nehodovost - vypocet'!AZ$19&lt;MIN('A2.1 Intenzita dopravy'!$E$5:$BB$5),'09.1 Nehodovost - vypocet'!BA73*'09.1 Nehodovost - vypocet'!BA73/'09.1 Nehodovost - vypocet'!BB73,'09.1 Nehodovost - vypocet'!AY73*'09.1 Nehodovost - vypocet'!AY73/'09.1 Nehodovost - vypocet'!AX73)),0)),0)</f>
        <v>2061.5718294595431</v>
      </c>
      <c r="BA73" s="30">
        <f>IFERROR(IF('A2 Intenzita dopravy'!$G$2="Dopravný model",IFERROR(INDEX('A2.1 Intenzita dopravy'!$E195:$BB195,MATCH('09.1 Nehodovost - vypocet'!BA$19,'A2.1 Intenzita dopravy'!$E$141:$BB$141,0)),IF('09.1 Nehodovost - vypocet'!BA$19&lt;MIN('A2.1 Intenzita dopravy'!$E$141:$BB$141),'09.1 Nehodovost - vypocet'!BB73*'09.1 Nehodovost - vypocet'!BB73/'09.1 Nehodovost - vypocet'!BC73,'09.1 Nehodovost - vypocet'!AZ73*'09.1 Nehodovost - vypocet'!AZ73/'09.1 Nehodovost - vypocet'!AY73)),IF('A2 Intenzita dopravy'!$G$2="Koeficienty rastu dopravy",IFERROR(INDEX('A2.1 Intenzita dopravy'!$E59:$BB59,MATCH('09.1 Nehodovost - vypocet'!BA$19,'A2.1 Intenzita dopravy'!$E$5:$BB$5,0)),IF('09.1 Nehodovost - vypocet'!BA$19&lt;MIN('A2.1 Intenzita dopravy'!$E$5:$BB$5),'09.1 Nehodovost - vypocet'!BB73*'09.1 Nehodovost - vypocet'!BB73/'09.1 Nehodovost - vypocet'!BC73,'09.1 Nehodovost - vypocet'!AZ73*'09.1 Nehodovost - vypocet'!AZ73/'09.1 Nehodovost - vypocet'!AY73)),0)),0)</f>
        <v>2094.1830065359482</v>
      </c>
      <c r="BB73" s="30">
        <f>IFERROR(IF('A2 Intenzita dopravy'!$G$2="Dopravný model",IFERROR(INDEX('A2.1 Intenzita dopravy'!$E195:$BB195,MATCH('09.1 Nehodovost - vypocet'!BB$19,'A2.1 Intenzita dopravy'!$E$141:$BB$141,0)),IF('09.1 Nehodovost - vypocet'!BB$19&lt;MIN('A2.1 Intenzita dopravy'!$E$141:$BB$141),'09.1 Nehodovost - vypocet'!BC73*'09.1 Nehodovost - vypocet'!BC73/'09.1 Nehodovost - vypocet'!BD73,'09.1 Nehodovost - vypocet'!BA73*'09.1 Nehodovost - vypocet'!BA73/'09.1 Nehodovost - vypocet'!AZ73)),IF('A2 Intenzita dopravy'!$G$2="Koeficienty rastu dopravy",IFERROR(INDEX('A2.1 Intenzita dopravy'!$E59:$BB59,MATCH('09.1 Nehodovost - vypocet'!BB$19,'A2.1 Intenzita dopravy'!$E$5:$BB$5,0)),IF('09.1 Nehodovost - vypocet'!BB$19&lt;MIN('A2.1 Intenzita dopravy'!$E$5:$BB$5),'09.1 Nehodovost - vypocet'!BC73*'09.1 Nehodovost - vypocet'!BC73/'09.1 Nehodovost - vypocet'!BD73,'09.1 Nehodovost - vypocet'!BA73*'09.1 Nehodovost - vypocet'!BA73/'09.1 Nehodovost - vypocet'!AZ73)),0)),0)</f>
        <v>2127.3100467295685</v>
      </c>
    </row>
    <row r="74" spans="2:54" customFormat="1" x14ac:dyDescent="0.2">
      <c r="B74" s="5">
        <v>6</v>
      </c>
      <c r="C74" s="5">
        <f t="shared" si="66"/>
        <v>95850</v>
      </c>
      <c r="D74" s="5" t="str">
        <f t="shared" si="65"/>
        <v>Privádzač Tvrdošín</v>
      </c>
      <c r="E74" s="30">
        <f>IFERROR(IF('A2 Intenzita dopravy'!$G$2="Dopravný model",IFERROR(INDEX('A2.1 Intenzita dopravy'!$E196:$BB196,MATCH('09.1 Nehodovost - vypocet'!E$19,'A2.1 Intenzita dopravy'!$E$141:$BB$141,0)),IF('09.1 Nehodovost - vypocet'!E$19&lt;MIN('A2.1 Intenzita dopravy'!$E$141:$BB$141),'09.1 Nehodovost - vypocet'!F74*'09.1 Nehodovost - vypocet'!F74/'09.1 Nehodovost - vypocet'!G74,'09.1 Nehodovost - vypocet'!D74*'09.1 Nehodovost - vypocet'!D74/'09.1 Nehodovost - vypocet'!C74)),IF('A2 Intenzita dopravy'!$G$2="Koeficienty rastu dopravy",IFERROR(INDEX('A2.1 Intenzita dopravy'!$E60:$BB60,MATCH('09.1 Nehodovost - vypocet'!E$19,'A2.1 Intenzita dopravy'!$E$5:$BB$5,0)),IF('09.1 Nehodovost - vypocet'!E$19&lt;MIN('A2.1 Intenzita dopravy'!$E$5:$BB$5),'09.1 Nehodovost - vypocet'!F74*'09.1 Nehodovost - vypocet'!F74/'09.1 Nehodovost - vypocet'!G74,'09.1 Nehodovost - vypocet'!D74*'09.1 Nehodovost - vypocet'!D74/'09.1 Nehodovost - vypocet'!C74)),0)),0)</f>
        <v>830.48983443844145</v>
      </c>
      <c r="F74" s="30">
        <f>IFERROR(IF('A2 Intenzita dopravy'!$G$2="Dopravný model",IFERROR(INDEX('A2.1 Intenzita dopravy'!$E196:$BB196,MATCH('09.1 Nehodovost - vypocet'!F$19,'A2.1 Intenzita dopravy'!$E$141:$BB$141,0)),IF('09.1 Nehodovost - vypocet'!F$19&lt;MIN('A2.1 Intenzita dopravy'!$E$141:$BB$141),'09.1 Nehodovost - vypocet'!G74*'09.1 Nehodovost - vypocet'!G74/'09.1 Nehodovost - vypocet'!H74,'09.1 Nehodovost - vypocet'!E74*'09.1 Nehodovost - vypocet'!E74/'09.1 Nehodovost - vypocet'!D74)),IF('A2 Intenzita dopravy'!$G$2="Koeficienty rastu dopravy",IFERROR(INDEX('A2.1 Intenzita dopravy'!$E60:$BB60,MATCH('09.1 Nehodovost - vypocet'!F$19,'A2.1 Intenzita dopravy'!$E$5:$BB$5,0)),IF('09.1 Nehodovost - vypocet'!F$19&lt;MIN('A2.1 Intenzita dopravy'!$E$5:$BB$5),'09.1 Nehodovost - vypocet'!G74*'09.1 Nehodovost - vypocet'!G74/'09.1 Nehodovost - vypocet'!H74,'09.1 Nehodovost - vypocet'!E74*'09.1 Nehodovost - vypocet'!E74/'09.1 Nehodovost - vypocet'!D74)),0)),0)</f>
        <v>841.18401106690521</v>
      </c>
      <c r="G74" s="30">
        <f>IFERROR(IF('A2 Intenzita dopravy'!$G$2="Dopravný model",IFERROR(INDEX('A2.1 Intenzita dopravy'!$E196:$BB196,MATCH('09.1 Nehodovost - vypocet'!G$19,'A2.1 Intenzita dopravy'!$E$141:$BB$141,0)),IF('09.1 Nehodovost - vypocet'!G$19&lt;MIN('A2.1 Intenzita dopravy'!$E$141:$BB$141),'09.1 Nehodovost - vypocet'!H74*'09.1 Nehodovost - vypocet'!H74/'09.1 Nehodovost - vypocet'!I74,'09.1 Nehodovost - vypocet'!F74*'09.1 Nehodovost - vypocet'!F74/'09.1 Nehodovost - vypocet'!E74)),IF('A2 Intenzita dopravy'!$G$2="Koeficienty rastu dopravy",IFERROR(INDEX('A2.1 Intenzita dopravy'!$E60:$BB60,MATCH('09.1 Nehodovost - vypocet'!G$19,'A2.1 Intenzita dopravy'!$E$5:$BB$5,0)),IF('09.1 Nehodovost - vypocet'!G$19&lt;MIN('A2.1 Intenzita dopravy'!$E$5:$BB$5),'09.1 Nehodovost - vypocet'!H74*'09.1 Nehodovost - vypocet'!H74/'09.1 Nehodovost - vypocet'!I74,'09.1 Nehodovost - vypocet'!F74*'09.1 Nehodovost - vypocet'!F74/'09.1 Nehodovost - vypocet'!E74)),0)),0)</f>
        <v>852.01589608025017</v>
      </c>
      <c r="H74" s="30">
        <f>IFERROR(IF('A2 Intenzita dopravy'!$G$2="Dopravný model",IFERROR(INDEX('A2.1 Intenzita dopravy'!$E196:$BB196,MATCH('09.1 Nehodovost - vypocet'!H$19,'A2.1 Intenzita dopravy'!$E$141:$BB$141,0)),IF('09.1 Nehodovost - vypocet'!H$19&lt;MIN('A2.1 Intenzita dopravy'!$E$141:$BB$141),'09.1 Nehodovost - vypocet'!I74*'09.1 Nehodovost - vypocet'!I74/'09.1 Nehodovost - vypocet'!J74,'09.1 Nehodovost - vypocet'!G74*'09.1 Nehodovost - vypocet'!G74/'09.1 Nehodovost - vypocet'!F74)),IF('A2 Intenzita dopravy'!$G$2="Koeficienty rastu dopravy",IFERROR(INDEX('A2.1 Intenzita dopravy'!$E60:$BB60,MATCH('09.1 Nehodovost - vypocet'!H$19,'A2.1 Intenzita dopravy'!$E$5:$BB$5,0)),IF('09.1 Nehodovost - vypocet'!H$19&lt;MIN('A2.1 Intenzita dopravy'!$E$5:$BB$5),'09.1 Nehodovost - vypocet'!I74*'09.1 Nehodovost - vypocet'!I74/'09.1 Nehodovost - vypocet'!J74,'09.1 Nehodovost - vypocet'!G74*'09.1 Nehodovost - vypocet'!G74/'09.1 Nehodovost - vypocet'!F74)),0)),0)</f>
        <v>862.987262742555</v>
      </c>
      <c r="I74" s="30">
        <f>IFERROR(IF('A2 Intenzita dopravy'!$G$2="Dopravný model",IFERROR(INDEX('A2.1 Intenzita dopravy'!$E196:$BB196,MATCH('09.1 Nehodovost - vypocet'!I$19,'A2.1 Intenzita dopravy'!$E$141:$BB$141,0)),IF('09.1 Nehodovost - vypocet'!I$19&lt;MIN('A2.1 Intenzita dopravy'!$E$141:$BB$141),'09.1 Nehodovost - vypocet'!J74*'09.1 Nehodovost - vypocet'!J74/'09.1 Nehodovost - vypocet'!K74,'09.1 Nehodovost - vypocet'!H74*'09.1 Nehodovost - vypocet'!H74/'09.1 Nehodovost - vypocet'!G74)),IF('A2 Intenzita dopravy'!$G$2="Koeficienty rastu dopravy",IFERROR(INDEX('A2.1 Intenzita dopravy'!$E60:$BB60,MATCH('09.1 Nehodovost - vypocet'!I$19,'A2.1 Intenzita dopravy'!$E$5:$BB$5,0)),IF('09.1 Nehodovost - vypocet'!I$19&lt;MIN('A2.1 Intenzita dopravy'!$E$5:$BB$5),'09.1 Nehodovost - vypocet'!J74*'09.1 Nehodovost - vypocet'!J74/'09.1 Nehodovost - vypocet'!K74,'09.1 Nehodovost - vypocet'!H74*'09.1 Nehodovost - vypocet'!H74/'09.1 Nehodovost - vypocet'!G74)),0)),0)</f>
        <v>874.09990715213246</v>
      </c>
      <c r="J74" s="30">
        <f>IFERROR(IF('A2 Intenzita dopravy'!$G$2="Dopravný model",IFERROR(INDEX('A2.1 Intenzita dopravy'!$E196:$BB196,MATCH('09.1 Nehodovost - vypocet'!J$19,'A2.1 Intenzita dopravy'!$E$141:$BB$141,0)),IF('09.1 Nehodovost - vypocet'!J$19&lt;MIN('A2.1 Intenzita dopravy'!$E$141:$BB$141),'09.1 Nehodovost - vypocet'!K74*'09.1 Nehodovost - vypocet'!K74/'09.1 Nehodovost - vypocet'!L74,'09.1 Nehodovost - vypocet'!I74*'09.1 Nehodovost - vypocet'!I74/'09.1 Nehodovost - vypocet'!H74)),IF('A2 Intenzita dopravy'!$G$2="Koeficienty rastu dopravy",IFERROR(INDEX('A2.1 Intenzita dopravy'!$E60:$BB60,MATCH('09.1 Nehodovost - vypocet'!J$19,'A2.1 Intenzita dopravy'!$E$5:$BB$5,0)),IF('09.1 Nehodovost - vypocet'!J$19&lt;MIN('A2.1 Intenzita dopravy'!$E$5:$BB$5),'09.1 Nehodovost - vypocet'!K74*'09.1 Nehodovost - vypocet'!K74/'09.1 Nehodovost - vypocet'!L74,'09.1 Nehodovost - vypocet'!I74*'09.1 Nehodovost - vypocet'!I74/'09.1 Nehodovost - vypocet'!H74)),0)),0)</f>
        <v>885.35564853556468</v>
      </c>
      <c r="K74" s="30">
        <f>IFERROR(IF('A2 Intenzita dopravy'!$G$2="Dopravný model",IFERROR(INDEX('A2.1 Intenzita dopravy'!$E196:$BB196,MATCH('09.1 Nehodovost - vypocet'!K$19,'A2.1 Intenzita dopravy'!$E$141:$BB$141,0)),IF('09.1 Nehodovost - vypocet'!K$19&lt;MIN('A2.1 Intenzita dopravy'!$E$141:$BB$141),'09.1 Nehodovost - vypocet'!L74*'09.1 Nehodovost - vypocet'!L74/'09.1 Nehodovost - vypocet'!M74,'09.1 Nehodovost - vypocet'!J74*'09.1 Nehodovost - vypocet'!J74/'09.1 Nehodovost - vypocet'!I74)),IF('A2 Intenzita dopravy'!$G$2="Koeficienty rastu dopravy",IFERROR(INDEX('A2.1 Intenzita dopravy'!$E60:$BB60,MATCH('09.1 Nehodovost - vypocet'!K$19,'A2.1 Intenzita dopravy'!$E$5:$BB$5,0)),IF('09.1 Nehodovost - vypocet'!K$19&lt;MIN('A2.1 Intenzita dopravy'!$E$5:$BB$5),'09.1 Nehodovost - vypocet'!L74*'09.1 Nehodovost - vypocet'!L74/'09.1 Nehodovost - vypocet'!M74,'09.1 Nehodovost - vypocet'!J74*'09.1 Nehodovost - vypocet'!J74/'09.1 Nehodovost - vypocet'!I74)),0)),0)</f>
        <v>896.75632954552475</v>
      </c>
      <c r="L74" s="30">
        <f>IFERROR(IF('A2 Intenzita dopravy'!$G$2="Dopravný model",IFERROR(INDEX('A2.1 Intenzita dopravy'!$E196:$BB196,MATCH('09.1 Nehodovost - vypocet'!L$19,'A2.1 Intenzita dopravy'!$E$141:$BB$141,0)),IF('09.1 Nehodovost - vypocet'!L$19&lt;MIN('A2.1 Intenzita dopravy'!$E$141:$BB$141),'09.1 Nehodovost - vypocet'!M74*'09.1 Nehodovost - vypocet'!M74/'09.1 Nehodovost - vypocet'!N74,'09.1 Nehodovost - vypocet'!K74*'09.1 Nehodovost - vypocet'!K74/'09.1 Nehodovost - vypocet'!J74)),IF('A2 Intenzita dopravy'!$G$2="Koeficienty rastu dopravy",IFERROR(INDEX('A2.1 Intenzita dopravy'!$E60:$BB60,MATCH('09.1 Nehodovost - vypocet'!L$19,'A2.1 Intenzita dopravy'!$E$5:$BB$5,0)),IF('09.1 Nehodovost - vypocet'!L$19&lt;MIN('A2.1 Intenzita dopravy'!$E$5:$BB$5),'09.1 Nehodovost - vypocet'!M74*'09.1 Nehodovost - vypocet'!M74/'09.1 Nehodovost - vypocet'!N74,'09.1 Nehodovost - vypocet'!K74*'09.1 Nehodovost - vypocet'!K74/'09.1 Nehodovost - vypocet'!J74)),0)),0)</f>
        <v>908.30381656243344</v>
      </c>
      <c r="M74" s="30">
        <f>IFERROR(IF('A2 Intenzita dopravy'!$G$2="Dopravný model",IFERROR(INDEX('A2.1 Intenzita dopravy'!$E196:$BB196,MATCH('09.1 Nehodovost - vypocet'!M$19,'A2.1 Intenzita dopravy'!$E$141:$BB$141,0)),IF('09.1 Nehodovost - vypocet'!M$19&lt;MIN('A2.1 Intenzita dopravy'!$E$141:$BB$141),'09.1 Nehodovost - vypocet'!N74*'09.1 Nehodovost - vypocet'!N74/'09.1 Nehodovost - vypocet'!O74,'09.1 Nehodovost - vypocet'!L74*'09.1 Nehodovost - vypocet'!L74/'09.1 Nehodovost - vypocet'!K74)),IF('A2 Intenzita dopravy'!$G$2="Koeficienty rastu dopravy",IFERROR(INDEX('A2.1 Intenzita dopravy'!$E60:$BB60,MATCH('09.1 Nehodovost - vypocet'!M$19,'A2.1 Intenzita dopravy'!$E$5:$BB$5,0)),IF('09.1 Nehodovost - vypocet'!M$19&lt;MIN('A2.1 Intenzita dopravy'!$E$5:$BB$5),'09.1 Nehodovost - vypocet'!N74*'09.1 Nehodovost - vypocet'!N74/'09.1 Nehodovost - vypocet'!O74,'09.1 Nehodovost - vypocet'!L74*'09.1 Nehodovost - vypocet'!L74/'09.1 Nehodovost - vypocet'!K74)),0)),0)</f>
        <v>920</v>
      </c>
      <c r="N74" s="30">
        <f>IFERROR(IF('A2 Intenzita dopravy'!$G$2="Dopravný model",IFERROR(INDEX('A2.1 Intenzita dopravy'!$E196:$BB196,MATCH('09.1 Nehodovost - vypocet'!N$19,'A2.1 Intenzita dopravy'!$E$141:$BB$141,0)),IF('09.1 Nehodovost - vypocet'!N$19&lt;MIN('A2.1 Intenzita dopravy'!$E$141:$BB$141),'09.1 Nehodovost - vypocet'!O74*'09.1 Nehodovost - vypocet'!O74/'09.1 Nehodovost - vypocet'!P74,'09.1 Nehodovost - vypocet'!M74*'09.1 Nehodovost - vypocet'!M74/'09.1 Nehodovost - vypocet'!L74)),IF('A2 Intenzita dopravy'!$G$2="Koeficienty rastu dopravy",IFERROR(INDEX('A2.1 Intenzita dopravy'!$E60:$BB60,MATCH('09.1 Nehodovost - vypocet'!N$19,'A2.1 Intenzita dopravy'!$E$5:$BB$5,0)),IF('09.1 Nehodovost - vypocet'!N$19&lt;MIN('A2.1 Intenzita dopravy'!$E$5:$BB$5),'09.1 Nehodovost - vypocet'!O74*'09.1 Nehodovost - vypocet'!O74/'09.1 Nehodovost - vypocet'!P74,'09.1 Nehodovost - vypocet'!M74*'09.1 Nehodovost - vypocet'!M74/'09.1 Nehodovost - vypocet'!L74)),0)),0)</f>
        <v>931.84679461469773</v>
      </c>
      <c r="O74" s="30">
        <f>IFERROR(IF('A2 Intenzita dopravy'!$G$2="Dopravný model",IFERROR(INDEX('A2.1 Intenzita dopravy'!$E196:$BB196,MATCH('09.1 Nehodovost - vypocet'!O$19,'A2.1 Intenzita dopravy'!$E$141:$BB$141,0)),IF('09.1 Nehodovost - vypocet'!O$19&lt;MIN('A2.1 Intenzita dopravy'!$E$141:$BB$141),'09.1 Nehodovost - vypocet'!P74*'09.1 Nehodovost - vypocet'!P74/'09.1 Nehodovost - vypocet'!Q74,'09.1 Nehodovost - vypocet'!N74*'09.1 Nehodovost - vypocet'!N74/'09.1 Nehodovost - vypocet'!M74)),IF('A2 Intenzita dopravy'!$G$2="Koeficienty rastu dopravy",IFERROR(INDEX('A2.1 Intenzita dopravy'!$E60:$BB60,MATCH('09.1 Nehodovost - vypocet'!O$19,'A2.1 Intenzita dopravy'!$E$5:$BB$5,0)),IF('09.1 Nehodovost - vypocet'!O$19&lt;MIN('A2.1 Intenzita dopravy'!$E$5:$BB$5),'09.1 Nehodovost - vypocet'!P74*'09.1 Nehodovost - vypocet'!P74/'09.1 Nehodovost - vypocet'!Q74,'09.1 Nehodovost - vypocet'!N74*'09.1 Nehodovost - vypocet'!N74/'09.1 Nehodovost - vypocet'!M74)),0)),0)</f>
        <v>943.84613981922462</v>
      </c>
      <c r="P74" s="30">
        <f>IFERROR(IF('A2 Intenzita dopravy'!$G$2="Dopravný model",IFERROR(INDEX('A2.1 Intenzita dopravy'!$E196:$BB196,MATCH('09.1 Nehodovost - vypocet'!P$19,'A2.1 Intenzita dopravy'!$E$141:$BB$141,0)),IF('09.1 Nehodovost - vypocet'!P$19&lt;MIN('A2.1 Intenzita dopravy'!$E$141:$BB$141),'09.1 Nehodovost - vypocet'!Q74*'09.1 Nehodovost - vypocet'!Q74/'09.1 Nehodovost - vypocet'!R74,'09.1 Nehodovost - vypocet'!O74*'09.1 Nehodovost - vypocet'!O74/'09.1 Nehodovost - vypocet'!N74)),IF('A2 Intenzita dopravy'!$G$2="Koeficienty rastu dopravy",IFERROR(INDEX('A2.1 Intenzita dopravy'!$E60:$BB60,MATCH('09.1 Nehodovost - vypocet'!P$19,'A2.1 Intenzita dopravy'!$E$5:$BB$5,0)),IF('09.1 Nehodovost - vypocet'!P$19&lt;MIN('A2.1 Intenzita dopravy'!$E$5:$BB$5),'09.1 Nehodovost - vypocet'!Q74*'09.1 Nehodovost - vypocet'!Q74/'09.1 Nehodovost - vypocet'!R74,'09.1 Nehodovost - vypocet'!O74*'09.1 Nehodovost - vypocet'!O74/'09.1 Nehodovost - vypocet'!N74)),0)),0)</f>
        <v>956</v>
      </c>
      <c r="Q74" s="30">
        <f>IFERROR(IF('A2 Intenzita dopravy'!$G$2="Dopravný model",IFERROR(INDEX('A2.1 Intenzita dopravy'!$E196:$BB196,MATCH('09.1 Nehodovost - vypocet'!Q$19,'A2.1 Intenzita dopravy'!$E$141:$BB$141,0)),IF('09.1 Nehodovost - vypocet'!Q$19&lt;MIN('A2.1 Intenzita dopravy'!$E$141:$BB$141),'09.1 Nehodovost - vypocet'!R74*'09.1 Nehodovost - vypocet'!R74/'09.1 Nehodovost - vypocet'!S74,'09.1 Nehodovost - vypocet'!P74*'09.1 Nehodovost - vypocet'!P74/'09.1 Nehodovost - vypocet'!O74)),IF('A2 Intenzita dopravy'!$G$2="Koeficienty rastu dopravy",IFERROR(INDEX('A2.1 Intenzita dopravy'!$E60:$BB60,MATCH('09.1 Nehodovost - vypocet'!Q$19,'A2.1 Intenzita dopravy'!$E$5:$BB$5,0)),IF('09.1 Nehodovost - vypocet'!Q$19&lt;MIN('A2.1 Intenzita dopravy'!$E$5:$BB$5),'09.1 Nehodovost - vypocet'!R74*'09.1 Nehodovost - vypocet'!R74/'09.1 Nehodovost - vypocet'!S74,'09.1 Nehodovost - vypocet'!P74*'09.1 Nehodovost - vypocet'!P74/'09.1 Nehodovost - vypocet'!O74)),0)),0)</f>
        <v>970.20776367357053</v>
      </c>
      <c r="R74" s="30">
        <f>IFERROR(IF('A2 Intenzita dopravy'!$G$2="Dopravný model",IFERROR(INDEX('A2.1 Intenzita dopravy'!$E196:$BB196,MATCH('09.1 Nehodovost - vypocet'!R$19,'A2.1 Intenzita dopravy'!$E$141:$BB$141,0)),IF('09.1 Nehodovost - vypocet'!R$19&lt;MIN('A2.1 Intenzita dopravy'!$E$141:$BB$141),'09.1 Nehodovost - vypocet'!S74*'09.1 Nehodovost - vypocet'!S74/'09.1 Nehodovost - vypocet'!T74,'09.1 Nehodovost - vypocet'!Q74*'09.1 Nehodovost - vypocet'!Q74/'09.1 Nehodovost - vypocet'!P74)),IF('A2 Intenzita dopravy'!$G$2="Koeficienty rastu dopravy",IFERROR(INDEX('A2.1 Intenzita dopravy'!$E60:$BB60,MATCH('09.1 Nehodovost - vypocet'!R$19,'A2.1 Intenzita dopravy'!$E$5:$BB$5,0)),IF('09.1 Nehodovost - vypocet'!R$19&lt;MIN('A2.1 Intenzita dopravy'!$E$5:$BB$5),'09.1 Nehodovost - vypocet'!S74*'09.1 Nehodovost - vypocet'!S74/'09.1 Nehodovost - vypocet'!T74,'09.1 Nehodovost - vypocet'!Q74*'09.1 Nehodovost - vypocet'!Q74/'09.1 Nehodovost - vypocet'!P74)),0)),0)</f>
        <v>984.62667854860968</v>
      </c>
      <c r="S74" s="30">
        <f>IFERROR(IF('A2 Intenzita dopravy'!$G$2="Dopravný model",IFERROR(INDEX('A2.1 Intenzita dopravy'!$E196:$BB196,MATCH('09.1 Nehodovost - vypocet'!S$19,'A2.1 Intenzita dopravy'!$E$141:$BB$141,0)),IF('09.1 Nehodovost - vypocet'!S$19&lt;MIN('A2.1 Intenzita dopravy'!$E$141:$BB$141),'09.1 Nehodovost - vypocet'!T74*'09.1 Nehodovost - vypocet'!T74/'09.1 Nehodovost - vypocet'!U74,'09.1 Nehodovost - vypocet'!R74*'09.1 Nehodovost - vypocet'!R74/'09.1 Nehodovost - vypocet'!Q74)),IF('A2 Intenzita dopravy'!$G$2="Koeficienty rastu dopravy",IFERROR(INDEX('A2.1 Intenzita dopravy'!$E60:$BB60,MATCH('09.1 Nehodovost - vypocet'!S$19,'A2.1 Intenzita dopravy'!$E$5:$BB$5,0)),IF('09.1 Nehodovost - vypocet'!S$19&lt;MIN('A2.1 Intenzita dopravy'!$E$5:$BB$5),'09.1 Nehodovost - vypocet'!T74*'09.1 Nehodovost - vypocet'!T74/'09.1 Nehodovost - vypocet'!U74,'09.1 Nehodovost - vypocet'!R74*'09.1 Nehodovost - vypocet'!R74/'09.1 Nehodovost - vypocet'!Q74)),0)),0)</f>
        <v>999.2598826861738</v>
      </c>
      <c r="T74" s="30">
        <f>IFERROR(IF('A2 Intenzita dopravy'!$G$2="Dopravný model",IFERROR(INDEX('A2.1 Intenzita dopravy'!$E196:$BB196,MATCH('09.1 Nehodovost - vypocet'!T$19,'A2.1 Intenzita dopravy'!$E$141:$BB$141,0)),IF('09.1 Nehodovost - vypocet'!T$19&lt;MIN('A2.1 Intenzita dopravy'!$E$141:$BB$141),'09.1 Nehodovost - vypocet'!U74*'09.1 Nehodovost - vypocet'!U74/'09.1 Nehodovost - vypocet'!V74,'09.1 Nehodovost - vypocet'!S74*'09.1 Nehodovost - vypocet'!S74/'09.1 Nehodovost - vypocet'!R74)),IF('A2 Intenzita dopravy'!$G$2="Koeficienty rastu dopravy",IFERROR(INDEX('A2.1 Intenzita dopravy'!$E60:$BB60,MATCH('09.1 Nehodovost - vypocet'!T$19,'A2.1 Intenzita dopravy'!$E$5:$BB$5,0)),IF('09.1 Nehodovost - vypocet'!T$19&lt;MIN('A2.1 Intenzita dopravy'!$E$5:$BB$5),'09.1 Nehodovost - vypocet'!U74*'09.1 Nehodovost - vypocet'!U74/'09.1 Nehodovost - vypocet'!V74,'09.1 Nehodovost - vypocet'!S74*'09.1 Nehodovost - vypocet'!S74/'09.1 Nehodovost - vypocet'!R74)),0)),0)</f>
        <v>1014.1105607841706</v>
      </c>
      <c r="U74" s="30">
        <f>IFERROR(IF('A2 Intenzita dopravy'!$G$2="Dopravný model",IFERROR(INDEX('A2.1 Intenzita dopravy'!$E196:$BB196,MATCH('09.1 Nehodovost - vypocet'!U$19,'A2.1 Intenzita dopravy'!$E$141:$BB$141,0)),IF('09.1 Nehodovost - vypocet'!U$19&lt;MIN('A2.1 Intenzita dopravy'!$E$141:$BB$141),'09.1 Nehodovost - vypocet'!V74*'09.1 Nehodovost - vypocet'!V74/'09.1 Nehodovost - vypocet'!W74,'09.1 Nehodovost - vypocet'!T74*'09.1 Nehodovost - vypocet'!T74/'09.1 Nehodovost - vypocet'!S74)),IF('A2 Intenzita dopravy'!$G$2="Koeficienty rastu dopravy",IFERROR(INDEX('A2.1 Intenzita dopravy'!$E60:$BB60,MATCH('09.1 Nehodovost - vypocet'!U$19,'A2.1 Intenzita dopravy'!$E$5:$BB$5,0)),IF('09.1 Nehodovost - vypocet'!U$19&lt;MIN('A2.1 Intenzita dopravy'!$E$5:$BB$5),'09.1 Nehodovost - vypocet'!V74*'09.1 Nehodovost - vypocet'!V74/'09.1 Nehodovost - vypocet'!W74,'09.1 Nehodovost - vypocet'!T74*'09.1 Nehodovost - vypocet'!T74/'09.1 Nehodovost - vypocet'!S74)),0)),0)</f>
        <v>1029.1819448704609</v>
      </c>
      <c r="V74" s="30">
        <f>IFERROR(IF('A2 Intenzita dopravy'!$G$2="Dopravný model",IFERROR(INDEX('A2.1 Intenzita dopravy'!$E196:$BB196,MATCH('09.1 Nehodovost - vypocet'!V$19,'A2.1 Intenzita dopravy'!$E$141:$BB$141,0)),IF('09.1 Nehodovost - vypocet'!V$19&lt;MIN('A2.1 Intenzita dopravy'!$E$141:$BB$141),'09.1 Nehodovost - vypocet'!W74*'09.1 Nehodovost - vypocet'!W74/'09.1 Nehodovost - vypocet'!X74,'09.1 Nehodovost - vypocet'!U74*'09.1 Nehodovost - vypocet'!U74/'09.1 Nehodovost - vypocet'!T74)),IF('A2 Intenzita dopravy'!$G$2="Koeficienty rastu dopravy",IFERROR(INDEX('A2.1 Intenzita dopravy'!$E60:$BB60,MATCH('09.1 Nehodovost - vypocet'!V$19,'A2.1 Intenzita dopravy'!$E$5:$BB$5,0)),IF('09.1 Nehodovost - vypocet'!V$19&lt;MIN('A2.1 Intenzita dopravy'!$E$5:$BB$5),'09.1 Nehodovost - vypocet'!W74*'09.1 Nehodovost - vypocet'!W74/'09.1 Nehodovost - vypocet'!X74,'09.1 Nehodovost - vypocet'!U74*'09.1 Nehodovost - vypocet'!U74/'09.1 Nehodovost - vypocet'!T74)),0)),0)</f>
        <v>1044.4773150062613</v>
      </c>
      <c r="W74" s="30">
        <f>IFERROR(IF('A2 Intenzita dopravy'!$G$2="Dopravný model",IFERROR(INDEX('A2.1 Intenzita dopravy'!$E196:$BB196,MATCH('09.1 Nehodovost - vypocet'!W$19,'A2.1 Intenzita dopravy'!$E$141:$BB$141,0)),IF('09.1 Nehodovost - vypocet'!W$19&lt;MIN('A2.1 Intenzita dopravy'!$E$141:$BB$141),'09.1 Nehodovost - vypocet'!X74*'09.1 Nehodovost - vypocet'!X74/'09.1 Nehodovost - vypocet'!Y74,'09.1 Nehodovost - vypocet'!V74*'09.1 Nehodovost - vypocet'!V74/'09.1 Nehodovost - vypocet'!U74)),IF('A2 Intenzita dopravy'!$G$2="Koeficienty rastu dopravy",IFERROR(INDEX('A2.1 Intenzita dopravy'!$E60:$BB60,MATCH('09.1 Nehodovost - vypocet'!W$19,'A2.1 Intenzita dopravy'!$E$5:$BB$5,0)),IF('09.1 Nehodovost - vypocet'!W$19&lt;MIN('A2.1 Intenzita dopravy'!$E$5:$BB$5),'09.1 Nehodovost - vypocet'!X74*'09.1 Nehodovost - vypocet'!X74/'09.1 Nehodovost - vypocet'!Y74,'09.1 Nehodovost - vypocet'!V74*'09.1 Nehodovost - vypocet'!V74/'09.1 Nehodovost - vypocet'!U74)),0)),0)</f>
        <v>1060</v>
      </c>
      <c r="X74" s="30">
        <f>IFERROR(IF('A2 Intenzita dopravy'!$G$2="Dopravný model",IFERROR(INDEX('A2.1 Intenzita dopravy'!$E196:$BB196,MATCH('09.1 Nehodovost - vypocet'!X$19,'A2.1 Intenzita dopravy'!$E$141:$BB$141,0)),IF('09.1 Nehodovost - vypocet'!X$19&lt;MIN('A2.1 Intenzita dopravy'!$E$141:$BB$141),'09.1 Nehodovost - vypocet'!Y74*'09.1 Nehodovost - vypocet'!Y74/'09.1 Nehodovost - vypocet'!Z74,'09.1 Nehodovost - vypocet'!W74*'09.1 Nehodovost - vypocet'!W74/'09.1 Nehodovost - vypocet'!V74)),IF('A2 Intenzita dopravy'!$G$2="Koeficienty rastu dopravy",IFERROR(INDEX('A2.1 Intenzita dopravy'!$E60:$BB60,MATCH('09.1 Nehodovost - vypocet'!X$19,'A2.1 Intenzita dopravy'!$E$5:$BB$5,0)),IF('09.1 Nehodovost - vypocet'!X$19&lt;MIN('A2.1 Intenzita dopravy'!$E$5:$BB$5),'09.1 Nehodovost - vypocet'!Y74*'09.1 Nehodovost - vypocet'!Y74/'09.1 Nehodovost - vypocet'!Z74,'09.1 Nehodovost - vypocet'!W74*'09.1 Nehodovost - vypocet'!W74/'09.1 Nehodovost - vypocet'!V74)),0)),0)</f>
        <v>1070.5177309935029</v>
      </c>
      <c r="Y74" s="30">
        <f>IFERROR(IF('A2 Intenzita dopravy'!$G$2="Dopravný model",IFERROR(INDEX('A2.1 Intenzita dopravy'!$E196:$BB196,MATCH('09.1 Nehodovost - vypocet'!Y$19,'A2.1 Intenzita dopravy'!$E$141:$BB$141,0)),IF('09.1 Nehodovost - vypocet'!Y$19&lt;MIN('A2.1 Intenzita dopravy'!$E$141:$BB$141),'09.1 Nehodovost - vypocet'!Z74*'09.1 Nehodovost - vypocet'!Z74/'09.1 Nehodovost - vypocet'!AA74,'09.1 Nehodovost - vypocet'!X74*'09.1 Nehodovost - vypocet'!X74/'09.1 Nehodovost - vypocet'!W74)),IF('A2 Intenzita dopravy'!$G$2="Koeficienty rastu dopravy",IFERROR(INDEX('A2.1 Intenzita dopravy'!$E60:$BB60,MATCH('09.1 Nehodovost - vypocet'!Y$19,'A2.1 Intenzita dopravy'!$E$5:$BB$5,0)),IF('09.1 Nehodovost - vypocet'!Y$19&lt;MIN('A2.1 Intenzita dopravy'!$E$5:$BB$5),'09.1 Nehodovost - vypocet'!Z74*'09.1 Nehodovost - vypocet'!Z74/'09.1 Nehodovost - vypocet'!AA74,'09.1 Nehodovost - vypocet'!X74*'09.1 Nehodovost - vypocet'!X74/'09.1 Nehodovost - vypocet'!W74)),0)),0)</f>
        <v>1081.1398229919603</v>
      </c>
      <c r="Z74" s="30">
        <f>IFERROR(IF('A2 Intenzita dopravy'!$G$2="Dopravný model",IFERROR(INDEX('A2.1 Intenzita dopravy'!$E196:$BB196,MATCH('09.1 Nehodovost - vypocet'!Z$19,'A2.1 Intenzita dopravy'!$E$141:$BB$141,0)),IF('09.1 Nehodovost - vypocet'!Z$19&lt;MIN('A2.1 Intenzita dopravy'!$E$141:$BB$141),'09.1 Nehodovost - vypocet'!AA74*'09.1 Nehodovost - vypocet'!AA74/'09.1 Nehodovost - vypocet'!AB74,'09.1 Nehodovost - vypocet'!Y74*'09.1 Nehodovost - vypocet'!Y74/'09.1 Nehodovost - vypocet'!X74)),IF('A2 Intenzita dopravy'!$G$2="Koeficienty rastu dopravy",IFERROR(INDEX('A2.1 Intenzita dopravy'!$E60:$BB60,MATCH('09.1 Nehodovost - vypocet'!Z$19,'A2.1 Intenzita dopravy'!$E$5:$BB$5,0)),IF('09.1 Nehodovost - vypocet'!Z$19&lt;MIN('A2.1 Intenzita dopravy'!$E$5:$BB$5),'09.1 Nehodovost - vypocet'!AA74*'09.1 Nehodovost - vypocet'!AA74/'09.1 Nehodovost - vypocet'!AB74,'09.1 Nehodovost - vypocet'!Y74*'09.1 Nehodovost - vypocet'!Y74/'09.1 Nehodovost - vypocet'!X74)),0)),0)</f>
        <v>1091.867311505727</v>
      </c>
      <c r="AA74" s="30">
        <f>IFERROR(IF('A2 Intenzita dopravy'!$G$2="Dopravný model",IFERROR(INDEX('A2.1 Intenzita dopravy'!$E196:$BB196,MATCH('09.1 Nehodovost - vypocet'!AA$19,'A2.1 Intenzita dopravy'!$E$141:$BB$141,0)),IF('09.1 Nehodovost - vypocet'!AA$19&lt;MIN('A2.1 Intenzita dopravy'!$E$141:$BB$141),'09.1 Nehodovost - vypocet'!AB74*'09.1 Nehodovost - vypocet'!AB74/'09.1 Nehodovost - vypocet'!AC74,'09.1 Nehodovost - vypocet'!Z74*'09.1 Nehodovost - vypocet'!Z74/'09.1 Nehodovost - vypocet'!Y74)),IF('A2 Intenzita dopravy'!$G$2="Koeficienty rastu dopravy",IFERROR(INDEX('A2.1 Intenzita dopravy'!$E60:$BB60,MATCH('09.1 Nehodovost - vypocet'!AA$19,'A2.1 Intenzita dopravy'!$E$5:$BB$5,0)),IF('09.1 Nehodovost - vypocet'!AA$19&lt;MIN('A2.1 Intenzita dopravy'!$E$5:$BB$5),'09.1 Nehodovost - vypocet'!AB74*'09.1 Nehodovost - vypocet'!AB74/'09.1 Nehodovost - vypocet'!AC74,'09.1 Nehodovost - vypocet'!Z74*'09.1 Nehodovost - vypocet'!Z74/'09.1 Nehodovost - vypocet'!Y74)),0)),0)</f>
        <v>1102.7012423198935</v>
      </c>
      <c r="AB74" s="30">
        <f>IFERROR(IF('A2 Intenzita dopravy'!$G$2="Dopravný model",IFERROR(INDEX('A2.1 Intenzita dopravy'!$E196:$BB196,MATCH('09.1 Nehodovost - vypocet'!AB$19,'A2.1 Intenzita dopravy'!$E$141:$BB$141,0)),IF('09.1 Nehodovost - vypocet'!AB$19&lt;MIN('A2.1 Intenzita dopravy'!$E$141:$BB$141),'09.1 Nehodovost - vypocet'!AC74*'09.1 Nehodovost - vypocet'!AC74/'09.1 Nehodovost - vypocet'!AD74,'09.1 Nehodovost - vypocet'!AA74*'09.1 Nehodovost - vypocet'!AA74/'09.1 Nehodovost - vypocet'!Z74)),IF('A2 Intenzita dopravy'!$G$2="Koeficienty rastu dopravy",IFERROR(INDEX('A2.1 Intenzita dopravy'!$E60:$BB60,MATCH('09.1 Nehodovost - vypocet'!AB$19,'A2.1 Intenzita dopravy'!$E$5:$BB$5,0)),IF('09.1 Nehodovost - vypocet'!AB$19&lt;MIN('A2.1 Intenzita dopravy'!$E$5:$BB$5),'09.1 Nehodovost - vypocet'!AC74*'09.1 Nehodovost - vypocet'!AC74/'09.1 Nehodovost - vypocet'!AD74,'09.1 Nehodovost - vypocet'!AA74*'09.1 Nehodovost - vypocet'!AA74/'09.1 Nehodovost - vypocet'!Z74)),0)),0)</f>
        <v>1113.642671596235</v>
      </c>
      <c r="AC74" s="30">
        <f>IFERROR(IF('A2 Intenzita dopravy'!$G$2="Dopravný model",IFERROR(INDEX('A2.1 Intenzita dopravy'!$E196:$BB196,MATCH('09.1 Nehodovost - vypocet'!AC$19,'A2.1 Intenzita dopravy'!$E$141:$BB$141,0)),IF('09.1 Nehodovost - vypocet'!AC$19&lt;MIN('A2.1 Intenzita dopravy'!$E$141:$BB$141),'09.1 Nehodovost - vypocet'!AD74*'09.1 Nehodovost - vypocet'!AD74/'09.1 Nehodovost - vypocet'!AE74,'09.1 Nehodovost - vypocet'!AB74*'09.1 Nehodovost - vypocet'!AB74/'09.1 Nehodovost - vypocet'!AA74)),IF('A2 Intenzita dopravy'!$G$2="Koeficienty rastu dopravy",IFERROR(INDEX('A2.1 Intenzita dopravy'!$E60:$BB60,MATCH('09.1 Nehodovost - vypocet'!AC$19,'A2.1 Intenzita dopravy'!$E$5:$BB$5,0)),IF('09.1 Nehodovost - vypocet'!AC$19&lt;MIN('A2.1 Intenzita dopravy'!$E$5:$BB$5),'09.1 Nehodovost - vypocet'!AD74*'09.1 Nehodovost - vypocet'!AD74/'09.1 Nehodovost - vypocet'!AE74,'09.1 Nehodovost - vypocet'!AB74*'09.1 Nehodovost - vypocet'!AB74/'09.1 Nehodovost - vypocet'!AA74)),0)),0)</f>
        <v>1124.6926659761737</v>
      </c>
      <c r="AD74" s="30">
        <f>IFERROR(IF('A2 Intenzita dopravy'!$G$2="Dopravný model",IFERROR(INDEX('A2.1 Intenzita dopravy'!$E196:$BB196,MATCH('09.1 Nehodovost - vypocet'!AD$19,'A2.1 Intenzita dopravy'!$E$141:$BB$141,0)),IF('09.1 Nehodovost - vypocet'!AD$19&lt;MIN('A2.1 Intenzita dopravy'!$E$141:$BB$141),'09.1 Nehodovost - vypocet'!AE74*'09.1 Nehodovost - vypocet'!AE74/'09.1 Nehodovost - vypocet'!AF74,'09.1 Nehodovost - vypocet'!AC74*'09.1 Nehodovost - vypocet'!AC74/'09.1 Nehodovost - vypocet'!AB74)),IF('A2 Intenzita dopravy'!$G$2="Koeficienty rastu dopravy",IFERROR(INDEX('A2.1 Intenzita dopravy'!$E60:$BB60,MATCH('09.1 Nehodovost - vypocet'!AD$19,'A2.1 Intenzita dopravy'!$E$5:$BB$5,0)),IF('09.1 Nehodovost - vypocet'!AD$19&lt;MIN('A2.1 Intenzita dopravy'!$E$5:$BB$5),'09.1 Nehodovost - vypocet'!AE74*'09.1 Nehodovost - vypocet'!AE74/'09.1 Nehodovost - vypocet'!AF74,'09.1 Nehodovost - vypocet'!AC74*'09.1 Nehodovost - vypocet'!AC74/'09.1 Nehodovost - vypocet'!AB74)),0)),0)</f>
        <v>1135.8523026847613</v>
      </c>
      <c r="AE74" s="30">
        <f>IFERROR(IF('A2 Intenzita dopravy'!$G$2="Dopravný model",IFERROR(INDEX('A2.1 Intenzita dopravy'!$E196:$BB196,MATCH('09.1 Nehodovost - vypocet'!AE$19,'A2.1 Intenzita dopravy'!$E$141:$BB$141,0)),IF('09.1 Nehodovost - vypocet'!AE$19&lt;MIN('A2.1 Intenzita dopravy'!$E$141:$BB$141),'09.1 Nehodovost - vypocet'!AF74*'09.1 Nehodovost - vypocet'!AF74/'09.1 Nehodovost - vypocet'!AG74,'09.1 Nehodovost - vypocet'!AD74*'09.1 Nehodovost - vypocet'!AD74/'09.1 Nehodovost - vypocet'!AC74)),IF('A2 Intenzita dopravy'!$G$2="Koeficienty rastu dopravy",IFERROR(INDEX('A2.1 Intenzita dopravy'!$E60:$BB60,MATCH('09.1 Nehodovost - vypocet'!AE$19,'A2.1 Intenzita dopravy'!$E$5:$BB$5,0)),IF('09.1 Nehodovost - vypocet'!AE$19&lt;MIN('A2.1 Intenzita dopravy'!$E$5:$BB$5),'09.1 Nehodovost - vypocet'!AF74*'09.1 Nehodovost - vypocet'!AF74/'09.1 Nehodovost - vypocet'!AG74,'09.1 Nehodovost - vypocet'!AD74*'09.1 Nehodovost - vypocet'!AD74/'09.1 Nehodovost - vypocet'!AC74)),0)),0)</f>
        <v>1147.1226696356944</v>
      </c>
      <c r="AF74" s="30">
        <f>IFERROR(IF('A2 Intenzita dopravy'!$G$2="Dopravný model",IFERROR(INDEX('A2.1 Intenzita dopravy'!$E196:$BB196,MATCH('09.1 Nehodovost - vypocet'!AF$19,'A2.1 Intenzita dopravy'!$E$141:$BB$141,0)),IF('09.1 Nehodovost - vypocet'!AF$19&lt;MIN('A2.1 Intenzita dopravy'!$E$141:$BB$141),'09.1 Nehodovost - vypocet'!AG74*'09.1 Nehodovost - vypocet'!AG74/'09.1 Nehodovost - vypocet'!AH74,'09.1 Nehodovost - vypocet'!AE74*'09.1 Nehodovost - vypocet'!AE74/'09.1 Nehodovost - vypocet'!AD74)),IF('A2 Intenzita dopravy'!$G$2="Koeficienty rastu dopravy",IFERROR(INDEX('A2.1 Intenzita dopravy'!$E60:$BB60,MATCH('09.1 Nehodovost - vypocet'!AF$19,'A2.1 Intenzita dopravy'!$E$5:$BB$5,0)),IF('09.1 Nehodovost - vypocet'!AF$19&lt;MIN('A2.1 Intenzita dopravy'!$E$5:$BB$5),'09.1 Nehodovost - vypocet'!AG74*'09.1 Nehodovost - vypocet'!AG74/'09.1 Nehodovost - vypocet'!AH74,'09.1 Nehodovost - vypocet'!AE74*'09.1 Nehodovost - vypocet'!AE74/'09.1 Nehodovost - vypocet'!AD74)),0)),0)</f>
        <v>1158.5048655373707</v>
      </c>
      <c r="AG74" s="30">
        <f>IFERROR(IF('A2 Intenzita dopravy'!$G$2="Dopravný model",IFERROR(INDEX('A2.1 Intenzita dopravy'!$E196:$BB196,MATCH('09.1 Nehodovost - vypocet'!AG$19,'A2.1 Intenzita dopravy'!$E$141:$BB$141,0)),IF('09.1 Nehodovost - vypocet'!AG$19&lt;MIN('A2.1 Intenzita dopravy'!$E$141:$BB$141),'09.1 Nehodovost - vypocet'!AH74*'09.1 Nehodovost - vypocet'!AH74/'09.1 Nehodovost - vypocet'!AI74,'09.1 Nehodovost - vypocet'!AF74*'09.1 Nehodovost - vypocet'!AF74/'09.1 Nehodovost - vypocet'!AE74)),IF('A2 Intenzita dopravy'!$G$2="Koeficienty rastu dopravy",IFERROR(INDEX('A2.1 Intenzita dopravy'!$E60:$BB60,MATCH('09.1 Nehodovost - vypocet'!AG$19,'A2.1 Intenzita dopravy'!$E$5:$BB$5,0)),IF('09.1 Nehodovost - vypocet'!AG$19&lt;MIN('A2.1 Intenzita dopravy'!$E$5:$BB$5),'09.1 Nehodovost - vypocet'!AH74*'09.1 Nehodovost - vypocet'!AH74/'09.1 Nehodovost - vypocet'!AI74,'09.1 Nehodovost - vypocet'!AF74*'09.1 Nehodovost - vypocet'!AF74/'09.1 Nehodovost - vypocet'!AE74)),0)),0)</f>
        <v>1170</v>
      </c>
      <c r="AH74" s="30">
        <f>IFERROR(IF('A2 Intenzita dopravy'!$G$2="Dopravný model",IFERROR(INDEX('A2.1 Intenzita dopravy'!$E196:$BB196,MATCH('09.1 Nehodovost - vypocet'!AH$19,'A2.1 Intenzita dopravy'!$E$141:$BB$141,0)),IF('09.1 Nehodovost - vypocet'!AH$19&lt;MIN('A2.1 Intenzita dopravy'!$E$141:$BB$141),'09.1 Nehodovost - vypocet'!AI74*'09.1 Nehodovost - vypocet'!AI74/'09.1 Nehodovost - vypocet'!AJ74,'09.1 Nehodovost - vypocet'!AG74*'09.1 Nehodovost - vypocet'!AG74/'09.1 Nehodovost - vypocet'!AF74)),IF('A2 Intenzita dopravy'!$G$2="Koeficienty rastu dopravy",IFERROR(INDEX('A2.1 Intenzita dopravy'!$E60:$BB60,MATCH('09.1 Nehodovost - vypocet'!AH$19,'A2.1 Intenzita dopravy'!$E$5:$BB$5,0)),IF('09.1 Nehodovost - vypocet'!AH$19&lt;MIN('A2.1 Intenzita dopravy'!$E$5:$BB$5),'09.1 Nehodovost - vypocet'!AI74*'09.1 Nehodovost - vypocet'!AI74/'09.1 Nehodovost - vypocet'!AJ74,'09.1 Nehodovost - vypocet'!AG74*'09.1 Nehodovost - vypocet'!AG74/'09.1 Nehodovost - vypocet'!AF74)),0)),0)</f>
        <v>1185.0930185251195</v>
      </c>
      <c r="AI74" s="30">
        <f>IFERROR(IF('A2 Intenzita dopravy'!$G$2="Dopravný model",IFERROR(INDEX('A2.1 Intenzita dopravy'!$E196:$BB196,MATCH('09.1 Nehodovost - vypocet'!AI$19,'A2.1 Intenzita dopravy'!$E$141:$BB$141,0)),IF('09.1 Nehodovost - vypocet'!AI$19&lt;MIN('A2.1 Intenzita dopravy'!$E$141:$BB$141),'09.1 Nehodovost - vypocet'!AJ74*'09.1 Nehodovost - vypocet'!AJ74/'09.1 Nehodovost - vypocet'!AK74,'09.1 Nehodovost - vypocet'!AH74*'09.1 Nehodovost - vypocet'!AH74/'09.1 Nehodovost - vypocet'!AG74)),IF('A2 Intenzita dopravy'!$G$2="Koeficienty rastu dopravy",IFERROR(INDEX('A2.1 Intenzita dopravy'!$E60:$BB60,MATCH('09.1 Nehodovost - vypocet'!AI$19,'A2.1 Intenzita dopravy'!$E$5:$BB$5,0)),IF('09.1 Nehodovost - vypocet'!AI$19&lt;MIN('A2.1 Intenzita dopravy'!$E$5:$BB$5),'09.1 Nehodovost - vypocet'!AJ74*'09.1 Nehodovost - vypocet'!AJ74/'09.1 Nehodovost - vypocet'!AK74,'09.1 Nehodovost - vypocet'!AH74*'09.1 Nehodovost - vypocet'!AH74/'09.1 Nehodovost - vypocet'!AG74)),0)),0)</f>
        <v>1200.3807372281876</v>
      </c>
      <c r="AJ74" s="30">
        <f>IFERROR(IF('A2 Intenzita dopravy'!$G$2="Dopravný model",IFERROR(INDEX('A2.1 Intenzita dopravy'!$E196:$BB196,MATCH('09.1 Nehodovost - vypocet'!AJ$19,'A2.1 Intenzita dopravy'!$E$141:$BB$141,0)),IF('09.1 Nehodovost - vypocet'!AJ$19&lt;MIN('A2.1 Intenzita dopravy'!$E$141:$BB$141),'09.1 Nehodovost - vypocet'!AK74*'09.1 Nehodovost - vypocet'!AK74/'09.1 Nehodovost - vypocet'!AL74,'09.1 Nehodovost - vypocet'!AI74*'09.1 Nehodovost - vypocet'!AI74/'09.1 Nehodovost - vypocet'!AH74)),IF('A2 Intenzita dopravy'!$G$2="Koeficienty rastu dopravy",IFERROR(INDEX('A2.1 Intenzita dopravy'!$E60:$BB60,MATCH('09.1 Nehodovost - vypocet'!AJ$19,'A2.1 Intenzita dopravy'!$E$5:$BB$5,0)),IF('09.1 Nehodovost - vypocet'!AJ$19&lt;MIN('A2.1 Intenzita dopravy'!$E$5:$BB$5),'09.1 Nehodovost - vypocet'!AK74*'09.1 Nehodovost - vypocet'!AK74/'09.1 Nehodovost - vypocet'!AL74,'09.1 Nehodovost - vypocet'!AI74*'09.1 Nehodovost - vypocet'!AI74/'09.1 Nehodovost - vypocet'!AH74)),0)),0)</f>
        <v>1215.8656677445824</v>
      </c>
      <c r="AK74" s="30">
        <f>IFERROR(IF('A2 Intenzita dopravy'!$G$2="Dopravný model",IFERROR(INDEX('A2.1 Intenzita dopravy'!$E196:$BB196,MATCH('09.1 Nehodovost - vypocet'!AK$19,'A2.1 Intenzita dopravy'!$E$141:$BB$141,0)),IF('09.1 Nehodovost - vypocet'!AK$19&lt;MIN('A2.1 Intenzita dopravy'!$E$141:$BB$141),'09.1 Nehodovost - vypocet'!AL74*'09.1 Nehodovost - vypocet'!AL74/'09.1 Nehodovost - vypocet'!AM74,'09.1 Nehodovost - vypocet'!AJ74*'09.1 Nehodovost - vypocet'!AJ74/'09.1 Nehodovost - vypocet'!AI74)),IF('A2 Intenzita dopravy'!$G$2="Koeficienty rastu dopravy",IFERROR(INDEX('A2.1 Intenzita dopravy'!$E60:$BB60,MATCH('09.1 Nehodovost - vypocet'!AK$19,'A2.1 Intenzita dopravy'!$E$5:$BB$5,0)),IF('09.1 Nehodovost - vypocet'!AK$19&lt;MIN('A2.1 Intenzita dopravy'!$E$5:$BB$5),'09.1 Nehodovost - vypocet'!AL74*'09.1 Nehodovost - vypocet'!AL74/'09.1 Nehodovost - vypocet'!AM74,'09.1 Nehodovost - vypocet'!AJ74*'09.1 Nehodovost - vypocet'!AJ74/'09.1 Nehodovost - vypocet'!AI74)),0)),0)</f>
        <v>1231.5503541098183</v>
      </c>
      <c r="AL74" s="30">
        <f>IFERROR(IF('A2 Intenzita dopravy'!$G$2="Dopravný model",IFERROR(INDEX('A2.1 Intenzita dopravy'!$E196:$BB196,MATCH('09.1 Nehodovost - vypocet'!AL$19,'A2.1 Intenzita dopravy'!$E$141:$BB$141,0)),IF('09.1 Nehodovost - vypocet'!AL$19&lt;MIN('A2.1 Intenzita dopravy'!$E$141:$BB$141),'09.1 Nehodovost - vypocet'!AM74*'09.1 Nehodovost - vypocet'!AM74/'09.1 Nehodovost - vypocet'!AN74,'09.1 Nehodovost - vypocet'!AK74*'09.1 Nehodovost - vypocet'!AK74/'09.1 Nehodovost - vypocet'!AJ74)),IF('A2 Intenzita dopravy'!$G$2="Koeficienty rastu dopravy",IFERROR(INDEX('A2.1 Intenzita dopravy'!$E60:$BB60,MATCH('09.1 Nehodovost - vypocet'!AL$19,'A2.1 Intenzita dopravy'!$E$5:$BB$5,0)),IF('09.1 Nehodovost - vypocet'!AL$19&lt;MIN('A2.1 Intenzita dopravy'!$E$5:$BB$5),'09.1 Nehodovost - vypocet'!AM74*'09.1 Nehodovost - vypocet'!AM74/'09.1 Nehodovost - vypocet'!AN74,'09.1 Nehodovost - vypocet'!AK74*'09.1 Nehodovost - vypocet'!AK74/'09.1 Nehodovost - vypocet'!AJ74)),0)),0)</f>
        <v>1247.4373731775081</v>
      </c>
      <c r="AM74" s="30">
        <f>IFERROR(IF('A2 Intenzita dopravy'!$G$2="Dopravný model",IFERROR(INDEX('A2.1 Intenzita dopravy'!$E196:$BB196,MATCH('09.1 Nehodovost - vypocet'!AM$19,'A2.1 Intenzita dopravy'!$E$141:$BB$141,0)),IF('09.1 Nehodovost - vypocet'!AM$19&lt;MIN('A2.1 Intenzita dopravy'!$E$141:$BB$141),'09.1 Nehodovost - vypocet'!AN74*'09.1 Nehodovost - vypocet'!AN74/'09.1 Nehodovost - vypocet'!AO74,'09.1 Nehodovost - vypocet'!AL74*'09.1 Nehodovost - vypocet'!AL74/'09.1 Nehodovost - vypocet'!AK74)),IF('A2 Intenzita dopravy'!$G$2="Koeficienty rastu dopravy",IFERROR(INDEX('A2.1 Intenzita dopravy'!$E60:$BB60,MATCH('09.1 Nehodovost - vypocet'!AM$19,'A2.1 Intenzita dopravy'!$E$5:$BB$5,0)),IF('09.1 Nehodovost - vypocet'!AM$19&lt;MIN('A2.1 Intenzita dopravy'!$E$5:$BB$5),'09.1 Nehodovost - vypocet'!AN74*'09.1 Nehodovost - vypocet'!AN74/'09.1 Nehodovost - vypocet'!AO74,'09.1 Nehodovost - vypocet'!AL74*'09.1 Nehodovost - vypocet'!AL74/'09.1 Nehodovost - vypocet'!AK74)),0)),0)</f>
        <v>1263.5293350427173</v>
      </c>
      <c r="AN74" s="30">
        <f>IFERROR(IF('A2 Intenzita dopravy'!$G$2="Dopravný model",IFERROR(INDEX('A2.1 Intenzita dopravy'!$E196:$BB196,MATCH('09.1 Nehodovost - vypocet'!AN$19,'A2.1 Intenzita dopravy'!$E$141:$BB$141,0)),IF('09.1 Nehodovost - vypocet'!AN$19&lt;MIN('A2.1 Intenzita dopravy'!$E$141:$BB$141),'09.1 Nehodovost - vypocet'!AO74*'09.1 Nehodovost - vypocet'!AO74/'09.1 Nehodovost - vypocet'!AP74,'09.1 Nehodovost - vypocet'!AM74*'09.1 Nehodovost - vypocet'!AM74/'09.1 Nehodovost - vypocet'!AL74)),IF('A2 Intenzita dopravy'!$G$2="Koeficienty rastu dopravy",IFERROR(INDEX('A2.1 Intenzita dopravy'!$E60:$BB60,MATCH('09.1 Nehodovost - vypocet'!AN$19,'A2.1 Intenzita dopravy'!$E$5:$BB$5,0)),IF('09.1 Nehodovost - vypocet'!AN$19&lt;MIN('A2.1 Intenzita dopravy'!$E$5:$BB$5),'09.1 Nehodovost - vypocet'!AO74*'09.1 Nehodovost - vypocet'!AO74/'09.1 Nehodovost - vypocet'!AP74,'09.1 Nehodovost - vypocet'!AM74*'09.1 Nehodovost - vypocet'!AM74/'09.1 Nehodovost - vypocet'!AL74)),0)),0)</f>
        <v>1279.8288834707787</v>
      </c>
      <c r="AO74" s="30">
        <f>IFERROR(IF('A2 Intenzita dopravy'!$G$2="Dopravný model",IFERROR(INDEX('A2.1 Intenzita dopravy'!$E196:$BB196,MATCH('09.1 Nehodovost - vypocet'!AO$19,'A2.1 Intenzita dopravy'!$E$141:$BB$141,0)),IF('09.1 Nehodovost - vypocet'!AO$19&lt;MIN('A2.1 Intenzita dopravy'!$E$141:$BB$141),'09.1 Nehodovost - vypocet'!AP74*'09.1 Nehodovost - vypocet'!AP74/'09.1 Nehodovost - vypocet'!AQ74,'09.1 Nehodovost - vypocet'!AN74*'09.1 Nehodovost - vypocet'!AN74/'09.1 Nehodovost - vypocet'!AM74)),IF('A2 Intenzita dopravy'!$G$2="Koeficienty rastu dopravy",IFERROR(INDEX('A2.1 Intenzita dopravy'!$E60:$BB60,MATCH('09.1 Nehodovost - vypocet'!AO$19,'A2.1 Intenzita dopravy'!$E$5:$BB$5,0)),IF('09.1 Nehodovost - vypocet'!AO$19&lt;MIN('A2.1 Intenzita dopravy'!$E$5:$BB$5),'09.1 Nehodovost - vypocet'!AP74*'09.1 Nehodovost - vypocet'!AP74/'09.1 Nehodovost - vypocet'!AQ74,'09.1 Nehodovost - vypocet'!AN74*'09.1 Nehodovost - vypocet'!AN74/'09.1 Nehodovost - vypocet'!AM74)),0)),0)</f>
        <v>1296.33869633164</v>
      </c>
      <c r="AP74" s="30">
        <f>IFERROR(IF('A2 Intenzita dopravy'!$G$2="Dopravný model",IFERROR(INDEX('A2.1 Intenzita dopravy'!$E196:$BB196,MATCH('09.1 Nehodovost - vypocet'!AP$19,'A2.1 Intenzita dopravy'!$E$141:$BB$141,0)),IF('09.1 Nehodovost - vypocet'!AP$19&lt;MIN('A2.1 Intenzita dopravy'!$E$141:$BB$141),'09.1 Nehodovost - vypocet'!AQ74*'09.1 Nehodovost - vypocet'!AQ74/'09.1 Nehodovost - vypocet'!AR74,'09.1 Nehodovost - vypocet'!AO74*'09.1 Nehodovost - vypocet'!AO74/'09.1 Nehodovost - vypocet'!AN74)),IF('A2 Intenzita dopravy'!$G$2="Koeficienty rastu dopravy",IFERROR(INDEX('A2.1 Intenzita dopravy'!$E60:$BB60,MATCH('09.1 Nehodovost - vypocet'!AP$19,'A2.1 Intenzita dopravy'!$E$5:$BB$5,0)),IF('09.1 Nehodovost - vypocet'!AP$19&lt;MIN('A2.1 Intenzita dopravy'!$E$5:$BB$5),'09.1 Nehodovost - vypocet'!AQ74*'09.1 Nehodovost - vypocet'!AQ74/'09.1 Nehodovost - vypocet'!AR74,'09.1 Nehodovost - vypocet'!AO74*'09.1 Nehodovost - vypocet'!AO74/'09.1 Nehodovost - vypocet'!AN74)),0)),0)</f>
        <v>1313.0614860398134</v>
      </c>
      <c r="AQ74" s="30">
        <f>IFERROR(IF('A2 Intenzita dopravy'!$G$2="Dopravný model",IFERROR(INDEX('A2.1 Intenzita dopravy'!$E196:$BB196,MATCH('09.1 Nehodovost - vypocet'!AQ$19,'A2.1 Intenzita dopravy'!$E$141:$BB$141,0)),IF('09.1 Nehodovost - vypocet'!AQ$19&lt;MIN('A2.1 Intenzita dopravy'!$E$141:$BB$141),'09.1 Nehodovost - vypocet'!AR74*'09.1 Nehodovost - vypocet'!AR74/'09.1 Nehodovost - vypocet'!AS74,'09.1 Nehodovost - vypocet'!AP74*'09.1 Nehodovost - vypocet'!AP74/'09.1 Nehodovost - vypocet'!AO74)),IF('A2 Intenzita dopravy'!$G$2="Koeficienty rastu dopravy",IFERROR(INDEX('A2.1 Intenzita dopravy'!$E60:$BB60,MATCH('09.1 Nehodovost - vypocet'!AQ$19,'A2.1 Intenzita dopravy'!$E$5:$BB$5,0)),IF('09.1 Nehodovost - vypocet'!AQ$19&lt;MIN('A2.1 Intenzita dopravy'!$E$5:$BB$5),'09.1 Nehodovost - vypocet'!AR74*'09.1 Nehodovost - vypocet'!AR74/'09.1 Nehodovost - vypocet'!AS74,'09.1 Nehodovost - vypocet'!AP74*'09.1 Nehodovost - vypocet'!AP74/'09.1 Nehodovost - vypocet'!AO74)),0)),0)</f>
        <v>1330</v>
      </c>
      <c r="AR74" s="30">
        <f>IFERROR(IF('A2 Intenzita dopravy'!$G$2="Dopravný model",IFERROR(INDEX('A2.1 Intenzita dopravy'!$E196:$BB196,MATCH('09.1 Nehodovost - vypocet'!AR$19,'A2.1 Intenzita dopravy'!$E$141:$BB$141,0)),IF('09.1 Nehodovost - vypocet'!AR$19&lt;MIN('A2.1 Intenzita dopravy'!$E$141:$BB$141),'09.1 Nehodovost - vypocet'!AS74*'09.1 Nehodovost - vypocet'!AS74/'09.1 Nehodovost - vypocet'!AT74,'09.1 Nehodovost - vypocet'!AQ74*'09.1 Nehodovost - vypocet'!AQ74/'09.1 Nehodovost - vypocet'!AP74)),IF('A2 Intenzita dopravy'!$G$2="Koeficienty rastu dopravy",IFERROR(INDEX('A2.1 Intenzita dopravy'!$E60:$BB60,MATCH('09.1 Nehodovost - vypocet'!AR$19,'A2.1 Intenzita dopravy'!$E$5:$BB$5,0)),IF('09.1 Nehodovost - vypocet'!AR$19&lt;MIN('A2.1 Intenzita dopravy'!$E$5:$BB$5),'09.1 Nehodovost - vypocet'!AS74*'09.1 Nehodovost - vypocet'!AS74/'09.1 Nehodovost - vypocet'!AT74,'09.1 Nehodovost - vypocet'!AQ74*'09.1 Nehodovost - vypocet'!AQ74/'09.1 Nehodovost - vypocet'!AP74)),0)),0)</f>
        <v>1347.1570210584694</v>
      </c>
      <c r="AS74" s="30">
        <f>IFERROR(IF('A2 Intenzita dopravy'!$G$2="Dopravný model",IFERROR(INDEX('A2.1 Intenzita dopravy'!$E196:$BB196,MATCH('09.1 Nehodovost - vypocet'!AS$19,'A2.1 Intenzita dopravy'!$E$141:$BB$141,0)),IF('09.1 Nehodovost - vypocet'!AS$19&lt;MIN('A2.1 Intenzita dopravy'!$E$141:$BB$141),'09.1 Nehodovost - vypocet'!AT74*'09.1 Nehodovost - vypocet'!AT74/'09.1 Nehodovost - vypocet'!AU74,'09.1 Nehodovost - vypocet'!AR74*'09.1 Nehodovost - vypocet'!AR74/'09.1 Nehodovost - vypocet'!AQ74)),IF('A2 Intenzita dopravy'!$G$2="Koeficienty rastu dopravy",IFERROR(INDEX('A2.1 Intenzita dopravy'!$E60:$BB60,MATCH('09.1 Nehodovost - vypocet'!AS$19,'A2.1 Intenzita dopravy'!$E$5:$BB$5,0)),IF('09.1 Nehodovost - vypocet'!AS$19&lt;MIN('A2.1 Intenzita dopravy'!$E$5:$BB$5),'09.1 Nehodovost - vypocet'!AT74*'09.1 Nehodovost - vypocet'!AT74/'09.1 Nehodovost - vypocet'!AU74,'09.1 Nehodovost - vypocet'!AR74*'09.1 Nehodovost - vypocet'!AR74/'09.1 Nehodovost - vypocet'!AQ74)),0)),0)</f>
        <v>1364.5353679602474</v>
      </c>
      <c r="AT74" s="30">
        <f>IFERROR(IF('A2 Intenzita dopravy'!$G$2="Dopravný model",IFERROR(INDEX('A2.1 Intenzita dopravy'!$E196:$BB196,MATCH('09.1 Nehodovost - vypocet'!AT$19,'A2.1 Intenzita dopravy'!$E$141:$BB$141,0)),IF('09.1 Nehodovost - vypocet'!AT$19&lt;MIN('A2.1 Intenzita dopravy'!$E$141:$BB$141),'09.1 Nehodovost - vypocet'!AU74*'09.1 Nehodovost - vypocet'!AU74/'09.1 Nehodovost - vypocet'!AV74,'09.1 Nehodovost - vypocet'!AS74*'09.1 Nehodovost - vypocet'!AS74/'09.1 Nehodovost - vypocet'!AR74)),IF('A2 Intenzita dopravy'!$G$2="Koeficienty rastu dopravy",IFERROR(INDEX('A2.1 Intenzita dopravy'!$E60:$BB60,MATCH('09.1 Nehodovost - vypocet'!AT$19,'A2.1 Intenzita dopravy'!$E$5:$BB$5,0)),IF('09.1 Nehodovost - vypocet'!AT$19&lt;MIN('A2.1 Intenzita dopravy'!$E$5:$BB$5),'09.1 Nehodovost - vypocet'!AU74*'09.1 Nehodovost - vypocet'!AU74/'09.1 Nehodovost - vypocet'!AV74,'09.1 Nehodovost - vypocet'!AS74*'09.1 Nehodovost - vypocet'!AS74/'09.1 Nehodovost - vypocet'!AR74)),0)),0)</f>
        <v>1382.1378958122175</v>
      </c>
      <c r="AU74" s="30">
        <f>IFERROR(IF('A2 Intenzita dopravy'!$G$2="Dopravný model",IFERROR(INDEX('A2.1 Intenzita dopravy'!$E196:$BB196,MATCH('09.1 Nehodovost - vypocet'!AU$19,'A2.1 Intenzita dopravy'!$E$141:$BB$141,0)),IF('09.1 Nehodovost - vypocet'!AU$19&lt;MIN('A2.1 Intenzita dopravy'!$E$141:$BB$141),'09.1 Nehodovost - vypocet'!AV74*'09.1 Nehodovost - vypocet'!AV74/'09.1 Nehodovost - vypocet'!AW74,'09.1 Nehodovost - vypocet'!AT74*'09.1 Nehodovost - vypocet'!AT74/'09.1 Nehodovost - vypocet'!AS74)),IF('A2 Intenzita dopravy'!$G$2="Koeficienty rastu dopravy",IFERROR(INDEX('A2.1 Intenzita dopravy'!$E60:$BB60,MATCH('09.1 Nehodovost - vypocet'!AU$19,'A2.1 Intenzita dopravy'!$E$5:$BB$5,0)),IF('09.1 Nehodovost - vypocet'!AU$19&lt;MIN('A2.1 Intenzita dopravy'!$E$5:$BB$5),'09.1 Nehodovost - vypocet'!AV74*'09.1 Nehodovost - vypocet'!AV74/'09.1 Nehodovost - vypocet'!AW74,'09.1 Nehodovost - vypocet'!AT74*'09.1 Nehodovost - vypocet'!AT74/'09.1 Nehodovost - vypocet'!AS74)),0)),0)</f>
        <v>1399.9674965521865</v>
      </c>
      <c r="AV74" s="30">
        <f>IFERROR(IF('A2 Intenzita dopravy'!$G$2="Dopravný model",IFERROR(INDEX('A2.1 Intenzita dopravy'!$E196:$BB196,MATCH('09.1 Nehodovost - vypocet'!AV$19,'A2.1 Intenzita dopravy'!$E$141:$BB$141,0)),IF('09.1 Nehodovost - vypocet'!AV$19&lt;MIN('A2.1 Intenzita dopravy'!$E$141:$BB$141),'09.1 Nehodovost - vypocet'!AW74*'09.1 Nehodovost - vypocet'!AW74/'09.1 Nehodovost - vypocet'!AX74,'09.1 Nehodovost - vypocet'!AU74*'09.1 Nehodovost - vypocet'!AU74/'09.1 Nehodovost - vypocet'!AT74)),IF('A2 Intenzita dopravy'!$G$2="Koeficienty rastu dopravy",IFERROR(INDEX('A2.1 Intenzita dopravy'!$E60:$BB60,MATCH('09.1 Nehodovost - vypocet'!AV$19,'A2.1 Intenzita dopravy'!$E$5:$BB$5,0)),IF('09.1 Nehodovost - vypocet'!AV$19&lt;MIN('A2.1 Intenzita dopravy'!$E$5:$BB$5),'09.1 Nehodovost - vypocet'!AW74*'09.1 Nehodovost - vypocet'!AW74/'09.1 Nehodovost - vypocet'!AX74,'09.1 Nehodovost - vypocet'!AU74*'09.1 Nehodovost - vypocet'!AU74/'09.1 Nehodovost - vypocet'!AT74)),0)),0)</f>
        <v>1418.027099424005</v>
      </c>
      <c r="AW74" s="30">
        <f>IFERROR(IF('A2 Intenzita dopravy'!$G$2="Dopravný model",IFERROR(INDEX('A2.1 Intenzita dopravy'!$E196:$BB196,MATCH('09.1 Nehodovost - vypocet'!AW$19,'A2.1 Intenzita dopravy'!$E$141:$BB$141,0)),IF('09.1 Nehodovost - vypocet'!AW$19&lt;MIN('A2.1 Intenzita dopravy'!$E$141:$BB$141),'09.1 Nehodovost - vypocet'!AX74*'09.1 Nehodovost - vypocet'!AX74/'09.1 Nehodovost - vypocet'!AY74,'09.1 Nehodovost - vypocet'!AV74*'09.1 Nehodovost - vypocet'!AV74/'09.1 Nehodovost - vypocet'!AU74)),IF('A2 Intenzita dopravy'!$G$2="Koeficienty rastu dopravy",IFERROR(INDEX('A2.1 Intenzita dopravy'!$E60:$BB60,MATCH('09.1 Nehodovost - vypocet'!AW$19,'A2.1 Intenzita dopravy'!$E$5:$BB$5,0)),IF('09.1 Nehodovost - vypocet'!AW$19&lt;MIN('A2.1 Intenzita dopravy'!$E$5:$BB$5),'09.1 Nehodovost - vypocet'!AX74*'09.1 Nehodovost - vypocet'!AX74/'09.1 Nehodovost - vypocet'!AY74,'09.1 Nehodovost - vypocet'!AV74*'09.1 Nehodovost - vypocet'!AV74/'09.1 Nehodovost - vypocet'!AU74)),0)),0)</f>
        <v>1436.3196714588153</v>
      </c>
      <c r="AX74" s="30">
        <f>IFERROR(IF('A2 Intenzita dopravy'!$G$2="Dopravný model",IFERROR(INDEX('A2.1 Intenzita dopravy'!$E196:$BB196,MATCH('09.1 Nehodovost - vypocet'!AX$19,'A2.1 Intenzita dopravy'!$E$141:$BB$141,0)),IF('09.1 Nehodovost - vypocet'!AX$19&lt;MIN('A2.1 Intenzita dopravy'!$E$141:$BB$141),'09.1 Nehodovost - vypocet'!AY74*'09.1 Nehodovost - vypocet'!AY74/'09.1 Nehodovost - vypocet'!AZ74,'09.1 Nehodovost - vypocet'!AW74*'09.1 Nehodovost - vypocet'!AW74/'09.1 Nehodovost - vypocet'!AV74)),IF('A2 Intenzita dopravy'!$G$2="Koeficienty rastu dopravy",IFERROR(INDEX('A2.1 Intenzita dopravy'!$E60:$BB60,MATCH('09.1 Nehodovost - vypocet'!AX$19,'A2.1 Intenzita dopravy'!$E$5:$BB$5,0)),IF('09.1 Nehodovost - vypocet'!AX$19&lt;MIN('A2.1 Intenzita dopravy'!$E$5:$BB$5),'09.1 Nehodovost - vypocet'!AY74*'09.1 Nehodovost - vypocet'!AY74/'09.1 Nehodovost - vypocet'!AZ74,'09.1 Nehodovost - vypocet'!AW74*'09.1 Nehodovost - vypocet'!AW74/'09.1 Nehodovost - vypocet'!AV74)),0)),0)</f>
        <v>1454.8482179625089</v>
      </c>
      <c r="AY74" s="30">
        <f>IFERROR(IF('A2 Intenzita dopravy'!$G$2="Dopravný model",IFERROR(INDEX('A2.1 Intenzita dopravy'!$E196:$BB196,MATCH('09.1 Nehodovost - vypocet'!AY$19,'A2.1 Intenzita dopravy'!$E$141:$BB$141,0)),IF('09.1 Nehodovost - vypocet'!AY$19&lt;MIN('A2.1 Intenzita dopravy'!$E$141:$BB$141),'09.1 Nehodovost - vypocet'!AZ74*'09.1 Nehodovost - vypocet'!AZ74/'09.1 Nehodovost - vypocet'!BA74,'09.1 Nehodovost - vypocet'!AX74*'09.1 Nehodovost - vypocet'!AX74/'09.1 Nehodovost - vypocet'!AW74)),IF('A2 Intenzita dopravy'!$G$2="Koeficienty rastu dopravy",IFERROR(INDEX('A2.1 Intenzita dopravy'!$E60:$BB60,MATCH('09.1 Nehodovost - vypocet'!AY$19,'A2.1 Intenzita dopravy'!$E$5:$BB$5,0)),IF('09.1 Nehodovost - vypocet'!AY$19&lt;MIN('A2.1 Intenzita dopravy'!$E$5:$BB$5),'09.1 Nehodovost - vypocet'!AZ74*'09.1 Nehodovost - vypocet'!AZ74/'09.1 Nehodovost - vypocet'!BA74,'09.1 Nehodovost - vypocet'!AX74*'09.1 Nehodovost - vypocet'!AX74/'09.1 Nehodovost - vypocet'!AW74)),0)),0)</f>
        <v>1473.6157830094708</v>
      </c>
      <c r="AZ74" s="30">
        <f>IFERROR(IF('A2 Intenzita dopravy'!$G$2="Dopravný model",IFERROR(INDEX('A2.1 Intenzita dopravy'!$E196:$BB196,MATCH('09.1 Nehodovost - vypocet'!AZ$19,'A2.1 Intenzita dopravy'!$E$141:$BB$141,0)),IF('09.1 Nehodovost - vypocet'!AZ$19&lt;MIN('A2.1 Intenzita dopravy'!$E$141:$BB$141),'09.1 Nehodovost - vypocet'!BA74*'09.1 Nehodovost - vypocet'!BA74/'09.1 Nehodovost - vypocet'!BB74,'09.1 Nehodovost - vypocet'!AY74*'09.1 Nehodovost - vypocet'!AY74/'09.1 Nehodovost - vypocet'!AX74)),IF('A2 Intenzita dopravy'!$G$2="Koeficienty rastu dopravy",IFERROR(INDEX('A2.1 Intenzita dopravy'!$E60:$BB60,MATCH('09.1 Nehodovost - vypocet'!AZ$19,'A2.1 Intenzita dopravy'!$E$5:$BB$5,0)),IF('09.1 Nehodovost - vypocet'!AZ$19&lt;MIN('A2.1 Intenzita dopravy'!$E$5:$BB$5),'09.1 Nehodovost - vypocet'!BA74*'09.1 Nehodovost - vypocet'!BA74/'09.1 Nehodovost - vypocet'!BB74,'09.1 Nehodovost - vypocet'!AY74*'09.1 Nehodovost - vypocet'!AY74/'09.1 Nehodovost - vypocet'!AX74)),0)),0)</f>
        <v>1492.6254499426934</v>
      </c>
      <c r="BA74" s="30">
        <f>IFERROR(IF('A2 Intenzita dopravy'!$G$2="Dopravný model",IFERROR(INDEX('A2.1 Intenzita dopravy'!$E196:$BB196,MATCH('09.1 Nehodovost - vypocet'!BA$19,'A2.1 Intenzita dopravy'!$E$141:$BB$141,0)),IF('09.1 Nehodovost - vypocet'!BA$19&lt;MIN('A2.1 Intenzita dopravy'!$E$141:$BB$141),'09.1 Nehodovost - vypocet'!BB74*'09.1 Nehodovost - vypocet'!BB74/'09.1 Nehodovost - vypocet'!BC74,'09.1 Nehodovost - vypocet'!AZ74*'09.1 Nehodovost - vypocet'!AZ74/'09.1 Nehodovost - vypocet'!AY74)),IF('A2 Intenzita dopravy'!$G$2="Koeficienty rastu dopravy",IFERROR(INDEX('A2.1 Intenzita dopravy'!$E60:$BB60,MATCH('09.1 Nehodovost - vypocet'!BA$19,'A2.1 Intenzita dopravy'!$E$5:$BB$5,0)),IF('09.1 Nehodovost - vypocet'!BA$19&lt;MIN('A2.1 Intenzita dopravy'!$E$5:$BB$5),'09.1 Nehodovost - vypocet'!BB74*'09.1 Nehodovost - vypocet'!BB74/'09.1 Nehodovost - vypocet'!BC74,'09.1 Nehodovost - vypocet'!AZ74*'09.1 Nehodovost - vypocet'!AZ74/'09.1 Nehodovost - vypocet'!AY74)),0)),0)</f>
        <v>1511.8803418803432</v>
      </c>
      <c r="BB74" s="30">
        <f>IFERROR(IF('A2 Intenzita dopravy'!$G$2="Dopravný model",IFERROR(INDEX('A2.1 Intenzita dopravy'!$E196:$BB196,MATCH('09.1 Nehodovost - vypocet'!BB$19,'A2.1 Intenzita dopravy'!$E$141:$BB$141,0)),IF('09.1 Nehodovost - vypocet'!BB$19&lt;MIN('A2.1 Intenzita dopravy'!$E$141:$BB$141),'09.1 Nehodovost - vypocet'!BC74*'09.1 Nehodovost - vypocet'!BC74/'09.1 Nehodovost - vypocet'!BD74,'09.1 Nehodovost - vypocet'!BA74*'09.1 Nehodovost - vypocet'!BA74/'09.1 Nehodovost - vypocet'!AZ74)),IF('A2 Intenzita dopravy'!$G$2="Koeficienty rastu dopravy",IFERROR(INDEX('A2.1 Intenzita dopravy'!$E60:$BB60,MATCH('09.1 Nehodovost - vypocet'!BB$19,'A2.1 Intenzita dopravy'!$E$5:$BB$5,0)),IF('09.1 Nehodovost - vypocet'!BB$19&lt;MIN('A2.1 Intenzita dopravy'!$E$5:$BB$5),'09.1 Nehodovost - vypocet'!BC74*'09.1 Nehodovost - vypocet'!BC74/'09.1 Nehodovost - vypocet'!BD74,'09.1 Nehodovost - vypocet'!BA74*'09.1 Nehodovost - vypocet'!BA74/'09.1 Nehodovost - vypocet'!AZ74)),0)),0)</f>
        <v>1531.3836222288596</v>
      </c>
    </row>
    <row r="75" spans="2:54" customFormat="1" x14ac:dyDescent="0.2">
      <c r="B75" s="5">
        <v>7</v>
      </c>
      <c r="C75" s="5" t="str">
        <f t="shared" si="66"/>
        <v/>
      </c>
      <c r="D75" s="5" t="str">
        <f t="shared" si="65"/>
        <v>R3 Tvrdošín - Nižná 1</v>
      </c>
      <c r="E75" s="30">
        <f>IFERROR(IF('A2 Intenzita dopravy'!$G$2="Dopravný model",IFERROR(INDEX('A2.1 Intenzita dopravy'!$E197:$BB197,MATCH('09.1 Nehodovost - vypocet'!E$19,'A2.1 Intenzita dopravy'!$E$141:$BB$141,0)),IF('09.1 Nehodovost - vypocet'!E$19&lt;MIN('A2.1 Intenzita dopravy'!$E$141:$BB$141),'09.1 Nehodovost - vypocet'!F75*'09.1 Nehodovost - vypocet'!F75/'09.1 Nehodovost - vypocet'!G75,'09.1 Nehodovost - vypocet'!D75*'09.1 Nehodovost - vypocet'!D75/'09.1 Nehodovost - vypocet'!C75)),IF('A2 Intenzita dopravy'!$G$2="Koeficienty rastu dopravy",IFERROR(INDEX('A2.1 Intenzita dopravy'!$E61:$BB61,MATCH('09.1 Nehodovost - vypocet'!E$19,'A2.1 Intenzita dopravy'!$E$5:$BB$5,0)),IF('09.1 Nehodovost - vypocet'!E$19&lt;MIN('A2.1 Intenzita dopravy'!$E$5:$BB$5),'09.1 Nehodovost - vypocet'!F75*'09.1 Nehodovost - vypocet'!F75/'09.1 Nehodovost - vypocet'!G75,'09.1 Nehodovost - vypocet'!D75*'09.1 Nehodovost - vypocet'!D75/'09.1 Nehodovost - vypocet'!C75)),0)),0)</f>
        <v>0</v>
      </c>
      <c r="F75" s="30">
        <f>IFERROR(IF('A2 Intenzita dopravy'!$G$2="Dopravný model",IFERROR(INDEX('A2.1 Intenzita dopravy'!$E197:$BB197,MATCH('09.1 Nehodovost - vypocet'!F$19,'A2.1 Intenzita dopravy'!$E$141:$BB$141,0)),IF('09.1 Nehodovost - vypocet'!F$19&lt;MIN('A2.1 Intenzita dopravy'!$E$141:$BB$141),'09.1 Nehodovost - vypocet'!G75*'09.1 Nehodovost - vypocet'!G75/'09.1 Nehodovost - vypocet'!H75,'09.1 Nehodovost - vypocet'!E75*'09.1 Nehodovost - vypocet'!E75/'09.1 Nehodovost - vypocet'!D75)),IF('A2 Intenzita dopravy'!$G$2="Koeficienty rastu dopravy",IFERROR(INDEX('A2.1 Intenzita dopravy'!$E61:$BB61,MATCH('09.1 Nehodovost - vypocet'!F$19,'A2.1 Intenzita dopravy'!$E$5:$BB$5,0)),IF('09.1 Nehodovost - vypocet'!F$19&lt;MIN('A2.1 Intenzita dopravy'!$E$5:$BB$5),'09.1 Nehodovost - vypocet'!G75*'09.1 Nehodovost - vypocet'!G75/'09.1 Nehodovost - vypocet'!H75,'09.1 Nehodovost - vypocet'!E75*'09.1 Nehodovost - vypocet'!E75/'09.1 Nehodovost - vypocet'!D75)),0)),0)</f>
        <v>0</v>
      </c>
      <c r="G75" s="30">
        <f>IFERROR(IF('A2 Intenzita dopravy'!$G$2="Dopravný model",IFERROR(INDEX('A2.1 Intenzita dopravy'!$E197:$BB197,MATCH('09.1 Nehodovost - vypocet'!G$19,'A2.1 Intenzita dopravy'!$E$141:$BB$141,0)),IF('09.1 Nehodovost - vypocet'!G$19&lt;MIN('A2.1 Intenzita dopravy'!$E$141:$BB$141),'09.1 Nehodovost - vypocet'!H75*'09.1 Nehodovost - vypocet'!H75/'09.1 Nehodovost - vypocet'!I75,'09.1 Nehodovost - vypocet'!F75*'09.1 Nehodovost - vypocet'!F75/'09.1 Nehodovost - vypocet'!E75)),IF('A2 Intenzita dopravy'!$G$2="Koeficienty rastu dopravy",IFERROR(INDEX('A2.1 Intenzita dopravy'!$E61:$BB61,MATCH('09.1 Nehodovost - vypocet'!G$19,'A2.1 Intenzita dopravy'!$E$5:$BB$5,0)),IF('09.1 Nehodovost - vypocet'!G$19&lt;MIN('A2.1 Intenzita dopravy'!$E$5:$BB$5),'09.1 Nehodovost - vypocet'!H75*'09.1 Nehodovost - vypocet'!H75/'09.1 Nehodovost - vypocet'!I75,'09.1 Nehodovost - vypocet'!F75*'09.1 Nehodovost - vypocet'!F75/'09.1 Nehodovost - vypocet'!E75)),0)),0)</f>
        <v>0</v>
      </c>
      <c r="H75" s="30">
        <f>IFERROR(IF('A2 Intenzita dopravy'!$G$2="Dopravný model",IFERROR(INDEX('A2.1 Intenzita dopravy'!$E197:$BB197,MATCH('09.1 Nehodovost - vypocet'!H$19,'A2.1 Intenzita dopravy'!$E$141:$BB$141,0)),IF('09.1 Nehodovost - vypocet'!H$19&lt;MIN('A2.1 Intenzita dopravy'!$E$141:$BB$141),'09.1 Nehodovost - vypocet'!I75*'09.1 Nehodovost - vypocet'!I75/'09.1 Nehodovost - vypocet'!J75,'09.1 Nehodovost - vypocet'!G75*'09.1 Nehodovost - vypocet'!G75/'09.1 Nehodovost - vypocet'!F75)),IF('A2 Intenzita dopravy'!$G$2="Koeficienty rastu dopravy",IFERROR(INDEX('A2.1 Intenzita dopravy'!$E61:$BB61,MATCH('09.1 Nehodovost - vypocet'!H$19,'A2.1 Intenzita dopravy'!$E$5:$BB$5,0)),IF('09.1 Nehodovost - vypocet'!H$19&lt;MIN('A2.1 Intenzita dopravy'!$E$5:$BB$5),'09.1 Nehodovost - vypocet'!I75*'09.1 Nehodovost - vypocet'!I75/'09.1 Nehodovost - vypocet'!J75,'09.1 Nehodovost - vypocet'!G75*'09.1 Nehodovost - vypocet'!G75/'09.1 Nehodovost - vypocet'!F75)),0)),0)</f>
        <v>0</v>
      </c>
      <c r="I75" s="30">
        <f>IFERROR(IF('A2 Intenzita dopravy'!$G$2="Dopravný model",IFERROR(INDEX('A2.1 Intenzita dopravy'!$E197:$BB197,MATCH('09.1 Nehodovost - vypocet'!I$19,'A2.1 Intenzita dopravy'!$E$141:$BB$141,0)),IF('09.1 Nehodovost - vypocet'!I$19&lt;MIN('A2.1 Intenzita dopravy'!$E$141:$BB$141),'09.1 Nehodovost - vypocet'!J75*'09.1 Nehodovost - vypocet'!J75/'09.1 Nehodovost - vypocet'!K75,'09.1 Nehodovost - vypocet'!H75*'09.1 Nehodovost - vypocet'!H75/'09.1 Nehodovost - vypocet'!G75)),IF('A2 Intenzita dopravy'!$G$2="Koeficienty rastu dopravy",IFERROR(INDEX('A2.1 Intenzita dopravy'!$E61:$BB61,MATCH('09.1 Nehodovost - vypocet'!I$19,'A2.1 Intenzita dopravy'!$E$5:$BB$5,0)),IF('09.1 Nehodovost - vypocet'!I$19&lt;MIN('A2.1 Intenzita dopravy'!$E$5:$BB$5),'09.1 Nehodovost - vypocet'!J75*'09.1 Nehodovost - vypocet'!J75/'09.1 Nehodovost - vypocet'!K75,'09.1 Nehodovost - vypocet'!H75*'09.1 Nehodovost - vypocet'!H75/'09.1 Nehodovost - vypocet'!G75)),0)),0)</f>
        <v>0</v>
      </c>
      <c r="J75" s="30">
        <f>IFERROR(IF('A2 Intenzita dopravy'!$G$2="Dopravný model",IFERROR(INDEX('A2.1 Intenzita dopravy'!$E197:$BB197,MATCH('09.1 Nehodovost - vypocet'!J$19,'A2.1 Intenzita dopravy'!$E$141:$BB$141,0)),IF('09.1 Nehodovost - vypocet'!J$19&lt;MIN('A2.1 Intenzita dopravy'!$E$141:$BB$141),'09.1 Nehodovost - vypocet'!K75*'09.1 Nehodovost - vypocet'!K75/'09.1 Nehodovost - vypocet'!L75,'09.1 Nehodovost - vypocet'!I75*'09.1 Nehodovost - vypocet'!I75/'09.1 Nehodovost - vypocet'!H75)),IF('A2 Intenzita dopravy'!$G$2="Koeficienty rastu dopravy",IFERROR(INDEX('A2.1 Intenzita dopravy'!$E61:$BB61,MATCH('09.1 Nehodovost - vypocet'!J$19,'A2.1 Intenzita dopravy'!$E$5:$BB$5,0)),IF('09.1 Nehodovost - vypocet'!J$19&lt;MIN('A2.1 Intenzita dopravy'!$E$5:$BB$5),'09.1 Nehodovost - vypocet'!K75*'09.1 Nehodovost - vypocet'!K75/'09.1 Nehodovost - vypocet'!L75,'09.1 Nehodovost - vypocet'!I75*'09.1 Nehodovost - vypocet'!I75/'09.1 Nehodovost - vypocet'!H75)),0)),0)</f>
        <v>0</v>
      </c>
      <c r="K75" s="30">
        <f>IFERROR(IF('A2 Intenzita dopravy'!$G$2="Dopravný model",IFERROR(INDEX('A2.1 Intenzita dopravy'!$E197:$BB197,MATCH('09.1 Nehodovost - vypocet'!K$19,'A2.1 Intenzita dopravy'!$E$141:$BB$141,0)),IF('09.1 Nehodovost - vypocet'!K$19&lt;MIN('A2.1 Intenzita dopravy'!$E$141:$BB$141),'09.1 Nehodovost - vypocet'!L75*'09.1 Nehodovost - vypocet'!L75/'09.1 Nehodovost - vypocet'!M75,'09.1 Nehodovost - vypocet'!J75*'09.1 Nehodovost - vypocet'!J75/'09.1 Nehodovost - vypocet'!I75)),IF('A2 Intenzita dopravy'!$G$2="Koeficienty rastu dopravy",IFERROR(INDEX('A2.1 Intenzita dopravy'!$E61:$BB61,MATCH('09.1 Nehodovost - vypocet'!K$19,'A2.1 Intenzita dopravy'!$E$5:$BB$5,0)),IF('09.1 Nehodovost - vypocet'!K$19&lt;MIN('A2.1 Intenzita dopravy'!$E$5:$BB$5),'09.1 Nehodovost - vypocet'!L75*'09.1 Nehodovost - vypocet'!L75/'09.1 Nehodovost - vypocet'!M75,'09.1 Nehodovost - vypocet'!J75*'09.1 Nehodovost - vypocet'!J75/'09.1 Nehodovost - vypocet'!I75)),0)),0)</f>
        <v>0</v>
      </c>
      <c r="L75" s="30">
        <f>IFERROR(IF('A2 Intenzita dopravy'!$G$2="Dopravný model",IFERROR(INDEX('A2.1 Intenzita dopravy'!$E197:$BB197,MATCH('09.1 Nehodovost - vypocet'!L$19,'A2.1 Intenzita dopravy'!$E$141:$BB$141,0)),IF('09.1 Nehodovost - vypocet'!L$19&lt;MIN('A2.1 Intenzita dopravy'!$E$141:$BB$141),'09.1 Nehodovost - vypocet'!M75*'09.1 Nehodovost - vypocet'!M75/'09.1 Nehodovost - vypocet'!N75,'09.1 Nehodovost - vypocet'!K75*'09.1 Nehodovost - vypocet'!K75/'09.1 Nehodovost - vypocet'!J75)),IF('A2 Intenzita dopravy'!$G$2="Koeficienty rastu dopravy",IFERROR(INDEX('A2.1 Intenzita dopravy'!$E61:$BB61,MATCH('09.1 Nehodovost - vypocet'!L$19,'A2.1 Intenzita dopravy'!$E$5:$BB$5,0)),IF('09.1 Nehodovost - vypocet'!L$19&lt;MIN('A2.1 Intenzita dopravy'!$E$5:$BB$5),'09.1 Nehodovost - vypocet'!M75*'09.1 Nehodovost - vypocet'!M75/'09.1 Nehodovost - vypocet'!N75,'09.1 Nehodovost - vypocet'!K75*'09.1 Nehodovost - vypocet'!K75/'09.1 Nehodovost - vypocet'!J75)),0)),0)</f>
        <v>0</v>
      </c>
      <c r="M75" s="30">
        <f>IFERROR(IF('A2 Intenzita dopravy'!$G$2="Dopravný model",IFERROR(INDEX('A2.1 Intenzita dopravy'!$E197:$BB197,MATCH('09.1 Nehodovost - vypocet'!M$19,'A2.1 Intenzita dopravy'!$E$141:$BB$141,0)),IF('09.1 Nehodovost - vypocet'!M$19&lt;MIN('A2.1 Intenzita dopravy'!$E$141:$BB$141),'09.1 Nehodovost - vypocet'!N75*'09.1 Nehodovost - vypocet'!N75/'09.1 Nehodovost - vypocet'!O75,'09.1 Nehodovost - vypocet'!L75*'09.1 Nehodovost - vypocet'!L75/'09.1 Nehodovost - vypocet'!K75)),IF('A2 Intenzita dopravy'!$G$2="Koeficienty rastu dopravy",IFERROR(INDEX('A2.1 Intenzita dopravy'!$E61:$BB61,MATCH('09.1 Nehodovost - vypocet'!M$19,'A2.1 Intenzita dopravy'!$E$5:$BB$5,0)),IF('09.1 Nehodovost - vypocet'!M$19&lt;MIN('A2.1 Intenzita dopravy'!$E$5:$BB$5),'09.1 Nehodovost - vypocet'!N75*'09.1 Nehodovost - vypocet'!N75/'09.1 Nehodovost - vypocet'!O75,'09.1 Nehodovost - vypocet'!L75*'09.1 Nehodovost - vypocet'!L75/'09.1 Nehodovost - vypocet'!K75)),0)),0)</f>
        <v>0</v>
      </c>
      <c r="N75" s="30">
        <f>IFERROR(IF('A2 Intenzita dopravy'!$G$2="Dopravný model",IFERROR(INDEX('A2.1 Intenzita dopravy'!$E197:$BB197,MATCH('09.1 Nehodovost - vypocet'!N$19,'A2.1 Intenzita dopravy'!$E$141:$BB$141,0)),IF('09.1 Nehodovost - vypocet'!N$19&lt;MIN('A2.1 Intenzita dopravy'!$E$141:$BB$141),'09.1 Nehodovost - vypocet'!O75*'09.1 Nehodovost - vypocet'!O75/'09.1 Nehodovost - vypocet'!P75,'09.1 Nehodovost - vypocet'!M75*'09.1 Nehodovost - vypocet'!M75/'09.1 Nehodovost - vypocet'!L75)),IF('A2 Intenzita dopravy'!$G$2="Koeficienty rastu dopravy",IFERROR(INDEX('A2.1 Intenzita dopravy'!$E61:$BB61,MATCH('09.1 Nehodovost - vypocet'!N$19,'A2.1 Intenzita dopravy'!$E$5:$BB$5,0)),IF('09.1 Nehodovost - vypocet'!N$19&lt;MIN('A2.1 Intenzita dopravy'!$E$5:$BB$5),'09.1 Nehodovost - vypocet'!O75*'09.1 Nehodovost - vypocet'!O75/'09.1 Nehodovost - vypocet'!P75,'09.1 Nehodovost - vypocet'!M75*'09.1 Nehodovost - vypocet'!M75/'09.1 Nehodovost - vypocet'!L75)),0)),0)</f>
        <v>0</v>
      </c>
      <c r="O75" s="30">
        <f>IFERROR(IF('A2 Intenzita dopravy'!$G$2="Dopravný model",IFERROR(INDEX('A2.1 Intenzita dopravy'!$E197:$BB197,MATCH('09.1 Nehodovost - vypocet'!O$19,'A2.1 Intenzita dopravy'!$E$141:$BB$141,0)),IF('09.1 Nehodovost - vypocet'!O$19&lt;MIN('A2.1 Intenzita dopravy'!$E$141:$BB$141),'09.1 Nehodovost - vypocet'!P75*'09.1 Nehodovost - vypocet'!P75/'09.1 Nehodovost - vypocet'!Q75,'09.1 Nehodovost - vypocet'!N75*'09.1 Nehodovost - vypocet'!N75/'09.1 Nehodovost - vypocet'!M75)),IF('A2 Intenzita dopravy'!$G$2="Koeficienty rastu dopravy",IFERROR(INDEX('A2.1 Intenzita dopravy'!$E61:$BB61,MATCH('09.1 Nehodovost - vypocet'!O$19,'A2.1 Intenzita dopravy'!$E$5:$BB$5,0)),IF('09.1 Nehodovost - vypocet'!O$19&lt;MIN('A2.1 Intenzita dopravy'!$E$5:$BB$5),'09.1 Nehodovost - vypocet'!P75*'09.1 Nehodovost - vypocet'!P75/'09.1 Nehodovost - vypocet'!Q75,'09.1 Nehodovost - vypocet'!N75*'09.1 Nehodovost - vypocet'!N75/'09.1 Nehodovost - vypocet'!M75)),0)),0)</f>
        <v>0</v>
      </c>
      <c r="P75" s="30">
        <f>IFERROR(IF('A2 Intenzita dopravy'!$G$2="Dopravný model",IFERROR(INDEX('A2.1 Intenzita dopravy'!$E197:$BB197,MATCH('09.1 Nehodovost - vypocet'!P$19,'A2.1 Intenzita dopravy'!$E$141:$BB$141,0)),IF('09.1 Nehodovost - vypocet'!P$19&lt;MIN('A2.1 Intenzita dopravy'!$E$141:$BB$141),'09.1 Nehodovost - vypocet'!Q75*'09.1 Nehodovost - vypocet'!Q75/'09.1 Nehodovost - vypocet'!R75,'09.1 Nehodovost - vypocet'!O75*'09.1 Nehodovost - vypocet'!O75/'09.1 Nehodovost - vypocet'!N75)),IF('A2 Intenzita dopravy'!$G$2="Koeficienty rastu dopravy",IFERROR(INDEX('A2.1 Intenzita dopravy'!$E61:$BB61,MATCH('09.1 Nehodovost - vypocet'!P$19,'A2.1 Intenzita dopravy'!$E$5:$BB$5,0)),IF('09.1 Nehodovost - vypocet'!P$19&lt;MIN('A2.1 Intenzita dopravy'!$E$5:$BB$5),'09.1 Nehodovost - vypocet'!Q75*'09.1 Nehodovost - vypocet'!Q75/'09.1 Nehodovost - vypocet'!R75,'09.1 Nehodovost - vypocet'!O75*'09.1 Nehodovost - vypocet'!O75/'09.1 Nehodovost - vypocet'!N75)),0)),0)</f>
        <v>1492</v>
      </c>
      <c r="Q75" s="30">
        <f>IFERROR(IF('A2 Intenzita dopravy'!$G$2="Dopravný model",IFERROR(INDEX('A2.1 Intenzita dopravy'!$E197:$BB197,MATCH('09.1 Nehodovost - vypocet'!Q$19,'A2.1 Intenzita dopravy'!$E$141:$BB$141,0)),IF('09.1 Nehodovost - vypocet'!Q$19&lt;MIN('A2.1 Intenzita dopravy'!$E$141:$BB$141),'09.1 Nehodovost - vypocet'!R75*'09.1 Nehodovost - vypocet'!R75/'09.1 Nehodovost - vypocet'!S75,'09.1 Nehodovost - vypocet'!P75*'09.1 Nehodovost - vypocet'!P75/'09.1 Nehodovost - vypocet'!O75)),IF('A2 Intenzita dopravy'!$G$2="Koeficienty rastu dopravy",IFERROR(INDEX('A2.1 Intenzita dopravy'!$E61:$BB61,MATCH('09.1 Nehodovost - vypocet'!Q$19,'A2.1 Intenzita dopravy'!$E$5:$BB$5,0)),IF('09.1 Nehodovost - vypocet'!Q$19&lt;MIN('A2.1 Intenzita dopravy'!$E$5:$BB$5),'09.1 Nehodovost - vypocet'!R75*'09.1 Nehodovost - vypocet'!R75/'09.1 Nehodovost - vypocet'!S75,'09.1 Nehodovost - vypocet'!P75*'09.1 Nehodovost - vypocet'!P75/'09.1 Nehodovost - vypocet'!O75)),0)),0)</f>
        <v>1514.9165778108329</v>
      </c>
      <c r="R75" s="30">
        <f>IFERROR(IF('A2 Intenzita dopravy'!$G$2="Dopravný model",IFERROR(INDEX('A2.1 Intenzita dopravy'!$E197:$BB197,MATCH('09.1 Nehodovost - vypocet'!R$19,'A2.1 Intenzita dopravy'!$E$141:$BB$141,0)),IF('09.1 Nehodovost - vypocet'!R$19&lt;MIN('A2.1 Intenzita dopravy'!$E$141:$BB$141),'09.1 Nehodovost - vypocet'!S75*'09.1 Nehodovost - vypocet'!S75/'09.1 Nehodovost - vypocet'!T75,'09.1 Nehodovost - vypocet'!Q75*'09.1 Nehodovost - vypocet'!Q75/'09.1 Nehodovost - vypocet'!P75)),IF('A2 Intenzita dopravy'!$G$2="Koeficienty rastu dopravy",IFERROR(INDEX('A2.1 Intenzita dopravy'!$E61:$BB61,MATCH('09.1 Nehodovost - vypocet'!R$19,'A2.1 Intenzita dopravy'!$E$5:$BB$5,0)),IF('09.1 Nehodovost - vypocet'!R$19&lt;MIN('A2.1 Intenzita dopravy'!$E$5:$BB$5),'09.1 Nehodovost - vypocet'!S75*'09.1 Nehodovost - vypocet'!S75/'09.1 Nehodovost - vypocet'!T75,'09.1 Nehodovost - vypocet'!Q75*'09.1 Nehodovost - vypocet'!Q75/'09.1 Nehodovost - vypocet'!P75)),0)),0)</f>
        <v>1538.1851459290115</v>
      </c>
      <c r="S75" s="30">
        <f>IFERROR(IF('A2 Intenzita dopravy'!$G$2="Dopravný model",IFERROR(INDEX('A2.1 Intenzita dopravy'!$E197:$BB197,MATCH('09.1 Nehodovost - vypocet'!S$19,'A2.1 Intenzita dopravy'!$E$141:$BB$141,0)),IF('09.1 Nehodovost - vypocet'!S$19&lt;MIN('A2.1 Intenzita dopravy'!$E$141:$BB$141),'09.1 Nehodovost - vypocet'!T75*'09.1 Nehodovost - vypocet'!T75/'09.1 Nehodovost - vypocet'!U75,'09.1 Nehodovost - vypocet'!R75*'09.1 Nehodovost - vypocet'!R75/'09.1 Nehodovost - vypocet'!Q75)),IF('A2 Intenzita dopravy'!$G$2="Koeficienty rastu dopravy",IFERROR(INDEX('A2.1 Intenzita dopravy'!$E61:$BB61,MATCH('09.1 Nehodovost - vypocet'!S$19,'A2.1 Intenzita dopravy'!$E$5:$BB$5,0)),IF('09.1 Nehodovost - vypocet'!S$19&lt;MIN('A2.1 Intenzita dopravy'!$E$5:$BB$5),'09.1 Nehodovost - vypocet'!T75*'09.1 Nehodovost - vypocet'!T75/'09.1 Nehodovost - vypocet'!U75,'09.1 Nehodovost - vypocet'!R75*'09.1 Nehodovost - vypocet'!R75/'09.1 Nehodovost - vypocet'!Q75)),0)),0)</f>
        <v>1561.8111107977443</v>
      </c>
      <c r="T75" s="30">
        <f>IFERROR(IF('A2 Intenzita dopravy'!$G$2="Dopravný model",IFERROR(INDEX('A2.1 Intenzita dopravy'!$E197:$BB197,MATCH('09.1 Nehodovost - vypocet'!T$19,'A2.1 Intenzita dopravy'!$E$141:$BB$141,0)),IF('09.1 Nehodovost - vypocet'!T$19&lt;MIN('A2.1 Intenzita dopravy'!$E$141:$BB$141),'09.1 Nehodovost - vypocet'!U75*'09.1 Nehodovost - vypocet'!U75/'09.1 Nehodovost - vypocet'!V75,'09.1 Nehodovost - vypocet'!S75*'09.1 Nehodovost - vypocet'!S75/'09.1 Nehodovost - vypocet'!R75)),IF('A2 Intenzita dopravy'!$G$2="Koeficienty rastu dopravy",IFERROR(INDEX('A2.1 Intenzita dopravy'!$E61:$BB61,MATCH('09.1 Nehodovost - vypocet'!T$19,'A2.1 Intenzita dopravy'!$E$5:$BB$5,0)),IF('09.1 Nehodovost - vypocet'!T$19&lt;MIN('A2.1 Intenzita dopravy'!$E$5:$BB$5),'09.1 Nehodovost - vypocet'!U75*'09.1 Nehodovost - vypocet'!U75/'09.1 Nehodovost - vypocet'!V75,'09.1 Nehodovost - vypocet'!S75*'09.1 Nehodovost - vypocet'!S75/'09.1 Nehodovost - vypocet'!R75)),0)),0)</f>
        <v>1585.7999619012428</v>
      </c>
      <c r="U75" s="30">
        <f>IFERROR(IF('A2 Intenzita dopravy'!$G$2="Dopravný model",IFERROR(INDEX('A2.1 Intenzita dopravy'!$E197:$BB197,MATCH('09.1 Nehodovost - vypocet'!U$19,'A2.1 Intenzita dopravy'!$E$141:$BB$141,0)),IF('09.1 Nehodovost - vypocet'!U$19&lt;MIN('A2.1 Intenzita dopravy'!$E$141:$BB$141),'09.1 Nehodovost - vypocet'!V75*'09.1 Nehodovost - vypocet'!V75/'09.1 Nehodovost - vypocet'!W75,'09.1 Nehodovost - vypocet'!T75*'09.1 Nehodovost - vypocet'!T75/'09.1 Nehodovost - vypocet'!S75)),IF('A2 Intenzita dopravy'!$G$2="Koeficienty rastu dopravy",IFERROR(INDEX('A2.1 Intenzita dopravy'!$E61:$BB61,MATCH('09.1 Nehodovost - vypocet'!U$19,'A2.1 Intenzita dopravy'!$E$5:$BB$5,0)),IF('09.1 Nehodovost - vypocet'!U$19&lt;MIN('A2.1 Intenzita dopravy'!$E$5:$BB$5),'09.1 Nehodovost - vypocet'!V75*'09.1 Nehodovost - vypocet'!V75/'09.1 Nehodovost - vypocet'!W75,'09.1 Nehodovost - vypocet'!T75*'09.1 Nehodovost - vypocet'!T75/'09.1 Nehodovost - vypocet'!S75)),0)),0)</f>
        <v>1610.1572730402011</v>
      </c>
      <c r="V75" s="30">
        <f>IFERROR(IF('A2 Intenzita dopravy'!$G$2="Dopravný model",IFERROR(INDEX('A2.1 Intenzita dopravy'!$E197:$BB197,MATCH('09.1 Nehodovost - vypocet'!V$19,'A2.1 Intenzita dopravy'!$E$141:$BB$141,0)),IF('09.1 Nehodovost - vypocet'!V$19&lt;MIN('A2.1 Intenzita dopravy'!$E$141:$BB$141),'09.1 Nehodovost - vypocet'!W75*'09.1 Nehodovost - vypocet'!W75/'09.1 Nehodovost - vypocet'!X75,'09.1 Nehodovost - vypocet'!U75*'09.1 Nehodovost - vypocet'!U75/'09.1 Nehodovost - vypocet'!T75)),IF('A2 Intenzita dopravy'!$G$2="Koeficienty rastu dopravy",IFERROR(INDEX('A2.1 Intenzita dopravy'!$E61:$BB61,MATCH('09.1 Nehodovost - vypocet'!V$19,'A2.1 Intenzita dopravy'!$E$5:$BB$5,0)),IF('09.1 Nehodovost - vypocet'!V$19&lt;MIN('A2.1 Intenzita dopravy'!$E$5:$BB$5),'09.1 Nehodovost - vypocet'!W75*'09.1 Nehodovost - vypocet'!W75/'09.1 Nehodovost - vypocet'!X75,'09.1 Nehodovost - vypocet'!U75*'09.1 Nehodovost - vypocet'!U75/'09.1 Nehodovost - vypocet'!T75)),0)),0)</f>
        <v>1634.8887036268661</v>
      </c>
      <c r="W75" s="30">
        <f>IFERROR(IF('A2 Intenzita dopravy'!$G$2="Dopravný model",IFERROR(INDEX('A2.1 Intenzita dopravy'!$E197:$BB197,MATCH('09.1 Nehodovost - vypocet'!W$19,'A2.1 Intenzita dopravy'!$E$141:$BB$141,0)),IF('09.1 Nehodovost - vypocet'!W$19&lt;MIN('A2.1 Intenzita dopravy'!$E$141:$BB$141),'09.1 Nehodovost - vypocet'!X75*'09.1 Nehodovost - vypocet'!X75/'09.1 Nehodovost - vypocet'!Y75,'09.1 Nehodovost - vypocet'!V75*'09.1 Nehodovost - vypocet'!V75/'09.1 Nehodovost - vypocet'!U75)),IF('A2 Intenzita dopravy'!$G$2="Koeficienty rastu dopravy",IFERROR(INDEX('A2.1 Intenzita dopravy'!$E61:$BB61,MATCH('09.1 Nehodovost - vypocet'!W$19,'A2.1 Intenzita dopravy'!$E$5:$BB$5,0)),IF('09.1 Nehodovost - vypocet'!W$19&lt;MIN('A2.1 Intenzita dopravy'!$E$5:$BB$5),'09.1 Nehodovost - vypocet'!X75*'09.1 Nehodovost - vypocet'!X75/'09.1 Nehodovost - vypocet'!Y75,'09.1 Nehodovost - vypocet'!V75*'09.1 Nehodovost - vypocet'!V75/'09.1 Nehodovost - vypocet'!U75)),0)),0)</f>
        <v>1660</v>
      </c>
      <c r="X75" s="30">
        <f>IFERROR(IF('A2 Intenzita dopravy'!$G$2="Dopravný model",IFERROR(INDEX('A2.1 Intenzita dopravy'!$E197:$BB197,MATCH('09.1 Nehodovost - vypocet'!X$19,'A2.1 Intenzita dopravy'!$E$141:$BB$141,0)),IF('09.1 Nehodovost - vypocet'!X$19&lt;MIN('A2.1 Intenzita dopravy'!$E$141:$BB$141),'09.1 Nehodovost - vypocet'!Y75*'09.1 Nehodovost - vypocet'!Y75/'09.1 Nehodovost - vypocet'!Z75,'09.1 Nehodovost - vypocet'!W75*'09.1 Nehodovost - vypocet'!W75/'09.1 Nehodovost - vypocet'!V75)),IF('A2 Intenzita dopravy'!$G$2="Koeficienty rastu dopravy",IFERROR(INDEX('A2.1 Intenzita dopravy'!$E61:$BB61,MATCH('09.1 Nehodovost - vypocet'!X$19,'A2.1 Intenzita dopravy'!$E$5:$BB$5,0)),IF('09.1 Nehodovost - vypocet'!X$19&lt;MIN('A2.1 Intenzita dopravy'!$E$5:$BB$5),'09.1 Nehodovost - vypocet'!Y75*'09.1 Nehodovost - vypocet'!Y75/'09.1 Nehodovost - vypocet'!Z75,'09.1 Nehodovost - vypocet'!W75*'09.1 Nehodovost - vypocet'!W75/'09.1 Nehodovost - vypocet'!V75)),0)),0)</f>
        <v>1676.2638847768499</v>
      </c>
      <c r="Y75" s="30">
        <f>IFERROR(IF('A2 Intenzita dopravy'!$G$2="Dopravný model",IFERROR(INDEX('A2.1 Intenzita dopravy'!$E197:$BB197,MATCH('09.1 Nehodovost - vypocet'!Y$19,'A2.1 Intenzita dopravy'!$E$141:$BB$141,0)),IF('09.1 Nehodovost - vypocet'!Y$19&lt;MIN('A2.1 Intenzita dopravy'!$E$141:$BB$141),'09.1 Nehodovost - vypocet'!Z75*'09.1 Nehodovost - vypocet'!Z75/'09.1 Nehodovost - vypocet'!AA75,'09.1 Nehodovost - vypocet'!X75*'09.1 Nehodovost - vypocet'!X75/'09.1 Nehodovost - vypocet'!W75)),IF('A2 Intenzita dopravy'!$G$2="Koeficienty rastu dopravy",IFERROR(INDEX('A2.1 Intenzita dopravy'!$E61:$BB61,MATCH('09.1 Nehodovost - vypocet'!Y$19,'A2.1 Intenzita dopravy'!$E$5:$BB$5,0)),IF('09.1 Nehodovost - vypocet'!Y$19&lt;MIN('A2.1 Intenzita dopravy'!$E$5:$BB$5),'09.1 Nehodovost - vypocet'!Z75*'09.1 Nehodovost - vypocet'!Z75/'09.1 Nehodovost - vypocet'!AA75,'09.1 Nehodovost - vypocet'!X75*'09.1 Nehodovost - vypocet'!X75/'09.1 Nehodovost - vypocet'!W75)),0)),0)</f>
        <v>1692.6871153055276</v>
      </c>
      <c r="Z75" s="30">
        <f>IFERROR(IF('A2 Intenzita dopravy'!$G$2="Dopravný model",IFERROR(INDEX('A2.1 Intenzita dopravy'!$E197:$BB197,MATCH('09.1 Nehodovost - vypocet'!Z$19,'A2.1 Intenzita dopravy'!$E$141:$BB$141,0)),IF('09.1 Nehodovost - vypocet'!Z$19&lt;MIN('A2.1 Intenzita dopravy'!$E$141:$BB$141),'09.1 Nehodovost - vypocet'!AA75*'09.1 Nehodovost - vypocet'!AA75/'09.1 Nehodovost - vypocet'!AB75,'09.1 Nehodovost - vypocet'!Y75*'09.1 Nehodovost - vypocet'!Y75/'09.1 Nehodovost - vypocet'!X75)),IF('A2 Intenzita dopravy'!$G$2="Koeficienty rastu dopravy",IFERROR(INDEX('A2.1 Intenzita dopravy'!$E61:$BB61,MATCH('09.1 Nehodovost - vypocet'!Z$19,'A2.1 Intenzita dopravy'!$E$5:$BB$5,0)),IF('09.1 Nehodovost - vypocet'!Z$19&lt;MIN('A2.1 Intenzita dopravy'!$E$5:$BB$5),'09.1 Nehodovost - vypocet'!AA75*'09.1 Nehodovost - vypocet'!AA75/'09.1 Nehodovost - vypocet'!AB75,'09.1 Nehodovost - vypocet'!Y75*'09.1 Nehodovost - vypocet'!Y75/'09.1 Nehodovost - vypocet'!X75)),0)),0)</f>
        <v>1709.2712527793753</v>
      </c>
      <c r="AA75" s="30">
        <f>IFERROR(IF('A2 Intenzita dopravy'!$G$2="Dopravný model",IFERROR(INDEX('A2.1 Intenzita dopravy'!$E197:$BB197,MATCH('09.1 Nehodovost - vypocet'!AA$19,'A2.1 Intenzita dopravy'!$E$141:$BB$141,0)),IF('09.1 Nehodovost - vypocet'!AA$19&lt;MIN('A2.1 Intenzita dopravy'!$E$141:$BB$141),'09.1 Nehodovost - vypocet'!AB75*'09.1 Nehodovost - vypocet'!AB75/'09.1 Nehodovost - vypocet'!AC75,'09.1 Nehodovost - vypocet'!Z75*'09.1 Nehodovost - vypocet'!Z75/'09.1 Nehodovost - vypocet'!Y75)),IF('A2 Intenzita dopravy'!$G$2="Koeficienty rastu dopravy",IFERROR(INDEX('A2.1 Intenzita dopravy'!$E61:$BB61,MATCH('09.1 Nehodovost - vypocet'!AA$19,'A2.1 Intenzita dopravy'!$E$5:$BB$5,0)),IF('09.1 Nehodovost - vypocet'!AA$19&lt;MIN('A2.1 Intenzita dopravy'!$E$5:$BB$5),'09.1 Nehodovost - vypocet'!AB75*'09.1 Nehodovost - vypocet'!AB75/'09.1 Nehodovost - vypocet'!AC75,'09.1 Nehodovost - vypocet'!Z75*'09.1 Nehodovost - vypocet'!Z75/'09.1 Nehodovost - vypocet'!Y75)),0)),0)</f>
        <v>1726.0178736875594</v>
      </c>
      <c r="AB75" s="30">
        <f>IFERROR(IF('A2 Intenzita dopravy'!$G$2="Dopravný model",IFERROR(INDEX('A2.1 Intenzita dopravy'!$E197:$BB197,MATCH('09.1 Nehodovost - vypocet'!AB$19,'A2.1 Intenzita dopravy'!$E$141:$BB$141,0)),IF('09.1 Nehodovost - vypocet'!AB$19&lt;MIN('A2.1 Intenzita dopravy'!$E$141:$BB$141),'09.1 Nehodovost - vypocet'!AC75*'09.1 Nehodovost - vypocet'!AC75/'09.1 Nehodovost - vypocet'!AD75,'09.1 Nehodovost - vypocet'!AA75*'09.1 Nehodovost - vypocet'!AA75/'09.1 Nehodovost - vypocet'!Z75)),IF('A2 Intenzita dopravy'!$G$2="Koeficienty rastu dopravy",IFERROR(INDEX('A2.1 Intenzita dopravy'!$E61:$BB61,MATCH('09.1 Nehodovost - vypocet'!AB$19,'A2.1 Intenzita dopravy'!$E$5:$BB$5,0)),IF('09.1 Nehodovost - vypocet'!AB$19&lt;MIN('A2.1 Intenzita dopravy'!$E$5:$BB$5),'09.1 Nehodovost - vypocet'!AC75*'09.1 Nehodovost - vypocet'!AC75/'09.1 Nehodovost - vypocet'!AD75,'09.1 Nehodovost - vypocet'!AA75*'09.1 Nehodovost - vypocet'!AA75/'09.1 Nehodovost - vypocet'!Z75)),0)),0)</f>
        <v>1742.9285699649315</v>
      </c>
      <c r="AC75" s="30">
        <f>IFERROR(IF('A2 Intenzita dopravy'!$G$2="Dopravný model",IFERROR(INDEX('A2.1 Intenzita dopravy'!$E197:$BB197,MATCH('09.1 Nehodovost - vypocet'!AC$19,'A2.1 Intenzita dopravy'!$E$141:$BB$141,0)),IF('09.1 Nehodovost - vypocet'!AC$19&lt;MIN('A2.1 Intenzita dopravy'!$E$141:$BB$141),'09.1 Nehodovost - vypocet'!AD75*'09.1 Nehodovost - vypocet'!AD75/'09.1 Nehodovost - vypocet'!AE75,'09.1 Nehodovost - vypocet'!AB75*'09.1 Nehodovost - vypocet'!AB75/'09.1 Nehodovost - vypocet'!AA75)),IF('A2 Intenzita dopravy'!$G$2="Koeficienty rastu dopravy",IFERROR(INDEX('A2.1 Intenzita dopravy'!$E61:$BB61,MATCH('09.1 Nehodovost - vypocet'!AC$19,'A2.1 Intenzita dopravy'!$E$5:$BB$5,0)),IF('09.1 Nehodovost - vypocet'!AC$19&lt;MIN('A2.1 Intenzita dopravy'!$E$5:$BB$5),'09.1 Nehodovost - vypocet'!AD75*'09.1 Nehodovost - vypocet'!AD75/'09.1 Nehodovost - vypocet'!AE75,'09.1 Nehodovost - vypocet'!AB75*'09.1 Nehodovost - vypocet'!AB75/'09.1 Nehodovost - vypocet'!AA75)),0)),0)</f>
        <v>1760.0049491433588</v>
      </c>
      <c r="AD75" s="30">
        <f>IFERROR(IF('A2 Intenzita dopravy'!$G$2="Dopravný model",IFERROR(INDEX('A2.1 Intenzita dopravy'!$E197:$BB197,MATCH('09.1 Nehodovost - vypocet'!AD$19,'A2.1 Intenzita dopravy'!$E$141:$BB$141,0)),IF('09.1 Nehodovost - vypocet'!AD$19&lt;MIN('A2.1 Intenzita dopravy'!$E$141:$BB$141),'09.1 Nehodovost - vypocet'!AE75*'09.1 Nehodovost - vypocet'!AE75/'09.1 Nehodovost - vypocet'!AF75,'09.1 Nehodovost - vypocet'!AC75*'09.1 Nehodovost - vypocet'!AC75/'09.1 Nehodovost - vypocet'!AB75)),IF('A2 Intenzita dopravy'!$G$2="Koeficienty rastu dopravy",IFERROR(INDEX('A2.1 Intenzita dopravy'!$E61:$BB61,MATCH('09.1 Nehodovost - vypocet'!AD$19,'A2.1 Intenzita dopravy'!$E$5:$BB$5,0)),IF('09.1 Nehodovost - vypocet'!AD$19&lt;MIN('A2.1 Intenzita dopravy'!$E$5:$BB$5),'09.1 Nehodovost - vypocet'!AE75*'09.1 Nehodovost - vypocet'!AE75/'09.1 Nehodovost - vypocet'!AF75,'09.1 Nehodovost - vypocet'!AC75*'09.1 Nehodovost - vypocet'!AC75/'09.1 Nehodovost - vypocet'!AB75)),0)),0)</f>
        <v>1777.2486345045352</v>
      </c>
      <c r="AE75" s="30">
        <f>IFERROR(IF('A2 Intenzita dopravy'!$G$2="Dopravný model",IFERROR(INDEX('A2.1 Intenzita dopravy'!$E197:$BB197,MATCH('09.1 Nehodovost - vypocet'!AE$19,'A2.1 Intenzita dopravy'!$E$141:$BB$141,0)),IF('09.1 Nehodovost - vypocet'!AE$19&lt;MIN('A2.1 Intenzita dopravy'!$E$141:$BB$141),'09.1 Nehodovost - vypocet'!AF75*'09.1 Nehodovost - vypocet'!AF75/'09.1 Nehodovost - vypocet'!AG75,'09.1 Nehodovost - vypocet'!AD75*'09.1 Nehodovost - vypocet'!AD75/'09.1 Nehodovost - vypocet'!AC75)),IF('A2 Intenzita dopravy'!$G$2="Koeficienty rastu dopravy",IFERROR(INDEX('A2.1 Intenzita dopravy'!$E61:$BB61,MATCH('09.1 Nehodovost - vypocet'!AE$19,'A2.1 Intenzita dopravy'!$E$5:$BB$5,0)),IF('09.1 Nehodovost - vypocet'!AE$19&lt;MIN('A2.1 Intenzita dopravy'!$E$5:$BB$5),'09.1 Nehodovost - vypocet'!AF75*'09.1 Nehodovost - vypocet'!AF75/'09.1 Nehodovost - vypocet'!AG75,'09.1 Nehodovost - vypocet'!AD75*'09.1 Nehodovost - vypocet'!AD75/'09.1 Nehodovost - vypocet'!AC75)),0)),0)</f>
        <v>1794.6612652342915</v>
      </c>
      <c r="AF75" s="30">
        <f>IFERROR(IF('A2 Intenzita dopravy'!$G$2="Dopravný model",IFERROR(INDEX('A2.1 Intenzita dopravy'!$E197:$BB197,MATCH('09.1 Nehodovost - vypocet'!AF$19,'A2.1 Intenzita dopravy'!$E$141:$BB$141,0)),IF('09.1 Nehodovost - vypocet'!AF$19&lt;MIN('A2.1 Intenzita dopravy'!$E$141:$BB$141),'09.1 Nehodovost - vypocet'!AG75*'09.1 Nehodovost - vypocet'!AG75/'09.1 Nehodovost - vypocet'!AH75,'09.1 Nehodovost - vypocet'!AE75*'09.1 Nehodovost - vypocet'!AE75/'09.1 Nehodovost - vypocet'!AD75)),IF('A2 Intenzita dopravy'!$G$2="Koeficienty rastu dopravy",IFERROR(INDEX('A2.1 Intenzita dopravy'!$E61:$BB61,MATCH('09.1 Nehodovost - vypocet'!AF$19,'A2.1 Intenzita dopravy'!$E$5:$BB$5,0)),IF('09.1 Nehodovost - vypocet'!AF$19&lt;MIN('A2.1 Intenzita dopravy'!$E$5:$BB$5),'09.1 Nehodovost - vypocet'!AG75*'09.1 Nehodovost - vypocet'!AG75/'09.1 Nehodovost - vypocet'!AH75,'09.1 Nehodovost - vypocet'!AE75*'09.1 Nehodovost - vypocet'!AE75/'09.1 Nehodovost - vypocet'!AD75)),0)),0)</f>
        <v>1812.2444965784155</v>
      </c>
      <c r="AG75" s="30">
        <f>IFERROR(IF('A2 Intenzita dopravy'!$G$2="Dopravný model",IFERROR(INDEX('A2.1 Intenzita dopravy'!$E197:$BB197,MATCH('09.1 Nehodovost - vypocet'!AG$19,'A2.1 Intenzita dopravy'!$E$141:$BB$141,0)),IF('09.1 Nehodovost - vypocet'!AG$19&lt;MIN('A2.1 Intenzita dopravy'!$E$141:$BB$141),'09.1 Nehodovost - vypocet'!AH75*'09.1 Nehodovost - vypocet'!AH75/'09.1 Nehodovost - vypocet'!AI75,'09.1 Nehodovost - vypocet'!AF75*'09.1 Nehodovost - vypocet'!AF75/'09.1 Nehodovost - vypocet'!AE75)),IF('A2 Intenzita dopravy'!$G$2="Koeficienty rastu dopravy",IFERROR(INDEX('A2.1 Intenzita dopravy'!$E61:$BB61,MATCH('09.1 Nehodovost - vypocet'!AG$19,'A2.1 Intenzita dopravy'!$E$5:$BB$5,0)),IF('09.1 Nehodovost - vypocet'!AG$19&lt;MIN('A2.1 Intenzita dopravy'!$E$5:$BB$5),'09.1 Nehodovost - vypocet'!AH75*'09.1 Nehodovost - vypocet'!AH75/'09.1 Nehodovost - vypocet'!AI75,'09.1 Nehodovost - vypocet'!AF75*'09.1 Nehodovost - vypocet'!AF75/'09.1 Nehodovost - vypocet'!AE75)),0)),0)</f>
        <v>1830</v>
      </c>
      <c r="AH75" s="30">
        <f>IFERROR(IF('A2 Intenzita dopravy'!$G$2="Dopravný model",IFERROR(INDEX('A2.1 Intenzita dopravy'!$E197:$BB197,MATCH('09.1 Nehodovost - vypocet'!AH$19,'A2.1 Intenzita dopravy'!$E$141:$BB$141,0)),IF('09.1 Nehodovost - vypocet'!AH$19&lt;MIN('A2.1 Intenzita dopravy'!$E$141:$BB$141),'09.1 Nehodovost - vypocet'!AI75*'09.1 Nehodovost - vypocet'!AI75/'09.1 Nehodovost - vypocet'!AJ75,'09.1 Nehodovost - vypocet'!AG75*'09.1 Nehodovost - vypocet'!AG75/'09.1 Nehodovost - vypocet'!AF75)),IF('A2 Intenzita dopravy'!$G$2="Koeficienty rastu dopravy",IFERROR(INDEX('A2.1 Intenzita dopravy'!$E61:$BB61,MATCH('09.1 Nehodovost - vypocet'!AH$19,'A2.1 Intenzita dopravy'!$E$5:$BB$5,0)),IF('09.1 Nehodovost - vypocet'!AH$19&lt;MIN('A2.1 Intenzita dopravy'!$E$5:$BB$5),'09.1 Nehodovost - vypocet'!AI75*'09.1 Nehodovost - vypocet'!AI75/'09.1 Nehodovost - vypocet'!AJ75,'09.1 Nehodovost - vypocet'!AG75*'09.1 Nehodovost - vypocet'!AG75/'09.1 Nehodovost - vypocet'!AF75)),0)),0)</f>
        <v>1854.4734044689842</v>
      </c>
      <c r="AI75" s="30">
        <f>IFERROR(IF('A2 Intenzita dopravy'!$G$2="Dopravný model",IFERROR(INDEX('A2.1 Intenzita dopravy'!$E197:$BB197,MATCH('09.1 Nehodovost - vypocet'!AI$19,'A2.1 Intenzita dopravy'!$E$141:$BB$141,0)),IF('09.1 Nehodovost - vypocet'!AI$19&lt;MIN('A2.1 Intenzita dopravy'!$E$141:$BB$141),'09.1 Nehodovost - vypocet'!AJ75*'09.1 Nehodovost - vypocet'!AJ75/'09.1 Nehodovost - vypocet'!AK75,'09.1 Nehodovost - vypocet'!AH75*'09.1 Nehodovost - vypocet'!AH75/'09.1 Nehodovost - vypocet'!AG75)),IF('A2 Intenzita dopravy'!$G$2="Koeficienty rastu dopravy",IFERROR(INDEX('A2.1 Intenzita dopravy'!$E61:$BB61,MATCH('09.1 Nehodovost - vypocet'!AI$19,'A2.1 Intenzita dopravy'!$E$5:$BB$5,0)),IF('09.1 Nehodovost - vypocet'!AI$19&lt;MIN('A2.1 Intenzita dopravy'!$E$5:$BB$5),'09.1 Nehodovost - vypocet'!AJ75*'09.1 Nehodovost - vypocet'!AJ75/'09.1 Nehodovost - vypocet'!AK75,'09.1 Nehodovost - vypocet'!AH75*'09.1 Nehodovost - vypocet'!AH75/'09.1 Nehodovost - vypocet'!AG75)),0)),0)</f>
        <v>1879.2741026681883</v>
      </c>
      <c r="AJ75" s="30">
        <f>IFERROR(IF('A2 Intenzita dopravy'!$G$2="Dopravný model",IFERROR(INDEX('A2.1 Intenzita dopravy'!$E197:$BB197,MATCH('09.1 Nehodovost - vypocet'!AJ$19,'A2.1 Intenzita dopravy'!$E$141:$BB$141,0)),IF('09.1 Nehodovost - vypocet'!AJ$19&lt;MIN('A2.1 Intenzita dopravy'!$E$141:$BB$141),'09.1 Nehodovost - vypocet'!AK75*'09.1 Nehodovost - vypocet'!AK75/'09.1 Nehodovost - vypocet'!AL75,'09.1 Nehodovost - vypocet'!AI75*'09.1 Nehodovost - vypocet'!AI75/'09.1 Nehodovost - vypocet'!AH75)),IF('A2 Intenzita dopravy'!$G$2="Koeficienty rastu dopravy",IFERROR(INDEX('A2.1 Intenzita dopravy'!$E61:$BB61,MATCH('09.1 Nehodovost - vypocet'!AJ$19,'A2.1 Intenzita dopravy'!$E$5:$BB$5,0)),IF('09.1 Nehodovost - vypocet'!AJ$19&lt;MIN('A2.1 Intenzita dopravy'!$E$5:$BB$5),'09.1 Nehodovost - vypocet'!AK75*'09.1 Nehodovost - vypocet'!AK75/'09.1 Nehodovost - vypocet'!AL75,'09.1 Nehodovost - vypocet'!AI75*'09.1 Nehodovost - vypocet'!AI75/'09.1 Nehodovost - vypocet'!AH75)),0)),0)</f>
        <v>1904.4064716423336</v>
      </c>
      <c r="AK75" s="30">
        <f>IFERROR(IF('A2 Intenzita dopravy'!$G$2="Dopravný model",IFERROR(INDEX('A2.1 Intenzita dopravy'!$E197:$BB197,MATCH('09.1 Nehodovost - vypocet'!AK$19,'A2.1 Intenzita dopravy'!$E$141:$BB$141,0)),IF('09.1 Nehodovost - vypocet'!AK$19&lt;MIN('A2.1 Intenzita dopravy'!$E$141:$BB$141),'09.1 Nehodovost - vypocet'!AL75*'09.1 Nehodovost - vypocet'!AL75/'09.1 Nehodovost - vypocet'!AM75,'09.1 Nehodovost - vypocet'!AJ75*'09.1 Nehodovost - vypocet'!AJ75/'09.1 Nehodovost - vypocet'!AI75)),IF('A2 Intenzita dopravy'!$G$2="Koeficienty rastu dopravy",IFERROR(INDEX('A2.1 Intenzita dopravy'!$E61:$BB61,MATCH('09.1 Nehodovost - vypocet'!AK$19,'A2.1 Intenzita dopravy'!$E$5:$BB$5,0)),IF('09.1 Nehodovost - vypocet'!AK$19&lt;MIN('A2.1 Intenzita dopravy'!$E$5:$BB$5),'09.1 Nehodovost - vypocet'!AL75*'09.1 Nehodovost - vypocet'!AL75/'09.1 Nehodovost - vypocet'!AM75,'09.1 Nehodovost - vypocet'!AJ75*'09.1 Nehodovost - vypocet'!AJ75/'09.1 Nehodovost - vypocet'!AI75)),0)),0)</f>
        <v>1929.8749469723084</v>
      </c>
      <c r="AL75" s="30">
        <f>IFERROR(IF('A2 Intenzita dopravy'!$G$2="Dopravný model",IFERROR(INDEX('A2.1 Intenzita dopravy'!$E197:$BB197,MATCH('09.1 Nehodovost - vypocet'!AL$19,'A2.1 Intenzita dopravy'!$E$141:$BB$141,0)),IF('09.1 Nehodovost - vypocet'!AL$19&lt;MIN('A2.1 Intenzita dopravy'!$E$141:$BB$141),'09.1 Nehodovost - vypocet'!AM75*'09.1 Nehodovost - vypocet'!AM75/'09.1 Nehodovost - vypocet'!AN75,'09.1 Nehodovost - vypocet'!AK75*'09.1 Nehodovost - vypocet'!AK75/'09.1 Nehodovost - vypocet'!AJ75)),IF('A2 Intenzita dopravy'!$G$2="Koeficienty rastu dopravy",IFERROR(INDEX('A2.1 Intenzita dopravy'!$E61:$BB61,MATCH('09.1 Nehodovost - vypocet'!AL$19,'A2.1 Intenzita dopravy'!$E$5:$BB$5,0)),IF('09.1 Nehodovost - vypocet'!AL$19&lt;MIN('A2.1 Intenzita dopravy'!$E$5:$BB$5),'09.1 Nehodovost - vypocet'!AM75*'09.1 Nehodovost - vypocet'!AM75/'09.1 Nehodovost - vypocet'!AN75,'09.1 Nehodovost - vypocet'!AK75*'09.1 Nehodovost - vypocet'!AK75/'09.1 Nehodovost - vypocet'!AJ75)),0)),0)</f>
        <v>1955.6840235579984</v>
      </c>
      <c r="AM75" s="30">
        <f>IFERROR(IF('A2 Intenzita dopravy'!$G$2="Dopravný model",IFERROR(INDEX('A2.1 Intenzita dopravy'!$E197:$BB197,MATCH('09.1 Nehodovost - vypocet'!AM$19,'A2.1 Intenzita dopravy'!$E$141:$BB$141,0)),IF('09.1 Nehodovost - vypocet'!AM$19&lt;MIN('A2.1 Intenzita dopravy'!$E$141:$BB$141),'09.1 Nehodovost - vypocet'!AN75*'09.1 Nehodovost - vypocet'!AN75/'09.1 Nehodovost - vypocet'!AO75,'09.1 Nehodovost - vypocet'!AL75*'09.1 Nehodovost - vypocet'!AL75/'09.1 Nehodovost - vypocet'!AK75)),IF('A2 Intenzita dopravy'!$G$2="Koeficienty rastu dopravy",IFERROR(INDEX('A2.1 Intenzita dopravy'!$E61:$BB61,MATCH('09.1 Nehodovost - vypocet'!AM$19,'A2.1 Intenzita dopravy'!$E$5:$BB$5,0)),IF('09.1 Nehodovost - vypocet'!AM$19&lt;MIN('A2.1 Intenzita dopravy'!$E$5:$BB$5),'09.1 Nehodovost - vypocet'!AN75*'09.1 Nehodovost - vypocet'!AN75/'09.1 Nehodovost - vypocet'!AO75,'09.1 Nehodovost - vypocet'!AL75*'09.1 Nehodovost - vypocet'!AL75/'09.1 Nehodovost - vypocet'!AK75)),0)),0)</f>
        <v>1981.8382564115861</v>
      </c>
      <c r="AN75" s="30">
        <f>IFERROR(IF('A2 Intenzita dopravy'!$G$2="Dopravný model",IFERROR(INDEX('A2.1 Intenzita dopravy'!$E197:$BB197,MATCH('09.1 Nehodovost - vypocet'!AN$19,'A2.1 Intenzita dopravy'!$E$141:$BB$141,0)),IF('09.1 Nehodovost - vypocet'!AN$19&lt;MIN('A2.1 Intenzita dopravy'!$E$141:$BB$141),'09.1 Nehodovost - vypocet'!AO75*'09.1 Nehodovost - vypocet'!AO75/'09.1 Nehodovost - vypocet'!AP75,'09.1 Nehodovost - vypocet'!AM75*'09.1 Nehodovost - vypocet'!AM75/'09.1 Nehodovost - vypocet'!AL75)),IF('A2 Intenzita dopravy'!$G$2="Koeficienty rastu dopravy",IFERROR(INDEX('A2.1 Intenzita dopravy'!$E61:$BB61,MATCH('09.1 Nehodovost - vypocet'!AN$19,'A2.1 Intenzita dopravy'!$E$5:$BB$5,0)),IF('09.1 Nehodovost - vypocet'!AN$19&lt;MIN('A2.1 Intenzita dopravy'!$E$5:$BB$5),'09.1 Nehodovost - vypocet'!AO75*'09.1 Nehodovost - vypocet'!AO75/'09.1 Nehodovost - vypocet'!AP75,'09.1 Nehodovost - vypocet'!AM75*'09.1 Nehodovost - vypocet'!AM75/'09.1 Nehodovost - vypocet'!AL75)),0)),0)</f>
        <v>2008.342261461459</v>
      </c>
      <c r="AO75" s="30">
        <f>IFERROR(IF('A2 Intenzita dopravy'!$G$2="Dopravný model",IFERROR(INDEX('A2.1 Intenzita dopravy'!$E197:$BB197,MATCH('09.1 Nehodovost - vypocet'!AO$19,'A2.1 Intenzita dopravy'!$E$141:$BB$141,0)),IF('09.1 Nehodovost - vypocet'!AO$19&lt;MIN('A2.1 Intenzita dopravy'!$E$141:$BB$141),'09.1 Nehodovost - vypocet'!AP75*'09.1 Nehodovost - vypocet'!AP75/'09.1 Nehodovost - vypocet'!AQ75,'09.1 Nehodovost - vypocet'!AN75*'09.1 Nehodovost - vypocet'!AN75/'09.1 Nehodovost - vypocet'!AM75)),IF('A2 Intenzita dopravy'!$G$2="Koeficienty rastu dopravy",IFERROR(INDEX('A2.1 Intenzita dopravy'!$E61:$BB61,MATCH('09.1 Nehodovost - vypocet'!AO$19,'A2.1 Intenzita dopravy'!$E$5:$BB$5,0)),IF('09.1 Nehodovost - vypocet'!AO$19&lt;MIN('A2.1 Intenzita dopravy'!$E$5:$BB$5),'09.1 Nehodovost - vypocet'!AP75*'09.1 Nehodovost - vypocet'!AP75/'09.1 Nehodovost - vypocet'!AQ75,'09.1 Nehodovost - vypocet'!AN75*'09.1 Nehodovost - vypocet'!AN75/'09.1 Nehodovost - vypocet'!AM75)),0)),0)</f>
        <v>2035.2007163668693</v>
      </c>
      <c r="AP75" s="30">
        <f>IFERROR(IF('A2 Intenzita dopravy'!$G$2="Dopravný model",IFERROR(INDEX('A2.1 Intenzita dopravy'!$E197:$BB197,MATCH('09.1 Nehodovost - vypocet'!AP$19,'A2.1 Intenzita dopravy'!$E$141:$BB$141,0)),IF('09.1 Nehodovost - vypocet'!AP$19&lt;MIN('A2.1 Intenzita dopravy'!$E$141:$BB$141),'09.1 Nehodovost - vypocet'!AQ75*'09.1 Nehodovost - vypocet'!AQ75/'09.1 Nehodovost - vypocet'!AR75,'09.1 Nehodovost - vypocet'!AO75*'09.1 Nehodovost - vypocet'!AO75/'09.1 Nehodovost - vypocet'!AN75)),IF('A2 Intenzita dopravy'!$G$2="Koeficienty rastu dopravy",IFERROR(INDEX('A2.1 Intenzita dopravy'!$E61:$BB61,MATCH('09.1 Nehodovost - vypocet'!AP$19,'A2.1 Intenzita dopravy'!$E$5:$BB$5,0)),IF('09.1 Nehodovost - vypocet'!AP$19&lt;MIN('A2.1 Intenzita dopravy'!$E$5:$BB$5),'09.1 Nehodovost - vypocet'!AQ75*'09.1 Nehodovost - vypocet'!AQ75/'09.1 Nehodovost - vypocet'!AR75,'09.1 Nehodovost - vypocet'!AO75*'09.1 Nehodovost - vypocet'!AO75/'09.1 Nehodovost - vypocet'!AN75)),0)),0)</f>
        <v>2062.4183613434884</v>
      </c>
      <c r="AQ75" s="30">
        <f>IFERROR(IF('A2 Intenzita dopravy'!$G$2="Dopravný model",IFERROR(INDEX('A2.1 Intenzita dopravy'!$E197:$BB197,MATCH('09.1 Nehodovost - vypocet'!AQ$19,'A2.1 Intenzita dopravy'!$E$141:$BB$141,0)),IF('09.1 Nehodovost - vypocet'!AQ$19&lt;MIN('A2.1 Intenzita dopravy'!$E$141:$BB$141),'09.1 Nehodovost - vypocet'!AR75*'09.1 Nehodovost - vypocet'!AR75/'09.1 Nehodovost - vypocet'!AS75,'09.1 Nehodovost - vypocet'!AP75*'09.1 Nehodovost - vypocet'!AP75/'09.1 Nehodovost - vypocet'!AO75)),IF('A2 Intenzita dopravy'!$G$2="Koeficienty rastu dopravy",IFERROR(INDEX('A2.1 Intenzita dopravy'!$E61:$BB61,MATCH('09.1 Nehodovost - vypocet'!AQ$19,'A2.1 Intenzita dopravy'!$E$5:$BB$5,0)),IF('09.1 Nehodovost - vypocet'!AQ$19&lt;MIN('A2.1 Intenzita dopravy'!$E$5:$BB$5),'09.1 Nehodovost - vypocet'!AR75*'09.1 Nehodovost - vypocet'!AR75/'09.1 Nehodovost - vypocet'!AS75,'09.1 Nehodovost - vypocet'!AP75*'09.1 Nehodovost - vypocet'!AP75/'09.1 Nehodovost - vypocet'!AO75)),0)),0)</f>
        <v>2090</v>
      </c>
      <c r="AR75" s="30">
        <f>IFERROR(IF('A2 Intenzita dopravy'!$G$2="Dopravný model",IFERROR(INDEX('A2.1 Intenzita dopravy'!$E197:$BB197,MATCH('09.1 Nehodovost - vypocet'!AR$19,'A2.1 Intenzita dopravy'!$E$141:$BB$141,0)),IF('09.1 Nehodovost - vypocet'!AR$19&lt;MIN('A2.1 Intenzita dopravy'!$E$141:$BB$141),'09.1 Nehodovost - vypocet'!AS75*'09.1 Nehodovost - vypocet'!AS75/'09.1 Nehodovost - vypocet'!AT75,'09.1 Nehodovost - vypocet'!AQ75*'09.1 Nehodovost - vypocet'!AQ75/'09.1 Nehodovost - vypocet'!AP75)),IF('A2 Intenzita dopravy'!$G$2="Koeficienty rastu dopravy",IFERROR(INDEX('A2.1 Intenzita dopravy'!$E61:$BB61,MATCH('09.1 Nehodovost - vypocet'!AR$19,'A2.1 Intenzita dopravy'!$E$5:$BB$5,0)),IF('09.1 Nehodovost - vypocet'!AR$19&lt;MIN('A2.1 Intenzita dopravy'!$E$5:$BB$5),'09.1 Nehodovost - vypocet'!AS75*'09.1 Nehodovost - vypocet'!AS75/'09.1 Nehodovost - vypocet'!AT75,'09.1 Nehodovost - vypocet'!AQ75*'09.1 Nehodovost - vypocet'!AQ75/'09.1 Nehodovost - vypocet'!AP75)),0)),0)</f>
        <v>2117.9505001858893</v>
      </c>
      <c r="AS75" s="30">
        <f>IFERROR(IF('A2 Intenzita dopravy'!$G$2="Dopravný model",IFERROR(INDEX('A2.1 Intenzita dopravy'!$E197:$BB197,MATCH('09.1 Nehodovost - vypocet'!AS$19,'A2.1 Intenzita dopravy'!$E$141:$BB$141,0)),IF('09.1 Nehodovost - vypocet'!AS$19&lt;MIN('A2.1 Intenzita dopravy'!$E$141:$BB$141),'09.1 Nehodovost - vypocet'!AT75*'09.1 Nehodovost - vypocet'!AT75/'09.1 Nehodovost - vypocet'!AU75,'09.1 Nehodovost - vypocet'!AR75*'09.1 Nehodovost - vypocet'!AR75/'09.1 Nehodovost - vypocet'!AQ75)),IF('A2 Intenzita dopravy'!$G$2="Koeficienty rastu dopravy",IFERROR(INDEX('A2.1 Intenzita dopravy'!$E61:$BB61,MATCH('09.1 Nehodovost - vypocet'!AS$19,'A2.1 Intenzita dopravy'!$E$5:$BB$5,0)),IF('09.1 Nehodovost - vypocet'!AS$19&lt;MIN('A2.1 Intenzita dopravy'!$E$5:$BB$5),'09.1 Nehodovost - vypocet'!AT75*'09.1 Nehodovost - vypocet'!AT75/'09.1 Nehodovost - vypocet'!AU75,'09.1 Nehodovost - vypocet'!AR75*'09.1 Nehodovost - vypocet'!AR75/'09.1 Nehodovost - vypocet'!AQ75)),0)),0)</f>
        <v>2146.2747948505539</v>
      </c>
      <c r="AT75" s="30">
        <f>IFERROR(IF('A2 Intenzita dopravy'!$G$2="Dopravný model",IFERROR(INDEX('A2.1 Intenzita dopravy'!$E197:$BB197,MATCH('09.1 Nehodovost - vypocet'!AT$19,'A2.1 Intenzita dopravy'!$E$141:$BB$141,0)),IF('09.1 Nehodovost - vypocet'!AT$19&lt;MIN('A2.1 Intenzita dopravy'!$E$141:$BB$141),'09.1 Nehodovost - vypocet'!AU75*'09.1 Nehodovost - vypocet'!AU75/'09.1 Nehodovost - vypocet'!AV75,'09.1 Nehodovost - vypocet'!AS75*'09.1 Nehodovost - vypocet'!AS75/'09.1 Nehodovost - vypocet'!AR75)),IF('A2 Intenzita dopravy'!$G$2="Koeficienty rastu dopravy",IFERROR(INDEX('A2.1 Intenzita dopravy'!$E61:$BB61,MATCH('09.1 Nehodovost - vypocet'!AT$19,'A2.1 Intenzita dopravy'!$E$5:$BB$5,0)),IF('09.1 Nehodovost - vypocet'!AT$19&lt;MIN('A2.1 Intenzita dopravy'!$E$5:$BB$5),'09.1 Nehodovost - vypocet'!AU75*'09.1 Nehodovost - vypocet'!AU75/'09.1 Nehodovost - vypocet'!AV75,'09.1 Nehodovost - vypocet'!AS75*'09.1 Nehodovost - vypocet'!AS75/'09.1 Nehodovost - vypocet'!AR75)),0)),0)</f>
        <v>2174.9778829139223</v>
      </c>
      <c r="AU75" s="30">
        <f>IFERROR(IF('A2 Intenzita dopravy'!$G$2="Dopravný model",IFERROR(INDEX('A2.1 Intenzita dopravy'!$E197:$BB197,MATCH('09.1 Nehodovost - vypocet'!AU$19,'A2.1 Intenzita dopravy'!$E$141:$BB$141,0)),IF('09.1 Nehodovost - vypocet'!AU$19&lt;MIN('A2.1 Intenzita dopravy'!$E$141:$BB$141),'09.1 Nehodovost - vypocet'!AV75*'09.1 Nehodovost - vypocet'!AV75/'09.1 Nehodovost - vypocet'!AW75,'09.1 Nehodovost - vypocet'!AT75*'09.1 Nehodovost - vypocet'!AT75/'09.1 Nehodovost - vypocet'!AS75)),IF('A2 Intenzita dopravy'!$G$2="Koeficienty rastu dopravy",IFERROR(INDEX('A2.1 Intenzita dopravy'!$E61:$BB61,MATCH('09.1 Nehodovost - vypocet'!AU$19,'A2.1 Intenzita dopravy'!$E$5:$BB$5,0)),IF('09.1 Nehodovost - vypocet'!AU$19&lt;MIN('A2.1 Intenzita dopravy'!$E$5:$BB$5),'09.1 Nehodovost - vypocet'!AV75*'09.1 Nehodovost - vypocet'!AV75/'09.1 Nehodovost - vypocet'!AW75,'09.1 Nehodovost - vypocet'!AT75*'09.1 Nehodovost - vypocet'!AT75/'09.1 Nehodovost - vypocet'!AS75)),0)),0)</f>
        <v>2204.0648301487022</v>
      </c>
      <c r="AV75" s="30">
        <f>IFERROR(IF('A2 Intenzita dopravy'!$G$2="Dopravný model",IFERROR(INDEX('A2.1 Intenzita dopravy'!$E197:$BB197,MATCH('09.1 Nehodovost - vypocet'!AV$19,'A2.1 Intenzita dopravy'!$E$141:$BB$141,0)),IF('09.1 Nehodovost - vypocet'!AV$19&lt;MIN('A2.1 Intenzita dopravy'!$E$141:$BB$141),'09.1 Nehodovost - vypocet'!AW75*'09.1 Nehodovost - vypocet'!AW75/'09.1 Nehodovost - vypocet'!AX75,'09.1 Nehodovost - vypocet'!AU75*'09.1 Nehodovost - vypocet'!AU75/'09.1 Nehodovost - vypocet'!AT75)),IF('A2 Intenzita dopravy'!$G$2="Koeficienty rastu dopravy",IFERROR(INDEX('A2.1 Intenzita dopravy'!$E61:$BB61,MATCH('09.1 Nehodovost - vypocet'!AV$19,'A2.1 Intenzita dopravy'!$E$5:$BB$5,0)),IF('09.1 Nehodovost - vypocet'!AV$19&lt;MIN('A2.1 Intenzita dopravy'!$E$5:$BB$5),'09.1 Nehodovost - vypocet'!AW75*'09.1 Nehodovost - vypocet'!AW75/'09.1 Nehodovost - vypocet'!AX75,'09.1 Nehodovost - vypocet'!AU75*'09.1 Nehodovost - vypocet'!AU75/'09.1 Nehodovost - vypocet'!AT75)),0)),0)</f>
        <v>2233.5407700744358</v>
      </c>
      <c r="AW75" s="30">
        <f>IFERROR(IF('A2 Intenzita dopravy'!$G$2="Dopravný model",IFERROR(INDEX('A2.1 Intenzita dopravy'!$E197:$BB197,MATCH('09.1 Nehodovost - vypocet'!AW$19,'A2.1 Intenzita dopravy'!$E$141:$BB$141,0)),IF('09.1 Nehodovost - vypocet'!AW$19&lt;MIN('A2.1 Intenzita dopravy'!$E$141:$BB$141),'09.1 Nehodovost - vypocet'!AX75*'09.1 Nehodovost - vypocet'!AX75/'09.1 Nehodovost - vypocet'!AY75,'09.1 Nehodovost - vypocet'!AV75*'09.1 Nehodovost - vypocet'!AV75/'09.1 Nehodovost - vypocet'!AU75)),IF('A2 Intenzita dopravy'!$G$2="Koeficienty rastu dopravy",IFERROR(INDEX('A2.1 Intenzita dopravy'!$E61:$BB61,MATCH('09.1 Nehodovost - vypocet'!AW$19,'A2.1 Intenzita dopravy'!$E$5:$BB$5,0)),IF('09.1 Nehodovost - vypocet'!AW$19&lt;MIN('A2.1 Intenzita dopravy'!$E$5:$BB$5),'09.1 Nehodovost - vypocet'!AX75*'09.1 Nehodovost - vypocet'!AX75/'09.1 Nehodovost - vypocet'!AY75,'09.1 Nehodovost - vypocet'!AV75*'09.1 Nehodovost - vypocet'!AV75/'09.1 Nehodovost - vypocet'!AU75)),0)),0)</f>
        <v>2263.4109048635059</v>
      </c>
      <c r="AX75" s="30">
        <f>IFERROR(IF('A2 Intenzita dopravy'!$G$2="Dopravný model",IFERROR(INDEX('A2.1 Intenzita dopravy'!$E197:$BB197,MATCH('09.1 Nehodovost - vypocet'!AX$19,'A2.1 Intenzita dopravy'!$E$141:$BB$141,0)),IF('09.1 Nehodovost - vypocet'!AX$19&lt;MIN('A2.1 Intenzita dopravy'!$E$141:$BB$141),'09.1 Nehodovost - vypocet'!AY75*'09.1 Nehodovost - vypocet'!AY75/'09.1 Nehodovost - vypocet'!AZ75,'09.1 Nehodovost - vypocet'!AW75*'09.1 Nehodovost - vypocet'!AW75/'09.1 Nehodovost - vypocet'!AV75)),IF('A2 Intenzita dopravy'!$G$2="Koeficienty rastu dopravy",IFERROR(INDEX('A2.1 Intenzita dopravy'!$E61:$BB61,MATCH('09.1 Nehodovost - vypocet'!AX$19,'A2.1 Intenzita dopravy'!$E$5:$BB$5,0)),IF('09.1 Nehodovost - vypocet'!AX$19&lt;MIN('A2.1 Intenzita dopravy'!$E$5:$BB$5),'09.1 Nehodovost - vypocet'!AY75*'09.1 Nehodovost - vypocet'!AY75/'09.1 Nehodovost - vypocet'!AZ75,'09.1 Nehodovost - vypocet'!AW75*'09.1 Nehodovost - vypocet'!AW75/'09.1 Nehodovost - vypocet'!AV75)),0)),0)</f>
        <v>2293.6805062592625</v>
      </c>
      <c r="AY75" s="30">
        <f>IFERROR(IF('A2 Intenzita dopravy'!$G$2="Dopravný model",IFERROR(INDEX('A2.1 Intenzita dopravy'!$E197:$BB197,MATCH('09.1 Nehodovost - vypocet'!AY$19,'A2.1 Intenzita dopravy'!$E$141:$BB$141,0)),IF('09.1 Nehodovost - vypocet'!AY$19&lt;MIN('A2.1 Intenzita dopravy'!$E$141:$BB$141),'09.1 Nehodovost - vypocet'!AZ75*'09.1 Nehodovost - vypocet'!AZ75/'09.1 Nehodovost - vypocet'!BA75,'09.1 Nehodovost - vypocet'!AX75*'09.1 Nehodovost - vypocet'!AX75/'09.1 Nehodovost - vypocet'!AW75)),IF('A2 Intenzita dopravy'!$G$2="Koeficienty rastu dopravy",IFERROR(INDEX('A2.1 Intenzita dopravy'!$E61:$BB61,MATCH('09.1 Nehodovost - vypocet'!AY$19,'A2.1 Intenzita dopravy'!$E$5:$BB$5,0)),IF('09.1 Nehodovost - vypocet'!AY$19&lt;MIN('A2.1 Intenzita dopravy'!$E$5:$BB$5),'09.1 Nehodovost - vypocet'!AZ75*'09.1 Nehodovost - vypocet'!AZ75/'09.1 Nehodovost - vypocet'!BA75,'09.1 Nehodovost - vypocet'!AX75*'09.1 Nehodovost - vypocet'!AX75/'09.1 Nehodovost - vypocet'!AW75)),0)),0)</f>
        <v>2324.3549165064251</v>
      </c>
      <c r="AZ75" s="30">
        <f>IFERROR(IF('A2 Intenzita dopravy'!$G$2="Dopravný model",IFERROR(INDEX('A2.1 Intenzita dopravy'!$E197:$BB197,MATCH('09.1 Nehodovost - vypocet'!AZ$19,'A2.1 Intenzita dopravy'!$E$141:$BB$141,0)),IF('09.1 Nehodovost - vypocet'!AZ$19&lt;MIN('A2.1 Intenzita dopravy'!$E$141:$BB$141),'09.1 Nehodovost - vypocet'!BA75*'09.1 Nehodovost - vypocet'!BA75/'09.1 Nehodovost - vypocet'!BB75,'09.1 Nehodovost - vypocet'!AY75*'09.1 Nehodovost - vypocet'!AY75/'09.1 Nehodovost - vypocet'!AX75)),IF('A2 Intenzita dopravy'!$G$2="Koeficienty rastu dopravy",IFERROR(INDEX('A2.1 Intenzita dopravy'!$E61:$BB61,MATCH('09.1 Nehodovost - vypocet'!AZ$19,'A2.1 Intenzita dopravy'!$E$5:$BB$5,0)),IF('09.1 Nehodovost - vypocet'!AZ$19&lt;MIN('A2.1 Intenzita dopravy'!$E$5:$BB$5),'09.1 Nehodovost - vypocet'!BA75*'09.1 Nehodovost - vypocet'!BA75/'09.1 Nehodovost - vypocet'!BB75,'09.1 Nehodovost - vypocet'!AY75*'09.1 Nehodovost - vypocet'!AY75/'09.1 Nehodovost - vypocet'!AX75)),0)),0)</f>
        <v>2355.4395492939298</v>
      </c>
      <c r="BA75" s="30">
        <f>IFERROR(IF('A2 Intenzita dopravy'!$G$2="Dopravný model",IFERROR(INDEX('A2.1 Intenzita dopravy'!$E197:$BB197,MATCH('09.1 Nehodovost - vypocet'!BA$19,'A2.1 Intenzita dopravy'!$E$141:$BB$141,0)),IF('09.1 Nehodovost - vypocet'!BA$19&lt;MIN('A2.1 Intenzita dopravy'!$E$141:$BB$141),'09.1 Nehodovost - vypocet'!BB75*'09.1 Nehodovost - vypocet'!BB75/'09.1 Nehodovost - vypocet'!BC75,'09.1 Nehodovost - vypocet'!AZ75*'09.1 Nehodovost - vypocet'!AZ75/'09.1 Nehodovost - vypocet'!AY75)),IF('A2 Intenzita dopravy'!$G$2="Koeficienty rastu dopravy",IFERROR(INDEX('A2.1 Intenzita dopravy'!$E61:$BB61,MATCH('09.1 Nehodovost - vypocet'!BA$19,'A2.1 Intenzita dopravy'!$E$5:$BB$5,0)),IF('09.1 Nehodovost - vypocet'!BA$19&lt;MIN('A2.1 Intenzita dopravy'!$E$5:$BB$5),'09.1 Nehodovost - vypocet'!BB75*'09.1 Nehodovost - vypocet'!BB75/'09.1 Nehodovost - vypocet'!BC75,'09.1 Nehodovost - vypocet'!AZ75*'09.1 Nehodovost - vypocet'!AZ75/'09.1 Nehodovost - vypocet'!AY75)),0)),0)</f>
        <v>2386.9398907103846</v>
      </c>
      <c r="BB75" s="30">
        <f>IFERROR(IF('A2 Intenzita dopravy'!$G$2="Dopravný model",IFERROR(INDEX('A2.1 Intenzita dopravy'!$E197:$BB197,MATCH('09.1 Nehodovost - vypocet'!BB$19,'A2.1 Intenzita dopravy'!$E$141:$BB$141,0)),IF('09.1 Nehodovost - vypocet'!BB$19&lt;MIN('A2.1 Intenzita dopravy'!$E$141:$BB$141),'09.1 Nehodovost - vypocet'!BC75*'09.1 Nehodovost - vypocet'!BC75/'09.1 Nehodovost - vypocet'!BD75,'09.1 Nehodovost - vypocet'!BA75*'09.1 Nehodovost - vypocet'!BA75/'09.1 Nehodovost - vypocet'!AZ75)),IF('A2 Intenzita dopravy'!$G$2="Koeficienty rastu dopravy",IFERROR(INDEX('A2.1 Intenzita dopravy'!$E61:$BB61,MATCH('09.1 Nehodovost - vypocet'!BB$19,'A2.1 Intenzita dopravy'!$E$5:$BB$5,0)),IF('09.1 Nehodovost - vypocet'!BB$19&lt;MIN('A2.1 Intenzita dopravy'!$E$5:$BB$5),'09.1 Nehodovost - vypocet'!BC75*'09.1 Nehodovost - vypocet'!BC75/'09.1 Nehodovost - vypocet'!BD75,'09.1 Nehodovost - vypocet'!BA75*'09.1 Nehodovost - vypocet'!BA75/'09.1 Nehodovost - vypocet'!AZ75)),0)),0)</f>
        <v>2418.8615002123015</v>
      </c>
    </row>
    <row r="76" spans="2:54" customFormat="1" x14ac:dyDescent="0.2">
      <c r="B76" s="5">
        <v>8</v>
      </c>
      <c r="C76" s="5" t="str">
        <f t="shared" si="66"/>
        <v/>
      </c>
      <c r="D76" s="5" t="str">
        <f t="shared" si="65"/>
        <v>R3 Tvrdošín - Nižná 2</v>
      </c>
      <c r="E76" s="30">
        <f>IFERROR(IF('A2 Intenzita dopravy'!$G$2="Dopravný model",IFERROR(INDEX('A2.1 Intenzita dopravy'!$E198:$BB198,MATCH('09.1 Nehodovost - vypocet'!E$19,'A2.1 Intenzita dopravy'!$E$141:$BB$141,0)),IF('09.1 Nehodovost - vypocet'!E$19&lt;MIN('A2.1 Intenzita dopravy'!$E$141:$BB$141),'09.1 Nehodovost - vypocet'!F76*'09.1 Nehodovost - vypocet'!F76/'09.1 Nehodovost - vypocet'!G76,'09.1 Nehodovost - vypocet'!D76*'09.1 Nehodovost - vypocet'!D76/'09.1 Nehodovost - vypocet'!C76)),IF('A2 Intenzita dopravy'!$G$2="Koeficienty rastu dopravy",IFERROR(INDEX('A2.1 Intenzita dopravy'!$E62:$BB62,MATCH('09.1 Nehodovost - vypocet'!E$19,'A2.1 Intenzita dopravy'!$E$5:$BB$5,0)),IF('09.1 Nehodovost - vypocet'!E$19&lt;MIN('A2.1 Intenzita dopravy'!$E$5:$BB$5),'09.1 Nehodovost - vypocet'!F76*'09.1 Nehodovost - vypocet'!F76/'09.1 Nehodovost - vypocet'!G76,'09.1 Nehodovost - vypocet'!D76*'09.1 Nehodovost - vypocet'!D76/'09.1 Nehodovost - vypocet'!C76)),0)),0)</f>
        <v>0</v>
      </c>
      <c r="F76" s="30">
        <f>IFERROR(IF('A2 Intenzita dopravy'!$G$2="Dopravný model",IFERROR(INDEX('A2.1 Intenzita dopravy'!$E198:$BB198,MATCH('09.1 Nehodovost - vypocet'!F$19,'A2.1 Intenzita dopravy'!$E$141:$BB$141,0)),IF('09.1 Nehodovost - vypocet'!F$19&lt;MIN('A2.1 Intenzita dopravy'!$E$141:$BB$141),'09.1 Nehodovost - vypocet'!G76*'09.1 Nehodovost - vypocet'!G76/'09.1 Nehodovost - vypocet'!H76,'09.1 Nehodovost - vypocet'!E76*'09.1 Nehodovost - vypocet'!E76/'09.1 Nehodovost - vypocet'!D76)),IF('A2 Intenzita dopravy'!$G$2="Koeficienty rastu dopravy",IFERROR(INDEX('A2.1 Intenzita dopravy'!$E62:$BB62,MATCH('09.1 Nehodovost - vypocet'!F$19,'A2.1 Intenzita dopravy'!$E$5:$BB$5,0)),IF('09.1 Nehodovost - vypocet'!F$19&lt;MIN('A2.1 Intenzita dopravy'!$E$5:$BB$5),'09.1 Nehodovost - vypocet'!G76*'09.1 Nehodovost - vypocet'!G76/'09.1 Nehodovost - vypocet'!H76,'09.1 Nehodovost - vypocet'!E76*'09.1 Nehodovost - vypocet'!E76/'09.1 Nehodovost - vypocet'!D76)),0)),0)</f>
        <v>0</v>
      </c>
      <c r="G76" s="30">
        <f>IFERROR(IF('A2 Intenzita dopravy'!$G$2="Dopravný model",IFERROR(INDEX('A2.1 Intenzita dopravy'!$E198:$BB198,MATCH('09.1 Nehodovost - vypocet'!G$19,'A2.1 Intenzita dopravy'!$E$141:$BB$141,0)),IF('09.1 Nehodovost - vypocet'!G$19&lt;MIN('A2.1 Intenzita dopravy'!$E$141:$BB$141),'09.1 Nehodovost - vypocet'!H76*'09.1 Nehodovost - vypocet'!H76/'09.1 Nehodovost - vypocet'!I76,'09.1 Nehodovost - vypocet'!F76*'09.1 Nehodovost - vypocet'!F76/'09.1 Nehodovost - vypocet'!E76)),IF('A2 Intenzita dopravy'!$G$2="Koeficienty rastu dopravy",IFERROR(INDEX('A2.1 Intenzita dopravy'!$E62:$BB62,MATCH('09.1 Nehodovost - vypocet'!G$19,'A2.1 Intenzita dopravy'!$E$5:$BB$5,0)),IF('09.1 Nehodovost - vypocet'!G$19&lt;MIN('A2.1 Intenzita dopravy'!$E$5:$BB$5),'09.1 Nehodovost - vypocet'!H76*'09.1 Nehodovost - vypocet'!H76/'09.1 Nehodovost - vypocet'!I76,'09.1 Nehodovost - vypocet'!F76*'09.1 Nehodovost - vypocet'!F76/'09.1 Nehodovost - vypocet'!E76)),0)),0)</f>
        <v>0</v>
      </c>
      <c r="H76" s="30">
        <f>IFERROR(IF('A2 Intenzita dopravy'!$G$2="Dopravný model",IFERROR(INDEX('A2.1 Intenzita dopravy'!$E198:$BB198,MATCH('09.1 Nehodovost - vypocet'!H$19,'A2.1 Intenzita dopravy'!$E$141:$BB$141,0)),IF('09.1 Nehodovost - vypocet'!H$19&lt;MIN('A2.1 Intenzita dopravy'!$E$141:$BB$141),'09.1 Nehodovost - vypocet'!I76*'09.1 Nehodovost - vypocet'!I76/'09.1 Nehodovost - vypocet'!J76,'09.1 Nehodovost - vypocet'!G76*'09.1 Nehodovost - vypocet'!G76/'09.1 Nehodovost - vypocet'!F76)),IF('A2 Intenzita dopravy'!$G$2="Koeficienty rastu dopravy",IFERROR(INDEX('A2.1 Intenzita dopravy'!$E62:$BB62,MATCH('09.1 Nehodovost - vypocet'!H$19,'A2.1 Intenzita dopravy'!$E$5:$BB$5,0)),IF('09.1 Nehodovost - vypocet'!H$19&lt;MIN('A2.1 Intenzita dopravy'!$E$5:$BB$5),'09.1 Nehodovost - vypocet'!I76*'09.1 Nehodovost - vypocet'!I76/'09.1 Nehodovost - vypocet'!J76,'09.1 Nehodovost - vypocet'!G76*'09.1 Nehodovost - vypocet'!G76/'09.1 Nehodovost - vypocet'!F76)),0)),0)</f>
        <v>0</v>
      </c>
      <c r="I76" s="30">
        <f>IFERROR(IF('A2 Intenzita dopravy'!$G$2="Dopravný model",IFERROR(INDEX('A2.1 Intenzita dopravy'!$E198:$BB198,MATCH('09.1 Nehodovost - vypocet'!I$19,'A2.1 Intenzita dopravy'!$E$141:$BB$141,0)),IF('09.1 Nehodovost - vypocet'!I$19&lt;MIN('A2.1 Intenzita dopravy'!$E$141:$BB$141),'09.1 Nehodovost - vypocet'!J76*'09.1 Nehodovost - vypocet'!J76/'09.1 Nehodovost - vypocet'!K76,'09.1 Nehodovost - vypocet'!H76*'09.1 Nehodovost - vypocet'!H76/'09.1 Nehodovost - vypocet'!G76)),IF('A2 Intenzita dopravy'!$G$2="Koeficienty rastu dopravy",IFERROR(INDEX('A2.1 Intenzita dopravy'!$E62:$BB62,MATCH('09.1 Nehodovost - vypocet'!I$19,'A2.1 Intenzita dopravy'!$E$5:$BB$5,0)),IF('09.1 Nehodovost - vypocet'!I$19&lt;MIN('A2.1 Intenzita dopravy'!$E$5:$BB$5),'09.1 Nehodovost - vypocet'!J76*'09.1 Nehodovost - vypocet'!J76/'09.1 Nehodovost - vypocet'!K76,'09.1 Nehodovost - vypocet'!H76*'09.1 Nehodovost - vypocet'!H76/'09.1 Nehodovost - vypocet'!G76)),0)),0)</f>
        <v>0</v>
      </c>
      <c r="J76" s="30">
        <f>IFERROR(IF('A2 Intenzita dopravy'!$G$2="Dopravný model",IFERROR(INDEX('A2.1 Intenzita dopravy'!$E198:$BB198,MATCH('09.1 Nehodovost - vypocet'!J$19,'A2.1 Intenzita dopravy'!$E$141:$BB$141,0)),IF('09.1 Nehodovost - vypocet'!J$19&lt;MIN('A2.1 Intenzita dopravy'!$E$141:$BB$141),'09.1 Nehodovost - vypocet'!K76*'09.1 Nehodovost - vypocet'!K76/'09.1 Nehodovost - vypocet'!L76,'09.1 Nehodovost - vypocet'!I76*'09.1 Nehodovost - vypocet'!I76/'09.1 Nehodovost - vypocet'!H76)),IF('A2 Intenzita dopravy'!$G$2="Koeficienty rastu dopravy",IFERROR(INDEX('A2.1 Intenzita dopravy'!$E62:$BB62,MATCH('09.1 Nehodovost - vypocet'!J$19,'A2.1 Intenzita dopravy'!$E$5:$BB$5,0)),IF('09.1 Nehodovost - vypocet'!J$19&lt;MIN('A2.1 Intenzita dopravy'!$E$5:$BB$5),'09.1 Nehodovost - vypocet'!K76*'09.1 Nehodovost - vypocet'!K76/'09.1 Nehodovost - vypocet'!L76,'09.1 Nehodovost - vypocet'!I76*'09.1 Nehodovost - vypocet'!I76/'09.1 Nehodovost - vypocet'!H76)),0)),0)</f>
        <v>0</v>
      </c>
      <c r="K76" s="30">
        <f>IFERROR(IF('A2 Intenzita dopravy'!$G$2="Dopravný model",IFERROR(INDEX('A2.1 Intenzita dopravy'!$E198:$BB198,MATCH('09.1 Nehodovost - vypocet'!K$19,'A2.1 Intenzita dopravy'!$E$141:$BB$141,0)),IF('09.1 Nehodovost - vypocet'!K$19&lt;MIN('A2.1 Intenzita dopravy'!$E$141:$BB$141),'09.1 Nehodovost - vypocet'!L76*'09.1 Nehodovost - vypocet'!L76/'09.1 Nehodovost - vypocet'!M76,'09.1 Nehodovost - vypocet'!J76*'09.1 Nehodovost - vypocet'!J76/'09.1 Nehodovost - vypocet'!I76)),IF('A2 Intenzita dopravy'!$G$2="Koeficienty rastu dopravy",IFERROR(INDEX('A2.1 Intenzita dopravy'!$E62:$BB62,MATCH('09.1 Nehodovost - vypocet'!K$19,'A2.1 Intenzita dopravy'!$E$5:$BB$5,0)),IF('09.1 Nehodovost - vypocet'!K$19&lt;MIN('A2.1 Intenzita dopravy'!$E$5:$BB$5),'09.1 Nehodovost - vypocet'!L76*'09.1 Nehodovost - vypocet'!L76/'09.1 Nehodovost - vypocet'!M76,'09.1 Nehodovost - vypocet'!J76*'09.1 Nehodovost - vypocet'!J76/'09.1 Nehodovost - vypocet'!I76)),0)),0)</f>
        <v>0</v>
      </c>
      <c r="L76" s="30">
        <f>IFERROR(IF('A2 Intenzita dopravy'!$G$2="Dopravný model",IFERROR(INDEX('A2.1 Intenzita dopravy'!$E198:$BB198,MATCH('09.1 Nehodovost - vypocet'!L$19,'A2.1 Intenzita dopravy'!$E$141:$BB$141,0)),IF('09.1 Nehodovost - vypocet'!L$19&lt;MIN('A2.1 Intenzita dopravy'!$E$141:$BB$141),'09.1 Nehodovost - vypocet'!M76*'09.1 Nehodovost - vypocet'!M76/'09.1 Nehodovost - vypocet'!N76,'09.1 Nehodovost - vypocet'!K76*'09.1 Nehodovost - vypocet'!K76/'09.1 Nehodovost - vypocet'!J76)),IF('A2 Intenzita dopravy'!$G$2="Koeficienty rastu dopravy",IFERROR(INDEX('A2.1 Intenzita dopravy'!$E62:$BB62,MATCH('09.1 Nehodovost - vypocet'!L$19,'A2.1 Intenzita dopravy'!$E$5:$BB$5,0)),IF('09.1 Nehodovost - vypocet'!L$19&lt;MIN('A2.1 Intenzita dopravy'!$E$5:$BB$5),'09.1 Nehodovost - vypocet'!M76*'09.1 Nehodovost - vypocet'!M76/'09.1 Nehodovost - vypocet'!N76,'09.1 Nehodovost - vypocet'!K76*'09.1 Nehodovost - vypocet'!K76/'09.1 Nehodovost - vypocet'!J76)),0)),0)</f>
        <v>0</v>
      </c>
      <c r="M76" s="30">
        <f>IFERROR(IF('A2 Intenzita dopravy'!$G$2="Dopravný model",IFERROR(INDEX('A2.1 Intenzita dopravy'!$E198:$BB198,MATCH('09.1 Nehodovost - vypocet'!M$19,'A2.1 Intenzita dopravy'!$E$141:$BB$141,0)),IF('09.1 Nehodovost - vypocet'!M$19&lt;MIN('A2.1 Intenzita dopravy'!$E$141:$BB$141),'09.1 Nehodovost - vypocet'!N76*'09.1 Nehodovost - vypocet'!N76/'09.1 Nehodovost - vypocet'!O76,'09.1 Nehodovost - vypocet'!L76*'09.1 Nehodovost - vypocet'!L76/'09.1 Nehodovost - vypocet'!K76)),IF('A2 Intenzita dopravy'!$G$2="Koeficienty rastu dopravy",IFERROR(INDEX('A2.1 Intenzita dopravy'!$E62:$BB62,MATCH('09.1 Nehodovost - vypocet'!M$19,'A2.1 Intenzita dopravy'!$E$5:$BB$5,0)),IF('09.1 Nehodovost - vypocet'!M$19&lt;MIN('A2.1 Intenzita dopravy'!$E$5:$BB$5),'09.1 Nehodovost - vypocet'!N76*'09.1 Nehodovost - vypocet'!N76/'09.1 Nehodovost - vypocet'!O76,'09.1 Nehodovost - vypocet'!L76*'09.1 Nehodovost - vypocet'!L76/'09.1 Nehodovost - vypocet'!K76)),0)),0)</f>
        <v>0</v>
      </c>
      <c r="N76" s="30">
        <f>IFERROR(IF('A2 Intenzita dopravy'!$G$2="Dopravný model",IFERROR(INDEX('A2.1 Intenzita dopravy'!$E198:$BB198,MATCH('09.1 Nehodovost - vypocet'!N$19,'A2.1 Intenzita dopravy'!$E$141:$BB$141,0)),IF('09.1 Nehodovost - vypocet'!N$19&lt;MIN('A2.1 Intenzita dopravy'!$E$141:$BB$141),'09.1 Nehodovost - vypocet'!O76*'09.1 Nehodovost - vypocet'!O76/'09.1 Nehodovost - vypocet'!P76,'09.1 Nehodovost - vypocet'!M76*'09.1 Nehodovost - vypocet'!M76/'09.1 Nehodovost - vypocet'!L76)),IF('A2 Intenzita dopravy'!$G$2="Koeficienty rastu dopravy",IFERROR(INDEX('A2.1 Intenzita dopravy'!$E62:$BB62,MATCH('09.1 Nehodovost - vypocet'!N$19,'A2.1 Intenzita dopravy'!$E$5:$BB$5,0)),IF('09.1 Nehodovost - vypocet'!N$19&lt;MIN('A2.1 Intenzita dopravy'!$E$5:$BB$5),'09.1 Nehodovost - vypocet'!O76*'09.1 Nehodovost - vypocet'!O76/'09.1 Nehodovost - vypocet'!P76,'09.1 Nehodovost - vypocet'!M76*'09.1 Nehodovost - vypocet'!M76/'09.1 Nehodovost - vypocet'!L76)),0)),0)</f>
        <v>0</v>
      </c>
      <c r="O76" s="30">
        <f>IFERROR(IF('A2 Intenzita dopravy'!$G$2="Dopravný model",IFERROR(INDEX('A2.1 Intenzita dopravy'!$E198:$BB198,MATCH('09.1 Nehodovost - vypocet'!O$19,'A2.1 Intenzita dopravy'!$E$141:$BB$141,0)),IF('09.1 Nehodovost - vypocet'!O$19&lt;MIN('A2.1 Intenzita dopravy'!$E$141:$BB$141),'09.1 Nehodovost - vypocet'!P76*'09.1 Nehodovost - vypocet'!P76/'09.1 Nehodovost - vypocet'!Q76,'09.1 Nehodovost - vypocet'!N76*'09.1 Nehodovost - vypocet'!N76/'09.1 Nehodovost - vypocet'!M76)),IF('A2 Intenzita dopravy'!$G$2="Koeficienty rastu dopravy",IFERROR(INDEX('A2.1 Intenzita dopravy'!$E62:$BB62,MATCH('09.1 Nehodovost - vypocet'!O$19,'A2.1 Intenzita dopravy'!$E$5:$BB$5,0)),IF('09.1 Nehodovost - vypocet'!O$19&lt;MIN('A2.1 Intenzita dopravy'!$E$5:$BB$5),'09.1 Nehodovost - vypocet'!P76*'09.1 Nehodovost - vypocet'!P76/'09.1 Nehodovost - vypocet'!Q76,'09.1 Nehodovost - vypocet'!N76*'09.1 Nehodovost - vypocet'!N76/'09.1 Nehodovost - vypocet'!M76)),0)),0)</f>
        <v>0</v>
      </c>
      <c r="P76" s="30">
        <f>IFERROR(IF('A2 Intenzita dopravy'!$G$2="Dopravný model",IFERROR(INDEX('A2.1 Intenzita dopravy'!$E198:$BB198,MATCH('09.1 Nehodovost - vypocet'!P$19,'A2.1 Intenzita dopravy'!$E$141:$BB$141,0)),IF('09.1 Nehodovost - vypocet'!P$19&lt;MIN('A2.1 Intenzita dopravy'!$E$141:$BB$141),'09.1 Nehodovost - vypocet'!Q76*'09.1 Nehodovost - vypocet'!Q76/'09.1 Nehodovost - vypocet'!R76,'09.1 Nehodovost - vypocet'!O76*'09.1 Nehodovost - vypocet'!O76/'09.1 Nehodovost - vypocet'!N76)),IF('A2 Intenzita dopravy'!$G$2="Koeficienty rastu dopravy",IFERROR(INDEX('A2.1 Intenzita dopravy'!$E62:$BB62,MATCH('09.1 Nehodovost - vypocet'!P$19,'A2.1 Intenzita dopravy'!$E$5:$BB$5,0)),IF('09.1 Nehodovost - vypocet'!P$19&lt;MIN('A2.1 Intenzita dopravy'!$E$5:$BB$5),'09.1 Nehodovost - vypocet'!Q76*'09.1 Nehodovost - vypocet'!Q76/'09.1 Nehodovost - vypocet'!R76,'09.1 Nehodovost - vypocet'!O76*'09.1 Nehodovost - vypocet'!O76/'09.1 Nehodovost - vypocet'!N76)),0)),0)</f>
        <v>1492</v>
      </c>
      <c r="Q76" s="30">
        <f>IFERROR(IF('A2 Intenzita dopravy'!$G$2="Dopravný model",IFERROR(INDEX('A2.1 Intenzita dopravy'!$E198:$BB198,MATCH('09.1 Nehodovost - vypocet'!Q$19,'A2.1 Intenzita dopravy'!$E$141:$BB$141,0)),IF('09.1 Nehodovost - vypocet'!Q$19&lt;MIN('A2.1 Intenzita dopravy'!$E$141:$BB$141),'09.1 Nehodovost - vypocet'!R76*'09.1 Nehodovost - vypocet'!R76/'09.1 Nehodovost - vypocet'!S76,'09.1 Nehodovost - vypocet'!P76*'09.1 Nehodovost - vypocet'!P76/'09.1 Nehodovost - vypocet'!O76)),IF('A2 Intenzita dopravy'!$G$2="Koeficienty rastu dopravy",IFERROR(INDEX('A2.1 Intenzita dopravy'!$E62:$BB62,MATCH('09.1 Nehodovost - vypocet'!Q$19,'A2.1 Intenzita dopravy'!$E$5:$BB$5,0)),IF('09.1 Nehodovost - vypocet'!Q$19&lt;MIN('A2.1 Intenzita dopravy'!$E$5:$BB$5),'09.1 Nehodovost - vypocet'!R76*'09.1 Nehodovost - vypocet'!R76/'09.1 Nehodovost - vypocet'!S76,'09.1 Nehodovost - vypocet'!P76*'09.1 Nehodovost - vypocet'!P76/'09.1 Nehodovost - vypocet'!O76)),0)),0)</f>
        <v>1514.9165778108329</v>
      </c>
      <c r="R76" s="30">
        <f>IFERROR(IF('A2 Intenzita dopravy'!$G$2="Dopravný model",IFERROR(INDEX('A2.1 Intenzita dopravy'!$E198:$BB198,MATCH('09.1 Nehodovost - vypocet'!R$19,'A2.1 Intenzita dopravy'!$E$141:$BB$141,0)),IF('09.1 Nehodovost - vypocet'!R$19&lt;MIN('A2.1 Intenzita dopravy'!$E$141:$BB$141),'09.1 Nehodovost - vypocet'!S76*'09.1 Nehodovost - vypocet'!S76/'09.1 Nehodovost - vypocet'!T76,'09.1 Nehodovost - vypocet'!Q76*'09.1 Nehodovost - vypocet'!Q76/'09.1 Nehodovost - vypocet'!P76)),IF('A2 Intenzita dopravy'!$G$2="Koeficienty rastu dopravy",IFERROR(INDEX('A2.1 Intenzita dopravy'!$E62:$BB62,MATCH('09.1 Nehodovost - vypocet'!R$19,'A2.1 Intenzita dopravy'!$E$5:$BB$5,0)),IF('09.1 Nehodovost - vypocet'!R$19&lt;MIN('A2.1 Intenzita dopravy'!$E$5:$BB$5),'09.1 Nehodovost - vypocet'!S76*'09.1 Nehodovost - vypocet'!S76/'09.1 Nehodovost - vypocet'!T76,'09.1 Nehodovost - vypocet'!Q76*'09.1 Nehodovost - vypocet'!Q76/'09.1 Nehodovost - vypocet'!P76)),0)),0)</f>
        <v>1538.1851459290115</v>
      </c>
      <c r="S76" s="30">
        <f>IFERROR(IF('A2 Intenzita dopravy'!$G$2="Dopravný model",IFERROR(INDEX('A2.1 Intenzita dopravy'!$E198:$BB198,MATCH('09.1 Nehodovost - vypocet'!S$19,'A2.1 Intenzita dopravy'!$E$141:$BB$141,0)),IF('09.1 Nehodovost - vypocet'!S$19&lt;MIN('A2.1 Intenzita dopravy'!$E$141:$BB$141),'09.1 Nehodovost - vypocet'!T76*'09.1 Nehodovost - vypocet'!T76/'09.1 Nehodovost - vypocet'!U76,'09.1 Nehodovost - vypocet'!R76*'09.1 Nehodovost - vypocet'!R76/'09.1 Nehodovost - vypocet'!Q76)),IF('A2 Intenzita dopravy'!$G$2="Koeficienty rastu dopravy",IFERROR(INDEX('A2.1 Intenzita dopravy'!$E62:$BB62,MATCH('09.1 Nehodovost - vypocet'!S$19,'A2.1 Intenzita dopravy'!$E$5:$BB$5,0)),IF('09.1 Nehodovost - vypocet'!S$19&lt;MIN('A2.1 Intenzita dopravy'!$E$5:$BB$5),'09.1 Nehodovost - vypocet'!T76*'09.1 Nehodovost - vypocet'!T76/'09.1 Nehodovost - vypocet'!U76,'09.1 Nehodovost - vypocet'!R76*'09.1 Nehodovost - vypocet'!R76/'09.1 Nehodovost - vypocet'!Q76)),0)),0)</f>
        <v>1561.8111107977443</v>
      </c>
      <c r="T76" s="30">
        <f>IFERROR(IF('A2 Intenzita dopravy'!$G$2="Dopravný model",IFERROR(INDEX('A2.1 Intenzita dopravy'!$E198:$BB198,MATCH('09.1 Nehodovost - vypocet'!T$19,'A2.1 Intenzita dopravy'!$E$141:$BB$141,0)),IF('09.1 Nehodovost - vypocet'!T$19&lt;MIN('A2.1 Intenzita dopravy'!$E$141:$BB$141),'09.1 Nehodovost - vypocet'!U76*'09.1 Nehodovost - vypocet'!U76/'09.1 Nehodovost - vypocet'!V76,'09.1 Nehodovost - vypocet'!S76*'09.1 Nehodovost - vypocet'!S76/'09.1 Nehodovost - vypocet'!R76)),IF('A2 Intenzita dopravy'!$G$2="Koeficienty rastu dopravy",IFERROR(INDEX('A2.1 Intenzita dopravy'!$E62:$BB62,MATCH('09.1 Nehodovost - vypocet'!T$19,'A2.1 Intenzita dopravy'!$E$5:$BB$5,0)),IF('09.1 Nehodovost - vypocet'!T$19&lt;MIN('A2.1 Intenzita dopravy'!$E$5:$BB$5),'09.1 Nehodovost - vypocet'!U76*'09.1 Nehodovost - vypocet'!U76/'09.1 Nehodovost - vypocet'!V76,'09.1 Nehodovost - vypocet'!S76*'09.1 Nehodovost - vypocet'!S76/'09.1 Nehodovost - vypocet'!R76)),0)),0)</f>
        <v>1585.7999619012428</v>
      </c>
      <c r="U76" s="30">
        <f>IFERROR(IF('A2 Intenzita dopravy'!$G$2="Dopravný model",IFERROR(INDEX('A2.1 Intenzita dopravy'!$E198:$BB198,MATCH('09.1 Nehodovost - vypocet'!U$19,'A2.1 Intenzita dopravy'!$E$141:$BB$141,0)),IF('09.1 Nehodovost - vypocet'!U$19&lt;MIN('A2.1 Intenzita dopravy'!$E$141:$BB$141),'09.1 Nehodovost - vypocet'!V76*'09.1 Nehodovost - vypocet'!V76/'09.1 Nehodovost - vypocet'!W76,'09.1 Nehodovost - vypocet'!T76*'09.1 Nehodovost - vypocet'!T76/'09.1 Nehodovost - vypocet'!S76)),IF('A2 Intenzita dopravy'!$G$2="Koeficienty rastu dopravy",IFERROR(INDEX('A2.1 Intenzita dopravy'!$E62:$BB62,MATCH('09.1 Nehodovost - vypocet'!U$19,'A2.1 Intenzita dopravy'!$E$5:$BB$5,0)),IF('09.1 Nehodovost - vypocet'!U$19&lt;MIN('A2.1 Intenzita dopravy'!$E$5:$BB$5),'09.1 Nehodovost - vypocet'!V76*'09.1 Nehodovost - vypocet'!V76/'09.1 Nehodovost - vypocet'!W76,'09.1 Nehodovost - vypocet'!T76*'09.1 Nehodovost - vypocet'!T76/'09.1 Nehodovost - vypocet'!S76)),0)),0)</f>
        <v>1610.1572730402011</v>
      </c>
      <c r="V76" s="30">
        <f>IFERROR(IF('A2 Intenzita dopravy'!$G$2="Dopravný model",IFERROR(INDEX('A2.1 Intenzita dopravy'!$E198:$BB198,MATCH('09.1 Nehodovost - vypocet'!V$19,'A2.1 Intenzita dopravy'!$E$141:$BB$141,0)),IF('09.1 Nehodovost - vypocet'!V$19&lt;MIN('A2.1 Intenzita dopravy'!$E$141:$BB$141),'09.1 Nehodovost - vypocet'!W76*'09.1 Nehodovost - vypocet'!W76/'09.1 Nehodovost - vypocet'!X76,'09.1 Nehodovost - vypocet'!U76*'09.1 Nehodovost - vypocet'!U76/'09.1 Nehodovost - vypocet'!T76)),IF('A2 Intenzita dopravy'!$G$2="Koeficienty rastu dopravy",IFERROR(INDEX('A2.1 Intenzita dopravy'!$E62:$BB62,MATCH('09.1 Nehodovost - vypocet'!V$19,'A2.1 Intenzita dopravy'!$E$5:$BB$5,0)),IF('09.1 Nehodovost - vypocet'!V$19&lt;MIN('A2.1 Intenzita dopravy'!$E$5:$BB$5),'09.1 Nehodovost - vypocet'!W76*'09.1 Nehodovost - vypocet'!W76/'09.1 Nehodovost - vypocet'!X76,'09.1 Nehodovost - vypocet'!U76*'09.1 Nehodovost - vypocet'!U76/'09.1 Nehodovost - vypocet'!T76)),0)),0)</f>
        <v>1634.8887036268661</v>
      </c>
      <c r="W76" s="30">
        <f>IFERROR(IF('A2 Intenzita dopravy'!$G$2="Dopravný model",IFERROR(INDEX('A2.1 Intenzita dopravy'!$E198:$BB198,MATCH('09.1 Nehodovost - vypocet'!W$19,'A2.1 Intenzita dopravy'!$E$141:$BB$141,0)),IF('09.1 Nehodovost - vypocet'!W$19&lt;MIN('A2.1 Intenzita dopravy'!$E$141:$BB$141),'09.1 Nehodovost - vypocet'!X76*'09.1 Nehodovost - vypocet'!X76/'09.1 Nehodovost - vypocet'!Y76,'09.1 Nehodovost - vypocet'!V76*'09.1 Nehodovost - vypocet'!V76/'09.1 Nehodovost - vypocet'!U76)),IF('A2 Intenzita dopravy'!$G$2="Koeficienty rastu dopravy",IFERROR(INDEX('A2.1 Intenzita dopravy'!$E62:$BB62,MATCH('09.1 Nehodovost - vypocet'!W$19,'A2.1 Intenzita dopravy'!$E$5:$BB$5,0)),IF('09.1 Nehodovost - vypocet'!W$19&lt;MIN('A2.1 Intenzita dopravy'!$E$5:$BB$5),'09.1 Nehodovost - vypocet'!X76*'09.1 Nehodovost - vypocet'!X76/'09.1 Nehodovost - vypocet'!Y76,'09.1 Nehodovost - vypocet'!V76*'09.1 Nehodovost - vypocet'!V76/'09.1 Nehodovost - vypocet'!U76)),0)),0)</f>
        <v>1660</v>
      </c>
      <c r="X76" s="30">
        <f>IFERROR(IF('A2 Intenzita dopravy'!$G$2="Dopravný model",IFERROR(INDEX('A2.1 Intenzita dopravy'!$E198:$BB198,MATCH('09.1 Nehodovost - vypocet'!X$19,'A2.1 Intenzita dopravy'!$E$141:$BB$141,0)),IF('09.1 Nehodovost - vypocet'!X$19&lt;MIN('A2.1 Intenzita dopravy'!$E$141:$BB$141),'09.1 Nehodovost - vypocet'!Y76*'09.1 Nehodovost - vypocet'!Y76/'09.1 Nehodovost - vypocet'!Z76,'09.1 Nehodovost - vypocet'!W76*'09.1 Nehodovost - vypocet'!W76/'09.1 Nehodovost - vypocet'!V76)),IF('A2 Intenzita dopravy'!$G$2="Koeficienty rastu dopravy",IFERROR(INDEX('A2.1 Intenzita dopravy'!$E62:$BB62,MATCH('09.1 Nehodovost - vypocet'!X$19,'A2.1 Intenzita dopravy'!$E$5:$BB$5,0)),IF('09.1 Nehodovost - vypocet'!X$19&lt;MIN('A2.1 Intenzita dopravy'!$E$5:$BB$5),'09.1 Nehodovost - vypocet'!Y76*'09.1 Nehodovost - vypocet'!Y76/'09.1 Nehodovost - vypocet'!Z76,'09.1 Nehodovost - vypocet'!W76*'09.1 Nehodovost - vypocet'!W76/'09.1 Nehodovost - vypocet'!V76)),0)),0)</f>
        <v>1676.2638847768499</v>
      </c>
      <c r="Y76" s="30">
        <f>IFERROR(IF('A2 Intenzita dopravy'!$G$2="Dopravný model",IFERROR(INDEX('A2.1 Intenzita dopravy'!$E198:$BB198,MATCH('09.1 Nehodovost - vypocet'!Y$19,'A2.1 Intenzita dopravy'!$E$141:$BB$141,0)),IF('09.1 Nehodovost - vypocet'!Y$19&lt;MIN('A2.1 Intenzita dopravy'!$E$141:$BB$141),'09.1 Nehodovost - vypocet'!Z76*'09.1 Nehodovost - vypocet'!Z76/'09.1 Nehodovost - vypocet'!AA76,'09.1 Nehodovost - vypocet'!X76*'09.1 Nehodovost - vypocet'!X76/'09.1 Nehodovost - vypocet'!W76)),IF('A2 Intenzita dopravy'!$G$2="Koeficienty rastu dopravy",IFERROR(INDEX('A2.1 Intenzita dopravy'!$E62:$BB62,MATCH('09.1 Nehodovost - vypocet'!Y$19,'A2.1 Intenzita dopravy'!$E$5:$BB$5,0)),IF('09.1 Nehodovost - vypocet'!Y$19&lt;MIN('A2.1 Intenzita dopravy'!$E$5:$BB$5),'09.1 Nehodovost - vypocet'!Z76*'09.1 Nehodovost - vypocet'!Z76/'09.1 Nehodovost - vypocet'!AA76,'09.1 Nehodovost - vypocet'!X76*'09.1 Nehodovost - vypocet'!X76/'09.1 Nehodovost - vypocet'!W76)),0)),0)</f>
        <v>1692.6871153055276</v>
      </c>
      <c r="Z76" s="30">
        <f>IFERROR(IF('A2 Intenzita dopravy'!$G$2="Dopravný model",IFERROR(INDEX('A2.1 Intenzita dopravy'!$E198:$BB198,MATCH('09.1 Nehodovost - vypocet'!Z$19,'A2.1 Intenzita dopravy'!$E$141:$BB$141,0)),IF('09.1 Nehodovost - vypocet'!Z$19&lt;MIN('A2.1 Intenzita dopravy'!$E$141:$BB$141),'09.1 Nehodovost - vypocet'!AA76*'09.1 Nehodovost - vypocet'!AA76/'09.1 Nehodovost - vypocet'!AB76,'09.1 Nehodovost - vypocet'!Y76*'09.1 Nehodovost - vypocet'!Y76/'09.1 Nehodovost - vypocet'!X76)),IF('A2 Intenzita dopravy'!$G$2="Koeficienty rastu dopravy",IFERROR(INDEX('A2.1 Intenzita dopravy'!$E62:$BB62,MATCH('09.1 Nehodovost - vypocet'!Z$19,'A2.1 Intenzita dopravy'!$E$5:$BB$5,0)),IF('09.1 Nehodovost - vypocet'!Z$19&lt;MIN('A2.1 Intenzita dopravy'!$E$5:$BB$5),'09.1 Nehodovost - vypocet'!AA76*'09.1 Nehodovost - vypocet'!AA76/'09.1 Nehodovost - vypocet'!AB76,'09.1 Nehodovost - vypocet'!Y76*'09.1 Nehodovost - vypocet'!Y76/'09.1 Nehodovost - vypocet'!X76)),0)),0)</f>
        <v>1709.2712527793753</v>
      </c>
      <c r="AA76" s="30">
        <f>IFERROR(IF('A2 Intenzita dopravy'!$G$2="Dopravný model",IFERROR(INDEX('A2.1 Intenzita dopravy'!$E198:$BB198,MATCH('09.1 Nehodovost - vypocet'!AA$19,'A2.1 Intenzita dopravy'!$E$141:$BB$141,0)),IF('09.1 Nehodovost - vypocet'!AA$19&lt;MIN('A2.1 Intenzita dopravy'!$E$141:$BB$141),'09.1 Nehodovost - vypocet'!AB76*'09.1 Nehodovost - vypocet'!AB76/'09.1 Nehodovost - vypocet'!AC76,'09.1 Nehodovost - vypocet'!Z76*'09.1 Nehodovost - vypocet'!Z76/'09.1 Nehodovost - vypocet'!Y76)),IF('A2 Intenzita dopravy'!$G$2="Koeficienty rastu dopravy",IFERROR(INDEX('A2.1 Intenzita dopravy'!$E62:$BB62,MATCH('09.1 Nehodovost - vypocet'!AA$19,'A2.1 Intenzita dopravy'!$E$5:$BB$5,0)),IF('09.1 Nehodovost - vypocet'!AA$19&lt;MIN('A2.1 Intenzita dopravy'!$E$5:$BB$5),'09.1 Nehodovost - vypocet'!AB76*'09.1 Nehodovost - vypocet'!AB76/'09.1 Nehodovost - vypocet'!AC76,'09.1 Nehodovost - vypocet'!Z76*'09.1 Nehodovost - vypocet'!Z76/'09.1 Nehodovost - vypocet'!Y76)),0)),0)</f>
        <v>1726.0178736875594</v>
      </c>
      <c r="AB76" s="30">
        <f>IFERROR(IF('A2 Intenzita dopravy'!$G$2="Dopravný model",IFERROR(INDEX('A2.1 Intenzita dopravy'!$E198:$BB198,MATCH('09.1 Nehodovost - vypocet'!AB$19,'A2.1 Intenzita dopravy'!$E$141:$BB$141,0)),IF('09.1 Nehodovost - vypocet'!AB$19&lt;MIN('A2.1 Intenzita dopravy'!$E$141:$BB$141),'09.1 Nehodovost - vypocet'!AC76*'09.1 Nehodovost - vypocet'!AC76/'09.1 Nehodovost - vypocet'!AD76,'09.1 Nehodovost - vypocet'!AA76*'09.1 Nehodovost - vypocet'!AA76/'09.1 Nehodovost - vypocet'!Z76)),IF('A2 Intenzita dopravy'!$G$2="Koeficienty rastu dopravy",IFERROR(INDEX('A2.1 Intenzita dopravy'!$E62:$BB62,MATCH('09.1 Nehodovost - vypocet'!AB$19,'A2.1 Intenzita dopravy'!$E$5:$BB$5,0)),IF('09.1 Nehodovost - vypocet'!AB$19&lt;MIN('A2.1 Intenzita dopravy'!$E$5:$BB$5),'09.1 Nehodovost - vypocet'!AC76*'09.1 Nehodovost - vypocet'!AC76/'09.1 Nehodovost - vypocet'!AD76,'09.1 Nehodovost - vypocet'!AA76*'09.1 Nehodovost - vypocet'!AA76/'09.1 Nehodovost - vypocet'!Z76)),0)),0)</f>
        <v>1742.9285699649315</v>
      </c>
      <c r="AC76" s="30">
        <f>IFERROR(IF('A2 Intenzita dopravy'!$G$2="Dopravný model",IFERROR(INDEX('A2.1 Intenzita dopravy'!$E198:$BB198,MATCH('09.1 Nehodovost - vypocet'!AC$19,'A2.1 Intenzita dopravy'!$E$141:$BB$141,0)),IF('09.1 Nehodovost - vypocet'!AC$19&lt;MIN('A2.1 Intenzita dopravy'!$E$141:$BB$141),'09.1 Nehodovost - vypocet'!AD76*'09.1 Nehodovost - vypocet'!AD76/'09.1 Nehodovost - vypocet'!AE76,'09.1 Nehodovost - vypocet'!AB76*'09.1 Nehodovost - vypocet'!AB76/'09.1 Nehodovost - vypocet'!AA76)),IF('A2 Intenzita dopravy'!$G$2="Koeficienty rastu dopravy",IFERROR(INDEX('A2.1 Intenzita dopravy'!$E62:$BB62,MATCH('09.1 Nehodovost - vypocet'!AC$19,'A2.1 Intenzita dopravy'!$E$5:$BB$5,0)),IF('09.1 Nehodovost - vypocet'!AC$19&lt;MIN('A2.1 Intenzita dopravy'!$E$5:$BB$5),'09.1 Nehodovost - vypocet'!AD76*'09.1 Nehodovost - vypocet'!AD76/'09.1 Nehodovost - vypocet'!AE76,'09.1 Nehodovost - vypocet'!AB76*'09.1 Nehodovost - vypocet'!AB76/'09.1 Nehodovost - vypocet'!AA76)),0)),0)</f>
        <v>1760.0049491433588</v>
      </c>
      <c r="AD76" s="30">
        <f>IFERROR(IF('A2 Intenzita dopravy'!$G$2="Dopravný model",IFERROR(INDEX('A2.1 Intenzita dopravy'!$E198:$BB198,MATCH('09.1 Nehodovost - vypocet'!AD$19,'A2.1 Intenzita dopravy'!$E$141:$BB$141,0)),IF('09.1 Nehodovost - vypocet'!AD$19&lt;MIN('A2.1 Intenzita dopravy'!$E$141:$BB$141),'09.1 Nehodovost - vypocet'!AE76*'09.1 Nehodovost - vypocet'!AE76/'09.1 Nehodovost - vypocet'!AF76,'09.1 Nehodovost - vypocet'!AC76*'09.1 Nehodovost - vypocet'!AC76/'09.1 Nehodovost - vypocet'!AB76)),IF('A2 Intenzita dopravy'!$G$2="Koeficienty rastu dopravy",IFERROR(INDEX('A2.1 Intenzita dopravy'!$E62:$BB62,MATCH('09.1 Nehodovost - vypocet'!AD$19,'A2.1 Intenzita dopravy'!$E$5:$BB$5,0)),IF('09.1 Nehodovost - vypocet'!AD$19&lt;MIN('A2.1 Intenzita dopravy'!$E$5:$BB$5),'09.1 Nehodovost - vypocet'!AE76*'09.1 Nehodovost - vypocet'!AE76/'09.1 Nehodovost - vypocet'!AF76,'09.1 Nehodovost - vypocet'!AC76*'09.1 Nehodovost - vypocet'!AC76/'09.1 Nehodovost - vypocet'!AB76)),0)),0)</f>
        <v>1777.2486345045352</v>
      </c>
      <c r="AE76" s="30">
        <f>IFERROR(IF('A2 Intenzita dopravy'!$G$2="Dopravný model",IFERROR(INDEX('A2.1 Intenzita dopravy'!$E198:$BB198,MATCH('09.1 Nehodovost - vypocet'!AE$19,'A2.1 Intenzita dopravy'!$E$141:$BB$141,0)),IF('09.1 Nehodovost - vypocet'!AE$19&lt;MIN('A2.1 Intenzita dopravy'!$E$141:$BB$141),'09.1 Nehodovost - vypocet'!AF76*'09.1 Nehodovost - vypocet'!AF76/'09.1 Nehodovost - vypocet'!AG76,'09.1 Nehodovost - vypocet'!AD76*'09.1 Nehodovost - vypocet'!AD76/'09.1 Nehodovost - vypocet'!AC76)),IF('A2 Intenzita dopravy'!$G$2="Koeficienty rastu dopravy",IFERROR(INDEX('A2.1 Intenzita dopravy'!$E62:$BB62,MATCH('09.1 Nehodovost - vypocet'!AE$19,'A2.1 Intenzita dopravy'!$E$5:$BB$5,0)),IF('09.1 Nehodovost - vypocet'!AE$19&lt;MIN('A2.1 Intenzita dopravy'!$E$5:$BB$5),'09.1 Nehodovost - vypocet'!AF76*'09.1 Nehodovost - vypocet'!AF76/'09.1 Nehodovost - vypocet'!AG76,'09.1 Nehodovost - vypocet'!AD76*'09.1 Nehodovost - vypocet'!AD76/'09.1 Nehodovost - vypocet'!AC76)),0)),0)</f>
        <v>1794.6612652342915</v>
      </c>
      <c r="AF76" s="30">
        <f>IFERROR(IF('A2 Intenzita dopravy'!$G$2="Dopravný model",IFERROR(INDEX('A2.1 Intenzita dopravy'!$E198:$BB198,MATCH('09.1 Nehodovost - vypocet'!AF$19,'A2.1 Intenzita dopravy'!$E$141:$BB$141,0)),IF('09.1 Nehodovost - vypocet'!AF$19&lt;MIN('A2.1 Intenzita dopravy'!$E$141:$BB$141),'09.1 Nehodovost - vypocet'!AG76*'09.1 Nehodovost - vypocet'!AG76/'09.1 Nehodovost - vypocet'!AH76,'09.1 Nehodovost - vypocet'!AE76*'09.1 Nehodovost - vypocet'!AE76/'09.1 Nehodovost - vypocet'!AD76)),IF('A2 Intenzita dopravy'!$G$2="Koeficienty rastu dopravy",IFERROR(INDEX('A2.1 Intenzita dopravy'!$E62:$BB62,MATCH('09.1 Nehodovost - vypocet'!AF$19,'A2.1 Intenzita dopravy'!$E$5:$BB$5,0)),IF('09.1 Nehodovost - vypocet'!AF$19&lt;MIN('A2.1 Intenzita dopravy'!$E$5:$BB$5),'09.1 Nehodovost - vypocet'!AG76*'09.1 Nehodovost - vypocet'!AG76/'09.1 Nehodovost - vypocet'!AH76,'09.1 Nehodovost - vypocet'!AE76*'09.1 Nehodovost - vypocet'!AE76/'09.1 Nehodovost - vypocet'!AD76)),0)),0)</f>
        <v>1812.2444965784155</v>
      </c>
      <c r="AG76" s="30">
        <f>IFERROR(IF('A2 Intenzita dopravy'!$G$2="Dopravný model",IFERROR(INDEX('A2.1 Intenzita dopravy'!$E198:$BB198,MATCH('09.1 Nehodovost - vypocet'!AG$19,'A2.1 Intenzita dopravy'!$E$141:$BB$141,0)),IF('09.1 Nehodovost - vypocet'!AG$19&lt;MIN('A2.1 Intenzita dopravy'!$E$141:$BB$141),'09.1 Nehodovost - vypocet'!AH76*'09.1 Nehodovost - vypocet'!AH76/'09.1 Nehodovost - vypocet'!AI76,'09.1 Nehodovost - vypocet'!AF76*'09.1 Nehodovost - vypocet'!AF76/'09.1 Nehodovost - vypocet'!AE76)),IF('A2 Intenzita dopravy'!$G$2="Koeficienty rastu dopravy",IFERROR(INDEX('A2.1 Intenzita dopravy'!$E62:$BB62,MATCH('09.1 Nehodovost - vypocet'!AG$19,'A2.1 Intenzita dopravy'!$E$5:$BB$5,0)),IF('09.1 Nehodovost - vypocet'!AG$19&lt;MIN('A2.1 Intenzita dopravy'!$E$5:$BB$5),'09.1 Nehodovost - vypocet'!AH76*'09.1 Nehodovost - vypocet'!AH76/'09.1 Nehodovost - vypocet'!AI76,'09.1 Nehodovost - vypocet'!AF76*'09.1 Nehodovost - vypocet'!AF76/'09.1 Nehodovost - vypocet'!AE76)),0)),0)</f>
        <v>1830</v>
      </c>
      <c r="AH76" s="30">
        <f>IFERROR(IF('A2 Intenzita dopravy'!$G$2="Dopravný model",IFERROR(INDEX('A2.1 Intenzita dopravy'!$E198:$BB198,MATCH('09.1 Nehodovost - vypocet'!AH$19,'A2.1 Intenzita dopravy'!$E$141:$BB$141,0)),IF('09.1 Nehodovost - vypocet'!AH$19&lt;MIN('A2.1 Intenzita dopravy'!$E$141:$BB$141),'09.1 Nehodovost - vypocet'!AI76*'09.1 Nehodovost - vypocet'!AI76/'09.1 Nehodovost - vypocet'!AJ76,'09.1 Nehodovost - vypocet'!AG76*'09.1 Nehodovost - vypocet'!AG76/'09.1 Nehodovost - vypocet'!AF76)),IF('A2 Intenzita dopravy'!$G$2="Koeficienty rastu dopravy",IFERROR(INDEX('A2.1 Intenzita dopravy'!$E62:$BB62,MATCH('09.1 Nehodovost - vypocet'!AH$19,'A2.1 Intenzita dopravy'!$E$5:$BB$5,0)),IF('09.1 Nehodovost - vypocet'!AH$19&lt;MIN('A2.1 Intenzita dopravy'!$E$5:$BB$5),'09.1 Nehodovost - vypocet'!AI76*'09.1 Nehodovost - vypocet'!AI76/'09.1 Nehodovost - vypocet'!AJ76,'09.1 Nehodovost - vypocet'!AG76*'09.1 Nehodovost - vypocet'!AG76/'09.1 Nehodovost - vypocet'!AF76)),0)),0)</f>
        <v>1854.4734044689842</v>
      </c>
      <c r="AI76" s="30">
        <f>IFERROR(IF('A2 Intenzita dopravy'!$G$2="Dopravný model",IFERROR(INDEX('A2.1 Intenzita dopravy'!$E198:$BB198,MATCH('09.1 Nehodovost - vypocet'!AI$19,'A2.1 Intenzita dopravy'!$E$141:$BB$141,0)),IF('09.1 Nehodovost - vypocet'!AI$19&lt;MIN('A2.1 Intenzita dopravy'!$E$141:$BB$141),'09.1 Nehodovost - vypocet'!AJ76*'09.1 Nehodovost - vypocet'!AJ76/'09.1 Nehodovost - vypocet'!AK76,'09.1 Nehodovost - vypocet'!AH76*'09.1 Nehodovost - vypocet'!AH76/'09.1 Nehodovost - vypocet'!AG76)),IF('A2 Intenzita dopravy'!$G$2="Koeficienty rastu dopravy",IFERROR(INDEX('A2.1 Intenzita dopravy'!$E62:$BB62,MATCH('09.1 Nehodovost - vypocet'!AI$19,'A2.1 Intenzita dopravy'!$E$5:$BB$5,0)),IF('09.1 Nehodovost - vypocet'!AI$19&lt;MIN('A2.1 Intenzita dopravy'!$E$5:$BB$5),'09.1 Nehodovost - vypocet'!AJ76*'09.1 Nehodovost - vypocet'!AJ76/'09.1 Nehodovost - vypocet'!AK76,'09.1 Nehodovost - vypocet'!AH76*'09.1 Nehodovost - vypocet'!AH76/'09.1 Nehodovost - vypocet'!AG76)),0)),0)</f>
        <v>1879.2741026681883</v>
      </c>
      <c r="AJ76" s="30">
        <f>IFERROR(IF('A2 Intenzita dopravy'!$G$2="Dopravný model",IFERROR(INDEX('A2.1 Intenzita dopravy'!$E198:$BB198,MATCH('09.1 Nehodovost - vypocet'!AJ$19,'A2.1 Intenzita dopravy'!$E$141:$BB$141,0)),IF('09.1 Nehodovost - vypocet'!AJ$19&lt;MIN('A2.1 Intenzita dopravy'!$E$141:$BB$141),'09.1 Nehodovost - vypocet'!AK76*'09.1 Nehodovost - vypocet'!AK76/'09.1 Nehodovost - vypocet'!AL76,'09.1 Nehodovost - vypocet'!AI76*'09.1 Nehodovost - vypocet'!AI76/'09.1 Nehodovost - vypocet'!AH76)),IF('A2 Intenzita dopravy'!$G$2="Koeficienty rastu dopravy",IFERROR(INDEX('A2.1 Intenzita dopravy'!$E62:$BB62,MATCH('09.1 Nehodovost - vypocet'!AJ$19,'A2.1 Intenzita dopravy'!$E$5:$BB$5,0)),IF('09.1 Nehodovost - vypocet'!AJ$19&lt;MIN('A2.1 Intenzita dopravy'!$E$5:$BB$5),'09.1 Nehodovost - vypocet'!AK76*'09.1 Nehodovost - vypocet'!AK76/'09.1 Nehodovost - vypocet'!AL76,'09.1 Nehodovost - vypocet'!AI76*'09.1 Nehodovost - vypocet'!AI76/'09.1 Nehodovost - vypocet'!AH76)),0)),0)</f>
        <v>1904.4064716423336</v>
      </c>
      <c r="AK76" s="30">
        <f>IFERROR(IF('A2 Intenzita dopravy'!$G$2="Dopravný model",IFERROR(INDEX('A2.1 Intenzita dopravy'!$E198:$BB198,MATCH('09.1 Nehodovost - vypocet'!AK$19,'A2.1 Intenzita dopravy'!$E$141:$BB$141,0)),IF('09.1 Nehodovost - vypocet'!AK$19&lt;MIN('A2.1 Intenzita dopravy'!$E$141:$BB$141),'09.1 Nehodovost - vypocet'!AL76*'09.1 Nehodovost - vypocet'!AL76/'09.1 Nehodovost - vypocet'!AM76,'09.1 Nehodovost - vypocet'!AJ76*'09.1 Nehodovost - vypocet'!AJ76/'09.1 Nehodovost - vypocet'!AI76)),IF('A2 Intenzita dopravy'!$G$2="Koeficienty rastu dopravy",IFERROR(INDEX('A2.1 Intenzita dopravy'!$E62:$BB62,MATCH('09.1 Nehodovost - vypocet'!AK$19,'A2.1 Intenzita dopravy'!$E$5:$BB$5,0)),IF('09.1 Nehodovost - vypocet'!AK$19&lt;MIN('A2.1 Intenzita dopravy'!$E$5:$BB$5),'09.1 Nehodovost - vypocet'!AL76*'09.1 Nehodovost - vypocet'!AL76/'09.1 Nehodovost - vypocet'!AM76,'09.1 Nehodovost - vypocet'!AJ76*'09.1 Nehodovost - vypocet'!AJ76/'09.1 Nehodovost - vypocet'!AI76)),0)),0)</f>
        <v>1929.8749469723084</v>
      </c>
      <c r="AL76" s="30">
        <f>IFERROR(IF('A2 Intenzita dopravy'!$G$2="Dopravný model",IFERROR(INDEX('A2.1 Intenzita dopravy'!$E198:$BB198,MATCH('09.1 Nehodovost - vypocet'!AL$19,'A2.1 Intenzita dopravy'!$E$141:$BB$141,0)),IF('09.1 Nehodovost - vypocet'!AL$19&lt;MIN('A2.1 Intenzita dopravy'!$E$141:$BB$141),'09.1 Nehodovost - vypocet'!AM76*'09.1 Nehodovost - vypocet'!AM76/'09.1 Nehodovost - vypocet'!AN76,'09.1 Nehodovost - vypocet'!AK76*'09.1 Nehodovost - vypocet'!AK76/'09.1 Nehodovost - vypocet'!AJ76)),IF('A2 Intenzita dopravy'!$G$2="Koeficienty rastu dopravy",IFERROR(INDEX('A2.1 Intenzita dopravy'!$E62:$BB62,MATCH('09.1 Nehodovost - vypocet'!AL$19,'A2.1 Intenzita dopravy'!$E$5:$BB$5,0)),IF('09.1 Nehodovost - vypocet'!AL$19&lt;MIN('A2.1 Intenzita dopravy'!$E$5:$BB$5),'09.1 Nehodovost - vypocet'!AM76*'09.1 Nehodovost - vypocet'!AM76/'09.1 Nehodovost - vypocet'!AN76,'09.1 Nehodovost - vypocet'!AK76*'09.1 Nehodovost - vypocet'!AK76/'09.1 Nehodovost - vypocet'!AJ76)),0)),0)</f>
        <v>1955.6840235579984</v>
      </c>
      <c r="AM76" s="30">
        <f>IFERROR(IF('A2 Intenzita dopravy'!$G$2="Dopravný model",IFERROR(INDEX('A2.1 Intenzita dopravy'!$E198:$BB198,MATCH('09.1 Nehodovost - vypocet'!AM$19,'A2.1 Intenzita dopravy'!$E$141:$BB$141,0)),IF('09.1 Nehodovost - vypocet'!AM$19&lt;MIN('A2.1 Intenzita dopravy'!$E$141:$BB$141),'09.1 Nehodovost - vypocet'!AN76*'09.1 Nehodovost - vypocet'!AN76/'09.1 Nehodovost - vypocet'!AO76,'09.1 Nehodovost - vypocet'!AL76*'09.1 Nehodovost - vypocet'!AL76/'09.1 Nehodovost - vypocet'!AK76)),IF('A2 Intenzita dopravy'!$G$2="Koeficienty rastu dopravy",IFERROR(INDEX('A2.1 Intenzita dopravy'!$E62:$BB62,MATCH('09.1 Nehodovost - vypocet'!AM$19,'A2.1 Intenzita dopravy'!$E$5:$BB$5,0)),IF('09.1 Nehodovost - vypocet'!AM$19&lt;MIN('A2.1 Intenzita dopravy'!$E$5:$BB$5),'09.1 Nehodovost - vypocet'!AN76*'09.1 Nehodovost - vypocet'!AN76/'09.1 Nehodovost - vypocet'!AO76,'09.1 Nehodovost - vypocet'!AL76*'09.1 Nehodovost - vypocet'!AL76/'09.1 Nehodovost - vypocet'!AK76)),0)),0)</f>
        <v>1981.8382564115861</v>
      </c>
      <c r="AN76" s="30">
        <f>IFERROR(IF('A2 Intenzita dopravy'!$G$2="Dopravný model",IFERROR(INDEX('A2.1 Intenzita dopravy'!$E198:$BB198,MATCH('09.1 Nehodovost - vypocet'!AN$19,'A2.1 Intenzita dopravy'!$E$141:$BB$141,0)),IF('09.1 Nehodovost - vypocet'!AN$19&lt;MIN('A2.1 Intenzita dopravy'!$E$141:$BB$141),'09.1 Nehodovost - vypocet'!AO76*'09.1 Nehodovost - vypocet'!AO76/'09.1 Nehodovost - vypocet'!AP76,'09.1 Nehodovost - vypocet'!AM76*'09.1 Nehodovost - vypocet'!AM76/'09.1 Nehodovost - vypocet'!AL76)),IF('A2 Intenzita dopravy'!$G$2="Koeficienty rastu dopravy",IFERROR(INDEX('A2.1 Intenzita dopravy'!$E62:$BB62,MATCH('09.1 Nehodovost - vypocet'!AN$19,'A2.1 Intenzita dopravy'!$E$5:$BB$5,0)),IF('09.1 Nehodovost - vypocet'!AN$19&lt;MIN('A2.1 Intenzita dopravy'!$E$5:$BB$5),'09.1 Nehodovost - vypocet'!AO76*'09.1 Nehodovost - vypocet'!AO76/'09.1 Nehodovost - vypocet'!AP76,'09.1 Nehodovost - vypocet'!AM76*'09.1 Nehodovost - vypocet'!AM76/'09.1 Nehodovost - vypocet'!AL76)),0)),0)</f>
        <v>2008.342261461459</v>
      </c>
      <c r="AO76" s="30">
        <f>IFERROR(IF('A2 Intenzita dopravy'!$G$2="Dopravný model",IFERROR(INDEX('A2.1 Intenzita dopravy'!$E198:$BB198,MATCH('09.1 Nehodovost - vypocet'!AO$19,'A2.1 Intenzita dopravy'!$E$141:$BB$141,0)),IF('09.1 Nehodovost - vypocet'!AO$19&lt;MIN('A2.1 Intenzita dopravy'!$E$141:$BB$141),'09.1 Nehodovost - vypocet'!AP76*'09.1 Nehodovost - vypocet'!AP76/'09.1 Nehodovost - vypocet'!AQ76,'09.1 Nehodovost - vypocet'!AN76*'09.1 Nehodovost - vypocet'!AN76/'09.1 Nehodovost - vypocet'!AM76)),IF('A2 Intenzita dopravy'!$G$2="Koeficienty rastu dopravy",IFERROR(INDEX('A2.1 Intenzita dopravy'!$E62:$BB62,MATCH('09.1 Nehodovost - vypocet'!AO$19,'A2.1 Intenzita dopravy'!$E$5:$BB$5,0)),IF('09.1 Nehodovost - vypocet'!AO$19&lt;MIN('A2.1 Intenzita dopravy'!$E$5:$BB$5),'09.1 Nehodovost - vypocet'!AP76*'09.1 Nehodovost - vypocet'!AP76/'09.1 Nehodovost - vypocet'!AQ76,'09.1 Nehodovost - vypocet'!AN76*'09.1 Nehodovost - vypocet'!AN76/'09.1 Nehodovost - vypocet'!AM76)),0)),0)</f>
        <v>2035.2007163668693</v>
      </c>
      <c r="AP76" s="30">
        <f>IFERROR(IF('A2 Intenzita dopravy'!$G$2="Dopravný model",IFERROR(INDEX('A2.1 Intenzita dopravy'!$E198:$BB198,MATCH('09.1 Nehodovost - vypocet'!AP$19,'A2.1 Intenzita dopravy'!$E$141:$BB$141,0)),IF('09.1 Nehodovost - vypocet'!AP$19&lt;MIN('A2.1 Intenzita dopravy'!$E$141:$BB$141),'09.1 Nehodovost - vypocet'!AQ76*'09.1 Nehodovost - vypocet'!AQ76/'09.1 Nehodovost - vypocet'!AR76,'09.1 Nehodovost - vypocet'!AO76*'09.1 Nehodovost - vypocet'!AO76/'09.1 Nehodovost - vypocet'!AN76)),IF('A2 Intenzita dopravy'!$G$2="Koeficienty rastu dopravy",IFERROR(INDEX('A2.1 Intenzita dopravy'!$E62:$BB62,MATCH('09.1 Nehodovost - vypocet'!AP$19,'A2.1 Intenzita dopravy'!$E$5:$BB$5,0)),IF('09.1 Nehodovost - vypocet'!AP$19&lt;MIN('A2.1 Intenzita dopravy'!$E$5:$BB$5),'09.1 Nehodovost - vypocet'!AQ76*'09.1 Nehodovost - vypocet'!AQ76/'09.1 Nehodovost - vypocet'!AR76,'09.1 Nehodovost - vypocet'!AO76*'09.1 Nehodovost - vypocet'!AO76/'09.1 Nehodovost - vypocet'!AN76)),0)),0)</f>
        <v>2062.4183613434884</v>
      </c>
      <c r="AQ76" s="30">
        <f>IFERROR(IF('A2 Intenzita dopravy'!$G$2="Dopravný model",IFERROR(INDEX('A2.1 Intenzita dopravy'!$E198:$BB198,MATCH('09.1 Nehodovost - vypocet'!AQ$19,'A2.1 Intenzita dopravy'!$E$141:$BB$141,0)),IF('09.1 Nehodovost - vypocet'!AQ$19&lt;MIN('A2.1 Intenzita dopravy'!$E$141:$BB$141),'09.1 Nehodovost - vypocet'!AR76*'09.1 Nehodovost - vypocet'!AR76/'09.1 Nehodovost - vypocet'!AS76,'09.1 Nehodovost - vypocet'!AP76*'09.1 Nehodovost - vypocet'!AP76/'09.1 Nehodovost - vypocet'!AO76)),IF('A2 Intenzita dopravy'!$G$2="Koeficienty rastu dopravy",IFERROR(INDEX('A2.1 Intenzita dopravy'!$E62:$BB62,MATCH('09.1 Nehodovost - vypocet'!AQ$19,'A2.1 Intenzita dopravy'!$E$5:$BB$5,0)),IF('09.1 Nehodovost - vypocet'!AQ$19&lt;MIN('A2.1 Intenzita dopravy'!$E$5:$BB$5),'09.1 Nehodovost - vypocet'!AR76*'09.1 Nehodovost - vypocet'!AR76/'09.1 Nehodovost - vypocet'!AS76,'09.1 Nehodovost - vypocet'!AP76*'09.1 Nehodovost - vypocet'!AP76/'09.1 Nehodovost - vypocet'!AO76)),0)),0)</f>
        <v>2090</v>
      </c>
      <c r="AR76" s="30">
        <f>IFERROR(IF('A2 Intenzita dopravy'!$G$2="Dopravný model",IFERROR(INDEX('A2.1 Intenzita dopravy'!$E198:$BB198,MATCH('09.1 Nehodovost - vypocet'!AR$19,'A2.1 Intenzita dopravy'!$E$141:$BB$141,0)),IF('09.1 Nehodovost - vypocet'!AR$19&lt;MIN('A2.1 Intenzita dopravy'!$E$141:$BB$141),'09.1 Nehodovost - vypocet'!AS76*'09.1 Nehodovost - vypocet'!AS76/'09.1 Nehodovost - vypocet'!AT76,'09.1 Nehodovost - vypocet'!AQ76*'09.1 Nehodovost - vypocet'!AQ76/'09.1 Nehodovost - vypocet'!AP76)),IF('A2 Intenzita dopravy'!$G$2="Koeficienty rastu dopravy",IFERROR(INDEX('A2.1 Intenzita dopravy'!$E62:$BB62,MATCH('09.1 Nehodovost - vypocet'!AR$19,'A2.1 Intenzita dopravy'!$E$5:$BB$5,0)),IF('09.1 Nehodovost - vypocet'!AR$19&lt;MIN('A2.1 Intenzita dopravy'!$E$5:$BB$5),'09.1 Nehodovost - vypocet'!AS76*'09.1 Nehodovost - vypocet'!AS76/'09.1 Nehodovost - vypocet'!AT76,'09.1 Nehodovost - vypocet'!AQ76*'09.1 Nehodovost - vypocet'!AQ76/'09.1 Nehodovost - vypocet'!AP76)),0)),0)</f>
        <v>2117.9505001858893</v>
      </c>
      <c r="AS76" s="30">
        <f>IFERROR(IF('A2 Intenzita dopravy'!$G$2="Dopravný model",IFERROR(INDEX('A2.1 Intenzita dopravy'!$E198:$BB198,MATCH('09.1 Nehodovost - vypocet'!AS$19,'A2.1 Intenzita dopravy'!$E$141:$BB$141,0)),IF('09.1 Nehodovost - vypocet'!AS$19&lt;MIN('A2.1 Intenzita dopravy'!$E$141:$BB$141),'09.1 Nehodovost - vypocet'!AT76*'09.1 Nehodovost - vypocet'!AT76/'09.1 Nehodovost - vypocet'!AU76,'09.1 Nehodovost - vypocet'!AR76*'09.1 Nehodovost - vypocet'!AR76/'09.1 Nehodovost - vypocet'!AQ76)),IF('A2 Intenzita dopravy'!$G$2="Koeficienty rastu dopravy",IFERROR(INDEX('A2.1 Intenzita dopravy'!$E62:$BB62,MATCH('09.1 Nehodovost - vypocet'!AS$19,'A2.1 Intenzita dopravy'!$E$5:$BB$5,0)),IF('09.1 Nehodovost - vypocet'!AS$19&lt;MIN('A2.1 Intenzita dopravy'!$E$5:$BB$5),'09.1 Nehodovost - vypocet'!AT76*'09.1 Nehodovost - vypocet'!AT76/'09.1 Nehodovost - vypocet'!AU76,'09.1 Nehodovost - vypocet'!AR76*'09.1 Nehodovost - vypocet'!AR76/'09.1 Nehodovost - vypocet'!AQ76)),0)),0)</f>
        <v>2146.2747948505539</v>
      </c>
      <c r="AT76" s="30">
        <f>IFERROR(IF('A2 Intenzita dopravy'!$G$2="Dopravný model",IFERROR(INDEX('A2.1 Intenzita dopravy'!$E198:$BB198,MATCH('09.1 Nehodovost - vypocet'!AT$19,'A2.1 Intenzita dopravy'!$E$141:$BB$141,0)),IF('09.1 Nehodovost - vypocet'!AT$19&lt;MIN('A2.1 Intenzita dopravy'!$E$141:$BB$141),'09.1 Nehodovost - vypocet'!AU76*'09.1 Nehodovost - vypocet'!AU76/'09.1 Nehodovost - vypocet'!AV76,'09.1 Nehodovost - vypocet'!AS76*'09.1 Nehodovost - vypocet'!AS76/'09.1 Nehodovost - vypocet'!AR76)),IF('A2 Intenzita dopravy'!$G$2="Koeficienty rastu dopravy",IFERROR(INDEX('A2.1 Intenzita dopravy'!$E62:$BB62,MATCH('09.1 Nehodovost - vypocet'!AT$19,'A2.1 Intenzita dopravy'!$E$5:$BB$5,0)),IF('09.1 Nehodovost - vypocet'!AT$19&lt;MIN('A2.1 Intenzita dopravy'!$E$5:$BB$5),'09.1 Nehodovost - vypocet'!AU76*'09.1 Nehodovost - vypocet'!AU76/'09.1 Nehodovost - vypocet'!AV76,'09.1 Nehodovost - vypocet'!AS76*'09.1 Nehodovost - vypocet'!AS76/'09.1 Nehodovost - vypocet'!AR76)),0)),0)</f>
        <v>2174.9778829139223</v>
      </c>
      <c r="AU76" s="30">
        <f>IFERROR(IF('A2 Intenzita dopravy'!$G$2="Dopravný model",IFERROR(INDEX('A2.1 Intenzita dopravy'!$E198:$BB198,MATCH('09.1 Nehodovost - vypocet'!AU$19,'A2.1 Intenzita dopravy'!$E$141:$BB$141,0)),IF('09.1 Nehodovost - vypocet'!AU$19&lt;MIN('A2.1 Intenzita dopravy'!$E$141:$BB$141),'09.1 Nehodovost - vypocet'!AV76*'09.1 Nehodovost - vypocet'!AV76/'09.1 Nehodovost - vypocet'!AW76,'09.1 Nehodovost - vypocet'!AT76*'09.1 Nehodovost - vypocet'!AT76/'09.1 Nehodovost - vypocet'!AS76)),IF('A2 Intenzita dopravy'!$G$2="Koeficienty rastu dopravy",IFERROR(INDEX('A2.1 Intenzita dopravy'!$E62:$BB62,MATCH('09.1 Nehodovost - vypocet'!AU$19,'A2.1 Intenzita dopravy'!$E$5:$BB$5,0)),IF('09.1 Nehodovost - vypocet'!AU$19&lt;MIN('A2.1 Intenzita dopravy'!$E$5:$BB$5),'09.1 Nehodovost - vypocet'!AV76*'09.1 Nehodovost - vypocet'!AV76/'09.1 Nehodovost - vypocet'!AW76,'09.1 Nehodovost - vypocet'!AT76*'09.1 Nehodovost - vypocet'!AT76/'09.1 Nehodovost - vypocet'!AS76)),0)),0)</f>
        <v>2204.0648301487022</v>
      </c>
      <c r="AV76" s="30">
        <f>IFERROR(IF('A2 Intenzita dopravy'!$G$2="Dopravný model",IFERROR(INDEX('A2.1 Intenzita dopravy'!$E198:$BB198,MATCH('09.1 Nehodovost - vypocet'!AV$19,'A2.1 Intenzita dopravy'!$E$141:$BB$141,0)),IF('09.1 Nehodovost - vypocet'!AV$19&lt;MIN('A2.1 Intenzita dopravy'!$E$141:$BB$141),'09.1 Nehodovost - vypocet'!AW76*'09.1 Nehodovost - vypocet'!AW76/'09.1 Nehodovost - vypocet'!AX76,'09.1 Nehodovost - vypocet'!AU76*'09.1 Nehodovost - vypocet'!AU76/'09.1 Nehodovost - vypocet'!AT76)),IF('A2 Intenzita dopravy'!$G$2="Koeficienty rastu dopravy",IFERROR(INDEX('A2.1 Intenzita dopravy'!$E62:$BB62,MATCH('09.1 Nehodovost - vypocet'!AV$19,'A2.1 Intenzita dopravy'!$E$5:$BB$5,0)),IF('09.1 Nehodovost - vypocet'!AV$19&lt;MIN('A2.1 Intenzita dopravy'!$E$5:$BB$5),'09.1 Nehodovost - vypocet'!AW76*'09.1 Nehodovost - vypocet'!AW76/'09.1 Nehodovost - vypocet'!AX76,'09.1 Nehodovost - vypocet'!AU76*'09.1 Nehodovost - vypocet'!AU76/'09.1 Nehodovost - vypocet'!AT76)),0)),0)</f>
        <v>2233.5407700744358</v>
      </c>
      <c r="AW76" s="30">
        <f>IFERROR(IF('A2 Intenzita dopravy'!$G$2="Dopravný model",IFERROR(INDEX('A2.1 Intenzita dopravy'!$E198:$BB198,MATCH('09.1 Nehodovost - vypocet'!AW$19,'A2.1 Intenzita dopravy'!$E$141:$BB$141,0)),IF('09.1 Nehodovost - vypocet'!AW$19&lt;MIN('A2.1 Intenzita dopravy'!$E$141:$BB$141),'09.1 Nehodovost - vypocet'!AX76*'09.1 Nehodovost - vypocet'!AX76/'09.1 Nehodovost - vypocet'!AY76,'09.1 Nehodovost - vypocet'!AV76*'09.1 Nehodovost - vypocet'!AV76/'09.1 Nehodovost - vypocet'!AU76)),IF('A2 Intenzita dopravy'!$G$2="Koeficienty rastu dopravy",IFERROR(INDEX('A2.1 Intenzita dopravy'!$E62:$BB62,MATCH('09.1 Nehodovost - vypocet'!AW$19,'A2.1 Intenzita dopravy'!$E$5:$BB$5,0)),IF('09.1 Nehodovost - vypocet'!AW$19&lt;MIN('A2.1 Intenzita dopravy'!$E$5:$BB$5),'09.1 Nehodovost - vypocet'!AX76*'09.1 Nehodovost - vypocet'!AX76/'09.1 Nehodovost - vypocet'!AY76,'09.1 Nehodovost - vypocet'!AV76*'09.1 Nehodovost - vypocet'!AV76/'09.1 Nehodovost - vypocet'!AU76)),0)),0)</f>
        <v>2263.4109048635059</v>
      </c>
      <c r="AX76" s="30">
        <f>IFERROR(IF('A2 Intenzita dopravy'!$G$2="Dopravný model",IFERROR(INDEX('A2.1 Intenzita dopravy'!$E198:$BB198,MATCH('09.1 Nehodovost - vypocet'!AX$19,'A2.1 Intenzita dopravy'!$E$141:$BB$141,0)),IF('09.1 Nehodovost - vypocet'!AX$19&lt;MIN('A2.1 Intenzita dopravy'!$E$141:$BB$141),'09.1 Nehodovost - vypocet'!AY76*'09.1 Nehodovost - vypocet'!AY76/'09.1 Nehodovost - vypocet'!AZ76,'09.1 Nehodovost - vypocet'!AW76*'09.1 Nehodovost - vypocet'!AW76/'09.1 Nehodovost - vypocet'!AV76)),IF('A2 Intenzita dopravy'!$G$2="Koeficienty rastu dopravy",IFERROR(INDEX('A2.1 Intenzita dopravy'!$E62:$BB62,MATCH('09.1 Nehodovost - vypocet'!AX$19,'A2.1 Intenzita dopravy'!$E$5:$BB$5,0)),IF('09.1 Nehodovost - vypocet'!AX$19&lt;MIN('A2.1 Intenzita dopravy'!$E$5:$BB$5),'09.1 Nehodovost - vypocet'!AY76*'09.1 Nehodovost - vypocet'!AY76/'09.1 Nehodovost - vypocet'!AZ76,'09.1 Nehodovost - vypocet'!AW76*'09.1 Nehodovost - vypocet'!AW76/'09.1 Nehodovost - vypocet'!AV76)),0)),0)</f>
        <v>2293.6805062592625</v>
      </c>
      <c r="AY76" s="30">
        <f>IFERROR(IF('A2 Intenzita dopravy'!$G$2="Dopravný model",IFERROR(INDEX('A2.1 Intenzita dopravy'!$E198:$BB198,MATCH('09.1 Nehodovost - vypocet'!AY$19,'A2.1 Intenzita dopravy'!$E$141:$BB$141,0)),IF('09.1 Nehodovost - vypocet'!AY$19&lt;MIN('A2.1 Intenzita dopravy'!$E$141:$BB$141),'09.1 Nehodovost - vypocet'!AZ76*'09.1 Nehodovost - vypocet'!AZ76/'09.1 Nehodovost - vypocet'!BA76,'09.1 Nehodovost - vypocet'!AX76*'09.1 Nehodovost - vypocet'!AX76/'09.1 Nehodovost - vypocet'!AW76)),IF('A2 Intenzita dopravy'!$G$2="Koeficienty rastu dopravy",IFERROR(INDEX('A2.1 Intenzita dopravy'!$E62:$BB62,MATCH('09.1 Nehodovost - vypocet'!AY$19,'A2.1 Intenzita dopravy'!$E$5:$BB$5,0)),IF('09.1 Nehodovost - vypocet'!AY$19&lt;MIN('A2.1 Intenzita dopravy'!$E$5:$BB$5),'09.1 Nehodovost - vypocet'!AZ76*'09.1 Nehodovost - vypocet'!AZ76/'09.1 Nehodovost - vypocet'!BA76,'09.1 Nehodovost - vypocet'!AX76*'09.1 Nehodovost - vypocet'!AX76/'09.1 Nehodovost - vypocet'!AW76)),0)),0)</f>
        <v>2324.3549165064251</v>
      </c>
      <c r="AZ76" s="30">
        <f>IFERROR(IF('A2 Intenzita dopravy'!$G$2="Dopravný model",IFERROR(INDEX('A2.1 Intenzita dopravy'!$E198:$BB198,MATCH('09.1 Nehodovost - vypocet'!AZ$19,'A2.1 Intenzita dopravy'!$E$141:$BB$141,0)),IF('09.1 Nehodovost - vypocet'!AZ$19&lt;MIN('A2.1 Intenzita dopravy'!$E$141:$BB$141),'09.1 Nehodovost - vypocet'!BA76*'09.1 Nehodovost - vypocet'!BA76/'09.1 Nehodovost - vypocet'!BB76,'09.1 Nehodovost - vypocet'!AY76*'09.1 Nehodovost - vypocet'!AY76/'09.1 Nehodovost - vypocet'!AX76)),IF('A2 Intenzita dopravy'!$G$2="Koeficienty rastu dopravy",IFERROR(INDEX('A2.1 Intenzita dopravy'!$E62:$BB62,MATCH('09.1 Nehodovost - vypocet'!AZ$19,'A2.1 Intenzita dopravy'!$E$5:$BB$5,0)),IF('09.1 Nehodovost - vypocet'!AZ$19&lt;MIN('A2.1 Intenzita dopravy'!$E$5:$BB$5),'09.1 Nehodovost - vypocet'!BA76*'09.1 Nehodovost - vypocet'!BA76/'09.1 Nehodovost - vypocet'!BB76,'09.1 Nehodovost - vypocet'!AY76*'09.1 Nehodovost - vypocet'!AY76/'09.1 Nehodovost - vypocet'!AX76)),0)),0)</f>
        <v>2355.4395492939298</v>
      </c>
      <c r="BA76" s="30">
        <f>IFERROR(IF('A2 Intenzita dopravy'!$G$2="Dopravný model",IFERROR(INDEX('A2.1 Intenzita dopravy'!$E198:$BB198,MATCH('09.1 Nehodovost - vypocet'!BA$19,'A2.1 Intenzita dopravy'!$E$141:$BB$141,0)),IF('09.1 Nehodovost - vypocet'!BA$19&lt;MIN('A2.1 Intenzita dopravy'!$E$141:$BB$141),'09.1 Nehodovost - vypocet'!BB76*'09.1 Nehodovost - vypocet'!BB76/'09.1 Nehodovost - vypocet'!BC76,'09.1 Nehodovost - vypocet'!AZ76*'09.1 Nehodovost - vypocet'!AZ76/'09.1 Nehodovost - vypocet'!AY76)),IF('A2 Intenzita dopravy'!$G$2="Koeficienty rastu dopravy",IFERROR(INDEX('A2.1 Intenzita dopravy'!$E62:$BB62,MATCH('09.1 Nehodovost - vypocet'!BA$19,'A2.1 Intenzita dopravy'!$E$5:$BB$5,0)),IF('09.1 Nehodovost - vypocet'!BA$19&lt;MIN('A2.1 Intenzita dopravy'!$E$5:$BB$5),'09.1 Nehodovost - vypocet'!BB76*'09.1 Nehodovost - vypocet'!BB76/'09.1 Nehodovost - vypocet'!BC76,'09.1 Nehodovost - vypocet'!AZ76*'09.1 Nehodovost - vypocet'!AZ76/'09.1 Nehodovost - vypocet'!AY76)),0)),0)</f>
        <v>2386.9398907103846</v>
      </c>
      <c r="BB76" s="30">
        <f>IFERROR(IF('A2 Intenzita dopravy'!$G$2="Dopravný model",IFERROR(INDEX('A2.1 Intenzita dopravy'!$E198:$BB198,MATCH('09.1 Nehodovost - vypocet'!BB$19,'A2.1 Intenzita dopravy'!$E$141:$BB$141,0)),IF('09.1 Nehodovost - vypocet'!BB$19&lt;MIN('A2.1 Intenzita dopravy'!$E$141:$BB$141),'09.1 Nehodovost - vypocet'!BC76*'09.1 Nehodovost - vypocet'!BC76/'09.1 Nehodovost - vypocet'!BD76,'09.1 Nehodovost - vypocet'!BA76*'09.1 Nehodovost - vypocet'!BA76/'09.1 Nehodovost - vypocet'!AZ76)),IF('A2 Intenzita dopravy'!$G$2="Koeficienty rastu dopravy",IFERROR(INDEX('A2.1 Intenzita dopravy'!$E62:$BB62,MATCH('09.1 Nehodovost - vypocet'!BB$19,'A2.1 Intenzita dopravy'!$E$5:$BB$5,0)),IF('09.1 Nehodovost - vypocet'!BB$19&lt;MIN('A2.1 Intenzita dopravy'!$E$5:$BB$5),'09.1 Nehodovost - vypocet'!BC76*'09.1 Nehodovost - vypocet'!BC76/'09.1 Nehodovost - vypocet'!BD76,'09.1 Nehodovost - vypocet'!BA76*'09.1 Nehodovost - vypocet'!BA76/'09.1 Nehodovost - vypocet'!AZ76)),0)),0)</f>
        <v>2418.8615002123015</v>
      </c>
    </row>
    <row r="77" spans="2:54" customFormat="1" x14ac:dyDescent="0.2">
      <c r="B77" s="5">
        <v>9</v>
      </c>
      <c r="C77" s="5" t="str">
        <f t="shared" si="66"/>
        <v/>
      </c>
      <c r="D77" s="5" t="str">
        <f t="shared" si="65"/>
        <v>Privádzač Nižná</v>
      </c>
      <c r="E77" s="30">
        <f>IFERROR(IF('A2 Intenzita dopravy'!$G$2="Dopravný model",IFERROR(INDEX('A2.1 Intenzita dopravy'!$E199:$BB199,MATCH('09.1 Nehodovost - vypocet'!E$19,'A2.1 Intenzita dopravy'!$E$141:$BB$141,0)),IF('09.1 Nehodovost - vypocet'!E$19&lt;MIN('A2.1 Intenzita dopravy'!$E$141:$BB$141),'09.1 Nehodovost - vypocet'!F77*'09.1 Nehodovost - vypocet'!F77/'09.1 Nehodovost - vypocet'!G77,'09.1 Nehodovost - vypocet'!D77*'09.1 Nehodovost - vypocet'!D77/'09.1 Nehodovost - vypocet'!C77)),IF('A2 Intenzita dopravy'!$G$2="Koeficienty rastu dopravy",IFERROR(INDEX('A2.1 Intenzita dopravy'!$E63:$BB63,MATCH('09.1 Nehodovost - vypocet'!E$19,'A2.1 Intenzita dopravy'!$E$5:$BB$5,0)),IF('09.1 Nehodovost - vypocet'!E$19&lt;MIN('A2.1 Intenzita dopravy'!$E$5:$BB$5),'09.1 Nehodovost - vypocet'!F77*'09.1 Nehodovost - vypocet'!F77/'09.1 Nehodovost - vypocet'!G77,'09.1 Nehodovost - vypocet'!D77*'09.1 Nehodovost - vypocet'!D77/'09.1 Nehodovost - vypocet'!C77)),0)),0)</f>
        <v>0</v>
      </c>
      <c r="F77" s="30">
        <f>IFERROR(IF('A2 Intenzita dopravy'!$G$2="Dopravný model",IFERROR(INDEX('A2.1 Intenzita dopravy'!$E199:$BB199,MATCH('09.1 Nehodovost - vypocet'!F$19,'A2.1 Intenzita dopravy'!$E$141:$BB$141,0)),IF('09.1 Nehodovost - vypocet'!F$19&lt;MIN('A2.1 Intenzita dopravy'!$E$141:$BB$141),'09.1 Nehodovost - vypocet'!G77*'09.1 Nehodovost - vypocet'!G77/'09.1 Nehodovost - vypocet'!H77,'09.1 Nehodovost - vypocet'!E77*'09.1 Nehodovost - vypocet'!E77/'09.1 Nehodovost - vypocet'!D77)),IF('A2 Intenzita dopravy'!$G$2="Koeficienty rastu dopravy",IFERROR(INDEX('A2.1 Intenzita dopravy'!$E63:$BB63,MATCH('09.1 Nehodovost - vypocet'!F$19,'A2.1 Intenzita dopravy'!$E$5:$BB$5,0)),IF('09.1 Nehodovost - vypocet'!F$19&lt;MIN('A2.1 Intenzita dopravy'!$E$5:$BB$5),'09.1 Nehodovost - vypocet'!G77*'09.1 Nehodovost - vypocet'!G77/'09.1 Nehodovost - vypocet'!H77,'09.1 Nehodovost - vypocet'!E77*'09.1 Nehodovost - vypocet'!E77/'09.1 Nehodovost - vypocet'!D77)),0)),0)</f>
        <v>0</v>
      </c>
      <c r="G77" s="30">
        <f>IFERROR(IF('A2 Intenzita dopravy'!$G$2="Dopravný model",IFERROR(INDEX('A2.1 Intenzita dopravy'!$E199:$BB199,MATCH('09.1 Nehodovost - vypocet'!G$19,'A2.1 Intenzita dopravy'!$E$141:$BB$141,0)),IF('09.1 Nehodovost - vypocet'!G$19&lt;MIN('A2.1 Intenzita dopravy'!$E$141:$BB$141),'09.1 Nehodovost - vypocet'!H77*'09.1 Nehodovost - vypocet'!H77/'09.1 Nehodovost - vypocet'!I77,'09.1 Nehodovost - vypocet'!F77*'09.1 Nehodovost - vypocet'!F77/'09.1 Nehodovost - vypocet'!E77)),IF('A2 Intenzita dopravy'!$G$2="Koeficienty rastu dopravy",IFERROR(INDEX('A2.1 Intenzita dopravy'!$E63:$BB63,MATCH('09.1 Nehodovost - vypocet'!G$19,'A2.1 Intenzita dopravy'!$E$5:$BB$5,0)),IF('09.1 Nehodovost - vypocet'!G$19&lt;MIN('A2.1 Intenzita dopravy'!$E$5:$BB$5),'09.1 Nehodovost - vypocet'!H77*'09.1 Nehodovost - vypocet'!H77/'09.1 Nehodovost - vypocet'!I77,'09.1 Nehodovost - vypocet'!F77*'09.1 Nehodovost - vypocet'!F77/'09.1 Nehodovost - vypocet'!E77)),0)),0)</f>
        <v>0</v>
      </c>
      <c r="H77" s="30">
        <f>IFERROR(IF('A2 Intenzita dopravy'!$G$2="Dopravný model",IFERROR(INDEX('A2.1 Intenzita dopravy'!$E199:$BB199,MATCH('09.1 Nehodovost - vypocet'!H$19,'A2.1 Intenzita dopravy'!$E$141:$BB$141,0)),IF('09.1 Nehodovost - vypocet'!H$19&lt;MIN('A2.1 Intenzita dopravy'!$E$141:$BB$141),'09.1 Nehodovost - vypocet'!I77*'09.1 Nehodovost - vypocet'!I77/'09.1 Nehodovost - vypocet'!J77,'09.1 Nehodovost - vypocet'!G77*'09.1 Nehodovost - vypocet'!G77/'09.1 Nehodovost - vypocet'!F77)),IF('A2 Intenzita dopravy'!$G$2="Koeficienty rastu dopravy",IFERROR(INDEX('A2.1 Intenzita dopravy'!$E63:$BB63,MATCH('09.1 Nehodovost - vypocet'!H$19,'A2.1 Intenzita dopravy'!$E$5:$BB$5,0)),IF('09.1 Nehodovost - vypocet'!H$19&lt;MIN('A2.1 Intenzita dopravy'!$E$5:$BB$5),'09.1 Nehodovost - vypocet'!I77*'09.1 Nehodovost - vypocet'!I77/'09.1 Nehodovost - vypocet'!J77,'09.1 Nehodovost - vypocet'!G77*'09.1 Nehodovost - vypocet'!G77/'09.1 Nehodovost - vypocet'!F77)),0)),0)</f>
        <v>0</v>
      </c>
      <c r="I77" s="30">
        <f>IFERROR(IF('A2 Intenzita dopravy'!$G$2="Dopravný model",IFERROR(INDEX('A2.1 Intenzita dopravy'!$E199:$BB199,MATCH('09.1 Nehodovost - vypocet'!I$19,'A2.1 Intenzita dopravy'!$E$141:$BB$141,0)),IF('09.1 Nehodovost - vypocet'!I$19&lt;MIN('A2.1 Intenzita dopravy'!$E$141:$BB$141),'09.1 Nehodovost - vypocet'!J77*'09.1 Nehodovost - vypocet'!J77/'09.1 Nehodovost - vypocet'!K77,'09.1 Nehodovost - vypocet'!H77*'09.1 Nehodovost - vypocet'!H77/'09.1 Nehodovost - vypocet'!G77)),IF('A2 Intenzita dopravy'!$G$2="Koeficienty rastu dopravy",IFERROR(INDEX('A2.1 Intenzita dopravy'!$E63:$BB63,MATCH('09.1 Nehodovost - vypocet'!I$19,'A2.1 Intenzita dopravy'!$E$5:$BB$5,0)),IF('09.1 Nehodovost - vypocet'!I$19&lt;MIN('A2.1 Intenzita dopravy'!$E$5:$BB$5),'09.1 Nehodovost - vypocet'!J77*'09.1 Nehodovost - vypocet'!J77/'09.1 Nehodovost - vypocet'!K77,'09.1 Nehodovost - vypocet'!H77*'09.1 Nehodovost - vypocet'!H77/'09.1 Nehodovost - vypocet'!G77)),0)),0)</f>
        <v>0</v>
      </c>
      <c r="J77" s="30">
        <f>IFERROR(IF('A2 Intenzita dopravy'!$G$2="Dopravný model",IFERROR(INDEX('A2.1 Intenzita dopravy'!$E199:$BB199,MATCH('09.1 Nehodovost - vypocet'!J$19,'A2.1 Intenzita dopravy'!$E$141:$BB$141,0)),IF('09.1 Nehodovost - vypocet'!J$19&lt;MIN('A2.1 Intenzita dopravy'!$E$141:$BB$141),'09.1 Nehodovost - vypocet'!K77*'09.1 Nehodovost - vypocet'!K77/'09.1 Nehodovost - vypocet'!L77,'09.1 Nehodovost - vypocet'!I77*'09.1 Nehodovost - vypocet'!I77/'09.1 Nehodovost - vypocet'!H77)),IF('A2 Intenzita dopravy'!$G$2="Koeficienty rastu dopravy",IFERROR(INDEX('A2.1 Intenzita dopravy'!$E63:$BB63,MATCH('09.1 Nehodovost - vypocet'!J$19,'A2.1 Intenzita dopravy'!$E$5:$BB$5,0)),IF('09.1 Nehodovost - vypocet'!J$19&lt;MIN('A2.1 Intenzita dopravy'!$E$5:$BB$5),'09.1 Nehodovost - vypocet'!K77*'09.1 Nehodovost - vypocet'!K77/'09.1 Nehodovost - vypocet'!L77,'09.1 Nehodovost - vypocet'!I77*'09.1 Nehodovost - vypocet'!I77/'09.1 Nehodovost - vypocet'!H77)),0)),0)</f>
        <v>0</v>
      </c>
      <c r="K77" s="30">
        <f>IFERROR(IF('A2 Intenzita dopravy'!$G$2="Dopravný model",IFERROR(INDEX('A2.1 Intenzita dopravy'!$E199:$BB199,MATCH('09.1 Nehodovost - vypocet'!K$19,'A2.1 Intenzita dopravy'!$E$141:$BB$141,0)),IF('09.1 Nehodovost - vypocet'!K$19&lt;MIN('A2.1 Intenzita dopravy'!$E$141:$BB$141),'09.1 Nehodovost - vypocet'!L77*'09.1 Nehodovost - vypocet'!L77/'09.1 Nehodovost - vypocet'!M77,'09.1 Nehodovost - vypocet'!J77*'09.1 Nehodovost - vypocet'!J77/'09.1 Nehodovost - vypocet'!I77)),IF('A2 Intenzita dopravy'!$G$2="Koeficienty rastu dopravy",IFERROR(INDEX('A2.1 Intenzita dopravy'!$E63:$BB63,MATCH('09.1 Nehodovost - vypocet'!K$19,'A2.1 Intenzita dopravy'!$E$5:$BB$5,0)),IF('09.1 Nehodovost - vypocet'!K$19&lt;MIN('A2.1 Intenzita dopravy'!$E$5:$BB$5),'09.1 Nehodovost - vypocet'!L77*'09.1 Nehodovost - vypocet'!L77/'09.1 Nehodovost - vypocet'!M77,'09.1 Nehodovost - vypocet'!J77*'09.1 Nehodovost - vypocet'!J77/'09.1 Nehodovost - vypocet'!I77)),0)),0)</f>
        <v>0</v>
      </c>
      <c r="L77" s="30">
        <f>IFERROR(IF('A2 Intenzita dopravy'!$G$2="Dopravný model",IFERROR(INDEX('A2.1 Intenzita dopravy'!$E199:$BB199,MATCH('09.1 Nehodovost - vypocet'!L$19,'A2.1 Intenzita dopravy'!$E$141:$BB$141,0)),IF('09.1 Nehodovost - vypocet'!L$19&lt;MIN('A2.1 Intenzita dopravy'!$E$141:$BB$141),'09.1 Nehodovost - vypocet'!M77*'09.1 Nehodovost - vypocet'!M77/'09.1 Nehodovost - vypocet'!N77,'09.1 Nehodovost - vypocet'!K77*'09.1 Nehodovost - vypocet'!K77/'09.1 Nehodovost - vypocet'!J77)),IF('A2 Intenzita dopravy'!$G$2="Koeficienty rastu dopravy",IFERROR(INDEX('A2.1 Intenzita dopravy'!$E63:$BB63,MATCH('09.1 Nehodovost - vypocet'!L$19,'A2.1 Intenzita dopravy'!$E$5:$BB$5,0)),IF('09.1 Nehodovost - vypocet'!L$19&lt;MIN('A2.1 Intenzita dopravy'!$E$5:$BB$5),'09.1 Nehodovost - vypocet'!M77*'09.1 Nehodovost - vypocet'!M77/'09.1 Nehodovost - vypocet'!N77,'09.1 Nehodovost - vypocet'!K77*'09.1 Nehodovost - vypocet'!K77/'09.1 Nehodovost - vypocet'!J77)),0)),0)</f>
        <v>0</v>
      </c>
      <c r="M77" s="30">
        <f>IFERROR(IF('A2 Intenzita dopravy'!$G$2="Dopravný model",IFERROR(INDEX('A2.1 Intenzita dopravy'!$E199:$BB199,MATCH('09.1 Nehodovost - vypocet'!M$19,'A2.1 Intenzita dopravy'!$E$141:$BB$141,0)),IF('09.1 Nehodovost - vypocet'!M$19&lt;MIN('A2.1 Intenzita dopravy'!$E$141:$BB$141),'09.1 Nehodovost - vypocet'!N77*'09.1 Nehodovost - vypocet'!N77/'09.1 Nehodovost - vypocet'!O77,'09.1 Nehodovost - vypocet'!L77*'09.1 Nehodovost - vypocet'!L77/'09.1 Nehodovost - vypocet'!K77)),IF('A2 Intenzita dopravy'!$G$2="Koeficienty rastu dopravy",IFERROR(INDEX('A2.1 Intenzita dopravy'!$E63:$BB63,MATCH('09.1 Nehodovost - vypocet'!M$19,'A2.1 Intenzita dopravy'!$E$5:$BB$5,0)),IF('09.1 Nehodovost - vypocet'!M$19&lt;MIN('A2.1 Intenzita dopravy'!$E$5:$BB$5),'09.1 Nehodovost - vypocet'!N77*'09.1 Nehodovost - vypocet'!N77/'09.1 Nehodovost - vypocet'!O77,'09.1 Nehodovost - vypocet'!L77*'09.1 Nehodovost - vypocet'!L77/'09.1 Nehodovost - vypocet'!K77)),0)),0)</f>
        <v>0</v>
      </c>
      <c r="N77" s="30">
        <f>IFERROR(IF('A2 Intenzita dopravy'!$G$2="Dopravný model",IFERROR(INDEX('A2.1 Intenzita dopravy'!$E199:$BB199,MATCH('09.1 Nehodovost - vypocet'!N$19,'A2.1 Intenzita dopravy'!$E$141:$BB$141,0)),IF('09.1 Nehodovost - vypocet'!N$19&lt;MIN('A2.1 Intenzita dopravy'!$E$141:$BB$141),'09.1 Nehodovost - vypocet'!O77*'09.1 Nehodovost - vypocet'!O77/'09.1 Nehodovost - vypocet'!P77,'09.1 Nehodovost - vypocet'!M77*'09.1 Nehodovost - vypocet'!M77/'09.1 Nehodovost - vypocet'!L77)),IF('A2 Intenzita dopravy'!$G$2="Koeficienty rastu dopravy",IFERROR(INDEX('A2.1 Intenzita dopravy'!$E63:$BB63,MATCH('09.1 Nehodovost - vypocet'!N$19,'A2.1 Intenzita dopravy'!$E$5:$BB$5,0)),IF('09.1 Nehodovost - vypocet'!N$19&lt;MIN('A2.1 Intenzita dopravy'!$E$5:$BB$5),'09.1 Nehodovost - vypocet'!O77*'09.1 Nehodovost - vypocet'!O77/'09.1 Nehodovost - vypocet'!P77,'09.1 Nehodovost - vypocet'!M77*'09.1 Nehodovost - vypocet'!M77/'09.1 Nehodovost - vypocet'!L77)),0)),0)</f>
        <v>0</v>
      </c>
      <c r="O77" s="30">
        <f>IFERROR(IF('A2 Intenzita dopravy'!$G$2="Dopravný model",IFERROR(INDEX('A2.1 Intenzita dopravy'!$E199:$BB199,MATCH('09.1 Nehodovost - vypocet'!O$19,'A2.1 Intenzita dopravy'!$E$141:$BB$141,0)),IF('09.1 Nehodovost - vypocet'!O$19&lt;MIN('A2.1 Intenzita dopravy'!$E$141:$BB$141),'09.1 Nehodovost - vypocet'!P77*'09.1 Nehodovost - vypocet'!P77/'09.1 Nehodovost - vypocet'!Q77,'09.1 Nehodovost - vypocet'!N77*'09.1 Nehodovost - vypocet'!N77/'09.1 Nehodovost - vypocet'!M77)),IF('A2 Intenzita dopravy'!$G$2="Koeficienty rastu dopravy",IFERROR(INDEX('A2.1 Intenzita dopravy'!$E63:$BB63,MATCH('09.1 Nehodovost - vypocet'!O$19,'A2.1 Intenzita dopravy'!$E$5:$BB$5,0)),IF('09.1 Nehodovost - vypocet'!O$19&lt;MIN('A2.1 Intenzita dopravy'!$E$5:$BB$5),'09.1 Nehodovost - vypocet'!P77*'09.1 Nehodovost - vypocet'!P77/'09.1 Nehodovost - vypocet'!Q77,'09.1 Nehodovost - vypocet'!N77*'09.1 Nehodovost - vypocet'!N77/'09.1 Nehodovost - vypocet'!M77)),0)),0)</f>
        <v>0</v>
      </c>
      <c r="P77" s="30">
        <f>IFERROR(IF('A2 Intenzita dopravy'!$G$2="Dopravný model",IFERROR(INDEX('A2.1 Intenzita dopravy'!$E199:$BB199,MATCH('09.1 Nehodovost - vypocet'!P$19,'A2.1 Intenzita dopravy'!$E$141:$BB$141,0)),IF('09.1 Nehodovost - vypocet'!P$19&lt;MIN('A2.1 Intenzita dopravy'!$E$141:$BB$141),'09.1 Nehodovost - vypocet'!Q77*'09.1 Nehodovost - vypocet'!Q77/'09.1 Nehodovost - vypocet'!R77,'09.1 Nehodovost - vypocet'!O77*'09.1 Nehodovost - vypocet'!O77/'09.1 Nehodovost - vypocet'!N77)),IF('A2 Intenzita dopravy'!$G$2="Koeficienty rastu dopravy",IFERROR(INDEX('A2.1 Intenzita dopravy'!$E63:$BB63,MATCH('09.1 Nehodovost - vypocet'!P$19,'A2.1 Intenzita dopravy'!$E$5:$BB$5,0)),IF('09.1 Nehodovost - vypocet'!P$19&lt;MIN('A2.1 Intenzita dopravy'!$E$5:$BB$5),'09.1 Nehodovost - vypocet'!Q77*'09.1 Nehodovost - vypocet'!Q77/'09.1 Nehodovost - vypocet'!R77,'09.1 Nehodovost - vypocet'!O77*'09.1 Nehodovost - vypocet'!O77/'09.1 Nehodovost - vypocet'!N77)),0)),0)</f>
        <v>1492</v>
      </c>
      <c r="Q77" s="30">
        <f>IFERROR(IF('A2 Intenzita dopravy'!$G$2="Dopravný model",IFERROR(INDEX('A2.1 Intenzita dopravy'!$E199:$BB199,MATCH('09.1 Nehodovost - vypocet'!Q$19,'A2.1 Intenzita dopravy'!$E$141:$BB$141,0)),IF('09.1 Nehodovost - vypocet'!Q$19&lt;MIN('A2.1 Intenzita dopravy'!$E$141:$BB$141),'09.1 Nehodovost - vypocet'!R77*'09.1 Nehodovost - vypocet'!R77/'09.1 Nehodovost - vypocet'!S77,'09.1 Nehodovost - vypocet'!P77*'09.1 Nehodovost - vypocet'!P77/'09.1 Nehodovost - vypocet'!O77)),IF('A2 Intenzita dopravy'!$G$2="Koeficienty rastu dopravy",IFERROR(INDEX('A2.1 Intenzita dopravy'!$E63:$BB63,MATCH('09.1 Nehodovost - vypocet'!Q$19,'A2.1 Intenzita dopravy'!$E$5:$BB$5,0)),IF('09.1 Nehodovost - vypocet'!Q$19&lt;MIN('A2.1 Intenzita dopravy'!$E$5:$BB$5),'09.1 Nehodovost - vypocet'!R77*'09.1 Nehodovost - vypocet'!R77/'09.1 Nehodovost - vypocet'!S77,'09.1 Nehodovost - vypocet'!P77*'09.1 Nehodovost - vypocet'!P77/'09.1 Nehodovost - vypocet'!O77)),0)),0)</f>
        <v>1514.9165778108329</v>
      </c>
      <c r="R77" s="30">
        <f>IFERROR(IF('A2 Intenzita dopravy'!$G$2="Dopravný model",IFERROR(INDEX('A2.1 Intenzita dopravy'!$E199:$BB199,MATCH('09.1 Nehodovost - vypocet'!R$19,'A2.1 Intenzita dopravy'!$E$141:$BB$141,0)),IF('09.1 Nehodovost - vypocet'!R$19&lt;MIN('A2.1 Intenzita dopravy'!$E$141:$BB$141),'09.1 Nehodovost - vypocet'!S77*'09.1 Nehodovost - vypocet'!S77/'09.1 Nehodovost - vypocet'!T77,'09.1 Nehodovost - vypocet'!Q77*'09.1 Nehodovost - vypocet'!Q77/'09.1 Nehodovost - vypocet'!P77)),IF('A2 Intenzita dopravy'!$G$2="Koeficienty rastu dopravy",IFERROR(INDEX('A2.1 Intenzita dopravy'!$E63:$BB63,MATCH('09.1 Nehodovost - vypocet'!R$19,'A2.1 Intenzita dopravy'!$E$5:$BB$5,0)),IF('09.1 Nehodovost - vypocet'!R$19&lt;MIN('A2.1 Intenzita dopravy'!$E$5:$BB$5),'09.1 Nehodovost - vypocet'!S77*'09.1 Nehodovost - vypocet'!S77/'09.1 Nehodovost - vypocet'!T77,'09.1 Nehodovost - vypocet'!Q77*'09.1 Nehodovost - vypocet'!Q77/'09.1 Nehodovost - vypocet'!P77)),0)),0)</f>
        <v>1538.1851459290115</v>
      </c>
      <c r="S77" s="30">
        <f>IFERROR(IF('A2 Intenzita dopravy'!$G$2="Dopravný model",IFERROR(INDEX('A2.1 Intenzita dopravy'!$E199:$BB199,MATCH('09.1 Nehodovost - vypocet'!S$19,'A2.1 Intenzita dopravy'!$E$141:$BB$141,0)),IF('09.1 Nehodovost - vypocet'!S$19&lt;MIN('A2.1 Intenzita dopravy'!$E$141:$BB$141),'09.1 Nehodovost - vypocet'!T77*'09.1 Nehodovost - vypocet'!T77/'09.1 Nehodovost - vypocet'!U77,'09.1 Nehodovost - vypocet'!R77*'09.1 Nehodovost - vypocet'!R77/'09.1 Nehodovost - vypocet'!Q77)),IF('A2 Intenzita dopravy'!$G$2="Koeficienty rastu dopravy",IFERROR(INDEX('A2.1 Intenzita dopravy'!$E63:$BB63,MATCH('09.1 Nehodovost - vypocet'!S$19,'A2.1 Intenzita dopravy'!$E$5:$BB$5,0)),IF('09.1 Nehodovost - vypocet'!S$19&lt;MIN('A2.1 Intenzita dopravy'!$E$5:$BB$5),'09.1 Nehodovost - vypocet'!T77*'09.1 Nehodovost - vypocet'!T77/'09.1 Nehodovost - vypocet'!U77,'09.1 Nehodovost - vypocet'!R77*'09.1 Nehodovost - vypocet'!R77/'09.1 Nehodovost - vypocet'!Q77)),0)),0)</f>
        <v>1561.8111107977443</v>
      </c>
      <c r="T77" s="30">
        <f>IFERROR(IF('A2 Intenzita dopravy'!$G$2="Dopravný model",IFERROR(INDEX('A2.1 Intenzita dopravy'!$E199:$BB199,MATCH('09.1 Nehodovost - vypocet'!T$19,'A2.1 Intenzita dopravy'!$E$141:$BB$141,0)),IF('09.1 Nehodovost - vypocet'!T$19&lt;MIN('A2.1 Intenzita dopravy'!$E$141:$BB$141),'09.1 Nehodovost - vypocet'!U77*'09.1 Nehodovost - vypocet'!U77/'09.1 Nehodovost - vypocet'!V77,'09.1 Nehodovost - vypocet'!S77*'09.1 Nehodovost - vypocet'!S77/'09.1 Nehodovost - vypocet'!R77)),IF('A2 Intenzita dopravy'!$G$2="Koeficienty rastu dopravy",IFERROR(INDEX('A2.1 Intenzita dopravy'!$E63:$BB63,MATCH('09.1 Nehodovost - vypocet'!T$19,'A2.1 Intenzita dopravy'!$E$5:$BB$5,0)),IF('09.1 Nehodovost - vypocet'!T$19&lt;MIN('A2.1 Intenzita dopravy'!$E$5:$BB$5),'09.1 Nehodovost - vypocet'!U77*'09.1 Nehodovost - vypocet'!U77/'09.1 Nehodovost - vypocet'!V77,'09.1 Nehodovost - vypocet'!S77*'09.1 Nehodovost - vypocet'!S77/'09.1 Nehodovost - vypocet'!R77)),0)),0)</f>
        <v>1585.7999619012428</v>
      </c>
      <c r="U77" s="30">
        <f>IFERROR(IF('A2 Intenzita dopravy'!$G$2="Dopravný model",IFERROR(INDEX('A2.1 Intenzita dopravy'!$E199:$BB199,MATCH('09.1 Nehodovost - vypocet'!U$19,'A2.1 Intenzita dopravy'!$E$141:$BB$141,0)),IF('09.1 Nehodovost - vypocet'!U$19&lt;MIN('A2.1 Intenzita dopravy'!$E$141:$BB$141),'09.1 Nehodovost - vypocet'!V77*'09.1 Nehodovost - vypocet'!V77/'09.1 Nehodovost - vypocet'!W77,'09.1 Nehodovost - vypocet'!T77*'09.1 Nehodovost - vypocet'!T77/'09.1 Nehodovost - vypocet'!S77)),IF('A2 Intenzita dopravy'!$G$2="Koeficienty rastu dopravy",IFERROR(INDEX('A2.1 Intenzita dopravy'!$E63:$BB63,MATCH('09.1 Nehodovost - vypocet'!U$19,'A2.1 Intenzita dopravy'!$E$5:$BB$5,0)),IF('09.1 Nehodovost - vypocet'!U$19&lt;MIN('A2.1 Intenzita dopravy'!$E$5:$BB$5),'09.1 Nehodovost - vypocet'!V77*'09.1 Nehodovost - vypocet'!V77/'09.1 Nehodovost - vypocet'!W77,'09.1 Nehodovost - vypocet'!T77*'09.1 Nehodovost - vypocet'!T77/'09.1 Nehodovost - vypocet'!S77)),0)),0)</f>
        <v>1610.1572730402011</v>
      </c>
      <c r="V77" s="30">
        <f>IFERROR(IF('A2 Intenzita dopravy'!$G$2="Dopravný model",IFERROR(INDEX('A2.1 Intenzita dopravy'!$E199:$BB199,MATCH('09.1 Nehodovost - vypocet'!V$19,'A2.1 Intenzita dopravy'!$E$141:$BB$141,0)),IF('09.1 Nehodovost - vypocet'!V$19&lt;MIN('A2.1 Intenzita dopravy'!$E$141:$BB$141),'09.1 Nehodovost - vypocet'!W77*'09.1 Nehodovost - vypocet'!W77/'09.1 Nehodovost - vypocet'!X77,'09.1 Nehodovost - vypocet'!U77*'09.1 Nehodovost - vypocet'!U77/'09.1 Nehodovost - vypocet'!T77)),IF('A2 Intenzita dopravy'!$G$2="Koeficienty rastu dopravy",IFERROR(INDEX('A2.1 Intenzita dopravy'!$E63:$BB63,MATCH('09.1 Nehodovost - vypocet'!V$19,'A2.1 Intenzita dopravy'!$E$5:$BB$5,0)),IF('09.1 Nehodovost - vypocet'!V$19&lt;MIN('A2.1 Intenzita dopravy'!$E$5:$BB$5),'09.1 Nehodovost - vypocet'!W77*'09.1 Nehodovost - vypocet'!W77/'09.1 Nehodovost - vypocet'!X77,'09.1 Nehodovost - vypocet'!U77*'09.1 Nehodovost - vypocet'!U77/'09.1 Nehodovost - vypocet'!T77)),0)),0)</f>
        <v>1634.8887036268661</v>
      </c>
      <c r="W77" s="30">
        <f>IFERROR(IF('A2 Intenzita dopravy'!$G$2="Dopravný model",IFERROR(INDEX('A2.1 Intenzita dopravy'!$E199:$BB199,MATCH('09.1 Nehodovost - vypocet'!W$19,'A2.1 Intenzita dopravy'!$E$141:$BB$141,0)),IF('09.1 Nehodovost - vypocet'!W$19&lt;MIN('A2.1 Intenzita dopravy'!$E$141:$BB$141),'09.1 Nehodovost - vypocet'!X77*'09.1 Nehodovost - vypocet'!X77/'09.1 Nehodovost - vypocet'!Y77,'09.1 Nehodovost - vypocet'!V77*'09.1 Nehodovost - vypocet'!V77/'09.1 Nehodovost - vypocet'!U77)),IF('A2 Intenzita dopravy'!$G$2="Koeficienty rastu dopravy",IFERROR(INDEX('A2.1 Intenzita dopravy'!$E63:$BB63,MATCH('09.1 Nehodovost - vypocet'!W$19,'A2.1 Intenzita dopravy'!$E$5:$BB$5,0)),IF('09.1 Nehodovost - vypocet'!W$19&lt;MIN('A2.1 Intenzita dopravy'!$E$5:$BB$5),'09.1 Nehodovost - vypocet'!X77*'09.1 Nehodovost - vypocet'!X77/'09.1 Nehodovost - vypocet'!Y77,'09.1 Nehodovost - vypocet'!V77*'09.1 Nehodovost - vypocet'!V77/'09.1 Nehodovost - vypocet'!U77)),0)),0)</f>
        <v>1660</v>
      </c>
      <c r="X77" s="30">
        <f>IFERROR(IF('A2 Intenzita dopravy'!$G$2="Dopravný model",IFERROR(INDEX('A2.1 Intenzita dopravy'!$E199:$BB199,MATCH('09.1 Nehodovost - vypocet'!X$19,'A2.1 Intenzita dopravy'!$E$141:$BB$141,0)),IF('09.1 Nehodovost - vypocet'!X$19&lt;MIN('A2.1 Intenzita dopravy'!$E$141:$BB$141),'09.1 Nehodovost - vypocet'!Y77*'09.1 Nehodovost - vypocet'!Y77/'09.1 Nehodovost - vypocet'!Z77,'09.1 Nehodovost - vypocet'!W77*'09.1 Nehodovost - vypocet'!W77/'09.1 Nehodovost - vypocet'!V77)),IF('A2 Intenzita dopravy'!$G$2="Koeficienty rastu dopravy",IFERROR(INDEX('A2.1 Intenzita dopravy'!$E63:$BB63,MATCH('09.1 Nehodovost - vypocet'!X$19,'A2.1 Intenzita dopravy'!$E$5:$BB$5,0)),IF('09.1 Nehodovost - vypocet'!X$19&lt;MIN('A2.1 Intenzita dopravy'!$E$5:$BB$5),'09.1 Nehodovost - vypocet'!Y77*'09.1 Nehodovost - vypocet'!Y77/'09.1 Nehodovost - vypocet'!Z77,'09.1 Nehodovost - vypocet'!W77*'09.1 Nehodovost - vypocet'!W77/'09.1 Nehodovost - vypocet'!V77)),0)),0)</f>
        <v>1676.2638847768499</v>
      </c>
      <c r="Y77" s="30">
        <f>IFERROR(IF('A2 Intenzita dopravy'!$G$2="Dopravný model",IFERROR(INDEX('A2.1 Intenzita dopravy'!$E199:$BB199,MATCH('09.1 Nehodovost - vypocet'!Y$19,'A2.1 Intenzita dopravy'!$E$141:$BB$141,0)),IF('09.1 Nehodovost - vypocet'!Y$19&lt;MIN('A2.1 Intenzita dopravy'!$E$141:$BB$141),'09.1 Nehodovost - vypocet'!Z77*'09.1 Nehodovost - vypocet'!Z77/'09.1 Nehodovost - vypocet'!AA77,'09.1 Nehodovost - vypocet'!X77*'09.1 Nehodovost - vypocet'!X77/'09.1 Nehodovost - vypocet'!W77)),IF('A2 Intenzita dopravy'!$G$2="Koeficienty rastu dopravy",IFERROR(INDEX('A2.1 Intenzita dopravy'!$E63:$BB63,MATCH('09.1 Nehodovost - vypocet'!Y$19,'A2.1 Intenzita dopravy'!$E$5:$BB$5,0)),IF('09.1 Nehodovost - vypocet'!Y$19&lt;MIN('A2.1 Intenzita dopravy'!$E$5:$BB$5),'09.1 Nehodovost - vypocet'!Z77*'09.1 Nehodovost - vypocet'!Z77/'09.1 Nehodovost - vypocet'!AA77,'09.1 Nehodovost - vypocet'!X77*'09.1 Nehodovost - vypocet'!X77/'09.1 Nehodovost - vypocet'!W77)),0)),0)</f>
        <v>1692.6871153055276</v>
      </c>
      <c r="Z77" s="30">
        <f>IFERROR(IF('A2 Intenzita dopravy'!$G$2="Dopravný model",IFERROR(INDEX('A2.1 Intenzita dopravy'!$E199:$BB199,MATCH('09.1 Nehodovost - vypocet'!Z$19,'A2.1 Intenzita dopravy'!$E$141:$BB$141,0)),IF('09.1 Nehodovost - vypocet'!Z$19&lt;MIN('A2.1 Intenzita dopravy'!$E$141:$BB$141),'09.1 Nehodovost - vypocet'!AA77*'09.1 Nehodovost - vypocet'!AA77/'09.1 Nehodovost - vypocet'!AB77,'09.1 Nehodovost - vypocet'!Y77*'09.1 Nehodovost - vypocet'!Y77/'09.1 Nehodovost - vypocet'!X77)),IF('A2 Intenzita dopravy'!$G$2="Koeficienty rastu dopravy",IFERROR(INDEX('A2.1 Intenzita dopravy'!$E63:$BB63,MATCH('09.1 Nehodovost - vypocet'!Z$19,'A2.1 Intenzita dopravy'!$E$5:$BB$5,0)),IF('09.1 Nehodovost - vypocet'!Z$19&lt;MIN('A2.1 Intenzita dopravy'!$E$5:$BB$5),'09.1 Nehodovost - vypocet'!AA77*'09.1 Nehodovost - vypocet'!AA77/'09.1 Nehodovost - vypocet'!AB77,'09.1 Nehodovost - vypocet'!Y77*'09.1 Nehodovost - vypocet'!Y77/'09.1 Nehodovost - vypocet'!X77)),0)),0)</f>
        <v>1709.2712527793753</v>
      </c>
      <c r="AA77" s="30">
        <f>IFERROR(IF('A2 Intenzita dopravy'!$G$2="Dopravný model",IFERROR(INDEX('A2.1 Intenzita dopravy'!$E199:$BB199,MATCH('09.1 Nehodovost - vypocet'!AA$19,'A2.1 Intenzita dopravy'!$E$141:$BB$141,0)),IF('09.1 Nehodovost - vypocet'!AA$19&lt;MIN('A2.1 Intenzita dopravy'!$E$141:$BB$141),'09.1 Nehodovost - vypocet'!AB77*'09.1 Nehodovost - vypocet'!AB77/'09.1 Nehodovost - vypocet'!AC77,'09.1 Nehodovost - vypocet'!Z77*'09.1 Nehodovost - vypocet'!Z77/'09.1 Nehodovost - vypocet'!Y77)),IF('A2 Intenzita dopravy'!$G$2="Koeficienty rastu dopravy",IFERROR(INDEX('A2.1 Intenzita dopravy'!$E63:$BB63,MATCH('09.1 Nehodovost - vypocet'!AA$19,'A2.1 Intenzita dopravy'!$E$5:$BB$5,0)),IF('09.1 Nehodovost - vypocet'!AA$19&lt;MIN('A2.1 Intenzita dopravy'!$E$5:$BB$5),'09.1 Nehodovost - vypocet'!AB77*'09.1 Nehodovost - vypocet'!AB77/'09.1 Nehodovost - vypocet'!AC77,'09.1 Nehodovost - vypocet'!Z77*'09.1 Nehodovost - vypocet'!Z77/'09.1 Nehodovost - vypocet'!Y77)),0)),0)</f>
        <v>1726.0178736875594</v>
      </c>
      <c r="AB77" s="30">
        <f>IFERROR(IF('A2 Intenzita dopravy'!$G$2="Dopravný model",IFERROR(INDEX('A2.1 Intenzita dopravy'!$E199:$BB199,MATCH('09.1 Nehodovost - vypocet'!AB$19,'A2.1 Intenzita dopravy'!$E$141:$BB$141,0)),IF('09.1 Nehodovost - vypocet'!AB$19&lt;MIN('A2.1 Intenzita dopravy'!$E$141:$BB$141),'09.1 Nehodovost - vypocet'!AC77*'09.1 Nehodovost - vypocet'!AC77/'09.1 Nehodovost - vypocet'!AD77,'09.1 Nehodovost - vypocet'!AA77*'09.1 Nehodovost - vypocet'!AA77/'09.1 Nehodovost - vypocet'!Z77)),IF('A2 Intenzita dopravy'!$G$2="Koeficienty rastu dopravy",IFERROR(INDEX('A2.1 Intenzita dopravy'!$E63:$BB63,MATCH('09.1 Nehodovost - vypocet'!AB$19,'A2.1 Intenzita dopravy'!$E$5:$BB$5,0)),IF('09.1 Nehodovost - vypocet'!AB$19&lt;MIN('A2.1 Intenzita dopravy'!$E$5:$BB$5),'09.1 Nehodovost - vypocet'!AC77*'09.1 Nehodovost - vypocet'!AC77/'09.1 Nehodovost - vypocet'!AD77,'09.1 Nehodovost - vypocet'!AA77*'09.1 Nehodovost - vypocet'!AA77/'09.1 Nehodovost - vypocet'!Z77)),0)),0)</f>
        <v>1742.9285699649315</v>
      </c>
      <c r="AC77" s="30">
        <f>IFERROR(IF('A2 Intenzita dopravy'!$G$2="Dopravný model",IFERROR(INDEX('A2.1 Intenzita dopravy'!$E199:$BB199,MATCH('09.1 Nehodovost - vypocet'!AC$19,'A2.1 Intenzita dopravy'!$E$141:$BB$141,0)),IF('09.1 Nehodovost - vypocet'!AC$19&lt;MIN('A2.1 Intenzita dopravy'!$E$141:$BB$141),'09.1 Nehodovost - vypocet'!AD77*'09.1 Nehodovost - vypocet'!AD77/'09.1 Nehodovost - vypocet'!AE77,'09.1 Nehodovost - vypocet'!AB77*'09.1 Nehodovost - vypocet'!AB77/'09.1 Nehodovost - vypocet'!AA77)),IF('A2 Intenzita dopravy'!$G$2="Koeficienty rastu dopravy",IFERROR(INDEX('A2.1 Intenzita dopravy'!$E63:$BB63,MATCH('09.1 Nehodovost - vypocet'!AC$19,'A2.1 Intenzita dopravy'!$E$5:$BB$5,0)),IF('09.1 Nehodovost - vypocet'!AC$19&lt;MIN('A2.1 Intenzita dopravy'!$E$5:$BB$5),'09.1 Nehodovost - vypocet'!AD77*'09.1 Nehodovost - vypocet'!AD77/'09.1 Nehodovost - vypocet'!AE77,'09.1 Nehodovost - vypocet'!AB77*'09.1 Nehodovost - vypocet'!AB77/'09.1 Nehodovost - vypocet'!AA77)),0)),0)</f>
        <v>1760.0049491433588</v>
      </c>
      <c r="AD77" s="30">
        <f>IFERROR(IF('A2 Intenzita dopravy'!$G$2="Dopravný model",IFERROR(INDEX('A2.1 Intenzita dopravy'!$E199:$BB199,MATCH('09.1 Nehodovost - vypocet'!AD$19,'A2.1 Intenzita dopravy'!$E$141:$BB$141,0)),IF('09.1 Nehodovost - vypocet'!AD$19&lt;MIN('A2.1 Intenzita dopravy'!$E$141:$BB$141),'09.1 Nehodovost - vypocet'!AE77*'09.1 Nehodovost - vypocet'!AE77/'09.1 Nehodovost - vypocet'!AF77,'09.1 Nehodovost - vypocet'!AC77*'09.1 Nehodovost - vypocet'!AC77/'09.1 Nehodovost - vypocet'!AB77)),IF('A2 Intenzita dopravy'!$G$2="Koeficienty rastu dopravy",IFERROR(INDEX('A2.1 Intenzita dopravy'!$E63:$BB63,MATCH('09.1 Nehodovost - vypocet'!AD$19,'A2.1 Intenzita dopravy'!$E$5:$BB$5,0)),IF('09.1 Nehodovost - vypocet'!AD$19&lt;MIN('A2.1 Intenzita dopravy'!$E$5:$BB$5),'09.1 Nehodovost - vypocet'!AE77*'09.1 Nehodovost - vypocet'!AE77/'09.1 Nehodovost - vypocet'!AF77,'09.1 Nehodovost - vypocet'!AC77*'09.1 Nehodovost - vypocet'!AC77/'09.1 Nehodovost - vypocet'!AB77)),0)),0)</f>
        <v>1777.2486345045352</v>
      </c>
      <c r="AE77" s="30">
        <f>IFERROR(IF('A2 Intenzita dopravy'!$G$2="Dopravný model",IFERROR(INDEX('A2.1 Intenzita dopravy'!$E199:$BB199,MATCH('09.1 Nehodovost - vypocet'!AE$19,'A2.1 Intenzita dopravy'!$E$141:$BB$141,0)),IF('09.1 Nehodovost - vypocet'!AE$19&lt;MIN('A2.1 Intenzita dopravy'!$E$141:$BB$141),'09.1 Nehodovost - vypocet'!AF77*'09.1 Nehodovost - vypocet'!AF77/'09.1 Nehodovost - vypocet'!AG77,'09.1 Nehodovost - vypocet'!AD77*'09.1 Nehodovost - vypocet'!AD77/'09.1 Nehodovost - vypocet'!AC77)),IF('A2 Intenzita dopravy'!$G$2="Koeficienty rastu dopravy",IFERROR(INDEX('A2.1 Intenzita dopravy'!$E63:$BB63,MATCH('09.1 Nehodovost - vypocet'!AE$19,'A2.1 Intenzita dopravy'!$E$5:$BB$5,0)),IF('09.1 Nehodovost - vypocet'!AE$19&lt;MIN('A2.1 Intenzita dopravy'!$E$5:$BB$5),'09.1 Nehodovost - vypocet'!AF77*'09.1 Nehodovost - vypocet'!AF77/'09.1 Nehodovost - vypocet'!AG77,'09.1 Nehodovost - vypocet'!AD77*'09.1 Nehodovost - vypocet'!AD77/'09.1 Nehodovost - vypocet'!AC77)),0)),0)</f>
        <v>1794.6612652342915</v>
      </c>
      <c r="AF77" s="30">
        <f>IFERROR(IF('A2 Intenzita dopravy'!$G$2="Dopravný model",IFERROR(INDEX('A2.1 Intenzita dopravy'!$E199:$BB199,MATCH('09.1 Nehodovost - vypocet'!AF$19,'A2.1 Intenzita dopravy'!$E$141:$BB$141,0)),IF('09.1 Nehodovost - vypocet'!AF$19&lt;MIN('A2.1 Intenzita dopravy'!$E$141:$BB$141),'09.1 Nehodovost - vypocet'!AG77*'09.1 Nehodovost - vypocet'!AG77/'09.1 Nehodovost - vypocet'!AH77,'09.1 Nehodovost - vypocet'!AE77*'09.1 Nehodovost - vypocet'!AE77/'09.1 Nehodovost - vypocet'!AD77)),IF('A2 Intenzita dopravy'!$G$2="Koeficienty rastu dopravy",IFERROR(INDEX('A2.1 Intenzita dopravy'!$E63:$BB63,MATCH('09.1 Nehodovost - vypocet'!AF$19,'A2.1 Intenzita dopravy'!$E$5:$BB$5,0)),IF('09.1 Nehodovost - vypocet'!AF$19&lt;MIN('A2.1 Intenzita dopravy'!$E$5:$BB$5),'09.1 Nehodovost - vypocet'!AG77*'09.1 Nehodovost - vypocet'!AG77/'09.1 Nehodovost - vypocet'!AH77,'09.1 Nehodovost - vypocet'!AE77*'09.1 Nehodovost - vypocet'!AE77/'09.1 Nehodovost - vypocet'!AD77)),0)),0)</f>
        <v>1812.2444965784155</v>
      </c>
      <c r="AG77" s="30">
        <f>IFERROR(IF('A2 Intenzita dopravy'!$G$2="Dopravný model",IFERROR(INDEX('A2.1 Intenzita dopravy'!$E199:$BB199,MATCH('09.1 Nehodovost - vypocet'!AG$19,'A2.1 Intenzita dopravy'!$E$141:$BB$141,0)),IF('09.1 Nehodovost - vypocet'!AG$19&lt;MIN('A2.1 Intenzita dopravy'!$E$141:$BB$141),'09.1 Nehodovost - vypocet'!AH77*'09.1 Nehodovost - vypocet'!AH77/'09.1 Nehodovost - vypocet'!AI77,'09.1 Nehodovost - vypocet'!AF77*'09.1 Nehodovost - vypocet'!AF77/'09.1 Nehodovost - vypocet'!AE77)),IF('A2 Intenzita dopravy'!$G$2="Koeficienty rastu dopravy",IFERROR(INDEX('A2.1 Intenzita dopravy'!$E63:$BB63,MATCH('09.1 Nehodovost - vypocet'!AG$19,'A2.1 Intenzita dopravy'!$E$5:$BB$5,0)),IF('09.1 Nehodovost - vypocet'!AG$19&lt;MIN('A2.1 Intenzita dopravy'!$E$5:$BB$5),'09.1 Nehodovost - vypocet'!AH77*'09.1 Nehodovost - vypocet'!AH77/'09.1 Nehodovost - vypocet'!AI77,'09.1 Nehodovost - vypocet'!AF77*'09.1 Nehodovost - vypocet'!AF77/'09.1 Nehodovost - vypocet'!AE77)),0)),0)</f>
        <v>1830</v>
      </c>
      <c r="AH77" s="30">
        <f>IFERROR(IF('A2 Intenzita dopravy'!$G$2="Dopravný model",IFERROR(INDEX('A2.1 Intenzita dopravy'!$E199:$BB199,MATCH('09.1 Nehodovost - vypocet'!AH$19,'A2.1 Intenzita dopravy'!$E$141:$BB$141,0)),IF('09.1 Nehodovost - vypocet'!AH$19&lt;MIN('A2.1 Intenzita dopravy'!$E$141:$BB$141),'09.1 Nehodovost - vypocet'!AI77*'09.1 Nehodovost - vypocet'!AI77/'09.1 Nehodovost - vypocet'!AJ77,'09.1 Nehodovost - vypocet'!AG77*'09.1 Nehodovost - vypocet'!AG77/'09.1 Nehodovost - vypocet'!AF77)),IF('A2 Intenzita dopravy'!$G$2="Koeficienty rastu dopravy",IFERROR(INDEX('A2.1 Intenzita dopravy'!$E63:$BB63,MATCH('09.1 Nehodovost - vypocet'!AH$19,'A2.1 Intenzita dopravy'!$E$5:$BB$5,0)),IF('09.1 Nehodovost - vypocet'!AH$19&lt;MIN('A2.1 Intenzita dopravy'!$E$5:$BB$5),'09.1 Nehodovost - vypocet'!AI77*'09.1 Nehodovost - vypocet'!AI77/'09.1 Nehodovost - vypocet'!AJ77,'09.1 Nehodovost - vypocet'!AG77*'09.1 Nehodovost - vypocet'!AG77/'09.1 Nehodovost - vypocet'!AF77)),0)),0)</f>
        <v>1854.4734044689842</v>
      </c>
      <c r="AI77" s="30">
        <f>IFERROR(IF('A2 Intenzita dopravy'!$G$2="Dopravný model",IFERROR(INDEX('A2.1 Intenzita dopravy'!$E199:$BB199,MATCH('09.1 Nehodovost - vypocet'!AI$19,'A2.1 Intenzita dopravy'!$E$141:$BB$141,0)),IF('09.1 Nehodovost - vypocet'!AI$19&lt;MIN('A2.1 Intenzita dopravy'!$E$141:$BB$141),'09.1 Nehodovost - vypocet'!AJ77*'09.1 Nehodovost - vypocet'!AJ77/'09.1 Nehodovost - vypocet'!AK77,'09.1 Nehodovost - vypocet'!AH77*'09.1 Nehodovost - vypocet'!AH77/'09.1 Nehodovost - vypocet'!AG77)),IF('A2 Intenzita dopravy'!$G$2="Koeficienty rastu dopravy",IFERROR(INDEX('A2.1 Intenzita dopravy'!$E63:$BB63,MATCH('09.1 Nehodovost - vypocet'!AI$19,'A2.1 Intenzita dopravy'!$E$5:$BB$5,0)),IF('09.1 Nehodovost - vypocet'!AI$19&lt;MIN('A2.1 Intenzita dopravy'!$E$5:$BB$5),'09.1 Nehodovost - vypocet'!AJ77*'09.1 Nehodovost - vypocet'!AJ77/'09.1 Nehodovost - vypocet'!AK77,'09.1 Nehodovost - vypocet'!AH77*'09.1 Nehodovost - vypocet'!AH77/'09.1 Nehodovost - vypocet'!AG77)),0)),0)</f>
        <v>1879.2741026681883</v>
      </c>
      <c r="AJ77" s="30">
        <f>IFERROR(IF('A2 Intenzita dopravy'!$G$2="Dopravný model",IFERROR(INDEX('A2.1 Intenzita dopravy'!$E199:$BB199,MATCH('09.1 Nehodovost - vypocet'!AJ$19,'A2.1 Intenzita dopravy'!$E$141:$BB$141,0)),IF('09.1 Nehodovost - vypocet'!AJ$19&lt;MIN('A2.1 Intenzita dopravy'!$E$141:$BB$141),'09.1 Nehodovost - vypocet'!AK77*'09.1 Nehodovost - vypocet'!AK77/'09.1 Nehodovost - vypocet'!AL77,'09.1 Nehodovost - vypocet'!AI77*'09.1 Nehodovost - vypocet'!AI77/'09.1 Nehodovost - vypocet'!AH77)),IF('A2 Intenzita dopravy'!$G$2="Koeficienty rastu dopravy",IFERROR(INDEX('A2.1 Intenzita dopravy'!$E63:$BB63,MATCH('09.1 Nehodovost - vypocet'!AJ$19,'A2.1 Intenzita dopravy'!$E$5:$BB$5,0)),IF('09.1 Nehodovost - vypocet'!AJ$19&lt;MIN('A2.1 Intenzita dopravy'!$E$5:$BB$5),'09.1 Nehodovost - vypocet'!AK77*'09.1 Nehodovost - vypocet'!AK77/'09.1 Nehodovost - vypocet'!AL77,'09.1 Nehodovost - vypocet'!AI77*'09.1 Nehodovost - vypocet'!AI77/'09.1 Nehodovost - vypocet'!AH77)),0)),0)</f>
        <v>1904.4064716423336</v>
      </c>
      <c r="AK77" s="30">
        <f>IFERROR(IF('A2 Intenzita dopravy'!$G$2="Dopravný model",IFERROR(INDEX('A2.1 Intenzita dopravy'!$E199:$BB199,MATCH('09.1 Nehodovost - vypocet'!AK$19,'A2.1 Intenzita dopravy'!$E$141:$BB$141,0)),IF('09.1 Nehodovost - vypocet'!AK$19&lt;MIN('A2.1 Intenzita dopravy'!$E$141:$BB$141),'09.1 Nehodovost - vypocet'!AL77*'09.1 Nehodovost - vypocet'!AL77/'09.1 Nehodovost - vypocet'!AM77,'09.1 Nehodovost - vypocet'!AJ77*'09.1 Nehodovost - vypocet'!AJ77/'09.1 Nehodovost - vypocet'!AI77)),IF('A2 Intenzita dopravy'!$G$2="Koeficienty rastu dopravy",IFERROR(INDEX('A2.1 Intenzita dopravy'!$E63:$BB63,MATCH('09.1 Nehodovost - vypocet'!AK$19,'A2.1 Intenzita dopravy'!$E$5:$BB$5,0)),IF('09.1 Nehodovost - vypocet'!AK$19&lt;MIN('A2.1 Intenzita dopravy'!$E$5:$BB$5),'09.1 Nehodovost - vypocet'!AL77*'09.1 Nehodovost - vypocet'!AL77/'09.1 Nehodovost - vypocet'!AM77,'09.1 Nehodovost - vypocet'!AJ77*'09.1 Nehodovost - vypocet'!AJ77/'09.1 Nehodovost - vypocet'!AI77)),0)),0)</f>
        <v>1929.8749469723084</v>
      </c>
      <c r="AL77" s="30">
        <f>IFERROR(IF('A2 Intenzita dopravy'!$G$2="Dopravný model",IFERROR(INDEX('A2.1 Intenzita dopravy'!$E199:$BB199,MATCH('09.1 Nehodovost - vypocet'!AL$19,'A2.1 Intenzita dopravy'!$E$141:$BB$141,0)),IF('09.1 Nehodovost - vypocet'!AL$19&lt;MIN('A2.1 Intenzita dopravy'!$E$141:$BB$141),'09.1 Nehodovost - vypocet'!AM77*'09.1 Nehodovost - vypocet'!AM77/'09.1 Nehodovost - vypocet'!AN77,'09.1 Nehodovost - vypocet'!AK77*'09.1 Nehodovost - vypocet'!AK77/'09.1 Nehodovost - vypocet'!AJ77)),IF('A2 Intenzita dopravy'!$G$2="Koeficienty rastu dopravy",IFERROR(INDEX('A2.1 Intenzita dopravy'!$E63:$BB63,MATCH('09.1 Nehodovost - vypocet'!AL$19,'A2.1 Intenzita dopravy'!$E$5:$BB$5,0)),IF('09.1 Nehodovost - vypocet'!AL$19&lt;MIN('A2.1 Intenzita dopravy'!$E$5:$BB$5),'09.1 Nehodovost - vypocet'!AM77*'09.1 Nehodovost - vypocet'!AM77/'09.1 Nehodovost - vypocet'!AN77,'09.1 Nehodovost - vypocet'!AK77*'09.1 Nehodovost - vypocet'!AK77/'09.1 Nehodovost - vypocet'!AJ77)),0)),0)</f>
        <v>1955.6840235579984</v>
      </c>
      <c r="AM77" s="30">
        <f>IFERROR(IF('A2 Intenzita dopravy'!$G$2="Dopravný model",IFERROR(INDEX('A2.1 Intenzita dopravy'!$E199:$BB199,MATCH('09.1 Nehodovost - vypocet'!AM$19,'A2.1 Intenzita dopravy'!$E$141:$BB$141,0)),IF('09.1 Nehodovost - vypocet'!AM$19&lt;MIN('A2.1 Intenzita dopravy'!$E$141:$BB$141),'09.1 Nehodovost - vypocet'!AN77*'09.1 Nehodovost - vypocet'!AN77/'09.1 Nehodovost - vypocet'!AO77,'09.1 Nehodovost - vypocet'!AL77*'09.1 Nehodovost - vypocet'!AL77/'09.1 Nehodovost - vypocet'!AK77)),IF('A2 Intenzita dopravy'!$G$2="Koeficienty rastu dopravy",IFERROR(INDEX('A2.1 Intenzita dopravy'!$E63:$BB63,MATCH('09.1 Nehodovost - vypocet'!AM$19,'A2.1 Intenzita dopravy'!$E$5:$BB$5,0)),IF('09.1 Nehodovost - vypocet'!AM$19&lt;MIN('A2.1 Intenzita dopravy'!$E$5:$BB$5),'09.1 Nehodovost - vypocet'!AN77*'09.1 Nehodovost - vypocet'!AN77/'09.1 Nehodovost - vypocet'!AO77,'09.1 Nehodovost - vypocet'!AL77*'09.1 Nehodovost - vypocet'!AL77/'09.1 Nehodovost - vypocet'!AK77)),0)),0)</f>
        <v>1981.8382564115861</v>
      </c>
      <c r="AN77" s="30">
        <f>IFERROR(IF('A2 Intenzita dopravy'!$G$2="Dopravný model",IFERROR(INDEX('A2.1 Intenzita dopravy'!$E199:$BB199,MATCH('09.1 Nehodovost - vypocet'!AN$19,'A2.1 Intenzita dopravy'!$E$141:$BB$141,0)),IF('09.1 Nehodovost - vypocet'!AN$19&lt;MIN('A2.1 Intenzita dopravy'!$E$141:$BB$141),'09.1 Nehodovost - vypocet'!AO77*'09.1 Nehodovost - vypocet'!AO77/'09.1 Nehodovost - vypocet'!AP77,'09.1 Nehodovost - vypocet'!AM77*'09.1 Nehodovost - vypocet'!AM77/'09.1 Nehodovost - vypocet'!AL77)),IF('A2 Intenzita dopravy'!$G$2="Koeficienty rastu dopravy",IFERROR(INDEX('A2.1 Intenzita dopravy'!$E63:$BB63,MATCH('09.1 Nehodovost - vypocet'!AN$19,'A2.1 Intenzita dopravy'!$E$5:$BB$5,0)),IF('09.1 Nehodovost - vypocet'!AN$19&lt;MIN('A2.1 Intenzita dopravy'!$E$5:$BB$5),'09.1 Nehodovost - vypocet'!AO77*'09.1 Nehodovost - vypocet'!AO77/'09.1 Nehodovost - vypocet'!AP77,'09.1 Nehodovost - vypocet'!AM77*'09.1 Nehodovost - vypocet'!AM77/'09.1 Nehodovost - vypocet'!AL77)),0)),0)</f>
        <v>2008.342261461459</v>
      </c>
      <c r="AO77" s="30">
        <f>IFERROR(IF('A2 Intenzita dopravy'!$G$2="Dopravný model",IFERROR(INDEX('A2.1 Intenzita dopravy'!$E199:$BB199,MATCH('09.1 Nehodovost - vypocet'!AO$19,'A2.1 Intenzita dopravy'!$E$141:$BB$141,0)),IF('09.1 Nehodovost - vypocet'!AO$19&lt;MIN('A2.1 Intenzita dopravy'!$E$141:$BB$141),'09.1 Nehodovost - vypocet'!AP77*'09.1 Nehodovost - vypocet'!AP77/'09.1 Nehodovost - vypocet'!AQ77,'09.1 Nehodovost - vypocet'!AN77*'09.1 Nehodovost - vypocet'!AN77/'09.1 Nehodovost - vypocet'!AM77)),IF('A2 Intenzita dopravy'!$G$2="Koeficienty rastu dopravy",IFERROR(INDEX('A2.1 Intenzita dopravy'!$E63:$BB63,MATCH('09.1 Nehodovost - vypocet'!AO$19,'A2.1 Intenzita dopravy'!$E$5:$BB$5,0)),IF('09.1 Nehodovost - vypocet'!AO$19&lt;MIN('A2.1 Intenzita dopravy'!$E$5:$BB$5),'09.1 Nehodovost - vypocet'!AP77*'09.1 Nehodovost - vypocet'!AP77/'09.1 Nehodovost - vypocet'!AQ77,'09.1 Nehodovost - vypocet'!AN77*'09.1 Nehodovost - vypocet'!AN77/'09.1 Nehodovost - vypocet'!AM77)),0)),0)</f>
        <v>2035.2007163668693</v>
      </c>
      <c r="AP77" s="30">
        <f>IFERROR(IF('A2 Intenzita dopravy'!$G$2="Dopravný model",IFERROR(INDEX('A2.1 Intenzita dopravy'!$E199:$BB199,MATCH('09.1 Nehodovost - vypocet'!AP$19,'A2.1 Intenzita dopravy'!$E$141:$BB$141,0)),IF('09.1 Nehodovost - vypocet'!AP$19&lt;MIN('A2.1 Intenzita dopravy'!$E$141:$BB$141),'09.1 Nehodovost - vypocet'!AQ77*'09.1 Nehodovost - vypocet'!AQ77/'09.1 Nehodovost - vypocet'!AR77,'09.1 Nehodovost - vypocet'!AO77*'09.1 Nehodovost - vypocet'!AO77/'09.1 Nehodovost - vypocet'!AN77)),IF('A2 Intenzita dopravy'!$G$2="Koeficienty rastu dopravy",IFERROR(INDEX('A2.1 Intenzita dopravy'!$E63:$BB63,MATCH('09.1 Nehodovost - vypocet'!AP$19,'A2.1 Intenzita dopravy'!$E$5:$BB$5,0)),IF('09.1 Nehodovost - vypocet'!AP$19&lt;MIN('A2.1 Intenzita dopravy'!$E$5:$BB$5),'09.1 Nehodovost - vypocet'!AQ77*'09.1 Nehodovost - vypocet'!AQ77/'09.1 Nehodovost - vypocet'!AR77,'09.1 Nehodovost - vypocet'!AO77*'09.1 Nehodovost - vypocet'!AO77/'09.1 Nehodovost - vypocet'!AN77)),0)),0)</f>
        <v>2062.4183613434884</v>
      </c>
      <c r="AQ77" s="30">
        <f>IFERROR(IF('A2 Intenzita dopravy'!$G$2="Dopravný model",IFERROR(INDEX('A2.1 Intenzita dopravy'!$E199:$BB199,MATCH('09.1 Nehodovost - vypocet'!AQ$19,'A2.1 Intenzita dopravy'!$E$141:$BB$141,0)),IF('09.1 Nehodovost - vypocet'!AQ$19&lt;MIN('A2.1 Intenzita dopravy'!$E$141:$BB$141),'09.1 Nehodovost - vypocet'!AR77*'09.1 Nehodovost - vypocet'!AR77/'09.1 Nehodovost - vypocet'!AS77,'09.1 Nehodovost - vypocet'!AP77*'09.1 Nehodovost - vypocet'!AP77/'09.1 Nehodovost - vypocet'!AO77)),IF('A2 Intenzita dopravy'!$G$2="Koeficienty rastu dopravy",IFERROR(INDEX('A2.1 Intenzita dopravy'!$E63:$BB63,MATCH('09.1 Nehodovost - vypocet'!AQ$19,'A2.1 Intenzita dopravy'!$E$5:$BB$5,0)),IF('09.1 Nehodovost - vypocet'!AQ$19&lt;MIN('A2.1 Intenzita dopravy'!$E$5:$BB$5),'09.1 Nehodovost - vypocet'!AR77*'09.1 Nehodovost - vypocet'!AR77/'09.1 Nehodovost - vypocet'!AS77,'09.1 Nehodovost - vypocet'!AP77*'09.1 Nehodovost - vypocet'!AP77/'09.1 Nehodovost - vypocet'!AO77)),0)),0)</f>
        <v>2090</v>
      </c>
      <c r="AR77" s="30">
        <f>IFERROR(IF('A2 Intenzita dopravy'!$G$2="Dopravný model",IFERROR(INDEX('A2.1 Intenzita dopravy'!$E199:$BB199,MATCH('09.1 Nehodovost - vypocet'!AR$19,'A2.1 Intenzita dopravy'!$E$141:$BB$141,0)),IF('09.1 Nehodovost - vypocet'!AR$19&lt;MIN('A2.1 Intenzita dopravy'!$E$141:$BB$141),'09.1 Nehodovost - vypocet'!AS77*'09.1 Nehodovost - vypocet'!AS77/'09.1 Nehodovost - vypocet'!AT77,'09.1 Nehodovost - vypocet'!AQ77*'09.1 Nehodovost - vypocet'!AQ77/'09.1 Nehodovost - vypocet'!AP77)),IF('A2 Intenzita dopravy'!$G$2="Koeficienty rastu dopravy",IFERROR(INDEX('A2.1 Intenzita dopravy'!$E63:$BB63,MATCH('09.1 Nehodovost - vypocet'!AR$19,'A2.1 Intenzita dopravy'!$E$5:$BB$5,0)),IF('09.1 Nehodovost - vypocet'!AR$19&lt;MIN('A2.1 Intenzita dopravy'!$E$5:$BB$5),'09.1 Nehodovost - vypocet'!AS77*'09.1 Nehodovost - vypocet'!AS77/'09.1 Nehodovost - vypocet'!AT77,'09.1 Nehodovost - vypocet'!AQ77*'09.1 Nehodovost - vypocet'!AQ77/'09.1 Nehodovost - vypocet'!AP77)),0)),0)</f>
        <v>2117.9505001858893</v>
      </c>
      <c r="AS77" s="30">
        <f>IFERROR(IF('A2 Intenzita dopravy'!$G$2="Dopravný model",IFERROR(INDEX('A2.1 Intenzita dopravy'!$E199:$BB199,MATCH('09.1 Nehodovost - vypocet'!AS$19,'A2.1 Intenzita dopravy'!$E$141:$BB$141,0)),IF('09.1 Nehodovost - vypocet'!AS$19&lt;MIN('A2.1 Intenzita dopravy'!$E$141:$BB$141),'09.1 Nehodovost - vypocet'!AT77*'09.1 Nehodovost - vypocet'!AT77/'09.1 Nehodovost - vypocet'!AU77,'09.1 Nehodovost - vypocet'!AR77*'09.1 Nehodovost - vypocet'!AR77/'09.1 Nehodovost - vypocet'!AQ77)),IF('A2 Intenzita dopravy'!$G$2="Koeficienty rastu dopravy",IFERROR(INDEX('A2.1 Intenzita dopravy'!$E63:$BB63,MATCH('09.1 Nehodovost - vypocet'!AS$19,'A2.1 Intenzita dopravy'!$E$5:$BB$5,0)),IF('09.1 Nehodovost - vypocet'!AS$19&lt;MIN('A2.1 Intenzita dopravy'!$E$5:$BB$5),'09.1 Nehodovost - vypocet'!AT77*'09.1 Nehodovost - vypocet'!AT77/'09.1 Nehodovost - vypocet'!AU77,'09.1 Nehodovost - vypocet'!AR77*'09.1 Nehodovost - vypocet'!AR77/'09.1 Nehodovost - vypocet'!AQ77)),0)),0)</f>
        <v>2146.2747948505539</v>
      </c>
      <c r="AT77" s="30">
        <f>IFERROR(IF('A2 Intenzita dopravy'!$G$2="Dopravný model",IFERROR(INDEX('A2.1 Intenzita dopravy'!$E199:$BB199,MATCH('09.1 Nehodovost - vypocet'!AT$19,'A2.1 Intenzita dopravy'!$E$141:$BB$141,0)),IF('09.1 Nehodovost - vypocet'!AT$19&lt;MIN('A2.1 Intenzita dopravy'!$E$141:$BB$141),'09.1 Nehodovost - vypocet'!AU77*'09.1 Nehodovost - vypocet'!AU77/'09.1 Nehodovost - vypocet'!AV77,'09.1 Nehodovost - vypocet'!AS77*'09.1 Nehodovost - vypocet'!AS77/'09.1 Nehodovost - vypocet'!AR77)),IF('A2 Intenzita dopravy'!$G$2="Koeficienty rastu dopravy",IFERROR(INDEX('A2.1 Intenzita dopravy'!$E63:$BB63,MATCH('09.1 Nehodovost - vypocet'!AT$19,'A2.1 Intenzita dopravy'!$E$5:$BB$5,0)),IF('09.1 Nehodovost - vypocet'!AT$19&lt;MIN('A2.1 Intenzita dopravy'!$E$5:$BB$5),'09.1 Nehodovost - vypocet'!AU77*'09.1 Nehodovost - vypocet'!AU77/'09.1 Nehodovost - vypocet'!AV77,'09.1 Nehodovost - vypocet'!AS77*'09.1 Nehodovost - vypocet'!AS77/'09.1 Nehodovost - vypocet'!AR77)),0)),0)</f>
        <v>2174.9778829139223</v>
      </c>
      <c r="AU77" s="30">
        <f>IFERROR(IF('A2 Intenzita dopravy'!$G$2="Dopravný model",IFERROR(INDEX('A2.1 Intenzita dopravy'!$E199:$BB199,MATCH('09.1 Nehodovost - vypocet'!AU$19,'A2.1 Intenzita dopravy'!$E$141:$BB$141,0)),IF('09.1 Nehodovost - vypocet'!AU$19&lt;MIN('A2.1 Intenzita dopravy'!$E$141:$BB$141),'09.1 Nehodovost - vypocet'!AV77*'09.1 Nehodovost - vypocet'!AV77/'09.1 Nehodovost - vypocet'!AW77,'09.1 Nehodovost - vypocet'!AT77*'09.1 Nehodovost - vypocet'!AT77/'09.1 Nehodovost - vypocet'!AS77)),IF('A2 Intenzita dopravy'!$G$2="Koeficienty rastu dopravy",IFERROR(INDEX('A2.1 Intenzita dopravy'!$E63:$BB63,MATCH('09.1 Nehodovost - vypocet'!AU$19,'A2.1 Intenzita dopravy'!$E$5:$BB$5,0)),IF('09.1 Nehodovost - vypocet'!AU$19&lt;MIN('A2.1 Intenzita dopravy'!$E$5:$BB$5),'09.1 Nehodovost - vypocet'!AV77*'09.1 Nehodovost - vypocet'!AV77/'09.1 Nehodovost - vypocet'!AW77,'09.1 Nehodovost - vypocet'!AT77*'09.1 Nehodovost - vypocet'!AT77/'09.1 Nehodovost - vypocet'!AS77)),0)),0)</f>
        <v>2204.0648301487022</v>
      </c>
      <c r="AV77" s="30">
        <f>IFERROR(IF('A2 Intenzita dopravy'!$G$2="Dopravný model",IFERROR(INDEX('A2.1 Intenzita dopravy'!$E199:$BB199,MATCH('09.1 Nehodovost - vypocet'!AV$19,'A2.1 Intenzita dopravy'!$E$141:$BB$141,0)),IF('09.1 Nehodovost - vypocet'!AV$19&lt;MIN('A2.1 Intenzita dopravy'!$E$141:$BB$141),'09.1 Nehodovost - vypocet'!AW77*'09.1 Nehodovost - vypocet'!AW77/'09.1 Nehodovost - vypocet'!AX77,'09.1 Nehodovost - vypocet'!AU77*'09.1 Nehodovost - vypocet'!AU77/'09.1 Nehodovost - vypocet'!AT77)),IF('A2 Intenzita dopravy'!$G$2="Koeficienty rastu dopravy",IFERROR(INDEX('A2.1 Intenzita dopravy'!$E63:$BB63,MATCH('09.1 Nehodovost - vypocet'!AV$19,'A2.1 Intenzita dopravy'!$E$5:$BB$5,0)),IF('09.1 Nehodovost - vypocet'!AV$19&lt;MIN('A2.1 Intenzita dopravy'!$E$5:$BB$5),'09.1 Nehodovost - vypocet'!AW77*'09.1 Nehodovost - vypocet'!AW77/'09.1 Nehodovost - vypocet'!AX77,'09.1 Nehodovost - vypocet'!AU77*'09.1 Nehodovost - vypocet'!AU77/'09.1 Nehodovost - vypocet'!AT77)),0)),0)</f>
        <v>2233.5407700744358</v>
      </c>
      <c r="AW77" s="30">
        <f>IFERROR(IF('A2 Intenzita dopravy'!$G$2="Dopravný model",IFERROR(INDEX('A2.1 Intenzita dopravy'!$E199:$BB199,MATCH('09.1 Nehodovost - vypocet'!AW$19,'A2.1 Intenzita dopravy'!$E$141:$BB$141,0)),IF('09.1 Nehodovost - vypocet'!AW$19&lt;MIN('A2.1 Intenzita dopravy'!$E$141:$BB$141),'09.1 Nehodovost - vypocet'!AX77*'09.1 Nehodovost - vypocet'!AX77/'09.1 Nehodovost - vypocet'!AY77,'09.1 Nehodovost - vypocet'!AV77*'09.1 Nehodovost - vypocet'!AV77/'09.1 Nehodovost - vypocet'!AU77)),IF('A2 Intenzita dopravy'!$G$2="Koeficienty rastu dopravy",IFERROR(INDEX('A2.1 Intenzita dopravy'!$E63:$BB63,MATCH('09.1 Nehodovost - vypocet'!AW$19,'A2.1 Intenzita dopravy'!$E$5:$BB$5,0)),IF('09.1 Nehodovost - vypocet'!AW$19&lt;MIN('A2.1 Intenzita dopravy'!$E$5:$BB$5),'09.1 Nehodovost - vypocet'!AX77*'09.1 Nehodovost - vypocet'!AX77/'09.1 Nehodovost - vypocet'!AY77,'09.1 Nehodovost - vypocet'!AV77*'09.1 Nehodovost - vypocet'!AV77/'09.1 Nehodovost - vypocet'!AU77)),0)),0)</f>
        <v>2263.4109048635059</v>
      </c>
      <c r="AX77" s="30">
        <f>IFERROR(IF('A2 Intenzita dopravy'!$G$2="Dopravný model",IFERROR(INDEX('A2.1 Intenzita dopravy'!$E199:$BB199,MATCH('09.1 Nehodovost - vypocet'!AX$19,'A2.1 Intenzita dopravy'!$E$141:$BB$141,0)),IF('09.1 Nehodovost - vypocet'!AX$19&lt;MIN('A2.1 Intenzita dopravy'!$E$141:$BB$141),'09.1 Nehodovost - vypocet'!AY77*'09.1 Nehodovost - vypocet'!AY77/'09.1 Nehodovost - vypocet'!AZ77,'09.1 Nehodovost - vypocet'!AW77*'09.1 Nehodovost - vypocet'!AW77/'09.1 Nehodovost - vypocet'!AV77)),IF('A2 Intenzita dopravy'!$G$2="Koeficienty rastu dopravy",IFERROR(INDEX('A2.1 Intenzita dopravy'!$E63:$BB63,MATCH('09.1 Nehodovost - vypocet'!AX$19,'A2.1 Intenzita dopravy'!$E$5:$BB$5,0)),IF('09.1 Nehodovost - vypocet'!AX$19&lt;MIN('A2.1 Intenzita dopravy'!$E$5:$BB$5),'09.1 Nehodovost - vypocet'!AY77*'09.1 Nehodovost - vypocet'!AY77/'09.1 Nehodovost - vypocet'!AZ77,'09.1 Nehodovost - vypocet'!AW77*'09.1 Nehodovost - vypocet'!AW77/'09.1 Nehodovost - vypocet'!AV77)),0)),0)</f>
        <v>2293.6805062592625</v>
      </c>
      <c r="AY77" s="30">
        <f>IFERROR(IF('A2 Intenzita dopravy'!$G$2="Dopravný model",IFERROR(INDEX('A2.1 Intenzita dopravy'!$E199:$BB199,MATCH('09.1 Nehodovost - vypocet'!AY$19,'A2.1 Intenzita dopravy'!$E$141:$BB$141,0)),IF('09.1 Nehodovost - vypocet'!AY$19&lt;MIN('A2.1 Intenzita dopravy'!$E$141:$BB$141),'09.1 Nehodovost - vypocet'!AZ77*'09.1 Nehodovost - vypocet'!AZ77/'09.1 Nehodovost - vypocet'!BA77,'09.1 Nehodovost - vypocet'!AX77*'09.1 Nehodovost - vypocet'!AX77/'09.1 Nehodovost - vypocet'!AW77)),IF('A2 Intenzita dopravy'!$G$2="Koeficienty rastu dopravy",IFERROR(INDEX('A2.1 Intenzita dopravy'!$E63:$BB63,MATCH('09.1 Nehodovost - vypocet'!AY$19,'A2.1 Intenzita dopravy'!$E$5:$BB$5,0)),IF('09.1 Nehodovost - vypocet'!AY$19&lt;MIN('A2.1 Intenzita dopravy'!$E$5:$BB$5),'09.1 Nehodovost - vypocet'!AZ77*'09.1 Nehodovost - vypocet'!AZ77/'09.1 Nehodovost - vypocet'!BA77,'09.1 Nehodovost - vypocet'!AX77*'09.1 Nehodovost - vypocet'!AX77/'09.1 Nehodovost - vypocet'!AW77)),0)),0)</f>
        <v>2324.3549165064251</v>
      </c>
      <c r="AZ77" s="30">
        <f>IFERROR(IF('A2 Intenzita dopravy'!$G$2="Dopravný model",IFERROR(INDEX('A2.1 Intenzita dopravy'!$E199:$BB199,MATCH('09.1 Nehodovost - vypocet'!AZ$19,'A2.1 Intenzita dopravy'!$E$141:$BB$141,0)),IF('09.1 Nehodovost - vypocet'!AZ$19&lt;MIN('A2.1 Intenzita dopravy'!$E$141:$BB$141),'09.1 Nehodovost - vypocet'!BA77*'09.1 Nehodovost - vypocet'!BA77/'09.1 Nehodovost - vypocet'!BB77,'09.1 Nehodovost - vypocet'!AY77*'09.1 Nehodovost - vypocet'!AY77/'09.1 Nehodovost - vypocet'!AX77)),IF('A2 Intenzita dopravy'!$G$2="Koeficienty rastu dopravy",IFERROR(INDEX('A2.1 Intenzita dopravy'!$E63:$BB63,MATCH('09.1 Nehodovost - vypocet'!AZ$19,'A2.1 Intenzita dopravy'!$E$5:$BB$5,0)),IF('09.1 Nehodovost - vypocet'!AZ$19&lt;MIN('A2.1 Intenzita dopravy'!$E$5:$BB$5),'09.1 Nehodovost - vypocet'!BA77*'09.1 Nehodovost - vypocet'!BA77/'09.1 Nehodovost - vypocet'!BB77,'09.1 Nehodovost - vypocet'!AY77*'09.1 Nehodovost - vypocet'!AY77/'09.1 Nehodovost - vypocet'!AX77)),0)),0)</f>
        <v>2355.4395492939298</v>
      </c>
      <c r="BA77" s="30">
        <f>IFERROR(IF('A2 Intenzita dopravy'!$G$2="Dopravný model",IFERROR(INDEX('A2.1 Intenzita dopravy'!$E199:$BB199,MATCH('09.1 Nehodovost - vypocet'!BA$19,'A2.1 Intenzita dopravy'!$E$141:$BB$141,0)),IF('09.1 Nehodovost - vypocet'!BA$19&lt;MIN('A2.1 Intenzita dopravy'!$E$141:$BB$141),'09.1 Nehodovost - vypocet'!BB77*'09.1 Nehodovost - vypocet'!BB77/'09.1 Nehodovost - vypocet'!BC77,'09.1 Nehodovost - vypocet'!AZ77*'09.1 Nehodovost - vypocet'!AZ77/'09.1 Nehodovost - vypocet'!AY77)),IF('A2 Intenzita dopravy'!$G$2="Koeficienty rastu dopravy",IFERROR(INDEX('A2.1 Intenzita dopravy'!$E63:$BB63,MATCH('09.1 Nehodovost - vypocet'!BA$19,'A2.1 Intenzita dopravy'!$E$5:$BB$5,0)),IF('09.1 Nehodovost - vypocet'!BA$19&lt;MIN('A2.1 Intenzita dopravy'!$E$5:$BB$5),'09.1 Nehodovost - vypocet'!BB77*'09.1 Nehodovost - vypocet'!BB77/'09.1 Nehodovost - vypocet'!BC77,'09.1 Nehodovost - vypocet'!AZ77*'09.1 Nehodovost - vypocet'!AZ77/'09.1 Nehodovost - vypocet'!AY77)),0)),0)</f>
        <v>2386.9398907103846</v>
      </c>
      <c r="BB77" s="30">
        <f>IFERROR(IF('A2 Intenzita dopravy'!$G$2="Dopravný model",IFERROR(INDEX('A2.1 Intenzita dopravy'!$E199:$BB199,MATCH('09.1 Nehodovost - vypocet'!BB$19,'A2.1 Intenzita dopravy'!$E$141:$BB$141,0)),IF('09.1 Nehodovost - vypocet'!BB$19&lt;MIN('A2.1 Intenzita dopravy'!$E$141:$BB$141),'09.1 Nehodovost - vypocet'!BC77*'09.1 Nehodovost - vypocet'!BC77/'09.1 Nehodovost - vypocet'!BD77,'09.1 Nehodovost - vypocet'!BA77*'09.1 Nehodovost - vypocet'!BA77/'09.1 Nehodovost - vypocet'!AZ77)),IF('A2 Intenzita dopravy'!$G$2="Koeficienty rastu dopravy",IFERROR(INDEX('A2.1 Intenzita dopravy'!$E63:$BB63,MATCH('09.1 Nehodovost - vypocet'!BB$19,'A2.1 Intenzita dopravy'!$E$5:$BB$5,0)),IF('09.1 Nehodovost - vypocet'!BB$19&lt;MIN('A2.1 Intenzita dopravy'!$E$5:$BB$5),'09.1 Nehodovost - vypocet'!BC77*'09.1 Nehodovost - vypocet'!BC77/'09.1 Nehodovost - vypocet'!BD77,'09.1 Nehodovost - vypocet'!BA77*'09.1 Nehodovost - vypocet'!BA77/'09.1 Nehodovost - vypocet'!AZ77)),0)),0)</f>
        <v>2418.8615002123015</v>
      </c>
    </row>
    <row r="78" spans="2:54" customFormat="1" x14ac:dyDescent="0.2">
      <c r="B78" s="5">
        <v>10</v>
      </c>
      <c r="C78" s="5" t="str">
        <f t="shared" si="66"/>
        <v/>
      </c>
      <c r="D78" s="5" t="str">
        <f t="shared" si="65"/>
        <v/>
      </c>
      <c r="E78" s="30">
        <f>IFERROR(IF('A2 Intenzita dopravy'!$G$2="Dopravný model",IFERROR(INDEX('A2.1 Intenzita dopravy'!$E200:$BB200,MATCH('09.1 Nehodovost - vypocet'!E$19,'A2.1 Intenzita dopravy'!$E$141:$BB$141,0)),IF('09.1 Nehodovost - vypocet'!E$19&lt;MIN('A2.1 Intenzita dopravy'!$E$141:$BB$141),'09.1 Nehodovost - vypocet'!F78*'09.1 Nehodovost - vypocet'!F78/'09.1 Nehodovost - vypocet'!G78,'09.1 Nehodovost - vypocet'!D78*'09.1 Nehodovost - vypocet'!D78/'09.1 Nehodovost - vypocet'!C78)),IF('A2 Intenzita dopravy'!$G$2="Koeficienty rastu dopravy",IFERROR(INDEX('A2.1 Intenzita dopravy'!$E64:$BB64,MATCH('09.1 Nehodovost - vypocet'!E$19,'A2.1 Intenzita dopravy'!$E$5:$BB$5,0)),IF('09.1 Nehodovost - vypocet'!E$19&lt;MIN('A2.1 Intenzita dopravy'!$E$5:$BB$5),'09.1 Nehodovost - vypocet'!F78*'09.1 Nehodovost - vypocet'!F78/'09.1 Nehodovost - vypocet'!G78,'09.1 Nehodovost - vypocet'!D78*'09.1 Nehodovost - vypocet'!D78/'09.1 Nehodovost - vypocet'!C78)),0)),0)</f>
        <v>0</v>
      </c>
      <c r="F78" s="30">
        <f>IFERROR(IF('A2 Intenzita dopravy'!$G$2="Dopravný model",IFERROR(INDEX('A2.1 Intenzita dopravy'!$E200:$BB200,MATCH('09.1 Nehodovost - vypocet'!F$19,'A2.1 Intenzita dopravy'!$E$141:$BB$141,0)),IF('09.1 Nehodovost - vypocet'!F$19&lt;MIN('A2.1 Intenzita dopravy'!$E$141:$BB$141),'09.1 Nehodovost - vypocet'!G78*'09.1 Nehodovost - vypocet'!G78/'09.1 Nehodovost - vypocet'!H78,'09.1 Nehodovost - vypocet'!E78*'09.1 Nehodovost - vypocet'!E78/'09.1 Nehodovost - vypocet'!D78)),IF('A2 Intenzita dopravy'!$G$2="Koeficienty rastu dopravy",IFERROR(INDEX('A2.1 Intenzita dopravy'!$E64:$BB64,MATCH('09.1 Nehodovost - vypocet'!F$19,'A2.1 Intenzita dopravy'!$E$5:$BB$5,0)),IF('09.1 Nehodovost - vypocet'!F$19&lt;MIN('A2.1 Intenzita dopravy'!$E$5:$BB$5),'09.1 Nehodovost - vypocet'!G78*'09.1 Nehodovost - vypocet'!G78/'09.1 Nehodovost - vypocet'!H78,'09.1 Nehodovost - vypocet'!E78*'09.1 Nehodovost - vypocet'!E78/'09.1 Nehodovost - vypocet'!D78)),0)),0)</f>
        <v>0</v>
      </c>
      <c r="G78" s="30">
        <f>IFERROR(IF('A2 Intenzita dopravy'!$G$2="Dopravný model",IFERROR(INDEX('A2.1 Intenzita dopravy'!$E200:$BB200,MATCH('09.1 Nehodovost - vypocet'!G$19,'A2.1 Intenzita dopravy'!$E$141:$BB$141,0)),IF('09.1 Nehodovost - vypocet'!G$19&lt;MIN('A2.1 Intenzita dopravy'!$E$141:$BB$141),'09.1 Nehodovost - vypocet'!H78*'09.1 Nehodovost - vypocet'!H78/'09.1 Nehodovost - vypocet'!I78,'09.1 Nehodovost - vypocet'!F78*'09.1 Nehodovost - vypocet'!F78/'09.1 Nehodovost - vypocet'!E78)),IF('A2 Intenzita dopravy'!$G$2="Koeficienty rastu dopravy",IFERROR(INDEX('A2.1 Intenzita dopravy'!$E64:$BB64,MATCH('09.1 Nehodovost - vypocet'!G$19,'A2.1 Intenzita dopravy'!$E$5:$BB$5,0)),IF('09.1 Nehodovost - vypocet'!G$19&lt;MIN('A2.1 Intenzita dopravy'!$E$5:$BB$5),'09.1 Nehodovost - vypocet'!H78*'09.1 Nehodovost - vypocet'!H78/'09.1 Nehodovost - vypocet'!I78,'09.1 Nehodovost - vypocet'!F78*'09.1 Nehodovost - vypocet'!F78/'09.1 Nehodovost - vypocet'!E78)),0)),0)</f>
        <v>0</v>
      </c>
      <c r="H78" s="30">
        <f>IFERROR(IF('A2 Intenzita dopravy'!$G$2="Dopravný model",IFERROR(INDEX('A2.1 Intenzita dopravy'!$E200:$BB200,MATCH('09.1 Nehodovost - vypocet'!H$19,'A2.1 Intenzita dopravy'!$E$141:$BB$141,0)),IF('09.1 Nehodovost - vypocet'!H$19&lt;MIN('A2.1 Intenzita dopravy'!$E$141:$BB$141),'09.1 Nehodovost - vypocet'!I78*'09.1 Nehodovost - vypocet'!I78/'09.1 Nehodovost - vypocet'!J78,'09.1 Nehodovost - vypocet'!G78*'09.1 Nehodovost - vypocet'!G78/'09.1 Nehodovost - vypocet'!F78)),IF('A2 Intenzita dopravy'!$G$2="Koeficienty rastu dopravy",IFERROR(INDEX('A2.1 Intenzita dopravy'!$E64:$BB64,MATCH('09.1 Nehodovost - vypocet'!H$19,'A2.1 Intenzita dopravy'!$E$5:$BB$5,0)),IF('09.1 Nehodovost - vypocet'!H$19&lt;MIN('A2.1 Intenzita dopravy'!$E$5:$BB$5),'09.1 Nehodovost - vypocet'!I78*'09.1 Nehodovost - vypocet'!I78/'09.1 Nehodovost - vypocet'!J78,'09.1 Nehodovost - vypocet'!G78*'09.1 Nehodovost - vypocet'!G78/'09.1 Nehodovost - vypocet'!F78)),0)),0)</f>
        <v>0</v>
      </c>
      <c r="I78" s="30">
        <f>IFERROR(IF('A2 Intenzita dopravy'!$G$2="Dopravný model",IFERROR(INDEX('A2.1 Intenzita dopravy'!$E200:$BB200,MATCH('09.1 Nehodovost - vypocet'!I$19,'A2.1 Intenzita dopravy'!$E$141:$BB$141,0)),IF('09.1 Nehodovost - vypocet'!I$19&lt;MIN('A2.1 Intenzita dopravy'!$E$141:$BB$141),'09.1 Nehodovost - vypocet'!J78*'09.1 Nehodovost - vypocet'!J78/'09.1 Nehodovost - vypocet'!K78,'09.1 Nehodovost - vypocet'!H78*'09.1 Nehodovost - vypocet'!H78/'09.1 Nehodovost - vypocet'!G78)),IF('A2 Intenzita dopravy'!$G$2="Koeficienty rastu dopravy",IFERROR(INDEX('A2.1 Intenzita dopravy'!$E64:$BB64,MATCH('09.1 Nehodovost - vypocet'!I$19,'A2.1 Intenzita dopravy'!$E$5:$BB$5,0)),IF('09.1 Nehodovost - vypocet'!I$19&lt;MIN('A2.1 Intenzita dopravy'!$E$5:$BB$5),'09.1 Nehodovost - vypocet'!J78*'09.1 Nehodovost - vypocet'!J78/'09.1 Nehodovost - vypocet'!K78,'09.1 Nehodovost - vypocet'!H78*'09.1 Nehodovost - vypocet'!H78/'09.1 Nehodovost - vypocet'!G78)),0)),0)</f>
        <v>0</v>
      </c>
      <c r="J78" s="30">
        <f>IFERROR(IF('A2 Intenzita dopravy'!$G$2="Dopravný model",IFERROR(INDEX('A2.1 Intenzita dopravy'!$E200:$BB200,MATCH('09.1 Nehodovost - vypocet'!J$19,'A2.1 Intenzita dopravy'!$E$141:$BB$141,0)),IF('09.1 Nehodovost - vypocet'!J$19&lt;MIN('A2.1 Intenzita dopravy'!$E$141:$BB$141),'09.1 Nehodovost - vypocet'!K78*'09.1 Nehodovost - vypocet'!K78/'09.1 Nehodovost - vypocet'!L78,'09.1 Nehodovost - vypocet'!I78*'09.1 Nehodovost - vypocet'!I78/'09.1 Nehodovost - vypocet'!H78)),IF('A2 Intenzita dopravy'!$G$2="Koeficienty rastu dopravy",IFERROR(INDEX('A2.1 Intenzita dopravy'!$E64:$BB64,MATCH('09.1 Nehodovost - vypocet'!J$19,'A2.1 Intenzita dopravy'!$E$5:$BB$5,0)),IF('09.1 Nehodovost - vypocet'!J$19&lt;MIN('A2.1 Intenzita dopravy'!$E$5:$BB$5),'09.1 Nehodovost - vypocet'!K78*'09.1 Nehodovost - vypocet'!K78/'09.1 Nehodovost - vypocet'!L78,'09.1 Nehodovost - vypocet'!I78*'09.1 Nehodovost - vypocet'!I78/'09.1 Nehodovost - vypocet'!H78)),0)),0)</f>
        <v>0</v>
      </c>
      <c r="K78" s="30">
        <f>IFERROR(IF('A2 Intenzita dopravy'!$G$2="Dopravný model",IFERROR(INDEX('A2.1 Intenzita dopravy'!$E200:$BB200,MATCH('09.1 Nehodovost - vypocet'!K$19,'A2.1 Intenzita dopravy'!$E$141:$BB$141,0)),IF('09.1 Nehodovost - vypocet'!K$19&lt;MIN('A2.1 Intenzita dopravy'!$E$141:$BB$141),'09.1 Nehodovost - vypocet'!L78*'09.1 Nehodovost - vypocet'!L78/'09.1 Nehodovost - vypocet'!M78,'09.1 Nehodovost - vypocet'!J78*'09.1 Nehodovost - vypocet'!J78/'09.1 Nehodovost - vypocet'!I78)),IF('A2 Intenzita dopravy'!$G$2="Koeficienty rastu dopravy",IFERROR(INDEX('A2.1 Intenzita dopravy'!$E64:$BB64,MATCH('09.1 Nehodovost - vypocet'!K$19,'A2.1 Intenzita dopravy'!$E$5:$BB$5,0)),IF('09.1 Nehodovost - vypocet'!K$19&lt;MIN('A2.1 Intenzita dopravy'!$E$5:$BB$5),'09.1 Nehodovost - vypocet'!L78*'09.1 Nehodovost - vypocet'!L78/'09.1 Nehodovost - vypocet'!M78,'09.1 Nehodovost - vypocet'!J78*'09.1 Nehodovost - vypocet'!J78/'09.1 Nehodovost - vypocet'!I78)),0)),0)</f>
        <v>0</v>
      </c>
      <c r="L78" s="30">
        <f>IFERROR(IF('A2 Intenzita dopravy'!$G$2="Dopravný model",IFERROR(INDEX('A2.1 Intenzita dopravy'!$E200:$BB200,MATCH('09.1 Nehodovost - vypocet'!L$19,'A2.1 Intenzita dopravy'!$E$141:$BB$141,0)),IF('09.1 Nehodovost - vypocet'!L$19&lt;MIN('A2.1 Intenzita dopravy'!$E$141:$BB$141),'09.1 Nehodovost - vypocet'!M78*'09.1 Nehodovost - vypocet'!M78/'09.1 Nehodovost - vypocet'!N78,'09.1 Nehodovost - vypocet'!K78*'09.1 Nehodovost - vypocet'!K78/'09.1 Nehodovost - vypocet'!J78)),IF('A2 Intenzita dopravy'!$G$2="Koeficienty rastu dopravy",IFERROR(INDEX('A2.1 Intenzita dopravy'!$E64:$BB64,MATCH('09.1 Nehodovost - vypocet'!L$19,'A2.1 Intenzita dopravy'!$E$5:$BB$5,0)),IF('09.1 Nehodovost - vypocet'!L$19&lt;MIN('A2.1 Intenzita dopravy'!$E$5:$BB$5),'09.1 Nehodovost - vypocet'!M78*'09.1 Nehodovost - vypocet'!M78/'09.1 Nehodovost - vypocet'!N78,'09.1 Nehodovost - vypocet'!K78*'09.1 Nehodovost - vypocet'!K78/'09.1 Nehodovost - vypocet'!J78)),0)),0)</f>
        <v>0</v>
      </c>
      <c r="M78" s="30">
        <f>IFERROR(IF('A2 Intenzita dopravy'!$G$2="Dopravný model",IFERROR(INDEX('A2.1 Intenzita dopravy'!$E200:$BB200,MATCH('09.1 Nehodovost - vypocet'!M$19,'A2.1 Intenzita dopravy'!$E$141:$BB$141,0)),IF('09.1 Nehodovost - vypocet'!M$19&lt;MIN('A2.1 Intenzita dopravy'!$E$141:$BB$141),'09.1 Nehodovost - vypocet'!N78*'09.1 Nehodovost - vypocet'!N78/'09.1 Nehodovost - vypocet'!O78,'09.1 Nehodovost - vypocet'!L78*'09.1 Nehodovost - vypocet'!L78/'09.1 Nehodovost - vypocet'!K78)),IF('A2 Intenzita dopravy'!$G$2="Koeficienty rastu dopravy",IFERROR(INDEX('A2.1 Intenzita dopravy'!$E64:$BB64,MATCH('09.1 Nehodovost - vypocet'!M$19,'A2.1 Intenzita dopravy'!$E$5:$BB$5,0)),IF('09.1 Nehodovost - vypocet'!M$19&lt;MIN('A2.1 Intenzita dopravy'!$E$5:$BB$5),'09.1 Nehodovost - vypocet'!N78*'09.1 Nehodovost - vypocet'!N78/'09.1 Nehodovost - vypocet'!O78,'09.1 Nehodovost - vypocet'!L78*'09.1 Nehodovost - vypocet'!L78/'09.1 Nehodovost - vypocet'!K78)),0)),0)</f>
        <v>0</v>
      </c>
      <c r="N78" s="30">
        <f>IFERROR(IF('A2 Intenzita dopravy'!$G$2="Dopravný model",IFERROR(INDEX('A2.1 Intenzita dopravy'!$E200:$BB200,MATCH('09.1 Nehodovost - vypocet'!N$19,'A2.1 Intenzita dopravy'!$E$141:$BB$141,0)),IF('09.1 Nehodovost - vypocet'!N$19&lt;MIN('A2.1 Intenzita dopravy'!$E$141:$BB$141),'09.1 Nehodovost - vypocet'!O78*'09.1 Nehodovost - vypocet'!O78/'09.1 Nehodovost - vypocet'!P78,'09.1 Nehodovost - vypocet'!M78*'09.1 Nehodovost - vypocet'!M78/'09.1 Nehodovost - vypocet'!L78)),IF('A2 Intenzita dopravy'!$G$2="Koeficienty rastu dopravy",IFERROR(INDEX('A2.1 Intenzita dopravy'!$E64:$BB64,MATCH('09.1 Nehodovost - vypocet'!N$19,'A2.1 Intenzita dopravy'!$E$5:$BB$5,0)),IF('09.1 Nehodovost - vypocet'!N$19&lt;MIN('A2.1 Intenzita dopravy'!$E$5:$BB$5),'09.1 Nehodovost - vypocet'!O78*'09.1 Nehodovost - vypocet'!O78/'09.1 Nehodovost - vypocet'!P78,'09.1 Nehodovost - vypocet'!M78*'09.1 Nehodovost - vypocet'!M78/'09.1 Nehodovost - vypocet'!L78)),0)),0)</f>
        <v>0</v>
      </c>
      <c r="O78" s="30">
        <f>IFERROR(IF('A2 Intenzita dopravy'!$G$2="Dopravný model",IFERROR(INDEX('A2.1 Intenzita dopravy'!$E200:$BB200,MATCH('09.1 Nehodovost - vypocet'!O$19,'A2.1 Intenzita dopravy'!$E$141:$BB$141,0)),IF('09.1 Nehodovost - vypocet'!O$19&lt;MIN('A2.1 Intenzita dopravy'!$E$141:$BB$141),'09.1 Nehodovost - vypocet'!P78*'09.1 Nehodovost - vypocet'!P78/'09.1 Nehodovost - vypocet'!Q78,'09.1 Nehodovost - vypocet'!N78*'09.1 Nehodovost - vypocet'!N78/'09.1 Nehodovost - vypocet'!M78)),IF('A2 Intenzita dopravy'!$G$2="Koeficienty rastu dopravy",IFERROR(INDEX('A2.1 Intenzita dopravy'!$E64:$BB64,MATCH('09.1 Nehodovost - vypocet'!O$19,'A2.1 Intenzita dopravy'!$E$5:$BB$5,0)),IF('09.1 Nehodovost - vypocet'!O$19&lt;MIN('A2.1 Intenzita dopravy'!$E$5:$BB$5),'09.1 Nehodovost - vypocet'!P78*'09.1 Nehodovost - vypocet'!P78/'09.1 Nehodovost - vypocet'!Q78,'09.1 Nehodovost - vypocet'!N78*'09.1 Nehodovost - vypocet'!N78/'09.1 Nehodovost - vypocet'!M78)),0)),0)</f>
        <v>0</v>
      </c>
      <c r="P78" s="30">
        <f>IFERROR(IF('A2 Intenzita dopravy'!$G$2="Dopravný model",IFERROR(INDEX('A2.1 Intenzita dopravy'!$E200:$BB200,MATCH('09.1 Nehodovost - vypocet'!P$19,'A2.1 Intenzita dopravy'!$E$141:$BB$141,0)),IF('09.1 Nehodovost - vypocet'!P$19&lt;MIN('A2.1 Intenzita dopravy'!$E$141:$BB$141),'09.1 Nehodovost - vypocet'!Q78*'09.1 Nehodovost - vypocet'!Q78/'09.1 Nehodovost - vypocet'!R78,'09.1 Nehodovost - vypocet'!O78*'09.1 Nehodovost - vypocet'!O78/'09.1 Nehodovost - vypocet'!N78)),IF('A2 Intenzita dopravy'!$G$2="Koeficienty rastu dopravy",IFERROR(INDEX('A2.1 Intenzita dopravy'!$E64:$BB64,MATCH('09.1 Nehodovost - vypocet'!P$19,'A2.1 Intenzita dopravy'!$E$5:$BB$5,0)),IF('09.1 Nehodovost - vypocet'!P$19&lt;MIN('A2.1 Intenzita dopravy'!$E$5:$BB$5),'09.1 Nehodovost - vypocet'!Q78*'09.1 Nehodovost - vypocet'!Q78/'09.1 Nehodovost - vypocet'!R78,'09.1 Nehodovost - vypocet'!O78*'09.1 Nehodovost - vypocet'!O78/'09.1 Nehodovost - vypocet'!N78)),0)),0)</f>
        <v>0</v>
      </c>
      <c r="Q78" s="30">
        <f>IFERROR(IF('A2 Intenzita dopravy'!$G$2="Dopravný model",IFERROR(INDEX('A2.1 Intenzita dopravy'!$E200:$BB200,MATCH('09.1 Nehodovost - vypocet'!Q$19,'A2.1 Intenzita dopravy'!$E$141:$BB$141,0)),IF('09.1 Nehodovost - vypocet'!Q$19&lt;MIN('A2.1 Intenzita dopravy'!$E$141:$BB$141),'09.1 Nehodovost - vypocet'!R78*'09.1 Nehodovost - vypocet'!R78/'09.1 Nehodovost - vypocet'!S78,'09.1 Nehodovost - vypocet'!P78*'09.1 Nehodovost - vypocet'!P78/'09.1 Nehodovost - vypocet'!O78)),IF('A2 Intenzita dopravy'!$G$2="Koeficienty rastu dopravy",IFERROR(INDEX('A2.1 Intenzita dopravy'!$E64:$BB64,MATCH('09.1 Nehodovost - vypocet'!Q$19,'A2.1 Intenzita dopravy'!$E$5:$BB$5,0)),IF('09.1 Nehodovost - vypocet'!Q$19&lt;MIN('A2.1 Intenzita dopravy'!$E$5:$BB$5),'09.1 Nehodovost - vypocet'!R78*'09.1 Nehodovost - vypocet'!R78/'09.1 Nehodovost - vypocet'!S78,'09.1 Nehodovost - vypocet'!P78*'09.1 Nehodovost - vypocet'!P78/'09.1 Nehodovost - vypocet'!O78)),0)),0)</f>
        <v>0</v>
      </c>
      <c r="R78" s="30">
        <f>IFERROR(IF('A2 Intenzita dopravy'!$G$2="Dopravný model",IFERROR(INDEX('A2.1 Intenzita dopravy'!$E200:$BB200,MATCH('09.1 Nehodovost - vypocet'!R$19,'A2.1 Intenzita dopravy'!$E$141:$BB$141,0)),IF('09.1 Nehodovost - vypocet'!R$19&lt;MIN('A2.1 Intenzita dopravy'!$E$141:$BB$141),'09.1 Nehodovost - vypocet'!S78*'09.1 Nehodovost - vypocet'!S78/'09.1 Nehodovost - vypocet'!T78,'09.1 Nehodovost - vypocet'!Q78*'09.1 Nehodovost - vypocet'!Q78/'09.1 Nehodovost - vypocet'!P78)),IF('A2 Intenzita dopravy'!$G$2="Koeficienty rastu dopravy",IFERROR(INDEX('A2.1 Intenzita dopravy'!$E64:$BB64,MATCH('09.1 Nehodovost - vypocet'!R$19,'A2.1 Intenzita dopravy'!$E$5:$BB$5,0)),IF('09.1 Nehodovost - vypocet'!R$19&lt;MIN('A2.1 Intenzita dopravy'!$E$5:$BB$5),'09.1 Nehodovost - vypocet'!S78*'09.1 Nehodovost - vypocet'!S78/'09.1 Nehodovost - vypocet'!T78,'09.1 Nehodovost - vypocet'!Q78*'09.1 Nehodovost - vypocet'!Q78/'09.1 Nehodovost - vypocet'!P78)),0)),0)</f>
        <v>0</v>
      </c>
      <c r="S78" s="30">
        <f>IFERROR(IF('A2 Intenzita dopravy'!$G$2="Dopravný model",IFERROR(INDEX('A2.1 Intenzita dopravy'!$E200:$BB200,MATCH('09.1 Nehodovost - vypocet'!S$19,'A2.1 Intenzita dopravy'!$E$141:$BB$141,0)),IF('09.1 Nehodovost - vypocet'!S$19&lt;MIN('A2.1 Intenzita dopravy'!$E$141:$BB$141),'09.1 Nehodovost - vypocet'!T78*'09.1 Nehodovost - vypocet'!T78/'09.1 Nehodovost - vypocet'!U78,'09.1 Nehodovost - vypocet'!R78*'09.1 Nehodovost - vypocet'!R78/'09.1 Nehodovost - vypocet'!Q78)),IF('A2 Intenzita dopravy'!$G$2="Koeficienty rastu dopravy",IFERROR(INDEX('A2.1 Intenzita dopravy'!$E64:$BB64,MATCH('09.1 Nehodovost - vypocet'!S$19,'A2.1 Intenzita dopravy'!$E$5:$BB$5,0)),IF('09.1 Nehodovost - vypocet'!S$19&lt;MIN('A2.1 Intenzita dopravy'!$E$5:$BB$5),'09.1 Nehodovost - vypocet'!T78*'09.1 Nehodovost - vypocet'!T78/'09.1 Nehodovost - vypocet'!U78,'09.1 Nehodovost - vypocet'!R78*'09.1 Nehodovost - vypocet'!R78/'09.1 Nehodovost - vypocet'!Q78)),0)),0)</f>
        <v>0</v>
      </c>
      <c r="T78" s="30">
        <f>IFERROR(IF('A2 Intenzita dopravy'!$G$2="Dopravný model",IFERROR(INDEX('A2.1 Intenzita dopravy'!$E200:$BB200,MATCH('09.1 Nehodovost - vypocet'!T$19,'A2.1 Intenzita dopravy'!$E$141:$BB$141,0)),IF('09.1 Nehodovost - vypocet'!T$19&lt;MIN('A2.1 Intenzita dopravy'!$E$141:$BB$141),'09.1 Nehodovost - vypocet'!U78*'09.1 Nehodovost - vypocet'!U78/'09.1 Nehodovost - vypocet'!V78,'09.1 Nehodovost - vypocet'!S78*'09.1 Nehodovost - vypocet'!S78/'09.1 Nehodovost - vypocet'!R78)),IF('A2 Intenzita dopravy'!$G$2="Koeficienty rastu dopravy",IFERROR(INDEX('A2.1 Intenzita dopravy'!$E64:$BB64,MATCH('09.1 Nehodovost - vypocet'!T$19,'A2.1 Intenzita dopravy'!$E$5:$BB$5,0)),IF('09.1 Nehodovost - vypocet'!T$19&lt;MIN('A2.1 Intenzita dopravy'!$E$5:$BB$5),'09.1 Nehodovost - vypocet'!U78*'09.1 Nehodovost - vypocet'!U78/'09.1 Nehodovost - vypocet'!V78,'09.1 Nehodovost - vypocet'!S78*'09.1 Nehodovost - vypocet'!S78/'09.1 Nehodovost - vypocet'!R78)),0)),0)</f>
        <v>0</v>
      </c>
      <c r="U78" s="30">
        <f>IFERROR(IF('A2 Intenzita dopravy'!$G$2="Dopravný model",IFERROR(INDEX('A2.1 Intenzita dopravy'!$E200:$BB200,MATCH('09.1 Nehodovost - vypocet'!U$19,'A2.1 Intenzita dopravy'!$E$141:$BB$141,0)),IF('09.1 Nehodovost - vypocet'!U$19&lt;MIN('A2.1 Intenzita dopravy'!$E$141:$BB$141),'09.1 Nehodovost - vypocet'!V78*'09.1 Nehodovost - vypocet'!V78/'09.1 Nehodovost - vypocet'!W78,'09.1 Nehodovost - vypocet'!T78*'09.1 Nehodovost - vypocet'!T78/'09.1 Nehodovost - vypocet'!S78)),IF('A2 Intenzita dopravy'!$G$2="Koeficienty rastu dopravy",IFERROR(INDEX('A2.1 Intenzita dopravy'!$E64:$BB64,MATCH('09.1 Nehodovost - vypocet'!U$19,'A2.1 Intenzita dopravy'!$E$5:$BB$5,0)),IF('09.1 Nehodovost - vypocet'!U$19&lt;MIN('A2.1 Intenzita dopravy'!$E$5:$BB$5),'09.1 Nehodovost - vypocet'!V78*'09.1 Nehodovost - vypocet'!V78/'09.1 Nehodovost - vypocet'!W78,'09.1 Nehodovost - vypocet'!T78*'09.1 Nehodovost - vypocet'!T78/'09.1 Nehodovost - vypocet'!S78)),0)),0)</f>
        <v>0</v>
      </c>
      <c r="V78" s="30">
        <f>IFERROR(IF('A2 Intenzita dopravy'!$G$2="Dopravný model",IFERROR(INDEX('A2.1 Intenzita dopravy'!$E200:$BB200,MATCH('09.1 Nehodovost - vypocet'!V$19,'A2.1 Intenzita dopravy'!$E$141:$BB$141,0)),IF('09.1 Nehodovost - vypocet'!V$19&lt;MIN('A2.1 Intenzita dopravy'!$E$141:$BB$141),'09.1 Nehodovost - vypocet'!W78*'09.1 Nehodovost - vypocet'!W78/'09.1 Nehodovost - vypocet'!X78,'09.1 Nehodovost - vypocet'!U78*'09.1 Nehodovost - vypocet'!U78/'09.1 Nehodovost - vypocet'!T78)),IF('A2 Intenzita dopravy'!$G$2="Koeficienty rastu dopravy",IFERROR(INDEX('A2.1 Intenzita dopravy'!$E64:$BB64,MATCH('09.1 Nehodovost - vypocet'!V$19,'A2.1 Intenzita dopravy'!$E$5:$BB$5,0)),IF('09.1 Nehodovost - vypocet'!V$19&lt;MIN('A2.1 Intenzita dopravy'!$E$5:$BB$5),'09.1 Nehodovost - vypocet'!W78*'09.1 Nehodovost - vypocet'!W78/'09.1 Nehodovost - vypocet'!X78,'09.1 Nehodovost - vypocet'!U78*'09.1 Nehodovost - vypocet'!U78/'09.1 Nehodovost - vypocet'!T78)),0)),0)</f>
        <v>0</v>
      </c>
      <c r="W78" s="30">
        <f>IFERROR(IF('A2 Intenzita dopravy'!$G$2="Dopravný model",IFERROR(INDEX('A2.1 Intenzita dopravy'!$E200:$BB200,MATCH('09.1 Nehodovost - vypocet'!W$19,'A2.1 Intenzita dopravy'!$E$141:$BB$141,0)),IF('09.1 Nehodovost - vypocet'!W$19&lt;MIN('A2.1 Intenzita dopravy'!$E$141:$BB$141),'09.1 Nehodovost - vypocet'!X78*'09.1 Nehodovost - vypocet'!X78/'09.1 Nehodovost - vypocet'!Y78,'09.1 Nehodovost - vypocet'!V78*'09.1 Nehodovost - vypocet'!V78/'09.1 Nehodovost - vypocet'!U78)),IF('A2 Intenzita dopravy'!$G$2="Koeficienty rastu dopravy",IFERROR(INDEX('A2.1 Intenzita dopravy'!$E64:$BB64,MATCH('09.1 Nehodovost - vypocet'!W$19,'A2.1 Intenzita dopravy'!$E$5:$BB$5,0)),IF('09.1 Nehodovost - vypocet'!W$19&lt;MIN('A2.1 Intenzita dopravy'!$E$5:$BB$5),'09.1 Nehodovost - vypocet'!X78*'09.1 Nehodovost - vypocet'!X78/'09.1 Nehodovost - vypocet'!Y78,'09.1 Nehodovost - vypocet'!V78*'09.1 Nehodovost - vypocet'!V78/'09.1 Nehodovost - vypocet'!U78)),0)),0)</f>
        <v>0</v>
      </c>
      <c r="X78" s="30">
        <f>IFERROR(IF('A2 Intenzita dopravy'!$G$2="Dopravný model",IFERROR(INDEX('A2.1 Intenzita dopravy'!$E200:$BB200,MATCH('09.1 Nehodovost - vypocet'!X$19,'A2.1 Intenzita dopravy'!$E$141:$BB$141,0)),IF('09.1 Nehodovost - vypocet'!X$19&lt;MIN('A2.1 Intenzita dopravy'!$E$141:$BB$141),'09.1 Nehodovost - vypocet'!Y78*'09.1 Nehodovost - vypocet'!Y78/'09.1 Nehodovost - vypocet'!Z78,'09.1 Nehodovost - vypocet'!W78*'09.1 Nehodovost - vypocet'!W78/'09.1 Nehodovost - vypocet'!V78)),IF('A2 Intenzita dopravy'!$G$2="Koeficienty rastu dopravy",IFERROR(INDEX('A2.1 Intenzita dopravy'!$E64:$BB64,MATCH('09.1 Nehodovost - vypocet'!X$19,'A2.1 Intenzita dopravy'!$E$5:$BB$5,0)),IF('09.1 Nehodovost - vypocet'!X$19&lt;MIN('A2.1 Intenzita dopravy'!$E$5:$BB$5),'09.1 Nehodovost - vypocet'!Y78*'09.1 Nehodovost - vypocet'!Y78/'09.1 Nehodovost - vypocet'!Z78,'09.1 Nehodovost - vypocet'!W78*'09.1 Nehodovost - vypocet'!W78/'09.1 Nehodovost - vypocet'!V78)),0)),0)</f>
        <v>0</v>
      </c>
      <c r="Y78" s="30">
        <f>IFERROR(IF('A2 Intenzita dopravy'!$G$2="Dopravný model",IFERROR(INDEX('A2.1 Intenzita dopravy'!$E200:$BB200,MATCH('09.1 Nehodovost - vypocet'!Y$19,'A2.1 Intenzita dopravy'!$E$141:$BB$141,0)),IF('09.1 Nehodovost - vypocet'!Y$19&lt;MIN('A2.1 Intenzita dopravy'!$E$141:$BB$141),'09.1 Nehodovost - vypocet'!Z78*'09.1 Nehodovost - vypocet'!Z78/'09.1 Nehodovost - vypocet'!AA78,'09.1 Nehodovost - vypocet'!X78*'09.1 Nehodovost - vypocet'!X78/'09.1 Nehodovost - vypocet'!W78)),IF('A2 Intenzita dopravy'!$G$2="Koeficienty rastu dopravy",IFERROR(INDEX('A2.1 Intenzita dopravy'!$E64:$BB64,MATCH('09.1 Nehodovost - vypocet'!Y$19,'A2.1 Intenzita dopravy'!$E$5:$BB$5,0)),IF('09.1 Nehodovost - vypocet'!Y$19&lt;MIN('A2.1 Intenzita dopravy'!$E$5:$BB$5),'09.1 Nehodovost - vypocet'!Z78*'09.1 Nehodovost - vypocet'!Z78/'09.1 Nehodovost - vypocet'!AA78,'09.1 Nehodovost - vypocet'!X78*'09.1 Nehodovost - vypocet'!X78/'09.1 Nehodovost - vypocet'!W78)),0)),0)</f>
        <v>0</v>
      </c>
      <c r="Z78" s="30">
        <f>IFERROR(IF('A2 Intenzita dopravy'!$G$2="Dopravný model",IFERROR(INDEX('A2.1 Intenzita dopravy'!$E200:$BB200,MATCH('09.1 Nehodovost - vypocet'!Z$19,'A2.1 Intenzita dopravy'!$E$141:$BB$141,0)),IF('09.1 Nehodovost - vypocet'!Z$19&lt;MIN('A2.1 Intenzita dopravy'!$E$141:$BB$141),'09.1 Nehodovost - vypocet'!AA78*'09.1 Nehodovost - vypocet'!AA78/'09.1 Nehodovost - vypocet'!AB78,'09.1 Nehodovost - vypocet'!Y78*'09.1 Nehodovost - vypocet'!Y78/'09.1 Nehodovost - vypocet'!X78)),IF('A2 Intenzita dopravy'!$G$2="Koeficienty rastu dopravy",IFERROR(INDEX('A2.1 Intenzita dopravy'!$E64:$BB64,MATCH('09.1 Nehodovost - vypocet'!Z$19,'A2.1 Intenzita dopravy'!$E$5:$BB$5,0)),IF('09.1 Nehodovost - vypocet'!Z$19&lt;MIN('A2.1 Intenzita dopravy'!$E$5:$BB$5),'09.1 Nehodovost - vypocet'!AA78*'09.1 Nehodovost - vypocet'!AA78/'09.1 Nehodovost - vypocet'!AB78,'09.1 Nehodovost - vypocet'!Y78*'09.1 Nehodovost - vypocet'!Y78/'09.1 Nehodovost - vypocet'!X78)),0)),0)</f>
        <v>0</v>
      </c>
      <c r="AA78" s="30">
        <f>IFERROR(IF('A2 Intenzita dopravy'!$G$2="Dopravný model",IFERROR(INDEX('A2.1 Intenzita dopravy'!$E200:$BB200,MATCH('09.1 Nehodovost - vypocet'!AA$19,'A2.1 Intenzita dopravy'!$E$141:$BB$141,0)),IF('09.1 Nehodovost - vypocet'!AA$19&lt;MIN('A2.1 Intenzita dopravy'!$E$141:$BB$141),'09.1 Nehodovost - vypocet'!AB78*'09.1 Nehodovost - vypocet'!AB78/'09.1 Nehodovost - vypocet'!AC78,'09.1 Nehodovost - vypocet'!Z78*'09.1 Nehodovost - vypocet'!Z78/'09.1 Nehodovost - vypocet'!Y78)),IF('A2 Intenzita dopravy'!$G$2="Koeficienty rastu dopravy",IFERROR(INDEX('A2.1 Intenzita dopravy'!$E64:$BB64,MATCH('09.1 Nehodovost - vypocet'!AA$19,'A2.1 Intenzita dopravy'!$E$5:$BB$5,0)),IF('09.1 Nehodovost - vypocet'!AA$19&lt;MIN('A2.1 Intenzita dopravy'!$E$5:$BB$5),'09.1 Nehodovost - vypocet'!AB78*'09.1 Nehodovost - vypocet'!AB78/'09.1 Nehodovost - vypocet'!AC78,'09.1 Nehodovost - vypocet'!Z78*'09.1 Nehodovost - vypocet'!Z78/'09.1 Nehodovost - vypocet'!Y78)),0)),0)</f>
        <v>0</v>
      </c>
      <c r="AB78" s="30">
        <f>IFERROR(IF('A2 Intenzita dopravy'!$G$2="Dopravný model",IFERROR(INDEX('A2.1 Intenzita dopravy'!$E200:$BB200,MATCH('09.1 Nehodovost - vypocet'!AB$19,'A2.1 Intenzita dopravy'!$E$141:$BB$141,0)),IF('09.1 Nehodovost - vypocet'!AB$19&lt;MIN('A2.1 Intenzita dopravy'!$E$141:$BB$141),'09.1 Nehodovost - vypocet'!AC78*'09.1 Nehodovost - vypocet'!AC78/'09.1 Nehodovost - vypocet'!AD78,'09.1 Nehodovost - vypocet'!AA78*'09.1 Nehodovost - vypocet'!AA78/'09.1 Nehodovost - vypocet'!Z78)),IF('A2 Intenzita dopravy'!$G$2="Koeficienty rastu dopravy",IFERROR(INDEX('A2.1 Intenzita dopravy'!$E64:$BB64,MATCH('09.1 Nehodovost - vypocet'!AB$19,'A2.1 Intenzita dopravy'!$E$5:$BB$5,0)),IF('09.1 Nehodovost - vypocet'!AB$19&lt;MIN('A2.1 Intenzita dopravy'!$E$5:$BB$5),'09.1 Nehodovost - vypocet'!AC78*'09.1 Nehodovost - vypocet'!AC78/'09.1 Nehodovost - vypocet'!AD78,'09.1 Nehodovost - vypocet'!AA78*'09.1 Nehodovost - vypocet'!AA78/'09.1 Nehodovost - vypocet'!Z78)),0)),0)</f>
        <v>0</v>
      </c>
      <c r="AC78" s="30">
        <f>IFERROR(IF('A2 Intenzita dopravy'!$G$2="Dopravný model",IFERROR(INDEX('A2.1 Intenzita dopravy'!$E200:$BB200,MATCH('09.1 Nehodovost - vypocet'!AC$19,'A2.1 Intenzita dopravy'!$E$141:$BB$141,0)),IF('09.1 Nehodovost - vypocet'!AC$19&lt;MIN('A2.1 Intenzita dopravy'!$E$141:$BB$141),'09.1 Nehodovost - vypocet'!AD78*'09.1 Nehodovost - vypocet'!AD78/'09.1 Nehodovost - vypocet'!AE78,'09.1 Nehodovost - vypocet'!AB78*'09.1 Nehodovost - vypocet'!AB78/'09.1 Nehodovost - vypocet'!AA78)),IF('A2 Intenzita dopravy'!$G$2="Koeficienty rastu dopravy",IFERROR(INDEX('A2.1 Intenzita dopravy'!$E64:$BB64,MATCH('09.1 Nehodovost - vypocet'!AC$19,'A2.1 Intenzita dopravy'!$E$5:$BB$5,0)),IF('09.1 Nehodovost - vypocet'!AC$19&lt;MIN('A2.1 Intenzita dopravy'!$E$5:$BB$5),'09.1 Nehodovost - vypocet'!AD78*'09.1 Nehodovost - vypocet'!AD78/'09.1 Nehodovost - vypocet'!AE78,'09.1 Nehodovost - vypocet'!AB78*'09.1 Nehodovost - vypocet'!AB78/'09.1 Nehodovost - vypocet'!AA78)),0)),0)</f>
        <v>0</v>
      </c>
      <c r="AD78" s="30">
        <f>IFERROR(IF('A2 Intenzita dopravy'!$G$2="Dopravný model",IFERROR(INDEX('A2.1 Intenzita dopravy'!$E200:$BB200,MATCH('09.1 Nehodovost - vypocet'!AD$19,'A2.1 Intenzita dopravy'!$E$141:$BB$141,0)),IF('09.1 Nehodovost - vypocet'!AD$19&lt;MIN('A2.1 Intenzita dopravy'!$E$141:$BB$141),'09.1 Nehodovost - vypocet'!AE78*'09.1 Nehodovost - vypocet'!AE78/'09.1 Nehodovost - vypocet'!AF78,'09.1 Nehodovost - vypocet'!AC78*'09.1 Nehodovost - vypocet'!AC78/'09.1 Nehodovost - vypocet'!AB78)),IF('A2 Intenzita dopravy'!$G$2="Koeficienty rastu dopravy",IFERROR(INDEX('A2.1 Intenzita dopravy'!$E64:$BB64,MATCH('09.1 Nehodovost - vypocet'!AD$19,'A2.1 Intenzita dopravy'!$E$5:$BB$5,0)),IF('09.1 Nehodovost - vypocet'!AD$19&lt;MIN('A2.1 Intenzita dopravy'!$E$5:$BB$5),'09.1 Nehodovost - vypocet'!AE78*'09.1 Nehodovost - vypocet'!AE78/'09.1 Nehodovost - vypocet'!AF78,'09.1 Nehodovost - vypocet'!AC78*'09.1 Nehodovost - vypocet'!AC78/'09.1 Nehodovost - vypocet'!AB78)),0)),0)</f>
        <v>0</v>
      </c>
      <c r="AE78" s="30">
        <f>IFERROR(IF('A2 Intenzita dopravy'!$G$2="Dopravný model",IFERROR(INDEX('A2.1 Intenzita dopravy'!$E200:$BB200,MATCH('09.1 Nehodovost - vypocet'!AE$19,'A2.1 Intenzita dopravy'!$E$141:$BB$141,0)),IF('09.1 Nehodovost - vypocet'!AE$19&lt;MIN('A2.1 Intenzita dopravy'!$E$141:$BB$141),'09.1 Nehodovost - vypocet'!AF78*'09.1 Nehodovost - vypocet'!AF78/'09.1 Nehodovost - vypocet'!AG78,'09.1 Nehodovost - vypocet'!AD78*'09.1 Nehodovost - vypocet'!AD78/'09.1 Nehodovost - vypocet'!AC78)),IF('A2 Intenzita dopravy'!$G$2="Koeficienty rastu dopravy",IFERROR(INDEX('A2.1 Intenzita dopravy'!$E64:$BB64,MATCH('09.1 Nehodovost - vypocet'!AE$19,'A2.1 Intenzita dopravy'!$E$5:$BB$5,0)),IF('09.1 Nehodovost - vypocet'!AE$19&lt;MIN('A2.1 Intenzita dopravy'!$E$5:$BB$5),'09.1 Nehodovost - vypocet'!AF78*'09.1 Nehodovost - vypocet'!AF78/'09.1 Nehodovost - vypocet'!AG78,'09.1 Nehodovost - vypocet'!AD78*'09.1 Nehodovost - vypocet'!AD78/'09.1 Nehodovost - vypocet'!AC78)),0)),0)</f>
        <v>0</v>
      </c>
      <c r="AF78" s="30">
        <f>IFERROR(IF('A2 Intenzita dopravy'!$G$2="Dopravný model",IFERROR(INDEX('A2.1 Intenzita dopravy'!$E200:$BB200,MATCH('09.1 Nehodovost - vypocet'!AF$19,'A2.1 Intenzita dopravy'!$E$141:$BB$141,0)),IF('09.1 Nehodovost - vypocet'!AF$19&lt;MIN('A2.1 Intenzita dopravy'!$E$141:$BB$141),'09.1 Nehodovost - vypocet'!AG78*'09.1 Nehodovost - vypocet'!AG78/'09.1 Nehodovost - vypocet'!AH78,'09.1 Nehodovost - vypocet'!AE78*'09.1 Nehodovost - vypocet'!AE78/'09.1 Nehodovost - vypocet'!AD78)),IF('A2 Intenzita dopravy'!$G$2="Koeficienty rastu dopravy",IFERROR(INDEX('A2.1 Intenzita dopravy'!$E64:$BB64,MATCH('09.1 Nehodovost - vypocet'!AF$19,'A2.1 Intenzita dopravy'!$E$5:$BB$5,0)),IF('09.1 Nehodovost - vypocet'!AF$19&lt;MIN('A2.1 Intenzita dopravy'!$E$5:$BB$5),'09.1 Nehodovost - vypocet'!AG78*'09.1 Nehodovost - vypocet'!AG78/'09.1 Nehodovost - vypocet'!AH78,'09.1 Nehodovost - vypocet'!AE78*'09.1 Nehodovost - vypocet'!AE78/'09.1 Nehodovost - vypocet'!AD78)),0)),0)</f>
        <v>0</v>
      </c>
      <c r="AG78" s="30">
        <f>IFERROR(IF('A2 Intenzita dopravy'!$G$2="Dopravný model",IFERROR(INDEX('A2.1 Intenzita dopravy'!$E200:$BB200,MATCH('09.1 Nehodovost - vypocet'!AG$19,'A2.1 Intenzita dopravy'!$E$141:$BB$141,0)),IF('09.1 Nehodovost - vypocet'!AG$19&lt;MIN('A2.1 Intenzita dopravy'!$E$141:$BB$141),'09.1 Nehodovost - vypocet'!AH78*'09.1 Nehodovost - vypocet'!AH78/'09.1 Nehodovost - vypocet'!AI78,'09.1 Nehodovost - vypocet'!AF78*'09.1 Nehodovost - vypocet'!AF78/'09.1 Nehodovost - vypocet'!AE78)),IF('A2 Intenzita dopravy'!$G$2="Koeficienty rastu dopravy",IFERROR(INDEX('A2.1 Intenzita dopravy'!$E64:$BB64,MATCH('09.1 Nehodovost - vypocet'!AG$19,'A2.1 Intenzita dopravy'!$E$5:$BB$5,0)),IF('09.1 Nehodovost - vypocet'!AG$19&lt;MIN('A2.1 Intenzita dopravy'!$E$5:$BB$5),'09.1 Nehodovost - vypocet'!AH78*'09.1 Nehodovost - vypocet'!AH78/'09.1 Nehodovost - vypocet'!AI78,'09.1 Nehodovost - vypocet'!AF78*'09.1 Nehodovost - vypocet'!AF78/'09.1 Nehodovost - vypocet'!AE78)),0)),0)</f>
        <v>0</v>
      </c>
      <c r="AH78" s="30">
        <f>IFERROR(IF('A2 Intenzita dopravy'!$G$2="Dopravný model",IFERROR(INDEX('A2.1 Intenzita dopravy'!$E200:$BB200,MATCH('09.1 Nehodovost - vypocet'!AH$19,'A2.1 Intenzita dopravy'!$E$141:$BB$141,0)),IF('09.1 Nehodovost - vypocet'!AH$19&lt;MIN('A2.1 Intenzita dopravy'!$E$141:$BB$141),'09.1 Nehodovost - vypocet'!AI78*'09.1 Nehodovost - vypocet'!AI78/'09.1 Nehodovost - vypocet'!AJ78,'09.1 Nehodovost - vypocet'!AG78*'09.1 Nehodovost - vypocet'!AG78/'09.1 Nehodovost - vypocet'!AF78)),IF('A2 Intenzita dopravy'!$G$2="Koeficienty rastu dopravy",IFERROR(INDEX('A2.1 Intenzita dopravy'!$E64:$BB64,MATCH('09.1 Nehodovost - vypocet'!AH$19,'A2.1 Intenzita dopravy'!$E$5:$BB$5,0)),IF('09.1 Nehodovost - vypocet'!AH$19&lt;MIN('A2.1 Intenzita dopravy'!$E$5:$BB$5),'09.1 Nehodovost - vypocet'!AI78*'09.1 Nehodovost - vypocet'!AI78/'09.1 Nehodovost - vypocet'!AJ78,'09.1 Nehodovost - vypocet'!AG78*'09.1 Nehodovost - vypocet'!AG78/'09.1 Nehodovost - vypocet'!AF78)),0)),0)</f>
        <v>0</v>
      </c>
      <c r="AI78" s="30">
        <f>IFERROR(IF('A2 Intenzita dopravy'!$G$2="Dopravný model",IFERROR(INDEX('A2.1 Intenzita dopravy'!$E200:$BB200,MATCH('09.1 Nehodovost - vypocet'!AI$19,'A2.1 Intenzita dopravy'!$E$141:$BB$141,0)),IF('09.1 Nehodovost - vypocet'!AI$19&lt;MIN('A2.1 Intenzita dopravy'!$E$141:$BB$141),'09.1 Nehodovost - vypocet'!AJ78*'09.1 Nehodovost - vypocet'!AJ78/'09.1 Nehodovost - vypocet'!AK78,'09.1 Nehodovost - vypocet'!AH78*'09.1 Nehodovost - vypocet'!AH78/'09.1 Nehodovost - vypocet'!AG78)),IF('A2 Intenzita dopravy'!$G$2="Koeficienty rastu dopravy",IFERROR(INDEX('A2.1 Intenzita dopravy'!$E64:$BB64,MATCH('09.1 Nehodovost - vypocet'!AI$19,'A2.1 Intenzita dopravy'!$E$5:$BB$5,0)),IF('09.1 Nehodovost - vypocet'!AI$19&lt;MIN('A2.1 Intenzita dopravy'!$E$5:$BB$5),'09.1 Nehodovost - vypocet'!AJ78*'09.1 Nehodovost - vypocet'!AJ78/'09.1 Nehodovost - vypocet'!AK78,'09.1 Nehodovost - vypocet'!AH78*'09.1 Nehodovost - vypocet'!AH78/'09.1 Nehodovost - vypocet'!AG78)),0)),0)</f>
        <v>0</v>
      </c>
      <c r="AJ78" s="30">
        <f>IFERROR(IF('A2 Intenzita dopravy'!$G$2="Dopravný model",IFERROR(INDEX('A2.1 Intenzita dopravy'!$E200:$BB200,MATCH('09.1 Nehodovost - vypocet'!AJ$19,'A2.1 Intenzita dopravy'!$E$141:$BB$141,0)),IF('09.1 Nehodovost - vypocet'!AJ$19&lt;MIN('A2.1 Intenzita dopravy'!$E$141:$BB$141),'09.1 Nehodovost - vypocet'!AK78*'09.1 Nehodovost - vypocet'!AK78/'09.1 Nehodovost - vypocet'!AL78,'09.1 Nehodovost - vypocet'!AI78*'09.1 Nehodovost - vypocet'!AI78/'09.1 Nehodovost - vypocet'!AH78)),IF('A2 Intenzita dopravy'!$G$2="Koeficienty rastu dopravy",IFERROR(INDEX('A2.1 Intenzita dopravy'!$E64:$BB64,MATCH('09.1 Nehodovost - vypocet'!AJ$19,'A2.1 Intenzita dopravy'!$E$5:$BB$5,0)),IF('09.1 Nehodovost - vypocet'!AJ$19&lt;MIN('A2.1 Intenzita dopravy'!$E$5:$BB$5),'09.1 Nehodovost - vypocet'!AK78*'09.1 Nehodovost - vypocet'!AK78/'09.1 Nehodovost - vypocet'!AL78,'09.1 Nehodovost - vypocet'!AI78*'09.1 Nehodovost - vypocet'!AI78/'09.1 Nehodovost - vypocet'!AH78)),0)),0)</f>
        <v>0</v>
      </c>
      <c r="AK78" s="30">
        <f>IFERROR(IF('A2 Intenzita dopravy'!$G$2="Dopravný model",IFERROR(INDEX('A2.1 Intenzita dopravy'!$E200:$BB200,MATCH('09.1 Nehodovost - vypocet'!AK$19,'A2.1 Intenzita dopravy'!$E$141:$BB$141,0)),IF('09.1 Nehodovost - vypocet'!AK$19&lt;MIN('A2.1 Intenzita dopravy'!$E$141:$BB$141),'09.1 Nehodovost - vypocet'!AL78*'09.1 Nehodovost - vypocet'!AL78/'09.1 Nehodovost - vypocet'!AM78,'09.1 Nehodovost - vypocet'!AJ78*'09.1 Nehodovost - vypocet'!AJ78/'09.1 Nehodovost - vypocet'!AI78)),IF('A2 Intenzita dopravy'!$G$2="Koeficienty rastu dopravy",IFERROR(INDEX('A2.1 Intenzita dopravy'!$E64:$BB64,MATCH('09.1 Nehodovost - vypocet'!AK$19,'A2.1 Intenzita dopravy'!$E$5:$BB$5,0)),IF('09.1 Nehodovost - vypocet'!AK$19&lt;MIN('A2.1 Intenzita dopravy'!$E$5:$BB$5),'09.1 Nehodovost - vypocet'!AL78*'09.1 Nehodovost - vypocet'!AL78/'09.1 Nehodovost - vypocet'!AM78,'09.1 Nehodovost - vypocet'!AJ78*'09.1 Nehodovost - vypocet'!AJ78/'09.1 Nehodovost - vypocet'!AI78)),0)),0)</f>
        <v>0</v>
      </c>
      <c r="AL78" s="30">
        <f>IFERROR(IF('A2 Intenzita dopravy'!$G$2="Dopravný model",IFERROR(INDEX('A2.1 Intenzita dopravy'!$E200:$BB200,MATCH('09.1 Nehodovost - vypocet'!AL$19,'A2.1 Intenzita dopravy'!$E$141:$BB$141,0)),IF('09.1 Nehodovost - vypocet'!AL$19&lt;MIN('A2.1 Intenzita dopravy'!$E$141:$BB$141),'09.1 Nehodovost - vypocet'!AM78*'09.1 Nehodovost - vypocet'!AM78/'09.1 Nehodovost - vypocet'!AN78,'09.1 Nehodovost - vypocet'!AK78*'09.1 Nehodovost - vypocet'!AK78/'09.1 Nehodovost - vypocet'!AJ78)),IF('A2 Intenzita dopravy'!$G$2="Koeficienty rastu dopravy",IFERROR(INDEX('A2.1 Intenzita dopravy'!$E64:$BB64,MATCH('09.1 Nehodovost - vypocet'!AL$19,'A2.1 Intenzita dopravy'!$E$5:$BB$5,0)),IF('09.1 Nehodovost - vypocet'!AL$19&lt;MIN('A2.1 Intenzita dopravy'!$E$5:$BB$5),'09.1 Nehodovost - vypocet'!AM78*'09.1 Nehodovost - vypocet'!AM78/'09.1 Nehodovost - vypocet'!AN78,'09.1 Nehodovost - vypocet'!AK78*'09.1 Nehodovost - vypocet'!AK78/'09.1 Nehodovost - vypocet'!AJ78)),0)),0)</f>
        <v>0</v>
      </c>
      <c r="AM78" s="30">
        <f>IFERROR(IF('A2 Intenzita dopravy'!$G$2="Dopravný model",IFERROR(INDEX('A2.1 Intenzita dopravy'!$E200:$BB200,MATCH('09.1 Nehodovost - vypocet'!AM$19,'A2.1 Intenzita dopravy'!$E$141:$BB$141,0)),IF('09.1 Nehodovost - vypocet'!AM$19&lt;MIN('A2.1 Intenzita dopravy'!$E$141:$BB$141),'09.1 Nehodovost - vypocet'!AN78*'09.1 Nehodovost - vypocet'!AN78/'09.1 Nehodovost - vypocet'!AO78,'09.1 Nehodovost - vypocet'!AL78*'09.1 Nehodovost - vypocet'!AL78/'09.1 Nehodovost - vypocet'!AK78)),IF('A2 Intenzita dopravy'!$G$2="Koeficienty rastu dopravy",IFERROR(INDEX('A2.1 Intenzita dopravy'!$E64:$BB64,MATCH('09.1 Nehodovost - vypocet'!AM$19,'A2.1 Intenzita dopravy'!$E$5:$BB$5,0)),IF('09.1 Nehodovost - vypocet'!AM$19&lt;MIN('A2.1 Intenzita dopravy'!$E$5:$BB$5),'09.1 Nehodovost - vypocet'!AN78*'09.1 Nehodovost - vypocet'!AN78/'09.1 Nehodovost - vypocet'!AO78,'09.1 Nehodovost - vypocet'!AL78*'09.1 Nehodovost - vypocet'!AL78/'09.1 Nehodovost - vypocet'!AK78)),0)),0)</f>
        <v>0</v>
      </c>
      <c r="AN78" s="30">
        <f>IFERROR(IF('A2 Intenzita dopravy'!$G$2="Dopravný model",IFERROR(INDEX('A2.1 Intenzita dopravy'!$E200:$BB200,MATCH('09.1 Nehodovost - vypocet'!AN$19,'A2.1 Intenzita dopravy'!$E$141:$BB$141,0)),IF('09.1 Nehodovost - vypocet'!AN$19&lt;MIN('A2.1 Intenzita dopravy'!$E$141:$BB$141),'09.1 Nehodovost - vypocet'!AO78*'09.1 Nehodovost - vypocet'!AO78/'09.1 Nehodovost - vypocet'!AP78,'09.1 Nehodovost - vypocet'!AM78*'09.1 Nehodovost - vypocet'!AM78/'09.1 Nehodovost - vypocet'!AL78)),IF('A2 Intenzita dopravy'!$G$2="Koeficienty rastu dopravy",IFERROR(INDEX('A2.1 Intenzita dopravy'!$E64:$BB64,MATCH('09.1 Nehodovost - vypocet'!AN$19,'A2.1 Intenzita dopravy'!$E$5:$BB$5,0)),IF('09.1 Nehodovost - vypocet'!AN$19&lt;MIN('A2.1 Intenzita dopravy'!$E$5:$BB$5),'09.1 Nehodovost - vypocet'!AO78*'09.1 Nehodovost - vypocet'!AO78/'09.1 Nehodovost - vypocet'!AP78,'09.1 Nehodovost - vypocet'!AM78*'09.1 Nehodovost - vypocet'!AM78/'09.1 Nehodovost - vypocet'!AL78)),0)),0)</f>
        <v>0</v>
      </c>
      <c r="AO78" s="30">
        <f>IFERROR(IF('A2 Intenzita dopravy'!$G$2="Dopravný model",IFERROR(INDEX('A2.1 Intenzita dopravy'!$E200:$BB200,MATCH('09.1 Nehodovost - vypocet'!AO$19,'A2.1 Intenzita dopravy'!$E$141:$BB$141,0)),IF('09.1 Nehodovost - vypocet'!AO$19&lt;MIN('A2.1 Intenzita dopravy'!$E$141:$BB$141),'09.1 Nehodovost - vypocet'!AP78*'09.1 Nehodovost - vypocet'!AP78/'09.1 Nehodovost - vypocet'!AQ78,'09.1 Nehodovost - vypocet'!AN78*'09.1 Nehodovost - vypocet'!AN78/'09.1 Nehodovost - vypocet'!AM78)),IF('A2 Intenzita dopravy'!$G$2="Koeficienty rastu dopravy",IFERROR(INDEX('A2.1 Intenzita dopravy'!$E64:$BB64,MATCH('09.1 Nehodovost - vypocet'!AO$19,'A2.1 Intenzita dopravy'!$E$5:$BB$5,0)),IF('09.1 Nehodovost - vypocet'!AO$19&lt;MIN('A2.1 Intenzita dopravy'!$E$5:$BB$5),'09.1 Nehodovost - vypocet'!AP78*'09.1 Nehodovost - vypocet'!AP78/'09.1 Nehodovost - vypocet'!AQ78,'09.1 Nehodovost - vypocet'!AN78*'09.1 Nehodovost - vypocet'!AN78/'09.1 Nehodovost - vypocet'!AM78)),0)),0)</f>
        <v>0</v>
      </c>
      <c r="AP78" s="30">
        <f>IFERROR(IF('A2 Intenzita dopravy'!$G$2="Dopravný model",IFERROR(INDEX('A2.1 Intenzita dopravy'!$E200:$BB200,MATCH('09.1 Nehodovost - vypocet'!AP$19,'A2.1 Intenzita dopravy'!$E$141:$BB$141,0)),IF('09.1 Nehodovost - vypocet'!AP$19&lt;MIN('A2.1 Intenzita dopravy'!$E$141:$BB$141),'09.1 Nehodovost - vypocet'!AQ78*'09.1 Nehodovost - vypocet'!AQ78/'09.1 Nehodovost - vypocet'!AR78,'09.1 Nehodovost - vypocet'!AO78*'09.1 Nehodovost - vypocet'!AO78/'09.1 Nehodovost - vypocet'!AN78)),IF('A2 Intenzita dopravy'!$G$2="Koeficienty rastu dopravy",IFERROR(INDEX('A2.1 Intenzita dopravy'!$E64:$BB64,MATCH('09.1 Nehodovost - vypocet'!AP$19,'A2.1 Intenzita dopravy'!$E$5:$BB$5,0)),IF('09.1 Nehodovost - vypocet'!AP$19&lt;MIN('A2.1 Intenzita dopravy'!$E$5:$BB$5),'09.1 Nehodovost - vypocet'!AQ78*'09.1 Nehodovost - vypocet'!AQ78/'09.1 Nehodovost - vypocet'!AR78,'09.1 Nehodovost - vypocet'!AO78*'09.1 Nehodovost - vypocet'!AO78/'09.1 Nehodovost - vypocet'!AN78)),0)),0)</f>
        <v>0</v>
      </c>
      <c r="AQ78" s="30">
        <f>IFERROR(IF('A2 Intenzita dopravy'!$G$2="Dopravný model",IFERROR(INDEX('A2.1 Intenzita dopravy'!$E200:$BB200,MATCH('09.1 Nehodovost - vypocet'!AQ$19,'A2.1 Intenzita dopravy'!$E$141:$BB$141,0)),IF('09.1 Nehodovost - vypocet'!AQ$19&lt;MIN('A2.1 Intenzita dopravy'!$E$141:$BB$141),'09.1 Nehodovost - vypocet'!AR78*'09.1 Nehodovost - vypocet'!AR78/'09.1 Nehodovost - vypocet'!AS78,'09.1 Nehodovost - vypocet'!AP78*'09.1 Nehodovost - vypocet'!AP78/'09.1 Nehodovost - vypocet'!AO78)),IF('A2 Intenzita dopravy'!$G$2="Koeficienty rastu dopravy",IFERROR(INDEX('A2.1 Intenzita dopravy'!$E64:$BB64,MATCH('09.1 Nehodovost - vypocet'!AQ$19,'A2.1 Intenzita dopravy'!$E$5:$BB$5,0)),IF('09.1 Nehodovost - vypocet'!AQ$19&lt;MIN('A2.1 Intenzita dopravy'!$E$5:$BB$5),'09.1 Nehodovost - vypocet'!AR78*'09.1 Nehodovost - vypocet'!AR78/'09.1 Nehodovost - vypocet'!AS78,'09.1 Nehodovost - vypocet'!AP78*'09.1 Nehodovost - vypocet'!AP78/'09.1 Nehodovost - vypocet'!AO78)),0)),0)</f>
        <v>0</v>
      </c>
      <c r="AR78" s="30">
        <f>IFERROR(IF('A2 Intenzita dopravy'!$G$2="Dopravný model",IFERROR(INDEX('A2.1 Intenzita dopravy'!$E200:$BB200,MATCH('09.1 Nehodovost - vypocet'!AR$19,'A2.1 Intenzita dopravy'!$E$141:$BB$141,0)),IF('09.1 Nehodovost - vypocet'!AR$19&lt;MIN('A2.1 Intenzita dopravy'!$E$141:$BB$141),'09.1 Nehodovost - vypocet'!AS78*'09.1 Nehodovost - vypocet'!AS78/'09.1 Nehodovost - vypocet'!AT78,'09.1 Nehodovost - vypocet'!AQ78*'09.1 Nehodovost - vypocet'!AQ78/'09.1 Nehodovost - vypocet'!AP78)),IF('A2 Intenzita dopravy'!$G$2="Koeficienty rastu dopravy",IFERROR(INDEX('A2.1 Intenzita dopravy'!$E64:$BB64,MATCH('09.1 Nehodovost - vypocet'!AR$19,'A2.1 Intenzita dopravy'!$E$5:$BB$5,0)),IF('09.1 Nehodovost - vypocet'!AR$19&lt;MIN('A2.1 Intenzita dopravy'!$E$5:$BB$5),'09.1 Nehodovost - vypocet'!AS78*'09.1 Nehodovost - vypocet'!AS78/'09.1 Nehodovost - vypocet'!AT78,'09.1 Nehodovost - vypocet'!AQ78*'09.1 Nehodovost - vypocet'!AQ78/'09.1 Nehodovost - vypocet'!AP78)),0)),0)</f>
        <v>0</v>
      </c>
      <c r="AS78" s="30">
        <f>IFERROR(IF('A2 Intenzita dopravy'!$G$2="Dopravný model",IFERROR(INDEX('A2.1 Intenzita dopravy'!$E200:$BB200,MATCH('09.1 Nehodovost - vypocet'!AS$19,'A2.1 Intenzita dopravy'!$E$141:$BB$141,0)),IF('09.1 Nehodovost - vypocet'!AS$19&lt;MIN('A2.1 Intenzita dopravy'!$E$141:$BB$141),'09.1 Nehodovost - vypocet'!AT78*'09.1 Nehodovost - vypocet'!AT78/'09.1 Nehodovost - vypocet'!AU78,'09.1 Nehodovost - vypocet'!AR78*'09.1 Nehodovost - vypocet'!AR78/'09.1 Nehodovost - vypocet'!AQ78)),IF('A2 Intenzita dopravy'!$G$2="Koeficienty rastu dopravy",IFERROR(INDEX('A2.1 Intenzita dopravy'!$E64:$BB64,MATCH('09.1 Nehodovost - vypocet'!AS$19,'A2.1 Intenzita dopravy'!$E$5:$BB$5,0)),IF('09.1 Nehodovost - vypocet'!AS$19&lt;MIN('A2.1 Intenzita dopravy'!$E$5:$BB$5),'09.1 Nehodovost - vypocet'!AT78*'09.1 Nehodovost - vypocet'!AT78/'09.1 Nehodovost - vypocet'!AU78,'09.1 Nehodovost - vypocet'!AR78*'09.1 Nehodovost - vypocet'!AR78/'09.1 Nehodovost - vypocet'!AQ78)),0)),0)</f>
        <v>0</v>
      </c>
      <c r="AT78" s="30">
        <f>IFERROR(IF('A2 Intenzita dopravy'!$G$2="Dopravný model",IFERROR(INDEX('A2.1 Intenzita dopravy'!$E200:$BB200,MATCH('09.1 Nehodovost - vypocet'!AT$19,'A2.1 Intenzita dopravy'!$E$141:$BB$141,0)),IF('09.1 Nehodovost - vypocet'!AT$19&lt;MIN('A2.1 Intenzita dopravy'!$E$141:$BB$141),'09.1 Nehodovost - vypocet'!AU78*'09.1 Nehodovost - vypocet'!AU78/'09.1 Nehodovost - vypocet'!AV78,'09.1 Nehodovost - vypocet'!AS78*'09.1 Nehodovost - vypocet'!AS78/'09.1 Nehodovost - vypocet'!AR78)),IF('A2 Intenzita dopravy'!$G$2="Koeficienty rastu dopravy",IFERROR(INDEX('A2.1 Intenzita dopravy'!$E64:$BB64,MATCH('09.1 Nehodovost - vypocet'!AT$19,'A2.1 Intenzita dopravy'!$E$5:$BB$5,0)),IF('09.1 Nehodovost - vypocet'!AT$19&lt;MIN('A2.1 Intenzita dopravy'!$E$5:$BB$5),'09.1 Nehodovost - vypocet'!AU78*'09.1 Nehodovost - vypocet'!AU78/'09.1 Nehodovost - vypocet'!AV78,'09.1 Nehodovost - vypocet'!AS78*'09.1 Nehodovost - vypocet'!AS78/'09.1 Nehodovost - vypocet'!AR78)),0)),0)</f>
        <v>0</v>
      </c>
      <c r="AU78" s="30">
        <f>IFERROR(IF('A2 Intenzita dopravy'!$G$2="Dopravný model",IFERROR(INDEX('A2.1 Intenzita dopravy'!$E200:$BB200,MATCH('09.1 Nehodovost - vypocet'!AU$19,'A2.1 Intenzita dopravy'!$E$141:$BB$141,0)),IF('09.1 Nehodovost - vypocet'!AU$19&lt;MIN('A2.1 Intenzita dopravy'!$E$141:$BB$141),'09.1 Nehodovost - vypocet'!AV78*'09.1 Nehodovost - vypocet'!AV78/'09.1 Nehodovost - vypocet'!AW78,'09.1 Nehodovost - vypocet'!AT78*'09.1 Nehodovost - vypocet'!AT78/'09.1 Nehodovost - vypocet'!AS78)),IF('A2 Intenzita dopravy'!$G$2="Koeficienty rastu dopravy",IFERROR(INDEX('A2.1 Intenzita dopravy'!$E64:$BB64,MATCH('09.1 Nehodovost - vypocet'!AU$19,'A2.1 Intenzita dopravy'!$E$5:$BB$5,0)),IF('09.1 Nehodovost - vypocet'!AU$19&lt;MIN('A2.1 Intenzita dopravy'!$E$5:$BB$5),'09.1 Nehodovost - vypocet'!AV78*'09.1 Nehodovost - vypocet'!AV78/'09.1 Nehodovost - vypocet'!AW78,'09.1 Nehodovost - vypocet'!AT78*'09.1 Nehodovost - vypocet'!AT78/'09.1 Nehodovost - vypocet'!AS78)),0)),0)</f>
        <v>0</v>
      </c>
      <c r="AV78" s="30">
        <f>IFERROR(IF('A2 Intenzita dopravy'!$G$2="Dopravný model",IFERROR(INDEX('A2.1 Intenzita dopravy'!$E200:$BB200,MATCH('09.1 Nehodovost - vypocet'!AV$19,'A2.1 Intenzita dopravy'!$E$141:$BB$141,0)),IF('09.1 Nehodovost - vypocet'!AV$19&lt;MIN('A2.1 Intenzita dopravy'!$E$141:$BB$141),'09.1 Nehodovost - vypocet'!AW78*'09.1 Nehodovost - vypocet'!AW78/'09.1 Nehodovost - vypocet'!AX78,'09.1 Nehodovost - vypocet'!AU78*'09.1 Nehodovost - vypocet'!AU78/'09.1 Nehodovost - vypocet'!AT78)),IF('A2 Intenzita dopravy'!$G$2="Koeficienty rastu dopravy",IFERROR(INDEX('A2.1 Intenzita dopravy'!$E64:$BB64,MATCH('09.1 Nehodovost - vypocet'!AV$19,'A2.1 Intenzita dopravy'!$E$5:$BB$5,0)),IF('09.1 Nehodovost - vypocet'!AV$19&lt;MIN('A2.1 Intenzita dopravy'!$E$5:$BB$5),'09.1 Nehodovost - vypocet'!AW78*'09.1 Nehodovost - vypocet'!AW78/'09.1 Nehodovost - vypocet'!AX78,'09.1 Nehodovost - vypocet'!AU78*'09.1 Nehodovost - vypocet'!AU78/'09.1 Nehodovost - vypocet'!AT78)),0)),0)</f>
        <v>0</v>
      </c>
      <c r="AW78" s="30">
        <f>IFERROR(IF('A2 Intenzita dopravy'!$G$2="Dopravný model",IFERROR(INDEX('A2.1 Intenzita dopravy'!$E200:$BB200,MATCH('09.1 Nehodovost - vypocet'!AW$19,'A2.1 Intenzita dopravy'!$E$141:$BB$141,0)),IF('09.1 Nehodovost - vypocet'!AW$19&lt;MIN('A2.1 Intenzita dopravy'!$E$141:$BB$141),'09.1 Nehodovost - vypocet'!AX78*'09.1 Nehodovost - vypocet'!AX78/'09.1 Nehodovost - vypocet'!AY78,'09.1 Nehodovost - vypocet'!AV78*'09.1 Nehodovost - vypocet'!AV78/'09.1 Nehodovost - vypocet'!AU78)),IF('A2 Intenzita dopravy'!$G$2="Koeficienty rastu dopravy",IFERROR(INDEX('A2.1 Intenzita dopravy'!$E64:$BB64,MATCH('09.1 Nehodovost - vypocet'!AW$19,'A2.1 Intenzita dopravy'!$E$5:$BB$5,0)),IF('09.1 Nehodovost - vypocet'!AW$19&lt;MIN('A2.1 Intenzita dopravy'!$E$5:$BB$5),'09.1 Nehodovost - vypocet'!AX78*'09.1 Nehodovost - vypocet'!AX78/'09.1 Nehodovost - vypocet'!AY78,'09.1 Nehodovost - vypocet'!AV78*'09.1 Nehodovost - vypocet'!AV78/'09.1 Nehodovost - vypocet'!AU78)),0)),0)</f>
        <v>0</v>
      </c>
      <c r="AX78" s="30">
        <f>IFERROR(IF('A2 Intenzita dopravy'!$G$2="Dopravný model",IFERROR(INDEX('A2.1 Intenzita dopravy'!$E200:$BB200,MATCH('09.1 Nehodovost - vypocet'!AX$19,'A2.1 Intenzita dopravy'!$E$141:$BB$141,0)),IF('09.1 Nehodovost - vypocet'!AX$19&lt;MIN('A2.1 Intenzita dopravy'!$E$141:$BB$141),'09.1 Nehodovost - vypocet'!AY78*'09.1 Nehodovost - vypocet'!AY78/'09.1 Nehodovost - vypocet'!AZ78,'09.1 Nehodovost - vypocet'!AW78*'09.1 Nehodovost - vypocet'!AW78/'09.1 Nehodovost - vypocet'!AV78)),IF('A2 Intenzita dopravy'!$G$2="Koeficienty rastu dopravy",IFERROR(INDEX('A2.1 Intenzita dopravy'!$E64:$BB64,MATCH('09.1 Nehodovost - vypocet'!AX$19,'A2.1 Intenzita dopravy'!$E$5:$BB$5,0)),IF('09.1 Nehodovost - vypocet'!AX$19&lt;MIN('A2.1 Intenzita dopravy'!$E$5:$BB$5),'09.1 Nehodovost - vypocet'!AY78*'09.1 Nehodovost - vypocet'!AY78/'09.1 Nehodovost - vypocet'!AZ78,'09.1 Nehodovost - vypocet'!AW78*'09.1 Nehodovost - vypocet'!AW78/'09.1 Nehodovost - vypocet'!AV78)),0)),0)</f>
        <v>0</v>
      </c>
      <c r="AY78" s="30">
        <f>IFERROR(IF('A2 Intenzita dopravy'!$G$2="Dopravný model",IFERROR(INDEX('A2.1 Intenzita dopravy'!$E200:$BB200,MATCH('09.1 Nehodovost - vypocet'!AY$19,'A2.1 Intenzita dopravy'!$E$141:$BB$141,0)),IF('09.1 Nehodovost - vypocet'!AY$19&lt;MIN('A2.1 Intenzita dopravy'!$E$141:$BB$141),'09.1 Nehodovost - vypocet'!AZ78*'09.1 Nehodovost - vypocet'!AZ78/'09.1 Nehodovost - vypocet'!BA78,'09.1 Nehodovost - vypocet'!AX78*'09.1 Nehodovost - vypocet'!AX78/'09.1 Nehodovost - vypocet'!AW78)),IF('A2 Intenzita dopravy'!$G$2="Koeficienty rastu dopravy",IFERROR(INDEX('A2.1 Intenzita dopravy'!$E64:$BB64,MATCH('09.1 Nehodovost - vypocet'!AY$19,'A2.1 Intenzita dopravy'!$E$5:$BB$5,0)),IF('09.1 Nehodovost - vypocet'!AY$19&lt;MIN('A2.1 Intenzita dopravy'!$E$5:$BB$5),'09.1 Nehodovost - vypocet'!AZ78*'09.1 Nehodovost - vypocet'!AZ78/'09.1 Nehodovost - vypocet'!BA78,'09.1 Nehodovost - vypocet'!AX78*'09.1 Nehodovost - vypocet'!AX78/'09.1 Nehodovost - vypocet'!AW78)),0)),0)</f>
        <v>0</v>
      </c>
      <c r="AZ78" s="30">
        <f>IFERROR(IF('A2 Intenzita dopravy'!$G$2="Dopravný model",IFERROR(INDEX('A2.1 Intenzita dopravy'!$E200:$BB200,MATCH('09.1 Nehodovost - vypocet'!AZ$19,'A2.1 Intenzita dopravy'!$E$141:$BB$141,0)),IF('09.1 Nehodovost - vypocet'!AZ$19&lt;MIN('A2.1 Intenzita dopravy'!$E$141:$BB$141),'09.1 Nehodovost - vypocet'!BA78*'09.1 Nehodovost - vypocet'!BA78/'09.1 Nehodovost - vypocet'!BB78,'09.1 Nehodovost - vypocet'!AY78*'09.1 Nehodovost - vypocet'!AY78/'09.1 Nehodovost - vypocet'!AX78)),IF('A2 Intenzita dopravy'!$G$2="Koeficienty rastu dopravy",IFERROR(INDEX('A2.1 Intenzita dopravy'!$E64:$BB64,MATCH('09.1 Nehodovost - vypocet'!AZ$19,'A2.1 Intenzita dopravy'!$E$5:$BB$5,0)),IF('09.1 Nehodovost - vypocet'!AZ$19&lt;MIN('A2.1 Intenzita dopravy'!$E$5:$BB$5),'09.1 Nehodovost - vypocet'!BA78*'09.1 Nehodovost - vypocet'!BA78/'09.1 Nehodovost - vypocet'!BB78,'09.1 Nehodovost - vypocet'!AY78*'09.1 Nehodovost - vypocet'!AY78/'09.1 Nehodovost - vypocet'!AX78)),0)),0)</f>
        <v>0</v>
      </c>
      <c r="BA78" s="30">
        <f>IFERROR(IF('A2 Intenzita dopravy'!$G$2="Dopravný model",IFERROR(INDEX('A2.1 Intenzita dopravy'!$E200:$BB200,MATCH('09.1 Nehodovost - vypocet'!BA$19,'A2.1 Intenzita dopravy'!$E$141:$BB$141,0)),IF('09.1 Nehodovost - vypocet'!BA$19&lt;MIN('A2.1 Intenzita dopravy'!$E$141:$BB$141),'09.1 Nehodovost - vypocet'!BB78*'09.1 Nehodovost - vypocet'!BB78/'09.1 Nehodovost - vypocet'!BC78,'09.1 Nehodovost - vypocet'!AZ78*'09.1 Nehodovost - vypocet'!AZ78/'09.1 Nehodovost - vypocet'!AY78)),IF('A2 Intenzita dopravy'!$G$2="Koeficienty rastu dopravy",IFERROR(INDEX('A2.1 Intenzita dopravy'!$E64:$BB64,MATCH('09.1 Nehodovost - vypocet'!BA$19,'A2.1 Intenzita dopravy'!$E$5:$BB$5,0)),IF('09.1 Nehodovost - vypocet'!BA$19&lt;MIN('A2.1 Intenzita dopravy'!$E$5:$BB$5),'09.1 Nehodovost - vypocet'!BB78*'09.1 Nehodovost - vypocet'!BB78/'09.1 Nehodovost - vypocet'!BC78,'09.1 Nehodovost - vypocet'!AZ78*'09.1 Nehodovost - vypocet'!AZ78/'09.1 Nehodovost - vypocet'!AY78)),0)),0)</f>
        <v>0</v>
      </c>
      <c r="BB78" s="30">
        <f>IFERROR(IF('A2 Intenzita dopravy'!$G$2="Dopravný model",IFERROR(INDEX('A2.1 Intenzita dopravy'!$E200:$BB200,MATCH('09.1 Nehodovost - vypocet'!BB$19,'A2.1 Intenzita dopravy'!$E$141:$BB$141,0)),IF('09.1 Nehodovost - vypocet'!BB$19&lt;MIN('A2.1 Intenzita dopravy'!$E$141:$BB$141),'09.1 Nehodovost - vypocet'!BC78*'09.1 Nehodovost - vypocet'!BC78/'09.1 Nehodovost - vypocet'!BD78,'09.1 Nehodovost - vypocet'!BA78*'09.1 Nehodovost - vypocet'!BA78/'09.1 Nehodovost - vypocet'!AZ78)),IF('A2 Intenzita dopravy'!$G$2="Koeficienty rastu dopravy",IFERROR(INDEX('A2.1 Intenzita dopravy'!$E64:$BB64,MATCH('09.1 Nehodovost - vypocet'!BB$19,'A2.1 Intenzita dopravy'!$E$5:$BB$5,0)),IF('09.1 Nehodovost - vypocet'!BB$19&lt;MIN('A2.1 Intenzita dopravy'!$E$5:$BB$5),'09.1 Nehodovost - vypocet'!BC78*'09.1 Nehodovost - vypocet'!BC78/'09.1 Nehodovost - vypocet'!BD78,'09.1 Nehodovost - vypocet'!BA78*'09.1 Nehodovost - vypocet'!BA78/'09.1 Nehodovost - vypocet'!AZ78)),0)),0)</f>
        <v>0</v>
      </c>
    </row>
    <row r="79" spans="2:54" customFormat="1" x14ac:dyDescent="0.2"/>
    <row r="81" spans="2:55" x14ac:dyDescent="0.2">
      <c r="B81" s="80" t="s">
        <v>251</v>
      </c>
      <c r="C81"/>
      <c r="D81"/>
      <c r="E81" s="33"/>
      <c r="F81" s="128"/>
      <c r="G81" s="128"/>
      <c r="H81" s="128"/>
      <c r="I81" s="128"/>
      <c r="J81" s="128"/>
      <c r="K81" s="128"/>
      <c r="L81" s="128"/>
      <c r="M81" s="128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</row>
    <row r="82" spans="2:55" x14ac:dyDescent="0.2">
      <c r="B82"/>
      <c r="C82"/>
      <c r="D82"/>
      <c r="E82" s="32" t="s">
        <v>63</v>
      </c>
      <c r="F82" s="126">
        <f>E67</f>
        <v>2012</v>
      </c>
      <c r="G82" s="34">
        <f>F82+1</f>
        <v>2013</v>
      </c>
      <c r="H82" s="34">
        <f t="shared" ref="H82:BC82" si="67">G82+1</f>
        <v>2014</v>
      </c>
      <c r="I82" s="34">
        <f t="shared" si="67"/>
        <v>2015</v>
      </c>
      <c r="J82" s="34">
        <f t="shared" si="67"/>
        <v>2016</v>
      </c>
      <c r="K82" s="34">
        <f t="shared" si="67"/>
        <v>2017</v>
      </c>
      <c r="L82" s="34">
        <f t="shared" si="67"/>
        <v>2018</v>
      </c>
      <c r="M82" s="34">
        <f t="shared" si="67"/>
        <v>2019</v>
      </c>
      <c r="N82" s="34">
        <f t="shared" si="67"/>
        <v>2020</v>
      </c>
      <c r="O82" s="34">
        <f t="shared" si="67"/>
        <v>2021</v>
      </c>
      <c r="P82" s="34">
        <f t="shared" si="67"/>
        <v>2022</v>
      </c>
      <c r="Q82" s="34">
        <f t="shared" si="67"/>
        <v>2023</v>
      </c>
      <c r="R82" s="34">
        <f t="shared" si="67"/>
        <v>2024</v>
      </c>
      <c r="S82" s="34">
        <f t="shared" si="67"/>
        <v>2025</v>
      </c>
      <c r="T82" s="34">
        <f t="shared" si="67"/>
        <v>2026</v>
      </c>
      <c r="U82" s="34">
        <f t="shared" si="67"/>
        <v>2027</v>
      </c>
      <c r="V82" s="34">
        <f t="shared" si="67"/>
        <v>2028</v>
      </c>
      <c r="W82" s="34">
        <f t="shared" si="67"/>
        <v>2029</v>
      </c>
      <c r="X82" s="34">
        <f t="shared" si="67"/>
        <v>2030</v>
      </c>
      <c r="Y82" s="34">
        <f t="shared" si="67"/>
        <v>2031</v>
      </c>
      <c r="Z82" s="34">
        <f t="shared" si="67"/>
        <v>2032</v>
      </c>
      <c r="AA82" s="34">
        <f t="shared" si="67"/>
        <v>2033</v>
      </c>
      <c r="AB82" s="34">
        <f t="shared" si="67"/>
        <v>2034</v>
      </c>
      <c r="AC82" s="34">
        <f t="shared" si="67"/>
        <v>2035</v>
      </c>
      <c r="AD82" s="34">
        <f t="shared" si="67"/>
        <v>2036</v>
      </c>
      <c r="AE82" s="34">
        <f t="shared" si="67"/>
        <v>2037</v>
      </c>
      <c r="AF82" s="34">
        <f t="shared" si="67"/>
        <v>2038</v>
      </c>
      <c r="AG82" s="34">
        <f t="shared" si="67"/>
        <v>2039</v>
      </c>
      <c r="AH82" s="34">
        <f t="shared" si="67"/>
        <v>2040</v>
      </c>
      <c r="AI82" s="34">
        <f t="shared" si="67"/>
        <v>2041</v>
      </c>
      <c r="AJ82" s="34">
        <f t="shared" si="67"/>
        <v>2042</v>
      </c>
      <c r="AK82" s="34">
        <f t="shared" si="67"/>
        <v>2043</v>
      </c>
      <c r="AL82" s="34">
        <f t="shared" si="67"/>
        <v>2044</v>
      </c>
      <c r="AM82" s="34">
        <f t="shared" si="67"/>
        <v>2045</v>
      </c>
      <c r="AN82" s="34">
        <f t="shared" si="67"/>
        <v>2046</v>
      </c>
      <c r="AO82" s="34">
        <f t="shared" si="67"/>
        <v>2047</v>
      </c>
      <c r="AP82" s="34">
        <f t="shared" si="67"/>
        <v>2048</v>
      </c>
      <c r="AQ82" s="34">
        <f t="shared" si="67"/>
        <v>2049</v>
      </c>
      <c r="AR82" s="34">
        <f t="shared" si="67"/>
        <v>2050</v>
      </c>
      <c r="AS82" s="34">
        <f t="shared" si="67"/>
        <v>2051</v>
      </c>
      <c r="AT82" s="34">
        <f t="shared" si="67"/>
        <v>2052</v>
      </c>
      <c r="AU82" s="34">
        <f t="shared" si="67"/>
        <v>2053</v>
      </c>
      <c r="AV82" s="34">
        <f t="shared" si="67"/>
        <v>2054</v>
      </c>
      <c r="AW82" s="34">
        <f t="shared" si="67"/>
        <v>2055</v>
      </c>
      <c r="AX82" s="34">
        <f t="shared" si="67"/>
        <v>2056</v>
      </c>
      <c r="AY82" s="34">
        <f t="shared" si="67"/>
        <v>2057</v>
      </c>
      <c r="AZ82" s="34">
        <f t="shared" si="67"/>
        <v>2058</v>
      </c>
      <c r="BA82" s="34">
        <f t="shared" si="67"/>
        <v>2059</v>
      </c>
      <c r="BB82" s="34">
        <f t="shared" si="67"/>
        <v>2060</v>
      </c>
      <c r="BC82" s="34">
        <f t="shared" si="67"/>
        <v>2061</v>
      </c>
    </row>
    <row r="83" spans="2:55" x14ac:dyDescent="0.2">
      <c r="B83" s="32" t="s">
        <v>132</v>
      </c>
      <c r="C83" s="32" t="s">
        <v>131</v>
      </c>
      <c r="D83" s="32" t="s">
        <v>61</v>
      </c>
      <c r="E83" s="32" t="s">
        <v>206</v>
      </c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  <c r="AA83" s="81"/>
      <c r="AB83" s="81"/>
      <c r="AC83" s="81"/>
      <c r="AD83" s="81"/>
      <c r="AE83" s="81"/>
      <c r="AF83" s="81"/>
      <c r="AG83" s="81"/>
      <c r="AH83" s="81"/>
      <c r="AI83" s="81"/>
      <c r="AJ83" s="81"/>
      <c r="AK83" s="81"/>
      <c r="AL83" s="81"/>
      <c r="AM83" s="81"/>
      <c r="AN83" s="81"/>
      <c r="AO83" s="81"/>
      <c r="AP83" s="81"/>
      <c r="AQ83" s="81"/>
      <c r="AR83" s="81"/>
      <c r="AS83" s="81"/>
      <c r="AT83" s="81"/>
      <c r="AU83" s="81"/>
      <c r="AV83" s="81"/>
      <c r="AW83" s="81"/>
      <c r="AX83" s="81"/>
      <c r="AY83" s="81"/>
      <c r="AZ83" s="81"/>
      <c r="BA83" s="81"/>
      <c r="BB83" s="81"/>
      <c r="BC83" s="81"/>
    </row>
    <row r="84" spans="2:55" x14ac:dyDescent="0.2">
      <c r="B84" s="5">
        <v>1</v>
      </c>
      <c r="C84" s="5">
        <f>IF(ISBLANK('A2 Intenzita dopravy'!C7)=TRUE,"",'A2 Intenzita dopravy'!C7)</f>
        <v>90780</v>
      </c>
      <c r="D84" s="5" t="str">
        <f>IF(ISBLANK('A2 Intenzita dopravy'!D7)=TRUE,"",'A2 Intenzita dopravy'!D7)</f>
        <v>I/59 Nižná - Tvrdošín</v>
      </c>
      <c r="E84" s="5">
        <f>IF(ISBLANK('A2 Intenzita dopravy'!E7)=TRUE,"",'A2 Intenzita dopravy'!E7)</f>
        <v>1.1599999999999999</v>
      </c>
      <c r="F84" s="30">
        <f>IFERROR(SUM(E21,E53)*365*$E84,0)</f>
        <v>3891216.3698784602</v>
      </c>
      <c r="G84" s="30">
        <f t="shared" ref="G84:BC84" si="68">IFERROR(SUM(F21,F53)*365*$E84,0)</f>
        <v>3952298.4426401574</v>
      </c>
      <c r="H84" s="30">
        <f t="shared" si="68"/>
        <v>4014339.8067318625</v>
      </c>
      <c r="I84" s="30">
        <f t="shared" si="68"/>
        <v>4077355.5352460672</v>
      </c>
      <c r="J84" s="30">
        <f t="shared" si="68"/>
        <v>4141360.9382357956</v>
      </c>
      <c r="K84" s="30">
        <f t="shared" si="68"/>
        <v>4206371.5664417716</v>
      </c>
      <c r="L84" s="30">
        <f t="shared" si="68"/>
        <v>4272403.2150782282</v>
      </c>
      <c r="M84" s="30">
        <f t="shared" si="68"/>
        <v>4339471.927678314</v>
      </c>
      <c r="N84" s="30">
        <f t="shared" si="68"/>
        <v>4407594</v>
      </c>
      <c r="O84" s="30">
        <f t="shared" si="68"/>
        <v>4476785.9839934753</v>
      </c>
      <c r="P84" s="30">
        <f t="shared" si="68"/>
        <v>4547064.6918309703</v>
      </c>
      <c r="Q84" s="30">
        <f t="shared" si="68"/>
        <v>4618447.1999999993</v>
      </c>
      <c r="R84" s="30">
        <f t="shared" si="68"/>
        <v>4685718.3188377842</v>
      </c>
      <c r="S84" s="30">
        <f t="shared" si="68"/>
        <v>4753969.6972939409</v>
      </c>
      <c r="T84" s="30">
        <f t="shared" si="68"/>
        <v>4823215.6255824259</v>
      </c>
      <c r="U84" s="30">
        <f t="shared" si="68"/>
        <v>4893470.6023311839</v>
      </c>
      <c r="V84" s="30">
        <f t="shared" si="68"/>
        <v>4964749.3376231166</v>
      </c>
      <c r="W84" s="30">
        <f t="shared" si="68"/>
        <v>5037066.75608142</v>
      </c>
      <c r="X84" s="30">
        <f t="shared" si="68"/>
        <v>5110438</v>
      </c>
      <c r="Y84" s="30">
        <f t="shared" si="68"/>
        <v>5172552.9416485997</v>
      </c>
      <c r="Z84" s="30">
        <f t="shared" si="68"/>
        <v>5235423.298334606</v>
      </c>
      <c r="AA84" s="30">
        <f t="shared" si="68"/>
        <v>5299058.2622082569</v>
      </c>
      <c r="AB84" s="30">
        <f t="shared" si="68"/>
        <v>5363467.1373329144</v>
      </c>
      <c r="AC84" s="30">
        <f t="shared" si="68"/>
        <v>5428659.3410482882</v>
      </c>
      <c r="AD84" s="30">
        <f t="shared" si="68"/>
        <v>5494644.4053502763</v>
      </c>
      <c r="AE84" s="30">
        <f t="shared" si="68"/>
        <v>5561431.9782876242</v>
      </c>
      <c r="AF84" s="30">
        <f t="shared" si="68"/>
        <v>5629031.8253755998</v>
      </c>
      <c r="AG84" s="30">
        <f t="shared" si="68"/>
        <v>5697453.8310268996</v>
      </c>
      <c r="AH84" s="30">
        <f t="shared" si="68"/>
        <v>5766708</v>
      </c>
      <c r="AI84" s="30">
        <f t="shared" si="68"/>
        <v>5848129.549368754</v>
      </c>
      <c r="AJ84" s="30">
        <f t="shared" si="68"/>
        <v>5930701.2109344983</v>
      </c>
      <c r="AK84" s="30">
        <f t="shared" si="68"/>
        <v>6014439.2378009669</v>
      </c>
      <c r="AL84" s="30">
        <f t="shared" si="68"/>
        <v>6099360.1128631281</v>
      </c>
      <c r="AM84" s="30">
        <f t="shared" si="68"/>
        <v>6185480.5520575922</v>
      </c>
      <c r="AN84" s="30">
        <f t="shared" si="68"/>
        <v>6272817.5076590087</v>
      </c>
      <c r="AO84" s="30">
        <f t="shared" si="68"/>
        <v>6361388.1716231331</v>
      </c>
      <c r="AP84" s="30">
        <f t="shared" si="68"/>
        <v>6451209.9789771792</v>
      </c>
      <c r="AQ84" s="30">
        <f t="shared" si="68"/>
        <v>6542300.6112581827</v>
      </c>
      <c r="AR84" s="30">
        <f t="shared" si="68"/>
        <v>6634678</v>
      </c>
      <c r="AS84" s="30">
        <f t="shared" si="68"/>
        <v>6728360.3302696561</v>
      </c>
      <c r="AT84" s="30">
        <f t="shared" si="68"/>
        <v>6823366.0442537824</v>
      </c>
      <c r="AU84" s="30">
        <f t="shared" si="68"/>
        <v>6919713.8448957531</v>
      </c>
      <c r="AV84" s="30">
        <f t="shared" si="68"/>
        <v>7017422.699584337</v>
      </c>
      <c r="AW84" s="30">
        <f t="shared" si="68"/>
        <v>7116511.8438945413</v>
      </c>
      <c r="AX84" s="30">
        <f t="shared" si="68"/>
        <v>7217000.7853814019</v>
      </c>
      <c r="AY84" s="30">
        <f t="shared" si="68"/>
        <v>7318909.3074274585</v>
      </c>
      <c r="AZ84" s="30">
        <f t="shared" si="68"/>
        <v>7422257.473144698</v>
      </c>
      <c r="BA84" s="30">
        <f t="shared" si="68"/>
        <v>7527065.6293317145</v>
      </c>
      <c r="BB84" s="30">
        <f t="shared" si="68"/>
        <v>7633354.4104868844</v>
      </c>
      <c r="BC84" s="30">
        <f t="shared" si="68"/>
        <v>7741144.7428783216</v>
      </c>
    </row>
    <row r="85" spans="2:55" x14ac:dyDescent="0.2">
      <c r="B85" s="5">
        <v>2</v>
      </c>
      <c r="C85" s="5">
        <f>IF(ISBLANK('A2 Intenzita dopravy'!C8)=TRUE,"",'A2 Intenzita dopravy'!C8)</f>
        <v>90781</v>
      </c>
      <c r="D85" s="5" t="str">
        <f>IF(ISBLANK('A2 Intenzita dopravy'!D8)=TRUE,"",'A2 Intenzita dopravy'!D8)</f>
        <v>I/59 Tvrdošín - pred okružnou</v>
      </c>
      <c r="E85" s="5">
        <f>IF(ISBLANK('A2 Intenzita dopravy'!E8)=TRUE,"",'A2 Intenzita dopravy'!E8)</f>
        <v>1.42</v>
      </c>
      <c r="F85" s="30">
        <f t="shared" ref="F85:BC85" si="69">IFERROR(SUM(E22,E54)*365*$E85,0)</f>
        <v>5644825.2740253555</v>
      </c>
      <c r="G85" s="30">
        <f t="shared" si="69"/>
        <v>5729574.4389810935</v>
      </c>
      <c r="H85" s="30">
        <f t="shared" si="69"/>
        <v>5815596.1698835604</v>
      </c>
      <c r="I85" s="30">
        <f t="shared" si="69"/>
        <v>5902909.5778605146</v>
      </c>
      <c r="J85" s="30">
        <f t="shared" si="69"/>
        <v>5991534.0610878225</v>
      </c>
      <c r="K85" s="30">
        <f t="shared" si="69"/>
        <v>6081489.3091015415</v>
      </c>
      <c r="L85" s="30">
        <f t="shared" si="69"/>
        <v>6172795.3071747776</v>
      </c>
      <c r="M85" s="30">
        <f t="shared" si="69"/>
        <v>6265472.3407603195</v>
      </c>
      <c r="N85" s="30">
        <f t="shared" si="69"/>
        <v>6359541</v>
      </c>
      <c r="O85" s="30">
        <f t="shared" si="69"/>
        <v>6455022.1843018299</v>
      </c>
      <c r="P85" s="30">
        <f t="shared" si="69"/>
        <v>6551937.1069858856</v>
      </c>
      <c r="Q85" s="30">
        <f t="shared" si="69"/>
        <v>6650307.2999999998</v>
      </c>
      <c r="R85" s="30">
        <f t="shared" si="69"/>
        <v>6743240.8306713691</v>
      </c>
      <c r="S85" s="30">
        <f t="shared" si="69"/>
        <v>6837473.1999358321</v>
      </c>
      <c r="T85" s="30">
        <f t="shared" si="69"/>
        <v>6933022.5625707293</v>
      </c>
      <c r="U85" s="30">
        <f t="shared" si="69"/>
        <v>7029907.3271469818</v>
      </c>
      <c r="V85" s="30">
        <f t="shared" si="69"/>
        <v>7128146.159577434</v>
      </c>
      <c r="W85" s="30">
        <f t="shared" si="69"/>
        <v>7227757.9867148157</v>
      </c>
      <c r="X85" s="30">
        <f t="shared" si="69"/>
        <v>7328762</v>
      </c>
      <c r="Y85" s="30">
        <f t="shared" si="69"/>
        <v>7418031.1660762932</v>
      </c>
      <c r="Z85" s="30">
        <f t="shared" si="69"/>
        <v>7508388.8921193723</v>
      </c>
      <c r="AA85" s="30">
        <f t="shared" si="69"/>
        <v>7599848.465959793</v>
      </c>
      <c r="AB85" s="30">
        <f t="shared" si="69"/>
        <v>7692423.3377878619</v>
      </c>
      <c r="AC85" s="30">
        <f t="shared" si="69"/>
        <v>7786127.1221392555</v>
      </c>
      <c r="AD85" s="30">
        <f t="shared" si="69"/>
        <v>7880973.5999049591</v>
      </c>
      <c r="AE85" s="30">
        <f t="shared" si="69"/>
        <v>7976976.720365799</v>
      </c>
      <c r="AF85" s="30">
        <f t="shared" si="69"/>
        <v>8074150.603251881</v>
      </c>
      <c r="AG85" s="30">
        <f t="shared" si="69"/>
        <v>8172509.5408272371</v>
      </c>
      <c r="AH85" s="30">
        <f t="shared" si="69"/>
        <v>8272068</v>
      </c>
      <c r="AI85" s="30">
        <f t="shared" si="69"/>
        <v>8386019.592106441</v>
      </c>
      <c r="AJ85" s="30">
        <f t="shared" si="69"/>
        <v>8501541.1095293164</v>
      </c>
      <c r="AK85" s="30">
        <f t="shared" si="69"/>
        <v>8618654.1838794518</v>
      </c>
      <c r="AL85" s="30">
        <f t="shared" si="69"/>
        <v>8737380.7448587697</v>
      </c>
      <c r="AM85" s="30">
        <f t="shared" si="69"/>
        <v>8857743.0243685395</v>
      </c>
      <c r="AN85" s="30">
        <f t="shared" si="69"/>
        <v>8979763.5606742706</v>
      </c>
      <c r="AO85" s="30">
        <f t="shared" si="69"/>
        <v>9103465.202628009</v>
      </c>
      <c r="AP85" s="30">
        <f t="shared" si="69"/>
        <v>9228871.1139488313</v>
      </c>
      <c r="AQ85" s="30">
        <f t="shared" si="69"/>
        <v>9356004.7775623463</v>
      </c>
      <c r="AR85" s="30">
        <f t="shared" si="69"/>
        <v>9484890</v>
      </c>
      <c r="AS85" s="30">
        <f t="shared" si="69"/>
        <v>9615550.9158590026</v>
      </c>
      <c r="AT85" s="30">
        <f t="shared" si="69"/>
        <v>9748011.9923237842</v>
      </c>
      <c r="AU85" s="30">
        <f t="shared" si="69"/>
        <v>9882298.0337497201</v>
      </c>
      <c r="AV85" s="30">
        <f t="shared" si="69"/>
        <v>10018434.186310051</v>
      </c>
      <c r="AW85" s="30">
        <f t="shared" si="69"/>
        <v>10156445.942706848</v>
      </c>
      <c r="AX85" s="30">
        <f t="shared" si="69"/>
        <v>10296359.146946944</v>
      </c>
      <c r="AY85" s="30">
        <f t="shared" si="69"/>
        <v>10438199.999183657</v>
      </c>
      <c r="AZ85" s="30">
        <f t="shared" si="69"/>
        <v>10581995.060625263</v>
      </c>
      <c r="BA85" s="30">
        <f t="shared" si="69"/>
        <v>10727771.258511133</v>
      </c>
      <c r="BB85" s="30">
        <f t="shared" si="69"/>
        <v>10875555.891156454</v>
      </c>
      <c r="BC85" s="30">
        <f t="shared" si="69"/>
        <v>11025376.633066485</v>
      </c>
    </row>
    <row r="86" spans="2:55" x14ac:dyDescent="0.2">
      <c r="B86" s="5">
        <v>3</v>
      </c>
      <c r="C86" s="5">
        <f>IF(ISBLANK('A2 Intenzita dopravy'!C9)=TRUE,"",'A2 Intenzita dopravy'!C9)</f>
        <v>90782</v>
      </c>
      <c r="D86" s="5" t="str">
        <f>IF(ISBLANK('A2 Intenzita dopravy'!D9)=TRUE,"",'A2 Intenzita dopravy'!D9)</f>
        <v>I/59 Tvrdošín - po OK II/520</v>
      </c>
      <c r="E86" s="5">
        <f>IF(ISBLANK('A2 Intenzita dopravy'!E9)=TRUE,"",'A2 Intenzita dopravy'!E9)</f>
        <v>0.59</v>
      </c>
      <c r="F86" s="30">
        <f t="shared" ref="F86:BC86" si="70">IFERROR(SUM(E23,E55)*365*$E86,0)</f>
        <v>2345385.1490668729</v>
      </c>
      <c r="G86" s="30">
        <f t="shared" si="70"/>
        <v>2380597.8302808767</v>
      </c>
      <c r="H86" s="30">
        <f t="shared" si="70"/>
        <v>2416339.2536840145</v>
      </c>
      <c r="I86" s="30">
        <f t="shared" si="70"/>
        <v>2452617.3598152841</v>
      </c>
      <c r="J86" s="30">
        <f t="shared" si="70"/>
        <v>2489440.2084801518</v>
      </c>
      <c r="K86" s="30">
        <f t="shared" si="70"/>
        <v>2526815.9805421894</v>
      </c>
      <c r="L86" s="30">
        <f t="shared" si="70"/>
        <v>2564752.9797416329</v>
      </c>
      <c r="M86" s="30">
        <f t="shared" si="70"/>
        <v>2603259.6345412596</v>
      </c>
      <c r="N86" s="30">
        <f t="shared" si="70"/>
        <v>2642344.5</v>
      </c>
      <c r="O86" s="30">
        <f t="shared" si="70"/>
        <v>2682016.2596747042</v>
      </c>
      <c r="P86" s="30">
        <f t="shared" si="70"/>
        <v>2722283.7275504735</v>
      </c>
      <c r="Q86" s="30">
        <f t="shared" si="70"/>
        <v>2763155.8499999996</v>
      </c>
      <c r="R86" s="30">
        <f t="shared" si="70"/>
        <v>2801769.0775324702</v>
      </c>
      <c r="S86" s="30">
        <f t="shared" si="70"/>
        <v>2840921.9633536204</v>
      </c>
      <c r="T86" s="30">
        <f t="shared" si="70"/>
        <v>2880622.0506455847</v>
      </c>
      <c r="U86" s="30">
        <f t="shared" si="70"/>
        <v>2920876.9880399429</v>
      </c>
      <c r="V86" s="30">
        <f t="shared" si="70"/>
        <v>2961694.5310920323</v>
      </c>
      <c r="W86" s="30">
        <f t="shared" si="70"/>
        <v>3003082.5437758742</v>
      </c>
      <c r="X86" s="30">
        <f t="shared" si="70"/>
        <v>3045049</v>
      </c>
      <c r="Y86" s="30">
        <f t="shared" si="70"/>
        <v>3082139.7098486004</v>
      </c>
      <c r="Z86" s="30">
        <f t="shared" si="70"/>
        <v>3119682.7086974857</v>
      </c>
      <c r="AA86" s="30">
        <f t="shared" si="70"/>
        <v>3157683.5175466747</v>
      </c>
      <c r="AB86" s="30">
        <f t="shared" si="70"/>
        <v>3196147.7248555198</v>
      </c>
      <c r="AC86" s="30">
        <f t="shared" si="70"/>
        <v>3235080.9873677189</v>
      </c>
      <c r="AD86" s="30">
        <f t="shared" si="70"/>
        <v>3274489.030946427</v>
      </c>
      <c r="AE86" s="30">
        <f t="shared" si="70"/>
        <v>3314377.6514195926</v>
      </c>
      <c r="AF86" s="30">
        <f t="shared" si="70"/>
        <v>3354752.7154356404</v>
      </c>
      <c r="AG86" s="30">
        <f t="shared" si="70"/>
        <v>3395620.1613296266</v>
      </c>
      <c r="AH86" s="30">
        <f t="shared" si="70"/>
        <v>3436986</v>
      </c>
      <c r="AI86" s="30">
        <f t="shared" si="70"/>
        <v>3484332.0840442255</v>
      </c>
      <c r="AJ86" s="30">
        <f t="shared" si="70"/>
        <v>3532330.4610016169</v>
      </c>
      <c r="AK86" s="30">
        <f t="shared" si="70"/>
        <v>3580990.1186541389</v>
      </c>
      <c r="AL86" s="30">
        <f t="shared" si="70"/>
        <v>3630320.1686385032</v>
      </c>
      <c r="AM86" s="30">
        <f t="shared" si="70"/>
        <v>3680329.848153126</v>
      </c>
      <c r="AN86" s="30">
        <f t="shared" si="70"/>
        <v>3731028.5216886057</v>
      </c>
      <c r="AO86" s="30">
        <f t="shared" si="70"/>
        <v>3782425.6827820605</v>
      </c>
      <c r="AP86" s="30">
        <f t="shared" si="70"/>
        <v>3834530.9557956411</v>
      </c>
      <c r="AQ86" s="30">
        <f t="shared" si="70"/>
        <v>3887354.0977195664</v>
      </c>
      <c r="AR86" s="30">
        <f t="shared" si="70"/>
        <v>3940905</v>
      </c>
      <c r="AS86" s="30">
        <f t="shared" si="70"/>
        <v>3995193.6903921207</v>
      </c>
      <c r="AT86" s="30">
        <f t="shared" si="70"/>
        <v>4050230.3348387554</v>
      </c>
      <c r="AU86" s="30">
        <f t="shared" si="70"/>
        <v>4106025.2393748839</v>
      </c>
      <c r="AV86" s="30">
        <f t="shared" si="70"/>
        <v>4162588.8520584013</v>
      </c>
      <c r="AW86" s="30">
        <f t="shared" si="70"/>
        <v>4219931.7649274925</v>
      </c>
      <c r="AX86" s="30">
        <f t="shared" si="70"/>
        <v>4278064.7159849973</v>
      </c>
      <c r="AY86" s="30">
        <f t="shared" si="70"/>
        <v>4336998.591210111</v>
      </c>
      <c r="AZ86" s="30">
        <f t="shared" si="70"/>
        <v>4396744.4265978197</v>
      </c>
      <c r="BA86" s="30">
        <f t="shared" si="70"/>
        <v>4457313.4102264568</v>
      </c>
      <c r="BB86" s="30">
        <f t="shared" si="70"/>
        <v>4518716.8843537383</v>
      </c>
      <c r="BC86" s="30">
        <f t="shared" si="70"/>
        <v>4580966.3475417085</v>
      </c>
    </row>
    <row r="87" spans="2:55" x14ac:dyDescent="0.2">
      <c r="B87" s="5">
        <v>4</v>
      </c>
      <c r="C87" s="5">
        <f>IF(ISBLANK('A2 Intenzita dopravy'!C10)=TRUE,"",'A2 Intenzita dopravy'!C10)</f>
        <v>90783</v>
      </c>
      <c r="D87" s="5" t="str">
        <f>IF(ISBLANK('A2 Intenzita dopravy'!D10)=TRUE,"",'A2 Intenzita dopravy'!D10)</f>
        <v>I/59 Tvrdošín - centrum</v>
      </c>
      <c r="E87" s="5">
        <f>IF(ISBLANK('A2 Intenzita dopravy'!E10)=TRUE,"",'A2 Intenzita dopravy'!E10)</f>
        <v>1.21</v>
      </c>
      <c r="F87" s="30">
        <f t="shared" ref="F87:BC87" si="71">IFERROR(SUM(E24,E56)*365*$E87,0)</f>
        <v>5368884.2533838386</v>
      </c>
      <c r="G87" s="30">
        <f t="shared" si="71"/>
        <v>5448214.8848567205</v>
      </c>
      <c r="H87" s="30">
        <f t="shared" si="71"/>
        <v>5528718.2555503957</v>
      </c>
      <c r="I87" s="30">
        <f t="shared" si="71"/>
        <v>5610411.7103927266</v>
      </c>
      <c r="J87" s="30">
        <f t="shared" si="71"/>
        <v>5693312.8509731861</v>
      </c>
      <c r="K87" s="30">
        <f t="shared" si="71"/>
        <v>5777439.5393427704</v>
      </c>
      <c r="L87" s="30">
        <f t="shared" si="71"/>
        <v>5862809.9018702004</v>
      </c>
      <c r="M87" s="30">
        <f t="shared" si="71"/>
        <v>5949442.3331552418</v>
      </c>
      <c r="N87" s="30">
        <f t="shared" si="71"/>
        <v>6037355.5</v>
      </c>
      <c r="O87" s="30">
        <f t="shared" si="71"/>
        <v>6126568.3454390373</v>
      </c>
      <c r="P87" s="30">
        <f t="shared" si="71"/>
        <v>6217100.0928291958</v>
      </c>
      <c r="Q87" s="30">
        <f t="shared" si="71"/>
        <v>6308970.25</v>
      </c>
      <c r="R87" s="30">
        <f t="shared" si="71"/>
        <v>6395835.4365420379</v>
      </c>
      <c r="S87" s="30">
        <f t="shared" si="71"/>
        <v>6483897.1162614655</v>
      </c>
      <c r="T87" s="30">
        <f t="shared" si="71"/>
        <v>6573171.7767572803</v>
      </c>
      <c r="U87" s="30">
        <f t="shared" si="71"/>
        <v>6663676.1329250364</v>
      </c>
      <c r="V87" s="30">
        <f t="shared" si="71"/>
        <v>6755427.1300917407</v>
      </c>
      <c r="W87" s="30">
        <f t="shared" si="71"/>
        <v>6848441.9471939951</v>
      </c>
      <c r="X87" s="30">
        <f t="shared" si="71"/>
        <v>6942738</v>
      </c>
      <c r="Y87" s="30">
        <f t="shared" si="71"/>
        <v>7030733.5966761932</v>
      </c>
      <c r="Z87" s="30">
        <f t="shared" si="71"/>
        <v>7119844.5440774765</v>
      </c>
      <c r="AA87" s="30">
        <f t="shared" si="71"/>
        <v>7210084.980012238</v>
      </c>
      <c r="AB87" s="30">
        <f t="shared" si="71"/>
        <v>7301469.2215031441</v>
      </c>
      <c r="AC87" s="30">
        <f t="shared" si="71"/>
        <v>7394011.7670590226</v>
      </c>
      <c r="AD87" s="30">
        <f t="shared" si="71"/>
        <v>7487727.2989755142</v>
      </c>
      <c r="AE87" s="30">
        <f t="shared" si="71"/>
        <v>7582630.6856649201</v>
      </c>
      <c r="AF87" s="30">
        <f t="shared" si="71"/>
        <v>7678736.9840155672</v>
      </c>
      <c r="AG87" s="30">
        <f t="shared" si="71"/>
        <v>7776061.4417810887</v>
      </c>
      <c r="AH87" s="30">
        <f t="shared" si="71"/>
        <v>7874619.5</v>
      </c>
      <c r="AI87" s="30">
        <f t="shared" si="71"/>
        <v>7982145.6041030511</v>
      </c>
      <c r="AJ87" s="30">
        <f t="shared" si="71"/>
        <v>8091141.4887661524</v>
      </c>
      <c r="AK87" s="30">
        <f t="shared" si="71"/>
        <v>8201627.2665519714</v>
      </c>
      <c r="AL87" s="30">
        <f t="shared" si="71"/>
        <v>8313623.3255606536</v>
      </c>
      <c r="AM87" s="30">
        <f t="shared" si="71"/>
        <v>8427150.3332091663</v>
      </c>
      <c r="AN87" s="30">
        <f t="shared" si="71"/>
        <v>8542229.2400625013</v>
      </c>
      <c r="AO87" s="30">
        <f t="shared" si="71"/>
        <v>8658881.2837175429</v>
      </c>
      <c r="AP87" s="30">
        <f t="shared" si="71"/>
        <v>8777127.9927402325</v>
      </c>
      <c r="AQ87" s="30">
        <f t="shared" si="71"/>
        <v>8896991.1906568334</v>
      </c>
      <c r="AR87" s="30">
        <f t="shared" si="71"/>
        <v>9018493</v>
      </c>
      <c r="AS87" s="30">
        <f t="shared" si="71"/>
        <v>9141655.8464104459</v>
      </c>
      <c r="AT87" s="30">
        <f t="shared" si="71"/>
        <v>9266502.462794885</v>
      </c>
      <c r="AU87" s="30">
        <f t="shared" si="71"/>
        <v>9393055.8935411517</v>
      </c>
      <c r="AV87" s="30">
        <f t="shared" si="71"/>
        <v>9521339.4987911768</v>
      </c>
      <c r="AW87" s="30">
        <f t="shared" si="71"/>
        <v>9651376.9587726574</v>
      </c>
      <c r="AX87" s="30">
        <f t="shared" si="71"/>
        <v>9783192.2781902421</v>
      </c>
      <c r="AY87" s="30">
        <f t="shared" si="71"/>
        <v>9916809.7906770259</v>
      </c>
      <c r="AZ87" s="30">
        <f t="shared" si="71"/>
        <v>10052254.163307177</v>
      </c>
      <c r="BA87" s="30">
        <f t="shared" si="71"/>
        <v>10189550.401170574</v>
      </c>
      <c r="BB87" s="30">
        <f t="shared" si="71"/>
        <v>10328723.852010271</v>
      </c>
      <c r="BC87" s="30">
        <f t="shared" si="71"/>
        <v>10469800.210923661</v>
      </c>
    </row>
    <row r="88" spans="2:55" x14ac:dyDescent="0.2">
      <c r="B88" s="5">
        <v>5</v>
      </c>
      <c r="C88" s="5">
        <f>IF(ISBLANK('A2 Intenzita dopravy'!C11)=TRUE,"",'A2 Intenzita dopravy'!C11)</f>
        <v>90783</v>
      </c>
      <c r="D88" s="5" t="str">
        <f>IF(ISBLANK('A2 Intenzita dopravy'!D11)=TRUE,"",'A2 Intenzita dopravy'!D11)</f>
        <v>I/59 Tvrdošín - severný okraj</v>
      </c>
      <c r="E88" s="5">
        <f>IF(ISBLANK('A2 Intenzita dopravy'!E11)=TRUE,"",'A2 Intenzita dopravy'!E11)</f>
        <v>0.38</v>
      </c>
      <c r="F88" s="30">
        <f t="shared" ref="F88:BC88" si="72">IFERROR(SUM(E25,E57)*365*$E88,0)</f>
        <v>1686095.8812279822</v>
      </c>
      <c r="G88" s="30">
        <f t="shared" si="72"/>
        <v>1711009.6332607884</v>
      </c>
      <c r="H88" s="30">
        <f t="shared" si="72"/>
        <v>1736291.6835612813</v>
      </c>
      <c r="I88" s="30">
        <f t="shared" si="72"/>
        <v>1761947.4792968894</v>
      </c>
      <c r="J88" s="30">
        <f t="shared" si="72"/>
        <v>1787982.5482395131</v>
      </c>
      <c r="K88" s="30">
        <f t="shared" si="72"/>
        <v>1814402.4999588865</v>
      </c>
      <c r="L88" s="30">
        <f t="shared" si="72"/>
        <v>1841213.0270336168</v>
      </c>
      <c r="M88" s="30">
        <f t="shared" si="72"/>
        <v>1868419.9062801588</v>
      </c>
      <c r="N88" s="30">
        <f t="shared" si="72"/>
        <v>1896029</v>
      </c>
      <c r="O88" s="30">
        <f t="shared" si="72"/>
        <v>1924046.2572453176</v>
      </c>
      <c r="P88" s="30">
        <f t="shared" si="72"/>
        <v>1952477.7151033839</v>
      </c>
      <c r="Q88" s="30">
        <f t="shared" si="72"/>
        <v>1981329.5</v>
      </c>
      <c r="R88" s="30">
        <f t="shared" si="72"/>
        <v>2008609.4759388219</v>
      </c>
      <c r="S88" s="30">
        <f t="shared" si="72"/>
        <v>2036265.2100655844</v>
      </c>
      <c r="T88" s="30">
        <f t="shared" si="72"/>
        <v>2064301.8803039393</v>
      </c>
      <c r="U88" s="30">
        <f t="shared" si="72"/>
        <v>2092724.7359599289</v>
      </c>
      <c r="V88" s="30">
        <f t="shared" si="72"/>
        <v>2121539.0987064969</v>
      </c>
      <c r="W88" s="30">
        <f t="shared" si="72"/>
        <v>2150750.3635815852</v>
      </c>
      <c r="X88" s="30">
        <f t="shared" si="72"/>
        <v>2180364</v>
      </c>
      <c r="Y88" s="30">
        <f t="shared" si="72"/>
        <v>2207998.9807743416</v>
      </c>
      <c r="Z88" s="30">
        <f t="shared" si="72"/>
        <v>2235984.2369830091</v>
      </c>
      <c r="AA88" s="30">
        <f t="shared" si="72"/>
        <v>2264324.2085988848</v>
      </c>
      <c r="AB88" s="30">
        <f t="shared" si="72"/>
        <v>2293023.3918770207</v>
      </c>
      <c r="AC88" s="30">
        <f t="shared" si="72"/>
        <v>2322086.3400681228</v>
      </c>
      <c r="AD88" s="30">
        <f t="shared" si="72"/>
        <v>2351517.6641410706</v>
      </c>
      <c r="AE88" s="30">
        <f t="shared" si="72"/>
        <v>2381322.033514603</v>
      </c>
      <c r="AF88" s="30">
        <f t="shared" si="72"/>
        <v>2411504.1767982775</v>
      </c>
      <c r="AG88" s="30">
        <f t="shared" si="72"/>
        <v>2442068.8825428216</v>
      </c>
      <c r="AH88" s="30">
        <f t="shared" si="72"/>
        <v>2473021</v>
      </c>
      <c r="AI88" s="30">
        <f t="shared" si="72"/>
        <v>2506789.528561289</v>
      </c>
      <c r="AJ88" s="30">
        <f t="shared" si="72"/>
        <v>2541019.6411001142</v>
      </c>
      <c r="AK88" s="30">
        <f t="shared" si="72"/>
        <v>2575717.6539584706</v>
      </c>
      <c r="AL88" s="30">
        <f t="shared" si="72"/>
        <v>2610889.970010784</v>
      </c>
      <c r="AM88" s="30">
        <f t="shared" si="72"/>
        <v>2646543.0798508124</v>
      </c>
      <c r="AN88" s="30">
        <f t="shared" si="72"/>
        <v>2682683.5629948354</v>
      </c>
      <c r="AO88" s="30">
        <f t="shared" si="72"/>
        <v>2719318.0891013774</v>
      </c>
      <c r="AP88" s="30">
        <f t="shared" si="72"/>
        <v>2756453.4192076763</v>
      </c>
      <c r="AQ88" s="30">
        <f t="shared" si="72"/>
        <v>2794096.4069831376</v>
      </c>
      <c r="AR88" s="30">
        <f t="shared" si="72"/>
        <v>2832254</v>
      </c>
      <c r="AS88" s="30">
        <f t="shared" si="72"/>
        <v>2870933.2410214623</v>
      </c>
      <c r="AT88" s="30">
        <f t="shared" si="72"/>
        <v>2910141.2693074844</v>
      </c>
      <c r="AU88" s="30">
        <f t="shared" si="72"/>
        <v>2949885.321938544</v>
      </c>
      <c r="AV88" s="30">
        <f t="shared" si="72"/>
        <v>2990172.7351575596</v>
      </c>
      <c r="AW88" s="30">
        <f t="shared" si="72"/>
        <v>3031010.9457302559</v>
      </c>
      <c r="AX88" s="30">
        <f t="shared" si="72"/>
        <v>3072407.4923242084</v>
      </c>
      <c r="AY88" s="30">
        <f t="shared" si="72"/>
        <v>3114370.0169068347</v>
      </c>
      <c r="AZ88" s="30">
        <f t="shared" si="72"/>
        <v>3156906.2661625845</v>
      </c>
      <c r="BA88" s="30">
        <f t="shared" si="72"/>
        <v>3200024.0929296021</v>
      </c>
      <c r="BB88" s="30">
        <f t="shared" si="72"/>
        <v>3243731.4576561181</v>
      </c>
      <c r="BC88" s="30">
        <f t="shared" si="72"/>
        <v>3288036.4298768523</v>
      </c>
    </row>
    <row r="89" spans="2:55" x14ac:dyDescent="0.2">
      <c r="B89" s="5">
        <v>6</v>
      </c>
      <c r="C89" s="5">
        <f>IF(ISBLANK('A2 Intenzita dopravy'!C12)=TRUE,"",'A2 Intenzita dopravy'!C12)</f>
        <v>95850</v>
      </c>
      <c r="D89" s="5" t="str">
        <f>IF(ISBLANK('A2 Intenzita dopravy'!D12)=TRUE,"",'A2 Intenzita dopravy'!D12)</f>
        <v>Privádzač Tvrdošín</v>
      </c>
      <c r="E89" s="5">
        <f>IF(ISBLANK('A2 Intenzita dopravy'!E12)=TRUE,"",'A2 Intenzita dopravy'!E12)</f>
        <v>0.96</v>
      </c>
      <c r="F89" s="30">
        <f t="shared" ref="F89:BC89" si="73">IFERROR(SUM(E26,E58)*365*$E89,0)</f>
        <v>1059352.0616557023</v>
      </c>
      <c r="G89" s="30">
        <f t="shared" si="73"/>
        <v>1075796.5712832639</v>
      </c>
      <c r="H89" s="30">
        <f t="shared" si="73"/>
        <v>1092499.1614810296</v>
      </c>
      <c r="I89" s="30">
        <f t="shared" si="73"/>
        <v>1109463.9210863551</v>
      </c>
      <c r="J89" s="30">
        <f t="shared" si="73"/>
        <v>1126695.004239321</v>
      </c>
      <c r="K89" s="30">
        <f t="shared" si="73"/>
        <v>1144196.6314326955</v>
      </c>
      <c r="L89" s="30">
        <f t="shared" si="73"/>
        <v>1161973.0905788727</v>
      </c>
      <c r="M89" s="30">
        <f t="shared" si="73"/>
        <v>1180028.7380940607</v>
      </c>
      <c r="N89" s="30">
        <f t="shared" si="73"/>
        <v>1198368</v>
      </c>
      <c r="O89" s="30">
        <f t="shared" si="73"/>
        <v>1216995.3730434997</v>
      </c>
      <c r="P89" s="30">
        <f t="shared" si="73"/>
        <v>1235915.4258340776</v>
      </c>
      <c r="Q89" s="30">
        <f t="shared" si="73"/>
        <v>1255132.8</v>
      </c>
      <c r="R89" s="30">
        <f t="shared" si="73"/>
        <v>1273243.3656383369</v>
      </c>
      <c r="S89" s="30">
        <f t="shared" si="73"/>
        <v>1291617.7231244384</v>
      </c>
      <c r="T89" s="30">
        <f t="shared" si="73"/>
        <v>1310259.7464144973</v>
      </c>
      <c r="U89" s="30">
        <f t="shared" si="73"/>
        <v>1329173.3667581955</v>
      </c>
      <c r="V89" s="30">
        <f t="shared" si="73"/>
        <v>1348362.5735510993</v>
      </c>
      <c r="W89" s="30">
        <f t="shared" si="73"/>
        <v>1367831.4151998023</v>
      </c>
      <c r="X89" s="30">
        <f t="shared" si="73"/>
        <v>1387584</v>
      </c>
      <c r="Y89" s="30">
        <f t="shared" si="73"/>
        <v>1404179.4043846938</v>
      </c>
      <c r="Z89" s="30">
        <f t="shared" si="73"/>
        <v>1420973.7633976955</v>
      </c>
      <c r="AA89" s="30">
        <f t="shared" si="73"/>
        <v>1437969.4675792928</v>
      </c>
      <c r="AB89" s="30">
        <f t="shared" si="73"/>
        <v>1455168.9362538056</v>
      </c>
      <c r="AC89" s="30">
        <f t="shared" si="73"/>
        <v>1472574.6178768498</v>
      </c>
      <c r="AD89" s="30">
        <f t="shared" si="73"/>
        <v>1490188.9903867978</v>
      </c>
      <c r="AE89" s="30">
        <f t="shared" si="73"/>
        <v>1508014.5615604857</v>
      </c>
      <c r="AF89" s="30">
        <f t="shared" si="73"/>
        <v>1526053.8693732223</v>
      </c>
      <c r="AG89" s="30">
        <f t="shared" si="73"/>
        <v>1544309.4823631484</v>
      </c>
      <c r="AH89" s="30">
        <f t="shared" si="73"/>
        <v>1562784</v>
      </c>
      <c r="AI89" s="30">
        <f t="shared" si="73"/>
        <v>1584486.5055558616</v>
      </c>
      <c r="AJ89" s="30">
        <f t="shared" si="73"/>
        <v>1606493.6326431434</v>
      </c>
      <c r="AK89" s="30">
        <f t="shared" si="73"/>
        <v>1628809.6963775035</v>
      </c>
      <c r="AL89" s="30">
        <f t="shared" si="73"/>
        <v>1651439.0734742219</v>
      </c>
      <c r="AM89" s="30">
        <f t="shared" si="73"/>
        <v>1674386.2031332073</v>
      </c>
      <c r="AN89" s="30">
        <f t="shared" si="73"/>
        <v>1697655.5879367827</v>
      </c>
      <c r="AO89" s="30">
        <f t="shared" si="73"/>
        <v>1721251.7947604384</v>
      </c>
      <c r="AP89" s="30">
        <f t="shared" si="73"/>
        <v>1745179.4556967411</v>
      </c>
      <c r="AQ89" s="30">
        <f t="shared" si="73"/>
        <v>1769443.2689925872</v>
      </c>
      <c r="AR89" s="30">
        <f t="shared" si="73"/>
        <v>1794048</v>
      </c>
      <c r="AS89" s="30">
        <f t="shared" si="73"/>
        <v>1818998.4821406587</v>
      </c>
      <c r="AT89" s="30">
        <f t="shared" si="73"/>
        <v>1844299.6178843626</v>
      </c>
      <c r="AU89" s="30">
        <f t="shared" si="73"/>
        <v>1869956.3797416366</v>
      </c>
      <c r="AV89" s="30">
        <f t="shared" si="73"/>
        <v>1895973.8112706763</v>
      </c>
      <c r="AW89" s="30">
        <f t="shared" si="73"/>
        <v>1922357.0280988447</v>
      </c>
      <c r="AX89" s="30">
        <f t="shared" si="73"/>
        <v>1949111.2189589313</v>
      </c>
      <c r="AY89" s="30">
        <f t="shared" si="73"/>
        <v>1976241.646740387</v>
      </c>
      <c r="AZ89" s="30">
        <f t="shared" si="73"/>
        <v>2003753.6495557516</v>
      </c>
      <c r="BA89" s="30">
        <f t="shared" si="73"/>
        <v>2031652.6418224957</v>
      </c>
      <c r="BB89" s="30">
        <f t="shared" si="73"/>
        <v>2059944.1153605026</v>
      </c>
      <c r="BC89" s="30">
        <f t="shared" si="73"/>
        <v>2088633.6405054093</v>
      </c>
    </row>
    <row r="90" spans="2:55" x14ac:dyDescent="0.2">
      <c r="B90" s="5">
        <v>7</v>
      </c>
      <c r="C90" s="5" t="str">
        <f>IF(ISBLANK('A2 Intenzita dopravy'!C13)=TRUE,"",'A2 Intenzita dopravy'!C13)</f>
        <v/>
      </c>
      <c r="D90" s="5" t="str">
        <f>IF(ISBLANK('A2 Intenzita dopravy'!D13)=TRUE,"",'A2 Intenzita dopravy'!D13)</f>
        <v/>
      </c>
      <c r="E90" s="5" t="str">
        <f>IF(ISBLANK('A2 Intenzita dopravy'!E13)=TRUE,"",'A2 Intenzita dopravy'!E13)</f>
        <v/>
      </c>
      <c r="F90" s="30">
        <f t="shared" ref="F90:BC90" si="74">IFERROR(SUM(E27,E59)*365*$E90,0)</f>
        <v>0</v>
      </c>
      <c r="G90" s="30">
        <f t="shared" si="74"/>
        <v>0</v>
      </c>
      <c r="H90" s="30">
        <f t="shared" si="74"/>
        <v>0</v>
      </c>
      <c r="I90" s="30">
        <f t="shared" si="74"/>
        <v>0</v>
      </c>
      <c r="J90" s="30">
        <f t="shared" si="74"/>
        <v>0</v>
      </c>
      <c r="K90" s="30">
        <f t="shared" si="74"/>
        <v>0</v>
      </c>
      <c r="L90" s="30">
        <f t="shared" si="74"/>
        <v>0</v>
      </c>
      <c r="M90" s="30">
        <f t="shared" si="74"/>
        <v>0</v>
      </c>
      <c r="N90" s="30">
        <f t="shared" si="74"/>
        <v>0</v>
      </c>
      <c r="O90" s="30">
        <f t="shared" si="74"/>
        <v>0</v>
      </c>
      <c r="P90" s="30">
        <f t="shared" si="74"/>
        <v>0</v>
      </c>
      <c r="Q90" s="30">
        <f t="shared" si="74"/>
        <v>0</v>
      </c>
      <c r="R90" s="30">
        <f t="shared" si="74"/>
        <v>0</v>
      </c>
      <c r="S90" s="30">
        <f t="shared" si="74"/>
        <v>0</v>
      </c>
      <c r="T90" s="30">
        <f t="shared" si="74"/>
        <v>0</v>
      </c>
      <c r="U90" s="30">
        <f t="shared" si="74"/>
        <v>0</v>
      </c>
      <c r="V90" s="30">
        <f t="shared" si="74"/>
        <v>0</v>
      </c>
      <c r="W90" s="30">
        <f t="shared" si="74"/>
        <v>0</v>
      </c>
      <c r="X90" s="30">
        <f t="shared" si="74"/>
        <v>0</v>
      </c>
      <c r="Y90" s="30">
        <f t="shared" si="74"/>
        <v>0</v>
      </c>
      <c r="Z90" s="30">
        <f t="shared" si="74"/>
        <v>0</v>
      </c>
      <c r="AA90" s="30">
        <f t="shared" si="74"/>
        <v>0</v>
      </c>
      <c r="AB90" s="30">
        <f t="shared" si="74"/>
        <v>0</v>
      </c>
      <c r="AC90" s="30">
        <f t="shared" si="74"/>
        <v>0</v>
      </c>
      <c r="AD90" s="30">
        <f t="shared" si="74"/>
        <v>0</v>
      </c>
      <c r="AE90" s="30">
        <f t="shared" si="74"/>
        <v>0</v>
      </c>
      <c r="AF90" s="30">
        <f t="shared" si="74"/>
        <v>0</v>
      </c>
      <c r="AG90" s="30">
        <f t="shared" si="74"/>
        <v>0</v>
      </c>
      <c r="AH90" s="30">
        <f t="shared" si="74"/>
        <v>0</v>
      </c>
      <c r="AI90" s="30">
        <f t="shared" si="74"/>
        <v>0</v>
      </c>
      <c r="AJ90" s="30">
        <f t="shared" si="74"/>
        <v>0</v>
      </c>
      <c r="AK90" s="30">
        <f t="shared" si="74"/>
        <v>0</v>
      </c>
      <c r="AL90" s="30">
        <f t="shared" si="74"/>
        <v>0</v>
      </c>
      <c r="AM90" s="30">
        <f t="shared" si="74"/>
        <v>0</v>
      </c>
      <c r="AN90" s="30">
        <f t="shared" si="74"/>
        <v>0</v>
      </c>
      <c r="AO90" s="30">
        <f t="shared" si="74"/>
        <v>0</v>
      </c>
      <c r="AP90" s="30">
        <f t="shared" si="74"/>
        <v>0</v>
      </c>
      <c r="AQ90" s="30">
        <f t="shared" si="74"/>
        <v>0</v>
      </c>
      <c r="AR90" s="30">
        <f t="shared" si="74"/>
        <v>0</v>
      </c>
      <c r="AS90" s="30">
        <f t="shared" si="74"/>
        <v>0</v>
      </c>
      <c r="AT90" s="30">
        <f t="shared" si="74"/>
        <v>0</v>
      </c>
      <c r="AU90" s="30">
        <f t="shared" si="74"/>
        <v>0</v>
      </c>
      <c r="AV90" s="30">
        <f t="shared" si="74"/>
        <v>0</v>
      </c>
      <c r="AW90" s="30">
        <f t="shared" si="74"/>
        <v>0</v>
      </c>
      <c r="AX90" s="30">
        <f t="shared" si="74"/>
        <v>0</v>
      </c>
      <c r="AY90" s="30">
        <f t="shared" si="74"/>
        <v>0</v>
      </c>
      <c r="AZ90" s="30">
        <f t="shared" si="74"/>
        <v>0</v>
      </c>
      <c r="BA90" s="30">
        <f t="shared" si="74"/>
        <v>0</v>
      </c>
      <c r="BB90" s="30">
        <f t="shared" si="74"/>
        <v>0</v>
      </c>
      <c r="BC90" s="30">
        <f t="shared" si="74"/>
        <v>0</v>
      </c>
    </row>
    <row r="91" spans="2:55" x14ac:dyDescent="0.2">
      <c r="B91" s="5">
        <v>8</v>
      </c>
      <c r="C91" s="5" t="str">
        <f>IF(ISBLANK('A2 Intenzita dopravy'!C14)=TRUE,"",'A2 Intenzita dopravy'!C14)</f>
        <v/>
      </c>
      <c r="D91" s="5" t="str">
        <f>IF(ISBLANK('A2 Intenzita dopravy'!D14)=TRUE,"",'A2 Intenzita dopravy'!D14)</f>
        <v/>
      </c>
      <c r="E91" s="5" t="str">
        <f>IF(ISBLANK('A2 Intenzita dopravy'!E14)=TRUE,"",'A2 Intenzita dopravy'!E14)</f>
        <v/>
      </c>
      <c r="F91" s="30">
        <f t="shared" ref="F91:BC91" si="75">IFERROR(SUM(E28,E60)*365*$E91,0)</f>
        <v>0</v>
      </c>
      <c r="G91" s="30">
        <f t="shared" si="75"/>
        <v>0</v>
      </c>
      <c r="H91" s="30">
        <f t="shared" si="75"/>
        <v>0</v>
      </c>
      <c r="I91" s="30">
        <f t="shared" si="75"/>
        <v>0</v>
      </c>
      <c r="J91" s="30">
        <f t="shared" si="75"/>
        <v>0</v>
      </c>
      <c r="K91" s="30">
        <f t="shared" si="75"/>
        <v>0</v>
      </c>
      <c r="L91" s="30">
        <f t="shared" si="75"/>
        <v>0</v>
      </c>
      <c r="M91" s="30">
        <f t="shared" si="75"/>
        <v>0</v>
      </c>
      <c r="N91" s="30">
        <f t="shared" si="75"/>
        <v>0</v>
      </c>
      <c r="O91" s="30">
        <f t="shared" si="75"/>
        <v>0</v>
      </c>
      <c r="P91" s="30">
        <f t="shared" si="75"/>
        <v>0</v>
      </c>
      <c r="Q91" s="30">
        <f t="shared" si="75"/>
        <v>0</v>
      </c>
      <c r="R91" s="30">
        <f t="shared" si="75"/>
        <v>0</v>
      </c>
      <c r="S91" s="30">
        <f t="shared" si="75"/>
        <v>0</v>
      </c>
      <c r="T91" s="30">
        <f t="shared" si="75"/>
        <v>0</v>
      </c>
      <c r="U91" s="30">
        <f t="shared" si="75"/>
        <v>0</v>
      </c>
      <c r="V91" s="30">
        <f t="shared" si="75"/>
        <v>0</v>
      </c>
      <c r="W91" s="30">
        <f t="shared" si="75"/>
        <v>0</v>
      </c>
      <c r="X91" s="30">
        <f t="shared" si="75"/>
        <v>0</v>
      </c>
      <c r="Y91" s="30">
        <f t="shared" si="75"/>
        <v>0</v>
      </c>
      <c r="Z91" s="30">
        <f t="shared" si="75"/>
        <v>0</v>
      </c>
      <c r="AA91" s="30">
        <f t="shared" si="75"/>
        <v>0</v>
      </c>
      <c r="AB91" s="30">
        <f t="shared" si="75"/>
        <v>0</v>
      </c>
      <c r="AC91" s="30">
        <f t="shared" si="75"/>
        <v>0</v>
      </c>
      <c r="AD91" s="30">
        <f t="shared" si="75"/>
        <v>0</v>
      </c>
      <c r="AE91" s="30">
        <f t="shared" si="75"/>
        <v>0</v>
      </c>
      <c r="AF91" s="30">
        <f t="shared" si="75"/>
        <v>0</v>
      </c>
      <c r="AG91" s="30">
        <f t="shared" si="75"/>
        <v>0</v>
      </c>
      <c r="AH91" s="30">
        <f t="shared" si="75"/>
        <v>0</v>
      </c>
      <c r="AI91" s="30">
        <f t="shared" si="75"/>
        <v>0</v>
      </c>
      <c r="AJ91" s="30">
        <f t="shared" si="75"/>
        <v>0</v>
      </c>
      <c r="AK91" s="30">
        <f t="shared" si="75"/>
        <v>0</v>
      </c>
      <c r="AL91" s="30">
        <f t="shared" si="75"/>
        <v>0</v>
      </c>
      <c r="AM91" s="30">
        <f t="shared" si="75"/>
        <v>0</v>
      </c>
      <c r="AN91" s="30">
        <f t="shared" si="75"/>
        <v>0</v>
      </c>
      <c r="AO91" s="30">
        <f t="shared" si="75"/>
        <v>0</v>
      </c>
      <c r="AP91" s="30">
        <f t="shared" si="75"/>
        <v>0</v>
      </c>
      <c r="AQ91" s="30">
        <f t="shared" si="75"/>
        <v>0</v>
      </c>
      <c r="AR91" s="30">
        <f t="shared" si="75"/>
        <v>0</v>
      </c>
      <c r="AS91" s="30">
        <f t="shared" si="75"/>
        <v>0</v>
      </c>
      <c r="AT91" s="30">
        <f t="shared" si="75"/>
        <v>0</v>
      </c>
      <c r="AU91" s="30">
        <f t="shared" si="75"/>
        <v>0</v>
      </c>
      <c r="AV91" s="30">
        <f t="shared" si="75"/>
        <v>0</v>
      </c>
      <c r="AW91" s="30">
        <f t="shared" si="75"/>
        <v>0</v>
      </c>
      <c r="AX91" s="30">
        <f t="shared" si="75"/>
        <v>0</v>
      </c>
      <c r="AY91" s="30">
        <f t="shared" si="75"/>
        <v>0</v>
      </c>
      <c r="AZ91" s="30">
        <f t="shared" si="75"/>
        <v>0</v>
      </c>
      <c r="BA91" s="30">
        <f t="shared" si="75"/>
        <v>0</v>
      </c>
      <c r="BB91" s="30">
        <f t="shared" si="75"/>
        <v>0</v>
      </c>
      <c r="BC91" s="30">
        <f t="shared" si="75"/>
        <v>0</v>
      </c>
    </row>
    <row r="92" spans="2:55" x14ac:dyDescent="0.2">
      <c r="B92" s="5">
        <v>9</v>
      </c>
      <c r="C92" s="5" t="str">
        <f>IF(ISBLANK('A2 Intenzita dopravy'!C15)=TRUE,"",'A2 Intenzita dopravy'!C15)</f>
        <v/>
      </c>
      <c r="D92" s="5" t="str">
        <f>IF(ISBLANK('A2 Intenzita dopravy'!D15)=TRUE,"",'A2 Intenzita dopravy'!D15)</f>
        <v/>
      </c>
      <c r="E92" s="5" t="str">
        <f>IF(ISBLANK('A2 Intenzita dopravy'!E15)=TRUE,"",'A2 Intenzita dopravy'!E15)</f>
        <v/>
      </c>
      <c r="F92" s="30">
        <f t="shared" ref="F92:BC92" si="76">IFERROR(SUM(E29,E61)*365*$E92,0)</f>
        <v>0</v>
      </c>
      <c r="G92" s="30">
        <f t="shared" si="76"/>
        <v>0</v>
      </c>
      <c r="H92" s="30">
        <f t="shared" si="76"/>
        <v>0</v>
      </c>
      <c r="I92" s="30">
        <f t="shared" si="76"/>
        <v>0</v>
      </c>
      <c r="J92" s="30">
        <f t="shared" si="76"/>
        <v>0</v>
      </c>
      <c r="K92" s="30">
        <f t="shared" si="76"/>
        <v>0</v>
      </c>
      <c r="L92" s="30">
        <f t="shared" si="76"/>
        <v>0</v>
      </c>
      <c r="M92" s="30">
        <f t="shared" si="76"/>
        <v>0</v>
      </c>
      <c r="N92" s="30">
        <f t="shared" si="76"/>
        <v>0</v>
      </c>
      <c r="O92" s="30">
        <f t="shared" si="76"/>
        <v>0</v>
      </c>
      <c r="P92" s="30">
        <f t="shared" si="76"/>
        <v>0</v>
      </c>
      <c r="Q92" s="30">
        <f t="shared" si="76"/>
        <v>0</v>
      </c>
      <c r="R92" s="30">
        <f t="shared" si="76"/>
        <v>0</v>
      </c>
      <c r="S92" s="30">
        <f t="shared" si="76"/>
        <v>0</v>
      </c>
      <c r="T92" s="30">
        <f t="shared" si="76"/>
        <v>0</v>
      </c>
      <c r="U92" s="30">
        <f t="shared" si="76"/>
        <v>0</v>
      </c>
      <c r="V92" s="30">
        <f t="shared" si="76"/>
        <v>0</v>
      </c>
      <c r="W92" s="30">
        <f t="shared" si="76"/>
        <v>0</v>
      </c>
      <c r="X92" s="30">
        <f t="shared" si="76"/>
        <v>0</v>
      </c>
      <c r="Y92" s="30">
        <f t="shared" si="76"/>
        <v>0</v>
      </c>
      <c r="Z92" s="30">
        <f t="shared" si="76"/>
        <v>0</v>
      </c>
      <c r="AA92" s="30">
        <f t="shared" si="76"/>
        <v>0</v>
      </c>
      <c r="AB92" s="30">
        <f t="shared" si="76"/>
        <v>0</v>
      </c>
      <c r="AC92" s="30">
        <f t="shared" si="76"/>
        <v>0</v>
      </c>
      <c r="AD92" s="30">
        <f t="shared" si="76"/>
        <v>0</v>
      </c>
      <c r="AE92" s="30">
        <f t="shared" si="76"/>
        <v>0</v>
      </c>
      <c r="AF92" s="30">
        <f t="shared" si="76"/>
        <v>0</v>
      </c>
      <c r="AG92" s="30">
        <f t="shared" si="76"/>
        <v>0</v>
      </c>
      <c r="AH92" s="30">
        <f t="shared" si="76"/>
        <v>0</v>
      </c>
      <c r="AI92" s="30">
        <f t="shared" si="76"/>
        <v>0</v>
      </c>
      <c r="AJ92" s="30">
        <f t="shared" si="76"/>
        <v>0</v>
      </c>
      <c r="AK92" s="30">
        <f t="shared" si="76"/>
        <v>0</v>
      </c>
      <c r="AL92" s="30">
        <f t="shared" si="76"/>
        <v>0</v>
      </c>
      <c r="AM92" s="30">
        <f t="shared" si="76"/>
        <v>0</v>
      </c>
      <c r="AN92" s="30">
        <f t="shared" si="76"/>
        <v>0</v>
      </c>
      <c r="AO92" s="30">
        <f t="shared" si="76"/>
        <v>0</v>
      </c>
      <c r="AP92" s="30">
        <f t="shared" si="76"/>
        <v>0</v>
      </c>
      <c r="AQ92" s="30">
        <f t="shared" si="76"/>
        <v>0</v>
      </c>
      <c r="AR92" s="30">
        <f t="shared" si="76"/>
        <v>0</v>
      </c>
      <c r="AS92" s="30">
        <f t="shared" si="76"/>
        <v>0</v>
      </c>
      <c r="AT92" s="30">
        <f t="shared" si="76"/>
        <v>0</v>
      </c>
      <c r="AU92" s="30">
        <f t="shared" si="76"/>
        <v>0</v>
      </c>
      <c r="AV92" s="30">
        <f t="shared" si="76"/>
        <v>0</v>
      </c>
      <c r="AW92" s="30">
        <f t="shared" si="76"/>
        <v>0</v>
      </c>
      <c r="AX92" s="30">
        <f t="shared" si="76"/>
        <v>0</v>
      </c>
      <c r="AY92" s="30">
        <f t="shared" si="76"/>
        <v>0</v>
      </c>
      <c r="AZ92" s="30">
        <f t="shared" si="76"/>
        <v>0</v>
      </c>
      <c r="BA92" s="30">
        <f t="shared" si="76"/>
        <v>0</v>
      </c>
      <c r="BB92" s="30">
        <f t="shared" si="76"/>
        <v>0</v>
      </c>
      <c r="BC92" s="30">
        <f t="shared" si="76"/>
        <v>0</v>
      </c>
    </row>
    <row r="93" spans="2:55" x14ac:dyDescent="0.2">
      <c r="B93" s="5">
        <v>10</v>
      </c>
      <c r="C93" s="5" t="str">
        <f>IF(ISBLANK('A2 Intenzita dopravy'!C16)=TRUE,"",'A2 Intenzita dopravy'!C16)</f>
        <v/>
      </c>
      <c r="D93" s="5" t="str">
        <f>IF(ISBLANK('A2 Intenzita dopravy'!D16)=TRUE,"",'A2 Intenzita dopravy'!D16)</f>
        <v/>
      </c>
      <c r="E93" s="5" t="str">
        <f>IF(ISBLANK('A2 Intenzita dopravy'!E16)=TRUE,"",'A2 Intenzita dopravy'!E16)</f>
        <v/>
      </c>
      <c r="F93" s="30">
        <f t="shared" ref="F93:BC93" si="77">IFERROR(SUM(E30,E62)*365*$E93,0)</f>
        <v>0</v>
      </c>
      <c r="G93" s="30">
        <f t="shared" si="77"/>
        <v>0</v>
      </c>
      <c r="H93" s="30">
        <f t="shared" si="77"/>
        <v>0</v>
      </c>
      <c r="I93" s="30">
        <f t="shared" si="77"/>
        <v>0</v>
      </c>
      <c r="J93" s="30">
        <f t="shared" si="77"/>
        <v>0</v>
      </c>
      <c r="K93" s="30">
        <f t="shared" si="77"/>
        <v>0</v>
      </c>
      <c r="L93" s="30">
        <f t="shared" si="77"/>
        <v>0</v>
      </c>
      <c r="M93" s="30">
        <f t="shared" si="77"/>
        <v>0</v>
      </c>
      <c r="N93" s="30">
        <f t="shared" si="77"/>
        <v>0</v>
      </c>
      <c r="O93" s="30">
        <f t="shared" si="77"/>
        <v>0</v>
      </c>
      <c r="P93" s="30">
        <f t="shared" si="77"/>
        <v>0</v>
      </c>
      <c r="Q93" s="30">
        <f t="shared" si="77"/>
        <v>0</v>
      </c>
      <c r="R93" s="30">
        <f t="shared" si="77"/>
        <v>0</v>
      </c>
      <c r="S93" s="30">
        <f t="shared" si="77"/>
        <v>0</v>
      </c>
      <c r="T93" s="30">
        <f t="shared" si="77"/>
        <v>0</v>
      </c>
      <c r="U93" s="30">
        <f t="shared" si="77"/>
        <v>0</v>
      </c>
      <c r="V93" s="30">
        <f t="shared" si="77"/>
        <v>0</v>
      </c>
      <c r="W93" s="30">
        <f t="shared" si="77"/>
        <v>0</v>
      </c>
      <c r="X93" s="30">
        <f t="shared" si="77"/>
        <v>0</v>
      </c>
      <c r="Y93" s="30">
        <f t="shared" si="77"/>
        <v>0</v>
      </c>
      <c r="Z93" s="30">
        <f t="shared" si="77"/>
        <v>0</v>
      </c>
      <c r="AA93" s="30">
        <f t="shared" si="77"/>
        <v>0</v>
      </c>
      <c r="AB93" s="30">
        <f t="shared" si="77"/>
        <v>0</v>
      </c>
      <c r="AC93" s="30">
        <f t="shared" si="77"/>
        <v>0</v>
      </c>
      <c r="AD93" s="30">
        <f t="shared" si="77"/>
        <v>0</v>
      </c>
      <c r="AE93" s="30">
        <f t="shared" si="77"/>
        <v>0</v>
      </c>
      <c r="AF93" s="30">
        <f t="shared" si="77"/>
        <v>0</v>
      </c>
      <c r="AG93" s="30">
        <f t="shared" si="77"/>
        <v>0</v>
      </c>
      <c r="AH93" s="30">
        <f t="shared" si="77"/>
        <v>0</v>
      </c>
      <c r="AI93" s="30">
        <f t="shared" si="77"/>
        <v>0</v>
      </c>
      <c r="AJ93" s="30">
        <f t="shared" si="77"/>
        <v>0</v>
      </c>
      <c r="AK93" s="30">
        <f t="shared" si="77"/>
        <v>0</v>
      </c>
      <c r="AL93" s="30">
        <f t="shared" si="77"/>
        <v>0</v>
      </c>
      <c r="AM93" s="30">
        <f t="shared" si="77"/>
        <v>0</v>
      </c>
      <c r="AN93" s="30">
        <f t="shared" si="77"/>
        <v>0</v>
      </c>
      <c r="AO93" s="30">
        <f t="shared" si="77"/>
        <v>0</v>
      </c>
      <c r="AP93" s="30">
        <f t="shared" si="77"/>
        <v>0</v>
      </c>
      <c r="AQ93" s="30">
        <f t="shared" si="77"/>
        <v>0</v>
      </c>
      <c r="AR93" s="30">
        <f t="shared" si="77"/>
        <v>0</v>
      </c>
      <c r="AS93" s="30">
        <f t="shared" si="77"/>
        <v>0</v>
      </c>
      <c r="AT93" s="30">
        <f t="shared" si="77"/>
        <v>0</v>
      </c>
      <c r="AU93" s="30">
        <f t="shared" si="77"/>
        <v>0</v>
      </c>
      <c r="AV93" s="30">
        <f t="shared" si="77"/>
        <v>0</v>
      </c>
      <c r="AW93" s="30">
        <f t="shared" si="77"/>
        <v>0</v>
      </c>
      <c r="AX93" s="30">
        <f t="shared" si="77"/>
        <v>0</v>
      </c>
      <c r="AY93" s="30">
        <f t="shared" si="77"/>
        <v>0</v>
      </c>
      <c r="AZ93" s="30">
        <f t="shared" si="77"/>
        <v>0</v>
      </c>
      <c r="BA93" s="30">
        <f t="shared" si="77"/>
        <v>0</v>
      </c>
      <c r="BB93" s="30">
        <f t="shared" si="77"/>
        <v>0</v>
      </c>
      <c r="BC93" s="30">
        <f t="shared" si="77"/>
        <v>0</v>
      </c>
    </row>
    <row r="96" spans="2:55" x14ac:dyDescent="0.2">
      <c r="B96" s="80" t="s">
        <v>252</v>
      </c>
    </row>
    <row r="97" spans="2:55" x14ac:dyDescent="0.2">
      <c r="B97"/>
      <c r="C97"/>
      <c r="D97"/>
      <c r="E97" s="32" t="s">
        <v>63</v>
      </c>
      <c r="F97" s="126">
        <f>F82</f>
        <v>2012</v>
      </c>
      <c r="G97" s="34">
        <f>F97+1</f>
        <v>2013</v>
      </c>
      <c r="H97" s="34">
        <f t="shared" ref="H97" si="78">G97+1</f>
        <v>2014</v>
      </c>
      <c r="I97" s="34">
        <f t="shared" ref="I97" si="79">H97+1</f>
        <v>2015</v>
      </c>
      <c r="J97" s="34">
        <f t="shared" ref="J97" si="80">I97+1</f>
        <v>2016</v>
      </c>
      <c r="K97" s="34">
        <f t="shared" ref="K97" si="81">J97+1</f>
        <v>2017</v>
      </c>
      <c r="L97" s="34">
        <f t="shared" ref="L97" si="82">K97+1</f>
        <v>2018</v>
      </c>
      <c r="M97" s="34">
        <f t="shared" ref="M97" si="83">L97+1</f>
        <v>2019</v>
      </c>
      <c r="N97" s="34">
        <f t="shared" ref="N97" si="84">M97+1</f>
        <v>2020</v>
      </c>
      <c r="O97" s="34">
        <f t="shared" ref="O97" si="85">N97+1</f>
        <v>2021</v>
      </c>
      <c r="P97" s="34">
        <f t="shared" ref="P97" si="86">O97+1</f>
        <v>2022</v>
      </c>
      <c r="Q97" s="34">
        <f t="shared" ref="Q97" si="87">P97+1</f>
        <v>2023</v>
      </c>
      <c r="R97" s="34">
        <f t="shared" ref="R97" si="88">Q97+1</f>
        <v>2024</v>
      </c>
      <c r="S97" s="34">
        <f t="shared" ref="S97" si="89">R97+1</f>
        <v>2025</v>
      </c>
      <c r="T97" s="34">
        <f t="shared" ref="T97" si="90">S97+1</f>
        <v>2026</v>
      </c>
      <c r="U97" s="34">
        <f t="shared" ref="U97" si="91">T97+1</f>
        <v>2027</v>
      </c>
      <c r="V97" s="34">
        <f t="shared" ref="V97" si="92">U97+1</f>
        <v>2028</v>
      </c>
      <c r="W97" s="34">
        <f t="shared" ref="W97" si="93">V97+1</f>
        <v>2029</v>
      </c>
      <c r="X97" s="34">
        <f t="shared" ref="X97" si="94">W97+1</f>
        <v>2030</v>
      </c>
      <c r="Y97" s="34">
        <f t="shared" ref="Y97" si="95">X97+1</f>
        <v>2031</v>
      </c>
      <c r="Z97" s="34">
        <f t="shared" ref="Z97" si="96">Y97+1</f>
        <v>2032</v>
      </c>
      <c r="AA97" s="34">
        <f t="shared" ref="AA97" si="97">Z97+1</f>
        <v>2033</v>
      </c>
      <c r="AB97" s="34">
        <f t="shared" ref="AB97" si="98">AA97+1</f>
        <v>2034</v>
      </c>
      <c r="AC97" s="34">
        <f t="shared" ref="AC97" si="99">AB97+1</f>
        <v>2035</v>
      </c>
      <c r="AD97" s="34">
        <f t="shared" ref="AD97" si="100">AC97+1</f>
        <v>2036</v>
      </c>
      <c r="AE97" s="34">
        <f t="shared" ref="AE97" si="101">AD97+1</f>
        <v>2037</v>
      </c>
      <c r="AF97" s="34">
        <f t="shared" ref="AF97" si="102">AE97+1</f>
        <v>2038</v>
      </c>
      <c r="AG97" s="34">
        <f t="shared" ref="AG97" si="103">AF97+1</f>
        <v>2039</v>
      </c>
      <c r="AH97" s="34">
        <f t="shared" ref="AH97" si="104">AG97+1</f>
        <v>2040</v>
      </c>
      <c r="AI97" s="34">
        <f t="shared" ref="AI97" si="105">AH97+1</f>
        <v>2041</v>
      </c>
      <c r="AJ97" s="34">
        <f t="shared" ref="AJ97" si="106">AI97+1</f>
        <v>2042</v>
      </c>
      <c r="AK97" s="34">
        <f t="shared" ref="AK97" si="107">AJ97+1</f>
        <v>2043</v>
      </c>
      <c r="AL97" s="34">
        <f t="shared" ref="AL97" si="108">AK97+1</f>
        <v>2044</v>
      </c>
      <c r="AM97" s="34">
        <f t="shared" ref="AM97" si="109">AL97+1</f>
        <v>2045</v>
      </c>
      <c r="AN97" s="34">
        <f t="shared" ref="AN97" si="110">AM97+1</f>
        <v>2046</v>
      </c>
      <c r="AO97" s="34">
        <f t="shared" ref="AO97" si="111">AN97+1</f>
        <v>2047</v>
      </c>
      <c r="AP97" s="34">
        <f t="shared" ref="AP97" si="112">AO97+1</f>
        <v>2048</v>
      </c>
      <c r="AQ97" s="34">
        <f t="shared" ref="AQ97" si="113">AP97+1</f>
        <v>2049</v>
      </c>
      <c r="AR97" s="34">
        <f t="shared" ref="AR97" si="114">AQ97+1</f>
        <v>2050</v>
      </c>
      <c r="AS97" s="34">
        <f t="shared" ref="AS97" si="115">AR97+1</f>
        <v>2051</v>
      </c>
      <c r="AT97" s="34">
        <f t="shared" ref="AT97" si="116">AS97+1</f>
        <v>2052</v>
      </c>
      <c r="AU97" s="34">
        <f t="shared" ref="AU97" si="117">AT97+1</f>
        <v>2053</v>
      </c>
      <c r="AV97" s="34">
        <f t="shared" ref="AV97" si="118">AU97+1</f>
        <v>2054</v>
      </c>
      <c r="AW97" s="34">
        <f t="shared" ref="AW97" si="119">AV97+1</f>
        <v>2055</v>
      </c>
      <c r="AX97" s="34">
        <f t="shared" ref="AX97" si="120">AW97+1</f>
        <v>2056</v>
      </c>
      <c r="AY97" s="34">
        <f t="shared" ref="AY97" si="121">AX97+1</f>
        <v>2057</v>
      </c>
      <c r="AZ97" s="34">
        <f t="shared" ref="AZ97" si="122">AY97+1</f>
        <v>2058</v>
      </c>
      <c r="BA97" s="34">
        <f t="shared" ref="BA97" si="123">AZ97+1</f>
        <v>2059</v>
      </c>
      <c r="BB97" s="34">
        <f t="shared" ref="BB97" si="124">BA97+1</f>
        <v>2060</v>
      </c>
      <c r="BC97" s="34">
        <f t="shared" ref="BC97" si="125">BB97+1</f>
        <v>2061</v>
      </c>
    </row>
    <row r="98" spans="2:55" x14ac:dyDescent="0.2">
      <c r="B98" s="32" t="s">
        <v>132</v>
      </c>
      <c r="C98" s="32" t="s">
        <v>131</v>
      </c>
      <c r="D98" s="32" t="s">
        <v>61</v>
      </c>
      <c r="E98" s="32" t="s">
        <v>206</v>
      </c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  <c r="Z98" s="81"/>
      <c r="AA98" s="81"/>
      <c r="AB98" s="81"/>
      <c r="AC98" s="81"/>
      <c r="AD98" s="81"/>
      <c r="AE98" s="81"/>
      <c r="AF98" s="81"/>
      <c r="AG98" s="81"/>
      <c r="AH98" s="81"/>
      <c r="AI98" s="81"/>
      <c r="AJ98" s="81"/>
      <c r="AK98" s="81"/>
      <c r="AL98" s="81"/>
      <c r="AM98" s="81"/>
      <c r="AN98" s="81"/>
      <c r="AO98" s="81"/>
      <c r="AP98" s="81"/>
      <c r="AQ98" s="81"/>
      <c r="AR98" s="81"/>
      <c r="AS98" s="81"/>
      <c r="AT98" s="81"/>
      <c r="AU98" s="81"/>
      <c r="AV98" s="81"/>
      <c r="AW98" s="81"/>
      <c r="AX98" s="81"/>
      <c r="AY98" s="81"/>
      <c r="AZ98" s="81"/>
      <c r="BA98" s="81"/>
      <c r="BB98" s="81"/>
      <c r="BC98" s="81"/>
    </row>
    <row r="99" spans="2:55" x14ac:dyDescent="0.2">
      <c r="B99" s="5">
        <v>1</v>
      </c>
      <c r="C99" s="5">
        <f>IF(ISBLANK('A2 Intenzita dopravy'!C21)=TRUE,"",'A2 Intenzita dopravy'!C21)</f>
        <v>90780</v>
      </c>
      <c r="D99" s="5" t="str">
        <f>IF(ISBLANK('A2 Intenzita dopravy'!D21)=TRUE,"",'A2 Intenzita dopravy'!D21)</f>
        <v>I/59 Nižná - Tvrdošín</v>
      </c>
      <c r="E99" s="5">
        <f>IF(ISBLANK('A2 Intenzita dopravy'!E21)=TRUE,"",'A2 Intenzita dopravy'!E21)</f>
        <v>1.1599999999999999</v>
      </c>
      <c r="F99" s="30">
        <f>IFERROR(SUM(E37,E69)*365*$E99,0)</f>
        <v>3891216.3698784602</v>
      </c>
      <c r="G99" s="30">
        <f t="shared" ref="G99:BC99" si="126">IFERROR(SUM(F37,F69)*365*$E99,0)</f>
        <v>3952298.4426401574</v>
      </c>
      <c r="H99" s="30">
        <f t="shared" si="126"/>
        <v>4014339.8067318625</v>
      </c>
      <c r="I99" s="30">
        <f t="shared" si="126"/>
        <v>4077355.5352460672</v>
      </c>
      <c r="J99" s="30">
        <f t="shared" si="126"/>
        <v>4141360.9382357956</v>
      </c>
      <c r="K99" s="30">
        <f t="shared" si="126"/>
        <v>4206371.5664417716</v>
      </c>
      <c r="L99" s="30">
        <f t="shared" si="126"/>
        <v>4272403.2150782282</v>
      </c>
      <c r="M99" s="30">
        <f t="shared" si="126"/>
        <v>4339471.927678314</v>
      </c>
      <c r="N99" s="30">
        <f t="shared" si="126"/>
        <v>4407594</v>
      </c>
      <c r="O99" s="30">
        <f t="shared" si="126"/>
        <v>4476785.9839934753</v>
      </c>
      <c r="P99" s="30">
        <f t="shared" si="126"/>
        <v>4547064.6918309703</v>
      </c>
      <c r="Q99" s="30">
        <f t="shared" si="126"/>
        <v>1906570.2</v>
      </c>
      <c r="R99" s="30">
        <f t="shared" si="126"/>
        <v>1931396.882901055</v>
      </c>
      <c r="S99" s="30">
        <f t="shared" si="126"/>
        <v>1956549.8184230607</v>
      </c>
      <c r="T99" s="30">
        <f t="shared" si="126"/>
        <v>1982033.3396854182</v>
      </c>
      <c r="U99" s="30">
        <f t="shared" si="126"/>
        <v>2007851.8380569839</v>
      </c>
      <c r="V99" s="30">
        <f t="shared" si="126"/>
        <v>2034009.7639496757</v>
      </c>
      <c r="W99" s="30">
        <f t="shared" si="126"/>
        <v>2060511.6276230488</v>
      </c>
      <c r="X99" s="30">
        <f t="shared" si="126"/>
        <v>2087361.9999999998</v>
      </c>
      <c r="Y99" s="30">
        <f t="shared" si="126"/>
        <v>2115244.5365763637</v>
      </c>
      <c r="Z99" s="30">
        <f t="shared" si="126"/>
        <v>2143503.1587843951</v>
      </c>
      <c r="AA99" s="30">
        <f t="shared" si="126"/>
        <v>2172142.996963595</v>
      </c>
      <c r="AB99" s="30">
        <f t="shared" si="126"/>
        <v>2201169.2523425356</v>
      </c>
      <c r="AC99" s="30">
        <f t="shared" si="126"/>
        <v>2230587.1980323978</v>
      </c>
      <c r="AD99" s="30">
        <f t="shared" si="126"/>
        <v>2260402.1800346575</v>
      </c>
      <c r="AE99" s="30">
        <f t="shared" si="126"/>
        <v>2290619.6182631073</v>
      </c>
      <c r="AF99" s="30">
        <f t="shared" si="126"/>
        <v>2321245.0075804372</v>
      </c>
      <c r="AG99" s="30">
        <f t="shared" si="126"/>
        <v>2352283.9188495749</v>
      </c>
      <c r="AH99" s="30">
        <f t="shared" si="126"/>
        <v>2383742</v>
      </c>
      <c r="AI99" s="30">
        <f t="shared" si="126"/>
        <v>2415609.476784091</v>
      </c>
      <c r="AJ99" s="30">
        <f t="shared" si="126"/>
        <v>2447906.4424859211</v>
      </c>
      <c r="AK99" s="30">
        <f t="shared" si="126"/>
        <v>2480638.7394507905</v>
      </c>
      <c r="AL99" s="30">
        <f t="shared" si="126"/>
        <v>2513812.2903320543</v>
      </c>
      <c r="AM99" s="30">
        <f t="shared" si="126"/>
        <v>2547433.0992078045</v>
      </c>
      <c r="AN99" s="30">
        <f t="shared" si="126"/>
        <v>2581507.2527132831</v>
      </c>
      <c r="AO99" s="30">
        <f t="shared" si="126"/>
        <v>2616040.9211892341</v>
      </c>
      <c r="AP99" s="30">
        <f t="shared" si="126"/>
        <v>2651040.3598464285</v>
      </c>
      <c r="AQ99" s="30">
        <f t="shared" si="126"/>
        <v>2686511.9099465986</v>
      </c>
      <c r="AR99" s="30">
        <f t="shared" si="126"/>
        <v>2722462</v>
      </c>
      <c r="AS99" s="30">
        <f t="shared" si="126"/>
        <v>2758897.1469798675</v>
      </c>
      <c r="AT99" s="30">
        <f t="shared" si="126"/>
        <v>2795823.9575539595</v>
      </c>
      <c r="AU99" s="30">
        <f t="shared" si="126"/>
        <v>2833249.1293334933</v>
      </c>
      <c r="AV99" s="30">
        <f t="shared" si="126"/>
        <v>2871179.4521396668</v>
      </c>
      <c r="AW99" s="30">
        <f t="shared" si="126"/>
        <v>2909621.80928805</v>
      </c>
      <c r="AX99" s="30">
        <f t="shared" si="126"/>
        <v>2948583.1788910935</v>
      </c>
      <c r="AY99" s="30">
        <f t="shared" si="126"/>
        <v>2988070.6351790046</v>
      </c>
      <c r="AZ99" s="30">
        <f t="shared" si="126"/>
        <v>3028091.3498392696</v>
      </c>
      <c r="BA99" s="30">
        <f t="shared" si="126"/>
        <v>3068652.5933750663</v>
      </c>
      <c r="BB99" s="30">
        <f t="shared" si="126"/>
        <v>3109761.7364828647</v>
      </c>
      <c r="BC99" s="30">
        <f t="shared" si="126"/>
        <v>3151426.2514494658</v>
      </c>
    </row>
    <row r="100" spans="2:55" x14ac:dyDescent="0.2">
      <c r="B100" s="5">
        <v>2</v>
      </c>
      <c r="C100" s="5">
        <f>IF(ISBLANK('A2 Intenzita dopravy'!C22)=TRUE,"",'A2 Intenzita dopravy'!C22)</f>
        <v>90781</v>
      </c>
      <c r="D100" s="5" t="str">
        <f>IF(ISBLANK('A2 Intenzita dopravy'!D22)=TRUE,"",'A2 Intenzita dopravy'!D22)</f>
        <v>I/59 Tvrdošín - pred okružnou</v>
      </c>
      <c r="E100" s="5">
        <f>IF(ISBLANK('A2 Intenzita dopravy'!E22)=TRUE,"",'A2 Intenzita dopravy'!E22)</f>
        <v>1.42</v>
      </c>
      <c r="F100" s="30">
        <f t="shared" ref="F100:BC100" si="127">IFERROR(SUM(E38,E70)*365*$E100,0)</f>
        <v>5644825.2740253555</v>
      </c>
      <c r="G100" s="30">
        <f t="shared" si="127"/>
        <v>5729574.4389810935</v>
      </c>
      <c r="H100" s="30">
        <f t="shared" si="127"/>
        <v>5815596.1698835604</v>
      </c>
      <c r="I100" s="30">
        <f t="shared" si="127"/>
        <v>5902909.5778605146</v>
      </c>
      <c r="J100" s="30">
        <f t="shared" si="127"/>
        <v>5991534.0610878225</v>
      </c>
      <c r="K100" s="30">
        <f t="shared" si="127"/>
        <v>6081489.3091015415</v>
      </c>
      <c r="L100" s="30">
        <f t="shared" si="127"/>
        <v>6172795.3071747776</v>
      </c>
      <c r="M100" s="30">
        <f t="shared" si="127"/>
        <v>6265472.3407603195</v>
      </c>
      <c r="N100" s="30">
        <f t="shared" si="127"/>
        <v>6359541</v>
      </c>
      <c r="O100" s="30">
        <f t="shared" si="127"/>
        <v>6455022.1843018299</v>
      </c>
      <c r="P100" s="30">
        <f t="shared" si="127"/>
        <v>6551937.1069858856</v>
      </c>
      <c r="Q100" s="30">
        <f t="shared" si="127"/>
        <v>3335260.5</v>
      </c>
      <c r="R100" s="30">
        <f t="shared" si="127"/>
        <v>3377663.4833446313</v>
      </c>
      <c r="S100" s="30">
        <f t="shared" si="127"/>
        <v>3420605.7252725558</v>
      </c>
      <c r="T100" s="30">
        <f t="shared" si="127"/>
        <v>3464094.0859934124</v>
      </c>
      <c r="U100" s="30">
        <f t="shared" si="127"/>
        <v>3508135.5130186384</v>
      </c>
      <c r="V100" s="30">
        <f t="shared" si="127"/>
        <v>3552737.0422728434</v>
      </c>
      <c r="W100" s="30">
        <f t="shared" si="127"/>
        <v>3597905.7992193392</v>
      </c>
      <c r="X100" s="30">
        <f t="shared" si="127"/>
        <v>3643649</v>
      </c>
      <c r="Y100" s="30">
        <f t="shared" si="127"/>
        <v>3691047.4850683995</v>
      </c>
      <c r="Z100" s="30">
        <f t="shared" si="127"/>
        <v>3739063.2557520815</v>
      </c>
      <c r="AA100" s="30">
        <f t="shared" si="127"/>
        <v>3787704.3610283206</v>
      </c>
      <c r="AB100" s="30">
        <f t="shared" si="127"/>
        <v>3836978.9549661991</v>
      </c>
      <c r="AC100" s="30">
        <f t="shared" si="127"/>
        <v>3886895.2981006857</v>
      </c>
      <c r="AD100" s="30">
        <f t="shared" si="127"/>
        <v>3937461.7588247168</v>
      </c>
      <c r="AE100" s="30">
        <f t="shared" si="127"/>
        <v>3988686.8147995006</v>
      </c>
      <c r="AF100" s="30">
        <f t="shared" si="127"/>
        <v>4040579.0543832895</v>
      </c>
      <c r="AG100" s="30">
        <f t="shared" si="127"/>
        <v>4093147.1780788684</v>
      </c>
      <c r="AH100" s="30">
        <f t="shared" si="127"/>
        <v>4146400</v>
      </c>
      <c r="AI100" s="30">
        <f t="shared" si="127"/>
        <v>4200621.9479342261</v>
      </c>
      <c r="AJ100" s="30">
        <f t="shared" si="127"/>
        <v>4255553.8994494984</v>
      </c>
      <c r="AK100" s="30">
        <f t="shared" si="127"/>
        <v>4311205.1651260676</v>
      </c>
      <c r="AL100" s="30">
        <f t="shared" si="127"/>
        <v>4367585.1778297499</v>
      </c>
      <c r="AM100" s="30">
        <f t="shared" si="127"/>
        <v>4424703.4943207605</v>
      </c>
      <c r="AN100" s="30">
        <f t="shared" si="127"/>
        <v>4482569.7968837433</v>
      </c>
      <c r="AO100" s="30">
        <f t="shared" si="127"/>
        <v>4541193.8949792869</v>
      </c>
      <c r="AP100" s="30">
        <f t="shared" si="127"/>
        <v>4600585.7269172082</v>
      </c>
      <c r="AQ100" s="30">
        <f t="shared" si="127"/>
        <v>4660755.3615518967</v>
      </c>
      <c r="AR100" s="30">
        <f t="shared" si="127"/>
        <v>4721713</v>
      </c>
      <c r="AS100" s="30">
        <f t="shared" si="127"/>
        <v>4783468.9773807544</v>
      </c>
      <c r="AT100" s="30">
        <f t="shared" si="127"/>
        <v>4846033.7645792607</v>
      </c>
      <c r="AU100" s="30">
        <f t="shared" si="127"/>
        <v>4909417.9700329956</v>
      </c>
      <c r="AV100" s="30">
        <f t="shared" si="127"/>
        <v>4973632.3415418863</v>
      </c>
      <c r="AW100" s="30">
        <f t="shared" si="127"/>
        <v>5038687.7681022361</v>
      </c>
      <c r="AX100" s="30">
        <f t="shared" si="127"/>
        <v>5104595.281764837</v>
      </c>
      <c r="AY100" s="30">
        <f t="shared" si="127"/>
        <v>5171366.0595175745</v>
      </c>
      <c r="AZ100" s="30">
        <f t="shared" si="127"/>
        <v>5239011.4251928553</v>
      </c>
      <c r="BA100" s="30">
        <f t="shared" si="127"/>
        <v>5307542.8514001817</v>
      </c>
      <c r="BB100" s="30">
        <f t="shared" si="127"/>
        <v>5376971.9614842134</v>
      </c>
      <c r="BC100" s="30">
        <f t="shared" si="127"/>
        <v>5447310.5315086348</v>
      </c>
    </row>
    <row r="101" spans="2:55" x14ac:dyDescent="0.2">
      <c r="B101" s="5">
        <v>3</v>
      </c>
      <c r="C101" s="5">
        <f>IF(ISBLANK('A2 Intenzita dopravy'!C23)=TRUE,"",'A2 Intenzita dopravy'!C23)</f>
        <v>90782</v>
      </c>
      <c r="D101" s="5" t="str">
        <f>IF(ISBLANK('A2 Intenzita dopravy'!D23)=TRUE,"",'A2 Intenzita dopravy'!D23)</f>
        <v>I/59 Tvrdošín - po OK II/520</v>
      </c>
      <c r="E101" s="5">
        <f>IF(ISBLANK('A2 Intenzita dopravy'!E23)=TRUE,"",'A2 Intenzita dopravy'!E23)</f>
        <v>0.59</v>
      </c>
      <c r="F101" s="30">
        <f t="shared" ref="F101:BC101" si="128">IFERROR(SUM(E39,E71)*365*$E101,0)</f>
        <v>2345385.1490668729</v>
      </c>
      <c r="G101" s="30">
        <f t="shared" si="128"/>
        <v>2380597.8302808767</v>
      </c>
      <c r="H101" s="30">
        <f t="shared" si="128"/>
        <v>2416339.2536840145</v>
      </c>
      <c r="I101" s="30">
        <f t="shared" si="128"/>
        <v>2452617.3598152841</v>
      </c>
      <c r="J101" s="30">
        <f t="shared" si="128"/>
        <v>2489440.2084801518</v>
      </c>
      <c r="K101" s="30">
        <f t="shared" si="128"/>
        <v>2526815.9805421894</v>
      </c>
      <c r="L101" s="30">
        <f t="shared" si="128"/>
        <v>2564752.9797416329</v>
      </c>
      <c r="M101" s="30">
        <f t="shared" si="128"/>
        <v>2603259.6345412596</v>
      </c>
      <c r="N101" s="30">
        <f t="shared" si="128"/>
        <v>2642344.5</v>
      </c>
      <c r="O101" s="30">
        <f t="shared" si="128"/>
        <v>2682016.2596747042</v>
      </c>
      <c r="P101" s="30">
        <f t="shared" si="128"/>
        <v>2722283.7275504735</v>
      </c>
      <c r="Q101" s="30">
        <f t="shared" si="128"/>
        <v>1385777.25</v>
      </c>
      <c r="R101" s="30">
        <f t="shared" si="128"/>
        <v>1403395.3909671356</v>
      </c>
      <c r="S101" s="30">
        <f t="shared" si="128"/>
        <v>1421237.5900780337</v>
      </c>
      <c r="T101" s="30">
        <f t="shared" si="128"/>
        <v>1439306.6977014882</v>
      </c>
      <c r="U101" s="30">
        <f t="shared" si="128"/>
        <v>1457605.6004795751</v>
      </c>
      <c r="V101" s="30">
        <f t="shared" si="128"/>
        <v>1476137.2217894208</v>
      </c>
      <c r="W101" s="30">
        <f t="shared" si="128"/>
        <v>1494904.522210852</v>
      </c>
      <c r="X101" s="30">
        <f t="shared" si="128"/>
        <v>1513910.5</v>
      </c>
      <c r="Y101" s="30">
        <f t="shared" si="128"/>
        <v>1533604.2367537715</v>
      </c>
      <c r="Z101" s="30">
        <f t="shared" si="128"/>
        <v>1553554.4513336113</v>
      </c>
      <c r="AA101" s="30">
        <f t="shared" si="128"/>
        <v>1573764.4880328937</v>
      </c>
      <c r="AB101" s="30">
        <f t="shared" si="128"/>
        <v>1594237.7348098997</v>
      </c>
      <c r="AC101" s="30">
        <f t="shared" si="128"/>
        <v>1614977.6238587357</v>
      </c>
      <c r="AD101" s="30">
        <f t="shared" si="128"/>
        <v>1635987.6321877346</v>
      </c>
      <c r="AE101" s="30">
        <f t="shared" si="128"/>
        <v>1657271.2822054264</v>
      </c>
      <c r="AF101" s="30">
        <f t="shared" si="128"/>
        <v>1678832.1423141838</v>
      </c>
      <c r="AG101" s="30">
        <f t="shared" si="128"/>
        <v>1700673.8275116426</v>
      </c>
      <c r="AH101" s="30">
        <f t="shared" si="128"/>
        <v>1722800</v>
      </c>
      <c r="AI101" s="30">
        <f t="shared" si="128"/>
        <v>1745328.837521967</v>
      </c>
      <c r="AJ101" s="30">
        <f t="shared" si="128"/>
        <v>1768152.6765318338</v>
      </c>
      <c r="AK101" s="30">
        <f t="shared" si="128"/>
        <v>1791275.3855101266</v>
      </c>
      <c r="AL101" s="30">
        <f t="shared" si="128"/>
        <v>1814700.8837461637</v>
      </c>
      <c r="AM101" s="30">
        <f t="shared" si="128"/>
        <v>1838433.1420065132</v>
      </c>
      <c r="AN101" s="30">
        <f t="shared" si="128"/>
        <v>1862476.1832122593</v>
      </c>
      <c r="AO101" s="30">
        <f t="shared" si="128"/>
        <v>1886834.0831251966</v>
      </c>
      <c r="AP101" s="30">
        <f t="shared" si="128"/>
        <v>1911510.9710430654</v>
      </c>
      <c r="AQ101" s="30">
        <f t="shared" si="128"/>
        <v>1936511.0305039573</v>
      </c>
      <c r="AR101" s="30">
        <f t="shared" si="128"/>
        <v>1961838.5</v>
      </c>
      <c r="AS101" s="30">
        <f t="shared" si="128"/>
        <v>1987497.6737004544</v>
      </c>
      <c r="AT101" s="30">
        <f t="shared" si="128"/>
        <v>2013492.9021843406</v>
      </c>
      <c r="AU101" s="30">
        <f t="shared" si="128"/>
        <v>2039828.5931827235</v>
      </c>
      <c r="AV101" s="30">
        <f t="shared" si="128"/>
        <v>2066509.2123307835</v>
      </c>
      <c r="AW101" s="30">
        <f t="shared" si="128"/>
        <v>2093539.2839298022</v>
      </c>
      <c r="AX101" s="30">
        <f t="shared" si="128"/>
        <v>2120923.3917191927</v>
      </c>
      <c r="AY101" s="30">
        <f t="shared" si="128"/>
        <v>2148666.1796587105</v>
      </c>
      <c r="AZ101" s="30">
        <f t="shared" si="128"/>
        <v>2176772.3527209749</v>
      </c>
      <c r="BA101" s="30">
        <f t="shared" si="128"/>
        <v>2205246.6776944418</v>
      </c>
      <c r="BB101" s="30">
        <f t="shared" si="128"/>
        <v>2234093.9839969617</v>
      </c>
      <c r="BC101" s="30">
        <f t="shared" si="128"/>
        <v>2263319.1645000665</v>
      </c>
    </row>
    <row r="102" spans="2:55" x14ac:dyDescent="0.2">
      <c r="B102" s="5">
        <v>4</v>
      </c>
      <c r="C102" s="5">
        <f>IF(ISBLANK('A2 Intenzita dopravy'!C24)=TRUE,"",'A2 Intenzita dopravy'!C24)</f>
        <v>90783</v>
      </c>
      <c r="D102" s="5" t="str">
        <f>IF(ISBLANK('A2 Intenzita dopravy'!D24)=TRUE,"",'A2 Intenzita dopravy'!D24)</f>
        <v>I/59 Tvrdošín - centrum</v>
      </c>
      <c r="E102" s="5">
        <f>IF(ISBLANK('A2 Intenzita dopravy'!E24)=TRUE,"",'A2 Intenzita dopravy'!E24)</f>
        <v>1.21</v>
      </c>
      <c r="F102" s="30">
        <f t="shared" ref="F102:BC102" si="129">IFERROR(SUM(E40,E72)*365*$E102,0)</f>
        <v>5368884.2533838386</v>
      </c>
      <c r="G102" s="30">
        <f t="shared" si="129"/>
        <v>5448214.8848567205</v>
      </c>
      <c r="H102" s="30">
        <f t="shared" si="129"/>
        <v>5528718.2555503957</v>
      </c>
      <c r="I102" s="30">
        <f t="shared" si="129"/>
        <v>5610411.7103927266</v>
      </c>
      <c r="J102" s="30">
        <f t="shared" si="129"/>
        <v>5693312.8509731861</v>
      </c>
      <c r="K102" s="30">
        <f t="shared" si="129"/>
        <v>5777439.5393427704</v>
      </c>
      <c r="L102" s="30">
        <f t="shared" si="129"/>
        <v>5862809.9018702004</v>
      </c>
      <c r="M102" s="30">
        <f t="shared" si="129"/>
        <v>5949442.3331552418</v>
      </c>
      <c r="N102" s="30">
        <f t="shared" si="129"/>
        <v>6037355.5</v>
      </c>
      <c r="O102" s="30">
        <f t="shared" si="129"/>
        <v>6126568.3454390373</v>
      </c>
      <c r="P102" s="30">
        <f t="shared" si="129"/>
        <v>6217100.0928291958</v>
      </c>
      <c r="Q102" s="30">
        <f t="shared" si="129"/>
        <v>3488151.6999999997</v>
      </c>
      <c r="R102" s="30">
        <f t="shared" si="129"/>
        <v>3533179.5088380659</v>
      </c>
      <c r="S102" s="30">
        <f t="shared" si="129"/>
        <v>3578790.2326309811</v>
      </c>
      <c r="T102" s="30">
        <f t="shared" si="129"/>
        <v>3624991.4412223236</v>
      </c>
      <c r="U102" s="30">
        <f t="shared" si="129"/>
        <v>3671790.8030941519</v>
      </c>
      <c r="V102" s="30">
        <f t="shared" si="129"/>
        <v>3719196.0866570449</v>
      </c>
      <c r="W102" s="30">
        <f t="shared" si="129"/>
        <v>3767215.1615570863</v>
      </c>
      <c r="X102" s="30">
        <f t="shared" si="129"/>
        <v>3815856</v>
      </c>
      <c r="Y102" s="30">
        <f t="shared" si="129"/>
        <v>3866574.6608808981</v>
      </c>
      <c r="Z102" s="30">
        <f t="shared" si="129"/>
        <v>3917971.2294129366</v>
      </c>
      <c r="AA102" s="30">
        <f t="shared" si="129"/>
        <v>3970054.8237703312</v>
      </c>
      <c r="AB102" s="30">
        <f t="shared" si="129"/>
        <v>4022834.685633251</v>
      </c>
      <c r="AC102" s="30">
        <f t="shared" si="129"/>
        <v>4076320.1818736237</v>
      </c>
      <c r="AD102" s="30">
        <f t="shared" si="129"/>
        <v>4130520.8062641378</v>
      </c>
      <c r="AE102" s="30">
        <f t="shared" si="129"/>
        <v>4185446.1812107675</v>
      </c>
      <c r="AF102" s="30">
        <f t="shared" si="129"/>
        <v>4241106.0595091563</v>
      </c>
      <c r="AG102" s="30">
        <f t="shared" si="129"/>
        <v>4297510.3261251729</v>
      </c>
      <c r="AH102" s="30">
        <f t="shared" si="129"/>
        <v>4354669</v>
      </c>
      <c r="AI102" s="30">
        <f t="shared" si="129"/>
        <v>4412850.090640014</v>
      </c>
      <c r="AJ102" s="30">
        <f t="shared" si="129"/>
        <v>4471813.3492269181</v>
      </c>
      <c r="AK102" s="30">
        <f t="shared" si="129"/>
        <v>4531569.3648337796</v>
      </c>
      <c r="AL102" s="30">
        <f t="shared" si="129"/>
        <v>4592128.8710115394</v>
      </c>
      <c r="AM102" s="30">
        <f t="shared" si="129"/>
        <v>4653502.7477772003</v>
      </c>
      <c r="AN102" s="30">
        <f t="shared" si="129"/>
        <v>4715702.0236296179</v>
      </c>
      <c r="AO102" s="30">
        <f t="shared" si="129"/>
        <v>4778737.8775933087</v>
      </c>
      <c r="AP102" s="30">
        <f t="shared" si="129"/>
        <v>4842621.6412906367</v>
      </c>
      <c r="AQ102" s="30">
        <f t="shared" si="129"/>
        <v>4907364.801042798</v>
      </c>
      <c r="AR102" s="30">
        <f t="shared" si="129"/>
        <v>4972979</v>
      </c>
      <c r="AS102" s="30">
        <f t="shared" si="129"/>
        <v>5039476.0403012494</v>
      </c>
      <c r="AT102" s="30">
        <f t="shared" si="129"/>
        <v>5106867.8852641461</v>
      </c>
      <c r="AU102" s="30">
        <f t="shared" si="129"/>
        <v>5175166.6616051421</v>
      </c>
      <c r="AV102" s="30">
        <f t="shared" si="129"/>
        <v>5244384.6616906459</v>
      </c>
      <c r="AW102" s="30">
        <f t="shared" si="129"/>
        <v>5314534.3458194481</v>
      </c>
      <c r="AX102" s="30">
        <f t="shared" si="129"/>
        <v>5385628.3445368791</v>
      </c>
      <c r="AY102" s="30">
        <f t="shared" si="129"/>
        <v>5457679.4609811595</v>
      </c>
      <c r="AZ102" s="30">
        <f t="shared" si="129"/>
        <v>5530700.6732623829</v>
      </c>
      <c r="BA102" s="30">
        <f t="shared" si="129"/>
        <v>5604705.1368746124</v>
      </c>
      <c r="BB102" s="30">
        <f t="shared" si="129"/>
        <v>5679706.1871415256</v>
      </c>
      <c r="BC102" s="30">
        <f t="shared" si="129"/>
        <v>5755717.3416960984</v>
      </c>
    </row>
    <row r="103" spans="2:55" x14ac:dyDescent="0.2">
      <c r="B103" s="5">
        <v>5</v>
      </c>
      <c r="C103" s="5">
        <f>IF(ISBLANK('A2 Intenzita dopravy'!C25)=TRUE,"",'A2 Intenzita dopravy'!C25)</f>
        <v>90783</v>
      </c>
      <c r="D103" s="5" t="str">
        <f>IF(ISBLANK('A2 Intenzita dopravy'!D25)=TRUE,"",'A2 Intenzita dopravy'!D25)</f>
        <v>I/59 Tvrdošín - severný okraj</v>
      </c>
      <c r="E103" s="5">
        <f>IF(ISBLANK('A2 Intenzita dopravy'!E25)=TRUE,"",'A2 Intenzita dopravy'!E25)</f>
        <v>0.38</v>
      </c>
      <c r="F103" s="30">
        <f t="shared" ref="F103:BC103" si="130">IFERROR(SUM(E41,E73)*365*$E103,0)</f>
        <v>1686095.8812279822</v>
      </c>
      <c r="G103" s="30">
        <f t="shared" si="130"/>
        <v>1711009.6332607884</v>
      </c>
      <c r="H103" s="30">
        <f t="shared" si="130"/>
        <v>1736291.6835612813</v>
      </c>
      <c r="I103" s="30">
        <f t="shared" si="130"/>
        <v>1761947.4792968894</v>
      </c>
      <c r="J103" s="30">
        <f t="shared" si="130"/>
        <v>1787982.5482395131</v>
      </c>
      <c r="K103" s="30">
        <f t="shared" si="130"/>
        <v>1814402.4999588865</v>
      </c>
      <c r="L103" s="30">
        <f t="shared" si="130"/>
        <v>1841213.0270336168</v>
      </c>
      <c r="M103" s="30">
        <f t="shared" si="130"/>
        <v>1868419.9062801588</v>
      </c>
      <c r="N103" s="30">
        <f t="shared" si="130"/>
        <v>1896029</v>
      </c>
      <c r="O103" s="30">
        <f t="shared" si="130"/>
        <v>1924046.2572453176</v>
      </c>
      <c r="P103" s="30">
        <f t="shared" si="130"/>
        <v>1952477.7151033839</v>
      </c>
      <c r="Q103" s="30">
        <f t="shared" si="130"/>
        <v>1095452.6000000001</v>
      </c>
      <c r="R103" s="30">
        <f t="shared" si="130"/>
        <v>1109593.5647590621</v>
      </c>
      <c r="S103" s="30">
        <f t="shared" si="130"/>
        <v>1123917.5937188205</v>
      </c>
      <c r="T103" s="30">
        <f t="shared" si="130"/>
        <v>1138427.0641855232</v>
      </c>
      <c r="U103" s="30">
        <f t="shared" si="130"/>
        <v>1153124.3844427916</v>
      </c>
      <c r="V103" s="30">
        <f t="shared" si="130"/>
        <v>1168011.9941567581</v>
      </c>
      <c r="W103" s="30">
        <f t="shared" si="130"/>
        <v>1183092.3647865229</v>
      </c>
      <c r="X103" s="30">
        <f t="shared" si="130"/>
        <v>1198368</v>
      </c>
      <c r="Y103" s="30">
        <f t="shared" si="130"/>
        <v>1214296.1744915219</v>
      </c>
      <c r="Z103" s="30">
        <f t="shared" si="130"/>
        <v>1230437.2456007572</v>
      </c>
      <c r="AA103" s="30">
        <f t="shared" si="130"/>
        <v>1246794.0768865503</v>
      </c>
      <c r="AB103" s="30">
        <f t="shared" si="130"/>
        <v>1263369.5706947399</v>
      </c>
      <c r="AC103" s="30">
        <f t="shared" si="130"/>
        <v>1280166.6686875843</v>
      </c>
      <c r="AD103" s="30">
        <f t="shared" si="130"/>
        <v>1297188.3523804732</v>
      </c>
      <c r="AE103" s="30">
        <f t="shared" si="130"/>
        <v>1314437.6436860263</v>
      </c>
      <c r="AF103" s="30">
        <f t="shared" si="130"/>
        <v>1331917.6054656855</v>
      </c>
      <c r="AG103" s="30">
        <f t="shared" si="130"/>
        <v>1349631.3420888972</v>
      </c>
      <c r="AH103" s="30">
        <f t="shared" si="130"/>
        <v>1367582</v>
      </c>
      <c r="AI103" s="30">
        <f t="shared" si="130"/>
        <v>1385853.7474737235</v>
      </c>
      <c r="AJ103" s="30">
        <f t="shared" si="130"/>
        <v>1404371.1344679578</v>
      </c>
      <c r="AK103" s="30">
        <f t="shared" si="130"/>
        <v>1423137.4864767243</v>
      </c>
      <c r="AL103" s="30">
        <f t="shared" si="130"/>
        <v>1442156.1743672602</v>
      </c>
      <c r="AM103" s="30">
        <f t="shared" si="130"/>
        <v>1461430.61500441</v>
      </c>
      <c r="AN103" s="30">
        <f t="shared" si="130"/>
        <v>1480964.2718836816</v>
      </c>
      <c r="AO103" s="30">
        <f t="shared" si="130"/>
        <v>1500760.6557731053</v>
      </c>
      <c r="AP103" s="30">
        <f t="shared" si="130"/>
        <v>1520823.3253640016</v>
      </c>
      <c r="AQ103" s="30">
        <f t="shared" si="130"/>
        <v>1541155.887930796</v>
      </c>
      <c r="AR103" s="30">
        <f t="shared" si="130"/>
        <v>1561762</v>
      </c>
      <c r="AS103" s="30">
        <f t="shared" si="130"/>
        <v>1582645.3680284917</v>
      </c>
      <c r="AT103" s="30">
        <f t="shared" si="130"/>
        <v>1603809.7490912196</v>
      </c>
      <c r="AU103" s="30">
        <f t="shared" si="130"/>
        <v>1625258.9515784746</v>
      </c>
      <c r="AV103" s="30">
        <f t="shared" si="130"/>
        <v>1646996.8359028473</v>
      </c>
      <c r="AW103" s="30">
        <f t="shared" si="130"/>
        <v>1669027.3152160251</v>
      </c>
      <c r="AX103" s="30">
        <f t="shared" si="130"/>
        <v>1691354.3561355488</v>
      </c>
      <c r="AY103" s="30">
        <f t="shared" si="130"/>
        <v>1713981.9794816864</v>
      </c>
      <c r="AZ103" s="30">
        <f t="shared" si="130"/>
        <v>1736914.2610245501</v>
      </c>
      <c r="BA103" s="30">
        <f t="shared" si="130"/>
        <v>1760155.3322416139</v>
      </c>
      <c r="BB103" s="30">
        <f t="shared" si="130"/>
        <v>1783709.3810857683</v>
      </c>
      <c r="BC103" s="30">
        <f t="shared" si="130"/>
        <v>1807580.6527640638</v>
      </c>
    </row>
    <row r="104" spans="2:55" x14ac:dyDescent="0.2">
      <c r="B104" s="5">
        <v>6</v>
      </c>
      <c r="C104" s="5">
        <f>IF(ISBLANK('A2 Intenzita dopravy'!C26)=TRUE,"",'A2 Intenzita dopravy'!C26)</f>
        <v>95850</v>
      </c>
      <c r="D104" s="5" t="str">
        <f>IF(ISBLANK('A2 Intenzita dopravy'!D26)=TRUE,"",'A2 Intenzita dopravy'!D26)</f>
        <v>Privádzač Tvrdošín</v>
      </c>
      <c r="E104" s="5">
        <f>IF(ISBLANK('A2 Intenzita dopravy'!E26)=TRUE,"",'A2 Intenzita dopravy'!E26)</f>
        <v>0.96</v>
      </c>
      <c r="F104" s="30">
        <f t="shared" ref="F104:BC104" si="131">IFERROR(SUM(E42,E74)*365*$E104,0)</f>
        <v>1059352.0616557023</v>
      </c>
      <c r="G104" s="30">
        <f t="shared" si="131"/>
        <v>1075796.5712832639</v>
      </c>
      <c r="H104" s="30">
        <f t="shared" si="131"/>
        <v>1092499.1614810296</v>
      </c>
      <c r="I104" s="30">
        <f t="shared" si="131"/>
        <v>1109463.9210863551</v>
      </c>
      <c r="J104" s="30">
        <f t="shared" si="131"/>
        <v>1126695.004239321</v>
      </c>
      <c r="K104" s="30">
        <f t="shared" si="131"/>
        <v>1144196.6314326955</v>
      </c>
      <c r="L104" s="30">
        <f t="shared" si="131"/>
        <v>1161973.0905788727</v>
      </c>
      <c r="M104" s="30">
        <f t="shared" si="131"/>
        <v>1180028.7380940607</v>
      </c>
      <c r="N104" s="30">
        <f t="shared" si="131"/>
        <v>1198368</v>
      </c>
      <c r="O104" s="30">
        <f t="shared" si="131"/>
        <v>1216995.3730434997</v>
      </c>
      <c r="P104" s="30">
        <f t="shared" si="131"/>
        <v>1235915.4258340776</v>
      </c>
      <c r="Q104" s="30">
        <f t="shared" si="131"/>
        <v>1255132.8</v>
      </c>
      <c r="R104" s="30">
        <f t="shared" si="131"/>
        <v>1275984.7491550983</v>
      </c>
      <c r="S104" s="30">
        <f t="shared" si="131"/>
        <v>1297184.5208711349</v>
      </c>
      <c r="T104" s="30">
        <f t="shared" si="131"/>
        <v>1318737.9386655751</v>
      </c>
      <c r="U104" s="30">
        <f t="shared" si="131"/>
        <v>1340650.9238903164</v>
      </c>
      <c r="V104" s="30">
        <f t="shared" si="131"/>
        <v>1362929.4973803882</v>
      </c>
      <c r="W104" s="30">
        <f t="shared" si="131"/>
        <v>1385579.7811305127</v>
      </c>
      <c r="X104" s="30">
        <f t="shared" si="131"/>
        <v>1408608</v>
      </c>
      <c r="Y104" s="30">
        <f t="shared" si="131"/>
        <v>1424896.6395188787</v>
      </c>
      <c r="Z104" s="30">
        <f t="shared" si="131"/>
        <v>1441374.9938467192</v>
      </c>
      <c r="AA104" s="30">
        <f t="shared" si="131"/>
        <v>1458045.2867716802</v>
      </c>
      <c r="AB104" s="30">
        <f t="shared" si="131"/>
        <v>1474909.7682952587</v>
      </c>
      <c r="AC104" s="30">
        <f t="shared" si="131"/>
        <v>1491970.7149427943</v>
      </c>
      <c r="AD104" s="30">
        <f t="shared" si="131"/>
        <v>1509230.4300776646</v>
      </c>
      <c r="AE104" s="30">
        <f t="shared" si="131"/>
        <v>1526691.2442192212</v>
      </c>
      <c r="AF104" s="30">
        <f t="shared" si="131"/>
        <v>1544355.515364504</v>
      </c>
      <c r="AG104" s="30">
        <f t="shared" si="131"/>
        <v>1562225.6293137886</v>
      </c>
      <c r="AH104" s="30">
        <f t="shared" si="131"/>
        <v>1580304</v>
      </c>
      <c r="AI104" s="30">
        <f t="shared" si="131"/>
        <v>1602650.0414735051</v>
      </c>
      <c r="AJ104" s="30">
        <f t="shared" si="131"/>
        <v>1625312.9152843114</v>
      </c>
      <c r="AK104" s="30">
        <f t="shared" si="131"/>
        <v>1648297.1249490257</v>
      </c>
      <c r="AL104" s="30">
        <f t="shared" si="131"/>
        <v>1671607.2381482758</v>
      </c>
      <c r="AM104" s="30">
        <f t="shared" si="131"/>
        <v>1695247.8876428783</v>
      </c>
      <c r="AN104" s="30">
        <f t="shared" si="131"/>
        <v>1719223.7722031104</v>
      </c>
      <c r="AO104" s="30">
        <f t="shared" si="131"/>
        <v>1743539.6575512774</v>
      </c>
      <c r="AP104" s="30">
        <f t="shared" si="131"/>
        <v>1768200.3773177706</v>
      </c>
      <c r="AQ104" s="30">
        <f t="shared" si="131"/>
        <v>1793210.8340107983</v>
      </c>
      <c r="AR104" s="30">
        <f t="shared" si="131"/>
        <v>1818576</v>
      </c>
      <c r="AS104" s="30">
        <f t="shared" si="131"/>
        <v>1844300.9185141241</v>
      </c>
      <c r="AT104" s="30">
        <f t="shared" si="131"/>
        <v>1870390.7046529953</v>
      </c>
      <c r="AU104" s="30">
        <f t="shared" si="131"/>
        <v>1896850.5464139513</v>
      </c>
      <c r="AV104" s="30">
        <f t="shared" si="131"/>
        <v>1923685.7057329742</v>
      </c>
      <c r="AW104" s="30">
        <f t="shared" si="131"/>
        <v>1950901.5195407197</v>
      </c>
      <c r="AX104" s="30">
        <f t="shared" si="131"/>
        <v>1978503.4008336561</v>
      </c>
      <c r="AY104" s="30">
        <f t="shared" si="131"/>
        <v>2006496.8397605391</v>
      </c>
      <c r="AZ104" s="30">
        <f t="shared" si="131"/>
        <v>2034887.4047244259</v>
      </c>
      <c r="BA104" s="30">
        <f t="shared" si="131"/>
        <v>2063680.7435004732</v>
      </c>
      <c r="BB104" s="30">
        <f t="shared" si="131"/>
        <v>2092882.5843697209</v>
      </c>
      <c r="BC104" s="30">
        <f t="shared" si="131"/>
        <v>2122498.7372691147</v>
      </c>
    </row>
    <row r="105" spans="2:55" x14ac:dyDescent="0.2">
      <c r="B105" s="5">
        <v>7</v>
      </c>
      <c r="C105" s="5" t="str">
        <f>IF(ISBLANK('A2 Intenzita dopravy'!C27)=TRUE,"",'A2 Intenzita dopravy'!C27)</f>
        <v/>
      </c>
      <c r="D105" s="5" t="str">
        <f>IF(ISBLANK('A2 Intenzita dopravy'!D27)=TRUE,"",'A2 Intenzita dopravy'!D27)</f>
        <v>R3 Tvrdošín - Nižná 1</v>
      </c>
      <c r="E105" s="5">
        <f>IF(ISBLANK('A2 Intenzita dopravy'!E27)=TRUE,"",'A2 Intenzita dopravy'!E27)</f>
        <v>2.7</v>
      </c>
      <c r="F105" s="30">
        <f t="shared" ref="F105:BC105" si="132">IFERROR(SUM(E43,E75)*365*$E105,0)</f>
        <v>0</v>
      </c>
      <c r="G105" s="30">
        <f t="shared" si="132"/>
        <v>0</v>
      </c>
      <c r="H105" s="30">
        <f t="shared" si="132"/>
        <v>0</v>
      </c>
      <c r="I105" s="30">
        <f t="shared" si="132"/>
        <v>0</v>
      </c>
      <c r="J105" s="30">
        <f t="shared" si="132"/>
        <v>0</v>
      </c>
      <c r="K105" s="30">
        <f t="shared" si="132"/>
        <v>0</v>
      </c>
      <c r="L105" s="30">
        <f t="shared" si="132"/>
        <v>0</v>
      </c>
      <c r="M105" s="30">
        <f t="shared" si="132"/>
        <v>0</v>
      </c>
      <c r="N105" s="30">
        <f t="shared" si="132"/>
        <v>0</v>
      </c>
      <c r="O105" s="30">
        <f t="shared" si="132"/>
        <v>0</v>
      </c>
      <c r="P105" s="30">
        <f t="shared" si="132"/>
        <v>0</v>
      </c>
      <c r="Q105" s="30">
        <f t="shared" si="132"/>
        <v>6326910</v>
      </c>
      <c r="R105" s="30">
        <f t="shared" si="132"/>
        <v>6430118.9179617632</v>
      </c>
      <c r="S105" s="30">
        <f t="shared" si="132"/>
        <v>6535013.1908477582</v>
      </c>
      <c r="T105" s="30">
        <f t="shared" si="132"/>
        <v>6641620.3669381151</v>
      </c>
      <c r="U105" s="30">
        <f t="shared" si="132"/>
        <v>6749968.4452331485</v>
      </c>
      <c r="V105" s="30">
        <f t="shared" si="132"/>
        <v>6860085.882834265</v>
      </c>
      <c r="W105" s="30">
        <f t="shared" si="132"/>
        <v>6972001.6024458278</v>
      </c>
      <c r="X105" s="30">
        <f t="shared" si="132"/>
        <v>7085745.0000000009</v>
      </c>
      <c r="Y105" s="30">
        <f t="shared" si="132"/>
        <v>7168001.8551017754</v>
      </c>
      <c r="Z105" s="30">
        <f t="shared" si="132"/>
        <v>7251220.5899194982</v>
      </c>
      <c r="AA105" s="30">
        <f t="shared" si="132"/>
        <v>7335412.523869887</v>
      </c>
      <c r="AB105" s="30">
        <f t="shared" si="132"/>
        <v>7420589.1103054574</v>
      </c>
      <c r="AC105" s="30">
        <f t="shared" si="132"/>
        <v>7506761.9381066822</v>
      </c>
      <c r="AD105" s="30">
        <f t="shared" si="132"/>
        <v>7593942.733293145</v>
      </c>
      <c r="AE105" s="30">
        <f t="shared" si="132"/>
        <v>7682143.3606539192</v>
      </c>
      <c r="AF105" s="30">
        <f t="shared" si="132"/>
        <v>7771375.8253974123</v>
      </c>
      <c r="AG105" s="30">
        <f t="shared" si="132"/>
        <v>7861652.2748209024</v>
      </c>
      <c r="AH105" s="30">
        <f t="shared" si="132"/>
        <v>7952985.0000000009</v>
      </c>
      <c r="AI105" s="30">
        <f t="shared" si="132"/>
        <v>8066602.2181688203</v>
      </c>
      <c r="AJ105" s="30">
        <f t="shared" si="132"/>
        <v>8181844.5271698926</v>
      </c>
      <c r="AK105" s="30">
        <f t="shared" si="132"/>
        <v>8298735.1974854246</v>
      </c>
      <c r="AL105" s="30">
        <f t="shared" si="132"/>
        <v>8417297.8331793789</v>
      </c>
      <c r="AM105" s="30">
        <f t="shared" si="132"/>
        <v>8537556.3766842615</v>
      </c>
      <c r="AN105" s="30">
        <f t="shared" si="132"/>
        <v>8659535.1136566456</v>
      </c>
      <c r="AO105" s="30">
        <f t="shared" si="132"/>
        <v>8783258.6779024564</v>
      </c>
      <c r="AP105" s="30">
        <f t="shared" si="132"/>
        <v>8908752.0563730076</v>
      </c>
      <c r="AQ105" s="30">
        <f t="shared" si="132"/>
        <v>9036040.5942327753</v>
      </c>
      <c r="AR105" s="30">
        <f t="shared" si="132"/>
        <v>9165150</v>
      </c>
      <c r="AS105" s="30">
        <f t="shared" si="132"/>
        <v>9296106.3507610839</v>
      </c>
      <c r="AT105" s="30">
        <f t="shared" si="132"/>
        <v>9428936.0974599533</v>
      </c>
      <c r="AU105" s="30">
        <f t="shared" si="132"/>
        <v>9563666.0702633578</v>
      </c>
      <c r="AV105" s="30">
        <f t="shared" si="132"/>
        <v>9700323.4840032458</v>
      </c>
      <c r="AW105" s="30">
        <f t="shared" si="132"/>
        <v>9838935.9436973352</v>
      </c>
      <c r="AX105" s="30">
        <f t="shared" si="132"/>
        <v>9979531.4501489811</v>
      </c>
      <c r="AY105" s="30">
        <f t="shared" si="132"/>
        <v>10122138.405627491</v>
      </c>
      <c r="AZ105" s="30">
        <f t="shared" si="132"/>
        <v>10266785.619630035</v>
      </c>
      <c r="BA105" s="30">
        <f t="shared" si="132"/>
        <v>10413502.314726349</v>
      </c>
      <c r="BB105" s="30">
        <f t="shared" si="132"/>
        <v>10562318.132487383</v>
      </c>
      <c r="BC105" s="30">
        <f t="shared" si="132"/>
        <v>10713263.139499132</v>
      </c>
    </row>
    <row r="106" spans="2:55" x14ac:dyDescent="0.2">
      <c r="B106" s="5">
        <v>8</v>
      </c>
      <c r="C106" s="5" t="str">
        <f>IF(ISBLANK('A2 Intenzita dopravy'!C28)=TRUE,"",'A2 Intenzita dopravy'!C28)</f>
        <v/>
      </c>
      <c r="D106" s="5" t="str">
        <f>IF(ISBLANK('A2 Intenzita dopravy'!D28)=TRUE,"",'A2 Intenzita dopravy'!D28)</f>
        <v>R3 Tvrdošín - Nižná 2</v>
      </c>
      <c r="E106" s="5">
        <f>IF(ISBLANK('A2 Intenzita dopravy'!E28)=TRUE,"",'A2 Intenzita dopravy'!E28)</f>
        <v>1.99</v>
      </c>
      <c r="F106" s="30">
        <f t="shared" ref="F106:BC106" si="133">IFERROR(SUM(E44,E76)*365*$E106,0)</f>
        <v>0</v>
      </c>
      <c r="G106" s="30">
        <f t="shared" si="133"/>
        <v>0</v>
      </c>
      <c r="H106" s="30">
        <f t="shared" si="133"/>
        <v>0</v>
      </c>
      <c r="I106" s="30">
        <f t="shared" si="133"/>
        <v>0</v>
      </c>
      <c r="J106" s="30">
        <f t="shared" si="133"/>
        <v>0</v>
      </c>
      <c r="K106" s="30">
        <f t="shared" si="133"/>
        <v>0</v>
      </c>
      <c r="L106" s="30">
        <f t="shared" si="133"/>
        <v>0</v>
      </c>
      <c r="M106" s="30">
        <f t="shared" si="133"/>
        <v>0</v>
      </c>
      <c r="N106" s="30">
        <f t="shared" si="133"/>
        <v>0</v>
      </c>
      <c r="O106" s="30">
        <f t="shared" si="133"/>
        <v>0</v>
      </c>
      <c r="P106" s="30">
        <f t="shared" si="133"/>
        <v>0</v>
      </c>
      <c r="Q106" s="30">
        <f t="shared" si="133"/>
        <v>4663167</v>
      </c>
      <c r="R106" s="30">
        <f t="shared" si="133"/>
        <v>4739235.7950903364</v>
      </c>
      <c r="S106" s="30">
        <f t="shared" si="133"/>
        <v>4816546.7591803847</v>
      </c>
      <c r="T106" s="30">
        <f t="shared" si="133"/>
        <v>4895120.1963729067</v>
      </c>
      <c r="U106" s="30">
        <f t="shared" si="133"/>
        <v>4974976.7429681346</v>
      </c>
      <c r="V106" s="30">
        <f t="shared" si="133"/>
        <v>5056137.3729037726</v>
      </c>
      <c r="W106" s="30">
        <f t="shared" si="133"/>
        <v>5138623.4032841474</v>
      </c>
      <c r="X106" s="30">
        <f t="shared" si="133"/>
        <v>5222456.5</v>
      </c>
      <c r="Y106" s="30">
        <f t="shared" si="133"/>
        <v>5283082.8487601969</v>
      </c>
      <c r="Z106" s="30">
        <f t="shared" si="133"/>
        <v>5344418.138496222</v>
      </c>
      <c r="AA106" s="30">
        <f t="shared" si="133"/>
        <v>5406470.7120374348</v>
      </c>
      <c r="AB106" s="30">
        <f t="shared" si="133"/>
        <v>5469249.0109288367</v>
      </c>
      <c r="AC106" s="30">
        <f t="shared" si="133"/>
        <v>5532761.5766045544</v>
      </c>
      <c r="AD106" s="30">
        <f t="shared" si="133"/>
        <v>5597017.051575317</v>
      </c>
      <c r="AE106" s="30">
        <f t="shared" si="133"/>
        <v>5662024.1806301102</v>
      </c>
      <c r="AF106" s="30">
        <f t="shared" si="133"/>
        <v>5727791.812052167</v>
      </c>
      <c r="AG106" s="30">
        <f t="shared" si="133"/>
        <v>5794328.8988494799</v>
      </c>
      <c r="AH106" s="30">
        <f t="shared" si="133"/>
        <v>5861644.5</v>
      </c>
      <c r="AI106" s="30">
        <f t="shared" si="133"/>
        <v>5945384.597835538</v>
      </c>
      <c r="AJ106" s="30">
        <f t="shared" si="133"/>
        <v>6030322.4478029944</v>
      </c>
      <c r="AK106" s="30">
        <f t="shared" si="133"/>
        <v>6116475.2011096273</v>
      </c>
      <c r="AL106" s="30">
        <f t="shared" si="133"/>
        <v>6203860.2548248004</v>
      </c>
      <c r="AM106" s="30">
        <f t="shared" si="133"/>
        <v>6292495.2554080291</v>
      </c>
      <c r="AN106" s="30">
        <f t="shared" si="133"/>
        <v>6382398.1022876753</v>
      </c>
      <c r="AO106" s="30">
        <f t="shared" si="133"/>
        <v>6473586.951491069</v>
      </c>
      <c r="AP106" s="30">
        <f t="shared" si="133"/>
        <v>6566080.2193267718</v>
      </c>
      <c r="AQ106" s="30">
        <f t="shared" si="133"/>
        <v>6659896.5861197123</v>
      </c>
      <c r="AR106" s="30">
        <f t="shared" si="133"/>
        <v>6755055</v>
      </c>
      <c r="AS106" s="30">
        <f t="shared" si="133"/>
        <v>6851574.6807461316</v>
      </c>
      <c r="AT106" s="30">
        <f t="shared" si="133"/>
        <v>6949475.1236834461</v>
      </c>
      <c r="AU106" s="30">
        <f t="shared" si="133"/>
        <v>7048776.1036385475</v>
      </c>
      <c r="AV106" s="30">
        <f t="shared" si="133"/>
        <v>7149497.6789505407</v>
      </c>
      <c r="AW106" s="30">
        <f t="shared" si="133"/>
        <v>7251660.1955398871</v>
      </c>
      <c r="AX106" s="30">
        <f t="shared" si="133"/>
        <v>7355284.2910357304</v>
      </c>
      <c r="AY106" s="30">
        <f t="shared" si="133"/>
        <v>7460390.8989624828</v>
      </c>
      <c r="AZ106" s="30">
        <f t="shared" si="133"/>
        <v>7567001.2529865811</v>
      </c>
      <c r="BA106" s="30">
        <f t="shared" si="133"/>
        <v>7675136.8912242344</v>
      </c>
      <c r="BB106" s="30">
        <f t="shared" si="133"/>
        <v>7784819.6606110698</v>
      </c>
      <c r="BC106" s="30">
        <f t="shared" si="133"/>
        <v>7896071.721334544</v>
      </c>
    </row>
    <row r="107" spans="2:55" x14ac:dyDescent="0.2">
      <c r="B107" s="5">
        <v>9</v>
      </c>
      <c r="C107" s="5" t="str">
        <f>IF(ISBLANK('A2 Intenzita dopravy'!C29)=TRUE,"",'A2 Intenzita dopravy'!C29)</f>
        <v/>
      </c>
      <c r="D107" s="5" t="str">
        <f>IF(ISBLANK('A2 Intenzita dopravy'!D29)=TRUE,"",'A2 Intenzita dopravy'!D29)</f>
        <v>Privádzač Nižná</v>
      </c>
      <c r="E107" s="5">
        <f>IF(ISBLANK('A2 Intenzita dopravy'!E29)=TRUE,"",'A2 Intenzita dopravy'!E29)</f>
        <v>0.78</v>
      </c>
      <c r="F107" s="30">
        <f t="shared" ref="F107:BC107" si="134">IFERROR(SUM(E45,E77)*365*$E107,0)</f>
        <v>0</v>
      </c>
      <c r="G107" s="30">
        <f t="shared" si="134"/>
        <v>0</v>
      </c>
      <c r="H107" s="30">
        <f t="shared" si="134"/>
        <v>0</v>
      </c>
      <c r="I107" s="30">
        <f t="shared" si="134"/>
        <v>0</v>
      </c>
      <c r="J107" s="30">
        <f t="shared" si="134"/>
        <v>0</v>
      </c>
      <c r="K107" s="30">
        <f t="shared" si="134"/>
        <v>0</v>
      </c>
      <c r="L107" s="30">
        <f t="shared" si="134"/>
        <v>0</v>
      </c>
      <c r="M107" s="30">
        <f t="shared" si="134"/>
        <v>0</v>
      </c>
      <c r="N107" s="30">
        <f t="shared" si="134"/>
        <v>0</v>
      </c>
      <c r="O107" s="30">
        <f t="shared" si="134"/>
        <v>0</v>
      </c>
      <c r="P107" s="30">
        <f t="shared" si="134"/>
        <v>0</v>
      </c>
      <c r="Q107" s="30">
        <f t="shared" si="134"/>
        <v>1827774</v>
      </c>
      <c r="R107" s="30">
        <f t="shared" si="134"/>
        <v>1857589.9096333983</v>
      </c>
      <c r="S107" s="30">
        <f t="shared" si="134"/>
        <v>1887892.6995782412</v>
      </c>
      <c r="T107" s="30">
        <f t="shared" si="134"/>
        <v>1918690.3282265665</v>
      </c>
      <c r="U107" s="30">
        <f t="shared" si="134"/>
        <v>1949990.884178465</v>
      </c>
      <c r="V107" s="30">
        <f t="shared" si="134"/>
        <v>1981802.5883743432</v>
      </c>
      <c r="W107" s="30">
        <f t="shared" si="134"/>
        <v>2014133.796262128</v>
      </c>
      <c r="X107" s="30">
        <f t="shared" si="134"/>
        <v>2046993</v>
      </c>
      <c r="Y107" s="30">
        <f t="shared" si="134"/>
        <v>2070756.0914738462</v>
      </c>
      <c r="Z107" s="30">
        <f t="shared" si="134"/>
        <v>2094797.0593100772</v>
      </c>
      <c r="AA107" s="30">
        <f t="shared" si="134"/>
        <v>2119119.1735624117</v>
      </c>
      <c r="AB107" s="30">
        <f t="shared" si="134"/>
        <v>2143725.7429771321</v>
      </c>
      <c r="AC107" s="30">
        <f t="shared" si="134"/>
        <v>2168620.1154530416</v>
      </c>
      <c r="AD107" s="30">
        <f t="shared" si="134"/>
        <v>2193805.6785069085</v>
      </c>
      <c r="AE107" s="30">
        <f t="shared" si="134"/>
        <v>2219285.8597444654</v>
      </c>
      <c r="AF107" s="30">
        <f t="shared" si="134"/>
        <v>2245064.1273370301</v>
      </c>
      <c r="AG107" s="30">
        <f t="shared" si="134"/>
        <v>2271143.9905038164</v>
      </c>
      <c r="AH107" s="30">
        <f t="shared" si="134"/>
        <v>2297529</v>
      </c>
      <c r="AI107" s="30">
        <f t="shared" si="134"/>
        <v>2330351.7519154372</v>
      </c>
      <c r="AJ107" s="30">
        <f t="shared" si="134"/>
        <v>2363643.9745157468</v>
      </c>
      <c r="AK107" s="30">
        <f t="shared" si="134"/>
        <v>2397412.3903846783</v>
      </c>
      <c r="AL107" s="30">
        <f t="shared" si="134"/>
        <v>2431663.8184740427</v>
      </c>
      <c r="AM107" s="30">
        <f t="shared" si="134"/>
        <v>2466405.1754865642</v>
      </c>
      <c r="AN107" s="30">
        <f t="shared" si="134"/>
        <v>2501643.477278586</v>
      </c>
      <c r="AO107" s="30">
        <f t="shared" si="134"/>
        <v>2537385.8402829315</v>
      </c>
      <c r="AP107" s="30">
        <f t="shared" si="134"/>
        <v>2573639.4829522022</v>
      </c>
      <c r="AQ107" s="30">
        <f t="shared" si="134"/>
        <v>2610411.7272228017</v>
      </c>
      <c r="AR107" s="30">
        <f t="shared" si="134"/>
        <v>2647710</v>
      </c>
      <c r="AS107" s="30">
        <f t="shared" si="134"/>
        <v>2685541.8346643131</v>
      </c>
      <c r="AT107" s="30">
        <f t="shared" si="134"/>
        <v>2723914.8725995421</v>
      </c>
      <c r="AU107" s="30">
        <f t="shared" si="134"/>
        <v>2762836.8647427475</v>
      </c>
      <c r="AV107" s="30">
        <f t="shared" si="134"/>
        <v>2802315.6731564933</v>
      </c>
      <c r="AW107" s="30">
        <f t="shared" si="134"/>
        <v>2842359.2726236745</v>
      </c>
      <c r="AX107" s="30">
        <f t="shared" si="134"/>
        <v>2882975.7522652615</v>
      </c>
      <c r="AY107" s="30">
        <f t="shared" si="134"/>
        <v>2924173.3171812748</v>
      </c>
      <c r="AZ107" s="30">
        <f t="shared" si="134"/>
        <v>2965960.2901153434</v>
      </c>
      <c r="BA107" s="30">
        <f t="shared" si="134"/>
        <v>3008345.1131431675</v>
      </c>
      <c r="BB107" s="30">
        <f t="shared" si="134"/>
        <v>3051336.3493852434</v>
      </c>
      <c r="BC107" s="30">
        <f t="shared" si="134"/>
        <v>3094942.6847441932</v>
      </c>
    </row>
    <row r="108" spans="2:55" x14ac:dyDescent="0.2">
      <c r="B108" s="5">
        <v>10</v>
      </c>
      <c r="C108" s="5" t="str">
        <f>IF(ISBLANK('A2 Intenzita dopravy'!C30)=TRUE,"",'A2 Intenzita dopravy'!C30)</f>
        <v/>
      </c>
      <c r="D108" s="5" t="str">
        <f>IF(ISBLANK('A2 Intenzita dopravy'!D30)=TRUE,"",'A2 Intenzita dopravy'!D30)</f>
        <v/>
      </c>
      <c r="E108" s="5" t="str">
        <f>IF(ISBLANK('A2 Intenzita dopravy'!E30)=TRUE,"",'A2 Intenzita dopravy'!E30)</f>
        <v/>
      </c>
      <c r="F108" s="30">
        <f t="shared" ref="F108:BC108" si="135">IFERROR(SUM(E46,E78)*365*$E108,0)</f>
        <v>0</v>
      </c>
      <c r="G108" s="30">
        <f t="shared" si="135"/>
        <v>0</v>
      </c>
      <c r="H108" s="30">
        <f t="shared" si="135"/>
        <v>0</v>
      </c>
      <c r="I108" s="30">
        <f t="shared" si="135"/>
        <v>0</v>
      </c>
      <c r="J108" s="30">
        <f t="shared" si="135"/>
        <v>0</v>
      </c>
      <c r="K108" s="30">
        <f t="shared" si="135"/>
        <v>0</v>
      </c>
      <c r="L108" s="30">
        <f t="shared" si="135"/>
        <v>0</v>
      </c>
      <c r="M108" s="30">
        <f t="shared" si="135"/>
        <v>0</v>
      </c>
      <c r="N108" s="30">
        <f t="shared" si="135"/>
        <v>0</v>
      </c>
      <c r="O108" s="30">
        <f t="shared" si="135"/>
        <v>0</v>
      </c>
      <c r="P108" s="30">
        <f t="shared" si="135"/>
        <v>0</v>
      </c>
      <c r="Q108" s="30">
        <f t="shared" si="135"/>
        <v>0</v>
      </c>
      <c r="R108" s="30">
        <f t="shared" si="135"/>
        <v>0</v>
      </c>
      <c r="S108" s="30">
        <f t="shared" si="135"/>
        <v>0</v>
      </c>
      <c r="T108" s="30">
        <f t="shared" si="135"/>
        <v>0</v>
      </c>
      <c r="U108" s="30">
        <f t="shared" si="135"/>
        <v>0</v>
      </c>
      <c r="V108" s="30">
        <f t="shared" si="135"/>
        <v>0</v>
      </c>
      <c r="W108" s="30">
        <f t="shared" si="135"/>
        <v>0</v>
      </c>
      <c r="X108" s="30">
        <f t="shared" si="135"/>
        <v>0</v>
      </c>
      <c r="Y108" s="30">
        <f t="shared" si="135"/>
        <v>0</v>
      </c>
      <c r="Z108" s="30">
        <f t="shared" si="135"/>
        <v>0</v>
      </c>
      <c r="AA108" s="30">
        <f t="shared" si="135"/>
        <v>0</v>
      </c>
      <c r="AB108" s="30">
        <f t="shared" si="135"/>
        <v>0</v>
      </c>
      <c r="AC108" s="30">
        <f t="shared" si="135"/>
        <v>0</v>
      </c>
      <c r="AD108" s="30">
        <f t="shared" si="135"/>
        <v>0</v>
      </c>
      <c r="AE108" s="30">
        <f t="shared" si="135"/>
        <v>0</v>
      </c>
      <c r="AF108" s="30">
        <f t="shared" si="135"/>
        <v>0</v>
      </c>
      <c r="AG108" s="30">
        <f t="shared" si="135"/>
        <v>0</v>
      </c>
      <c r="AH108" s="30">
        <f t="shared" si="135"/>
        <v>0</v>
      </c>
      <c r="AI108" s="30">
        <f t="shared" si="135"/>
        <v>0</v>
      </c>
      <c r="AJ108" s="30">
        <f t="shared" si="135"/>
        <v>0</v>
      </c>
      <c r="AK108" s="30">
        <f t="shared" si="135"/>
        <v>0</v>
      </c>
      <c r="AL108" s="30">
        <f t="shared" si="135"/>
        <v>0</v>
      </c>
      <c r="AM108" s="30">
        <f t="shared" si="135"/>
        <v>0</v>
      </c>
      <c r="AN108" s="30">
        <f t="shared" si="135"/>
        <v>0</v>
      </c>
      <c r="AO108" s="30">
        <f t="shared" si="135"/>
        <v>0</v>
      </c>
      <c r="AP108" s="30">
        <f t="shared" si="135"/>
        <v>0</v>
      </c>
      <c r="AQ108" s="30">
        <f t="shared" si="135"/>
        <v>0</v>
      </c>
      <c r="AR108" s="30">
        <f t="shared" si="135"/>
        <v>0</v>
      </c>
      <c r="AS108" s="30">
        <f t="shared" si="135"/>
        <v>0</v>
      </c>
      <c r="AT108" s="30">
        <f t="shared" si="135"/>
        <v>0</v>
      </c>
      <c r="AU108" s="30">
        <f t="shared" si="135"/>
        <v>0</v>
      </c>
      <c r="AV108" s="30">
        <f t="shared" si="135"/>
        <v>0</v>
      </c>
      <c r="AW108" s="30">
        <f t="shared" si="135"/>
        <v>0</v>
      </c>
      <c r="AX108" s="30">
        <f t="shared" si="135"/>
        <v>0</v>
      </c>
      <c r="AY108" s="30">
        <f t="shared" si="135"/>
        <v>0</v>
      </c>
      <c r="AZ108" s="30">
        <f t="shared" si="135"/>
        <v>0</v>
      </c>
      <c r="BA108" s="30">
        <f t="shared" si="135"/>
        <v>0</v>
      </c>
      <c r="BB108" s="30">
        <f t="shared" si="135"/>
        <v>0</v>
      </c>
      <c r="BC108" s="30">
        <f t="shared" si="135"/>
        <v>0</v>
      </c>
    </row>
  </sheetData>
  <mergeCells count="8">
    <mergeCell ref="B15:C15"/>
    <mergeCell ref="B4:C4"/>
    <mergeCell ref="B5:C5"/>
    <mergeCell ref="B6:C6"/>
    <mergeCell ref="B7:C7"/>
    <mergeCell ref="B12:C12"/>
    <mergeCell ref="B13:C13"/>
    <mergeCell ref="B14:C14"/>
  </mergeCells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5"/>
  <sheetViews>
    <sheetView showGridLines="0" zoomScale="85" zoomScaleNormal="85" workbookViewId="0"/>
  </sheetViews>
  <sheetFormatPr defaultRowHeight="12.75" x14ac:dyDescent="0.2"/>
  <cols>
    <col min="1" max="1" width="2.7109375" style="171" customWidth="1"/>
    <col min="2" max="2" width="55.140625" style="171" customWidth="1"/>
    <col min="3" max="3" width="15.42578125" style="171" customWidth="1"/>
    <col min="4" max="33" width="12.28515625" style="171" bestFit="1" customWidth="1"/>
    <col min="34" max="34" width="11.85546875" style="171" customWidth="1"/>
    <col min="35" max="16384" width="9.140625" style="171"/>
  </cols>
  <sheetData>
    <row r="1" spans="1:34" ht="15.75" x14ac:dyDescent="0.25">
      <c r="B1" s="288" t="s">
        <v>440</v>
      </c>
      <c r="D1" s="198"/>
      <c r="E1" s="198"/>
    </row>
    <row r="2" spans="1:34" s="200" customFormat="1" x14ac:dyDescent="0.2">
      <c r="A2" s="199"/>
      <c r="C2" s="219" t="s">
        <v>83</v>
      </c>
      <c r="D2" s="86">
        <f>'A1 Parametre'!$C$6</f>
        <v>2019</v>
      </c>
      <c r="E2" s="86">
        <f>D2+1</f>
        <v>2020</v>
      </c>
      <c r="F2" s="86">
        <f t="shared" ref="F2:AH2" si="0">E2+1</f>
        <v>2021</v>
      </c>
      <c r="G2" s="86">
        <f t="shared" si="0"/>
        <v>2022</v>
      </c>
      <c r="H2" s="86">
        <f t="shared" si="0"/>
        <v>2023</v>
      </c>
      <c r="I2" s="86">
        <f t="shared" si="0"/>
        <v>2024</v>
      </c>
      <c r="J2" s="86">
        <f t="shared" si="0"/>
        <v>2025</v>
      </c>
      <c r="K2" s="86">
        <f t="shared" si="0"/>
        <v>2026</v>
      </c>
      <c r="L2" s="86">
        <f t="shared" si="0"/>
        <v>2027</v>
      </c>
      <c r="M2" s="86">
        <f t="shared" si="0"/>
        <v>2028</v>
      </c>
      <c r="N2" s="86">
        <f t="shared" si="0"/>
        <v>2029</v>
      </c>
      <c r="O2" s="86">
        <f t="shared" si="0"/>
        <v>2030</v>
      </c>
      <c r="P2" s="86">
        <f t="shared" si="0"/>
        <v>2031</v>
      </c>
      <c r="Q2" s="86">
        <f t="shared" si="0"/>
        <v>2032</v>
      </c>
      <c r="R2" s="86">
        <f t="shared" si="0"/>
        <v>2033</v>
      </c>
      <c r="S2" s="86">
        <f t="shared" si="0"/>
        <v>2034</v>
      </c>
      <c r="T2" s="86">
        <f t="shared" si="0"/>
        <v>2035</v>
      </c>
      <c r="U2" s="86">
        <f t="shared" si="0"/>
        <v>2036</v>
      </c>
      <c r="V2" s="86">
        <f t="shared" si="0"/>
        <v>2037</v>
      </c>
      <c r="W2" s="86">
        <f t="shared" si="0"/>
        <v>2038</v>
      </c>
      <c r="X2" s="86">
        <f t="shared" si="0"/>
        <v>2039</v>
      </c>
      <c r="Y2" s="86">
        <f t="shared" si="0"/>
        <v>2040</v>
      </c>
      <c r="Z2" s="86">
        <f t="shared" si="0"/>
        <v>2041</v>
      </c>
      <c r="AA2" s="86">
        <f t="shared" si="0"/>
        <v>2042</v>
      </c>
      <c r="AB2" s="86">
        <f t="shared" si="0"/>
        <v>2043</v>
      </c>
      <c r="AC2" s="86">
        <f t="shared" si="0"/>
        <v>2044</v>
      </c>
      <c r="AD2" s="86">
        <f t="shared" si="0"/>
        <v>2045</v>
      </c>
      <c r="AE2" s="86">
        <f t="shared" si="0"/>
        <v>2046</v>
      </c>
      <c r="AF2" s="86">
        <f t="shared" si="0"/>
        <v>2047</v>
      </c>
      <c r="AG2" s="86">
        <f t="shared" si="0"/>
        <v>2048</v>
      </c>
      <c r="AH2" s="86">
        <f t="shared" si="0"/>
        <v>2049</v>
      </c>
    </row>
    <row r="3" spans="1:34" s="202" customFormat="1" x14ac:dyDescent="0.2">
      <c r="A3" s="201"/>
      <c r="B3" s="213" t="s">
        <v>441</v>
      </c>
      <c r="C3" s="214" t="s">
        <v>65</v>
      </c>
      <c r="D3" s="5">
        <v>1</v>
      </c>
      <c r="E3" s="5">
        <f t="shared" ref="E3:AH3" si="1">D3+1</f>
        <v>2</v>
      </c>
      <c r="F3" s="5">
        <f t="shared" si="1"/>
        <v>3</v>
      </c>
      <c r="G3" s="5">
        <f t="shared" si="1"/>
        <v>4</v>
      </c>
      <c r="H3" s="5">
        <f t="shared" si="1"/>
        <v>5</v>
      </c>
      <c r="I3" s="5">
        <f t="shared" si="1"/>
        <v>6</v>
      </c>
      <c r="J3" s="5">
        <f t="shared" si="1"/>
        <v>7</v>
      </c>
      <c r="K3" s="5">
        <f t="shared" si="1"/>
        <v>8</v>
      </c>
      <c r="L3" s="5">
        <f t="shared" si="1"/>
        <v>9</v>
      </c>
      <c r="M3" s="5">
        <f t="shared" si="1"/>
        <v>10</v>
      </c>
      <c r="N3" s="5">
        <f t="shared" si="1"/>
        <v>11</v>
      </c>
      <c r="O3" s="5">
        <f t="shared" si="1"/>
        <v>12</v>
      </c>
      <c r="P3" s="5">
        <f t="shared" si="1"/>
        <v>13</v>
      </c>
      <c r="Q3" s="5">
        <f t="shared" si="1"/>
        <v>14</v>
      </c>
      <c r="R3" s="5">
        <f t="shared" si="1"/>
        <v>15</v>
      </c>
      <c r="S3" s="5">
        <f t="shared" si="1"/>
        <v>16</v>
      </c>
      <c r="T3" s="5">
        <f t="shared" si="1"/>
        <v>17</v>
      </c>
      <c r="U3" s="5">
        <f t="shared" si="1"/>
        <v>18</v>
      </c>
      <c r="V3" s="5">
        <f t="shared" si="1"/>
        <v>19</v>
      </c>
      <c r="W3" s="5">
        <f t="shared" si="1"/>
        <v>20</v>
      </c>
      <c r="X3" s="5">
        <f t="shared" si="1"/>
        <v>21</v>
      </c>
      <c r="Y3" s="5">
        <f t="shared" si="1"/>
        <v>22</v>
      </c>
      <c r="Z3" s="5">
        <f t="shared" si="1"/>
        <v>23</v>
      </c>
      <c r="AA3" s="5">
        <f t="shared" si="1"/>
        <v>24</v>
      </c>
      <c r="AB3" s="5">
        <f t="shared" si="1"/>
        <v>25</v>
      </c>
      <c r="AC3" s="5">
        <f t="shared" si="1"/>
        <v>26</v>
      </c>
      <c r="AD3" s="5">
        <f t="shared" si="1"/>
        <v>27</v>
      </c>
      <c r="AE3" s="5">
        <f t="shared" si="1"/>
        <v>28</v>
      </c>
      <c r="AF3" s="5">
        <f t="shared" si="1"/>
        <v>29</v>
      </c>
      <c r="AG3" s="5">
        <f t="shared" si="1"/>
        <v>30</v>
      </c>
      <c r="AH3" s="5">
        <f t="shared" si="1"/>
        <v>31</v>
      </c>
    </row>
    <row r="4" spans="1:34" s="203" customFormat="1" x14ac:dyDescent="0.2">
      <c r="B4" s="176" t="s">
        <v>273</v>
      </c>
      <c r="C4" s="216">
        <f>SUM(D4:AH4)</f>
        <v>0</v>
      </c>
      <c r="D4" s="257"/>
      <c r="E4" s="257"/>
      <c r="F4" s="257"/>
      <c r="G4" s="257"/>
      <c r="H4" s="257"/>
      <c r="I4" s="257"/>
      <c r="J4" s="257"/>
      <c r="K4" s="257"/>
      <c r="L4" s="257"/>
      <c r="M4" s="257"/>
      <c r="N4" s="257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7"/>
      <c r="AA4" s="257"/>
      <c r="AB4" s="257"/>
      <c r="AC4" s="257"/>
      <c r="AD4" s="257"/>
      <c r="AE4" s="257"/>
      <c r="AF4" s="257"/>
      <c r="AG4" s="257"/>
      <c r="AH4" s="257"/>
    </row>
    <row r="5" spans="1:34" s="203" customFormat="1" x14ac:dyDescent="0.2">
      <c r="B5" s="176" t="s">
        <v>274</v>
      </c>
      <c r="C5" s="217">
        <f>SUM(D5:AH5)</f>
        <v>0</v>
      </c>
      <c r="D5" s="257"/>
      <c r="E5" s="257"/>
      <c r="F5" s="257"/>
      <c r="G5" s="257"/>
      <c r="H5" s="257"/>
      <c r="I5" s="257"/>
      <c r="J5" s="257"/>
      <c r="K5" s="257"/>
      <c r="L5" s="257"/>
      <c r="M5" s="257"/>
      <c r="N5" s="257"/>
      <c r="O5" s="257"/>
      <c r="P5" s="257"/>
      <c r="Q5" s="257"/>
      <c r="R5" s="257"/>
      <c r="S5" s="257"/>
      <c r="T5" s="257"/>
      <c r="U5" s="257"/>
      <c r="V5" s="257"/>
      <c r="W5" s="257"/>
      <c r="X5" s="257"/>
      <c r="Y5" s="257"/>
      <c r="Z5" s="257"/>
      <c r="AA5" s="257"/>
      <c r="AB5" s="257"/>
      <c r="AC5" s="257"/>
      <c r="AD5" s="257"/>
      <c r="AE5" s="257"/>
      <c r="AF5" s="257"/>
      <c r="AG5" s="257"/>
      <c r="AH5" s="257"/>
    </row>
    <row r="6" spans="1:34" s="204" customFormat="1" x14ac:dyDescent="0.2">
      <c r="B6" s="205" t="s">
        <v>269</v>
      </c>
      <c r="C6" s="218">
        <f>SUM(D6:AH6)</f>
        <v>0</v>
      </c>
      <c r="D6" s="206">
        <f>SUM(D4:D5)</f>
        <v>0</v>
      </c>
      <c r="E6" s="206">
        <f t="shared" ref="E6:AG6" si="2">SUM(E4:E5)</f>
        <v>0</v>
      </c>
      <c r="F6" s="206">
        <f t="shared" si="2"/>
        <v>0</v>
      </c>
      <c r="G6" s="206">
        <f t="shared" si="2"/>
        <v>0</v>
      </c>
      <c r="H6" s="206">
        <f t="shared" si="2"/>
        <v>0</v>
      </c>
      <c r="I6" s="206">
        <f t="shared" si="2"/>
        <v>0</v>
      </c>
      <c r="J6" s="206">
        <f t="shared" si="2"/>
        <v>0</v>
      </c>
      <c r="K6" s="206">
        <f t="shared" si="2"/>
        <v>0</v>
      </c>
      <c r="L6" s="206">
        <f t="shared" si="2"/>
        <v>0</v>
      </c>
      <c r="M6" s="206">
        <f t="shared" si="2"/>
        <v>0</v>
      </c>
      <c r="N6" s="206">
        <f t="shared" si="2"/>
        <v>0</v>
      </c>
      <c r="O6" s="206">
        <f t="shared" si="2"/>
        <v>0</v>
      </c>
      <c r="P6" s="206">
        <f t="shared" si="2"/>
        <v>0</v>
      </c>
      <c r="Q6" s="206">
        <f t="shared" si="2"/>
        <v>0</v>
      </c>
      <c r="R6" s="206">
        <f t="shared" si="2"/>
        <v>0</v>
      </c>
      <c r="S6" s="206">
        <f t="shared" si="2"/>
        <v>0</v>
      </c>
      <c r="T6" s="206">
        <f t="shared" si="2"/>
        <v>0</v>
      </c>
      <c r="U6" s="206">
        <f t="shared" si="2"/>
        <v>0</v>
      </c>
      <c r="V6" s="206">
        <f t="shared" si="2"/>
        <v>0</v>
      </c>
      <c r="W6" s="206">
        <f t="shared" si="2"/>
        <v>0</v>
      </c>
      <c r="X6" s="206">
        <f t="shared" si="2"/>
        <v>0</v>
      </c>
      <c r="Y6" s="206">
        <f t="shared" si="2"/>
        <v>0</v>
      </c>
      <c r="Z6" s="206">
        <f t="shared" si="2"/>
        <v>0</v>
      </c>
      <c r="AA6" s="206">
        <f t="shared" si="2"/>
        <v>0</v>
      </c>
      <c r="AB6" s="206">
        <f t="shared" si="2"/>
        <v>0</v>
      </c>
      <c r="AC6" s="206">
        <f t="shared" si="2"/>
        <v>0</v>
      </c>
      <c r="AD6" s="206">
        <f t="shared" si="2"/>
        <v>0</v>
      </c>
      <c r="AE6" s="206">
        <f t="shared" si="2"/>
        <v>0</v>
      </c>
      <c r="AF6" s="206">
        <f t="shared" si="2"/>
        <v>0</v>
      </c>
      <c r="AG6" s="206">
        <f t="shared" si="2"/>
        <v>0</v>
      </c>
      <c r="AH6" s="206">
        <f t="shared" ref="AH6" si="3">SUM(AH4:AH5)</f>
        <v>0</v>
      </c>
    </row>
    <row r="7" spans="1:34" x14ac:dyDescent="0.2">
      <c r="C7" s="207"/>
    </row>
    <row r="8" spans="1:34" s="208" customFormat="1" x14ac:dyDescent="0.2">
      <c r="A8" s="203"/>
      <c r="C8" s="215" t="s">
        <v>83</v>
      </c>
      <c r="D8" s="86">
        <f>'A1 Parametre'!$C$6</f>
        <v>2019</v>
      </c>
      <c r="E8" s="86">
        <f>D8+1</f>
        <v>2020</v>
      </c>
      <c r="F8" s="86">
        <f t="shared" ref="F8:AH8" si="4">E8+1</f>
        <v>2021</v>
      </c>
      <c r="G8" s="86">
        <f t="shared" si="4"/>
        <v>2022</v>
      </c>
      <c r="H8" s="86">
        <f t="shared" si="4"/>
        <v>2023</v>
      </c>
      <c r="I8" s="86">
        <f t="shared" si="4"/>
        <v>2024</v>
      </c>
      <c r="J8" s="86">
        <f t="shared" si="4"/>
        <v>2025</v>
      </c>
      <c r="K8" s="86">
        <f t="shared" si="4"/>
        <v>2026</v>
      </c>
      <c r="L8" s="86">
        <f t="shared" si="4"/>
        <v>2027</v>
      </c>
      <c r="M8" s="86">
        <f t="shared" si="4"/>
        <v>2028</v>
      </c>
      <c r="N8" s="86">
        <f t="shared" si="4"/>
        <v>2029</v>
      </c>
      <c r="O8" s="86">
        <f t="shared" si="4"/>
        <v>2030</v>
      </c>
      <c r="P8" s="86">
        <f t="shared" si="4"/>
        <v>2031</v>
      </c>
      <c r="Q8" s="86">
        <f t="shared" si="4"/>
        <v>2032</v>
      </c>
      <c r="R8" s="86">
        <f t="shared" si="4"/>
        <v>2033</v>
      </c>
      <c r="S8" s="86">
        <f t="shared" si="4"/>
        <v>2034</v>
      </c>
      <c r="T8" s="86">
        <f t="shared" si="4"/>
        <v>2035</v>
      </c>
      <c r="U8" s="86">
        <f t="shared" si="4"/>
        <v>2036</v>
      </c>
      <c r="V8" s="86">
        <f t="shared" si="4"/>
        <v>2037</v>
      </c>
      <c r="W8" s="86">
        <f t="shared" si="4"/>
        <v>2038</v>
      </c>
      <c r="X8" s="86">
        <f t="shared" si="4"/>
        <v>2039</v>
      </c>
      <c r="Y8" s="86">
        <f t="shared" si="4"/>
        <v>2040</v>
      </c>
      <c r="Z8" s="86">
        <f t="shared" si="4"/>
        <v>2041</v>
      </c>
      <c r="AA8" s="86">
        <f t="shared" si="4"/>
        <v>2042</v>
      </c>
      <c r="AB8" s="86">
        <f t="shared" si="4"/>
        <v>2043</v>
      </c>
      <c r="AC8" s="86">
        <f t="shared" si="4"/>
        <v>2044</v>
      </c>
      <c r="AD8" s="86">
        <f t="shared" si="4"/>
        <v>2045</v>
      </c>
      <c r="AE8" s="86">
        <f t="shared" si="4"/>
        <v>2046</v>
      </c>
      <c r="AF8" s="86">
        <f t="shared" si="4"/>
        <v>2047</v>
      </c>
      <c r="AG8" s="86">
        <f t="shared" si="4"/>
        <v>2048</v>
      </c>
      <c r="AH8" s="86">
        <f t="shared" si="4"/>
        <v>2049</v>
      </c>
    </row>
    <row r="9" spans="1:34" s="209" customFormat="1" x14ac:dyDescent="0.2">
      <c r="A9" s="201"/>
      <c r="B9" s="213" t="s">
        <v>442</v>
      </c>
      <c r="C9" s="215" t="s">
        <v>65</v>
      </c>
      <c r="D9" s="5">
        <v>1</v>
      </c>
      <c r="E9" s="5">
        <f t="shared" ref="E9:AH9" si="5">D9+1</f>
        <v>2</v>
      </c>
      <c r="F9" s="5">
        <f t="shared" si="5"/>
        <v>3</v>
      </c>
      <c r="G9" s="5">
        <f t="shared" si="5"/>
        <v>4</v>
      </c>
      <c r="H9" s="5">
        <f t="shared" si="5"/>
        <v>5</v>
      </c>
      <c r="I9" s="5">
        <f t="shared" si="5"/>
        <v>6</v>
      </c>
      <c r="J9" s="5">
        <f t="shared" si="5"/>
        <v>7</v>
      </c>
      <c r="K9" s="5">
        <f t="shared" si="5"/>
        <v>8</v>
      </c>
      <c r="L9" s="5">
        <f t="shared" si="5"/>
        <v>9</v>
      </c>
      <c r="M9" s="5">
        <f t="shared" si="5"/>
        <v>10</v>
      </c>
      <c r="N9" s="5">
        <f t="shared" si="5"/>
        <v>11</v>
      </c>
      <c r="O9" s="5">
        <f t="shared" si="5"/>
        <v>12</v>
      </c>
      <c r="P9" s="5">
        <f t="shared" si="5"/>
        <v>13</v>
      </c>
      <c r="Q9" s="5">
        <f t="shared" si="5"/>
        <v>14</v>
      </c>
      <c r="R9" s="5">
        <f t="shared" si="5"/>
        <v>15</v>
      </c>
      <c r="S9" s="5">
        <f t="shared" si="5"/>
        <v>16</v>
      </c>
      <c r="T9" s="5">
        <f t="shared" si="5"/>
        <v>17</v>
      </c>
      <c r="U9" s="5">
        <f t="shared" si="5"/>
        <v>18</v>
      </c>
      <c r="V9" s="5">
        <f t="shared" si="5"/>
        <v>19</v>
      </c>
      <c r="W9" s="5">
        <f t="shared" si="5"/>
        <v>20</v>
      </c>
      <c r="X9" s="5">
        <f t="shared" si="5"/>
        <v>21</v>
      </c>
      <c r="Y9" s="5">
        <f t="shared" si="5"/>
        <v>22</v>
      </c>
      <c r="Z9" s="5">
        <f t="shared" si="5"/>
        <v>23</v>
      </c>
      <c r="AA9" s="5">
        <f t="shared" si="5"/>
        <v>24</v>
      </c>
      <c r="AB9" s="5">
        <f t="shared" si="5"/>
        <v>25</v>
      </c>
      <c r="AC9" s="5">
        <f t="shared" si="5"/>
        <v>26</v>
      </c>
      <c r="AD9" s="5">
        <f t="shared" si="5"/>
        <v>27</v>
      </c>
      <c r="AE9" s="5">
        <f t="shared" si="5"/>
        <v>28</v>
      </c>
      <c r="AF9" s="5">
        <f t="shared" si="5"/>
        <v>29</v>
      </c>
      <c r="AG9" s="5">
        <f t="shared" si="5"/>
        <v>30</v>
      </c>
      <c r="AH9" s="5">
        <f t="shared" si="5"/>
        <v>31</v>
      </c>
    </row>
    <row r="10" spans="1:34" s="203" customFormat="1" x14ac:dyDescent="0.2">
      <c r="B10" s="176" t="s">
        <v>271</v>
      </c>
      <c r="C10" s="216">
        <f>SUM(D10:AH10)</f>
        <v>0</v>
      </c>
      <c r="D10" s="257"/>
      <c r="E10" s="257"/>
      <c r="F10" s="257"/>
      <c r="G10" s="257"/>
      <c r="H10" s="257"/>
      <c r="I10" s="257"/>
      <c r="J10" s="257"/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7"/>
      <c r="X10" s="257"/>
      <c r="Y10" s="257"/>
      <c r="Z10" s="257"/>
      <c r="AA10" s="257"/>
      <c r="AB10" s="257"/>
      <c r="AC10" s="257"/>
      <c r="AD10" s="257"/>
      <c r="AE10" s="257"/>
      <c r="AF10" s="257"/>
      <c r="AG10" s="257"/>
      <c r="AH10" s="257"/>
    </row>
    <row r="11" spans="1:34" s="203" customFormat="1" x14ac:dyDescent="0.2">
      <c r="B11" s="176" t="s">
        <v>272</v>
      </c>
      <c r="C11" s="217">
        <f>SUM(D11:AH11)</f>
        <v>0</v>
      </c>
      <c r="D11" s="257"/>
      <c r="E11" s="257"/>
      <c r="F11" s="257"/>
      <c r="G11" s="257"/>
      <c r="H11" s="257"/>
      <c r="I11" s="257"/>
      <c r="J11" s="257"/>
      <c r="K11" s="257"/>
      <c r="L11" s="257"/>
      <c r="M11" s="257"/>
      <c r="N11" s="257"/>
      <c r="O11" s="257"/>
      <c r="P11" s="257"/>
      <c r="Q11" s="257"/>
      <c r="R11" s="257"/>
      <c r="S11" s="257"/>
      <c r="T11" s="257"/>
      <c r="U11" s="257"/>
      <c r="V11" s="257"/>
      <c r="W11" s="257"/>
      <c r="X11" s="257"/>
      <c r="Y11" s="257"/>
      <c r="Z11" s="257"/>
      <c r="AA11" s="257"/>
      <c r="AB11" s="257"/>
      <c r="AC11" s="257"/>
      <c r="AD11" s="257"/>
      <c r="AE11" s="257"/>
      <c r="AF11" s="257"/>
      <c r="AG11" s="257"/>
      <c r="AH11" s="257"/>
    </row>
    <row r="12" spans="1:34" s="204" customFormat="1" x14ac:dyDescent="0.2">
      <c r="B12" s="205" t="s">
        <v>270</v>
      </c>
      <c r="C12" s="218">
        <f>SUM(D12:AH12)</f>
        <v>0</v>
      </c>
      <c r="D12" s="206">
        <f>SUM(D10:D11)</f>
        <v>0</v>
      </c>
      <c r="E12" s="206">
        <f t="shared" ref="E12:AH12" si="6">SUM(E10:E11)</f>
        <v>0</v>
      </c>
      <c r="F12" s="206">
        <f t="shared" si="6"/>
        <v>0</v>
      </c>
      <c r="G12" s="206">
        <f t="shared" si="6"/>
        <v>0</v>
      </c>
      <c r="H12" s="206">
        <f t="shared" si="6"/>
        <v>0</v>
      </c>
      <c r="I12" s="206">
        <f t="shared" si="6"/>
        <v>0</v>
      </c>
      <c r="J12" s="206">
        <f t="shared" si="6"/>
        <v>0</v>
      </c>
      <c r="K12" s="206">
        <f t="shared" si="6"/>
        <v>0</v>
      </c>
      <c r="L12" s="206">
        <f t="shared" si="6"/>
        <v>0</v>
      </c>
      <c r="M12" s="206">
        <f t="shared" si="6"/>
        <v>0</v>
      </c>
      <c r="N12" s="206">
        <f t="shared" si="6"/>
        <v>0</v>
      </c>
      <c r="O12" s="206">
        <f t="shared" si="6"/>
        <v>0</v>
      </c>
      <c r="P12" s="206">
        <f t="shared" si="6"/>
        <v>0</v>
      </c>
      <c r="Q12" s="206">
        <f t="shared" si="6"/>
        <v>0</v>
      </c>
      <c r="R12" s="206">
        <f t="shared" si="6"/>
        <v>0</v>
      </c>
      <c r="S12" s="206">
        <f t="shared" si="6"/>
        <v>0</v>
      </c>
      <c r="T12" s="206">
        <f t="shared" si="6"/>
        <v>0</v>
      </c>
      <c r="U12" s="206">
        <f t="shared" si="6"/>
        <v>0</v>
      </c>
      <c r="V12" s="206">
        <f t="shared" si="6"/>
        <v>0</v>
      </c>
      <c r="W12" s="206">
        <f t="shared" si="6"/>
        <v>0</v>
      </c>
      <c r="X12" s="206">
        <f t="shared" si="6"/>
        <v>0</v>
      </c>
      <c r="Y12" s="206">
        <f t="shared" si="6"/>
        <v>0</v>
      </c>
      <c r="Z12" s="206">
        <f t="shared" si="6"/>
        <v>0</v>
      </c>
      <c r="AA12" s="206">
        <f t="shared" si="6"/>
        <v>0</v>
      </c>
      <c r="AB12" s="206">
        <f t="shared" si="6"/>
        <v>0</v>
      </c>
      <c r="AC12" s="206">
        <f t="shared" si="6"/>
        <v>0</v>
      </c>
      <c r="AD12" s="206">
        <f t="shared" si="6"/>
        <v>0</v>
      </c>
      <c r="AE12" s="206">
        <f t="shared" si="6"/>
        <v>0</v>
      </c>
      <c r="AF12" s="206">
        <f t="shared" si="6"/>
        <v>0</v>
      </c>
      <c r="AG12" s="206">
        <f t="shared" si="6"/>
        <v>0</v>
      </c>
      <c r="AH12" s="206">
        <f t="shared" si="6"/>
        <v>0</v>
      </c>
    </row>
    <row r="13" spans="1:34" x14ac:dyDescent="0.2">
      <c r="C13" s="207"/>
    </row>
    <row r="14" spans="1:34" s="204" customFormat="1" x14ac:dyDescent="0.2">
      <c r="B14" s="205" t="s">
        <v>443</v>
      </c>
      <c r="C14" s="218">
        <f>SUM(D14:AH14)</f>
        <v>0</v>
      </c>
      <c r="D14" s="206">
        <f t="shared" ref="D14:AH14" si="7">D6-D12</f>
        <v>0</v>
      </c>
      <c r="E14" s="206">
        <f t="shared" si="7"/>
        <v>0</v>
      </c>
      <c r="F14" s="206">
        <f t="shared" si="7"/>
        <v>0</v>
      </c>
      <c r="G14" s="206">
        <f t="shared" si="7"/>
        <v>0</v>
      </c>
      <c r="H14" s="206">
        <f t="shared" si="7"/>
        <v>0</v>
      </c>
      <c r="I14" s="206">
        <f t="shared" si="7"/>
        <v>0</v>
      </c>
      <c r="J14" s="206">
        <f t="shared" si="7"/>
        <v>0</v>
      </c>
      <c r="K14" s="206">
        <f t="shared" si="7"/>
        <v>0</v>
      </c>
      <c r="L14" s="206">
        <f t="shared" si="7"/>
        <v>0</v>
      </c>
      <c r="M14" s="206">
        <f t="shared" si="7"/>
        <v>0</v>
      </c>
      <c r="N14" s="206">
        <f t="shared" si="7"/>
        <v>0</v>
      </c>
      <c r="O14" s="206">
        <f t="shared" si="7"/>
        <v>0</v>
      </c>
      <c r="P14" s="206">
        <f t="shared" si="7"/>
        <v>0</v>
      </c>
      <c r="Q14" s="206">
        <f t="shared" si="7"/>
        <v>0</v>
      </c>
      <c r="R14" s="206">
        <f t="shared" si="7"/>
        <v>0</v>
      </c>
      <c r="S14" s="206">
        <f t="shared" si="7"/>
        <v>0</v>
      </c>
      <c r="T14" s="206">
        <f t="shared" si="7"/>
        <v>0</v>
      </c>
      <c r="U14" s="206">
        <f t="shared" si="7"/>
        <v>0</v>
      </c>
      <c r="V14" s="206">
        <f t="shared" si="7"/>
        <v>0</v>
      </c>
      <c r="W14" s="206">
        <f t="shared" si="7"/>
        <v>0</v>
      </c>
      <c r="X14" s="206">
        <f t="shared" si="7"/>
        <v>0</v>
      </c>
      <c r="Y14" s="206">
        <f t="shared" si="7"/>
        <v>0</v>
      </c>
      <c r="Z14" s="206">
        <f t="shared" si="7"/>
        <v>0</v>
      </c>
      <c r="AA14" s="206">
        <f t="shared" si="7"/>
        <v>0</v>
      </c>
      <c r="AB14" s="206">
        <f t="shared" si="7"/>
        <v>0</v>
      </c>
      <c r="AC14" s="206">
        <f t="shared" si="7"/>
        <v>0</v>
      </c>
      <c r="AD14" s="206">
        <f t="shared" si="7"/>
        <v>0</v>
      </c>
      <c r="AE14" s="206">
        <f t="shared" si="7"/>
        <v>0</v>
      </c>
      <c r="AF14" s="206">
        <f t="shared" si="7"/>
        <v>0</v>
      </c>
      <c r="AG14" s="206">
        <f t="shared" si="7"/>
        <v>0</v>
      </c>
      <c r="AH14" s="206">
        <f t="shared" si="7"/>
        <v>0</v>
      </c>
    </row>
    <row r="15" spans="1:34" s="203" customFormat="1" x14ac:dyDescent="0.2">
      <c r="C15" s="211"/>
      <c r="D15" s="212"/>
      <c r="E15" s="212"/>
    </row>
  </sheetData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I29"/>
  <sheetViews>
    <sheetView showGridLines="0" zoomScale="85" zoomScaleNormal="85" workbookViewId="0"/>
  </sheetViews>
  <sheetFormatPr defaultRowHeight="12.75" x14ac:dyDescent="0.2"/>
  <cols>
    <col min="1" max="1" width="2.7109375" customWidth="1"/>
    <col min="2" max="2" width="49.140625" customWidth="1"/>
    <col min="3" max="3" width="13.42578125" customWidth="1"/>
    <col min="4" max="7" width="10.7109375" customWidth="1"/>
    <col min="8" max="33" width="9.28515625" customWidth="1"/>
    <col min="34" max="34" width="10.42578125" customWidth="1"/>
    <col min="35" max="35" width="11.140625" bestFit="1" customWidth="1"/>
    <col min="257" max="257" width="2.7109375" customWidth="1"/>
    <col min="258" max="258" width="31.7109375" customWidth="1"/>
    <col min="259" max="259" width="15.7109375" bestFit="1" customWidth="1"/>
    <col min="260" max="260" width="11.7109375" bestFit="1" customWidth="1"/>
    <col min="261" max="261" width="10.7109375" bestFit="1" customWidth="1"/>
    <col min="262" max="262" width="15.7109375" bestFit="1" customWidth="1"/>
    <col min="263" max="263" width="10.7109375" bestFit="1" customWidth="1"/>
    <col min="264" max="286" width="11.140625" bestFit="1" customWidth="1"/>
    <col min="287" max="289" width="12.7109375" bestFit="1" customWidth="1"/>
    <col min="290" max="290" width="5" bestFit="1" customWidth="1"/>
    <col min="291" max="291" width="11.140625" bestFit="1" customWidth="1"/>
    <col min="513" max="513" width="2.7109375" customWidth="1"/>
    <col min="514" max="514" width="31.7109375" customWidth="1"/>
    <col min="515" max="515" width="15.7109375" bestFit="1" customWidth="1"/>
    <col min="516" max="516" width="11.7109375" bestFit="1" customWidth="1"/>
    <col min="517" max="517" width="10.7109375" bestFit="1" customWidth="1"/>
    <col min="518" max="518" width="15.7109375" bestFit="1" customWidth="1"/>
    <col min="519" max="519" width="10.7109375" bestFit="1" customWidth="1"/>
    <col min="520" max="542" width="11.140625" bestFit="1" customWidth="1"/>
    <col min="543" max="545" width="12.7109375" bestFit="1" customWidth="1"/>
    <col min="546" max="546" width="5" bestFit="1" customWidth="1"/>
    <col min="547" max="547" width="11.140625" bestFit="1" customWidth="1"/>
    <col min="769" max="769" width="2.7109375" customWidth="1"/>
    <col min="770" max="770" width="31.7109375" customWidth="1"/>
    <col min="771" max="771" width="15.7109375" bestFit="1" customWidth="1"/>
    <col min="772" max="772" width="11.7109375" bestFit="1" customWidth="1"/>
    <col min="773" max="773" width="10.7109375" bestFit="1" customWidth="1"/>
    <col min="774" max="774" width="15.7109375" bestFit="1" customWidth="1"/>
    <col min="775" max="775" width="10.7109375" bestFit="1" customWidth="1"/>
    <col min="776" max="798" width="11.140625" bestFit="1" customWidth="1"/>
    <col min="799" max="801" width="12.7109375" bestFit="1" customWidth="1"/>
    <col min="802" max="802" width="5" bestFit="1" customWidth="1"/>
    <col min="803" max="803" width="11.140625" bestFit="1" customWidth="1"/>
    <col min="1025" max="1025" width="2.7109375" customWidth="1"/>
    <col min="1026" max="1026" width="31.7109375" customWidth="1"/>
    <col min="1027" max="1027" width="15.7109375" bestFit="1" customWidth="1"/>
    <col min="1028" max="1028" width="11.7109375" bestFit="1" customWidth="1"/>
    <col min="1029" max="1029" width="10.7109375" bestFit="1" customWidth="1"/>
    <col min="1030" max="1030" width="15.7109375" bestFit="1" customWidth="1"/>
    <col min="1031" max="1031" width="10.7109375" bestFit="1" customWidth="1"/>
    <col min="1032" max="1054" width="11.140625" bestFit="1" customWidth="1"/>
    <col min="1055" max="1057" width="12.7109375" bestFit="1" customWidth="1"/>
    <col min="1058" max="1058" width="5" bestFit="1" customWidth="1"/>
    <col min="1059" max="1059" width="11.140625" bestFit="1" customWidth="1"/>
    <col min="1281" max="1281" width="2.7109375" customWidth="1"/>
    <col min="1282" max="1282" width="31.7109375" customWidth="1"/>
    <col min="1283" max="1283" width="15.7109375" bestFit="1" customWidth="1"/>
    <col min="1284" max="1284" width="11.7109375" bestFit="1" customWidth="1"/>
    <col min="1285" max="1285" width="10.7109375" bestFit="1" customWidth="1"/>
    <col min="1286" max="1286" width="15.7109375" bestFit="1" customWidth="1"/>
    <col min="1287" max="1287" width="10.7109375" bestFit="1" customWidth="1"/>
    <col min="1288" max="1310" width="11.140625" bestFit="1" customWidth="1"/>
    <col min="1311" max="1313" width="12.7109375" bestFit="1" customWidth="1"/>
    <col min="1314" max="1314" width="5" bestFit="1" customWidth="1"/>
    <col min="1315" max="1315" width="11.140625" bestFit="1" customWidth="1"/>
    <col min="1537" max="1537" width="2.7109375" customWidth="1"/>
    <col min="1538" max="1538" width="31.7109375" customWidth="1"/>
    <col min="1539" max="1539" width="15.7109375" bestFit="1" customWidth="1"/>
    <col min="1540" max="1540" width="11.7109375" bestFit="1" customWidth="1"/>
    <col min="1541" max="1541" width="10.7109375" bestFit="1" customWidth="1"/>
    <col min="1542" max="1542" width="15.7109375" bestFit="1" customWidth="1"/>
    <col min="1543" max="1543" width="10.7109375" bestFit="1" customWidth="1"/>
    <col min="1544" max="1566" width="11.140625" bestFit="1" customWidth="1"/>
    <col min="1567" max="1569" width="12.7109375" bestFit="1" customWidth="1"/>
    <col min="1570" max="1570" width="5" bestFit="1" customWidth="1"/>
    <col min="1571" max="1571" width="11.140625" bestFit="1" customWidth="1"/>
    <col min="1793" max="1793" width="2.7109375" customWidth="1"/>
    <col min="1794" max="1794" width="31.7109375" customWidth="1"/>
    <col min="1795" max="1795" width="15.7109375" bestFit="1" customWidth="1"/>
    <col min="1796" max="1796" width="11.7109375" bestFit="1" customWidth="1"/>
    <col min="1797" max="1797" width="10.7109375" bestFit="1" customWidth="1"/>
    <col min="1798" max="1798" width="15.7109375" bestFit="1" customWidth="1"/>
    <col min="1799" max="1799" width="10.7109375" bestFit="1" customWidth="1"/>
    <col min="1800" max="1822" width="11.140625" bestFit="1" customWidth="1"/>
    <col min="1823" max="1825" width="12.7109375" bestFit="1" customWidth="1"/>
    <col min="1826" max="1826" width="5" bestFit="1" customWidth="1"/>
    <col min="1827" max="1827" width="11.140625" bestFit="1" customWidth="1"/>
    <col min="2049" max="2049" width="2.7109375" customWidth="1"/>
    <col min="2050" max="2050" width="31.7109375" customWidth="1"/>
    <col min="2051" max="2051" width="15.7109375" bestFit="1" customWidth="1"/>
    <col min="2052" max="2052" width="11.7109375" bestFit="1" customWidth="1"/>
    <col min="2053" max="2053" width="10.7109375" bestFit="1" customWidth="1"/>
    <col min="2054" max="2054" width="15.7109375" bestFit="1" customWidth="1"/>
    <col min="2055" max="2055" width="10.7109375" bestFit="1" customWidth="1"/>
    <col min="2056" max="2078" width="11.140625" bestFit="1" customWidth="1"/>
    <col min="2079" max="2081" width="12.7109375" bestFit="1" customWidth="1"/>
    <col min="2082" max="2082" width="5" bestFit="1" customWidth="1"/>
    <col min="2083" max="2083" width="11.140625" bestFit="1" customWidth="1"/>
    <col min="2305" max="2305" width="2.7109375" customWidth="1"/>
    <col min="2306" max="2306" width="31.7109375" customWidth="1"/>
    <col min="2307" max="2307" width="15.7109375" bestFit="1" customWidth="1"/>
    <col min="2308" max="2308" width="11.7109375" bestFit="1" customWidth="1"/>
    <col min="2309" max="2309" width="10.7109375" bestFit="1" customWidth="1"/>
    <col min="2310" max="2310" width="15.7109375" bestFit="1" customWidth="1"/>
    <col min="2311" max="2311" width="10.7109375" bestFit="1" customWidth="1"/>
    <col min="2312" max="2334" width="11.140625" bestFit="1" customWidth="1"/>
    <col min="2335" max="2337" width="12.7109375" bestFit="1" customWidth="1"/>
    <col min="2338" max="2338" width="5" bestFit="1" customWidth="1"/>
    <col min="2339" max="2339" width="11.140625" bestFit="1" customWidth="1"/>
    <col min="2561" max="2561" width="2.7109375" customWidth="1"/>
    <col min="2562" max="2562" width="31.7109375" customWidth="1"/>
    <col min="2563" max="2563" width="15.7109375" bestFit="1" customWidth="1"/>
    <col min="2564" max="2564" width="11.7109375" bestFit="1" customWidth="1"/>
    <col min="2565" max="2565" width="10.7109375" bestFit="1" customWidth="1"/>
    <col min="2566" max="2566" width="15.7109375" bestFit="1" customWidth="1"/>
    <col min="2567" max="2567" width="10.7109375" bestFit="1" customWidth="1"/>
    <col min="2568" max="2590" width="11.140625" bestFit="1" customWidth="1"/>
    <col min="2591" max="2593" width="12.7109375" bestFit="1" customWidth="1"/>
    <col min="2594" max="2594" width="5" bestFit="1" customWidth="1"/>
    <col min="2595" max="2595" width="11.140625" bestFit="1" customWidth="1"/>
    <col min="2817" max="2817" width="2.7109375" customWidth="1"/>
    <col min="2818" max="2818" width="31.7109375" customWidth="1"/>
    <col min="2819" max="2819" width="15.7109375" bestFit="1" customWidth="1"/>
    <col min="2820" max="2820" width="11.7109375" bestFit="1" customWidth="1"/>
    <col min="2821" max="2821" width="10.7109375" bestFit="1" customWidth="1"/>
    <col min="2822" max="2822" width="15.7109375" bestFit="1" customWidth="1"/>
    <col min="2823" max="2823" width="10.7109375" bestFit="1" customWidth="1"/>
    <col min="2824" max="2846" width="11.140625" bestFit="1" customWidth="1"/>
    <col min="2847" max="2849" width="12.7109375" bestFit="1" customWidth="1"/>
    <col min="2850" max="2850" width="5" bestFit="1" customWidth="1"/>
    <col min="2851" max="2851" width="11.140625" bestFit="1" customWidth="1"/>
    <col min="3073" max="3073" width="2.7109375" customWidth="1"/>
    <col min="3074" max="3074" width="31.7109375" customWidth="1"/>
    <col min="3075" max="3075" width="15.7109375" bestFit="1" customWidth="1"/>
    <col min="3076" max="3076" width="11.7109375" bestFit="1" customWidth="1"/>
    <col min="3077" max="3077" width="10.7109375" bestFit="1" customWidth="1"/>
    <col min="3078" max="3078" width="15.7109375" bestFit="1" customWidth="1"/>
    <col min="3079" max="3079" width="10.7109375" bestFit="1" customWidth="1"/>
    <col min="3080" max="3102" width="11.140625" bestFit="1" customWidth="1"/>
    <col min="3103" max="3105" width="12.7109375" bestFit="1" customWidth="1"/>
    <col min="3106" max="3106" width="5" bestFit="1" customWidth="1"/>
    <col min="3107" max="3107" width="11.140625" bestFit="1" customWidth="1"/>
    <col min="3329" max="3329" width="2.7109375" customWidth="1"/>
    <col min="3330" max="3330" width="31.7109375" customWidth="1"/>
    <col min="3331" max="3331" width="15.7109375" bestFit="1" customWidth="1"/>
    <col min="3332" max="3332" width="11.7109375" bestFit="1" customWidth="1"/>
    <col min="3333" max="3333" width="10.7109375" bestFit="1" customWidth="1"/>
    <col min="3334" max="3334" width="15.7109375" bestFit="1" customWidth="1"/>
    <col min="3335" max="3335" width="10.7109375" bestFit="1" customWidth="1"/>
    <col min="3336" max="3358" width="11.140625" bestFit="1" customWidth="1"/>
    <col min="3359" max="3361" width="12.7109375" bestFit="1" customWidth="1"/>
    <col min="3362" max="3362" width="5" bestFit="1" customWidth="1"/>
    <col min="3363" max="3363" width="11.140625" bestFit="1" customWidth="1"/>
    <col min="3585" max="3585" width="2.7109375" customWidth="1"/>
    <col min="3586" max="3586" width="31.7109375" customWidth="1"/>
    <col min="3587" max="3587" width="15.7109375" bestFit="1" customWidth="1"/>
    <col min="3588" max="3588" width="11.7109375" bestFit="1" customWidth="1"/>
    <col min="3589" max="3589" width="10.7109375" bestFit="1" customWidth="1"/>
    <col min="3590" max="3590" width="15.7109375" bestFit="1" customWidth="1"/>
    <col min="3591" max="3591" width="10.7109375" bestFit="1" customWidth="1"/>
    <col min="3592" max="3614" width="11.140625" bestFit="1" customWidth="1"/>
    <col min="3615" max="3617" width="12.7109375" bestFit="1" customWidth="1"/>
    <col min="3618" max="3618" width="5" bestFit="1" customWidth="1"/>
    <col min="3619" max="3619" width="11.140625" bestFit="1" customWidth="1"/>
    <col min="3841" max="3841" width="2.7109375" customWidth="1"/>
    <col min="3842" max="3842" width="31.7109375" customWidth="1"/>
    <col min="3843" max="3843" width="15.7109375" bestFit="1" customWidth="1"/>
    <col min="3844" max="3844" width="11.7109375" bestFit="1" customWidth="1"/>
    <col min="3845" max="3845" width="10.7109375" bestFit="1" customWidth="1"/>
    <col min="3846" max="3846" width="15.7109375" bestFit="1" customWidth="1"/>
    <col min="3847" max="3847" width="10.7109375" bestFit="1" customWidth="1"/>
    <col min="3848" max="3870" width="11.140625" bestFit="1" customWidth="1"/>
    <col min="3871" max="3873" width="12.7109375" bestFit="1" customWidth="1"/>
    <col min="3874" max="3874" width="5" bestFit="1" customWidth="1"/>
    <col min="3875" max="3875" width="11.140625" bestFit="1" customWidth="1"/>
    <col min="4097" max="4097" width="2.7109375" customWidth="1"/>
    <col min="4098" max="4098" width="31.7109375" customWidth="1"/>
    <col min="4099" max="4099" width="15.7109375" bestFit="1" customWidth="1"/>
    <col min="4100" max="4100" width="11.7109375" bestFit="1" customWidth="1"/>
    <col min="4101" max="4101" width="10.7109375" bestFit="1" customWidth="1"/>
    <col min="4102" max="4102" width="15.7109375" bestFit="1" customWidth="1"/>
    <col min="4103" max="4103" width="10.7109375" bestFit="1" customWidth="1"/>
    <col min="4104" max="4126" width="11.140625" bestFit="1" customWidth="1"/>
    <col min="4127" max="4129" width="12.7109375" bestFit="1" customWidth="1"/>
    <col min="4130" max="4130" width="5" bestFit="1" customWidth="1"/>
    <col min="4131" max="4131" width="11.140625" bestFit="1" customWidth="1"/>
    <col min="4353" max="4353" width="2.7109375" customWidth="1"/>
    <col min="4354" max="4354" width="31.7109375" customWidth="1"/>
    <col min="4355" max="4355" width="15.7109375" bestFit="1" customWidth="1"/>
    <col min="4356" max="4356" width="11.7109375" bestFit="1" customWidth="1"/>
    <col min="4357" max="4357" width="10.7109375" bestFit="1" customWidth="1"/>
    <col min="4358" max="4358" width="15.7109375" bestFit="1" customWidth="1"/>
    <col min="4359" max="4359" width="10.7109375" bestFit="1" customWidth="1"/>
    <col min="4360" max="4382" width="11.140625" bestFit="1" customWidth="1"/>
    <col min="4383" max="4385" width="12.7109375" bestFit="1" customWidth="1"/>
    <col min="4386" max="4386" width="5" bestFit="1" customWidth="1"/>
    <col min="4387" max="4387" width="11.140625" bestFit="1" customWidth="1"/>
    <col min="4609" max="4609" width="2.7109375" customWidth="1"/>
    <col min="4610" max="4610" width="31.7109375" customWidth="1"/>
    <col min="4611" max="4611" width="15.7109375" bestFit="1" customWidth="1"/>
    <col min="4612" max="4612" width="11.7109375" bestFit="1" customWidth="1"/>
    <col min="4613" max="4613" width="10.7109375" bestFit="1" customWidth="1"/>
    <col min="4614" max="4614" width="15.7109375" bestFit="1" customWidth="1"/>
    <col min="4615" max="4615" width="10.7109375" bestFit="1" customWidth="1"/>
    <col min="4616" max="4638" width="11.140625" bestFit="1" customWidth="1"/>
    <col min="4639" max="4641" width="12.7109375" bestFit="1" customWidth="1"/>
    <col min="4642" max="4642" width="5" bestFit="1" customWidth="1"/>
    <col min="4643" max="4643" width="11.140625" bestFit="1" customWidth="1"/>
    <col min="4865" max="4865" width="2.7109375" customWidth="1"/>
    <col min="4866" max="4866" width="31.7109375" customWidth="1"/>
    <col min="4867" max="4867" width="15.7109375" bestFit="1" customWidth="1"/>
    <col min="4868" max="4868" width="11.7109375" bestFit="1" customWidth="1"/>
    <col min="4869" max="4869" width="10.7109375" bestFit="1" customWidth="1"/>
    <col min="4870" max="4870" width="15.7109375" bestFit="1" customWidth="1"/>
    <col min="4871" max="4871" width="10.7109375" bestFit="1" customWidth="1"/>
    <col min="4872" max="4894" width="11.140625" bestFit="1" customWidth="1"/>
    <col min="4895" max="4897" width="12.7109375" bestFit="1" customWidth="1"/>
    <col min="4898" max="4898" width="5" bestFit="1" customWidth="1"/>
    <col min="4899" max="4899" width="11.140625" bestFit="1" customWidth="1"/>
    <col min="5121" max="5121" width="2.7109375" customWidth="1"/>
    <col min="5122" max="5122" width="31.7109375" customWidth="1"/>
    <col min="5123" max="5123" width="15.7109375" bestFit="1" customWidth="1"/>
    <col min="5124" max="5124" width="11.7109375" bestFit="1" customWidth="1"/>
    <col min="5125" max="5125" width="10.7109375" bestFit="1" customWidth="1"/>
    <col min="5126" max="5126" width="15.7109375" bestFit="1" customWidth="1"/>
    <col min="5127" max="5127" width="10.7109375" bestFit="1" customWidth="1"/>
    <col min="5128" max="5150" width="11.140625" bestFit="1" customWidth="1"/>
    <col min="5151" max="5153" width="12.7109375" bestFit="1" customWidth="1"/>
    <col min="5154" max="5154" width="5" bestFit="1" customWidth="1"/>
    <col min="5155" max="5155" width="11.140625" bestFit="1" customWidth="1"/>
    <col min="5377" max="5377" width="2.7109375" customWidth="1"/>
    <col min="5378" max="5378" width="31.7109375" customWidth="1"/>
    <col min="5379" max="5379" width="15.7109375" bestFit="1" customWidth="1"/>
    <col min="5380" max="5380" width="11.7109375" bestFit="1" customWidth="1"/>
    <col min="5381" max="5381" width="10.7109375" bestFit="1" customWidth="1"/>
    <col min="5382" max="5382" width="15.7109375" bestFit="1" customWidth="1"/>
    <col min="5383" max="5383" width="10.7109375" bestFit="1" customWidth="1"/>
    <col min="5384" max="5406" width="11.140625" bestFit="1" customWidth="1"/>
    <col min="5407" max="5409" width="12.7109375" bestFit="1" customWidth="1"/>
    <col min="5410" max="5410" width="5" bestFit="1" customWidth="1"/>
    <col min="5411" max="5411" width="11.140625" bestFit="1" customWidth="1"/>
    <col min="5633" max="5633" width="2.7109375" customWidth="1"/>
    <col min="5634" max="5634" width="31.7109375" customWidth="1"/>
    <col min="5635" max="5635" width="15.7109375" bestFit="1" customWidth="1"/>
    <col min="5636" max="5636" width="11.7109375" bestFit="1" customWidth="1"/>
    <col min="5637" max="5637" width="10.7109375" bestFit="1" customWidth="1"/>
    <col min="5638" max="5638" width="15.7109375" bestFit="1" customWidth="1"/>
    <col min="5639" max="5639" width="10.7109375" bestFit="1" customWidth="1"/>
    <col min="5640" max="5662" width="11.140625" bestFit="1" customWidth="1"/>
    <col min="5663" max="5665" width="12.7109375" bestFit="1" customWidth="1"/>
    <col min="5666" max="5666" width="5" bestFit="1" customWidth="1"/>
    <col min="5667" max="5667" width="11.140625" bestFit="1" customWidth="1"/>
    <col min="5889" max="5889" width="2.7109375" customWidth="1"/>
    <col min="5890" max="5890" width="31.7109375" customWidth="1"/>
    <col min="5891" max="5891" width="15.7109375" bestFit="1" customWidth="1"/>
    <col min="5892" max="5892" width="11.7109375" bestFit="1" customWidth="1"/>
    <col min="5893" max="5893" width="10.7109375" bestFit="1" customWidth="1"/>
    <col min="5894" max="5894" width="15.7109375" bestFit="1" customWidth="1"/>
    <col min="5895" max="5895" width="10.7109375" bestFit="1" customWidth="1"/>
    <col min="5896" max="5918" width="11.140625" bestFit="1" customWidth="1"/>
    <col min="5919" max="5921" width="12.7109375" bestFit="1" customWidth="1"/>
    <col min="5922" max="5922" width="5" bestFit="1" customWidth="1"/>
    <col min="5923" max="5923" width="11.140625" bestFit="1" customWidth="1"/>
    <col min="6145" max="6145" width="2.7109375" customWidth="1"/>
    <col min="6146" max="6146" width="31.7109375" customWidth="1"/>
    <col min="6147" max="6147" width="15.7109375" bestFit="1" customWidth="1"/>
    <col min="6148" max="6148" width="11.7109375" bestFit="1" customWidth="1"/>
    <col min="6149" max="6149" width="10.7109375" bestFit="1" customWidth="1"/>
    <col min="6150" max="6150" width="15.7109375" bestFit="1" customWidth="1"/>
    <col min="6151" max="6151" width="10.7109375" bestFit="1" customWidth="1"/>
    <col min="6152" max="6174" width="11.140625" bestFit="1" customWidth="1"/>
    <col min="6175" max="6177" width="12.7109375" bestFit="1" customWidth="1"/>
    <col min="6178" max="6178" width="5" bestFit="1" customWidth="1"/>
    <col min="6179" max="6179" width="11.140625" bestFit="1" customWidth="1"/>
    <col min="6401" max="6401" width="2.7109375" customWidth="1"/>
    <col min="6402" max="6402" width="31.7109375" customWidth="1"/>
    <col min="6403" max="6403" width="15.7109375" bestFit="1" customWidth="1"/>
    <col min="6404" max="6404" width="11.7109375" bestFit="1" customWidth="1"/>
    <col min="6405" max="6405" width="10.7109375" bestFit="1" customWidth="1"/>
    <col min="6406" max="6406" width="15.7109375" bestFit="1" customWidth="1"/>
    <col min="6407" max="6407" width="10.7109375" bestFit="1" customWidth="1"/>
    <col min="6408" max="6430" width="11.140625" bestFit="1" customWidth="1"/>
    <col min="6431" max="6433" width="12.7109375" bestFit="1" customWidth="1"/>
    <col min="6434" max="6434" width="5" bestFit="1" customWidth="1"/>
    <col min="6435" max="6435" width="11.140625" bestFit="1" customWidth="1"/>
    <col min="6657" max="6657" width="2.7109375" customWidth="1"/>
    <col min="6658" max="6658" width="31.7109375" customWidth="1"/>
    <col min="6659" max="6659" width="15.7109375" bestFit="1" customWidth="1"/>
    <col min="6660" max="6660" width="11.7109375" bestFit="1" customWidth="1"/>
    <col min="6661" max="6661" width="10.7109375" bestFit="1" customWidth="1"/>
    <col min="6662" max="6662" width="15.7109375" bestFit="1" customWidth="1"/>
    <col min="6663" max="6663" width="10.7109375" bestFit="1" customWidth="1"/>
    <col min="6664" max="6686" width="11.140625" bestFit="1" customWidth="1"/>
    <col min="6687" max="6689" width="12.7109375" bestFit="1" customWidth="1"/>
    <col min="6690" max="6690" width="5" bestFit="1" customWidth="1"/>
    <col min="6691" max="6691" width="11.140625" bestFit="1" customWidth="1"/>
    <col min="6913" max="6913" width="2.7109375" customWidth="1"/>
    <col min="6914" max="6914" width="31.7109375" customWidth="1"/>
    <col min="6915" max="6915" width="15.7109375" bestFit="1" customWidth="1"/>
    <col min="6916" max="6916" width="11.7109375" bestFit="1" customWidth="1"/>
    <col min="6917" max="6917" width="10.7109375" bestFit="1" customWidth="1"/>
    <col min="6918" max="6918" width="15.7109375" bestFit="1" customWidth="1"/>
    <col min="6919" max="6919" width="10.7109375" bestFit="1" customWidth="1"/>
    <col min="6920" max="6942" width="11.140625" bestFit="1" customWidth="1"/>
    <col min="6943" max="6945" width="12.7109375" bestFit="1" customWidth="1"/>
    <col min="6946" max="6946" width="5" bestFit="1" customWidth="1"/>
    <col min="6947" max="6947" width="11.140625" bestFit="1" customWidth="1"/>
    <col min="7169" max="7169" width="2.7109375" customWidth="1"/>
    <col min="7170" max="7170" width="31.7109375" customWidth="1"/>
    <col min="7171" max="7171" width="15.7109375" bestFit="1" customWidth="1"/>
    <col min="7172" max="7172" width="11.7109375" bestFit="1" customWidth="1"/>
    <col min="7173" max="7173" width="10.7109375" bestFit="1" customWidth="1"/>
    <col min="7174" max="7174" width="15.7109375" bestFit="1" customWidth="1"/>
    <col min="7175" max="7175" width="10.7109375" bestFit="1" customWidth="1"/>
    <col min="7176" max="7198" width="11.140625" bestFit="1" customWidth="1"/>
    <col min="7199" max="7201" width="12.7109375" bestFit="1" customWidth="1"/>
    <col min="7202" max="7202" width="5" bestFit="1" customWidth="1"/>
    <col min="7203" max="7203" width="11.140625" bestFit="1" customWidth="1"/>
    <col min="7425" max="7425" width="2.7109375" customWidth="1"/>
    <col min="7426" max="7426" width="31.7109375" customWidth="1"/>
    <col min="7427" max="7427" width="15.7109375" bestFit="1" customWidth="1"/>
    <col min="7428" max="7428" width="11.7109375" bestFit="1" customWidth="1"/>
    <col min="7429" max="7429" width="10.7109375" bestFit="1" customWidth="1"/>
    <col min="7430" max="7430" width="15.7109375" bestFit="1" customWidth="1"/>
    <col min="7431" max="7431" width="10.7109375" bestFit="1" customWidth="1"/>
    <col min="7432" max="7454" width="11.140625" bestFit="1" customWidth="1"/>
    <col min="7455" max="7457" width="12.7109375" bestFit="1" customWidth="1"/>
    <col min="7458" max="7458" width="5" bestFit="1" customWidth="1"/>
    <col min="7459" max="7459" width="11.140625" bestFit="1" customWidth="1"/>
    <col min="7681" max="7681" width="2.7109375" customWidth="1"/>
    <col min="7682" max="7682" width="31.7109375" customWidth="1"/>
    <col min="7683" max="7683" width="15.7109375" bestFit="1" customWidth="1"/>
    <col min="7684" max="7684" width="11.7109375" bestFit="1" customWidth="1"/>
    <col min="7685" max="7685" width="10.7109375" bestFit="1" customWidth="1"/>
    <col min="7686" max="7686" width="15.7109375" bestFit="1" customWidth="1"/>
    <col min="7687" max="7687" width="10.7109375" bestFit="1" customWidth="1"/>
    <col min="7688" max="7710" width="11.140625" bestFit="1" customWidth="1"/>
    <col min="7711" max="7713" width="12.7109375" bestFit="1" customWidth="1"/>
    <col min="7714" max="7714" width="5" bestFit="1" customWidth="1"/>
    <col min="7715" max="7715" width="11.140625" bestFit="1" customWidth="1"/>
    <col min="7937" max="7937" width="2.7109375" customWidth="1"/>
    <col min="7938" max="7938" width="31.7109375" customWidth="1"/>
    <col min="7939" max="7939" width="15.7109375" bestFit="1" customWidth="1"/>
    <col min="7940" max="7940" width="11.7109375" bestFit="1" customWidth="1"/>
    <col min="7941" max="7941" width="10.7109375" bestFit="1" customWidth="1"/>
    <col min="7942" max="7942" width="15.7109375" bestFit="1" customWidth="1"/>
    <col min="7943" max="7943" width="10.7109375" bestFit="1" customWidth="1"/>
    <col min="7944" max="7966" width="11.140625" bestFit="1" customWidth="1"/>
    <col min="7967" max="7969" width="12.7109375" bestFit="1" customWidth="1"/>
    <col min="7970" max="7970" width="5" bestFit="1" customWidth="1"/>
    <col min="7971" max="7971" width="11.140625" bestFit="1" customWidth="1"/>
    <col min="8193" max="8193" width="2.7109375" customWidth="1"/>
    <col min="8194" max="8194" width="31.7109375" customWidth="1"/>
    <col min="8195" max="8195" width="15.7109375" bestFit="1" customWidth="1"/>
    <col min="8196" max="8196" width="11.7109375" bestFit="1" customWidth="1"/>
    <col min="8197" max="8197" width="10.7109375" bestFit="1" customWidth="1"/>
    <col min="8198" max="8198" width="15.7109375" bestFit="1" customWidth="1"/>
    <col min="8199" max="8199" width="10.7109375" bestFit="1" customWidth="1"/>
    <col min="8200" max="8222" width="11.140625" bestFit="1" customWidth="1"/>
    <col min="8223" max="8225" width="12.7109375" bestFit="1" customWidth="1"/>
    <col min="8226" max="8226" width="5" bestFit="1" customWidth="1"/>
    <col min="8227" max="8227" width="11.140625" bestFit="1" customWidth="1"/>
    <col min="8449" max="8449" width="2.7109375" customWidth="1"/>
    <col min="8450" max="8450" width="31.7109375" customWidth="1"/>
    <col min="8451" max="8451" width="15.7109375" bestFit="1" customWidth="1"/>
    <col min="8452" max="8452" width="11.7109375" bestFit="1" customWidth="1"/>
    <col min="8453" max="8453" width="10.7109375" bestFit="1" customWidth="1"/>
    <col min="8454" max="8454" width="15.7109375" bestFit="1" customWidth="1"/>
    <col min="8455" max="8455" width="10.7109375" bestFit="1" customWidth="1"/>
    <col min="8456" max="8478" width="11.140625" bestFit="1" customWidth="1"/>
    <col min="8479" max="8481" width="12.7109375" bestFit="1" customWidth="1"/>
    <col min="8482" max="8482" width="5" bestFit="1" customWidth="1"/>
    <col min="8483" max="8483" width="11.140625" bestFit="1" customWidth="1"/>
    <col min="8705" max="8705" width="2.7109375" customWidth="1"/>
    <col min="8706" max="8706" width="31.7109375" customWidth="1"/>
    <col min="8707" max="8707" width="15.7109375" bestFit="1" customWidth="1"/>
    <col min="8708" max="8708" width="11.7109375" bestFit="1" customWidth="1"/>
    <col min="8709" max="8709" width="10.7109375" bestFit="1" customWidth="1"/>
    <col min="8710" max="8710" width="15.7109375" bestFit="1" customWidth="1"/>
    <col min="8711" max="8711" width="10.7109375" bestFit="1" customWidth="1"/>
    <col min="8712" max="8734" width="11.140625" bestFit="1" customWidth="1"/>
    <col min="8735" max="8737" width="12.7109375" bestFit="1" customWidth="1"/>
    <col min="8738" max="8738" width="5" bestFit="1" customWidth="1"/>
    <col min="8739" max="8739" width="11.140625" bestFit="1" customWidth="1"/>
    <col min="8961" max="8961" width="2.7109375" customWidth="1"/>
    <col min="8962" max="8962" width="31.7109375" customWidth="1"/>
    <col min="8963" max="8963" width="15.7109375" bestFit="1" customWidth="1"/>
    <col min="8964" max="8964" width="11.7109375" bestFit="1" customWidth="1"/>
    <col min="8965" max="8965" width="10.7109375" bestFit="1" customWidth="1"/>
    <col min="8966" max="8966" width="15.7109375" bestFit="1" customWidth="1"/>
    <col min="8967" max="8967" width="10.7109375" bestFit="1" customWidth="1"/>
    <col min="8968" max="8990" width="11.140625" bestFit="1" customWidth="1"/>
    <col min="8991" max="8993" width="12.7109375" bestFit="1" customWidth="1"/>
    <col min="8994" max="8994" width="5" bestFit="1" customWidth="1"/>
    <col min="8995" max="8995" width="11.140625" bestFit="1" customWidth="1"/>
    <col min="9217" max="9217" width="2.7109375" customWidth="1"/>
    <col min="9218" max="9218" width="31.7109375" customWidth="1"/>
    <col min="9219" max="9219" width="15.7109375" bestFit="1" customWidth="1"/>
    <col min="9220" max="9220" width="11.7109375" bestFit="1" customWidth="1"/>
    <col min="9221" max="9221" width="10.7109375" bestFit="1" customWidth="1"/>
    <col min="9222" max="9222" width="15.7109375" bestFit="1" customWidth="1"/>
    <col min="9223" max="9223" width="10.7109375" bestFit="1" customWidth="1"/>
    <col min="9224" max="9246" width="11.140625" bestFit="1" customWidth="1"/>
    <col min="9247" max="9249" width="12.7109375" bestFit="1" customWidth="1"/>
    <col min="9250" max="9250" width="5" bestFit="1" customWidth="1"/>
    <col min="9251" max="9251" width="11.140625" bestFit="1" customWidth="1"/>
    <col min="9473" max="9473" width="2.7109375" customWidth="1"/>
    <col min="9474" max="9474" width="31.7109375" customWidth="1"/>
    <col min="9475" max="9475" width="15.7109375" bestFit="1" customWidth="1"/>
    <col min="9476" max="9476" width="11.7109375" bestFit="1" customWidth="1"/>
    <col min="9477" max="9477" width="10.7109375" bestFit="1" customWidth="1"/>
    <col min="9478" max="9478" width="15.7109375" bestFit="1" customWidth="1"/>
    <col min="9479" max="9479" width="10.7109375" bestFit="1" customWidth="1"/>
    <col min="9480" max="9502" width="11.140625" bestFit="1" customWidth="1"/>
    <col min="9503" max="9505" width="12.7109375" bestFit="1" customWidth="1"/>
    <col min="9506" max="9506" width="5" bestFit="1" customWidth="1"/>
    <col min="9507" max="9507" width="11.140625" bestFit="1" customWidth="1"/>
    <col min="9729" max="9729" width="2.7109375" customWidth="1"/>
    <col min="9730" max="9730" width="31.7109375" customWidth="1"/>
    <col min="9731" max="9731" width="15.7109375" bestFit="1" customWidth="1"/>
    <col min="9732" max="9732" width="11.7109375" bestFit="1" customWidth="1"/>
    <col min="9733" max="9733" width="10.7109375" bestFit="1" customWidth="1"/>
    <col min="9734" max="9734" width="15.7109375" bestFit="1" customWidth="1"/>
    <col min="9735" max="9735" width="10.7109375" bestFit="1" customWidth="1"/>
    <col min="9736" max="9758" width="11.140625" bestFit="1" customWidth="1"/>
    <col min="9759" max="9761" width="12.7109375" bestFit="1" customWidth="1"/>
    <col min="9762" max="9762" width="5" bestFit="1" customWidth="1"/>
    <col min="9763" max="9763" width="11.140625" bestFit="1" customWidth="1"/>
    <col min="9985" max="9985" width="2.7109375" customWidth="1"/>
    <col min="9986" max="9986" width="31.7109375" customWidth="1"/>
    <col min="9987" max="9987" width="15.7109375" bestFit="1" customWidth="1"/>
    <col min="9988" max="9988" width="11.7109375" bestFit="1" customWidth="1"/>
    <col min="9989" max="9989" width="10.7109375" bestFit="1" customWidth="1"/>
    <col min="9990" max="9990" width="15.7109375" bestFit="1" customWidth="1"/>
    <col min="9991" max="9991" width="10.7109375" bestFit="1" customWidth="1"/>
    <col min="9992" max="10014" width="11.140625" bestFit="1" customWidth="1"/>
    <col min="10015" max="10017" width="12.7109375" bestFit="1" customWidth="1"/>
    <col min="10018" max="10018" width="5" bestFit="1" customWidth="1"/>
    <col min="10019" max="10019" width="11.140625" bestFit="1" customWidth="1"/>
    <col min="10241" max="10241" width="2.7109375" customWidth="1"/>
    <col min="10242" max="10242" width="31.7109375" customWidth="1"/>
    <col min="10243" max="10243" width="15.7109375" bestFit="1" customWidth="1"/>
    <col min="10244" max="10244" width="11.7109375" bestFit="1" customWidth="1"/>
    <col min="10245" max="10245" width="10.7109375" bestFit="1" customWidth="1"/>
    <col min="10246" max="10246" width="15.7109375" bestFit="1" customWidth="1"/>
    <col min="10247" max="10247" width="10.7109375" bestFit="1" customWidth="1"/>
    <col min="10248" max="10270" width="11.140625" bestFit="1" customWidth="1"/>
    <col min="10271" max="10273" width="12.7109375" bestFit="1" customWidth="1"/>
    <col min="10274" max="10274" width="5" bestFit="1" customWidth="1"/>
    <col min="10275" max="10275" width="11.140625" bestFit="1" customWidth="1"/>
    <col min="10497" max="10497" width="2.7109375" customWidth="1"/>
    <col min="10498" max="10498" width="31.7109375" customWidth="1"/>
    <col min="10499" max="10499" width="15.7109375" bestFit="1" customWidth="1"/>
    <col min="10500" max="10500" width="11.7109375" bestFit="1" customWidth="1"/>
    <col min="10501" max="10501" width="10.7109375" bestFit="1" customWidth="1"/>
    <col min="10502" max="10502" width="15.7109375" bestFit="1" customWidth="1"/>
    <col min="10503" max="10503" width="10.7109375" bestFit="1" customWidth="1"/>
    <col min="10504" max="10526" width="11.140625" bestFit="1" customWidth="1"/>
    <col min="10527" max="10529" width="12.7109375" bestFit="1" customWidth="1"/>
    <col min="10530" max="10530" width="5" bestFit="1" customWidth="1"/>
    <col min="10531" max="10531" width="11.140625" bestFit="1" customWidth="1"/>
    <col min="10753" max="10753" width="2.7109375" customWidth="1"/>
    <col min="10754" max="10754" width="31.7109375" customWidth="1"/>
    <col min="10755" max="10755" width="15.7109375" bestFit="1" customWidth="1"/>
    <col min="10756" max="10756" width="11.7109375" bestFit="1" customWidth="1"/>
    <col min="10757" max="10757" width="10.7109375" bestFit="1" customWidth="1"/>
    <col min="10758" max="10758" width="15.7109375" bestFit="1" customWidth="1"/>
    <col min="10759" max="10759" width="10.7109375" bestFit="1" customWidth="1"/>
    <col min="10760" max="10782" width="11.140625" bestFit="1" customWidth="1"/>
    <col min="10783" max="10785" width="12.7109375" bestFit="1" customWidth="1"/>
    <col min="10786" max="10786" width="5" bestFit="1" customWidth="1"/>
    <col min="10787" max="10787" width="11.140625" bestFit="1" customWidth="1"/>
    <col min="11009" max="11009" width="2.7109375" customWidth="1"/>
    <col min="11010" max="11010" width="31.7109375" customWidth="1"/>
    <col min="11011" max="11011" width="15.7109375" bestFit="1" customWidth="1"/>
    <col min="11012" max="11012" width="11.7109375" bestFit="1" customWidth="1"/>
    <col min="11013" max="11013" width="10.7109375" bestFit="1" customWidth="1"/>
    <col min="11014" max="11014" width="15.7109375" bestFit="1" customWidth="1"/>
    <col min="11015" max="11015" width="10.7109375" bestFit="1" customWidth="1"/>
    <col min="11016" max="11038" width="11.140625" bestFit="1" customWidth="1"/>
    <col min="11039" max="11041" width="12.7109375" bestFit="1" customWidth="1"/>
    <col min="11042" max="11042" width="5" bestFit="1" customWidth="1"/>
    <col min="11043" max="11043" width="11.140625" bestFit="1" customWidth="1"/>
    <col min="11265" max="11265" width="2.7109375" customWidth="1"/>
    <col min="11266" max="11266" width="31.7109375" customWidth="1"/>
    <col min="11267" max="11267" width="15.7109375" bestFit="1" customWidth="1"/>
    <col min="11268" max="11268" width="11.7109375" bestFit="1" customWidth="1"/>
    <col min="11269" max="11269" width="10.7109375" bestFit="1" customWidth="1"/>
    <col min="11270" max="11270" width="15.7109375" bestFit="1" customWidth="1"/>
    <col min="11271" max="11271" width="10.7109375" bestFit="1" customWidth="1"/>
    <col min="11272" max="11294" width="11.140625" bestFit="1" customWidth="1"/>
    <col min="11295" max="11297" width="12.7109375" bestFit="1" customWidth="1"/>
    <col min="11298" max="11298" width="5" bestFit="1" customWidth="1"/>
    <col min="11299" max="11299" width="11.140625" bestFit="1" customWidth="1"/>
    <col min="11521" max="11521" width="2.7109375" customWidth="1"/>
    <col min="11522" max="11522" width="31.7109375" customWidth="1"/>
    <col min="11523" max="11523" width="15.7109375" bestFit="1" customWidth="1"/>
    <col min="11524" max="11524" width="11.7109375" bestFit="1" customWidth="1"/>
    <col min="11525" max="11525" width="10.7109375" bestFit="1" customWidth="1"/>
    <col min="11526" max="11526" width="15.7109375" bestFit="1" customWidth="1"/>
    <col min="11527" max="11527" width="10.7109375" bestFit="1" customWidth="1"/>
    <col min="11528" max="11550" width="11.140625" bestFit="1" customWidth="1"/>
    <col min="11551" max="11553" width="12.7109375" bestFit="1" customWidth="1"/>
    <col min="11554" max="11554" width="5" bestFit="1" customWidth="1"/>
    <col min="11555" max="11555" width="11.140625" bestFit="1" customWidth="1"/>
    <col min="11777" max="11777" width="2.7109375" customWidth="1"/>
    <col min="11778" max="11778" width="31.7109375" customWidth="1"/>
    <col min="11779" max="11779" width="15.7109375" bestFit="1" customWidth="1"/>
    <col min="11780" max="11780" width="11.7109375" bestFit="1" customWidth="1"/>
    <col min="11781" max="11781" width="10.7109375" bestFit="1" customWidth="1"/>
    <col min="11782" max="11782" width="15.7109375" bestFit="1" customWidth="1"/>
    <col min="11783" max="11783" width="10.7109375" bestFit="1" customWidth="1"/>
    <col min="11784" max="11806" width="11.140625" bestFit="1" customWidth="1"/>
    <col min="11807" max="11809" width="12.7109375" bestFit="1" customWidth="1"/>
    <col min="11810" max="11810" width="5" bestFit="1" customWidth="1"/>
    <col min="11811" max="11811" width="11.140625" bestFit="1" customWidth="1"/>
    <col min="12033" max="12033" width="2.7109375" customWidth="1"/>
    <col min="12034" max="12034" width="31.7109375" customWidth="1"/>
    <col min="12035" max="12035" width="15.7109375" bestFit="1" customWidth="1"/>
    <col min="12036" max="12036" width="11.7109375" bestFit="1" customWidth="1"/>
    <col min="12037" max="12037" width="10.7109375" bestFit="1" customWidth="1"/>
    <col min="12038" max="12038" width="15.7109375" bestFit="1" customWidth="1"/>
    <col min="12039" max="12039" width="10.7109375" bestFit="1" customWidth="1"/>
    <col min="12040" max="12062" width="11.140625" bestFit="1" customWidth="1"/>
    <col min="12063" max="12065" width="12.7109375" bestFit="1" customWidth="1"/>
    <col min="12066" max="12066" width="5" bestFit="1" customWidth="1"/>
    <col min="12067" max="12067" width="11.140625" bestFit="1" customWidth="1"/>
    <col min="12289" max="12289" width="2.7109375" customWidth="1"/>
    <col min="12290" max="12290" width="31.7109375" customWidth="1"/>
    <col min="12291" max="12291" width="15.7109375" bestFit="1" customWidth="1"/>
    <col min="12292" max="12292" width="11.7109375" bestFit="1" customWidth="1"/>
    <col min="12293" max="12293" width="10.7109375" bestFit="1" customWidth="1"/>
    <col min="12294" max="12294" width="15.7109375" bestFit="1" customWidth="1"/>
    <col min="12295" max="12295" width="10.7109375" bestFit="1" customWidth="1"/>
    <col min="12296" max="12318" width="11.140625" bestFit="1" customWidth="1"/>
    <col min="12319" max="12321" width="12.7109375" bestFit="1" customWidth="1"/>
    <col min="12322" max="12322" width="5" bestFit="1" customWidth="1"/>
    <col min="12323" max="12323" width="11.140625" bestFit="1" customWidth="1"/>
    <col min="12545" max="12545" width="2.7109375" customWidth="1"/>
    <col min="12546" max="12546" width="31.7109375" customWidth="1"/>
    <col min="12547" max="12547" width="15.7109375" bestFit="1" customWidth="1"/>
    <col min="12548" max="12548" width="11.7109375" bestFit="1" customWidth="1"/>
    <col min="12549" max="12549" width="10.7109375" bestFit="1" customWidth="1"/>
    <col min="12550" max="12550" width="15.7109375" bestFit="1" customWidth="1"/>
    <col min="12551" max="12551" width="10.7109375" bestFit="1" customWidth="1"/>
    <col min="12552" max="12574" width="11.140625" bestFit="1" customWidth="1"/>
    <col min="12575" max="12577" width="12.7109375" bestFit="1" customWidth="1"/>
    <col min="12578" max="12578" width="5" bestFit="1" customWidth="1"/>
    <col min="12579" max="12579" width="11.140625" bestFit="1" customWidth="1"/>
    <col min="12801" max="12801" width="2.7109375" customWidth="1"/>
    <col min="12802" max="12802" width="31.7109375" customWidth="1"/>
    <col min="12803" max="12803" width="15.7109375" bestFit="1" customWidth="1"/>
    <col min="12804" max="12804" width="11.7109375" bestFit="1" customWidth="1"/>
    <col min="12805" max="12805" width="10.7109375" bestFit="1" customWidth="1"/>
    <col min="12806" max="12806" width="15.7109375" bestFit="1" customWidth="1"/>
    <col min="12807" max="12807" width="10.7109375" bestFit="1" customWidth="1"/>
    <col min="12808" max="12830" width="11.140625" bestFit="1" customWidth="1"/>
    <col min="12831" max="12833" width="12.7109375" bestFit="1" customWidth="1"/>
    <col min="12834" max="12834" width="5" bestFit="1" customWidth="1"/>
    <col min="12835" max="12835" width="11.140625" bestFit="1" customWidth="1"/>
    <col min="13057" max="13057" width="2.7109375" customWidth="1"/>
    <col min="13058" max="13058" width="31.7109375" customWidth="1"/>
    <col min="13059" max="13059" width="15.7109375" bestFit="1" customWidth="1"/>
    <col min="13060" max="13060" width="11.7109375" bestFit="1" customWidth="1"/>
    <col min="13061" max="13061" width="10.7109375" bestFit="1" customWidth="1"/>
    <col min="13062" max="13062" width="15.7109375" bestFit="1" customWidth="1"/>
    <col min="13063" max="13063" width="10.7109375" bestFit="1" customWidth="1"/>
    <col min="13064" max="13086" width="11.140625" bestFit="1" customWidth="1"/>
    <col min="13087" max="13089" width="12.7109375" bestFit="1" customWidth="1"/>
    <col min="13090" max="13090" width="5" bestFit="1" customWidth="1"/>
    <col min="13091" max="13091" width="11.140625" bestFit="1" customWidth="1"/>
    <col min="13313" max="13313" width="2.7109375" customWidth="1"/>
    <col min="13314" max="13314" width="31.7109375" customWidth="1"/>
    <col min="13315" max="13315" width="15.7109375" bestFit="1" customWidth="1"/>
    <col min="13316" max="13316" width="11.7109375" bestFit="1" customWidth="1"/>
    <col min="13317" max="13317" width="10.7109375" bestFit="1" customWidth="1"/>
    <col min="13318" max="13318" width="15.7109375" bestFit="1" customWidth="1"/>
    <col min="13319" max="13319" width="10.7109375" bestFit="1" customWidth="1"/>
    <col min="13320" max="13342" width="11.140625" bestFit="1" customWidth="1"/>
    <col min="13343" max="13345" width="12.7109375" bestFit="1" customWidth="1"/>
    <col min="13346" max="13346" width="5" bestFit="1" customWidth="1"/>
    <col min="13347" max="13347" width="11.140625" bestFit="1" customWidth="1"/>
    <col min="13569" max="13569" width="2.7109375" customWidth="1"/>
    <col min="13570" max="13570" width="31.7109375" customWidth="1"/>
    <col min="13571" max="13571" width="15.7109375" bestFit="1" customWidth="1"/>
    <col min="13572" max="13572" width="11.7109375" bestFit="1" customWidth="1"/>
    <col min="13573" max="13573" width="10.7109375" bestFit="1" customWidth="1"/>
    <col min="13574" max="13574" width="15.7109375" bestFit="1" customWidth="1"/>
    <col min="13575" max="13575" width="10.7109375" bestFit="1" customWidth="1"/>
    <col min="13576" max="13598" width="11.140625" bestFit="1" customWidth="1"/>
    <col min="13599" max="13601" width="12.7109375" bestFit="1" customWidth="1"/>
    <col min="13602" max="13602" width="5" bestFit="1" customWidth="1"/>
    <col min="13603" max="13603" width="11.140625" bestFit="1" customWidth="1"/>
    <col min="13825" max="13825" width="2.7109375" customWidth="1"/>
    <col min="13826" max="13826" width="31.7109375" customWidth="1"/>
    <col min="13827" max="13827" width="15.7109375" bestFit="1" customWidth="1"/>
    <col min="13828" max="13828" width="11.7109375" bestFit="1" customWidth="1"/>
    <col min="13829" max="13829" width="10.7109375" bestFit="1" customWidth="1"/>
    <col min="13830" max="13830" width="15.7109375" bestFit="1" customWidth="1"/>
    <col min="13831" max="13831" width="10.7109375" bestFit="1" customWidth="1"/>
    <col min="13832" max="13854" width="11.140625" bestFit="1" customWidth="1"/>
    <col min="13855" max="13857" width="12.7109375" bestFit="1" customWidth="1"/>
    <col min="13858" max="13858" width="5" bestFit="1" customWidth="1"/>
    <col min="13859" max="13859" width="11.140625" bestFit="1" customWidth="1"/>
    <col min="14081" max="14081" width="2.7109375" customWidth="1"/>
    <col min="14082" max="14082" width="31.7109375" customWidth="1"/>
    <col min="14083" max="14083" width="15.7109375" bestFit="1" customWidth="1"/>
    <col min="14084" max="14084" width="11.7109375" bestFit="1" customWidth="1"/>
    <col min="14085" max="14085" width="10.7109375" bestFit="1" customWidth="1"/>
    <col min="14086" max="14086" width="15.7109375" bestFit="1" customWidth="1"/>
    <col min="14087" max="14087" width="10.7109375" bestFit="1" customWidth="1"/>
    <col min="14088" max="14110" width="11.140625" bestFit="1" customWidth="1"/>
    <col min="14111" max="14113" width="12.7109375" bestFit="1" customWidth="1"/>
    <col min="14114" max="14114" width="5" bestFit="1" customWidth="1"/>
    <col min="14115" max="14115" width="11.140625" bestFit="1" customWidth="1"/>
    <col min="14337" max="14337" width="2.7109375" customWidth="1"/>
    <col min="14338" max="14338" width="31.7109375" customWidth="1"/>
    <col min="14339" max="14339" width="15.7109375" bestFit="1" customWidth="1"/>
    <col min="14340" max="14340" width="11.7109375" bestFit="1" customWidth="1"/>
    <col min="14341" max="14341" width="10.7109375" bestFit="1" customWidth="1"/>
    <col min="14342" max="14342" width="15.7109375" bestFit="1" customWidth="1"/>
    <col min="14343" max="14343" width="10.7109375" bestFit="1" customWidth="1"/>
    <col min="14344" max="14366" width="11.140625" bestFit="1" customWidth="1"/>
    <col min="14367" max="14369" width="12.7109375" bestFit="1" customWidth="1"/>
    <col min="14370" max="14370" width="5" bestFit="1" customWidth="1"/>
    <col min="14371" max="14371" width="11.140625" bestFit="1" customWidth="1"/>
    <col min="14593" max="14593" width="2.7109375" customWidth="1"/>
    <col min="14594" max="14594" width="31.7109375" customWidth="1"/>
    <col min="14595" max="14595" width="15.7109375" bestFit="1" customWidth="1"/>
    <col min="14596" max="14596" width="11.7109375" bestFit="1" customWidth="1"/>
    <col min="14597" max="14597" width="10.7109375" bestFit="1" customWidth="1"/>
    <col min="14598" max="14598" width="15.7109375" bestFit="1" customWidth="1"/>
    <col min="14599" max="14599" width="10.7109375" bestFit="1" customWidth="1"/>
    <col min="14600" max="14622" width="11.140625" bestFit="1" customWidth="1"/>
    <col min="14623" max="14625" width="12.7109375" bestFit="1" customWidth="1"/>
    <col min="14626" max="14626" width="5" bestFit="1" customWidth="1"/>
    <col min="14627" max="14627" width="11.140625" bestFit="1" customWidth="1"/>
    <col min="14849" max="14849" width="2.7109375" customWidth="1"/>
    <col min="14850" max="14850" width="31.7109375" customWidth="1"/>
    <col min="14851" max="14851" width="15.7109375" bestFit="1" customWidth="1"/>
    <col min="14852" max="14852" width="11.7109375" bestFit="1" customWidth="1"/>
    <col min="14853" max="14853" width="10.7109375" bestFit="1" customWidth="1"/>
    <col min="14854" max="14854" width="15.7109375" bestFit="1" customWidth="1"/>
    <col min="14855" max="14855" width="10.7109375" bestFit="1" customWidth="1"/>
    <col min="14856" max="14878" width="11.140625" bestFit="1" customWidth="1"/>
    <col min="14879" max="14881" width="12.7109375" bestFit="1" customWidth="1"/>
    <col min="14882" max="14882" width="5" bestFit="1" customWidth="1"/>
    <col min="14883" max="14883" width="11.140625" bestFit="1" customWidth="1"/>
    <col min="15105" max="15105" width="2.7109375" customWidth="1"/>
    <col min="15106" max="15106" width="31.7109375" customWidth="1"/>
    <col min="15107" max="15107" width="15.7109375" bestFit="1" customWidth="1"/>
    <col min="15108" max="15108" width="11.7109375" bestFit="1" customWidth="1"/>
    <col min="15109" max="15109" width="10.7109375" bestFit="1" customWidth="1"/>
    <col min="15110" max="15110" width="15.7109375" bestFit="1" customWidth="1"/>
    <col min="15111" max="15111" width="10.7109375" bestFit="1" customWidth="1"/>
    <col min="15112" max="15134" width="11.140625" bestFit="1" customWidth="1"/>
    <col min="15135" max="15137" width="12.7109375" bestFit="1" customWidth="1"/>
    <col min="15138" max="15138" width="5" bestFit="1" customWidth="1"/>
    <col min="15139" max="15139" width="11.140625" bestFit="1" customWidth="1"/>
    <col min="15361" max="15361" width="2.7109375" customWidth="1"/>
    <col min="15362" max="15362" width="31.7109375" customWidth="1"/>
    <col min="15363" max="15363" width="15.7109375" bestFit="1" customWidth="1"/>
    <col min="15364" max="15364" width="11.7109375" bestFit="1" customWidth="1"/>
    <col min="15365" max="15365" width="10.7109375" bestFit="1" customWidth="1"/>
    <col min="15366" max="15366" width="15.7109375" bestFit="1" customWidth="1"/>
    <col min="15367" max="15367" width="10.7109375" bestFit="1" customWidth="1"/>
    <col min="15368" max="15390" width="11.140625" bestFit="1" customWidth="1"/>
    <col min="15391" max="15393" width="12.7109375" bestFit="1" customWidth="1"/>
    <col min="15394" max="15394" width="5" bestFit="1" customWidth="1"/>
    <col min="15395" max="15395" width="11.140625" bestFit="1" customWidth="1"/>
    <col min="15617" max="15617" width="2.7109375" customWidth="1"/>
    <col min="15618" max="15618" width="31.7109375" customWidth="1"/>
    <col min="15619" max="15619" width="15.7109375" bestFit="1" customWidth="1"/>
    <col min="15620" max="15620" width="11.7109375" bestFit="1" customWidth="1"/>
    <col min="15621" max="15621" width="10.7109375" bestFit="1" customWidth="1"/>
    <col min="15622" max="15622" width="15.7109375" bestFit="1" customWidth="1"/>
    <col min="15623" max="15623" width="10.7109375" bestFit="1" customWidth="1"/>
    <col min="15624" max="15646" width="11.140625" bestFit="1" customWidth="1"/>
    <col min="15647" max="15649" width="12.7109375" bestFit="1" customWidth="1"/>
    <col min="15650" max="15650" width="5" bestFit="1" customWidth="1"/>
    <col min="15651" max="15651" width="11.140625" bestFit="1" customWidth="1"/>
    <col min="15873" max="15873" width="2.7109375" customWidth="1"/>
    <col min="15874" max="15874" width="31.7109375" customWidth="1"/>
    <col min="15875" max="15875" width="15.7109375" bestFit="1" customWidth="1"/>
    <col min="15876" max="15876" width="11.7109375" bestFit="1" customWidth="1"/>
    <col min="15877" max="15877" width="10.7109375" bestFit="1" customWidth="1"/>
    <col min="15878" max="15878" width="15.7109375" bestFit="1" customWidth="1"/>
    <col min="15879" max="15879" width="10.7109375" bestFit="1" customWidth="1"/>
    <col min="15880" max="15902" width="11.140625" bestFit="1" customWidth="1"/>
    <col min="15903" max="15905" width="12.7109375" bestFit="1" customWidth="1"/>
    <col min="15906" max="15906" width="5" bestFit="1" customWidth="1"/>
    <col min="15907" max="15907" width="11.140625" bestFit="1" customWidth="1"/>
    <col min="16129" max="16129" width="2.7109375" customWidth="1"/>
    <col min="16130" max="16130" width="31.7109375" customWidth="1"/>
    <col min="16131" max="16131" width="15.7109375" bestFit="1" customWidth="1"/>
    <col min="16132" max="16132" width="11.7109375" bestFit="1" customWidth="1"/>
    <col min="16133" max="16133" width="10.7109375" bestFit="1" customWidth="1"/>
    <col min="16134" max="16134" width="15.7109375" bestFit="1" customWidth="1"/>
    <col min="16135" max="16135" width="10.7109375" bestFit="1" customWidth="1"/>
    <col min="16136" max="16158" width="11.140625" bestFit="1" customWidth="1"/>
    <col min="16159" max="16161" width="12.7109375" bestFit="1" customWidth="1"/>
    <col min="16162" max="16162" width="5" bestFit="1" customWidth="1"/>
    <col min="16163" max="16163" width="11.140625" bestFit="1" customWidth="1"/>
  </cols>
  <sheetData>
    <row r="1" spans="2:35" ht="15.75" x14ac:dyDescent="0.25">
      <c r="B1" s="288" t="s">
        <v>438</v>
      </c>
      <c r="C1" s="7"/>
    </row>
    <row r="2" spans="2:35" x14ac:dyDescent="0.2">
      <c r="B2" s="88" t="s">
        <v>439</v>
      </c>
      <c r="C2" s="148" t="s">
        <v>83</v>
      </c>
      <c r="D2" s="86">
        <f>'A1 Parametre'!$C$6</f>
        <v>2019</v>
      </c>
      <c r="E2" s="86">
        <f>D2+1</f>
        <v>2020</v>
      </c>
      <c r="F2" s="86">
        <f t="shared" ref="F2:AH2" si="0">E2+1</f>
        <v>2021</v>
      </c>
      <c r="G2" s="86">
        <f t="shared" si="0"/>
        <v>2022</v>
      </c>
      <c r="H2" s="86">
        <f t="shared" si="0"/>
        <v>2023</v>
      </c>
      <c r="I2" s="86">
        <f t="shared" si="0"/>
        <v>2024</v>
      </c>
      <c r="J2" s="86">
        <f t="shared" si="0"/>
        <v>2025</v>
      </c>
      <c r="K2" s="86">
        <f t="shared" si="0"/>
        <v>2026</v>
      </c>
      <c r="L2" s="86">
        <f t="shared" si="0"/>
        <v>2027</v>
      </c>
      <c r="M2" s="86">
        <f t="shared" si="0"/>
        <v>2028</v>
      </c>
      <c r="N2" s="86">
        <f t="shared" si="0"/>
        <v>2029</v>
      </c>
      <c r="O2" s="86">
        <f t="shared" si="0"/>
        <v>2030</v>
      </c>
      <c r="P2" s="86">
        <f t="shared" si="0"/>
        <v>2031</v>
      </c>
      <c r="Q2" s="86">
        <f t="shared" si="0"/>
        <v>2032</v>
      </c>
      <c r="R2" s="86">
        <f t="shared" si="0"/>
        <v>2033</v>
      </c>
      <c r="S2" s="86">
        <f t="shared" si="0"/>
        <v>2034</v>
      </c>
      <c r="T2" s="86">
        <f t="shared" si="0"/>
        <v>2035</v>
      </c>
      <c r="U2" s="86">
        <f t="shared" si="0"/>
        <v>2036</v>
      </c>
      <c r="V2" s="86">
        <f t="shared" si="0"/>
        <v>2037</v>
      </c>
      <c r="W2" s="86">
        <f t="shared" si="0"/>
        <v>2038</v>
      </c>
      <c r="X2" s="86">
        <f t="shared" si="0"/>
        <v>2039</v>
      </c>
      <c r="Y2" s="86">
        <f t="shared" si="0"/>
        <v>2040</v>
      </c>
      <c r="Z2" s="86">
        <f t="shared" si="0"/>
        <v>2041</v>
      </c>
      <c r="AA2" s="86">
        <f t="shared" si="0"/>
        <v>2042</v>
      </c>
      <c r="AB2" s="86">
        <f t="shared" si="0"/>
        <v>2043</v>
      </c>
      <c r="AC2" s="86">
        <f t="shared" si="0"/>
        <v>2044</v>
      </c>
      <c r="AD2" s="86">
        <f t="shared" si="0"/>
        <v>2045</v>
      </c>
      <c r="AE2" s="86">
        <f t="shared" si="0"/>
        <v>2046</v>
      </c>
      <c r="AF2" s="86">
        <f t="shared" si="0"/>
        <v>2047</v>
      </c>
      <c r="AG2" s="86">
        <f t="shared" si="0"/>
        <v>2048</v>
      </c>
      <c r="AH2" s="86">
        <f t="shared" si="0"/>
        <v>2049</v>
      </c>
    </row>
    <row r="3" spans="2:35" ht="24.75" x14ac:dyDescent="0.2">
      <c r="B3" s="123" t="s">
        <v>122</v>
      </c>
      <c r="C3" s="149" t="s">
        <v>411</v>
      </c>
      <c r="D3" s="5">
        <v>1</v>
      </c>
      <c r="E3" s="5">
        <f t="shared" ref="E3:AH3" si="1">D3+1</f>
        <v>2</v>
      </c>
      <c r="F3" s="5">
        <f t="shared" si="1"/>
        <v>3</v>
      </c>
      <c r="G3" s="5">
        <f t="shared" si="1"/>
        <v>4</v>
      </c>
      <c r="H3" s="5">
        <f t="shared" si="1"/>
        <v>5</v>
      </c>
      <c r="I3" s="5">
        <f t="shared" si="1"/>
        <v>6</v>
      </c>
      <c r="J3" s="5">
        <f t="shared" si="1"/>
        <v>7</v>
      </c>
      <c r="K3" s="5">
        <f t="shared" si="1"/>
        <v>8</v>
      </c>
      <c r="L3" s="5">
        <f t="shared" si="1"/>
        <v>9</v>
      </c>
      <c r="M3" s="5">
        <f t="shared" si="1"/>
        <v>10</v>
      </c>
      <c r="N3" s="5">
        <f t="shared" si="1"/>
        <v>11</v>
      </c>
      <c r="O3" s="5">
        <f t="shared" si="1"/>
        <v>12</v>
      </c>
      <c r="P3" s="5">
        <f t="shared" si="1"/>
        <v>13</v>
      </c>
      <c r="Q3" s="5">
        <f t="shared" si="1"/>
        <v>14</v>
      </c>
      <c r="R3" s="5">
        <f t="shared" si="1"/>
        <v>15</v>
      </c>
      <c r="S3" s="5">
        <f t="shared" si="1"/>
        <v>16</v>
      </c>
      <c r="T3" s="5">
        <f t="shared" si="1"/>
        <v>17</v>
      </c>
      <c r="U3" s="5">
        <f t="shared" si="1"/>
        <v>18</v>
      </c>
      <c r="V3" s="5">
        <f t="shared" si="1"/>
        <v>19</v>
      </c>
      <c r="W3" s="5">
        <f t="shared" si="1"/>
        <v>20</v>
      </c>
      <c r="X3" s="5">
        <f t="shared" si="1"/>
        <v>21</v>
      </c>
      <c r="Y3" s="5">
        <f t="shared" si="1"/>
        <v>22</v>
      </c>
      <c r="Z3" s="5">
        <f t="shared" si="1"/>
        <v>23</v>
      </c>
      <c r="AA3" s="5">
        <f t="shared" si="1"/>
        <v>24</v>
      </c>
      <c r="AB3" s="5">
        <f t="shared" si="1"/>
        <v>25</v>
      </c>
      <c r="AC3" s="5">
        <f t="shared" si="1"/>
        <v>26</v>
      </c>
      <c r="AD3" s="5">
        <f t="shared" si="1"/>
        <v>27</v>
      </c>
      <c r="AE3" s="5">
        <f t="shared" si="1"/>
        <v>28</v>
      </c>
      <c r="AF3" s="5">
        <f t="shared" si="1"/>
        <v>29</v>
      </c>
      <c r="AG3" s="5">
        <f t="shared" si="1"/>
        <v>30</v>
      </c>
      <c r="AH3" s="5">
        <f t="shared" si="1"/>
        <v>31</v>
      </c>
    </row>
    <row r="4" spans="2:35" x14ac:dyDescent="0.2">
      <c r="B4" s="89" t="s">
        <v>113</v>
      </c>
      <c r="C4" s="150">
        <f>D4+NPV('A1 Parametre'!$C$4,'11 Ekonomicka analyza'!E4:AH4)</f>
        <v>50994856.557538301</v>
      </c>
      <c r="D4" s="53">
        <f>INDEX('01 Investicne naklady'!$D$56:$AG$56,1,MATCH(D2,'01 Investicne naklady'!$D$36:$AG$36,0))+SUM(IFERROR(FV('A1 Parametre'!$C$4,1,0,-INDEX('01 Investicne naklady'!$D$56:$AG$56,1,MATCH(D2-1,'01 Investicne naklady'!$D$36:$AG$36,0))),0),FV('A1 Parametre'!$C$4,2,0,-IFERROR(INDEX('01 Investicne naklady'!$D$56:$AG$56,1,MATCH(D2-2,'01 Investicne naklady'!$D$36:$AG$36,0)),0)),FV('A1 Parametre'!$C$4,3,0,-IFERROR(INDEX('01 Investicne naklady'!$D$56:$AG$56,1,MATCH(D2-3,'01 Investicne naklady'!$D$36:$AG$36,0)),0)),FV('A1 Parametre'!$C$4,4,0,-IFERROR(INDEX('01 Investicne naklady'!$D$56:$AG$56,1,MATCH(D2-4,'01 Investicne naklady'!$D$36:$AG$36,0)),0)),FV('A1 Parametre'!$C$4,5,0,-IFERROR(INDEX('01 Investicne naklady'!$D$56:$AG$56,1,MATCH(D2-5,'01 Investicne naklady'!$D$36:$AG$36,0)),0)))</f>
        <v>9510488.3689280003</v>
      </c>
      <c r="E4" s="53">
        <f>IFERROR(INDEX('01 Investicne naklady'!$D$56:$AI$56,MATCH(E2,'01 Investicne naklady'!$D$36:$AI$36,0)),0)</f>
        <v>14829351.456</v>
      </c>
      <c r="F4" s="53">
        <f>IFERROR(INDEX('01 Investicne naklady'!$D$56:$AI$56,MATCH(F2,'01 Investicne naklady'!$D$36:$AI$36,0)),0)</f>
        <v>15446163.162</v>
      </c>
      <c r="G4" s="53">
        <f>IFERROR(INDEX('01 Investicne naklady'!$D$56:$AI$56,MATCH(G2,'01 Investicne naklady'!$D$36:$AI$36,0)),0)</f>
        <v>15455510.424000001</v>
      </c>
      <c r="H4" s="53">
        <f>IFERROR(INDEX('01 Investicne naklady'!$D$56:$AI$56,MATCH(H2,'01 Investicne naklady'!$D$36:$AI$36,0)),0)</f>
        <v>0</v>
      </c>
      <c r="I4" s="53">
        <f>IFERROR(INDEX('01 Investicne naklady'!$D$56:$AI$56,MATCH(I2,'01 Investicne naklady'!$D$36:$AI$36,0)),0)</f>
        <v>0</v>
      </c>
      <c r="J4" s="53">
        <f>IFERROR(INDEX('01 Investicne naklady'!$D$56:$AI$56,MATCH(J2,'01 Investicne naklady'!$D$36:$AI$36,0)),0)</f>
        <v>0</v>
      </c>
      <c r="K4" s="53">
        <f>IFERROR(INDEX('01 Investicne naklady'!$D$56:$AI$56,MATCH(K2,'01 Investicne naklady'!$D$36:$AI$36,0)),0)</f>
        <v>0</v>
      </c>
      <c r="L4" s="53">
        <f>IFERROR(INDEX('01 Investicne naklady'!$D$56:$AI$56,MATCH(L2,'01 Investicne naklady'!$D$36:$AI$36,0)),0)</f>
        <v>0</v>
      </c>
      <c r="M4" s="53">
        <f>IFERROR(INDEX('01 Investicne naklady'!$D$56:$AI$56,MATCH(M2,'01 Investicne naklady'!$D$36:$AI$36,0)),0)</f>
        <v>0</v>
      </c>
      <c r="N4" s="53">
        <f>IFERROR(INDEX('01 Investicne naklady'!$D$56:$AI$56,MATCH(N2,'01 Investicne naklady'!$D$36:$AI$36,0)),0)</f>
        <v>0</v>
      </c>
      <c r="O4" s="53">
        <f>IFERROR(INDEX('01 Investicne naklady'!$D$56:$AI$56,MATCH(O2,'01 Investicne naklady'!$D$36:$AI$36,0)),0)</f>
        <v>0</v>
      </c>
      <c r="P4" s="53">
        <f>IFERROR(INDEX('01 Investicne naklady'!$D$56:$AI$56,MATCH(P2,'01 Investicne naklady'!$D$36:$AI$36,0)),0)</f>
        <v>0</v>
      </c>
      <c r="Q4" s="53">
        <f>IFERROR(INDEX('01 Investicne naklady'!$D$56:$AI$56,MATCH(Q2,'01 Investicne naklady'!$D$36:$AI$36,0)),0)</f>
        <v>0</v>
      </c>
      <c r="R4" s="53">
        <f>IFERROR(INDEX('01 Investicne naklady'!$D$56:$AI$56,MATCH(R2,'01 Investicne naklady'!$D$36:$AI$36,0)),0)</f>
        <v>0</v>
      </c>
      <c r="S4" s="53">
        <f>IFERROR(INDEX('01 Investicne naklady'!$D$56:$AI$56,MATCH(S2,'01 Investicne naklady'!$D$36:$AI$36,0)),0)</f>
        <v>0</v>
      </c>
      <c r="T4" s="53">
        <f>IFERROR(INDEX('01 Investicne naklady'!$D$56:$AI$56,MATCH(T2,'01 Investicne naklady'!$D$36:$AI$36,0)),0)</f>
        <v>0</v>
      </c>
      <c r="U4" s="53">
        <f>IFERROR(INDEX('01 Investicne naklady'!$D$56:$AI$56,MATCH(U2,'01 Investicne naklady'!$D$36:$AI$36,0)),0)</f>
        <v>0</v>
      </c>
      <c r="V4" s="53">
        <f>IFERROR(INDEX('01 Investicne naklady'!$D$56:$AI$56,MATCH(V2,'01 Investicne naklady'!$D$36:$AI$36,0)),0)</f>
        <v>0</v>
      </c>
      <c r="W4" s="53">
        <f>IFERROR(INDEX('01 Investicne naklady'!$D$56:$AI$56,MATCH(W2,'01 Investicne naklady'!$D$36:$AI$36,0)),0)</f>
        <v>0</v>
      </c>
      <c r="X4" s="53">
        <f>IFERROR(INDEX('01 Investicne naklady'!$D$56:$AI$56,MATCH(X2,'01 Investicne naklady'!$D$36:$AI$36,0)),0)</f>
        <v>0</v>
      </c>
      <c r="Y4" s="53">
        <f>IFERROR(INDEX('01 Investicne naklady'!$D$56:$AI$56,MATCH(Y2,'01 Investicne naklady'!$D$36:$AI$36,0)),0)</f>
        <v>0</v>
      </c>
      <c r="Z4" s="53">
        <f>IFERROR(INDEX('01 Investicne naklady'!$D$56:$AI$56,MATCH(Z2,'01 Investicne naklady'!$D$36:$AI$36,0)),0)</f>
        <v>0</v>
      </c>
      <c r="AA4" s="53">
        <f>IFERROR(INDEX('01 Investicne naklady'!$D$56:$AI$56,MATCH(AA2,'01 Investicne naklady'!$D$36:$AI$36,0)),0)</f>
        <v>0</v>
      </c>
      <c r="AB4" s="53">
        <f>IFERROR(INDEX('01 Investicne naklady'!$D$56:$AI$56,MATCH(AB2,'01 Investicne naklady'!$D$36:$AI$36,0)),0)</f>
        <v>0</v>
      </c>
      <c r="AC4" s="53">
        <f>IFERROR(INDEX('01 Investicne naklady'!$D$56:$AI$56,MATCH(AC2,'01 Investicne naklady'!$D$36:$AI$36,0)),0)</f>
        <v>0</v>
      </c>
      <c r="AD4" s="53">
        <f>IFERROR(INDEX('01 Investicne naklady'!$D$56:$AI$56,MATCH(AD2,'01 Investicne naklady'!$D$36:$AI$36,0)),0)</f>
        <v>0</v>
      </c>
      <c r="AE4" s="53">
        <f>IFERROR(INDEX('01 Investicne naklady'!$D$56:$AI$56,MATCH(AE2,'01 Investicne naklady'!$D$36:$AI$36,0)),0)</f>
        <v>0</v>
      </c>
      <c r="AF4" s="53">
        <f>IFERROR(INDEX('01 Investicne naklady'!$D$56:$AI$56,MATCH(AF2,'01 Investicne naklady'!$D$36:$AI$36,0)),0)</f>
        <v>0</v>
      </c>
      <c r="AG4" s="53">
        <f>IFERROR(INDEX('01 Investicne naklady'!$D$56:$AI$56,MATCH(AG2,'01 Investicne naklady'!$D$36:$AI$36,0)),0)</f>
        <v>0</v>
      </c>
      <c r="AH4" s="53">
        <f>IFERROR(INDEX('01 Investicne naklady'!$D$56:$AI$56,MATCH(AH2,'01 Investicne naklady'!$D$36:$AI$36,0)),0)</f>
        <v>0</v>
      </c>
    </row>
    <row r="5" spans="2:35" x14ac:dyDescent="0.2">
      <c r="B5" s="89" t="s">
        <v>155</v>
      </c>
      <c r="C5" s="150">
        <f ca="1">D5+NPV('A1 Parametre'!$C$4,'11 Ekonomicka analyza'!E5:AH5)</f>
        <v>1422570.7890621978</v>
      </c>
      <c r="D5" s="53">
        <f ca="1">'03 Prevadz.vydavky infr.'!D55</f>
        <v>0</v>
      </c>
      <c r="E5" s="53">
        <f ca="1">'03 Prevadz.vydavky infr.'!E55</f>
        <v>0</v>
      </c>
      <c r="F5" s="53">
        <f ca="1">'03 Prevadz.vydavky infr.'!F55</f>
        <v>0</v>
      </c>
      <c r="G5" s="53">
        <f ca="1">'03 Prevadz.vydavky infr.'!G55</f>
        <v>0</v>
      </c>
      <c r="H5" s="53">
        <f ca="1">'03 Prevadz.vydavky infr.'!H55</f>
        <v>112463.27451160103</v>
      </c>
      <c r="I5" s="53">
        <f ca="1">'03 Prevadz.vydavky infr.'!I55</f>
        <v>112463.27451160103</v>
      </c>
      <c r="J5" s="53">
        <f ca="1">'03 Prevadz.vydavky infr.'!J55</f>
        <v>112463.27451160103</v>
      </c>
      <c r="K5" s="53">
        <f ca="1">'03 Prevadz.vydavky infr.'!K55</f>
        <v>112463.27451160103</v>
      </c>
      <c r="L5" s="53">
        <f ca="1">'03 Prevadz.vydavky infr.'!L55</f>
        <v>112463.27451160103</v>
      </c>
      <c r="M5" s="53">
        <f ca="1">'03 Prevadz.vydavky infr.'!M55</f>
        <v>112463.27451160103</v>
      </c>
      <c r="N5" s="53">
        <f ca="1">'03 Prevadz.vydavky infr.'!N55</f>
        <v>112463.27451160103</v>
      </c>
      <c r="O5" s="53">
        <f ca="1">'03 Prevadz.vydavky infr.'!O55</f>
        <v>112463.27451160103</v>
      </c>
      <c r="P5" s="53">
        <f ca="1">'03 Prevadz.vydavky infr.'!P55</f>
        <v>112463.27451160103</v>
      </c>
      <c r="Q5" s="53">
        <f ca="1">'03 Prevadz.vydavky infr.'!Q55</f>
        <v>112463.27451160103</v>
      </c>
      <c r="R5" s="53">
        <f ca="1">'03 Prevadz.vydavky infr.'!R55</f>
        <v>112463.27451160103</v>
      </c>
      <c r="S5" s="53">
        <f ca="1">'03 Prevadz.vydavky infr.'!S55</f>
        <v>112463.27451160103</v>
      </c>
      <c r="T5" s="53">
        <f ca="1">'03 Prevadz.vydavky infr.'!T55</f>
        <v>112463.27451160103</v>
      </c>
      <c r="U5" s="53">
        <f ca="1">'03 Prevadz.vydavky infr.'!U55</f>
        <v>112463.27451160103</v>
      </c>
      <c r="V5" s="53">
        <f ca="1">'03 Prevadz.vydavky infr.'!V55</f>
        <v>112463.27451160103</v>
      </c>
      <c r="W5" s="53">
        <f ca="1">'03 Prevadz.vydavky infr.'!W55</f>
        <v>112463.27451160103</v>
      </c>
      <c r="X5" s="53">
        <f ca="1">'03 Prevadz.vydavky infr.'!X55</f>
        <v>112463.27451160103</v>
      </c>
      <c r="Y5" s="53">
        <f ca="1">'03 Prevadz.vydavky infr.'!Y55</f>
        <v>112463.27451160103</v>
      </c>
      <c r="Z5" s="53">
        <f ca="1">'03 Prevadz.vydavky infr.'!Z55</f>
        <v>112463.27451160103</v>
      </c>
      <c r="AA5" s="53">
        <f ca="1">'03 Prevadz.vydavky infr.'!AA55</f>
        <v>112463.27451160103</v>
      </c>
      <c r="AB5" s="53">
        <f ca="1">'03 Prevadz.vydavky infr.'!AB55</f>
        <v>112463.27451160103</v>
      </c>
      <c r="AC5" s="53">
        <f ca="1">'03 Prevadz.vydavky infr.'!AC55</f>
        <v>112463.27451160103</v>
      </c>
      <c r="AD5" s="53">
        <f ca="1">'03 Prevadz.vydavky infr.'!AD55</f>
        <v>112463.27451160103</v>
      </c>
      <c r="AE5" s="53">
        <f ca="1">'03 Prevadz.vydavky infr.'!AE55</f>
        <v>112463.27451160103</v>
      </c>
      <c r="AF5" s="53">
        <f ca="1">'03 Prevadz.vydavky infr.'!AF55</f>
        <v>112463.27451160103</v>
      </c>
      <c r="AG5" s="53">
        <f ca="1">'03 Prevadz.vydavky infr.'!AG55</f>
        <v>112463.27451160103</v>
      </c>
      <c r="AH5" s="53">
        <f ca="1">'03 Prevadz.vydavky infr.'!AH55</f>
        <v>112463.27451160103</v>
      </c>
    </row>
    <row r="6" spans="2:35" x14ac:dyDescent="0.2">
      <c r="B6" s="103" t="s">
        <v>156</v>
      </c>
      <c r="C6" s="151">
        <f ca="1">D6+NPV('A1 Parametre'!$C$4,'11 Ekonomicka analyza'!E6:AH6)</f>
        <v>52417427.34660051</v>
      </c>
      <c r="D6" s="83">
        <f ca="1">D5+D4</f>
        <v>9510488.3689280003</v>
      </c>
      <c r="E6" s="83">
        <f t="shared" ref="E6:AG6" ca="1" si="2">E5+E4</f>
        <v>14829351.456</v>
      </c>
      <c r="F6" s="83">
        <f t="shared" ca="1" si="2"/>
        <v>15446163.162</v>
      </c>
      <c r="G6" s="83">
        <f t="shared" ca="1" si="2"/>
        <v>15455510.424000001</v>
      </c>
      <c r="H6" s="83">
        <f t="shared" ca="1" si="2"/>
        <v>112463.27451160103</v>
      </c>
      <c r="I6" s="83">
        <f t="shared" ca="1" si="2"/>
        <v>112463.27451160103</v>
      </c>
      <c r="J6" s="83">
        <f t="shared" ca="1" si="2"/>
        <v>112463.27451160103</v>
      </c>
      <c r="K6" s="83">
        <f t="shared" ca="1" si="2"/>
        <v>112463.27451160103</v>
      </c>
      <c r="L6" s="83">
        <f t="shared" ca="1" si="2"/>
        <v>112463.27451160103</v>
      </c>
      <c r="M6" s="83">
        <f t="shared" ca="1" si="2"/>
        <v>112463.27451160103</v>
      </c>
      <c r="N6" s="83">
        <f t="shared" ca="1" si="2"/>
        <v>112463.27451160103</v>
      </c>
      <c r="O6" s="83">
        <f t="shared" ca="1" si="2"/>
        <v>112463.27451160103</v>
      </c>
      <c r="P6" s="83">
        <f t="shared" ca="1" si="2"/>
        <v>112463.27451160103</v>
      </c>
      <c r="Q6" s="83">
        <f t="shared" ca="1" si="2"/>
        <v>112463.27451160103</v>
      </c>
      <c r="R6" s="83">
        <f t="shared" ca="1" si="2"/>
        <v>112463.27451160103</v>
      </c>
      <c r="S6" s="83">
        <f t="shared" ca="1" si="2"/>
        <v>112463.27451160103</v>
      </c>
      <c r="T6" s="83">
        <f t="shared" ca="1" si="2"/>
        <v>112463.27451160103</v>
      </c>
      <c r="U6" s="83">
        <f t="shared" ca="1" si="2"/>
        <v>112463.27451160103</v>
      </c>
      <c r="V6" s="83">
        <f t="shared" ca="1" si="2"/>
        <v>112463.27451160103</v>
      </c>
      <c r="W6" s="83">
        <f t="shared" ca="1" si="2"/>
        <v>112463.27451160103</v>
      </c>
      <c r="X6" s="83">
        <f t="shared" ca="1" si="2"/>
        <v>112463.27451160103</v>
      </c>
      <c r="Y6" s="83">
        <f t="shared" ca="1" si="2"/>
        <v>112463.27451160103</v>
      </c>
      <c r="Z6" s="83">
        <f t="shared" ca="1" si="2"/>
        <v>112463.27451160103</v>
      </c>
      <c r="AA6" s="83">
        <f t="shared" ca="1" si="2"/>
        <v>112463.27451160103</v>
      </c>
      <c r="AB6" s="83">
        <f t="shared" ca="1" si="2"/>
        <v>112463.27451160103</v>
      </c>
      <c r="AC6" s="83">
        <f t="shared" ca="1" si="2"/>
        <v>112463.27451160103</v>
      </c>
      <c r="AD6" s="83">
        <f t="shared" ca="1" si="2"/>
        <v>112463.27451160103</v>
      </c>
      <c r="AE6" s="83">
        <f t="shared" ca="1" si="2"/>
        <v>112463.27451160103</v>
      </c>
      <c r="AF6" s="83">
        <f t="shared" ca="1" si="2"/>
        <v>112463.27451160103</v>
      </c>
      <c r="AG6" s="83">
        <f t="shared" ca="1" si="2"/>
        <v>112463.27451160103</v>
      </c>
      <c r="AH6" s="83">
        <f t="shared" ref="AH6" ca="1" si="3">AH5+AH4</f>
        <v>112463.27451160103</v>
      </c>
      <c r="AI6" s="54"/>
    </row>
    <row r="7" spans="2:35" x14ac:dyDescent="0.2">
      <c r="B7" s="89" t="s">
        <v>137</v>
      </c>
      <c r="C7" s="150">
        <f>D7+NPV('A1 Parametre'!$C$4,'11 Ekonomicka analyza'!E7:AH7)</f>
        <v>56150733.515374988</v>
      </c>
      <c r="D7" s="53">
        <f>'07 Uspora casu'!E39+'07 Uspora casu'!E48</f>
        <v>0</v>
      </c>
      <c r="E7" s="53">
        <f>'07 Uspora casu'!F39+'07 Uspora casu'!F48</f>
        <v>0</v>
      </c>
      <c r="F7" s="53">
        <f>'07 Uspora casu'!G39+'07 Uspora casu'!G48</f>
        <v>0</v>
      </c>
      <c r="G7" s="53">
        <f>'07 Uspora casu'!H39+'07 Uspora casu'!H48</f>
        <v>0</v>
      </c>
      <c r="H7" s="53">
        <f>'07 Uspora casu'!I39+'07 Uspora casu'!I48</f>
        <v>2656255.9129517493</v>
      </c>
      <c r="I7" s="53">
        <f>'07 Uspora casu'!J39+'07 Uspora casu'!J48</f>
        <v>2792797.9715216476</v>
      </c>
      <c r="J7" s="53">
        <f>'07 Uspora casu'!K39+'07 Uspora casu'!K48</f>
        <v>2935346.2581567601</v>
      </c>
      <c r="K7" s="53">
        <f>'07 Uspora casu'!L39+'07 Uspora casu'!L48</f>
        <v>3084132.3987487592</v>
      </c>
      <c r="L7" s="53">
        <f>'07 Uspora casu'!M39+'07 Uspora casu'!M48</f>
        <v>3240025.2057357128</v>
      </c>
      <c r="M7" s="53">
        <f>'07 Uspora casu'!N39+'07 Uspora casu'!N48</f>
        <v>3401133.8994480968</v>
      </c>
      <c r="N7" s="53">
        <f>'07 Uspora casu'!O39+'07 Uspora casu'!O48</f>
        <v>3567527.3318452132</v>
      </c>
      <c r="O7" s="53">
        <f>'07 Uspora casu'!P39+'07 Uspora casu'!P48</f>
        <v>3739273.0413733982</v>
      </c>
      <c r="P7" s="53">
        <f>'07 Uspora casu'!Q39+'07 Uspora casu'!Q48</f>
        <v>3916872.2445160872</v>
      </c>
      <c r="Q7" s="53">
        <f>'07 Uspora casu'!R39+'07 Uspora casu'!R48</f>
        <v>4095833.5342163267</v>
      </c>
      <c r="R7" s="53">
        <f>'07 Uspora casu'!S39+'07 Uspora casu'!S48</f>
        <v>4276179.7377106156</v>
      </c>
      <c r="S7" s="53">
        <f>'07 Uspora casu'!T39+'07 Uspora casu'!T48</f>
        <v>4457949.7488362696</v>
      </c>
      <c r="T7" s="53">
        <f>'07 Uspora casu'!U39+'07 Uspora casu'!U48</f>
        <v>4641196.0340051306</v>
      </c>
      <c r="U7" s="53">
        <f>'07 Uspora casu'!V39+'07 Uspora casu'!V48</f>
        <v>4826539.1071567303</v>
      </c>
      <c r="V7" s="53">
        <f>'07 Uspora casu'!W39+'07 Uspora casu'!W48</f>
        <v>5014014.745272873</v>
      </c>
      <c r="W7" s="53">
        <f>'07 Uspora casu'!X39+'07 Uspora casu'!X48</f>
        <v>5203666.1232805401</v>
      </c>
      <c r="X7" s="53">
        <f>'07 Uspora casu'!Y39+'07 Uspora casu'!Y48</f>
        <v>5395542.8466122169</v>
      </c>
      <c r="Y7" s="53">
        <f>'07 Uspora casu'!Z39+'07 Uspora casu'!Z48</f>
        <v>5589700.0717644328</v>
      </c>
      <c r="Z7" s="53">
        <f>'07 Uspora casu'!AA39+'07 Uspora casu'!AA48</f>
        <v>5843370.1043089814</v>
      </c>
      <c r="AA7" s="53">
        <f>'07 Uspora casu'!AB39+'07 Uspora casu'!AB48</f>
        <v>6105671.2881346317</v>
      </c>
      <c r="AB7" s="53">
        <f>'07 Uspora casu'!AC39+'07 Uspora casu'!AC48</f>
        <v>6376834.3110702243</v>
      </c>
      <c r="AC7" s="53">
        <f>'07 Uspora casu'!AD39+'07 Uspora casu'!AD48</f>
        <v>6657095.4223786201</v>
      </c>
      <c r="AD7" s="53">
        <f>'07 Uspora casu'!AE39+'07 Uspora casu'!AE48</f>
        <v>6946696.5606884221</v>
      </c>
      <c r="AE7" s="53">
        <f>'07 Uspora casu'!AF39+'07 Uspora casu'!AF48</f>
        <v>7245885.4848015653</v>
      </c>
      <c r="AF7" s="53">
        <f>'07 Uspora casu'!AG39+'07 Uspora casu'!AG48</f>
        <v>7554915.9074405991</v>
      </c>
      <c r="AG7" s="53">
        <f>'07 Uspora casu'!AH39+'07 Uspora casu'!AH48</f>
        <v>7874047.6320009585</v>
      </c>
      <c r="AH7" s="53">
        <f>'07 Uspora casu'!AI39+'07 Uspora casu'!AI48</f>
        <v>8203546.6923749186</v>
      </c>
    </row>
    <row r="8" spans="2:35" x14ac:dyDescent="0.2">
      <c r="B8" s="89" t="s">
        <v>157</v>
      </c>
      <c r="C8" s="150">
        <f>D8+NPV('A1 Parametre'!$C$4,'11 Ekonomicka analyza'!E8:AH8)</f>
        <v>-1044696.4660370924</v>
      </c>
      <c r="D8" s="53">
        <f>'08 Prev. naklady vozidiel'!D49</f>
        <v>0</v>
      </c>
      <c r="E8" s="53">
        <f>'08 Prev. naklady vozidiel'!E49</f>
        <v>0</v>
      </c>
      <c r="F8" s="53">
        <f>'08 Prev. naklady vozidiel'!F49</f>
        <v>0</v>
      </c>
      <c r="G8" s="53">
        <f>'08 Prev. naklady vozidiel'!G49</f>
        <v>0</v>
      </c>
      <c r="H8" s="53">
        <f>'08 Prev. naklady vozidiel'!H49</f>
        <v>-56732.030922088074</v>
      </c>
      <c r="I8" s="53">
        <f>'08 Prev. naklady vozidiel'!I49</f>
        <v>-61274.700438636821</v>
      </c>
      <c r="J8" s="53">
        <f>'08 Prev. naklady vozidiel'!J49</f>
        <v>-65799.135459812125</v>
      </c>
      <c r="K8" s="53">
        <f>'08 Prev. naklady vozidiel'!K49</f>
        <v>-70305.453243849101</v>
      </c>
      <c r="L8" s="53">
        <f>'08 Prev. naklady vozidiel'!L49</f>
        <v>-74793.770315897651</v>
      </c>
      <c r="M8" s="53">
        <f>'08 Prev. naklady vozidiel'!M49</f>
        <v>-79264.202472421108</v>
      </c>
      <c r="N8" s="53">
        <f>'08 Prev. naklady vozidiel'!N49</f>
        <v>-83716.864785573678</v>
      </c>
      <c r="O8" s="53">
        <f>'08 Prev. naklady vozidiel'!O49</f>
        <v>-88151.871607554378</v>
      </c>
      <c r="P8" s="53">
        <f>'08 Prev. naklady vozidiel'!P49</f>
        <v>-88468.105189811671</v>
      </c>
      <c r="Q8" s="53">
        <f>'08 Prev. naklady vozidiel'!Q49</f>
        <v>-88766.82524680323</v>
      </c>
      <c r="R8" s="53">
        <f>'08 Prev. naklady vozidiel'!R49</f>
        <v>-89048.166830819333</v>
      </c>
      <c r="S8" s="53">
        <f>'08 Prev. naklady vozidiel'!S49</f>
        <v>-89312.264069145545</v>
      </c>
      <c r="T8" s="53">
        <f>'08 Prev. naklady vozidiel'!T49</f>
        <v>-89559.250170078827</v>
      </c>
      <c r="U8" s="53">
        <f>'08 Prev. naklady vozidiel'!U49</f>
        <v>-89789.257428892655</v>
      </c>
      <c r="V8" s="53">
        <f>'08 Prev. naklady vozidiel'!V49</f>
        <v>-90002.417233767919</v>
      </c>
      <c r="W8" s="53">
        <f>'08 Prev. naklady vozidiel'!W49</f>
        <v>-90198.860071698902</v>
      </c>
      <c r="X8" s="53">
        <f>'08 Prev. naklady vozidiel'!X49</f>
        <v>-90378.715534328017</v>
      </c>
      <c r="Y8" s="53">
        <f>'08 Prev. naklady vozidiel'!Y49</f>
        <v>-90542.112323785899</v>
      </c>
      <c r="Z8" s="53">
        <f>'08 Prev. naklady vozidiel'!Z49</f>
        <v>-91132.853383183014</v>
      </c>
      <c r="AA8" s="53">
        <f>'08 Prev. naklady vozidiel'!AA49</f>
        <v>-92146.785335224355</v>
      </c>
      <c r="AB8" s="53">
        <f>'08 Prev. naklady vozidiel'!AB49</f>
        <v>-93146.920394954737</v>
      </c>
      <c r="AC8" s="53">
        <f>'08 Prev. naklady vozidiel'!AC49</f>
        <v>-94133.398129826644</v>
      </c>
      <c r="AD8" s="53">
        <f>'08 Prev. naklady vozidiel'!AD49</f>
        <v>-95106.356965891086</v>
      </c>
      <c r="AE8" s="53">
        <f>'08 Prev. naklady vozidiel'!AE49</f>
        <v>-96172.736385196447</v>
      </c>
      <c r="AF8" s="53">
        <f>'08 Prev. naklady vozidiel'!AF49</f>
        <v>-97342.753971495898</v>
      </c>
      <c r="AG8" s="53">
        <f>'08 Prev. naklady vozidiel'!AG49</f>
        <v>-98504.884206794668</v>
      </c>
      <c r="AH8" s="53">
        <f>'08 Prev. naklady vozidiel'!AH49</f>
        <v>-99659.221252585296</v>
      </c>
    </row>
    <row r="9" spans="2:35" x14ac:dyDescent="0.2">
      <c r="B9" s="89" t="s">
        <v>158</v>
      </c>
      <c r="C9" s="150">
        <f>D9+NPV('A1 Parametre'!$C$4,'11 Ekonomicka analyza'!E9:AH9)</f>
        <v>7603982.6616081782</v>
      </c>
      <c r="D9" s="53">
        <f>'09 Nehodovost'!D54</f>
        <v>0</v>
      </c>
      <c r="E9" s="53">
        <f>'09 Nehodovost'!E54</f>
        <v>0</v>
      </c>
      <c r="F9" s="53">
        <f>'09 Nehodovost'!F54</f>
        <v>0</v>
      </c>
      <c r="G9" s="53">
        <f>'09 Nehodovost'!G54</f>
        <v>0</v>
      </c>
      <c r="H9" s="53">
        <f>'09 Nehodovost'!H54</f>
        <v>339346.65634790197</v>
      </c>
      <c r="I9" s="53">
        <f>'09 Nehodovost'!I54</f>
        <v>686657.11750415596</v>
      </c>
      <c r="J9" s="53">
        <f>'09 Nehodovost'!J54</f>
        <v>707256.83102928055</v>
      </c>
      <c r="K9" s="53">
        <f>'09 Nehodovost'!K54</f>
        <v>754346.68335092999</v>
      </c>
      <c r="L9" s="53">
        <f>'09 Nehodovost'!L54</f>
        <v>777230.27475938469</v>
      </c>
      <c r="M9" s="53">
        <f>'09 Nehodovost'!M54</f>
        <v>804837.10986117355</v>
      </c>
      <c r="N9" s="53">
        <f>'09 Nehodovost'!N54</f>
        <v>827982.49509391724</v>
      </c>
      <c r="O9" s="53">
        <f>'09 Nehodovost'!O54</f>
        <v>851166.00495654694</v>
      </c>
      <c r="P9" s="53">
        <f>'09 Nehodovost'!P54</f>
        <v>877777.74262377573</v>
      </c>
      <c r="Q9" s="53">
        <f>'09 Nehodovost'!Q54</f>
        <v>897908.4461023449</v>
      </c>
      <c r="R9" s="53">
        <f>'09 Nehodovost'!R54</f>
        <v>481707.59354738891</v>
      </c>
      <c r="S9" s="53">
        <f>'09 Nehodovost'!S54</f>
        <v>490756.04448430211</v>
      </c>
      <c r="T9" s="53">
        <f>'09 Nehodovost'!T54</f>
        <v>499098.89724053518</v>
      </c>
      <c r="U9" s="53">
        <f>'09 Nehodovost'!U54</f>
        <v>501335.5777585067</v>
      </c>
      <c r="V9" s="53">
        <f>'09 Nehodovost'!V54</f>
        <v>502876.59461148141</v>
      </c>
      <c r="W9" s="53">
        <f>'09 Nehodovost'!W54</f>
        <v>509460.39419888379</v>
      </c>
      <c r="X9" s="53">
        <f>'09 Nehodovost'!X54</f>
        <v>515574.23829140438</v>
      </c>
      <c r="Y9" s="53">
        <f>'09 Nehodovost'!Y54</f>
        <v>521245.5549126098</v>
      </c>
      <c r="Z9" s="53">
        <f>'09 Nehodovost'!Z54</f>
        <v>521090.23294188466</v>
      </c>
      <c r="AA9" s="53">
        <f>'09 Nehodovost'!AA54</f>
        <v>526822.22550424538</v>
      </c>
      <c r="AB9" s="53">
        <f>'09 Nehodovost'!AB54</f>
        <v>532617.26998479199</v>
      </c>
      <c r="AC9" s="53">
        <f>'09 Nehodovost'!AC54</f>
        <v>538476.05995462462</v>
      </c>
      <c r="AD9" s="53">
        <f>'09 Nehodovost'!AD54</f>
        <v>544399.29661412549</v>
      </c>
      <c r="AE9" s="53">
        <f>'09 Nehodovost'!AE54</f>
        <v>36708.099895356958</v>
      </c>
      <c r="AF9" s="53">
        <f>'09 Nehodovost'!AF54</f>
        <v>37111.888994205881</v>
      </c>
      <c r="AG9" s="53">
        <f>'09 Nehodovost'!AG54</f>
        <v>37520.119773142142</v>
      </c>
      <c r="AH9" s="53">
        <f>'09 Nehodovost'!AH54</f>
        <v>575178.66005552653</v>
      </c>
    </row>
    <row r="10" spans="2:35" x14ac:dyDescent="0.2">
      <c r="B10" s="181" t="s">
        <v>159</v>
      </c>
      <c r="C10" s="150">
        <f>D10+NPV('A1 Parametre'!$C$4,'11 Ekonomicka analyza'!E10:AH10)</f>
        <v>0</v>
      </c>
      <c r="D10" s="53">
        <f>'10 Externality ostat.'!D14</f>
        <v>0</v>
      </c>
      <c r="E10" s="53">
        <f>'10 Externality ostat.'!E14</f>
        <v>0</v>
      </c>
      <c r="F10" s="53">
        <f>'10 Externality ostat.'!F14</f>
        <v>0</v>
      </c>
      <c r="G10" s="53">
        <f>'10 Externality ostat.'!G14</f>
        <v>0</v>
      </c>
      <c r="H10" s="53">
        <f>'10 Externality ostat.'!H14</f>
        <v>0</v>
      </c>
      <c r="I10" s="53">
        <f>'10 Externality ostat.'!I14</f>
        <v>0</v>
      </c>
      <c r="J10" s="53">
        <f>'10 Externality ostat.'!J14</f>
        <v>0</v>
      </c>
      <c r="K10" s="53">
        <f>'10 Externality ostat.'!K14</f>
        <v>0</v>
      </c>
      <c r="L10" s="53">
        <f>'10 Externality ostat.'!L14</f>
        <v>0</v>
      </c>
      <c r="M10" s="53">
        <f>'10 Externality ostat.'!M14</f>
        <v>0</v>
      </c>
      <c r="N10" s="53">
        <f>'10 Externality ostat.'!N14</f>
        <v>0</v>
      </c>
      <c r="O10" s="53">
        <f>'10 Externality ostat.'!O14</f>
        <v>0</v>
      </c>
      <c r="P10" s="53">
        <f>'10 Externality ostat.'!P14</f>
        <v>0</v>
      </c>
      <c r="Q10" s="53">
        <f>'10 Externality ostat.'!Q14</f>
        <v>0</v>
      </c>
      <c r="R10" s="53">
        <f>'10 Externality ostat.'!R14</f>
        <v>0</v>
      </c>
      <c r="S10" s="53">
        <f>'10 Externality ostat.'!S14</f>
        <v>0</v>
      </c>
      <c r="T10" s="53">
        <f>'10 Externality ostat.'!T14</f>
        <v>0</v>
      </c>
      <c r="U10" s="53">
        <f>'10 Externality ostat.'!U14</f>
        <v>0</v>
      </c>
      <c r="V10" s="53">
        <f>'10 Externality ostat.'!V14</f>
        <v>0</v>
      </c>
      <c r="W10" s="53">
        <f>'10 Externality ostat.'!W14</f>
        <v>0</v>
      </c>
      <c r="X10" s="53">
        <f>'10 Externality ostat.'!X14</f>
        <v>0</v>
      </c>
      <c r="Y10" s="53">
        <f>'10 Externality ostat.'!Y14</f>
        <v>0</v>
      </c>
      <c r="Z10" s="53">
        <f>'10 Externality ostat.'!Z14</f>
        <v>0</v>
      </c>
      <c r="AA10" s="53">
        <f>'10 Externality ostat.'!AA14</f>
        <v>0</v>
      </c>
      <c r="AB10" s="53">
        <f>'10 Externality ostat.'!AB14</f>
        <v>0</v>
      </c>
      <c r="AC10" s="53">
        <f>'10 Externality ostat.'!AC14</f>
        <v>0</v>
      </c>
      <c r="AD10" s="53">
        <f>'10 Externality ostat.'!AD14</f>
        <v>0</v>
      </c>
      <c r="AE10" s="53">
        <f>'10 Externality ostat.'!AE14</f>
        <v>0</v>
      </c>
      <c r="AF10" s="53">
        <f>'10 Externality ostat.'!AF14</f>
        <v>0</v>
      </c>
      <c r="AG10" s="53">
        <f>'10 Externality ostat.'!AG14</f>
        <v>0</v>
      </c>
      <c r="AH10" s="53">
        <f>'10 Externality ostat.'!AH14</f>
        <v>0</v>
      </c>
    </row>
    <row r="11" spans="2:35" x14ac:dyDescent="0.2">
      <c r="B11" s="103" t="s">
        <v>160</v>
      </c>
      <c r="C11" s="151">
        <f>D11+NPV('A1 Parametre'!$C$4,'11 Ekonomicka analyza'!E11:AH11)</f>
        <v>62710019.710946068</v>
      </c>
      <c r="D11" s="83">
        <f>SUM(D7:D10)</f>
        <v>0</v>
      </c>
      <c r="E11" s="83">
        <f t="shared" ref="E11:AG11" si="4">SUM(E7:E10)</f>
        <v>0</v>
      </c>
      <c r="F11" s="83">
        <f t="shared" si="4"/>
        <v>0</v>
      </c>
      <c r="G11" s="83">
        <f t="shared" si="4"/>
        <v>0</v>
      </c>
      <c r="H11" s="83">
        <f>SUM(H7:H10)</f>
        <v>2938870.538377563</v>
      </c>
      <c r="I11" s="83">
        <f t="shared" si="4"/>
        <v>3418180.3885871666</v>
      </c>
      <c r="J11" s="83">
        <f t="shared" si="4"/>
        <v>3576803.9537262288</v>
      </c>
      <c r="K11" s="83">
        <f t="shared" si="4"/>
        <v>3768173.6288558403</v>
      </c>
      <c r="L11" s="83">
        <f t="shared" si="4"/>
        <v>3942461.7101791999</v>
      </c>
      <c r="M11" s="83">
        <f t="shared" si="4"/>
        <v>4126706.8068368491</v>
      </c>
      <c r="N11" s="83">
        <f t="shared" si="4"/>
        <v>4311792.9621535568</v>
      </c>
      <c r="O11" s="83">
        <f t="shared" si="4"/>
        <v>4502287.1747223912</v>
      </c>
      <c r="P11" s="83">
        <f t="shared" si="4"/>
        <v>4706181.8819500506</v>
      </c>
      <c r="Q11" s="83">
        <f t="shared" si="4"/>
        <v>4904975.1550718676</v>
      </c>
      <c r="R11" s="83">
        <f t="shared" si="4"/>
        <v>4668839.1644271854</v>
      </c>
      <c r="S11" s="83">
        <f t="shared" si="4"/>
        <v>4859393.5292514265</v>
      </c>
      <c r="T11" s="83">
        <f t="shared" si="4"/>
        <v>5050735.6810755869</v>
      </c>
      <c r="U11" s="83">
        <f t="shared" si="4"/>
        <v>5238085.4274863442</v>
      </c>
      <c r="V11" s="83">
        <f t="shared" si="4"/>
        <v>5426888.9226505868</v>
      </c>
      <c r="W11" s="83">
        <f t="shared" si="4"/>
        <v>5622927.6574077252</v>
      </c>
      <c r="X11" s="83">
        <f t="shared" si="4"/>
        <v>5820738.3693692936</v>
      </c>
      <c r="Y11" s="83">
        <f t="shared" si="4"/>
        <v>6020403.5143532567</v>
      </c>
      <c r="Z11" s="83">
        <f t="shared" si="4"/>
        <v>6273327.4838676825</v>
      </c>
      <c r="AA11" s="83">
        <f t="shared" si="4"/>
        <v>6540346.7283036532</v>
      </c>
      <c r="AB11" s="83">
        <f t="shared" si="4"/>
        <v>6816304.6606600611</v>
      </c>
      <c r="AC11" s="83">
        <f t="shared" si="4"/>
        <v>7101438.0842034183</v>
      </c>
      <c r="AD11" s="83">
        <f t="shared" si="4"/>
        <v>7395989.5003366563</v>
      </c>
      <c r="AE11" s="83">
        <f t="shared" si="4"/>
        <v>7186420.848311726</v>
      </c>
      <c r="AF11" s="83">
        <f t="shared" si="4"/>
        <v>7494685.0424633091</v>
      </c>
      <c r="AG11" s="83">
        <f t="shared" si="4"/>
        <v>7813062.8675673064</v>
      </c>
      <c r="AH11" s="83">
        <f t="shared" ref="AH11" si="5">SUM(AH7:AH10)</f>
        <v>8679066.1311778612</v>
      </c>
      <c r="AI11" s="54"/>
    </row>
    <row r="12" spans="2:35" x14ac:dyDescent="0.2">
      <c r="B12" s="89" t="s">
        <v>99</v>
      </c>
      <c r="C12" s="150">
        <f>D12+NPV('A1 Parametre'!$C$4,'11 Ekonomicka analyza'!E12:AH12)</f>
        <v>9027493.6536073498</v>
      </c>
      <c r="D12" s="53">
        <v>0</v>
      </c>
      <c r="E12" s="53">
        <v>0</v>
      </c>
      <c r="F12" s="53">
        <v>0</v>
      </c>
      <c r="G12" s="53">
        <v>0</v>
      </c>
      <c r="H12" s="53">
        <v>0</v>
      </c>
      <c r="I12" s="53">
        <v>0</v>
      </c>
      <c r="J12" s="53">
        <v>0</v>
      </c>
      <c r="K12" s="53">
        <v>0</v>
      </c>
      <c r="L12" s="53">
        <v>0</v>
      </c>
      <c r="M12" s="53">
        <v>0</v>
      </c>
      <c r="N12" s="53">
        <v>0</v>
      </c>
      <c r="O12" s="53">
        <v>0</v>
      </c>
      <c r="P12" s="53">
        <v>0</v>
      </c>
      <c r="Q12" s="53">
        <v>0</v>
      </c>
      <c r="R12" s="53">
        <v>0</v>
      </c>
      <c r="S12" s="53">
        <v>0</v>
      </c>
      <c r="T12" s="53">
        <v>0</v>
      </c>
      <c r="U12" s="53">
        <v>0</v>
      </c>
      <c r="V12" s="53">
        <v>0</v>
      </c>
      <c r="W12" s="53">
        <v>0</v>
      </c>
      <c r="X12" s="53">
        <v>0</v>
      </c>
      <c r="Y12" s="53">
        <v>0</v>
      </c>
      <c r="Z12" s="53">
        <v>0</v>
      </c>
      <c r="AA12" s="53">
        <v>0</v>
      </c>
      <c r="AB12" s="53">
        <v>0</v>
      </c>
      <c r="AC12" s="53">
        <v>0</v>
      </c>
      <c r="AD12" s="53">
        <v>0</v>
      </c>
      <c r="AE12" s="53">
        <v>0</v>
      </c>
      <c r="AF12" s="53">
        <v>0</v>
      </c>
      <c r="AG12" s="53">
        <v>0</v>
      </c>
      <c r="AH12" s="53">
        <f>IF(ISBLANK('02 Zostatkova hodnota'!C4)=TRUE,0,IF('02 Zostatkova hodnota'!C4="Metóda perpetuity",'02 Zostatkova hodnota'!C23,'02 Zostatkova hodnota'!H18))</f>
        <v>39016307.362929329</v>
      </c>
    </row>
    <row r="13" spans="2:35" x14ac:dyDescent="0.2">
      <c r="B13" s="88" t="s">
        <v>123</v>
      </c>
      <c r="C13" s="151">
        <f ca="1">D13+NPV('A1 Parametre'!$C$4,'11 Ekonomicka analyza'!E13:AH13)</f>
        <v>19320086.01795293</v>
      </c>
      <c r="D13" s="37">
        <f ca="1">D11+D12-D6</f>
        <v>-9510488.3689280003</v>
      </c>
      <c r="E13" s="37">
        <f t="shared" ref="E13:AG13" ca="1" si="6">E11+E12-E6</f>
        <v>-14829351.456</v>
      </c>
      <c r="F13" s="37">
        <f t="shared" ca="1" si="6"/>
        <v>-15446163.162</v>
      </c>
      <c r="G13" s="37">
        <f t="shared" ca="1" si="6"/>
        <v>-15455510.424000001</v>
      </c>
      <c r="H13" s="37">
        <f ca="1">H11+H12-H6</f>
        <v>2826407.2638659622</v>
      </c>
      <c r="I13" s="37">
        <f t="shared" ca="1" si="6"/>
        <v>3305717.1140755657</v>
      </c>
      <c r="J13" s="37">
        <f t="shared" ca="1" si="6"/>
        <v>3464340.6792146279</v>
      </c>
      <c r="K13" s="37">
        <f t="shared" ca="1" si="6"/>
        <v>3655710.3543442395</v>
      </c>
      <c r="L13" s="37">
        <f t="shared" ca="1" si="6"/>
        <v>3829998.4356675991</v>
      </c>
      <c r="M13" s="37">
        <f t="shared" ca="1" si="6"/>
        <v>4014243.5323252482</v>
      </c>
      <c r="N13" s="37">
        <f t="shared" ca="1" si="6"/>
        <v>4199329.6876419559</v>
      </c>
      <c r="O13" s="37">
        <f t="shared" ca="1" si="6"/>
        <v>4389823.9002107903</v>
      </c>
      <c r="P13" s="37">
        <f t="shared" ca="1" si="6"/>
        <v>4593718.6074384497</v>
      </c>
      <c r="Q13" s="37">
        <f t="shared" ca="1" si="6"/>
        <v>4792511.8805602668</v>
      </c>
      <c r="R13" s="37">
        <f t="shared" ca="1" si="6"/>
        <v>4556375.8899155846</v>
      </c>
      <c r="S13" s="37">
        <f t="shared" ca="1" si="6"/>
        <v>4746930.2547398256</v>
      </c>
      <c r="T13" s="37">
        <f t="shared" ca="1" si="6"/>
        <v>4938272.4065639861</v>
      </c>
      <c r="U13" s="37">
        <f t="shared" ca="1" si="6"/>
        <v>5125622.1529747434</v>
      </c>
      <c r="V13" s="37">
        <f t="shared" ca="1" si="6"/>
        <v>5314425.648138986</v>
      </c>
      <c r="W13" s="37">
        <f t="shared" ca="1" si="6"/>
        <v>5510464.3828961244</v>
      </c>
      <c r="X13" s="37">
        <f t="shared" ca="1" si="6"/>
        <v>5708275.0948576927</v>
      </c>
      <c r="Y13" s="37">
        <f t="shared" ca="1" si="6"/>
        <v>5907940.2398416558</v>
      </c>
      <c r="Z13" s="37">
        <f t="shared" ca="1" si="6"/>
        <v>6160864.2093560817</v>
      </c>
      <c r="AA13" s="37">
        <f t="shared" ca="1" si="6"/>
        <v>6427883.4537920523</v>
      </c>
      <c r="AB13" s="37">
        <f t="shared" ca="1" si="6"/>
        <v>6703841.3861484602</v>
      </c>
      <c r="AC13" s="37">
        <f t="shared" ca="1" si="6"/>
        <v>6988974.8096918175</v>
      </c>
      <c r="AD13" s="37">
        <f t="shared" ca="1" si="6"/>
        <v>7283526.2258250555</v>
      </c>
      <c r="AE13" s="37">
        <f t="shared" ca="1" si="6"/>
        <v>7073957.5738001252</v>
      </c>
      <c r="AF13" s="37">
        <f t="shared" ca="1" si="6"/>
        <v>7382221.7679517083</v>
      </c>
      <c r="AG13" s="37">
        <f t="shared" ca="1" si="6"/>
        <v>7700599.5930557055</v>
      </c>
      <c r="AH13" s="37">
        <f t="shared" ref="AH13" ca="1" si="7">AH11+AH12-AH6</f>
        <v>47582910.219595589</v>
      </c>
    </row>
    <row r="15" spans="2:35" x14ac:dyDescent="0.2">
      <c r="B15" s="88" t="s">
        <v>161</v>
      </c>
      <c r="C15" s="152">
        <f ca="1">D13+NPV('A1 Parametre'!$C$4,'11 Ekonomicka analyza'!E13:AH13)</f>
        <v>19320086.01795293</v>
      </c>
      <c r="D15" s="7"/>
      <c r="AG15" s="54"/>
    </row>
    <row r="16" spans="2:35" x14ac:dyDescent="0.2">
      <c r="B16" s="88" t="s">
        <v>326</v>
      </c>
      <c r="C16" s="153">
        <f ca="1">IRR(D13:AH13,5%)</f>
        <v>7.1792650934283442E-2</v>
      </c>
      <c r="AI16" s="54"/>
    </row>
    <row r="17" spans="2:6" x14ac:dyDescent="0.2">
      <c r="B17" s="88" t="s">
        <v>162</v>
      </c>
      <c r="C17" s="154">
        <f ca="1">(C11+C12)/C6</f>
        <v>1.3685813477682227</v>
      </c>
    </row>
    <row r="18" spans="2:6" x14ac:dyDescent="0.2">
      <c r="D18" s="259"/>
    </row>
    <row r="19" spans="2:6" ht="13.5" thickBot="1" x14ac:dyDescent="0.25"/>
    <row r="20" spans="2:6" x14ac:dyDescent="0.2">
      <c r="B20" s="104"/>
      <c r="C20" s="220" t="s">
        <v>5</v>
      </c>
      <c r="D20" s="221" t="s">
        <v>163</v>
      </c>
    </row>
    <row r="21" spans="2:6" ht="15" x14ac:dyDescent="0.25">
      <c r="B21" s="105" t="s">
        <v>164</v>
      </c>
      <c r="C21" s="106">
        <f>C4</f>
        <v>50994856.557538301</v>
      </c>
      <c r="D21" s="107">
        <f ca="1">C21/$C$23</f>
        <v>0.97286072855778083</v>
      </c>
    </row>
    <row r="22" spans="2:6" ht="15" x14ac:dyDescent="0.25">
      <c r="B22" s="105" t="s">
        <v>91</v>
      </c>
      <c r="C22" s="106">
        <f ca="1">C5</f>
        <v>1422570.7890621978</v>
      </c>
      <c r="D22" s="107">
        <f ca="1">C22/$C$23</f>
        <v>2.7139271442219261E-2</v>
      </c>
    </row>
    <row r="23" spans="2:6" ht="15" x14ac:dyDescent="0.25">
      <c r="B23" s="108" t="s">
        <v>165</v>
      </c>
      <c r="C23" s="109">
        <f ca="1">C21+C22</f>
        <v>52417427.346600495</v>
      </c>
      <c r="D23" s="107">
        <f ca="1">C23/$C$23</f>
        <v>1</v>
      </c>
    </row>
    <row r="24" spans="2:6" x14ac:dyDescent="0.2">
      <c r="B24" s="110"/>
      <c r="C24" s="26"/>
      <c r="D24" s="111"/>
    </row>
    <row r="25" spans="2:6" ht="15" x14ac:dyDescent="0.25">
      <c r="B25" s="105" t="s">
        <v>99</v>
      </c>
      <c r="C25" s="106">
        <f>C12</f>
        <v>9027493.6536073498</v>
      </c>
      <c r="D25" s="107">
        <f>C25/$C$29</f>
        <v>0.12584062689393372</v>
      </c>
    </row>
    <row r="26" spans="2:6" ht="15" x14ac:dyDescent="0.25">
      <c r="B26" s="105" t="s">
        <v>166</v>
      </c>
      <c r="C26" s="106">
        <f>C7</f>
        <v>56150733.515374988</v>
      </c>
      <c r="D26" s="107">
        <f>C26/$C$29</f>
        <v>0.78272483784083746</v>
      </c>
    </row>
    <row r="27" spans="2:6" ht="15" x14ac:dyDescent="0.25">
      <c r="B27" s="105" t="s">
        <v>157</v>
      </c>
      <c r="C27" s="106">
        <f>C8</f>
        <v>-1044696.4660370924</v>
      </c>
      <c r="D27" s="107">
        <f>C27/$C$29</f>
        <v>-1.4562763846137056E-2</v>
      </c>
    </row>
    <row r="28" spans="2:6" ht="15" x14ac:dyDescent="0.25">
      <c r="B28" s="105" t="s">
        <v>158</v>
      </c>
      <c r="C28" s="106">
        <f>C9</f>
        <v>7603982.6616081782</v>
      </c>
      <c r="D28" s="107">
        <f>C28/$C$29</f>
        <v>0.10599729911136591</v>
      </c>
    </row>
    <row r="29" spans="2:6" ht="15.75" thickBot="1" x14ac:dyDescent="0.3">
      <c r="B29" s="112" t="s">
        <v>167</v>
      </c>
      <c r="C29" s="113">
        <f>SUM(C25:C28)</f>
        <v>71737513.364553422</v>
      </c>
      <c r="D29" s="114">
        <f>C29/$C$29</f>
        <v>1</v>
      </c>
      <c r="F29" s="115"/>
    </row>
  </sheetData>
  <conditionalFormatting sqref="C15">
    <cfRule type="cellIs" dxfId="0" priority="1" operator="lessThan">
      <formula>0</formula>
    </cfRule>
  </conditionalFormatting>
  <pageMargins left="0.23622047244094491" right="0.23622047244094491" top="1.7716535433070868" bottom="0.98425196850393704" header="0.51181102362204722" footer="0.51181102362204722"/>
  <pageSetup paperSize="8" scale="58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Hárky</vt:lpstr>
      </vt:variant>
      <vt:variant>
        <vt:i4>20</vt:i4>
      </vt:variant>
      <vt:variant>
        <vt:lpstr>Pomenované rozsahy</vt:lpstr>
      </vt:variant>
      <vt:variant>
        <vt:i4>6</vt:i4>
      </vt:variant>
    </vt:vector>
  </HeadingPairs>
  <TitlesOfParts>
    <vt:vector size="26" baseType="lpstr">
      <vt:lpstr>Sprievodny list </vt:lpstr>
      <vt:lpstr>A1 Parametre</vt:lpstr>
      <vt:lpstr>A2 Intenzita dopravy</vt:lpstr>
      <vt:lpstr>UHP_CITLIVOST_PREDPOKLADOV</vt:lpstr>
      <vt:lpstr>A2.1 Intenzita dopravy</vt:lpstr>
      <vt:lpstr>01 Investicne naklady</vt:lpstr>
      <vt:lpstr>02 Zostatkova hodnota</vt:lpstr>
      <vt:lpstr>03 Prevadz.vydavky infr.</vt:lpstr>
      <vt:lpstr>04 Prijmy</vt:lpstr>
      <vt:lpstr>05 Financovanie</vt:lpstr>
      <vt:lpstr>06 Financna analyza</vt:lpstr>
      <vt:lpstr>07 Uspora casu</vt:lpstr>
      <vt:lpstr>07.1 Uspora casu - vypocet</vt:lpstr>
      <vt:lpstr>08 Prev. naklady vozidiel</vt:lpstr>
      <vt:lpstr>08.1 Spotreba pohon.hmot</vt:lpstr>
      <vt:lpstr>08.2 Ost. prev. naklady voz.</vt:lpstr>
      <vt:lpstr>09 Nehodovost</vt:lpstr>
      <vt:lpstr>09.1 Nehodovost - vypocet</vt:lpstr>
      <vt:lpstr>10 Externality ostat.</vt:lpstr>
      <vt:lpstr>11 Ekonomicka analyza</vt:lpstr>
      <vt:lpstr>'01 Investicne naklady'!Oblasť_tlače</vt:lpstr>
      <vt:lpstr>'05 Financovanie'!Oblasť_tlače</vt:lpstr>
      <vt:lpstr>'06 Financna analyza'!Oblasť_tlače</vt:lpstr>
      <vt:lpstr>'07 Uspora casu'!Oblasť_tlače</vt:lpstr>
      <vt:lpstr>'11 Ekonomicka analyza'!Oblasť_tlače</vt:lpstr>
      <vt:lpstr>'Sprievodny list '!Oblasť_tlače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2016-10-26T09:03:11Z</dcterms:created>
  <dcterms:modified xsi:type="dcterms:W3CDTF">2017-06-27T08:44:01Z</dcterms:modified>
</cp:coreProperties>
</file>